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19EAA84C-F403-407D-86B1-2854D61F1C6F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total" sheetId="99" r:id="rId1"/>
    <sheet name="salario" sheetId="115" r:id="rId2"/>
    <sheet name="rs_nova" sheetId="174" state="hidden" r:id="rId3"/>
    <sheet name="topmanager" sheetId="175" state="hidden" r:id="rId4"/>
    <sheet name="gestao de risco" sheetId="187" state="hidden" r:id="rId5"/>
    <sheet name="uniodonto" sheetId="163" r:id="rId6"/>
    <sheet name="proventos_desconto" sheetId="190" r:id="rId7"/>
    <sheet name="open_english" sheetId="182" r:id="rId8"/>
    <sheet name="segurodevida" sheetId="102" r:id="rId9"/>
    <sheet name="caju" sheetId="122" r:id="rId10"/>
    <sheet name="dif_sistel" sheetId="189" state="hidden" r:id="rId11"/>
    <sheet name="gympass" sheetId="171" r:id="rId12"/>
    <sheet name="zenklub" sheetId="172" r:id="rId13"/>
    <sheet name="ingles" sheetId="170" r:id="rId14"/>
    <sheet name="tabelas" sheetId="118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9" hidden="1">caju!$A$3:$C$505</definedName>
    <definedName name="_xlnm._FilterDatabase" localSheetId="10" hidden="1">dif_sistel!$A$19:$X$258</definedName>
    <definedName name="_xlnm._FilterDatabase" localSheetId="11" hidden="1">gympass!$A$1:$G$31</definedName>
    <definedName name="_xlnm._FilterDatabase" localSheetId="13" hidden="1">ingles!$A$1:$C$21</definedName>
    <definedName name="_xlnm._FilterDatabase" localSheetId="7" hidden="1">open_english!$A$1:$E$31</definedName>
    <definedName name="_xlnm._FilterDatabase" localSheetId="2" hidden="1">rs_nova!$A$4:$CB$1000</definedName>
    <definedName name="_xlnm._FilterDatabase" localSheetId="1" hidden="1">salario!$A$2:$P$32</definedName>
    <definedName name="_xlnm._FilterDatabase" localSheetId="8" hidden="1">segurodevida!$B$3:$E$33</definedName>
    <definedName name="_xlnm._FilterDatabase" localSheetId="3" hidden="1">topmanager!$A$1:$D$8008</definedName>
    <definedName name="_xlnm._FilterDatabase" localSheetId="0" hidden="1">total!$A$3:$BP$34</definedName>
    <definedName name="_xlnm._FilterDatabase" localSheetId="5" hidden="1">uniodonto!$B$2:$F$32</definedName>
    <definedName name="_xlnm._FilterDatabase" localSheetId="12" hidden="1">zenklub!$A$1:$L$31</definedName>
    <definedName name="_xlnm.Print_Area" localSheetId="0">total!$C$1:$H$34</definedName>
    <definedName name="CARGOS">[1]cargos_atlantico!$B$8:$B$33</definedName>
    <definedName name="EIXOS">[1]cargos_atlantico!$H$8:$H$14</definedName>
    <definedName name="_xlnm.Print_Titles" localSheetId="1">salario!$1:$2</definedName>
  </definedNames>
  <calcPr calcId="191029"/>
  <pivotCaches>
    <pivotCache cacheId="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90" l="1"/>
  <c r="J1" i="190"/>
  <c r="K1" i="190"/>
  <c r="L1" i="190"/>
  <c r="M1" i="190"/>
  <c r="N1" i="190"/>
  <c r="O1" i="190"/>
  <c r="P1" i="190"/>
  <c r="Q1" i="190"/>
  <c r="R1" i="190"/>
  <c r="U1" i="190"/>
  <c r="U31" i="190"/>
  <c r="U32" i="190"/>
  <c r="U33" i="190"/>
  <c r="U34" i="190"/>
  <c r="U35" i="190"/>
  <c r="U36" i="190"/>
  <c r="U37" i="190"/>
  <c r="U38" i="190"/>
  <c r="U39" i="190"/>
  <c r="U40" i="190"/>
  <c r="U41" i="190"/>
  <c r="U42" i="190"/>
  <c r="U43" i="190"/>
  <c r="U44" i="190"/>
  <c r="U45" i="190"/>
  <c r="U46" i="190"/>
  <c r="U47" i="190"/>
  <c r="U48" i="190"/>
  <c r="U49" i="190"/>
  <c r="U50" i="190"/>
  <c r="U51" i="190"/>
  <c r="U52" i="190"/>
  <c r="U53" i="190"/>
  <c r="U54" i="190"/>
  <c r="U55" i="190"/>
  <c r="U56" i="190"/>
  <c r="U57" i="190"/>
  <c r="U58" i="190"/>
  <c r="U59" i="190"/>
  <c r="U60" i="190"/>
  <c r="U61" i="190"/>
  <c r="U62" i="190"/>
  <c r="U63" i="190"/>
  <c r="U64" i="190"/>
  <c r="U65" i="190"/>
  <c r="U66" i="190"/>
  <c r="U67" i="190"/>
  <c r="U68" i="190"/>
  <c r="U69" i="190"/>
  <c r="U70" i="190"/>
  <c r="U71" i="190"/>
  <c r="U72" i="190"/>
  <c r="T35" i="190"/>
  <c r="T36" i="190"/>
  <c r="T37" i="190"/>
  <c r="T38" i="190"/>
  <c r="T39" i="190"/>
  <c r="T40" i="190"/>
  <c r="T41" i="190"/>
  <c r="T42" i="190"/>
  <c r="T43" i="190"/>
  <c r="T44" i="190"/>
  <c r="T45" i="190"/>
  <c r="T46" i="190"/>
  <c r="T47" i="190"/>
  <c r="T48" i="190"/>
  <c r="T49" i="190"/>
  <c r="T50" i="190"/>
  <c r="T51" i="190"/>
  <c r="T52" i="190"/>
  <c r="T53" i="190"/>
  <c r="T54" i="190"/>
  <c r="T55" i="190"/>
  <c r="T56" i="190"/>
  <c r="T57" i="190"/>
  <c r="T58" i="190"/>
  <c r="T59" i="190"/>
  <c r="T60" i="190"/>
  <c r="T61" i="190"/>
  <c r="T62" i="190"/>
  <c r="T63" i="190"/>
  <c r="T64" i="190"/>
  <c r="T65" i="190"/>
  <c r="T66" i="190"/>
  <c r="T67" i="190"/>
  <c r="T68" i="190"/>
  <c r="T69" i="190"/>
  <c r="T70" i="190"/>
  <c r="T71" i="190"/>
  <c r="T72" i="190"/>
  <c r="S35" i="190"/>
  <c r="S36" i="190"/>
  <c r="S37" i="190"/>
  <c r="S38" i="190"/>
  <c r="S39" i="190"/>
  <c r="S40" i="190"/>
  <c r="S41" i="190"/>
  <c r="S42" i="190"/>
  <c r="S43" i="190"/>
  <c r="S44" i="190"/>
  <c r="S45" i="190"/>
  <c r="S46" i="190"/>
  <c r="S47" i="190"/>
  <c r="S48" i="190"/>
  <c r="S49" i="190"/>
  <c r="S50" i="190"/>
  <c r="S51" i="190"/>
  <c r="S52" i="190"/>
  <c r="S53" i="190"/>
  <c r="S54" i="190"/>
  <c r="S55" i="190"/>
  <c r="S56" i="190"/>
  <c r="S57" i="190"/>
  <c r="S58" i="190"/>
  <c r="S59" i="190"/>
  <c r="S60" i="190"/>
  <c r="S61" i="190"/>
  <c r="S62" i="190"/>
  <c r="S63" i="190"/>
  <c r="S64" i="190"/>
  <c r="S65" i="190"/>
  <c r="S66" i="190"/>
  <c r="S67" i="190"/>
  <c r="S68" i="190"/>
  <c r="S69" i="190"/>
  <c r="S70" i="190"/>
  <c r="S71" i="190"/>
  <c r="S72" i="190"/>
  <c r="R31" i="190"/>
  <c r="R32" i="190"/>
  <c r="R33" i="190"/>
  <c r="R34" i="190"/>
  <c r="R35" i="190"/>
  <c r="R36" i="190"/>
  <c r="R37" i="190"/>
  <c r="R38" i="190"/>
  <c r="R39" i="190"/>
  <c r="R40" i="190"/>
  <c r="R41" i="190"/>
  <c r="R42" i="190"/>
  <c r="R43" i="190"/>
  <c r="R44" i="190"/>
  <c r="R45" i="190"/>
  <c r="R46" i="190"/>
  <c r="R47" i="190"/>
  <c r="R48" i="190"/>
  <c r="R49" i="190"/>
  <c r="R50" i="190"/>
  <c r="R51" i="190"/>
  <c r="R52" i="190"/>
  <c r="R53" i="190"/>
  <c r="R54" i="190"/>
  <c r="R55" i="190"/>
  <c r="R56" i="190"/>
  <c r="R57" i="190"/>
  <c r="R58" i="190"/>
  <c r="R59" i="190"/>
  <c r="R60" i="190"/>
  <c r="R61" i="190"/>
  <c r="R62" i="190"/>
  <c r="R63" i="190"/>
  <c r="R64" i="190"/>
  <c r="R65" i="190"/>
  <c r="R66" i="190"/>
  <c r="R67" i="190"/>
  <c r="R68" i="190"/>
  <c r="R69" i="190"/>
  <c r="R70" i="190"/>
  <c r="R71" i="190"/>
  <c r="R72" i="190"/>
  <c r="Q31" i="190"/>
  <c r="Q32" i="190"/>
  <c r="Q33" i="190"/>
  <c r="Q34" i="190"/>
  <c r="Q35" i="190"/>
  <c r="Q36" i="190"/>
  <c r="Q37" i="190"/>
  <c r="Q38" i="190"/>
  <c r="Q39" i="190"/>
  <c r="Q40" i="190"/>
  <c r="Q41" i="190"/>
  <c r="Q42" i="190"/>
  <c r="Q43" i="190"/>
  <c r="Q44" i="190"/>
  <c r="Q45" i="190"/>
  <c r="Q46" i="190"/>
  <c r="Q47" i="190"/>
  <c r="Q48" i="190"/>
  <c r="Q49" i="190"/>
  <c r="Q50" i="190"/>
  <c r="Q51" i="190"/>
  <c r="Q52" i="190"/>
  <c r="Q53" i="190"/>
  <c r="Q54" i="190"/>
  <c r="Q55" i="190"/>
  <c r="Q56" i="190"/>
  <c r="Q57" i="190"/>
  <c r="Q58" i="190"/>
  <c r="Q59" i="190"/>
  <c r="Q60" i="190"/>
  <c r="Q61" i="190"/>
  <c r="Q62" i="190"/>
  <c r="Q63" i="190"/>
  <c r="Q64" i="190"/>
  <c r="Q65" i="190"/>
  <c r="Q66" i="190"/>
  <c r="Q67" i="190"/>
  <c r="Q68" i="190"/>
  <c r="Q69" i="190"/>
  <c r="Q70" i="190"/>
  <c r="Q71" i="190"/>
  <c r="Q72" i="190"/>
  <c r="P31" i="190"/>
  <c r="P32" i="190"/>
  <c r="P33" i="190"/>
  <c r="P34" i="190"/>
  <c r="P35" i="190"/>
  <c r="P36" i="190"/>
  <c r="P37" i="190"/>
  <c r="P38" i="190"/>
  <c r="P39" i="190"/>
  <c r="P40" i="190"/>
  <c r="P41" i="190"/>
  <c r="P42" i="190"/>
  <c r="P43" i="190"/>
  <c r="P44" i="190"/>
  <c r="P45" i="190"/>
  <c r="P46" i="190"/>
  <c r="P47" i="190"/>
  <c r="P48" i="190"/>
  <c r="P49" i="190"/>
  <c r="P50" i="190"/>
  <c r="P51" i="190"/>
  <c r="P52" i="190"/>
  <c r="P53" i="190"/>
  <c r="P54" i="190"/>
  <c r="P55" i="190"/>
  <c r="P56" i="190"/>
  <c r="P57" i="190"/>
  <c r="P58" i="190"/>
  <c r="P59" i="190"/>
  <c r="P60" i="190"/>
  <c r="P61" i="190"/>
  <c r="P62" i="190"/>
  <c r="P63" i="190"/>
  <c r="P64" i="190"/>
  <c r="P65" i="190"/>
  <c r="P66" i="190"/>
  <c r="P67" i="190"/>
  <c r="P68" i="190"/>
  <c r="P69" i="190"/>
  <c r="P70" i="190"/>
  <c r="P71" i="190"/>
  <c r="P72" i="190"/>
  <c r="O31" i="190"/>
  <c r="O32" i="190"/>
  <c r="O33" i="190"/>
  <c r="O34" i="190"/>
  <c r="O35" i="190"/>
  <c r="O36" i="190"/>
  <c r="O37" i="190"/>
  <c r="O38" i="190"/>
  <c r="O39" i="190"/>
  <c r="O40" i="190"/>
  <c r="O41" i="190"/>
  <c r="O42" i="190"/>
  <c r="O43" i="190"/>
  <c r="O44" i="190"/>
  <c r="O45" i="190"/>
  <c r="O46" i="190"/>
  <c r="O47" i="190"/>
  <c r="O48" i="190"/>
  <c r="O49" i="190"/>
  <c r="O50" i="190"/>
  <c r="O51" i="190"/>
  <c r="O52" i="190"/>
  <c r="O53" i="190"/>
  <c r="O54" i="190"/>
  <c r="O55" i="190"/>
  <c r="O56" i="190"/>
  <c r="O57" i="190"/>
  <c r="O58" i="190"/>
  <c r="O59" i="190"/>
  <c r="O60" i="190"/>
  <c r="O61" i="190"/>
  <c r="O62" i="190"/>
  <c r="O63" i="190"/>
  <c r="O64" i="190"/>
  <c r="O65" i="190"/>
  <c r="O66" i="190"/>
  <c r="O67" i="190"/>
  <c r="O68" i="190"/>
  <c r="O69" i="190"/>
  <c r="O70" i="190"/>
  <c r="O71" i="190"/>
  <c r="O72" i="190"/>
  <c r="N31" i="190"/>
  <c r="N32" i="190"/>
  <c r="N33" i="190"/>
  <c r="N34" i="190"/>
  <c r="N35" i="190"/>
  <c r="N36" i="190"/>
  <c r="N37" i="190"/>
  <c r="N38" i="190"/>
  <c r="N39" i="190"/>
  <c r="N40" i="190"/>
  <c r="N41" i="190"/>
  <c r="N42" i="190"/>
  <c r="N43" i="190"/>
  <c r="N44" i="190"/>
  <c r="N45" i="190"/>
  <c r="N46" i="190"/>
  <c r="N47" i="190"/>
  <c r="N48" i="190"/>
  <c r="N49" i="190"/>
  <c r="N50" i="190"/>
  <c r="N51" i="190"/>
  <c r="N52" i="190"/>
  <c r="N53" i="190"/>
  <c r="N54" i="190"/>
  <c r="N55" i="190"/>
  <c r="N56" i="190"/>
  <c r="N57" i="190"/>
  <c r="N58" i="190"/>
  <c r="N59" i="190"/>
  <c r="N60" i="190"/>
  <c r="N61" i="190"/>
  <c r="N62" i="190"/>
  <c r="N63" i="190"/>
  <c r="N64" i="190"/>
  <c r="N65" i="190"/>
  <c r="N66" i="190"/>
  <c r="N67" i="190"/>
  <c r="N68" i="190"/>
  <c r="N69" i="190"/>
  <c r="N70" i="190"/>
  <c r="N71" i="190"/>
  <c r="N72" i="190"/>
  <c r="M31" i="190"/>
  <c r="M32" i="190"/>
  <c r="M33" i="190"/>
  <c r="M34" i="190"/>
  <c r="M35" i="190"/>
  <c r="M36" i="190"/>
  <c r="M37" i="190"/>
  <c r="M38" i="190"/>
  <c r="M39" i="190"/>
  <c r="M40" i="190"/>
  <c r="M41" i="190"/>
  <c r="M42" i="190"/>
  <c r="M43" i="190"/>
  <c r="M44" i="190"/>
  <c r="M45" i="190"/>
  <c r="M46" i="190"/>
  <c r="M47" i="190"/>
  <c r="M48" i="190"/>
  <c r="M49" i="190"/>
  <c r="M50" i="190"/>
  <c r="M51" i="190"/>
  <c r="M52" i="190"/>
  <c r="M53" i="190"/>
  <c r="M54" i="190"/>
  <c r="M55" i="190"/>
  <c r="M56" i="190"/>
  <c r="M57" i="190"/>
  <c r="M58" i="190"/>
  <c r="M59" i="190"/>
  <c r="M60" i="190"/>
  <c r="M61" i="190"/>
  <c r="M62" i="190"/>
  <c r="M63" i="190"/>
  <c r="M64" i="190"/>
  <c r="M65" i="190"/>
  <c r="M66" i="190"/>
  <c r="M67" i="190"/>
  <c r="M68" i="190"/>
  <c r="M69" i="190"/>
  <c r="M70" i="190"/>
  <c r="M71" i="190"/>
  <c r="M72" i="190"/>
  <c r="L31" i="190"/>
  <c r="L32" i="190"/>
  <c r="L33" i="190"/>
  <c r="L34" i="190"/>
  <c r="L35" i="190"/>
  <c r="L36" i="190"/>
  <c r="L37" i="190"/>
  <c r="L38" i="190"/>
  <c r="L39" i="190"/>
  <c r="L40" i="190"/>
  <c r="L41" i="190"/>
  <c r="L42" i="190"/>
  <c r="L43" i="190"/>
  <c r="L44" i="190"/>
  <c r="L45" i="190"/>
  <c r="L46" i="190"/>
  <c r="L47" i="190"/>
  <c r="L48" i="190"/>
  <c r="L49" i="190"/>
  <c r="L50" i="190"/>
  <c r="L51" i="190"/>
  <c r="L52" i="190"/>
  <c r="L53" i="190"/>
  <c r="L54" i="190"/>
  <c r="L55" i="190"/>
  <c r="L56" i="190"/>
  <c r="L57" i="190"/>
  <c r="L58" i="190"/>
  <c r="L59" i="190"/>
  <c r="L60" i="190"/>
  <c r="L61" i="190"/>
  <c r="L62" i="190"/>
  <c r="L63" i="190"/>
  <c r="L64" i="190"/>
  <c r="L65" i="190"/>
  <c r="L66" i="190"/>
  <c r="L67" i="190"/>
  <c r="L68" i="190"/>
  <c r="L69" i="190"/>
  <c r="L70" i="190"/>
  <c r="L71" i="190"/>
  <c r="L72" i="190"/>
  <c r="K31" i="190"/>
  <c r="K32" i="190"/>
  <c r="K33" i="190"/>
  <c r="K34" i="190"/>
  <c r="K35" i="190"/>
  <c r="K36" i="190"/>
  <c r="K37" i="190"/>
  <c r="K38" i="190"/>
  <c r="K39" i="190"/>
  <c r="K40" i="190"/>
  <c r="K41" i="190"/>
  <c r="K42" i="190"/>
  <c r="K43" i="190"/>
  <c r="K44" i="190"/>
  <c r="K45" i="190"/>
  <c r="K46" i="190"/>
  <c r="K47" i="190"/>
  <c r="K48" i="190"/>
  <c r="K49" i="190"/>
  <c r="K50" i="190"/>
  <c r="K51" i="190"/>
  <c r="K52" i="190"/>
  <c r="K53" i="190"/>
  <c r="K54" i="190"/>
  <c r="K55" i="190"/>
  <c r="K56" i="190"/>
  <c r="K57" i="190"/>
  <c r="K58" i="190"/>
  <c r="K59" i="190"/>
  <c r="K60" i="190"/>
  <c r="K61" i="190"/>
  <c r="K62" i="190"/>
  <c r="K63" i="190"/>
  <c r="K64" i="190"/>
  <c r="K65" i="190"/>
  <c r="K66" i="190"/>
  <c r="K67" i="190"/>
  <c r="K68" i="190"/>
  <c r="K69" i="190"/>
  <c r="K70" i="190"/>
  <c r="K71" i="190"/>
  <c r="K72" i="190"/>
  <c r="J31" i="190"/>
  <c r="J32" i="190"/>
  <c r="J33" i="190"/>
  <c r="J34" i="190"/>
  <c r="J35" i="190"/>
  <c r="J36" i="190"/>
  <c r="J37" i="190"/>
  <c r="J38" i="190"/>
  <c r="J39" i="190"/>
  <c r="J40" i="190"/>
  <c r="J41" i="190"/>
  <c r="J42" i="190"/>
  <c r="J43" i="190"/>
  <c r="J44" i="190"/>
  <c r="J45" i="190"/>
  <c r="J46" i="190"/>
  <c r="J47" i="190"/>
  <c r="J48" i="190"/>
  <c r="J49" i="190"/>
  <c r="J50" i="190"/>
  <c r="J51" i="190"/>
  <c r="J52" i="190"/>
  <c r="J53" i="190"/>
  <c r="J54" i="190"/>
  <c r="J55" i="190"/>
  <c r="J56" i="190"/>
  <c r="J57" i="190"/>
  <c r="J58" i="190"/>
  <c r="J59" i="190"/>
  <c r="J60" i="190"/>
  <c r="J61" i="190"/>
  <c r="J62" i="190"/>
  <c r="J63" i="190"/>
  <c r="J64" i="190"/>
  <c r="J65" i="190"/>
  <c r="J66" i="190"/>
  <c r="J67" i="190"/>
  <c r="J68" i="190"/>
  <c r="J69" i="190"/>
  <c r="J70" i="190"/>
  <c r="J71" i="190"/>
  <c r="J72" i="190"/>
  <c r="I31" i="190"/>
  <c r="I32" i="190"/>
  <c r="I33" i="190"/>
  <c r="I34" i="190"/>
  <c r="I35" i="190"/>
  <c r="I36" i="190"/>
  <c r="I37" i="190"/>
  <c r="I38" i="190"/>
  <c r="I39" i="190"/>
  <c r="I40" i="190"/>
  <c r="I41" i="190"/>
  <c r="I42" i="190"/>
  <c r="I43" i="190"/>
  <c r="I44" i="190"/>
  <c r="I45" i="190"/>
  <c r="I46" i="190"/>
  <c r="I47" i="190"/>
  <c r="I48" i="190"/>
  <c r="I49" i="190"/>
  <c r="I50" i="190"/>
  <c r="I51" i="190"/>
  <c r="I52" i="190"/>
  <c r="I53" i="190"/>
  <c r="I54" i="190"/>
  <c r="I55" i="190"/>
  <c r="I56" i="190"/>
  <c r="I57" i="190"/>
  <c r="I58" i="190"/>
  <c r="I59" i="190"/>
  <c r="I60" i="190"/>
  <c r="I61" i="190"/>
  <c r="I62" i="190"/>
  <c r="I63" i="190"/>
  <c r="I64" i="190"/>
  <c r="I65" i="190"/>
  <c r="I66" i="190"/>
  <c r="I67" i="190"/>
  <c r="I68" i="190"/>
  <c r="I69" i="190"/>
  <c r="I70" i="190"/>
  <c r="I71" i="190"/>
  <c r="I72" i="190"/>
  <c r="H35" i="190"/>
  <c r="H36" i="190"/>
  <c r="H37" i="190"/>
  <c r="H38" i="190"/>
  <c r="H39" i="190"/>
  <c r="H40" i="190"/>
  <c r="H41" i="190"/>
  <c r="H42" i="190"/>
  <c r="H43" i="190"/>
  <c r="H44" i="190"/>
  <c r="H45" i="190"/>
  <c r="H46" i="190"/>
  <c r="H47" i="190"/>
  <c r="H48" i="190"/>
  <c r="H49" i="190"/>
  <c r="H50" i="190"/>
  <c r="H51" i="190"/>
  <c r="H52" i="190"/>
  <c r="H53" i="190"/>
  <c r="H54" i="190"/>
  <c r="H55" i="190"/>
  <c r="H56" i="190"/>
  <c r="H57" i="190"/>
  <c r="H58" i="190"/>
  <c r="H59" i="190"/>
  <c r="H60" i="190"/>
  <c r="H61" i="190"/>
  <c r="H62" i="190"/>
  <c r="H63" i="190"/>
  <c r="H64" i="190"/>
  <c r="H65" i="190"/>
  <c r="H66" i="190"/>
  <c r="H67" i="190"/>
  <c r="H68" i="190"/>
  <c r="H69" i="190"/>
  <c r="H70" i="190"/>
  <c r="H71" i="190"/>
  <c r="H72" i="190"/>
  <c r="G35" i="190"/>
  <c r="G36" i="190"/>
  <c r="G37" i="190"/>
  <c r="G38" i="190"/>
  <c r="G39" i="190"/>
  <c r="G40" i="190"/>
  <c r="G41" i="190"/>
  <c r="G42" i="190"/>
  <c r="G43" i="190"/>
  <c r="G44" i="190"/>
  <c r="G45" i="190"/>
  <c r="G46" i="190"/>
  <c r="G47" i="190"/>
  <c r="G48" i="190"/>
  <c r="G49" i="190"/>
  <c r="G50" i="190"/>
  <c r="G51" i="190"/>
  <c r="G52" i="190"/>
  <c r="G53" i="190"/>
  <c r="G54" i="190"/>
  <c r="G55" i="190"/>
  <c r="G56" i="190"/>
  <c r="G57" i="190"/>
  <c r="G58" i="190"/>
  <c r="G59" i="190"/>
  <c r="G60" i="190"/>
  <c r="G61" i="190"/>
  <c r="G62" i="190"/>
  <c r="G63" i="190"/>
  <c r="G64" i="190"/>
  <c r="G65" i="190"/>
  <c r="G66" i="190"/>
  <c r="G67" i="190"/>
  <c r="G68" i="190"/>
  <c r="G69" i="190"/>
  <c r="G70" i="190"/>
  <c r="G71" i="190"/>
  <c r="G72" i="190"/>
  <c r="F35" i="190"/>
  <c r="F36" i="190"/>
  <c r="F37" i="190"/>
  <c r="F38" i="190"/>
  <c r="F39" i="190"/>
  <c r="F40" i="190"/>
  <c r="F41" i="190"/>
  <c r="F42" i="190"/>
  <c r="F43" i="190"/>
  <c r="F44" i="190"/>
  <c r="F45" i="190"/>
  <c r="F46" i="190"/>
  <c r="F47" i="190"/>
  <c r="F48" i="190"/>
  <c r="F49" i="190"/>
  <c r="F50" i="190"/>
  <c r="F51" i="190"/>
  <c r="F52" i="190"/>
  <c r="F53" i="190"/>
  <c r="F54" i="190"/>
  <c r="F55" i="190"/>
  <c r="F56" i="190"/>
  <c r="F57" i="190"/>
  <c r="F58" i="190"/>
  <c r="F59" i="190"/>
  <c r="F60" i="190"/>
  <c r="F61" i="190"/>
  <c r="F62" i="190"/>
  <c r="F63" i="190"/>
  <c r="F64" i="190"/>
  <c r="F65" i="190"/>
  <c r="F66" i="190"/>
  <c r="F67" i="190"/>
  <c r="F68" i="190"/>
  <c r="F69" i="190"/>
  <c r="F70" i="190"/>
  <c r="F71" i="190"/>
  <c r="F72" i="190"/>
  <c r="U5" i="190"/>
  <c r="U6" i="190"/>
  <c r="U7" i="190"/>
  <c r="U8" i="190"/>
  <c r="U9" i="190"/>
  <c r="U10" i="190"/>
  <c r="U11" i="190"/>
  <c r="U12" i="190"/>
  <c r="U13" i="190"/>
  <c r="U14" i="190"/>
  <c r="U15" i="190"/>
  <c r="U16" i="190"/>
  <c r="U17" i="190"/>
  <c r="U18" i="190"/>
  <c r="U19" i="190"/>
  <c r="U20" i="190"/>
  <c r="U21" i="190"/>
  <c r="U22" i="190"/>
  <c r="U23" i="190"/>
  <c r="U24" i="190"/>
  <c r="U25" i="190"/>
  <c r="U26" i="190"/>
  <c r="U27" i="190"/>
  <c r="U28" i="190"/>
  <c r="U29" i="190"/>
  <c r="U30" i="190"/>
  <c r="U4" i="190"/>
  <c r="R5" i="190"/>
  <c r="R6" i="190"/>
  <c r="R7" i="190"/>
  <c r="R8" i="190"/>
  <c r="R9" i="190"/>
  <c r="R10" i="190"/>
  <c r="R11" i="190"/>
  <c r="R12" i="190"/>
  <c r="R13" i="190"/>
  <c r="R14" i="190"/>
  <c r="R15" i="190"/>
  <c r="R16" i="190"/>
  <c r="R17" i="190"/>
  <c r="R18" i="190"/>
  <c r="R19" i="190"/>
  <c r="R20" i="190"/>
  <c r="R21" i="190"/>
  <c r="R22" i="190"/>
  <c r="R23" i="190"/>
  <c r="R24" i="190"/>
  <c r="R25" i="190"/>
  <c r="R26" i="190"/>
  <c r="R27" i="190"/>
  <c r="R28" i="190"/>
  <c r="R29" i="190"/>
  <c r="R30" i="190"/>
  <c r="R4" i="190"/>
  <c r="Q5" i="190"/>
  <c r="Q6" i="190"/>
  <c r="Q7" i="190"/>
  <c r="Q8" i="190"/>
  <c r="Q9" i="190"/>
  <c r="Q10" i="190"/>
  <c r="Q11" i="190"/>
  <c r="Q12" i="190"/>
  <c r="Q13" i="190"/>
  <c r="Q14" i="190"/>
  <c r="Q15" i="190"/>
  <c r="Q16" i="190"/>
  <c r="Q17" i="190"/>
  <c r="Q18" i="190"/>
  <c r="Q19" i="190"/>
  <c r="Q20" i="190"/>
  <c r="Q21" i="190"/>
  <c r="Q22" i="190"/>
  <c r="Q23" i="190"/>
  <c r="Q24" i="190"/>
  <c r="Q25" i="190"/>
  <c r="Q26" i="190"/>
  <c r="Q27" i="190"/>
  <c r="Q28" i="190"/>
  <c r="Q29" i="190"/>
  <c r="Q30" i="190"/>
  <c r="Q4" i="190"/>
  <c r="P5" i="190"/>
  <c r="P6" i="190"/>
  <c r="P7" i="190"/>
  <c r="P8" i="190"/>
  <c r="P9" i="190"/>
  <c r="P10" i="190"/>
  <c r="P11" i="190"/>
  <c r="P12" i="190"/>
  <c r="P13" i="190"/>
  <c r="P14" i="190"/>
  <c r="P15" i="190"/>
  <c r="P16" i="190"/>
  <c r="P17" i="190"/>
  <c r="P18" i="190"/>
  <c r="P19" i="190"/>
  <c r="P20" i="190"/>
  <c r="P21" i="190"/>
  <c r="P22" i="190"/>
  <c r="P23" i="190"/>
  <c r="P24" i="190"/>
  <c r="P25" i="190"/>
  <c r="P26" i="190"/>
  <c r="P27" i="190"/>
  <c r="P28" i="190"/>
  <c r="P29" i="190"/>
  <c r="P30" i="190"/>
  <c r="P4" i="190"/>
  <c r="O5" i="190"/>
  <c r="O6" i="190"/>
  <c r="O7" i="190"/>
  <c r="O8" i="190"/>
  <c r="O9" i="190"/>
  <c r="O10" i="190"/>
  <c r="O11" i="190"/>
  <c r="O12" i="190"/>
  <c r="O13" i="190"/>
  <c r="O14" i="190"/>
  <c r="O15" i="190"/>
  <c r="O16" i="190"/>
  <c r="O17" i="190"/>
  <c r="O18" i="190"/>
  <c r="O19" i="190"/>
  <c r="O20" i="190"/>
  <c r="O21" i="190"/>
  <c r="O22" i="190"/>
  <c r="O23" i="190"/>
  <c r="O24" i="190"/>
  <c r="O25" i="190"/>
  <c r="O26" i="190"/>
  <c r="O27" i="190"/>
  <c r="O28" i="190"/>
  <c r="O29" i="190"/>
  <c r="O30" i="190"/>
  <c r="O4" i="190"/>
  <c r="N5" i="190"/>
  <c r="N6" i="190"/>
  <c r="N7" i="190"/>
  <c r="N8" i="190"/>
  <c r="N9" i="190"/>
  <c r="N10" i="190"/>
  <c r="N11" i="190"/>
  <c r="N12" i="190"/>
  <c r="N13" i="190"/>
  <c r="N14" i="190"/>
  <c r="N15" i="190"/>
  <c r="N16" i="190"/>
  <c r="N17" i="190"/>
  <c r="N18" i="190"/>
  <c r="N19" i="190"/>
  <c r="N20" i="190"/>
  <c r="N21" i="190"/>
  <c r="N22" i="190"/>
  <c r="N23" i="190"/>
  <c r="N24" i="190"/>
  <c r="N25" i="190"/>
  <c r="N26" i="190"/>
  <c r="N27" i="190"/>
  <c r="N28" i="190"/>
  <c r="N29" i="190"/>
  <c r="N30" i="190"/>
  <c r="N4" i="190"/>
  <c r="M5" i="190"/>
  <c r="M6" i="190"/>
  <c r="M7" i="190"/>
  <c r="M8" i="190"/>
  <c r="M9" i="190"/>
  <c r="M10" i="190"/>
  <c r="M11" i="190"/>
  <c r="M12" i="190"/>
  <c r="M13" i="190"/>
  <c r="M14" i="190"/>
  <c r="M15" i="190"/>
  <c r="M16" i="190"/>
  <c r="M17" i="190"/>
  <c r="M18" i="190"/>
  <c r="M19" i="190"/>
  <c r="M20" i="190"/>
  <c r="M21" i="190"/>
  <c r="M22" i="190"/>
  <c r="M23" i="190"/>
  <c r="M24" i="190"/>
  <c r="M25" i="190"/>
  <c r="M26" i="190"/>
  <c r="M27" i="190"/>
  <c r="M28" i="190"/>
  <c r="M29" i="190"/>
  <c r="M30" i="190"/>
  <c r="M4" i="190"/>
  <c r="L5" i="190"/>
  <c r="L6" i="190"/>
  <c r="L7" i="190"/>
  <c r="L8" i="190"/>
  <c r="L9" i="190"/>
  <c r="L10" i="190"/>
  <c r="L11" i="190"/>
  <c r="L12" i="190"/>
  <c r="L13" i="190"/>
  <c r="L14" i="190"/>
  <c r="L15" i="190"/>
  <c r="L16" i="190"/>
  <c r="L17" i="190"/>
  <c r="L18" i="190"/>
  <c r="L19" i="190"/>
  <c r="L20" i="190"/>
  <c r="L21" i="190"/>
  <c r="L22" i="190"/>
  <c r="L23" i="190"/>
  <c r="L24" i="190"/>
  <c r="L25" i="190"/>
  <c r="L26" i="190"/>
  <c r="L27" i="190"/>
  <c r="L28" i="190"/>
  <c r="L29" i="190"/>
  <c r="L30" i="190"/>
  <c r="L4" i="190"/>
  <c r="K5" i="190"/>
  <c r="K6" i="190"/>
  <c r="K7" i="190"/>
  <c r="K8" i="190"/>
  <c r="K9" i="190"/>
  <c r="K10" i="190"/>
  <c r="K11" i="190"/>
  <c r="K12" i="190"/>
  <c r="K13" i="190"/>
  <c r="K14" i="190"/>
  <c r="K15" i="190"/>
  <c r="K16" i="190"/>
  <c r="K17" i="190"/>
  <c r="K18" i="190"/>
  <c r="K19" i="190"/>
  <c r="K20" i="190"/>
  <c r="K21" i="190"/>
  <c r="K22" i="190"/>
  <c r="K23" i="190"/>
  <c r="K24" i="190"/>
  <c r="K25" i="190"/>
  <c r="K26" i="190"/>
  <c r="K27" i="190"/>
  <c r="K28" i="190"/>
  <c r="K29" i="190"/>
  <c r="K30" i="190"/>
  <c r="K4" i="190"/>
  <c r="J5" i="190"/>
  <c r="J6" i="190"/>
  <c r="J7" i="190"/>
  <c r="J8" i="190"/>
  <c r="J9" i="190"/>
  <c r="J10" i="190"/>
  <c r="J11" i="190"/>
  <c r="J12" i="190"/>
  <c r="J13" i="190"/>
  <c r="J14" i="190"/>
  <c r="J15" i="190"/>
  <c r="J16" i="190"/>
  <c r="J17" i="190"/>
  <c r="J18" i="190"/>
  <c r="J19" i="190"/>
  <c r="J20" i="190"/>
  <c r="J21" i="190"/>
  <c r="J22" i="190"/>
  <c r="J23" i="190"/>
  <c r="J24" i="190"/>
  <c r="J25" i="190"/>
  <c r="J26" i="190"/>
  <c r="J27" i="190"/>
  <c r="J28" i="190"/>
  <c r="J29" i="190"/>
  <c r="J30" i="190"/>
  <c r="J4" i="190"/>
  <c r="I5" i="190"/>
  <c r="I6" i="190"/>
  <c r="I7" i="190"/>
  <c r="I8" i="190"/>
  <c r="I9" i="190"/>
  <c r="I10" i="190"/>
  <c r="I11" i="190"/>
  <c r="I12" i="190"/>
  <c r="I13" i="190"/>
  <c r="I14" i="190"/>
  <c r="I15" i="190"/>
  <c r="I16" i="190"/>
  <c r="I17" i="190"/>
  <c r="I18" i="190"/>
  <c r="I19" i="190"/>
  <c r="I20" i="190"/>
  <c r="I21" i="190"/>
  <c r="I22" i="190"/>
  <c r="I23" i="190"/>
  <c r="I24" i="190"/>
  <c r="I25" i="190"/>
  <c r="I26" i="190"/>
  <c r="I27" i="190"/>
  <c r="I28" i="190"/>
  <c r="I29" i="190"/>
  <c r="I30" i="190"/>
  <c r="I4" i="190"/>
  <c r="E71" i="190"/>
  <c r="E72" i="190"/>
  <c r="E35" i="190"/>
  <c r="E36" i="190"/>
  <c r="E37" i="190"/>
  <c r="E38" i="190"/>
  <c r="E39" i="190"/>
  <c r="E40" i="190"/>
  <c r="E41" i="190"/>
  <c r="E42" i="190"/>
  <c r="E43" i="190"/>
  <c r="E44" i="190"/>
  <c r="E45" i="190"/>
  <c r="E46" i="190"/>
  <c r="E47" i="190"/>
  <c r="E48" i="190"/>
  <c r="E49" i="190"/>
  <c r="E50" i="190"/>
  <c r="E51" i="190"/>
  <c r="E52" i="190"/>
  <c r="E53" i="190"/>
  <c r="E54" i="190"/>
  <c r="E55" i="190"/>
  <c r="E56" i="190"/>
  <c r="E57" i="190"/>
  <c r="E58" i="190"/>
  <c r="E59" i="190"/>
  <c r="E60" i="190"/>
  <c r="E61" i="190"/>
  <c r="E62" i="190"/>
  <c r="E63" i="190"/>
  <c r="E64" i="190"/>
  <c r="E65" i="190"/>
  <c r="E66" i="190"/>
  <c r="E67" i="190"/>
  <c r="E68" i="190"/>
  <c r="E69" i="190"/>
  <c r="E70" i="190"/>
  <c r="D35" i="190"/>
  <c r="D36" i="190"/>
  <c r="D37" i="190"/>
  <c r="D38" i="190"/>
  <c r="D39" i="190"/>
  <c r="D40" i="190"/>
  <c r="D41" i="190"/>
  <c r="D42" i="190"/>
  <c r="D43" i="190"/>
  <c r="D44" i="190"/>
  <c r="D45" i="190"/>
  <c r="D46" i="190"/>
  <c r="D47" i="190"/>
  <c r="D48" i="190"/>
  <c r="D49" i="190"/>
  <c r="D50" i="190"/>
  <c r="D51" i="190"/>
  <c r="D52" i="190"/>
  <c r="D53" i="190"/>
  <c r="D54" i="190"/>
  <c r="D55" i="190"/>
  <c r="D56" i="190"/>
  <c r="D57" i="190"/>
  <c r="D58" i="190"/>
  <c r="D59" i="190"/>
  <c r="D60" i="190"/>
  <c r="D61" i="190"/>
  <c r="D62" i="190"/>
  <c r="D63" i="190"/>
  <c r="D64" i="190"/>
  <c r="D65" i="190"/>
  <c r="D66" i="190"/>
  <c r="D67" i="190"/>
  <c r="D68" i="190"/>
  <c r="D69" i="190"/>
  <c r="D70" i="190"/>
  <c r="D71" i="190"/>
  <c r="C31" i="190"/>
  <c r="C32" i="190"/>
  <c r="C33" i="190"/>
  <c r="C34" i="190"/>
  <c r="C35" i="190"/>
  <c r="C36" i="190"/>
  <c r="C37" i="190"/>
  <c r="C38" i="190"/>
  <c r="C39" i="190"/>
  <c r="C40" i="190"/>
  <c r="C41" i="190"/>
  <c r="C42" i="190"/>
  <c r="C43" i="190"/>
  <c r="C44" i="190"/>
  <c r="C45" i="190"/>
  <c r="C46" i="190"/>
  <c r="C47" i="190"/>
  <c r="C48" i="190"/>
  <c r="C49" i="190"/>
  <c r="C50" i="190"/>
  <c r="C51" i="190"/>
  <c r="C52" i="190"/>
  <c r="C53" i="190"/>
  <c r="C54" i="190"/>
  <c r="C55" i="190"/>
  <c r="C56" i="190"/>
  <c r="C57" i="190"/>
  <c r="C58" i="190"/>
  <c r="C59" i="190"/>
  <c r="C60" i="190"/>
  <c r="C61" i="190"/>
  <c r="C62" i="190"/>
  <c r="C63" i="190"/>
  <c r="C64" i="190"/>
  <c r="C65" i="190"/>
  <c r="C66" i="190"/>
  <c r="C67" i="190"/>
  <c r="C68" i="190"/>
  <c r="C69" i="190"/>
  <c r="C70" i="190"/>
  <c r="C71" i="190"/>
  <c r="C5" i="190"/>
  <c r="C6" i="190"/>
  <c r="C7" i="190"/>
  <c r="C8" i="190"/>
  <c r="C9" i="190"/>
  <c r="C10" i="190"/>
  <c r="C11" i="190"/>
  <c r="C12" i="190"/>
  <c r="C13" i="190"/>
  <c r="C14" i="190"/>
  <c r="C15" i="190"/>
  <c r="C16" i="190"/>
  <c r="C17" i="190"/>
  <c r="C18" i="190"/>
  <c r="C19" i="190"/>
  <c r="C20" i="190"/>
  <c r="C21" i="190"/>
  <c r="C22" i="190"/>
  <c r="C23" i="190"/>
  <c r="C24" i="190"/>
  <c r="C25" i="190"/>
  <c r="C26" i="190"/>
  <c r="C27" i="190"/>
  <c r="C28" i="190"/>
  <c r="C29" i="190"/>
  <c r="C30" i="190"/>
  <c r="C4" i="190"/>
  <c r="B31" i="190"/>
  <c r="B32" i="190"/>
  <c r="B33" i="190"/>
  <c r="B34" i="190"/>
  <c r="B35" i="190"/>
  <c r="B36" i="190"/>
  <c r="B37" i="190"/>
  <c r="B38" i="190"/>
  <c r="B39" i="190"/>
  <c r="B40" i="190"/>
  <c r="B41" i="190"/>
  <c r="B42" i="190"/>
  <c r="B43" i="190"/>
  <c r="B44" i="190"/>
  <c r="B45" i="190"/>
  <c r="B46" i="190"/>
  <c r="B47" i="190"/>
  <c r="B48" i="190"/>
  <c r="B49" i="190"/>
  <c r="B50" i="190"/>
  <c r="B51" i="190"/>
  <c r="B52" i="190"/>
  <c r="B53" i="190"/>
  <c r="B54" i="190"/>
  <c r="B55" i="190"/>
  <c r="B56" i="190"/>
  <c r="B57" i="190"/>
  <c r="B58" i="190"/>
  <c r="B59" i="190"/>
  <c r="B60" i="190"/>
  <c r="B61" i="190"/>
  <c r="B62" i="190"/>
  <c r="B63" i="190"/>
  <c r="B64" i="190"/>
  <c r="B65" i="190"/>
  <c r="B66" i="190"/>
  <c r="B67" i="190"/>
  <c r="B68" i="190"/>
  <c r="B69" i="190"/>
  <c r="B70" i="190"/>
  <c r="B71" i="190"/>
  <c r="B5" i="190"/>
  <c r="B6" i="190"/>
  <c r="B7" i="190"/>
  <c r="B8" i="190"/>
  <c r="B9" i="190"/>
  <c r="B10" i="190"/>
  <c r="B11" i="190"/>
  <c r="B12" i="190"/>
  <c r="B13" i="190"/>
  <c r="B14" i="190"/>
  <c r="B15" i="190"/>
  <c r="B16" i="190"/>
  <c r="B17" i="190"/>
  <c r="B18" i="190"/>
  <c r="B19" i="190"/>
  <c r="B20" i="190"/>
  <c r="B21" i="190"/>
  <c r="B22" i="190"/>
  <c r="B23" i="190"/>
  <c r="B24" i="190"/>
  <c r="B25" i="190"/>
  <c r="B26" i="190"/>
  <c r="B27" i="190"/>
  <c r="B28" i="190"/>
  <c r="B29" i="190"/>
  <c r="B30" i="190"/>
  <c r="B4" i="190"/>
  <c r="C2" i="190"/>
  <c r="B2" i="190"/>
  <c r="C22" i="170" l="1"/>
  <c r="AB5" i="99"/>
  <c r="AB6" i="99"/>
  <c r="AB7" i="99"/>
  <c r="AB8" i="99"/>
  <c r="AB9" i="99"/>
  <c r="AB10" i="99"/>
  <c r="AB11" i="99"/>
  <c r="AB12" i="99"/>
  <c r="AB13" i="99"/>
  <c r="AB14" i="99"/>
  <c r="AB15" i="99"/>
  <c r="AB16" i="99"/>
  <c r="AB17" i="99"/>
  <c r="AB18" i="99"/>
  <c r="AB19" i="99"/>
  <c r="AB20" i="99"/>
  <c r="AB21" i="99"/>
  <c r="AB22" i="99"/>
  <c r="AB23" i="99"/>
  <c r="AB24" i="99"/>
  <c r="AB25" i="99"/>
  <c r="AB26" i="99"/>
  <c r="AB27" i="99"/>
  <c r="AB28" i="99"/>
  <c r="AB29" i="99"/>
  <c r="AB30" i="99"/>
  <c r="AB31" i="99"/>
  <c r="AB32" i="99"/>
  <c r="AB33" i="99"/>
  <c r="L5" i="99"/>
  <c r="L6" i="99"/>
  <c r="L7" i="99"/>
  <c r="L8" i="99"/>
  <c r="L9" i="99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H3" i="182" l="1"/>
  <c r="H4" i="182"/>
  <c r="H5" i="182"/>
  <c r="H6" i="182"/>
  <c r="H7" i="182"/>
  <c r="H8" i="182"/>
  <c r="H9" i="182"/>
  <c r="H10" i="182"/>
  <c r="H11" i="182"/>
  <c r="H12" i="182"/>
  <c r="H13" i="182"/>
  <c r="H14" i="182"/>
  <c r="H15" i="182"/>
  <c r="H16" i="182"/>
  <c r="H17" i="182"/>
  <c r="H18" i="182"/>
  <c r="H19" i="182"/>
  <c r="H20" i="182"/>
  <c r="H21" i="182"/>
  <c r="H22" i="182"/>
  <c r="H23" i="182"/>
  <c r="H24" i="182"/>
  <c r="H25" i="182"/>
  <c r="H26" i="182"/>
  <c r="H27" i="182"/>
  <c r="H28" i="182"/>
  <c r="H29" i="182"/>
  <c r="H30" i="182"/>
  <c r="H31" i="182"/>
  <c r="H2" i="182"/>
  <c r="D4" i="99" l="1"/>
  <c r="AA5" i="99"/>
  <c r="AA6" i="99"/>
  <c r="AA7" i="99"/>
  <c r="AA8" i="99"/>
  <c r="AA9" i="99"/>
  <c r="AA10" i="99"/>
  <c r="AA11" i="99"/>
  <c r="AA12" i="99"/>
  <c r="AA13" i="99"/>
  <c r="AA14" i="99"/>
  <c r="AA15" i="99"/>
  <c r="AA16" i="99"/>
  <c r="AA17" i="99"/>
  <c r="AA18" i="99"/>
  <c r="AA19" i="99"/>
  <c r="AA20" i="99"/>
  <c r="AA21" i="99"/>
  <c r="AA22" i="99"/>
  <c r="AA23" i="99"/>
  <c r="AA24" i="99"/>
  <c r="AA25" i="99"/>
  <c r="AA26" i="99"/>
  <c r="AA27" i="99"/>
  <c r="AA28" i="99"/>
  <c r="AA29" i="99"/>
  <c r="AA30" i="99"/>
  <c r="AA31" i="99"/>
  <c r="AA32" i="99"/>
  <c r="AA33" i="99"/>
  <c r="AA4" i="99"/>
  <c r="AP5" i="99" l="1"/>
  <c r="AP6" i="99"/>
  <c r="AP7" i="99"/>
  <c r="AP8" i="99"/>
  <c r="AP9" i="99"/>
  <c r="AP10" i="99"/>
  <c r="AP11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28" i="99"/>
  <c r="AP29" i="99"/>
  <c r="AP30" i="99"/>
  <c r="AP31" i="99"/>
  <c r="AP32" i="99"/>
  <c r="AP33" i="99"/>
  <c r="I48" i="172"/>
  <c r="U1" i="99" l="1"/>
  <c r="AD1" i="99"/>
  <c r="AH1" i="99"/>
  <c r="D32" i="182"/>
  <c r="K3" i="182"/>
  <c r="L2" i="182"/>
  <c r="C27" i="182" s="1"/>
  <c r="E27" i="182" s="1"/>
  <c r="N1" i="182"/>
  <c r="N2" i="182" s="1"/>
  <c r="C11" i="182" l="1"/>
  <c r="E11" i="182" s="1"/>
  <c r="C19" i="182"/>
  <c r="E19" i="182" s="1"/>
  <c r="C6" i="182"/>
  <c r="E6" i="182" s="1"/>
  <c r="C14" i="182"/>
  <c r="E14" i="182" s="1"/>
  <c r="C22" i="182"/>
  <c r="E22" i="182" s="1"/>
  <c r="C30" i="182"/>
  <c r="E30" i="182" s="1"/>
  <c r="C2" i="182"/>
  <c r="C9" i="182"/>
  <c r="E9" i="182" s="1"/>
  <c r="C17" i="182"/>
  <c r="E17" i="182" s="1"/>
  <c r="C25" i="182"/>
  <c r="E25" i="182" s="1"/>
  <c r="C4" i="182"/>
  <c r="E4" i="182" s="1"/>
  <c r="C12" i="182"/>
  <c r="E12" i="182" s="1"/>
  <c r="C20" i="182"/>
  <c r="E20" i="182" s="1"/>
  <c r="C28" i="182"/>
  <c r="E28" i="182" s="1"/>
  <c r="C7" i="182"/>
  <c r="E7" i="182" s="1"/>
  <c r="C15" i="182"/>
  <c r="E15" i="182" s="1"/>
  <c r="C23" i="182"/>
  <c r="E23" i="182" s="1"/>
  <c r="C31" i="182"/>
  <c r="E31" i="182" s="1"/>
  <c r="C10" i="182"/>
  <c r="E10" i="182" s="1"/>
  <c r="C18" i="182"/>
  <c r="E18" i="182" s="1"/>
  <c r="C26" i="182"/>
  <c r="E26" i="182" s="1"/>
  <c r="C5" i="182"/>
  <c r="E5" i="182" s="1"/>
  <c r="C13" i="182"/>
  <c r="E13" i="182" s="1"/>
  <c r="C21" i="182"/>
  <c r="E21" i="182" s="1"/>
  <c r="C29" i="182"/>
  <c r="E29" i="182" s="1"/>
  <c r="C3" i="182"/>
  <c r="E3" i="182" s="1"/>
  <c r="C8" i="182"/>
  <c r="E8" i="182" s="1"/>
  <c r="C16" i="182"/>
  <c r="E16" i="182" s="1"/>
  <c r="C24" i="182"/>
  <c r="E24" i="182" s="1"/>
  <c r="C32" i="182" l="1"/>
  <c r="E2" i="182"/>
  <c r="E32" i="182" s="1"/>
  <c r="U34" i="99" l="1"/>
  <c r="AD34" i="99"/>
  <c r="AH34" i="99"/>
  <c r="E34" i="102"/>
  <c r="C530" i="122" l="1"/>
  <c r="BI5" i="99" l="1"/>
  <c r="BI6" i="99"/>
  <c r="BI7" i="99"/>
  <c r="BI8" i="99"/>
  <c r="BI9" i="99"/>
  <c r="BI10" i="99"/>
  <c r="BI11" i="99"/>
  <c r="BI12" i="99"/>
  <c r="BI13" i="99"/>
  <c r="BI14" i="99"/>
  <c r="BI15" i="99"/>
  <c r="BI16" i="99"/>
  <c r="BI17" i="99"/>
  <c r="BI18" i="99"/>
  <c r="BI19" i="99"/>
  <c r="BI20" i="99"/>
  <c r="BI21" i="99"/>
  <c r="BI22" i="99"/>
  <c r="BI23" i="99"/>
  <c r="BI24" i="99"/>
  <c r="BI25" i="99"/>
  <c r="BI26" i="99"/>
  <c r="BI27" i="99"/>
  <c r="BI28" i="99"/>
  <c r="BI29" i="99"/>
  <c r="BI30" i="99"/>
  <c r="BI31" i="99"/>
  <c r="BI32" i="99"/>
  <c r="BI33" i="99"/>
  <c r="BI4" i="99"/>
  <c r="AL5" i="99"/>
  <c r="AL6" i="99"/>
  <c r="AM6" i="99" s="1"/>
  <c r="AL7" i="99"/>
  <c r="AM7" i="99" s="1"/>
  <c r="AL8" i="99"/>
  <c r="AM8" i="99" s="1"/>
  <c r="AL9" i="99"/>
  <c r="AM9" i="99" s="1"/>
  <c r="AL10" i="99"/>
  <c r="AM10" i="99" s="1"/>
  <c r="AL11" i="99"/>
  <c r="AM11" i="99" s="1"/>
  <c r="AL12" i="99"/>
  <c r="AM12" i="99" s="1"/>
  <c r="AL13" i="99"/>
  <c r="AM13" i="99" s="1"/>
  <c r="AL14" i="99"/>
  <c r="AM14" i="99" s="1"/>
  <c r="AL15" i="99"/>
  <c r="AM15" i="99" s="1"/>
  <c r="AL16" i="99"/>
  <c r="AM16" i="99" s="1"/>
  <c r="AL17" i="99"/>
  <c r="AM17" i="99" s="1"/>
  <c r="AL18" i="99"/>
  <c r="AM18" i="99" s="1"/>
  <c r="AL19" i="99"/>
  <c r="AM19" i="99" s="1"/>
  <c r="AL20" i="99"/>
  <c r="AM20" i="99" s="1"/>
  <c r="AL21" i="99"/>
  <c r="AM21" i="99" s="1"/>
  <c r="AL22" i="99"/>
  <c r="AM22" i="99" s="1"/>
  <c r="AL23" i="99"/>
  <c r="AM23" i="99" s="1"/>
  <c r="AL24" i="99"/>
  <c r="AM24" i="99" s="1"/>
  <c r="AL25" i="99"/>
  <c r="AM25" i="99" s="1"/>
  <c r="AL26" i="99"/>
  <c r="AM26" i="99" s="1"/>
  <c r="AL27" i="99"/>
  <c r="AM27" i="99" s="1"/>
  <c r="AL28" i="99"/>
  <c r="AM28" i="99" s="1"/>
  <c r="AL29" i="99"/>
  <c r="AM29" i="99" s="1"/>
  <c r="AL30" i="99"/>
  <c r="AM30" i="99" s="1"/>
  <c r="AL31" i="99"/>
  <c r="AM31" i="99" s="1"/>
  <c r="AL32" i="99"/>
  <c r="AM32" i="99" s="1"/>
  <c r="AL33" i="99"/>
  <c r="AM33" i="99" s="1"/>
  <c r="AL4" i="99"/>
  <c r="AN25" i="99" l="1"/>
  <c r="AN17" i="99"/>
  <c r="AN9" i="99"/>
  <c r="AN32" i="99"/>
  <c r="AN24" i="99"/>
  <c r="AN16" i="99"/>
  <c r="AN8" i="99"/>
  <c r="AN31" i="99"/>
  <c r="AN23" i="99"/>
  <c r="AN15" i="99"/>
  <c r="AN7" i="99"/>
  <c r="AN28" i="99"/>
  <c r="AN20" i="99"/>
  <c r="AN12" i="99"/>
  <c r="AM5" i="99"/>
  <c r="AL1" i="99"/>
  <c r="AL34" i="99"/>
  <c r="AN19" i="99"/>
  <c r="AN11" i="99"/>
  <c r="AN33" i="99"/>
  <c r="AN27" i="99"/>
  <c r="AN30" i="99"/>
  <c r="AN22" i="99"/>
  <c r="AN14" i="99"/>
  <c r="AN6" i="99"/>
  <c r="AN29" i="99"/>
  <c r="AN21" i="99"/>
  <c r="AN13" i="99"/>
  <c r="AN26" i="99"/>
  <c r="AN18" i="99"/>
  <c r="AN10" i="99"/>
  <c r="AN5" i="99" l="1"/>
  <c r="BO5" i="99" l="1"/>
  <c r="BO6" i="99"/>
  <c r="BO7" i="99"/>
  <c r="BO8" i="99"/>
  <c r="BO9" i="99"/>
  <c r="BO10" i="99"/>
  <c r="BO11" i="99"/>
  <c r="BO12" i="99"/>
  <c r="BO13" i="99"/>
  <c r="BO14" i="99"/>
  <c r="BO15" i="99"/>
  <c r="BO16" i="99"/>
  <c r="BO17" i="99"/>
  <c r="BO18" i="99"/>
  <c r="BO19" i="99"/>
  <c r="BO20" i="99"/>
  <c r="BO21" i="99"/>
  <c r="BO22" i="99"/>
  <c r="BO23" i="99"/>
  <c r="BO24" i="99"/>
  <c r="BO25" i="99"/>
  <c r="BO26" i="99"/>
  <c r="BO27" i="99"/>
  <c r="BO28" i="99"/>
  <c r="BO29" i="99"/>
  <c r="BO30" i="99"/>
  <c r="BO31" i="99"/>
  <c r="BO32" i="99"/>
  <c r="BO33" i="99"/>
  <c r="BO4" i="99"/>
  <c r="BP5" i="99"/>
  <c r="BP6" i="99"/>
  <c r="BP7" i="99"/>
  <c r="BP8" i="99"/>
  <c r="BP9" i="99"/>
  <c r="BP10" i="99"/>
  <c r="BP11" i="99"/>
  <c r="BP12" i="99"/>
  <c r="BP13" i="99"/>
  <c r="BP14" i="99"/>
  <c r="BP15" i="99"/>
  <c r="BP16" i="99"/>
  <c r="BP17" i="99"/>
  <c r="BP18" i="99"/>
  <c r="BP19" i="99"/>
  <c r="BP20" i="99"/>
  <c r="BP21" i="99"/>
  <c r="BP22" i="99"/>
  <c r="BP23" i="99"/>
  <c r="BP24" i="99"/>
  <c r="BP25" i="99"/>
  <c r="BP26" i="99"/>
  <c r="BP27" i="99"/>
  <c r="BP28" i="99"/>
  <c r="BP29" i="99"/>
  <c r="BP30" i="99"/>
  <c r="BP31" i="99"/>
  <c r="BP32" i="99"/>
  <c r="BP33" i="99"/>
  <c r="BP4" i="99"/>
  <c r="BI34" i="99" l="1"/>
  <c r="BI1" i="99"/>
  <c r="AP4" i="99"/>
  <c r="AP1" i="99" l="1"/>
  <c r="AP34" i="99"/>
  <c r="BJ5" i="99" l="1"/>
  <c r="BJ6" i="99"/>
  <c r="BJ7" i="99"/>
  <c r="BJ8" i="99"/>
  <c r="BJ9" i="99"/>
  <c r="BJ10" i="99"/>
  <c r="BJ11" i="99"/>
  <c r="BJ12" i="99"/>
  <c r="BJ13" i="99"/>
  <c r="BJ14" i="99"/>
  <c r="BJ15" i="99"/>
  <c r="BJ16" i="99"/>
  <c r="BJ17" i="99"/>
  <c r="BJ18" i="99"/>
  <c r="BJ19" i="99"/>
  <c r="BJ20" i="99"/>
  <c r="BJ21" i="99"/>
  <c r="BJ22" i="99"/>
  <c r="BJ23" i="99"/>
  <c r="BJ24" i="99"/>
  <c r="BJ25" i="99"/>
  <c r="BJ26" i="99"/>
  <c r="BJ27" i="99"/>
  <c r="BJ28" i="99"/>
  <c r="BJ29" i="99"/>
  <c r="BJ30" i="99"/>
  <c r="BJ31" i="99"/>
  <c r="BJ32" i="99"/>
  <c r="BJ33" i="99"/>
  <c r="BJ4" i="99"/>
  <c r="BJ1" i="99" l="1"/>
  <c r="BJ34" i="99"/>
  <c r="C4" i="163" l="1"/>
  <c r="C5" i="163"/>
  <c r="C6" i="163"/>
  <c r="C7" i="163"/>
  <c r="C8" i="163"/>
  <c r="C9" i="163"/>
  <c r="C10" i="163"/>
  <c r="C11" i="163"/>
  <c r="C12" i="163"/>
  <c r="C13" i="163"/>
  <c r="C14" i="163"/>
  <c r="C15" i="163"/>
  <c r="C16" i="163"/>
  <c r="C17" i="163"/>
  <c r="C18" i="163"/>
  <c r="C19" i="163"/>
  <c r="C20" i="163"/>
  <c r="C21" i="163"/>
  <c r="C22" i="163"/>
  <c r="C23" i="163"/>
  <c r="C24" i="163"/>
  <c r="C25" i="163"/>
  <c r="C26" i="163"/>
  <c r="C27" i="163"/>
  <c r="C28" i="163"/>
  <c r="C29" i="163"/>
  <c r="C30" i="163"/>
  <c r="C31" i="163"/>
  <c r="C32" i="163"/>
  <c r="C3" i="163"/>
  <c r="C5" i="99" l="1"/>
  <c r="C6" i="99"/>
  <c r="C7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AE5" i="99" l="1"/>
  <c r="AE6" i="99"/>
  <c r="AE7" i="99"/>
  <c r="AE8" i="99"/>
  <c r="AE9" i="99"/>
  <c r="AE10" i="99"/>
  <c r="AE11" i="99"/>
  <c r="AE12" i="99"/>
  <c r="AE13" i="99"/>
  <c r="AE14" i="99"/>
  <c r="AE15" i="99"/>
  <c r="AE16" i="99"/>
  <c r="AE17" i="99"/>
  <c r="AE18" i="99"/>
  <c r="AE19" i="99"/>
  <c r="AE20" i="99"/>
  <c r="AE21" i="99"/>
  <c r="AE22" i="99"/>
  <c r="AE23" i="99"/>
  <c r="AE24" i="99"/>
  <c r="AE25" i="99"/>
  <c r="AE26" i="99"/>
  <c r="AE27" i="99"/>
  <c r="AE28" i="99"/>
  <c r="AE29" i="99"/>
  <c r="AE30" i="99"/>
  <c r="AE31" i="99"/>
  <c r="AE32" i="99"/>
  <c r="AE33" i="99"/>
  <c r="AE4" i="99"/>
  <c r="AE1" i="99" l="1"/>
  <c r="AE34" i="99"/>
  <c r="BG5" i="99" l="1"/>
  <c r="BG6" i="99"/>
  <c r="BG7" i="99"/>
  <c r="BG8" i="99"/>
  <c r="BG9" i="99"/>
  <c r="BG10" i="99"/>
  <c r="BG11" i="99"/>
  <c r="BG12" i="99"/>
  <c r="BG13" i="99"/>
  <c r="BG14" i="99"/>
  <c r="BG15" i="99"/>
  <c r="BG16" i="99"/>
  <c r="BG17" i="99"/>
  <c r="BG18" i="99"/>
  <c r="BG19" i="99"/>
  <c r="BG20" i="99"/>
  <c r="BG21" i="99"/>
  <c r="BG22" i="99"/>
  <c r="BG23" i="99"/>
  <c r="BG24" i="99"/>
  <c r="BG25" i="99"/>
  <c r="BG26" i="99"/>
  <c r="BG27" i="99"/>
  <c r="BG28" i="99"/>
  <c r="BG29" i="99"/>
  <c r="BG30" i="99"/>
  <c r="BG31" i="99"/>
  <c r="BG32" i="99"/>
  <c r="BG33" i="99"/>
  <c r="BG4" i="99"/>
  <c r="BF5" i="99"/>
  <c r="BF6" i="99"/>
  <c r="BF7" i="99"/>
  <c r="BF8" i="99"/>
  <c r="BF9" i="99"/>
  <c r="BF10" i="99"/>
  <c r="BF11" i="99"/>
  <c r="BF12" i="99"/>
  <c r="BF13" i="99"/>
  <c r="BF14" i="99"/>
  <c r="BF15" i="99"/>
  <c r="BF16" i="99"/>
  <c r="BF17" i="99"/>
  <c r="BF18" i="99"/>
  <c r="BF19" i="99"/>
  <c r="BF20" i="99"/>
  <c r="BF21" i="99"/>
  <c r="BF22" i="99"/>
  <c r="BF23" i="99"/>
  <c r="BF24" i="99"/>
  <c r="BF25" i="99"/>
  <c r="BF26" i="99"/>
  <c r="BF27" i="99"/>
  <c r="BF28" i="99"/>
  <c r="BF29" i="99"/>
  <c r="BF30" i="99"/>
  <c r="BF31" i="99"/>
  <c r="BF32" i="99"/>
  <c r="BF33" i="99"/>
  <c r="BF4" i="99"/>
  <c r="BE5" i="99"/>
  <c r="BE6" i="99"/>
  <c r="BE7" i="99"/>
  <c r="BE8" i="99"/>
  <c r="BE9" i="99"/>
  <c r="BE10" i="99"/>
  <c r="BE11" i="99"/>
  <c r="BE12" i="99"/>
  <c r="BE13" i="99"/>
  <c r="BE14" i="99"/>
  <c r="BE15" i="99"/>
  <c r="BE16" i="99"/>
  <c r="BE17" i="99"/>
  <c r="BE18" i="99"/>
  <c r="BE19" i="99"/>
  <c r="BE20" i="99"/>
  <c r="BE21" i="99"/>
  <c r="BE22" i="99"/>
  <c r="BE23" i="99"/>
  <c r="BE24" i="99"/>
  <c r="BE25" i="99"/>
  <c r="BE26" i="99"/>
  <c r="BE27" i="99"/>
  <c r="BE28" i="99"/>
  <c r="BE29" i="99"/>
  <c r="BE30" i="99"/>
  <c r="BE31" i="99"/>
  <c r="BE32" i="99"/>
  <c r="BE33" i="99"/>
  <c r="BE4" i="99"/>
  <c r="BG1" i="99" l="1"/>
  <c r="BE1" i="99"/>
  <c r="BF1" i="99"/>
  <c r="BF34" i="99"/>
  <c r="BG34" i="99"/>
  <c r="BE34" i="99"/>
  <c r="BB5" i="99" l="1"/>
  <c r="BB6" i="99"/>
  <c r="BB7" i="99"/>
  <c r="BB8" i="99"/>
  <c r="BB9" i="99"/>
  <c r="BB10" i="99"/>
  <c r="BB11" i="99"/>
  <c r="BB12" i="99"/>
  <c r="BB13" i="99"/>
  <c r="BB14" i="99"/>
  <c r="BB15" i="99"/>
  <c r="BB16" i="99"/>
  <c r="BB17" i="99"/>
  <c r="BB18" i="99"/>
  <c r="BB19" i="99"/>
  <c r="BB20" i="99"/>
  <c r="BB21" i="99"/>
  <c r="BB22" i="99"/>
  <c r="BB23" i="99"/>
  <c r="BB24" i="99"/>
  <c r="BB25" i="99"/>
  <c r="BB26" i="99"/>
  <c r="BB27" i="99"/>
  <c r="BB28" i="99"/>
  <c r="BB29" i="99"/>
  <c r="BB30" i="99"/>
  <c r="BB31" i="99"/>
  <c r="BB32" i="99"/>
  <c r="BB33" i="99"/>
  <c r="V5" i="99" l="1"/>
  <c r="V6" i="99"/>
  <c r="V7" i="99"/>
  <c r="V8" i="99"/>
  <c r="V9" i="99"/>
  <c r="V10" i="99"/>
  <c r="V11" i="99"/>
  <c r="V12" i="99"/>
  <c r="V13" i="99"/>
  <c r="V14" i="99"/>
  <c r="V15" i="99"/>
  <c r="V16" i="99"/>
  <c r="V17" i="99"/>
  <c r="V18" i="99"/>
  <c r="V19" i="99"/>
  <c r="V20" i="99"/>
  <c r="V21" i="99"/>
  <c r="V22" i="99"/>
  <c r="V23" i="99"/>
  <c r="V24" i="99"/>
  <c r="V25" i="99"/>
  <c r="V26" i="99"/>
  <c r="V27" i="99"/>
  <c r="V28" i="99"/>
  <c r="V29" i="99"/>
  <c r="V30" i="99"/>
  <c r="V31" i="99"/>
  <c r="V32" i="99"/>
  <c r="V33" i="99"/>
  <c r="L4" i="99" l="1"/>
  <c r="L34" i="99" l="1"/>
  <c r="L1" i="99"/>
  <c r="BO34" i="99" l="1"/>
  <c r="BP1" i="99"/>
  <c r="BO1" i="99"/>
  <c r="BP34" i="99"/>
  <c r="BM16" i="99" l="1"/>
  <c r="BN14" i="99" l="1"/>
  <c r="BN16" i="99"/>
  <c r="BN17" i="99"/>
  <c r="BN18" i="99"/>
  <c r="BN19" i="99"/>
  <c r="BN24" i="99"/>
  <c r="BN26" i="99"/>
  <c r="BN29" i="99"/>
  <c r="BN32" i="99"/>
  <c r="BM14" i="99"/>
  <c r="BM17" i="99"/>
  <c r="BM18" i="99"/>
  <c r="BM19" i="99"/>
  <c r="BM24" i="99"/>
  <c r="BM26" i="99"/>
  <c r="BM29" i="99"/>
  <c r="BM32" i="99"/>
  <c r="BM27" i="99" l="1"/>
  <c r="BM20" i="99"/>
  <c r="BN30" i="99"/>
  <c r="BN22" i="99"/>
  <c r="BM22" i="99"/>
  <c r="BN23" i="99"/>
  <c r="BM23" i="99"/>
  <c r="BN33" i="99"/>
  <c r="BM21" i="99"/>
  <c r="BN13" i="99"/>
  <c r="BM13" i="99"/>
  <c r="BM12" i="99"/>
  <c r="BM30" i="99"/>
  <c r="BM33" i="99"/>
  <c r="BN28" i="99"/>
  <c r="BM28" i="99"/>
  <c r="BN27" i="99"/>
  <c r="BN20" i="99" l="1"/>
  <c r="BN12" i="99"/>
  <c r="BN21" i="99"/>
  <c r="BM8" i="99" l="1"/>
  <c r="BM7" i="99"/>
  <c r="BM10" i="99"/>
  <c r="BM4" i="99" l="1"/>
  <c r="BM25" i="99"/>
  <c r="BM15" i="99"/>
  <c r="BM11" i="99"/>
  <c r="BM31" i="99"/>
  <c r="BM6" i="99"/>
  <c r="BM9" i="99"/>
  <c r="BM5" i="99"/>
  <c r="BN9" i="99"/>
  <c r="BN31" i="99"/>
  <c r="BN15" i="99"/>
  <c r="BN10" i="99"/>
  <c r="BN6" i="99"/>
  <c r="BM1" i="99" l="1"/>
  <c r="BM34" i="99"/>
  <c r="BN7" i="99"/>
  <c r="BN4" i="99"/>
  <c r="BN25" i="99"/>
  <c r="BN8" i="99"/>
  <c r="BN5" i="99"/>
  <c r="BN11" i="99" l="1"/>
  <c r="BN34" i="99" s="1"/>
  <c r="BN1" i="99" l="1"/>
  <c r="AK5" i="99" l="1"/>
  <c r="AK6" i="99"/>
  <c r="AK7" i="99"/>
  <c r="AK8" i="99"/>
  <c r="AK9" i="99"/>
  <c r="AK10" i="99"/>
  <c r="AK11" i="99"/>
  <c r="AK12" i="99"/>
  <c r="AK13" i="99"/>
  <c r="AK14" i="99"/>
  <c r="AK15" i="99"/>
  <c r="AK16" i="99"/>
  <c r="AK17" i="99"/>
  <c r="AK18" i="99"/>
  <c r="AK19" i="99"/>
  <c r="AK20" i="99"/>
  <c r="AK21" i="99"/>
  <c r="AK22" i="99"/>
  <c r="AK23" i="99"/>
  <c r="AK24" i="99"/>
  <c r="AK25" i="99"/>
  <c r="AK26" i="99"/>
  <c r="AK27" i="99"/>
  <c r="AK28" i="99"/>
  <c r="AK29" i="99"/>
  <c r="AK30" i="99"/>
  <c r="AK31" i="99"/>
  <c r="AK32" i="99"/>
  <c r="AK33" i="99"/>
  <c r="AC5" i="99" l="1"/>
  <c r="AC6" i="99"/>
  <c r="AC7" i="99"/>
  <c r="AC8" i="99"/>
  <c r="AC9" i="99"/>
  <c r="AC10" i="99"/>
  <c r="AC11" i="99"/>
  <c r="AC12" i="99"/>
  <c r="AC13" i="99"/>
  <c r="AC14" i="99"/>
  <c r="AC15" i="99"/>
  <c r="AC16" i="99"/>
  <c r="AC17" i="99"/>
  <c r="AC19" i="99"/>
  <c r="AC20" i="99"/>
  <c r="AC21" i="99"/>
  <c r="AC22" i="99"/>
  <c r="AC23" i="99"/>
  <c r="AC24" i="99"/>
  <c r="AC25" i="99"/>
  <c r="AC26" i="99"/>
  <c r="AC27" i="99"/>
  <c r="AC28" i="99"/>
  <c r="AC29" i="99"/>
  <c r="AC30" i="99"/>
  <c r="AC31" i="99"/>
  <c r="AC32" i="99"/>
  <c r="AC33" i="99"/>
  <c r="AC18" i="99" l="1"/>
  <c r="J2" i="171" l="1"/>
  <c r="J3" i="171" s="1"/>
  <c r="F7" i="171" l="1"/>
  <c r="BH9" i="99" s="1"/>
  <c r="F15" i="171"/>
  <c r="BH17" i="99" s="1"/>
  <c r="F23" i="171"/>
  <c r="BH25" i="99" s="1"/>
  <c r="F31" i="171"/>
  <c r="BH33" i="99" s="1"/>
  <c r="F4" i="171"/>
  <c r="BH6" i="99" s="1"/>
  <c r="F13" i="171"/>
  <c r="BH15" i="99" s="1"/>
  <c r="F22" i="171"/>
  <c r="BH24" i="99" s="1"/>
  <c r="F5" i="171"/>
  <c r="BH7" i="99" s="1"/>
  <c r="F14" i="171"/>
  <c r="BH16" i="99" s="1"/>
  <c r="F24" i="171"/>
  <c r="BH26" i="99" s="1"/>
  <c r="F6" i="171"/>
  <c r="BH8" i="99" s="1"/>
  <c r="F16" i="171"/>
  <c r="F25" i="171"/>
  <c r="BH27" i="99" s="1"/>
  <c r="F8" i="171"/>
  <c r="BH10" i="99" s="1"/>
  <c r="F17" i="171"/>
  <c r="BH19" i="99" s="1"/>
  <c r="F26" i="171"/>
  <c r="BH28" i="99" s="1"/>
  <c r="F9" i="171"/>
  <c r="BH11" i="99" s="1"/>
  <c r="F18" i="171"/>
  <c r="BH20" i="99" s="1"/>
  <c r="F27" i="171"/>
  <c r="BH29" i="99" s="1"/>
  <c r="F3" i="171"/>
  <c r="F29" i="171"/>
  <c r="BH31" i="99" s="1"/>
  <c r="F10" i="171"/>
  <c r="BH12" i="99" s="1"/>
  <c r="F20" i="171"/>
  <c r="BH22" i="99" s="1"/>
  <c r="F30" i="171"/>
  <c r="BH32" i="99" s="1"/>
  <c r="F2" i="171"/>
  <c r="F11" i="171"/>
  <c r="BH13" i="99" s="1"/>
  <c r="F12" i="171"/>
  <c r="BH14" i="99" s="1"/>
  <c r="F19" i="171"/>
  <c r="BH21" i="99" s="1"/>
  <c r="F28" i="171"/>
  <c r="BH30" i="99" s="1"/>
  <c r="F21" i="171"/>
  <c r="BH23" i="99" s="1"/>
  <c r="BH5" i="99" l="1"/>
  <c r="BH18" i="99"/>
  <c r="BH4" i="99"/>
  <c r="F1" i="171"/>
  <c r="BH1" i="99" l="1"/>
  <c r="BH34" i="99"/>
  <c r="C4" i="99" l="1"/>
  <c r="D5" i="99"/>
  <c r="D6" i="99"/>
  <c r="D7" i="99"/>
  <c r="D8" i="99"/>
  <c r="D9" i="99"/>
  <c r="D10" i="99"/>
  <c r="D11" i="99"/>
  <c r="D12" i="99"/>
  <c r="D13" i="99"/>
  <c r="D14" i="99"/>
  <c r="D15" i="99"/>
  <c r="D16" i="99"/>
  <c r="D17" i="99"/>
  <c r="D18" i="99"/>
  <c r="D19" i="99"/>
  <c r="D20" i="99"/>
  <c r="D21" i="99"/>
  <c r="D22" i="99"/>
  <c r="D23" i="99"/>
  <c r="D24" i="99"/>
  <c r="D25" i="99"/>
  <c r="D26" i="99"/>
  <c r="D27" i="99"/>
  <c r="D28" i="99"/>
  <c r="D29" i="99"/>
  <c r="D30" i="99"/>
  <c r="D31" i="99"/>
  <c r="D32" i="99"/>
  <c r="D33" i="99"/>
  <c r="Q4" i="115" l="1"/>
  <c r="Q5" i="115"/>
  <c r="Q6" i="115"/>
  <c r="Q7" i="115"/>
  <c r="Q8" i="115"/>
  <c r="Q9" i="115"/>
  <c r="Q10" i="115"/>
  <c r="Q11" i="115"/>
  <c r="Q12" i="115"/>
  <c r="Q13" i="115"/>
  <c r="Q14" i="115"/>
  <c r="Q15" i="115"/>
  <c r="Q16" i="115"/>
  <c r="Q17" i="115"/>
  <c r="Q18" i="115"/>
  <c r="Q19" i="115"/>
  <c r="Q20" i="115"/>
  <c r="Q21" i="115"/>
  <c r="Q22" i="115"/>
  <c r="Q23" i="115"/>
  <c r="Q24" i="115"/>
  <c r="Q25" i="115"/>
  <c r="Q26" i="115"/>
  <c r="Q27" i="115"/>
  <c r="Q28" i="115"/>
  <c r="Q29" i="115"/>
  <c r="Q30" i="115"/>
  <c r="Q31" i="115"/>
  <c r="Q32" i="115"/>
  <c r="AF5" i="99" l="1"/>
  <c r="AF6" i="99"/>
  <c r="AF7" i="99"/>
  <c r="AF8" i="99"/>
  <c r="AF9" i="99"/>
  <c r="AF10" i="99"/>
  <c r="AF11" i="99"/>
  <c r="AF12" i="99"/>
  <c r="AF13" i="99"/>
  <c r="AF14" i="99"/>
  <c r="AF15" i="99"/>
  <c r="AF16" i="99"/>
  <c r="AF17" i="99"/>
  <c r="AF18" i="99"/>
  <c r="AF19" i="99"/>
  <c r="AF20" i="99"/>
  <c r="AF21" i="99"/>
  <c r="AF22" i="99"/>
  <c r="AF23" i="99"/>
  <c r="AF24" i="99"/>
  <c r="AF25" i="99"/>
  <c r="AF26" i="99"/>
  <c r="AF27" i="99"/>
  <c r="AF28" i="99"/>
  <c r="AF29" i="99"/>
  <c r="AF30" i="99"/>
  <c r="AF31" i="99"/>
  <c r="AF32" i="99"/>
  <c r="AF33" i="99"/>
  <c r="AF4" i="99"/>
  <c r="AU31" i="99" l="1"/>
  <c r="AU27" i="99"/>
  <c r="AU23" i="99"/>
  <c r="AU19" i="99"/>
  <c r="AV30" i="99"/>
  <c r="T30" i="190" s="1"/>
  <c r="AV26" i="99"/>
  <c r="T26" i="190" s="1"/>
  <c r="AV22" i="99"/>
  <c r="T22" i="190" s="1"/>
  <c r="AV18" i="99"/>
  <c r="T18" i="190" s="1"/>
  <c r="AV14" i="99"/>
  <c r="T14" i="190" s="1"/>
  <c r="AV33" i="99"/>
  <c r="T33" i="190" s="1"/>
  <c r="AV29" i="99"/>
  <c r="T29" i="190" s="1"/>
  <c r="AV25" i="99"/>
  <c r="T25" i="190" s="1"/>
  <c r="AV21" i="99"/>
  <c r="T21" i="190" s="1"/>
  <c r="AV17" i="99"/>
  <c r="T17" i="190" s="1"/>
  <c r="AU33" i="99"/>
  <c r="AU29" i="99"/>
  <c r="AU25" i="99"/>
  <c r="AU21" i="99"/>
  <c r="AU17" i="99"/>
  <c r="AV32" i="99"/>
  <c r="T32" i="190" s="1"/>
  <c r="AV28" i="99"/>
  <c r="T28" i="190" s="1"/>
  <c r="AV24" i="99"/>
  <c r="T24" i="190" s="1"/>
  <c r="AV20" i="99"/>
  <c r="T20" i="190" s="1"/>
  <c r="AV16" i="99"/>
  <c r="T16" i="190" s="1"/>
  <c r="AV27" i="99"/>
  <c r="T27" i="190" s="1"/>
  <c r="AU16" i="99"/>
  <c r="AV11" i="99"/>
  <c r="T11" i="190" s="1"/>
  <c r="AV7" i="99"/>
  <c r="T7" i="190" s="1"/>
  <c r="AV13" i="99"/>
  <c r="T13" i="190" s="1"/>
  <c r="AU18" i="99"/>
  <c r="AU26" i="99"/>
  <c r="AV15" i="99"/>
  <c r="T15" i="190" s="1"/>
  <c r="AU11" i="99"/>
  <c r="AU7" i="99"/>
  <c r="AU6" i="99"/>
  <c r="AU9" i="99"/>
  <c r="AU30" i="99"/>
  <c r="AU8" i="99"/>
  <c r="AU24" i="99"/>
  <c r="AU15" i="99"/>
  <c r="AV10" i="99"/>
  <c r="T10" i="190" s="1"/>
  <c r="AV6" i="99"/>
  <c r="T6" i="190" s="1"/>
  <c r="AU14" i="99"/>
  <c r="AV5" i="99"/>
  <c r="T5" i="190" s="1"/>
  <c r="AV4" i="99"/>
  <c r="T4" i="190" s="1"/>
  <c r="T1" i="190" s="1"/>
  <c r="AV23" i="99"/>
  <c r="T23" i="190" s="1"/>
  <c r="AU10" i="99"/>
  <c r="AU5" i="99"/>
  <c r="AV8" i="99"/>
  <c r="T8" i="190" s="1"/>
  <c r="AU4" i="99"/>
  <c r="AU32" i="99"/>
  <c r="AU22" i="99"/>
  <c r="AV9" i="99"/>
  <c r="T9" i="190" s="1"/>
  <c r="AV12" i="99"/>
  <c r="T12" i="190" s="1"/>
  <c r="AU12" i="99"/>
  <c r="AV31" i="99"/>
  <c r="T31" i="190" s="1"/>
  <c r="AU20" i="99"/>
  <c r="AU13" i="99"/>
  <c r="AV19" i="99"/>
  <c r="T19" i="190" s="1"/>
  <c r="AU28" i="99"/>
  <c r="AR32" i="99"/>
  <c r="AS29" i="99"/>
  <c r="S29" i="190" s="1"/>
  <c r="AT26" i="99"/>
  <c r="AR24" i="99"/>
  <c r="AS21" i="99"/>
  <c r="S21" i="190" s="1"/>
  <c r="AT18" i="99"/>
  <c r="AR16" i="99"/>
  <c r="AS13" i="99"/>
  <c r="S13" i="190" s="1"/>
  <c r="AT10" i="99"/>
  <c r="AR8" i="99"/>
  <c r="AS5" i="99"/>
  <c r="S5" i="190" s="1"/>
  <c r="AT31" i="99"/>
  <c r="AR29" i="99"/>
  <c r="AS26" i="99"/>
  <c r="S26" i="190" s="1"/>
  <c r="AT23" i="99"/>
  <c r="AR21" i="99"/>
  <c r="AS18" i="99"/>
  <c r="S18" i="190" s="1"/>
  <c r="AT15" i="99"/>
  <c r="AR13" i="99"/>
  <c r="AS10" i="99"/>
  <c r="S10" i="190" s="1"/>
  <c r="AT7" i="99"/>
  <c r="AR5" i="99"/>
  <c r="AS31" i="99"/>
  <c r="S31" i="190" s="1"/>
  <c r="AT28" i="99"/>
  <c r="AR26" i="99"/>
  <c r="AS23" i="99"/>
  <c r="S23" i="190" s="1"/>
  <c r="AT20" i="99"/>
  <c r="AR18" i="99"/>
  <c r="AS15" i="99"/>
  <c r="S15" i="190" s="1"/>
  <c r="AT12" i="99"/>
  <c r="AR10" i="99"/>
  <c r="AS7" i="99"/>
  <c r="S7" i="190" s="1"/>
  <c r="AT4" i="99"/>
  <c r="AT33" i="99"/>
  <c r="AR31" i="99"/>
  <c r="AS28" i="99"/>
  <c r="S28" i="190" s="1"/>
  <c r="AT25" i="99"/>
  <c r="AR23" i="99"/>
  <c r="AS20" i="99"/>
  <c r="S20" i="190" s="1"/>
  <c r="AT17" i="99"/>
  <c r="AR15" i="99"/>
  <c r="AS12" i="99"/>
  <c r="S12" i="190" s="1"/>
  <c r="AT9" i="99"/>
  <c r="AR7" i="99"/>
  <c r="AS4" i="99"/>
  <c r="S4" i="190" s="1"/>
  <c r="S1" i="190" s="1"/>
  <c r="AS33" i="99"/>
  <c r="S33" i="190" s="1"/>
  <c r="AT30" i="99"/>
  <c r="AR28" i="99"/>
  <c r="AS25" i="99"/>
  <c r="S25" i="190" s="1"/>
  <c r="AT22" i="99"/>
  <c r="AR20" i="99"/>
  <c r="AS17" i="99"/>
  <c r="S17" i="190" s="1"/>
  <c r="AT14" i="99"/>
  <c r="AR12" i="99"/>
  <c r="AS9" i="99"/>
  <c r="S9" i="190" s="1"/>
  <c r="AT6" i="99"/>
  <c r="AR4" i="99"/>
  <c r="AR33" i="99"/>
  <c r="AS30" i="99"/>
  <c r="S30" i="190" s="1"/>
  <c r="AT27" i="99"/>
  <c r="AR25" i="99"/>
  <c r="AS22" i="99"/>
  <c r="S22" i="190" s="1"/>
  <c r="AT19" i="99"/>
  <c r="AR17" i="99"/>
  <c r="AS14" i="99"/>
  <c r="S14" i="190" s="1"/>
  <c r="AT11" i="99"/>
  <c r="AR9" i="99"/>
  <c r="AS6" i="99"/>
  <c r="S6" i="190" s="1"/>
  <c r="AT32" i="99"/>
  <c r="AR30" i="99"/>
  <c r="AS27" i="99"/>
  <c r="S27" i="190" s="1"/>
  <c r="AT24" i="99"/>
  <c r="AR22" i="99"/>
  <c r="AS19" i="99"/>
  <c r="S19" i="190" s="1"/>
  <c r="AT16" i="99"/>
  <c r="AR14" i="99"/>
  <c r="AS11" i="99"/>
  <c r="S11" i="190" s="1"/>
  <c r="AT8" i="99"/>
  <c r="AR6" i="99"/>
  <c r="AR27" i="99"/>
  <c r="AT5" i="99"/>
  <c r="AS24" i="99"/>
  <c r="S24" i="190" s="1"/>
  <c r="AR19" i="99"/>
  <c r="AT13" i="99"/>
  <c r="AS8" i="99"/>
  <c r="S8" i="190" s="1"/>
  <c r="AT21" i="99"/>
  <c r="AS16" i="99"/>
  <c r="S16" i="190" s="1"/>
  <c r="AT29" i="99"/>
  <c r="AS32" i="99"/>
  <c r="S32" i="190" s="1"/>
  <c r="AR11" i="99"/>
  <c r="AU1" i="99" l="1"/>
  <c r="AU34" i="99"/>
  <c r="AR34" i="99"/>
  <c r="AR1" i="99"/>
  <c r="BA34" i="99"/>
  <c r="W5" i="99"/>
  <c r="W13" i="99"/>
  <c r="W21" i="99"/>
  <c r="W7" i="99"/>
  <c r="W15" i="99"/>
  <c r="W23" i="99"/>
  <c r="W30" i="99"/>
  <c r="W6" i="99"/>
  <c r="W14" i="99"/>
  <c r="W22" i="99"/>
  <c r="W29" i="99"/>
  <c r="W8" i="99"/>
  <c r="W16" i="99"/>
  <c r="W24" i="99"/>
  <c r="W31" i="99"/>
  <c r="W10" i="99"/>
  <c r="W18" i="99"/>
  <c r="W26" i="99"/>
  <c r="W33" i="99"/>
  <c r="W9" i="99"/>
  <c r="W17" i="99"/>
  <c r="W25" i="99"/>
  <c r="W32" i="99"/>
  <c r="W12" i="99"/>
  <c r="W20" i="99"/>
  <c r="W28" i="99"/>
  <c r="W11" i="99"/>
  <c r="W19" i="99"/>
  <c r="W27" i="99"/>
  <c r="W4" i="99"/>
  <c r="BA1" i="99" l="1"/>
  <c r="W1" i="99"/>
  <c r="W34" i="99"/>
  <c r="AG5" i="99" l="1"/>
  <c r="AG6" i="99"/>
  <c r="AG7" i="99"/>
  <c r="AG8" i="99"/>
  <c r="AG9" i="99"/>
  <c r="AG10" i="99"/>
  <c r="AG11" i="99"/>
  <c r="AG12" i="99"/>
  <c r="AG13" i="99"/>
  <c r="AG14" i="99"/>
  <c r="AG15" i="99"/>
  <c r="AG16" i="99"/>
  <c r="AG17" i="99"/>
  <c r="AG18" i="99"/>
  <c r="AG19" i="99"/>
  <c r="AG20" i="99"/>
  <c r="AG21" i="99"/>
  <c r="AG22" i="99"/>
  <c r="AG23" i="99"/>
  <c r="AG24" i="99"/>
  <c r="AG25" i="99"/>
  <c r="AG26" i="99"/>
  <c r="AG27" i="99"/>
  <c r="AG28" i="99"/>
  <c r="AG29" i="99"/>
  <c r="AG30" i="99"/>
  <c r="AG31" i="99"/>
  <c r="AG32" i="99"/>
  <c r="AG33" i="99"/>
  <c r="BB4" i="99" l="1"/>
  <c r="BB34" i="99" l="1"/>
  <c r="BB1" i="99"/>
  <c r="F32" i="163" l="1"/>
  <c r="I33" i="99" s="1"/>
  <c r="F31" i="163"/>
  <c r="I32" i="99" s="1"/>
  <c r="F30" i="163"/>
  <c r="I31" i="99" s="1"/>
  <c r="F29" i="163"/>
  <c r="I30" i="99" s="1"/>
  <c r="F28" i="163"/>
  <c r="I29" i="99" s="1"/>
  <c r="F27" i="163"/>
  <c r="I28" i="99" s="1"/>
  <c r="F26" i="163"/>
  <c r="I27" i="99" s="1"/>
  <c r="F25" i="163"/>
  <c r="I26" i="99" s="1"/>
  <c r="F24" i="163"/>
  <c r="I25" i="99" s="1"/>
  <c r="F23" i="163"/>
  <c r="I24" i="99" s="1"/>
  <c r="F22" i="163"/>
  <c r="I23" i="99" s="1"/>
  <c r="F21" i="163"/>
  <c r="I22" i="99" s="1"/>
  <c r="F20" i="163"/>
  <c r="I21" i="99" s="1"/>
  <c r="F19" i="163"/>
  <c r="I20" i="99" s="1"/>
  <c r="F18" i="163"/>
  <c r="I19" i="99" s="1"/>
  <c r="F17" i="163"/>
  <c r="I18" i="99" s="1"/>
  <c r="F16" i="163"/>
  <c r="I17" i="99" s="1"/>
  <c r="F15" i="163"/>
  <c r="I16" i="99" s="1"/>
  <c r="F14" i="163"/>
  <c r="I15" i="99" s="1"/>
  <c r="F13" i="163"/>
  <c r="I14" i="99" s="1"/>
  <c r="F12" i="163"/>
  <c r="I13" i="99" s="1"/>
  <c r="F11" i="163"/>
  <c r="I12" i="99" s="1"/>
  <c r="F10" i="163"/>
  <c r="I11" i="99" s="1"/>
  <c r="F9" i="163"/>
  <c r="I10" i="99" s="1"/>
  <c r="F8" i="163"/>
  <c r="I9" i="99" s="1"/>
  <c r="F7" i="163"/>
  <c r="I8" i="99" s="1"/>
  <c r="F6" i="163"/>
  <c r="I7" i="99" s="1"/>
  <c r="F5" i="163"/>
  <c r="I6" i="99" s="1"/>
  <c r="F4" i="163"/>
  <c r="I5" i="99" s="1"/>
  <c r="F3" i="163"/>
  <c r="F1" i="163" l="1"/>
  <c r="I4" i="99"/>
  <c r="I34" i="99" s="1"/>
  <c r="I1" i="99" l="1"/>
  <c r="AH1" i="174" l="1"/>
  <c r="W1" i="174" l="1"/>
  <c r="Q1" i="174"/>
  <c r="O1" i="174"/>
  <c r="K1" i="174"/>
  <c r="N1" i="174"/>
  <c r="J1" i="174"/>
  <c r="AW3" i="174"/>
  <c r="X3" i="174"/>
  <c r="H1" i="174"/>
  <c r="A7" i="174" l="1"/>
  <c r="A8" i="174"/>
  <c r="F8" i="174" s="1"/>
  <c r="A9" i="174"/>
  <c r="A10" i="174"/>
  <c r="A11" i="174"/>
  <c r="A12" i="174"/>
  <c r="A13" i="174"/>
  <c r="D13" i="174" s="1"/>
  <c r="A14" i="174"/>
  <c r="D14" i="174" s="1"/>
  <c r="A15" i="174"/>
  <c r="D15" i="174" s="1"/>
  <c r="A16" i="174"/>
  <c r="A17" i="174"/>
  <c r="F17" i="174" s="1"/>
  <c r="A18" i="174"/>
  <c r="A19" i="174"/>
  <c r="A20" i="174"/>
  <c r="A21" i="174"/>
  <c r="D21" i="174" s="1"/>
  <c r="A22" i="174"/>
  <c r="D22" i="174" s="1"/>
  <c r="A23" i="174"/>
  <c r="A24" i="174"/>
  <c r="F24" i="174" s="1"/>
  <c r="A25" i="174"/>
  <c r="F25" i="174" s="1"/>
  <c r="A26" i="174"/>
  <c r="A27" i="174"/>
  <c r="A28" i="174"/>
  <c r="A29" i="174"/>
  <c r="D29" i="174" s="1"/>
  <c r="A30" i="174"/>
  <c r="A31" i="174"/>
  <c r="F31" i="174" s="1"/>
  <c r="A32" i="174"/>
  <c r="E32" i="174" s="1"/>
  <c r="A33" i="174"/>
  <c r="A34" i="174"/>
  <c r="A35" i="174"/>
  <c r="A36" i="174"/>
  <c r="A37" i="174"/>
  <c r="A38" i="174"/>
  <c r="E38" i="174" s="1"/>
  <c r="A39" i="174"/>
  <c r="E39" i="174" s="1"/>
  <c r="A40" i="174"/>
  <c r="D40" i="174" s="1"/>
  <c r="A41" i="174"/>
  <c r="F41" i="174" s="1"/>
  <c r="A42" i="174"/>
  <c r="A43" i="174"/>
  <c r="A44" i="174"/>
  <c r="A45" i="174"/>
  <c r="D45" i="174" s="1"/>
  <c r="A46" i="174"/>
  <c r="D46" i="174" s="1"/>
  <c r="A47" i="174"/>
  <c r="D47" i="174" s="1"/>
  <c r="A48" i="174"/>
  <c r="D48" i="174" s="1"/>
  <c r="A49" i="174"/>
  <c r="A50" i="174"/>
  <c r="A51" i="174"/>
  <c r="A52" i="174"/>
  <c r="A53" i="174"/>
  <c r="D53" i="174" s="1"/>
  <c r="A54" i="174"/>
  <c r="D54" i="174" s="1"/>
  <c r="A55" i="174"/>
  <c r="D55" i="174" s="1"/>
  <c r="A56" i="174"/>
  <c r="A57" i="174"/>
  <c r="A58" i="174"/>
  <c r="A59" i="174"/>
  <c r="A60" i="174"/>
  <c r="D60" i="174" s="1"/>
  <c r="A61" i="174"/>
  <c r="D61" i="174" s="1"/>
  <c r="A62" i="174"/>
  <c r="D62" i="174" s="1"/>
  <c r="A63" i="174"/>
  <c r="D63" i="174" s="1"/>
  <c r="A64" i="174"/>
  <c r="E64" i="174" s="1"/>
  <c r="A65" i="174"/>
  <c r="A66" i="174"/>
  <c r="A67" i="174"/>
  <c r="A68" i="174"/>
  <c r="D68" i="174" s="1"/>
  <c r="A69" i="174"/>
  <c r="D69" i="174" s="1"/>
  <c r="A70" i="174"/>
  <c r="D70" i="174" s="1"/>
  <c r="A71" i="174"/>
  <c r="D71" i="174" s="1"/>
  <c r="A72" i="174"/>
  <c r="F72" i="174" s="1"/>
  <c r="A73" i="174"/>
  <c r="A74" i="174"/>
  <c r="A75" i="174"/>
  <c r="A76" i="174"/>
  <c r="A77" i="174"/>
  <c r="D77" i="174" s="1"/>
  <c r="A78" i="174"/>
  <c r="D78" i="174" s="1"/>
  <c r="A79" i="174"/>
  <c r="D79" i="174" s="1"/>
  <c r="A80" i="174"/>
  <c r="D80" i="174" s="1"/>
  <c r="A81" i="174"/>
  <c r="A82" i="174"/>
  <c r="A83" i="174"/>
  <c r="A84" i="174"/>
  <c r="A85" i="174"/>
  <c r="D85" i="174" s="1"/>
  <c r="A86" i="174"/>
  <c r="A87" i="174"/>
  <c r="E87" i="174" s="1"/>
  <c r="A88" i="174"/>
  <c r="D88" i="174" s="1"/>
  <c r="A89" i="174"/>
  <c r="A90" i="174"/>
  <c r="A91" i="174"/>
  <c r="A92" i="174"/>
  <c r="A93" i="174"/>
  <c r="E93" i="174" s="1"/>
  <c r="A94" i="174"/>
  <c r="D94" i="174" s="1"/>
  <c r="A95" i="174"/>
  <c r="D95" i="174" s="1"/>
  <c r="A96" i="174"/>
  <c r="A97" i="174"/>
  <c r="A98" i="174"/>
  <c r="A99" i="174"/>
  <c r="A100" i="174"/>
  <c r="A101" i="174"/>
  <c r="A102" i="174"/>
  <c r="F102" i="174" s="1"/>
  <c r="A103" i="174"/>
  <c r="A104" i="174"/>
  <c r="D104" i="174" s="1"/>
  <c r="A105" i="174"/>
  <c r="D105" i="174" s="1"/>
  <c r="A106" i="174"/>
  <c r="A107" i="174"/>
  <c r="A108" i="174"/>
  <c r="A109" i="174"/>
  <c r="D109" i="174" s="1"/>
  <c r="A110" i="174"/>
  <c r="A111" i="174"/>
  <c r="A112" i="174"/>
  <c r="D112" i="174" s="1"/>
  <c r="A113" i="174"/>
  <c r="E113" i="174" s="1"/>
  <c r="A114" i="174"/>
  <c r="E114" i="174" s="1"/>
  <c r="A115" i="174"/>
  <c r="A116" i="174"/>
  <c r="A117" i="174"/>
  <c r="A118" i="174"/>
  <c r="A119" i="174"/>
  <c r="D119" i="174" s="1"/>
  <c r="A120" i="174"/>
  <c r="F120" i="174" s="1"/>
  <c r="A121" i="174"/>
  <c r="A122" i="174"/>
  <c r="A123" i="174"/>
  <c r="F123" i="174" s="1"/>
  <c r="A124" i="174"/>
  <c r="A125" i="174"/>
  <c r="A126" i="174"/>
  <c r="F126" i="174" s="1"/>
  <c r="A127" i="174"/>
  <c r="D127" i="174" s="1"/>
  <c r="A128" i="174"/>
  <c r="D128" i="174" s="1"/>
  <c r="A129" i="174"/>
  <c r="A130" i="174"/>
  <c r="E130" i="174" s="1"/>
  <c r="A131" i="174"/>
  <c r="A132" i="174"/>
  <c r="A133" i="174"/>
  <c r="D133" i="174" s="1"/>
  <c r="A134" i="174"/>
  <c r="D134" i="174" s="1"/>
  <c r="A135" i="174"/>
  <c r="A136" i="174"/>
  <c r="D136" i="174" s="1"/>
  <c r="A137" i="174"/>
  <c r="D137" i="174" s="1"/>
  <c r="A138" i="174"/>
  <c r="A139" i="174"/>
  <c r="A140" i="174"/>
  <c r="D140" i="174" s="1"/>
  <c r="A141" i="174"/>
  <c r="A142" i="174"/>
  <c r="A143" i="174"/>
  <c r="D143" i="174" s="1"/>
  <c r="A144" i="174"/>
  <c r="D144" i="174" s="1"/>
  <c r="A145" i="174"/>
  <c r="D145" i="174" s="1"/>
  <c r="A146" i="174"/>
  <c r="D146" i="174" s="1"/>
  <c r="A147" i="174"/>
  <c r="A148" i="174"/>
  <c r="A149" i="174"/>
  <c r="A150" i="174"/>
  <c r="A151" i="174"/>
  <c r="D151" i="174" s="1"/>
  <c r="A152" i="174"/>
  <c r="A153" i="174"/>
  <c r="D153" i="174" s="1"/>
  <c r="A154" i="174"/>
  <c r="A155" i="174"/>
  <c r="D155" i="174" s="1"/>
  <c r="A156" i="174"/>
  <c r="A157" i="174"/>
  <c r="A158" i="174"/>
  <c r="A159" i="174"/>
  <c r="A160" i="174"/>
  <c r="D160" i="174" s="1"/>
  <c r="A161" i="174"/>
  <c r="F161" i="174" s="1"/>
  <c r="A162" i="174"/>
  <c r="D162" i="174" s="1"/>
  <c r="A163" i="174"/>
  <c r="D163" i="174" s="1"/>
  <c r="A164" i="174"/>
  <c r="A165" i="174"/>
  <c r="A166" i="174"/>
  <c r="A167" i="174"/>
  <c r="A168" i="174"/>
  <c r="E168" i="174" s="1"/>
  <c r="A169" i="174"/>
  <c r="D169" i="174" s="1"/>
  <c r="A170" i="174"/>
  <c r="D170" i="174" s="1"/>
  <c r="A171" i="174"/>
  <c r="A172" i="174"/>
  <c r="F172" i="174" s="1"/>
  <c r="A173" i="174"/>
  <c r="A174" i="174"/>
  <c r="A175" i="174"/>
  <c r="A176" i="174"/>
  <c r="A177" i="174"/>
  <c r="F177" i="174" s="1"/>
  <c r="A178" i="174"/>
  <c r="D178" i="174" s="1"/>
  <c r="A179" i="174"/>
  <c r="D179" i="174" s="1"/>
  <c r="A180" i="174"/>
  <c r="A181" i="174"/>
  <c r="A182" i="174"/>
  <c r="A183" i="174"/>
  <c r="A184" i="174"/>
  <c r="A185" i="174"/>
  <c r="E185" i="174" s="1"/>
  <c r="A186" i="174"/>
  <c r="D186" i="174" s="1"/>
  <c r="A187" i="174"/>
  <c r="D187" i="174" s="1"/>
  <c r="A188" i="174"/>
  <c r="A189" i="174"/>
  <c r="A190" i="174"/>
  <c r="A191" i="174"/>
  <c r="F191" i="174" s="1"/>
  <c r="A192" i="174"/>
  <c r="A193" i="174"/>
  <c r="A194" i="174"/>
  <c r="E194" i="174" s="1"/>
  <c r="A195" i="174"/>
  <c r="D195" i="174" s="1"/>
  <c r="A196" i="174"/>
  <c r="A197" i="174"/>
  <c r="D197" i="174" s="1"/>
  <c r="A198" i="174"/>
  <c r="A199" i="174"/>
  <c r="A200" i="174"/>
  <c r="E200" i="174" s="1"/>
  <c r="A201" i="174"/>
  <c r="D201" i="174" s="1"/>
  <c r="A202" i="174"/>
  <c r="A203" i="174"/>
  <c r="A204" i="174"/>
  <c r="A205" i="174"/>
  <c r="D205" i="174" s="1"/>
  <c r="A206" i="174"/>
  <c r="A207" i="174"/>
  <c r="A208" i="174"/>
  <c r="A209" i="174"/>
  <c r="F209" i="174" s="1"/>
  <c r="A210" i="174"/>
  <c r="D210" i="174" s="1"/>
  <c r="A211" i="174"/>
  <c r="D211" i="174" s="1"/>
  <c r="A212" i="174"/>
  <c r="A213" i="174"/>
  <c r="A214" i="174"/>
  <c r="A215" i="174"/>
  <c r="A216" i="174"/>
  <c r="D216" i="174" s="1"/>
  <c r="A217" i="174"/>
  <c r="A218" i="174"/>
  <c r="A219" i="174"/>
  <c r="D219" i="174" s="1"/>
  <c r="A220" i="174"/>
  <c r="A221" i="174"/>
  <c r="A222" i="174"/>
  <c r="A223" i="174"/>
  <c r="F223" i="174" s="1"/>
  <c r="A224" i="174"/>
  <c r="D224" i="174" s="1"/>
  <c r="A225" i="174"/>
  <c r="A226" i="174"/>
  <c r="A227" i="174"/>
  <c r="D227" i="174" s="1"/>
  <c r="A228" i="174"/>
  <c r="A229" i="174"/>
  <c r="D229" i="174" s="1"/>
  <c r="A230" i="174"/>
  <c r="A231" i="174"/>
  <c r="A232" i="174"/>
  <c r="A233" i="174"/>
  <c r="E233" i="174" s="1"/>
  <c r="A234" i="174"/>
  <c r="A235" i="174"/>
  <c r="D235" i="174" s="1"/>
  <c r="A236" i="174"/>
  <c r="A237" i="174"/>
  <c r="D237" i="174" s="1"/>
  <c r="A238" i="174"/>
  <c r="A239" i="174"/>
  <c r="A240" i="174"/>
  <c r="A241" i="174"/>
  <c r="A242" i="174"/>
  <c r="A243" i="174"/>
  <c r="A244" i="174"/>
  <c r="E244" i="174" s="1"/>
  <c r="A245" i="174"/>
  <c r="F245" i="174" s="1"/>
  <c r="A246" i="174"/>
  <c r="D246" i="174" s="1"/>
  <c r="A247" i="174"/>
  <c r="A248" i="174"/>
  <c r="A249" i="174"/>
  <c r="A250" i="174"/>
  <c r="A251" i="174"/>
  <c r="A252" i="174"/>
  <c r="D252" i="174" s="1"/>
  <c r="A253" i="174"/>
  <c r="A254" i="174"/>
  <c r="D254" i="174" s="1"/>
  <c r="A255" i="174"/>
  <c r="A256" i="174"/>
  <c r="A257" i="174"/>
  <c r="A258" i="174"/>
  <c r="A259" i="174"/>
  <c r="D259" i="174" s="1"/>
  <c r="A260" i="174"/>
  <c r="A261" i="174"/>
  <c r="A262" i="174"/>
  <c r="D262" i="174" s="1"/>
  <c r="A263" i="174"/>
  <c r="D263" i="174" s="1"/>
  <c r="A264" i="174"/>
  <c r="A265" i="174"/>
  <c r="A266" i="174"/>
  <c r="A267" i="174"/>
  <c r="E267" i="174" s="1"/>
  <c r="A268" i="174"/>
  <c r="D268" i="174" s="1"/>
  <c r="A269" i="174"/>
  <c r="F269" i="174" s="1"/>
  <c r="A270" i="174"/>
  <c r="E270" i="174" s="1"/>
  <c r="A271" i="174"/>
  <c r="A272" i="174"/>
  <c r="A273" i="174"/>
  <c r="E273" i="174" s="1"/>
  <c r="A274" i="174"/>
  <c r="D274" i="174" s="1"/>
  <c r="A275" i="174"/>
  <c r="A276" i="174"/>
  <c r="A277" i="174"/>
  <c r="D277" i="174" s="1"/>
  <c r="A278" i="174"/>
  <c r="D278" i="174" s="1"/>
  <c r="A279" i="174"/>
  <c r="E279" i="174" s="1"/>
  <c r="A280" i="174"/>
  <c r="A281" i="174"/>
  <c r="A282" i="174"/>
  <c r="D282" i="174" s="1"/>
  <c r="A283" i="174"/>
  <c r="A284" i="174"/>
  <c r="F284" i="174" s="1"/>
  <c r="A285" i="174"/>
  <c r="A286" i="174"/>
  <c r="A287" i="174"/>
  <c r="D287" i="174" s="1"/>
  <c r="A288" i="174"/>
  <c r="A289" i="174"/>
  <c r="E289" i="174" s="1"/>
  <c r="A290" i="174"/>
  <c r="A291" i="174"/>
  <c r="A292" i="174"/>
  <c r="D292" i="174" s="1"/>
  <c r="A293" i="174"/>
  <c r="A294" i="174"/>
  <c r="D294" i="174" s="1"/>
  <c r="A295" i="174"/>
  <c r="A296" i="174"/>
  <c r="A297" i="174"/>
  <c r="A298" i="174"/>
  <c r="D298" i="174" s="1"/>
  <c r="A299" i="174"/>
  <c r="E299" i="174" s="1"/>
  <c r="A300" i="174"/>
  <c r="A301" i="174"/>
  <c r="A302" i="174"/>
  <c r="D302" i="174" s="1"/>
  <c r="A303" i="174"/>
  <c r="A304" i="174"/>
  <c r="E304" i="174" s="1"/>
  <c r="A305" i="174"/>
  <c r="A306" i="174"/>
  <c r="D306" i="174" s="1"/>
  <c r="A307" i="174"/>
  <c r="D307" i="174" s="1"/>
  <c r="A308" i="174"/>
  <c r="A309" i="174"/>
  <c r="A310" i="174"/>
  <c r="D310" i="174" s="1"/>
  <c r="A311" i="174"/>
  <c r="E311" i="174" s="1"/>
  <c r="A312" i="174"/>
  <c r="E312" i="174" s="1"/>
  <c r="A313" i="174"/>
  <c r="D313" i="174" s="1"/>
  <c r="A314" i="174"/>
  <c r="D314" i="174" s="1"/>
  <c r="A315" i="174"/>
  <c r="A316" i="174"/>
  <c r="A317" i="174"/>
  <c r="A318" i="174"/>
  <c r="A319" i="174"/>
  <c r="D319" i="174" s="1"/>
  <c r="A320" i="174"/>
  <c r="E320" i="174" s="1"/>
  <c r="A321" i="174"/>
  <c r="A322" i="174"/>
  <c r="D322" i="174" s="1"/>
  <c r="A323" i="174"/>
  <c r="A324" i="174"/>
  <c r="A325" i="174"/>
  <c r="A326" i="174"/>
  <c r="A327" i="174"/>
  <c r="D327" i="174" s="1"/>
  <c r="A328" i="174"/>
  <c r="D328" i="174" s="1"/>
  <c r="A329" i="174"/>
  <c r="D329" i="174" s="1"/>
  <c r="A330" i="174"/>
  <c r="F330" i="174" s="1"/>
  <c r="A331" i="174"/>
  <c r="A332" i="174"/>
  <c r="A333" i="174"/>
  <c r="A334" i="174"/>
  <c r="A335" i="174"/>
  <c r="A336" i="174"/>
  <c r="D336" i="174" s="1"/>
  <c r="A337" i="174"/>
  <c r="A338" i="174"/>
  <c r="D338" i="174" s="1"/>
  <c r="A339" i="174"/>
  <c r="E339" i="174" s="1"/>
  <c r="A340" i="174"/>
  <c r="A341" i="174"/>
  <c r="A342" i="174"/>
  <c r="D342" i="174" s="1"/>
  <c r="A343" i="174"/>
  <c r="A344" i="174"/>
  <c r="A345" i="174"/>
  <c r="D345" i="174" s="1"/>
  <c r="A346" i="174"/>
  <c r="A347" i="174"/>
  <c r="A348" i="174"/>
  <c r="A349" i="174"/>
  <c r="A350" i="174"/>
  <c r="A351" i="174"/>
  <c r="A352" i="174"/>
  <c r="D352" i="174" s="1"/>
  <c r="A353" i="174"/>
  <c r="F353" i="174" s="1"/>
  <c r="A354" i="174"/>
  <c r="D354" i="174" s="1"/>
  <c r="A355" i="174"/>
  <c r="A356" i="174"/>
  <c r="F356" i="174" s="1"/>
  <c r="A357" i="174"/>
  <c r="A358" i="174"/>
  <c r="D358" i="174" s="1"/>
  <c r="A359" i="174"/>
  <c r="A360" i="174"/>
  <c r="D360" i="174" s="1"/>
  <c r="A361" i="174"/>
  <c r="A362" i="174"/>
  <c r="A363" i="174"/>
  <c r="A364" i="174"/>
  <c r="A365" i="174"/>
  <c r="A366" i="174"/>
  <c r="A367" i="174"/>
  <c r="D367" i="174" s="1"/>
  <c r="A368" i="174"/>
  <c r="F368" i="174" s="1"/>
  <c r="A369" i="174"/>
  <c r="A370" i="174"/>
  <c r="D370" i="174" s="1"/>
  <c r="A371" i="174"/>
  <c r="F371" i="174" s="1"/>
  <c r="A372" i="174"/>
  <c r="A373" i="174"/>
  <c r="A374" i="174"/>
  <c r="A375" i="174"/>
  <c r="D375" i="174" s="1"/>
  <c r="A376" i="174"/>
  <c r="A377" i="174"/>
  <c r="A378" i="174"/>
  <c r="A379" i="174"/>
  <c r="A380" i="174"/>
  <c r="A381" i="174"/>
  <c r="D381" i="174" s="1"/>
  <c r="A382" i="174"/>
  <c r="A383" i="174"/>
  <c r="A384" i="174"/>
  <c r="D384" i="174" s="1"/>
  <c r="A385" i="174"/>
  <c r="A386" i="174"/>
  <c r="A387" i="174"/>
  <c r="A388" i="174"/>
  <c r="A389" i="174"/>
  <c r="A390" i="174"/>
  <c r="A391" i="174"/>
  <c r="A392" i="174"/>
  <c r="A393" i="174"/>
  <c r="D393" i="174" s="1"/>
  <c r="A394" i="174"/>
  <c r="A395" i="174"/>
  <c r="A396" i="174"/>
  <c r="A397" i="174"/>
  <c r="D397" i="174" s="1"/>
  <c r="A398" i="174"/>
  <c r="A399" i="174"/>
  <c r="E399" i="174" s="1"/>
  <c r="A400" i="174"/>
  <c r="A401" i="174"/>
  <c r="F401" i="174" s="1"/>
  <c r="A402" i="174"/>
  <c r="A403" i="174"/>
  <c r="A404" i="174"/>
  <c r="A405" i="174"/>
  <c r="D405" i="174" s="1"/>
  <c r="A406" i="174"/>
  <c r="A407" i="174"/>
  <c r="D407" i="174" s="1"/>
  <c r="A408" i="174"/>
  <c r="E408" i="174" s="1"/>
  <c r="A409" i="174"/>
  <c r="A410" i="174"/>
  <c r="E410" i="174" s="1"/>
  <c r="A411" i="174"/>
  <c r="A412" i="174"/>
  <c r="A413" i="174"/>
  <c r="A414" i="174"/>
  <c r="A415" i="174"/>
  <c r="A416" i="174"/>
  <c r="A417" i="174"/>
  <c r="A418" i="174"/>
  <c r="F418" i="174" s="1"/>
  <c r="A419" i="174"/>
  <c r="A420" i="174"/>
  <c r="A421" i="174"/>
  <c r="D421" i="174" s="1"/>
  <c r="A422" i="174"/>
  <c r="A423" i="174"/>
  <c r="D423" i="174" s="1"/>
  <c r="A424" i="174"/>
  <c r="A425" i="174"/>
  <c r="D425" i="174" s="1"/>
  <c r="A426" i="174"/>
  <c r="A427" i="174"/>
  <c r="A428" i="174"/>
  <c r="A429" i="174"/>
  <c r="A430" i="174"/>
  <c r="E430" i="174" s="1"/>
  <c r="A431" i="174"/>
  <c r="A432" i="174"/>
  <c r="A433" i="174"/>
  <c r="A434" i="174"/>
  <c r="A435" i="174"/>
  <c r="A436" i="174"/>
  <c r="A437" i="174"/>
  <c r="A438" i="174"/>
  <c r="A439" i="174"/>
  <c r="A440" i="174"/>
  <c r="D440" i="174" s="1"/>
  <c r="A441" i="174"/>
  <c r="A442" i="174"/>
  <c r="A443" i="174"/>
  <c r="A444" i="174"/>
  <c r="A445" i="174"/>
  <c r="A446" i="174"/>
  <c r="A447" i="174"/>
  <c r="F447" i="174" s="1"/>
  <c r="A448" i="174"/>
  <c r="A449" i="174"/>
  <c r="F449" i="174" s="1"/>
  <c r="A450" i="174"/>
  <c r="A451" i="174"/>
  <c r="A452" i="174"/>
  <c r="A453" i="174"/>
  <c r="A454" i="174"/>
  <c r="A455" i="174"/>
  <c r="D455" i="174" s="1"/>
  <c r="A456" i="174"/>
  <c r="F456" i="174" s="1"/>
  <c r="A457" i="174"/>
  <c r="A458" i="174"/>
  <c r="F458" i="174" s="1"/>
  <c r="A459" i="174"/>
  <c r="A460" i="174"/>
  <c r="A461" i="174"/>
  <c r="F461" i="174" s="1"/>
  <c r="A462" i="174"/>
  <c r="A463" i="174"/>
  <c r="D463" i="174" s="1"/>
  <c r="A464" i="174"/>
  <c r="E464" i="174" s="1"/>
  <c r="A465" i="174"/>
  <c r="D465" i="174" s="1"/>
  <c r="A466" i="174"/>
  <c r="A467" i="174"/>
  <c r="A468" i="174"/>
  <c r="A469" i="174"/>
  <c r="A470" i="174"/>
  <c r="A471" i="174"/>
  <c r="A472" i="174"/>
  <c r="A473" i="174"/>
  <c r="F473" i="174" s="1"/>
  <c r="A474" i="174"/>
  <c r="A475" i="174"/>
  <c r="A476" i="174"/>
  <c r="D476" i="174" s="1"/>
  <c r="A477" i="174"/>
  <c r="A478" i="174"/>
  <c r="A479" i="174"/>
  <c r="A480" i="174"/>
  <c r="A481" i="174"/>
  <c r="A482" i="174"/>
  <c r="A483" i="174"/>
  <c r="A484" i="174"/>
  <c r="A485" i="174"/>
  <c r="A486" i="174"/>
  <c r="A487" i="174"/>
  <c r="E487" i="174" s="1"/>
  <c r="A488" i="174"/>
  <c r="A489" i="174"/>
  <c r="A490" i="174"/>
  <c r="A491" i="174"/>
  <c r="A492" i="174"/>
  <c r="D492" i="174" s="1"/>
  <c r="A493" i="174"/>
  <c r="A494" i="174"/>
  <c r="A495" i="174"/>
  <c r="F495" i="174" s="1"/>
  <c r="A496" i="174"/>
  <c r="D496" i="174" s="1"/>
  <c r="A497" i="174"/>
  <c r="D497" i="174" s="1"/>
  <c r="A498" i="174"/>
  <c r="A499" i="174"/>
  <c r="F499" i="174" s="1"/>
  <c r="A500" i="174"/>
  <c r="A501" i="174"/>
  <c r="E501" i="174" s="1"/>
  <c r="A502" i="174"/>
  <c r="F502" i="174" s="1"/>
  <c r="A503" i="174"/>
  <c r="D503" i="174" s="1"/>
  <c r="A504" i="174"/>
  <c r="A505" i="174"/>
  <c r="D505" i="174" s="1"/>
  <c r="A506" i="174"/>
  <c r="E506" i="174" s="1"/>
  <c r="A507" i="174"/>
  <c r="A508" i="174"/>
  <c r="A509" i="174"/>
  <c r="A510" i="174"/>
  <c r="E510" i="174" s="1"/>
  <c r="A511" i="174"/>
  <c r="D511" i="174" s="1"/>
  <c r="A512" i="174"/>
  <c r="D512" i="174" s="1"/>
  <c r="A513" i="174"/>
  <c r="E513" i="174" s="1"/>
  <c r="A514" i="174"/>
  <c r="A515" i="174"/>
  <c r="A516" i="174"/>
  <c r="A517" i="174"/>
  <c r="D517" i="174" s="1"/>
  <c r="A518" i="174"/>
  <c r="A519" i="174"/>
  <c r="D519" i="174" s="1"/>
  <c r="A520" i="174"/>
  <c r="A521" i="174"/>
  <c r="A522" i="174"/>
  <c r="E522" i="174" s="1"/>
  <c r="A523" i="174"/>
  <c r="D523" i="174" s="1"/>
  <c r="A524" i="174"/>
  <c r="E524" i="174" s="1"/>
  <c r="A525" i="174"/>
  <c r="D525" i="174" s="1"/>
  <c r="A526" i="174"/>
  <c r="A527" i="174"/>
  <c r="D527" i="174" s="1"/>
  <c r="A528" i="174"/>
  <c r="D528" i="174" s="1"/>
  <c r="A529" i="174"/>
  <c r="D529" i="174" s="1"/>
  <c r="A530" i="174"/>
  <c r="D530" i="174" s="1"/>
  <c r="A531" i="174"/>
  <c r="A532" i="174"/>
  <c r="F532" i="174" s="1"/>
  <c r="A533" i="174"/>
  <c r="A534" i="174"/>
  <c r="D534" i="174" s="1"/>
  <c r="A535" i="174"/>
  <c r="D535" i="174" s="1"/>
  <c r="A536" i="174"/>
  <c r="A537" i="174"/>
  <c r="D537" i="174" s="1"/>
  <c r="A538" i="174"/>
  <c r="D538" i="174" s="1"/>
  <c r="A539" i="174"/>
  <c r="A540" i="174"/>
  <c r="A541" i="174"/>
  <c r="A542" i="174"/>
  <c r="A543" i="174"/>
  <c r="F543" i="174" s="1"/>
  <c r="A544" i="174"/>
  <c r="E544" i="174" s="1"/>
  <c r="A545" i="174"/>
  <c r="D545" i="174" s="1"/>
  <c r="A546" i="174"/>
  <c r="A547" i="174"/>
  <c r="A548" i="174"/>
  <c r="A549" i="174"/>
  <c r="D549" i="174" s="1"/>
  <c r="A550" i="174"/>
  <c r="A551" i="174"/>
  <c r="A552" i="174"/>
  <c r="D552" i="174" s="1"/>
  <c r="A553" i="174"/>
  <c r="D553" i="174" s="1"/>
  <c r="A554" i="174"/>
  <c r="E554" i="174" s="1"/>
  <c r="A555" i="174"/>
  <c r="A556" i="174"/>
  <c r="E556" i="174" s="1"/>
  <c r="A557" i="174"/>
  <c r="A558" i="174"/>
  <c r="A559" i="174"/>
  <c r="D559" i="174" s="1"/>
  <c r="A560" i="174"/>
  <c r="E560" i="174" s="1"/>
  <c r="A561" i="174"/>
  <c r="D561" i="174" s="1"/>
  <c r="A562" i="174"/>
  <c r="D562" i="174" s="1"/>
  <c r="A563" i="174"/>
  <c r="A564" i="174"/>
  <c r="E564" i="174" s="1"/>
  <c r="A565" i="174"/>
  <c r="F565" i="174" s="1"/>
  <c r="A566" i="174"/>
  <c r="A567" i="174"/>
  <c r="A568" i="174"/>
  <c r="D568" i="174" s="1"/>
  <c r="A569" i="174"/>
  <c r="E569" i="174" s="1"/>
  <c r="A570" i="174"/>
  <c r="A571" i="174"/>
  <c r="A572" i="174"/>
  <c r="E572" i="174" s="1"/>
  <c r="A573" i="174"/>
  <c r="D573" i="174" s="1"/>
  <c r="A574" i="174"/>
  <c r="D574" i="174" s="1"/>
  <c r="A575" i="174"/>
  <c r="A576" i="174"/>
  <c r="F576" i="174" s="1"/>
  <c r="A577" i="174"/>
  <c r="E577" i="174" s="1"/>
  <c r="A578" i="174"/>
  <c r="A579" i="174"/>
  <c r="D579" i="174" s="1"/>
  <c r="A580" i="174"/>
  <c r="E580" i="174" s="1"/>
  <c r="A581" i="174"/>
  <c r="F581" i="174" s="1"/>
  <c r="A582" i="174"/>
  <c r="A583" i="174"/>
  <c r="A584" i="174"/>
  <c r="D584" i="174" s="1"/>
  <c r="A585" i="174"/>
  <c r="A586" i="174"/>
  <c r="A587" i="174"/>
  <c r="D587" i="174" s="1"/>
  <c r="A588" i="174"/>
  <c r="E588" i="174" s="1"/>
  <c r="A589" i="174"/>
  <c r="D589" i="174" s="1"/>
  <c r="A590" i="174"/>
  <c r="A591" i="174"/>
  <c r="A592" i="174"/>
  <c r="F592" i="174" s="1"/>
  <c r="A593" i="174"/>
  <c r="D593" i="174" s="1"/>
  <c r="A594" i="174"/>
  <c r="D594" i="174" s="1"/>
  <c r="A595" i="174"/>
  <c r="A596" i="174"/>
  <c r="A597" i="174"/>
  <c r="A598" i="174"/>
  <c r="A599" i="174"/>
  <c r="F599" i="174" s="1"/>
  <c r="A600" i="174"/>
  <c r="A601" i="174"/>
  <c r="F601" i="174" s="1"/>
  <c r="A602" i="174"/>
  <c r="E602" i="174" s="1"/>
  <c r="A603" i="174"/>
  <c r="F603" i="174" s="1"/>
  <c r="A604" i="174"/>
  <c r="A605" i="174"/>
  <c r="A606" i="174"/>
  <c r="D606" i="174" s="1"/>
  <c r="A607" i="174"/>
  <c r="F607" i="174" s="1"/>
  <c r="A608" i="174"/>
  <c r="E608" i="174" s="1"/>
  <c r="A609" i="174"/>
  <c r="E609" i="174" s="1"/>
  <c r="A610" i="174"/>
  <c r="E610" i="174" s="1"/>
  <c r="A611" i="174"/>
  <c r="A612" i="174"/>
  <c r="F612" i="174" s="1"/>
  <c r="A613" i="174"/>
  <c r="A614" i="174"/>
  <c r="E614" i="174" s="1"/>
  <c r="A615" i="174"/>
  <c r="F615" i="174" s="1"/>
  <c r="A616" i="174"/>
  <c r="A617" i="174"/>
  <c r="F617" i="174" s="1"/>
  <c r="A618" i="174"/>
  <c r="A619" i="174"/>
  <c r="A620" i="174"/>
  <c r="A621" i="174"/>
  <c r="D621" i="174" s="1"/>
  <c r="A622" i="174"/>
  <c r="E622" i="174" s="1"/>
  <c r="A623" i="174"/>
  <c r="A624" i="174"/>
  <c r="D624" i="174" s="1"/>
  <c r="A625" i="174"/>
  <c r="D625" i="174" s="1"/>
  <c r="A626" i="174"/>
  <c r="D626" i="174" s="1"/>
  <c r="A627" i="174"/>
  <c r="F627" i="174" s="1"/>
  <c r="A628" i="174"/>
  <c r="E628" i="174" s="1"/>
  <c r="A629" i="174"/>
  <c r="F629" i="174" s="1"/>
  <c r="A630" i="174"/>
  <c r="A631" i="174"/>
  <c r="A632" i="174"/>
  <c r="F632" i="174" s="1"/>
  <c r="A633" i="174"/>
  <c r="A634" i="174"/>
  <c r="A635" i="174"/>
  <c r="A636" i="174"/>
  <c r="A637" i="174"/>
  <c r="D637" i="174" s="1"/>
  <c r="A638" i="174"/>
  <c r="A639" i="174"/>
  <c r="A640" i="174"/>
  <c r="F640" i="174" s="1"/>
  <c r="A641" i="174"/>
  <c r="A642" i="174"/>
  <c r="A643" i="174"/>
  <c r="A644" i="174"/>
  <c r="E644" i="174" s="1"/>
  <c r="A645" i="174"/>
  <c r="A646" i="174"/>
  <c r="A647" i="174"/>
  <c r="D647" i="174" s="1"/>
  <c r="A648" i="174"/>
  <c r="D648" i="174" s="1"/>
  <c r="A649" i="174"/>
  <c r="E649" i="174" s="1"/>
  <c r="A650" i="174"/>
  <c r="A651" i="174"/>
  <c r="E651" i="174" s="1"/>
  <c r="A652" i="174"/>
  <c r="A653" i="174"/>
  <c r="A654" i="174"/>
  <c r="A655" i="174"/>
  <c r="D655" i="174" s="1"/>
  <c r="A656" i="174"/>
  <c r="E656" i="174" s="1"/>
  <c r="A657" i="174"/>
  <c r="D657" i="174" s="1"/>
  <c r="A658" i="174"/>
  <c r="A659" i="174"/>
  <c r="A660" i="174"/>
  <c r="A661" i="174"/>
  <c r="A662" i="174"/>
  <c r="A663" i="174"/>
  <c r="A664" i="174"/>
  <c r="F664" i="174" s="1"/>
  <c r="A665" i="174"/>
  <c r="A666" i="174"/>
  <c r="A667" i="174"/>
  <c r="A668" i="174"/>
  <c r="E668" i="174" s="1"/>
  <c r="A669" i="174"/>
  <c r="A670" i="174"/>
  <c r="D670" i="174" s="1"/>
  <c r="A671" i="174"/>
  <c r="A672" i="174"/>
  <c r="A673" i="174"/>
  <c r="A674" i="174"/>
  <c r="D674" i="174" s="1"/>
  <c r="A675" i="174"/>
  <c r="A676" i="174"/>
  <c r="F676" i="174" s="1"/>
  <c r="A677" i="174"/>
  <c r="A678" i="174"/>
  <c r="D678" i="174" s="1"/>
  <c r="A679" i="174"/>
  <c r="F679" i="174" s="1"/>
  <c r="A680" i="174"/>
  <c r="A681" i="174"/>
  <c r="A682" i="174"/>
  <c r="F682" i="174" s="1"/>
  <c r="A683" i="174"/>
  <c r="E683" i="174" s="1"/>
  <c r="A684" i="174"/>
  <c r="A685" i="174"/>
  <c r="A686" i="174"/>
  <c r="D686" i="174" s="1"/>
  <c r="A687" i="174"/>
  <c r="A688" i="174"/>
  <c r="F688" i="174" s="1"/>
  <c r="A689" i="174"/>
  <c r="E689" i="174" s="1"/>
  <c r="A690" i="174"/>
  <c r="A691" i="174"/>
  <c r="D691" i="174" s="1"/>
  <c r="A692" i="174"/>
  <c r="A693" i="174"/>
  <c r="E693" i="174" s="1"/>
  <c r="A694" i="174"/>
  <c r="F694" i="174" s="1"/>
  <c r="A695" i="174"/>
  <c r="A696" i="174"/>
  <c r="F696" i="174" s="1"/>
  <c r="A697" i="174"/>
  <c r="E697" i="174" s="1"/>
  <c r="A698" i="174"/>
  <c r="A699" i="174"/>
  <c r="A700" i="174"/>
  <c r="A701" i="174"/>
  <c r="A702" i="174"/>
  <c r="D702" i="174" s="1"/>
  <c r="A703" i="174"/>
  <c r="A704" i="174"/>
  <c r="E704" i="174" s="1"/>
  <c r="A705" i="174"/>
  <c r="A706" i="174"/>
  <c r="D706" i="174" s="1"/>
  <c r="A707" i="174"/>
  <c r="A708" i="174"/>
  <c r="E708" i="174" s="1"/>
  <c r="A709" i="174"/>
  <c r="A710" i="174"/>
  <c r="D710" i="174" s="1"/>
  <c r="A711" i="174"/>
  <c r="D711" i="174" s="1"/>
  <c r="A712" i="174"/>
  <c r="A713" i="174"/>
  <c r="F713" i="174" s="1"/>
  <c r="A714" i="174"/>
  <c r="A715" i="174"/>
  <c r="A716" i="174"/>
  <c r="A717" i="174"/>
  <c r="A718" i="174"/>
  <c r="D718" i="174" s="1"/>
  <c r="A719" i="174"/>
  <c r="F719" i="174" s="1"/>
  <c r="A720" i="174"/>
  <c r="E720" i="174" s="1"/>
  <c r="A721" i="174"/>
  <c r="A722" i="174"/>
  <c r="F722" i="174" s="1"/>
  <c r="A723" i="174"/>
  <c r="A724" i="174"/>
  <c r="D724" i="174" s="1"/>
  <c r="A725" i="174"/>
  <c r="A726" i="174"/>
  <c r="A727" i="174"/>
  <c r="A728" i="174"/>
  <c r="D728" i="174" s="1"/>
  <c r="A729" i="174"/>
  <c r="F729" i="174" s="1"/>
  <c r="A730" i="174"/>
  <c r="A731" i="174"/>
  <c r="A732" i="174"/>
  <c r="A733" i="174"/>
  <c r="A734" i="174"/>
  <c r="A735" i="174"/>
  <c r="E735" i="174" s="1"/>
  <c r="A736" i="174"/>
  <c r="E736" i="174" s="1"/>
  <c r="A737" i="174"/>
  <c r="A738" i="174"/>
  <c r="A739" i="174"/>
  <c r="E739" i="174" s="1"/>
  <c r="A740" i="174"/>
  <c r="D740" i="174" s="1"/>
  <c r="A741" i="174"/>
  <c r="A742" i="174"/>
  <c r="D742" i="174" s="1"/>
  <c r="A743" i="174"/>
  <c r="A744" i="174"/>
  <c r="F744" i="174" s="1"/>
  <c r="A745" i="174"/>
  <c r="A746" i="174"/>
  <c r="D746" i="174" s="1"/>
  <c r="A747" i="174"/>
  <c r="A748" i="174"/>
  <c r="A749" i="174"/>
  <c r="D749" i="174" s="1"/>
  <c r="A750" i="174"/>
  <c r="D750" i="174" s="1"/>
  <c r="A751" i="174"/>
  <c r="F751" i="174" s="1"/>
  <c r="A752" i="174"/>
  <c r="A753" i="174"/>
  <c r="A754" i="174"/>
  <c r="D754" i="174" s="1"/>
  <c r="A755" i="174"/>
  <c r="E755" i="174" s="1"/>
  <c r="A756" i="174"/>
  <c r="F756" i="174" s="1"/>
  <c r="A757" i="174"/>
  <c r="A758" i="174"/>
  <c r="E758" i="174" s="1"/>
  <c r="C758" i="174"/>
  <c r="A759" i="174"/>
  <c r="C759" i="174"/>
  <c r="A760" i="174"/>
  <c r="D760" i="174" s="1"/>
  <c r="C760" i="174"/>
  <c r="A761" i="174"/>
  <c r="C761" i="174"/>
  <c r="A762" i="174"/>
  <c r="C762" i="174"/>
  <c r="A763" i="174"/>
  <c r="C763" i="174"/>
  <c r="A764" i="174"/>
  <c r="C764" i="174"/>
  <c r="A765" i="174"/>
  <c r="E765" i="174" s="1"/>
  <c r="C765" i="174"/>
  <c r="A766" i="174"/>
  <c r="F766" i="174" s="1"/>
  <c r="C766" i="174"/>
  <c r="A767" i="174"/>
  <c r="C767" i="174"/>
  <c r="A768" i="174"/>
  <c r="C768" i="174"/>
  <c r="A769" i="174"/>
  <c r="C769" i="174"/>
  <c r="A770" i="174"/>
  <c r="C770" i="174"/>
  <c r="A771" i="174"/>
  <c r="C771" i="174"/>
  <c r="A772" i="174"/>
  <c r="C772" i="174"/>
  <c r="A773" i="174"/>
  <c r="F773" i="174" s="1"/>
  <c r="C773" i="174"/>
  <c r="A774" i="174"/>
  <c r="D774" i="174" s="1"/>
  <c r="C774" i="174"/>
  <c r="A775" i="174"/>
  <c r="E775" i="174" s="1"/>
  <c r="C775" i="174"/>
  <c r="A776" i="174"/>
  <c r="C776" i="174"/>
  <c r="A777" i="174"/>
  <c r="C777" i="174"/>
  <c r="A778" i="174"/>
  <c r="F778" i="174" s="1"/>
  <c r="C778" i="174"/>
  <c r="A779" i="174"/>
  <c r="C779" i="174"/>
  <c r="A780" i="174"/>
  <c r="C780" i="174"/>
  <c r="A781" i="174"/>
  <c r="C781" i="174"/>
  <c r="A782" i="174"/>
  <c r="C782" i="174"/>
  <c r="A783" i="174"/>
  <c r="D783" i="174" s="1"/>
  <c r="C783" i="174"/>
  <c r="A784" i="174"/>
  <c r="C784" i="174"/>
  <c r="A785" i="174"/>
  <c r="E785" i="174" s="1"/>
  <c r="C785" i="174"/>
  <c r="A786" i="174"/>
  <c r="C786" i="174"/>
  <c r="A787" i="174"/>
  <c r="C787" i="174"/>
  <c r="A788" i="174"/>
  <c r="C788" i="174"/>
  <c r="A789" i="174"/>
  <c r="D789" i="174" s="1"/>
  <c r="C789" i="174"/>
  <c r="A790" i="174"/>
  <c r="C790" i="174"/>
  <c r="A791" i="174"/>
  <c r="C791" i="174"/>
  <c r="A792" i="174"/>
  <c r="C792" i="174"/>
  <c r="A793" i="174"/>
  <c r="C793" i="174"/>
  <c r="A794" i="174"/>
  <c r="C794" i="174"/>
  <c r="A795" i="174"/>
  <c r="C795" i="174"/>
  <c r="A796" i="174"/>
  <c r="C796" i="174"/>
  <c r="A797" i="174"/>
  <c r="C797" i="174"/>
  <c r="A798" i="174"/>
  <c r="D798" i="174" s="1"/>
  <c r="C798" i="174"/>
  <c r="A799" i="174"/>
  <c r="E799" i="174" s="1"/>
  <c r="C799" i="174"/>
  <c r="A800" i="174"/>
  <c r="C800" i="174"/>
  <c r="A801" i="174"/>
  <c r="C801" i="174"/>
  <c r="A802" i="174"/>
  <c r="C802" i="174"/>
  <c r="A803" i="174"/>
  <c r="C803" i="174"/>
  <c r="A804" i="174"/>
  <c r="C804" i="174"/>
  <c r="A805" i="174"/>
  <c r="C805" i="174"/>
  <c r="A806" i="174"/>
  <c r="D806" i="174" s="1"/>
  <c r="C806" i="174"/>
  <c r="A807" i="174"/>
  <c r="C807" i="174"/>
  <c r="A808" i="174"/>
  <c r="C808" i="174"/>
  <c r="A809" i="174"/>
  <c r="C809" i="174"/>
  <c r="A810" i="174"/>
  <c r="C810" i="174"/>
  <c r="A811" i="174"/>
  <c r="C811" i="174"/>
  <c r="A812" i="174"/>
  <c r="C812" i="174"/>
  <c r="A813" i="174"/>
  <c r="C813" i="174"/>
  <c r="A814" i="174"/>
  <c r="C814" i="174"/>
  <c r="A815" i="174"/>
  <c r="C815" i="174"/>
  <c r="A816" i="174"/>
  <c r="C816" i="174"/>
  <c r="A817" i="174"/>
  <c r="C817" i="174"/>
  <c r="A818" i="174"/>
  <c r="C818" i="174"/>
  <c r="A819" i="174"/>
  <c r="E819" i="174" s="1"/>
  <c r="C819" i="174"/>
  <c r="A820" i="174"/>
  <c r="C820" i="174"/>
  <c r="A821" i="174"/>
  <c r="C821" i="174"/>
  <c r="A822" i="174"/>
  <c r="D822" i="174" s="1"/>
  <c r="C822" i="174"/>
  <c r="A823" i="174"/>
  <c r="C823" i="174"/>
  <c r="A824" i="174"/>
  <c r="D824" i="174" s="1"/>
  <c r="C824" i="174"/>
  <c r="A825" i="174"/>
  <c r="C825" i="174"/>
  <c r="A826" i="174"/>
  <c r="F826" i="174" s="1"/>
  <c r="C826" i="174"/>
  <c r="A827" i="174"/>
  <c r="D827" i="174" s="1"/>
  <c r="C827" i="174"/>
  <c r="A828" i="174"/>
  <c r="C828" i="174"/>
  <c r="A829" i="174"/>
  <c r="D829" i="174" s="1"/>
  <c r="C829" i="174"/>
  <c r="A830" i="174"/>
  <c r="C830" i="174"/>
  <c r="A831" i="174"/>
  <c r="C831" i="174"/>
  <c r="A832" i="174"/>
  <c r="C832" i="174"/>
  <c r="A833" i="174"/>
  <c r="F833" i="174" s="1"/>
  <c r="C833" i="174"/>
  <c r="A834" i="174"/>
  <c r="F834" i="174" s="1"/>
  <c r="C834" i="174"/>
  <c r="A835" i="174"/>
  <c r="C835" i="174"/>
  <c r="A836" i="174"/>
  <c r="D836" i="174" s="1"/>
  <c r="C836" i="174"/>
  <c r="A837" i="174"/>
  <c r="E837" i="174" s="1"/>
  <c r="C837" i="174"/>
  <c r="A838" i="174"/>
  <c r="D838" i="174" s="1"/>
  <c r="C838" i="174"/>
  <c r="A839" i="174"/>
  <c r="F839" i="174" s="1"/>
  <c r="C839" i="174"/>
  <c r="A840" i="174"/>
  <c r="C840" i="174"/>
  <c r="A841" i="174"/>
  <c r="C841" i="174"/>
  <c r="A842" i="174"/>
  <c r="F842" i="174" s="1"/>
  <c r="C842" i="174"/>
  <c r="A843" i="174"/>
  <c r="C843" i="174"/>
  <c r="A844" i="174"/>
  <c r="C844" i="174"/>
  <c r="A845" i="174"/>
  <c r="F845" i="174" s="1"/>
  <c r="C845" i="174"/>
  <c r="A846" i="174"/>
  <c r="C846" i="174"/>
  <c r="A847" i="174"/>
  <c r="D847" i="174" s="1"/>
  <c r="C847" i="174"/>
  <c r="A848" i="174"/>
  <c r="E848" i="174" s="1"/>
  <c r="C848" i="174"/>
  <c r="A849" i="174"/>
  <c r="C849" i="174"/>
  <c r="A850" i="174"/>
  <c r="C850" i="174"/>
  <c r="A851" i="174"/>
  <c r="C851" i="174"/>
  <c r="A852" i="174"/>
  <c r="C852" i="174"/>
  <c r="A853" i="174"/>
  <c r="E853" i="174" s="1"/>
  <c r="C853" i="174"/>
  <c r="A854" i="174"/>
  <c r="E854" i="174" s="1"/>
  <c r="C854" i="174"/>
  <c r="A855" i="174"/>
  <c r="C855" i="174"/>
  <c r="A856" i="174"/>
  <c r="C856" i="174"/>
  <c r="A857" i="174"/>
  <c r="F857" i="174" s="1"/>
  <c r="C857" i="174"/>
  <c r="A858" i="174"/>
  <c r="C858" i="174"/>
  <c r="A859" i="174"/>
  <c r="C859" i="174"/>
  <c r="A860" i="174"/>
  <c r="F860" i="174" s="1"/>
  <c r="C860" i="174"/>
  <c r="A861" i="174"/>
  <c r="C861" i="174"/>
  <c r="A862" i="174"/>
  <c r="D862" i="174" s="1"/>
  <c r="C862" i="174"/>
  <c r="A863" i="174"/>
  <c r="C863" i="174"/>
  <c r="A864" i="174"/>
  <c r="C864" i="174"/>
  <c r="A865" i="174"/>
  <c r="C865" i="174"/>
  <c r="A866" i="174"/>
  <c r="D866" i="174" s="1"/>
  <c r="C866" i="174"/>
  <c r="A867" i="174"/>
  <c r="C867" i="174"/>
  <c r="A868" i="174"/>
  <c r="F868" i="174" s="1"/>
  <c r="C868" i="174"/>
  <c r="A869" i="174"/>
  <c r="D869" i="174" s="1"/>
  <c r="C869" i="174"/>
  <c r="A870" i="174"/>
  <c r="C870" i="174"/>
  <c r="A871" i="174"/>
  <c r="C871" i="174"/>
  <c r="A872" i="174"/>
  <c r="C872" i="174"/>
  <c r="A873" i="174"/>
  <c r="C873" i="174"/>
  <c r="A874" i="174"/>
  <c r="C874" i="174"/>
  <c r="A875" i="174"/>
  <c r="C875" i="174"/>
  <c r="A876" i="174"/>
  <c r="C876" i="174"/>
  <c r="A877" i="174"/>
  <c r="C877" i="174"/>
  <c r="A878" i="174"/>
  <c r="D878" i="174" s="1"/>
  <c r="C878" i="174"/>
  <c r="A879" i="174"/>
  <c r="F879" i="174" s="1"/>
  <c r="C879" i="174"/>
  <c r="A880" i="174"/>
  <c r="C880" i="174"/>
  <c r="A881" i="174"/>
  <c r="C881" i="174"/>
  <c r="A882" i="174"/>
  <c r="F882" i="174" s="1"/>
  <c r="C882" i="174"/>
  <c r="A883" i="174"/>
  <c r="C883" i="174"/>
  <c r="A884" i="174"/>
  <c r="C884" i="174"/>
  <c r="A885" i="174"/>
  <c r="C885" i="174"/>
  <c r="A886" i="174"/>
  <c r="D886" i="174" s="1"/>
  <c r="C886" i="174"/>
  <c r="A887" i="174"/>
  <c r="F887" i="174" s="1"/>
  <c r="C887" i="174"/>
  <c r="A888" i="174"/>
  <c r="E888" i="174" s="1"/>
  <c r="C888" i="174"/>
  <c r="A889" i="174"/>
  <c r="C889" i="174"/>
  <c r="A890" i="174"/>
  <c r="F890" i="174" s="1"/>
  <c r="C890" i="174"/>
  <c r="A891" i="174"/>
  <c r="D891" i="174" s="1"/>
  <c r="C891" i="174"/>
  <c r="A892" i="174"/>
  <c r="C892" i="174"/>
  <c r="A893" i="174"/>
  <c r="D893" i="174" s="1"/>
  <c r="C893" i="174"/>
  <c r="A894" i="174"/>
  <c r="D894" i="174" s="1"/>
  <c r="C894" i="174"/>
  <c r="A895" i="174"/>
  <c r="C895" i="174"/>
  <c r="A896" i="174"/>
  <c r="D896" i="174" s="1"/>
  <c r="C896" i="174"/>
  <c r="A897" i="174"/>
  <c r="E897" i="174" s="1"/>
  <c r="C897" i="174"/>
  <c r="A898" i="174"/>
  <c r="C898" i="174"/>
  <c r="A899" i="174"/>
  <c r="D899" i="174" s="1"/>
  <c r="C899" i="174"/>
  <c r="A900" i="174"/>
  <c r="C900" i="174"/>
  <c r="A901" i="174"/>
  <c r="C901" i="174"/>
  <c r="A902" i="174"/>
  <c r="D902" i="174" s="1"/>
  <c r="C902" i="174"/>
  <c r="A903" i="174"/>
  <c r="C903" i="174"/>
  <c r="A904" i="174"/>
  <c r="D904" i="174" s="1"/>
  <c r="C904" i="174"/>
  <c r="A905" i="174"/>
  <c r="F905" i="174" s="1"/>
  <c r="C905" i="174"/>
  <c r="A906" i="174"/>
  <c r="C906" i="174"/>
  <c r="A907" i="174"/>
  <c r="C907" i="174"/>
  <c r="A908" i="174"/>
  <c r="D908" i="174" s="1"/>
  <c r="C908" i="174"/>
  <c r="A909" i="174"/>
  <c r="C909" i="174"/>
  <c r="A910" i="174"/>
  <c r="D910" i="174" s="1"/>
  <c r="C910" i="174"/>
  <c r="A911" i="174"/>
  <c r="C911" i="174"/>
  <c r="A912" i="174"/>
  <c r="D912" i="174" s="1"/>
  <c r="C912" i="174"/>
  <c r="A913" i="174"/>
  <c r="C913" i="174"/>
  <c r="A914" i="174"/>
  <c r="D914" i="174" s="1"/>
  <c r="C914" i="174"/>
  <c r="A915" i="174"/>
  <c r="C915" i="174"/>
  <c r="A916" i="174"/>
  <c r="C916" i="174"/>
  <c r="A917" i="174"/>
  <c r="C917" i="174"/>
  <c r="A918" i="174"/>
  <c r="E918" i="174" s="1"/>
  <c r="C918" i="174"/>
  <c r="A919" i="174"/>
  <c r="C919" i="174"/>
  <c r="A920" i="174"/>
  <c r="D920" i="174" s="1"/>
  <c r="C920" i="174"/>
  <c r="A921" i="174"/>
  <c r="C921" i="174"/>
  <c r="A922" i="174"/>
  <c r="C922" i="174"/>
  <c r="A923" i="174"/>
  <c r="C923" i="174"/>
  <c r="A924" i="174"/>
  <c r="C924" i="174"/>
  <c r="A925" i="174"/>
  <c r="E925" i="174" s="1"/>
  <c r="C925" i="174"/>
  <c r="A926" i="174"/>
  <c r="D926" i="174" s="1"/>
  <c r="C926" i="174"/>
  <c r="A927" i="174"/>
  <c r="E927" i="174" s="1"/>
  <c r="C927" i="174"/>
  <c r="A928" i="174"/>
  <c r="E928" i="174" s="1"/>
  <c r="C928" i="174"/>
  <c r="A929" i="174"/>
  <c r="C929" i="174"/>
  <c r="A930" i="174"/>
  <c r="D930" i="174" s="1"/>
  <c r="C930" i="174"/>
  <c r="A931" i="174"/>
  <c r="E931" i="174" s="1"/>
  <c r="C931" i="174"/>
  <c r="A932" i="174"/>
  <c r="C932" i="174"/>
  <c r="A933" i="174"/>
  <c r="C933" i="174"/>
  <c r="A934" i="174"/>
  <c r="C934" i="174"/>
  <c r="A935" i="174"/>
  <c r="C935" i="174"/>
  <c r="A936" i="174"/>
  <c r="D936" i="174" s="1"/>
  <c r="C936" i="174"/>
  <c r="A937" i="174"/>
  <c r="C937" i="174"/>
  <c r="A938" i="174"/>
  <c r="C938" i="174"/>
  <c r="A939" i="174"/>
  <c r="C939" i="174"/>
  <c r="A940" i="174"/>
  <c r="C940" i="174"/>
  <c r="A941" i="174"/>
  <c r="F941" i="174" s="1"/>
  <c r="C941" i="174"/>
  <c r="A942" i="174"/>
  <c r="D942" i="174" s="1"/>
  <c r="C942" i="174"/>
  <c r="A943" i="174"/>
  <c r="C943" i="174"/>
  <c r="A944" i="174"/>
  <c r="E944" i="174" s="1"/>
  <c r="C944" i="174"/>
  <c r="A945" i="174"/>
  <c r="C945" i="174"/>
  <c r="A946" i="174"/>
  <c r="C946" i="174"/>
  <c r="A947" i="174"/>
  <c r="D947" i="174" s="1"/>
  <c r="C947" i="174"/>
  <c r="A948" i="174"/>
  <c r="C948" i="174"/>
  <c r="A949" i="174"/>
  <c r="C949" i="174"/>
  <c r="A950" i="174"/>
  <c r="C950" i="174"/>
  <c r="A951" i="174"/>
  <c r="D951" i="174" s="1"/>
  <c r="C951" i="174"/>
  <c r="A952" i="174"/>
  <c r="C952" i="174"/>
  <c r="A953" i="174"/>
  <c r="F953" i="174" s="1"/>
  <c r="C953" i="174"/>
  <c r="A954" i="174"/>
  <c r="C954" i="174"/>
  <c r="A955" i="174"/>
  <c r="C955" i="174"/>
  <c r="A956" i="174"/>
  <c r="C956" i="174"/>
  <c r="A957" i="174"/>
  <c r="D957" i="174" s="1"/>
  <c r="C957" i="174"/>
  <c r="A958" i="174"/>
  <c r="C958" i="174"/>
  <c r="A959" i="174"/>
  <c r="C959" i="174"/>
  <c r="A960" i="174"/>
  <c r="D960" i="174" s="1"/>
  <c r="C960" i="174"/>
  <c r="A961" i="174"/>
  <c r="C961" i="174"/>
  <c r="A962" i="174"/>
  <c r="F962" i="174" s="1"/>
  <c r="C962" i="174"/>
  <c r="A963" i="174"/>
  <c r="C963" i="174"/>
  <c r="A964" i="174"/>
  <c r="C964" i="174"/>
  <c r="A965" i="174"/>
  <c r="C965" i="174"/>
  <c r="A966" i="174"/>
  <c r="D966" i="174" s="1"/>
  <c r="C966" i="174"/>
  <c r="A967" i="174"/>
  <c r="C967" i="174"/>
  <c r="A968" i="174"/>
  <c r="C968" i="174"/>
  <c r="A969" i="174"/>
  <c r="F969" i="174" s="1"/>
  <c r="C969" i="174"/>
  <c r="A970" i="174"/>
  <c r="C970" i="174"/>
  <c r="A971" i="174"/>
  <c r="D971" i="174" s="1"/>
  <c r="C971" i="174"/>
  <c r="A972" i="174"/>
  <c r="C972" i="174"/>
  <c r="A973" i="174"/>
  <c r="C973" i="174"/>
  <c r="A974" i="174"/>
  <c r="D974" i="174" s="1"/>
  <c r="C974" i="174"/>
  <c r="A975" i="174"/>
  <c r="E975" i="174" s="1"/>
  <c r="C975" i="174"/>
  <c r="A976" i="174"/>
  <c r="D976" i="174" s="1"/>
  <c r="C976" i="174"/>
  <c r="A977" i="174"/>
  <c r="C977" i="174"/>
  <c r="A978" i="174"/>
  <c r="D978" i="174" s="1"/>
  <c r="C978" i="174"/>
  <c r="A979" i="174"/>
  <c r="C979" i="174"/>
  <c r="A980" i="174"/>
  <c r="C980" i="174"/>
  <c r="A981" i="174"/>
  <c r="D981" i="174" s="1"/>
  <c r="C981" i="174"/>
  <c r="A982" i="174"/>
  <c r="C982" i="174"/>
  <c r="A983" i="174"/>
  <c r="C983" i="174"/>
  <c r="A984" i="174"/>
  <c r="C984" i="174"/>
  <c r="A985" i="174"/>
  <c r="C985" i="174"/>
  <c r="A986" i="174"/>
  <c r="C986" i="174"/>
  <c r="A987" i="174"/>
  <c r="C987" i="174"/>
  <c r="A988" i="174"/>
  <c r="C988" i="174"/>
  <c r="A989" i="174"/>
  <c r="D989" i="174" s="1"/>
  <c r="C989" i="174"/>
  <c r="A990" i="174"/>
  <c r="C990" i="174"/>
  <c r="A991" i="174"/>
  <c r="C991" i="174"/>
  <c r="A992" i="174"/>
  <c r="E992" i="174" s="1"/>
  <c r="C992" i="174"/>
  <c r="A993" i="174"/>
  <c r="C993" i="174"/>
  <c r="A994" i="174"/>
  <c r="C994" i="174"/>
  <c r="A995" i="174"/>
  <c r="D995" i="174" s="1"/>
  <c r="C995" i="174"/>
  <c r="A996" i="174"/>
  <c r="D996" i="174" s="1"/>
  <c r="C996" i="174"/>
  <c r="A997" i="174"/>
  <c r="D997" i="174" s="1"/>
  <c r="C997" i="174"/>
  <c r="A998" i="174"/>
  <c r="D998" i="174" s="1"/>
  <c r="C998" i="174"/>
  <c r="A999" i="174"/>
  <c r="C999" i="174"/>
  <c r="A1000" i="174"/>
  <c r="C1000" i="174"/>
  <c r="E760" i="174" l="1"/>
  <c r="B760" i="174" s="1"/>
  <c r="G760" i="174" s="1"/>
  <c r="F998" i="174"/>
  <c r="F910" i="174"/>
  <c r="E910" i="174"/>
  <c r="B910" i="174" s="1"/>
  <c r="G910" i="174" s="1"/>
  <c r="D834" i="174"/>
  <c r="D837" i="174"/>
  <c r="B837" i="174" s="1"/>
  <c r="G837" i="174" s="1"/>
  <c r="E998" i="174"/>
  <c r="B998" i="174" s="1"/>
  <c r="G998" i="174" s="1"/>
  <c r="E971" i="174"/>
  <c r="B971" i="174" s="1"/>
  <c r="G971" i="174" s="1"/>
  <c r="E912" i="174"/>
  <c r="B912" i="174" s="1"/>
  <c r="G912" i="174" s="1"/>
  <c r="F822" i="174"/>
  <c r="E822" i="174"/>
  <c r="B822" i="174" s="1"/>
  <c r="G822" i="174" s="1"/>
  <c r="F824" i="174"/>
  <c r="E824" i="174"/>
  <c r="B824" i="174" s="1"/>
  <c r="G824" i="174" s="1"/>
  <c r="F878" i="174"/>
  <c r="E878" i="174"/>
  <c r="B878" i="174" s="1"/>
  <c r="G878" i="174" s="1"/>
  <c r="F760" i="174"/>
  <c r="F936" i="174"/>
  <c r="F918" i="174"/>
  <c r="F888" i="174"/>
  <c r="E829" i="174"/>
  <c r="B829" i="174" s="1"/>
  <c r="G829" i="174" s="1"/>
  <c r="F974" i="174"/>
  <c r="E942" i="174"/>
  <c r="B942" i="174" s="1"/>
  <c r="G942" i="174" s="1"/>
  <c r="F908" i="174"/>
  <c r="E774" i="174"/>
  <c r="B774" i="174" s="1"/>
  <c r="G774" i="174" s="1"/>
  <c r="E996" i="174"/>
  <c r="B996" i="174" s="1"/>
  <c r="G996" i="174" s="1"/>
  <c r="E908" i="174"/>
  <c r="B908" i="174" s="1"/>
  <c r="G908" i="174" s="1"/>
  <c r="E994" i="174"/>
  <c r="AT994" i="174"/>
  <c r="AU994" i="174"/>
  <c r="AV994" i="174"/>
  <c r="AR994" i="174"/>
  <c r="AS994" i="174"/>
  <c r="AE994" i="174"/>
  <c r="T994" i="174"/>
  <c r="AQ994" i="174"/>
  <c r="P994" i="174"/>
  <c r="AB994" i="174"/>
  <c r="AA994" i="174"/>
  <c r="BM994" i="174"/>
  <c r="BK994" i="174"/>
  <c r="W994" i="174"/>
  <c r="M994" i="174"/>
  <c r="N994" i="174"/>
  <c r="K994" i="174"/>
  <c r="H994" i="174"/>
  <c r="I994" i="174"/>
  <c r="J994" i="174"/>
  <c r="L994" i="174"/>
  <c r="D977" i="174"/>
  <c r="AV977" i="174"/>
  <c r="AT977" i="174"/>
  <c r="AU977" i="174"/>
  <c r="AE977" i="174"/>
  <c r="P977" i="174"/>
  <c r="T977" i="174"/>
  <c r="AQ977" i="174"/>
  <c r="AS977" i="174"/>
  <c r="AR977" i="174"/>
  <c r="BK977" i="174"/>
  <c r="AA977" i="174"/>
  <c r="BM977" i="174"/>
  <c r="AB977" i="174"/>
  <c r="W977" i="174"/>
  <c r="L977" i="174"/>
  <c r="N977" i="174"/>
  <c r="H977" i="174"/>
  <c r="K977" i="174"/>
  <c r="M977" i="174"/>
  <c r="I977" i="174"/>
  <c r="J977" i="174"/>
  <c r="AT934" i="174"/>
  <c r="AU934" i="174"/>
  <c r="AV934" i="174"/>
  <c r="AQ934" i="174"/>
  <c r="P934" i="174"/>
  <c r="AR934" i="174"/>
  <c r="AS934" i="174"/>
  <c r="AE934" i="174"/>
  <c r="T934" i="174"/>
  <c r="BK934" i="174"/>
  <c r="AB934" i="174"/>
  <c r="AA934" i="174"/>
  <c r="BM934" i="174"/>
  <c r="W934" i="174"/>
  <c r="I934" i="174"/>
  <c r="J934" i="174"/>
  <c r="K934" i="174"/>
  <c r="M934" i="174"/>
  <c r="H934" i="174"/>
  <c r="N934" i="174"/>
  <c r="L934" i="174"/>
  <c r="F923" i="174"/>
  <c r="AU923" i="174"/>
  <c r="AV923" i="174"/>
  <c r="AT923" i="174"/>
  <c r="P923" i="174"/>
  <c r="AQ923" i="174"/>
  <c r="AE923" i="174"/>
  <c r="AR923" i="174"/>
  <c r="AS923" i="174"/>
  <c r="T923" i="174"/>
  <c r="AB923" i="174"/>
  <c r="BM923" i="174"/>
  <c r="AA923" i="174"/>
  <c r="BK923" i="174"/>
  <c r="N923" i="174"/>
  <c r="W923" i="174"/>
  <c r="H923" i="174"/>
  <c r="J923" i="174"/>
  <c r="M923" i="174"/>
  <c r="I923" i="174"/>
  <c r="K923" i="174"/>
  <c r="L923" i="174"/>
  <c r="AU820" i="174"/>
  <c r="AV820" i="174"/>
  <c r="AR820" i="174"/>
  <c r="AS820" i="174"/>
  <c r="AT820" i="174"/>
  <c r="P820" i="174"/>
  <c r="AQ820" i="174"/>
  <c r="AE820" i="174"/>
  <c r="T820" i="174"/>
  <c r="AA820" i="174"/>
  <c r="AB820" i="174"/>
  <c r="BM820" i="174"/>
  <c r="BK820" i="174"/>
  <c r="K820" i="174"/>
  <c r="M820" i="174"/>
  <c r="N820" i="174"/>
  <c r="J820" i="174"/>
  <c r="W820" i="174"/>
  <c r="H820" i="174"/>
  <c r="I820" i="174"/>
  <c r="L820" i="174"/>
  <c r="AT800" i="174"/>
  <c r="AV800" i="174"/>
  <c r="AQ800" i="174"/>
  <c r="AR800" i="174"/>
  <c r="AS800" i="174"/>
  <c r="T800" i="174"/>
  <c r="P800" i="174"/>
  <c r="AU800" i="174"/>
  <c r="AE800" i="174"/>
  <c r="AA800" i="174"/>
  <c r="BM800" i="174"/>
  <c r="BK800" i="174"/>
  <c r="AB800" i="174"/>
  <c r="W800" i="174"/>
  <c r="I800" i="174"/>
  <c r="J800" i="174"/>
  <c r="K800" i="174"/>
  <c r="N800" i="174"/>
  <c r="L800" i="174"/>
  <c r="M800" i="174"/>
  <c r="H800" i="174"/>
  <c r="AT797" i="174"/>
  <c r="AU797" i="174"/>
  <c r="AQ797" i="174"/>
  <c r="AR797" i="174"/>
  <c r="AV797" i="174"/>
  <c r="AS797" i="174"/>
  <c r="P797" i="174"/>
  <c r="AE797" i="174"/>
  <c r="T797" i="174"/>
  <c r="BK797" i="174"/>
  <c r="AB797" i="174"/>
  <c r="AA797" i="174"/>
  <c r="BM797" i="174"/>
  <c r="L797" i="174"/>
  <c r="N797" i="174"/>
  <c r="H797" i="174"/>
  <c r="W797" i="174"/>
  <c r="K797" i="174"/>
  <c r="J797" i="174"/>
  <c r="M797" i="174"/>
  <c r="I797" i="174"/>
  <c r="D788" i="174"/>
  <c r="AU788" i="174"/>
  <c r="AV788" i="174"/>
  <c r="AR788" i="174"/>
  <c r="AS788" i="174"/>
  <c r="AT788" i="174"/>
  <c r="P788" i="174"/>
  <c r="AQ788" i="174"/>
  <c r="AE788" i="174"/>
  <c r="T788" i="174"/>
  <c r="AA788" i="174"/>
  <c r="AB788" i="174"/>
  <c r="BM788" i="174"/>
  <c r="BK788" i="174"/>
  <c r="K788" i="174"/>
  <c r="M788" i="174"/>
  <c r="N788" i="174"/>
  <c r="J788" i="174"/>
  <c r="W788" i="174"/>
  <c r="I788" i="174"/>
  <c r="L788" i="174"/>
  <c r="H788" i="174"/>
  <c r="AT781" i="174"/>
  <c r="AU781" i="174"/>
  <c r="AV781" i="174"/>
  <c r="AQ781" i="174"/>
  <c r="AR781" i="174"/>
  <c r="AS781" i="174"/>
  <c r="P781" i="174"/>
  <c r="AE781" i="174"/>
  <c r="T781" i="174"/>
  <c r="BK781" i="174"/>
  <c r="AB781" i="174"/>
  <c r="AA781" i="174"/>
  <c r="BM781" i="174"/>
  <c r="L781" i="174"/>
  <c r="N781" i="174"/>
  <c r="H781" i="174"/>
  <c r="W781" i="174"/>
  <c r="K781" i="174"/>
  <c r="M781" i="174"/>
  <c r="I781" i="174"/>
  <c r="J781" i="174"/>
  <c r="AT830" i="174"/>
  <c r="AU830" i="174"/>
  <c r="AV830" i="174"/>
  <c r="AQ830" i="174"/>
  <c r="AR830" i="174"/>
  <c r="AS830" i="174"/>
  <c r="P830" i="174"/>
  <c r="AE830" i="174"/>
  <c r="T830" i="174"/>
  <c r="AB830" i="174"/>
  <c r="BK830" i="174"/>
  <c r="BM830" i="174"/>
  <c r="AA830" i="174"/>
  <c r="W830" i="174"/>
  <c r="I830" i="174"/>
  <c r="J830" i="174"/>
  <c r="K830" i="174"/>
  <c r="L830" i="174"/>
  <c r="M830" i="174"/>
  <c r="H830" i="174"/>
  <c r="N830" i="174"/>
  <c r="F816" i="174"/>
  <c r="AT816" i="174"/>
  <c r="AV816" i="174"/>
  <c r="AU816" i="174"/>
  <c r="AQ816" i="174"/>
  <c r="AR816" i="174"/>
  <c r="AS816" i="174"/>
  <c r="T816" i="174"/>
  <c r="P816" i="174"/>
  <c r="AE816" i="174"/>
  <c r="AA816" i="174"/>
  <c r="BM816" i="174"/>
  <c r="BK816" i="174"/>
  <c r="AB816" i="174"/>
  <c r="W816" i="174"/>
  <c r="I816" i="174"/>
  <c r="J816" i="174"/>
  <c r="K816" i="174"/>
  <c r="N816" i="174"/>
  <c r="H816" i="174"/>
  <c r="L816" i="174"/>
  <c r="M816" i="174"/>
  <c r="D813" i="174"/>
  <c r="AT813" i="174"/>
  <c r="AU813" i="174"/>
  <c r="AV813" i="174"/>
  <c r="AQ813" i="174"/>
  <c r="AR813" i="174"/>
  <c r="AS813" i="174"/>
  <c r="P813" i="174"/>
  <c r="AE813" i="174"/>
  <c r="T813" i="174"/>
  <c r="BK813" i="174"/>
  <c r="AB813" i="174"/>
  <c r="AA813" i="174"/>
  <c r="BM813" i="174"/>
  <c r="L813" i="174"/>
  <c r="N813" i="174"/>
  <c r="H813" i="174"/>
  <c r="W813" i="174"/>
  <c r="K813" i="174"/>
  <c r="I813" i="174"/>
  <c r="J813" i="174"/>
  <c r="M813" i="174"/>
  <c r="E810" i="174"/>
  <c r="AT810" i="174"/>
  <c r="AU810" i="174"/>
  <c r="AV810" i="174"/>
  <c r="AQ810" i="174"/>
  <c r="AR810" i="174"/>
  <c r="AS810" i="174"/>
  <c r="AE810" i="174"/>
  <c r="T810" i="174"/>
  <c r="P810" i="174"/>
  <c r="AB810" i="174"/>
  <c r="AA810" i="174"/>
  <c r="BM810" i="174"/>
  <c r="BK810" i="174"/>
  <c r="I810" i="174"/>
  <c r="K810" i="174"/>
  <c r="L810" i="174"/>
  <c r="W810" i="174"/>
  <c r="M810" i="174"/>
  <c r="H810" i="174"/>
  <c r="J810" i="174"/>
  <c r="N810" i="174"/>
  <c r="F803" i="174"/>
  <c r="AU803" i="174"/>
  <c r="AV803" i="174"/>
  <c r="AT803" i="174"/>
  <c r="AQ803" i="174"/>
  <c r="AR803" i="174"/>
  <c r="P803" i="174"/>
  <c r="AE803" i="174"/>
  <c r="AS803" i="174"/>
  <c r="T803" i="174"/>
  <c r="AB803" i="174"/>
  <c r="AA803" i="174"/>
  <c r="BM803" i="174"/>
  <c r="BK803" i="174"/>
  <c r="J803" i="174"/>
  <c r="L803" i="174"/>
  <c r="M803" i="174"/>
  <c r="N803" i="174"/>
  <c r="I803" i="174"/>
  <c r="K803" i="174"/>
  <c r="W803" i="174"/>
  <c r="H803" i="174"/>
  <c r="E793" i="174"/>
  <c r="AV793" i="174"/>
  <c r="AT793" i="174"/>
  <c r="AS793" i="174"/>
  <c r="AU793" i="174"/>
  <c r="AE793" i="174"/>
  <c r="AQ793" i="174"/>
  <c r="T793" i="174"/>
  <c r="P793" i="174"/>
  <c r="AR793" i="174"/>
  <c r="AA793" i="174"/>
  <c r="BK793" i="174"/>
  <c r="BM793" i="174"/>
  <c r="AB793" i="174"/>
  <c r="H793" i="174"/>
  <c r="J793" i="174"/>
  <c r="W793" i="174"/>
  <c r="K793" i="174"/>
  <c r="L793" i="174"/>
  <c r="N793" i="174"/>
  <c r="I793" i="174"/>
  <c r="M793" i="174"/>
  <c r="AT784" i="174"/>
  <c r="AV784" i="174"/>
  <c r="AU784" i="174"/>
  <c r="AQ784" i="174"/>
  <c r="AR784" i="174"/>
  <c r="AS784" i="174"/>
  <c r="T784" i="174"/>
  <c r="P784" i="174"/>
  <c r="AE784" i="174"/>
  <c r="AA784" i="174"/>
  <c r="BM784" i="174"/>
  <c r="BK784" i="174"/>
  <c r="AB784" i="174"/>
  <c r="W784" i="174"/>
  <c r="I784" i="174"/>
  <c r="J784" i="174"/>
  <c r="K784" i="174"/>
  <c r="N784" i="174"/>
  <c r="M784" i="174"/>
  <c r="H784" i="174"/>
  <c r="L784" i="174"/>
  <c r="F777" i="174"/>
  <c r="AV777" i="174"/>
  <c r="AT777" i="174"/>
  <c r="AS777" i="174"/>
  <c r="AU777" i="174"/>
  <c r="AE777" i="174"/>
  <c r="AQ777" i="174"/>
  <c r="T777" i="174"/>
  <c r="AR777" i="174"/>
  <c r="P777" i="174"/>
  <c r="BK777" i="174"/>
  <c r="AA777" i="174"/>
  <c r="BM777" i="174"/>
  <c r="AB777" i="174"/>
  <c r="H777" i="174"/>
  <c r="J777" i="174"/>
  <c r="W777" i="174"/>
  <c r="K777" i="174"/>
  <c r="L777" i="174"/>
  <c r="I777" i="174"/>
  <c r="M777" i="174"/>
  <c r="N777" i="174"/>
  <c r="E771" i="174"/>
  <c r="AU771" i="174"/>
  <c r="AV771" i="174"/>
  <c r="AT771" i="174"/>
  <c r="AQ771" i="174"/>
  <c r="AR771" i="174"/>
  <c r="P771" i="174"/>
  <c r="AS771" i="174"/>
  <c r="AE771" i="174"/>
  <c r="T771" i="174"/>
  <c r="AB771" i="174"/>
  <c r="BM771" i="174"/>
  <c r="AA771" i="174"/>
  <c r="BK771" i="174"/>
  <c r="J771" i="174"/>
  <c r="L771" i="174"/>
  <c r="M771" i="174"/>
  <c r="N771" i="174"/>
  <c r="I771" i="174"/>
  <c r="W771" i="174"/>
  <c r="H771" i="174"/>
  <c r="K771" i="174"/>
  <c r="F767" i="174"/>
  <c r="AT767" i="174"/>
  <c r="AU767" i="174"/>
  <c r="AV767" i="174"/>
  <c r="AQ767" i="174"/>
  <c r="AR767" i="174"/>
  <c r="AS767" i="174"/>
  <c r="T767" i="174"/>
  <c r="AE767" i="174"/>
  <c r="P767" i="174"/>
  <c r="BM767" i="174"/>
  <c r="BK767" i="174"/>
  <c r="AB767" i="174"/>
  <c r="AA767" i="174"/>
  <c r="N767" i="174"/>
  <c r="W767" i="174"/>
  <c r="H767" i="174"/>
  <c r="I767" i="174"/>
  <c r="J767" i="174"/>
  <c r="M767" i="174"/>
  <c r="K767" i="174"/>
  <c r="L767" i="174"/>
  <c r="D764" i="174"/>
  <c r="AU764" i="174"/>
  <c r="AV764" i="174"/>
  <c r="AR764" i="174"/>
  <c r="AS764" i="174"/>
  <c r="AT764" i="174"/>
  <c r="AQ764" i="174"/>
  <c r="P764" i="174"/>
  <c r="AE764" i="174"/>
  <c r="T764" i="174"/>
  <c r="AA764" i="174"/>
  <c r="AB764" i="174"/>
  <c r="BM764" i="174"/>
  <c r="BK764" i="174"/>
  <c r="K764" i="174"/>
  <c r="M764" i="174"/>
  <c r="N764" i="174"/>
  <c r="J764" i="174"/>
  <c r="H764" i="174"/>
  <c r="I764" i="174"/>
  <c r="W764" i="174"/>
  <c r="L764" i="174"/>
  <c r="AT839" i="174"/>
  <c r="AU839" i="174"/>
  <c r="AV839" i="174"/>
  <c r="AQ839" i="174"/>
  <c r="AR839" i="174"/>
  <c r="AS839" i="174"/>
  <c r="T839" i="174"/>
  <c r="AE839" i="174"/>
  <c r="P839" i="174"/>
  <c r="BM839" i="174"/>
  <c r="BK839" i="174"/>
  <c r="AB839" i="174"/>
  <c r="AA839" i="174"/>
  <c r="W839" i="174"/>
  <c r="J839" i="174"/>
  <c r="K839" i="174"/>
  <c r="L839" i="174"/>
  <c r="M839" i="174"/>
  <c r="N839" i="174"/>
  <c r="I839" i="174"/>
  <c r="H839" i="174"/>
  <c r="AT806" i="174"/>
  <c r="AU806" i="174"/>
  <c r="AV806" i="174"/>
  <c r="AQ806" i="174"/>
  <c r="AR806" i="174"/>
  <c r="AS806" i="174"/>
  <c r="P806" i="174"/>
  <c r="AE806" i="174"/>
  <c r="T806" i="174"/>
  <c r="BK806" i="174"/>
  <c r="AB806" i="174"/>
  <c r="AA806" i="174"/>
  <c r="BM806" i="174"/>
  <c r="W806" i="174"/>
  <c r="M806" i="174"/>
  <c r="H806" i="174"/>
  <c r="I806" i="174"/>
  <c r="L806" i="174"/>
  <c r="K806" i="174"/>
  <c r="N806" i="174"/>
  <c r="J806" i="174"/>
  <c r="E796" i="174"/>
  <c r="AU796" i="174"/>
  <c r="AV796" i="174"/>
  <c r="AR796" i="174"/>
  <c r="AS796" i="174"/>
  <c r="AT796" i="174"/>
  <c r="AQ796" i="174"/>
  <c r="P796" i="174"/>
  <c r="AE796" i="174"/>
  <c r="T796" i="174"/>
  <c r="AB796" i="174"/>
  <c r="AA796" i="174"/>
  <c r="BM796" i="174"/>
  <c r="BK796" i="174"/>
  <c r="K796" i="174"/>
  <c r="M796" i="174"/>
  <c r="N796" i="174"/>
  <c r="J796" i="174"/>
  <c r="W796" i="174"/>
  <c r="H796" i="174"/>
  <c r="I796" i="174"/>
  <c r="L796" i="174"/>
  <c r="F789" i="174"/>
  <c r="D780" i="174"/>
  <c r="AU780" i="174"/>
  <c r="AV780" i="174"/>
  <c r="AR780" i="174"/>
  <c r="AS780" i="174"/>
  <c r="P780" i="174"/>
  <c r="AT780" i="174"/>
  <c r="AE780" i="174"/>
  <c r="AQ780" i="174"/>
  <c r="T780" i="174"/>
  <c r="AB780" i="174"/>
  <c r="AA780" i="174"/>
  <c r="BM780" i="174"/>
  <c r="BK780" i="174"/>
  <c r="K780" i="174"/>
  <c r="M780" i="174"/>
  <c r="N780" i="174"/>
  <c r="J780" i="174"/>
  <c r="H780" i="174"/>
  <c r="I780" i="174"/>
  <c r="L780" i="174"/>
  <c r="W780" i="174"/>
  <c r="AT774" i="174"/>
  <c r="AU774" i="174"/>
  <c r="AV774" i="174"/>
  <c r="AQ774" i="174"/>
  <c r="AR774" i="174"/>
  <c r="AS774" i="174"/>
  <c r="P774" i="174"/>
  <c r="AE774" i="174"/>
  <c r="T774" i="174"/>
  <c r="BK774" i="174"/>
  <c r="AB774" i="174"/>
  <c r="AA774" i="174"/>
  <c r="BM774" i="174"/>
  <c r="W774" i="174"/>
  <c r="M774" i="174"/>
  <c r="H774" i="174"/>
  <c r="I774" i="174"/>
  <c r="L774" i="174"/>
  <c r="J774" i="174"/>
  <c r="K774" i="174"/>
  <c r="N774" i="174"/>
  <c r="F980" i="174"/>
  <c r="AU980" i="174"/>
  <c r="AV980" i="174"/>
  <c r="AT980" i="174"/>
  <c r="P980" i="174"/>
  <c r="AR980" i="174"/>
  <c r="AE980" i="174"/>
  <c r="AQ980" i="174"/>
  <c r="T980" i="174"/>
  <c r="AS980" i="174"/>
  <c r="AA980" i="174"/>
  <c r="AB980" i="174"/>
  <c r="BM980" i="174"/>
  <c r="BK980" i="174"/>
  <c r="W980" i="174"/>
  <c r="I980" i="174"/>
  <c r="K980" i="174"/>
  <c r="N980" i="174"/>
  <c r="L980" i="174"/>
  <c r="M980" i="174"/>
  <c r="J980" i="174"/>
  <c r="H980" i="174"/>
  <c r="F964" i="174"/>
  <c r="AU964" i="174"/>
  <c r="AV964" i="174"/>
  <c r="AT964" i="174"/>
  <c r="AR964" i="174"/>
  <c r="P964" i="174"/>
  <c r="AE964" i="174"/>
  <c r="AQ964" i="174"/>
  <c r="T964" i="174"/>
  <c r="AS964" i="174"/>
  <c r="AB964" i="174"/>
  <c r="AA964" i="174"/>
  <c r="BM964" i="174"/>
  <c r="BK964" i="174"/>
  <c r="H964" i="174"/>
  <c r="I964" i="174"/>
  <c r="W964" i="174"/>
  <c r="K964" i="174"/>
  <c r="N964" i="174"/>
  <c r="M964" i="174"/>
  <c r="L964" i="174"/>
  <c r="J964" i="174"/>
  <c r="D955" i="174"/>
  <c r="AU955" i="174"/>
  <c r="AV955" i="174"/>
  <c r="AT955" i="174"/>
  <c r="P955" i="174"/>
  <c r="AQ955" i="174"/>
  <c r="AE955" i="174"/>
  <c r="AR955" i="174"/>
  <c r="AS955" i="174"/>
  <c r="T955" i="174"/>
  <c r="AB955" i="174"/>
  <c r="AA955" i="174"/>
  <c r="BM955" i="174"/>
  <c r="BK955" i="174"/>
  <c r="N955" i="174"/>
  <c r="W955" i="174"/>
  <c r="H955" i="174"/>
  <c r="J955" i="174"/>
  <c r="M955" i="174"/>
  <c r="L955" i="174"/>
  <c r="I955" i="174"/>
  <c r="K955" i="174"/>
  <c r="AT906" i="174"/>
  <c r="AU906" i="174"/>
  <c r="AV906" i="174"/>
  <c r="AQ906" i="174"/>
  <c r="AR906" i="174"/>
  <c r="AS906" i="174"/>
  <c r="AE906" i="174"/>
  <c r="T906" i="174"/>
  <c r="P906" i="174"/>
  <c r="AB906" i="174"/>
  <c r="AA906" i="174"/>
  <c r="BM906" i="174"/>
  <c r="BK906" i="174"/>
  <c r="W906" i="174"/>
  <c r="M906" i="174"/>
  <c r="N906" i="174"/>
  <c r="H906" i="174"/>
  <c r="I906" i="174"/>
  <c r="L906" i="174"/>
  <c r="J906" i="174"/>
  <c r="K906" i="174"/>
  <c r="AT901" i="174"/>
  <c r="AU901" i="174"/>
  <c r="AV901" i="174"/>
  <c r="AQ901" i="174"/>
  <c r="AR901" i="174"/>
  <c r="AS901" i="174"/>
  <c r="P901" i="174"/>
  <c r="AE901" i="174"/>
  <c r="T901" i="174"/>
  <c r="BK901" i="174"/>
  <c r="AB901" i="174"/>
  <c r="AA901" i="174"/>
  <c r="BM901" i="174"/>
  <c r="W901" i="174"/>
  <c r="H901" i="174"/>
  <c r="I901" i="174"/>
  <c r="J901" i="174"/>
  <c r="K901" i="174"/>
  <c r="L901" i="174"/>
  <c r="M901" i="174"/>
  <c r="N901" i="174"/>
  <c r="AT898" i="174"/>
  <c r="AU898" i="174"/>
  <c r="AV898" i="174"/>
  <c r="AQ898" i="174"/>
  <c r="AR898" i="174"/>
  <c r="AS898" i="174"/>
  <c r="AE898" i="174"/>
  <c r="T898" i="174"/>
  <c r="P898" i="174"/>
  <c r="AB898" i="174"/>
  <c r="AA898" i="174"/>
  <c r="BM898" i="174"/>
  <c r="BK898" i="174"/>
  <c r="W898" i="174"/>
  <c r="M898" i="174"/>
  <c r="N898" i="174"/>
  <c r="H898" i="174"/>
  <c r="I898" i="174"/>
  <c r="L898" i="174"/>
  <c r="J898" i="174"/>
  <c r="K898" i="174"/>
  <c r="F895" i="174"/>
  <c r="AT895" i="174"/>
  <c r="AU895" i="174"/>
  <c r="AV895" i="174"/>
  <c r="AQ895" i="174"/>
  <c r="AR895" i="174"/>
  <c r="AS895" i="174"/>
  <c r="T895" i="174"/>
  <c r="AE895" i="174"/>
  <c r="P895" i="174"/>
  <c r="BM895" i="174"/>
  <c r="BK895" i="174"/>
  <c r="AB895" i="174"/>
  <c r="AA895" i="174"/>
  <c r="W895" i="174"/>
  <c r="J895" i="174"/>
  <c r="K895" i="174"/>
  <c r="L895" i="174"/>
  <c r="M895" i="174"/>
  <c r="N895" i="174"/>
  <c r="I895" i="174"/>
  <c r="H895" i="174"/>
  <c r="AU892" i="174"/>
  <c r="AV892" i="174"/>
  <c r="AR892" i="174"/>
  <c r="AS892" i="174"/>
  <c r="AT892" i="174"/>
  <c r="AQ892" i="174"/>
  <c r="P892" i="174"/>
  <c r="AE892" i="174"/>
  <c r="T892" i="174"/>
  <c r="AA892" i="174"/>
  <c r="AB892" i="174"/>
  <c r="BM892" i="174"/>
  <c r="BK892" i="174"/>
  <c r="H892" i="174"/>
  <c r="W892" i="174"/>
  <c r="I892" i="174"/>
  <c r="J892" i="174"/>
  <c r="K892" i="174"/>
  <c r="N892" i="174"/>
  <c r="L892" i="174"/>
  <c r="M892" i="174"/>
  <c r="E885" i="174"/>
  <c r="AT885" i="174"/>
  <c r="AU885" i="174"/>
  <c r="AQ885" i="174"/>
  <c r="AR885" i="174"/>
  <c r="AS885" i="174"/>
  <c r="P885" i="174"/>
  <c r="AE885" i="174"/>
  <c r="AV885" i="174"/>
  <c r="T885" i="174"/>
  <c r="BK885" i="174"/>
  <c r="AB885" i="174"/>
  <c r="AA885" i="174"/>
  <c r="BM885" i="174"/>
  <c r="W885" i="174"/>
  <c r="H885" i="174"/>
  <c r="I885" i="174"/>
  <c r="J885" i="174"/>
  <c r="K885" i="174"/>
  <c r="L885" i="174"/>
  <c r="M885" i="174"/>
  <c r="N885" i="174"/>
  <c r="AU876" i="174"/>
  <c r="AV876" i="174"/>
  <c r="AR876" i="174"/>
  <c r="AS876" i="174"/>
  <c r="P876" i="174"/>
  <c r="AE876" i="174"/>
  <c r="AT876" i="174"/>
  <c r="AQ876" i="174"/>
  <c r="T876" i="174"/>
  <c r="AA876" i="174"/>
  <c r="AB876" i="174"/>
  <c r="BM876" i="174"/>
  <c r="BK876" i="174"/>
  <c r="H876" i="174"/>
  <c r="I876" i="174"/>
  <c r="J876" i="174"/>
  <c r="K876" i="174"/>
  <c r="N876" i="174"/>
  <c r="W876" i="174"/>
  <c r="L876" i="174"/>
  <c r="M876" i="174"/>
  <c r="AT870" i="174"/>
  <c r="AU870" i="174"/>
  <c r="AV870" i="174"/>
  <c r="AQ870" i="174"/>
  <c r="AR870" i="174"/>
  <c r="AS870" i="174"/>
  <c r="P870" i="174"/>
  <c r="AE870" i="174"/>
  <c r="T870" i="174"/>
  <c r="BK870" i="174"/>
  <c r="AB870" i="174"/>
  <c r="AA870" i="174"/>
  <c r="BM870" i="174"/>
  <c r="W870" i="174"/>
  <c r="I870" i="174"/>
  <c r="J870" i="174"/>
  <c r="K870" i="174"/>
  <c r="L870" i="174"/>
  <c r="M870" i="174"/>
  <c r="H870" i="174"/>
  <c r="N870" i="174"/>
  <c r="AU867" i="174"/>
  <c r="AV867" i="174"/>
  <c r="AT867" i="174"/>
  <c r="AQ867" i="174"/>
  <c r="AR867" i="174"/>
  <c r="P867" i="174"/>
  <c r="AE867" i="174"/>
  <c r="T867" i="174"/>
  <c r="AS867" i="174"/>
  <c r="AB867" i="174"/>
  <c r="AA867" i="174"/>
  <c r="BM867" i="174"/>
  <c r="BK867" i="174"/>
  <c r="N867" i="174"/>
  <c r="H867" i="174"/>
  <c r="W867" i="174"/>
  <c r="I867" i="174"/>
  <c r="J867" i="174"/>
  <c r="M867" i="174"/>
  <c r="K867" i="174"/>
  <c r="L867" i="174"/>
  <c r="AT855" i="174"/>
  <c r="AU855" i="174"/>
  <c r="AV855" i="174"/>
  <c r="AQ855" i="174"/>
  <c r="AR855" i="174"/>
  <c r="AS855" i="174"/>
  <c r="T855" i="174"/>
  <c r="P855" i="174"/>
  <c r="AE855" i="174"/>
  <c r="BM855" i="174"/>
  <c r="BK855" i="174"/>
  <c r="AB855" i="174"/>
  <c r="AA855" i="174"/>
  <c r="W855" i="174"/>
  <c r="J855" i="174"/>
  <c r="K855" i="174"/>
  <c r="L855" i="174"/>
  <c r="M855" i="174"/>
  <c r="N855" i="174"/>
  <c r="I855" i="174"/>
  <c r="H855" i="174"/>
  <c r="AU843" i="174"/>
  <c r="AV843" i="174"/>
  <c r="AQ843" i="174"/>
  <c r="AR843" i="174"/>
  <c r="P843" i="174"/>
  <c r="AE843" i="174"/>
  <c r="AT843" i="174"/>
  <c r="AS843" i="174"/>
  <c r="T843" i="174"/>
  <c r="AB843" i="174"/>
  <c r="AA843" i="174"/>
  <c r="BM843" i="174"/>
  <c r="BK843" i="174"/>
  <c r="N843" i="174"/>
  <c r="H843" i="174"/>
  <c r="I843" i="174"/>
  <c r="J843" i="174"/>
  <c r="M843" i="174"/>
  <c r="K843" i="174"/>
  <c r="W843" i="174"/>
  <c r="L843" i="174"/>
  <c r="F990" i="174"/>
  <c r="AU990" i="174"/>
  <c r="AV990" i="174"/>
  <c r="AQ990" i="174"/>
  <c r="P990" i="174"/>
  <c r="AR990" i="174"/>
  <c r="AT990" i="174"/>
  <c r="AS990" i="174"/>
  <c r="AE990" i="174"/>
  <c r="T990" i="174"/>
  <c r="BK990" i="174"/>
  <c r="AB990" i="174"/>
  <c r="BM990" i="174"/>
  <c r="AA990" i="174"/>
  <c r="W990" i="174"/>
  <c r="I990" i="174"/>
  <c r="J990" i="174"/>
  <c r="K990" i="174"/>
  <c r="L990" i="174"/>
  <c r="M990" i="174"/>
  <c r="H990" i="174"/>
  <c r="N990" i="174"/>
  <c r="D985" i="174"/>
  <c r="AT985" i="174"/>
  <c r="AU985" i="174"/>
  <c r="AV985" i="174"/>
  <c r="AE985" i="174"/>
  <c r="AS985" i="174"/>
  <c r="T985" i="174"/>
  <c r="P985" i="174"/>
  <c r="AQ985" i="174"/>
  <c r="AR985" i="174"/>
  <c r="AA985" i="174"/>
  <c r="BK985" i="174"/>
  <c r="BM985" i="174"/>
  <c r="AB985" i="174"/>
  <c r="W985" i="174"/>
  <c r="L985" i="174"/>
  <c r="M985" i="174"/>
  <c r="J985" i="174"/>
  <c r="K985" i="174"/>
  <c r="N985" i="174"/>
  <c r="H985" i="174"/>
  <c r="I985" i="174"/>
  <c r="D982" i="174"/>
  <c r="AT982" i="174"/>
  <c r="AU982" i="174"/>
  <c r="AV982" i="174"/>
  <c r="AQ982" i="174"/>
  <c r="P982" i="174"/>
  <c r="AR982" i="174"/>
  <c r="AS982" i="174"/>
  <c r="AE982" i="174"/>
  <c r="T982" i="174"/>
  <c r="BK982" i="174"/>
  <c r="AB982" i="174"/>
  <c r="BM982" i="174"/>
  <c r="AA982" i="174"/>
  <c r="W982" i="174"/>
  <c r="I982" i="174"/>
  <c r="K982" i="174"/>
  <c r="M982" i="174"/>
  <c r="H982" i="174"/>
  <c r="N982" i="174"/>
  <c r="J982" i="174"/>
  <c r="L982" i="174"/>
  <c r="F972" i="174"/>
  <c r="AU972" i="174"/>
  <c r="AV972" i="174"/>
  <c r="P972" i="174"/>
  <c r="AR972" i="174"/>
  <c r="AE972" i="174"/>
  <c r="AQ972" i="174"/>
  <c r="T972" i="174"/>
  <c r="AS972" i="174"/>
  <c r="AT972" i="174"/>
  <c r="AA972" i="174"/>
  <c r="AB972" i="174"/>
  <c r="BM972" i="174"/>
  <c r="BK972" i="174"/>
  <c r="I972" i="174"/>
  <c r="K972" i="174"/>
  <c r="N972" i="174"/>
  <c r="H972" i="174"/>
  <c r="J972" i="174"/>
  <c r="L972" i="174"/>
  <c r="M972" i="174"/>
  <c r="W972" i="174"/>
  <c r="AT967" i="174"/>
  <c r="AU967" i="174"/>
  <c r="AV967" i="174"/>
  <c r="AS967" i="174"/>
  <c r="T967" i="174"/>
  <c r="AE967" i="174"/>
  <c r="P967" i="174"/>
  <c r="AQ967" i="174"/>
  <c r="AR967" i="174"/>
  <c r="BM967" i="174"/>
  <c r="BK967" i="174"/>
  <c r="AB967" i="174"/>
  <c r="AA967" i="174"/>
  <c r="W967" i="174"/>
  <c r="J967" i="174"/>
  <c r="K967" i="174"/>
  <c r="L967" i="174"/>
  <c r="N967" i="174"/>
  <c r="I967" i="174"/>
  <c r="M967" i="174"/>
  <c r="H967" i="174"/>
  <c r="D958" i="174"/>
  <c r="AT958" i="174"/>
  <c r="AU958" i="174"/>
  <c r="AV958" i="174"/>
  <c r="AQ958" i="174"/>
  <c r="P958" i="174"/>
  <c r="AR958" i="174"/>
  <c r="AS958" i="174"/>
  <c r="AE958" i="174"/>
  <c r="T958" i="174"/>
  <c r="BK958" i="174"/>
  <c r="AB958" i="174"/>
  <c r="BM958" i="174"/>
  <c r="AA958" i="174"/>
  <c r="W958" i="174"/>
  <c r="I958" i="174"/>
  <c r="J958" i="174"/>
  <c r="K958" i="174"/>
  <c r="M958" i="174"/>
  <c r="H958" i="174"/>
  <c r="L958" i="174"/>
  <c r="N958" i="174"/>
  <c r="D940" i="174"/>
  <c r="AU940" i="174"/>
  <c r="AV940" i="174"/>
  <c r="AT940" i="174"/>
  <c r="P940" i="174"/>
  <c r="AR940" i="174"/>
  <c r="AE940" i="174"/>
  <c r="AQ940" i="174"/>
  <c r="T940" i="174"/>
  <c r="AS940" i="174"/>
  <c r="AA940" i="174"/>
  <c r="AB940" i="174"/>
  <c r="BM940" i="174"/>
  <c r="BK940" i="174"/>
  <c r="H940" i="174"/>
  <c r="I940" i="174"/>
  <c r="K940" i="174"/>
  <c r="N940" i="174"/>
  <c r="M940" i="174"/>
  <c r="J940" i="174"/>
  <c r="W940" i="174"/>
  <c r="L940" i="174"/>
  <c r="E919" i="174"/>
  <c r="AT919" i="174"/>
  <c r="AU919" i="174"/>
  <c r="AV919" i="174"/>
  <c r="AS919" i="174"/>
  <c r="T919" i="174"/>
  <c r="AQ919" i="174"/>
  <c r="AE919" i="174"/>
  <c r="P919" i="174"/>
  <c r="AR919" i="174"/>
  <c r="BM919" i="174"/>
  <c r="BK919" i="174"/>
  <c r="AB919" i="174"/>
  <c r="AA919" i="174"/>
  <c r="W919" i="174"/>
  <c r="J919" i="174"/>
  <c r="K919" i="174"/>
  <c r="L919" i="174"/>
  <c r="M919" i="174"/>
  <c r="N919" i="174"/>
  <c r="I919" i="174"/>
  <c r="H919" i="174"/>
  <c r="AU916" i="174"/>
  <c r="AV916" i="174"/>
  <c r="AT916" i="174"/>
  <c r="AR916" i="174"/>
  <c r="P916" i="174"/>
  <c r="AE916" i="174"/>
  <c r="AQ916" i="174"/>
  <c r="T916" i="174"/>
  <c r="AS916" i="174"/>
  <c r="AB916" i="174"/>
  <c r="AA916" i="174"/>
  <c r="BM916" i="174"/>
  <c r="BK916" i="174"/>
  <c r="W916" i="174"/>
  <c r="H916" i="174"/>
  <c r="I916" i="174"/>
  <c r="J916" i="174"/>
  <c r="K916" i="174"/>
  <c r="N916" i="174"/>
  <c r="L916" i="174"/>
  <c r="M916" i="174"/>
  <c r="AV913" i="174"/>
  <c r="AT913" i="174"/>
  <c r="AS913" i="174"/>
  <c r="AU913" i="174"/>
  <c r="AQ913" i="174"/>
  <c r="AE913" i="174"/>
  <c r="AR913" i="174"/>
  <c r="P913" i="174"/>
  <c r="T913" i="174"/>
  <c r="BK913" i="174"/>
  <c r="AA913" i="174"/>
  <c r="BM913" i="174"/>
  <c r="AB913" i="174"/>
  <c r="W913" i="174"/>
  <c r="L913" i="174"/>
  <c r="M913" i="174"/>
  <c r="N913" i="174"/>
  <c r="H913" i="174"/>
  <c r="K913" i="174"/>
  <c r="I913" i="174"/>
  <c r="J913" i="174"/>
  <c r="AU998" i="174"/>
  <c r="AV998" i="174"/>
  <c r="AT998" i="174"/>
  <c r="AQ998" i="174"/>
  <c r="P998" i="174"/>
  <c r="AR998" i="174"/>
  <c r="AS998" i="174"/>
  <c r="AE998" i="174"/>
  <c r="T998" i="174"/>
  <c r="AB998" i="174"/>
  <c r="BK998" i="174"/>
  <c r="AA998" i="174"/>
  <c r="BM998" i="174"/>
  <c r="W998" i="174"/>
  <c r="I998" i="174"/>
  <c r="J998" i="174"/>
  <c r="K998" i="174"/>
  <c r="L998" i="174"/>
  <c r="H998" i="174"/>
  <c r="M998" i="174"/>
  <c r="N998" i="174"/>
  <c r="AT996" i="174"/>
  <c r="AU996" i="174"/>
  <c r="AV996" i="174"/>
  <c r="P996" i="174"/>
  <c r="AE996" i="174"/>
  <c r="AR996" i="174"/>
  <c r="AQ996" i="174"/>
  <c r="T996" i="174"/>
  <c r="AS996" i="174"/>
  <c r="AB996" i="174"/>
  <c r="AA996" i="174"/>
  <c r="BM996" i="174"/>
  <c r="BK996" i="174"/>
  <c r="W996" i="174"/>
  <c r="H996" i="174"/>
  <c r="I996" i="174"/>
  <c r="J996" i="174"/>
  <c r="M996" i="174"/>
  <c r="K996" i="174"/>
  <c r="N996" i="174"/>
  <c r="L996" i="174"/>
  <c r="E993" i="174"/>
  <c r="AT993" i="174"/>
  <c r="AU993" i="174"/>
  <c r="AV993" i="174"/>
  <c r="AE993" i="174"/>
  <c r="T993" i="174"/>
  <c r="AS993" i="174"/>
  <c r="AQ993" i="174"/>
  <c r="P993" i="174"/>
  <c r="AR993" i="174"/>
  <c r="AA993" i="174"/>
  <c r="BM993" i="174"/>
  <c r="BK993" i="174"/>
  <c r="AB993" i="174"/>
  <c r="W993" i="174"/>
  <c r="L993" i="174"/>
  <c r="M993" i="174"/>
  <c r="K993" i="174"/>
  <c r="N993" i="174"/>
  <c r="H993" i="174"/>
  <c r="J993" i="174"/>
  <c r="I993" i="174"/>
  <c r="F989" i="174"/>
  <c r="F979" i="174"/>
  <c r="AU979" i="174"/>
  <c r="AV979" i="174"/>
  <c r="AT979" i="174"/>
  <c r="P979" i="174"/>
  <c r="AQ979" i="174"/>
  <c r="AE979" i="174"/>
  <c r="AR979" i="174"/>
  <c r="AS979" i="174"/>
  <c r="T979" i="174"/>
  <c r="AB979" i="174"/>
  <c r="AA979" i="174"/>
  <c r="BM979" i="174"/>
  <c r="BK979" i="174"/>
  <c r="N979" i="174"/>
  <c r="H979" i="174"/>
  <c r="J979" i="174"/>
  <c r="W979" i="174"/>
  <c r="M979" i="174"/>
  <c r="I979" i="174"/>
  <c r="K979" i="174"/>
  <c r="L979" i="174"/>
  <c r="AV969" i="174"/>
  <c r="AT969" i="174"/>
  <c r="AU969" i="174"/>
  <c r="AE969" i="174"/>
  <c r="T969" i="174"/>
  <c r="AS969" i="174"/>
  <c r="AQ969" i="174"/>
  <c r="AR969" i="174"/>
  <c r="P969" i="174"/>
  <c r="AA969" i="174"/>
  <c r="BM969" i="174"/>
  <c r="BK969" i="174"/>
  <c r="AB969" i="174"/>
  <c r="W969" i="174"/>
  <c r="L969" i="174"/>
  <c r="M969" i="174"/>
  <c r="N969" i="174"/>
  <c r="H969" i="174"/>
  <c r="K969" i="174"/>
  <c r="I969" i="174"/>
  <c r="J969" i="174"/>
  <c r="AU963" i="174"/>
  <c r="AV963" i="174"/>
  <c r="AT963" i="174"/>
  <c r="P963" i="174"/>
  <c r="AQ963" i="174"/>
  <c r="AE963" i="174"/>
  <c r="AR963" i="174"/>
  <c r="AS963" i="174"/>
  <c r="T963" i="174"/>
  <c r="BM963" i="174"/>
  <c r="AB963" i="174"/>
  <c r="AA963" i="174"/>
  <c r="BK963" i="174"/>
  <c r="N963" i="174"/>
  <c r="H963" i="174"/>
  <c r="W963" i="174"/>
  <c r="J963" i="174"/>
  <c r="M963" i="174"/>
  <c r="I963" i="174"/>
  <c r="K963" i="174"/>
  <c r="L963" i="174"/>
  <c r="F954" i="174"/>
  <c r="AT954" i="174"/>
  <c r="AU954" i="174"/>
  <c r="AV954" i="174"/>
  <c r="AR954" i="174"/>
  <c r="AS954" i="174"/>
  <c r="AE954" i="174"/>
  <c r="T954" i="174"/>
  <c r="AQ954" i="174"/>
  <c r="P954" i="174"/>
  <c r="AB954" i="174"/>
  <c r="AA954" i="174"/>
  <c r="BM954" i="174"/>
  <c r="BK954" i="174"/>
  <c r="W954" i="174"/>
  <c r="M954" i="174"/>
  <c r="N954" i="174"/>
  <c r="I954" i="174"/>
  <c r="L954" i="174"/>
  <c r="H954" i="174"/>
  <c r="J954" i="174"/>
  <c r="K954" i="174"/>
  <c r="AT951" i="174"/>
  <c r="AU951" i="174"/>
  <c r="AV951" i="174"/>
  <c r="AS951" i="174"/>
  <c r="T951" i="174"/>
  <c r="AE951" i="174"/>
  <c r="AQ951" i="174"/>
  <c r="P951" i="174"/>
  <c r="AR951" i="174"/>
  <c r="BM951" i="174"/>
  <c r="BK951" i="174"/>
  <c r="AB951" i="174"/>
  <c r="AA951" i="174"/>
  <c r="W951" i="174"/>
  <c r="J951" i="174"/>
  <c r="K951" i="174"/>
  <c r="L951" i="174"/>
  <c r="N951" i="174"/>
  <c r="I951" i="174"/>
  <c r="H951" i="174"/>
  <c r="M951" i="174"/>
  <c r="AU948" i="174"/>
  <c r="AV948" i="174"/>
  <c r="AT948" i="174"/>
  <c r="AR948" i="174"/>
  <c r="P948" i="174"/>
  <c r="AE948" i="174"/>
  <c r="AQ948" i="174"/>
  <c r="T948" i="174"/>
  <c r="AS948" i="174"/>
  <c r="AB948" i="174"/>
  <c r="AA948" i="174"/>
  <c r="BM948" i="174"/>
  <c r="BK948" i="174"/>
  <c r="W948" i="174"/>
  <c r="H948" i="174"/>
  <c r="I948" i="174"/>
  <c r="K948" i="174"/>
  <c r="N948" i="174"/>
  <c r="J948" i="174"/>
  <c r="L948" i="174"/>
  <c r="M948" i="174"/>
  <c r="E945" i="174"/>
  <c r="AV945" i="174"/>
  <c r="AT945" i="174"/>
  <c r="AU945" i="174"/>
  <c r="AE945" i="174"/>
  <c r="T945" i="174"/>
  <c r="P945" i="174"/>
  <c r="AQ945" i="174"/>
  <c r="AS945" i="174"/>
  <c r="AR945" i="174"/>
  <c r="AA945" i="174"/>
  <c r="BM945" i="174"/>
  <c r="BK945" i="174"/>
  <c r="AB945" i="174"/>
  <c r="W945" i="174"/>
  <c r="L945" i="174"/>
  <c r="M945" i="174"/>
  <c r="N945" i="174"/>
  <c r="H945" i="174"/>
  <c r="K945" i="174"/>
  <c r="I945" i="174"/>
  <c r="J945" i="174"/>
  <c r="D933" i="174"/>
  <c r="AT933" i="174"/>
  <c r="AU933" i="174"/>
  <c r="AV933" i="174"/>
  <c r="AQ933" i="174"/>
  <c r="AR933" i="174"/>
  <c r="AS933" i="174"/>
  <c r="P933" i="174"/>
  <c r="AE933" i="174"/>
  <c r="T933" i="174"/>
  <c r="BK933" i="174"/>
  <c r="AB933" i="174"/>
  <c r="AA933" i="174"/>
  <c r="BM933" i="174"/>
  <c r="W933" i="174"/>
  <c r="H933" i="174"/>
  <c r="I933" i="174"/>
  <c r="J933" i="174"/>
  <c r="L933" i="174"/>
  <c r="N933" i="174"/>
  <c r="K933" i="174"/>
  <c r="M933" i="174"/>
  <c r="AT930" i="174"/>
  <c r="AU930" i="174"/>
  <c r="AV930" i="174"/>
  <c r="AR930" i="174"/>
  <c r="AS930" i="174"/>
  <c r="AE930" i="174"/>
  <c r="T930" i="174"/>
  <c r="AQ930" i="174"/>
  <c r="P930" i="174"/>
  <c r="AB930" i="174"/>
  <c r="AA930" i="174"/>
  <c r="BM930" i="174"/>
  <c r="BK930" i="174"/>
  <c r="W930" i="174"/>
  <c r="M930" i="174"/>
  <c r="N930" i="174"/>
  <c r="I930" i="174"/>
  <c r="L930" i="174"/>
  <c r="H930" i="174"/>
  <c r="J930" i="174"/>
  <c r="K930" i="174"/>
  <c r="D927" i="174"/>
  <c r="B927" i="174" s="1"/>
  <c r="G927" i="174" s="1"/>
  <c r="AT927" i="174"/>
  <c r="AU927" i="174"/>
  <c r="AV927" i="174"/>
  <c r="AS927" i="174"/>
  <c r="T927" i="174"/>
  <c r="AQ927" i="174"/>
  <c r="AE927" i="174"/>
  <c r="P927" i="174"/>
  <c r="AR927" i="174"/>
  <c r="BM927" i="174"/>
  <c r="BK927" i="174"/>
  <c r="AB927" i="174"/>
  <c r="AA927" i="174"/>
  <c r="W927" i="174"/>
  <c r="J927" i="174"/>
  <c r="K927" i="174"/>
  <c r="L927" i="174"/>
  <c r="N927" i="174"/>
  <c r="I927" i="174"/>
  <c r="H927" i="174"/>
  <c r="M927" i="174"/>
  <c r="F925" i="174"/>
  <c r="AT925" i="174"/>
  <c r="AU925" i="174"/>
  <c r="AV925" i="174"/>
  <c r="AQ925" i="174"/>
  <c r="AR925" i="174"/>
  <c r="AS925" i="174"/>
  <c r="P925" i="174"/>
  <c r="AE925" i="174"/>
  <c r="T925" i="174"/>
  <c r="BK925" i="174"/>
  <c r="AB925" i="174"/>
  <c r="AA925" i="174"/>
  <c r="BM925" i="174"/>
  <c r="W925" i="174"/>
  <c r="H925" i="174"/>
  <c r="I925" i="174"/>
  <c r="J925" i="174"/>
  <c r="L925" i="174"/>
  <c r="M925" i="174"/>
  <c r="N925" i="174"/>
  <c r="K925" i="174"/>
  <c r="AT922" i="174"/>
  <c r="AU922" i="174"/>
  <c r="AV922" i="174"/>
  <c r="AR922" i="174"/>
  <c r="AS922" i="174"/>
  <c r="AE922" i="174"/>
  <c r="T922" i="174"/>
  <c r="P922" i="174"/>
  <c r="AQ922" i="174"/>
  <c r="AB922" i="174"/>
  <c r="AA922" i="174"/>
  <c r="BM922" i="174"/>
  <c r="BK922" i="174"/>
  <c r="W922" i="174"/>
  <c r="M922" i="174"/>
  <c r="N922" i="174"/>
  <c r="I922" i="174"/>
  <c r="L922" i="174"/>
  <c r="K922" i="174"/>
  <c r="H922" i="174"/>
  <c r="J922" i="174"/>
  <c r="F902" i="174"/>
  <c r="D900" i="174"/>
  <c r="AU900" i="174"/>
  <c r="AV900" i="174"/>
  <c r="AR900" i="174"/>
  <c r="AT900" i="174"/>
  <c r="AS900" i="174"/>
  <c r="P900" i="174"/>
  <c r="AE900" i="174"/>
  <c r="T900" i="174"/>
  <c r="AQ900" i="174"/>
  <c r="AB900" i="174"/>
  <c r="AA900" i="174"/>
  <c r="BM900" i="174"/>
  <c r="BK900" i="174"/>
  <c r="H900" i="174"/>
  <c r="I900" i="174"/>
  <c r="J900" i="174"/>
  <c r="W900" i="174"/>
  <c r="K900" i="174"/>
  <c r="N900" i="174"/>
  <c r="L900" i="174"/>
  <c r="M900" i="174"/>
  <c r="AU787" i="174"/>
  <c r="AV787" i="174"/>
  <c r="AT787" i="174"/>
  <c r="AQ787" i="174"/>
  <c r="AR787" i="174"/>
  <c r="P787" i="174"/>
  <c r="AS787" i="174"/>
  <c r="AE787" i="174"/>
  <c r="T787" i="174"/>
  <c r="BM787" i="174"/>
  <c r="AB787" i="174"/>
  <c r="AA787" i="174"/>
  <c r="BK787" i="174"/>
  <c r="J787" i="174"/>
  <c r="L787" i="174"/>
  <c r="M787" i="174"/>
  <c r="N787" i="174"/>
  <c r="I787" i="174"/>
  <c r="W787" i="174"/>
  <c r="H787" i="174"/>
  <c r="K787" i="174"/>
  <c r="D1000" i="174"/>
  <c r="AT1000" i="174"/>
  <c r="AQ1000" i="174"/>
  <c r="T1000" i="174"/>
  <c r="AR1000" i="174"/>
  <c r="AS1000" i="174"/>
  <c r="AU1000" i="174"/>
  <c r="AV1000" i="174"/>
  <c r="P1000" i="174"/>
  <c r="AE1000" i="174"/>
  <c r="AA1000" i="174"/>
  <c r="BM1000" i="174"/>
  <c r="BK1000" i="174"/>
  <c r="AB1000" i="174"/>
  <c r="W1000" i="174"/>
  <c r="K1000" i="174"/>
  <c r="L1000" i="174"/>
  <c r="I1000" i="174"/>
  <c r="M1000" i="174"/>
  <c r="N1000" i="174"/>
  <c r="H1000" i="174"/>
  <c r="J1000" i="174"/>
  <c r="F997" i="174"/>
  <c r="E995" i="174"/>
  <c r="B995" i="174" s="1"/>
  <c r="G995" i="174" s="1"/>
  <c r="E989" i="174"/>
  <c r="B989" i="174" s="1"/>
  <c r="G989" i="174" s="1"/>
  <c r="AV987" i="174"/>
  <c r="P987" i="174"/>
  <c r="AT987" i="174"/>
  <c r="AQ987" i="174"/>
  <c r="AE987" i="174"/>
  <c r="AU987" i="174"/>
  <c r="AR987" i="174"/>
  <c r="AS987" i="174"/>
  <c r="T987" i="174"/>
  <c r="AB987" i="174"/>
  <c r="BM987" i="174"/>
  <c r="AA987" i="174"/>
  <c r="BK987" i="174"/>
  <c r="W987" i="174"/>
  <c r="N987" i="174"/>
  <c r="H987" i="174"/>
  <c r="I987" i="174"/>
  <c r="J987" i="174"/>
  <c r="K987" i="174"/>
  <c r="L987" i="174"/>
  <c r="M987" i="174"/>
  <c r="E984" i="174"/>
  <c r="AT984" i="174"/>
  <c r="AV984" i="174"/>
  <c r="AU984" i="174"/>
  <c r="AQ984" i="174"/>
  <c r="T984" i="174"/>
  <c r="AR984" i="174"/>
  <c r="AS984" i="174"/>
  <c r="P984" i="174"/>
  <c r="AE984" i="174"/>
  <c r="AA984" i="174"/>
  <c r="BM984" i="174"/>
  <c r="BK984" i="174"/>
  <c r="AB984" i="174"/>
  <c r="W984" i="174"/>
  <c r="K984" i="174"/>
  <c r="L984" i="174"/>
  <c r="M984" i="174"/>
  <c r="N984" i="174"/>
  <c r="J984" i="174"/>
  <c r="H984" i="174"/>
  <c r="I984" i="174"/>
  <c r="E976" i="174"/>
  <c r="B976" i="174" s="1"/>
  <c r="G976" i="174" s="1"/>
  <c r="AT976" i="174"/>
  <c r="AV976" i="174"/>
  <c r="AU976" i="174"/>
  <c r="AQ976" i="174"/>
  <c r="T976" i="174"/>
  <c r="AR976" i="174"/>
  <c r="AS976" i="174"/>
  <c r="P976" i="174"/>
  <c r="AE976" i="174"/>
  <c r="AA976" i="174"/>
  <c r="BM976" i="174"/>
  <c r="BK976" i="174"/>
  <c r="AB976" i="174"/>
  <c r="W976" i="174"/>
  <c r="K976" i="174"/>
  <c r="M976" i="174"/>
  <c r="J976" i="174"/>
  <c r="H976" i="174"/>
  <c r="I976" i="174"/>
  <c r="L976" i="174"/>
  <c r="N976" i="174"/>
  <c r="E974" i="174"/>
  <c r="B974" i="174" s="1"/>
  <c r="G974" i="174" s="1"/>
  <c r="AT974" i="174"/>
  <c r="AU974" i="174"/>
  <c r="AV974" i="174"/>
  <c r="AQ974" i="174"/>
  <c r="P974" i="174"/>
  <c r="AR974" i="174"/>
  <c r="AS974" i="174"/>
  <c r="AE974" i="174"/>
  <c r="T974" i="174"/>
  <c r="AB974" i="174"/>
  <c r="BK974" i="174"/>
  <c r="BM974" i="174"/>
  <c r="AA974" i="174"/>
  <c r="W974" i="174"/>
  <c r="I974" i="174"/>
  <c r="K974" i="174"/>
  <c r="M974" i="174"/>
  <c r="H974" i="174"/>
  <c r="J974" i="174"/>
  <c r="L974" i="174"/>
  <c r="N974" i="174"/>
  <c r="F960" i="174"/>
  <c r="AT960" i="174"/>
  <c r="AV960" i="174"/>
  <c r="AQ960" i="174"/>
  <c r="T960" i="174"/>
  <c r="AR960" i="174"/>
  <c r="AS960" i="174"/>
  <c r="AU960" i="174"/>
  <c r="P960" i="174"/>
  <c r="AE960" i="174"/>
  <c r="AA960" i="174"/>
  <c r="BM960" i="174"/>
  <c r="BK960" i="174"/>
  <c r="AB960" i="174"/>
  <c r="W960" i="174"/>
  <c r="K960" i="174"/>
  <c r="L960" i="174"/>
  <c r="M960" i="174"/>
  <c r="J960" i="174"/>
  <c r="H960" i="174"/>
  <c r="I960" i="174"/>
  <c r="N960" i="174"/>
  <c r="E947" i="174"/>
  <c r="B947" i="174" s="1"/>
  <c r="G947" i="174" s="1"/>
  <c r="F944" i="174"/>
  <c r="AU939" i="174"/>
  <c r="AV939" i="174"/>
  <c r="AT939" i="174"/>
  <c r="P939" i="174"/>
  <c r="AQ939" i="174"/>
  <c r="AE939" i="174"/>
  <c r="AR939" i="174"/>
  <c r="AS939" i="174"/>
  <c r="T939" i="174"/>
  <c r="BM939" i="174"/>
  <c r="AB939" i="174"/>
  <c r="AA939" i="174"/>
  <c r="BK939" i="174"/>
  <c r="N939" i="174"/>
  <c r="H939" i="174"/>
  <c r="J939" i="174"/>
  <c r="M939" i="174"/>
  <c r="W939" i="174"/>
  <c r="I939" i="174"/>
  <c r="K939" i="174"/>
  <c r="L939" i="174"/>
  <c r="AT936" i="174"/>
  <c r="AV936" i="174"/>
  <c r="AU936" i="174"/>
  <c r="AQ936" i="174"/>
  <c r="T936" i="174"/>
  <c r="AR936" i="174"/>
  <c r="AS936" i="174"/>
  <c r="P936" i="174"/>
  <c r="AE936" i="174"/>
  <c r="AA936" i="174"/>
  <c r="BM936" i="174"/>
  <c r="BK936" i="174"/>
  <c r="AB936" i="174"/>
  <c r="W936" i="174"/>
  <c r="K936" i="174"/>
  <c r="L936" i="174"/>
  <c r="M936" i="174"/>
  <c r="J936" i="174"/>
  <c r="H936" i="174"/>
  <c r="I936" i="174"/>
  <c r="N936" i="174"/>
  <c r="F926" i="174"/>
  <c r="AU915" i="174"/>
  <c r="AV915" i="174"/>
  <c r="AT915" i="174"/>
  <c r="P915" i="174"/>
  <c r="AQ915" i="174"/>
  <c r="AE915" i="174"/>
  <c r="AR915" i="174"/>
  <c r="AS915" i="174"/>
  <c r="T915" i="174"/>
  <c r="BM915" i="174"/>
  <c r="AB915" i="174"/>
  <c r="AA915" i="174"/>
  <c r="BK915" i="174"/>
  <c r="N915" i="174"/>
  <c r="H915" i="174"/>
  <c r="I915" i="174"/>
  <c r="J915" i="174"/>
  <c r="W915" i="174"/>
  <c r="M915" i="174"/>
  <c r="K915" i="174"/>
  <c r="L915" i="174"/>
  <c r="AU908" i="174"/>
  <c r="AV908" i="174"/>
  <c r="AR908" i="174"/>
  <c r="AS908" i="174"/>
  <c r="P908" i="174"/>
  <c r="AT908" i="174"/>
  <c r="AE908" i="174"/>
  <c r="AQ908" i="174"/>
  <c r="T908" i="174"/>
  <c r="AA908" i="174"/>
  <c r="AB908" i="174"/>
  <c r="BM908" i="174"/>
  <c r="BK908" i="174"/>
  <c r="H908" i="174"/>
  <c r="I908" i="174"/>
  <c r="J908" i="174"/>
  <c r="K908" i="174"/>
  <c r="N908" i="174"/>
  <c r="M908" i="174"/>
  <c r="W908" i="174"/>
  <c r="L908" i="174"/>
  <c r="AV905" i="174"/>
  <c r="AT905" i="174"/>
  <c r="AS905" i="174"/>
  <c r="AU905" i="174"/>
  <c r="AE905" i="174"/>
  <c r="AQ905" i="174"/>
  <c r="T905" i="174"/>
  <c r="P905" i="174"/>
  <c r="AR905" i="174"/>
  <c r="AA905" i="174"/>
  <c r="BK905" i="174"/>
  <c r="BM905" i="174"/>
  <c r="AB905" i="174"/>
  <c r="W905" i="174"/>
  <c r="L905" i="174"/>
  <c r="M905" i="174"/>
  <c r="N905" i="174"/>
  <c r="H905" i="174"/>
  <c r="K905" i="174"/>
  <c r="I905" i="174"/>
  <c r="J905" i="174"/>
  <c r="E902" i="174"/>
  <c r="B902" i="174" s="1"/>
  <c r="G902" i="174" s="1"/>
  <c r="D897" i="174"/>
  <c r="B897" i="174" s="1"/>
  <c r="G897" i="174" s="1"/>
  <c r="AV897" i="174"/>
  <c r="AT897" i="174"/>
  <c r="AS897" i="174"/>
  <c r="AE897" i="174"/>
  <c r="P897" i="174"/>
  <c r="AU897" i="174"/>
  <c r="T897" i="174"/>
  <c r="AQ897" i="174"/>
  <c r="AR897" i="174"/>
  <c r="AA897" i="174"/>
  <c r="BM897" i="174"/>
  <c r="BK897" i="174"/>
  <c r="AB897" i="174"/>
  <c r="W897" i="174"/>
  <c r="L897" i="174"/>
  <c r="M897" i="174"/>
  <c r="N897" i="174"/>
  <c r="H897" i="174"/>
  <c r="K897" i="174"/>
  <c r="I897" i="174"/>
  <c r="J897" i="174"/>
  <c r="AT894" i="174"/>
  <c r="AU894" i="174"/>
  <c r="AV894" i="174"/>
  <c r="AQ894" i="174"/>
  <c r="AR894" i="174"/>
  <c r="AS894" i="174"/>
  <c r="P894" i="174"/>
  <c r="AE894" i="174"/>
  <c r="T894" i="174"/>
  <c r="BK894" i="174"/>
  <c r="AB894" i="174"/>
  <c r="BM894" i="174"/>
  <c r="AA894" i="174"/>
  <c r="W894" i="174"/>
  <c r="I894" i="174"/>
  <c r="J894" i="174"/>
  <c r="K894" i="174"/>
  <c r="L894" i="174"/>
  <c r="M894" i="174"/>
  <c r="H894" i="174"/>
  <c r="N894" i="174"/>
  <c r="AU891" i="174"/>
  <c r="AV891" i="174"/>
  <c r="AT891" i="174"/>
  <c r="AQ891" i="174"/>
  <c r="AR891" i="174"/>
  <c r="AS891" i="174"/>
  <c r="P891" i="174"/>
  <c r="AE891" i="174"/>
  <c r="T891" i="174"/>
  <c r="BM891" i="174"/>
  <c r="AB891" i="174"/>
  <c r="AA891" i="174"/>
  <c r="BK891" i="174"/>
  <c r="N891" i="174"/>
  <c r="W891" i="174"/>
  <c r="H891" i="174"/>
  <c r="I891" i="174"/>
  <c r="J891" i="174"/>
  <c r="M891" i="174"/>
  <c r="K891" i="174"/>
  <c r="L891" i="174"/>
  <c r="F880" i="174"/>
  <c r="AT880" i="174"/>
  <c r="AV880" i="174"/>
  <c r="AU880" i="174"/>
  <c r="AQ880" i="174"/>
  <c r="AR880" i="174"/>
  <c r="AS880" i="174"/>
  <c r="T880" i="174"/>
  <c r="P880" i="174"/>
  <c r="AE880" i="174"/>
  <c r="AA880" i="174"/>
  <c r="BM880" i="174"/>
  <c r="BK880" i="174"/>
  <c r="AB880" i="174"/>
  <c r="W880" i="174"/>
  <c r="K880" i="174"/>
  <c r="L880" i="174"/>
  <c r="M880" i="174"/>
  <c r="N880" i="174"/>
  <c r="J880" i="174"/>
  <c r="H880" i="174"/>
  <c r="I880" i="174"/>
  <c r="AT878" i="174"/>
  <c r="AU878" i="174"/>
  <c r="AV878" i="174"/>
  <c r="AQ878" i="174"/>
  <c r="P878" i="174"/>
  <c r="AR878" i="174"/>
  <c r="AE878" i="174"/>
  <c r="AS878" i="174"/>
  <c r="T878" i="174"/>
  <c r="AB878" i="174"/>
  <c r="BK878" i="174"/>
  <c r="AA878" i="174"/>
  <c r="BM878" i="174"/>
  <c r="W878" i="174"/>
  <c r="I878" i="174"/>
  <c r="J878" i="174"/>
  <c r="K878" i="174"/>
  <c r="L878" i="174"/>
  <c r="M878" i="174"/>
  <c r="H878" i="174"/>
  <c r="N878" i="174"/>
  <c r="AT871" i="174"/>
  <c r="AU871" i="174"/>
  <c r="AV871" i="174"/>
  <c r="AQ871" i="174"/>
  <c r="AR871" i="174"/>
  <c r="AS871" i="174"/>
  <c r="T871" i="174"/>
  <c r="P871" i="174"/>
  <c r="AE871" i="174"/>
  <c r="BM871" i="174"/>
  <c r="BK871" i="174"/>
  <c r="AB871" i="174"/>
  <c r="AA871" i="174"/>
  <c r="W871" i="174"/>
  <c r="J871" i="174"/>
  <c r="K871" i="174"/>
  <c r="L871" i="174"/>
  <c r="M871" i="174"/>
  <c r="N871" i="174"/>
  <c r="I871" i="174"/>
  <c r="H871" i="174"/>
  <c r="F869" i="174"/>
  <c r="AT869" i="174"/>
  <c r="AU869" i="174"/>
  <c r="AV869" i="174"/>
  <c r="AQ869" i="174"/>
  <c r="AR869" i="174"/>
  <c r="AS869" i="174"/>
  <c r="P869" i="174"/>
  <c r="AE869" i="174"/>
  <c r="T869" i="174"/>
  <c r="BK869" i="174"/>
  <c r="AB869" i="174"/>
  <c r="AA869" i="174"/>
  <c r="BM869" i="174"/>
  <c r="W869" i="174"/>
  <c r="H869" i="174"/>
  <c r="I869" i="174"/>
  <c r="J869" i="174"/>
  <c r="K869" i="174"/>
  <c r="L869" i="174"/>
  <c r="M869" i="174"/>
  <c r="N869" i="174"/>
  <c r="AT866" i="174"/>
  <c r="AU866" i="174"/>
  <c r="AV866" i="174"/>
  <c r="AQ866" i="174"/>
  <c r="AR866" i="174"/>
  <c r="AS866" i="174"/>
  <c r="AE866" i="174"/>
  <c r="T866" i="174"/>
  <c r="P866" i="174"/>
  <c r="AB866" i="174"/>
  <c r="AA866" i="174"/>
  <c r="BM866" i="174"/>
  <c r="BK866" i="174"/>
  <c r="W866" i="174"/>
  <c r="M866" i="174"/>
  <c r="N866" i="174"/>
  <c r="H866" i="174"/>
  <c r="I866" i="174"/>
  <c r="L866" i="174"/>
  <c r="J866" i="174"/>
  <c r="K866" i="174"/>
  <c r="E862" i="174"/>
  <c r="B862" i="174" s="1"/>
  <c r="G862" i="174" s="1"/>
  <c r="D854" i="174"/>
  <c r="B854" i="174" s="1"/>
  <c r="G854" i="174" s="1"/>
  <c r="AT854" i="174"/>
  <c r="AU854" i="174"/>
  <c r="AQ854" i="174"/>
  <c r="AV854" i="174"/>
  <c r="P854" i="174"/>
  <c r="AR854" i="174"/>
  <c r="AS854" i="174"/>
  <c r="AE854" i="174"/>
  <c r="T854" i="174"/>
  <c r="BK854" i="174"/>
  <c r="AB854" i="174"/>
  <c r="AA854" i="174"/>
  <c r="BM854" i="174"/>
  <c r="W854" i="174"/>
  <c r="I854" i="174"/>
  <c r="J854" i="174"/>
  <c r="K854" i="174"/>
  <c r="L854" i="174"/>
  <c r="M854" i="174"/>
  <c r="H854" i="174"/>
  <c r="N854" i="174"/>
  <c r="D851" i="174"/>
  <c r="AU851" i="174"/>
  <c r="AV851" i="174"/>
  <c r="AT851" i="174"/>
  <c r="AQ851" i="174"/>
  <c r="AR851" i="174"/>
  <c r="P851" i="174"/>
  <c r="AS851" i="174"/>
  <c r="AE851" i="174"/>
  <c r="T851" i="174"/>
  <c r="AB851" i="174"/>
  <c r="BM851" i="174"/>
  <c r="AA851" i="174"/>
  <c r="BK851" i="174"/>
  <c r="N851" i="174"/>
  <c r="H851" i="174"/>
  <c r="I851" i="174"/>
  <c r="J851" i="174"/>
  <c r="W851" i="174"/>
  <c r="M851" i="174"/>
  <c r="K851" i="174"/>
  <c r="L851" i="174"/>
  <c r="D842" i="174"/>
  <c r="AT842" i="174"/>
  <c r="AU842" i="174"/>
  <c r="AV842" i="174"/>
  <c r="AQ842" i="174"/>
  <c r="AR842" i="174"/>
  <c r="AS842" i="174"/>
  <c r="AE842" i="174"/>
  <c r="T842" i="174"/>
  <c r="P842" i="174"/>
  <c r="AB842" i="174"/>
  <c r="AA842" i="174"/>
  <c r="BM842" i="174"/>
  <c r="BK842" i="174"/>
  <c r="W842" i="174"/>
  <c r="M842" i="174"/>
  <c r="N842" i="174"/>
  <c r="H842" i="174"/>
  <c r="I842" i="174"/>
  <c r="L842" i="174"/>
  <c r="J842" i="174"/>
  <c r="K842" i="174"/>
  <c r="F838" i="174"/>
  <c r="F837" i="174"/>
  <c r="AT837" i="174"/>
  <c r="AU837" i="174"/>
  <c r="AV837" i="174"/>
  <c r="AQ837" i="174"/>
  <c r="AR837" i="174"/>
  <c r="AS837" i="174"/>
  <c r="P837" i="174"/>
  <c r="T837" i="174"/>
  <c r="AE837" i="174"/>
  <c r="BK837" i="174"/>
  <c r="AB837" i="174"/>
  <c r="AA837" i="174"/>
  <c r="BM837" i="174"/>
  <c r="W837" i="174"/>
  <c r="H837" i="174"/>
  <c r="I837" i="174"/>
  <c r="J837" i="174"/>
  <c r="K837" i="174"/>
  <c r="L837" i="174"/>
  <c r="M837" i="174"/>
  <c r="N837" i="174"/>
  <c r="AU827" i="174"/>
  <c r="AV827" i="174"/>
  <c r="AT827" i="174"/>
  <c r="AQ827" i="174"/>
  <c r="AR827" i="174"/>
  <c r="AS827" i="174"/>
  <c r="P827" i="174"/>
  <c r="AE827" i="174"/>
  <c r="T827" i="174"/>
  <c r="AB827" i="174"/>
  <c r="AA827" i="174"/>
  <c r="BM827" i="174"/>
  <c r="BK827" i="174"/>
  <c r="N827" i="174"/>
  <c r="W827" i="174"/>
  <c r="H827" i="174"/>
  <c r="I827" i="174"/>
  <c r="J827" i="174"/>
  <c r="M827" i="174"/>
  <c r="K827" i="174"/>
  <c r="L827" i="174"/>
  <c r="AU819" i="174"/>
  <c r="AV819" i="174"/>
  <c r="AT819" i="174"/>
  <c r="AQ819" i="174"/>
  <c r="AR819" i="174"/>
  <c r="P819" i="174"/>
  <c r="AS819" i="174"/>
  <c r="AE819" i="174"/>
  <c r="T819" i="174"/>
  <c r="BM819" i="174"/>
  <c r="AB819" i="174"/>
  <c r="AA819" i="174"/>
  <c r="BK819" i="174"/>
  <c r="J819" i="174"/>
  <c r="L819" i="174"/>
  <c r="M819" i="174"/>
  <c r="N819" i="174"/>
  <c r="I819" i="174"/>
  <c r="H819" i="174"/>
  <c r="K819" i="174"/>
  <c r="W819" i="174"/>
  <c r="E815" i="174"/>
  <c r="AT815" i="174"/>
  <c r="AU815" i="174"/>
  <c r="AV815" i="174"/>
  <c r="AQ815" i="174"/>
  <c r="AR815" i="174"/>
  <c r="AS815" i="174"/>
  <c r="T815" i="174"/>
  <c r="AE815" i="174"/>
  <c r="P815" i="174"/>
  <c r="BM815" i="174"/>
  <c r="BK815" i="174"/>
  <c r="AB815" i="174"/>
  <c r="AA815" i="174"/>
  <c r="N815" i="174"/>
  <c r="W815" i="174"/>
  <c r="H815" i="174"/>
  <c r="I815" i="174"/>
  <c r="J815" i="174"/>
  <c r="M815" i="174"/>
  <c r="L815" i="174"/>
  <c r="K815" i="174"/>
  <c r="AU812" i="174"/>
  <c r="AV812" i="174"/>
  <c r="AR812" i="174"/>
  <c r="AS812" i="174"/>
  <c r="AT812" i="174"/>
  <c r="P812" i="174"/>
  <c r="AE812" i="174"/>
  <c r="AQ812" i="174"/>
  <c r="T812" i="174"/>
  <c r="AA812" i="174"/>
  <c r="AB812" i="174"/>
  <c r="BM812" i="174"/>
  <c r="BK812" i="174"/>
  <c r="K812" i="174"/>
  <c r="M812" i="174"/>
  <c r="N812" i="174"/>
  <c r="J812" i="174"/>
  <c r="L812" i="174"/>
  <c r="I812" i="174"/>
  <c r="H812" i="174"/>
  <c r="W812" i="174"/>
  <c r="AV809" i="174"/>
  <c r="AT809" i="174"/>
  <c r="AS809" i="174"/>
  <c r="AU809" i="174"/>
  <c r="AE809" i="174"/>
  <c r="AQ809" i="174"/>
  <c r="T809" i="174"/>
  <c r="AR809" i="174"/>
  <c r="P809" i="174"/>
  <c r="BK809" i="174"/>
  <c r="AA809" i="174"/>
  <c r="BM809" i="174"/>
  <c r="AB809" i="174"/>
  <c r="H809" i="174"/>
  <c r="J809" i="174"/>
  <c r="W809" i="174"/>
  <c r="K809" i="174"/>
  <c r="L809" i="174"/>
  <c r="M809" i="174"/>
  <c r="N809" i="174"/>
  <c r="I809" i="174"/>
  <c r="D802" i="174"/>
  <c r="AT802" i="174"/>
  <c r="AU802" i="174"/>
  <c r="AV802" i="174"/>
  <c r="AQ802" i="174"/>
  <c r="AR802" i="174"/>
  <c r="AS802" i="174"/>
  <c r="AE802" i="174"/>
  <c r="T802" i="174"/>
  <c r="P802" i="174"/>
  <c r="AB802" i="174"/>
  <c r="AA802" i="174"/>
  <c r="BM802" i="174"/>
  <c r="BK802" i="174"/>
  <c r="I802" i="174"/>
  <c r="K802" i="174"/>
  <c r="L802" i="174"/>
  <c r="W802" i="174"/>
  <c r="M802" i="174"/>
  <c r="H802" i="174"/>
  <c r="J802" i="174"/>
  <c r="N802" i="174"/>
  <c r="AT799" i="174"/>
  <c r="AU799" i="174"/>
  <c r="AV799" i="174"/>
  <c r="AQ799" i="174"/>
  <c r="AR799" i="174"/>
  <c r="AS799" i="174"/>
  <c r="T799" i="174"/>
  <c r="AE799" i="174"/>
  <c r="P799" i="174"/>
  <c r="BM799" i="174"/>
  <c r="BK799" i="174"/>
  <c r="AB799" i="174"/>
  <c r="AA799" i="174"/>
  <c r="N799" i="174"/>
  <c r="W799" i="174"/>
  <c r="H799" i="174"/>
  <c r="I799" i="174"/>
  <c r="J799" i="174"/>
  <c r="M799" i="174"/>
  <c r="K799" i="174"/>
  <c r="L799" i="174"/>
  <c r="AT792" i="174"/>
  <c r="AV792" i="174"/>
  <c r="AU792" i="174"/>
  <c r="AQ792" i="174"/>
  <c r="AR792" i="174"/>
  <c r="AS792" i="174"/>
  <c r="T792" i="174"/>
  <c r="P792" i="174"/>
  <c r="AE792" i="174"/>
  <c r="AA792" i="174"/>
  <c r="BM792" i="174"/>
  <c r="BK792" i="174"/>
  <c r="AB792" i="174"/>
  <c r="W792" i="174"/>
  <c r="I792" i="174"/>
  <c r="J792" i="174"/>
  <c r="K792" i="174"/>
  <c r="N792" i="174"/>
  <c r="H792" i="174"/>
  <c r="L792" i="174"/>
  <c r="M792" i="174"/>
  <c r="E789" i="174"/>
  <c r="B789" i="174" s="1"/>
  <c r="G789" i="174" s="1"/>
  <c r="D776" i="174"/>
  <c r="AT776" i="174"/>
  <c r="AV776" i="174"/>
  <c r="AQ776" i="174"/>
  <c r="AU776" i="174"/>
  <c r="AR776" i="174"/>
  <c r="AS776" i="174"/>
  <c r="T776" i="174"/>
  <c r="P776" i="174"/>
  <c r="AE776" i="174"/>
  <c r="AA776" i="174"/>
  <c r="BM776" i="174"/>
  <c r="BK776" i="174"/>
  <c r="AB776" i="174"/>
  <c r="W776" i="174"/>
  <c r="I776" i="174"/>
  <c r="J776" i="174"/>
  <c r="K776" i="174"/>
  <c r="N776" i="174"/>
  <c r="H776" i="174"/>
  <c r="L776" i="174"/>
  <c r="M776" i="174"/>
  <c r="AT770" i="174"/>
  <c r="AU770" i="174"/>
  <c r="AV770" i="174"/>
  <c r="AQ770" i="174"/>
  <c r="AR770" i="174"/>
  <c r="AS770" i="174"/>
  <c r="AE770" i="174"/>
  <c r="T770" i="174"/>
  <c r="P770" i="174"/>
  <c r="AB770" i="174"/>
  <c r="AA770" i="174"/>
  <c r="BM770" i="174"/>
  <c r="BK770" i="174"/>
  <c r="I770" i="174"/>
  <c r="K770" i="174"/>
  <c r="L770" i="174"/>
  <c r="W770" i="174"/>
  <c r="M770" i="174"/>
  <c r="H770" i="174"/>
  <c r="J770" i="174"/>
  <c r="N770" i="174"/>
  <c r="D763" i="174"/>
  <c r="AU763" i="174"/>
  <c r="AV763" i="174"/>
  <c r="AT763" i="174"/>
  <c r="AQ763" i="174"/>
  <c r="AR763" i="174"/>
  <c r="AS763" i="174"/>
  <c r="P763" i="174"/>
  <c r="AE763" i="174"/>
  <c r="T763" i="174"/>
  <c r="AB763" i="174"/>
  <c r="AA763" i="174"/>
  <c r="BM763" i="174"/>
  <c r="BK763" i="174"/>
  <c r="J763" i="174"/>
  <c r="L763" i="174"/>
  <c r="M763" i="174"/>
  <c r="N763" i="174"/>
  <c r="I763" i="174"/>
  <c r="W763" i="174"/>
  <c r="K763" i="174"/>
  <c r="H763" i="174"/>
  <c r="D961" i="174"/>
  <c r="AV961" i="174"/>
  <c r="AT961" i="174"/>
  <c r="AE961" i="174"/>
  <c r="P961" i="174"/>
  <c r="T961" i="174"/>
  <c r="AQ961" i="174"/>
  <c r="AU961" i="174"/>
  <c r="AR961" i="174"/>
  <c r="AS961" i="174"/>
  <c r="AA961" i="174"/>
  <c r="BM961" i="174"/>
  <c r="BK961" i="174"/>
  <c r="AB961" i="174"/>
  <c r="W961" i="174"/>
  <c r="L961" i="174"/>
  <c r="M961" i="174"/>
  <c r="N961" i="174"/>
  <c r="H961" i="174"/>
  <c r="K961" i="174"/>
  <c r="J961" i="174"/>
  <c r="I961" i="174"/>
  <c r="E949" i="174"/>
  <c r="AT949" i="174"/>
  <c r="AU949" i="174"/>
  <c r="AQ949" i="174"/>
  <c r="AR949" i="174"/>
  <c r="AV949" i="174"/>
  <c r="AS949" i="174"/>
  <c r="P949" i="174"/>
  <c r="AE949" i="174"/>
  <c r="T949" i="174"/>
  <c r="BK949" i="174"/>
  <c r="AB949" i="174"/>
  <c r="AA949" i="174"/>
  <c r="BM949" i="174"/>
  <c r="W949" i="174"/>
  <c r="H949" i="174"/>
  <c r="I949" i="174"/>
  <c r="J949" i="174"/>
  <c r="L949" i="174"/>
  <c r="N949" i="174"/>
  <c r="K949" i="174"/>
  <c r="M949" i="174"/>
  <c r="E946" i="174"/>
  <c r="AT946" i="174"/>
  <c r="AU946" i="174"/>
  <c r="AV946" i="174"/>
  <c r="AR946" i="174"/>
  <c r="AS946" i="174"/>
  <c r="AE946" i="174"/>
  <c r="T946" i="174"/>
  <c r="AQ946" i="174"/>
  <c r="P946" i="174"/>
  <c r="AB946" i="174"/>
  <c r="AA946" i="174"/>
  <c r="BM946" i="174"/>
  <c r="BK946" i="174"/>
  <c r="W946" i="174"/>
  <c r="M946" i="174"/>
  <c r="N946" i="174"/>
  <c r="I946" i="174"/>
  <c r="L946" i="174"/>
  <c r="K946" i="174"/>
  <c r="J946" i="174"/>
  <c r="H946" i="174"/>
  <c r="E943" i="174"/>
  <c r="AT943" i="174"/>
  <c r="AU943" i="174"/>
  <c r="AV943" i="174"/>
  <c r="AS943" i="174"/>
  <c r="T943" i="174"/>
  <c r="P943" i="174"/>
  <c r="AE943" i="174"/>
  <c r="AQ943" i="174"/>
  <c r="AR943" i="174"/>
  <c r="BM943" i="174"/>
  <c r="BK943" i="174"/>
  <c r="AB943" i="174"/>
  <c r="AA943" i="174"/>
  <c r="W943" i="174"/>
  <c r="J943" i="174"/>
  <c r="K943" i="174"/>
  <c r="L943" i="174"/>
  <c r="N943" i="174"/>
  <c r="I943" i="174"/>
  <c r="H943" i="174"/>
  <c r="M943" i="174"/>
  <c r="E988" i="174"/>
  <c r="AT988" i="174"/>
  <c r="AU988" i="174"/>
  <c r="AV988" i="174"/>
  <c r="P988" i="174"/>
  <c r="AE988" i="174"/>
  <c r="AQ988" i="174"/>
  <c r="T988" i="174"/>
  <c r="AR988" i="174"/>
  <c r="AS988" i="174"/>
  <c r="AB988" i="174"/>
  <c r="AA988" i="174"/>
  <c r="BM988" i="174"/>
  <c r="BK988" i="174"/>
  <c r="W988" i="174"/>
  <c r="M988" i="174"/>
  <c r="H988" i="174"/>
  <c r="I988" i="174"/>
  <c r="N988" i="174"/>
  <c r="J988" i="174"/>
  <c r="K988" i="174"/>
  <c r="L988" i="174"/>
  <c r="D790" i="174"/>
  <c r="AT790" i="174"/>
  <c r="AU790" i="174"/>
  <c r="AQ790" i="174"/>
  <c r="P790" i="174"/>
  <c r="AR790" i="174"/>
  <c r="AV790" i="174"/>
  <c r="AS790" i="174"/>
  <c r="AE790" i="174"/>
  <c r="T790" i="174"/>
  <c r="AB790" i="174"/>
  <c r="BK790" i="174"/>
  <c r="AA790" i="174"/>
  <c r="BM790" i="174"/>
  <c r="W790" i="174"/>
  <c r="M790" i="174"/>
  <c r="H790" i="174"/>
  <c r="I790" i="174"/>
  <c r="L790" i="174"/>
  <c r="N790" i="174"/>
  <c r="J790" i="174"/>
  <c r="K790" i="174"/>
  <c r="AU884" i="174"/>
  <c r="AV884" i="174"/>
  <c r="AR884" i="174"/>
  <c r="AS884" i="174"/>
  <c r="AT884" i="174"/>
  <c r="P884" i="174"/>
  <c r="AQ884" i="174"/>
  <c r="AE884" i="174"/>
  <c r="T884" i="174"/>
  <c r="AB884" i="174"/>
  <c r="AA884" i="174"/>
  <c r="BM884" i="174"/>
  <c r="BK884" i="174"/>
  <c r="W884" i="174"/>
  <c r="H884" i="174"/>
  <c r="I884" i="174"/>
  <c r="J884" i="174"/>
  <c r="K884" i="174"/>
  <c r="N884" i="174"/>
  <c r="L884" i="174"/>
  <c r="M884" i="174"/>
  <c r="AU875" i="174"/>
  <c r="AV875" i="174"/>
  <c r="AQ875" i="174"/>
  <c r="AR875" i="174"/>
  <c r="P875" i="174"/>
  <c r="AE875" i="174"/>
  <c r="AT875" i="174"/>
  <c r="AS875" i="174"/>
  <c r="T875" i="174"/>
  <c r="BM875" i="174"/>
  <c r="AB875" i="174"/>
  <c r="AA875" i="174"/>
  <c r="BK875" i="174"/>
  <c r="N875" i="174"/>
  <c r="H875" i="174"/>
  <c r="I875" i="174"/>
  <c r="J875" i="174"/>
  <c r="M875" i="174"/>
  <c r="W875" i="174"/>
  <c r="K875" i="174"/>
  <c r="L875" i="174"/>
  <c r="F862" i="174"/>
  <c r="AT832" i="174"/>
  <c r="AV832" i="174"/>
  <c r="AQ832" i="174"/>
  <c r="AR832" i="174"/>
  <c r="AS832" i="174"/>
  <c r="T832" i="174"/>
  <c r="AU832" i="174"/>
  <c r="P832" i="174"/>
  <c r="AE832" i="174"/>
  <c r="AA832" i="174"/>
  <c r="BM832" i="174"/>
  <c r="BK832" i="174"/>
  <c r="AB832" i="174"/>
  <c r="W832" i="174"/>
  <c r="K832" i="174"/>
  <c r="L832" i="174"/>
  <c r="M832" i="174"/>
  <c r="N832" i="174"/>
  <c r="J832" i="174"/>
  <c r="H832" i="174"/>
  <c r="I832" i="174"/>
  <c r="AT981" i="174"/>
  <c r="AU981" i="174"/>
  <c r="AV981" i="174"/>
  <c r="AQ981" i="174"/>
  <c r="AR981" i="174"/>
  <c r="AS981" i="174"/>
  <c r="P981" i="174"/>
  <c r="AE981" i="174"/>
  <c r="T981" i="174"/>
  <c r="BK981" i="174"/>
  <c r="AB981" i="174"/>
  <c r="AA981" i="174"/>
  <c r="BM981" i="174"/>
  <c r="W981" i="174"/>
  <c r="H981" i="174"/>
  <c r="J981" i="174"/>
  <c r="L981" i="174"/>
  <c r="I981" i="174"/>
  <c r="K981" i="174"/>
  <c r="M981" i="174"/>
  <c r="N981" i="174"/>
  <c r="F975" i="174"/>
  <c r="D968" i="174"/>
  <c r="AT968" i="174"/>
  <c r="AV968" i="174"/>
  <c r="AU968" i="174"/>
  <c r="AQ968" i="174"/>
  <c r="T968" i="174"/>
  <c r="AR968" i="174"/>
  <c r="AS968" i="174"/>
  <c r="P968" i="174"/>
  <c r="AE968" i="174"/>
  <c r="AA968" i="174"/>
  <c r="BM968" i="174"/>
  <c r="BK968" i="174"/>
  <c r="AB968" i="174"/>
  <c r="W968" i="174"/>
  <c r="K968" i="174"/>
  <c r="L968" i="174"/>
  <c r="M968" i="174"/>
  <c r="J968" i="174"/>
  <c r="I968" i="174"/>
  <c r="N968" i="174"/>
  <c r="H968" i="174"/>
  <c r="F966" i="174"/>
  <c r="AT966" i="174"/>
  <c r="AU966" i="174"/>
  <c r="AV966" i="174"/>
  <c r="AQ966" i="174"/>
  <c r="P966" i="174"/>
  <c r="AR966" i="174"/>
  <c r="AS966" i="174"/>
  <c r="AE966" i="174"/>
  <c r="T966" i="174"/>
  <c r="BK966" i="174"/>
  <c r="AB966" i="174"/>
  <c r="BM966" i="174"/>
  <c r="AA966" i="174"/>
  <c r="W966" i="174"/>
  <c r="I966" i="174"/>
  <c r="J966" i="174"/>
  <c r="K966" i="174"/>
  <c r="M966" i="174"/>
  <c r="H966" i="174"/>
  <c r="L966" i="174"/>
  <c r="N966" i="174"/>
  <c r="AT957" i="174"/>
  <c r="AU957" i="174"/>
  <c r="AV957" i="174"/>
  <c r="AQ957" i="174"/>
  <c r="AR957" i="174"/>
  <c r="AS957" i="174"/>
  <c r="P957" i="174"/>
  <c r="AE957" i="174"/>
  <c r="T957" i="174"/>
  <c r="BK957" i="174"/>
  <c r="AB957" i="174"/>
  <c r="AA957" i="174"/>
  <c r="BM957" i="174"/>
  <c r="W957" i="174"/>
  <c r="H957" i="174"/>
  <c r="I957" i="174"/>
  <c r="J957" i="174"/>
  <c r="L957" i="174"/>
  <c r="K957" i="174"/>
  <c r="M957" i="174"/>
  <c r="N957" i="174"/>
  <c r="D950" i="174"/>
  <c r="AT950" i="174"/>
  <c r="AU950" i="174"/>
  <c r="AV950" i="174"/>
  <c r="AQ950" i="174"/>
  <c r="P950" i="174"/>
  <c r="AR950" i="174"/>
  <c r="AS950" i="174"/>
  <c r="AE950" i="174"/>
  <c r="T950" i="174"/>
  <c r="BK950" i="174"/>
  <c r="AB950" i="174"/>
  <c r="AA950" i="174"/>
  <c r="BM950" i="174"/>
  <c r="W950" i="174"/>
  <c r="I950" i="174"/>
  <c r="J950" i="174"/>
  <c r="K950" i="174"/>
  <c r="M950" i="174"/>
  <c r="H950" i="174"/>
  <c r="L950" i="174"/>
  <c r="N950" i="174"/>
  <c r="F942" i="174"/>
  <c r="AT942" i="174"/>
  <c r="AU942" i="174"/>
  <c r="AV942" i="174"/>
  <c r="AQ942" i="174"/>
  <c r="P942" i="174"/>
  <c r="AR942" i="174"/>
  <c r="AS942" i="174"/>
  <c r="AE942" i="174"/>
  <c r="T942" i="174"/>
  <c r="AB942" i="174"/>
  <c r="BK942" i="174"/>
  <c r="AA942" i="174"/>
  <c r="BM942" i="174"/>
  <c r="W942" i="174"/>
  <c r="I942" i="174"/>
  <c r="J942" i="174"/>
  <c r="K942" i="174"/>
  <c r="M942" i="174"/>
  <c r="H942" i="174"/>
  <c r="L942" i="174"/>
  <c r="N942" i="174"/>
  <c r="AU932" i="174"/>
  <c r="AV932" i="174"/>
  <c r="AT932" i="174"/>
  <c r="AR932" i="174"/>
  <c r="P932" i="174"/>
  <c r="AE932" i="174"/>
  <c r="AQ932" i="174"/>
  <c r="T932" i="174"/>
  <c r="AS932" i="174"/>
  <c r="AB932" i="174"/>
  <c r="AA932" i="174"/>
  <c r="BM932" i="174"/>
  <c r="BK932" i="174"/>
  <c r="H932" i="174"/>
  <c r="I932" i="174"/>
  <c r="W932" i="174"/>
  <c r="K932" i="174"/>
  <c r="N932" i="174"/>
  <c r="J932" i="174"/>
  <c r="L932" i="174"/>
  <c r="M932" i="174"/>
  <c r="D929" i="174"/>
  <c r="AV929" i="174"/>
  <c r="AT929" i="174"/>
  <c r="AE929" i="174"/>
  <c r="T929" i="174"/>
  <c r="AS929" i="174"/>
  <c r="P929" i="174"/>
  <c r="AQ929" i="174"/>
  <c r="AR929" i="174"/>
  <c r="AU929" i="174"/>
  <c r="AA929" i="174"/>
  <c r="BM929" i="174"/>
  <c r="BK929" i="174"/>
  <c r="AB929" i="174"/>
  <c r="W929" i="174"/>
  <c r="L929" i="174"/>
  <c r="M929" i="174"/>
  <c r="N929" i="174"/>
  <c r="H929" i="174"/>
  <c r="K929" i="174"/>
  <c r="I929" i="174"/>
  <c r="J929" i="174"/>
  <c r="E926" i="174"/>
  <c r="B926" i="174" s="1"/>
  <c r="G926" i="174" s="1"/>
  <c r="AU924" i="174"/>
  <c r="AV924" i="174"/>
  <c r="AT924" i="174"/>
  <c r="P924" i="174"/>
  <c r="AE924" i="174"/>
  <c r="AR924" i="174"/>
  <c r="AQ924" i="174"/>
  <c r="T924" i="174"/>
  <c r="AS924" i="174"/>
  <c r="AA924" i="174"/>
  <c r="AB924" i="174"/>
  <c r="BM924" i="174"/>
  <c r="BK924" i="174"/>
  <c r="H924" i="174"/>
  <c r="W924" i="174"/>
  <c r="I924" i="174"/>
  <c r="K924" i="174"/>
  <c r="N924" i="174"/>
  <c r="J924" i="174"/>
  <c r="L924" i="174"/>
  <c r="M924" i="174"/>
  <c r="F921" i="174"/>
  <c r="AV921" i="174"/>
  <c r="AT921" i="174"/>
  <c r="AU921" i="174"/>
  <c r="AE921" i="174"/>
  <c r="T921" i="174"/>
  <c r="AQ921" i="174"/>
  <c r="AR921" i="174"/>
  <c r="AS921" i="174"/>
  <c r="P921" i="174"/>
  <c r="AA921" i="174"/>
  <c r="BM921" i="174"/>
  <c r="BK921" i="174"/>
  <c r="AB921" i="174"/>
  <c r="W921" i="174"/>
  <c r="L921" i="174"/>
  <c r="M921" i="174"/>
  <c r="N921" i="174"/>
  <c r="H921" i="174"/>
  <c r="K921" i="174"/>
  <c r="I921" i="174"/>
  <c r="J921" i="174"/>
  <c r="AT910" i="174"/>
  <c r="AU910" i="174"/>
  <c r="AV910" i="174"/>
  <c r="AQ910" i="174"/>
  <c r="P910" i="174"/>
  <c r="AR910" i="174"/>
  <c r="AE910" i="174"/>
  <c r="T910" i="174"/>
  <c r="AS910" i="174"/>
  <c r="AB910" i="174"/>
  <c r="BK910" i="174"/>
  <c r="BM910" i="174"/>
  <c r="AA910" i="174"/>
  <c r="W910" i="174"/>
  <c r="I910" i="174"/>
  <c r="J910" i="174"/>
  <c r="K910" i="174"/>
  <c r="L910" i="174"/>
  <c r="M910" i="174"/>
  <c r="H910" i="174"/>
  <c r="N910" i="174"/>
  <c r="AT886" i="174"/>
  <c r="AU886" i="174"/>
  <c r="AQ886" i="174"/>
  <c r="P886" i="174"/>
  <c r="AR886" i="174"/>
  <c r="AS886" i="174"/>
  <c r="AE886" i="174"/>
  <c r="T886" i="174"/>
  <c r="AV886" i="174"/>
  <c r="BK886" i="174"/>
  <c r="AB886" i="174"/>
  <c r="AA886" i="174"/>
  <c r="BM886" i="174"/>
  <c r="W886" i="174"/>
  <c r="I886" i="174"/>
  <c r="J886" i="174"/>
  <c r="K886" i="174"/>
  <c r="L886" i="174"/>
  <c r="M886" i="174"/>
  <c r="H886" i="174"/>
  <c r="N886" i="174"/>
  <c r="F883" i="174"/>
  <c r="AU883" i="174"/>
  <c r="AV883" i="174"/>
  <c r="AT883" i="174"/>
  <c r="AQ883" i="174"/>
  <c r="AR883" i="174"/>
  <c r="P883" i="174"/>
  <c r="AS883" i="174"/>
  <c r="AE883" i="174"/>
  <c r="T883" i="174"/>
  <c r="AB883" i="174"/>
  <c r="AA883" i="174"/>
  <c r="BM883" i="174"/>
  <c r="BK883" i="174"/>
  <c r="N883" i="174"/>
  <c r="H883" i="174"/>
  <c r="I883" i="174"/>
  <c r="J883" i="174"/>
  <c r="W883" i="174"/>
  <c r="M883" i="174"/>
  <c r="K883" i="174"/>
  <c r="L883" i="174"/>
  <c r="AT874" i="174"/>
  <c r="AU874" i="174"/>
  <c r="AV874" i="174"/>
  <c r="AQ874" i="174"/>
  <c r="AR874" i="174"/>
  <c r="AS874" i="174"/>
  <c r="AE874" i="174"/>
  <c r="T874" i="174"/>
  <c r="P874" i="174"/>
  <c r="AB874" i="174"/>
  <c r="AA874" i="174"/>
  <c r="BM874" i="174"/>
  <c r="BK874" i="174"/>
  <c r="W874" i="174"/>
  <c r="M874" i="174"/>
  <c r="N874" i="174"/>
  <c r="H874" i="174"/>
  <c r="I874" i="174"/>
  <c r="L874" i="174"/>
  <c r="J874" i="174"/>
  <c r="K874" i="174"/>
  <c r="F870" i="174"/>
  <c r="AU860" i="174"/>
  <c r="AV860" i="174"/>
  <c r="AR860" i="174"/>
  <c r="AS860" i="174"/>
  <c r="AT860" i="174"/>
  <c r="AQ860" i="174"/>
  <c r="P860" i="174"/>
  <c r="AE860" i="174"/>
  <c r="T860" i="174"/>
  <c r="AB860" i="174"/>
  <c r="AA860" i="174"/>
  <c r="BM860" i="174"/>
  <c r="BK860" i="174"/>
  <c r="H860" i="174"/>
  <c r="W860" i="174"/>
  <c r="I860" i="174"/>
  <c r="J860" i="174"/>
  <c r="K860" i="174"/>
  <c r="N860" i="174"/>
  <c r="L860" i="174"/>
  <c r="M860" i="174"/>
  <c r="AV857" i="174"/>
  <c r="AT857" i="174"/>
  <c r="AS857" i="174"/>
  <c r="AU857" i="174"/>
  <c r="AE857" i="174"/>
  <c r="T857" i="174"/>
  <c r="P857" i="174"/>
  <c r="AQ857" i="174"/>
  <c r="AR857" i="174"/>
  <c r="BK857" i="174"/>
  <c r="AA857" i="174"/>
  <c r="BM857" i="174"/>
  <c r="AB857" i="174"/>
  <c r="W857" i="174"/>
  <c r="L857" i="174"/>
  <c r="M857" i="174"/>
  <c r="N857" i="174"/>
  <c r="H857" i="174"/>
  <c r="K857" i="174"/>
  <c r="I857" i="174"/>
  <c r="J857" i="174"/>
  <c r="F853" i="174"/>
  <c r="D848" i="174"/>
  <c r="B848" i="174" s="1"/>
  <c r="G848" i="174" s="1"/>
  <c r="AT848" i="174"/>
  <c r="AV848" i="174"/>
  <c r="AU848" i="174"/>
  <c r="AQ848" i="174"/>
  <c r="AR848" i="174"/>
  <c r="AS848" i="174"/>
  <c r="T848" i="174"/>
  <c r="P848" i="174"/>
  <c r="AE848" i="174"/>
  <c r="AA848" i="174"/>
  <c r="BM848" i="174"/>
  <c r="BK848" i="174"/>
  <c r="AB848" i="174"/>
  <c r="W848" i="174"/>
  <c r="K848" i="174"/>
  <c r="L848" i="174"/>
  <c r="M848" i="174"/>
  <c r="N848" i="174"/>
  <c r="J848" i="174"/>
  <c r="H848" i="174"/>
  <c r="I848" i="174"/>
  <c r="D845" i="174"/>
  <c r="AT845" i="174"/>
  <c r="AU845" i="174"/>
  <c r="AV845" i="174"/>
  <c r="AQ845" i="174"/>
  <c r="AR845" i="174"/>
  <c r="AS845" i="174"/>
  <c r="P845" i="174"/>
  <c r="AE845" i="174"/>
  <c r="T845" i="174"/>
  <c r="BK845" i="174"/>
  <c r="AB845" i="174"/>
  <c r="AA845" i="174"/>
  <c r="BM845" i="174"/>
  <c r="W845" i="174"/>
  <c r="H845" i="174"/>
  <c r="I845" i="174"/>
  <c r="J845" i="174"/>
  <c r="K845" i="174"/>
  <c r="L845" i="174"/>
  <c r="M845" i="174"/>
  <c r="N845" i="174"/>
  <c r="E838" i="174"/>
  <c r="B838" i="174" s="1"/>
  <c r="G838" i="174" s="1"/>
  <c r="E834" i="174"/>
  <c r="AT834" i="174"/>
  <c r="AU834" i="174"/>
  <c r="AV834" i="174"/>
  <c r="AQ834" i="174"/>
  <c r="AR834" i="174"/>
  <c r="AS834" i="174"/>
  <c r="AE834" i="174"/>
  <c r="T834" i="174"/>
  <c r="P834" i="174"/>
  <c r="AB834" i="174"/>
  <c r="AA834" i="174"/>
  <c r="BM834" i="174"/>
  <c r="BK834" i="174"/>
  <c r="W834" i="174"/>
  <c r="M834" i="174"/>
  <c r="N834" i="174"/>
  <c r="H834" i="174"/>
  <c r="I834" i="174"/>
  <c r="L834" i="174"/>
  <c r="J834" i="174"/>
  <c r="K834" i="174"/>
  <c r="F831" i="174"/>
  <c r="AT831" i="174"/>
  <c r="AU831" i="174"/>
  <c r="AV831" i="174"/>
  <c r="AQ831" i="174"/>
  <c r="AR831" i="174"/>
  <c r="AS831" i="174"/>
  <c r="T831" i="174"/>
  <c r="P831" i="174"/>
  <c r="AE831" i="174"/>
  <c r="BM831" i="174"/>
  <c r="BK831" i="174"/>
  <c r="AB831" i="174"/>
  <c r="AA831" i="174"/>
  <c r="W831" i="174"/>
  <c r="J831" i="174"/>
  <c r="K831" i="174"/>
  <c r="L831" i="174"/>
  <c r="M831" i="174"/>
  <c r="N831" i="174"/>
  <c r="I831" i="174"/>
  <c r="H831" i="174"/>
  <c r="AT822" i="174"/>
  <c r="AU822" i="174"/>
  <c r="AQ822" i="174"/>
  <c r="AV822" i="174"/>
  <c r="P822" i="174"/>
  <c r="AR822" i="174"/>
  <c r="AS822" i="174"/>
  <c r="AE822" i="174"/>
  <c r="T822" i="174"/>
  <c r="BK822" i="174"/>
  <c r="AB822" i="174"/>
  <c r="BM822" i="174"/>
  <c r="AA822" i="174"/>
  <c r="W822" i="174"/>
  <c r="H822" i="174"/>
  <c r="I822" i="174"/>
  <c r="J822" i="174"/>
  <c r="K822" i="174"/>
  <c r="L822" i="174"/>
  <c r="M822" i="174"/>
  <c r="N822" i="174"/>
  <c r="AT805" i="174"/>
  <c r="AU805" i="174"/>
  <c r="AV805" i="174"/>
  <c r="AQ805" i="174"/>
  <c r="AR805" i="174"/>
  <c r="AS805" i="174"/>
  <c r="P805" i="174"/>
  <c r="T805" i="174"/>
  <c r="AE805" i="174"/>
  <c r="BK805" i="174"/>
  <c r="AB805" i="174"/>
  <c r="AA805" i="174"/>
  <c r="BM805" i="174"/>
  <c r="L805" i="174"/>
  <c r="N805" i="174"/>
  <c r="H805" i="174"/>
  <c r="W805" i="174"/>
  <c r="K805" i="174"/>
  <c r="I805" i="174"/>
  <c r="J805" i="174"/>
  <c r="M805" i="174"/>
  <c r="AU795" i="174"/>
  <c r="AV795" i="174"/>
  <c r="AT795" i="174"/>
  <c r="AQ795" i="174"/>
  <c r="AR795" i="174"/>
  <c r="AS795" i="174"/>
  <c r="P795" i="174"/>
  <c r="AE795" i="174"/>
  <c r="T795" i="174"/>
  <c r="BM795" i="174"/>
  <c r="AB795" i="174"/>
  <c r="AA795" i="174"/>
  <c r="BK795" i="174"/>
  <c r="J795" i="174"/>
  <c r="L795" i="174"/>
  <c r="M795" i="174"/>
  <c r="N795" i="174"/>
  <c r="I795" i="174"/>
  <c r="W795" i="174"/>
  <c r="H795" i="174"/>
  <c r="K795" i="174"/>
  <c r="D786" i="174"/>
  <c r="AT786" i="174"/>
  <c r="AU786" i="174"/>
  <c r="AV786" i="174"/>
  <c r="AQ786" i="174"/>
  <c r="AR786" i="174"/>
  <c r="AS786" i="174"/>
  <c r="AE786" i="174"/>
  <c r="T786" i="174"/>
  <c r="P786" i="174"/>
  <c r="AB786" i="174"/>
  <c r="AA786" i="174"/>
  <c r="BM786" i="174"/>
  <c r="BK786" i="174"/>
  <c r="I786" i="174"/>
  <c r="K786" i="174"/>
  <c r="L786" i="174"/>
  <c r="W786" i="174"/>
  <c r="M786" i="174"/>
  <c r="H786" i="174"/>
  <c r="J786" i="174"/>
  <c r="N786" i="174"/>
  <c r="AT783" i="174"/>
  <c r="AU783" i="174"/>
  <c r="AV783" i="174"/>
  <c r="AQ783" i="174"/>
  <c r="AR783" i="174"/>
  <c r="AS783" i="174"/>
  <c r="T783" i="174"/>
  <c r="P783" i="174"/>
  <c r="AE783" i="174"/>
  <c r="BM783" i="174"/>
  <c r="BK783" i="174"/>
  <c r="AB783" i="174"/>
  <c r="AA783" i="174"/>
  <c r="N783" i="174"/>
  <c r="W783" i="174"/>
  <c r="H783" i="174"/>
  <c r="I783" i="174"/>
  <c r="J783" i="174"/>
  <c r="M783" i="174"/>
  <c r="K783" i="174"/>
  <c r="L783" i="174"/>
  <c r="AU779" i="174"/>
  <c r="AV779" i="174"/>
  <c r="AQ779" i="174"/>
  <c r="AR779" i="174"/>
  <c r="P779" i="174"/>
  <c r="AT779" i="174"/>
  <c r="AE779" i="174"/>
  <c r="AS779" i="174"/>
  <c r="T779" i="174"/>
  <c r="AB779" i="174"/>
  <c r="BM779" i="174"/>
  <c r="AA779" i="174"/>
  <c r="BK779" i="174"/>
  <c r="J779" i="174"/>
  <c r="L779" i="174"/>
  <c r="M779" i="174"/>
  <c r="N779" i="174"/>
  <c r="I779" i="174"/>
  <c r="H779" i="174"/>
  <c r="K779" i="174"/>
  <c r="W779" i="174"/>
  <c r="AT766" i="174"/>
  <c r="AU766" i="174"/>
  <c r="AV766" i="174"/>
  <c r="AQ766" i="174"/>
  <c r="AR766" i="174"/>
  <c r="AS766" i="174"/>
  <c r="P766" i="174"/>
  <c r="AE766" i="174"/>
  <c r="T766" i="174"/>
  <c r="AB766" i="174"/>
  <c r="BK766" i="174"/>
  <c r="BM766" i="174"/>
  <c r="AA766" i="174"/>
  <c r="W766" i="174"/>
  <c r="M766" i="174"/>
  <c r="H766" i="174"/>
  <c r="I766" i="174"/>
  <c r="L766" i="174"/>
  <c r="N766" i="174"/>
  <c r="K766" i="174"/>
  <c r="J766" i="174"/>
  <c r="AT760" i="174"/>
  <c r="AV760" i="174"/>
  <c r="AU760" i="174"/>
  <c r="AQ760" i="174"/>
  <c r="AR760" i="174"/>
  <c r="AS760" i="174"/>
  <c r="T760" i="174"/>
  <c r="P760" i="174"/>
  <c r="AE760" i="174"/>
  <c r="AA760" i="174"/>
  <c r="BM760" i="174"/>
  <c r="BK760" i="174"/>
  <c r="AB760" i="174"/>
  <c r="W760" i="174"/>
  <c r="I760" i="174"/>
  <c r="J760" i="174"/>
  <c r="K760" i="174"/>
  <c r="N760" i="174"/>
  <c r="M760" i="174"/>
  <c r="L760" i="174"/>
  <c r="H760" i="174"/>
  <c r="D999" i="174"/>
  <c r="AT999" i="174"/>
  <c r="AU999" i="174"/>
  <c r="AV999" i="174"/>
  <c r="AS999" i="174"/>
  <c r="T999" i="174"/>
  <c r="AQ999" i="174"/>
  <c r="AE999" i="174"/>
  <c r="P999" i="174"/>
  <c r="AR999" i="174"/>
  <c r="BM999" i="174"/>
  <c r="BK999" i="174"/>
  <c r="AB999" i="174"/>
  <c r="AA999" i="174"/>
  <c r="W999" i="174"/>
  <c r="J999" i="174"/>
  <c r="I999" i="174"/>
  <c r="K999" i="174"/>
  <c r="L999" i="174"/>
  <c r="M999" i="174"/>
  <c r="N999" i="174"/>
  <c r="H999" i="174"/>
  <c r="D992" i="174"/>
  <c r="B992" i="174" s="1"/>
  <c r="G992" i="174" s="1"/>
  <c r="AT992" i="174"/>
  <c r="AU992" i="174"/>
  <c r="AQ992" i="174"/>
  <c r="T992" i="174"/>
  <c r="AR992" i="174"/>
  <c r="AS992" i="174"/>
  <c r="P992" i="174"/>
  <c r="AE992" i="174"/>
  <c r="AV992" i="174"/>
  <c r="AA992" i="174"/>
  <c r="BM992" i="174"/>
  <c r="BK992" i="174"/>
  <c r="AB992" i="174"/>
  <c r="W992" i="174"/>
  <c r="K992" i="174"/>
  <c r="J992" i="174"/>
  <c r="L992" i="174"/>
  <c r="I992" i="174"/>
  <c r="M992" i="174"/>
  <c r="N992" i="174"/>
  <c r="H992" i="174"/>
  <c r="D986" i="174"/>
  <c r="AT986" i="174"/>
  <c r="AU986" i="174"/>
  <c r="AV986" i="174"/>
  <c r="AR986" i="174"/>
  <c r="AS986" i="174"/>
  <c r="AE986" i="174"/>
  <c r="T986" i="174"/>
  <c r="P986" i="174"/>
  <c r="AQ986" i="174"/>
  <c r="AB986" i="174"/>
  <c r="AA986" i="174"/>
  <c r="BM986" i="174"/>
  <c r="BK986" i="174"/>
  <c r="W986" i="174"/>
  <c r="M986" i="174"/>
  <c r="L986" i="174"/>
  <c r="N986" i="174"/>
  <c r="H986" i="174"/>
  <c r="I986" i="174"/>
  <c r="K986" i="174"/>
  <c r="J986" i="174"/>
  <c r="F983" i="174"/>
  <c r="AT983" i="174"/>
  <c r="AU983" i="174"/>
  <c r="AV983" i="174"/>
  <c r="AS983" i="174"/>
  <c r="T983" i="174"/>
  <c r="P983" i="174"/>
  <c r="AE983" i="174"/>
  <c r="AQ983" i="174"/>
  <c r="AR983" i="174"/>
  <c r="BM983" i="174"/>
  <c r="BK983" i="174"/>
  <c r="AB983" i="174"/>
  <c r="AA983" i="174"/>
  <c r="W983" i="174"/>
  <c r="J983" i="174"/>
  <c r="L983" i="174"/>
  <c r="I983" i="174"/>
  <c r="H983" i="174"/>
  <c r="K983" i="174"/>
  <c r="M983" i="174"/>
  <c r="N983" i="174"/>
  <c r="E980" i="174"/>
  <c r="AT978" i="174"/>
  <c r="AU978" i="174"/>
  <c r="AV978" i="174"/>
  <c r="AR978" i="174"/>
  <c r="AS978" i="174"/>
  <c r="AE978" i="174"/>
  <c r="T978" i="174"/>
  <c r="P978" i="174"/>
  <c r="AQ978" i="174"/>
  <c r="AB978" i="174"/>
  <c r="AA978" i="174"/>
  <c r="BM978" i="174"/>
  <c r="BK978" i="174"/>
  <c r="W978" i="174"/>
  <c r="M978" i="174"/>
  <c r="I978" i="174"/>
  <c r="L978" i="174"/>
  <c r="J978" i="174"/>
  <c r="H978" i="174"/>
  <c r="K978" i="174"/>
  <c r="N978" i="174"/>
  <c r="F973" i="174"/>
  <c r="AT973" i="174"/>
  <c r="AU973" i="174"/>
  <c r="AV973" i="174"/>
  <c r="AQ973" i="174"/>
  <c r="AR973" i="174"/>
  <c r="AS973" i="174"/>
  <c r="P973" i="174"/>
  <c r="AE973" i="174"/>
  <c r="T973" i="174"/>
  <c r="BK973" i="174"/>
  <c r="AB973" i="174"/>
  <c r="AA973" i="174"/>
  <c r="BM973" i="174"/>
  <c r="W973" i="174"/>
  <c r="H973" i="174"/>
  <c r="J973" i="174"/>
  <c r="L973" i="174"/>
  <c r="M973" i="174"/>
  <c r="N973" i="174"/>
  <c r="I973" i="174"/>
  <c r="K973" i="174"/>
  <c r="F971" i="174"/>
  <c r="AU971" i="174"/>
  <c r="AV971" i="174"/>
  <c r="P971" i="174"/>
  <c r="AT971" i="174"/>
  <c r="AQ971" i="174"/>
  <c r="AE971" i="174"/>
  <c r="AR971" i="174"/>
  <c r="AS971" i="174"/>
  <c r="T971" i="174"/>
  <c r="AB971" i="174"/>
  <c r="BM971" i="174"/>
  <c r="AA971" i="174"/>
  <c r="BK971" i="174"/>
  <c r="N971" i="174"/>
  <c r="H971" i="174"/>
  <c r="J971" i="174"/>
  <c r="M971" i="174"/>
  <c r="K971" i="174"/>
  <c r="L971" i="174"/>
  <c r="I971" i="174"/>
  <c r="W971" i="174"/>
  <c r="F967" i="174"/>
  <c r="AT962" i="174"/>
  <c r="AU962" i="174"/>
  <c r="AV962" i="174"/>
  <c r="AR962" i="174"/>
  <c r="AS962" i="174"/>
  <c r="AE962" i="174"/>
  <c r="T962" i="174"/>
  <c r="AQ962" i="174"/>
  <c r="P962" i="174"/>
  <c r="AB962" i="174"/>
  <c r="AA962" i="174"/>
  <c r="BM962" i="174"/>
  <c r="BK962" i="174"/>
  <c r="W962" i="174"/>
  <c r="M962" i="174"/>
  <c r="N962" i="174"/>
  <c r="I962" i="174"/>
  <c r="L962" i="174"/>
  <c r="J962" i="174"/>
  <c r="K962" i="174"/>
  <c r="H962" i="174"/>
  <c r="D959" i="174"/>
  <c r="AT959" i="174"/>
  <c r="AU959" i="174"/>
  <c r="AV959" i="174"/>
  <c r="AS959" i="174"/>
  <c r="T959" i="174"/>
  <c r="AQ959" i="174"/>
  <c r="P959" i="174"/>
  <c r="AE959" i="174"/>
  <c r="AR959" i="174"/>
  <c r="BM959" i="174"/>
  <c r="BK959" i="174"/>
  <c r="AB959" i="174"/>
  <c r="AA959" i="174"/>
  <c r="W959" i="174"/>
  <c r="J959" i="174"/>
  <c r="K959" i="174"/>
  <c r="L959" i="174"/>
  <c r="N959" i="174"/>
  <c r="I959" i="174"/>
  <c r="H959" i="174"/>
  <c r="M959" i="174"/>
  <c r="AV953" i="174"/>
  <c r="AT953" i="174"/>
  <c r="AU953" i="174"/>
  <c r="AE953" i="174"/>
  <c r="P953" i="174"/>
  <c r="T953" i="174"/>
  <c r="AQ953" i="174"/>
  <c r="AS953" i="174"/>
  <c r="AR953" i="174"/>
  <c r="BK953" i="174"/>
  <c r="AA953" i="174"/>
  <c r="BM953" i="174"/>
  <c r="AB953" i="174"/>
  <c r="W953" i="174"/>
  <c r="L953" i="174"/>
  <c r="M953" i="174"/>
  <c r="N953" i="174"/>
  <c r="H953" i="174"/>
  <c r="K953" i="174"/>
  <c r="I953" i="174"/>
  <c r="J953" i="174"/>
  <c r="F949" i="174"/>
  <c r="AT938" i="174"/>
  <c r="AU938" i="174"/>
  <c r="AV938" i="174"/>
  <c r="AR938" i="174"/>
  <c r="AS938" i="174"/>
  <c r="AE938" i="174"/>
  <c r="T938" i="174"/>
  <c r="P938" i="174"/>
  <c r="AQ938" i="174"/>
  <c r="AB938" i="174"/>
  <c r="AA938" i="174"/>
  <c r="BM938" i="174"/>
  <c r="BK938" i="174"/>
  <c r="W938" i="174"/>
  <c r="M938" i="174"/>
  <c r="N938" i="174"/>
  <c r="I938" i="174"/>
  <c r="L938" i="174"/>
  <c r="H938" i="174"/>
  <c r="J938" i="174"/>
  <c r="K938" i="174"/>
  <c r="F935" i="174"/>
  <c r="AT935" i="174"/>
  <c r="AU935" i="174"/>
  <c r="AV935" i="174"/>
  <c r="AS935" i="174"/>
  <c r="T935" i="174"/>
  <c r="AE935" i="174"/>
  <c r="P935" i="174"/>
  <c r="AQ935" i="174"/>
  <c r="AR935" i="174"/>
  <c r="BM935" i="174"/>
  <c r="BK935" i="174"/>
  <c r="AB935" i="174"/>
  <c r="AA935" i="174"/>
  <c r="W935" i="174"/>
  <c r="J935" i="174"/>
  <c r="K935" i="174"/>
  <c r="L935" i="174"/>
  <c r="N935" i="174"/>
  <c r="I935" i="174"/>
  <c r="H935" i="174"/>
  <c r="M935" i="174"/>
  <c r="E923" i="174"/>
  <c r="D918" i="174"/>
  <c r="B918" i="174" s="1"/>
  <c r="G918" i="174" s="1"/>
  <c r="AT918" i="174"/>
  <c r="AU918" i="174"/>
  <c r="AQ918" i="174"/>
  <c r="P918" i="174"/>
  <c r="AR918" i="174"/>
  <c r="AV918" i="174"/>
  <c r="AS918" i="174"/>
  <c r="AE918" i="174"/>
  <c r="T918" i="174"/>
  <c r="AB918" i="174"/>
  <c r="BK918" i="174"/>
  <c r="AA918" i="174"/>
  <c r="BM918" i="174"/>
  <c r="W918" i="174"/>
  <c r="I918" i="174"/>
  <c r="J918" i="174"/>
  <c r="K918" i="174"/>
  <c r="L918" i="174"/>
  <c r="M918" i="174"/>
  <c r="H918" i="174"/>
  <c r="N918" i="174"/>
  <c r="F912" i="174"/>
  <c r="AT912" i="174"/>
  <c r="AV912" i="174"/>
  <c r="AU912" i="174"/>
  <c r="AQ912" i="174"/>
  <c r="AR912" i="174"/>
  <c r="AS912" i="174"/>
  <c r="T912" i="174"/>
  <c r="P912" i="174"/>
  <c r="AE912" i="174"/>
  <c r="AA912" i="174"/>
  <c r="BM912" i="174"/>
  <c r="BK912" i="174"/>
  <c r="AB912" i="174"/>
  <c r="W912" i="174"/>
  <c r="K912" i="174"/>
  <c r="L912" i="174"/>
  <c r="M912" i="174"/>
  <c r="N912" i="174"/>
  <c r="J912" i="174"/>
  <c r="H912" i="174"/>
  <c r="I912" i="174"/>
  <c r="AU907" i="174"/>
  <c r="AV907" i="174"/>
  <c r="AQ907" i="174"/>
  <c r="AR907" i="174"/>
  <c r="P907" i="174"/>
  <c r="AT907" i="174"/>
  <c r="AE907" i="174"/>
  <c r="AS907" i="174"/>
  <c r="T907" i="174"/>
  <c r="AB907" i="174"/>
  <c r="AA907" i="174"/>
  <c r="BM907" i="174"/>
  <c r="BK907" i="174"/>
  <c r="N907" i="174"/>
  <c r="H907" i="174"/>
  <c r="I907" i="174"/>
  <c r="J907" i="174"/>
  <c r="M907" i="174"/>
  <c r="W907" i="174"/>
  <c r="K907" i="174"/>
  <c r="L907" i="174"/>
  <c r="AU899" i="174"/>
  <c r="AV899" i="174"/>
  <c r="AT899" i="174"/>
  <c r="AQ899" i="174"/>
  <c r="AR899" i="174"/>
  <c r="P899" i="174"/>
  <c r="AS899" i="174"/>
  <c r="AE899" i="174"/>
  <c r="T899" i="174"/>
  <c r="AB899" i="174"/>
  <c r="BM899" i="174"/>
  <c r="AA899" i="174"/>
  <c r="BK899" i="174"/>
  <c r="N899" i="174"/>
  <c r="H899" i="174"/>
  <c r="W899" i="174"/>
  <c r="I899" i="174"/>
  <c r="J899" i="174"/>
  <c r="M899" i="174"/>
  <c r="K899" i="174"/>
  <c r="L899" i="174"/>
  <c r="D888" i="174"/>
  <c r="B888" i="174" s="1"/>
  <c r="G888" i="174" s="1"/>
  <c r="AT888" i="174"/>
  <c r="AV888" i="174"/>
  <c r="AU888" i="174"/>
  <c r="AQ888" i="174"/>
  <c r="AR888" i="174"/>
  <c r="AS888" i="174"/>
  <c r="T888" i="174"/>
  <c r="P888" i="174"/>
  <c r="AE888" i="174"/>
  <c r="AA888" i="174"/>
  <c r="BM888" i="174"/>
  <c r="BK888" i="174"/>
  <c r="AB888" i="174"/>
  <c r="W888" i="174"/>
  <c r="K888" i="174"/>
  <c r="L888" i="174"/>
  <c r="M888" i="174"/>
  <c r="N888" i="174"/>
  <c r="J888" i="174"/>
  <c r="H888" i="174"/>
  <c r="I888" i="174"/>
  <c r="F885" i="174"/>
  <c r="E877" i="174"/>
  <c r="AT877" i="174"/>
  <c r="AU877" i="174"/>
  <c r="AV877" i="174"/>
  <c r="AQ877" i="174"/>
  <c r="AR877" i="174"/>
  <c r="AS877" i="174"/>
  <c r="P877" i="174"/>
  <c r="AE877" i="174"/>
  <c r="T877" i="174"/>
  <c r="BK877" i="174"/>
  <c r="AB877" i="174"/>
  <c r="AA877" i="174"/>
  <c r="BM877" i="174"/>
  <c r="W877" i="174"/>
  <c r="H877" i="174"/>
  <c r="I877" i="174"/>
  <c r="J877" i="174"/>
  <c r="K877" i="174"/>
  <c r="L877" i="174"/>
  <c r="M877" i="174"/>
  <c r="N877" i="174"/>
  <c r="E870" i="174"/>
  <c r="E865" i="174"/>
  <c r="AV865" i="174"/>
  <c r="AT865" i="174"/>
  <c r="AS865" i="174"/>
  <c r="AE865" i="174"/>
  <c r="P865" i="174"/>
  <c r="T865" i="174"/>
  <c r="AU865" i="174"/>
  <c r="AQ865" i="174"/>
  <c r="AR865" i="174"/>
  <c r="AA865" i="174"/>
  <c r="BM865" i="174"/>
  <c r="BK865" i="174"/>
  <c r="AB865" i="174"/>
  <c r="W865" i="174"/>
  <c r="L865" i="174"/>
  <c r="M865" i="174"/>
  <c r="N865" i="174"/>
  <c r="H865" i="174"/>
  <c r="K865" i="174"/>
  <c r="I865" i="174"/>
  <c r="J865" i="174"/>
  <c r="AT850" i="174"/>
  <c r="AU850" i="174"/>
  <c r="AV850" i="174"/>
  <c r="AQ850" i="174"/>
  <c r="AR850" i="174"/>
  <c r="AS850" i="174"/>
  <c r="AE850" i="174"/>
  <c r="T850" i="174"/>
  <c r="P850" i="174"/>
  <c r="AB850" i="174"/>
  <c r="AA850" i="174"/>
  <c r="BM850" i="174"/>
  <c r="BK850" i="174"/>
  <c r="W850" i="174"/>
  <c r="M850" i="174"/>
  <c r="N850" i="174"/>
  <c r="H850" i="174"/>
  <c r="I850" i="174"/>
  <c r="L850" i="174"/>
  <c r="J850" i="174"/>
  <c r="K850" i="174"/>
  <c r="F841" i="174"/>
  <c r="AV841" i="174"/>
  <c r="AT841" i="174"/>
  <c r="AS841" i="174"/>
  <c r="AU841" i="174"/>
  <c r="AE841" i="174"/>
  <c r="AQ841" i="174"/>
  <c r="T841" i="174"/>
  <c r="AR841" i="174"/>
  <c r="P841" i="174"/>
  <c r="AA841" i="174"/>
  <c r="BM841" i="174"/>
  <c r="BK841" i="174"/>
  <c r="AB841" i="174"/>
  <c r="W841" i="174"/>
  <c r="L841" i="174"/>
  <c r="M841" i="174"/>
  <c r="N841" i="174"/>
  <c r="H841" i="174"/>
  <c r="K841" i="174"/>
  <c r="I841" i="174"/>
  <c r="J841" i="174"/>
  <c r="F830" i="174"/>
  <c r="F829" i="174"/>
  <c r="AT829" i="174"/>
  <c r="AU829" i="174"/>
  <c r="AQ829" i="174"/>
  <c r="AR829" i="174"/>
  <c r="AV829" i="174"/>
  <c r="AS829" i="174"/>
  <c r="P829" i="174"/>
  <c r="AE829" i="174"/>
  <c r="T829" i="174"/>
  <c r="BK829" i="174"/>
  <c r="AB829" i="174"/>
  <c r="AA829" i="174"/>
  <c r="BM829" i="174"/>
  <c r="W829" i="174"/>
  <c r="H829" i="174"/>
  <c r="I829" i="174"/>
  <c r="J829" i="174"/>
  <c r="K829" i="174"/>
  <c r="L829" i="174"/>
  <c r="M829" i="174"/>
  <c r="N829" i="174"/>
  <c r="AT824" i="174"/>
  <c r="AV824" i="174"/>
  <c r="AU824" i="174"/>
  <c r="AQ824" i="174"/>
  <c r="AR824" i="174"/>
  <c r="AS824" i="174"/>
  <c r="T824" i="174"/>
  <c r="P824" i="174"/>
  <c r="AE824" i="174"/>
  <c r="AA824" i="174"/>
  <c r="BM824" i="174"/>
  <c r="BK824" i="174"/>
  <c r="AB824" i="174"/>
  <c r="W824" i="174"/>
  <c r="K824" i="174"/>
  <c r="L824" i="174"/>
  <c r="M824" i="174"/>
  <c r="N824" i="174"/>
  <c r="J824" i="174"/>
  <c r="H824" i="174"/>
  <c r="I824" i="174"/>
  <c r="E818" i="174"/>
  <c r="AT818" i="174"/>
  <c r="AU818" i="174"/>
  <c r="AV818" i="174"/>
  <c r="AQ818" i="174"/>
  <c r="AR818" i="174"/>
  <c r="AS818" i="174"/>
  <c r="AE818" i="174"/>
  <c r="T818" i="174"/>
  <c r="P818" i="174"/>
  <c r="AB818" i="174"/>
  <c r="AA818" i="174"/>
  <c r="BM818" i="174"/>
  <c r="BK818" i="174"/>
  <c r="I818" i="174"/>
  <c r="K818" i="174"/>
  <c r="L818" i="174"/>
  <c r="W818" i="174"/>
  <c r="M818" i="174"/>
  <c r="H818" i="174"/>
  <c r="N818" i="174"/>
  <c r="J818" i="174"/>
  <c r="D814" i="174"/>
  <c r="AT814" i="174"/>
  <c r="AU814" i="174"/>
  <c r="AV814" i="174"/>
  <c r="AQ814" i="174"/>
  <c r="P814" i="174"/>
  <c r="AR814" i="174"/>
  <c r="AE814" i="174"/>
  <c r="AS814" i="174"/>
  <c r="T814" i="174"/>
  <c r="AB814" i="174"/>
  <c r="BK814" i="174"/>
  <c r="AA814" i="174"/>
  <c r="BM814" i="174"/>
  <c r="W814" i="174"/>
  <c r="M814" i="174"/>
  <c r="H814" i="174"/>
  <c r="I814" i="174"/>
  <c r="L814" i="174"/>
  <c r="J814" i="174"/>
  <c r="K814" i="174"/>
  <c r="N814" i="174"/>
  <c r="E811" i="174"/>
  <c r="AU811" i="174"/>
  <c r="AV811" i="174"/>
  <c r="AQ811" i="174"/>
  <c r="AR811" i="174"/>
  <c r="AT811" i="174"/>
  <c r="P811" i="174"/>
  <c r="AE811" i="174"/>
  <c r="AS811" i="174"/>
  <c r="T811" i="174"/>
  <c r="BM811" i="174"/>
  <c r="AB811" i="174"/>
  <c r="AA811" i="174"/>
  <c r="BK811" i="174"/>
  <c r="J811" i="174"/>
  <c r="L811" i="174"/>
  <c r="M811" i="174"/>
  <c r="N811" i="174"/>
  <c r="I811" i="174"/>
  <c r="H811" i="174"/>
  <c r="K811" i="174"/>
  <c r="W811" i="174"/>
  <c r="AT808" i="174"/>
  <c r="AV808" i="174"/>
  <c r="AQ808" i="174"/>
  <c r="AU808" i="174"/>
  <c r="AR808" i="174"/>
  <c r="AS808" i="174"/>
  <c r="T808" i="174"/>
  <c r="P808" i="174"/>
  <c r="AE808" i="174"/>
  <c r="AA808" i="174"/>
  <c r="BM808" i="174"/>
  <c r="BK808" i="174"/>
  <c r="AB808" i="174"/>
  <c r="W808" i="174"/>
  <c r="I808" i="174"/>
  <c r="J808" i="174"/>
  <c r="K808" i="174"/>
  <c r="N808" i="174"/>
  <c r="H808" i="174"/>
  <c r="L808" i="174"/>
  <c r="M808" i="174"/>
  <c r="AV801" i="174"/>
  <c r="AT801" i="174"/>
  <c r="AS801" i="174"/>
  <c r="AE801" i="174"/>
  <c r="P801" i="174"/>
  <c r="T801" i="174"/>
  <c r="AQ801" i="174"/>
  <c r="AR801" i="174"/>
  <c r="AU801" i="174"/>
  <c r="AA801" i="174"/>
  <c r="BM801" i="174"/>
  <c r="BK801" i="174"/>
  <c r="AB801" i="174"/>
  <c r="H801" i="174"/>
  <c r="J801" i="174"/>
  <c r="W801" i="174"/>
  <c r="K801" i="174"/>
  <c r="L801" i="174"/>
  <c r="I801" i="174"/>
  <c r="M801" i="174"/>
  <c r="N801" i="174"/>
  <c r="E791" i="174"/>
  <c r="AT791" i="174"/>
  <c r="AU791" i="174"/>
  <c r="AV791" i="174"/>
  <c r="AQ791" i="174"/>
  <c r="AR791" i="174"/>
  <c r="AS791" i="174"/>
  <c r="T791" i="174"/>
  <c r="AE791" i="174"/>
  <c r="P791" i="174"/>
  <c r="BM791" i="174"/>
  <c r="BK791" i="174"/>
  <c r="AB791" i="174"/>
  <c r="AA791" i="174"/>
  <c r="N791" i="174"/>
  <c r="W791" i="174"/>
  <c r="H791" i="174"/>
  <c r="I791" i="174"/>
  <c r="J791" i="174"/>
  <c r="M791" i="174"/>
  <c r="K791" i="174"/>
  <c r="L791" i="174"/>
  <c r="D773" i="174"/>
  <c r="AT773" i="174"/>
  <c r="AU773" i="174"/>
  <c r="AV773" i="174"/>
  <c r="AQ773" i="174"/>
  <c r="AR773" i="174"/>
  <c r="AS773" i="174"/>
  <c r="T773" i="174"/>
  <c r="P773" i="174"/>
  <c r="AE773" i="174"/>
  <c r="BK773" i="174"/>
  <c r="AB773" i="174"/>
  <c r="AA773" i="174"/>
  <c r="BM773" i="174"/>
  <c r="L773" i="174"/>
  <c r="N773" i="174"/>
  <c r="H773" i="174"/>
  <c r="W773" i="174"/>
  <c r="K773" i="174"/>
  <c r="I773" i="174"/>
  <c r="J773" i="174"/>
  <c r="M773" i="174"/>
  <c r="D769" i="174"/>
  <c r="AV769" i="174"/>
  <c r="AT769" i="174"/>
  <c r="AS769" i="174"/>
  <c r="AE769" i="174"/>
  <c r="AU769" i="174"/>
  <c r="T769" i="174"/>
  <c r="P769" i="174"/>
  <c r="AQ769" i="174"/>
  <c r="AR769" i="174"/>
  <c r="AA769" i="174"/>
  <c r="BM769" i="174"/>
  <c r="BK769" i="174"/>
  <c r="AB769" i="174"/>
  <c r="H769" i="174"/>
  <c r="J769" i="174"/>
  <c r="W769" i="174"/>
  <c r="K769" i="174"/>
  <c r="L769" i="174"/>
  <c r="N769" i="174"/>
  <c r="M769" i="174"/>
  <c r="I769" i="174"/>
  <c r="F762" i="174"/>
  <c r="AT762" i="174"/>
  <c r="AU762" i="174"/>
  <c r="AV762" i="174"/>
  <c r="AQ762" i="174"/>
  <c r="AR762" i="174"/>
  <c r="AS762" i="174"/>
  <c r="AE762" i="174"/>
  <c r="T762" i="174"/>
  <c r="P762" i="174"/>
  <c r="AB762" i="174"/>
  <c r="AA762" i="174"/>
  <c r="BM762" i="174"/>
  <c r="BK762" i="174"/>
  <c r="I762" i="174"/>
  <c r="K762" i="174"/>
  <c r="L762" i="174"/>
  <c r="W762" i="174"/>
  <c r="M762" i="174"/>
  <c r="H762" i="174"/>
  <c r="J762" i="174"/>
  <c r="N762" i="174"/>
  <c r="AU835" i="174"/>
  <c r="AV835" i="174"/>
  <c r="AT835" i="174"/>
  <c r="AQ835" i="174"/>
  <c r="AR835" i="174"/>
  <c r="P835" i="174"/>
  <c r="AS835" i="174"/>
  <c r="AE835" i="174"/>
  <c r="T835" i="174"/>
  <c r="BM835" i="174"/>
  <c r="AB835" i="174"/>
  <c r="AA835" i="174"/>
  <c r="BK835" i="174"/>
  <c r="N835" i="174"/>
  <c r="H835" i="174"/>
  <c r="W835" i="174"/>
  <c r="I835" i="174"/>
  <c r="J835" i="174"/>
  <c r="M835" i="174"/>
  <c r="L835" i="174"/>
  <c r="K835" i="174"/>
  <c r="D833" i="174"/>
  <c r="AV833" i="174"/>
  <c r="AT833" i="174"/>
  <c r="AS833" i="174"/>
  <c r="AE833" i="174"/>
  <c r="T833" i="174"/>
  <c r="AQ833" i="174"/>
  <c r="AU833" i="174"/>
  <c r="AR833" i="174"/>
  <c r="P833" i="174"/>
  <c r="AA833" i="174"/>
  <c r="BM833" i="174"/>
  <c r="BK833" i="174"/>
  <c r="AB833" i="174"/>
  <c r="W833" i="174"/>
  <c r="L833" i="174"/>
  <c r="M833" i="174"/>
  <c r="N833" i="174"/>
  <c r="H833" i="174"/>
  <c r="K833" i="174"/>
  <c r="I833" i="174"/>
  <c r="J833" i="174"/>
  <c r="AU828" i="174"/>
  <c r="AV828" i="174"/>
  <c r="AR828" i="174"/>
  <c r="AS828" i="174"/>
  <c r="AT828" i="174"/>
  <c r="AQ828" i="174"/>
  <c r="P828" i="174"/>
  <c r="AE828" i="174"/>
  <c r="T828" i="174"/>
  <c r="AB828" i="174"/>
  <c r="AA828" i="174"/>
  <c r="BM828" i="174"/>
  <c r="BK828" i="174"/>
  <c r="H828" i="174"/>
  <c r="W828" i="174"/>
  <c r="I828" i="174"/>
  <c r="J828" i="174"/>
  <c r="K828" i="174"/>
  <c r="N828" i="174"/>
  <c r="L828" i="174"/>
  <c r="M828" i="174"/>
  <c r="E825" i="174"/>
  <c r="AV825" i="174"/>
  <c r="AT825" i="174"/>
  <c r="AS825" i="174"/>
  <c r="AU825" i="174"/>
  <c r="AE825" i="174"/>
  <c r="T825" i="174"/>
  <c r="AQ825" i="174"/>
  <c r="P825" i="174"/>
  <c r="AR825" i="174"/>
  <c r="AA825" i="174"/>
  <c r="BM825" i="174"/>
  <c r="BK825" i="174"/>
  <c r="AB825" i="174"/>
  <c r="W825" i="174"/>
  <c r="L825" i="174"/>
  <c r="M825" i="174"/>
  <c r="N825" i="174"/>
  <c r="H825" i="174"/>
  <c r="K825" i="174"/>
  <c r="I825" i="174"/>
  <c r="J825" i="174"/>
  <c r="E997" i="174"/>
  <c r="B997" i="174" s="1"/>
  <c r="G997" i="174" s="1"/>
  <c r="AT997" i="174"/>
  <c r="AU997" i="174"/>
  <c r="AQ997" i="174"/>
  <c r="AR997" i="174"/>
  <c r="AV997" i="174"/>
  <c r="AS997" i="174"/>
  <c r="P997" i="174"/>
  <c r="AE997" i="174"/>
  <c r="T997" i="174"/>
  <c r="BK997" i="174"/>
  <c r="AB997" i="174"/>
  <c r="AA997" i="174"/>
  <c r="BM997" i="174"/>
  <c r="W997" i="174"/>
  <c r="H997" i="174"/>
  <c r="I997" i="174"/>
  <c r="J997" i="174"/>
  <c r="K997" i="174"/>
  <c r="L997" i="174"/>
  <c r="N997" i="174"/>
  <c r="M997" i="174"/>
  <c r="AT989" i="174"/>
  <c r="AU989" i="174"/>
  <c r="AQ989" i="174"/>
  <c r="AR989" i="174"/>
  <c r="AS989" i="174"/>
  <c r="P989" i="174"/>
  <c r="AV989" i="174"/>
  <c r="AE989" i="174"/>
  <c r="T989" i="174"/>
  <c r="BK989" i="174"/>
  <c r="AB989" i="174"/>
  <c r="AA989" i="174"/>
  <c r="BM989" i="174"/>
  <c r="W989" i="174"/>
  <c r="H989" i="174"/>
  <c r="I989" i="174"/>
  <c r="J989" i="174"/>
  <c r="K989" i="174"/>
  <c r="N989" i="174"/>
  <c r="L989" i="174"/>
  <c r="M989" i="174"/>
  <c r="D980" i="174"/>
  <c r="E972" i="174"/>
  <c r="F965" i="174"/>
  <c r="AT965" i="174"/>
  <c r="AU965" i="174"/>
  <c r="AV965" i="174"/>
  <c r="AQ965" i="174"/>
  <c r="AR965" i="174"/>
  <c r="AS965" i="174"/>
  <c r="P965" i="174"/>
  <c r="AE965" i="174"/>
  <c r="T965" i="174"/>
  <c r="BK965" i="174"/>
  <c r="AB965" i="174"/>
  <c r="AA965" i="174"/>
  <c r="BM965" i="174"/>
  <c r="W965" i="174"/>
  <c r="H965" i="174"/>
  <c r="I965" i="174"/>
  <c r="J965" i="174"/>
  <c r="L965" i="174"/>
  <c r="K965" i="174"/>
  <c r="M965" i="174"/>
  <c r="N965" i="174"/>
  <c r="F958" i="174"/>
  <c r="F947" i="174"/>
  <c r="AU947" i="174"/>
  <c r="AV947" i="174"/>
  <c r="AT947" i="174"/>
  <c r="P947" i="174"/>
  <c r="AQ947" i="174"/>
  <c r="AE947" i="174"/>
  <c r="AR947" i="174"/>
  <c r="AS947" i="174"/>
  <c r="T947" i="174"/>
  <c r="AB947" i="174"/>
  <c r="BM947" i="174"/>
  <c r="AA947" i="174"/>
  <c r="BK947" i="174"/>
  <c r="N947" i="174"/>
  <c r="H947" i="174"/>
  <c r="J947" i="174"/>
  <c r="W947" i="174"/>
  <c r="M947" i="174"/>
  <c r="I947" i="174"/>
  <c r="K947" i="174"/>
  <c r="L947" i="174"/>
  <c r="F934" i="174"/>
  <c r="F909" i="174"/>
  <c r="AT909" i="174"/>
  <c r="AU909" i="174"/>
  <c r="AV909" i="174"/>
  <c r="AQ909" i="174"/>
  <c r="AR909" i="174"/>
  <c r="AS909" i="174"/>
  <c r="P909" i="174"/>
  <c r="AE909" i="174"/>
  <c r="T909" i="174"/>
  <c r="BK909" i="174"/>
  <c r="AB909" i="174"/>
  <c r="AA909" i="174"/>
  <c r="BM909" i="174"/>
  <c r="W909" i="174"/>
  <c r="H909" i="174"/>
  <c r="I909" i="174"/>
  <c r="J909" i="174"/>
  <c r="K909" i="174"/>
  <c r="L909" i="174"/>
  <c r="M909" i="174"/>
  <c r="N909" i="174"/>
  <c r="AT902" i="174"/>
  <c r="AU902" i="174"/>
  <c r="AV902" i="174"/>
  <c r="AQ902" i="174"/>
  <c r="AR902" i="174"/>
  <c r="AS902" i="174"/>
  <c r="P902" i="174"/>
  <c r="AE902" i="174"/>
  <c r="T902" i="174"/>
  <c r="BK902" i="174"/>
  <c r="AB902" i="174"/>
  <c r="BM902" i="174"/>
  <c r="AA902" i="174"/>
  <c r="W902" i="174"/>
  <c r="I902" i="174"/>
  <c r="J902" i="174"/>
  <c r="K902" i="174"/>
  <c r="L902" i="174"/>
  <c r="M902" i="174"/>
  <c r="H902" i="174"/>
  <c r="N902" i="174"/>
  <c r="AT896" i="174"/>
  <c r="AV896" i="174"/>
  <c r="AQ896" i="174"/>
  <c r="AR896" i="174"/>
  <c r="AS896" i="174"/>
  <c r="AU896" i="174"/>
  <c r="T896" i="174"/>
  <c r="P896" i="174"/>
  <c r="AE896" i="174"/>
  <c r="AA896" i="174"/>
  <c r="BM896" i="174"/>
  <c r="BK896" i="174"/>
  <c r="AB896" i="174"/>
  <c r="W896" i="174"/>
  <c r="K896" i="174"/>
  <c r="L896" i="174"/>
  <c r="M896" i="174"/>
  <c r="N896" i="174"/>
  <c r="J896" i="174"/>
  <c r="H896" i="174"/>
  <c r="I896" i="174"/>
  <c r="AT879" i="174"/>
  <c r="AU879" i="174"/>
  <c r="AV879" i="174"/>
  <c r="AQ879" i="174"/>
  <c r="AR879" i="174"/>
  <c r="AS879" i="174"/>
  <c r="T879" i="174"/>
  <c r="AE879" i="174"/>
  <c r="P879" i="174"/>
  <c r="BM879" i="174"/>
  <c r="BK879" i="174"/>
  <c r="AB879" i="174"/>
  <c r="AA879" i="174"/>
  <c r="W879" i="174"/>
  <c r="J879" i="174"/>
  <c r="K879" i="174"/>
  <c r="L879" i="174"/>
  <c r="M879" i="174"/>
  <c r="N879" i="174"/>
  <c r="I879" i="174"/>
  <c r="H879" i="174"/>
  <c r="AV873" i="174"/>
  <c r="AT873" i="174"/>
  <c r="AS873" i="174"/>
  <c r="AU873" i="174"/>
  <c r="AE873" i="174"/>
  <c r="AQ873" i="174"/>
  <c r="T873" i="174"/>
  <c r="AR873" i="174"/>
  <c r="P873" i="174"/>
  <c r="AA873" i="174"/>
  <c r="BM873" i="174"/>
  <c r="BK873" i="174"/>
  <c r="AB873" i="174"/>
  <c r="W873" i="174"/>
  <c r="L873" i="174"/>
  <c r="M873" i="174"/>
  <c r="N873" i="174"/>
  <c r="H873" i="174"/>
  <c r="K873" i="174"/>
  <c r="I873" i="174"/>
  <c r="J873" i="174"/>
  <c r="AU868" i="174"/>
  <c r="AV868" i="174"/>
  <c r="AR868" i="174"/>
  <c r="AT868" i="174"/>
  <c r="AS868" i="174"/>
  <c r="P868" i="174"/>
  <c r="AE868" i="174"/>
  <c r="T868" i="174"/>
  <c r="AQ868" i="174"/>
  <c r="AB868" i="174"/>
  <c r="AA868" i="174"/>
  <c r="BM868" i="174"/>
  <c r="BK868" i="174"/>
  <c r="H868" i="174"/>
  <c r="I868" i="174"/>
  <c r="J868" i="174"/>
  <c r="W868" i="174"/>
  <c r="K868" i="174"/>
  <c r="N868" i="174"/>
  <c r="L868" i="174"/>
  <c r="M868" i="174"/>
  <c r="AU859" i="174"/>
  <c r="AV859" i="174"/>
  <c r="AT859" i="174"/>
  <c r="AQ859" i="174"/>
  <c r="AR859" i="174"/>
  <c r="AS859" i="174"/>
  <c r="P859" i="174"/>
  <c r="AE859" i="174"/>
  <c r="T859" i="174"/>
  <c r="BM859" i="174"/>
  <c r="AB859" i="174"/>
  <c r="AA859" i="174"/>
  <c r="BK859" i="174"/>
  <c r="N859" i="174"/>
  <c r="W859" i="174"/>
  <c r="H859" i="174"/>
  <c r="I859" i="174"/>
  <c r="J859" i="174"/>
  <c r="M859" i="174"/>
  <c r="K859" i="174"/>
  <c r="L859" i="174"/>
  <c r="AU844" i="174"/>
  <c r="AV844" i="174"/>
  <c r="AR844" i="174"/>
  <c r="AS844" i="174"/>
  <c r="P844" i="174"/>
  <c r="AE844" i="174"/>
  <c r="AQ844" i="174"/>
  <c r="T844" i="174"/>
  <c r="AT844" i="174"/>
  <c r="AA844" i="174"/>
  <c r="AB844" i="174"/>
  <c r="BM844" i="174"/>
  <c r="BK844" i="174"/>
  <c r="H844" i="174"/>
  <c r="I844" i="174"/>
  <c r="J844" i="174"/>
  <c r="K844" i="174"/>
  <c r="N844" i="174"/>
  <c r="W844" i="174"/>
  <c r="M844" i="174"/>
  <c r="L844" i="174"/>
  <c r="E830" i="174"/>
  <c r="AU804" i="174"/>
  <c r="AV804" i="174"/>
  <c r="AR804" i="174"/>
  <c r="AT804" i="174"/>
  <c r="AS804" i="174"/>
  <c r="P804" i="174"/>
  <c r="AE804" i="174"/>
  <c r="T804" i="174"/>
  <c r="AQ804" i="174"/>
  <c r="AB804" i="174"/>
  <c r="AA804" i="174"/>
  <c r="BM804" i="174"/>
  <c r="BK804" i="174"/>
  <c r="K804" i="174"/>
  <c r="M804" i="174"/>
  <c r="N804" i="174"/>
  <c r="J804" i="174"/>
  <c r="H804" i="174"/>
  <c r="I804" i="174"/>
  <c r="L804" i="174"/>
  <c r="W804" i="174"/>
  <c r="AT903" i="174"/>
  <c r="AU903" i="174"/>
  <c r="AV903" i="174"/>
  <c r="AQ903" i="174"/>
  <c r="AR903" i="174"/>
  <c r="AS903" i="174"/>
  <c r="T903" i="174"/>
  <c r="P903" i="174"/>
  <c r="AE903" i="174"/>
  <c r="BM903" i="174"/>
  <c r="BK903" i="174"/>
  <c r="AB903" i="174"/>
  <c r="AA903" i="174"/>
  <c r="W903" i="174"/>
  <c r="J903" i="174"/>
  <c r="K903" i="174"/>
  <c r="L903" i="174"/>
  <c r="M903" i="174"/>
  <c r="N903" i="174"/>
  <c r="I903" i="174"/>
  <c r="H903" i="174"/>
  <c r="F889" i="174"/>
  <c r="AV889" i="174"/>
  <c r="AT889" i="174"/>
  <c r="AS889" i="174"/>
  <c r="AU889" i="174"/>
  <c r="AE889" i="174"/>
  <c r="T889" i="174"/>
  <c r="AQ889" i="174"/>
  <c r="P889" i="174"/>
  <c r="AR889" i="174"/>
  <c r="BK889" i="174"/>
  <c r="AA889" i="174"/>
  <c r="BM889" i="174"/>
  <c r="AB889" i="174"/>
  <c r="W889" i="174"/>
  <c r="L889" i="174"/>
  <c r="M889" i="174"/>
  <c r="N889" i="174"/>
  <c r="H889" i="174"/>
  <c r="K889" i="174"/>
  <c r="I889" i="174"/>
  <c r="J889" i="174"/>
  <c r="E887" i="174"/>
  <c r="AT887" i="174"/>
  <c r="AU887" i="174"/>
  <c r="AV887" i="174"/>
  <c r="AQ887" i="174"/>
  <c r="AR887" i="174"/>
  <c r="AS887" i="174"/>
  <c r="T887" i="174"/>
  <c r="AE887" i="174"/>
  <c r="P887" i="174"/>
  <c r="BM887" i="174"/>
  <c r="BK887" i="174"/>
  <c r="AB887" i="174"/>
  <c r="AA887" i="174"/>
  <c r="W887" i="174"/>
  <c r="J887" i="174"/>
  <c r="K887" i="174"/>
  <c r="L887" i="174"/>
  <c r="M887" i="174"/>
  <c r="N887" i="174"/>
  <c r="I887" i="174"/>
  <c r="H887" i="174"/>
  <c r="AV881" i="174"/>
  <c r="AT881" i="174"/>
  <c r="AS881" i="174"/>
  <c r="AU881" i="174"/>
  <c r="AQ881" i="174"/>
  <c r="AE881" i="174"/>
  <c r="AR881" i="174"/>
  <c r="T881" i="174"/>
  <c r="P881" i="174"/>
  <c r="AA881" i="174"/>
  <c r="BM881" i="174"/>
  <c r="BK881" i="174"/>
  <c r="AB881" i="174"/>
  <c r="W881" i="174"/>
  <c r="L881" i="174"/>
  <c r="M881" i="174"/>
  <c r="N881" i="174"/>
  <c r="H881" i="174"/>
  <c r="K881" i="174"/>
  <c r="J881" i="174"/>
  <c r="I881" i="174"/>
  <c r="D872" i="174"/>
  <c r="AT872" i="174"/>
  <c r="AV872" i="174"/>
  <c r="AQ872" i="174"/>
  <c r="AU872" i="174"/>
  <c r="AR872" i="174"/>
  <c r="AS872" i="174"/>
  <c r="T872" i="174"/>
  <c r="P872" i="174"/>
  <c r="AE872" i="174"/>
  <c r="AA872" i="174"/>
  <c r="BM872" i="174"/>
  <c r="BK872" i="174"/>
  <c r="AB872" i="174"/>
  <c r="W872" i="174"/>
  <c r="K872" i="174"/>
  <c r="L872" i="174"/>
  <c r="M872" i="174"/>
  <c r="N872" i="174"/>
  <c r="J872" i="174"/>
  <c r="I872" i="174"/>
  <c r="H872" i="174"/>
  <c r="AT863" i="174"/>
  <c r="AU863" i="174"/>
  <c r="AV863" i="174"/>
  <c r="AQ863" i="174"/>
  <c r="AR863" i="174"/>
  <c r="AS863" i="174"/>
  <c r="T863" i="174"/>
  <c r="AE863" i="174"/>
  <c r="P863" i="174"/>
  <c r="BM863" i="174"/>
  <c r="BK863" i="174"/>
  <c r="AB863" i="174"/>
  <c r="AA863" i="174"/>
  <c r="W863" i="174"/>
  <c r="J863" i="174"/>
  <c r="K863" i="174"/>
  <c r="L863" i="174"/>
  <c r="M863" i="174"/>
  <c r="N863" i="174"/>
  <c r="I863" i="174"/>
  <c r="H863" i="174"/>
  <c r="AT861" i="174"/>
  <c r="AU861" i="174"/>
  <c r="AQ861" i="174"/>
  <c r="AR861" i="174"/>
  <c r="AV861" i="174"/>
  <c r="AS861" i="174"/>
  <c r="P861" i="174"/>
  <c r="AE861" i="174"/>
  <c r="T861" i="174"/>
  <c r="BK861" i="174"/>
  <c r="AB861" i="174"/>
  <c r="AA861" i="174"/>
  <c r="BM861" i="174"/>
  <c r="W861" i="174"/>
  <c r="H861" i="174"/>
  <c r="I861" i="174"/>
  <c r="J861" i="174"/>
  <c r="K861" i="174"/>
  <c r="L861" i="174"/>
  <c r="M861" i="174"/>
  <c r="N861" i="174"/>
  <c r="AT858" i="174"/>
  <c r="AU858" i="174"/>
  <c r="AV858" i="174"/>
  <c r="AQ858" i="174"/>
  <c r="AR858" i="174"/>
  <c r="AS858" i="174"/>
  <c r="AE858" i="174"/>
  <c r="T858" i="174"/>
  <c r="P858" i="174"/>
  <c r="AB858" i="174"/>
  <c r="AA858" i="174"/>
  <c r="BM858" i="174"/>
  <c r="BK858" i="174"/>
  <c r="W858" i="174"/>
  <c r="M858" i="174"/>
  <c r="N858" i="174"/>
  <c r="H858" i="174"/>
  <c r="I858" i="174"/>
  <c r="L858" i="174"/>
  <c r="K858" i="174"/>
  <c r="J858" i="174"/>
  <c r="AU852" i="174"/>
  <c r="AV852" i="174"/>
  <c r="AR852" i="174"/>
  <c r="AS852" i="174"/>
  <c r="AT852" i="174"/>
  <c r="P852" i="174"/>
  <c r="AQ852" i="174"/>
  <c r="AE852" i="174"/>
  <c r="T852" i="174"/>
  <c r="AA852" i="174"/>
  <c r="AB852" i="174"/>
  <c r="BM852" i="174"/>
  <c r="BK852" i="174"/>
  <c r="W852" i="174"/>
  <c r="H852" i="174"/>
  <c r="I852" i="174"/>
  <c r="J852" i="174"/>
  <c r="K852" i="174"/>
  <c r="N852" i="174"/>
  <c r="L852" i="174"/>
  <c r="M852" i="174"/>
  <c r="D849" i="174"/>
  <c r="AV849" i="174"/>
  <c r="AT849" i="174"/>
  <c r="AS849" i="174"/>
  <c r="AU849" i="174"/>
  <c r="AQ849" i="174"/>
  <c r="AE849" i="174"/>
  <c r="P849" i="174"/>
  <c r="AR849" i="174"/>
  <c r="T849" i="174"/>
  <c r="AA849" i="174"/>
  <c r="BK849" i="174"/>
  <c r="BM849" i="174"/>
  <c r="AB849" i="174"/>
  <c r="W849" i="174"/>
  <c r="L849" i="174"/>
  <c r="M849" i="174"/>
  <c r="N849" i="174"/>
  <c r="H849" i="174"/>
  <c r="K849" i="174"/>
  <c r="I849" i="174"/>
  <c r="J849" i="174"/>
  <c r="AT846" i="174"/>
  <c r="AU846" i="174"/>
  <c r="AV846" i="174"/>
  <c r="AQ846" i="174"/>
  <c r="AR846" i="174"/>
  <c r="P846" i="174"/>
  <c r="AE846" i="174"/>
  <c r="AS846" i="174"/>
  <c r="T846" i="174"/>
  <c r="AB846" i="174"/>
  <c r="BK846" i="174"/>
  <c r="BM846" i="174"/>
  <c r="AA846" i="174"/>
  <c r="W846" i="174"/>
  <c r="I846" i="174"/>
  <c r="J846" i="174"/>
  <c r="K846" i="174"/>
  <c r="L846" i="174"/>
  <c r="M846" i="174"/>
  <c r="H846" i="174"/>
  <c r="N846" i="174"/>
  <c r="F995" i="174"/>
  <c r="AV995" i="174"/>
  <c r="AT995" i="174"/>
  <c r="P995" i="174"/>
  <c r="AU995" i="174"/>
  <c r="AQ995" i="174"/>
  <c r="AE995" i="174"/>
  <c r="AR995" i="174"/>
  <c r="AS995" i="174"/>
  <c r="T995" i="174"/>
  <c r="BM995" i="174"/>
  <c r="AB995" i="174"/>
  <c r="AA995" i="174"/>
  <c r="BK995" i="174"/>
  <c r="W995" i="174"/>
  <c r="N995" i="174"/>
  <c r="L995" i="174"/>
  <c r="H995" i="174"/>
  <c r="M995" i="174"/>
  <c r="I995" i="174"/>
  <c r="J995" i="174"/>
  <c r="K995" i="174"/>
  <c r="F985" i="174"/>
  <c r="F982" i="174"/>
  <c r="F977" i="174"/>
  <c r="E967" i="174"/>
  <c r="F961" i="174"/>
  <c r="AU956" i="174"/>
  <c r="AV956" i="174"/>
  <c r="AT956" i="174"/>
  <c r="P956" i="174"/>
  <c r="AR956" i="174"/>
  <c r="AE956" i="174"/>
  <c r="AQ956" i="174"/>
  <c r="T956" i="174"/>
  <c r="AS956" i="174"/>
  <c r="AA956" i="174"/>
  <c r="AB956" i="174"/>
  <c r="BM956" i="174"/>
  <c r="BK956" i="174"/>
  <c r="H956" i="174"/>
  <c r="W956" i="174"/>
  <c r="I956" i="174"/>
  <c r="K956" i="174"/>
  <c r="N956" i="174"/>
  <c r="J956" i="174"/>
  <c r="L956" i="174"/>
  <c r="M956" i="174"/>
  <c r="D949" i="174"/>
  <c r="AT944" i="174"/>
  <c r="AV944" i="174"/>
  <c r="AU944" i="174"/>
  <c r="AQ944" i="174"/>
  <c r="T944" i="174"/>
  <c r="AR944" i="174"/>
  <c r="AS944" i="174"/>
  <c r="P944" i="174"/>
  <c r="AE944" i="174"/>
  <c r="AA944" i="174"/>
  <c r="BM944" i="174"/>
  <c r="BK944" i="174"/>
  <c r="AB944" i="174"/>
  <c r="W944" i="174"/>
  <c r="K944" i="174"/>
  <c r="L944" i="174"/>
  <c r="M944" i="174"/>
  <c r="J944" i="174"/>
  <c r="H944" i="174"/>
  <c r="I944" i="174"/>
  <c r="N944" i="174"/>
  <c r="D923" i="174"/>
  <c r="AT914" i="174"/>
  <c r="AU914" i="174"/>
  <c r="AV914" i="174"/>
  <c r="AQ914" i="174"/>
  <c r="AR914" i="174"/>
  <c r="AS914" i="174"/>
  <c r="AE914" i="174"/>
  <c r="T914" i="174"/>
  <c r="P914" i="174"/>
  <c r="AB914" i="174"/>
  <c r="AA914" i="174"/>
  <c r="BM914" i="174"/>
  <c r="BK914" i="174"/>
  <c r="W914" i="174"/>
  <c r="M914" i="174"/>
  <c r="N914" i="174"/>
  <c r="H914" i="174"/>
  <c r="I914" i="174"/>
  <c r="L914" i="174"/>
  <c r="J914" i="174"/>
  <c r="K914" i="174"/>
  <c r="F906" i="174"/>
  <c r="E904" i="174"/>
  <c r="B904" i="174" s="1"/>
  <c r="G904" i="174" s="1"/>
  <c r="AT904" i="174"/>
  <c r="AV904" i="174"/>
  <c r="AQ904" i="174"/>
  <c r="AU904" i="174"/>
  <c r="AR904" i="174"/>
  <c r="AS904" i="174"/>
  <c r="T904" i="174"/>
  <c r="P904" i="174"/>
  <c r="AE904" i="174"/>
  <c r="AA904" i="174"/>
  <c r="BM904" i="174"/>
  <c r="BK904" i="174"/>
  <c r="AB904" i="174"/>
  <c r="W904" i="174"/>
  <c r="K904" i="174"/>
  <c r="L904" i="174"/>
  <c r="M904" i="174"/>
  <c r="N904" i="174"/>
  <c r="J904" i="174"/>
  <c r="I904" i="174"/>
  <c r="H904" i="174"/>
  <c r="D898" i="174"/>
  <c r="E893" i="174"/>
  <c r="B893" i="174" s="1"/>
  <c r="G893" i="174" s="1"/>
  <c r="AT893" i="174"/>
  <c r="AU893" i="174"/>
  <c r="AQ893" i="174"/>
  <c r="AR893" i="174"/>
  <c r="AV893" i="174"/>
  <c r="AS893" i="174"/>
  <c r="P893" i="174"/>
  <c r="AE893" i="174"/>
  <c r="T893" i="174"/>
  <c r="BK893" i="174"/>
  <c r="AB893" i="174"/>
  <c r="AA893" i="174"/>
  <c r="BM893" i="174"/>
  <c r="W893" i="174"/>
  <c r="H893" i="174"/>
  <c r="I893" i="174"/>
  <c r="J893" i="174"/>
  <c r="K893" i="174"/>
  <c r="L893" i="174"/>
  <c r="M893" i="174"/>
  <c r="N893" i="174"/>
  <c r="AT890" i="174"/>
  <c r="AU890" i="174"/>
  <c r="AV890" i="174"/>
  <c r="AQ890" i="174"/>
  <c r="AR890" i="174"/>
  <c r="AS890" i="174"/>
  <c r="AE890" i="174"/>
  <c r="T890" i="174"/>
  <c r="P890" i="174"/>
  <c r="AB890" i="174"/>
  <c r="AA890" i="174"/>
  <c r="BM890" i="174"/>
  <c r="BK890" i="174"/>
  <c r="W890" i="174"/>
  <c r="M890" i="174"/>
  <c r="N890" i="174"/>
  <c r="H890" i="174"/>
  <c r="I890" i="174"/>
  <c r="L890" i="174"/>
  <c r="J890" i="174"/>
  <c r="K890" i="174"/>
  <c r="D885" i="174"/>
  <c r="D876" i="174"/>
  <c r="D870" i="174"/>
  <c r="AT862" i="174"/>
  <c r="AU862" i="174"/>
  <c r="AV862" i="174"/>
  <c r="AQ862" i="174"/>
  <c r="AR862" i="174"/>
  <c r="AS862" i="174"/>
  <c r="P862" i="174"/>
  <c r="AE862" i="174"/>
  <c r="T862" i="174"/>
  <c r="AB862" i="174"/>
  <c r="BK862" i="174"/>
  <c r="AA862" i="174"/>
  <c r="BM862" i="174"/>
  <c r="W862" i="174"/>
  <c r="I862" i="174"/>
  <c r="J862" i="174"/>
  <c r="K862" i="174"/>
  <c r="L862" i="174"/>
  <c r="M862" i="174"/>
  <c r="H862" i="174"/>
  <c r="N862" i="174"/>
  <c r="E856" i="174"/>
  <c r="AT856" i="174"/>
  <c r="AV856" i="174"/>
  <c r="AU856" i="174"/>
  <c r="AQ856" i="174"/>
  <c r="AR856" i="174"/>
  <c r="AS856" i="174"/>
  <c r="T856" i="174"/>
  <c r="P856" i="174"/>
  <c r="AE856" i="174"/>
  <c r="AA856" i="174"/>
  <c r="BM856" i="174"/>
  <c r="BK856" i="174"/>
  <c r="AB856" i="174"/>
  <c r="W856" i="174"/>
  <c r="K856" i="174"/>
  <c r="L856" i="174"/>
  <c r="M856" i="174"/>
  <c r="N856" i="174"/>
  <c r="J856" i="174"/>
  <c r="H856" i="174"/>
  <c r="I856" i="174"/>
  <c r="F849" i="174"/>
  <c r="AU836" i="174"/>
  <c r="AV836" i="174"/>
  <c r="AR836" i="174"/>
  <c r="AT836" i="174"/>
  <c r="AS836" i="174"/>
  <c r="P836" i="174"/>
  <c r="AE836" i="174"/>
  <c r="T836" i="174"/>
  <c r="AQ836" i="174"/>
  <c r="AB836" i="174"/>
  <c r="AA836" i="174"/>
  <c r="BM836" i="174"/>
  <c r="BK836" i="174"/>
  <c r="H836" i="174"/>
  <c r="I836" i="174"/>
  <c r="J836" i="174"/>
  <c r="W836" i="174"/>
  <c r="K836" i="174"/>
  <c r="N836" i="174"/>
  <c r="L836" i="174"/>
  <c r="M836" i="174"/>
  <c r="E833" i="174"/>
  <c r="D828" i="174"/>
  <c r="AT826" i="174"/>
  <c r="AU826" i="174"/>
  <c r="AV826" i="174"/>
  <c r="AQ826" i="174"/>
  <c r="AR826" i="174"/>
  <c r="AS826" i="174"/>
  <c r="AE826" i="174"/>
  <c r="T826" i="174"/>
  <c r="P826" i="174"/>
  <c r="AB826" i="174"/>
  <c r="AA826" i="174"/>
  <c r="BM826" i="174"/>
  <c r="BK826" i="174"/>
  <c r="W826" i="174"/>
  <c r="M826" i="174"/>
  <c r="N826" i="174"/>
  <c r="H826" i="174"/>
  <c r="I826" i="174"/>
  <c r="L826" i="174"/>
  <c r="K826" i="174"/>
  <c r="J826" i="174"/>
  <c r="AT821" i="174"/>
  <c r="AU821" i="174"/>
  <c r="AQ821" i="174"/>
  <c r="AR821" i="174"/>
  <c r="AS821" i="174"/>
  <c r="AV821" i="174"/>
  <c r="P821" i="174"/>
  <c r="AE821" i="174"/>
  <c r="T821" i="174"/>
  <c r="BK821" i="174"/>
  <c r="AB821" i="174"/>
  <c r="AA821" i="174"/>
  <c r="BM821" i="174"/>
  <c r="L821" i="174"/>
  <c r="N821" i="174"/>
  <c r="H821" i="174"/>
  <c r="W821" i="174"/>
  <c r="K821" i="174"/>
  <c r="M821" i="174"/>
  <c r="J821" i="174"/>
  <c r="I821" i="174"/>
  <c r="F813" i="174"/>
  <c r="F810" i="174"/>
  <c r="E800" i="174"/>
  <c r="E798" i="174"/>
  <c r="B798" i="174" s="1"/>
  <c r="G798" i="174" s="1"/>
  <c r="AT798" i="174"/>
  <c r="AU798" i="174"/>
  <c r="AV798" i="174"/>
  <c r="AQ798" i="174"/>
  <c r="AR798" i="174"/>
  <c r="AS798" i="174"/>
  <c r="P798" i="174"/>
  <c r="AE798" i="174"/>
  <c r="T798" i="174"/>
  <c r="BK798" i="174"/>
  <c r="AB798" i="174"/>
  <c r="BM798" i="174"/>
  <c r="AA798" i="174"/>
  <c r="W798" i="174"/>
  <c r="M798" i="174"/>
  <c r="H798" i="174"/>
  <c r="I798" i="174"/>
  <c r="L798" i="174"/>
  <c r="J798" i="174"/>
  <c r="K798" i="174"/>
  <c r="N798" i="174"/>
  <c r="AT794" i="174"/>
  <c r="AU794" i="174"/>
  <c r="AV794" i="174"/>
  <c r="AQ794" i="174"/>
  <c r="AR794" i="174"/>
  <c r="AS794" i="174"/>
  <c r="AE794" i="174"/>
  <c r="T794" i="174"/>
  <c r="P794" i="174"/>
  <c r="AB794" i="174"/>
  <c r="AA794" i="174"/>
  <c r="BM794" i="174"/>
  <c r="BK794" i="174"/>
  <c r="I794" i="174"/>
  <c r="K794" i="174"/>
  <c r="L794" i="174"/>
  <c r="W794" i="174"/>
  <c r="M794" i="174"/>
  <c r="H794" i="174"/>
  <c r="J794" i="174"/>
  <c r="N794" i="174"/>
  <c r="F790" i="174"/>
  <c r="AT789" i="174"/>
  <c r="AU789" i="174"/>
  <c r="AQ789" i="174"/>
  <c r="AR789" i="174"/>
  <c r="AS789" i="174"/>
  <c r="P789" i="174"/>
  <c r="T789" i="174"/>
  <c r="AV789" i="174"/>
  <c r="AE789" i="174"/>
  <c r="BK789" i="174"/>
  <c r="AB789" i="174"/>
  <c r="AA789" i="174"/>
  <c r="BM789" i="174"/>
  <c r="L789" i="174"/>
  <c r="N789" i="174"/>
  <c r="H789" i="174"/>
  <c r="W789" i="174"/>
  <c r="K789" i="174"/>
  <c r="I789" i="174"/>
  <c r="J789" i="174"/>
  <c r="M789" i="174"/>
  <c r="D782" i="174"/>
  <c r="AT782" i="174"/>
  <c r="AU782" i="174"/>
  <c r="AV782" i="174"/>
  <c r="AQ782" i="174"/>
  <c r="P782" i="174"/>
  <c r="AR782" i="174"/>
  <c r="AE782" i="174"/>
  <c r="AS782" i="174"/>
  <c r="T782" i="174"/>
  <c r="BK782" i="174"/>
  <c r="AB782" i="174"/>
  <c r="BM782" i="174"/>
  <c r="AA782" i="174"/>
  <c r="W782" i="174"/>
  <c r="M782" i="174"/>
  <c r="H782" i="174"/>
  <c r="I782" i="174"/>
  <c r="L782" i="174"/>
  <c r="J782" i="174"/>
  <c r="K782" i="174"/>
  <c r="N782" i="174"/>
  <c r="D775" i="174"/>
  <c r="B775" i="174" s="1"/>
  <c r="G775" i="174" s="1"/>
  <c r="AT775" i="174"/>
  <c r="AU775" i="174"/>
  <c r="AV775" i="174"/>
  <c r="AQ775" i="174"/>
  <c r="AR775" i="174"/>
  <c r="AS775" i="174"/>
  <c r="T775" i="174"/>
  <c r="AE775" i="174"/>
  <c r="P775" i="174"/>
  <c r="BM775" i="174"/>
  <c r="BK775" i="174"/>
  <c r="AB775" i="174"/>
  <c r="AA775" i="174"/>
  <c r="N775" i="174"/>
  <c r="W775" i="174"/>
  <c r="H775" i="174"/>
  <c r="I775" i="174"/>
  <c r="J775" i="174"/>
  <c r="M775" i="174"/>
  <c r="L775" i="174"/>
  <c r="K775" i="174"/>
  <c r="AT759" i="174"/>
  <c r="AU759" i="174"/>
  <c r="AV759" i="174"/>
  <c r="AQ759" i="174"/>
  <c r="AR759" i="174"/>
  <c r="AS759" i="174"/>
  <c r="T759" i="174"/>
  <c r="AE759" i="174"/>
  <c r="P759" i="174"/>
  <c r="BM759" i="174"/>
  <c r="BK759" i="174"/>
  <c r="AB759" i="174"/>
  <c r="AA759" i="174"/>
  <c r="N759" i="174"/>
  <c r="W759" i="174"/>
  <c r="H759" i="174"/>
  <c r="I759" i="174"/>
  <c r="J759" i="174"/>
  <c r="M759" i="174"/>
  <c r="K759" i="174"/>
  <c r="L759" i="174"/>
  <c r="D991" i="174"/>
  <c r="AT991" i="174"/>
  <c r="AU991" i="174"/>
  <c r="AV991" i="174"/>
  <c r="AS991" i="174"/>
  <c r="T991" i="174"/>
  <c r="AQ991" i="174"/>
  <c r="AE991" i="174"/>
  <c r="P991" i="174"/>
  <c r="AR991" i="174"/>
  <c r="BM991" i="174"/>
  <c r="BK991" i="174"/>
  <c r="AB991" i="174"/>
  <c r="AA991" i="174"/>
  <c r="W991" i="174"/>
  <c r="J991" i="174"/>
  <c r="K991" i="174"/>
  <c r="L991" i="174"/>
  <c r="M991" i="174"/>
  <c r="I991" i="174"/>
  <c r="N991" i="174"/>
  <c r="H991" i="174"/>
  <c r="D988" i="174"/>
  <c r="E985" i="174"/>
  <c r="E982" i="174"/>
  <c r="D975" i="174"/>
  <c r="B975" i="174" s="1"/>
  <c r="G975" i="174" s="1"/>
  <c r="AT975" i="174"/>
  <c r="AU975" i="174"/>
  <c r="AV975" i="174"/>
  <c r="AS975" i="174"/>
  <c r="T975" i="174"/>
  <c r="AQ975" i="174"/>
  <c r="AE975" i="174"/>
  <c r="P975" i="174"/>
  <c r="AR975" i="174"/>
  <c r="BM975" i="174"/>
  <c r="BK975" i="174"/>
  <c r="AB975" i="174"/>
  <c r="AA975" i="174"/>
  <c r="W975" i="174"/>
  <c r="J975" i="174"/>
  <c r="L975" i="174"/>
  <c r="N975" i="174"/>
  <c r="I975" i="174"/>
  <c r="K975" i="174"/>
  <c r="H975" i="174"/>
  <c r="M975" i="174"/>
  <c r="D972" i="174"/>
  <c r="AT970" i="174"/>
  <c r="AU970" i="174"/>
  <c r="AV970" i="174"/>
  <c r="AR970" i="174"/>
  <c r="AS970" i="174"/>
  <c r="AE970" i="174"/>
  <c r="T970" i="174"/>
  <c r="AQ970" i="174"/>
  <c r="P970" i="174"/>
  <c r="AB970" i="174"/>
  <c r="AA970" i="174"/>
  <c r="BM970" i="174"/>
  <c r="BK970" i="174"/>
  <c r="W970" i="174"/>
  <c r="M970" i="174"/>
  <c r="N970" i="174"/>
  <c r="I970" i="174"/>
  <c r="L970" i="174"/>
  <c r="H970" i="174"/>
  <c r="J970" i="174"/>
  <c r="K970" i="174"/>
  <c r="D967" i="174"/>
  <c r="E958" i="174"/>
  <c r="D952" i="174"/>
  <c r="AT952" i="174"/>
  <c r="AV952" i="174"/>
  <c r="AU952" i="174"/>
  <c r="AQ952" i="174"/>
  <c r="T952" i="174"/>
  <c r="AR952" i="174"/>
  <c r="AS952" i="174"/>
  <c r="P952" i="174"/>
  <c r="AE952" i="174"/>
  <c r="AA952" i="174"/>
  <c r="BM952" i="174"/>
  <c r="BK952" i="174"/>
  <c r="AB952" i="174"/>
  <c r="W952" i="174"/>
  <c r="K952" i="174"/>
  <c r="L952" i="174"/>
  <c r="M952" i="174"/>
  <c r="J952" i="174"/>
  <c r="I952" i="174"/>
  <c r="N952" i="174"/>
  <c r="H952" i="174"/>
  <c r="AT941" i="174"/>
  <c r="AU941" i="174"/>
  <c r="AV941" i="174"/>
  <c r="AQ941" i="174"/>
  <c r="AR941" i="174"/>
  <c r="AS941" i="174"/>
  <c r="P941" i="174"/>
  <c r="AE941" i="174"/>
  <c r="T941" i="174"/>
  <c r="BK941" i="174"/>
  <c r="AB941" i="174"/>
  <c r="AA941" i="174"/>
  <c r="BM941" i="174"/>
  <c r="W941" i="174"/>
  <c r="H941" i="174"/>
  <c r="I941" i="174"/>
  <c r="J941" i="174"/>
  <c r="L941" i="174"/>
  <c r="K941" i="174"/>
  <c r="M941" i="174"/>
  <c r="N941" i="174"/>
  <c r="D937" i="174"/>
  <c r="AV937" i="174"/>
  <c r="AT937" i="174"/>
  <c r="AU937" i="174"/>
  <c r="AE937" i="174"/>
  <c r="AS937" i="174"/>
  <c r="T937" i="174"/>
  <c r="AQ937" i="174"/>
  <c r="P937" i="174"/>
  <c r="AR937" i="174"/>
  <c r="AA937" i="174"/>
  <c r="BK937" i="174"/>
  <c r="BM937" i="174"/>
  <c r="AB937" i="174"/>
  <c r="W937" i="174"/>
  <c r="L937" i="174"/>
  <c r="M937" i="174"/>
  <c r="N937" i="174"/>
  <c r="H937" i="174"/>
  <c r="K937" i="174"/>
  <c r="J937" i="174"/>
  <c r="I937" i="174"/>
  <c r="AU931" i="174"/>
  <c r="AV931" i="174"/>
  <c r="AT931" i="174"/>
  <c r="P931" i="174"/>
  <c r="AQ931" i="174"/>
  <c r="AE931" i="174"/>
  <c r="AR931" i="174"/>
  <c r="AS931" i="174"/>
  <c r="T931" i="174"/>
  <c r="AB931" i="174"/>
  <c r="AA931" i="174"/>
  <c r="BM931" i="174"/>
  <c r="BK931" i="174"/>
  <c r="N931" i="174"/>
  <c r="H931" i="174"/>
  <c r="W931" i="174"/>
  <c r="J931" i="174"/>
  <c r="M931" i="174"/>
  <c r="L931" i="174"/>
  <c r="K931" i="174"/>
  <c r="I931" i="174"/>
  <c r="F928" i="174"/>
  <c r="AT928" i="174"/>
  <c r="AV928" i="174"/>
  <c r="AQ928" i="174"/>
  <c r="T928" i="174"/>
  <c r="AR928" i="174"/>
  <c r="AU928" i="174"/>
  <c r="AS928" i="174"/>
  <c r="P928" i="174"/>
  <c r="AE928" i="174"/>
  <c r="AA928" i="174"/>
  <c r="BM928" i="174"/>
  <c r="BK928" i="174"/>
  <c r="AB928" i="174"/>
  <c r="W928" i="174"/>
  <c r="K928" i="174"/>
  <c r="L928" i="174"/>
  <c r="M928" i="174"/>
  <c r="J928" i="174"/>
  <c r="N928" i="174"/>
  <c r="I928" i="174"/>
  <c r="H928" i="174"/>
  <c r="AT926" i="174"/>
  <c r="AU926" i="174"/>
  <c r="AV926" i="174"/>
  <c r="AQ926" i="174"/>
  <c r="P926" i="174"/>
  <c r="AR926" i="174"/>
  <c r="AS926" i="174"/>
  <c r="AE926" i="174"/>
  <c r="T926" i="174"/>
  <c r="BK926" i="174"/>
  <c r="AB926" i="174"/>
  <c r="BM926" i="174"/>
  <c r="AA926" i="174"/>
  <c r="W926" i="174"/>
  <c r="I926" i="174"/>
  <c r="J926" i="174"/>
  <c r="K926" i="174"/>
  <c r="M926" i="174"/>
  <c r="H926" i="174"/>
  <c r="L926" i="174"/>
  <c r="N926" i="174"/>
  <c r="E920" i="174"/>
  <c r="B920" i="174" s="1"/>
  <c r="G920" i="174" s="1"/>
  <c r="AT920" i="174"/>
  <c r="AV920" i="174"/>
  <c r="AU920" i="174"/>
  <c r="AQ920" i="174"/>
  <c r="T920" i="174"/>
  <c r="AR920" i="174"/>
  <c r="AS920" i="174"/>
  <c r="P920" i="174"/>
  <c r="AE920" i="174"/>
  <c r="AA920" i="174"/>
  <c r="BM920" i="174"/>
  <c r="BK920" i="174"/>
  <c r="AB920" i="174"/>
  <c r="W920" i="174"/>
  <c r="K920" i="174"/>
  <c r="L920" i="174"/>
  <c r="M920" i="174"/>
  <c r="N920" i="174"/>
  <c r="J920" i="174"/>
  <c r="H920" i="174"/>
  <c r="I920" i="174"/>
  <c r="D917" i="174"/>
  <c r="AT917" i="174"/>
  <c r="AU917" i="174"/>
  <c r="AQ917" i="174"/>
  <c r="AR917" i="174"/>
  <c r="AS917" i="174"/>
  <c r="P917" i="174"/>
  <c r="AV917" i="174"/>
  <c r="AE917" i="174"/>
  <c r="T917" i="174"/>
  <c r="BK917" i="174"/>
  <c r="AB917" i="174"/>
  <c r="AA917" i="174"/>
  <c r="BM917" i="174"/>
  <c r="W917" i="174"/>
  <c r="H917" i="174"/>
  <c r="I917" i="174"/>
  <c r="J917" i="174"/>
  <c r="K917" i="174"/>
  <c r="L917" i="174"/>
  <c r="M917" i="174"/>
  <c r="N917" i="174"/>
  <c r="E913" i="174"/>
  <c r="D911" i="174"/>
  <c r="AT911" i="174"/>
  <c r="AU911" i="174"/>
  <c r="AV911" i="174"/>
  <c r="AQ911" i="174"/>
  <c r="AR911" i="174"/>
  <c r="AS911" i="174"/>
  <c r="T911" i="174"/>
  <c r="P911" i="174"/>
  <c r="AE911" i="174"/>
  <c r="BM911" i="174"/>
  <c r="BK911" i="174"/>
  <c r="AB911" i="174"/>
  <c r="AA911" i="174"/>
  <c r="W911" i="174"/>
  <c r="J911" i="174"/>
  <c r="K911" i="174"/>
  <c r="L911" i="174"/>
  <c r="M911" i="174"/>
  <c r="N911" i="174"/>
  <c r="I911" i="174"/>
  <c r="H911" i="174"/>
  <c r="F903" i="174"/>
  <c r="E889" i="174"/>
  <c r="D887" i="174"/>
  <c r="AT882" i="174"/>
  <c r="AU882" i="174"/>
  <c r="AV882" i="174"/>
  <c r="AQ882" i="174"/>
  <c r="AR882" i="174"/>
  <c r="AS882" i="174"/>
  <c r="AE882" i="174"/>
  <c r="T882" i="174"/>
  <c r="P882" i="174"/>
  <c r="AB882" i="174"/>
  <c r="AA882" i="174"/>
  <c r="BM882" i="174"/>
  <c r="BK882" i="174"/>
  <c r="W882" i="174"/>
  <c r="M882" i="174"/>
  <c r="N882" i="174"/>
  <c r="H882" i="174"/>
  <c r="I882" i="174"/>
  <c r="L882" i="174"/>
  <c r="J882" i="174"/>
  <c r="K882" i="174"/>
  <c r="F872" i="174"/>
  <c r="E864" i="174"/>
  <c r="AT864" i="174"/>
  <c r="AV864" i="174"/>
  <c r="AQ864" i="174"/>
  <c r="AR864" i="174"/>
  <c r="AS864" i="174"/>
  <c r="T864" i="174"/>
  <c r="AU864" i="174"/>
  <c r="P864" i="174"/>
  <c r="AE864" i="174"/>
  <c r="AA864" i="174"/>
  <c r="BM864" i="174"/>
  <c r="BK864" i="174"/>
  <c r="AB864" i="174"/>
  <c r="W864" i="174"/>
  <c r="K864" i="174"/>
  <c r="L864" i="174"/>
  <c r="M864" i="174"/>
  <c r="N864" i="174"/>
  <c r="J864" i="174"/>
  <c r="H864" i="174"/>
  <c r="I864" i="174"/>
  <c r="D861" i="174"/>
  <c r="D858" i="174"/>
  <c r="D853" i="174"/>
  <c r="B853" i="174" s="1"/>
  <c r="G853" i="174" s="1"/>
  <c r="AT853" i="174"/>
  <c r="AU853" i="174"/>
  <c r="AQ853" i="174"/>
  <c r="AR853" i="174"/>
  <c r="AS853" i="174"/>
  <c r="AV853" i="174"/>
  <c r="P853" i="174"/>
  <c r="AE853" i="174"/>
  <c r="T853" i="174"/>
  <c r="BK853" i="174"/>
  <c r="AB853" i="174"/>
  <c r="AA853" i="174"/>
  <c r="BM853" i="174"/>
  <c r="W853" i="174"/>
  <c r="H853" i="174"/>
  <c r="I853" i="174"/>
  <c r="J853" i="174"/>
  <c r="K853" i="174"/>
  <c r="L853" i="174"/>
  <c r="M853" i="174"/>
  <c r="N853" i="174"/>
  <c r="E849" i="174"/>
  <c r="AT847" i="174"/>
  <c r="AU847" i="174"/>
  <c r="AV847" i="174"/>
  <c r="AQ847" i="174"/>
  <c r="AR847" i="174"/>
  <c r="AS847" i="174"/>
  <c r="T847" i="174"/>
  <c r="AE847" i="174"/>
  <c r="P847" i="174"/>
  <c r="BM847" i="174"/>
  <c r="BK847" i="174"/>
  <c r="AB847" i="174"/>
  <c r="AA847" i="174"/>
  <c r="W847" i="174"/>
  <c r="J847" i="174"/>
  <c r="K847" i="174"/>
  <c r="L847" i="174"/>
  <c r="M847" i="174"/>
  <c r="N847" i="174"/>
  <c r="I847" i="174"/>
  <c r="H847" i="174"/>
  <c r="AT840" i="174"/>
  <c r="AV840" i="174"/>
  <c r="AQ840" i="174"/>
  <c r="AU840" i="174"/>
  <c r="AR840" i="174"/>
  <c r="AS840" i="174"/>
  <c r="T840" i="174"/>
  <c r="P840" i="174"/>
  <c r="AE840" i="174"/>
  <c r="AA840" i="174"/>
  <c r="BM840" i="174"/>
  <c r="BK840" i="174"/>
  <c r="AB840" i="174"/>
  <c r="W840" i="174"/>
  <c r="K840" i="174"/>
  <c r="L840" i="174"/>
  <c r="M840" i="174"/>
  <c r="N840" i="174"/>
  <c r="J840" i="174"/>
  <c r="H840" i="174"/>
  <c r="I840" i="174"/>
  <c r="AT838" i="174"/>
  <c r="AU838" i="174"/>
  <c r="AV838" i="174"/>
  <c r="AQ838" i="174"/>
  <c r="AR838" i="174"/>
  <c r="AS838" i="174"/>
  <c r="P838" i="174"/>
  <c r="AE838" i="174"/>
  <c r="T838" i="174"/>
  <c r="BK838" i="174"/>
  <c r="AB838" i="174"/>
  <c r="BM838" i="174"/>
  <c r="AA838" i="174"/>
  <c r="W838" i="174"/>
  <c r="I838" i="174"/>
  <c r="J838" i="174"/>
  <c r="K838" i="174"/>
  <c r="L838" i="174"/>
  <c r="M838" i="174"/>
  <c r="H838" i="174"/>
  <c r="N838" i="174"/>
  <c r="D830" i="174"/>
  <c r="AT823" i="174"/>
  <c r="AU823" i="174"/>
  <c r="AV823" i="174"/>
  <c r="AQ823" i="174"/>
  <c r="AR823" i="174"/>
  <c r="AS823" i="174"/>
  <c r="T823" i="174"/>
  <c r="AE823" i="174"/>
  <c r="P823" i="174"/>
  <c r="BM823" i="174"/>
  <c r="BK823" i="174"/>
  <c r="AB823" i="174"/>
  <c r="AA823" i="174"/>
  <c r="W823" i="174"/>
  <c r="J823" i="174"/>
  <c r="K823" i="174"/>
  <c r="L823" i="174"/>
  <c r="M823" i="174"/>
  <c r="N823" i="174"/>
  <c r="I823" i="174"/>
  <c r="H823" i="174"/>
  <c r="AV817" i="174"/>
  <c r="AT817" i="174"/>
  <c r="AS817" i="174"/>
  <c r="AU817" i="174"/>
  <c r="AQ817" i="174"/>
  <c r="AE817" i="174"/>
  <c r="P817" i="174"/>
  <c r="AR817" i="174"/>
  <c r="T817" i="174"/>
  <c r="AA817" i="174"/>
  <c r="BM817" i="174"/>
  <c r="BK817" i="174"/>
  <c r="AB817" i="174"/>
  <c r="H817" i="174"/>
  <c r="J817" i="174"/>
  <c r="W817" i="174"/>
  <c r="K817" i="174"/>
  <c r="L817" i="174"/>
  <c r="I817" i="174"/>
  <c r="M817" i="174"/>
  <c r="N817" i="174"/>
  <c r="E813" i="174"/>
  <c r="D810" i="174"/>
  <c r="F807" i="174"/>
  <c r="AT807" i="174"/>
  <c r="AU807" i="174"/>
  <c r="AV807" i="174"/>
  <c r="AQ807" i="174"/>
  <c r="AR807" i="174"/>
  <c r="AS807" i="174"/>
  <c r="T807" i="174"/>
  <c r="P807" i="174"/>
  <c r="AE807" i="174"/>
  <c r="BM807" i="174"/>
  <c r="BK807" i="174"/>
  <c r="AB807" i="174"/>
  <c r="AA807" i="174"/>
  <c r="N807" i="174"/>
  <c r="W807" i="174"/>
  <c r="H807" i="174"/>
  <c r="I807" i="174"/>
  <c r="J807" i="174"/>
  <c r="M807" i="174"/>
  <c r="K807" i="174"/>
  <c r="L807" i="174"/>
  <c r="E803" i="174"/>
  <c r="F793" i="174"/>
  <c r="E790" i="174"/>
  <c r="AV785" i="174"/>
  <c r="AT785" i="174"/>
  <c r="AS785" i="174"/>
  <c r="AU785" i="174"/>
  <c r="AQ785" i="174"/>
  <c r="AE785" i="174"/>
  <c r="AR785" i="174"/>
  <c r="T785" i="174"/>
  <c r="P785" i="174"/>
  <c r="AA785" i="174"/>
  <c r="BM785" i="174"/>
  <c r="BK785" i="174"/>
  <c r="AB785" i="174"/>
  <c r="H785" i="174"/>
  <c r="J785" i="174"/>
  <c r="W785" i="174"/>
  <c r="K785" i="174"/>
  <c r="L785" i="174"/>
  <c r="I785" i="174"/>
  <c r="M785" i="174"/>
  <c r="N785" i="174"/>
  <c r="D778" i="174"/>
  <c r="AT778" i="174"/>
  <c r="AU778" i="174"/>
  <c r="AV778" i="174"/>
  <c r="AQ778" i="174"/>
  <c r="AR778" i="174"/>
  <c r="AS778" i="174"/>
  <c r="AE778" i="174"/>
  <c r="T778" i="174"/>
  <c r="P778" i="174"/>
  <c r="AB778" i="174"/>
  <c r="AA778" i="174"/>
  <c r="BM778" i="174"/>
  <c r="BK778" i="174"/>
  <c r="I778" i="174"/>
  <c r="K778" i="174"/>
  <c r="L778" i="174"/>
  <c r="W778" i="174"/>
  <c r="M778" i="174"/>
  <c r="H778" i="174"/>
  <c r="N778" i="174"/>
  <c r="J778" i="174"/>
  <c r="AU772" i="174"/>
  <c r="AV772" i="174"/>
  <c r="AR772" i="174"/>
  <c r="AT772" i="174"/>
  <c r="AS772" i="174"/>
  <c r="P772" i="174"/>
  <c r="AE772" i="174"/>
  <c r="T772" i="174"/>
  <c r="AQ772" i="174"/>
  <c r="AB772" i="174"/>
  <c r="AA772" i="174"/>
  <c r="BM772" i="174"/>
  <c r="BK772" i="174"/>
  <c r="K772" i="174"/>
  <c r="M772" i="174"/>
  <c r="N772" i="174"/>
  <c r="J772" i="174"/>
  <c r="W772" i="174"/>
  <c r="L772" i="174"/>
  <c r="H772" i="174"/>
  <c r="I772" i="174"/>
  <c r="D768" i="174"/>
  <c r="AT768" i="174"/>
  <c r="AV768" i="174"/>
  <c r="AQ768" i="174"/>
  <c r="AR768" i="174"/>
  <c r="AS768" i="174"/>
  <c r="AU768" i="174"/>
  <c r="T768" i="174"/>
  <c r="P768" i="174"/>
  <c r="AE768" i="174"/>
  <c r="AA768" i="174"/>
  <c r="BM768" i="174"/>
  <c r="BK768" i="174"/>
  <c r="AB768" i="174"/>
  <c r="W768" i="174"/>
  <c r="I768" i="174"/>
  <c r="J768" i="174"/>
  <c r="K768" i="174"/>
  <c r="N768" i="174"/>
  <c r="H768" i="174"/>
  <c r="L768" i="174"/>
  <c r="M768" i="174"/>
  <c r="F765" i="174"/>
  <c r="AT765" i="174"/>
  <c r="AU765" i="174"/>
  <c r="AQ765" i="174"/>
  <c r="AR765" i="174"/>
  <c r="AV765" i="174"/>
  <c r="AS765" i="174"/>
  <c r="P765" i="174"/>
  <c r="AE765" i="174"/>
  <c r="T765" i="174"/>
  <c r="BK765" i="174"/>
  <c r="AB765" i="174"/>
  <c r="AA765" i="174"/>
  <c r="BM765" i="174"/>
  <c r="L765" i="174"/>
  <c r="N765" i="174"/>
  <c r="H765" i="174"/>
  <c r="W765" i="174"/>
  <c r="K765" i="174"/>
  <c r="I765" i="174"/>
  <c r="J765" i="174"/>
  <c r="M765" i="174"/>
  <c r="AV761" i="174"/>
  <c r="AT761" i="174"/>
  <c r="AS761" i="174"/>
  <c r="AU761" i="174"/>
  <c r="AE761" i="174"/>
  <c r="AQ761" i="174"/>
  <c r="T761" i="174"/>
  <c r="P761" i="174"/>
  <c r="AR761" i="174"/>
  <c r="AA761" i="174"/>
  <c r="BM761" i="174"/>
  <c r="BK761" i="174"/>
  <c r="AB761" i="174"/>
  <c r="H761" i="174"/>
  <c r="J761" i="174"/>
  <c r="W761" i="174"/>
  <c r="K761" i="174"/>
  <c r="L761" i="174"/>
  <c r="I761" i="174"/>
  <c r="M761" i="174"/>
  <c r="N761" i="174"/>
  <c r="E686" i="174"/>
  <c r="B686" i="174" s="1"/>
  <c r="F268" i="174"/>
  <c r="F229" i="174"/>
  <c r="E447" i="174"/>
  <c r="D368" i="174"/>
  <c r="E345" i="174"/>
  <c r="B345" i="174" s="1"/>
  <c r="E338" i="174"/>
  <c r="B338" i="174" s="1"/>
  <c r="E528" i="174"/>
  <c r="B528" i="174" s="1"/>
  <c r="E710" i="174"/>
  <c r="B710" i="174" s="1"/>
  <c r="D751" i="174"/>
  <c r="D656" i="174"/>
  <c r="B656" i="174" s="1"/>
  <c r="E495" i="174"/>
  <c r="D755" i="174"/>
  <c r="B755" i="174" s="1"/>
  <c r="F735" i="174"/>
  <c r="E545" i="174"/>
  <c r="B545" i="174" s="1"/>
  <c r="E144" i="174"/>
  <c r="B144" i="174" s="1"/>
  <c r="F702" i="174"/>
  <c r="E688" i="174"/>
  <c r="D495" i="174"/>
  <c r="E425" i="174"/>
  <c r="B425" i="174" s="1"/>
  <c r="F205" i="174"/>
  <c r="F186" i="174"/>
  <c r="F137" i="174"/>
  <c r="F78" i="174"/>
  <c r="E647" i="174"/>
  <c r="B647" i="174" s="1"/>
  <c r="E423" i="174"/>
  <c r="B423" i="174" s="1"/>
  <c r="D64" i="174"/>
  <c r="B64" i="174" s="1"/>
  <c r="F294" i="174"/>
  <c r="E227" i="174"/>
  <c r="B227" i="174" s="1"/>
  <c r="F463" i="174"/>
  <c r="F329" i="174"/>
  <c r="F88" i="174"/>
  <c r="E559" i="174"/>
  <c r="B559" i="174" s="1"/>
  <c r="E463" i="174"/>
  <c r="B463" i="174" s="1"/>
  <c r="F425" i="174"/>
  <c r="E329" i="174"/>
  <c r="B329" i="174" s="1"/>
  <c r="F322" i="174"/>
  <c r="D270" i="174"/>
  <c r="B270" i="174" s="1"/>
  <c r="E45" i="174"/>
  <c r="B45" i="174" s="1"/>
  <c r="F32" i="174"/>
  <c r="D694" i="174"/>
  <c r="F38" i="174"/>
  <c r="E24" i="174"/>
  <c r="F64" i="174"/>
  <c r="E579" i="174"/>
  <c r="B579" i="174" s="1"/>
  <c r="F529" i="174"/>
  <c r="F517" i="174"/>
  <c r="F511" i="174"/>
  <c r="E160" i="174"/>
  <c r="B160" i="174" s="1"/>
  <c r="E517" i="174"/>
  <c r="B517" i="174" s="1"/>
  <c r="E511" i="174"/>
  <c r="B511" i="174" s="1"/>
  <c r="E302" i="174"/>
  <c r="B302" i="174" s="1"/>
  <c r="D244" i="174"/>
  <c r="B244" i="174" s="1"/>
  <c r="F237" i="174"/>
  <c r="E102" i="174"/>
  <c r="F95" i="174"/>
  <c r="E31" i="174"/>
  <c r="F720" i="174"/>
  <c r="F577" i="174"/>
  <c r="F510" i="174"/>
  <c r="E492" i="174"/>
  <c r="B492" i="174" s="1"/>
  <c r="F393" i="174"/>
  <c r="E229" i="174"/>
  <c r="B229" i="174" s="1"/>
  <c r="F163" i="174"/>
  <c r="F113" i="174"/>
  <c r="F80" i="174"/>
  <c r="F62" i="174"/>
  <c r="F657" i="174"/>
  <c r="F588" i="174"/>
  <c r="F407" i="174"/>
  <c r="F313" i="174"/>
  <c r="F46" i="174"/>
  <c r="F686" i="174"/>
  <c r="E657" i="174"/>
  <c r="B657" i="174" s="1"/>
  <c r="F637" i="174"/>
  <c r="E519" i="174"/>
  <c r="B519" i="174" s="1"/>
  <c r="E455" i="174"/>
  <c r="B455" i="174" s="1"/>
  <c r="F105" i="174"/>
  <c r="E46" i="174"/>
  <c r="B46" i="174" s="1"/>
  <c r="E22" i="174"/>
  <c r="B22" i="174" s="1"/>
  <c r="F553" i="174"/>
  <c r="E137" i="174"/>
  <c r="B137" i="174" s="1"/>
  <c r="E85" i="174"/>
  <c r="B85" i="174" s="1"/>
  <c r="E80" i="174"/>
  <c r="B80" i="174" s="1"/>
  <c r="E29" i="174"/>
  <c r="B29" i="174" s="1"/>
  <c r="F580" i="174"/>
  <c r="E553" i="174"/>
  <c r="B553" i="174" s="1"/>
  <c r="F278" i="174"/>
  <c r="F708" i="174"/>
  <c r="E632" i="174"/>
  <c r="D609" i="174"/>
  <c r="B609" i="174" s="1"/>
  <c r="E562" i="174"/>
  <c r="B562" i="174" s="1"/>
  <c r="F519" i="174"/>
  <c r="E505" i="174"/>
  <c r="B505" i="174" s="1"/>
  <c r="F455" i="174"/>
  <c r="F336" i="174"/>
  <c r="F312" i="174"/>
  <c r="F153" i="174"/>
  <c r="F244" i="174"/>
  <c r="E153" i="174"/>
  <c r="B153" i="174" s="1"/>
  <c r="F742" i="174"/>
  <c r="F750" i="174"/>
  <c r="F746" i="174"/>
  <c r="E742" i="174"/>
  <c r="B742" i="174" s="1"/>
  <c r="E711" i="174"/>
  <c r="B711" i="174" s="1"/>
  <c r="E702" i="174"/>
  <c r="B702" i="174" s="1"/>
  <c r="F674" i="174"/>
  <c r="D649" i="174"/>
  <c r="B649" i="174" s="1"/>
  <c r="F625" i="174"/>
  <c r="D608" i="174"/>
  <c r="B608" i="174" s="1"/>
  <c r="F561" i="174"/>
  <c r="E523" i="174"/>
  <c r="B523" i="174" s="1"/>
  <c r="F423" i="174"/>
  <c r="F360" i="174"/>
  <c r="F170" i="174"/>
  <c r="F55" i="174"/>
  <c r="E15" i="174"/>
  <c r="B15" i="174" s="1"/>
  <c r="F758" i="174"/>
  <c r="E750" i="174"/>
  <c r="B750" i="174" s="1"/>
  <c r="E625" i="174"/>
  <c r="B625" i="174" s="1"/>
  <c r="F589" i="174"/>
  <c r="F503" i="174"/>
  <c r="F497" i="174"/>
  <c r="E360" i="174"/>
  <c r="B360" i="174" s="1"/>
  <c r="E328" i="174"/>
  <c r="B328" i="174" s="1"/>
  <c r="F71" i="174"/>
  <c r="F710" i="174"/>
  <c r="D565" i="174"/>
  <c r="F512" i="174"/>
  <c r="F345" i="174"/>
  <c r="F302" i="174"/>
  <c r="F195" i="174"/>
  <c r="E14" i="174"/>
  <c r="B14" i="174" s="1"/>
  <c r="AU719" i="174"/>
  <c r="AT719" i="174"/>
  <c r="AS719" i="174"/>
  <c r="AV719" i="174"/>
  <c r="AQ719" i="174"/>
  <c r="AR719" i="174"/>
  <c r="BM719" i="174"/>
  <c r="BK719" i="174"/>
  <c r="K719" i="174"/>
  <c r="H719" i="174"/>
  <c r="L719" i="174"/>
  <c r="I719" i="174"/>
  <c r="M719" i="174"/>
  <c r="J719" i="174"/>
  <c r="N719" i="174"/>
  <c r="AT718" i="174"/>
  <c r="AV718" i="174"/>
  <c r="AR718" i="174"/>
  <c r="AS718" i="174"/>
  <c r="AQ718" i="174"/>
  <c r="AU718" i="174"/>
  <c r="BM718" i="174"/>
  <c r="BK718" i="174"/>
  <c r="J718" i="174"/>
  <c r="N718" i="174"/>
  <c r="K718" i="174"/>
  <c r="H718" i="174"/>
  <c r="L718" i="174"/>
  <c r="I718" i="174"/>
  <c r="M718" i="174"/>
  <c r="D714" i="174"/>
  <c r="AT714" i="174"/>
  <c r="AR714" i="174"/>
  <c r="AU714" i="174"/>
  <c r="AS714" i="174"/>
  <c r="AV714" i="174"/>
  <c r="AQ714" i="174"/>
  <c r="BM714" i="174"/>
  <c r="BK714" i="174"/>
  <c r="J714" i="174"/>
  <c r="N714" i="174"/>
  <c r="K714" i="174"/>
  <c r="H714" i="174"/>
  <c r="L714" i="174"/>
  <c r="I714" i="174"/>
  <c r="M714" i="174"/>
  <c r="F540" i="174"/>
  <c r="AV540" i="174"/>
  <c r="AU540" i="174"/>
  <c r="AT540" i="174"/>
  <c r="AQ540" i="174"/>
  <c r="AR540" i="174"/>
  <c r="AS540" i="174"/>
  <c r="BK540" i="174"/>
  <c r="BM540" i="174"/>
  <c r="J540" i="174"/>
  <c r="N540" i="174"/>
  <c r="K540" i="174"/>
  <c r="H540" i="174"/>
  <c r="L540" i="174"/>
  <c r="I540" i="174"/>
  <c r="M540" i="174"/>
  <c r="AT538" i="174"/>
  <c r="AU538" i="174"/>
  <c r="AV538" i="174"/>
  <c r="AR538" i="174"/>
  <c r="AS538" i="174"/>
  <c r="AQ538" i="174"/>
  <c r="BM538" i="174"/>
  <c r="BK538" i="174"/>
  <c r="H538" i="174"/>
  <c r="L538" i="174"/>
  <c r="I538" i="174"/>
  <c r="M538" i="174"/>
  <c r="J538" i="174"/>
  <c r="N538" i="174"/>
  <c r="K538" i="174"/>
  <c r="F535" i="174"/>
  <c r="AV532" i="174"/>
  <c r="AU532" i="174"/>
  <c r="AQ532" i="174"/>
  <c r="AT532" i="174"/>
  <c r="AR532" i="174"/>
  <c r="AS532" i="174"/>
  <c r="BK532" i="174"/>
  <c r="BM532" i="174"/>
  <c r="J532" i="174"/>
  <c r="N532" i="174"/>
  <c r="K532" i="174"/>
  <c r="H532" i="174"/>
  <c r="L532" i="174"/>
  <c r="I532" i="174"/>
  <c r="M532" i="174"/>
  <c r="AU527" i="174"/>
  <c r="AV527" i="174"/>
  <c r="AT527" i="174"/>
  <c r="AS527" i="174"/>
  <c r="AQ527" i="174"/>
  <c r="AR527" i="174"/>
  <c r="BM527" i="174"/>
  <c r="BK527" i="174"/>
  <c r="I527" i="174"/>
  <c r="M527" i="174"/>
  <c r="J527" i="174"/>
  <c r="N527" i="174"/>
  <c r="K527" i="174"/>
  <c r="H527" i="174"/>
  <c r="L527" i="174"/>
  <c r="E525" i="174"/>
  <c r="B525" i="174" s="1"/>
  <c r="AT525" i="174"/>
  <c r="AU525" i="174"/>
  <c r="AQ525" i="174"/>
  <c r="AV525" i="174"/>
  <c r="AR525" i="174"/>
  <c r="AS525" i="174"/>
  <c r="BM525" i="174"/>
  <c r="BK525" i="174"/>
  <c r="K525" i="174"/>
  <c r="H525" i="174"/>
  <c r="L525" i="174"/>
  <c r="I525" i="174"/>
  <c r="M525" i="174"/>
  <c r="J525" i="174"/>
  <c r="N525" i="174"/>
  <c r="AT521" i="174"/>
  <c r="AV521" i="174"/>
  <c r="AQ521" i="174"/>
  <c r="AR521" i="174"/>
  <c r="AU521" i="174"/>
  <c r="AS521" i="174"/>
  <c r="BM521" i="174"/>
  <c r="BK521" i="174"/>
  <c r="K521" i="174"/>
  <c r="H521" i="174"/>
  <c r="L521" i="174"/>
  <c r="I521" i="174"/>
  <c r="M521" i="174"/>
  <c r="J521" i="174"/>
  <c r="N521" i="174"/>
  <c r="AU515" i="174"/>
  <c r="AV515" i="174"/>
  <c r="AS515" i="174"/>
  <c r="AT515" i="174"/>
  <c r="AR515" i="174"/>
  <c r="AQ515" i="174"/>
  <c r="BM515" i="174"/>
  <c r="BK515" i="174"/>
  <c r="I515" i="174"/>
  <c r="M515" i="174"/>
  <c r="J515" i="174"/>
  <c r="N515" i="174"/>
  <c r="K515" i="174"/>
  <c r="H515" i="174"/>
  <c r="L515" i="174"/>
  <c r="AT509" i="174"/>
  <c r="AU509" i="174"/>
  <c r="AQ509" i="174"/>
  <c r="AV509" i="174"/>
  <c r="AR509" i="174"/>
  <c r="AS509" i="174"/>
  <c r="BM509" i="174"/>
  <c r="BK509" i="174"/>
  <c r="K509" i="174"/>
  <c r="H509" i="174"/>
  <c r="L509" i="174"/>
  <c r="I509" i="174"/>
  <c r="M509" i="174"/>
  <c r="J509" i="174"/>
  <c r="N509" i="174"/>
  <c r="E507" i="174"/>
  <c r="AU507" i="174"/>
  <c r="AV507" i="174"/>
  <c r="AS507" i="174"/>
  <c r="AT507" i="174"/>
  <c r="AR507" i="174"/>
  <c r="AQ507" i="174"/>
  <c r="BM507" i="174"/>
  <c r="BK507" i="174"/>
  <c r="I507" i="174"/>
  <c r="M507" i="174"/>
  <c r="J507" i="174"/>
  <c r="N507" i="174"/>
  <c r="K507" i="174"/>
  <c r="H507" i="174"/>
  <c r="L507" i="174"/>
  <c r="E500" i="174"/>
  <c r="AV500" i="174"/>
  <c r="AU500" i="174"/>
  <c r="AQ500" i="174"/>
  <c r="AT500" i="174"/>
  <c r="AR500" i="174"/>
  <c r="AS500" i="174"/>
  <c r="BK500" i="174"/>
  <c r="BM500" i="174"/>
  <c r="J500" i="174"/>
  <c r="N500" i="174"/>
  <c r="K500" i="174"/>
  <c r="H500" i="174"/>
  <c r="L500" i="174"/>
  <c r="I500" i="174"/>
  <c r="M500" i="174"/>
  <c r="E491" i="174"/>
  <c r="AU491" i="174"/>
  <c r="AV491" i="174"/>
  <c r="AS491" i="174"/>
  <c r="AR491" i="174"/>
  <c r="AT491" i="174"/>
  <c r="AQ491" i="174"/>
  <c r="BM491" i="174"/>
  <c r="BK491" i="174"/>
  <c r="I491" i="174"/>
  <c r="M491" i="174"/>
  <c r="J491" i="174"/>
  <c r="N491" i="174"/>
  <c r="K491" i="174"/>
  <c r="H491" i="174"/>
  <c r="L491" i="174"/>
  <c r="AV488" i="174"/>
  <c r="AT488" i="174"/>
  <c r="AU488" i="174"/>
  <c r="AQ488" i="174"/>
  <c r="AS488" i="174"/>
  <c r="AR488" i="174"/>
  <c r="BK488" i="174"/>
  <c r="BM488" i="174"/>
  <c r="J488" i="174"/>
  <c r="N488" i="174"/>
  <c r="K488" i="174"/>
  <c r="H488" i="174"/>
  <c r="L488" i="174"/>
  <c r="I488" i="174"/>
  <c r="M488" i="174"/>
  <c r="AT486" i="174"/>
  <c r="AU486" i="174"/>
  <c r="AV486" i="174"/>
  <c r="AR486" i="174"/>
  <c r="AS486" i="174"/>
  <c r="AQ486" i="174"/>
  <c r="BM486" i="174"/>
  <c r="BK486" i="174"/>
  <c r="H486" i="174"/>
  <c r="L486" i="174"/>
  <c r="I486" i="174"/>
  <c r="M486" i="174"/>
  <c r="J486" i="174"/>
  <c r="N486" i="174"/>
  <c r="K486" i="174"/>
  <c r="D482" i="174"/>
  <c r="AT482" i="174"/>
  <c r="AU482" i="174"/>
  <c r="AV482" i="174"/>
  <c r="AR482" i="174"/>
  <c r="AS482" i="174"/>
  <c r="AQ482" i="174"/>
  <c r="BM482" i="174"/>
  <c r="BK482" i="174"/>
  <c r="H482" i="174"/>
  <c r="L482" i="174"/>
  <c r="I482" i="174"/>
  <c r="M482" i="174"/>
  <c r="J482" i="174"/>
  <c r="N482" i="174"/>
  <c r="K482" i="174"/>
  <c r="F478" i="174"/>
  <c r="AT478" i="174"/>
  <c r="AU478" i="174"/>
  <c r="AR478" i="174"/>
  <c r="AS478" i="174"/>
  <c r="AQ478" i="174"/>
  <c r="AV478" i="174"/>
  <c r="BM478" i="174"/>
  <c r="BK478" i="174"/>
  <c r="H478" i="174"/>
  <c r="L478" i="174"/>
  <c r="I478" i="174"/>
  <c r="M478" i="174"/>
  <c r="J478" i="174"/>
  <c r="N478" i="174"/>
  <c r="K478" i="174"/>
  <c r="AU475" i="174"/>
  <c r="AV475" i="174"/>
  <c r="AS475" i="174"/>
  <c r="AT475" i="174"/>
  <c r="AR475" i="174"/>
  <c r="AQ475" i="174"/>
  <c r="BM475" i="174"/>
  <c r="BK475" i="174"/>
  <c r="I475" i="174"/>
  <c r="M475" i="174"/>
  <c r="J475" i="174"/>
  <c r="N475" i="174"/>
  <c r="K475" i="174"/>
  <c r="H475" i="174"/>
  <c r="L475" i="174"/>
  <c r="E472" i="174"/>
  <c r="AV472" i="174"/>
  <c r="AT472" i="174"/>
  <c r="AU472" i="174"/>
  <c r="AQ472" i="174"/>
  <c r="AS472" i="174"/>
  <c r="AR472" i="174"/>
  <c r="BK472" i="174"/>
  <c r="BM472" i="174"/>
  <c r="J472" i="174"/>
  <c r="N472" i="174"/>
  <c r="K472" i="174"/>
  <c r="H472" i="174"/>
  <c r="L472" i="174"/>
  <c r="I472" i="174"/>
  <c r="M472" i="174"/>
  <c r="AU471" i="174"/>
  <c r="AV471" i="174"/>
  <c r="AT471" i="174"/>
  <c r="AS471" i="174"/>
  <c r="AQ471" i="174"/>
  <c r="AR471" i="174"/>
  <c r="BM471" i="174"/>
  <c r="BK471" i="174"/>
  <c r="I471" i="174"/>
  <c r="M471" i="174"/>
  <c r="J471" i="174"/>
  <c r="N471" i="174"/>
  <c r="K471" i="174"/>
  <c r="H471" i="174"/>
  <c r="L471" i="174"/>
  <c r="AU467" i="174"/>
  <c r="AV467" i="174"/>
  <c r="AS467" i="174"/>
  <c r="AT467" i="174"/>
  <c r="AR467" i="174"/>
  <c r="AQ467" i="174"/>
  <c r="BM467" i="174"/>
  <c r="BK467" i="174"/>
  <c r="I467" i="174"/>
  <c r="M467" i="174"/>
  <c r="J467" i="174"/>
  <c r="N467" i="174"/>
  <c r="K467" i="174"/>
  <c r="H467" i="174"/>
  <c r="L467" i="174"/>
  <c r="E462" i="174"/>
  <c r="AT462" i="174"/>
  <c r="AU462" i="174"/>
  <c r="AR462" i="174"/>
  <c r="AS462" i="174"/>
  <c r="AQ462" i="174"/>
  <c r="AV462" i="174"/>
  <c r="BM462" i="174"/>
  <c r="BK462" i="174"/>
  <c r="H462" i="174"/>
  <c r="L462" i="174"/>
  <c r="I462" i="174"/>
  <c r="M462" i="174"/>
  <c r="J462" i="174"/>
  <c r="N462" i="174"/>
  <c r="K462" i="174"/>
  <c r="AU459" i="174"/>
  <c r="AV459" i="174"/>
  <c r="AS459" i="174"/>
  <c r="AR459" i="174"/>
  <c r="AT459" i="174"/>
  <c r="AQ459" i="174"/>
  <c r="BM459" i="174"/>
  <c r="BK459" i="174"/>
  <c r="I459" i="174"/>
  <c r="M459" i="174"/>
  <c r="J459" i="174"/>
  <c r="N459" i="174"/>
  <c r="K459" i="174"/>
  <c r="H459" i="174"/>
  <c r="L459" i="174"/>
  <c r="F453" i="174"/>
  <c r="AT453" i="174"/>
  <c r="AU453" i="174"/>
  <c r="AQ453" i="174"/>
  <c r="AR453" i="174"/>
  <c r="AV453" i="174"/>
  <c r="AS453" i="174"/>
  <c r="BM453" i="174"/>
  <c r="BK453" i="174"/>
  <c r="K453" i="174"/>
  <c r="H453" i="174"/>
  <c r="L453" i="174"/>
  <c r="I453" i="174"/>
  <c r="M453" i="174"/>
  <c r="J453" i="174"/>
  <c r="N453" i="174"/>
  <c r="AT445" i="174"/>
  <c r="AU445" i="174"/>
  <c r="AQ445" i="174"/>
  <c r="AV445" i="174"/>
  <c r="AR445" i="174"/>
  <c r="AS445" i="174"/>
  <c r="BM445" i="174"/>
  <c r="BK445" i="174"/>
  <c r="K445" i="174"/>
  <c r="H445" i="174"/>
  <c r="L445" i="174"/>
  <c r="I445" i="174"/>
  <c r="M445" i="174"/>
  <c r="J445" i="174"/>
  <c r="N445" i="174"/>
  <c r="AT441" i="174"/>
  <c r="AV441" i="174"/>
  <c r="AQ441" i="174"/>
  <c r="AR441" i="174"/>
  <c r="AS441" i="174"/>
  <c r="AU441" i="174"/>
  <c r="BM441" i="174"/>
  <c r="BK441" i="174"/>
  <c r="K441" i="174"/>
  <c r="H441" i="174"/>
  <c r="L441" i="174"/>
  <c r="I441" i="174"/>
  <c r="M441" i="174"/>
  <c r="J441" i="174"/>
  <c r="N441" i="174"/>
  <c r="AT438" i="174"/>
  <c r="AU438" i="174"/>
  <c r="AV438" i="174"/>
  <c r="AR438" i="174"/>
  <c r="AS438" i="174"/>
  <c r="AQ438" i="174"/>
  <c r="BM438" i="174"/>
  <c r="BK438" i="174"/>
  <c r="H438" i="174"/>
  <c r="L438" i="174"/>
  <c r="I438" i="174"/>
  <c r="M438" i="174"/>
  <c r="J438" i="174"/>
  <c r="N438" i="174"/>
  <c r="K438" i="174"/>
  <c r="F434" i="174"/>
  <c r="AT434" i="174"/>
  <c r="AU434" i="174"/>
  <c r="AV434" i="174"/>
  <c r="AR434" i="174"/>
  <c r="AS434" i="174"/>
  <c r="AQ434" i="174"/>
  <c r="BM434" i="174"/>
  <c r="BK434" i="174"/>
  <c r="H434" i="174"/>
  <c r="L434" i="174"/>
  <c r="I434" i="174"/>
  <c r="M434" i="174"/>
  <c r="J434" i="174"/>
  <c r="N434" i="174"/>
  <c r="K434" i="174"/>
  <c r="AU427" i="174"/>
  <c r="AV427" i="174"/>
  <c r="AS427" i="174"/>
  <c r="AR427" i="174"/>
  <c r="AT427" i="174"/>
  <c r="AQ427" i="174"/>
  <c r="BM427" i="174"/>
  <c r="BK427" i="174"/>
  <c r="I427" i="174"/>
  <c r="M427" i="174"/>
  <c r="J427" i="174"/>
  <c r="N427" i="174"/>
  <c r="K427" i="174"/>
  <c r="H427" i="174"/>
  <c r="L427" i="174"/>
  <c r="E416" i="174"/>
  <c r="AV416" i="174"/>
  <c r="AT416" i="174"/>
  <c r="AQ416" i="174"/>
  <c r="AS416" i="174"/>
  <c r="AU416" i="174"/>
  <c r="AR416" i="174"/>
  <c r="BK416" i="174"/>
  <c r="BM416" i="174"/>
  <c r="J416" i="174"/>
  <c r="N416" i="174"/>
  <c r="K416" i="174"/>
  <c r="H416" i="174"/>
  <c r="L416" i="174"/>
  <c r="I416" i="174"/>
  <c r="M416" i="174"/>
  <c r="AV412" i="174"/>
  <c r="AU412" i="174"/>
  <c r="AT412" i="174"/>
  <c r="AQ412" i="174"/>
  <c r="AR412" i="174"/>
  <c r="AS412" i="174"/>
  <c r="BK412" i="174"/>
  <c r="BM412" i="174"/>
  <c r="J412" i="174"/>
  <c r="N412" i="174"/>
  <c r="K412" i="174"/>
  <c r="H412" i="174"/>
  <c r="L412" i="174"/>
  <c r="I412" i="174"/>
  <c r="M412" i="174"/>
  <c r="AT409" i="174"/>
  <c r="AV409" i="174"/>
  <c r="AQ409" i="174"/>
  <c r="AR409" i="174"/>
  <c r="AS409" i="174"/>
  <c r="AU409" i="174"/>
  <c r="BM409" i="174"/>
  <c r="BK409" i="174"/>
  <c r="K409" i="174"/>
  <c r="H409" i="174"/>
  <c r="L409" i="174"/>
  <c r="I409" i="174"/>
  <c r="M409" i="174"/>
  <c r="J409" i="174"/>
  <c r="N409" i="174"/>
  <c r="E392" i="174"/>
  <c r="AV392" i="174"/>
  <c r="AT392" i="174"/>
  <c r="AU392" i="174"/>
  <c r="AQ392" i="174"/>
  <c r="AS392" i="174"/>
  <c r="AR392" i="174"/>
  <c r="BK392" i="174"/>
  <c r="BM392" i="174"/>
  <c r="J392" i="174"/>
  <c r="N392" i="174"/>
  <c r="K392" i="174"/>
  <c r="H392" i="174"/>
  <c r="L392" i="174"/>
  <c r="I392" i="174"/>
  <c r="M392" i="174"/>
  <c r="AU391" i="174"/>
  <c r="AV391" i="174"/>
  <c r="AT391" i="174"/>
  <c r="AS391" i="174"/>
  <c r="AQ391" i="174"/>
  <c r="AR391" i="174"/>
  <c r="BM391" i="174"/>
  <c r="BK391" i="174"/>
  <c r="I391" i="174"/>
  <c r="M391" i="174"/>
  <c r="J391" i="174"/>
  <c r="N391" i="174"/>
  <c r="K391" i="174"/>
  <c r="H391" i="174"/>
  <c r="L391" i="174"/>
  <c r="E387" i="174"/>
  <c r="AU387" i="174"/>
  <c r="AV387" i="174"/>
  <c r="AS387" i="174"/>
  <c r="AT387" i="174"/>
  <c r="AR387" i="174"/>
  <c r="AQ387" i="174"/>
  <c r="BM387" i="174"/>
  <c r="BK387" i="174"/>
  <c r="I387" i="174"/>
  <c r="M387" i="174"/>
  <c r="J387" i="174"/>
  <c r="N387" i="174"/>
  <c r="K387" i="174"/>
  <c r="H387" i="174"/>
  <c r="L387" i="174"/>
  <c r="D385" i="174"/>
  <c r="AT385" i="174"/>
  <c r="AV385" i="174"/>
  <c r="AU385" i="174"/>
  <c r="AQ385" i="174"/>
  <c r="AR385" i="174"/>
  <c r="AS385" i="174"/>
  <c r="BM385" i="174"/>
  <c r="BK385" i="174"/>
  <c r="K385" i="174"/>
  <c r="H385" i="174"/>
  <c r="L385" i="174"/>
  <c r="I385" i="174"/>
  <c r="M385" i="174"/>
  <c r="J385" i="174"/>
  <c r="N385" i="174"/>
  <c r="D383" i="174"/>
  <c r="AU383" i="174"/>
  <c r="AV383" i="174"/>
  <c r="AT383" i="174"/>
  <c r="AS383" i="174"/>
  <c r="AQ383" i="174"/>
  <c r="AR383" i="174"/>
  <c r="BM383" i="174"/>
  <c r="BK383" i="174"/>
  <c r="I383" i="174"/>
  <c r="M383" i="174"/>
  <c r="J383" i="174"/>
  <c r="N383" i="174"/>
  <c r="K383" i="174"/>
  <c r="H383" i="174"/>
  <c r="L383" i="174"/>
  <c r="E380" i="174"/>
  <c r="AV380" i="174"/>
  <c r="AU380" i="174"/>
  <c r="AT380" i="174"/>
  <c r="AQ380" i="174"/>
  <c r="AR380" i="174"/>
  <c r="AS380" i="174"/>
  <c r="BK380" i="174"/>
  <c r="BM380" i="174"/>
  <c r="J380" i="174"/>
  <c r="N380" i="174"/>
  <c r="K380" i="174"/>
  <c r="H380" i="174"/>
  <c r="L380" i="174"/>
  <c r="I380" i="174"/>
  <c r="M380" i="174"/>
  <c r="D378" i="174"/>
  <c r="AT378" i="174"/>
  <c r="AU378" i="174"/>
  <c r="AV378" i="174"/>
  <c r="AR378" i="174"/>
  <c r="AS378" i="174"/>
  <c r="AQ378" i="174"/>
  <c r="BM378" i="174"/>
  <c r="BK378" i="174"/>
  <c r="H378" i="174"/>
  <c r="L378" i="174"/>
  <c r="I378" i="174"/>
  <c r="M378" i="174"/>
  <c r="J378" i="174"/>
  <c r="N378" i="174"/>
  <c r="K378" i="174"/>
  <c r="E376" i="174"/>
  <c r="AV376" i="174"/>
  <c r="AT376" i="174"/>
  <c r="AU376" i="174"/>
  <c r="AQ376" i="174"/>
  <c r="AS376" i="174"/>
  <c r="AR376" i="174"/>
  <c r="T376" i="174"/>
  <c r="BK376" i="174"/>
  <c r="BM376" i="174"/>
  <c r="J376" i="174"/>
  <c r="N376" i="174"/>
  <c r="K376" i="174"/>
  <c r="H376" i="174"/>
  <c r="L376" i="174"/>
  <c r="I376" i="174"/>
  <c r="M376" i="174"/>
  <c r="AU373" i="174"/>
  <c r="AT373" i="174"/>
  <c r="AQ373" i="174"/>
  <c r="AR373" i="174"/>
  <c r="AV373" i="174"/>
  <c r="AS373" i="174"/>
  <c r="BM373" i="174"/>
  <c r="BK373" i="174"/>
  <c r="K373" i="174"/>
  <c r="H373" i="174"/>
  <c r="L373" i="174"/>
  <c r="I373" i="174"/>
  <c r="M373" i="174"/>
  <c r="J373" i="174"/>
  <c r="N373" i="174"/>
  <c r="AV366" i="174"/>
  <c r="AT366" i="174"/>
  <c r="AU366" i="174"/>
  <c r="AR366" i="174"/>
  <c r="AS366" i="174"/>
  <c r="AQ366" i="174"/>
  <c r="BM366" i="174"/>
  <c r="BK366" i="174"/>
  <c r="H366" i="174"/>
  <c r="L366" i="174"/>
  <c r="I366" i="174"/>
  <c r="M366" i="174"/>
  <c r="J366" i="174"/>
  <c r="N366" i="174"/>
  <c r="K366" i="174"/>
  <c r="AT363" i="174"/>
  <c r="AU363" i="174"/>
  <c r="AS363" i="174"/>
  <c r="AV363" i="174"/>
  <c r="AR363" i="174"/>
  <c r="AQ363" i="174"/>
  <c r="BM363" i="174"/>
  <c r="BK363" i="174"/>
  <c r="I363" i="174"/>
  <c r="M363" i="174"/>
  <c r="J363" i="174"/>
  <c r="N363" i="174"/>
  <c r="K363" i="174"/>
  <c r="H363" i="174"/>
  <c r="L363" i="174"/>
  <c r="AV362" i="174"/>
  <c r="AT362" i="174"/>
  <c r="AU362" i="174"/>
  <c r="AR362" i="174"/>
  <c r="AS362" i="174"/>
  <c r="AQ362" i="174"/>
  <c r="BM362" i="174"/>
  <c r="BK362" i="174"/>
  <c r="H362" i="174"/>
  <c r="L362" i="174"/>
  <c r="I362" i="174"/>
  <c r="M362" i="174"/>
  <c r="J362" i="174"/>
  <c r="N362" i="174"/>
  <c r="K362" i="174"/>
  <c r="E335" i="174"/>
  <c r="AT335" i="174"/>
  <c r="AU335" i="174"/>
  <c r="AV335" i="174"/>
  <c r="AS335" i="174"/>
  <c r="AQ335" i="174"/>
  <c r="AR335" i="174"/>
  <c r="BM335" i="174"/>
  <c r="BK335" i="174"/>
  <c r="I335" i="174"/>
  <c r="M335" i="174"/>
  <c r="J335" i="174"/>
  <c r="N335" i="174"/>
  <c r="K335" i="174"/>
  <c r="H335" i="174"/>
  <c r="L335" i="174"/>
  <c r="D331" i="174"/>
  <c r="AT331" i="174"/>
  <c r="AU331" i="174"/>
  <c r="AS331" i="174"/>
  <c r="AR331" i="174"/>
  <c r="AV331" i="174"/>
  <c r="AQ331" i="174"/>
  <c r="BM331" i="174"/>
  <c r="BK331" i="174"/>
  <c r="I331" i="174"/>
  <c r="M331" i="174"/>
  <c r="J331" i="174"/>
  <c r="N331" i="174"/>
  <c r="K331" i="174"/>
  <c r="H331" i="174"/>
  <c r="L331" i="174"/>
  <c r="AV326" i="174"/>
  <c r="AT326" i="174"/>
  <c r="AU326" i="174"/>
  <c r="AR326" i="174"/>
  <c r="AS326" i="174"/>
  <c r="AQ326" i="174"/>
  <c r="BM326" i="174"/>
  <c r="BK326" i="174"/>
  <c r="H326" i="174"/>
  <c r="L326" i="174"/>
  <c r="I326" i="174"/>
  <c r="M326" i="174"/>
  <c r="J326" i="174"/>
  <c r="N326" i="174"/>
  <c r="K326" i="174"/>
  <c r="AU293" i="174"/>
  <c r="AV293" i="174"/>
  <c r="AT293" i="174"/>
  <c r="AQ293" i="174"/>
  <c r="AR293" i="174"/>
  <c r="AS293" i="174"/>
  <c r="BM293" i="174"/>
  <c r="BK293" i="174"/>
  <c r="K293" i="174"/>
  <c r="H293" i="174"/>
  <c r="L293" i="174"/>
  <c r="I293" i="174"/>
  <c r="M293" i="174"/>
  <c r="J293" i="174"/>
  <c r="N293" i="174"/>
  <c r="AV290" i="174"/>
  <c r="AT290" i="174"/>
  <c r="AU290" i="174"/>
  <c r="AR290" i="174"/>
  <c r="AS290" i="174"/>
  <c r="AQ290" i="174"/>
  <c r="BM290" i="174"/>
  <c r="BK290" i="174"/>
  <c r="H290" i="174"/>
  <c r="L290" i="174"/>
  <c r="I290" i="174"/>
  <c r="M290" i="174"/>
  <c r="J290" i="174"/>
  <c r="N290" i="174"/>
  <c r="K290" i="174"/>
  <c r="AT288" i="174"/>
  <c r="AU288" i="174"/>
  <c r="AV288" i="174"/>
  <c r="AQ288" i="174"/>
  <c r="AS288" i="174"/>
  <c r="AR288" i="174"/>
  <c r="BK288" i="174"/>
  <c r="BM288" i="174"/>
  <c r="J288" i="174"/>
  <c r="N288" i="174"/>
  <c r="K288" i="174"/>
  <c r="H288" i="174"/>
  <c r="L288" i="174"/>
  <c r="I288" i="174"/>
  <c r="M288" i="174"/>
  <c r="AV286" i="174"/>
  <c r="AT286" i="174"/>
  <c r="AU286" i="174"/>
  <c r="AR286" i="174"/>
  <c r="AS286" i="174"/>
  <c r="AQ286" i="174"/>
  <c r="BM286" i="174"/>
  <c r="BK286" i="174"/>
  <c r="H286" i="174"/>
  <c r="L286" i="174"/>
  <c r="I286" i="174"/>
  <c r="M286" i="174"/>
  <c r="J286" i="174"/>
  <c r="N286" i="174"/>
  <c r="K286" i="174"/>
  <c r="AT283" i="174"/>
  <c r="AU283" i="174"/>
  <c r="AV283" i="174"/>
  <c r="AS283" i="174"/>
  <c r="AR283" i="174"/>
  <c r="AQ283" i="174"/>
  <c r="BM283" i="174"/>
  <c r="BK283" i="174"/>
  <c r="I283" i="174"/>
  <c r="M283" i="174"/>
  <c r="J283" i="174"/>
  <c r="N283" i="174"/>
  <c r="K283" i="174"/>
  <c r="H283" i="174"/>
  <c r="L283" i="174"/>
  <c r="F280" i="174"/>
  <c r="AT280" i="174"/>
  <c r="AU280" i="174"/>
  <c r="AV280" i="174"/>
  <c r="AQ280" i="174"/>
  <c r="AS280" i="174"/>
  <c r="AR280" i="174"/>
  <c r="BK280" i="174"/>
  <c r="BM280" i="174"/>
  <c r="J280" i="174"/>
  <c r="N280" i="174"/>
  <c r="K280" i="174"/>
  <c r="H280" i="174"/>
  <c r="L280" i="174"/>
  <c r="I280" i="174"/>
  <c r="M280" i="174"/>
  <c r="E241" i="174"/>
  <c r="AU241" i="174"/>
  <c r="AV241" i="174"/>
  <c r="AT241" i="174"/>
  <c r="AQ241" i="174"/>
  <c r="AR241" i="174"/>
  <c r="AS241" i="174"/>
  <c r="BM241" i="174"/>
  <c r="BK241" i="174"/>
  <c r="K241" i="174"/>
  <c r="H241" i="174"/>
  <c r="L241" i="174"/>
  <c r="I241" i="174"/>
  <c r="M241" i="174"/>
  <c r="J241" i="174"/>
  <c r="N241" i="174"/>
  <c r="E225" i="174"/>
  <c r="AU225" i="174"/>
  <c r="AV225" i="174"/>
  <c r="AQ225" i="174"/>
  <c r="AR225" i="174"/>
  <c r="AT225" i="174"/>
  <c r="AS225" i="174"/>
  <c r="BM225" i="174"/>
  <c r="BK225" i="174"/>
  <c r="K225" i="174"/>
  <c r="H225" i="174"/>
  <c r="L225" i="174"/>
  <c r="I225" i="174"/>
  <c r="M225" i="174"/>
  <c r="J225" i="174"/>
  <c r="N225" i="174"/>
  <c r="AT203" i="174"/>
  <c r="AU203" i="174"/>
  <c r="AR203" i="174"/>
  <c r="AS203" i="174"/>
  <c r="AV203" i="174"/>
  <c r="AQ203" i="174"/>
  <c r="BM203" i="174"/>
  <c r="BK203" i="174"/>
  <c r="I203" i="174"/>
  <c r="M203" i="174"/>
  <c r="J203" i="174"/>
  <c r="N203" i="174"/>
  <c r="K203" i="174"/>
  <c r="H203" i="174"/>
  <c r="L203" i="174"/>
  <c r="AV198" i="174"/>
  <c r="AT198" i="174"/>
  <c r="AU198" i="174"/>
  <c r="AQ198" i="174"/>
  <c r="AR198" i="174"/>
  <c r="AS198" i="174"/>
  <c r="BM198" i="174"/>
  <c r="BK198" i="174"/>
  <c r="H198" i="174"/>
  <c r="L198" i="174"/>
  <c r="I198" i="174"/>
  <c r="M198" i="174"/>
  <c r="J198" i="174"/>
  <c r="N198" i="174"/>
  <c r="K198" i="174"/>
  <c r="F173" i="174"/>
  <c r="AU173" i="174"/>
  <c r="AV173" i="174"/>
  <c r="AT173" i="174"/>
  <c r="AQ173" i="174"/>
  <c r="AS173" i="174"/>
  <c r="AR173" i="174"/>
  <c r="BM173" i="174"/>
  <c r="BK173" i="174"/>
  <c r="K173" i="174"/>
  <c r="H173" i="174"/>
  <c r="L173" i="174"/>
  <c r="I173" i="174"/>
  <c r="M173" i="174"/>
  <c r="J173" i="174"/>
  <c r="N173" i="174"/>
  <c r="D758" i="174"/>
  <c r="B758" i="174" s="1"/>
  <c r="G758" i="174" s="1"/>
  <c r="F755" i="174"/>
  <c r="AU755" i="174"/>
  <c r="AV755" i="174"/>
  <c r="AS755" i="174"/>
  <c r="AT755" i="174"/>
  <c r="AR755" i="174"/>
  <c r="AQ755" i="174"/>
  <c r="BM755" i="174"/>
  <c r="BK755" i="174"/>
  <c r="K755" i="174"/>
  <c r="H755" i="174"/>
  <c r="L755" i="174"/>
  <c r="I755" i="174"/>
  <c r="M755" i="174"/>
  <c r="J755" i="174"/>
  <c r="N755" i="174"/>
  <c r="AT753" i="174"/>
  <c r="AQ753" i="174"/>
  <c r="AU753" i="174"/>
  <c r="AR753" i="174"/>
  <c r="AS753" i="174"/>
  <c r="AV753" i="174"/>
  <c r="BM753" i="174"/>
  <c r="BK753" i="174"/>
  <c r="I753" i="174"/>
  <c r="M753" i="174"/>
  <c r="J753" i="174"/>
  <c r="N753" i="174"/>
  <c r="K753" i="174"/>
  <c r="H753" i="174"/>
  <c r="L753" i="174"/>
  <c r="E751" i="174"/>
  <c r="AU751" i="174"/>
  <c r="AT751" i="174"/>
  <c r="AS751" i="174"/>
  <c r="AQ751" i="174"/>
  <c r="AV751" i="174"/>
  <c r="AR751" i="174"/>
  <c r="BM751" i="174"/>
  <c r="BK751" i="174"/>
  <c r="K751" i="174"/>
  <c r="H751" i="174"/>
  <c r="L751" i="174"/>
  <c r="I751" i="174"/>
  <c r="M751" i="174"/>
  <c r="J751" i="174"/>
  <c r="N751" i="174"/>
  <c r="AT750" i="174"/>
  <c r="AV750" i="174"/>
  <c r="AR750" i="174"/>
  <c r="AS750" i="174"/>
  <c r="AQ750" i="174"/>
  <c r="AU750" i="174"/>
  <c r="BM750" i="174"/>
  <c r="BK750" i="174"/>
  <c r="J750" i="174"/>
  <c r="N750" i="174"/>
  <c r="K750" i="174"/>
  <c r="H750" i="174"/>
  <c r="L750" i="174"/>
  <c r="I750" i="174"/>
  <c r="M750" i="174"/>
  <c r="AV748" i="174"/>
  <c r="AU748" i="174"/>
  <c r="AQ748" i="174"/>
  <c r="AT748" i="174"/>
  <c r="AR748" i="174"/>
  <c r="AS748" i="174"/>
  <c r="BM748" i="174"/>
  <c r="BK748" i="174"/>
  <c r="H748" i="174"/>
  <c r="L748" i="174"/>
  <c r="I748" i="174"/>
  <c r="M748" i="174"/>
  <c r="J748" i="174"/>
  <c r="N748" i="174"/>
  <c r="K748" i="174"/>
  <c r="E746" i="174"/>
  <c r="B746" i="174" s="1"/>
  <c r="AT746" i="174"/>
  <c r="AR746" i="174"/>
  <c r="AU746" i="174"/>
  <c r="AS746" i="174"/>
  <c r="AQ746" i="174"/>
  <c r="AV746" i="174"/>
  <c r="BM746" i="174"/>
  <c r="BK746" i="174"/>
  <c r="J746" i="174"/>
  <c r="N746" i="174"/>
  <c r="K746" i="174"/>
  <c r="H746" i="174"/>
  <c r="L746" i="174"/>
  <c r="I746" i="174"/>
  <c r="M746" i="174"/>
  <c r="E743" i="174"/>
  <c r="AU743" i="174"/>
  <c r="AV743" i="174"/>
  <c r="AS743" i="174"/>
  <c r="AT743" i="174"/>
  <c r="AQ743" i="174"/>
  <c r="AR743" i="174"/>
  <c r="BM743" i="174"/>
  <c r="BK743" i="174"/>
  <c r="K743" i="174"/>
  <c r="H743" i="174"/>
  <c r="L743" i="174"/>
  <c r="I743" i="174"/>
  <c r="M743" i="174"/>
  <c r="J743" i="174"/>
  <c r="N743" i="174"/>
  <c r="AT742" i="174"/>
  <c r="AU742" i="174"/>
  <c r="AR742" i="174"/>
  <c r="AV742" i="174"/>
  <c r="AS742" i="174"/>
  <c r="AQ742" i="174"/>
  <c r="BM742" i="174"/>
  <c r="BK742" i="174"/>
  <c r="J742" i="174"/>
  <c r="N742" i="174"/>
  <c r="K742" i="174"/>
  <c r="H742" i="174"/>
  <c r="L742" i="174"/>
  <c r="I742" i="174"/>
  <c r="M742" i="174"/>
  <c r="D735" i="174"/>
  <c r="B735" i="174" s="1"/>
  <c r="AU735" i="174"/>
  <c r="AT735" i="174"/>
  <c r="AS735" i="174"/>
  <c r="AV735" i="174"/>
  <c r="AQ735" i="174"/>
  <c r="AR735" i="174"/>
  <c r="BM735" i="174"/>
  <c r="BK735" i="174"/>
  <c r="K735" i="174"/>
  <c r="H735" i="174"/>
  <c r="L735" i="174"/>
  <c r="I735" i="174"/>
  <c r="M735" i="174"/>
  <c r="J735" i="174"/>
  <c r="N735" i="174"/>
  <c r="AU731" i="174"/>
  <c r="AT731" i="174"/>
  <c r="AV731" i="174"/>
  <c r="AS731" i="174"/>
  <c r="AR731" i="174"/>
  <c r="AQ731" i="174"/>
  <c r="BM731" i="174"/>
  <c r="BK731" i="174"/>
  <c r="K731" i="174"/>
  <c r="H731" i="174"/>
  <c r="L731" i="174"/>
  <c r="I731" i="174"/>
  <c r="M731" i="174"/>
  <c r="J731" i="174"/>
  <c r="N731" i="174"/>
  <c r="AV725" i="174"/>
  <c r="AQ725" i="174"/>
  <c r="AT725" i="174"/>
  <c r="AR725" i="174"/>
  <c r="AU725" i="174"/>
  <c r="AS725" i="174"/>
  <c r="BM725" i="174"/>
  <c r="BK725" i="174"/>
  <c r="I725" i="174"/>
  <c r="M725" i="174"/>
  <c r="J725" i="174"/>
  <c r="N725" i="174"/>
  <c r="K725" i="174"/>
  <c r="H725" i="174"/>
  <c r="L725" i="174"/>
  <c r="F718" i="174"/>
  <c r="D717" i="174"/>
  <c r="AT717" i="174"/>
  <c r="AU717" i="174"/>
  <c r="AQ717" i="174"/>
  <c r="AV717" i="174"/>
  <c r="AR717" i="174"/>
  <c r="AS717" i="174"/>
  <c r="BM717" i="174"/>
  <c r="BK717" i="174"/>
  <c r="I717" i="174"/>
  <c r="M717" i="174"/>
  <c r="J717" i="174"/>
  <c r="N717" i="174"/>
  <c r="K717" i="174"/>
  <c r="H717" i="174"/>
  <c r="L717" i="174"/>
  <c r="E706" i="174"/>
  <c r="B706" i="174" s="1"/>
  <c r="AT706" i="174"/>
  <c r="AU706" i="174"/>
  <c r="AV706" i="174"/>
  <c r="AR706" i="174"/>
  <c r="AS706" i="174"/>
  <c r="AQ706" i="174"/>
  <c r="BM706" i="174"/>
  <c r="BK706" i="174"/>
  <c r="J706" i="174"/>
  <c r="N706" i="174"/>
  <c r="K706" i="174"/>
  <c r="H706" i="174"/>
  <c r="L706" i="174"/>
  <c r="I706" i="174"/>
  <c r="M706" i="174"/>
  <c r="AU703" i="174"/>
  <c r="AT703" i="174"/>
  <c r="AS703" i="174"/>
  <c r="AV703" i="174"/>
  <c r="AQ703" i="174"/>
  <c r="AR703" i="174"/>
  <c r="BM703" i="174"/>
  <c r="BK703" i="174"/>
  <c r="K703" i="174"/>
  <c r="H703" i="174"/>
  <c r="L703" i="174"/>
  <c r="I703" i="174"/>
  <c r="M703" i="174"/>
  <c r="J703" i="174"/>
  <c r="N703" i="174"/>
  <c r="AT702" i="174"/>
  <c r="AV702" i="174"/>
  <c r="AU702" i="174"/>
  <c r="AR702" i="174"/>
  <c r="AS702" i="174"/>
  <c r="AQ702" i="174"/>
  <c r="BM702" i="174"/>
  <c r="BK702" i="174"/>
  <c r="J702" i="174"/>
  <c r="N702" i="174"/>
  <c r="K702" i="174"/>
  <c r="H702" i="174"/>
  <c r="L702" i="174"/>
  <c r="I702" i="174"/>
  <c r="M702" i="174"/>
  <c r="F698" i="174"/>
  <c r="AT698" i="174"/>
  <c r="AV698" i="174"/>
  <c r="AR698" i="174"/>
  <c r="AS698" i="174"/>
  <c r="AU698" i="174"/>
  <c r="AQ698" i="174"/>
  <c r="BM698" i="174"/>
  <c r="BK698" i="174"/>
  <c r="J698" i="174"/>
  <c r="N698" i="174"/>
  <c r="K698" i="174"/>
  <c r="H698" i="174"/>
  <c r="L698" i="174"/>
  <c r="I698" i="174"/>
  <c r="M698" i="174"/>
  <c r="D689" i="174"/>
  <c r="B689" i="174" s="1"/>
  <c r="AT689" i="174"/>
  <c r="AQ689" i="174"/>
  <c r="AU689" i="174"/>
  <c r="AR689" i="174"/>
  <c r="AS689" i="174"/>
  <c r="AV689" i="174"/>
  <c r="BM689" i="174"/>
  <c r="BK689" i="174"/>
  <c r="I689" i="174"/>
  <c r="M689" i="174"/>
  <c r="J689" i="174"/>
  <c r="N689" i="174"/>
  <c r="K689" i="174"/>
  <c r="H689" i="174"/>
  <c r="L689" i="174"/>
  <c r="AU687" i="174"/>
  <c r="AT687" i="174"/>
  <c r="AS687" i="174"/>
  <c r="AQ687" i="174"/>
  <c r="AV687" i="174"/>
  <c r="AR687" i="174"/>
  <c r="BM687" i="174"/>
  <c r="BK687" i="174"/>
  <c r="K687" i="174"/>
  <c r="H687" i="174"/>
  <c r="L687" i="174"/>
  <c r="I687" i="174"/>
  <c r="M687" i="174"/>
  <c r="J687" i="174"/>
  <c r="N687" i="174"/>
  <c r="AT686" i="174"/>
  <c r="AV686" i="174"/>
  <c r="AR686" i="174"/>
  <c r="AS686" i="174"/>
  <c r="AQ686" i="174"/>
  <c r="AU686" i="174"/>
  <c r="BM686" i="174"/>
  <c r="BK686" i="174"/>
  <c r="J686" i="174"/>
  <c r="N686" i="174"/>
  <c r="K686" i="174"/>
  <c r="H686" i="174"/>
  <c r="L686" i="174"/>
  <c r="I686" i="174"/>
  <c r="M686" i="174"/>
  <c r="F681" i="174"/>
  <c r="AU681" i="174"/>
  <c r="AV681" i="174"/>
  <c r="AT681" i="174"/>
  <c r="AQ681" i="174"/>
  <c r="AR681" i="174"/>
  <c r="AS681" i="174"/>
  <c r="BM681" i="174"/>
  <c r="BK681" i="174"/>
  <c r="I681" i="174"/>
  <c r="M681" i="174"/>
  <c r="J681" i="174"/>
  <c r="N681" i="174"/>
  <c r="K681" i="174"/>
  <c r="H681" i="174"/>
  <c r="L681" i="174"/>
  <c r="D676" i="174"/>
  <c r="AV676" i="174"/>
  <c r="AT676" i="174"/>
  <c r="AU676" i="174"/>
  <c r="AQ676" i="174"/>
  <c r="AR676" i="174"/>
  <c r="AS676" i="174"/>
  <c r="BK676" i="174"/>
  <c r="BM676" i="174"/>
  <c r="H676" i="174"/>
  <c r="L676" i="174"/>
  <c r="I676" i="174"/>
  <c r="M676" i="174"/>
  <c r="J676" i="174"/>
  <c r="N676" i="174"/>
  <c r="K676" i="174"/>
  <c r="E674" i="174"/>
  <c r="B674" i="174" s="1"/>
  <c r="AT674" i="174"/>
  <c r="AU674" i="174"/>
  <c r="AV674" i="174"/>
  <c r="AR674" i="174"/>
  <c r="AS674" i="174"/>
  <c r="AQ674" i="174"/>
  <c r="BM674" i="174"/>
  <c r="BK674" i="174"/>
  <c r="J674" i="174"/>
  <c r="N674" i="174"/>
  <c r="K674" i="174"/>
  <c r="H674" i="174"/>
  <c r="L674" i="174"/>
  <c r="I674" i="174"/>
  <c r="M674" i="174"/>
  <c r="E670" i="174"/>
  <c r="B670" i="174" s="1"/>
  <c r="F665" i="174"/>
  <c r="AU665" i="174"/>
  <c r="AV665" i="174"/>
  <c r="AQ665" i="174"/>
  <c r="AR665" i="174"/>
  <c r="AT665" i="174"/>
  <c r="AS665" i="174"/>
  <c r="BM665" i="174"/>
  <c r="BK665" i="174"/>
  <c r="I665" i="174"/>
  <c r="M665" i="174"/>
  <c r="J665" i="174"/>
  <c r="N665" i="174"/>
  <c r="K665" i="174"/>
  <c r="H665" i="174"/>
  <c r="L665" i="174"/>
  <c r="F662" i="174"/>
  <c r="AT662" i="174"/>
  <c r="AU662" i="174"/>
  <c r="AR662" i="174"/>
  <c r="AS662" i="174"/>
  <c r="AV662" i="174"/>
  <c r="AQ662" i="174"/>
  <c r="BM662" i="174"/>
  <c r="BK662" i="174"/>
  <c r="J662" i="174"/>
  <c r="N662" i="174"/>
  <c r="K662" i="174"/>
  <c r="H662" i="174"/>
  <c r="L662" i="174"/>
  <c r="I662" i="174"/>
  <c r="M662" i="174"/>
  <c r="AT658" i="174"/>
  <c r="AU658" i="174"/>
  <c r="AV658" i="174"/>
  <c r="AR658" i="174"/>
  <c r="AS658" i="174"/>
  <c r="AQ658" i="174"/>
  <c r="BM658" i="174"/>
  <c r="BK658" i="174"/>
  <c r="J658" i="174"/>
  <c r="N658" i="174"/>
  <c r="K658" i="174"/>
  <c r="H658" i="174"/>
  <c r="L658" i="174"/>
  <c r="I658" i="174"/>
  <c r="M658" i="174"/>
  <c r="AT657" i="174"/>
  <c r="AQ657" i="174"/>
  <c r="AU657" i="174"/>
  <c r="AR657" i="174"/>
  <c r="AV657" i="174"/>
  <c r="AS657" i="174"/>
  <c r="BM657" i="174"/>
  <c r="BK657" i="174"/>
  <c r="I657" i="174"/>
  <c r="M657" i="174"/>
  <c r="J657" i="174"/>
  <c r="N657" i="174"/>
  <c r="K657" i="174"/>
  <c r="H657" i="174"/>
  <c r="L657" i="174"/>
  <c r="F655" i="174"/>
  <c r="E653" i="174"/>
  <c r="AT653" i="174"/>
  <c r="AU653" i="174"/>
  <c r="AQ653" i="174"/>
  <c r="AV653" i="174"/>
  <c r="AR653" i="174"/>
  <c r="AS653" i="174"/>
  <c r="BM653" i="174"/>
  <c r="BK653" i="174"/>
  <c r="I653" i="174"/>
  <c r="M653" i="174"/>
  <c r="J653" i="174"/>
  <c r="N653" i="174"/>
  <c r="K653" i="174"/>
  <c r="H653" i="174"/>
  <c r="L653" i="174"/>
  <c r="AT650" i="174"/>
  <c r="AU650" i="174"/>
  <c r="AV650" i="174"/>
  <c r="AR650" i="174"/>
  <c r="AS650" i="174"/>
  <c r="AQ650" i="174"/>
  <c r="BM650" i="174"/>
  <c r="BK650" i="174"/>
  <c r="J650" i="174"/>
  <c r="N650" i="174"/>
  <c r="K650" i="174"/>
  <c r="H650" i="174"/>
  <c r="L650" i="174"/>
  <c r="I650" i="174"/>
  <c r="M650" i="174"/>
  <c r="F648" i="174"/>
  <c r="F644" i="174"/>
  <c r="AT642" i="174"/>
  <c r="AU642" i="174"/>
  <c r="AV642" i="174"/>
  <c r="AR642" i="174"/>
  <c r="AS642" i="174"/>
  <c r="AQ642" i="174"/>
  <c r="BM642" i="174"/>
  <c r="BK642" i="174"/>
  <c r="J642" i="174"/>
  <c r="N642" i="174"/>
  <c r="K642" i="174"/>
  <c r="H642" i="174"/>
  <c r="L642" i="174"/>
  <c r="I642" i="174"/>
  <c r="M642" i="174"/>
  <c r="AU639" i="174"/>
  <c r="AV639" i="174"/>
  <c r="AT639" i="174"/>
  <c r="AS639" i="174"/>
  <c r="AQ639" i="174"/>
  <c r="AR639" i="174"/>
  <c r="BM639" i="174"/>
  <c r="BK639" i="174"/>
  <c r="K639" i="174"/>
  <c r="H639" i="174"/>
  <c r="L639" i="174"/>
  <c r="I639" i="174"/>
  <c r="M639" i="174"/>
  <c r="J639" i="174"/>
  <c r="N639" i="174"/>
  <c r="E637" i="174"/>
  <c r="B637" i="174" s="1"/>
  <c r="AT637" i="174"/>
  <c r="AU637" i="174"/>
  <c r="AQ637" i="174"/>
  <c r="AV637" i="174"/>
  <c r="AR637" i="174"/>
  <c r="AS637" i="174"/>
  <c r="BM637" i="174"/>
  <c r="BK637" i="174"/>
  <c r="I637" i="174"/>
  <c r="M637" i="174"/>
  <c r="J637" i="174"/>
  <c r="N637" i="174"/>
  <c r="K637" i="174"/>
  <c r="H637" i="174"/>
  <c r="L637" i="174"/>
  <c r="F633" i="174"/>
  <c r="AT633" i="174"/>
  <c r="AV633" i="174"/>
  <c r="AQ633" i="174"/>
  <c r="AR633" i="174"/>
  <c r="AS633" i="174"/>
  <c r="AU633" i="174"/>
  <c r="BM633" i="174"/>
  <c r="BK633" i="174"/>
  <c r="I633" i="174"/>
  <c r="M633" i="174"/>
  <c r="J633" i="174"/>
  <c r="N633" i="174"/>
  <c r="K633" i="174"/>
  <c r="H633" i="174"/>
  <c r="L633" i="174"/>
  <c r="D631" i="174"/>
  <c r="AU631" i="174"/>
  <c r="AV631" i="174"/>
  <c r="AT631" i="174"/>
  <c r="AS631" i="174"/>
  <c r="AQ631" i="174"/>
  <c r="AR631" i="174"/>
  <c r="BM631" i="174"/>
  <c r="BK631" i="174"/>
  <c r="K631" i="174"/>
  <c r="H631" i="174"/>
  <c r="L631" i="174"/>
  <c r="I631" i="174"/>
  <c r="M631" i="174"/>
  <c r="J631" i="174"/>
  <c r="N631" i="174"/>
  <c r="AU623" i="174"/>
  <c r="AV623" i="174"/>
  <c r="AT623" i="174"/>
  <c r="AS623" i="174"/>
  <c r="AQ623" i="174"/>
  <c r="AR623" i="174"/>
  <c r="BM623" i="174"/>
  <c r="BK623" i="174"/>
  <c r="K623" i="174"/>
  <c r="H623" i="174"/>
  <c r="L623" i="174"/>
  <c r="I623" i="174"/>
  <c r="M623" i="174"/>
  <c r="J623" i="174"/>
  <c r="N623" i="174"/>
  <c r="AT621" i="174"/>
  <c r="AU621" i="174"/>
  <c r="AQ621" i="174"/>
  <c r="AV621" i="174"/>
  <c r="AR621" i="174"/>
  <c r="AS621" i="174"/>
  <c r="BM621" i="174"/>
  <c r="BK621" i="174"/>
  <c r="I621" i="174"/>
  <c r="M621" i="174"/>
  <c r="J621" i="174"/>
  <c r="N621" i="174"/>
  <c r="K621" i="174"/>
  <c r="H621" i="174"/>
  <c r="L621" i="174"/>
  <c r="AU615" i="174"/>
  <c r="AV615" i="174"/>
  <c r="AT615" i="174"/>
  <c r="AS615" i="174"/>
  <c r="AQ615" i="174"/>
  <c r="AR615" i="174"/>
  <c r="BM615" i="174"/>
  <c r="BK615" i="174"/>
  <c r="K615" i="174"/>
  <c r="H615" i="174"/>
  <c r="L615" i="174"/>
  <c r="I615" i="174"/>
  <c r="M615" i="174"/>
  <c r="J615" i="174"/>
  <c r="N615" i="174"/>
  <c r="D610" i="174"/>
  <c r="B610" i="174" s="1"/>
  <c r="AT610" i="174"/>
  <c r="AU610" i="174"/>
  <c r="AV610" i="174"/>
  <c r="AR610" i="174"/>
  <c r="AS610" i="174"/>
  <c r="AQ610" i="174"/>
  <c r="BM610" i="174"/>
  <c r="BK610" i="174"/>
  <c r="J610" i="174"/>
  <c r="N610" i="174"/>
  <c r="K610" i="174"/>
  <c r="H610" i="174"/>
  <c r="L610" i="174"/>
  <c r="I610" i="174"/>
  <c r="M610" i="174"/>
  <c r="F608" i="174"/>
  <c r="AT605" i="174"/>
  <c r="AU605" i="174"/>
  <c r="AQ605" i="174"/>
  <c r="AV605" i="174"/>
  <c r="AR605" i="174"/>
  <c r="AS605" i="174"/>
  <c r="BM605" i="174"/>
  <c r="BK605" i="174"/>
  <c r="I605" i="174"/>
  <c r="M605" i="174"/>
  <c r="J605" i="174"/>
  <c r="N605" i="174"/>
  <c r="K605" i="174"/>
  <c r="H605" i="174"/>
  <c r="L605" i="174"/>
  <c r="AV600" i="174"/>
  <c r="AT600" i="174"/>
  <c r="AU600" i="174"/>
  <c r="AQ600" i="174"/>
  <c r="AS600" i="174"/>
  <c r="AR600" i="174"/>
  <c r="BK600" i="174"/>
  <c r="BM600" i="174"/>
  <c r="H600" i="174"/>
  <c r="L600" i="174"/>
  <c r="I600" i="174"/>
  <c r="M600" i="174"/>
  <c r="J600" i="174"/>
  <c r="N600" i="174"/>
  <c r="K600" i="174"/>
  <c r="AT597" i="174"/>
  <c r="AU597" i="174"/>
  <c r="AQ597" i="174"/>
  <c r="AR597" i="174"/>
  <c r="AV597" i="174"/>
  <c r="AS597" i="174"/>
  <c r="BM597" i="174"/>
  <c r="BK597" i="174"/>
  <c r="I597" i="174"/>
  <c r="M597" i="174"/>
  <c r="J597" i="174"/>
  <c r="N597" i="174"/>
  <c r="K597" i="174"/>
  <c r="H597" i="174"/>
  <c r="L597" i="174"/>
  <c r="F594" i="174"/>
  <c r="AT594" i="174"/>
  <c r="AU594" i="174"/>
  <c r="AV594" i="174"/>
  <c r="AR594" i="174"/>
  <c r="AS594" i="174"/>
  <c r="AQ594" i="174"/>
  <c r="BM594" i="174"/>
  <c r="BK594" i="174"/>
  <c r="J594" i="174"/>
  <c r="N594" i="174"/>
  <c r="K594" i="174"/>
  <c r="H594" i="174"/>
  <c r="L594" i="174"/>
  <c r="I594" i="174"/>
  <c r="M594" i="174"/>
  <c r="D592" i="174"/>
  <c r="AV592" i="174"/>
  <c r="AT592" i="174"/>
  <c r="AQ592" i="174"/>
  <c r="AU592" i="174"/>
  <c r="AS592" i="174"/>
  <c r="AR592" i="174"/>
  <c r="BK592" i="174"/>
  <c r="BM592" i="174"/>
  <c r="J592" i="174"/>
  <c r="N592" i="174"/>
  <c r="K592" i="174"/>
  <c r="H592" i="174"/>
  <c r="I592" i="174"/>
  <c r="L592" i="174"/>
  <c r="M592" i="174"/>
  <c r="D588" i="174"/>
  <c r="B588" i="174" s="1"/>
  <c r="AV588" i="174"/>
  <c r="AU588" i="174"/>
  <c r="AT588" i="174"/>
  <c r="AQ588" i="174"/>
  <c r="AR588" i="174"/>
  <c r="AS588" i="174"/>
  <c r="BK588" i="174"/>
  <c r="BM588" i="174"/>
  <c r="J588" i="174"/>
  <c r="N588" i="174"/>
  <c r="K588" i="174"/>
  <c r="H588" i="174"/>
  <c r="L588" i="174"/>
  <c r="I588" i="174"/>
  <c r="M588" i="174"/>
  <c r="D585" i="174"/>
  <c r="AT585" i="174"/>
  <c r="AV585" i="174"/>
  <c r="AQ585" i="174"/>
  <c r="AR585" i="174"/>
  <c r="AU585" i="174"/>
  <c r="AS585" i="174"/>
  <c r="BM585" i="174"/>
  <c r="BK585" i="174"/>
  <c r="K585" i="174"/>
  <c r="H585" i="174"/>
  <c r="L585" i="174"/>
  <c r="I585" i="174"/>
  <c r="M585" i="174"/>
  <c r="J585" i="174"/>
  <c r="N585" i="174"/>
  <c r="AT582" i="174"/>
  <c r="AU582" i="174"/>
  <c r="AV582" i="174"/>
  <c r="AR582" i="174"/>
  <c r="AS582" i="174"/>
  <c r="AQ582" i="174"/>
  <c r="BM582" i="174"/>
  <c r="BK582" i="174"/>
  <c r="H582" i="174"/>
  <c r="L582" i="174"/>
  <c r="I582" i="174"/>
  <c r="M582" i="174"/>
  <c r="J582" i="174"/>
  <c r="N582" i="174"/>
  <c r="K582" i="174"/>
  <c r="F579" i="174"/>
  <c r="AU579" i="174"/>
  <c r="AV579" i="174"/>
  <c r="AS579" i="174"/>
  <c r="AT579" i="174"/>
  <c r="AR579" i="174"/>
  <c r="AQ579" i="174"/>
  <c r="BM579" i="174"/>
  <c r="BK579" i="174"/>
  <c r="I579" i="174"/>
  <c r="M579" i="174"/>
  <c r="J579" i="174"/>
  <c r="N579" i="174"/>
  <c r="K579" i="174"/>
  <c r="H579" i="174"/>
  <c r="L579" i="174"/>
  <c r="D577" i="174"/>
  <c r="B577" i="174" s="1"/>
  <c r="AT577" i="174"/>
  <c r="AV577" i="174"/>
  <c r="AU577" i="174"/>
  <c r="AQ577" i="174"/>
  <c r="AR577" i="174"/>
  <c r="AS577" i="174"/>
  <c r="BM577" i="174"/>
  <c r="BK577" i="174"/>
  <c r="K577" i="174"/>
  <c r="H577" i="174"/>
  <c r="L577" i="174"/>
  <c r="I577" i="174"/>
  <c r="M577" i="174"/>
  <c r="J577" i="174"/>
  <c r="N577" i="174"/>
  <c r="E574" i="174"/>
  <c r="B574" i="174" s="1"/>
  <c r="AT573" i="174"/>
  <c r="AU573" i="174"/>
  <c r="AQ573" i="174"/>
  <c r="AV573" i="174"/>
  <c r="AR573" i="174"/>
  <c r="AS573" i="174"/>
  <c r="BM573" i="174"/>
  <c r="BK573" i="174"/>
  <c r="K573" i="174"/>
  <c r="H573" i="174"/>
  <c r="L573" i="174"/>
  <c r="I573" i="174"/>
  <c r="M573" i="174"/>
  <c r="J573" i="174"/>
  <c r="N573" i="174"/>
  <c r="AT570" i="174"/>
  <c r="AU570" i="174"/>
  <c r="AV570" i="174"/>
  <c r="AR570" i="174"/>
  <c r="AS570" i="174"/>
  <c r="AQ570" i="174"/>
  <c r="BM570" i="174"/>
  <c r="BK570" i="174"/>
  <c r="H570" i="174"/>
  <c r="L570" i="174"/>
  <c r="I570" i="174"/>
  <c r="M570" i="174"/>
  <c r="J570" i="174"/>
  <c r="N570" i="174"/>
  <c r="K570" i="174"/>
  <c r="E568" i="174"/>
  <c r="B568" i="174" s="1"/>
  <c r="AT566" i="174"/>
  <c r="AU566" i="174"/>
  <c r="AV566" i="174"/>
  <c r="AR566" i="174"/>
  <c r="AS566" i="174"/>
  <c r="AQ566" i="174"/>
  <c r="BM566" i="174"/>
  <c r="BK566" i="174"/>
  <c r="H566" i="174"/>
  <c r="L566" i="174"/>
  <c r="I566" i="174"/>
  <c r="M566" i="174"/>
  <c r="J566" i="174"/>
  <c r="N566" i="174"/>
  <c r="K566" i="174"/>
  <c r="E561" i="174"/>
  <c r="B561" i="174" s="1"/>
  <c r="AT561" i="174"/>
  <c r="AV561" i="174"/>
  <c r="AU561" i="174"/>
  <c r="AQ561" i="174"/>
  <c r="AR561" i="174"/>
  <c r="AS561" i="174"/>
  <c r="BM561" i="174"/>
  <c r="BK561" i="174"/>
  <c r="K561" i="174"/>
  <c r="H561" i="174"/>
  <c r="L561" i="174"/>
  <c r="I561" i="174"/>
  <c r="M561" i="174"/>
  <c r="J561" i="174"/>
  <c r="N561" i="174"/>
  <c r="AT554" i="174"/>
  <c r="AU554" i="174"/>
  <c r="AV554" i="174"/>
  <c r="AR554" i="174"/>
  <c r="AS554" i="174"/>
  <c r="AQ554" i="174"/>
  <c r="BM554" i="174"/>
  <c r="BK554" i="174"/>
  <c r="H554" i="174"/>
  <c r="L554" i="174"/>
  <c r="I554" i="174"/>
  <c r="M554" i="174"/>
  <c r="J554" i="174"/>
  <c r="N554" i="174"/>
  <c r="K554" i="174"/>
  <c r="AT553" i="174"/>
  <c r="AV553" i="174"/>
  <c r="AQ553" i="174"/>
  <c r="AR553" i="174"/>
  <c r="AU553" i="174"/>
  <c r="AS553" i="174"/>
  <c r="BM553" i="174"/>
  <c r="BK553" i="174"/>
  <c r="K553" i="174"/>
  <c r="H553" i="174"/>
  <c r="L553" i="174"/>
  <c r="I553" i="174"/>
  <c r="M553" i="174"/>
  <c r="J553" i="174"/>
  <c r="N553" i="174"/>
  <c r="E550" i="174"/>
  <c r="AT550" i="174"/>
  <c r="AU550" i="174"/>
  <c r="AV550" i="174"/>
  <c r="AR550" i="174"/>
  <c r="AS550" i="174"/>
  <c r="AQ550" i="174"/>
  <c r="BM550" i="174"/>
  <c r="BK550" i="174"/>
  <c r="H550" i="174"/>
  <c r="L550" i="174"/>
  <c r="I550" i="174"/>
  <c r="M550" i="174"/>
  <c r="J550" i="174"/>
  <c r="N550" i="174"/>
  <c r="K550" i="174"/>
  <c r="D547" i="174"/>
  <c r="AU547" i="174"/>
  <c r="AV547" i="174"/>
  <c r="AS547" i="174"/>
  <c r="AT547" i="174"/>
  <c r="AR547" i="174"/>
  <c r="AQ547" i="174"/>
  <c r="BM547" i="174"/>
  <c r="BK547" i="174"/>
  <c r="I547" i="174"/>
  <c r="M547" i="174"/>
  <c r="J547" i="174"/>
  <c r="N547" i="174"/>
  <c r="K547" i="174"/>
  <c r="H547" i="174"/>
  <c r="L547" i="174"/>
  <c r="F545" i="174"/>
  <c r="AT545" i="174"/>
  <c r="AV545" i="174"/>
  <c r="AU545" i="174"/>
  <c r="AQ545" i="174"/>
  <c r="AR545" i="174"/>
  <c r="AS545" i="174"/>
  <c r="BM545" i="174"/>
  <c r="BK545" i="174"/>
  <c r="K545" i="174"/>
  <c r="H545" i="174"/>
  <c r="L545" i="174"/>
  <c r="I545" i="174"/>
  <c r="M545" i="174"/>
  <c r="J545" i="174"/>
  <c r="N545" i="174"/>
  <c r="D543" i="174"/>
  <c r="AU543" i="174"/>
  <c r="AV543" i="174"/>
  <c r="AT543" i="174"/>
  <c r="AS543" i="174"/>
  <c r="AQ543" i="174"/>
  <c r="AR543" i="174"/>
  <c r="BM543" i="174"/>
  <c r="BK543" i="174"/>
  <c r="I543" i="174"/>
  <c r="M543" i="174"/>
  <c r="J543" i="174"/>
  <c r="N543" i="174"/>
  <c r="K543" i="174"/>
  <c r="H543" i="174"/>
  <c r="L543" i="174"/>
  <c r="AU539" i="174"/>
  <c r="AV539" i="174"/>
  <c r="AS539" i="174"/>
  <c r="AT539" i="174"/>
  <c r="AR539" i="174"/>
  <c r="AQ539" i="174"/>
  <c r="BM539" i="174"/>
  <c r="BK539" i="174"/>
  <c r="I539" i="174"/>
  <c r="M539" i="174"/>
  <c r="J539" i="174"/>
  <c r="N539" i="174"/>
  <c r="K539" i="174"/>
  <c r="H539" i="174"/>
  <c r="L539" i="174"/>
  <c r="E535" i="174"/>
  <c r="B535" i="174" s="1"/>
  <c r="F534" i="174"/>
  <c r="AT534" i="174"/>
  <c r="AU534" i="174"/>
  <c r="AV534" i="174"/>
  <c r="AR534" i="174"/>
  <c r="AS534" i="174"/>
  <c r="AQ534" i="174"/>
  <c r="BM534" i="174"/>
  <c r="BK534" i="174"/>
  <c r="H534" i="174"/>
  <c r="L534" i="174"/>
  <c r="I534" i="174"/>
  <c r="M534" i="174"/>
  <c r="J534" i="174"/>
  <c r="N534" i="174"/>
  <c r="K534" i="174"/>
  <c r="F531" i="174"/>
  <c r="AU531" i="174"/>
  <c r="AV531" i="174"/>
  <c r="AS531" i="174"/>
  <c r="AT531" i="174"/>
  <c r="AR531" i="174"/>
  <c r="AQ531" i="174"/>
  <c r="BM531" i="174"/>
  <c r="BK531" i="174"/>
  <c r="I531" i="174"/>
  <c r="M531" i="174"/>
  <c r="J531" i="174"/>
  <c r="N531" i="174"/>
  <c r="K531" i="174"/>
  <c r="H531" i="174"/>
  <c r="L531" i="174"/>
  <c r="F528" i="174"/>
  <c r="AV528" i="174"/>
  <c r="AT528" i="174"/>
  <c r="AQ528" i="174"/>
  <c r="AU528" i="174"/>
  <c r="AS528" i="174"/>
  <c r="AR528" i="174"/>
  <c r="BK528" i="174"/>
  <c r="BM528" i="174"/>
  <c r="J528" i="174"/>
  <c r="N528" i="174"/>
  <c r="K528" i="174"/>
  <c r="H528" i="174"/>
  <c r="L528" i="174"/>
  <c r="I528" i="174"/>
  <c r="M528" i="174"/>
  <c r="F526" i="174"/>
  <c r="AT526" i="174"/>
  <c r="AU526" i="174"/>
  <c r="AR526" i="174"/>
  <c r="AS526" i="174"/>
  <c r="AQ526" i="174"/>
  <c r="AV526" i="174"/>
  <c r="BM526" i="174"/>
  <c r="BK526" i="174"/>
  <c r="H526" i="174"/>
  <c r="L526" i="174"/>
  <c r="I526" i="174"/>
  <c r="M526" i="174"/>
  <c r="J526" i="174"/>
  <c r="N526" i="174"/>
  <c r="K526" i="174"/>
  <c r="F523" i="174"/>
  <c r="AU523" i="174"/>
  <c r="AV523" i="174"/>
  <c r="AS523" i="174"/>
  <c r="AR523" i="174"/>
  <c r="AT523" i="174"/>
  <c r="AQ523" i="174"/>
  <c r="BM523" i="174"/>
  <c r="BK523" i="174"/>
  <c r="I523" i="174"/>
  <c r="M523" i="174"/>
  <c r="J523" i="174"/>
  <c r="N523" i="174"/>
  <c r="K523" i="174"/>
  <c r="H523" i="174"/>
  <c r="L523" i="174"/>
  <c r="AV520" i="174"/>
  <c r="AT520" i="174"/>
  <c r="AU520" i="174"/>
  <c r="AQ520" i="174"/>
  <c r="AS520" i="174"/>
  <c r="AR520" i="174"/>
  <c r="BK520" i="174"/>
  <c r="BM520" i="174"/>
  <c r="J520" i="174"/>
  <c r="N520" i="174"/>
  <c r="K520" i="174"/>
  <c r="H520" i="174"/>
  <c r="L520" i="174"/>
  <c r="I520" i="174"/>
  <c r="M520" i="174"/>
  <c r="AU519" i="174"/>
  <c r="AV519" i="174"/>
  <c r="AT519" i="174"/>
  <c r="AS519" i="174"/>
  <c r="AQ519" i="174"/>
  <c r="AR519" i="174"/>
  <c r="BM519" i="174"/>
  <c r="BK519" i="174"/>
  <c r="I519" i="174"/>
  <c r="M519" i="174"/>
  <c r="J519" i="174"/>
  <c r="N519" i="174"/>
  <c r="K519" i="174"/>
  <c r="H519" i="174"/>
  <c r="L519" i="174"/>
  <c r="F514" i="174"/>
  <c r="AT514" i="174"/>
  <c r="AU514" i="174"/>
  <c r="AV514" i="174"/>
  <c r="AR514" i="174"/>
  <c r="AS514" i="174"/>
  <c r="AQ514" i="174"/>
  <c r="BM514" i="174"/>
  <c r="BK514" i="174"/>
  <c r="H514" i="174"/>
  <c r="L514" i="174"/>
  <c r="I514" i="174"/>
  <c r="M514" i="174"/>
  <c r="J514" i="174"/>
  <c r="N514" i="174"/>
  <c r="K514" i="174"/>
  <c r="D510" i="174"/>
  <c r="B510" i="174" s="1"/>
  <c r="AT510" i="174"/>
  <c r="AU510" i="174"/>
  <c r="AR510" i="174"/>
  <c r="AS510" i="174"/>
  <c r="AQ510" i="174"/>
  <c r="AV510" i="174"/>
  <c r="BM510" i="174"/>
  <c r="BK510" i="174"/>
  <c r="H510" i="174"/>
  <c r="L510" i="174"/>
  <c r="I510" i="174"/>
  <c r="M510" i="174"/>
  <c r="J510" i="174"/>
  <c r="N510" i="174"/>
  <c r="K510" i="174"/>
  <c r="AV508" i="174"/>
  <c r="AU508" i="174"/>
  <c r="AT508" i="174"/>
  <c r="AQ508" i="174"/>
  <c r="AR508" i="174"/>
  <c r="AS508" i="174"/>
  <c r="BK508" i="174"/>
  <c r="BM508" i="174"/>
  <c r="J508" i="174"/>
  <c r="N508" i="174"/>
  <c r="K508" i="174"/>
  <c r="H508" i="174"/>
  <c r="L508" i="174"/>
  <c r="I508" i="174"/>
  <c r="M508" i="174"/>
  <c r="F506" i="174"/>
  <c r="E503" i="174"/>
  <c r="B503" i="174" s="1"/>
  <c r="AT502" i="174"/>
  <c r="AU502" i="174"/>
  <c r="AV502" i="174"/>
  <c r="AR502" i="174"/>
  <c r="AS502" i="174"/>
  <c r="AQ502" i="174"/>
  <c r="BM502" i="174"/>
  <c r="BK502" i="174"/>
  <c r="H502" i="174"/>
  <c r="L502" i="174"/>
  <c r="I502" i="174"/>
  <c r="M502" i="174"/>
  <c r="J502" i="174"/>
  <c r="N502" i="174"/>
  <c r="K502" i="174"/>
  <c r="E497" i="174"/>
  <c r="B497" i="174" s="1"/>
  <c r="AV496" i="174"/>
  <c r="AT496" i="174"/>
  <c r="AQ496" i="174"/>
  <c r="AU496" i="174"/>
  <c r="AS496" i="174"/>
  <c r="AR496" i="174"/>
  <c r="BK496" i="174"/>
  <c r="BM496" i="174"/>
  <c r="J496" i="174"/>
  <c r="N496" i="174"/>
  <c r="K496" i="174"/>
  <c r="H496" i="174"/>
  <c r="L496" i="174"/>
  <c r="I496" i="174"/>
  <c r="M496" i="174"/>
  <c r="AU495" i="174"/>
  <c r="AV495" i="174"/>
  <c r="AT495" i="174"/>
  <c r="AS495" i="174"/>
  <c r="AQ495" i="174"/>
  <c r="AR495" i="174"/>
  <c r="BM495" i="174"/>
  <c r="BK495" i="174"/>
  <c r="I495" i="174"/>
  <c r="M495" i="174"/>
  <c r="J495" i="174"/>
  <c r="N495" i="174"/>
  <c r="K495" i="174"/>
  <c r="H495" i="174"/>
  <c r="L495" i="174"/>
  <c r="E490" i="174"/>
  <c r="AT490" i="174"/>
  <c r="AU490" i="174"/>
  <c r="AV490" i="174"/>
  <c r="AR490" i="174"/>
  <c r="AS490" i="174"/>
  <c r="AQ490" i="174"/>
  <c r="BM490" i="174"/>
  <c r="BK490" i="174"/>
  <c r="H490" i="174"/>
  <c r="L490" i="174"/>
  <c r="I490" i="174"/>
  <c r="M490" i="174"/>
  <c r="J490" i="174"/>
  <c r="N490" i="174"/>
  <c r="K490" i="174"/>
  <c r="F487" i="174"/>
  <c r="AT485" i="174"/>
  <c r="AU485" i="174"/>
  <c r="AQ485" i="174"/>
  <c r="AR485" i="174"/>
  <c r="AV485" i="174"/>
  <c r="AS485" i="174"/>
  <c r="BM485" i="174"/>
  <c r="BK485" i="174"/>
  <c r="K485" i="174"/>
  <c r="H485" i="174"/>
  <c r="L485" i="174"/>
  <c r="I485" i="174"/>
  <c r="M485" i="174"/>
  <c r="J485" i="174"/>
  <c r="N485" i="174"/>
  <c r="E481" i="174"/>
  <c r="AT481" i="174"/>
  <c r="AV481" i="174"/>
  <c r="AU481" i="174"/>
  <c r="AQ481" i="174"/>
  <c r="AR481" i="174"/>
  <c r="AS481" i="174"/>
  <c r="BM481" i="174"/>
  <c r="BK481" i="174"/>
  <c r="K481" i="174"/>
  <c r="H481" i="174"/>
  <c r="L481" i="174"/>
  <c r="I481" i="174"/>
  <c r="M481" i="174"/>
  <c r="J481" i="174"/>
  <c r="N481" i="174"/>
  <c r="AT477" i="174"/>
  <c r="AU477" i="174"/>
  <c r="AQ477" i="174"/>
  <c r="AV477" i="174"/>
  <c r="AR477" i="174"/>
  <c r="AS477" i="174"/>
  <c r="BM477" i="174"/>
  <c r="BK477" i="174"/>
  <c r="K477" i="174"/>
  <c r="H477" i="174"/>
  <c r="L477" i="174"/>
  <c r="I477" i="174"/>
  <c r="M477" i="174"/>
  <c r="J477" i="174"/>
  <c r="N477" i="174"/>
  <c r="D474" i="174"/>
  <c r="AT474" i="174"/>
  <c r="AU474" i="174"/>
  <c r="AV474" i="174"/>
  <c r="AR474" i="174"/>
  <c r="AS474" i="174"/>
  <c r="AQ474" i="174"/>
  <c r="BM474" i="174"/>
  <c r="BK474" i="174"/>
  <c r="H474" i="174"/>
  <c r="L474" i="174"/>
  <c r="I474" i="174"/>
  <c r="M474" i="174"/>
  <c r="J474" i="174"/>
  <c r="N474" i="174"/>
  <c r="K474" i="174"/>
  <c r="F471" i="174"/>
  <c r="F470" i="174"/>
  <c r="AT470" i="174"/>
  <c r="AU470" i="174"/>
  <c r="AV470" i="174"/>
  <c r="AR470" i="174"/>
  <c r="AS470" i="174"/>
  <c r="AQ470" i="174"/>
  <c r="BM470" i="174"/>
  <c r="BK470" i="174"/>
  <c r="H470" i="174"/>
  <c r="L470" i="174"/>
  <c r="I470" i="174"/>
  <c r="M470" i="174"/>
  <c r="J470" i="174"/>
  <c r="N470" i="174"/>
  <c r="K470" i="174"/>
  <c r="AT466" i="174"/>
  <c r="AU466" i="174"/>
  <c r="AV466" i="174"/>
  <c r="AR466" i="174"/>
  <c r="AS466" i="174"/>
  <c r="AQ466" i="174"/>
  <c r="BM466" i="174"/>
  <c r="BK466" i="174"/>
  <c r="H466" i="174"/>
  <c r="L466" i="174"/>
  <c r="I466" i="174"/>
  <c r="M466" i="174"/>
  <c r="J466" i="174"/>
  <c r="N466" i="174"/>
  <c r="K466" i="174"/>
  <c r="D464" i="174"/>
  <c r="B464" i="174" s="1"/>
  <c r="AV464" i="174"/>
  <c r="AT464" i="174"/>
  <c r="AQ464" i="174"/>
  <c r="AU464" i="174"/>
  <c r="AS464" i="174"/>
  <c r="AR464" i="174"/>
  <c r="BK464" i="174"/>
  <c r="BM464" i="174"/>
  <c r="J464" i="174"/>
  <c r="N464" i="174"/>
  <c r="K464" i="174"/>
  <c r="H464" i="174"/>
  <c r="L464" i="174"/>
  <c r="I464" i="174"/>
  <c r="M464" i="174"/>
  <c r="AU463" i="174"/>
  <c r="AV463" i="174"/>
  <c r="AT463" i="174"/>
  <c r="AS463" i="174"/>
  <c r="AQ463" i="174"/>
  <c r="AR463" i="174"/>
  <c r="BM463" i="174"/>
  <c r="BK463" i="174"/>
  <c r="I463" i="174"/>
  <c r="M463" i="174"/>
  <c r="J463" i="174"/>
  <c r="N463" i="174"/>
  <c r="K463" i="174"/>
  <c r="H463" i="174"/>
  <c r="L463" i="174"/>
  <c r="D456" i="174"/>
  <c r="AV456" i="174"/>
  <c r="AT456" i="174"/>
  <c r="AU456" i="174"/>
  <c r="AQ456" i="174"/>
  <c r="AS456" i="174"/>
  <c r="AR456" i="174"/>
  <c r="BK456" i="174"/>
  <c r="BM456" i="174"/>
  <c r="J456" i="174"/>
  <c r="N456" i="174"/>
  <c r="K456" i="174"/>
  <c r="H456" i="174"/>
  <c r="L456" i="174"/>
  <c r="I456" i="174"/>
  <c r="M456" i="174"/>
  <c r="AU455" i="174"/>
  <c r="AV455" i="174"/>
  <c r="AT455" i="174"/>
  <c r="AS455" i="174"/>
  <c r="AQ455" i="174"/>
  <c r="AR455" i="174"/>
  <c r="BM455" i="174"/>
  <c r="BK455" i="174"/>
  <c r="I455" i="174"/>
  <c r="M455" i="174"/>
  <c r="J455" i="174"/>
  <c r="N455" i="174"/>
  <c r="K455" i="174"/>
  <c r="H455" i="174"/>
  <c r="L455" i="174"/>
  <c r="AV452" i="174"/>
  <c r="AU452" i="174"/>
  <c r="AQ452" i="174"/>
  <c r="AR452" i="174"/>
  <c r="AS452" i="174"/>
  <c r="AT452" i="174"/>
  <c r="BK452" i="174"/>
  <c r="BM452" i="174"/>
  <c r="J452" i="174"/>
  <c r="N452" i="174"/>
  <c r="K452" i="174"/>
  <c r="H452" i="174"/>
  <c r="L452" i="174"/>
  <c r="I452" i="174"/>
  <c r="M452" i="174"/>
  <c r="D449" i="174"/>
  <c r="AT449" i="174"/>
  <c r="AV449" i="174"/>
  <c r="AU449" i="174"/>
  <c r="AQ449" i="174"/>
  <c r="AR449" i="174"/>
  <c r="AS449" i="174"/>
  <c r="BM449" i="174"/>
  <c r="BK449" i="174"/>
  <c r="K449" i="174"/>
  <c r="H449" i="174"/>
  <c r="L449" i="174"/>
  <c r="I449" i="174"/>
  <c r="M449" i="174"/>
  <c r="J449" i="174"/>
  <c r="N449" i="174"/>
  <c r="D447" i="174"/>
  <c r="AU447" i="174"/>
  <c r="AV447" i="174"/>
  <c r="AT447" i="174"/>
  <c r="AS447" i="174"/>
  <c r="AQ447" i="174"/>
  <c r="AR447" i="174"/>
  <c r="BM447" i="174"/>
  <c r="BK447" i="174"/>
  <c r="I447" i="174"/>
  <c r="M447" i="174"/>
  <c r="J447" i="174"/>
  <c r="N447" i="174"/>
  <c r="K447" i="174"/>
  <c r="H447" i="174"/>
  <c r="L447" i="174"/>
  <c r="E444" i="174"/>
  <c r="AV444" i="174"/>
  <c r="AU444" i="174"/>
  <c r="AT444" i="174"/>
  <c r="AQ444" i="174"/>
  <c r="AR444" i="174"/>
  <c r="AS444" i="174"/>
  <c r="BK444" i="174"/>
  <c r="BM444" i="174"/>
  <c r="J444" i="174"/>
  <c r="N444" i="174"/>
  <c r="K444" i="174"/>
  <c r="H444" i="174"/>
  <c r="L444" i="174"/>
  <c r="I444" i="174"/>
  <c r="M444" i="174"/>
  <c r="D437" i="174"/>
  <c r="AT437" i="174"/>
  <c r="AU437" i="174"/>
  <c r="AQ437" i="174"/>
  <c r="AR437" i="174"/>
  <c r="AV437" i="174"/>
  <c r="AS437" i="174"/>
  <c r="BM437" i="174"/>
  <c r="BK437" i="174"/>
  <c r="K437" i="174"/>
  <c r="H437" i="174"/>
  <c r="L437" i="174"/>
  <c r="I437" i="174"/>
  <c r="M437" i="174"/>
  <c r="J437" i="174"/>
  <c r="N437" i="174"/>
  <c r="AT433" i="174"/>
  <c r="AV433" i="174"/>
  <c r="AU433" i="174"/>
  <c r="AQ433" i="174"/>
  <c r="AR433" i="174"/>
  <c r="AS433" i="174"/>
  <c r="BM433" i="174"/>
  <c r="BK433" i="174"/>
  <c r="K433" i="174"/>
  <c r="H433" i="174"/>
  <c r="L433" i="174"/>
  <c r="I433" i="174"/>
  <c r="M433" i="174"/>
  <c r="J433" i="174"/>
  <c r="N433" i="174"/>
  <c r="AT430" i="174"/>
  <c r="AU430" i="174"/>
  <c r="AR430" i="174"/>
  <c r="AS430" i="174"/>
  <c r="AQ430" i="174"/>
  <c r="AV430" i="174"/>
  <c r="BM430" i="174"/>
  <c r="BK430" i="174"/>
  <c r="H430" i="174"/>
  <c r="L430" i="174"/>
  <c r="I430" i="174"/>
  <c r="M430" i="174"/>
  <c r="J430" i="174"/>
  <c r="N430" i="174"/>
  <c r="K430" i="174"/>
  <c r="D426" i="174"/>
  <c r="AT426" i="174"/>
  <c r="AU426" i="174"/>
  <c r="AV426" i="174"/>
  <c r="AR426" i="174"/>
  <c r="AS426" i="174"/>
  <c r="AQ426" i="174"/>
  <c r="BM426" i="174"/>
  <c r="BK426" i="174"/>
  <c r="H426" i="174"/>
  <c r="L426" i="174"/>
  <c r="I426" i="174"/>
  <c r="M426" i="174"/>
  <c r="J426" i="174"/>
  <c r="N426" i="174"/>
  <c r="K426" i="174"/>
  <c r="AT425" i="174"/>
  <c r="AV425" i="174"/>
  <c r="AQ425" i="174"/>
  <c r="AR425" i="174"/>
  <c r="AU425" i="174"/>
  <c r="AS425" i="174"/>
  <c r="BM425" i="174"/>
  <c r="BK425" i="174"/>
  <c r="K425" i="174"/>
  <c r="H425" i="174"/>
  <c r="L425" i="174"/>
  <c r="I425" i="174"/>
  <c r="M425" i="174"/>
  <c r="J425" i="174"/>
  <c r="N425" i="174"/>
  <c r="AT421" i="174"/>
  <c r="AU421" i="174"/>
  <c r="AQ421" i="174"/>
  <c r="AR421" i="174"/>
  <c r="AV421" i="174"/>
  <c r="AS421" i="174"/>
  <c r="BM421" i="174"/>
  <c r="BK421" i="174"/>
  <c r="K421" i="174"/>
  <c r="H421" i="174"/>
  <c r="L421" i="174"/>
  <c r="I421" i="174"/>
  <c r="M421" i="174"/>
  <c r="J421" i="174"/>
  <c r="N421" i="174"/>
  <c r="D418" i="174"/>
  <c r="AT418" i="174"/>
  <c r="AU418" i="174"/>
  <c r="AV418" i="174"/>
  <c r="AR418" i="174"/>
  <c r="AS418" i="174"/>
  <c r="AQ418" i="174"/>
  <c r="BM418" i="174"/>
  <c r="BK418" i="174"/>
  <c r="H418" i="174"/>
  <c r="L418" i="174"/>
  <c r="I418" i="174"/>
  <c r="M418" i="174"/>
  <c r="J418" i="174"/>
  <c r="N418" i="174"/>
  <c r="K418" i="174"/>
  <c r="AU415" i="174"/>
  <c r="AV415" i="174"/>
  <c r="AT415" i="174"/>
  <c r="AS415" i="174"/>
  <c r="AQ415" i="174"/>
  <c r="AR415" i="174"/>
  <c r="F415" i="174"/>
  <c r="BM415" i="174"/>
  <c r="BK415" i="174"/>
  <c r="I415" i="174"/>
  <c r="M415" i="174"/>
  <c r="J415" i="174"/>
  <c r="N415" i="174"/>
  <c r="K415" i="174"/>
  <c r="H415" i="174"/>
  <c r="L415" i="174"/>
  <c r="E411" i="174"/>
  <c r="AU411" i="174"/>
  <c r="AV411" i="174"/>
  <c r="AS411" i="174"/>
  <c r="AT411" i="174"/>
  <c r="AR411" i="174"/>
  <c r="AQ411" i="174"/>
  <c r="BM411" i="174"/>
  <c r="BK411" i="174"/>
  <c r="I411" i="174"/>
  <c r="M411" i="174"/>
  <c r="J411" i="174"/>
  <c r="N411" i="174"/>
  <c r="K411" i="174"/>
  <c r="H411" i="174"/>
  <c r="L411" i="174"/>
  <c r="F408" i="174"/>
  <c r="E407" i="174"/>
  <c r="B407" i="174" s="1"/>
  <c r="F405" i="174"/>
  <c r="D403" i="174"/>
  <c r="AU403" i="174"/>
  <c r="AV403" i="174"/>
  <c r="AS403" i="174"/>
  <c r="AT403" i="174"/>
  <c r="AR403" i="174"/>
  <c r="AQ403" i="174"/>
  <c r="BM403" i="174"/>
  <c r="BK403" i="174"/>
  <c r="I403" i="174"/>
  <c r="M403" i="174"/>
  <c r="J403" i="174"/>
  <c r="N403" i="174"/>
  <c r="K403" i="174"/>
  <c r="H403" i="174"/>
  <c r="L403" i="174"/>
  <c r="AV400" i="174"/>
  <c r="AT400" i="174"/>
  <c r="AQ400" i="174"/>
  <c r="AU400" i="174"/>
  <c r="AS400" i="174"/>
  <c r="AR400" i="174"/>
  <c r="BK400" i="174"/>
  <c r="BM400" i="174"/>
  <c r="J400" i="174"/>
  <c r="N400" i="174"/>
  <c r="K400" i="174"/>
  <c r="H400" i="174"/>
  <c r="L400" i="174"/>
  <c r="I400" i="174"/>
  <c r="M400" i="174"/>
  <c r="AT398" i="174"/>
  <c r="AU398" i="174"/>
  <c r="AR398" i="174"/>
  <c r="AS398" i="174"/>
  <c r="AQ398" i="174"/>
  <c r="AV398" i="174"/>
  <c r="BM398" i="174"/>
  <c r="BK398" i="174"/>
  <c r="H398" i="174"/>
  <c r="L398" i="174"/>
  <c r="I398" i="174"/>
  <c r="M398" i="174"/>
  <c r="J398" i="174"/>
  <c r="N398" i="174"/>
  <c r="K398" i="174"/>
  <c r="E396" i="174"/>
  <c r="AV396" i="174"/>
  <c r="AU396" i="174"/>
  <c r="AT396" i="174"/>
  <c r="AQ396" i="174"/>
  <c r="AR396" i="174"/>
  <c r="AS396" i="174"/>
  <c r="BK396" i="174"/>
  <c r="BM396" i="174"/>
  <c r="J396" i="174"/>
  <c r="N396" i="174"/>
  <c r="K396" i="174"/>
  <c r="H396" i="174"/>
  <c r="L396" i="174"/>
  <c r="I396" i="174"/>
  <c r="M396" i="174"/>
  <c r="E393" i="174"/>
  <c r="B393" i="174" s="1"/>
  <c r="F391" i="174"/>
  <c r="AT390" i="174"/>
  <c r="AU390" i="174"/>
  <c r="AV390" i="174"/>
  <c r="AR390" i="174"/>
  <c r="AS390" i="174"/>
  <c r="AQ390" i="174"/>
  <c r="BM390" i="174"/>
  <c r="BK390" i="174"/>
  <c r="H390" i="174"/>
  <c r="L390" i="174"/>
  <c r="I390" i="174"/>
  <c r="M390" i="174"/>
  <c r="J390" i="174"/>
  <c r="N390" i="174"/>
  <c r="K390" i="174"/>
  <c r="E386" i="174"/>
  <c r="AT386" i="174"/>
  <c r="AU386" i="174"/>
  <c r="AV386" i="174"/>
  <c r="AR386" i="174"/>
  <c r="AS386" i="174"/>
  <c r="AQ386" i="174"/>
  <c r="BM386" i="174"/>
  <c r="BK386" i="174"/>
  <c r="H386" i="174"/>
  <c r="L386" i="174"/>
  <c r="I386" i="174"/>
  <c r="M386" i="174"/>
  <c r="J386" i="174"/>
  <c r="N386" i="174"/>
  <c r="K386" i="174"/>
  <c r="F382" i="174"/>
  <c r="AT382" i="174"/>
  <c r="AU382" i="174"/>
  <c r="AR382" i="174"/>
  <c r="AS382" i="174"/>
  <c r="AQ382" i="174"/>
  <c r="AV382" i="174"/>
  <c r="BM382" i="174"/>
  <c r="BK382" i="174"/>
  <c r="H382" i="174"/>
  <c r="L382" i="174"/>
  <c r="I382" i="174"/>
  <c r="M382" i="174"/>
  <c r="J382" i="174"/>
  <c r="N382" i="174"/>
  <c r="K382" i="174"/>
  <c r="E379" i="174"/>
  <c r="AU379" i="174"/>
  <c r="AV379" i="174"/>
  <c r="AS379" i="174"/>
  <c r="AT379" i="174"/>
  <c r="AR379" i="174"/>
  <c r="AQ379" i="174"/>
  <c r="BM379" i="174"/>
  <c r="BK379" i="174"/>
  <c r="I379" i="174"/>
  <c r="M379" i="174"/>
  <c r="J379" i="174"/>
  <c r="N379" i="174"/>
  <c r="K379" i="174"/>
  <c r="H379" i="174"/>
  <c r="L379" i="174"/>
  <c r="AT377" i="174"/>
  <c r="AV377" i="174"/>
  <c r="AQ377" i="174"/>
  <c r="AR377" i="174"/>
  <c r="AS377" i="174"/>
  <c r="AU377" i="174"/>
  <c r="BM377" i="174"/>
  <c r="BK377" i="174"/>
  <c r="K377" i="174"/>
  <c r="H377" i="174"/>
  <c r="L377" i="174"/>
  <c r="I377" i="174"/>
  <c r="M377" i="174"/>
  <c r="J377" i="174"/>
  <c r="N377" i="174"/>
  <c r="AT372" i="174"/>
  <c r="AU372" i="174"/>
  <c r="AV372" i="174"/>
  <c r="AQ372" i="174"/>
  <c r="AR372" i="174"/>
  <c r="AS372" i="174"/>
  <c r="BK372" i="174"/>
  <c r="BM372" i="174"/>
  <c r="J372" i="174"/>
  <c r="N372" i="174"/>
  <c r="K372" i="174"/>
  <c r="H372" i="174"/>
  <c r="L372" i="174"/>
  <c r="I372" i="174"/>
  <c r="M372" i="174"/>
  <c r="F370" i="174"/>
  <c r="AV370" i="174"/>
  <c r="AT370" i="174"/>
  <c r="AU370" i="174"/>
  <c r="AR370" i="174"/>
  <c r="AS370" i="174"/>
  <c r="AQ370" i="174"/>
  <c r="BM370" i="174"/>
  <c r="BK370" i="174"/>
  <c r="H370" i="174"/>
  <c r="L370" i="174"/>
  <c r="I370" i="174"/>
  <c r="M370" i="174"/>
  <c r="J370" i="174"/>
  <c r="N370" i="174"/>
  <c r="K370" i="174"/>
  <c r="E368" i="174"/>
  <c r="AT368" i="174"/>
  <c r="AU368" i="174"/>
  <c r="AV368" i="174"/>
  <c r="AQ368" i="174"/>
  <c r="AS368" i="174"/>
  <c r="AR368" i="174"/>
  <c r="BK368" i="174"/>
  <c r="BM368" i="174"/>
  <c r="J368" i="174"/>
  <c r="N368" i="174"/>
  <c r="K368" i="174"/>
  <c r="H368" i="174"/>
  <c r="L368" i="174"/>
  <c r="I368" i="174"/>
  <c r="M368" i="174"/>
  <c r="AU365" i="174"/>
  <c r="AV365" i="174"/>
  <c r="AT365" i="174"/>
  <c r="AQ365" i="174"/>
  <c r="AR365" i="174"/>
  <c r="AS365" i="174"/>
  <c r="BM365" i="174"/>
  <c r="BK365" i="174"/>
  <c r="K365" i="174"/>
  <c r="H365" i="174"/>
  <c r="L365" i="174"/>
  <c r="I365" i="174"/>
  <c r="M365" i="174"/>
  <c r="J365" i="174"/>
  <c r="N365" i="174"/>
  <c r="F362" i="174"/>
  <c r="AU361" i="174"/>
  <c r="AV361" i="174"/>
  <c r="AT361" i="174"/>
  <c r="AQ361" i="174"/>
  <c r="AR361" i="174"/>
  <c r="AS361" i="174"/>
  <c r="BM361" i="174"/>
  <c r="BK361" i="174"/>
  <c r="K361" i="174"/>
  <c r="H361" i="174"/>
  <c r="L361" i="174"/>
  <c r="I361" i="174"/>
  <c r="M361" i="174"/>
  <c r="J361" i="174"/>
  <c r="N361" i="174"/>
  <c r="AT360" i="174"/>
  <c r="AU360" i="174"/>
  <c r="AV360" i="174"/>
  <c r="AQ360" i="174"/>
  <c r="AS360" i="174"/>
  <c r="AR360" i="174"/>
  <c r="BK360" i="174"/>
  <c r="BM360" i="174"/>
  <c r="J360" i="174"/>
  <c r="N360" i="174"/>
  <c r="K360" i="174"/>
  <c r="H360" i="174"/>
  <c r="L360" i="174"/>
  <c r="I360" i="174"/>
  <c r="M360" i="174"/>
  <c r="AU357" i="174"/>
  <c r="AV357" i="174"/>
  <c r="AT357" i="174"/>
  <c r="AQ357" i="174"/>
  <c r="AR357" i="174"/>
  <c r="AS357" i="174"/>
  <c r="BM357" i="174"/>
  <c r="BK357" i="174"/>
  <c r="K357" i="174"/>
  <c r="H357" i="174"/>
  <c r="L357" i="174"/>
  <c r="I357" i="174"/>
  <c r="M357" i="174"/>
  <c r="J357" i="174"/>
  <c r="N357" i="174"/>
  <c r="F352" i="174"/>
  <c r="AT351" i="174"/>
  <c r="AU351" i="174"/>
  <c r="AV351" i="174"/>
  <c r="AS351" i="174"/>
  <c r="AQ351" i="174"/>
  <c r="AR351" i="174"/>
  <c r="F351" i="174"/>
  <c r="BM351" i="174"/>
  <c r="BK351" i="174"/>
  <c r="I351" i="174"/>
  <c r="M351" i="174"/>
  <c r="J351" i="174"/>
  <c r="N351" i="174"/>
  <c r="K351" i="174"/>
  <c r="H351" i="174"/>
  <c r="L351" i="174"/>
  <c r="AT347" i="174"/>
  <c r="AU347" i="174"/>
  <c r="AV347" i="174"/>
  <c r="AS347" i="174"/>
  <c r="AR347" i="174"/>
  <c r="AQ347" i="174"/>
  <c r="BM347" i="174"/>
  <c r="BK347" i="174"/>
  <c r="I347" i="174"/>
  <c r="M347" i="174"/>
  <c r="J347" i="174"/>
  <c r="N347" i="174"/>
  <c r="K347" i="174"/>
  <c r="H347" i="174"/>
  <c r="L347" i="174"/>
  <c r="F339" i="174"/>
  <c r="E336" i="174"/>
  <c r="B336" i="174" s="1"/>
  <c r="AV334" i="174"/>
  <c r="AT334" i="174"/>
  <c r="AU334" i="174"/>
  <c r="AR334" i="174"/>
  <c r="AS334" i="174"/>
  <c r="AQ334" i="174"/>
  <c r="BM334" i="174"/>
  <c r="BK334" i="174"/>
  <c r="H334" i="174"/>
  <c r="L334" i="174"/>
  <c r="I334" i="174"/>
  <c r="M334" i="174"/>
  <c r="J334" i="174"/>
  <c r="N334" i="174"/>
  <c r="K334" i="174"/>
  <c r="AT328" i="174"/>
  <c r="AU328" i="174"/>
  <c r="AV328" i="174"/>
  <c r="AQ328" i="174"/>
  <c r="AS328" i="174"/>
  <c r="AR328" i="174"/>
  <c r="BK328" i="174"/>
  <c r="BM328" i="174"/>
  <c r="J328" i="174"/>
  <c r="N328" i="174"/>
  <c r="K328" i="174"/>
  <c r="H328" i="174"/>
  <c r="L328" i="174"/>
  <c r="I328" i="174"/>
  <c r="M328" i="174"/>
  <c r="AU325" i="174"/>
  <c r="AV325" i="174"/>
  <c r="AQ325" i="174"/>
  <c r="AR325" i="174"/>
  <c r="AT325" i="174"/>
  <c r="AS325" i="174"/>
  <c r="BM325" i="174"/>
  <c r="BK325" i="174"/>
  <c r="K325" i="174"/>
  <c r="H325" i="174"/>
  <c r="L325" i="174"/>
  <c r="I325" i="174"/>
  <c r="M325" i="174"/>
  <c r="J325" i="174"/>
  <c r="N325" i="174"/>
  <c r="E322" i="174"/>
  <c r="B322" i="174" s="1"/>
  <c r="F320" i="174"/>
  <c r="E319" i="174"/>
  <c r="B319" i="174" s="1"/>
  <c r="AT319" i="174"/>
  <c r="AU319" i="174"/>
  <c r="AV319" i="174"/>
  <c r="AS319" i="174"/>
  <c r="AQ319" i="174"/>
  <c r="AR319" i="174"/>
  <c r="BM319" i="174"/>
  <c r="BK319" i="174"/>
  <c r="I319" i="174"/>
  <c r="M319" i="174"/>
  <c r="J319" i="174"/>
  <c r="N319" i="174"/>
  <c r="K319" i="174"/>
  <c r="H319" i="174"/>
  <c r="L319" i="174"/>
  <c r="AT315" i="174"/>
  <c r="AU315" i="174"/>
  <c r="AV315" i="174"/>
  <c r="AS315" i="174"/>
  <c r="AR315" i="174"/>
  <c r="AQ315" i="174"/>
  <c r="BM315" i="174"/>
  <c r="BK315" i="174"/>
  <c r="I315" i="174"/>
  <c r="M315" i="174"/>
  <c r="J315" i="174"/>
  <c r="N315" i="174"/>
  <c r="K315" i="174"/>
  <c r="H315" i="174"/>
  <c r="L315" i="174"/>
  <c r="E313" i="174"/>
  <c r="B313" i="174" s="1"/>
  <c r="F310" i="174"/>
  <c r="AU309" i="174"/>
  <c r="AV309" i="174"/>
  <c r="AT309" i="174"/>
  <c r="AQ309" i="174"/>
  <c r="AR309" i="174"/>
  <c r="AS309" i="174"/>
  <c r="BM309" i="174"/>
  <c r="BK309" i="174"/>
  <c r="K309" i="174"/>
  <c r="H309" i="174"/>
  <c r="L309" i="174"/>
  <c r="I309" i="174"/>
  <c r="M309" i="174"/>
  <c r="J309" i="174"/>
  <c r="N309" i="174"/>
  <c r="D304" i="174"/>
  <c r="B304" i="174" s="1"/>
  <c r="AT304" i="174"/>
  <c r="AU304" i="174"/>
  <c r="AV304" i="174"/>
  <c r="AQ304" i="174"/>
  <c r="AS304" i="174"/>
  <c r="AR304" i="174"/>
  <c r="BK304" i="174"/>
  <c r="BM304" i="174"/>
  <c r="J304" i="174"/>
  <c r="N304" i="174"/>
  <c r="K304" i="174"/>
  <c r="H304" i="174"/>
  <c r="L304" i="174"/>
  <c r="I304" i="174"/>
  <c r="M304" i="174"/>
  <c r="AU297" i="174"/>
  <c r="AV297" i="174"/>
  <c r="AT297" i="174"/>
  <c r="AQ297" i="174"/>
  <c r="AR297" i="174"/>
  <c r="AS297" i="174"/>
  <c r="BM297" i="174"/>
  <c r="BK297" i="174"/>
  <c r="K297" i="174"/>
  <c r="H297" i="174"/>
  <c r="L297" i="174"/>
  <c r="I297" i="174"/>
  <c r="M297" i="174"/>
  <c r="J297" i="174"/>
  <c r="N297" i="174"/>
  <c r="E294" i="174"/>
  <c r="B294" i="174" s="1"/>
  <c r="F289" i="174"/>
  <c r="E287" i="174"/>
  <c r="B287" i="174" s="1"/>
  <c r="AU285" i="174"/>
  <c r="AV285" i="174"/>
  <c r="AT285" i="174"/>
  <c r="AQ285" i="174"/>
  <c r="AR285" i="174"/>
  <c r="AS285" i="174"/>
  <c r="BM285" i="174"/>
  <c r="BK285" i="174"/>
  <c r="K285" i="174"/>
  <c r="H285" i="174"/>
  <c r="L285" i="174"/>
  <c r="I285" i="174"/>
  <c r="M285" i="174"/>
  <c r="J285" i="174"/>
  <c r="N285" i="174"/>
  <c r="F279" i="174"/>
  <c r="E278" i="174"/>
  <c r="B278" i="174" s="1"/>
  <c r="AU277" i="174"/>
  <c r="AV277" i="174"/>
  <c r="AT277" i="174"/>
  <c r="AQ277" i="174"/>
  <c r="AR277" i="174"/>
  <c r="AS277" i="174"/>
  <c r="BM277" i="174"/>
  <c r="BK277" i="174"/>
  <c r="K277" i="174"/>
  <c r="H277" i="174"/>
  <c r="L277" i="174"/>
  <c r="I277" i="174"/>
  <c r="M277" i="174"/>
  <c r="J277" i="174"/>
  <c r="N277" i="174"/>
  <c r="F274" i="174"/>
  <c r="AV274" i="174"/>
  <c r="AT274" i="174"/>
  <c r="AU274" i="174"/>
  <c r="AR274" i="174"/>
  <c r="AS274" i="174"/>
  <c r="AQ274" i="174"/>
  <c r="BM274" i="174"/>
  <c r="BK274" i="174"/>
  <c r="H274" i="174"/>
  <c r="L274" i="174"/>
  <c r="I274" i="174"/>
  <c r="M274" i="174"/>
  <c r="J274" i="174"/>
  <c r="N274" i="174"/>
  <c r="K274" i="174"/>
  <c r="E272" i="174"/>
  <c r="AT272" i="174"/>
  <c r="AU272" i="174"/>
  <c r="AV272" i="174"/>
  <c r="AQ272" i="174"/>
  <c r="AS272" i="174"/>
  <c r="AR272" i="174"/>
  <c r="BK272" i="174"/>
  <c r="BM272" i="174"/>
  <c r="J272" i="174"/>
  <c r="N272" i="174"/>
  <c r="K272" i="174"/>
  <c r="H272" i="174"/>
  <c r="L272" i="174"/>
  <c r="I272" i="174"/>
  <c r="M272" i="174"/>
  <c r="AV270" i="174"/>
  <c r="AT270" i="174"/>
  <c r="AU270" i="174"/>
  <c r="AR270" i="174"/>
  <c r="AS270" i="174"/>
  <c r="AQ270" i="174"/>
  <c r="BM270" i="174"/>
  <c r="BK270" i="174"/>
  <c r="H270" i="174"/>
  <c r="L270" i="174"/>
  <c r="I270" i="174"/>
  <c r="M270" i="174"/>
  <c r="J270" i="174"/>
  <c r="N270" i="174"/>
  <c r="K270" i="174"/>
  <c r="E268" i="174"/>
  <c r="B268" i="174" s="1"/>
  <c r="F267" i="174"/>
  <c r="AT267" i="174"/>
  <c r="AU267" i="174"/>
  <c r="AS267" i="174"/>
  <c r="AV267" i="174"/>
  <c r="AR267" i="174"/>
  <c r="AQ267" i="174"/>
  <c r="BM267" i="174"/>
  <c r="BK267" i="174"/>
  <c r="I267" i="174"/>
  <c r="M267" i="174"/>
  <c r="J267" i="174"/>
  <c r="N267" i="174"/>
  <c r="K267" i="174"/>
  <c r="H267" i="174"/>
  <c r="L267" i="174"/>
  <c r="F263" i="174"/>
  <c r="E262" i="174"/>
  <c r="B262" i="174" s="1"/>
  <c r="AT260" i="174"/>
  <c r="AU260" i="174"/>
  <c r="AV260" i="174"/>
  <c r="AQ260" i="174"/>
  <c r="AR260" i="174"/>
  <c r="AS260" i="174"/>
  <c r="BK260" i="174"/>
  <c r="BM260" i="174"/>
  <c r="J260" i="174"/>
  <c r="N260" i="174"/>
  <c r="K260" i="174"/>
  <c r="H260" i="174"/>
  <c r="L260" i="174"/>
  <c r="I260" i="174"/>
  <c r="M260" i="174"/>
  <c r="AV258" i="174"/>
  <c r="AT258" i="174"/>
  <c r="AU258" i="174"/>
  <c r="AR258" i="174"/>
  <c r="AS258" i="174"/>
  <c r="AQ258" i="174"/>
  <c r="BM258" i="174"/>
  <c r="BK258" i="174"/>
  <c r="H258" i="174"/>
  <c r="L258" i="174"/>
  <c r="I258" i="174"/>
  <c r="M258" i="174"/>
  <c r="J258" i="174"/>
  <c r="N258" i="174"/>
  <c r="K258" i="174"/>
  <c r="F254" i="174"/>
  <c r="AU253" i="174"/>
  <c r="AV253" i="174"/>
  <c r="AT253" i="174"/>
  <c r="AQ253" i="174"/>
  <c r="AR253" i="174"/>
  <c r="AS253" i="174"/>
  <c r="BM253" i="174"/>
  <c r="BK253" i="174"/>
  <c r="K253" i="174"/>
  <c r="H253" i="174"/>
  <c r="L253" i="174"/>
  <c r="I253" i="174"/>
  <c r="M253" i="174"/>
  <c r="J253" i="174"/>
  <c r="N253" i="174"/>
  <c r="AT251" i="174"/>
  <c r="AU251" i="174"/>
  <c r="AV251" i="174"/>
  <c r="AS251" i="174"/>
  <c r="AR251" i="174"/>
  <c r="AQ251" i="174"/>
  <c r="BM251" i="174"/>
  <c r="BK251" i="174"/>
  <c r="I251" i="174"/>
  <c r="M251" i="174"/>
  <c r="J251" i="174"/>
  <c r="N251" i="174"/>
  <c r="K251" i="174"/>
  <c r="H251" i="174"/>
  <c r="L251" i="174"/>
  <c r="AT247" i="174"/>
  <c r="AU247" i="174"/>
  <c r="AV247" i="174"/>
  <c r="AS247" i="174"/>
  <c r="AQ247" i="174"/>
  <c r="AR247" i="174"/>
  <c r="BM247" i="174"/>
  <c r="BK247" i="174"/>
  <c r="I247" i="174"/>
  <c r="M247" i="174"/>
  <c r="J247" i="174"/>
  <c r="N247" i="174"/>
  <c r="K247" i="174"/>
  <c r="H247" i="174"/>
  <c r="L247" i="174"/>
  <c r="D245" i="174"/>
  <c r="AU245" i="174"/>
  <c r="AV245" i="174"/>
  <c r="AT245" i="174"/>
  <c r="AQ245" i="174"/>
  <c r="AR245" i="174"/>
  <c r="AS245" i="174"/>
  <c r="BM245" i="174"/>
  <c r="BK245" i="174"/>
  <c r="K245" i="174"/>
  <c r="H245" i="174"/>
  <c r="L245" i="174"/>
  <c r="I245" i="174"/>
  <c r="M245" i="174"/>
  <c r="J245" i="174"/>
  <c r="N245" i="174"/>
  <c r="AT244" i="174"/>
  <c r="AU244" i="174"/>
  <c r="AV244" i="174"/>
  <c r="AQ244" i="174"/>
  <c r="AR244" i="174"/>
  <c r="AS244" i="174"/>
  <c r="BK244" i="174"/>
  <c r="BM244" i="174"/>
  <c r="J244" i="174"/>
  <c r="N244" i="174"/>
  <c r="K244" i="174"/>
  <c r="H244" i="174"/>
  <c r="L244" i="174"/>
  <c r="I244" i="174"/>
  <c r="M244" i="174"/>
  <c r="AT240" i="174"/>
  <c r="AU240" i="174"/>
  <c r="AV240" i="174"/>
  <c r="AQ240" i="174"/>
  <c r="AS240" i="174"/>
  <c r="AR240" i="174"/>
  <c r="BK240" i="174"/>
  <c r="BM240" i="174"/>
  <c r="J240" i="174"/>
  <c r="N240" i="174"/>
  <c r="K240" i="174"/>
  <c r="H240" i="174"/>
  <c r="L240" i="174"/>
  <c r="I240" i="174"/>
  <c r="M240" i="174"/>
  <c r="E237" i="174"/>
  <c r="B237" i="174" s="1"/>
  <c r="E235" i="174"/>
  <c r="B235" i="174" s="1"/>
  <c r="F233" i="174"/>
  <c r="AT231" i="174"/>
  <c r="AU231" i="174"/>
  <c r="AV231" i="174"/>
  <c r="AS231" i="174"/>
  <c r="AQ231" i="174"/>
  <c r="AR231" i="174"/>
  <c r="BM231" i="174"/>
  <c r="BK231" i="174"/>
  <c r="I231" i="174"/>
  <c r="M231" i="174"/>
  <c r="J231" i="174"/>
  <c r="N231" i="174"/>
  <c r="K231" i="174"/>
  <c r="H231" i="174"/>
  <c r="L231" i="174"/>
  <c r="E224" i="174"/>
  <c r="B224" i="174" s="1"/>
  <c r="AT223" i="174"/>
  <c r="AU223" i="174"/>
  <c r="AV223" i="174"/>
  <c r="AS223" i="174"/>
  <c r="AQ223" i="174"/>
  <c r="AR223" i="174"/>
  <c r="BM223" i="174"/>
  <c r="BK223" i="174"/>
  <c r="I223" i="174"/>
  <c r="M223" i="174"/>
  <c r="J223" i="174"/>
  <c r="N223" i="174"/>
  <c r="K223" i="174"/>
  <c r="H223" i="174"/>
  <c r="L223" i="174"/>
  <c r="E219" i="174"/>
  <c r="B219" i="174" s="1"/>
  <c r="F217" i="174"/>
  <c r="AU217" i="174"/>
  <c r="AV217" i="174"/>
  <c r="AT217" i="174"/>
  <c r="AQ217" i="174"/>
  <c r="AR217" i="174"/>
  <c r="AS217" i="174"/>
  <c r="BM217" i="174"/>
  <c r="BK217" i="174"/>
  <c r="K217" i="174"/>
  <c r="H217" i="174"/>
  <c r="L217" i="174"/>
  <c r="I217" i="174"/>
  <c r="M217" i="174"/>
  <c r="J217" i="174"/>
  <c r="N217" i="174"/>
  <c r="AT215" i="174"/>
  <c r="AU215" i="174"/>
  <c r="AV215" i="174"/>
  <c r="AR215" i="174"/>
  <c r="AS215" i="174"/>
  <c r="AQ215" i="174"/>
  <c r="T215" i="174"/>
  <c r="BM215" i="174"/>
  <c r="BK215" i="174"/>
  <c r="I215" i="174"/>
  <c r="M215" i="174"/>
  <c r="J215" i="174"/>
  <c r="N215" i="174"/>
  <c r="K215" i="174"/>
  <c r="H215" i="174"/>
  <c r="L215" i="174"/>
  <c r="F211" i="174"/>
  <c r="AT208" i="174"/>
  <c r="AU208" i="174"/>
  <c r="AV208" i="174"/>
  <c r="AS208" i="174"/>
  <c r="AQ208" i="174"/>
  <c r="AR208" i="174"/>
  <c r="BK208" i="174"/>
  <c r="BM208" i="174"/>
  <c r="J208" i="174"/>
  <c r="N208" i="174"/>
  <c r="K208" i="174"/>
  <c r="H208" i="174"/>
  <c r="L208" i="174"/>
  <c r="I208" i="174"/>
  <c r="M208" i="174"/>
  <c r="D202" i="174"/>
  <c r="AV202" i="174"/>
  <c r="AT202" i="174"/>
  <c r="AQ202" i="174"/>
  <c r="AU202" i="174"/>
  <c r="AR202" i="174"/>
  <c r="AS202" i="174"/>
  <c r="BM202" i="174"/>
  <c r="BK202" i="174"/>
  <c r="H202" i="174"/>
  <c r="L202" i="174"/>
  <c r="I202" i="174"/>
  <c r="M202" i="174"/>
  <c r="J202" i="174"/>
  <c r="N202" i="174"/>
  <c r="K202" i="174"/>
  <c r="F200" i="174"/>
  <c r="AT200" i="174"/>
  <c r="AU200" i="174"/>
  <c r="AV200" i="174"/>
  <c r="AS200" i="174"/>
  <c r="AR200" i="174"/>
  <c r="AQ200" i="174"/>
  <c r="BK200" i="174"/>
  <c r="BM200" i="174"/>
  <c r="J200" i="174"/>
  <c r="N200" i="174"/>
  <c r="K200" i="174"/>
  <c r="H200" i="174"/>
  <c r="L200" i="174"/>
  <c r="I200" i="174"/>
  <c r="M200" i="174"/>
  <c r="E195" i="174"/>
  <c r="B195" i="174" s="1"/>
  <c r="D194" i="174"/>
  <c r="B194" i="174" s="1"/>
  <c r="AV194" i="174"/>
  <c r="AT194" i="174"/>
  <c r="AU194" i="174"/>
  <c r="AQ194" i="174"/>
  <c r="AR194" i="174"/>
  <c r="AS194" i="174"/>
  <c r="BM194" i="174"/>
  <c r="BK194" i="174"/>
  <c r="H194" i="174"/>
  <c r="L194" i="174"/>
  <c r="I194" i="174"/>
  <c r="M194" i="174"/>
  <c r="J194" i="174"/>
  <c r="N194" i="174"/>
  <c r="K194" i="174"/>
  <c r="D191" i="174"/>
  <c r="AT191" i="174"/>
  <c r="AU191" i="174"/>
  <c r="AR191" i="174"/>
  <c r="AV191" i="174"/>
  <c r="AS191" i="174"/>
  <c r="AQ191" i="174"/>
  <c r="BM191" i="174"/>
  <c r="BK191" i="174"/>
  <c r="I191" i="174"/>
  <c r="M191" i="174"/>
  <c r="J191" i="174"/>
  <c r="N191" i="174"/>
  <c r="K191" i="174"/>
  <c r="H191" i="174"/>
  <c r="L191" i="174"/>
  <c r="E186" i="174"/>
  <c r="B186" i="174" s="1"/>
  <c r="AV186" i="174"/>
  <c r="AT186" i="174"/>
  <c r="AQ186" i="174"/>
  <c r="AR186" i="174"/>
  <c r="AU186" i="174"/>
  <c r="AS186" i="174"/>
  <c r="BM186" i="174"/>
  <c r="BK186" i="174"/>
  <c r="H186" i="174"/>
  <c r="L186" i="174"/>
  <c r="I186" i="174"/>
  <c r="M186" i="174"/>
  <c r="J186" i="174"/>
  <c r="N186" i="174"/>
  <c r="K186" i="174"/>
  <c r="AT183" i="174"/>
  <c r="AU183" i="174"/>
  <c r="AV183" i="174"/>
  <c r="AR183" i="174"/>
  <c r="AS183" i="174"/>
  <c r="AQ183" i="174"/>
  <c r="BM183" i="174"/>
  <c r="BK183" i="174"/>
  <c r="I183" i="174"/>
  <c r="M183" i="174"/>
  <c r="J183" i="174"/>
  <c r="N183" i="174"/>
  <c r="K183" i="174"/>
  <c r="H183" i="174"/>
  <c r="L183" i="174"/>
  <c r="F179" i="174"/>
  <c r="AT176" i="174"/>
  <c r="AU176" i="174"/>
  <c r="AV176" i="174"/>
  <c r="AS176" i="174"/>
  <c r="AQ176" i="174"/>
  <c r="AR176" i="174"/>
  <c r="BK176" i="174"/>
  <c r="BM176" i="174"/>
  <c r="J176" i="174"/>
  <c r="N176" i="174"/>
  <c r="K176" i="174"/>
  <c r="H176" i="174"/>
  <c r="L176" i="174"/>
  <c r="I176" i="174"/>
  <c r="M176" i="174"/>
  <c r="E170" i="174"/>
  <c r="B170" i="174" s="1"/>
  <c r="E169" i="174"/>
  <c r="B169" i="174" s="1"/>
  <c r="AU169" i="174"/>
  <c r="AV169" i="174"/>
  <c r="AT169" i="174"/>
  <c r="AQ169" i="174"/>
  <c r="AR169" i="174"/>
  <c r="AS169" i="174"/>
  <c r="BM169" i="174"/>
  <c r="BK169" i="174"/>
  <c r="K169" i="174"/>
  <c r="H169" i="174"/>
  <c r="L169" i="174"/>
  <c r="I169" i="174"/>
  <c r="M169" i="174"/>
  <c r="J169" i="174"/>
  <c r="N169" i="174"/>
  <c r="AV166" i="174"/>
  <c r="AT166" i="174"/>
  <c r="AU166" i="174"/>
  <c r="AQ166" i="174"/>
  <c r="AR166" i="174"/>
  <c r="AS166" i="174"/>
  <c r="BM166" i="174"/>
  <c r="BK166" i="174"/>
  <c r="H166" i="174"/>
  <c r="L166" i="174"/>
  <c r="I166" i="174"/>
  <c r="M166" i="174"/>
  <c r="J166" i="174"/>
  <c r="N166" i="174"/>
  <c r="K166" i="174"/>
  <c r="E163" i="174"/>
  <c r="B163" i="174" s="1"/>
  <c r="E162" i="174"/>
  <c r="B162" i="174" s="1"/>
  <c r="AV162" i="174"/>
  <c r="AT162" i="174"/>
  <c r="AU162" i="174"/>
  <c r="AQ162" i="174"/>
  <c r="AR162" i="174"/>
  <c r="AS162" i="174"/>
  <c r="BM162" i="174"/>
  <c r="BK162" i="174"/>
  <c r="H162" i="174"/>
  <c r="L162" i="174"/>
  <c r="I162" i="174"/>
  <c r="M162" i="174"/>
  <c r="J162" i="174"/>
  <c r="N162" i="174"/>
  <c r="K162" i="174"/>
  <c r="AU157" i="174"/>
  <c r="AV157" i="174"/>
  <c r="AT157" i="174"/>
  <c r="AQ157" i="174"/>
  <c r="AS157" i="174"/>
  <c r="AR157" i="174"/>
  <c r="BM157" i="174"/>
  <c r="BK157" i="174"/>
  <c r="K157" i="174"/>
  <c r="H157" i="174"/>
  <c r="L157" i="174"/>
  <c r="I157" i="174"/>
  <c r="M157" i="174"/>
  <c r="J157" i="174"/>
  <c r="N157" i="174"/>
  <c r="AV154" i="174"/>
  <c r="AT154" i="174"/>
  <c r="AU154" i="174"/>
  <c r="AQ154" i="174"/>
  <c r="AR154" i="174"/>
  <c r="AS154" i="174"/>
  <c r="BM154" i="174"/>
  <c r="BK154" i="174"/>
  <c r="H154" i="174"/>
  <c r="L154" i="174"/>
  <c r="I154" i="174"/>
  <c r="M154" i="174"/>
  <c r="J154" i="174"/>
  <c r="N154" i="174"/>
  <c r="K154" i="174"/>
  <c r="AU153" i="174"/>
  <c r="AV153" i="174"/>
  <c r="AT153" i="174"/>
  <c r="AQ153" i="174"/>
  <c r="AR153" i="174"/>
  <c r="AS153" i="174"/>
  <c r="BM153" i="174"/>
  <c r="BK153" i="174"/>
  <c r="K153" i="174"/>
  <c r="H153" i="174"/>
  <c r="L153" i="174"/>
  <c r="I153" i="174"/>
  <c r="M153" i="174"/>
  <c r="J153" i="174"/>
  <c r="N153" i="174"/>
  <c r="AV150" i="174"/>
  <c r="AT150" i="174"/>
  <c r="AU150" i="174"/>
  <c r="AQ150" i="174"/>
  <c r="AR150" i="174"/>
  <c r="AS150" i="174"/>
  <c r="BM150" i="174"/>
  <c r="BK150" i="174"/>
  <c r="H150" i="174"/>
  <c r="L150" i="174"/>
  <c r="I150" i="174"/>
  <c r="M150" i="174"/>
  <c r="J150" i="174"/>
  <c r="N150" i="174"/>
  <c r="K150" i="174"/>
  <c r="F146" i="174"/>
  <c r="F144" i="174"/>
  <c r="AT144" i="174"/>
  <c r="AU144" i="174"/>
  <c r="AV144" i="174"/>
  <c r="AS144" i="174"/>
  <c r="AQ144" i="174"/>
  <c r="AR144" i="174"/>
  <c r="T144" i="174"/>
  <c r="BK144" i="174"/>
  <c r="BM144" i="174"/>
  <c r="J144" i="174"/>
  <c r="N144" i="174"/>
  <c r="K144" i="174"/>
  <c r="H144" i="174"/>
  <c r="L144" i="174"/>
  <c r="I144" i="174"/>
  <c r="M144" i="174"/>
  <c r="D141" i="174"/>
  <c r="AU141" i="174"/>
  <c r="AV141" i="174"/>
  <c r="AT141" i="174"/>
  <c r="AQ141" i="174"/>
  <c r="AS141" i="174"/>
  <c r="AR141" i="174"/>
  <c r="BM141" i="174"/>
  <c r="BK141" i="174"/>
  <c r="K141" i="174"/>
  <c r="H141" i="174"/>
  <c r="L141" i="174"/>
  <c r="I141" i="174"/>
  <c r="M141" i="174"/>
  <c r="J141" i="174"/>
  <c r="N141" i="174"/>
  <c r="AV138" i="174"/>
  <c r="AT138" i="174"/>
  <c r="AU138" i="174"/>
  <c r="AQ138" i="174"/>
  <c r="AR138" i="174"/>
  <c r="AS138" i="174"/>
  <c r="BM138" i="174"/>
  <c r="BK138" i="174"/>
  <c r="H138" i="174"/>
  <c r="L138" i="174"/>
  <c r="I138" i="174"/>
  <c r="M138" i="174"/>
  <c r="J138" i="174"/>
  <c r="N138" i="174"/>
  <c r="K138" i="174"/>
  <c r="AU137" i="174"/>
  <c r="AV137" i="174"/>
  <c r="AT137" i="174"/>
  <c r="AQ137" i="174"/>
  <c r="AR137" i="174"/>
  <c r="AS137" i="174"/>
  <c r="BM137" i="174"/>
  <c r="BK137" i="174"/>
  <c r="K137" i="174"/>
  <c r="H137" i="174"/>
  <c r="L137" i="174"/>
  <c r="I137" i="174"/>
  <c r="M137" i="174"/>
  <c r="J137" i="174"/>
  <c r="N137" i="174"/>
  <c r="F134" i="174"/>
  <c r="F130" i="174"/>
  <c r="F128" i="174"/>
  <c r="D125" i="174"/>
  <c r="AU125" i="174"/>
  <c r="AV125" i="174"/>
  <c r="AT125" i="174"/>
  <c r="AQ125" i="174"/>
  <c r="AS125" i="174"/>
  <c r="AR125" i="174"/>
  <c r="BM125" i="174"/>
  <c r="BK125" i="174"/>
  <c r="K125" i="174"/>
  <c r="H125" i="174"/>
  <c r="L125" i="174"/>
  <c r="I125" i="174"/>
  <c r="M125" i="174"/>
  <c r="J125" i="174"/>
  <c r="N125" i="174"/>
  <c r="D122" i="174"/>
  <c r="AV122" i="174"/>
  <c r="AT122" i="174"/>
  <c r="AU122" i="174"/>
  <c r="AQ122" i="174"/>
  <c r="AR122" i="174"/>
  <c r="AS122" i="174"/>
  <c r="BM122" i="174"/>
  <c r="BK122" i="174"/>
  <c r="H122" i="174"/>
  <c r="L122" i="174"/>
  <c r="I122" i="174"/>
  <c r="M122" i="174"/>
  <c r="J122" i="174"/>
  <c r="N122" i="174"/>
  <c r="K122" i="174"/>
  <c r="F119" i="174"/>
  <c r="AV118" i="174"/>
  <c r="AT118" i="174"/>
  <c r="AQ118" i="174"/>
  <c r="AR118" i="174"/>
  <c r="AS118" i="174"/>
  <c r="AU118" i="174"/>
  <c r="BM118" i="174"/>
  <c r="BK118" i="174"/>
  <c r="H118" i="174"/>
  <c r="L118" i="174"/>
  <c r="I118" i="174"/>
  <c r="M118" i="174"/>
  <c r="J118" i="174"/>
  <c r="N118" i="174"/>
  <c r="K118" i="174"/>
  <c r="D113" i="174"/>
  <c r="B113" i="174" s="1"/>
  <c r="AU113" i="174"/>
  <c r="AV113" i="174"/>
  <c r="AT113" i="174"/>
  <c r="AQ113" i="174"/>
  <c r="AR113" i="174"/>
  <c r="AS113" i="174"/>
  <c r="BM113" i="174"/>
  <c r="BK113" i="174"/>
  <c r="K113" i="174"/>
  <c r="H113" i="174"/>
  <c r="L113" i="174"/>
  <c r="I113" i="174"/>
  <c r="M113" i="174"/>
  <c r="J113" i="174"/>
  <c r="N113" i="174"/>
  <c r="D110" i="174"/>
  <c r="AV110" i="174"/>
  <c r="AT110" i="174"/>
  <c r="AU110" i="174"/>
  <c r="AQ110" i="174"/>
  <c r="AR110" i="174"/>
  <c r="AS110" i="174"/>
  <c r="BM110" i="174"/>
  <c r="BK110" i="174"/>
  <c r="H110" i="174"/>
  <c r="L110" i="174"/>
  <c r="I110" i="174"/>
  <c r="M110" i="174"/>
  <c r="J110" i="174"/>
  <c r="N110" i="174"/>
  <c r="K110" i="174"/>
  <c r="AT108" i="174"/>
  <c r="AU108" i="174"/>
  <c r="AV108" i="174"/>
  <c r="AS108" i="174"/>
  <c r="AQ108" i="174"/>
  <c r="AR108" i="174"/>
  <c r="BK108" i="174"/>
  <c r="BM108" i="174"/>
  <c r="J108" i="174"/>
  <c r="N108" i="174"/>
  <c r="K108" i="174"/>
  <c r="H108" i="174"/>
  <c r="L108" i="174"/>
  <c r="I108" i="174"/>
  <c r="M108" i="174"/>
  <c r="E105" i="174"/>
  <c r="B105" i="174" s="1"/>
  <c r="E104" i="174"/>
  <c r="B104" i="174" s="1"/>
  <c r="AT104" i="174"/>
  <c r="AU104" i="174"/>
  <c r="AV104" i="174"/>
  <c r="AS104" i="174"/>
  <c r="AR104" i="174"/>
  <c r="AQ104" i="174"/>
  <c r="BK104" i="174"/>
  <c r="BM104" i="174"/>
  <c r="J104" i="174"/>
  <c r="N104" i="174"/>
  <c r="K104" i="174"/>
  <c r="H104" i="174"/>
  <c r="L104" i="174"/>
  <c r="I104" i="174"/>
  <c r="M104" i="174"/>
  <c r="D102" i="174"/>
  <c r="AV102" i="174"/>
  <c r="AT102" i="174"/>
  <c r="AU102" i="174"/>
  <c r="AQ102" i="174"/>
  <c r="AR102" i="174"/>
  <c r="AS102" i="174"/>
  <c r="BM102" i="174"/>
  <c r="BK102" i="174"/>
  <c r="H102" i="174"/>
  <c r="L102" i="174"/>
  <c r="I102" i="174"/>
  <c r="M102" i="174"/>
  <c r="J102" i="174"/>
  <c r="N102" i="174"/>
  <c r="K102" i="174"/>
  <c r="F98" i="174"/>
  <c r="AV98" i="174"/>
  <c r="AT98" i="174"/>
  <c r="AU98" i="174"/>
  <c r="AQ98" i="174"/>
  <c r="AR98" i="174"/>
  <c r="AS98" i="174"/>
  <c r="BM98" i="174"/>
  <c r="BK98" i="174"/>
  <c r="H98" i="174"/>
  <c r="L98" i="174"/>
  <c r="I98" i="174"/>
  <c r="M98" i="174"/>
  <c r="J98" i="174"/>
  <c r="N98" i="174"/>
  <c r="K98" i="174"/>
  <c r="E95" i="174"/>
  <c r="B95" i="174" s="1"/>
  <c r="E94" i="174"/>
  <c r="B94" i="174" s="1"/>
  <c r="AV94" i="174"/>
  <c r="AT94" i="174"/>
  <c r="AU94" i="174"/>
  <c r="AQ94" i="174"/>
  <c r="AR94" i="174"/>
  <c r="AS94" i="174"/>
  <c r="BM94" i="174"/>
  <c r="BK94" i="174"/>
  <c r="H94" i="174"/>
  <c r="L94" i="174"/>
  <c r="I94" i="174"/>
  <c r="M94" i="174"/>
  <c r="J94" i="174"/>
  <c r="N94" i="174"/>
  <c r="K94" i="174"/>
  <c r="AT91" i="174"/>
  <c r="AU91" i="174"/>
  <c r="AR91" i="174"/>
  <c r="AS91" i="174"/>
  <c r="AV91" i="174"/>
  <c r="AQ91" i="174"/>
  <c r="BM91" i="174"/>
  <c r="BK91" i="174"/>
  <c r="I91" i="174"/>
  <c r="M91" i="174"/>
  <c r="J91" i="174"/>
  <c r="N91" i="174"/>
  <c r="K91" i="174"/>
  <c r="H91" i="174"/>
  <c r="L91" i="174"/>
  <c r="E88" i="174"/>
  <c r="B88" i="174" s="1"/>
  <c r="F87" i="174"/>
  <c r="AT87" i="174"/>
  <c r="AU87" i="174"/>
  <c r="AV87" i="174"/>
  <c r="AR87" i="174"/>
  <c r="AS87" i="174"/>
  <c r="AQ87" i="174"/>
  <c r="BM87" i="174"/>
  <c r="BK87" i="174"/>
  <c r="I87" i="174"/>
  <c r="M87" i="174"/>
  <c r="J87" i="174"/>
  <c r="N87" i="174"/>
  <c r="K87" i="174"/>
  <c r="H87" i="174"/>
  <c r="L87" i="174"/>
  <c r="AU85" i="174"/>
  <c r="AV85" i="174"/>
  <c r="AT85" i="174"/>
  <c r="AQ85" i="174"/>
  <c r="AR85" i="174"/>
  <c r="AS85" i="174"/>
  <c r="BM85" i="174"/>
  <c r="BK85" i="174"/>
  <c r="K85" i="174"/>
  <c r="H85" i="174"/>
  <c r="L85" i="174"/>
  <c r="I85" i="174"/>
  <c r="M85" i="174"/>
  <c r="J85" i="174"/>
  <c r="N85" i="174"/>
  <c r="F81" i="174"/>
  <c r="AT81" i="174"/>
  <c r="AU81" i="174"/>
  <c r="AV81" i="174"/>
  <c r="AQ81" i="174"/>
  <c r="AR81" i="174"/>
  <c r="AS81" i="174"/>
  <c r="BM81" i="174"/>
  <c r="BK81" i="174"/>
  <c r="K81" i="174"/>
  <c r="H81" i="174"/>
  <c r="L81" i="174"/>
  <c r="I81" i="174"/>
  <c r="M81" i="174"/>
  <c r="J81" i="174"/>
  <c r="N81" i="174"/>
  <c r="AT80" i="174"/>
  <c r="AU80" i="174"/>
  <c r="AV80" i="174"/>
  <c r="AS80" i="174"/>
  <c r="AQ80" i="174"/>
  <c r="AR80" i="174"/>
  <c r="BK80" i="174"/>
  <c r="BM80" i="174"/>
  <c r="J80" i="174"/>
  <c r="N80" i="174"/>
  <c r="K80" i="174"/>
  <c r="H80" i="174"/>
  <c r="L80" i="174"/>
  <c r="I80" i="174"/>
  <c r="M80" i="174"/>
  <c r="E78" i="174"/>
  <c r="B78" i="174" s="1"/>
  <c r="E77" i="174"/>
  <c r="B77" i="174" s="1"/>
  <c r="AT77" i="174"/>
  <c r="AU77" i="174"/>
  <c r="AV77" i="174"/>
  <c r="AQ77" i="174"/>
  <c r="AS77" i="174"/>
  <c r="AR77" i="174"/>
  <c r="BM77" i="174"/>
  <c r="BK77" i="174"/>
  <c r="K77" i="174"/>
  <c r="H77" i="174"/>
  <c r="L77" i="174"/>
  <c r="I77" i="174"/>
  <c r="M77" i="174"/>
  <c r="J77" i="174"/>
  <c r="N77" i="174"/>
  <c r="F73" i="174"/>
  <c r="AT73" i="174"/>
  <c r="AU73" i="174"/>
  <c r="AV73" i="174"/>
  <c r="AQ73" i="174"/>
  <c r="AR73" i="174"/>
  <c r="AS73" i="174"/>
  <c r="BM73" i="174"/>
  <c r="BK73" i="174"/>
  <c r="K73" i="174"/>
  <c r="H73" i="174"/>
  <c r="L73" i="174"/>
  <c r="I73" i="174"/>
  <c r="M73" i="174"/>
  <c r="J73" i="174"/>
  <c r="N73" i="174"/>
  <c r="E71" i="174"/>
  <c r="B71" i="174" s="1"/>
  <c r="E70" i="174"/>
  <c r="B70" i="174" s="1"/>
  <c r="AU70" i="174"/>
  <c r="AV70" i="174"/>
  <c r="AT70" i="174"/>
  <c r="AQ70" i="174"/>
  <c r="AR70" i="174"/>
  <c r="AS70" i="174"/>
  <c r="BM70" i="174"/>
  <c r="BK70" i="174"/>
  <c r="H70" i="174"/>
  <c r="L70" i="174"/>
  <c r="I70" i="174"/>
  <c r="M70" i="174"/>
  <c r="J70" i="174"/>
  <c r="N70" i="174"/>
  <c r="K70" i="174"/>
  <c r="AT65" i="174"/>
  <c r="AU65" i="174"/>
  <c r="AV65" i="174"/>
  <c r="AQ65" i="174"/>
  <c r="AR65" i="174"/>
  <c r="AS65" i="174"/>
  <c r="BM65" i="174"/>
  <c r="BK65" i="174"/>
  <c r="K65" i="174"/>
  <c r="H65" i="174"/>
  <c r="L65" i="174"/>
  <c r="I65" i="174"/>
  <c r="M65" i="174"/>
  <c r="J65" i="174"/>
  <c r="N65" i="174"/>
  <c r="AT64" i="174"/>
  <c r="AU64" i="174"/>
  <c r="AV64" i="174"/>
  <c r="AS64" i="174"/>
  <c r="AQ64" i="174"/>
  <c r="AR64" i="174"/>
  <c r="BK64" i="174"/>
  <c r="BM64" i="174"/>
  <c r="J64" i="174"/>
  <c r="N64" i="174"/>
  <c r="K64" i="174"/>
  <c r="H64" i="174"/>
  <c r="L64" i="174"/>
  <c r="I64" i="174"/>
  <c r="M64" i="174"/>
  <c r="E62" i="174"/>
  <c r="B62" i="174" s="1"/>
  <c r="E61" i="174"/>
  <c r="B61" i="174" s="1"/>
  <c r="AT61" i="174"/>
  <c r="AU61" i="174"/>
  <c r="AV61" i="174"/>
  <c r="AQ61" i="174"/>
  <c r="AS61" i="174"/>
  <c r="AR61" i="174"/>
  <c r="BM61" i="174"/>
  <c r="BK61" i="174"/>
  <c r="K61" i="174"/>
  <c r="H61" i="174"/>
  <c r="L61" i="174"/>
  <c r="I61" i="174"/>
  <c r="M61" i="174"/>
  <c r="J61" i="174"/>
  <c r="N61" i="174"/>
  <c r="AU58" i="174"/>
  <c r="AV58" i="174"/>
  <c r="AT58" i="174"/>
  <c r="AQ58" i="174"/>
  <c r="AR58" i="174"/>
  <c r="AS58" i="174"/>
  <c r="BM58" i="174"/>
  <c r="BK58" i="174"/>
  <c r="H58" i="174"/>
  <c r="L58" i="174"/>
  <c r="I58" i="174"/>
  <c r="M58" i="174"/>
  <c r="J58" i="174"/>
  <c r="N58" i="174"/>
  <c r="K58" i="174"/>
  <c r="E55" i="174"/>
  <c r="B55" i="174" s="1"/>
  <c r="E54" i="174"/>
  <c r="B54" i="174" s="1"/>
  <c r="AU54" i="174"/>
  <c r="AV54" i="174"/>
  <c r="AT54" i="174"/>
  <c r="AQ54" i="174"/>
  <c r="AR54" i="174"/>
  <c r="AS54" i="174"/>
  <c r="BM54" i="174"/>
  <c r="BK54" i="174"/>
  <c r="H54" i="174"/>
  <c r="L54" i="174"/>
  <c r="I54" i="174"/>
  <c r="M54" i="174"/>
  <c r="J54" i="174"/>
  <c r="N54" i="174"/>
  <c r="K54" i="174"/>
  <c r="D52" i="174"/>
  <c r="AT52" i="174"/>
  <c r="AU52" i="174"/>
  <c r="AV52" i="174"/>
  <c r="AS52" i="174"/>
  <c r="AQ52" i="174"/>
  <c r="AR52" i="174"/>
  <c r="BK52" i="174"/>
  <c r="BM52" i="174"/>
  <c r="J52" i="174"/>
  <c r="N52" i="174"/>
  <c r="K52" i="174"/>
  <c r="H52" i="174"/>
  <c r="L52" i="174"/>
  <c r="I52" i="174"/>
  <c r="M52" i="174"/>
  <c r="F48" i="174"/>
  <c r="AT45" i="174"/>
  <c r="AU45" i="174"/>
  <c r="AV45" i="174"/>
  <c r="AQ45" i="174"/>
  <c r="AS45" i="174"/>
  <c r="AR45" i="174"/>
  <c r="BM45" i="174"/>
  <c r="BK45" i="174"/>
  <c r="K45" i="174"/>
  <c r="H45" i="174"/>
  <c r="L45" i="174"/>
  <c r="I45" i="174"/>
  <c r="M45" i="174"/>
  <c r="J45" i="174"/>
  <c r="N45" i="174"/>
  <c r="F39" i="174"/>
  <c r="AV35" i="174"/>
  <c r="AT35" i="174"/>
  <c r="AU35" i="174"/>
  <c r="AR35" i="174"/>
  <c r="AS35" i="174"/>
  <c r="AQ35" i="174"/>
  <c r="BM35" i="174"/>
  <c r="BK35" i="174"/>
  <c r="I35" i="174"/>
  <c r="M35" i="174"/>
  <c r="J35" i="174"/>
  <c r="N35" i="174"/>
  <c r="K35" i="174"/>
  <c r="H35" i="174"/>
  <c r="L35" i="174"/>
  <c r="D31" i="174"/>
  <c r="AV31" i="174"/>
  <c r="AT31" i="174"/>
  <c r="AU31" i="174"/>
  <c r="AR31" i="174"/>
  <c r="AS31" i="174"/>
  <c r="AQ31" i="174"/>
  <c r="BM31" i="174"/>
  <c r="BK31" i="174"/>
  <c r="I31" i="174"/>
  <c r="M31" i="174"/>
  <c r="J31" i="174"/>
  <c r="N31" i="174"/>
  <c r="K31" i="174"/>
  <c r="H31" i="174"/>
  <c r="L31" i="174"/>
  <c r="AT29" i="174"/>
  <c r="AU29" i="174"/>
  <c r="AV29" i="174"/>
  <c r="AQ29" i="174"/>
  <c r="AS29" i="174"/>
  <c r="AR29" i="174"/>
  <c r="BM29" i="174"/>
  <c r="BK29" i="174"/>
  <c r="K29" i="174"/>
  <c r="H29" i="174"/>
  <c r="L29" i="174"/>
  <c r="I29" i="174"/>
  <c r="M29" i="174"/>
  <c r="J29" i="174"/>
  <c r="N29" i="174"/>
  <c r="AT24" i="174"/>
  <c r="AU24" i="174"/>
  <c r="AV24" i="174"/>
  <c r="AS24" i="174"/>
  <c r="AR24" i="174"/>
  <c r="AQ24" i="174"/>
  <c r="BK24" i="174"/>
  <c r="BM24" i="174"/>
  <c r="J24" i="174"/>
  <c r="N24" i="174"/>
  <c r="K24" i="174"/>
  <c r="H24" i="174"/>
  <c r="L24" i="174"/>
  <c r="I24" i="174"/>
  <c r="M24" i="174"/>
  <c r="F20" i="174"/>
  <c r="AT20" i="174"/>
  <c r="AU20" i="174"/>
  <c r="AQ20" i="174"/>
  <c r="AV20" i="174"/>
  <c r="AS20" i="174"/>
  <c r="AR20" i="174"/>
  <c r="BK20" i="174"/>
  <c r="BM20" i="174"/>
  <c r="J20" i="174"/>
  <c r="N20" i="174"/>
  <c r="K20" i="174"/>
  <c r="H20" i="174"/>
  <c r="L20" i="174"/>
  <c r="I20" i="174"/>
  <c r="M20" i="174"/>
  <c r="D17" i="174"/>
  <c r="AT17" i="174"/>
  <c r="AU17" i="174"/>
  <c r="AV17" i="174"/>
  <c r="AR17" i="174"/>
  <c r="AQ17" i="174"/>
  <c r="AS17" i="174"/>
  <c r="BM17" i="174"/>
  <c r="BK17" i="174"/>
  <c r="K17" i="174"/>
  <c r="H17" i="174"/>
  <c r="L17" i="174"/>
  <c r="I17" i="174"/>
  <c r="M17" i="174"/>
  <c r="J17" i="174"/>
  <c r="N17" i="174"/>
  <c r="F12" i="174"/>
  <c r="AT12" i="174"/>
  <c r="AU12" i="174"/>
  <c r="AV12" i="174"/>
  <c r="AQ12" i="174"/>
  <c r="AR12" i="174"/>
  <c r="AS12" i="174"/>
  <c r="BK12" i="174"/>
  <c r="BM12" i="174"/>
  <c r="J12" i="174"/>
  <c r="N12" i="174"/>
  <c r="K12" i="174"/>
  <c r="H12" i="174"/>
  <c r="L12" i="174"/>
  <c r="I12" i="174"/>
  <c r="M12" i="174"/>
  <c r="E696" i="174"/>
  <c r="AV696" i="174"/>
  <c r="AT696" i="174"/>
  <c r="AU696" i="174"/>
  <c r="AQ696" i="174"/>
  <c r="AS696" i="174"/>
  <c r="AR696" i="174"/>
  <c r="BK696" i="174"/>
  <c r="BM696" i="174"/>
  <c r="H696" i="174"/>
  <c r="L696" i="174"/>
  <c r="I696" i="174"/>
  <c r="M696" i="174"/>
  <c r="J696" i="174"/>
  <c r="N696" i="174"/>
  <c r="K696" i="174"/>
  <c r="F693" i="174"/>
  <c r="AV693" i="174"/>
  <c r="AQ693" i="174"/>
  <c r="AT693" i="174"/>
  <c r="AR693" i="174"/>
  <c r="AU693" i="174"/>
  <c r="AS693" i="174"/>
  <c r="BM693" i="174"/>
  <c r="BK693" i="174"/>
  <c r="I693" i="174"/>
  <c r="M693" i="174"/>
  <c r="J693" i="174"/>
  <c r="N693" i="174"/>
  <c r="K693" i="174"/>
  <c r="H693" i="174"/>
  <c r="L693" i="174"/>
  <c r="AT690" i="174"/>
  <c r="AU690" i="174"/>
  <c r="AV690" i="174"/>
  <c r="AR690" i="174"/>
  <c r="AS690" i="174"/>
  <c r="AQ690" i="174"/>
  <c r="BM690" i="174"/>
  <c r="BK690" i="174"/>
  <c r="J690" i="174"/>
  <c r="N690" i="174"/>
  <c r="K690" i="174"/>
  <c r="H690" i="174"/>
  <c r="L690" i="174"/>
  <c r="I690" i="174"/>
  <c r="M690" i="174"/>
  <c r="AT685" i="174"/>
  <c r="AU685" i="174"/>
  <c r="AQ685" i="174"/>
  <c r="AV685" i="174"/>
  <c r="AR685" i="174"/>
  <c r="AS685" i="174"/>
  <c r="BM685" i="174"/>
  <c r="BK685" i="174"/>
  <c r="I685" i="174"/>
  <c r="M685" i="174"/>
  <c r="J685" i="174"/>
  <c r="N685" i="174"/>
  <c r="K685" i="174"/>
  <c r="H685" i="174"/>
  <c r="L685" i="174"/>
  <c r="AV677" i="174"/>
  <c r="AU677" i="174"/>
  <c r="AQ677" i="174"/>
  <c r="AR677" i="174"/>
  <c r="AT677" i="174"/>
  <c r="AS677" i="174"/>
  <c r="BM677" i="174"/>
  <c r="BK677" i="174"/>
  <c r="I677" i="174"/>
  <c r="M677" i="174"/>
  <c r="J677" i="174"/>
  <c r="N677" i="174"/>
  <c r="K677" i="174"/>
  <c r="H677" i="174"/>
  <c r="L677" i="174"/>
  <c r="AV757" i="174"/>
  <c r="AQ757" i="174"/>
  <c r="AT757" i="174"/>
  <c r="AR757" i="174"/>
  <c r="AU757" i="174"/>
  <c r="AS757" i="174"/>
  <c r="BM757" i="174"/>
  <c r="BK757" i="174"/>
  <c r="I757" i="174"/>
  <c r="M757" i="174"/>
  <c r="J757" i="174"/>
  <c r="N757" i="174"/>
  <c r="K757" i="174"/>
  <c r="H757" i="174"/>
  <c r="L757" i="174"/>
  <c r="E754" i="174"/>
  <c r="B754" i="174" s="1"/>
  <c r="AT754" i="174"/>
  <c r="AU754" i="174"/>
  <c r="AV754" i="174"/>
  <c r="AR754" i="174"/>
  <c r="AS754" i="174"/>
  <c r="AQ754" i="174"/>
  <c r="BM754" i="174"/>
  <c r="BK754" i="174"/>
  <c r="J754" i="174"/>
  <c r="N754" i="174"/>
  <c r="K754" i="174"/>
  <c r="H754" i="174"/>
  <c r="L754" i="174"/>
  <c r="I754" i="174"/>
  <c r="M754" i="174"/>
  <c r="AT749" i="174"/>
  <c r="AU749" i="174"/>
  <c r="AQ749" i="174"/>
  <c r="AV749" i="174"/>
  <c r="AR749" i="174"/>
  <c r="AS749" i="174"/>
  <c r="BM749" i="174"/>
  <c r="BK749" i="174"/>
  <c r="I749" i="174"/>
  <c r="M749" i="174"/>
  <c r="J749" i="174"/>
  <c r="N749" i="174"/>
  <c r="K749" i="174"/>
  <c r="H749" i="174"/>
  <c r="L749" i="174"/>
  <c r="E744" i="174"/>
  <c r="AV744" i="174"/>
  <c r="AT744" i="174"/>
  <c r="AQ744" i="174"/>
  <c r="AS744" i="174"/>
  <c r="AU744" i="174"/>
  <c r="AR744" i="174"/>
  <c r="BK744" i="174"/>
  <c r="BM744" i="174"/>
  <c r="H744" i="174"/>
  <c r="L744" i="174"/>
  <c r="I744" i="174"/>
  <c r="M744" i="174"/>
  <c r="J744" i="174"/>
  <c r="N744" i="174"/>
  <c r="K744" i="174"/>
  <c r="E740" i="174"/>
  <c r="B740" i="174" s="1"/>
  <c r="AV740" i="174"/>
  <c r="AT740" i="174"/>
  <c r="AU740" i="174"/>
  <c r="AQ740" i="174"/>
  <c r="AR740" i="174"/>
  <c r="AS740" i="174"/>
  <c r="BM740" i="174"/>
  <c r="BK740" i="174"/>
  <c r="H740" i="174"/>
  <c r="L740" i="174"/>
  <c r="I740" i="174"/>
  <c r="M740" i="174"/>
  <c r="J740" i="174"/>
  <c r="N740" i="174"/>
  <c r="K740" i="174"/>
  <c r="AT737" i="174"/>
  <c r="AV737" i="174"/>
  <c r="AQ737" i="174"/>
  <c r="AR737" i="174"/>
  <c r="AS737" i="174"/>
  <c r="AU737" i="174"/>
  <c r="BM737" i="174"/>
  <c r="BK737" i="174"/>
  <c r="I737" i="174"/>
  <c r="M737" i="174"/>
  <c r="J737" i="174"/>
  <c r="N737" i="174"/>
  <c r="K737" i="174"/>
  <c r="H737" i="174"/>
  <c r="L737" i="174"/>
  <c r="E732" i="174"/>
  <c r="AV732" i="174"/>
  <c r="AT732" i="174"/>
  <c r="AQ732" i="174"/>
  <c r="AR732" i="174"/>
  <c r="AS732" i="174"/>
  <c r="AU732" i="174"/>
  <c r="BM732" i="174"/>
  <c r="BK732" i="174"/>
  <c r="H732" i="174"/>
  <c r="L732" i="174"/>
  <c r="I732" i="174"/>
  <c r="M732" i="174"/>
  <c r="J732" i="174"/>
  <c r="N732" i="174"/>
  <c r="K732" i="174"/>
  <c r="E729" i="174"/>
  <c r="AU729" i="174"/>
  <c r="AV729" i="174"/>
  <c r="AQ729" i="174"/>
  <c r="AR729" i="174"/>
  <c r="AT729" i="174"/>
  <c r="AS729" i="174"/>
  <c r="BM729" i="174"/>
  <c r="BK729" i="174"/>
  <c r="I729" i="174"/>
  <c r="M729" i="174"/>
  <c r="J729" i="174"/>
  <c r="N729" i="174"/>
  <c r="K729" i="174"/>
  <c r="H729" i="174"/>
  <c r="L729" i="174"/>
  <c r="AT726" i="174"/>
  <c r="AU726" i="174"/>
  <c r="AR726" i="174"/>
  <c r="AS726" i="174"/>
  <c r="AV726" i="174"/>
  <c r="AQ726" i="174"/>
  <c r="BM726" i="174"/>
  <c r="BK726" i="174"/>
  <c r="J726" i="174"/>
  <c r="N726" i="174"/>
  <c r="K726" i="174"/>
  <c r="H726" i="174"/>
  <c r="L726" i="174"/>
  <c r="I726" i="174"/>
  <c r="M726" i="174"/>
  <c r="AU723" i="174"/>
  <c r="AV723" i="174"/>
  <c r="AS723" i="174"/>
  <c r="AR723" i="174"/>
  <c r="AT723" i="174"/>
  <c r="AQ723" i="174"/>
  <c r="BM723" i="174"/>
  <c r="BK723" i="174"/>
  <c r="K723" i="174"/>
  <c r="H723" i="174"/>
  <c r="L723" i="174"/>
  <c r="I723" i="174"/>
  <c r="M723" i="174"/>
  <c r="J723" i="174"/>
  <c r="N723" i="174"/>
  <c r="E699" i="174"/>
  <c r="AU699" i="174"/>
  <c r="AT699" i="174"/>
  <c r="AV699" i="174"/>
  <c r="AS699" i="174"/>
  <c r="AR699" i="174"/>
  <c r="AQ699" i="174"/>
  <c r="BM699" i="174"/>
  <c r="BK699" i="174"/>
  <c r="K699" i="174"/>
  <c r="H699" i="174"/>
  <c r="L699" i="174"/>
  <c r="I699" i="174"/>
  <c r="M699" i="174"/>
  <c r="J699" i="174"/>
  <c r="N699" i="174"/>
  <c r="AU697" i="174"/>
  <c r="AV697" i="174"/>
  <c r="AQ697" i="174"/>
  <c r="AR697" i="174"/>
  <c r="AS697" i="174"/>
  <c r="AT697" i="174"/>
  <c r="BM697" i="174"/>
  <c r="BK697" i="174"/>
  <c r="I697" i="174"/>
  <c r="M697" i="174"/>
  <c r="J697" i="174"/>
  <c r="N697" i="174"/>
  <c r="K697" i="174"/>
  <c r="H697" i="174"/>
  <c r="L697" i="174"/>
  <c r="E695" i="174"/>
  <c r="AU695" i="174"/>
  <c r="AV695" i="174"/>
  <c r="AT695" i="174"/>
  <c r="AS695" i="174"/>
  <c r="AQ695" i="174"/>
  <c r="AR695" i="174"/>
  <c r="BM695" i="174"/>
  <c r="BK695" i="174"/>
  <c r="K695" i="174"/>
  <c r="H695" i="174"/>
  <c r="L695" i="174"/>
  <c r="I695" i="174"/>
  <c r="M695" i="174"/>
  <c r="J695" i="174"/>
  <c r="N695" i="174"/>
  <c r="AT694" i="174"/>
  <c r="AU694" i="174"/>
  <c r="AR694" i="174"/>
  <c r="AS694" i="174"/>
  <c r="AQ694" i="174"/>
  <c r="AV694" i="174"/>
  <c r="BM694" i="174"/>
  <c r="BK694" i="174"/>
  <c r="J694" i="174"/>
  <c r="N694" i="174"/>
  <c r="K694" i="174"/>
  <c r="H694" i="174"/>
  <c r="L694" i="174"/>
  <c r="I694" i="174"/>
  <c r="M694" i="174"/>
  <c r="AV692" i="174"/>
  <c r="AT692" i="174"/>
  <c r="AU692" i="174"/>
  <c r="AQ692" i="174"/>
  <c r="AR692" i="174"/>
  <c r="AS692" i="174"/>
  <c r="BM692" i="174"/>
  <c r="BK692" i="174"/>
  <c r="H692" i="174"/>
  <c r="L692" i="174"/>
  <c r="I692" i="174"/>
  <c r="M692" i="174"/>
  <c r="J692" i="174"/>
  <c r="N692" i="174"/>
  <c r="K692" i="174"/>
  <c r="E684" i="174"/>
  <c r="AV684" i="174"/>
  <c r="AU684" i="174"/>
  <c r="AQ684" i="174"/>
  <c r="AT684" i="174"/>
  <c r="AR684" i="174"/>
  <c r="AS684" i="174"/>
  <c r="BK684" i="174"/>
  <c r="BM684" i="174"/>
  <c r="H684" i="174"/>
  <c r="L684" i="174"/>
  <c r="I684" i="174"/>
  <c r="M684" i="174"/>
  <c r="J684" i="174"/>
  <c r="N684" i="174"/>
  <c r="K684" i="174"/>
  <c r="D682" i="174"/>
  <c r="AT682" i="174"/>
  <c r="AR682" i="174"/>
  <c r="AU682" i="174"/>
  <c r="AS682" i="174"/>
  <c r="AQ682" i="174"/>
  <c r="AV682" i="174"/>
  <c r="BM682" i="174"/>
  <c r="BK682" i="174"/>
  <c r="J682" i="174"/>
  <c r="N682" i="174"/>
  <c r="K682" i="174"/>
  <c r="H682" i="174"/>
  <c r="L682" i="174"/>
  <c r="I682" i="174"/>
  <c r="M682" i="174"/>
  <c r="D679" i="174"/>
  <c r="AU679" i="174"/>
  <c r="AV679" i="174"/>
  <c r="AS679" i="174"/>
  <c r="AT679" i="174"/>
  <c r="AQ679" i="174"/>
  <c r="AR679" i="174"/>
  <c r="BM679" i="174"/>
  <c r="BK679" i="174"/>
  <c r="K679" i="174"/>
  <c r="H679" i="174"/>
  <c r="L679" i="174"/>
  <c r="I679" i="174"/>
  <c r="M679" i="174"/>
  <c r="J679" i="174"/>
  <c r="N679" i="174"/>
  <c r="AV756" i="174"/>
  <c r="AT756" i="174"/>
  <c r="AU756" i="174"/>
  <c r="AQ756" i="174"/>
  <c r="AR756" i="174"/>
  <c r="AS756" i="174"/>
  <c r="BM756" i="174"/>
  <c r="BK756" i="174"/>
  <c r="H756" i="174"/>
  <c r="L756" i="174"/>
  <c r="I756" i="174"/>
  <c r="M756" i="174"/>
  <c r="J756" i="174"/>
  <c r="N756" i="174"/>
  <c r="K756" i="174"/>
  <c r="F754" i="174"/>
  <c r="F752" i="174"/>
  <c r="AV752" i="174"/>
  <c r="AU752" i="174"/>
  <c r="AT752" i="174"/>
  <c r="AQ752" i="174"/>
  <c r="AS752" i="174"/>
  <c r="AR752" i="174"/>
  <c r="BM752" i="174"/>
  <c r="BK752" i="174"/>
  <c r="H752" i="174"/>
  <c r="L752" i="174"/>
  <c r="I752" i="174"/>
  <c r="M752" i="174"/>
  <c r="J752" i="174"/>
  <c r="N752" i="174"/>
  <c r="K752" i="174"/>
  <c r="E749" i="174"/>
  <c r="B749" i="174" s="1"/>
  <c r="E747" i="174"/>
  <c r="AU747" i="174"/>
  <c r="AT747" i="174"/>
  <c r="AV747" i="174"/>
  <c r="AS747" i="174"/>
  <c r="AR747" i="174"/>
  <c r="AQ747" i="174"/>
  <c r="BM747" i="174"/>
  <c r="BK747" i="174"/>
  <c r="K747" i="174"/>
  <c r="H747" i="174"/>
  <c r="L747" i="174"/>
  <c r="I747" i="174"/>
  <c r="M747" i="174"/>
  <c r="J747" i="174"/>
  <c r="N747" i="174"/>
  <c r="AU745" i="174"/>
  <c r="AV745" i="174"/>
  <c r="AT745" i="174"/>
  <c r="AQ745" i="174"/>
  <c r="AR745" i="174"/>
  <c r="AS745" i="174"/>
  <c r="BM745" i="174"/>
  <c r="BK745" i="174"/>
  <c r="I745" i="174"/>
  <c r="M745" i="174"/>
  <c r="J745" i="174"/>
  <c r="N745" i="174"/>
  <c r="K745" i="174"/>
  <c r="H745" i="174"/>
  <c r="L745" i="174"/>
  <c r="D741" i="174"/>
  <c r="AV741" i="174"/>
  <c r="AU741" i="174"/>
  <c r="AQ741" i="174"/>
  <c r="AR741" i="174"/>
  <c r="AT741" i="174"/>
  <c r="AS741" i="174"/>
  <c r="BM741" i="174"/>
  <c r="BK741" i="174"/>
  <c r="I741" i="174"/>
  <c r="M741" i="174"/>
  <c r="J741" i="174"/>
  <c r="N741" i="174"/>
  <c r="K741" i="174"/>
  <c r="H741" i="174"/>
  <c r="L741" i="174"/>
  <c r="F739" i="174"/>
  <c r="AU739" i="174"/>
  <c r="AS739" i="174"/>
  <c r="AT739" i="174"/>
  <c r="AR739" i="174"/>
  <c r="AV739" i="174"/>
  <c r="AQ739" i="174"/>
  <c r="BM739" i="174"/>
  <c r="BK739" i="174"/>
  <c r="K739" i="174"/>
  <c r="H739" i="174"/>
  <c r="L739" i="174"/>
  <c r="I739" i="174"/>
  <c r="M739" i="174"/>
  <c r="J739" i="174"/>
  <c r="N739" i="174"/>
  <c r="D736" i="174"/>
  <c r="B736" i="174" s="1"/>
  <c r="AV736" i="174"/>
  <c r="AU736" i="174"/>
  <c r="AQ736" i="174"/>
  <c r="AS736" i="174"/>
  <c r="AT736" i="174"/>
  <c r="AR736" i="174"/>
  <c r="BM736" i="174"/>
  <c r="BK736" i="174"/>
  <c r="H736" i="174"/>
  <c r="L736" i="174"/>
  <c r="I736" i="174"/>
  <c r="M736" i="174"/>
  <c r="J736" i="174"/>
  <c r="N736" i="174"/>
  <c r="K736" i="174"/>
  <c r="F734" i="174"/>
  <c r="AT734" i="174"/>
  <c r="AV734" i="174"/>
  <c r="AU734" i="174"/>
  <c r="AR734" i="174"/>
  <c r="AS734" i="174"/>
  <c r="AQ734" i="174"/>
  <c r="BM734" i="174"/>
  <c r="BK734" i="174"/>
  <c r="J734" i="174"/>
  <c r="N734" i="174"/>
  <c r="K734" i="174"/>
  <c r="H734" i="174"/>
  <c r="L734" i="174"/>
  <c r="I734" i="174"/>
  <c r="M734" i="174"/>
  <c r="AT730" i="174"/>
  <c r="AV730" i="174"/>
  <c r="AR730" i="174"/>
  <c r="AS730" i="174"/>
  <c r="AU730" i="174"/>
  <c r="AQ730" i="174"/>
  <c r="BM730" i="174"/>
  <c r="BK730" i="174"/>
  <c r="J730" i="174"/>
  <c r="N730" i="174"/>
  <c r="K730" i="174"/>
  <c r="H730" i="174"/>
  <c r="L730" i="174"/>
  <c r="I730" i="174"/>
  <c r="M730" i="174"/>
  <c r="F728" i="174"/>
  <c r="AV728" i="174"/>
  <c r="AT728" i="174"/>
  <c r="AU728" i="174"/>
  <c r="AQ728" i="174"/>
  <c r="AS728" i="174"/>
  <c r="AR728" i="174"/>
  <c r="BK728" i="174"/>
  <c r="BM728" i="174"/>
  <c r="H728" i="174"/>
  <c r="L728" i="174"/>
  <c r="I728" i="174"/>
  <c r="M728" i="174"/>
  <c r="J728" i="174"/>
  <c r="N728" i="174"/>
  <c r="K728" i="174"/>
  <c r="AT722" i="174"/>
  <c r="AU722" i="174"/>
  <c r="AV722" i="174"/>
  <c r="AR722" i="174"/>
  <c r="AS722" i="174"/>
  <c r="AQ722" i="174"/>
  <c r="BM722" i="174"/>
  <c r="BK722" i="174"/>
  <c r="J722" i="174"/>
  <c r="N722" i="174"/>
  <c r="K722" i="174"/>
  <c r="H722" i="174"/>
  <c r="L722" i="174"/>
  <c r="I722" i="174"/>
  <c r="M722" i="174"/>
  <c r="D720" i="174"/>
  <c r="B720" i="174" s="1"/>
  <c r="AV720" i="174"/>
  <c r="AU720" i="174"/>
  <c r="AT720" i="174"/>
  <c r="AQ720" i="174"/>
  <c r="AS720" i="174"/>
  <c r="AR720" i="174"/>
  <c r="BM720" i="174"/>
  <c r="BK720" i="174"/>
  <c r="H720" i="174"/>
  <c r="L720" i="174"/>
  <c r="I720" i="174"/>
  <c r="M720" i="174"/>
  <c r="J720" i="174"/>
  <c r="N720" i="174"/>
  <c r="K720" i="174"/>
  <c r="E718" i="174"/>
  <c r="B718" i="174" s="1"/>
  <c r="AV716" i="174"/>
  <c r="AU716" i="174"/>
  <c r="AQ716" i="174"/>
  <c r="AR716" i="174"/>
  <c r="AT716" i="174"/>
  <c r="AS716" i="174"/>
  <c r="BM716" i="174"/>
  <c r="BK716" i="174"/>
  <c r="H716" i="174"/>
  <c r="L716" i="174"/>
  <c r="I716" i="174"/>
  <c r="M716" i="174"/>
  <c r="J716" i="174"/>
  <c r="N716" i="174"/>
  <c r="K716" i="174"/>
  <c r="AU713" i="174"/>
  <c r="AV713" i="174"/>
  <c r="AT713" i="174"/>
  <c r="AQ713" i="174"/>
  <c r="AR713" i="174"/>
  <c r="AS713" i="174"/>
  <c r="BM713" i="174"/>
  <c r="BK713" i="174"/>
  <c r="I713" i="174"/>
  <c r="M713" i="174"/>
  <c r="J713" i="174"/>
  <c r="N713" i="174"/>
  <c r="K713" i="174"/>
  <c r="H713" i="174"/>
  <c r="L713" i="174"/>
  <c r="F711" i="174"/>
  <c r="AU711" i="174"/>
  <c r="AV711" i="174"/>
  <c r="AS711" i="174"/>
  <c r="AQ711" i="174"/>
  <c r="AR711" i="174"/>
  <c r="AT711" i="174"/>
  <c r="BM711" i="174"/>
  <c r="BK711" i="174"/>
  <c r="K711" i="174"/>
  <c r="H711" i="174"/>
  <c r="L711" i="174"/>
  <c r="I711" i="174"/>
  <c r="M711" i="174"/>
  <c r="J711" i="174"/>
  <c r="N711" i="174"/>
  <c r="AT710" i="174"/>
  <c r="AU710" i="174"/>
  <c r="AR710" i="174"/>
  <c r="AV710" i="174"/>
  <c r="AS710" i="174"/>
  <c r="AQ710" i="174"/>
  <c r="BM710" i="174"/>
  <c r="BK710" i="174"/>
  <c r="J710" i="174"/>
  <c r="N710" i="174"/>
  <c r="K710" i="174"/>
  <c r="H710" i="174"/>
  <c r="L710" i="174"/>
  <c r="I710" i="174"/>
  <c r="M710" i="174"/>
  <c r="D708" i="174"/>
  <c r="B708" i="174" s="1"/>
  <c r="AV708" i="174"/>
  <c r="AT708" i="174"/>
  <c r="AU708" i="174"/>
  <c r="AQ708" i="174"/>
  <c r="AR708" i="174"/>
  <c r="AS708" i="174"/>
  <c r="BM708" i="174"/>
  <c r="BK708" i="174"/>
  <c r="H708" i="174"/>
  <c r="L708" i="174"/>
  <c r="I708" i="174"/>
  <c r="M708" i="174"/>
  <c r="J708" i="174"/>
  <c r="N708" i="174"/>
  <c r="K708" i="174"/>
  <c r="AT705" i="174"/>
  <c r="AV705" i="174"/>
  <c r="AQ705" i="174"/>
  <c r="AR705" i="174"/>
  <c r="AU705" i="174"/>
  <c r="AS705" i="174"/>
  <c r="BM705" i="174"/>
  <c r="BK705" i="174"/>
  <c r="I705" i="174"/>
  <c r="M705" i="174"/>
  <c r="J705" i="174"/>
  <c r="N705" i="174"/>
  <c r="K705" i="174"/>
  <c r="H705" i="174"/>
  <c r="L705" i="174"/>
  <c r="AT701" i="174"/>
  <c r="AU701" i="174"/>
  <c r="AQ701" i="174"/>
  <c r="AR701" i="174"/>
  <c r="AV701" i="174"/>
  <c r="AS701" i="174"/>
  <c r="BM701" i="174"/>
  <c r="BK701" i="174"/>
  <c r="I701" i="174"/>
  <c r="M701" i="174"/>
  <c r="J701" i="174"/>
  <c r="N701" i="174"/>
  <c r="K701" i="174"/>
  <c r="H701" i="174"/>
  <c r="L701" i="174"/>
  <c r="F697" i="174"/>
  <c r="D696" i="174"/>
  <c r="E694" i="174"/>
  <c r="D693" i="174"/>
  <c r="B693" i="174" s="1"/>
  <c r="F691" i="174"/>
  <c r="AU691" i="174"/>
  <c r="AV691" i="174"/>
  <c r="AS691" i="174"/>
  <c r="AT691" i="174"/>
  <c r="AR691" i="174"/>
  <c r="AQ691" i="174"/>
  <c r="BM691" i="174"/>
  <c r="BK691" i="174"/>
  <c r="K691" i="174"/>
  <c r="H691" i="174"/>
  <c r="L691" i="174"/>
  <c r="I691" i="174"/>
  <c r="M691" i="174"/>
  <c r="J691" i="174"/>
  <c r="N691" i="174"/>
  <c r="E685" i="174"/>
  <c r="AU683" i="174"/>
  <c r="AT683" i="174"/>
  <c r="AV683" i="174"/>
  <c r="AS683" i="174"/>
  <c r="AR683" i="174"/>
  <c r="AQ683" i="174"/>
  <c r="BM683" i="174"/>
  <c r="BK683" i="174"/>
  <c r="K683" i="174"/>
  <c r="H683" i="174"/>
  <c r="L683" i="174"/>
  <c r="I683" i="174"/>
  <c r="M683" i="174"/>
  <c r="J683" i="174"/>
  <c r="N683" i="174"/>
  <c r="AV680" i="174"/>
  <c r="AT680" i="174"/>
  <c r="AQ680" i="174"/>
  <c r="AS680" i="174"/>
  <c r="AU680" i="174"/>
  <c r="AR680" i="174"/>
  <c r="BK680" i="174"/>
  <c r="BM680" i="174"/>
  <c r="H680" i="174"/>
  <c r="L680" i="174"/>
  <c r="I680" i="174"/>
  <c r="M680" i="174"/>
  <c r="J680" i="174"/>
  <c r="N680" i="174"/>
  <c r="K680" i="174"/>
  <c r="E678" i="174"/>
  <c r="B678" i="174" s="1"/>
  <c r="AT678" i="174"/>
  <c r="AU678" i="174"/>
  <c r="AR678" i="174"/>
  <c r="AV678" i="174"/>
  <c r="AS678" i="174"/>
  <c r="AQ678" i="174"/>
  <c r="BM678" i="174"/>
  <c r="BK678" i="174"/>
  <c r="J678" i="174"/>
  <c r="N678" i="174"/>
  <c r="K678" i="174"/>
  <c r="H678" i="174"/>
  <c r="L678" i="174"/>
  <c r="I678" i="174"/>
  <c r="M678" i="174"/>
  <c r="AU675" i="174"/>
  <c r="AS675" i="174"/>
  <c r="AT675" i="174"/>
  <c r="AR675" i="174"/>
  <c r="AV675" i="174"/>
  <c r="AQ675" i="174"/>
  <c r="BM675" i="174"/>
  <c r="BK675" i="174"/>
  <c r="K675" i="174"/>
  <c r="H675" i="174"/>
  <c r="L675" i="174"/>
  <c r="I675" i="174"/>
  <c r="M675" i="174"/>
  <c r="J675" i="174"/>
  <c r="N675" i="174"/>
  <c r="AT673" i="174"/>
  <c r="AV673" i="174"/>
  <c r="AQ673" i="174"/>
  <c r="AR673" i="174"/>
  <c r="AS673" i="174"/>
  <c r="AU673" i="174"/>
  <c r="BM673" i="174"/>
  <c r="BK673" i="174"/>
  <c r="I673" i="174"/>
  <c r="M673" i="174"/>
  <c r="J673" i="174"/>
  <c r="N673" i="174"/>
  <c r="K673" i="174"/>
  <c r="H673" i="174"/>
  <c r="L673" i="174"/>
  <c r="D668" i="174"/>
  <c r="B668" i="174" s="1"/>
  <c r="AV668" i="174"/>
  <c r="AT668" i="174"/>
  <c r="AQ668" i="174"/>
  <c r="AR668" i="174"/>
  <c r="AS668" i="174"/>
  <c r="AU668" i="174"/>
  <c r="BK668" i="174"/>
  <c r="BM668" i="174"/>
  <c r="H668" i="174"/>
  <c r="L668" i="174"/>
  <c r="I668" i="174"/>
  <c r="M668" i="174"/>
  <c r="J668" i="174"/>
  <c r="N668" i="174"/>
  <c r="K668" i="174"/>
  <c r="F661" i="174"/>
  <c r="AV661" i="174"/>
  <c r="AQ661" i="174"/>
  <c r="AT661" i="174"/>
  <c r="AR661" i="174"/>
  <c r="AU661" i="174"/>
  <c r="AS661" i="174"/>
  <c r="BM661" i="174"/>
  <c r="BK661" i="174"/>
  <c r="I661" i="174"/>
  <c r="M661" i="174"/>
  <c r="J661" i="174"/>
  <c r="N661" i="174"/>
  <c r="K661" i="174"/>
  <c r="H661" i="174"/>
  <c r="L661" i="174"/>
  <c r="AV652" i="174"/>
  <c r="AU652" i="174"/>
  <c r="AT652" i="174"/>
  <c r="AQ652" i="174"/>
  <c r="AR652" i="174"/>
  <c r="AS652" i="174"/>
  <c r="BK652" i="174"/>
  <c r="BM652" i="174"/>
  <c r="H652" i="174"/>
  <c r="L652" i="174"/>
  <c r="I652" i="174"/>
  <c r="M652" i="174"/>
  <c r="J652" i="174"/>
  <c r="N652" i="174"/>
  <c r="K652" i="174"/>
  <c r="AU647" i="174"/>
  <c r="AV647" i="174"/>
  <c r="AT647" i="174"/>
  <c r="AS647" i="174"/>
  <c r="AQ647" i="174"/>
  <c r="AR647" i="174"/>
  <c r="BM647" i="174"/>
  <c r="BK647" i="174"/>
  <c r="K647" i="174"/>
  <c r="H647" i="174"/>
  <c r="L647" i="174"/>
  <c r="I647" i="174"/>
  <c r="M647" i="174"/>
  <c r="J647" i="174"/>
  <c r="N647" i="174"/>
  <c r="AT641" i="174"/>
  <c r="AV641" i="174"/>
  <c r="AU641" i="174"/>
  <c r="AQ641" i="174"/>
  <c r="AR641" i="174"/>
  <c r="AS641" i="174"/>
  <c r="BM641" i="174"/>
  <c r="BK641" i="174"/>
  <c r="I641" i="174"/>
  <c r="M641" i="174"/>
  <c r="J641" i="174"/>
  <c r="N641" i="174"/>
  <c r="K641" i="174"/>
  <c r="H641" i="174"/>
  <c r="L641" i="174"/>
  <c r="E638" i="174"/>
  <c r="AT638" i="174"/>
  <c r="AU638" i="174"/>
  <c r="AR638" i="174"/>
  <c r="AS638" i="174"/>
  <c r="AQ638" i="174"/>
  <c r="AV638" i="174"/>
  <c r="BM638" i="174"/>
  <c r="BK638" i="174"/>
  <c r="J638" i="174"/>
  <c r="N638" i="174"/>
  <c r="K638" i="174"/>
  <c r="H638" i="174"/>
  <c r="L638" i="174"/>
  <c r="I638" i="174"/>
  <c r="M638" i="174"/>
  <c r="AV636" i="174"/>
  <c r="AU636" i="174"/>
  <c r="AT636" i="174"/>
  <c r="AQ636" i="174"/>
  <c r="AR636" i="174"/>
  <c r="AS636" i="174"/>
  <c r="BK636" i="174"/>
  <c r="BM636" i="174"/>
  <c r="H636" i="174"/>
  <c r="L636" i="174"/>
  <c r="I636" i="174"/>
  <c r="M636" i="174"/>
  <c r="J636" i="174"/>
  <c r="N636" i="174"/>
  <c r="K636" i="174"/>
  <c r="AT630" i="174"/>
  <c r="AU630" i="174"/>
  <c r="AV630" i="174"/>
  <c r="AR630" i="174"/>
  <c r="AS630" i="174"/>
  <c r="AQ630" i="174"/>
  <c r="BM630" i="174"/>
  <c r="BK630" i="174"/>
  <c r="J630" i="174"/>
  <c r="N630" i="174"/>
  <c r="K630" i="174"/>
  <c r="H630" i="174"/>
  <c r="L630" i="174"/>
  <c r="I630" i="174"/>
  <c r="M630" i="174"/>
  <c r="D628" i="174"/>
  <c r="B628" i="174" s="1"/>
  <c r="AV628" i="174"/>
  <c r="AU628" i="174"/>
  <c r="AQ628" i="174"/>
  <c r="AT628" i="174"/>
  <c r="AR628" i="174"/>
  <c r="AS628" i="174"/>
  <c r="BK628" i="174"/>
  <c r="BM628" i="174"/>
  <c r="H628" i="174"/>
  <c r="L628" i="174"/>
  <c r="I628" i="174"/>
  <c r="M628" i="174"/>
  <c r="J628" i="174"/>
  <c r="N628" i="174"/>
  <c r="K628" i="174"/>
  <c r="F626" i="174"/>
  <c r="AT626" i="174"/>
  <c r="AU626" i="174"/>
  <c r="AV626" i="174"/>
  <c r="AR626" i="174"/>
  <c r="AS626" i="174"/>
  <c r="AQ626" i="174"/>
  <c r="BM626" i="174"/>
  <c r="BK626" i="174"/>
  <c r="J626" i="174"/>
  <c r="N626" i="174"/>
  <c r="K626" i="174"/>
  <c r="H626" i="174"/>
  <c r="L626" i="174"/>
  <c r="I626" i="174"/>
  <c r="M626" i="174"/>
  <c r="AT625" i="174"/>
  <c r="AV625" i="174"/>
  <c r="AU625" i="174"/>
  <c r="AQ625" i="174"/>
  <c r="AR625" i="174"/>
  <c r="AS625" i="174"/>
  <c r="BM625" i="174"/>
  <c r="BK625" i="174"/>
  <c r="I625" i="174"/>
  <c r="M625" i="174"/>
  <c r="J625" i="174"/>
  <c r="N625" i="174"/>
  <c r="K625" i="174"/>
  <c r="H625" i="174"/>
  <c r="L625" i="174"/>
  <c r="AV620" i="174"/>
  <c r="AU620" i="174"/>
  <c r="AT620" i="174"/>
  <c r="AQ620" i="174"/>
  <c r="AR620" i="174"/>
  <c r="AS620" i="174"/>
  <c r="BK620" i="174"/>
  <c r="BM620" i="174"/>
  <c r="H620" i="174"/>
  <c r="L620" i="174"/>
  <c r="I620" i="174"/>
  <c r="M620" i="174"/>
  <c r="J620" i="174"/>
  <c r="N620" i="174"/>
  <c r="K620" i="174"/>
  <c r="D617" i="174"/>
  <c r="AT617" i="174"/>
  <c r="AV617" i="174"/>
  <c r="AQ617" i="174"/>
  <c r="AR617" i="174"/>
  <c r="AU617" i="174"/>
  <c r="AS617" i="174"/>
  <c r="BM617" i="174"/>
  <c r="BK617" i="174"/>
  <c r="I617" i="174"/>
  <c r="M617" i="174"/>
  <c r="J617" i="174"/>
  <c r="N617" i="174"/>
  <c r="K617" i="174"/>
  <c r="H617" i="174"/>
  <c r="L617" i="174"/>
  <c r="AV612" i="174"/>
  <c r="AU612" i="174"/>
  <c r="AQ612" i="174"/>
  <c r="AR612" i="174"/>
  <c r="AS612" i="174"/>
  <c r="AT612" i="174"/>
  <c r="BK612" i="174"/>
  <c r="BM612" i="174"/>
  <c r="H612" i="174"/>
  <c r="L612" i="174"/>
  <c r="I612" i="174"/>
  <c r="M612" i="174"/>
  <c r="J612" i="174"/>
  <c r="N612" i="174"/>
  <c r="K612" i="174"/>
  <c r="D607" i="174"/>
  <c r="AU607" i="174"/>
  <c r="AV607" i="174"/>
  <c r="AT607" i="174"/>
  <c r="AS607" i="174"/>
  <c r="AQ607" i="174"/>
  <c r="AR607" i="174"/>
  <c r="BM607" i="174"/>
  <c r="BK607" i="174"/>
  <c r="K607" i="174"/>
  <c r="H607" i="174"/>
  <c r="L607" i="174"/>
  <c r="I607" i="174"/>
  <c r="M607" i="174"/>
  <c r="J607" i="174"/>
  <c r="N607" i="174"/>
  <c r="AV604" i="174"/>
  <c r="AU604" i="174"/>
  <c r="AT604" i="174"/>
  <c r="AQ604" i="174"/>
  <c r="AR604" i="174"/>
  <c r="AS604" i="174"/>
  <c r="BK604" i="174"/>
  <c r="BM604" i="174"/>
  <c r="H604" i="174"/>
  <c r="L604" i="174"/>
  <c r="I604" i="174"/>
  <c r="M604" i="174"/>
  <c r="J604" i="174"/>
  <c r="N604" i="174"/>
  <c r="K604" i="174"/>
  <c r="D602" i="174"/>
  <c r="B602" i="174" s="1"/>
  <c r="AT602" i="174"/>
  <c r="AU602" i="174"/>
  <c r="AV602" i="174"/>
  <c r="AR602" i="174"/>
  <c r="AS602" i="174"/>
  <c r="AQ602" i="174"/>
  <c r="BM602" i="174"/>
  <c r="BK602" i="174"/>
  <c r="J602" i="174"/>
  <c r="N602" i="174"/>
  <c r="K602" i="174"/>
  <c r="H602" i="174"/>
  <c r="L602" i="174"/>
  <c r="I602" i="174"/>
  <c r="M602" i="174"/>
  <c r="F596" i="174"/>
  <c r="AV596" i="174"/>
  <c r="AU596" i="174"/>
  <c r="AQ596" i="174"/>
  <c r="AT596" i="174"/>
  <c r="AR596" i="174"/>
  <c r="AS596" i="174"/>
  <c r="BK596" i="174"/>
  <c r="BM596" i="174"/>
  <c r="H596" i="174"/>
  <c r="L596" i="174"/>
  <c r="I596" i="174"/>
  <c r="M596" i="174"/>
  <c r="J596" i="174"/>
  <c r="N596" i="174"/>
  <c r="K596" i="174"/>
  <c r="F591" i="174"/>
  <c r="AU591" i="174"/>
  <c r="AV591" i="174"/>
  <c r="AT591" i="174"/>
  <c r="AS591" i="174"/>
  <c r="AQ591" i="174"/>
  <c r="AR591" i="174"/>
  <c r="BM591" i="174"/>
  <c r="BK591" i="174"/>
  <c r="I591" i="174"/>
  <c r="M591" i="174"/>
  <c r="J591" i="174"/>
  <c r="N591" i="174"/>
  <c r="K591" i="174"/>
  <c r="H591" i="174"/>
  <c r="L591" i="174"/>
  <c r="E589" i="174"/>
  <c r="B589" i="174" s="1"/>
  <c r="AT589" i="174"/>
  <c r="AU589" i="174"/>
  <c r="AQ589" i="174"/>
  <c r="AV589" i="174"/>
  <c r="AR589" i="174"/>
  <c r="AS589" i="174"/>
  <c r="BM589" i="174"/>
  <c r="BK589" i="174"/>
  <c r="K589" i="174"/>
  <c r="H589" i="174"/>
  <c r="L589" i="174"/>
  <c r="I589" i="174"/>
  <c r="M589" i="174"/>
  <c r="J589" i="174"/>
  <c r="N589" i="174"/>
  <c r="D580" i="174"/>
  <c r="B580" i="174" s="1"/>
  <c r="AV580" i="174"/>
  <c r="AU580" i="174"/>
  <c r="AQ580" i="174"/>
  <c r="AR580" i="174"/>
  <c r="AS580" i="174"/>
  <c r="AT580" i="174"/>
  <c r="BK580" i="174"/>
  <c r="BM580" i="174"/>
  <c r="J580" i="174"/>
  <c r="N580" i="174"/>
  <c r="K580" i="174"/>
  <c r="H580" i="174"/>
  <c r="L580" i="174"/>
  <c r="I580" i="174"/>
  <c r="M580" i="174"/>
  <c r="AT578" i="174"/>
  <c r="AU578" i="174"/>
  <c r="AV578" i="174"/>
  <c r="AR578" i="174"/>
  <c r="AS578" i="174"/>
  <c r="AQ578" i="174"/>
  <c r="BM578" i="174"/>
  <c r="BK578" i="174"/>
  <c r="H578" i="174"/>
  <c r="L578" i="174"/>
  <c r="I578" i="174"/>
  <c r="M578" i="174"/>
  <c r="J578" i="174"/>
  <c r="N578" i="174"/>
  <c r="K578" i="174"/>
  <c r="D564" i="174"/>
  <c r="B564" i="174" s="1"/>
  <c r="AV564" i="174"/>
  <c r="AU564" i="174"/>
  <c r="AQ564" i="174"/>
  <c r="AT564" i="174"/>
  <c r="AR564" i="174"/>
  <c r="AS564" i="174"/>
  <c r="BK564" i="174"/>
  <c r="BM564" i="174"/>
  <c r="J564" i="174"/>
  <c r="N564" i="174"/>
  <c r="K564" i="174"/>
  <c r="H564" i="174"/>
  <c r="L564" i="174"/>
  <c r="I564" i="174"/>
  <c r="M564" i="174"/>
  <c r="F562" i="174"/>
  <c r="AT562" i="174"/>
  <c r="AU562" i="174"/>
  <c r="AV562" i="174"/>
  <c r="AR562" i="174"/>
  <c r="AS562" i="174"/>
  <c r="AQ562" i="174"/>
  <c r="BM562" i="174"/>
  <c r="BK562" i="174"/>
  <c r="H562" i="174"/>
  <c r="L562" i="174"/>
  <c r="I562" i="174"/>
  <c r="M562" i="174"/>
  <c r="J562" i="174"/>
  <c r="N562" i="174"/>
  <c r="K562" i="174"/>
  <c r="F559" i="174"/>
  <c r="AU559" i="174"/>
  <c r="AV559" i="174"/>
  <c r="AT559" i="174"/>
  <c r="AS559" i="174"/>
  <c r="AQ559" i="174"/>
  <c r="AR559" i="174"/>
  <c r="BM559" i="174"/>
  <c r="BK559" i="174"/>
  <c r="I559" i="174"/>
  <c r="M559" i="174"/>
  <c r="J559" i="174"/>
  <c r="N559" i="174"/>
  <c r="K559" i="174"/>
  <c r="H559" i="174"/>
  <c r="L559" i="174"/>
  <c r="D556" i="174"/>
  <c r="B556" i="174" s="1"/>
  <c r="AV556" i="174"/>
  <c r="AU556" i="174"/>
  <c r="AT556" i="174"/>
  <c r="AQ556" i="174"/>
  <c r="AR556" i="174"/>
  <c r="AS556" i="174"/>
  <c r="T556" i="174"/>
  <c r="BK556" i="174"/>
  <c r="BM556" i="174"/>
  <c r="J556" i="174"/>
  <c r="N556" i="174"/>
  <c r="K556" i="174"/>
  <c r="H556" i="174"/>
  <c r="L556" i="174"/>
  <c r="I556" i="174"/>
  <c r="M556" i="174"/>
  <c r="AT546" i="174"/>
  <c r="AU546" i="174"/>
  <c r="AV546" i="174"/>
  <c r="AR546" i="174"/>
  <c r="AS546" i="174"/>
  <c r="AQ546" i="174"/>
  <c r="BM546" i="174"/>
  <c r="BK546" i="174"/>
  <c r="H546" i="174"/>
  <c r="L546" i="174"/>
  <c r="I546" i="174"/>
  <c r="M546" i="174"/>
  <c r="J546" i="174"/>
  <c r="N546" i="174"/>
  <c r="K546" i="174"/>
  <c r="D542" i="174"/>
  <c r="AT542" i="174"/>
  <c r="AU542" i="174"/>
  <c r="AR542" i="174"/>
  <c r="AS542" i="174"/>
  <c r="AQ542" i="174"/>
  <c r="AV542" i="174"/>
  <c r="BM542" i="174"/>
  <c r="BK542" i="174"/>
  <c r="H542" i="174"/>
  <c r="L542" i="174"/>
  <c r="I542" i="174"/>
  <c r="M542" i="174"/>
  <c r="J542" i="174"/>
  <c r="N542" i="174"/>
  <c r="K542" i="174"/>
  <c r="E538" i="174"/>
  <c r="B538" i="174" s="1"/>
  <c r="E537" i="174"/>
  <c r="B537" i="174" s="1"/>
  <c r="AT537" i="174"/>
  <c r="AV537" i="174"/>
  <c r="AQ537" i="174"/>
  <c r="AR537" i="174"/>
  <c r="AS537" i="174"/>
  <c r="AU537" i="174"/>
  <c r="BM537" i="174"/>
  <c r="BK537" i="174"/>
  <c r="K537" i="174"/>
  <c r="H537" i="174"/>
  <c r="L537" i="174"/>
  <c r="I537" i="174"/>
  <c r="M537" i="174"/>
  <c r="J537" i="174"/>
  <c r="N537" i="174"/>
  <c r="AT533" i="174"/>
  <c r="AU533" i="174"/>
  <c r="AQ533" i="174"/>
  <c r="AR533" i="174"/>
  <c r="AV533" i="174"/>
  <c r="AS533" i="174"/>
  <c r="BM533" i="174"/>
  <c r="BK533" i="174"/>
  <c r="K533" i="174"/>
  <c r="H533" i="174"/>
  <c r="L533" i="174"/>
  <c r="I533" i="174"/>
  <c r="M533" i="174"/>
  <c r="J533" i="174"/>
  <c r="N533" i="174"/>
  <c r="E529" i="174"/>
  <c r="B529" i="174" s="1"/>
  <c r="AT529" i="174"/>
  <c r="AV529" i="174"/>
  <c r="AU529" i="174"/>
  <c r="AQ529" i="174"/>
  <c r="AR529" i="174"/>
  <c r="AS529" i="174"/>
  <c r="BM529" i="174"/>
  <c r="BK529" i="174"/>
  <c r="K529" i="174"/>
  <c r="H529" i="174"/>
  <c r="L529" i="174"/>
  <c r="I529" i="174"/>
  <c r="M529" i="174"/>
  <c r="J529" i="174"/>
  <c r="N529" i="174"/>
  <c r="F527" i="174"/>
  <c r="F525" i="174"/>
  <c r="D524" i="174"/>
  <c r="B524" i="174" s="1"/>
  <c r="AV524" i="174"/>
  <c r="AU524" i="174"/>
  <c r="AT524" i="174"/>
  <c r="AQ524" i="174"/>
  <c r="AR524" i="174"/>
  <c r="AS524" i="174"/>
  <c r="BK524" i="174"/>
  <c r="BM524" i="174"/>
  <c r="J524" i="174"/>
  <c r="N524" i="174"/>
  <c r="K524" i="174"/>
  <c r="H524" i="174"/>
  <c r="L524" i="174"/>
  <c r="I524" i="174"/>
  <c r="M524" i="174"/>
  <c r="AT518" i="174"/>
  <c r="AU518" i="174"/>
  <c r="AV518" i="174"/>
  <c r="AR518" i="174"/>
  <c r="AS518" i="174"/>
  <c r="AQ518" i="174"/>
  <c r="BM518" i="174"/>
  <c r="BK518" i="174"/>
  <c r="H518" i="174"/>
  <c r="L518" i="174"/>
  <c r="I518" i="174"/>
  <c r="M518" i="174"/>
  <c r="J518" i="174"/>
  <c r="N518" i="174"/>
  <c r="K518" i="174"/>
  <c r="AT517" i="174"/>
  <c r="AU517" i="174"/>
  <c r="AQ517" i="174"/>
  <c r="AR517" i="174"/>
  <c r="AV517" i="174"/>
  <c r="AS517" i="174"/>
  <c r="BM517" i="174"/>
  <c r="BK517" i="174"/>
  <c r="K517" i="174"/>
  <c r="H517" i="174"/>
  <c r="L517" i="174"/>
  <c r="I517" i="174"/>
  <c r="M517" i="174"/>
  <c r="J517" i="174"/>
  <c r="N517" i="174"/>
  <c r="E512" i="174"/>
  <c r="B512" i="174" s="1"/>
  <c r="AV512" i="174"/>
  <c r="AT512" i="174"/>
  <c r="AQ512" i="174"/>
  <c r="AS512" i="174"/>
  <c r="AU512" i="174"/>
  <c r="AR512" i="174"/>
  <c r="BK512" i="174"/>
  <c r="BM512" i="174"/>
  <c r="J512" i="174"/>
  <c r="N512" i="174"/>
  <c r="K512" i="174"/>
  <c r="H512" i="174"/>
  <c r="L512" i="174"/>
  <c r="I512" i="174"/>
  <c r="M512" i="174"/>
  <c r="AU511" i="174"/>
  <c r="AV511" i="174"/>
  <c r="AT511" i="174"/>
  <c r="AS511" i="174"/>
  <c r="AQ511" i="174"/>
  <c r="AR511" i="174"/>
  <c r="BM511" i="174"/>
  <c r="BK511" i="174"/>
  <c r="I511" i="174"/>
  <c r="M511" i="174"/>
  <c r="J511" i="174"/>
  <c r="N511" i="174"/>
  <c r="K511" i="174"/>
  <c r="H511" i="174"/>
  <c r="L511" i="174"/>
  <c r="F509" i="174"/>
  <c r="F507" i="174"/>
  <c r="F505" i="174"/>
  <c r="AT505" i="174"/>
  <c r="AV505" i="174"/>
  <c r="AQ505" i="174"/>
  <c r="AR505" i="174"/>
  <c r="AS505" i="174"/>
  <c r="AU505" i="174"/>
  <c r="BM505" i="174"/>
  <c r="BK505" i="174"/>
  <c r="K505" i="174"/>
  <c r="H505" i="174"/>
  <c r="L505" i="174"/>
  <c r="I505" i="174"/>
  <c r="M505" i="174"/>
  <c r="J505" i="174"/>
  <c r="N505" i="174"/>
  <c r="AU499" i="174"/>
  <c r="AV499" i="174"/>
  <c r="AS499" i="174"/>
  <c r="AT499" i="174"/>
  <c r="AR499" i="174"/>
  <c r="AQ499" i="174"/>
  <c r="BM499" i="174"/>
  <c r="BK499" i="174"/>
  <c r="I499" i="174"/>
  <c r="M499" i="174"/>
  <c r="J499" i="174"/>
  <c r="N499" i="174"/>
  <c r="K499" i="174"/>
  <c r="H499" i="174"/>
  <c r="L499" i="174"/>
  <c r="AT494" i="174"/>
  <c r="AU494" i="174"/>
  <c r="AR494" i="174"/>
  <c r="AS494" i="174"/>
  <c r="AQ494" i="174"/>
  <c r="AV494" i="174"/>
  <c r="BM494" i="174"/>
  <c r="BK494" i="174"/>
  <c r="H494" i="174"/>
  <c r="L494" i="174"/>
  <c r="I494" i="174"/>
  <c r="M494" i="174"/>
  <c r="J494" i="174"/>
  <c r="N494" i="174"/>
  <c r="K494" i="174"/>
  <c r="F492" i="174"/>
  <c r="AV492" i="174"/>
  <c r="AU492" i="174"/>
  <c r="AT492" i="174"/>
  <c r="AQ492" i="174"/>
  <c r="AR492" i="174"/>
  <c r="AS492" i="174"/>
  <c r="BK492" i="174"/>
  <c r="BM492" i="174"/>
  <c r="J492" i="174"/>
  <c r="N492" i="174"/>
  <c r="K492" i="174"/>
  <c r="H492" i="174"/>
  <c r="L492" i="174"/>
  <c r="I492" i="174"/>
  <c r="M492" i="174"/>
  <c r="AT489" i="174"/>
  <c r="AV489" i="174"/>
  <c r="AQ489" i="174"/>
  <c r="AR489" i="174"/>
  <c r="AU489" i="174"/>
  <c r="AS489" i="174"/>
  <c r="BM489" i="174"/>
  <c r="BK489" i="174"/>
  <c r="K489" i="174"/>
  <c r="H489" i="174"/>
  <c r="L489" i="174"/>
  <c r="I489" i="174"/>
  <c r="M489" i="174"/>
  <c r="J489" i="174"/>
  <c r="N489" i="174"/>
  <c r="E484" i="174"/>
  <c r="AV484" i="174"/>
  <c r="AU484" i="174"/>
  <c r="AQ484" i="174"/>
  <c r="AR484" i="174"/>
  <c r="AS484" i="174"/>
  <c r="AT484" i="174"/>
  <c r="BK484" i="174"/>
  <c r="BM484" i="174"/>
  <c r="J484" i="174"/>
  <c r="N484" i="174"/>
  <c r="K484" i="174"/>
  <c r="H484" i="174"/>
  <c r="L484" i="174"/>
  <c r="I484" i="174"/>
  <c r="M484" i="174"/>
  <c r="AV480" i="174"/>
  <c r="AT480" i="174"/>
  <c r="AQ480" i="174"/>
  <c r="AS480" i="174"/>
  <c r="AU480" i="174"/>
  <c r="AR480" i="174"/>
  <c r="BK480" i="174"/>
  <c r="BM480" i="174"/>
  <c r="J480" i="174"/>
  <c r="N480" i="174"/>
  <c r="K480" i="174"/>
  <c r="H480" i="174"/>
  <c r="L480" i="174"/>
  <c r="I480" i="174"/>
  <c r="M480" i="174"/>
  <c r="E471" i="174"/>
  <c r="AT469" i="174"/>
  <c r="AU469" i="174"/>
  <c r="AQ469" i="174"/>
  <c r="AR469" i="174"/>
  <c r="AV469" i="174"/>
  <c r="AS469" i="174"/>
  <c r="BM469" i="174"/>
  <c r="BK469" i="174"/>
  <c r="K469" i="174"/>
  <c r="H469" i="174"/>
  <c r="L469" i="174"/>
  <c r="I469" i="174"/>
  <c r="M469" i="174"/>
  <c r="J469" i="174"/>
  <c r="N469" i="174"/>
  <c r="F462" i="174"/>
  <c r="AT461" i="174"/>
  <c r="AU461" i="174"/>
  <c r="AQ461" i="174"/>
  <c r="AV461" i="174"/>
  <c r="AR461" i="174"/>
  <c r="AS461" i="174"/>
  <c r="BM461" i="174"/>
  <c r="BK461" i="174"/>
  <c r="K461" i="174"/>
  <c r="H461" i="174"/>
  <c r="L461" i="174"/>
  <c r="I461" i="174"/>
  <c r="M461" i="174"/>
  <c r="J461" i="174"/>
  <c r="N461" i="174"/>
  <c r="D458" i="174"/>
  <c r="AT458" i="174"/>
  <c r="AU458" i="174"/>
  <c r="AV458" i="174"/>
  <c r="AR458" i="174"/>
  <c r="AS458" i="174"/>
  <c r="AQ458" i="174"/>
  <c r="BM458" i="174"/>
  <c r="BK458" i="174"/>
  <c r="H458" i="174"/>
  <c r="L458" i="174"/>
  <c r="I458" i="174"/>
  <c r="M458" i="174"/>
  <c r="J458" i="174"/>
  <c r="N458" i="174"/>
  <c r="K458" i="174"/>
  <c r="F454" i="174"/>
  <c r="AT454" i="174"/>
  <c r="AU454" i="174"/>
  <c r="AV454" i="174"/>
  <c r="AR454" i="174"/>
  <c r="AS454" i="174"/>
  <c r="AQ454" i="174"/>
  <c r="BM454" i="174"/>
  <c r="BK454" i="174"/>
  <c r="H454" i="174"/>
  <c r="L454" i="174"/>
  <c r="I454" i="174"/>
  <c r="M454" i="174"/>
  <c r="J454" i="174"/>
  <c r="N454" i="174"/>
  <c r="K454" i="174"/>
  <c r="AU451" i="174"/>
  <c r="AV451" i="174"/>
  <c r="AS451" i="174"/>
  <c r="AT451" i="174"/>
  <c r="AR451" i="174"/>
  <c r="AQ451" i="174"/>
  <c r="BM451" i="174"/>
  <c r="BK451" i="174"/>
  <c r="I451" i="174"/>
  <c r="M451" i="174"/>
  <c r="J451" i="174"/>
  <c r="N451" i="174"/>
  <c r="K451" i="174"/>
  <c r="H451" i="174"/>
  <c r="L451" i="174"/>
  <c r="E448" i="174"/>
  <c r="AV448" i="174"/>
  <c r="AT448" i="174"/>
  <c r="AQ448" i="174"/>
  <c r="AS448" i="174"/>
  <c r="AU448" i="174"/>
  <c r="AR448" i="174"/>
  <c r="BK448" i="174"/>
  <c r="BM448" i="174"/>
  <c r="J448" i="174"/>
  <c r="N448" i="174"/>
  <c r="K448" i="174"/>
  <c r="H448" i="174"/>
  <c r="L448" i="174"/>
  <c r="I448" i="174"/>
  <c r="M448" i="174"/>
  <c r="AT446" i="174"/>
  <c r="AU446" i="174"/>
  <c r="AR446" i="174"/>
  <c r="AS446" i="174"/>
  <c r="AQ446" i="174"/>
  <c r="AV446" i="174"/>
  <c r="BM446" i="174"/>
  <c r="BK446" i="174"/>
  <c r="H446" i="174"/>
  <c r="L446" i="174"/>
  <c r="I446" i="174"/>
  <c r="M446" i="174"/>
  <c r="J446" i="174"/>
  <c r="N446" i="174"/>
  <c r="K446" i="174"/>
  <c r="AU443" i="174"/>
  <c r="AV443" i="174"/>
  <c r="AS443" i="174"/>
  <c r="AT443" i="174"/>
  <c r="AR443" i="174"/>
  <c r="AQ443" i="174"/>
  <c r="BM443" i="174"/>
  <c r="BK443" i="174"/>
  <c r="I443" i="174"/>
  <c r="M443" i="174"/>
  <c r="J443" i="174"/>
  <c r="N443" i="174"/>
  <c r="K443" i="174"/>
  <c r="H443" i="174"/>
  <c r="L443" i="174"/>
  <c r="E440" i="174"/>
  <c r="B440" i="174" s="1"/>
  <c r="AV440" i="174"/>
  <c r="AT440" i="174"/>
  <c r="AU440" i="174"/>
  <c r="AQ440" i="174"/>
  <c r="AS440" i="174"/>
  <c r="AR440" i="174"/>
  <c r="BK440" i="174"/>
  <c r="BM440" i="174"/>
  <c r="J440" i="174"/>
  <c r="N440" i="174"/>
  <c r="K440" i="174"/>
  <c r="H440" i="174"/>
  <c r="L440" i="174"/>
  <c r="I440" i="174"/>
  <c r="M440" i="174"/>
  <c r="E436" i="174"/>
  <c r="AV436" i="174"/>
  <c r="AU436" i="174"/>
  <c r="AQ436" i="174"/>
  <c r="AT436" i="174"/>
  <c r="AR436" i="174"/>
  <c r="AS436" i="174"/>
  <c r="BK436" i="174"/>
  <c r="BM436" i="174"/>
  <c r="J436" i="174"/>
  <c r="N436" i="174"/>
  <c r="K436" i="174"/>
  <c r="H436" i="174"/>
  <c r="L436" i="174"/>
  <c r="I436" i="174"/>
  <c r="M436" i="174"/>
  <c r="AV432" i="174"/>
  <c r="AT432" i="174"/>
  <c r="AQ432" i="174"/>
  <c r="AU432" i="174"/>
  <c r="AS432" i="174"/>
  <c r="AR432" i="174"/>
  <c r="BK432" i="174"/>
  <c r="BM432" i="174"/>
  <c r="J432" i="174"/>
  <c r="N432" i="174"/>
  <c r="K432" i="174"/>
  <c r="H432" i="174"/>
  <c r="L432" i="174"/>
  <c r="I432" i="174"/>
  <c r="M432" i="174"/>
  <c r="D429" i="174"/>
  <c r="AT429" i="174"/>
  <c r="AU429" i="174"/>
  <c r="AQ429" i="174"/>
  <c r="AV429" i="174"/>
  <c r="AR429" i="174"/>
  <c r="AS429" i="174"/>
  <c r="BM429" i="174"/>
  <c r="BK429" i="174"/>
  <c r="K429" i="174"/>
  <c r="H429" i="174"/>
  <c r="L429" i="174"/>
  <c r="I429" i="174"/>
  <c r="M429" i="174"/>
  <c r="J429" i="174"/>
  <c r="N429" i="174"/>
  <c r="AV424" i="174"/>
  <c r="AT424" i="174"/>
  <c r="AU424" i="174"/>
  <c r="AQ424" i="174"/>
  <c r="AS424" i="174"/>
  <c r="AR424" i="174"/>
  <c r="BK424" i="174"/>
  <c r="BM424" i="174"/>
  <c r="J424" i="174"/>
  <c r="N424" i="174"/>
  <c r="K424" i="174"/>
  <c r="H424" i="174"/>
  <c r="L424" i="174"/>
  <c r="I424" i="174"/>
  <c r="M424" i="174"/>
  <c r="AU423" i="174"/>
  <c r="AV423" i="174"/>
  <c r="AT423" i="174"/>
  <c r="AS423" i="174"/>
  <c r="AQ423" i="174"/>
  <c r="AR423" i="174"/>
  <c r="BM423" i="174"/>
  <c r="BK423" i="174"/>
  <c r="I423" i="174"/>
  <c r="M423" i="174"/>
  <c r="J423" i="174"/>
  <c r="N423" i="174"/>
  <c r="K423" i="174"/>
  <c r="H423" i="174"/>
  <c r="L423" i="174"/>
  <c r="AV420" i="174"/>
  <c r="AU420" i="174"/>
  <c r="AQ420" i="174"/>
  <c r="AR420" i="174"/>
  <c r="AS420" i="174"/>
  <c r="AT420" i="174"/>
  <c r="BK420" i="174"/>
  <c r="BM420" i="174"/>
  <c r="J420" i="174"/>
  <c r="N420" i="174"/>
  <c r="K420" i="174"/>
  <c r="H420" i="174"/>
  <c r="L420" i="174"/>
  <c r="I420" i="174"/>
  <c r="M420" i="174"/>
  <c r="AT417" i="174"/>
  <c r="AV417" i="174"/>
  <c r="AU417" i="174"/>
  <c r="AQ417" i="174"/>
  <c r="AR417" i="174"/>
  <c r="AS417" i="174"/>
  <c r="BM417" i="174"/>
  <c r="BK417" i="174"/>
  <c r="K417" i="174"/>
  <c r="H417" i="174"/>
  <c r="L417" i="174"/>
  <c r="I417" i="174"/>
  <c r="M417" i="174"/>
  <c r="J417" i="174"/>
  <c r="N417" i="174"/>
  <c r="AT414" i="174"/>
  <c r="AU414" i="174"/>
  <c r="AR414" i="174"/>
  <c r="AS414" i="174"/>
  <c r="AQ414" i="174"/>
  <c r="AV414" i="174"/>
  <c r="BM414" i="174"/>
  <c r="BK414" i="174"/>
  <c r="H414" i="174"/>
  <c r="L414" i="174"/>
  <c r="I414" i="174"/>
  <c r="M414" i="174"/>
  <c r="J414" i="174"/>
  <c r="N414" i="174"/>
  <c r="K414" i="174"/>
  <c r="F402" i="174"/>
  <c r="AT402" i="174"/>
  <c r="AU402" i="174"/>
  <c r="AV402" i="174"/>
  <c r="AR402" i="174"/>
  <c r="AS402" i="174"/>
  <c r="AQ402" i="174"/>
  <c r="BM402" i="174"/>
  <c r="BK402" i="174"/>
  <c r="H402" i="174"/>
  <c r="L402" i="174"/>
  <c r="I402" i="174"/>
  <c r="M402" i="174"/>
  <c r="J402" i="174"/>
  <c r="N402" i="174"/>
  <c r="K402" i="174"/>
  <c r="F399" i="174"/>
  <c r="F397" i="174"/>
  <c r="AU395" i="174"/>
  <c r="AV395" i="174"/>
  <c r="AS395" i="174"/>
  <c r="AR395" i="174"/>
  <c r="AT395" i="174"/>
  <c r="AQ395" i="174"/>
  <c r="BM395" i="174"/>
  <c r="BK395" i="174"/>
  <c r="I395" i="174"/>
  <c r="M395" i="174"/>
  <c r="J395" i="174"/>
  <c r="N395" i="174"/>
  <c r="K395" i="174"/>
  <c r="H395" i="174"/>
  <c r="L395" i="174"/>
  <c r="E391" i="174"/>
  <c r="AT389" i="174"/>
  <c r="AU389" i="174"/>
  <c r="AQ389" i="174"/>
  <c r="AR389" i="174"/>
  <c r="AV389" i="174"/>
  <c r="AS389" i="174"/>
  <c r="T389" i="174"/>
  <c r="BM389" i="174"/>
  <c r="BK389" i="174"/>
  <c r="K389" i="174"/>
  <c r="H389" i="174"/>
  <c r="L389" i="174"/>
  <c r="I389" i="174"/>
  <c r="M389" i="174"/>
  <c r="J389" i="174"/>
  <c r="N389" i="174"/>
  <c r="F385" i="174"/>
  <c r="AV384" i="174"/>
  <c r="AT384" i="174"/>
  <c r="AQ384" i="174"/>
  <c r="AS384" i="174"/>
  <c r="AU384" i="174"/>
  <c r="AR384" i="174"/>
  <c r="BK384" i="174"/>
  <c r="BM384" i="174"/>
  <c r="J384" i="174"/>
  <c r="N384" i="174"/>
  <c r="K384" i="174"/>
  <c r="H384" i="174"/>
  <c r="L384" i="174"/>
  <c r="I384" i="174"/>
  <c r="M384" i="174"/>
  <c r="F378" i="174"/>
  <c r="F376" i="174"/>
  <c r="F375" i="174"/>
  <c r="AU375" i="174"/>
  <c r="AV375" i="174"/>
  <c r="AT375" i="174"/>
  <c r="AS375" i="174"/>
  <c r="AQ375" i="174"/>
  <c r="AR375" i="174"/>
  <c r="BM375" i="174"/>
  <c r="BK375" i="174"/>
  <c r="I375" i="174"/>
  <c r="M375" i="174"/>
  <c r="J375" i="174"/>
  <c r="N375" i="174"/>
  <c r="K375" i="174"/>
  <c r="H375" i="174"/>
  <c r="L375" i="174"/>
  <c r="D369" i="174"/>
  <c r="AU369" i="174"/>
  <c r="AV369" i="174"/>
  <c r="AT369" i="174"/>
  <c r="AQ369" i="174"/>
  <c r="AR369" i="174"/>
  <c r="AS369" i="174"/>
  <c r="BM369" i="174"/>
  <c r="BK369" i="174"/>
  <c r="K369" i="174"/>
  <c r="H369" i="174"/>
  <c r="L369" i="174"/>
  <c r="I369" i="174"/>
  <c r="M369" i="174"/>
  <c r="J369" i="174"/>
  <c r="N369" i="174"/>
  <c r="F364" i="174"/>
  <c r="AT364" i="174"/>
  <c r="AU364" i="174"/>
  <c r="AV364" i="174"/>
  <c r="AQ364" i="174"/>
  <c r="AR364" i="174"/>
  <c r="AS364" i="174"/>
  <c r="BK364" i="174"/>
  <c r="BM364" i="174"/>
  <c r="J364" i="174"/>
  <c r="N364" i="174"/>
  <c r="K364" i="174"/>
  <c r="H364" i="174"/>
  <c r="L364" i="174"/>
  <c r="I364" i="174"/>
  <c r="M364" i="174"/>
  <c r="E362" i="174"/>
  <c r="E359" i="174"/>
  <c r="AT359" i="174"/>
  <c r="AU359" i="174"/>
  <c r="AV359" i="174"/>
  <c r="AS359" i="174"/>
  <c r="AQ359" i="174"/>
  <c r="AR359" i="174"/>
  <c r="BM359" i="174"/>
  <c r="BK359" i="174"/>
  <c r="I359" i="174"/>
  <c r="M359" i="174"/>
  <c r="J359" i="174"/>
  <c r="N359" i="174"/>
  <c r="K359" i="174"/>
  <c r="H359" i="174"/>
  <c r="L359" i="174"/>
  <c r="AV354" i="174"/>
  <c r="AT354" i="174"/>
  <c r="AU354" i="174"/>
  <c r="AR354" i="174"/>
  <c r="AS354" i="174"/>
  <c r="AQ354" i="174"/>
  <c r="T354" i="174"/>
  <c r="BM354" i="174"/>
  <c r="BK354" i="174"/>
  <c r="H354" i="174"/>
  <c r="L354" i="174"/>
  <c r="I354" i="174"/>
  <c r="M354" i="174"/>
  <c r="J354" i="174"/>
  <c r="N354" i="174"/>
  <c r="K354" i="174"/>
  <c r="E352" i="174"/>
  <c r="B352" i="174" s="1"/>
  <c r="D350" i="174"/>
  <c r="AV350" i="174"/>
  <c r="AT350" i="174"/>
  <c r="AU350" i="174"/>
  <c r="AR350" i="174"/>
  <c r="AS350" i="174"/>
  <c r="AQ350" i="174"/>
  <c r="BM350" i="174"/>
  <c r="BK350" i="174"/>
  <c r="H350" i="174"/>
  <c r="L350" i="174"/>
  <c r="I350" i="174"/>
  <c r="M350" i="174"/>
  <c r="J350" i="174"/>
  <c r="N350" i="174"/>
  <c r="K350" i="174"/>
  <c r="AV346" i="174"/>
  <c r="AT346" i="174"/>
  <c r="AR346" i="174"/>
  <c r="AS346" i="174"/>
  <c r="AQ346" i="174"/>
  <c r="AU346" i="174"/>
  <c r="BM346" i="174"/>
  <c r="BK346" i="174"/>
  <c r="H346" i="174"/>
  <c r="L346" i="174"/>
  <c r="I346" i="174"/>
  <c r="M346" i="174"/>
  <c r="J346" i="174"/>
  <c r="N346" i="174"/>
  <c r="K346" i="174"/>
  <c r="AU345" i="174"/>
  <c r="AV345" i="174"/>
  <c r="AT345" i="174"/>
  <c r="AQ345" i="174"/>
  <c r="AR345" i="174"/>
  <c r="AS345" i="174"/>
  <c r="BM345" i="174"/>
  <c r="BK345" i="174"/>
  <c r="K345" i="174"/>
  <c r="H345" i="174"/>
  <c r="L345" i="174"/>
  <c r="I345" i="174"/>
  <c r="M345" i="174"/>
  <c r="J345" i="174"/>
  <c r="N345" i="174"/>
  <c r="AV342" i="174"/>
  <c r="AT342" i="174"/>
  <c r="AR342" i="174"/>
  <c r="AU342" i="174"/>
  <c r="AS342" i="174"/>
  <c r="AQ342" i="174"/>
  <c r="F342" i="174"/>
  <c r="BM342" i="174"/>
  <c r="BK342" i="174"/>
  <c r="H342" i="174"/>
  <c r="L342" i="174"/>
  <c r="I342" i="174"/>
  <c r="M342" i="174"/>
  <c r="J342" i="174"/>
  <c r="N342" i="174"/>
  <c r="K342" i="174"/>
  <c r="F338" i="174"/>
  <c r="AV338" i="174"/>
  <c r="AT338" i="174"/>
  <c r="AU338" i="174"/>
  <c r="AR338" i="174"/>
  <c r="AS338" i="174"/>
  <c r="AQ338" i="174"/>
  <c r="BM338" i="174"/>
  <c r="BK338" i="174"/>
  <c r="H338" i="174"/>
  <c r="L338" i="174"/>
  <c r="I338" i="174"/>
  <c r="M338" i="174"/>
  <c r="J338" i="174"/>
  <c r="N338" i="174"/>
  <c r="K338" i="174"/>
  <c r="AU333" i="174"/>
  <c r="AV333" i="174"/>
  <c r="AT333" i="174"/>
  <c r="AQ333" i="174"/>
  <c r="AR333" i="174"/>
  <c r="AS333" i="174"/>
  <c r="BM333" i="174"/>
  <c r="BK333" i="174"/>
  <c r="K333" i="174"/>
  <c r="H333" i="174"/>
  <c r="L333" i="174"/>
  <c r="I333" i="174"/>
  <c r="M333" i="174"/>
  <c r="J333" i="174"/>
  <c r="N333" i="174"/>
  <c r="AV330" i="174"/>
  <c r="AT330" i="174"/>
  <c r="AU330" i="174"/>
  <c r="AR330" i="174"/>
  <c r="AS330" i="174"/>
  <c r="AQ330" i="174"/>
  <c r="BM330" i="174"/>
  <c r="BK330" i="174"/>
  <c r="H330" i="174"/>
  <c r="L330" i="174"/>
  <c r="I330" i="174"/>
  <c r="M330" i="174"/>
  <c r="J330" i="174"/>
  <c r="N330" i="174"/>
  <c r="K330" i="174"/>
  <c r="AU329" i="174"/>
  <c r="AV329" i="174"/>
  <c r="AT329" i="174"/>
  <c r="AQ329" i="174"/>
  <c r="AR329" i="174"/>
  <c r="AS329" i="174"/>
  <c r="BM329" i="174"/>
  <c r="BK329" i="174"/>
  <c r="K329" i="174"/>
  <c r="H329" i="174"/>
  <c r="L329" i="174"/>
  <c r="I329" i="174"/>
  <c r="M329" i="174"/>
  <c r="J329" i="174"/>
  <c r="N329" i="174"/>
  <c r="AT324" i="174"/>
  <c r="AU324" i="174"/>
  <c r="AV324" i="174"/>
  <c r="AQ324" i="174"/>
  <c r="AR324" i="174"/>
  <c r="AS324" i="174"/>
  <c r="BK324" i="174"/>
  <c r="BM324" i="174"/>
  <c r="J324" i="174"/>
  <c r="N324" i="174"/>
  <c r="K324" i="174"/>
  <c r="H324" i="174"/>
  <c r="L324" i="174"/>
  <c r="I324" i="174"/>
  <c r="M324" i="174"/>
  <c r="AV318" i="174"/>
  <c r="AT318" i="174"/>
  <c r="AU318" i="174"/>
  <c r="AR318" i="174"/>
  <c r="AS318" i="174"/>
  <c r="AQ318" i="174"/>
  <c r="BM318" i="174"/>
  <c r="BK318" i="174"/>
  <c r="H318" i="174"/>
  <c r="L318" i="174"/>
  <c r="I318" i="174"/>
  <c r="M318" i="174"/>
  <c r="J318" i="174"/>
  <c r="N318" i="174"/>
  <c r="K318" i="174"/>
  <c r="D312" i="174"/>
  <c r="B312" i="174" s="1"/>
  <c r="AT312" i="174"/>
  <c r="AU312" i="174"/>
  <c r="AV312" i="174"/>
  <c r="AQ312" i="174"/>
  <c r="AS312" i="174"/>
  <c r="AR312" i="174"/>
  <c r="BK312" i="174"/>
  <c r="BM312" i="174"/>
  <c r="J312" i="174"/>
  <c r="N312" i="174"/>
  <c r="K312" i="174"/>
  <c r="H312" i="174"/>
  <c r="L312" i="174"/>
  <c r="I312" i="174"/>
  <c r="M312" i="174"/>
  <c r="E310" i="174"/>
  <c r="B310" i="174" s="1"/>
  <c r="D308" i="174"/>
  <c r="AT308" i="174"/>
  <c r="AU308" i="174"/>
  <c r="AV308" i="174"/>
  <c r="AQ308" i="174"/>
  <c r="AR308" i="174"/>
  <c r="AS308" i="174"/>
  <c r="BK308" i="174"/>
  <c r="BM308" i="174"/>
  <c r="J308" i="174"/>
  <c r="N308" i="174"/>
  <c r="K308" i="174"/>
  <c r="H308" i="174"/>
  <c r="L308" i="174"/>
  <c r="I308" i="174"/>
  <c r="M308" i="174"/>
  <c r="AV306" i="174"/>
  <c r="AT306" i="174"/>
  <c r="AU306" i="174"/>
  <c r="AR306" i="174"/>
  <c r="AS306" i="174"/>
  <c r="AQ306" i="174"/>
  <c r="BM306" i="174"/>
  <c r="BK306" i="174"/>
  <c r="H306" i="174"/>
  <c r="L306" i="174"/>
  <c r="I306" i="174"/>
  <c r="M306" i="174"/>
  <c r="J306" i="174"/>
  <c r="N306" i="174"/>
  <c r="K306" i="174"/>
  <c r="F303" i="174"/>
  <c r="AT303" i="174"/>
  <c r="AU303" i="174"/>
  <c r="AS303" i="174"/>
  <c r="AQ303" i="174"/>
  <c r="AR303" i="174"/>
  <c r="AV303" i="174"/>
  <c r="BM303" i="174"/>
  <c r="BK303" i="174"/>
  <c r="I303" i="174"/>
  <c r="M303" i="174"/>
  <c r="J303" i="174"/>
  <c r="N303" i="174"/>
  <c r="K303" i="174"/>
  <c r="H303" i="174"/>
  <c r="L303" i="174"/>
  <c r="AV302" i="174"/>
  <c r="AT302" i="174"/>
  <c r="AU302" i="174"/>
  <c r="AR302" i="174"/>
  <c r="AS302" i="174"/>
  <c r="AQ302" i="174"/>
  <c r="BM302" i="174"/>
  <c r="BK302" i="174"/>
  <c r="H302" i="174"/>
  <c r="L302" i="174"/>
  <c r="I302" i="174"/>
  <c r="M302" i="174"/>
  <c r="J302" i="174"/>
  <c r="N302" i="174"/>
  <c r="K302" i="174"/>
  <c r="AT299" i="174"/>
  <c r="AU299" i="174"/>
  <c r="AS299" i="174"/>
  <c r="AV299" i="174"/>
  <c r="AR299" i="174"/>
  <c r="AQ299" i="174"/>
  <c r="BM299" i="174"/>
  <c r="BK299" i="174"/>
  <c r="I299" i="174"/>
  <c r="M299" i="174"/>
  <c r="J299" i="174"/>
  <c r="N299" i="174"/>
  <c r="K299" i="174"/>
  <c r="H299" i="174"/>
  <c r="L299" i="174"/>
  <c r="AT296" i="174"/>
  <c r="AU296" i="174"/>
  <c r="AV296" i="174"/>
  <c r="AQ296" i="174"/>
  <c r="AS296" i="174"/>
  <c r="AR296" i="174"/>
  <c r="BK296" i="174"/>
  <c r="BM296" i="174"/>
  <c r="J296" i="174"/>
  <c r="N296" i="174"/>
  <c r="K296" i="174"/>
  <c r="H296" i="174"/>
  <c r="L296" i="174"/>
  <c r="I296" i="174"/>
  <c r="M296" i="174"/>
  <c r="AT292" i="174"/>
  <c r="AU292" i="174"/>
  <c r="AV292" i="174"/>
  <c r="AQ292" i="174"/>
  <c r="AR292" i="174"/>
  <c r="AS292" i="174"/>
  <c r="BK292" i="174"/>
  <c r="BM292" i="174"/>
  <c r="J292" i="174"/>
  <c r="N292" i="174"/>
  <c r="K292" i="174"/>
  <c r="H292" i="174"/>
  <c r="L292" i="174"/>
  <c r="I292" i="174"/>
  <c r="M292" i="174"/>
  <c r="F282" i="174"/>
  <c r="AV282" i="174"/>
  <c r="AT282" i="174"/>
  <c r="AR282" i="174"/>
  <c r="AS282" i="174"/>
  <c r="AU282" i="174"/>
  <c r="AQ282" i="174"/>
  <c r="BM282" i="174"/>
  <c r="BK282" i="174"/>
  <c r="H282" i="174"/>
  <c r="L282" i="174"/>
  <c r="I282" i="174"/>
  <c r="M282" i="174"/>
  <c r="J282" i="174"/>
  <c r="N282" i="174"/>
  <c r="K282" i="174"/>
  <c r="AT276" i="174"/>
  <c r="AU276" i="174"/>
  <c r="AV276" i="174"/>
  <c r="AQ276" i="174"/>
  <c r="AR276" i="174"/>
  <c r="AS276" i="174"/>
  <c r="BK276" i="174"/>
  <c r="BM276" i="174"/>
  <c r="J276" i="174"/>
  <c r="N276" i="174"/>
  <c r="K276" i="174"/>
  <c r="H276" i="174"/>
  <c r="L276" i="174"/>
  <c r="I276" i="174"/>
  <c r="M276" i="174"/>
  <c r="F273" i="174"/>
  <c r="AT271" i="174"/>
  <c r="AU271" i="174"/>
  <c r="AV271" i="174"/>
  <c r="AS271" i="174"/>
  <c r="AQ271" i="174"/>
  <c r="AR271" i="174"/>
  <c r="BM271" i="174"/>
  <c r="BK271" i="174"/>
  <c r="I271" i="174"/>
  <c r="M271" i="174"/>
  <c r="J271" i="174"/>
  <c r="N271" i="174"/>
  <c r="K271" i="174"/>
  <c r="H271" i="174"/>
  <c r="L271" i="174"/>
  <c r="AV266" i="174"/>
  <c r="AT266" i="174"/>
  <c r="AU266" i="174"/>
  <c r="AR266" i="174"/>
  <c r="AS266" i="174"/>
  <c r="AQ266" i="174"/>
  <c r="BM266" i="174"/>
  <c r="BK266" i="174"/>
  <c r="H266" i="174"/>
  <c r="L266" i="174"/>
  <c r="I266" i="174"/>
  <c r="M266" i="174"/>
  <c r="J266" i="174"/>
  <c r="N266" i="174"/>
  <c r="K266" i="174"/>
  <c r="E263" i="174"/>
  <c r="B263" i="174" s="1"/>
  <c r="E259" i="174"/>
  <c r="B259" i="174" s="1"/>
  <c r="AU257" i="174"/>
  <c r="AV257" i="174"/>
  <c r="AQ257" i="174"/>
  <c r="AT257" i="174"/>
  <c r="AR257" i="174"/>
  <c r="AS257" i="174"/>
  <c r="BM257" i="174"/>
  <c r="BK257" i="174"/>
  <c r="K257" i="174"/>
  <c r="H257" i="174"/>
  <c r="L257" i="174"/>
  <c r="I257" i="174"/>
  <c r="M257" i="174"/>
  <c r="J257" i="174"/>
  <c r="N257" i="174"/>
  <c r="E254" i="174"/>
  <c r="B254" i="174" s="1"/>
  <c r="E252" i="174"/>
  <c r="B252" i="174" s="1"/>
  <c r="E250" i="174"/>
  <c r="AV250" i="174"/>
  <c r="AT250" i="174"/>
  <c r="AU250" i="174"/>
  <c r="AR250" i="174"/>
  <c r="AS250" i="174"/>
  <c r="AQ250" i="174"/>
  <c r="BM250" i="174"/>
  <c r="BK250" i="174"/>
  <c r="H250" i="174"/>
  <c r="L250" i="174"/>
  <c r="I250" i="174"/>
  <c r="M250" i="174"/>
  <c r="J250" i="174"/>
  <c r="N250" i="174"/>
  <c r="K250" i="174"/>
  <c r="AT243" i="174"/>
  <c r="AU243" i="174"/>
  <c r="AV243" i="174"/>
  <c r="AS243" i="174"/>
  <c r="AR243" i="174"/>
  <c r="AQ243" i="174"/>
  <c r="BM243" i="174"/>
  <c r="BK243" i="174"/>
  <c r="I243" i="174"/>
  <c r="M243" i="174"/>
  <c r="J243" i="174"/>
  <c r="N243" i="174"/>
  <c r="K243" i="174"/>
  <c r="H243" i="174"/>
  <c r="L243" i="174"/>
  <c r="E239" i="174"/>
  <c r="AT239" i="174"/>
  <c r="AU239" i="174"/>
  <c r="AS239" i="174"/>
  <c r="AV239" i="174"/>
  <c r="AQ239" i="174"/>
  <c r="AR239" i="174"/>
  <c r="BM239" i="174"/>
  <c r="BK239" i="174"/>
  <c r="I239" i="174"/>
  <c r="M239" i="174"/>
  <c r="J239" i="174"/>
  <c r="N239" i="174"/>
  <c r="K239" i="174"/>
  <c r="H239" i="174"/>
  <c r="L239" i="174"/>
  <c r="AV230" i="174"/>
  <c r="AT230" i="174"/>
  <c r="AU230" i="174"/>
  <c r="AR230" i="174"/>
  <c r="AS230" i="174"/>
  <c r="AQ230" i="174"/>
  <c r="BM230" i="174"/>
  <c r="BK230" i="174"/>
  <c r="H230" i="174"/>
  <c r="L230" i="174"/>
  <c r="I230" i="174"/>
  <c r="M230" i="174"/>
  <c r="J230" i="174"/>
  <c r="N230" i="174"/>
  <c r="K230" i="174"/>
  <c r="AU229" i="174"/>
  <c r="AV229" i="174"/>
  <c r="AT229" i="174"/>
  <c r="AQ229" i="174"/>
  <c r="AR229" i="174"/>
  <c r="AS229" i="174"/>
  <c r="BM229" i="174"/>
  <c r="BK229" i="174"/>
  <c r="K229" i="174"/>
  <c r="H229" i="174"/>
  <c r="L229" i="174"/>
  <c r="I229" i="174"/>
  <c r="M229" i="174"/>
  <c r="J229" i="174"/>
  <c r="N229" i="174"/>
  <c r="F227" i="174"/>
  <c r="AT227" i="174"/>
  <c r="AU227" i="174"/>
  <c r="AV227" i="174"/>
  <c r="AS227" i="174"/>
  <c r="AR227" i="174"/>
  <c r="AQ227" i="174"/>
  <c r="BM227" i="174"/>
  <c r="BK227" i="174"/>
  <c r="I227" i="174"/>
  <c r="M227" i="174"/>
  <c r="J227" i="174"/>
  <c r="N227" i="174"/>
  <c r="K227" i="174"/>
  <c r="H227" i="174"/>
  <c r="L227" i="174"/>
  <c r="D222" i="174"/>
  <c r="AV222" i="174"/>
  <c r="AT222" i="174"/>
  <c r="AU222" i="174"/>
  <c r="AR222" i="174"/>
  <c r="AS222" i="174"/>
  <c r="AQ222" i="174"/>
  <c r="BM222" i="174"/>
  <c r="BK222" i="174"/>
  <c r="H222" i="174"/>
  <c r="L222" i="174"/>
  <c r="I222" i="174"/>
  <c r="M222" i="174"/>
  <c r="J222" i="174"/>
  <c r="N222" i="174"/>
  <c r="K222" i="174"/>
  <c r="E216" i="174"/>
  <c r="B216" i="174" s="1"/>
  <c r="AV214" i="174"/>
  <c r="AT214" i="174"/>
  <c r="AQ214" i="174"/>
  <c r="AR214" i="174"/>
  <c r="AS214" i="174"/>
  <c r="AU214" i="174"/>
  <c r="BM214" i="174"/>
  <c r="BK214" i="174"/>
  <c r="H214" i="174"/>
  <c r="L214" i="174"/>
  <c r="I214" i="174"/>
  <c r="M214" i="174"/>
  <c r="J214" i="174"/>
  <c r="N214" i="174"/>
  <c r="K214" i="174"/>
  <c r="E211" i="174"/>
  <c r="B211" i="174" s="1"/>
  <c r="F210" i="174"/>
  <c r="AV210" i="174"/>
  <c r="AT210" i="174"/>
  <c r="AU210" i="174"/>
  <c r="AQ210" i="174"/>
  <c r="AR210" i="174"/>
  <c r="AS210" i="174"/>
  <c r="BM210" i="174"/>
  <c r="BK210" i="174"/>
  <c r="H210" i="174"/>
  <c r="L210" i="174"/>
  <c r="I210" i="174"/>
  <c r="M210" i="174"/>
  <c r="J210" i="174"/>
  <c r="N210" i="174"/>
  <c r="K210" i="174"/>
  <c r="AT207" i="174"/>
  <c r="AU207" i="174"/>
  <c r="AR207" i="174"/>
  <c r="AS207" i="174"/>
  <c r="AV207" i="174"/>
  <c r="AQ207" i="174"/>
  <c r="BM207" i="174"/>
  <c r="BK207" i="174"/>
  <c r="I207" i="174"/>
  <c r="M207" i="174"/>
  <c r="J207" i="174"/>
  <c r="N207" i="174"/>
  <c r="K207" i="174"/>
  <c r="H207" i="174"/>
  <c r="L207" i="174"/>
  <c r="E205" i="174"/>
  <c r="B205" i="174" s="1"/>
  <c r="AU205" i="174"/>
  <c r="AV205" i="174"/>
  <c r="AT205" i="174"/>
  <c r="AQ205" i="174"/>
  <c r="AS205" i="174"/>
  <c r="AR205" i="174"/>
  <c r="BM205" i="174"/>
  <c r="BK205" i="174"/>
  <c r="K205" i="174"/>
  <c r="H205" i="174"/>
  <c r="L205" i="174"/>
  <c r="I205" i="174"/>
  <c r="M205" i="174"/>
  <c r="J205" i="174"/>
  <c r="N205" i="174"/>
  <c r="D199" i="174"/>
  <c r="AT199" i="174"/>
  <c r="AU199" i="174"/>
  <c r="AV199" i="174"/>
  <c r="AR199" i="174"/>
  <c r="AS199" i="174"/>
  <c r="AQ199" i="174"/>
  <c r="BM199" i="174"/>
  <c r="BK199" i="174"/>
  <c r="I199" i="174"/>
  <c r="M199" i="174"/>
  <c r="J199" i="174"/>
  <c r="N199" i="174"/>
  <c r="K199" i="174"/>
  <c r="H199" i="174"/>
  <c r="L199" i="174"/>
  <c r="AU197" i="174"/>
  <c r="AV197" i="174"/>
  <c r="AQ197" i="174"/>
  <c r="AT197" i="174"/>
  <c r="AR197" i="174"/>
  <c r="AS197" i="174"/>
  <c r="BM197" i="174"/>
  <c r="BK197" i="174"/>
  <c r="K197" i="174"/>
  <c r="H197" i="174"/>
  <c r="L197" i="174"/>
  <c r="I197" i="174"/>
  <c r="M197" i="174"/>
  <c r="J197" i="174"/>
  <c r="N197" i="174"/>
  <c r="AU193" i="174"/>
  <c r="AV193" i="174"/>
  <c r="AQ193" i="174"/>
  <c r="AR193" i="174"/>
  <c r="AT193" i="174"/>
  <c r="AS193" i="174"/>
  <c r="BM193" i="174"/>
  <c r="BK193" i="174"/>
  <c r="K193" i="174"/>
  <c r="H193" i="174"/>
  <c r="L193" i="174"/>
  <c r="I193" i="174"/>
  <c r="M193" i="174"/>
  <c r="J193" i="174"/>
  <c r="N193" i="174"/>
  <c r="E190" i="174"/>
  <c r="AV190" i="174"/>
  <c r="AT190" i="174"/>
  <c r="AU190" i="174"/>
  <c r="AQ190" i="174"/>
  <c r="AR190" i="174"/>
  <c r="AS190" i="174"/>
  <c r="BM190" i="174"/>
  <c r="BK190" i="174"/>
  <c r="H190" i="174"/>
  <c r="L190" i="174"/>
  <c r="I190" i="174"/>
  <c r="M190" i="174"/>
  <c r="J190" i="174"/>
  <c r="N190" i="174"/>
  <c r="K190" i="174"/>
  <c r="E187" i="174"/>
  <c r="B187" i="174" s="1"/>
  <c r="AT187" i="174"/>
  <c r="AU187" i="174"/>
  <c r="AV187" i="174"/>
  <c r="AR187" i="174"/>
  <c r="AS187" i="174"/>
  <c r="AQ187" i="174"/>
  <c r="BM187" i="174"/>
  <c r="BK187" i="174"/>
  <c r="I187" i="174"/>
  <c r="M187" i="174"/>
  <c r="J187" i="174"/>
  <c r="N187" i="174"/>
  <c r="K187" i="174"/>
  <c r="H187" i="174"/>
  <c r="L187" i="174"/>
  <c r="AV182" i="174"/>
  <c r="AT182" i="174"/>
  <c r="AQ182" i="174"/>
  <c r="AR182" i="174"/>
  <c r="AS182" i="174"/>
  <c r="AU182" i="174"/>
  <c r="BM182" i="174"/>
  <c r="BK182" i="174"/>
  <c r="H182" i="174"/>
  <c r="L182" i="174"/>
  <c r="I182" i="174"/>
  <c r="M182" i="174"/>
  <c r="J182" i="174"/>
  <c r="N182" i="174"/>
  <c r="K182" i="174"/>
  <c r="E179" i="174"/>
  <c r="B179" i="174" s="1"/>
  <c r="E178" i="174"/>
  <c r="B178" i="174" s="1"/>
  <c r="AV178" i="174"/>
  <c r="AT178" i="174"/>
  <c r="AU178" i="174"/>
  <c r="AQ178" i="174"/>
  <c r="AR178" i="174"/>
  <c r="AS178" i="174"/>
  <c r="BM178" i="174"/>
  <c r="BK178" i="174"/>
  <c r="H178" i="174"/>
  <c r="L178" i="174"/>
  <c r="I178" i="174"/>
  <c r="M178" i="174"/>
  <c r="J178" i="174"/>
  <c r="N178" i="174"/>
  <c r="K178" i="174"/>
  <c r="D175" i="174"/>
  <c r="AT175" i="174"/>
  <c r="AU175" i="174"/>
  <c r="AR175" i="174"/>
  <c r="AS175" i="174"/>
  <c r="AQ175" i="174"/>
  <c r="AV175" i="174"/>
  <c r="BM175" i="174"/>
  <c r="BK175" i="174"/>
  <c r="I175" i="174"/>
  <c r="M175" i="174"/>
  <c r="J175" i="174"/>
  <c r="N175" i="174"/>
  <c r="K175" i="174"/>
  <c r="H175" i="174"/>
  <c r="L175" i="174"/>
  <c r="D172" i="174"/>
  <c r="AT172" i="174"/>
  <c r="AU172" i="174"/>
  <c r="AV172" i="174"/>
  <c r="AS172" i="174"/>
  <c r="AQ172" i="174"/>
  <c r="AR172" i="174"/>
  <c r="BK172" i="174"/>
  <c r="BM172" i="174"/>
  <c r="J172" i="174"/>
  <c r="N172" i="174"/>
  <c r="K172" i="174"/>
  <c r="H172" i="174"/>
  <c r="L172" i="174"/>
  <c r="I172" i="174"/>
  <c r="M172" i="174"/>
  <c r="AU165" i="174"/>
  <c r="AV165" i="174"/>
  <c r="AT165" i="174"/>
  <c r="AQ165" i="174"/>
  <c r="AR165" i="174"/>
  <c r="AS165" i="174"/>
  <c r="BM165" i="174"/>
  <c r="BK165" i="174"/>
  <c r="K165" i="174"/>
  <c r="H165" i="174"/>
  <c r="L165" i="174"/>
  <c r="I165" i="174"/>
  <c r="M165" i="174"/>
  <c r="J165" i="174"/>
  <c r="N165" i="174"/>
  <c r="F160" i="174"/>
  <c r="AT160" i="174"/>
  <c r="AU160" i="174"/>
  <c r="AV160" i="174"/>
  <c r="AS160" i="174"/>
  <c r="AQ160" i="174"/>
  <c r="AR160" i="174"/>
  <c r="BK160" i="174"/>
  <c r="BM160" i="174"/>
  <c r="J160" i="174"/>
  <c r="N160" i="174"/>
  <c r="K160" i="174"/>
  <c r="H160" i="174"/>
  <c r="L160" i="174"/>
  <c r="I160" i="174"/>
  <c r="M160" i="174"/>
  <c r="F156" i="174"/>
  <c r="AT156" i="174"/>
  <c r="AU156" i="174"/>
  <c r="AV156" i="174"/>
  <c r="AS156" i="174"/>
  <c r="AQ156" i="174"/>
  <c r="AR156" i="174"/>
  <c r="BK156" i="174"/>
  <c r="BM156" i="174"/>
  <c r="J156" i="174"/>
  <c r="N156" i="174"/>
  <c r="K156" i="174"/>
  <c r="H156" i="174"/>
  <c r="L156" i="174"/>
  <c r="I156" i="174"/>
  <c r="M156" i="174"/>
  <c r="F152" i="174"/>
  <c r="AT152" i="174"/>
  <c r="AU152" i="174"/>
  <c r="AV152" i="174"/>
  <c r="AS152" i="174"/>
  <c r="AR152" i="174"/>
  <c r="AQ152" i="174"/>
  <c r="BK152" i="174"/>
  <c r="BM152" i="174"/>
  <c r="J152" i="174"/>
  <c r="N152" i="174"/>
  <c r="K152" i="174"/>
  <c r="H152" i="174"/>
  <c r="L152" i="174"/>
  <c r="I152" i="174"/>
  <c r="M152" i="174"/>
  <c r="AU149" i="174"/>
  <c r="AV149" i="174"/>
  <c r="AT149" i="174"/>
  <c r="AQ149" i="174"/>
  <c r="AR149" i="174"/>
  <c r="AS149" i="174"/>
  <c r="BM149" i="174"/>
  <c r="BK149" i="174"/>
  <c r="K149" i="174"/>
  <c r="H149" i="174"/>
  <c r="L149" i="174"/>
  <c r="I149" i="174"/>
  <c r="M149" i="174"/>
  <c r="J149" i="174"/>
  <c r="N149" i="174"/>
  <c r="E146" i="174"/>
  <c r="B146" i="174" s="1"/>
  <c r="E145" i="174"/>
  <c r="B145" i="174" s="1"/>
  <c r="AU145" i="174"/>
  <c r="AV145" i="174"/>
  <c r="AT145" i="174"/>
  <c r="AQ145" i="174"/>
  <c r="AR145" i="174"/>
  <c r="AS145" i="174"/>
  <c r="BM145" i="174"/>
  <c r="BK145" i="174"/>
  <c r="K145" i="174"/>
  <c r="H145" i="174"/>
  <c r="L145" i="174"/>
  <c r="I145" i="174"/>
  <c r="M145" i="174"/>
  <c r="J145" i="174"/>
  <c r="N145" i="174"/>
  <c r="E134" i="174"/>
  <c r="B134" i="174" s="1"/>
  <c r="E133" i="174"/>
  <c r="B133" i="174" s="1"/>
  <c r="AU133" i="174"/>
  <c r="AV133" i="174"/>
  <c r="AT133" i="174"/>
  <c r="AQ133" i="174"/>
  <c r="AR133" i="174"/>
  <c r="AS133" i="174"/>
  <c r="BM133" i="174"/>
  <c r="BK133" i="174"/>
  <c r="K133" i="174"/>
  <c r="H133" i="174"/>
  <c r="L133" i="174"/>
  <c r="I133" i="174"/>
  <c r="M133" i="174"/>
  <c r="J133" i="174"/>
  <c r="N133" i="174"/>
  <c r="E128" i="174"/>
  <c r="B128" i="174" s="1"/>
  <c r="E127" i="174"/>
  <c r="B127" i="174" s="1"/>
  <c r="AT127" i="174"/>
  <c r="AU127" i="174"/>
  <c r="AV127" i="174"/>
  <c r="AR127" i="174"/>
  <c r="AS127" i="174"/>
  <c r="AQ127" i="174"/>
  <c r="BM127" i="174"/>
  <c r="BK127" i="174"/>
  <c r="I127" i="174"/>
  <c r="M127" i="174"/>
  <c r="J127" i="174"/>
  <c r="N127" i="174"/>
  <c r="K127" i="174"/>
  <c r="H127" i="174"/>
  <c r="L127" i="174"/>
  <c r="D124" i="174"/>
  <c r="AT124" i="174"/>
  <c r="AU124" i="174"/>
  <c r="AV124" i="174"/>
  <c r="AS124" i="174"/>
  <c r="AQ124" i="174"/>
  <c r="AR124" i="174"/>
  <c r="BK124" i="174"/>
  <c r="BM124" i="174"/>
  <c r="J124" i="174"/>
  <c r="N124" i="174"/>
  <c r="K124" i="174"/>
  <c r="H124" i="174"/>
  <c r="L124" i="174"/>
  <c r="I124" i="174"/>
  <c r="M124" i="174"/>
  <c r="D121" i="174"/>
  <c r="AU121" i="174"/>
  <c r="AV121" i="174"/>
  <c r="AT121" i="174"/>
  <c r="AQ121" i="174"/>
  <c r="AR121" i="174"/>
  <c r="AS121" i="174"/>
  <c r="BM121" i="174"/>
  <c r="BK121" i="174"/>
  <c r="K121" i="174"/>
  <c r="H121" i="174"/>
  <c r="L121" i="174"/>
  <c r="I121" i="174"/>
  <c r="M121" i="174"/>
  <c r="J121" i="174"/>
  <c r="N121" i="174"/>
  <c r="E119" i="174"/>
  <c r="B119" i="174" s="1"/>
  <c r="D117" i="174"/>
  <c r="AU117" i="174"/>
  <c r="AV117" i="174"/>
  <c r="AT117" i="174"/>
  <c r="AQ117" i="174"/>
  <c r="AR117" i="174"/>
  <c r="AS117" i="174"/>
  <c r="BM117" i="174"/>
  <c r="BK117" i="174"/>
  <c r="K117" i="174"/>
  <c r="H117" i="174"/>
  <c r="L117" i="174"/>
  <c r="I117" i="174"/>
  <c r="M117" i="174"/>
  <c r="J117" i="174"/>
  <c r="N117" i="174"/>
  <c r="D114" i="174"/>
  <c r="B114" i="174" s="1"/>
  <c r="AV114" i="174"/>
  <c r="AT114" i="174"/>
  <c r="AU114" i="174"/>
  <c r="AQ114" i="174"/>
  <c r="AR114" i="174"/>
  <c r="AS114" i="174"/>
  <c r="BM114" i="174"/>
  <c r="BK114" i="174"/>
  <c r="H114" i="174"/>
  <c r="L114" i="174"/>
  <c r="I114" i="174"/>
  <c r="M114" i="174"/>
  <c r="J114" i="174"/>
  <c r="N114" i="174"/>
  <c r="K114" i="174"/>
  <c r="E109" i="174"/>
  <c r="B109" i="174" s="1"/>
  <c r="F107" i="174"/>
  <c r="AT107" i="174"/>
  <c r="AU107" i="174"/>
  <c r="AV107" i="174"/>
  <c r="AR107" i="174"/>
  <c r="AS107" i="174"/>
  <c r="AQ107" i="174"/>
  <c r="BM107" i="174"/>
  <c r="BK107" i="174"/>
  <c r="I107" i="174"/>
  <c r="M107" i="174"/>
  <c r="J107" i="174"/>
  <c r="N107" i="174"/>
  <c r="K107" i="174"/>
  <c r="H107" i="174"/>
  <c r="L107" i="174"/>
  <c r="AT103" i="174"/>
  <c r="AU103" i="174"/>
  <c r="AV103" i="174"/>
  <c r="AR103" i="174"/>
  <c r="AS103" i="174"/>
  <c r="AQ103" i="174"/>
  <c r="BM103" i="174"/>
  <c r="BK103" i="174"/>
  <c r="I103" i="174"/>
  <c r="M103" i="174"/>
  <c r="J103" i="174"/>
  <c r="N103" i="174"/>
  <c r="K103" i="174"/>
  <c r="H103" i="174"/>
  <c r="L103" i="174"/>
  <c r="D101" i="174"/>
  <c r="AU101" i="174"/>
  <c r="AV101" i="174"/>
  <c r="AT101" i="174"/>
  <c r="AQ101" i="174"/>
  <c r="AR101" i="174"/>
  <c r="AS101" i="174"/>
  <c r="BM101" i="174"/>
  <c r="BK101" i="174"/>
  <c r="K101" i="174"/>
  <c r="H101" i="174"/>
  <c r="L101" i="174"/>
  <c r="I101" i="174"/>
  <c r="M101" i="174"/>
  <c r="J101" i="174"/>
  <c r="N101" i="174"/>
  <c r="D97" i="174"/>
  <c r="AU97" i="174"/>
  <c r="AV97" i="174"/>
  <c r="AT97" i="174"/>
  <c r="AQ97" i="174"/>
  <c r="AR97" i="174"/>
  <c r="AS97" i="174"/>
  <c r="BM97" i="174"/>
  <c r="BK97" i="174"/>
  <c r="K97" i="174"/>
  <c r="H97" i="174"/>
  <c r="L97" i="174"/>
  <c r="I97" i="174"/>
  <c r="M97" i="174"/>
  <c r="J97" i="174"/>
  <c r="N97" i="174"/>
  <c r="AV90" i="174"/>
  <c r="AT90" i="174"/>
  <c r="AU90" i="174"/>
  <c r="AQ90" i="174"/>
  <c r="AR90" i="174"/>
  <c r="AS90" i="174"/>
  <c r="BM90" i="174"/>
  <c r="BK90" i="174"/>
  <c r="H90" i="174"/>
  <c r="L90" i="174"/>
  <c r="I90" i="174"/>
  <c r="M90" i="174"/>
  <c r="J90" i="174"/>
  <c r="N90" i="174"/>
  <c r="K90" i="174"/>
  <c r="AV86" i="174"/>
  <c r="AT86" i="174"/>
  <c r="AU86" i="174"/>
  <c r="AQ86" i="174"/>
  <c r="AR86" i="174"/>
  <c r="AS86" i="174"/>
  <c r="BM86" i="174"/>
  <c r="BK86" i="174"/>
  <c r="H86" i="174"/>
  <c r="L86" i="174"/>
  <c r="I86" i="174"/>
  <c r="M86" i="174"/>
  <c r="J86" i="174"/>
  <c r="N86" i="174"/>
  <c r="K86" i="174"/>
  <c r="D84" i="174"/>
  <c r="AT84" i="174"/>
  <c r="AU84" i="174"/>
  <c r="AV84" i="174"/>
  <c r="AS84" i="174"/>
  <c r="AQ84" i="174"/>
  <c r="AR84" i="174"/>
  <c r="BK84" i="174"/>
  <c r="BM84" i="174"/>
  <c r="J84" i="174"/>
  <c r="N84" i="174"/>
  <c r="K84" i="174"/>
  <c r="H84" i="174"/>
  <c r="L84" i="174"/>
  <c r="I84" i="174"/>
  <c r="M84" i="174"/>
  <c r="AT76" i="174"/>
  <c r="AU76" i="174"/>
  <c r="AV76" i="174"/>
  <c r="AS76" i="174"/>
  <c r="AQ76" i="174"/>
  <c r="AR76" i="174"/>
  <c r="BK76" i="174"/>
  <c r="BM76" i="174"/>
  <c r="J76" i="174"/>
  <c r="N76" i="174"/>
  <c r="K76" i="174"/>
  <c r="H76" i="174"/>
  <c r="L76" i="174"/>
  <c r="I76" i="174"/>
  <c r="M76" i="174"/>
  <c r="E69" i="174"/>
  <c r="B69" i="174" s="1"/>
  <c r="AT68" i="174"/>
  <c r="AU68" i="174"/>
  <c r="AV68" i="174"/>
  <c r="AS68" i="174"/>
  <c r="AQ68" i="174"/>
  <c r="AR68" i="174"/>
  <c r="BK68" i="174"/>
  <c r="BM68" i="174"/>
  <c r="J68" i="174"/>
  <c r="N68" i="174"/>
  <c r="K68" i="174"/>
  <c r="H68" i="174"/>
  <c r="L68" i="174"/>
  <c r="I68" i="174"/>
  <c r="M68" i="174"/>
  <c r="F57" i="174"/>
  <c r="AT57" i="174"/>
  <c r="AU57" i="174"/>
  <c r="AV57" i="174"/>
  <c r="AQ57" i="174"/>
  <c r="AR57" i="174"/>
  <c r="AS57" i="174"/>
  <c r="BM57" i="174"/>
  <c r="BK57" i="174"/>
  <c r="K57" i="174"/>
  <c r="H57" i="174"/>
  <c r="L57" i="174"/>
  <c r="I57" i="174"/>
  <c r="M57" i="174"/>
  <c r="J57" i="174"/>
  <c r="N57" i="174"/>
  <c r="E53" i="174"/>
  <c r="B53" i="174" s="1"/>
  <c r="AV51" i="174"/>
  <c r="AT51" i="174"/>
  <c r="AU51" i="174"/>
  <c r="AR51" i="174"/>
  <c r="AS51" i="174"/>
  <c r="AQ51" i="174"/>
  <c r="BM51" i="174"/>
  <c r="BK51" i="174"/>
  <c r="I51" i="174"/>
  <c r="M51" i="174"/>
  <c r="J51" i="174"/>
  <c r="N51" i="174"/>
  <c r="K51" i="174"/>
  <c r="H51" i="174"/>
  <c r="L51" i="174"/>
  <c r="E48" i="174"/>
  <c r="B48" i="174" s="1"/>
  <c r="E47" i="174"/>
  <c r="B47" i="174" s="1"/>
  <c r="AV47" i="174"/>
  <c r="AT47" i="174"/>
  <c r="AU47" i="174"/>
  <c r="AR47" i="174"/>
  <c r="AS47" i="174"/>
  <c r="AQ47" i="174"/>
  <c r="BM47" i="174"/>
  <c r="BK47" i="174"/>
  <c r="I47" i="174"/>
  <c r="M47" i="174"/>
  <c r="J47" i="174"/>
  <c r="N47" i="174"/>
  <c r="K47" i="174"/>
  <c r="H47" i="174"/>
  <c r="L47" i="174"/>
  <c r="AU46" i="174"/>
  <c r="AV46" i="174"/>
  <c r="AT46" i="174"/>
  <c r="AQ46" i="174"/>
  <c r="AR46" i="174"/>
  <c r="AS46" i="174"/>
  <c r="BM46" i="174"/>
  <c r="BK46" i="174"/>
  <c r="H46" i="174"/>
  <c r="L46" i="174"/>
  <c r="I46" i="174"/>
  <c r="M46" i="174"/>
  <c r="J46" i="174"/>
  <c r="N46" i="174"/>
  <c r="K46" i="174"/>
  <c r="AT44" i="174"/>
  <c r="AU44" i="174"/>
  <c r="AV44" i="174"/>
  <c r="AS44" i="174"/>
  <c r="AQ44" i="174"/>
  <c r="AR44" i="174"/>
  <c r="BK44" i="174"/>
  <c r="BM44" i="174"/>
  <c r="J44" i="174"/>
  <c r="N44" i="174"/>
  <c r="K44" i="174"/>
  <c r="H44" i="174"/>
  <c r="L44" i="174"/>
  <c r="I44" i="174"/>
  <c r="M44" i="174"/>
  <c r="D41" i="174"/>
  <c r="AT41" i="174"/>
  <c r="AU41" i="174"/>
  <c r="AV41" i="174"/>
  <c r="AQ41" i="174"/>
  <c r="AR41" i="174"/>
  <c r="AS41" i="174"/>
  <c r="BM41" i="174"/>
  <c r="BK41" i="174"/>
  <c r="K41" i="174"/>
  <c r="H41" i="174"/>
  <c r="L41" i="174"/>
  <c r="I41" i="174"/>
  <c r="M41" i="174"/>
  <c r="J41" i="174"/>
  <c r="N41" i="174"/>
  <c r="D38" i="174"/>
  <c r="B38" i="174" s="1"/>
  <c r="AU38" i="174"/>
  <c r="AV38" i="174"/>
  <c r="AT38" i="174"/>
  <c r="AQ38" i="174"/>
  <c r="AR38" i="174"/>
  <c r="AS38" i="174"/>
  <c r="BM38" i="174"/>
  <c r="BK38" i="174"/>
  <c r="H38" i="174"/>
  <c r="L38" i="174"/>
  <c r="I38" i="174"/>
  <c r="M38" i="174"/>
  <c r="J38" i="174"/>
  <c r="N38" i="174"/>
  <c r="K38" i="174"/>
  <c r="AU34" i="174"/>
  <c r="AV34" i="174"/>
  <c r="AT34" i="174"/>
  <c r="AQ34" i="174"/>
  <c r="AR34" i="174"/>
  <c r="AS34" i="174"/>
  <c r="BM34" i="174"/>
  <c r="BK34" i="174"/>
  <c r="H34" i="174"/>
  <c r="L34" i="174"/>
  <c r="I34" i="174"/>
  <c r="M34" i="174"/>
  <c r="J34" i="174"/>
  <c r="N34" i="174"/>
  <c r="K34" i="174"/>
  <c r="D32" i="174"/>
  <c r="B32" i="174" s="1"/>
  <c r="AT32" i="174"/>
  <c r="AU32" i="174"/>
  <c r="AV32" i="174"/>
  <c r="AS32" i="174"/>
  <c r="AQ32" i="174"/>
  <c r="AR32" i="174"/>
  <c r="BK32" i="174"/>
  <c r="BM32" i="174"/>
  <c r="J32" i="174"/>
  <c r="N32" i="174"/>
  <c r="K32" i="174"/>
  <c r="H32" i="174"/>
  <c r="L32" i="174"/>
  <c r="I32" i="174"/>
  <c r="M32" i="174"/>
  <c r="AU30" i="174"/>
  <c r="AV30" i="174"/>
  <c r="AT30" i="174"/>
  <c r="AQ30" i="174"/>
  <c r="AR30" i="174"/>
  <c r="AS30" i="174"/>
  <c r="BM30" i="174"/>
  <c r="BK30" i="174"/>
  <c r="H30" i="174"/>
  <c r="L30" i="174"/>
  <c r="I30" i="174"/>
  <c r="M30" i="174"/>
  <c r="J30" i="174"/>
  <c r="N30" i="174"/>
  <c r="K30" i="174"/>
  <c r="F28" i="174"/>
  <c r="AT28" i="174"/>
  <c r="AU28" i="174"/>
  <c r="AV28" i="174"/>
  <c r="AS28" i="174"/>
  <c r="AQ28" i="174"/>
  <c r="AR28" i="174"/>
  <c r="BK28" i="174"/>
  <c r="BM28" i="174"/>
  <c r="J28" i="174"/>
  <c r="N28" i="174"/>
  <c r="K28" i="174"/>
  <c r="H28" i="174"/>
  <c r="L28" i="174"/>
  <c r="I28" i="174"/>
  <c r="M28" i="174"/>
  <c r="D25" i="174"/>
  <c r="AT25" i="174"/>
  <c r="AU25" i="174"/>
  <c r="AV25" i="174"/>
  <c r="AQ25" i="174"/>
  <c r="AR25" i="174"/>
  <c r="AS25" i="174"/>
  <c r="BM25" i="174"/>
  <c r="BK25" i="174"/>
  <c r="K25" i="174"/>
  <c r="H25" i="174"/>
  <c r="L25" i="174"/>
  <c r="I25" i="174"/>
  <c r="M25" i="174"/>
  <c r="J25" i="174"/>
  <c r="N25" i="174"/>
  <c r="AV23" i="174"/>
  <c r="AT23" i="174"/>
  <c r="AU23" i="174"/>
  <c r="AR23" i="174"/>
  <c r="AS23" i="174"/>
  <c r="AQ23" i="174"/>
  <c r="BM23" i="174"/>
  <c r="BK23" i="174"/>
  <c r="I23" i="174"/>
  <c r="M23" i="174"/>
  <c r="J23" i="174"/>
  <c r="N23" i="174"/>
  <c r="K23" i="174"/>
  <c r="H23" i="174"/>
  <c r="L23" i="174"/>
  <c r="AU22" i="174"/>
  <c r="AV22" i="174"/>
  <c r="AT22" i="174"/>
  <c r="AQ22" i="174"/>
  <c r="AR22" i="174"/>
  <c r="AS22" i="174"/>
  <c r="BM22" i="174"/>
  <c r="BK22" i="174"/>
  <c r="H22" i="174"/>
  <c r="L22" i="174"/>
  <c r="I22" i="174"/>
  <c r="M22" i="174"/>
  <c r="J22" i="174"/>
  <c r="N22" i="174"/>
  <c r="K22" i="174"/>
  <c r="AV19" i="174"/>
  <c r="AT19" i="174"/>
  <c r="AU19" i="174"/>
  <c r="AQ19" i="174"/>
  <c r="AR19" i="174"/>
  <c r="AS19" i="174"/>
  <c r="BM19" i="174"/>
  <c r="BK19" i="174"/>
  <c r="I19" i="174"/>
  <c r="M19" i="174"/>
  <c r="J19" i="174"/>
  <c r="N19" i="174"/>
  <c r="K19" i="174"/>
  <c r="H19" i="174"/>
  <c r="L19" i="174"/>
  <c r="AT16" i="174"/>
  <c r="AU16" i="174"/>
  <c r="AV16" i="174"/>
  <c r="AQ16" i="174"/>
  <c r="AR16" i="174"/>
  <c r="AS16" i="174"/>
  <c r="BK16" i="174"/>
  <c r="BM16" i="174"/>
  <c r="J16" i="174"/>
  <c r="N16" i="174"/>
  <c r="K16" i="174"/>
  <c r="H16" i="174"/>
  <c r="L16" i="174"/>
  <c r="I16" i="174"/>
  <c r="M16" i="174"/>
  <c r="AV15" i="174"/>
  <c r="AT15" i="174"/>
  <c r="AU15" i="174"/>
  <c r="AR15" i="174"/>
  <c r="AS15" i="174"/>
  <c r="AQ15" i="174"/>
  <c r="BM15" i="174"/>
  <c r="BK15" i="174"/>
  <c r="I15" i="174"/>
  <c r="M15" i="174"/>
  <c r="J15" i="174"/>
  <c r="N15" i="174"/>
  <c r="K15" i="174"/>
  <c r="H15" i="174"/>
  <c r="L15" i="174"/>
  <c r="AU14" i="174"/>
  <c r="AV14" i="174"/>
  <c r="AT14" i="174"/>
  <c r="AS14" i="174"/>
  <c r="AQ14" i="174"/>
  <c r="AR14" i="174"/>
  <c r="BM14" i="174"/>
  <c r="BK14" i="174"/>
  <c r="H14" i="174"/>
  <c r="L14" i="174"/>
  <c r="I14" i="174"/>
  <c r="M14" i="174"/>
  <c r="J14" i="174"/>
  <c r="N14" i="174"/>
  <c r="K14" i="174"/>
  <c r="AV11" i="174"/>
  <c r="AT11" i="174"/>
  <c r="AU11" i="174"/>
  <c r="AS11" i="174"/>
  <c r="AR11" i="174"/>
  <c r="AQ11" i="174"/>
  <c r="BM11" i="174"/>
  <c r="BK11" i="174"/>
  <c r="I11" i="174"/>
  <c r="M11" i="174"/>
  <c r="J11" i="174"/>
  <c r="N11" i="174"/>
  <c r="K11" i="174"/>
  <c r="H11" i="174"/>
  <c r="L11" i="174"/>
  <c r="D8" i="174"/>
  <c r="AT8" i="174"/>
  <c r="AU8" i="174"/>
  <c r="AV8" i="174"/>
  <c r="AQ8" i="174"/>
  <c r="AR8" i="174"/>
  <c r="AS8" i="174"/>
  <c r="BK8" i="174"/>
  <c r="BM8" i="174"/>
  <c r="H8" i="174"/>
  <c r="L8" i="174"/>
  <c r="I8" i="174"/>
  <c r="M8" i="174"/>
  <c r="J8" i="174"/>
  <c r="N8" i="174"/>
  <c r="K8" i="174"/>
  <c r="D672" i="174"/>
  <c r="AV672" i="174"/>
  <c r="AU672" i="174"/>
  <c r="AQ672" i="174"/>
  <c r="AS672" i="174"/>
  <c r="AT672" i="174"/>
  <c r="AR672" i="174"/>
  <c r="BK672" i="174"/>
  <c r="BM672" i="174"/>
  <c r="H672" i="174"/>
  <c r="L672" i="174"/>
  <c r="I672" i="174"/>
  <c r="M672" i="174"/>
  <c r="J672" i="174"/>
  <c r="N672" i="174"/>
  <c r="K672" i="174"/>
  <c r="F670" i="174"/>
  <c r="AT670" i="174"/>
  <c r="AV670" i="174"/>
  <c r="AU670" i="174"/>
  <c r="AR670" i="174"/>
  <c r="AS670" i="174"/>
  <c r="AQ670" i="174"/>
  <c r="BM670" i="174"/>
  <c r="BK670" i="174"/>
  <c r="J670" i="174"/>
  <c r="N670" i="174"/>
  <c r="K670" i="174"/>
  <c r="H670" i="174"/>
  <c r="L670" i="174"/>
  <c r="I670" i="174"/>
  <c r="M670" i="174"/>
  <c r="D667" i="174"/>
  <c r="AU667" i="174"/>
  <c r="AT667" i="174"/>
  <c r="AV667" i="174"/>
  <c r="AS667" i="174"/>
  <c r="AR667" i="174"/>
  <c r="AQ667" i="174"/>
  <c r="BM667" i="174"/>
  <c r="BK667" i="174"/>
  <c r="K667" i="174"/>
  <c r="H667" i="174"/>
  <c r="L667" i="174"/>
  <c r="I667" i="174"/>
  <c r="M667" i="174"/>
  <c r="J667" i="174"/>
  <c r="N667" i="174"/>
  <c r="D664" i="174"/>
  <c r="AV664" i="174"/>
  <c r="AT664" i="174"/>
  <c r="AU664" i="174"/>
  <c r="AQ664" i="174"/>
  <c r="AS664" i="174"/>
  <c r="AR664" i="174"/>
  <c r="BK664" i="174"/>
  <c r="BM664" i="174"/>
  <c r="H664" i="174"/>
  <c r="L664" i="174"/>
  <c r="I664" i="174"/>
  <c r="M664" i="174"/>
  <c r="J664" i="174"/>
  <c r="N664" i="174"/>
  <c r="K664" i="174"/>
  <c r="F660" i="174"/>
  <c r="AV660" i="174"/>
  <c r="AT660" i="174"/>
  <c r="AU660" i="174"/>
  <c r="AQ660" i="174"/>
  <c r="AR660" i="174"/>
  <c r="AS660" i="174"/>
  <c r="BK660" i="174"/>
  <c r="BM660" i="174"/>
  <c r="H660" i="174"/>
  <c r="L660" i="174"/>
  <c r="I660" i="174"/>
  <c r="M660" i="174"/>
  <c r="J660" i="174"/>
  <c r="N660" i="174"/>
  <c r="K660" i="174"/>
  <c r="AU655" i="174"/>
  <c r="AT655" i="174"/>
  <c r="AS655" i="174"/>
  <c r="AV655" i="174"/>
  <c r="AQ655" i="174"/>
  <c r="AR655" i="174"/>
  <c r="BM655" i="174"/>
  <c r="BK655" i="174"/>
  <c r="K655" i="174"/>
  <c r="H655" i="174"/>
  <c r="L655" i="174"/>
  <c r="I655" i="174"/>
  <c r="M655" i="174"/>
  <c r="J655" i="174"/>
  <c r="N655" i="174"/>
  <c r="E648" i="174"/>
  <c r="B648" i="174" s="1"/>
  <c r="AV648" i="174"/>
  <c r="AT648" i="174"/>
  <c r="AU648" i="174"/>
  <c r="AQ648" i="174"/>
  <c r="AS648" i="174"/>
  <c r="AR648" i="174"/>
  <c r="BK648" i="174"/>
  <c r="BM648" i="174"/>
  <c r="H648" i="174"/>
  <c r="L648" i="174"/>
  <c r="I648" i="174"/>
  <c r="M648" i="174"/>
  <c r="J648" i="174"/>
  <c r="N648" i="174"/>
  <c r="K648" i="174"/>
  <c r="AT646" i="174"/>
  <c r="AU646" i="174"/>
  <c r="AV646" i="174"/>
  <c r="AR646" i="174"/>
  <c r="AS646" i="174"/>
  <c r="AQ646" i="174"/>
  <c r="BM646" i="174"/>
  <c r="BK646" i="174"/>
  <c r="J646" i="174"/>
  <c r="N646" i="174"/>
  <c r="K646" i="174"/>
  <c r="H646" i="174"/>
  <c r="L646" i="174"/>
  <c r="I646" i="174"/>
  <c r="M646" i="174"/>
  <c r="D644" i="174"/>
  <c r="B644" i="174" s="1"/>
  <c r="AV644" i="174"/>
  <c r="AU644" i="174"/>
  <c r="AQ644" i="174"/>
  <c r="AR644" i="174"/>
  <c r="AS644" i="174"/>
  <c r="AT644" i="174"/>
  <c r="BK644" i="174"/>
  <c r="BM644" i="174"/>
  <c r="H644" i="174"/>
  <c r="L644" i="174"/>
  <c r="I644" i="174"/>
  <c r="M644" i="174"/>
  <c r="J644" i="174"/>
  <c r="N644" i="174"/>
  <c r="K644" i="174"/>
  <c r="AU635" i="174"/>
  <c r="AV635" i="174"/>
  <c r="AS635" i="174"/>
  <c r="AT635" i="174"/>
  <c r="AR635" i="174"/>
  <c r="AQ635" i="174"/>
  <c r="BM635" i="174"/>
  <c r="BK635" i="174"/>
  <c r="K635" i="174"/>
  <c r="H635" i="174"/>
  <c r="L635" i="174"/>
  <c r="I635" i="174"/>
  <c r="M635" i="174"/>
  <c r="J635" i="174"/>
  <c r="N635" i="174"/>
  <c r="AT622" i="174"/>
  <c r="AU622" i="174"/>
  <c r="AR622" i="174"/>
  <c r="AS622" i="174"/>
  <c r="AQ622" i="174"/>
  <c r="AV622" i="174"/>
  <c r="BM622" i="174"/>
  <c r="BK622" i="174"/>
  <c r="J622" i="174"/>
  <c r="N622" i="174"/>
  <c r="K622" i="174"/>
  <c r="H622" i="174"/>
  <c r="L622" i="174"/>
  <c r="I622" i="174"/>
  <c r="M622" i="174"/>
  <c r="AU619" i="174"/>
  <c r="AV619" i="174"/>
  <c r="AS619" i="174"/>
  <c r="AR619" i="174"/>
  <c r="AT619" i="174"/>
  <c r="AQ619" i="174"/>
  <c r="BM619" i="174"/>
  <c r="BK619" i="174"/>
  <c r="K619" i="174"/>
  <c r="H619" i="174"/>
  <c r="L619" i="174"/>
  <c r="I619" i="174"/>
  <c r="M619" i="174"/>
  <c r="J619" i="174"/>
  <c r="N619" i="174"/>
  <c r="AV616" i="174"/>
  <c r="AT616" i="174"/>
  <c r="AU616" i="174"/>
  <c r="AQ616" i="174"/>
  <c r="AS616" i="174"/>
  <c r="AR616" i="174"/>
  <c r="T616" i="174"/>
  <c r="BK616" i="174"/>
  <c r="BM616" i="174"/>
  <c r="H616" i="174"/>
  <c r="L616" i="174"/>
  <c r="I616" i="174"/>
  <c r="M616" i="174"/>
  <c r="J616" i="174"/>
  <c r="N616" i="174"/>
  <c r="K616" i="174"/>
  <c r="F614" i="174"/>
  <c r="AT614" i="174"/>
  <c r="AU614" i="174"/>
  <c r="AV614" i="174"/>
  <c r="AR614" i="174"/>
  <c r="AS614" i="174"/>
  <c r="AQ614" i="174"/>
  <c r="BM614" i="174"/>
  <c r="BK614" i="174"/>
  <c r="J614" i="174"/>
  <c r="N614" i="174"/>
  <c r="K614" i="174"/>
  <c r="H614" i="174"/>
  <c r="L614" i="174"/>
  <c r="I614" i="174"/>
  <c r="M614" i="174"/>
  <c r="AU611" i="174"/>
  <c r="AV611" i="174"/>
  <c r="AS611" i="174"/>
  <c r="AT611" i="174"/>
  <c r="AR611" i="174"/>
  <c r="AQ611" i="174"/>
  <c r="BM611" i="174"/>
  <c r="BK611" i="174"/>
  <c r="K611" i="174"/>
  <c r="H611" i="174"/>
  <c r="L611" i="174"/>
  <c r="I611" i="174"/>
  <c r="M611" i="174"/>
  <c r="J611" i="174"/>
  <c r="N611" i="174"/>
  <c r="AU599" i="174"/>
  <c r="AV599" i="174"/>
  <c r="AT599" i="174"/>
  <c r="AS599" i="174"/>
  <c r="AQ599" i="174"/>
  <c r="AR599" i="174"/>
  <c r="BM599" i="174"/>
  <c r="BK599" i="174"/>
  <c r="K599" i="174"/>
  <c r="H599" i="174"/>
  <c r="L599" i="174"/>
  <c r="I599" i="174"/>
  <c r="M599" i="174"/>
  <c r="J599" i="174"/>
  <c r="N599" i="174"/>
  <c r="F595" i="174"/>
  <c r="AU595" i="174"/>
  <c r="AV595" i="174"/>
  <c r="AS595" i="174"/>
  <c r="AT595" i="174"/>
  <c r="AR595" i="174"/>
  <c r="AQ595" i="174"/>
  <c r="BM595" i="174"/>
  <c r="BK595" i="174"/>
  <c r="K595" i="174"/>
  <c r="H595" i="174"/>
  <c r="L595" i="174"/>
  <c r="I595" i="174"/>
  <c r="M595" i="174"/>
  <c r="J595" i="174"/>
  <c r="N595" i="174"/>
  <c r="E593" i="174"/>
  <c r="B593" i="174" s="1"/>
  <c r="AT593" i="174"/>
  <c r="AV593" i="174"/>
  <c r="AU593" i="174"/>
  <c r="AQ593" i="174"/>
  <c r="AR593" i="174"/>
  <c r="AS593" i="174"/>
  <c r="BM593" i="174"/>
  <c r="BK593" i="174"/>
  <c r="H593" i="174"/>
  <c r="I593" i="174"/>
  <c r="M593" i="174"/>
  <c r="J593" i="174"/>
  <c r="N593" i="174"/>
  <c r="K593" i="174"/>
  <c r="L593" i="174"/>
  <c r="F590" i="174"/>
  <c r="AT590" i="174"/>
  <c r="AU590" i="174"/>
  <c r="AR590" i="174"/>
  <c r="AS590" i="174"/>
  <c r="AQ590" i="174"/>
  <c r="AV590" i="174"/>
  <c r="BM590" i="174"/>
  <c r="BK590" i="174"/>
  <c r="H590" i="174"/>
  <c r="L590" i="174"/>
  <c r="I590" i="174"/>
  <c r="M590" i="174"/>
  <c r="J590" i="174"/>
  <c r="N590" i="174"/>
  <c r="K590" i="174"/>
  <c r="AU587" i="174"/>
  <c r="AV587" i="174"/>
  <c r="AS587" i="174"/>
  <c r="AR587" i="174"/>
  <c r="AT587" i="174"/>
  <c r="AQ587" i="174"/>
  <c r="BM587" i="174"/>
  <c r="BK587" i="174"/>
  <c r="I587" i="174"/>
  <c r="M587" i="174"/>
  <c r="J587" i="174"/>
  <c r="N587" i="174"/>
  <c r="K587" i="174"/>
  <c r="H587" i="174"/>
  <c r="L587" i="174"/>
  <c r="E584" i="174"/>
  <c r="B584" i="174" s="1"/>
  <c r="AV584" i="174"/>
  <c r="AT584" i="174"/>
  <c r="AU584" i="174"/>
  <c r="AQ584" i="174"/>
  <c r="AS584" i="174"/>
  <c r="AR584" i="174"/>
  <c r="BK584" i="174"/>
  <c r="BM584" i="174"/>
  <c r="J584" i="174"/>
  <c r="N584" i="174"/>
  <c r="K584" i="174"/>
  <c r="H584" i="174"/>
  <c r="L584" i="174"/>
  <c r="I584" i="174"/>
  <c r="M584" i="174"/>
  <c r="AT581" i="174"/>
  <c r="AU581" i="174"/>
  <c r="AQ581" i="174"/>
  <c r="AR581" i="174"/>
  <c r="AV581" i="174"/>
  <c r="AS581" i="174"/>
  <c r="BM581" i="174"/>
  <c r="BK581" i="174"/>
  <c r="K581" i="174"/>
  <c r="H581" i="174"/>
  <c r="L581" i="174"/>
  <c r="I581" i="174"/>
  <c r="M581" i="174"/>
  <c r="J581" i="174"/>
  <c r="N581" i="174"/>
  <c r="E576" i="174"/>
  <c r="AV576" i="174"/>
  <c r="AT576" i="174"/>
  <c r="AQ576" i="174"/>
  <c r="AS576" i="174"/>
  <c r="AU576" i="174"/>
  <c r="AR576" i="174"/>
  <c r="BK576" i="174"/>
  <c r="BM576" i="174"/>
  <c r="J576" i="174"/>
  <c r="N576" i="174"/>
  <c r="K576" i="174"/>
  <c r="H576" i="174"/>
  <c r="L576" i="174"/>
  <c r="I576" i="174"/>
  <c r="M576" i="174"/>
  <c r="F574" i="174"/>
  <c r="AT574" i="174"/>
  <c r="AU574" i="174"/>
  <c r="AR574" i="174"/>
  <c r="AS574" i="174"/>
  <c r="AQ574" i="174"/>
  <c r="AV574" i="174"/>
  <c r="BM574" i="174"/>
  <c r="BK574" i="174"/>
  <c r="H574" i="174"/>
  <c r="L574" i="174"/>
  <c r="I574" i="174"/>
  <c r="M574" i="174"/>
  <c r="J574" i="174"/>
  <c r="N574" i="174"/>
  <c r="K574" i="174"/>
  <c r="AV572" i="174"/>
  <c r="AU572" i="174"/>
  <c r="AT572" i="174"/>
  <c r="AQ572" i="174"/>
  <c r="AR572" i="174"/>
  <c r="AS572" i="174"/>
  <c r="BK572" i="174"/>
  <c r="BM572" i="174"/>
  <c r="J572" i="174"/>
  <c r="N572" i="174"/>
  <c r="K572" i="174"/>
  <c r="H572" i="174"/>
  <c r="L572" i="174"/>
  <c r="I572" i="174"/>
  <c r="M572" i="174"/>
  <c r="D569" i="174"/>
  <c r="B569" i="174" s="1"/>
  <c r="AT569" i="174"/>
  <c r="AV569" i="174"/>
  <c r="AQ569" i="174"/>
  <c r="AR569" i="174"/>
  <c r="AS569" i="174"/>
  <c r="AU569" i="174"/>
  <c r="BM569" i="174"/>
  <c r="BK569" i="174"/>
  <c r="K569" i="174"/>
  <c r="H569" i="174"/>
  <c r="L569" i="174"/>
  <c r="I569" i="174"/>
  <c r="M569" i="174"/>
  <c r="J569" i="174"/>
  <c r="N569" i="174"/>
  <c r="AV568" i="174"/>
  <c r="AT568" i="174"/>
  <c r="AU568" i="174"/>
  <c r="AQ568" i="174"/>
  <c r="AS568" i="174"/>
  <c r="AR568" i="174"/>
  <c r="BK568" i="174"/>
  <c r="BM568" i="174"/>
  <c r="J568" i="174"/>
  <c r="N568" i="174"/>
  <c r="K568" i="174"/>
  <c r="H568" i="174"/>
  <c r="L568" i="174"/>
  <c r="I568" i="174"/>
  <c r="M568" i="174"/>
  <c r="AU563" i="174"/>
  <c r="AV563" i="174"/>
  <c r="AS563" i="174"/>
  <c r="AT563" i="174"/>
  <c r="AR563" i="174"/>
  <c r="AQ563" i="174"/>
  <c r="BM563" i="174"/>
  <c r="BK563" i="174"/>
  <c r="I563" i="174"/>
  <c r="M563" i="174"/>
  <c r="J563" i="174"/>
  <c r="N563" i="174"/>
  <c r="K563" i="174"/>
  <c r="H563" i="174"/>
  <c r="L563" i="174"/>
  <c r="AV560" i="174"/>
  <c r="AT560" i="174"/>
  <c r="AQ560" i="174"/>
  <c r="AU560" i="174"/>
  <c r="AS560" i="174"/>
  <c r="AR560" i="174"/>
  <c r="BK560" i="174"/>
  <c r="BM560" i="174"/>
  <c r="J560" i="174"/>
  <c r="N560" i="174"/>
  <c r="K560" i="174"/>
  <c r="H560" i="174"/>
  <c r="L560" i="174"/>
  <c r="I560" i="174"/>
  <c r="M560" i="174"/>
  <c r="AT558" i="174"/>
  <c r="AU558" i="174"/>
  <c r="AR558" i="174"/>
  <c r="AS558" i="174"/>
  <c r="AQ558" i="174"/>
  <c r="AV558" i="174"/>
  <c r="BM558" i="174"/>
  <c r="BK558" i="174"/>
  <c r="H558" i="174"/>
  <c r="L558" i="174"/>
  <c r="I558" i="174"/>
  <c r="M558" i="174"/>
  <c r="J558" i="174"/>
  <c r="N558" i="174"/>
  <c r="K558" i="174"/>
  <c r="AU555" i="174"/>
  <c r="AV555" i="174"/>
  <c r="AS555" i="174"/>
  <c r="AR555" i="174"/>
  <c r="AT555" i="174"/>
  <c r="AQ555" i="174"/>
  <c r="BM555" i="174"/>
  <c r="BK555" i="174"/>
  <c r="I555" i="174"/>
  <c r="M555" i="174"/>
  <c r="J555" i="174"/>
  <c r="N555" i="174"/>
  <c r="K555" i="174"/>
  <c r="H555" i="174"/>
  <c r="L555" i="174"/>
  <c r="F552" i="174"/>
  <c r="AV552" i="174"/>
  <c r="AT552" i="174"/>
  <c r="AU552" i="174"/>
  <c r="AQ552" i="174"/>
  <c r="AS552" i="174"/>
  <c r="AR552" i="174"/>
  <c r="BK552" i="174"/>
  <c r="BM552" i="174"/>
  <c r="J552" i="174"/>
  <c r="N552" i="174"/>
  <c r="K552" i="174"/>
  <c r="H552" i="174"/>
  <c r="L552" i="174"/>
  <c r="I552" i="174"/>
  <c r="M552" i="174"/>
  <c r="E549" i="174"/>
  <c r="B549" i="174" s="1"/>
  <c r="AT549" i="174"/>
  <c r="AU549" i="174"/>
  <c r="AQ549" i="174"/>
  <c r="AR549" i="174"/>
  <c r="AV549" i="174"/>
  <c r="AS549" i="174"/>
  <c r="BM549" i="174"/>
  <c r="BK549" i="174"/>
  <c r="K549" i="174"/>
  <c r="H549" i="174"/>
  <c r="L549" i="174"/>
  <c r="I549" i="174"/>
  <c r="M549" i="174"/>
  <c r="J549" i="174"/>
  <c r="N549" i="174"/>
  <c r="F544" i="174"/>
  <c r="AV544" i="174"/>
  <c r="AT544" i="174"/>
  <c r="AQ544" i="174"/>
  <c r="AS544" i="174"/>
  <c r="AU544" i="174"/>
  <c r="AR544" i="174"/>
  <c r="BK544" i="174"/>
  <c r="BM544" i="174"/>
  <c r="J544" i="174"/>
  <c r="N544" i="174"/>
  <c r="K544" i="174"/>
  <c r="H544" i="174"/>
  <c r="L544" i="174"/>
  <c r="I544" i="174"/>
  <c r="M544" i="174"/>
  <c r="AT541" i="174"/>
  <c r="AU541" i="174"/>
  <c r="AQ541" i="174"/>
  <c r="AV541" i="174"/>
  <c r="AR541" i="174"/>
  <c r="AS541" i="174"/>
  <c r="BM541" i="174"/>
  <c r="BK541" i="174"/>
  <c r="K541" i="174"/>
  <c r="H541" i="174"/>
  <c r="L541" i="174"/>
  <c r="I541" i="174"/>
  <c r="M541" i="174"/>
  <c r="J541" i="174"/>
  <c r="N541" i="174"/>
  <c r="AV536" i="174"/>
  <c r="AT536" i="174"/>
  <c r="AU536" i="174"/>
  <c r="AQ536" i="174"/>
  <c r="AS536" i="174"/>
  <c r="AR536" i="174"/>
  <c r="BK536" i="174"/>
  <c r="BM536" i="174"/>
  <c r="J536" i="174"/>
  <c r="N536" i="174"/>
  <c r="K536" i="174"/>
  <c r="H536" i="174"/>
  <c r="L536" i="174"/>
  <c r="I536" i="174"/>
  <c r="M536" i="174"/>
  <c r="AU535" i="174"/>
  <c r="AV535" i="174"/>
  <c r="AT535" i="174"/>
  <c r="AS535" i="174"/>
  <c r="AQ535" i="174"/>
  <c r="AR535" i="174"/>
  <c r="BM535" i="174"/>
  <c r="BK535" i="174"/>
  <c r="I535" i="174"/>
  <c r="M535" i="174"/>
  <c r="J535" i="174"/>
  <c r="N535" i="174"/>
  <c r="K535" i="174"/>
  <c r="H535" i="174"/>
  <c r="L535" i="174"/>
  <c r="E530" i="174"/>
  <c r="B530" i="174" s="1"/>
  <c r="AT530" i="174"/>
  <c r="AU530" i="174"/>
  <c r="AV530" i="174"/>
  <c r="AR530" i="174"/>
  <c r="AS530" i="174"/>
  <c r="AQ530" i="174"/>
  <c r="BM530" i="174"/>
  <c r="BK530" i="174"/>
  <c r="H530" i="174"/>
  <c r="L530" i="174"/>
  <c r="I530" i="174"/>
  <c r="M530" i="174"/>
  <c r="J530" i="174"/>
  <c r="N530" i="174"/>
  <c r="K530" i="174"/>
  <c r="D522" i="174"/>
  <c r="B522" i="174" s="1"/>
  <c r="AT522" i="174"/>
  <c r="AU522" i="174"/>
  <c r="AV522" i="174"/>
  <c r="AR522" i="174"/>
  <c r="AS522" i="174"/>
  <c r="AQ522" i="174"/>
  <c r="BM522" i="174"/>
  <c r="BK522" i="174"/>
  <c r="H522" i="174"/>
  <c r="L522" i="174"/>
  <c r="I522" i="174"/>
  <c r="M522" i="174"/>
  <c r="J522" i="174"/>
  <c r="N522" i="174"/>
  <c r="K522" i="174"/>
  <c r="AV516" i="174"/>
  <c r="AU516" i="174"/>
  <c r="AQ516" i="174"/>
  <c r="AR516" i="174"/>
  <c r="AS516" i="174"/>
  <c r="AT516" i="174"/>
  <c r="BK516" i="174"/>
  <c r="BM516" i="174"/>
  <c r="J516" i="174"/>
  <c r="N516" i="174"/>
  <c r="K516" i="174"/>
  <c r="H516" i="174"/>
  <c r="L516" i="174"/>
  <c r="I516" i="174"/>
  <c r="M516" i="174"/>
  <c r="D513" i="174"/>
  <c r="B513" i="174" s="1"/>
  <c r="AT513" i="174"/>
  <c r="AV513" i="174"/>
  <c r="AU513" i="174"/>
  <c r="AQ513" i="174"/>
  <c r="AR513" i="174"/>
  <c r="AS513" i="174"/>
  <c r="BM513" i="174"/>
  <c r="BK513" i="174"/>
  <c r="K513" i="174"/>
  <c r="H513" i="174"/>
  <c r="L513" i="174"/>
  <c r="I513" i="174"/>
  <c r="M513" i="174"/>
  <c r="J513" i="174"/>
  <c r="N513" i="174"/>
  <c r="D509" i="174"/>
  <c r="D507" i="174"/>
  <c r="D506" i="174"/>
  <c r="B506" i="174" s="1"/>
  <c r="AT506" i="174"/>
  <c r="AU506" i="174"/>
  <c r="AV506" i="174"/>
  <c r="AR506" i="174"/>
  <c r="AS506" i="174"/>
  <c r="AQ506" i="174"/>
  <c r="BM506" i="174"/>
  <c r="BK506" i="174"/>
  <c r="H506" i="174"/>
  <c r="L506" i="174"/>
  <c r="I506" i="174"/>
  <c r="M506" i="174"/>
  <c r="J506" i="174"/>
  <c r="N506" i="174"/>
  <c r="K506" i="174"/>
  <c r="AV504" i="174"/>
  <c r="AT504" i="174"/>
  <c r="AU504" i="174"/>
  <c r="AQ504" i="174"/>
  <c r="AS504" i="174"/>
  <c r="AR504" i="174"/>
  <c r="BK504" i="174"/>
  <c r="BM504" i="174"/>
  <c r="J504" i="174"/>
  <c r="N504" i="174"/>
  <c r="K504" i="174"/>
  <c r="H504" i="174"/>
  <c r="L504" i="174"/>
  <c r="I504" i="174"/>
  <c r="M504" i="174"/>
  <c r="AU503" i="174"/>
  <c r="AV503" i="174"/>
  <c r="AT503" i="174"/>
  <c r="AS503" i="174"/>
  <c r="AQ503" i="174"/>
  <c r="AR503" i="174"/>
  <c r="BM503" i="174"/>
  <c r="BK503" i="174"/>
  <c r="I503" i="174"/>
  <c r="M503" i="174"/>
  <c r="J503" i="174"/>
  <c r="N503" i="174"/>
  <c r="K503" i="174"/>
  <c r="H503" i="174"/>
  <c r="L503" i="174"/>
  <c r="D501" i="174"/>
  <c r="B501" i="174" s="1"/>
  <c r="AT501" i="174"/>
  <c r="AU501" i="174"/>
  <c r="AQ501" i="174"/>
  <c r="AR501" i="174"/>
  <c r="AV501" i="174"/>
  <c r="AS501" i="174"/>
  <c r="BM501" i="174"/>
  <c r="BK501" i="174"/>
  <c r="K501" i="174"/>
  <c r="H501" i="174"/>
  <c r="L501" i="174"/>
  <c r="I501" i="174"/>
  <c r="M501" i="174"/>
  <c r="J501" i="174"/>
  <c r="N501" i="174"/>
  <c r="AT498" i="174"/>
  <c r="AU498" i="174"/>
  <c r="AV498" i="174"/>
  <c r="AR498" i="174"/>
  <c r="AS498" i="174"/>
  <c r="AQ498" i="174"/>
  <c r="BM498" i="174"/>
  <c r="BK498" i="174"/>
  <c r="H498" i="174"/>
  <c r="L498" i="174"/>
  <c r="I498" i="174"/>
  <c r="M498" i="174"/>
  <c r="J498" i="174"/>
  <c r="N498" i="174"/>
  <c r="K498" i="174"/>
  <c r="AT497" i="174"/>
  <c r="AV497" i="174"/>
  <c r="AU497" i="174"/>
  <c r="AQ497" i="174"/>
  <c r="AR497" i="174"/>
  <c r="AS497" i="174"/>
  <c r="BM497" i="174"/>
  <c r="BK497" i="174"/>
  <c r="K497" i="174"/>
  <c r="H497" i="174"/>
  <c r="L497" i="174"/>
  <c r="I497" i="174"/>
  <c r="M497" i="174"/>
  <c r="J497" i="174"/>
  <c r="N497" i="174"/>
  <c r="AT493" i="174"/>
  <c r="AU493" i="174"/>
  <c r="AQ493" i="174"/>
  <c r="AV493" i="174"/>
  <c r="AR493" i="174"/>
  <c r="AS493" i="174"/>
  <c r="BM493" i="174"/>
  <c r="BK493" i="174"/>
  <c r="K493" i="174"/>
  <c r="H493" i="174"/>
  <c r="L493" i="174"/>
  <c r="I493" i="174"/>
  <c r="M493" i="174"/>
  <c r="J493" i="174"/>
  <c r="N493" i="174"/>
  <c r="F491" i="174"/>
  <c r="E488" i="174"/>
  <c r="D487" i="174"/>
  <c r="B487" i="174" s="1"/>
  <c r="AU487" i="174"/>
  <c r="AV487" i="174"/>
  <c r="AT487" i="174"/>
  <c r="AS487" i="174"/>
  <c r="AQ487" i="174"/>
  <c r="AR487" i="174"/>
  <c r="BM487" i="174"/>
  <c r="BK487" i="174"/>
  <c r="I487" i="174"/>
  <c r="M487" i="174"/>
  <c r="J487" i="174"/>
  <c r="N487" i="174"/>
  <c r="K487" i="174"/>
  <c r="H487" i="174"/>
  <c r="L487" i="174"/>
  <c r="AU483" i="174"/>
  <c r="AV483" i="174"/>
  <c r="AS483" i="174"/>
  <c r="AT483" i="174"/>
  <c r="AR483" i="174"/>
  <c r="AQ483" i="174"/>
  <c r="BM483" i="174"/>
  <c r="BK483" i="174"/>
  <c r="I483" i="174"/>
  <c r="M483" i="174"/>
  <c r="J483" i="174"/>
  <c r="N483" i="174"/>
  <c r="K483" i="174"/>
  <c r="H483" i="174"/>
  <c r="L483" i="174"/>
  <c r="AU479" i="174"/>
  <c r="AV479" i="174"/>
  <c r="AT479" i="174"/>
  <c r="AS479" i="174"/>
  <c r="AQ479" i="174"/>
  <c r="AR479" i="174"/>
  <c r="BM479" i="174"/>
  <c r="BK479" i="174"/>
  <c r="I479" i="174"/>
  <c r="M479" i="174"/>
  <c r="J479" i="174"/>
  <c r="N479" i="174"/>
  <c r="K479" i="174"/>
  <c r="H479" i="174"/>
  <c r="L479" i="174"/>
  <c r="F476" i="174"/>
  <c r="AV476" i="174"/>
  <c r="AU476" i="174"/>
  <c r="AT476" i="174"/>
  <c r="AQ476" i="174"/>
  <c r="AR476" i="174"/>
  <c r="AS476" i="174"/>
  <c r="BK476" i="174"/>
  <c r="BM476" i="174"/>
  <c r="J476" i="174"/>
  <c r="N476" i="174"/>
  <c r="K476" i="174"/>
  <c r="H476" i="174"/>
  <c r="L476" i="174"/>
  <c r="I476" i="174"/>
  <c r="M476" i="174"/>
  <c r="AT473" i="174"/>
  <c r="AV473" i="174"/>
  <c r="AQ473" i="174"/>
  <c r="AR473" i="174"/>
  <c r="AS473" i="174"/>
  <c r="AU473" i="174"/>
  <c r="BM473" i="174"/>
  <c r="BK473" i="174"/>
  <c r="K473" i="174"/>
  <c r="H473" i="174"/>
  <c r="L473" i="174"/>
  <c r="I473" i="174"/>
  <c r="M473" i="174"/>
  <c r="J473" i="174"/>
  <c r="N473" i="174"/>
  <c r="D471" i="174"/>
  <c r="AV468" i="174"/>
  <c r="AU468" i="174"/>
  <c r="AQ468" i="174"/>
  <c r="AT468" i="174"/>
  <c r="AR468" i="174"/>
  <c r="AS468" i="174"/>
  <c r="BK468" i="174"/>
  <c r="BM468" i="174"/>
  <c r="J468" i="174"/>
  <c r="N468" i="174"/>
  <c r="K468" i="174"/>
  <c r="H468" i="174"/>
  <c r="L468" i="174"/>
  <c r="I468" i="174"/>
  <c r="M468" i="174"/>
  <c r="E465" i="174"/>
  <c r="B465" i="174" s="1"/>
  <c r="AT465" i="174"/>
  <c r="AV465" i="174"/>
  <c r="AU465" i="174"/>
  <c r="AQ465" i="174"/>
  <c r="AR465" i="174"/>
  <c r="AS465" i="174"/>
  <c r="BM465" i="174"/>
  <c r="BK465" i="174"/>
  <c r="K465" i="174"/>
  <c r="H465" i="174"/>
  <c r="L465" i="174"/>
  <c r="I465" i="174"/>
  <c r="M465" i="174"/>
  <c r="J465" i="174"/>
  <c r="N465" i="174"/>
  <c r="D462" i="174"/>
  <c r="AV460" i="174"/>
  <c r="AU460" i="174"/>
  <c r="AT460" i="174"/>
  <c r="AQ460" i="174"/>
  <c r="AR460" i="174"/>
  <c r="AS460" i="174"/>
  <c r="BK460" i="174"/>
  <c r="BM460" i="174"/>
  <c r="J460" i="174"/>
  <c r="N460" i="174"/>
  <c r="K460" i="174"/>
  <c r="H460" i="174"/>
  <c r="L460" i="174"/>
  <c r="I460" i="174"/>
  <c r="M460" i="174"/>
  <c r="F457" i="174"/>
  <c r="AT457" i="174"/>
  <c r="AV457" i="174"/>
  <c r="AQ457" i="174"/>
  <c r="AR457" i="174"/>
  <c r="AU457" i="174"/>
  <c r="AS457" i="174"/>
  <c r="BM457" i="174"/>
  <c r="BK457" i="174"/>
  <c r="K457" i="174"/>
  <c r="H457" i="174"/>
  <c r="L457" i="174"/>
  <c r="I457" i="174"/>
  <c r="M457" i="174"/>
  <c r="J457" i="174"/>
  <c r="N457" i="174"/>
  <c r="D453" i="174"/>
  <c r="AT450" i="174"/>
  <c r="AU450" i="174"/>
  <c r="AV450" i="174"/>
  <c r="AR450" i="174"/>
  <c r="AS450" i="174"/>
  <c r="AQ450" i="174"/>
  <c r="BM450" i="174"/>
  <c r="BK450" i="174"/>
  <c r="H450" i="174"/>
  <c r="L450" i="174"/>
  <c r="I450" i="174"/>
  <c r="M450" i="174"/>
  <c r="J450" i="174"/>
  <c r="N450" i="174"/>
  <c r="K450" i="174"/>
  <c r="D445" i="174"/>
  <c r="AT442" i="174"/>
  <c r="AU442" i="174"/>
  <c r="AV442" i="174"/>
  <c r="AR442" i="174"/>
  <c r="AS442" i="174"/>
  <c r="AQ442" i="174"/>
  <c r="BM442" i="174"/>
  <c r="BK442" i="174"/>
  <c r="H442" i="174"/>
  <c r="L442" i="174"/>
  <c r="I442" i="174"/>
  <c r="M442" i="174"/>
  <c r="J442" i="174"/>
  <c r="N442" i="174"/>
  <c r="K442" i="174"/>
  <c r="AU439" i="174"/>
  <c r="AV439" i="174"/>
  <c r="AT439" i="174"/>
  <c r="AS439" i="174"/>
  <c r="AQ439" i="174"/>
  <c r="AR439" i="174"/>
  <c r="BM439" i="174"/>
  <c r="BK439" i="174"/>
  <c r="I439" i="174"/>
  <c r="M439" i="174"/>
  <c r="J439" i="174"/>
  <c r="N439" i="174"/>
  <c r="K439" i="174"/>
  <c r="H439" i="174"/>
  <c r="L439" i="174"/>
  <c r="AU435" i="174"/>
  <c r="AV435" i="174"/>
  <c r="AS435" i="174"/>
  <c r="AT435" i="174"/>
  <c r="AR435" i="174"/>
  <c r="AQ435" i="174"/>
  <c r="BM435" i="174"/>
  <c r="BK435" i="174"/>
  <c r="I435" i="174"/>
  <c r="M435" i="174"/>
  <c r="J435" i="174"/>
  <c r="N435" i="174"/>
  <c r="K435" i="174"/>
  <c r="H435" i="174"/>
  <c r="L435" i="174"/>
  <c r="AU431" i="174"/>
  <c r="AV431" i="174"/>
  <c r="AT431" i="174"/>
  <c r="AS431" i="174"/>
  <c r="AQ431" i="174"/>
  <c r="AR431" i="174"/>
  <c r="BM431" i="174"/>
  <c r="BK431" i="174"/>
  <c r="I431" i="174"/>
  <c r="M431" i="174"/>
  <c r="J431" i="174"/>
  <c r="N431" i="174"/>
  <c r="K431" i="174"/>
  <c r="H431" i="174"/>
  <c r="L431" i="174"/>
  <c r="E428" i="174"/>
  <c r="AV428" i="174"/>
  <c r="AU428" i="174"/>
  <c r="AT428" i="174"/>
  <c r="AQ428" i="174"/>
  <c r="AR428" i="174"/>
  <c r="AS428" i="174"/>
  <c r="BK428" i="174"/>
  <c r="BM428" i="174"/>
  <c r="J428" i="174"/>
  <c r="N428" i="174"/>
  <c r="K428" i="174"/>
  <c r="H428" i="174"/>
  <c r="L428" i="174"/>
  <c r="I428" i="174"/>
  <c r="M428" i="174"/>
  <c r="AT422" i="174"/>
  <c r="AU422" i="174"/>
  <c r="AV422" i="174"/>
  <c r="AR422" i="174"/>
  <c r="AS422" i="174"/>
  <c r="AQ422" i="174"/>
  <c r="BM422" i="174"/>
  <c r="BK422" i="174"/>
  <c r="H422" i="174"/>
  <c r="L422" i="174"/>
  <c r="I422" i="174"/>
  <c r="M422" i="174"/>
  <c r="J422" i="174"/>
  <c r="N422" i="174"/>
  <c r="K422" i="174"/>
  <c r="E419" i="174"/>
  <c r="AU419" i="174"/>
  <c r="AV419" i="174"/>
  <c r="AS419" i="174"/>
  <c r="AT419" i="174"/>
  <c r="AR419" i="174"/>
  <c r="AQ419" i="174"/>
  <c r="BM419" i="174"/>
  <c r="BK419" i="174"/>
  <c r="I419" i="174"/>
  <c r="M419" i="174"/>
  <c r="J419" i="174"/>
  <c r="N419" i="174"/>
  <c r="K419" i="174"/>
  <c r="H419" i="174"/>
  <c r="L419" i="174"/>
  <c r="F416" i="174"/>
  <c r="D413" i="174"/>
  <c r="AT413" i="174"/>
  <c r="AU413" i="174"/>
  <c r="AQ413" i="174"/>
  <c r="AV413" i="174"/>
  <c r="AR413" i="174"/>
  <c r="AS413" i="174"/>
  <c r="BM413" i="174"/>
  <c r="BK413" i="174"/>
  <c r="K413" i="174"/>
  <c r="H413" i="174"/>
  <c r="L413" i="174"/>
  <c r="I413" i="174"/>
  <c r="M413" i="174"/>
  <c r="J413" i="174"/>
  <c r="N413" i="174"/>
  <c r="AT410" i="174"/>
  <c r="AU410" i="174"/>
  <c r="AV410" i="174"/>
  <c r="AR410" i="174"/>
  <c r="AS410" i="174"/>
  <c r="AQ410" i="174"/>
  <c r="BM410" i="174"/>
  <c r="BK410" i="174"/>
  <c r="H410" i="174"/>
  <c r="L410" i="174"/>
  <c r="I410" i="174"/>
  <c r="M410" i="174"/>
  <c r="J410" i="174"/>
  <c r="N410" i="174"/>
  <c r="K410" i="174"/>
  <c r="D408" i="174"/>
  <c r="B408" i="174" s="1"/>
  <c r="AV408" i="174"/>
  <c r="AT408" i="174"/>
  <c r="AU408" i="174"/>
  <c r="AQ408" i="174"/>
  <c r="AS408" i="174"/>
  <c r="AR408" i="174"/>
  <c r="BK408" i="174"/>
  <c r="BM408" i="174"/>
  <c r="J408" i="174"/>
  <c r="N408" i="174"/>
  <c r="K408" i="174"/>
  <c r="H408" i="174"/>
  <c r="L408" i="174"/>
  <c r="I408" i="174"/>
  <c r="M408" i="174"/>
  <c r="AU407" i="174"/>
  <c r="AV407" i="174"/>
  <c r="AT407" i="174"/>
  <c r="AS407" i="174"/>
  <c r="AQ407" i="174"/>
  <c r="AR407" i="174"/>
  <c r="BM407" i="174"/>
  <c r="BK407" i="174"/>
  <c r="I407" i="174"/>
  <c r="M407" i="174"/>
  <c r="J407" i="174"/>
  <c r="N407" i="174"/>
  <c r="K407" i="174"/>
  <c r="H407" i="174"/>
  <c r="L407" i="174"/>
  <c r="AT405" i="174"/>
  <c r="AU405" i="174"/>
  <c r="AQ405" i="174"/>
  <c r="AR405" i="174"/>
  <c r="AV405" i="174"/>
  <c r="AS405" i="174"/>
  <c r="BM405" i="174"/>
  <c r="BK405" i="174"/>
  <c r="K405" i="174"/>
  <c r="H405" i="174"/>
  <c r="L405" i="174"/>
  <c r="I405" i="174"/>
  <c r="M405" i="174"/>
  <c r="J405" i="174"/>
  <c r="N405" i="174"/>
  <c r="D394" i="174"/>
  <c r="AT394" i="174"/>
  <c r="AU394" i="174"/>
  <c r="AV394" i="174"/>
  <c r="AR394" i="174"/>
  <c r="AS394" i="174"/>
  <c r="AQ394" i="174"/>
  <c r="BM394" i="174"/>
  <c r="BK394" i="174"/>
  <c r="H394" i="174"/>
  <c r="L394" i="174"/>
  <c r="I394" i="174"/>
  <c r="M394" i="174"/>
  <c r="J394" i="174"/>
  <c r="N394" i="174"/>
  <c r="K394" i="174"/>
  <c r="AT393" i="174"/>
  <c r="AV393" i="174"/>
  <c r="AQ393" i="174"/>
  <c r="AR393" i="174"/>
  <c r="AU393" i="174"/>
  <c r="AS393" i="174"/>
  <c r="BM393" i="174"/>
  <c r="BK393" i="174"/>
  <c r="K393" i="174"/>
  <c r="H393" i="174"/>
  <c r="L393" i="174"/>
  <c r="I393" i="174"/>
  <c r="M393" i="174"/>
  <c r="J393" i="174"/>
  <c r="N393" i="174"/>
  <c r="D391" i="174"/>
  <c r="E388" i="174"/>
  <c r="AV388" i="174"/>
  <c r="AU388" i="174"/>
  <c r="AQ388" i="174"/>
  <c r="AR388" i="174"/>
  <c r="AS388" i="174"/>
  <c r="AT388" i="174"/>
  <c r="BK388" i="174"/>
  <c r="BM388" i="174"/>
  <c r="J388" i="174"/>
  <c r="N388" i="174"/>
  <c r="K388" i="174"/>
  <c r="H388" i="174"/>
  <c r="L388" i="174"/>
  <c r="I388" i="174"/>
  <c r="M388" i="174"/>
  <c r="E385" i="174"/>
  <c r="F383" i="174"/>
  <c r="F381" i="174"/>
  <c r="AT381" i="174"/>
  <c r="AU381" i="174"/>
  <c r="AQ381" i="174"/>
  <c r="AV381" i="174"/>
  <c r="AR381" i="174"/>
  <c r="AS381" i="174"/>
  <c r="BM381" i="174"/>
  <c r="BK381" i="174"/>
  <c r="K381" i="174"/>
  <c r="H381" i="174"/>
  <c r="L381" i="174"/>
  <c r="I381" i="174"/>
  <c r="M381" i="174"/>
  <c r="J381" i="174"/>
  <c r="N381" i="174"/>
  <c r="E378" i="174"/>
  <c r="B378" i="174" s="1"/>
  <c r="D376" i="174"/>
  <c r="AT374" i="174"/>
  <c r="AU374" i="174"/>
  <c r="AV374" i="174"/>
  <c r="AR374" i="174"/>
  <c r="AS374" i="174"/>
  <c r="AQ374" i="174"/>
  <c r="BM374" i="174"/>
  <c r="BK374" i="174"/>
  <c r="H374" i="174"/>
  <c r="L374" i="174"/>
  <c r="I374" i="174"/>
  <c r="M374" i="174"/>
  <c r="J374" i="174"/>
  <c r="N374" i="174"/>
  <c r="K374" i="174"/>
  <c r="D371" i="174"/>
  <c r="AT371" i="174"/>
  <c r="AU371" i="174"/>
  <c r="AV371" i="174"/>
  <c r="AS371" i="174"/>
  <c r="AR371" i="174"/>
  <c r="AQ371" i="174"/>
  <c r="BM371" i="174"/>
  <c r="BK371" i="174"/>
  <c r="I371" i="174"/>
  <c r="M371" i="174"/>
  <c r="J371" i="174"/>
  <c r="N371" i="174"/>
  <c r="K371" i="174"/>
  <c r="H371" i="174"/>
  <c r="L371" i="174"/>
  <c r="E367" i="174"/>
  <c r="B367" i="174" s="1"/>
  <c r="AT367" i="174"/>
  <c r="AU367" i="174"/>
  <c r="AS367" i="174"/>
  <c r="AV367" i="174"/>
  <c r="AQ367" i="174"/>
  <c r="AR367" i="174"/>
  <c r="BM367" i="174"/>
  <c r="BK367" i="174"/>
  <c r="I367" i="174"/>
  <c r="M367" i="174"/>
  <c r="J367" i="174"/>
  <c r="N367" i="174"/>
  <c r="K367" i="174"/>
  <c r="H367" i="174"/>
  <c r="L367" i="174"/>
  <c r="E363" i="174"/>
  <c r="D362" i="174"/>
  <c r="AT356" i="174"/>
  <c r="AU356" i="174"/>
  <c r="AV356" i="174"/>
  <c r="AQ356" i="174"/>
  <c r="AR356" i="174"/>
  <c r="AS356" i="174"/>
  <c r="BK356" i="174"/>
  <c r="BM356" i="174"/>
  <c r="J356" i="174"/>
  <c r="N356" i="174"/>
  <c r="K356" i="174"/>
  <c r="H356" i="174"/>
  <c r="L356" i="174"/>
  <c r="I356" i="174"/>
  <c r="M356" i="174"/>
  <c r="AU349" i="174"/>
  <c r="AV349" i="174"/>
  <c r="AT349" i="174"/>
  <c r="AQ349" i="174"/>
  <c r="AR349" i="174"/>
  <c r="AS349" i="174"/>
  <c r="BM349" i="174"/>
  <c r="BK349" i="174"/>
  <c r="K349" i="174"/>
  <c r="H349" i="174"/>
  <c r="L349" i="174"/>
  <c r="I349" i="174"/>
  <c r="M349" i="174"/>
  <c r="J349" i="174"/>
  <c r="N349" i="174"/>
  <c r="AT344" i="174"/>
  <c r="AU344" i="174"/>
  <c r="AV344" i="174"/>
  <c r="AQ344" i="174"/>
  <c r="AS344" i="174"/>
  <c r="AR344" i="174"/>
  <c r="BK344" i="174"/>
  <c r="BM344" i="174"/>
  <c r="J344" i="174"/>
  <c r="N344" i="174"/>
  <c r="K344" i="174"/>
  <c r="H344" i="174"/>
  <c r="L344" i="174"/>
  <c r="I344" i="174"/>
  <c r="M344" i="174"/>
  <c r="AU341" i="174"/>
  <c r="AV341" i="174"/>
  <c r="AT341" i="174"/>
  <c r="AQ341" i="174"/>
  <c r="AR341" i="174"/>
  <c r="AS341" i="174"/>
  <c r="BM341" i="174"/>
  <c r="BK341" i="174"/>
  <c r="K341" i="174"/>
  <c r="H341" i="174"/>
  <c r="L341" i="174"/>
  <c r="I341" i="174"/>
  <c r="M341" i="174"/>
  <c r="J341" i="174"/>
  <c r="N341" i="174"/>
  <c r="D339" i="174"/>
  <c r="B339" i="174" s="1"/>
  <c r="AT339" i="174"/>
  <c r="AU339" i="174"/>
  <c r="AV339" i="174"/>
  <c r="AS339" i="174"/>
  <c r="AR339" i="174"/>
  <c r="AQ339" i="174"/>
  <c r="BM339" i="174"/>
  <c r="BK339" i="174"/>
  <c r="I339" i="174"/>
  <c r="M339" i="174"/>
  <c r="J339" i="174"/>
  <c r="N339" i="174"/>
  <c r="K339" i="174"/>
  <c r="H339" i="174"/>
  <c r="L339" i="174"/>
  <c r="D337" i="174"/>
  <c r="AU337" i="174"/>
  <c r="AV337" i="174"/>
  <c r="AT337" i="174"/>
  <c r="AQ337" i="174"/>
  <c r="AR337" i="174"/>
  <c r="AS337" i="174"/>
  <c r="BM337" i="174"/>
  <c r="BK337" i="174"/>
  <c r="K337" i="174"/>
  <c r="H337" i="174"/>
  <c r="L337" i="174"/>
  <c r="I337" i="174"/>
  <c r="M337" i="174"/>
  <c r="J337" i="174"/>
  <c r="N337" i="174"/>
  <c r="AT336" i="174"/>
  <c r="AU336" i="174"/>
  <c r="AV336" i="174"/>
  <c r="AQ336" i="174"/>
  <c r="AS336" i="174"/>
  <c r="AR336" i="174"/>
  <c r="BK336" i="174"/>
  <c r="BM336" i="174"/>
  <c r="J336" i="174"/>
  <c r="N336" i="174"/>
  <c r="K336" i="174"/>
  <c r="H336" i="174"/>
  <c r="L336" i="174"/>
  <c r="I336" i="174"/>
  <c r="M336" i="174"/>
  <c r="F332" i="174"/>
  <c r="AT332" i="174"/>
  <c r="AU332" i="174"/>
  <c r="AV332" i="174"/>
  <c r="AQ332" i="174"/>
  <c r="AR332" i="174"/>
  <c r="AS332" i="174"/>
  <c r="BK332" i="174"/>
  <c r="BM332" i="174"/>
  <c r="J332" i="174"/>
  <c r="N332" i="174"/>
  <c r="K332" i="174"/>
  <c r="H332" i="174"/>
  <c r="L332" i="174"/>
  <c r="I332" i="174"/>
  <c r="M332" i="174"/>
  <c r="E327" i="174"/>
  <c r="B327" i="174" s="1"/>
  <c r="AT327" i="174"/>
  <c r="AU327" i="174"/>
  <c r="AV327" i="174"/>
  <c r="AS327" i="174"/>
  <c r="AQ327" i="174"/>
  <c r="AR327" i="174"/>
  <c r="BM327" i="174"/>
  <c r="BK327" i="174"/>
  <c r="I327" i="174"/>
  <c r="M327" i="174"/>
  <c r="J327" i="174"/>
  <c r="N327" i="174"/>
  <c r="K327" i="174"/>
  <c r="H327" i="174"/>
  <c r="L327" i="174"/>
  <c r="AT323" i="174"/>
  <c r="AU323" i="174"/>
  <c r="AV323" i="174"/>
  <c r="AS323" i="174"/>
  <c r="AR323" i="174"/>
  <c r="AQ323" i="174"/>
  <c r="BM323" i="174"/>
  <c r="BK323" i="174"/>
  <c r="I323" i="174"/>
  <c r="M323" i="174"/>
  <c r="J323" i="174"/>
  <c r="N323" i="174"/>
  <c r="K323" i="174"/>
  <c r="H323" i="174"/>
  <c r="L323" i="174"/>
  <c r="AV322" i="174"/>
  <c r="AT322" i="174"/>
  <c r="AU322" i="174"/>
  <c r="AR322" i="174"/>
  <c r="AS322" i="174"/>
  <c r="AQ322" i="174"/>
  <c r="BM322" i="174"/>
  <c r="BK322" i="174"/>
  <c r="H322" i="174"/>
  <c r="L322" i="174"/>
  <c r="I322" i="174"/>
  <c r="M322" i="174"/>
  <c r="J322" i="174"/>
  <c r="N322" i="174"/>
  <c r="K322" i="174"/>
  <c r="D320" i="174"/>
  <c r="B320" i="174" s="1"/>
  <c r="AT320" i="174"/>
  <c r="AU320" i="174"/>
  <c r="AV320" i="174"/>
  <c r="AQ320" i="174"/>
  <c r="AS320" i="174"/>
  <c r="AR320" i="174"/>
  <c r="BK320" i="174"/>
  <c r="BM320" i="174"/>
  <c r="J320" i="174"/>
  <c r="N320" i="174"/>
  <c r="K320" i="174"/>
  <c r="H320" i="174"/>
  <c r="L320" i="174"/>
  <c r="I320" i="174"/>
  <c r="M320" i="174"/>
  <c r="AU317" i="174"/>
  <c r="AV317" i="174"/>
  <c r="AT317" i="174"/>
  <c r="AQ317" i="174"/>
  <c r="AR317" i="174"/>
  <c r="AS317" i="174"/>
  <c r="F317" i="174"/>
  <c r="BM317" i="174"/>
  <c r="BK317" i="174"/>
  <c r="K317" i="174"/>
  <c r="H317" i="174"/>
  <c r="L317" i="174"/>
  <c r="I317" i="174"/>
  <c r="M317" i="174"/>
  <c r="J317" i="174"/>
  <c r="N317" i="174"/>
  <c r="AV314" i="174"/>
  <c r="AT314" i="174"/>
  <c r="AU314" i="174"/>
  <c r="AR314" i="174"/>
  <c r="AS314" i="174"/>
  <c r="AQ314" i="174"/>
  <c r="BM314" i="174"/>
  <c r="BK314" i="174"/>
  <c r="H314" i="174"/>
  <c r="L314" i="174"/>
  <c r="I314" i="174"/>
  <c r="M314" i="174"/>
  <c r="J314" i="174"/>
  <c r="N314" i="174"/>
  <c r="K314" i="174"/>
  <c r="AU313" i="174"/>
  <c r="AV313" i="174"/>
  <c r="AT313" i="174"/>
  <c r="AQ313" i="174"/>
  <c r="AR313" i="174"/>
  <c r="AS313" i="174"/>
  <c r="BM313" i="174"/>
  <c r="BK313" i="174"/>
  <c r="K313" i="174"/>
  <c r="H313" i="174"/>
  <c r="L313" i="174"/>
  <c r="I313" i="174"/>
  <c r="M313" i="174"/>
  <c r="J313" i="174"/>
  <c r="N313" i="174"/>
  <c r="AU305" i="174"/>
  <c r="AV305" i="174"/>
  <c r="AT305" i="174"/>
  <c r="AQ305" i="174"/>
  <c r="AR305" i="174"/>
  <c r="AS305" i="174"/>
  <c r="BM305" i="174"/>
  <c r="BK305" i="174"/>
  <c r="K305" i="174"/>
  <c r="H305" i="174"/>
  <c r="L305" i="174"/>
  <c r="I305" i="174"/>
  <c r="M305" i="174"/>
  <c r="J305" i="174"/>
  <c r="N305" i="174"/>
  <c r="D301" i="174"/>
  <c r="AU301" i="174"/>
  <c r="AV301" i="174"/>
  <c r="AT301" i="174"/>
  <c r="AQ301" i="174"/>
  <c r="AR301" i="174"/>
  <c r="AS301" i="174"/>
  <c r="BM301" i="174"/>
  <c r="BK301" i="174"/>
  <c r="K301" i="174"/>
  <c r="H301" i="174"/>
  <c r="L301" i="174"/>
  <c r="I301" i="174"/>
  <c r="M301" i="174"/>
  <c r="J301" i="174"/>
  <c r="N301" i="174"/>
  <c r="AT295" i="174"/>
  <c r="AU295" i="174"/>
  <c r="AV295" i="174"/>
  <c r="AS295" i="174"/>
  <c r="AQ295" i="174"/>
  <c r="AR295" i="174"/>
  <c r="BM295" i="174"/>
  <c r="BK295" i="174"/>
  <c r="I295" i="174"/>
  <c r="M295" i="174"/>
  <c r="J295" i="174"/>
  <c r="N295" i="174"/>
  <c r="K295" i="174"/>
  <c r="H295" i="174"/>
  <c r="L295" i="174"/>
  <c r="AV294" i="174"/>
  <c r="AT294" i="174"/>
  <c r="AU294" i="174"/>
  <c r="AR294" i="174"/>
  <c r="AS294" i="174"/>
  <c r="AQ294" i="174"/>
  <c r="BM294" i="174"/>
  <c r="BK294" i="174"/>
  <c r="H294" i="174"/>
  <c r="L294" i="174"/>
  <c r="I294" i="174"/>
  <c r="M294" i="174"/>
  <c r="J294" i="174"/>
  <c r="N294" i="174"/>
  <c r="K294" i="174"/>
  <c r="D291" i="174"/>
  <c r="AT291" i="174"/>
  <c r="AU291" i="174"/>
  <c r="AV291" i="174"/>
  <c r="AS291" i="174"/>
  <c r="AR291" i="174"/>
  <c r="AQ291" i="174"/>
  <c r="BM291" i="174"/>
  <c r="BK291" i="174"/>
  <c r="I291" i="174"/>
  <c r="M291" i="174"/>
  <c r="J291" i="174"/>
  <c r="N291" i="174"/>
  <c r="K291" i="174"/>
  <c r="H291" i="174"/>
  <c r="L291" i="174"/>
  <c r="D289" i="174"/>
  <c r="B289" i="174" s="1"/>
  <c r="AU289" i="174"/>
  <c r="AV289" i="174"/>
  <c r="AQ289" i="174"/>
  <c r="AR289" i="174"/>
  <c r="AS289" i="174"/>
  <c r="AT289" i="174"/>
  <c r="BM289" i="174"/>
  <c r="BK289" i="174"/>
  <c r="K289" i="174"/>
  <c r="H289" i="174"/>
  <c r="L289" i="174"/>
  <c r="I289" i="174"/>
  <c r="M289" i="174"/>
  <c r="J289" i="174"/>
  <c r="N289" i="174"/>
  <c r="F287" i="174"/>
  <c r="AT287" i="174"/>
  <c r="AU287" i="174"/>
  <c r="AV287" i="174"/>
  <c r="AS287" i="174"/>
  <c r="AQ287" i="174"/>
  <c r="AR287" i="174"/>
  <c r="BM287" i="174"/>
  <c r="BK287" i="174"/>
  <c r="I287" i="174"/>
  <c r="M287" i="174"/>
  <c r="J287" i="174"/>
  <c r="N287" i="174"/>
  <c r="K287" i="174"/>
  <c r="H287" i="174"/>
  <c r="L287" i="174"/>
  <c r="E284" i="174"/>
  <c r="AT284" i="174"/>
  <c r="AU284" i="174"/>
  <c r="AV284" i="174"/>
  <c r="AQ284" i="174"/>
  <c r="AR284" i="174"/>
  <c r="AS284" i="174"/>
  <c r="BK284" i="174"/>
  <c r="BM284" i="174"/>
  <c r="J284" i="174"/>
  <c r="N284" i="174"/>
  <c r="K284" i="174"/>
  <c r="H284" i="174"/>
  <c r="L284" i="174"/>
  <c r="I284" i="174"/>
  <c r="M284" i="174"/>
  <c r="AU281" i="174"/>
  <c r="AV281" i="174"/>
  <c r="AT281" i="174"/>
  <c r="AQ281" i="174"/>
  <c r="AR281" i="174"/>
  <c r="AS281" i="174"/>
  <c r="BM281" i="174"/>
  <c r="BK281" i="174"/>
  <c r="K281" i="174"/>
  <c r="H281" i="174"/>
  <c r="L281" i="174"/>
  <c r="I281" i="174"/>
  <c r="M281" i="174"/>
  <c r="J281" i="174"/>
  <c r="N281" i="174"/>
  <c r="D279" i="174"/>
  <c r="B279" i="174" s="1"/>
  <c r="AT279" i="174"/>
  <c r="AU279" i="174"/>
  <c r="AV279" i="174"/>
  <c r="AS279" i="174"/>
  <c r="AQ279" i="174"/>
  <c r="AR279" i="174"/>
  <c r="BM279" i="174"/>
  <c r="BK279" i="174"/>
  <c r="I279" i="174"/>
  <c r="M279" i="174"/>
  <c r="J279" i="174"/>
  <c r="N279" i="174"/>
  <c r="K279" i="174"/>
  <c r="H279" i="174"/>
  <c r="L279" i="174"/>
  <c r="AV278" i="174"/>
  <c r="AT278" i="174"/>
  <c r="AR278" i="174"/>
  <c r="AU278" i="174"/>
  <c r="AS278" i="174"/>
  <c r="AQ278" i="174"/>
  <c r="BM278" i="174"/>
  <c r="BK278" i="174"/>
  <c r="H278" i="174"/>
  <c r="L278" i="174"/>
  <c r="I278" i="174"/>
  <c r="M278" i="174"/>
  <c r="J278" i="174"/>
  <c r="N278" i="174"/>
  <c r="K278" i="174"/>
  <c r="AT275" i="174"/>
  <c r="AU275" i="174"/>
  <c r="AV275" i="174"/>
  <c r="AS275" i="174"/>
  <c r="AR275" i="174"/>
  <c r="AQ275" i="174"/>
  <c r="BM275" i="174"/>
  <c r="BK275" i="174"/>
  <c r="I275" i="174"/>
  <c r="M275" i="174"/>
  <c r="J275" i="174"/>
  <c r="N275" i="174"/>
  <c r="K275" i="174"/>
  <c r="H275" i="174"/>
  <c r="L275" i="174"/>
  <c r="D269" i="174"/>
  <c r="AU269" i="174"/>
  <c r="AV269" i="174"/>
  <c r="AT269" i="174"/>
  <c r="AQ269" i="174"/>
  <c r="AR269" i="174"/>
  <c r="AS269" i="174"/>
  <c r="BM269" i="174"/>
  <c r="BK269" i="174"/>
  <c r="K269" i="174"/>
  <c r="H269" i="174"/>
  <c r="L269" i="174"/>
  <c r="I269" i="174"/>
  <c r="M269" i="174"/>
  <c r="J269" i="174"/>
  <c r="N269" i="174"/>
  <c r="AT268" i="174"/>
  <c r="AU268" i="174"/>
  <c r="AV268" i="174"/>
  <c r="AQ268" i="174"/>
  <c r="AR268" i="174"/>
  <c r="AS268" i="174"/>
  <c r="BK268" i="174"/>
  <c r="BM268" i="174"/>
  <c r="J268" i="174"/>
  <c r="N268" i="174"/>
  <c r="K268" i="174"/>
  <c r="H268" i="174"/>
  <c r="L268" i="174"/>
  <c r="I268" i="174"/>
  <c r="M268" i="174"/>
  <c r="D265" i="174"/>
  <c r="AU265" i="174"/>
  <c r="AV265" i="174"/>
  <c r="AT265" i="174"/>
  <c r="AQ265" i="174"/>
  <c r="AR265" i="174"/>
  <c r="AS265" i="174"/>
  <c r="BM265" i="174"/>
  <c r="BK265" i="174"/>
  <c r="K265" i="174"/>
  <c r="H265" i="174"/>
  <c r="L265" i="174"/>
  <c r="I265" i="174"/>
  <c r="M265" i="174"/>
  <c r="J265" i="174"/>
  <c r="N265" i="174"/>
  <c r="F262" i="174"/>
  <c r="AV262" i="174"/>
  <c r="AT262" i="174"/>
  <c r="AU262" i="174"/>
  <c r="AR262" i="174"/>
  <c r="AS262" i="174"/>
  <c r="AQ262" i="174"/>
  <c r="BM262" i="174"/>
  <c r="BK262" i="174"/>
  <c r="H262" i="174"/>
  <c r="L262" i="174"/>
  <c r="I262" i="174"/>
  <c r="M262" i="174"/>
  <c r="J262" i="174"/>
  <c r="N262" i="174"/>
  <c r="K262" i="174"/>
  <c r="AT256" i="174"/>
  <c r="AU256" i="174"/>
  <c r="AV256" i="174"/>
  <c r="AQ256" i="174"/>
  <c r="AS256" i="174"/>
  <c r="AR256" i="174"/>
  <c r="BK256" i="174"/>
  <c r="BM256" i="174"/>
  <c r="J256" i="174"/>
  <c r="N256" i="174"/>
  <c r="K256" i="174"/>
  <c r="H256" i="174"/>
  <c r="L256" i="174"/>
  <c r="I256" i="174"/>
  <c r="M256" i="174"/>
  <c r="D249" i="174"/>
  <c r="AU249" i="174"/>
  <c r="AV249" i="174"/>
  <c r="AT249" i="174"/>
  <c r="AQ249" i="174"/>
  <c r="AR249" i="174"/>
  <c r="AS249" i="174"/>
  <c r="BM249" i="174"/>
  <c r="BK249" i="174"/>
  <c r="K249" i="174"/>
  <c r="H249" i="174"/>
  <c r="L249" i="174"/>
  <c r="I249" i="174"/>
  <c r="M249" i="174"/>
  <c r="J249" i="174"/>
  <c r="N249" i="174"/>
  <c r="AV246" i="174"/>
  <c r="AT246" i="174"/>
  <c r="AR246" i="174"/>
  <c r="AS246" i="174"/>
  <c r="AQ246" i="174"/>
  <c r="AU246" i="174"/>
  <c r="BM246" i="174"/>
  <c r="BK246" i="174"/>
  <c r="H246" i="174"/>
  <c r="L246" i="174"/>
  <c r="I246" i="174"/>
  <c r="M246" i="174"/>
  <c r="J246" i="174"/>
  <c r="N246" i="174"/>
  <c r="K246" i="174"/>
  <c r="E242" i="174"/>
  <c r="AV242" i="174"/>
  <c r="AT242" i="174"/>
  <c r="AU242" i="174"/>
  <c r="AR242" i="174"/>
  <c r="AS242" i="174"/>
  <c r="AQ242" i="174"/>
  <c r="BM242" i="174"/>
  <c r="BK242" i="174"/>
  <c r="H242" i="174"/>
  <c r="L242" i="174"/>
  <c r="I242" i="174"/>
  <c r="M242" i="174"/>
  <c r="J242" i="174"/>
  <c r="N242" i="174"/>
  <c r="K242" i="174"/>
  <c r="AV238" i="174"/>
  <c r="AT238" i="174"/>
  <c r="AU238" i="174"/>
  <c r="AR238" i="174"/>
  <c r="AS238" i="174"/>
  <c r="AQ238" i="174"/>
  <c r="BM238" i="174"/>
  <c r="BK238" i="174"/>
  <c r="H238" i="174"/>
  <c r="L238" i="174"/>
  <c r="I238" i="174"/>
  <c r="M238" i="174"/>
  <c r="J238" i="174"/>
  <c r="N238" i="174"/>
  <c r="K238" i="174"/>
  <c r="AU237" i="174"/>
  <c r="AV237" i="174"/>
  <c r="AT237" i="174"/>
  <c r="AQ237" i="174"/>
  <c r="AR237" i="174"/>
  <c r="AS237" i="174"/>
  <c r="BM237" i="174"/>
  <c r="BK237" i="174"/>
  <c r="K237" i="174"/>
  <c r="H237" i="174"/>
  <c r="L237" i="174"/>
  <c r="I237" i="174"/>
  <c r="M237" i="174"/>
  <c r="J237" i="174"/>
  <c r="N237" i="174"/>
  <c r="F235" i="174"/>
  <c r="AT235" i="174"/>
  <c r="AU235" i="174"/>
  <c r="AS235" i="174"/>
  <c r="AV235" i="174"/>
  <c r="AR235" i="174"/>
  <c r="AQ235" i="174"/>
  <c r="BM235" i="174"/>
  <c r="BK235" i="174"/>
  <c r="I235" i="174"/>
  <c r="M235" i="174"/>
  <c r="J235" i="174"/>
  <c r="N235" i="174"/>
  <c r="K235" i="174"/>
  <c r="H235" i="174"/>
  <c r="L235" i="174"/>
  <c r="AU233" i="174"/>
  <c r="AV233" i="174"/>
  <c r="AT233" i="174"/>
  <c r="AQ233" i="174"/>
  <c r="AR233" i="174"/>
  <c r="AS233" i="174"/>
  <c r="BM233" i="174"/>
  <c r="BK233" i="174"/>
  <c r="K233" i="174"/>
  <c r="H233" i="174"/>
  <c r="L233" i="174"/>
  <c r="I233" i="174"/>
  <c r="M233" i="174"/>
  <c r="J233" i="174"/>
  <c r="N233" i="174"/>
  <c r="D228" i="174"/>
  <c r="AT228" i="174"/>
  <c r="AU228" i="174"/>
  <c r="AV228" i="174"/>
  <c r="AQ228" i="174"/>
  <c r="AR228" i="174"/>
  <c r="AS228" i="174"/>
  <c r="BK228" i="174"/>
  <c r="BM228" i="174"/>
  <c r="J228" i="174"/>
  <c r="N228" i="174"/>
  <c r="K228" i="174"/>
  <c r="H228" i="174"/>
  <c r="L228" i="174"/>
  <c r="I228" i="174"/>
  <c r="M228" i="174"/>
  <c r="AV226" i="174"/>
  <c r="AT226" i="174"/>
  <c r="AU226" i="174"/>
  <c r="AR226" i="174"/>
  <c r="AS226" i="174"/>
  <c r="AQ226" i="174"/>
  <c r="BM226" i="174"/>
  <c r="BK226" i="174"/>
  <c r="H226" i="174"/>
  <c r="L226" i="174"/>
  <c r="I226" i="174"/>
  <c r="M226" i="174"/>
  <c r="J226" i="174"/>
  <c r="N226" i="174"/>
  <c r="K226" i="174"/>
  <c r="F224" i="174"/>
  <c r="AT224" i="174"/>
  <c r="AU224" i="174"/>
  <c r="AV224" i="174"/>
  <c r="AQ224" i="174"/>
  <c r="AS224" i="174"/>
  <c r="AR224" i="174"/>
  <c r="BK224" i="174"/>
  <c r="BM224" i="174"/>
  <c r="J224" i="174"/>
  <c r="N224" i="174"/>
  <c r="K224" i="174"/>
  <c r="H224" i="174"/>
  <c r="L224" i="174"/>
  <c r="I224" i="174"/>
  <c r="M224" i="174"/>
  <c r="F221" i="174"/>
  <c r="AU221" i="174"/>
  <c r="AV221" i="174"/>
  <c r="AT221" i="174"/>
  <c r="AQ221" i="174"/>
  <c r="AR221" i="174"/>
  <c r="AS221" i="174"/>
  <c r="BM221" i="174"/>
  <c r="BK221" i="174"/>
  <c r="K221" i="174"/>
  <c r="H221" i="174"/>
  <c r="L221" i="174"/>
  <c r="I221" i="174"/>
  <c r="M221" i="174"/>
  <c r="J221" i="174"/>
  <c r="N221" i="174"/>
  <c r="F219" i="174"/>
  <c r="AT219" i="174"/>
  <c r="AU219" i="174"/>
  <c r="AV219" i="174"/>
  <c r="AS219" i="174"/>
  <c r="AR219" i="174"/>
  <c r="AQ219" i="174"/>
  <c r="BM219" i="174"/>
  <c r="BK219" i="174"/>
  <c r="I219" i="174"/>
  <c r="M219" i="174"/>
  <c r="J219" i="174"/>
  <c r="N219" i="174"/>
  <c r="K219" i="174"/>
  <c r="H219" i="174"/>
  <c r="L219" i="174"/>
  <c r="D213" i="174"/>
  <c r="AU213" i="174"/>
  <c r="AV213" i="174"/>
  <c r="AT213" i="174"/>
  <c r="AQ213" i="174"/>
  <c r="AR213" i="174"/>
  <c r="AS213" i="174"/>
  <c r="BM213" i="174"/>
  <c r="BK213" i="174"/>
  <c r="K213" i="174"/>
  <c r="H213" i="174"/>
  <c r="L213" i="174"/>
  <c r="I213" i="174"/>
  <c r="M213" i="174"/>
  <c r="J213" i="174"/>
  <c r="N213" i="174"/>
  <c r="AV206" i="174"/>
  <c r="AT206" i="174"/>
  <c r="AU206" i="174"/>
  <c r="AQ206" i="174"/>
  <c r="AR206" i="174"/>
  <c r="AS206" i="174"/>
  <c r="BM206" i="174"/>
  <c r="BK206" i="174"/>
  <c r="H206" i="174"/>
  <c r="L206" i="174"/>
  <c r="I206" i="174"/>
  <c r="M206" i="174"/>
  <c r="J206" i="174"/>
  <c r="N206" i="174"/>
  <c r="K206" i="174"/>
  <c r="AT204" i="174"/>
  <c r="AU204" i="174"/>
  <c r="AV204" i="174"/>
  <c r="AS204" i="174"/>
  <c r="AQ204" i="174"/>
  <c r="AR204" i="174"/>
  <c r="BK204" i="174"/>
  <c r="BM204" i="174"/>
  <c r="J204" i="174"/>
  <c r="N204" i="174"/>
  <c r="K204" i="174"/>
  <c r="H204" i="174"/>
  <c r="L204" i="174"/>
  <c r="I204" i="174"/>
  <c r="M204" i="174"/>
  <c r="E201" i="174"/>
  <c r="B201" i="174" s="1"/>
  <c r="AU201" i="174"/>
  <c r="AV201" i="174"/>
  <c r="AT201" i="174"/>
  <c r="AQ201" i="174"/>
  <c r="AR201" i="174"/>
  <c r="AS201" i="174"/>
  <c r="BM201" i="174"/>
  <c r="BK201" i="174"/>
  <c r="K201" i="174"/>
  <c r="H201" i="174"/>
  <c r="L201" i="174"/>
  <c r="I201" i="174"/>
  <c r="M201" i="174"/>
  <c r="J201" i="174"/>
  <c r="N201" i="174"/>
  <c r="E198" i="174"/>
  <c r="D196" i="174"/>
  <c r="AT196" i="174"/>
  <c r="AU196" i="174"/>
  <c r="AV196" i="174"/>
  <c r="AS196" i="174"/>
  <c r="AQ196" i="174"/>
  <c r="AR196" i="174"/>
  <c r="BK196" i="174"/>
  <c r="BM196" i="174"/>
  <c r="J196" i="174"/>
  <c r="N196" i="174"/>
  <c r="K196" i="174"/>
  <c r="H196" i="174"/>
  <c r="L196" i="174"/>
  <c r="I196" i="174"/>
  <c r="M196" i="174"/>
  <c r="AT195" i="174"/>
  <c r="AU195" i="174"/>
  <c r="AV195" i="174"/>
  <c r="AR195" i="174"/>
  <c r="AS195" i="174"/>
  <c r="AQ195" i="174"/>
  <c r="BM195" i="174"/>
  <c r="BK195" i="174"/>
  <c r="I195" i="174"/>
  <c r="M195" i="174"/>
  <c r="J195" i="174"/>
  <c r="N195" i="174"/>
  <c r="K195" i="174"/>
  <c r="H195" i="174"/>
  <c r="L195" i="174"/>
  <c r="AT192" i="174"/>
  <c r="AU192" i="174"/>
  <c r="AV192" i="174"/>
  <c r="AS192" i="174"/>
  <c r="AQ192" i="174"/>
  <c r="AR192" i="174"/>
  <c r="BK192" i="174"/>
  <c r="BM192" i="174"/>
  <c r="J192" i="174"/>
  <c r="N192" i="174"/>
  <c r="K192" i="174"/>
  <c r="H192" i="174"/>
  <c r="L192" i="174"/>
  <c r="I192" i="174"/>
  <c r="M192" i="174"/>
  <c r="AU189" i="174"/>
  <c r="AV189" i="174"/>
  <c r="AT189" i="174"/>
  <c r="AQ189" i="174"/>
  <c r="AS189" i="174"/>
  <c r="AR189" i="174"/>
  <c r="BM189" i="174"/>
  <c r="BK189" i="174"/>
  <c r="K189" i="174"/>
  <c r="H189" i="174"/>
  <c r="L189" i="174"/>
  <c r="I189" i="174"/>
  <c r="M189" i="174"/>
  <c r="J189" i="174"/>
  <c r="N189" i="174"/>
  <c r="AU185" i="174"/>
  <c r="AV185" i="174"/>
  <c r="AT185" i="174"/>
  <c r="AQ185" i="174"/>
  <c r="AR185" i="174"/>
  <c r="AS185" i="174"/>
  <c r="BM185" i="174"/>
  <c r="BK185" i="174"/>
  <c r="K185" i="174"/>
  <c r="H185" i="174"/>
  <c r="L185" i="174"/>
  <c r="I185" i="174"/>
  <c r="M185" i="174"/>
  <c r="J185" i="174"/>
  <c r="N185" i="174"/>
  <c r="F181" i="174"/>
  <c r="AU181" i="174"/>
  <c r="AV181" i="174"/>
  <c r="AT181" i="174"/>
  <c r="AQ181" i="174"/>
  <c r="AR181" i="174"/>
  <c r="AS181" i="174"/>
  <c r="BM181" i="174"/>
  <c r="BK181" i="174"/>
  <c r="K181" i="174"/>
  <c r="H181" i="174"/>
  <c r="L181" i="174"/>
  <c r="I181" i="174"/>
  <c r="M181" i="174"/>
  <c r="J181" i="174"/>
  <c r="N181" i="174"/>
  <c r="AV174" i="174"/>
  <c r="AT174" i="174"/>
  <c r="AU174" i="174"/>
  <c r="AQ174" i="174"/>
  <c r="AR174" i="174"/>
  <c r="AS174" i="174"/>
  <c r="BM174" i="174"/>
  <c r="BK174" i="174"/>
  <c r="H174" i="174"/>
  <c r="L174" i="174"/>
  <c r="I174" i="174"/>
  <c r="M174" i="174"/>
  <c r="J174" i="174"/>
  <c r="N174" i="174"/>
  <c r="K174" i="174"/>
  <c r="AT171" i="174"/>
  <c r="AU171" i="174"/>
  <c r="AV171" i="174"/>
  <c r="AR171" i="174"/>
  <c r="AS171" i="174"/>
  <c r="AQ171" i="174"/>
  <c r="BM171" i="174"/>
  <c r="BK171" i="174"/>
  <c r="I171" i="174"/>
  <c r="M171" i="174"/>
  <c r="J171" i="174"/>
  <c r="N171" i="174"/>
  <c r="K171" i="174"/>
  <c r="H171" i="174"/>
  <c r="L171" i="174"/>
  <c r="AV170" i="174"/>
  <c r="AT170" i="174"/>
  <c r="AU170" i="174"/>
  <c r="AQ170" i="174"/>
  <c r="AR170" i="174"/>
  <c r="AS170" i="174"/>
  <c r="BM170" i="174"/>
  <c r="BK170" i="174"/>
  <c r="H170" i="174"/>
  <c r="L170" i="174"/>
  <c r="I170" i="174"/>
  <c r="M170" i="174"/>
  <c r="J170" i="174"/>
  <c r="N170" i="174"/>
  <c r="K170" i="174"/>
  <c r="F168" i="174"/>
  <c r="AT168" i="174"/>
  <c r="AU168" i="174"/>
  <c r="AV168" i="174"/>
  <c r="AS168" i="174"/>
  <c r="AR168" i="174"/>
  <c r="AQ168" i="174"/>
  <c r="BK168" i="174"/>
  <c r="BM168" i="174"/>
  <c r="J168" i="174"/>
  <c r="N168" i="174"/>
  <c r="K168" i="174"/>
  <c r="H168" i="174"/>
  <c r="L168" i="174"/>
  <c r="I168" i="174"/>
  <c r="M168" i="174"/>
  <c r="AT164" i="174"/>
  <c r="AU164" i="174"/>
  <c r="AV164" i="174"/>
  <c r="AS164" i="174"/>
  <c r="AQ164" i="174"/>
  <c r="AR164" i="174"/>
  <c r="BK164" i="174"/>
  <c r="BM164" i="174"/>
  <c r="J164" i="174"/>
  <c r="N164" i="174"/>
  <c r="K164" i="174"/>
  <c r="H164" i="174"/>
  <c r="L164" i="174"/>
  <c r="I164" i="174"/>
  <c r="M164" i="174"/>
  <c r="AT163" i="174"/>
  <c r="AU163" i="174"/>
  <c r="AV163" i="174"/>
  <c r="AR163" i="174"/>
  <c r="AS163" i="174"/>
  <c r="AQ163" i="174"/>
  <c r="BM163" i="174"/>
  <c r="BK163" i="174"/>
  <c r="I163" i="174"/>
  <c r="M163" i="174"/>
  <c r="J163" i="174"/>
  <c r="N163" i="174"/>
  <c r="K163" i="174"/>
  <c r="H163" i="174"/>
  <c r="L163" i="174"/>
  <c r="D161" i="174"/>
  <c r="AU161" i="174"/>
  <c r="AV161" i="174"/>
  <c r="AQ161" i="174"/>
  <c r="AR161" i="174"/>
  <c r="AT161" i="174"/>
  <c r="AS161" i="174"/>
  <c r="BM161" i="174"/>
  <c r="BK161" i="174"/>
  <c r="K161" i="174"/>
  <c r="H161" i="174"/>
  <c r="L161" i="174"/>
  <c r="I161" i="174"/>
  <c r="M161" i="174"/>
  <c r="J161" i="174"/>
  <c r="N161" i="174"/>
  <c r="D159" i="174"/>
  <c r="AT159" i="174"/>
  <c r="AU159" i="174"/>
  <c r="AV159" i="174"/>
  <c r="AR159" i="174"/>
  <c r="AS159" i="174"/>
  <c r="AQ159" i="174"/>
  <c r="BM159" i="174"/>
  <c r="BK159" i="174"/>
  <c r="I159" i="174"/>
  <c r="M159" i="174"/>
  <c r="J159" i="174"/>
  <c r="N159" i="174"/>
  <c r="K159" i="174"/>
  <c r="H159" i="174"/>
  <c r="L159" i="174"/>
  <c r="F148" i="174"/>
  <c r="AT148" i="174"/>
  <c r="AU148" i="174"/>
  <c r="AV148" i="174"/>
  <c r="AS148" i="174"/>
  <c r="AQ148" i="174"/>
  <c r="AR148" i="174"/>
  <c r="BK148" i="174"/>
  <c r="BM148" i="174"/>
  <c r="J148" i="174"/>
  <c r="N148" i="174"/>
  <c r="K148" i="174"/>
  <c r="H148" i="174"/>
  <c r="L148" i="174"/>
  <c r="I148" i="174"/>
  <c r="M148" i="174"/>
  <c r="AT143" i="174"/>
  <c r="AU143" i="174"/>
  <c r="AV143" i="174"/>
  <c r="AR143" i="174"/>
  <c r="AS143" i="174"/>
  <c r="AQ143" i="174"/>
  <c r="BM143" i="174"/>
  <c r="BK143" i="174"/>
  <c r="I143" i="174"/>
  <c r="M143" i="174"/>
  <c r="J143" i="174"/>
  <c r="N143" i="174"/>
  <c r="K143" i="174"/>
  <c r="H143" i="174"/>
  <c r="L143" i="174"/>
  <c r="AT140" i="174"/>
  <c r="AU140" i="174"/>
  <c r="AV140" i="174"/>
  <c r="AS140" i="174"/>
  <c r="AQ140" i="174"/>
  <c r="AR140" i="174"/>
  <c r="BK140" i="174"/>
  <c r="BM140" i="174"/>
  <c r="J140" i="174"/>
  <c r="N140" i="174"/>
  <c r="K140" i="174"/>
  <c r="H140" i="174"/>
  <c r="L140" i="174"/>
  <c r="I140" i="174"/>
  <c r="M140" i="174"/>
  <c r="E136" i="174"/>
  <c r="B136" i="174" s="1"/>
  <c r="AT136" i="174"/>
  <c r="AU136" i="174"/>
  <c r="AV136" i="174"/>
  <c r="AS136" i="174"/>
  <c r="AR136" i="174"/>
  <c r="AQ136" i="174"/>
  <c r="BK136" i="174"/>
  <c r="BM136" i="174"/>
  <c r="J136" i="174"/>
  <c r="N136" i="174"/>
  <c r="K136" i="174"/>
  <c r="H136" i="174"/>
  <c r="L136" i="174"/>
  <c r="I136" i="174"/>
  <c r="M136" i="174"/>
  <c r="D132" i="174"/>
  <c r="AT132" i="174"/>
  <c r="AU132" i="174"/>
  <c r="AV132" i="174"/>
  <c r="AS132" i="174"/>
  <c r="AQ132" i="174"/>
  <c r="AR132" i="174"/>
  <c r="BK132" i="174"/>
  <c r="BM132" i="174"/>
  <c r="J132" i="174"/>
  <c r="N132" i="174"/>
  <c r="K132" i="174"/>
  <c r="H132" i="174"/>
  <c r="L132" i="174"/>
  <c r="I132" i="174"/>
  <c r="M132" i="174"/>
  <c r="D130" i="174"/>
  <c r="B130" i="174" s="1"/>
  <c r="AV130" i="174"/>
  <c r="AT130" i="174"/>
  <c r="AU130" i="174"/>
  <c r="AQ130" i="174"/>
  <c r="AR130" i="174"/>
  <c r="AS130" i="174"/>
  <c r="BM130" i="174"/>
  <c r="BK130" i="174"/>
  <c r="H130" i="174"/>
  <c r="L130" i="174"/>
  <c r="I130" i="174"/>
  <c r="M130" i="174"/>
  <c r="J130" i="174"/>
  <c r="N130" i="174"/>
  <c r="K130" i="174"/>
  <c r="D116" i="174"/>
  <c r="AT116" i="174"/>
  <c r="AU116" i="174"/>
  <c r="AV116" i="174"/>
  <c r="AS116" i="174"/>
  <c r="AQ116" i="174"/>
  <c r="AR116" i="174"/>
  <c r="BK116" i="174"/>
  <c r="BM116" i="174"/>
  <c r="J116" i="174"/>
  <c r="N116" i="174"/>
  <c r="K116" i="174"/>
  <c r="H116" i="174"/>
  <c r="L116" i="174"/>
  <c r="I116" i="174"/>
  <c r="M116" i="174"/>
  <c r="E112" i="174"/>
  <c r="B112" i="174" s="1"/>
  <c r="AT112" i="174"/>
  <c r="AU112" i="174"/>
  <c r="AV112" i="174"/>
  <c r="AS112" i="174"/>
  <c r="AQ112" i="174"/>
  <c r="AR112" i="174"/>
  <c r="BK112" i="174"/>
  <c r="BM112" i="174"/>
  <c r="J112" i="174"/>
  <c r="N112" i="174"/>
  <c r="K112" i="174"/>
  <c r="H112" i="174"/>
  <c r="L112" i="174"/>
  <c r="I112" i="174"/>
  <c r="M112" i="174"/>
  <c r="D106" i="174"/>
  <c r="AV106" i="174"/>
  <c r="AT106" i="174"/>
  <c r="AU106" i="174"/>
  <c r="AQ106" i="174"/>
  <c r="AR106" i="174"/>
  <c r="AS106" i="174"/>
  <c r="BM106" i="174"/>
  <c r="BK106" i="174"/>
  <c r="H106" i="174"/>
  <c r="L106" i="174"/>
  <c r="I106" i="174"/>
  <c r="M106" i="174"/>
  <c r="J106" i="174"/>
  <c r="N106" i="174"/>
  <c r="K106" i="174"/>
  <c r="AU105" i="174"/>
  <c r="AV105" i="174"/>
  <c r="AT105" i="174"/>
  <c r="AQ105" i="174"/>
  <c r="AR105" i="174"/>
  <c r="AS105" i="174"/>
  <c r="BM105" i="174"/>
  <c r="BK105" i="174"/>
  <c r="K105" i="174"/>
  <c r="H105" i="174"/>
  <c r="L105" i="174"/>
  <c r="I105" i="174"/>
  <c r="M105" i="174"/>
  <c r="J105" i="174"/>
  <c r="N105" i="174"/>
  <c r="D100" i="174"/>
  <c r="AT100" i="174"/>
  <c r="AU100" i="174"/>
  <c r="AV100" i="174"/>
  <c r="AS100" i="174"/>
  <c r="AQ100" i="174"/>
  <c r="AR100" i="174"/>
  <c r="BK100" i="174"/>
  <c r="BM100" i="174"/>
  <c r="J100" i="174"/>
  <c r="N100" i="174"/>
  <c r="K100" i="174"/>
  <c r="H100" i="174"/>
  <c r="L100" i="174"/>
  <c r="I100" i="174"/>
  <c r="M100" i="174"/>
  <c r="AT96" i="174"/>
  <c r="AU96" i="174"/>
  <c r="AV96" i="174"/>
  <c r="AS96" i="174"/>
  <c r="AQ96" i="174"/>
  <c r="AR96" i="174"/>
  <c r="BK96" i="174"/>
  <c r="BM96" i="174"/>
  <c r="J96" i="174"/>
  <c r="N96" i="174"/>
  <c r="K96" i="174"/>
  <c r="H96" i="174"/>
  <c r="L96" i="174"/>
  <c r="I96" i="174"/>
  <c r="M96" i="174"/>
  <c r="AT95" i="174"/>
  <c r="AU95" i="174"/>
  <c r="AV95" i="174"/>
  <c r="AR95" i="174"/>
  <c r="AS95" i="174"/>
  <c r="AQ95" i="174"/>
  <c r="BM95" i="174"/>
  <c r="BK95" i="174"/>
  <c r="I95" i="174"/>
  <c r="M95" i="174"/>
  <c r="J95" i="174"/>
  <c r="N95" i="174"/>
  <c r="K95" i="174"/>
  <c r="H95" i="174"/>
  <c r="L95" i="174"/>
  <c r="D93" i="174"/>
  <c r="B93" i="174" s="1"/>
  <c r="AU93" i="174"/>
  <c r="AV93" i="174"/>
  <c r="AT93" i="174"/>
  <c r="AQ93" i="174"/>
  <c r="AS93" i="174"/>
  <c r="AR93" i="174"/>
  <c r="BM93" i="174"/>
  <c r="BK93" i="174"/>
  <c r="K93" i="174"/>
  <c r="H93" i="174"/>
  <c r="L93" i="174"/>
  <c r="I93" i="174"/>
  <c r="M93" i="174"/>
  <c r="J93" i="174"/>
  <c r="N93" i="174"/>
  <c r="F89" i="174"/>
  <c r="AU89" i="174"/>
  <c r="AV89" i="174"/>
  <c r="AT89" i="174"/>
  <c r="AQ89" i="174"/>
  <c r="AR89" i="174"/>
  <c r="AS89" i="174"/>
  <c r="BM89" i="174"/>
  <c r="BK89" i="174"/>
  <c r="K89" i="174"/>
  <c r="H89" i="174"/>
  <c r="L89" i="174"/>
  <c r="I89" i="174"/>
  <c r="M89" i="174"/>
  <c r="J89" i="174"/>
  <c r="N89" i="174"/>
  <c r="AT88" i="174"/>
  <c r="AU88" i="174"/>
  <c r="AV88" i="174"/>
  <c r="AS88" i="174"/>
  <c r="AR88" i="174"/>
  <c r="AQ88" i="174"/>
  <c r="BK88" i="174"/>
  <c r="BM88" i="174"/>
  <c r="J88" i="174"/>
  <c r="N88" i="174"/>
  <c r="K88" i="174"/>
  <c r="H88" i="174"/>
  <c r="L88" i="174"/>
  <c r="I88" i="174"/>
  <c r="M88" i="174"/>
  <c r="AT83" i="174"/>
  <c r="AU83" i="174"/>
  <c r="AV83" i="174"/>
  <c r="AR83" i="174"/>
  <c r="AS83" i="174"/>
  <c r="AQ83" i="174"/>
  <c r="BM83" i="174"/>
  <c r="BK83" i="174"/>
  <c r="I83" i="174"/>
  <c r="M83" i="174"/>
  <c r="J83" i="174"/>
  <c r="N83" i="174"/>
  <c r="K83" i="174"/>
  <c r="H83" i="174"/>
  <c r="L83" i="174"/>
  <c r="E79" i="174"/>
  <c r="B79" i="174" s="1"/>
  <c r="AV79" i="174"/>
  <c r="AT79" i="174"/>
  <c r="AU79" i="174"/>
  <c r="AR79" i="174"/>
  <c r="AS79" i="174"/>
  <c r="AQ79" i="174"/>
  <c r="BM79" i="174"/>
  <c r="BK79" i="174"/>
  <c r="I79" i="174"/>
  <c r="M79" i="174"/>
  <c r="J79" i="174"/>
  <c r="N79" i="174"/>
  <c r="K79" i="174"/>
  <c r="H79" i="174"/>
  <c r="L79" i="174"/>
  <c r="AU78" i="174"/>
  <c r="AV78" i="174"/>
  <c r="AT78" i="174"/>
  <c r="AQ78" i="174"/>
  <c r="AR78" i="174"/>
  <c r="AS78" i="174"/>
  <c r="BM78" i="174"/>
  <c r="BK78" i="174"/>
  <c r="H78" i="174"/>
  <c r="L78" i="174"/>
  <c r="I78" i="174"/>
  <c r="M78" i="174"/>
  <c r="J78" i="174"/>
  <c r="N78" i="174"/>
  <c r="K78" i="174"/>
  <c r="AV75" i="174"/>
  <c r="AT75" i="174"/>
  <c r="AU75" i="174"/>
  <c r="AR75" i="174"/>
  <c r="AS75" i="174"/>
  <c r="AQ75" i="174"/>
  <c r="BM75" i="174"/>
  <c r="BK75" i="174"/>
  <c r="I75" i="174"/>
  <c r="M75" i="174"/>
  <c r="J75" i="174"/>
  <c r="N75" i="174"/>
  <c r="K75" i="174"/>
  <c r="H75" i="174"/>
  <c r="L75" i="174"/>
  <c r="D72" i="174"/>
  <c r="AT72" i="174"/>
  <c r="AU72" i="174"/>
  <c r="AV72" i="174"/>
  <c r="AS72" i="174"/>
  <c r="AR72" i="174"/>
  <c r="AQ72" i="174"/>
  <c r="BK72" i="174"/>
  <c r="BM72" i="174"/>
  <c r="J72" i="174"/>
  <c r="N72" i="174"/>
  <c r="K72" i="174"/>
  <c r="H72" i="174"/>
  <c r="L72" i="174"/>
  <c r="I72" i="174"/>
  <c r="M72" i="174"/>
  <c r="AV71" i="174"/>
  <c r="AT71" i="174"/>
  <c r="AU71" i="174"/>
  <c r="AR71" i="174"/>
  <c r="AS71" i="174"/>
  <c r="AQ71" i="174"/>
  <c r="BM71" i="174"/>
  <c r="BK71" i="174"/>
  <c r="I71" i="174"/>
  <c r="M71" i="174"/>
  <c r="J71" i="174"/>
  <c r="N71" i="174"/>
  <c r="K71" i="174"/>
  <c r="H71" i="174"/>
  <c r="L71" i="174"/>
  <c r="AV67" i="174"/>
  <c r="AT67" i="174"/>
  <c r="AU67" i="174"/>
  <c r="AR67" i="174"/>
  <c r="AS67" i="174"/>
  <c r="AQ67" i="174"/>
  <c r="BM67" i="174"/>
  <c r="BK67" i="174"/>
  <c r="I67" i="174"/>
  <c r="M67" i="174"/>
  <c r="J67" i="174"/>
  <c r="N67" i="174"/>
  <c r="K67" i="174"/>
  <c r="H67" i="174"/>
  <c r="L67" i="174"/>
  <c r="E63" i="174"/>
  <c r="B63" i="174" s="1"/>
  <c r="AV63" i="174"/>
  <c r="AT63" i="174"/>
  <c r="AR63" i="174"/>
  <c r="AS63" i="174"/>
  <c r="AU63" i="174"/>
  <c r="AQ63" i="174"/>
  <c r="BM63" i="174"/>
  <c r="BK63" i="174"/>
  <c r="I63" i="174"/>
  <c r="M63" i="174"/>
  <c r="J63" i="174"/>
  <c r="N63" i="174"/>
  <c r="K63" i="174"/>
  <c r="H63" i="174"/>
  <c r="L63" i="174"/>
  <c r="AU62" i="174"/>
  <c r="AV62" i="174"/>
  <c r="AT62" i="174"/>
  <c r="AQ62" i="174"/>
  <c r="AR62" i="174"/>
  <c r="AS62" i="174"/>
  <c r="BM62" i="174"/>
  <c r="BK62" i="174"/>
  <c r="H62" i="174"/>
  <c r="L62" i="174"/>
  <c r="I62" i="174"/>
  <c r="M62" i="174"/>
  <c r="J62" i="174"/>
  <c r="N62" i="174"/>
  <c r="K62" i="174"/>
  <c r="AT60" i="174"/>
  <c r="AU60" i="174"/>
  <c r="AV60" i="174"/>
  <c r="AS60" i="174"/>
  <c r="AQ60" i="174"/>
  <c r="AR60" i="174"/>
  <c r="BK60" i="174"/>
  <c r="BM60" i="174"/>
  <c r="J60" i="174"/>
  <c r="N60" i="174"/>
  <c r="K60" i="174"/>
  <c r="H60" i="174"/>
  <c r="L60" i="174"/>
  <c r="I60" i="174"/>
  <c r="M60" i="174"/>
  <c r="AT56" i="174"/>
  <c r="AU56" i="174"/>
  <c r="AV56" i="174"/>
  <c r="AS56" i="174"/>
  <c r="AR56" i="174"/>
  <c r="AQ56" i="174"/>
  <c r="BK56" i="174"/>
  <c r="BM56" i="174"/>
  <c r="J56" i="174"/>
  <c r="N56" i="174"/>
  <c r="K56" i="174"/>
  <c r="H56" i="174"/>
  <c r="L56" i="174"/>
  <c r="I56" i="174"/>
  <c r="M56" i="174"/>
  <c r="AV55" i="174"/>
  <c r="AT55" i="174"/>
  <c r="AU55" i="174"/>
  <c r="AR55" i="174"/>
  <c r="AS55" i="174"/>
  <c r="AQ55" i="174"/>
  <c r="BM55" i="174"/>
  <c r="BK55" i="174"/>
  <c r="I55" i="174"/>
  <c r="M55" i="174"/>
  <c r="J55" i="174"/>
  <c r="N55" i="174"/>
  <c r="K55" i="174"/>
  <c r="H55" i="174"/>
  <c r="L55" i="174"/>
  <c r="AU50" i="174"/>
  <c r="AV50" i="174"/>
  <c r="AT50" i="174"/>
  <c r="AQ50" i="174"/>
  <c r="AR50" i="174"/>
  <c r="AS50" i="174"/>
  <c r="BM50" i="174"/>
  <c r="BK50" i="174"/>
  <c r="H50" i="174"/>
  <c r="L50" i="174"/>
  <c r="I50" i="174"/>
  <c r="M50" i="174"/>
  <c r="J50" i="174"/>
  <c r="N50" i="174"/>
  <c r="K50" i="174"/>
  <c r="AV43" i="174"/>
  <c r="AT43" i="174"/>
  <c r="AU43" i="174"/>
  <c r="AR43" i="174"/>
  <c r="AS43" i="174"/>
  <c r="AQ43" i="174"/>
  <c r="BM43" i="174"/>
  <c r="BK43" i="174"/>
  <c r="I43" i="174"/>
  <c r="M43" i="174"/>
  <c r="J43" i="174"/>
  <c r="N43" i="174"/>
  <c r="K43" i="174"/>
  <c r="H43" i="174"/>
  <c r="L43" i="174"/>
  <c r="D39" i="174"/>
  <c r="B39" i="174" s="1"/>
  <c r="AV39" i="174"/>
  <c r="AT39" i="174"/>
  <c r="AU39" i="174"/>
  <c r="AR39" i="174"/>
  <c r="AS39" i="174"/>
  <c r="AQ39" i="174"/>
  <c r="BM39" i="174"/>
  <c r="BK39" i="174"/>
  <c r="I39" i="174"/>
  <c r="M39" i="174"/>
  <c r="J39" i="174"/>
  <c r="N39" i="174"/>
  <c r="K39" i="174"/>
  <c r="H39" i="174"/>
  <c r="L39" i="174"/>
  <c r="D37" i="174"/>
  <c r="AT37" i="174"/>
  <c r="AU37" i="174"/>
  <c r="AV37" i="174"/>
  <c r="AQ37" i="174"/>
  <c r="AR37" i="174"/>
  <c r="AS37" i="174"/>
  <c r="BM37" i="174"/>
  <c r="BK37" i="174"/>
  <c r="K37" i="174"/>
  <c r="H37" i="174"/>
  <c r="L37" i="174"/>
  <c r="I37" i="174"/>
  <c r="M37" i="174"/>
  <c r="J37" i="174"/>
  <c r="N37" i="174"/>
  <c r="AT33" i="174"/>
  <c r="AU33" i="174"/>
  <c r="AV33" i="174"/>
  <c r="AQ33" i="174"/>
  <c r="AR33" i="174"/>
  <c r="AS33" i="174"/>
  <c r="BM33" i="174"/>
  <c r="BK33" i="174"/>
  <c r="K33" i="174"/>
  <c r="H33" i="174"/>
  <c r="L33" i="174"/>
  <c r="I33" i="174"/>
  <c r="M33" i="174"/>
  <c r="J33" i="174"/>
  <c r="N33" i="174"/>
  <c r="AV27" i="174"/>
  <c r="AT27" i="174"/>
  <c r="AU27" i="174"/>
  <c r="AR27" i="174"/>
  <c r="AS27" i="174"/>
  <c r="AQ27" i="174"/>
  <c r="BM27" i="174"/>
  <c r="BK27" i="174"/>
  <c r="I27" i="174"/>
  <c r="M27" i="174"/>
  <c r="J27" i="174"/>
  <c r="N27" i="174"/>
  <c r="K27" i="174"/>
  <c r="H27" i="174"/>
  <c r="L27" i="174"/>
  <c r="F22" i="174"/>
  <c r="AU18" i="174"/>
  <c r="AV18" i="174"/>
  <c r="AT18" i="174"/>
  <c r="AS18" i="174"/>
  <c r="AR18" i="174"/>
  <c r="AQ18" i="174"/>
  <c r="BM18" i="174"/>
  <c r="BK18" i="174"/>
  <c r="H18" i="174"/>
  <c r="L18" i="174"/>
  <c r="I18" i="174"/>
  <c r="M18" i="174"/>
  <c r="J18" i="174"/>
  <c r="N18" i="174"/>
  <c r="K18" i="174"/>
  <c r="F15" i="174"/>
  <c r="F14" i="174"/>
  <c r="AU10" i="174"/>
  <c r="AV10" i="174"/>
  <c r="AT10" i="174"/>
  <c r="AS10" i="174"/>
  <c r="AQ10" i="174"/>
  <c r="AR10" i="174"/>
  <c r="H10" i="174"/>
  <c r="BM10" i="174"/>
  <c r="BK10" i="174"/>
  <c r="L10" i="174"/>
  <c r="I10" i="174"/>
  <c r="M10" i="174"/>
  <c r="J10" i="174"/>
  <c r="N10" i="174"/>
  <c r="K10" i="174"/>
  <c r="D7" i="174"/>
  <c r="AV7" i="174"/>
  <c r="AT7" i="174"/>
  <c r="AU7" i="174"/>
  <c r="AQ7" i="174"/>
  <c r="AR7" i="174"/>
  <c r="AS7" i="174"/>
  <c r="BM7" i="174"/>
  <c r="BK7" i="174"/>
  <c r="K7" i="174"/>
  <c r="H7" i="174"/>
  <c r="L7" i="174"/>
  <c r="I7" i="174"/>
  <c r="M7" i="174"/>
  <c r="J7" i="174"/>
  <c r="N7" i="174"/>
  <c r="AT758" i="174"/>
  <c r="AU758" i="174"/>
  <c r="AR758" i="174"/>
  <c r="AS758" i="174"/>
  <c r="AQ758" i="174"/>
  <c r="AV758" i="174"/>
  <c r="AE758" i="174"/>
  <c r="P758" i="174"/>
  <c r="T758" i="174"/>
  <c r="BM758" i="174"/>
  <c r="BK758" i="174"/>
  <c r="AA758" i="174"/>
  <c r="AB758" i="174"/>
  <c r="W758" i="174"/>
  <c r="J758" i="174"/>
  <c r="N758" i="174"/>
  <c r="K758" i="174"/>
  <c r="H758" i="174"/>
  <c r="L758" i="174"/>
  <c r="I758" i="174"/>
  <c r="M758" i="174"/>
  <c r="D738" i="174"/>
  <c r="AT738" i="174"/>
  <c r="AU738" i="174"/>
  <c r="AV738" i="174"/>
  <c r="AR738" i="174"/>
  <c r="AS738" i="174"/>
  <c r="AQ738" i="174"/>
  <c r="BM738" i="174"/>
  <c r="BK738" i="174"/>
  <c r="J738" i="174"/>
  <c r="N738" i="174"/>
  <c r="K738" i="174"/>
  <c r="H738" i="174"/>
  <c r="L738" i="174"/>
  <c r="I738" i="174"/>
  <c r="M738" i="174"/>
  <c r="AT733" i="174"/>
  <c r="AU733" i="174"/>
  <c r="AQ733" i="174"/>
  <c r="AR733" i="174"/>
  <c r="AV733" i="174"/>
  <c r="AS733" i="174"/>
  <c r="BM733" i="174"/>
  <c r="BK733" i="174"/>
  <c r="I733" i="174"/>
  <c r="M733" i="174"/>
  <c r="J733" i="174"/>
  <c r="N733" i="174"/>
  <c r="K733" i="174"/>
  <c r="H733" i="174"/>
  <c r="L733" i="174"/>
  <c r="AU727" i="174"/>
  <c r="AV727" i="174"/>
  <c r="AT727" i="174"/>
  <c r="AS727" i="174"/>
  <c r="AQ727" i="174"/>
  <c r="AR727" i="174"/>
  <c r="BM727" i="174"/>
  <c r="BK727" i="174"/>
  <c r="K727" i="174"/>
  <c r="H727" i="174"/>
  <c r="L727" i="174"/>
  <c r="I727" i="174"/>
  <c r="M727" i="174"/>
  <c r="J727" i="174"/>
  <c r="N727" i="174"/>
  <c r="E724" i="174"/>
  <c r="B724" i="174" s="1"/>
  <c r="AV724" i="174"/>
  <c r="AT724" i="174"/>
  <c r="AU724" i="174"/>
  <c r="AQ724" i="174"/>
  <c r="AR724" i="174"/>
  <c r="AS724" i="174"/>
  <c r="BM724" i="174"/>
  <c r="BK724" i="174"/>
  <c r="H724" i="174"/>
  <c r="L724" i="174"/>
  <c r="I724" i="174"/>
  <c r="M724" i="174"/>
  <c r="J724" i="174"/>
  <c r="N724" i="174"/>
  <c r="K724" i="174"/>
  <c r="AT721" i="174"/>
  <c r="AQ721" i="174"/>
  <c r="AU721" i="174"/>
  <c r="AR721" i="174"/>
  <c r="AV721" i="174"/>
  <c r="AS721" i="174"/>
  <c r="F721" i="174"/>
  <c r="BM721" i="174"/>
  <c r="BK721" i="174"/>
  <c r="I721" i="174"/>
  <c r="M721" i="174"/>
  <c r="J721" i="174"/>
  <c r="N721" i="174"/>
  <c r="K721" i="174"/>
  <c r="H721" i="174"/>
  <c r="L721" i="174"/>
  <c r="E715" i="174"/>
  <c r="AU715" i="174"/>
  <c r="AT715" i="174"/>
  <c r="AV715" i="174"/>
  <c r="AS715" i="174"/>
  <c r="AR715" i="174"/>
  <c r="AQ715" i="174"/>
  <c r="BM715" i="174"/>
  <c r="BK715" i="174"/>
  <c r="K715" i="174"/>
  <c r="H715" i="174"/>
  <c r="L715" i="174"/>
  <c r="I715" i="174"/>
  <c r="M715" i="174"/>
  <c r="J715" i="174"/>
  <c r="N715" i="174"/>
  <c r="D712" i="174"/>
  <c r="AV712" i="174"/>
  <c r="AT712" i="174"/>
  <c r="AQ712" i="174"/>
  <c r="AU712" i="174"/>
  <c r="AS712" i="174"/>
  <c r="AR712" i="174"/>
  <c r="BK712" i="174"/>
  <c r="BM712" i="174"/>
  <c r="H712" i="174"/>
  <c r="L712" i="174"/>
  <c r="I712" i="174"/>
  <c r="M712" i="174"/>
  <c r="J712" i="174"/>
  <c r="N712" i="174"/>
  <c r="K712" i="174"/>
  <c r="AV709" i="174"/>
  <c r="AU709" i="174"/>
  <c r="AQ709" i="174"/>
  <c r="AR709" i="174"/>
  <c r="AT709" i="174"/>
  <c r="AS709" i="174"/>
  <c r="BM709" i="174"/>
  <c r="BK709" i="174"/>
  <c r="I709" i="174"/>
  <c r="M709" i="174"/>
  <c r="J709" i="174"/>
  <c r="N709" i="174"/>
  <c r="K709" i="174"/>
  <c r="H709" i="174"/>
  <c r="L709" i="174"/>
  <c r="AU707" i="174"/>
  <c r="AS707" i="174"/>
  <c r="AT707" i="174"/>
  <c r="AR707" i="174"/>
  <c r="AV707" i="174"/>
  <c r="AQ707" i="174"/>
  <c r="BM707" i="174"/>
  <c r="BK707" i="174"/>
  <c r="K707" i="174"/>
  <c r="H707" i="174"/>
  <c r="L707" i="174"/>
  <c r="I707" i="174"/>
  <c r="M707" i="174"/>
  <c r="J707" i="174"/>
  <c r="N707" i="174"/>
  <c r="AV700" i="174"/>
  <c r="AT700" i="174"/>
  <c r="AQ700" i="174"/>
  <c r="AU700" i="174"/>
  <c r="AR700" i="174"/>
  <c r="AS700" i="174"/>
  <c r="BM700" i="174"/>
  <c r="BK700" i="174"/>
  <c r="H700" i="174"/>
  <c r="L700" i="174"/>
  <c r="I700" i="174"/>
  <c r="M700" i="174"/>
  <c r="J700" i="174"/>
  <c r="N700" i="174"/>
  <c r="K700" i="174"/>
  <c r="F704" i="174"/>
  <c r="AV704" i="174"/>
  <c r="AU704" i="174"/>
  <c r="AQ704" i="174"/>
  <c r="AS704" i="174"/>
  <c r="AR704" i="174"/>
  <c r="AT704" i="174"/>
  <c r="BM704" i="174"/>
  <c r="BK704" i="174"/>
  <c r="H704" i="174"/>
  <c r="L704" i="174"/>
  <c r="I704" i="174"/>
  <c r="M704" i="174"/>
  <c r="J704" i="174"/>
  <c r="N704" i="174"/>
  <c r="K704" i="174"/>
  <c r="D688" i="174"/>
  <c r="AV688" i="174"/>
  <c r="AU688" i="174"/>
  <c r="AT688" i="174"/>
  <c r="AQ688" i="174"/>
  <c r="AS688" i="174"/>
  <c r="AR688" i="174"/>
  <c r="BK688" i="174"/>
  <c r="BM688" i="174"/>
  <c r="H688" i="174"/>
  <c r="L688" i="174"/>
  <c r="I688" i="174"/>
  <c r="M688" i="174"/>
  <c r="J688" i="174"/>
  <c r="N688" i="174"/>
  <c r="K688" i="174"/>
  <c r="D671" i="174"/>
  <c r="AU671" i="174"/>
  <c r="AT671" i="174"/>
  <c r="AS671" i="174"/>
  <c r="AV671" i="174"/>
  <c r="AQ671" i="174"/>
  <c r="AR671" i="174"/>
  <c r="BM671" i="174"/>
  <c r="BK671" i="174"/>
  <c r="K671" i="174"/>
  <c r="H671" i="174"/>
  <c r="L671" i="174"/>
  <c r="I671" i="174"/>
  <c r="M671" i="174"/>
  <c r="J671" i="174"/>
  <c r="N671" i="174"/>
  <c r="E669" i="174"/>
  <c r="AT669" i="174"/>
  <c r="AU669" i="174"/>
  <c r="AQ669" i="174"/>
  <c r="AR669" i="174"/>
  <c r="AV669" i="174"/>
  <c r="AS669" i="174"/>
  <c r="BM669" i="174"/>
  <c r="BK669" i="174"/>
  <c r="I669" i="174"/>
  <c r="M669" i="174"/>
  <c r="J669" i="174"/>
  <c r="N669" i="174"/>
  <c r="K669" i="174"/>
  <c r="H669" i="174"/>
  <c r="L669" i="174"/>
  <c r="AT666" i="174"/>
  <c r="AV666" i="174"/>
  <c r="AR666" i="174"/>
  <c r="AS666" i="174"/>
  <c r="AU666" i="174"/>
  <c r="AQ666" i="174"/>
  <c r="BM666" i="174"/>
  <c r="BK666" i="174"/>
  <c r="J666" i="174"/>
  <c r="N666" i="174"/>
  <c r="K666" i="174"/>
  <c r="H666" i="174"/>
  <c r="L666" i="174"/>
  <c r="I666" i="174"/>
  <c r="M666" i="174"/>
  <c r="AU663" i="174"/>
  <c r="AV663" i="174"/>
  <c r="AT663" i="174"/>
  <c r="AS663" i="174"/>
  <c r="AQ663" i="174"/>
  <c r="AR663" i="174"/>
  <c r="BM663" i="174"/>
  <c r="BK663" i="174"/>
  <c r="K663" i="174"/>
  <c r="H663" i="174"/>
  <c r="L663" i="174"/>
  <c r="I663" i="174"/>
  <c r="M663" i="174"/>
  <c r="J663" i="174"/>
  <c r="N663" i="174"/>
  <c r="AU659" i="174"/>
  <c r="AV659" i="174"/>
  <c r="AS659" i="174"/>
  <c r="AR659" i="174"/>
  <c r="AT659" i="174"/>
  <c r="AQ659" i="174"/>
  <c r="BM659" i="174"/>
  <c r="BK659" i="174"/>
  <c r="K659" i="174"/>
  <c r="H659" i="174"/>
  <c r="L659" i="174"/>
  <c r="I659" i="174"/>
  <c r="M659" i="174"/>
  <c r="J659" i="174"/>
  <c r="N659" i="174"/>
  <c r="F656" i="174"/>
  <c r="AV656" i="174"/>
  <c r="AU656" i="174"/>
  <c r="AT656" i="174"/>
  <c r="AQ656" i="174"/>
  <c r="AS656" i="174"/>
  <c r="AR656" i="174"/>
  <c r="BK656" i="174"/>
  <c r="BM656" i="174"/>
  <c r="H656" i="174"/>
  <c r="L656" i="174"/>
  <c r="I656" i="174"/>
  <c r="M656" i="174"/>
  <c r="J656" i="174"/>
  <c r="N656" i="174"/>
  <c r="K656" i="174"/>
  <c r="AT654" i="174"/>
  <c r="AV654" i="174"/>
  <c r="AR654" i="174"/>
  <c r="AS654" i="174"/>
  <c r="AQ654" i="174"/>
  <c r="AU654" i="174"/>
  <c r="BM654" i="174"/>
  <c r="BK654" i="174"/>
  <c r="J654" i="174"/>
  <c r="N654" i="174"/>
  <c r="K654" i="174"/>
  <c r="H654" i="174"/>
  <c r="L654" i="174"/>
  <c r="I654" i="174"/>
  <c r="M654" i="174"/>
  <c r="D651" i="174"/>
  <c r="B651" i="174" s="1"/>
  <c r="AU651" i="174"/>
  <c r="AV651" i="174"/>
  <c r="AS651" i="174"/>
  <c r="AR651" i="174"/>
  <c r="AT651" i="174"/>
  <c r="AQ651" i="174"/>
  <c r="BM651" i="174"/>
  <c r="BK651" i="174"/>
  <c r="K651" i="174"/>
  <c r="H651" i="174"/>
  <c r="L651" i="174"/>
  <c r="I651" i="174"/>
  <c r="M651" i="174"/>
  <c r="J651" i="174"/>
  <c r="N651" i="174"/>
  <c r="F649" i="174"/>
  <c r="AT649" i="174"/>
  <c r="AV649" i="174"/>
  <c r="AQ649" i="174"/>
  <c r="AR649" i="174"/>
  <c r="AU649" i="174"/>
  <c r="AS649" i="174"/>
  <c r="BM649" i="174"/>
  <c r="BK649" i="174"/>
  <c r="I649" i="174"/>
  <c r="M649" i="174"/>
  <c r="J649" i="174"/>
  <c r="N649" i="174"/>
  <c r="K649" i="174"/>
  <c r="H649" i="174"/>
  <c r="L649" i="174"/>
  <c r="AT645" i="174"/>
  <c r="AU645" i="174"/>
  <c r="AQ645" i="174"/>
  <c r="AR645" i="174"/>
  <c r="AV645" i="174"/>
  <c r="AS645" i="174"/>
  <c r="F645" i="174"/>
  <c r="BM645" i="174"/>
  <c r="BK645" i="174"/>
  <c r="I645" i="174"/>
  <c r="M645" i="174"/>
  <c r="J645" i="174"/>
  <c r="N645" i="174"/>
  <c r="K645" i="174"/>
  <c r="H645" i="174"/>
  <c r="L645" i="174"/>
  <c r="AU643" i="174"/>
  <c r="AV643" i="174"/>
  <c r="AS643" i="174"/>
  <c r="AT643" i="174"/>
  <c r="AR643" i="174"/>
  <c r="AQ643" i="174"/>
  <c r="T643" i="174"/>
  <c r="BM643" i="174"/>
  <c r="BK643" i="174"/>
  <c r="K643" i="174"/>
  <c r="H643" i="174"/>
  <c r="L643" i="174"/>
  <c r="I643" i="174"/>
  <c r="M643" i="174"/>
  <c r="J643" i="174"/>
  <c r="N643" i="174"/>
  <c r="E640" i="174"/>
  <c r="AV640" i="174"/>
  <c r="AT640" i="174"/>
  <c r="AQ640" i="174"/>
  <c r="AS640" i="174"/>
  <c r="AU640" i="174"/>
  <c r="AR640" i="174"/>
  <c r="BK640" i="174"/>
  <c r="BM640" i="174"/>
  <c r="H640" i="174"/>
  <c r="L640" i="174"/>
  <c r="I640" i="174"/>
  <c r="M640" i="174"/>
  <c r="J640" i="174"/>
  <c r="N640" i="174"/>
  <c r="K640" i="174"/>
  <c r="F634" i="174"/>
  <c r="AT634" i="174"/>
  <c r="AU634" i="174"/>
  <c r="AV634" i="174"/>
  <c r="AR634" i="174"/>
  <c r="AS634" i="174"/>
  <c r="AQ634" i="174"/>
  <c r="BM634" i="174"/>
  <c r="BK634" i="174"/>
  <c r="J634" i="174"/>
  <c r="N634" i="174"/>
  <c r="K634" i="174"/>
  <c r="H634" i="174"/>
  <c r="L634" i="174"/>
  <c r="I634" i="174"/>
  <c r="M634" i="174"/>
  <c r="D632" i="174"/>
  <c r="AV632" i="174"/>
  <c r="AT632" i="174"/>
  <c r="AU632" i="174"/>
  <c r="AQ632" i="174"/>
  <c r="AS632" i="174"/>
  <c r="AR632" i="174"/>
  <c r="BK632" i="174"/>
  <c r="BM632" i="174"/>
  <c r="H632" i="174"/>
  <c r="L632" i="174"/>
  <c r="I632" i="174"/>
  <c r="M632" i="174"/>
  <c r="J632" i="174"/>
  <c r="N632" i="174"/>
  <c r="K632" i="174"/>
  <c r="E629" i="174"/>
  <c r="AT629" i="174"/>
  <c r="AU629" i="174"/>
  <c r="AQ629" i="174"/>
  <c r="AR629" i="174"/>
  <c r="AV629" i="174"/>
  <c r="AS629" i="174"/>
  <c r="BM629" i="174"/>
  <c r="BK629" i="174"/>
  <c r="I629" i="174"/>
  <c r="M629" i="174"/>
  <c r="J629" i="174"/>
  <c r="N629" i="174"/>
  <c r="K629" i="174"/>
  <c r="H629" i="174"/>
  <c r="L629" i="174"/>
  <c r="AU627" i="174"/>
  <c r="AV627" i="174"/>
  <c r="AS627" i="174"/>
  <c r="AT627" i="174"/>
  <c r="AR627" i="174"/>
  <c r="AQ627" i="174"/>
  <c r="BM627" i="174"/>
  <c r="BK627" i="174"/>
  <c r="K627" i="174"/>
  <c r="H627" i="174"/>
  <c r="L627" i="174"/>
  <c r="I627" i="174"/>
  <c r="M627" i="174"/>
  <c r="J627" i="174"/>
  <c r="N627" i="174"/>
  <c r="AV624" i="174"/>
  <c r="AT624" i="174"/>
  <c r="AQ624" i="174"/>
  <c r="AU624" i="174"/>
  <c r="AS624" i="174"/>
  <c r="AR624" i="174"/>
  <c r="BK624" i="174"/>
  <c r="BM624" i="174"/>
  <c r="H624" i="174"/>
  <c r="L624" i="174"/>
  <c r="I624" i="174"/>
  <c r="M624" i="174"/>
  <c r="J624" i="174"/>
  <c r="N624" i="174"/>
  <c r="K624" i="174"/>
  <c r="D618" i="174"/>
  <c r="AT618" i="174"/>
  <c r="AU618" i="174"/>
  <c r="AV618" i="174"/>
  <c r="AR618" i="174"/>
  <c r="AS618" i="174"/>
  <c r="AQ618" i="174"/>
  <c r="BM618" i="174"/>
  <c r="BK618" i="174"/>
  <c r="J618" i="174"/>
  <c r="N618" i="174"/>
  <c r="K618" i="174"/>
  <c r="H618" i="174"/>
  <c r="L618" i="174"/>
  <c r="I618" i="174"/>
  <c r="M618" i="174"/>
  <c r="AT613" i="174"/>
  <c r="AU613" i="174"/>
  <c r="AQ613" i="174"/>
  <c r="AR613" i="174"/>
  <c r="AV613" i="174"/>
  <c r="AS613" i="174"/>
  <c r="BM613" i="174"/>
  <c r="BK613" i="174"/>
  <c r="I613" i="174"/>
  <c r="M613" i="174"/>
  <c r="J613" i="174"/>
  <c r="N613" i="174"/>
  <c r="K613" i="174"/>
  <c r="H613" i="174"/>
  <c r="L613" i="174"/>
  <c r="AT609" i="174"/>
  <c r="AV609" i="174"/>
  <c r="AU609" i="174"/>
  <c r="AQ609" i="174"/>
  <c r="AR609" i="174"/>
  <c r="AS609" i="174"/>
  <c r="F609" i="174"/>
  <c r="BM609" i="174"/>
  <c r="BK609" i="174"/>
  <c r="I609" i="174"/>
  <c r="M609" i="174"/>
  <c r="J609" i="174"/>
  <c r="N609" i="174"/>
  <c r="K609" i="174"/>
  <c r="H609" i="174"/>
  <c r="L609" i="174"/>
  <c r="AV608" i="174"/>
  <c r="AT608" i="174"/>
  <c r="AQ608" i="174"/>
  <c r="AS608" i="174"/>
  <c r="AU608" i="174"/>
  <c r="AR608" i="174"/>
  <c r="BK608" i="174"/>
  <c r="BM608" i="174"/>
  <c r="H608" i="174"/>
  <c r="L608" i="174"/>
  <c r="I608" i="174"/>
  <c r="M608" i="174"/>
  <c r="J608" i="174"/>
  <c r="N608" i="174"/>
  <c r="K608" i="174"/>
  <c r="AT606" i="174"/>
  <c r="AU606" i="174"/>
  <c r="AR606" i="174"/>
  <c r="AS606" i="174"/>
  <c r="AQ606" i="174"/>
  <c r="AV606" i="174"/>
  <c r="BM606" i="174"/>
  <c r="BK606" i="174"/>
  <c r="J606" i="174"/>
  <c r="N606" i="174"/>
  <c r="K606" i="174"/>
  <c r="H606" i="174"/>
  <c r="L606" i="174"/>
  <c r="I606" i="174"/>
  <c r="M606" i="174"/>
  <c r="AU603" i="174"/>
  <c r="AV603" i="174"/>
  <c r="AS603" i="174"/>
  <c r="AT603" i="174"/>
  <c r="AR603" i="174"/>
  <c r="AQ603" i="174"/>
  <c r="T603" i="174"/>
  <c r="BM603" i="174"/>
  <c r="BK603" i="174"/>
  <c r="K603" i="174"/>
  <c r="H603" i="174"/>
  <c r="L603" i="174"/>
  <c r="I603" i="174"/>
  <c r="M603" i="174"/>
  <c r="J603" i="174"/>
  <c r="N603" i="174"/>
  <c r="E601" i="174"/>
  <c r="AT601" i="174"/>
  <c r="AV601" i="174"/>
  <c r="AQ601" i="174"/>
  <c r="AR601" i="174"/>
  <c r="AS601" i="174"/>
  <c r="AU601" i="174"/>
  <c r="BM601" i="174"/>
  <c r="BK601" i="174"/>
  <c r="I601" i="174"/>
  <c r="M601" i="174"/>
  <c r="J601" i="174"/>
  <c r="N601" i="174"/>
  <c r="K601" i="174"/>
  <c r="H601" i="174"/>
  <c r="L601" i="174"/>
  <c r="F598" i="174"/>
  <c r="AT598" i="174"/>
  <c r="AU598" i="174"/>
  <c r="AV598" i="174"/>
  <c r="AR598" i="174"/>
  <c r="AS598" i="174"/>
  <c r="AQ598" i="174"/>
  <c r="BM598" i="174"/>
  <c r="BK598" i="174"/>
  <c r="J598" i="174"/>
  <c r="N598" i="174"/>
  <c r="K598" i="174"/>
  <c r="H598" i="174"/>
  <c r="L598" i="174"/>
  <c r="I598" i="174"/>
  <c r="M598" i="174"/>
  <c r="AT586" i="174"/>
  <c r="AU586" i="174"/>
  <c r="AV586" i="174"/>
  <c r="AR586" i="174"/>
  <c r="AS586" i="174"/>
  <c r="AQ586" i="174"/>
  <c r="BM586" i="174"/>
  <c r="BK586" i="174"/>
  <c r="H586" i="174"/>
  <c r="L586" i="174"/>
  <c r="I586" i="174"/>
  <c r="M586" i="174"/>
  <c r="J586" i="174"/>
  <c r="N586" i="174"/>
  <c r="K586" i="174"/>
  <c r="E583" i="174"/>
  <c r="AU583" i="174"/>
  <c r="AV583" i="174"/>
  <c r="AT583" i="174"/>
  <c r="AS583" i="174"/>
  <c r="AQ583" i="174"/>
  <c r="AR583" i="174"/>
  <c r="BM583" i="174"/>
  <c r="BK583" i="174"/>
  <c r="I583" i="174"/>
  <c r="M583" i="174"/>
  <c r="J583" i="174"/>
  <c r="N583" i="174"/>
  <c r="K583" i="174"/>
  <c r="H583" i="174"/>
  <c r="L583" i="174"/>
  <c r="D575" i="174"/>
  <c r="AU575" i="174"/>
  <c r="AV575" i="174"/>
  <c r="AT575" i="174"/>
  <c r="AS575" i="174"/>
  <c r="AQ575" i="174"/>
  <c r="AR575" i="174"/>
  <c r="BM575" i="174"/>
  <c r="BK575" i="174"/>
  <c r="I575" i="174"/>
  <c r="M575" i="174"/>
  <c r="J575" i="174"/>
  <c r="N575" i="174"/>
  <c r="K575" i="174"/>
  <c r="H575" i="174"/>
  <c r="L575" i="174"/>
  <c r="D571" i="174"/>
  <c r="AU571" i="174"/>
  <c r="AV571" i="174"/>
  <c r="AS571" i="174"/>
  <c r="AT571" i="174"/>
  <c r="AR571" i="174"/>
  <c r="AQ571" i="174"/>
  <c r="BM571" i="174"/>
  <c r="BK571" i="174"/>
  <c r="I571" i="174"/>
  <c r="M571" i="174"/>
  <c r="J571" i="174"/>
  <c r="N571" i="174"/>
  <c r="K571" i="174"/>
  <c r="H571" i="174"/>
  <c r="L571" i="174"/>
  <c r="F568" i="174"/>
  <c r="D567" i="174"/>
  <c r="AU567" i="174"/>
  <c r="AV567" i="174"/>
  <c r="AT567" i="174"/>
  <c r="AS567" i="174"/>
  <c r="AQ567" i="174"/>
  <c r="AR567" i="174"/>
  <c r="BM567" i="174"/>
  <c r="BK567" i="174"/>
  <c r="I567" i="174"/>
  <c r="M567" i="174"/>
  <c r="J567" i="174"/>
  <c r="N567" i="174"/>
  <c r="K567" i="174"/>
  <c r="H567" i="174"/>
  <c r="L567" i="174"/>
  <c r="E565" i="174"/>
  <c r="AT565" i="174"/>
  <c r="AU565" i="174"/>
  <c r="AQ565" i="174"/>
  <c r="AR565" i="174"/>
  <c r="AV565" i="174"/>
  <c r="AS565" i="174"/>
  <c r="BM565" i="174"/>
  <c r="BK565" i="174"/>
  <c r="K565" i="174"/>
  <c r="H565" i="174"/>
  <c r="L565" i="174"/>
  <c r="I565" i="174"/>
  <c r="M565" i="174"/>
  <c r="J565" i="174"/>
  <c r="N565" i="174"/>
  <c r="D557" i="174"/>
  <c r="AT557" i="174"/>
  <c r="AU557" i="174"/>
  <c r="AQ557" i="174"/>
  <c r="AV557" i="174"/>
  <c r="AR557" i="174"/>
  <c r="AS557" i="174"/>
  <c r="BM557" i="174"/>
  <c r="BK557" i="174"/>
  <c r="K557" i="174"/>
  <c r="H557" i="174"/>
  <c r="L557" i="174"/>
  <c r="I557" i="174"/>
  <c r="M557" i="174"/>
  <c r="J557" i="174"/>
  <c r="N557" i="174"/>
  <c r="AU551" i="174"/>
  <c r="AV551" i="174"/>
  <c r="AT551" i="174"/>
  <c r="AS551" i="174"/>
  <c r="AQ551" i="174"/>
  <c r="AR551" i="174"/>
  <c r="BM551" i="174"/>
  <c r="BK551" i="174"/>
  <c r="I551" i="174"/>
  <c r="M551" i="174"/>
  <c r="J551" i="174"/>
  <c r="N551" i="174"/>
  <c r="K551" i="174"/>
  <c r="H551" i="174"/>
  <c r="L551" i="174"/>
  <c r="AV548" i="174"/>
  <c r="AU548" i="174"/>
  <c r="AQ548" i="174"/>
  <c r="AR548" i="174"/>
  <c r="AS548" i="174"/>
  <c r="AT548" i="174"/>
  <c r="BK548" i="174"/>
  <c r="BM548" i="174"/>
  <c r="J548" i="174"/>
  <c r="N548" i="174"/>
  <c r="K548" i="174"/>
  <c r="H548" i="174"/>
  <c r="L548" i="174"/>
  <c r="I548" i="174"/>
  <c r="M548" i="174"/>
  <c r="E406" i="174"/>
  <c r="AT406" i="174"/>
  <c r="AU406" i="174"/>
  <c r="AV406" i="174"/>
  <c r="AR406" i="174"/>
  <c r="AS406" i="174"/>
  <c r="AQ406" i="174"/>
  <c r="BM406" i="174"/>
  <c r="BK406" i="174"/>
  <c r="H406" i="174"/>
  <c r="L406" i="174"/>
  <c r="I406" i="174"/>
  <c r="M406" i="174"/>
  <c r="J406" i="174"/>
  <c r="N406" i="174"/>
  <c r="K406" i="174"/>
  <c r="E404" i="174"/>
  <c r="AV404" i="174"/>
  <c r="AU404" i="174"/>
  <c r="AQ404" i="174"/>
  <c r="AT404" i="174"/>
  <c r="AR404" i="174"/>
  <c r="AS404" i="174"/>
  <c r="BK404" i="174"/>
  <c r="BM404" i="174"/>
  <c r="J404" i="174"/>
  <c r="N404" i="174"/>
  <c r="K404" i="174"/>
  <c r="H404" i="174"/>
  <c r="L404" i="174"/>
  <c r="I404" i="174"/>
  <c r="M404" i="174"/>
  <c r="D401" i="174"/>
  <c r="AT401" i="174"/>
  <c r="AV401" i="174"/>
  <c r="AU401" i="174"/>
  <c r="AQ401" i="174"/>
  <c r="AR401" i="174"/>
  <c r="AS401" i="174"/>
  <c r="BM401" i="174"/>
  <c r="BK401" i="174"/>
  <c r="K401" i="174"/>
  <c r="H401" i="174"/>
  <c r="L401" i="174"/>
  <c r="I401" i="174"/>
  <c r="M401" i="174"/>
  <c r="J401" i="174"/>
  <c r="N401" i="174"/>
  <c r="D399" i="174"/>
  <c r="B399" i="174" s="1"/>
  <c r="AU399" i="174"/>
  <c r="AV399" i="174"/>
  <c r="AT399" i="174"/>
  <c r="AS399" i="174"/>
  <c r="AQ399" i="174"/>
  <c r="AR399" i="174"/>
  <c r="BM399" i="174"/>
  <c r="BK399" i="174"/>
  <c r="I399" i="174"/>
  <c r="M399" i="174"/>
  <c r="J399" i="174"/>
  <c r="N399" i="174"/>
  <c r="K399" i="174"/>
  <c r="H399" i="174"/>
  <c r="L399" i="174"/>
  <c r="AT397" i="174"/>
  <c r="AU397" i="174"/>
  <c r="AQ397" i="174"/>
  <c r="AV397" i="174"/>
  <c r="AR397" i="174"/>
  <c r="AS397" i="174"/>
  <c r="BM397" i="174"/>
  <c r="BK397" i="174"/>
  <c r="K397" i="174"/>
  <c r="H397" i="174"/>
  <c r="L397" i="174"/>
  <c r="I397" i="174"/>
  <c r="M397" i="174"/>
  <c r="J397" i="174"/>
  <c r="N397" i="174"/>
  <c r="AV358" i="174"/>
  <c r="AT358" i="174"/>
  <c r="AU358" i="174"/>
  <c r="AR358" i="174"/>
  <c r="AS358" i="174"/>
  <c r="AQ358" i="174"/>
  <c r="BM358" i="174"/>
  <c r="BK358" i="174"/>
  <c r="H358" i="174"/>
  <c r="L358" i="174"/>
  <c r="I358" i="174"/>
  <c r="M358" i="174"/>
  <c r="J358" i="174"/>
  <c r="N358" i="174"/>
  <c r="K358" i="174"/>
  <c r="F355" i="174"/>
  <c r="AT355" i="174"/>
  <c r="AU355" i="174"/>
  <c r="AV355" i="174"/>
  <c r="AS355" i="174"/>
  <c r="AR355" i="174"/>
  <c r="AQ355" i="174"/>
  <c r="BM355" i="174"/>
  <c r="BK355" i="174"/>
  <c r="I355" i="174"/>
  <c r="M355" i="174"/>
  <c r="J355" i="174"/>
  <c r="N355" i="174"/>
  <c r="K355" i="174"/>
  <c r="H355" i="174"/>
  <c r="L355" i="174"/>
  <c r="AU353" i="174"/>
  <c r="AV353" i="174"/>
  <c r="AQ353" i="174"/>
  <c r="AR353" i="174"/>
  <c r="AT353" i="174"/>
  <c r="AS353" i="174"/>
  <c r="BM353" i="174"/>
  <c r="BK353" i="174"/>
  <c r="K353" i="174"/>
  <c r="H353" i="174"/>
  <c r="L353" i="174"/>
  <c r="I353" i="174"/>
  <c r="M353" i="174"/>
  <c r="J353" i="174"/>
  <c r="N353" i="174"/>
  <c r="AT352" i="174"/>
  <c r="AU352" i="174"/>
  <c r="AV352" i="174"/>
  <c r="AQ352" i="174"/>
  <c r="AS352" i="174"/>
  <c r="AR352" i="174"/>
  <c r="BK352" i="174"/>
  <c r="BM352" i="174"/>
  <c r="J352" i="174"/>
  <c r="N352" i="174"/>
  <c r="K352" i="174"/>
  <c r="H352" i="174"/>
  <c r="L352" i="174"/>
  <c r="I352" i="174"/>
  <c r="M352" i="174"/>
  <c r="F348" i="174"/>
  <c r="AT348" i="174"/>
  <c r="AU348" i="174"/>
  <c r="AV348" i="174"/>
  <c r="AQ348" i="174"/>
  <c r="AR348" i="174"/>
  <c r="AS348" i="174"/>
  <c r="BK348" i="174"/>
  <c r="BM348" i="174"/>
  <c r="J348" i="174"/>
  <c r="N348" i="174"/>
  <c r="K348" i="174"/>
  <c r="H348" i="174"/>
  <c r="L348" i="174"/>
  <c r="I348" i="174"/>
  <c r="M348" i="174"/>
  <c r="D343" i="174"/>
  <c r="AT343" i="174"/>
  <c r="AU343" i="174"/>
  <c r="AV343" i="174"/>
  <c r="AS343" i="174"/>
  <c r="AQ343" i="174"/>
  <c r="AR343" i="174"/>
  <c r="BM343" i="174"/>
  <c r="BK343" i="174"/>
  <c r="I343" i="174"/>
  <c r="M343" i="174"/>
  <c r="J343" i="174"/>
  <c r="N343" i="174"/>
  <c r="K343" i="174"/>
  <c r="H343" i="174"/>
  <c r="L343" i="174"/>
  <c r="AT340" i="174"/>
  <c r="AU340" i="174"/>
  <c r="AV340" i="174"/>
  <c r="AQ340" i="174"/>
  <c r="AR340" i="174"/>
  <c r="AS340" i="174"/>
  <c r="BK340" i="174"/>
  <c r="BM340" i="174"/>
  <c r="J340" i="174"/>
  <c r="N340" i="174"/>
  <c r="K340" i="174"/>
  <c r="H340" i="174"/>
  <c r="L340" i="174"/>
  <c r="I340" i="174"/>
  <c r="M340" i="174"/>
  <c r="AU321" i="174"/>
  <c r="AV321" i="174"/>
  <c r="AQ321" i="174"/>
  <c r="AT321" i="174"/>
  <c r="AR321" i="174"/>
  <c r="AS321" i="174"/>
  <c r="BM321" i="174"/>
  <c r="BK321" i="174"/>
  <c r="K321" i="174"/>
  <c r="H321" i="174"/>
  <c r="L321" i="174"/>
  <c r="I321" i="174"/>
  <c r="M321" i="174"/>
  <c r="J321" i="174"/>
  <c r="N321" i="174"/>
  <c r="F316" i="174"/>
  <c r="AT316" i="174"/>
  <c r="AU316" i="174"/>
  <c r="AV316" i="174"/>
  <c r="AQ316" i="174"/>
  <c r="AR316" i="174"/>
  <c r="AS316" i="174"/>
  <c r="BK316" i="174"/>
  <c r="BM316" i="174"/>
  <c r="J316" i="174"/>
  <c r="N316" i="174"/>
  <c r="K316" i="174"/>
  <c r="H316" i="174"/>
  <c r="L316" i="174"/>
  <c r="I316" i="174"/>
  <c r="M316" i="174"/>
  <c r="D311" i="174"/>
  <c r="B311" i="174" s="1"/>
  <c r="AT311" i="174"/>
  <c r="AU311" i="174"/>
  <c r="AV311" i="174"/>
  <c r="AS311" i="174"/>
  <c r="AQ311" i="174"/>
  <c r="AR311" i="174"/>
  <c r="F311" i="174"/>
  <c r="BM311" i="174"/>
  <c r="BK311" i="174"/>
  <c r="I311" i="174"/>
  <c r="M311" i="174"/>
  <c r="J311" i="174"/>
  <c r="N311" i="174"/>
  <c r="K311" i="174"/>
  <c r="H311" i="174"/>
  <c r="L311" i="174"/>
  <c r="AV310" i="174"/>
  <c r="AT310" i="174"/>
  <c r="AR310" i="174"/>
  <c r="AS310" i="174"/>
  <c r="AU310" i="174"/>
  <c r="AQ310" i="174"/>
  <c r="BM310" i="174"/>
  <c r="BK310" i="174"/>
  <c r="H310" i="174"/>
  <c r="L310" i="174"/>
  <c r="I310" i="174"/>
  <c r="M310" i="174"/>
  <c r="J310" i="174"/>
  <c r="N310" i="174"/>
  <c r="K310" i="174"/>
  <c r="AT307" i="174"/>
  <c r="AU307" i="174"/>
  <c r="AV307" i="174"/>
  <c r="AS307" i="174"/>
  <c r="AR307" i="174"/>
  <c r="AQ307" i="174"/>
  <c r="BM307" i="174"/>
  <c r="BK307" i="174"/>
  <c r="I307" i="174"/>
  <c r="M307" i="174"/>
  <c r="J307" i="174"/>
  <c r="N307" i="174"/>
  <c r="K307" i="174"/>
  <c r="H307" i="174"/>
  <c r="L307" i="174"/>
  <c r="AT300" i="174"/>
  <c r="AU300" i="174"/>
  <c r="AV300" i="174"/>
  <c r="AQ300" i="174"/>
  <c r="AR300" i="174"/>
  <c r="AS300" i="174"/>
  <c r="BK300" i="174"/>
  <c r="BM300" i="174"/>
  <c r="J300" i="174"/>
  <c r="N300" i="174"/>
  <c r="K300" i="174"/>
  <c r="H300" i="174"/>
  <c r="L300" i="174"/>
  <c r="I300" i="174"/>
  <c r="M300" i="174"/>
  <c r="AV298" i="174"/>
  <c r="AT298" i="174"/>
  <c r="AU298" i="174"/>
  <c r="AR298" i="174"/>
  <c r="AS298" i="174"/>
  <c r="AQ298" i="174"/>
  <c r="BM298" i="174"/>
  <c r="BK298" i="174"/>
  <c r="H298" i="174"/>
  <c r="L298" i="174"/>
  <c r="I298" i="174"/>
  <c r="M298" i="174"/>
  <c r="J298" i="174"/>
  <c r="N298" i="174"/>
  <c r="K298" i="174"/>
  <c r="D273" i="174"/>
  <c r="B273" i="174" s="1"/>
  <c r="AU273" i="174"/>
  <c r="AV273" i="174"/>
  <c r="AT273" i="174"/>
  <c r="AQ273" i="174"/>
  <c r="AR273" i="174"/>
  <c r="AS273" i="174"/>
  <c r="BM273" i="174"/>
  <c r="BK273" i="174"/>
  <c r="K273" i="174"/>
  <c r="H273" i="174"/>
  <c r="L273" i="174"/>
  <c r="I273" i="174"/>
  <c r="M273" i="174"/>
  <c r="J273" i="174"/>
  <c r="N273" i="174"/>
  <c r="AT264" i="174"/>
  <c r="AU264" i="174"/>
  <c r="AV264" i="174"/>
  <c r="AQ264" i="174"/>
  <c r="AS264" i="174"/>
  <c r="AR264" i="174"/>
  <c r="BK264" i="174"/>
  <c r="BM264" i="174"/>
  <c r="J264" i="174"/>
  <c r="N264" i="174"/>
  <c r="K264" i="174"/>
  <c r="H264" i="174"/>
  <c r="L264" i="174"/>
  <c r="I264" i="174"/>
  <c r="M264" i="174"/>
  <c r="AT263" i="174"/>
  <c r="AU263" i="174"/>
  <c r="AV263" i="174"/>
  <c r="AS263" i="174"/>
  <c r="AQ263" i="174"/>
  <c r="AR263" i="174"/>
  <c r="BM263" i="174"/>
  <c r="BK263" i="174"/>
  <c r="I263" i="174"/>
  <c r="M263" i="174"/>
  <c r="J263" i="174"/>
  <c r="N263" i="174"/>
  <c r="K263" i="174"/>
  <c r="H263" i="174"/>
  <c r="L263" i="174"/>
  <c r="AU261" i="174"/>
  <c r="AV261" i="174"/>
  <c r="AQ261" i="174"/>
  <c r="AR261" i="174"/>
  <c r="AS261" i="174"/>
  <c r="AT261" i="174"/>
  <c r="BM261" i="174"/>
  <c r="BK261" i="174"/>
  <c r="K261" i="174"/>
  <c r="H261" i="174"/>
  <c r="L261" i="174"/>
  <c r="I261" i="174"/>
  <c r="M261" i="174"/>
  <c r="J261" i="174"/>
  <c r="N261" i="174"/>
  <c r="F259" i="174"/>
  <c r="AT259" i="174"/>
  <c r="AU259" i="174"/>
  <c r="AV259" i="174"/>
  <c r="AS259" i="174"/>
  <c r="AR259" i="174"/>
  <c r="AQ259" i="174"/>
  <c r="BM259" i="174"/>
  <c r="BK259" i="174"/>
  <c r="I259" i="174"/>
  <c r="M259" i="174"/>
  <c r="J259" i="174"/>
  <c r="N259" i="174"/>
  <c r="K259" i="174"/>
  <c r="H259" i="174"/>
  <c r="L259" i="174"/>
  <c r="D255" i="174"/>
  <c r="AT255" i="174"/>
  <c r="AU255" i="174"/>
  <c r="AV255" i="174"/>
  <c r="AS255" i="174"/>
  <c r="AQ255" i="174"/>
  <c r="AR255" i="174"/>
  <c r="BM255" i="174"/>
  <c r="BK255" i="174"/>
  <c r="I255" i="174"/>
  <c r="M255" i="174"/>
  <c r="J255" i="174"/>
  <c r="N255" i="174"/>
  <c r="K255" i="174"/>
  <c r="H255" i="174"/>
  <c r="L255" i="174"/>
  <c r="AV254" i="174"/>
  <c r="AT254" i="174"/>
  <c r="AU254" i="174"/>
  <c r="AR254" i="174"/>
  <c r="AS254" i="174"/>
  <c r="AQ254" i="174"/>
  <c r="BM254" i="174"/>
  <c r="BK254" i="174"/>
  <c r="H254" i="174"/>
  <c r="L254" i="174"/>
  <c r="I254" i="174"/>
  <c r="M254" i="174"/>
  <c r="J254" i="174"/>
  <c r="N254" i="174"/>
  <c r="K254" i="174"/>
  <c r="AT252" i="174"/>
  <c r="AU252" i="174"/>
  <c r="AV252" i="174"/>
  <c r="AQ252" i="174"/>
  <c r="AR252" i="174"/>
  <c r="AS252" i="174"/>
  <c r="BK252" i="174"/>
  <c r="BM252" i="174"/>
  <c r="J252" i="174"/>
  <c r="N252" i="174"/>
  <c r="K252" i="174"/>
  <c r="H252" i="174"/>
  <c r="L252" i="174"/>
  <c r="I252" i="174"/>
  <c r="M252" i="174"/>
  <c r="F248" i="174"/>
  <c r="AT248" i="174"/>
  <c r="AU248" i="174"/>
  <c r="AV248" i="174"/>
  <c r="AQ248" i="174"/>
  <c r="AS248" i="174"/>
  <c r="AR248" i="174"/>
  <c r="BK248" i="174"/>
  <c r="BM248" i="174"/>
  <c r="J248" i="174"/>
  <c r="N248" i="174"/>
  <c r="K248" i="174"/>
  <c r="H248" i="174"/>
  <c r="L248" i="174"/>
  <c r="I248" i="174"/>
  <c r="M248" i="174"/>
  <c r="AT236" i="174"/>
  <c r="AU236" i="174"/>
  <c r="AV236" i="174"/>
  <c r="AQ236" i="174"/>
  <c r="AR236" i="174"/>
  <c r="AS236" i="174"/>
  <c r="BK236" i="174"/>
  <c r="BM236" i="174"/>
  <c r="J236" i="174"/>
  <c r="N236" i="174"/>
  <c r="K236" i="174"/>
  <c r="H236" i="174"/>
  <c r="L236" i="174"/>
  <c r="I236" i="174"/>
  <c r="M236" i="174"/>
  <c r="AV234" i="174"/>
  <c r="AT234" i="174"/>
  <c r="AU234" i="174"/>
  <c r="AR234" i="174"/>
  <c r="AS234" i="174"/>
  <c r="AQ234" i="174"/>
  <c r="BM234" i="174"/>
  <c r="BK234" i="174"/>
  <c r="H234" i="174"/>
  <c r="L234" i="174"/>
  <c r="I234" i="174"/>
  <c r="M234" i="174"/>
  <c r="J234" i="174"/>
  <c r="N234" i="174"/>
  <c r="K234" i="174"/>
  <c r="F232" i="174"/>
  <c r="AT232" i="174"/>
  <c r="AU232" i="174"/>
  <c r="AV232" i="174"/>
  <c r="AQ232" i="174"/>
  <c r="AS232" i="174"/>
  <c r="AR232" i="174"/>
  <c r="BK232" i="174"/>
  <c r="BM232" i="174"/>
  <c r="J232" i="174"/>
  <c r="N232" i="174"/>
  <c r="K232" i="174"/>
  <c r="H232" i="174"/>
  <c r="L232" i="174"/>
  <c r="I232" i="174"/>
  <c r="M232" i="174"/>
  <c r="D220" i="174"/>
  <c r="AT220" i="174"/>
  <c r="AU220" i="174"/>
  <c r="AV220" i="174"/>
  <c r="AQ220" i="174"/>
  <c r="AR220" i="174"/>
  <c r="AS220" i="174"/>
  <c r="BK220" i="174"/>
  <c r="BM220" i="174"/>
  <c r="J220" i="174"/>
  <c r="N220" i="174"/>
  <c r="K220" i="174"/>
  <c r="H220" i="174"/>
  <c r="L220" i="174"/>
  <c r="I220" i="174"/>
  <c r="M220" i="174"/>
  <c r="F218" i="174"/>
  <c r="AV218" i="174"/>
  <c r="AT218" i="174"/>
  <c r="AR218" i="174"/>
  <c r="AS218" i="174"/>
  <c r="AQ218" i="174"/>
  <c r="AU218" i="174"/>
  <c r="BM218" i="174"/>
  <c r="BK218" i="174"/>
  <c r="H218" i="174"/>
  <c r="L218" i="174"/>
  <c r="I218" i="174"/>
  <c r="M218" i="174"/>
  <c r="J218" i="174"/>
  <c r="N218" i="174"/>
  <c r="K218" i="174"/>
  <c r="F216" i="174"/>
  <c r="AT216" i="174"/>
  <c r="AU216" i="174"/>
  <c r="AV216" i="174"/>
  <c r="AS216" i="174"/>
  <c r="AR216" i="174"/>
  <c r="AQ216" i="174"/>
  <c r="BK216" i="174"/>
  <c r="BM216" i="174"/>
  <c r="J216" i="174"/>
  <c r="N216" i="174"/>
  <c r="K216" i="174"/>
  <c r="H216" i="174"/>
  <c r="L216" i="174"/>
  <c r="I216" i="174"/>
  <c r="M216" i="174"/>
  <c r="AT212" i="174"/>
  <c r="AU212" i="174"/>
  <c r="AV212" i="174"/>
  <c r="AS212" i="174"/>
  <c r="AQ212" i="174"/>
  <c r="AR212" i="174"/>
  <c r="BK212" i="174"/>
  <c r="BM212" i="174"/>
  <c r="J212" i="174"/>
  <c r="N212" i="174"/>
  <c r="K212" i="174"/>
  <c r="H212" i="174"/>
  <c r="L212" i="174"/>
  <c r="I212" i="174"/>
  <c r="M212" i="174"/>
  <c r="AT211" i="174"/>
  <c r="AU211" i="174"/>
  <c r="AV211" i="174"/>
  <c r="AR211" i="174"/>
  <c r="AS211" i="174"/>
  <c r="AQ211" i="174"/>
  <c r="BM211" i="174"/>
  <c r="BK211" i="174"/>
  <c r="I211" i="174"/>
  <c r="M211" i="174"/>
  <c r="J211" i="174"/>
  <c r="N211" i="174"/>
  <c r="K211" i="174"/>
  <c r="H211" i="174"/>
  <c r="L211" i="174"/>
  <c r="AU209" i="174"/>
  <c r="AV209" i="174"/>
  <c r="AT209" i="174"/>
  <c r="AQ209" i="174"/>
  <c r="AR209" i="174"/>
  <c r="AS209" i="174"/>
  <c r="BM209" i="174"/>
  <c r="BK209" i="174"/>
  <c r="K209" i="174"/>
  <c r="H209" i="174"/>
  <c r="L209" i="174"/>
  <c r="I209" i="174"/>
  <c r="M209" i="174"/>
  <c r="J209" i="174"/>
  <c r="N209" i="174"/>
  <c r="D188" i="174"/>
  <c r="AT188" i="174"/>
  <c r="AU188" i="174"/>
  <c r="AV188" i="174"/>
  <c r="AS188" i="174"/>
  <c r="AQ188" i="174"/>
  <c r="AR188" i="174"/>
  <c r="BK188" i="174"/>
  <c r="BM188" i="174"/>
  <c r="J188" i="174"/>
  <c r="N188" i="174"/>
  <c r="K188" i="174"/>
  <c r="H188" i="174"/>
  <c r="L188" i="174"/>
  <c r="I188" i="174"/>
  <c r="M188" i="174"/>
  <c r="F184" i="174"/>
  <c r="AT184" i="174"/>
  <c r="AU184" i="174"/>
  <c r="AV184" i="174"/>
  <c r="AS184" i="174"/>
  <c r="AR184" i="174"/>
  <c r="AQ184" i="174"/>
  <c r="BK184" i="174"/>
  <c r="BM184" i="174"/>
  <c r="J184" i="174"/>
  <c r="N184" i="174"/>
  <c r="K184" i="174"/>
  <c r="H184" i="174"/>
  <c r="L184" i="174"/>
  <c r="I184" i="174"/>
  <c r="M184" i="174"/>
  <c r="D180" i="174"/>
  <c r="AT180" i="174"/>
  <c r="AU180" i="174"/>
  <c r="AV180" i="174"/>
  <c r="AS180" i="174"/>
  <c r="AQ180" i="174"/>
  <c r="AR180" i="174"/>
  <c r="BK180" i="174"/>
  <c r="BM180" i="174"/>
  <c r="J180" i="174"/>
  <c r="N180" i="174"/>
  <c r="K180" i="174"/>
  <c r="H180" i="174"/>
  <c r="L180" i="174"/>
  <c r="I180" i="174"/>
  <c r="M180" i="174"/>
  <c r="AT179" i="174"/>
  <c r="AU179" i="174"/>
  <c r="AV179" i="174"/>
  <c r="AR179" i="174"/>
  <c r="AS179" i="174"/>
  <c r="AQ179" i="174"/>
  <c r="BM179" i="174"/>
  <c r="BK179" i="174"/>
  <c r="I179" i="174"/>
  <c r="M179" i="174"/>
  <c r="J179" i="174"/>
  <c r="N179" i="174"/>
  <c r="K179" i="174"/>
  <c r="H179" i="174"/>
  <c r="L179" i="174"/>
  <c r="D177" i="174"/>
  <c r="AU177" i="174"/>
  <c r="AV177" i="174"/>
  <c r="AT177" i="174"/>
  <c r="AQ177" i="174"/>
  <c r="AR177" i="174"/>
  <c r="AS177" i="174"/>
  <c r="BM177" i="174"/>
  <c r="BK177" i="174"/>
  <c r="K177" i="174"/>
  <c r="H177" i="174"/>
  <c r="L177" i="174"/>
  <c r="I177" i="174"/>
  <c r="M177" i="174"/>
  <c r="J177" i="174"/>
  <c r="N177" i="174"/>
  <c r="D167" i="174"/>
  <c r="AT167" i="174"/>
  <c r="AU167" i="174"/>
  <c r="AV167" i="174"/>
  <c r="AR167" i="174"/>
  <c r="AS167" i="174"/>
  <c r="AQ167" i="174"/>
  <c r="BM167" i="174"/>
  <c r="BK167" i="174"/>
  <c r="I167" i="174"/>
  <c r="M167" i="174"/>
  <c r="J167" i="174"/>
  <c r="N167" i="174"/>
  <c r="K167" i="174"/>
  <c r="H167" i="174"/>
  <c r="L167" i="174"/>
  <c r="AV158" i="174"/>
  <c r="AT158" i="174"/>
  <c r="AU158" i="174"/>
  <c r="AQ158" i="174"/>
  <c r="AR158" i="174"/>
  <c r="AS158" i="174"/>
  <c r="BM158" i="174"/>
  <c r="BK158" i="174"/>
  <c r="H158" i="174"/>
  <c r="L158" i="174"/>
  <c r="I158" i="174"/>
  <c r="M158" i="174"/>
  <c r="J158" i="174"/>
  <c r="N158" i="174"/>
  <c r="K158" i="174"/>
  <c r="E155" i="174"/>
  <c r="B155" i="174" s="1"/>
  <c r="AT155" i="174"/>
  <c r="AU155" i="174"/>
  <c r="AR155" i="174"/>
  <c r="AV155" i="174"/>
  <c r="AS155" i="174"/>
  <c r="AQ155" i="174"/>
  <c r="BM155" i="174"/>
  <c r="BK155" i="174"/>
  <c r="I155" i="174"/>
  <c r="M155" i="174"/>
  <c r="J155" i="174"/>
  <c r="N155" i="174"/>
  <c r="K155" i="174"/>
  <c r="H155" i="174"/>
  <c r="L155" i="174"/>
  <c r="AT151" i="174"/>
  <c r="AU151" i="174"/>
  <c r="AV151" i="174"/>
  <c r="AR151" i="174"/>
  <c r="AS151" i="174"/>
  <c r="AQ151" i="174"/>
  <c r="BM151" i="174"/>
  <c r="BK151" i="174"/>
  <c r="I151" i="174"/>
  <c r="M151" i="174"/>
  <c r="J151" i="174"/>
  <c r="N151" i="174"/>
  <c r="K151" i="174"/>
  <c r="H151" i="174"/>
  <c r="L151" i="174"/>
  <c r="AT147" i="174"/>
  <c r="AU147" i="174"/>
  <c r="AV147" i="174"/>
  <c r="AR147" i="174"/>
  <c r="AS147" i="174"/>
  <c r="AQ147" i="174"/>
  <c r="BM147" i="174"/>
  <c r="BK147" i="174"/>
  <c r="I147" i="174"/>
  <c r="M147" i="174"/>
  <c r="J147" i="174"/>
  <c r="N147" i="174"/>
  <c r="K147" i="174"/>
  <c r="H147" i="174"/>
  <c r="L147" i="174"/>
  <c r="AV146" i="174"/>
  <c r="AT146" i="174"/>
  <c r="AU146" i="174"/>
  <c r="AQ146" i="174"/>
  <c r="AR146" i="174"/>
  <c r="AS146" i="174"/>
  <c r="BM146" i="174"/>
  <c r="BK146" i="174"/>
  <c r="H146" i="174"/>
  <c r="L146" i="174"/>
  <c r="I146" i="174"/>
  <c r="M146" i="174"/>
  <c r="J146" i="174"/>
  <c r="N146" i="174"/>
  <c r="K146" i="174"/>
  <c r="AV142" i="174"/>
  <c r="AT142" i="174"/>
  <c r="AU142" i="174"/>
  <c r="AQ142" i="174"/>
  <c r="AR142" i="174"/>
  <c r="AS142" i="174"/>
  <c r="BM142" i="174"/>
  <c r="BK142" i="174"/>
  <c r="H142" i="174"/>
  <c r="L142" i="174"/>
  <c r="I142" i="174"/>
  <c r="M142" i="174"/>
  <c r="J142" i="174"/>
  <c r="N142" i="174"/>
  <c r="K142" i="174"/>
  <c r="AT139" i="174"/>
  <c r="AU139" i="174"/>
  <c r="AV139" i="174"/>
  <c r="AR139" i="174"/>
  <c r="AS139" i="174"/>
  <c r="AQ139" i="174"/>
  <c r="BM139" i="174"/>
  <c r="BK139" i="174"/>
  <c r="I139" i="174"/>
  <c r="M139" i="174"/>
  <c r="J139" i="174"/>
  <c r="N139" i="174"/>
  <c r="K139" i="174"/>
  <c r="H139" i="174"/>
  <c r="L139" i="174"/>
  <c r="D135" i="174"/>
  <c r="AT135" i="174"/>
  <c r="AU135" i="174"/>
  <c r="AV135" i="174"/>
  <c r="AR135" i="174"/>
  <c r="AS135" i="174"/>
  <c r="AQ135" i="174"/>
  <c r="BM135" i="174"/>
  <c r="BK135" i="174"/>
  <c r="I135" i="174"/>
  <c r="M135" i="174"/>
  <c r="J135" i="174"/>
  <c r="N135" i="174"/>
  <c r="K135" i="174"/>
  <c r="H135" i="174"/>
  <c r="L135" i="174"/>
  <c r="AV134" i="174"/>
  <c r="AT134" i="174"/>
  <c r="AQ134" i="174"/>
  <c r="AR134" i="174"/>
  <c r="AU134" i="174"/>
  <c r="AS134" i="174"/>
  <c r="BM134" i="174"/>
  <c r="BK134" i="174"/>
  <c r="H134" i="174"/>
  <c r="L134" i="174"/>
  <c r="I134" i="174"/>
  <c r="M134" i="174"/>
  <c r="J134" i="174"/>
  <c r="N134" i="174"/>
  <c r="K134" i="174"/>
  <c r="F131" i="174"/>
  <c r="AT131" i="174"/>
  <c r="AU131" i="174"/>
  <c r="AV131" i="174"/>
  <c r="AR131" i="174"/>
  <c r="AS131" i="174"/>
  <c r="AQ131" i="174"/>
  <c r="BM131" i="174"/>
  <c r="BK131" i="174"/>
  <c r="I131" i="174"/>
  <c r="M131" i="174"/>
  <c r="J131" i="174"/>
  <c r="N131" i="174"/>
  <c r="K131" i="174"/>
  <c r="H131" i="174"/>
  <c r="L131" i="174"/>
  <c r="AU129" i="174"/>
  <c r="AV129" i="174"/>
  <c r="AT129" i="174"/>
  <c r="AQ129" i="174"/>
  <c r="AR129" i="174"/>
  <c r="AS129" i="174"/>
  <c r="BM129" i="174"/>
  <c r="BK129" i="174"/>
  <c r="K129" i="174"/>
  <c r="H129" i="174"/>
  <c r="L129" i="174"/>
  <c r="I129" i="174"/>
  <c r="M129" i="174"/>
  <c r="J129" i="174"/>
  <c r="N129" i="174"/>
  <c r="AT128" i="174"/>
  <c r="AU128" i="174"/>
  <c r="AV128" i="174"/>
  <c r="AS128" i="174"/>
  <c r="AQ128" i="174"/>
  <c r="AR128" i="174"/>
  <c r="BK128" i="174"/>
  <c r="BM128" i="174"/>
  <c r="J128" i="174"/>
  <c r="N128" i="174"/>
  <c r="K128" i="174"/>
  <c r="H128" i="174"/>
  <c r="L128" i="174"/>
  <c r="I128" i="174"/>
  <c r="M128" i="174"/>
  <c r="D126" i="174"/>
  <c r="AV126" i="174"/>
  <c r="AT126" i="174"/>
  <c r="AU126" i="174"/>
  <c r="AQ126" i="174"/>
  <c r="AR126" i="174"/>
  <c r="AS126" i="174"/>
  <c r="BM126" i="174"/>
  <c r="BK126" i="174"/>
  <c r="H126" i="174"/>
  <c r="L126" i="174"/>
  <c r="I126" i="174"/>
  <c r="M126" i="174"/>
  <c r="J126" i="174"/>
  <c r="N126" i="174"/>
  <c r="K126" i="174"/>
  <c r="AT123" i="174"/>
  <c r="AU123" i="174"/>
  <c r="AV123" i="174"/>
  <c r="AR123" i="174"/>
  <c r="AS123" i="174"/>
  <c r="AQ123" i="174"/>
  <c r="BM123" i="174"/>
  <c r="BK123" i="174"/>
  <c r="I123" i="174"/>
  <c r="M123" i="174"/>
  <c r="J123" i="174"/>
  <c r="N123" i="174"/>
  <c r="K123" i="174"/>
  <c r="H123" i="174"/>
  <c r="L123" i="174"/>
  <c r="D120" i="174"/>
  <c r="AT120" i="174"/>
  <c r="AU120" i="174"/>
  <c r="AV120" i="174"/>
  <c r="AS120" i="174"/>
  <c r="AR120" i="174"/>
  <c r="AQ120" i="174"/>
  <c r="BK120" i="174"/>
  <c r="BM120" i="174"/>
  <c r="J120" i="174"/>
  <c r="N120" i="174"/>
  <c r="K120" i="174"/>
  <c r="H120" i="174"/>
  <c r="L120" i="174"/>
  <c r="I120" i="174"/>
  <c r="M120" i="174"/>
  <c r="AT119" i="174"/>
  <c r="AU119" i="174"/>
  <c r="AV119" i="174"/>
  <c r="AR119" i="174"/>
  <c r="AS119" i="174"/>
  <c r="AQ119" i="174"/>
  <c r="BM119" i="174"/>
  <c r="BK119" i="174"/>
  <c r="I119" i="174"/>
  <c r="M119" i="174"/>
  <c r="J119" i="174"/>
  <c r="N119" i="174"/>
  <c r="K119" i="174"/>
  <c r="H119" i="174"/>
  <c r="L119" i="174"/>
  <c r="F115" i="174"/>
  <c r="AT115" i="174"/>
  <c r="AU115" i="174"/>
  <c r="AV115" i="174"/>
  <c r="AR115" i="174"/>
  <c r="AS115" i="174"/>
  <c r="AQ115" i="174"/>
  <c r="BM115" i="174"/>
  <c r="BK115" i="174"/>
  <c r="I115" i="174"/>
  <c r="M115" i="174"/>
  <c r="J115" i="174"/>
  <c r="N115" i="174"/>
  <c r="K115" i="174"/>
  <c r="H115" i="174"/>
  <c r="L115" i="174"/>
  <c r="AT111" i="174"/>
  <c r="AU111" i="174"/>
  <c r="AV111" i="174"/>
  <c r="AR111" i="174"/>
  <c r="AS111" i="174"/>
  <c r="AQ111" i="174"/>
  <c r="BM111" i="174"/>
  <c r="BK111" i="174"/>
  <c r="I111" i="174"/>
  <c r="M111" i="174"/>
  <c r="J111" i="174"/>
  <c r="N111" i="174"/>
  <c r="K111" i="174"/>
  <c r="H111" i="174"/>
  <c r="L111" i="174"/>
  <c r="AU109" i="174"/>
  <c r="AV109" i="174"/>
  <c r="AT109" i="174"/>
  <c r="AQ109" i="174"/>
  <c r="AS109" i="174"/>
  <c r="AR109" i="174"/>
  <c r="BM109" i="174"/>
  <c r="BK109" i="174"/>
  <c r="K109" i="174"/>
  <c r="H109" i="174"/>
  <c r="L109" i="174"/>
  <c r="I109" i="174"/>
  <c r="M109" i="174"/>
  <c r="J109" i="174"/>
  <c r="N109" i="174"/>
  <c r="AT99" i="174"/>
  <c r="AU99" i="174"/>
  <c r="AV99" i="174"/>
  <c r="AR99" i="174"/>
  <c r="AS99" i="174"/>
  <c r="AQ99" i="174"/>
  <c r="BM99" i="174"/>
  <c r="BK99" i="174"/>
  <c r="I99" i="174"/>
  <c r="M99" i="174"/>
  <c r="J99" i="174"/>
  <c r="N99" i="174"/>
  <c r="K99" i="174"/>
  <c r="H99" i="174"/>
  <c r="L99" i="174"/>
  <c r="D92" i="174"/>
  <c r="AT92" i="174"/>
  <c r="AU92" i="174"/>
  <c r="AV92" i="174"/>
  <c r="AS92" i="174"/>
  <c r="AQ92" i="174"/>
  <c r="AR92" i="174"/>
  <c r="BK92" i="174"/>
  <c r="BM92" i="174"/>
  <c r="J92" i="174"/>
  <c r="N92" i="174"/>
  <c r="K92" i="174"/>
  <c r="H92" i="174"/>
  <c r="L92" i="174"/>
  <c r="I92" i="174"/>
  <c r="M92" i="174"/>
  <c r="AU82" i="174"/>
  <c r="AV82" i="174"/>
  <c r="AT82" i="174"/>
  <c r="AQ82" i="174"/>
  <c r="AR82" i="174"/>
  <c r="AS82" i="174"/>
  <c r="BM82" i="174"/>
  <c r="BK82" i="174"/>
  <c r="H82" i="174"/>
  <c r="L82" i="174"/>
  <c r="I82" i="174"/>
  <c r="M82" i="174"/>
  <c r="J82" i="174"/>
  <c r="N82" i="174"/>
  <c r="K82" i="174"/>
  <c r="AU74" i="174"/>
  <c r="AV74" i="174"/>
  <c r="AT74" i="174"/>
  <c r="AQ74" i="174"/>
  <c r="AR74" i="174"/>
  <c r="AS74" i="174"/>
  <c r="BM74" i="174"/>
  <c r="BK74" i="174"/>
  <c r="H74" i="174"/>
  <c r="L74" i="174"/>
  <c r="I74" i="174"/>
  <c r="M74" i="174"/>
  <c r="J74" i="174"/>
  <c r="N74" i="174"/>
  <c r="K74" i="174"/>
  <c r="AT69" i="174"/>
  <c r="AU69" i="174"/>
  <c r="AV69" i="174"/>
  <c r="AQ69" i="174"/>
  <c r="AR69" i="174"/>
  <c r="AS69" i="174"/>
  <c r="T69" i="174"/>
  <c r="BM69" i="174"/>
  <c r="BK69" i="174"/>
  <c r="K69" i="174"/>
  <c r="H69" i="174"/>
  <c r="L69" i="174"/>
  <c r="I69" i="174"/>
  <c r="M69" i="174"/>
  <c r="J69" i="174"/>
  <c r="N69" i="174"/>
  <c r="AU66" i="174"/>
  <c r="AV66" i="174"/>
  <c r="AT66" i="174"/>
  <c r="AQ66" i="174"/>
  <c r="AR66" i="174"/>
  <c r="AS66" i="174"/>
  <c r="BM66" i="174"/>
  <c r="BK66" i="174"/>
  <c r="H66" i="174"/>
  <c r="L66" i="174"/>
  <c r="I66" i="174"/>
  <c r="M66" i="174"/>
  <c r="J66" i="174"/>
  <c r="N66" i="174"/>
  <c r="K66" i="174"/>
  <c r="AV59" i="174"/>
  <c r="AT59" i="174"/>
  <c r="AU59" i="174"/>
  <c r="AR59" i="174"/>
  <c r="AS59" i="174"/>
  <c r="AQ59" i="174"/>
  <c r="BM59" i="174"/>
  <c r="BK59" i="174"/>
  <c r="I59" i="174"/>
  <c r="M59" i="174"/>
  <c r="J59" i="174"/>
  <c r="N59" i="174"/>
  <c r="K59" i="174"/>
  <c r="H59" i="174"/>
  <c r="L59" i="174"/>
  <c r="AT53" i="174"/>
  <c r="AU53" i="174"/>
  <c r="AV53" i="174"/>
  <c r="AQ53" i="174"/>
  <c r="AR53" i="174"/>
  <c r="AS53" i="174"/>
  <c r="BM53" i="174"/>
  <c r="BK53" i="174"/>
  <c r="K53" i="174"/>
  <c r="H53" i="174"/>
  <c r="L53" i="174"/>
  <c r="I53" i="174"/>
  <c r="M53" i="174"/>
  <c r="J53" i="174"/>
  <c r="N53" i="174"/>
  <c r="F49" i="174"/>
  <c r="AT49" i="174"/>
  <c r="AU49" i="174"/>
  <c r="AV49" i="174"/>
  <c r="AQ49" i="174"/>
  <c r="AR49" i="174"/>
  <c r="AS49" i="174"/>
  <c r="BM49" i="174"/>
  <c r="BK49" i="174"/>
  <c r="K49" i="174"/>
  <c r="H49" i="174"/>
  <c r="L49" i="174"/>
  <c r="I49" i="174"/>
  <c r="M49" i="174"/>
  <c r="J49" i="174"/>
  <c r="N49" i="174"/>
  <c r="AT48" i="174"/>
  <c r="AU48" i="174"/>
  <c r="AV48" i="174"/>
  <c r="AS48" i="174"/>
  <c r="AQ48" i="174"/>
  <c r="AR48" i="174"/>
  <c r="BK48" i="174"/>
  <c r="BM48" i="174"/>
  <c r="J48" i="174"/>
  <c r="N48" i="174"/>
  <c r="K48" i="174"/>
  <c r="H48" i="174"/>
  <c r="L48" i="174"/>
  <c r="I48" i="174"/>
  <c r="M48" i="174"/>
  <c r="AU42" i="174"/>
  <c r="AV42" i="174"/>
  <c r="AQ42" i="174"/>
  <c r="AT42" i="174"/>
  <c r="AR42" i="174"/>
  <c r="AS42" i="174"/>
  <c r="BM42" i="174"/>
  <c r="BK42" i="174"/>
  <c r="H42" i="174"/>
  <c r="L42" i="174"/>
  <c r="I42" i="174"/>
  <c r="M42" i="174"/>
  <c r="J42" i="174"/>
  <c r="N42" i="174"/>
  <c r="K42" i="174"/>
  <c r="E40" i="174"/>
  <c r="B40" i="174" s="1"/>
  <c r="AT40" i="174"/>
  <c r="AU40" i="174"/>
  <c r="AV40" i="174"/>
  <c r="AS40" i="174"/>
  <c r="AR40" i="174"/>
  <c r="AQ40" i="174"/>
  <c r="BK40" i="174"/>
  <c r="BM40" i="174"/>
  <c r="J40" i="174"/>
  <c r="N40" i="174"/>
  <c r="K40" i="174"/>
  <c r="H40" i="174"/>
  <c r="L40" i="174"/>
  <c r="I40" i="174"/>
  <c r="M40" i="174"/>
  <c r="AT36" i="174"/>
  <c r="AU36" i="174"/>
  <c r="AV36" i="174"/>
  <c r="AS36" i="174"/>
  <c r="AQ36" i="174"/>
  <c r="AR36" i="174"/>
  <c r="BK36" i="174"/>
  <c r="BM36" i="174"/>
  <c r="J36" i="174"/>
  <c r="N36" i="174"/>
  <c r="K36" i="174"/>
  <c r="H36" i="174"/>
  <c r="L36" i="174"/>
  <c r="I36" i="174"/>
  <c r="M36" i="174"/>
  <c r="AU26" i="174"/>
  <c r="AV26" i="174"/>
  <c r="AT26" i="174"/>
  <c r="AQ26" i="174"/>
  <c r="AR26" i="174"/>
  <c r="AS26" i="174"/>
  <c r="BM26" i="174"/>
  <c r="BK26" i="174"/>
  <c r="H26" i="174"/>
  <c r="L26" i="174"/>
  <c r="I26" i="174"/>
  <c r="M26" i="174"/>
  <c r="J26" i="174"/>
  <c r="N26" i="174"/>
  <c r="K26" i="174"/>
  <c r="E21" i="174"/>
  <c r="B21" i="174" s="1"/>
  <c r="AT21" i="174"/>
  <c r="AU21" i="174"/>
  <c r="AV21" i="174"/>
  <c r="AQ21" i="174"/>
  <c r="AR21" i="174"/>
  <c r="AS21" i="174"/>
  <c r="BM21" i="174"/>
  <c r="BK21" i="174"/>
  <c r="K21" i="174"/>
  <c r="H21" i="174"/>
  <c r="L21" i="174"/>
  <c r="I21" i="174"/>
  <c r="M21" i="174"/>
  <c r="J21" i="174"/>
  <c r="N21" i="174"/>
  <c r="AT13" i="174"/>
  <c r="AU13" i="174"/>
  <c r="AV13" i="174"/>
  <c r="AR13" i="174"/>
  <c r="AS13" i="174"/>
  <c r="AQ13" i="174"/>
  <c r="BM13" i="174"/>
  <c r="BK13" i="174"/>
  <c r="K13" i="174"/>
  <c r="H13" i="174"/>
  <c r="L13" i="174"/>
  <c r="I13" i="174"/>
  <c r="M13" i="174"/>
  <c r="J13" i="174"/>
  <c r="N13" i="174"/>
  <c r="D9" i="174"/>
  <c r="AT9" i="174"/>
  <c r="AU9" i="174"/>
  <c r="AV9" i="174"/>
  <c r="AR9" i="174"/>
  <c r="AQ9" i="174"/>
  <c r="AS9" i="174"/>
  <c r="BM9" i="174"/>
  <c r="H9" i="174"/>
  <c r="BK9" i="174"/>
  <c r="J9" i="174"/>
  <c r="N9" i="174"/>
  <c r="K9" i="174"/>
  <c r="L9" i="174"/>
  <c r="I9" i="174"/>
  <c r="M9" i="174"/>
  <c r="D677" i="174"/>
  <c r="E677" i="174"/>
  <c r="F677" i="174"/>
  <c r="F539" i="174"/>
  <c r="D539" i="174"/>
  <c r="E539" i="174"/>
  <c r="E823" i="174"/>
  <c r="D823" i="174"/>
  <c r="E770" i="174"/>
  <c r="F770" i="174"/>
  <c r="D932" i="174"/>
  <c r="E932" i="174"/>
  <c r="F731" i="174"/>
  <c r="D731" i="174"/>
  <c r="E731" i="174"/>
  <c r="F701" i="174"/>
  <c r="D701" i="174"/>
  <c r="E701" i="174"/>
  <c r="D652" i="174"/>
  <c r="F652" i="174"/>
  <c r="D641" i="174"/>
  <c r="E641" i="174"/>
  <c r="F641" i="174"/>
  <c r="D604" i="174"/>
  <c r="E604" i="174"/>
  <c r="F604" i="174"/>
  <c r="F516" i="174"/>
  <c r="D516" i="174"/>
  <c r="E516" i="174"/>
  <c r="D400" i="174"/>
  <c r="E400" i="174"/>
  <c r="D479" i="174"/>
  <c r="E479" i="174"/>
  <c r="F479" i="174"/>
  <c r="E297" i="174"/>
  <c r="F297" i="174"/>
  <c r="D863" i="174"/>
  <c r="E863" i="174"/>
  <c r="F863" i="174"/>
  <c r="D846" i="174"/>
  <c r="E846" i="174"/>
  <c r="E806" i="174"/>
  <c r="B806" i="174" s="1"/>
  <c r="G806" i="174" s="1"/>
  <c r="F806" i="174"/>
  <c r="D781" i="174"/>
  <c r="F781" i="174"/>
  <c r="F775" i="174"/>
  <c r="F774" i="174"/>
  <c r="D766" i="174"/>
  <c r="E766" i="174"/>
  <c r="D721" i="174"/>
  <c r="E721" i="174"/>
  <c r="F486" i="174"/>
  <c r="D486" i="174"/>
  <c r="D424" i="174"/>
  <c r="E424" i="174"/>
  <c r="D415" i="174"/>
  <c r="E415" i="174"/>
  <c r="D948" i="174"/>
  <c r="E948" i="174"/>
  <c r="E844" i="174"/>
  <c r="F844" i="174"/>
  <c r="E804" i="174"/>
  <c r="F804" i="174"/>
  <c r="E792" i="174"/>
  <c r="D792" i="174"/>
  <c r="E759" i="174"/>
  <c r="D759" i="174"/>
  <c r="E874" i="174"/>
  <c r="D874" i="174"/>
  <c r="F874" i="174"/>
  <c r="F871" i="174"/>
  <c r="E871" i="174"/>
  <c r="F795" i="174"/>
  <c r="D795" i="174"/>
  <c r="E795" i="174"/>
  <c r="D725" i="174"/>
  <c r="E725" i="174"/>
  <c r="F725" i="174"/>
  <c r="E709" i="174"/>
  <c r="D709" i="174"/>
  <c r="F709" i="174"/>
  <c r="D288" i="174"/>
  <c r="E288" i="174"/>
  <c r="F288" i="174"/>
  <c r="E879" i="174"/>
  <c r="D879" i="174"/>
  <c r="F520" i="174"/>
  <c r="D520" i="174"/>
  <c r="E520" i="174"/>
  <c r="D892" i="174"/>
  <c r="E892" i="174"/>
  <c r="D916" i="174"/>
  <c r="E916" i="174"/>
  <c r="F916" i="174"/>
  <c r="D913" i="174"/>
  <c r="F913" i="174"/>
  <c r="D953" i="174"/>
  <c r="E953" i="174"/>
  <c r="E951" i="174"/>
  <c r="B951" i="174" s="1"/>
  <c r="G951" i="174" s="1"/>
  <c r="F951" i="174"/>
  <c r="D934" i="174"/>
  <c r="E934" i="174"/>
  <c r="E1000" i="174"/>
  <c r="E977" i="174"/>
  <c r="E935" i="174"/>
  <c r="D903" i="174"/>
  <c r="E903" i="174"/>
  <c r="E883" i="174"/>
  <c r="F819" i="174"/>
  <c r="D819" i="174"/>
  <c r="B819" i="174" s="1"/>
  <c r="G819" i="174" s="1"/>
  <c r="D799" i="174"/>
  <c r="B799" i="174" s="1"/>
  <c r="G799" i="174" s="1"/>
  <c r="F799" i="174"/>
  <c r="F796" i="174"/>
  <c r="E782" i="174"/>
  <c r="E773" i="174"/>
  <c r="D770" i="174"/>
  <c r="D765" i="174"/>
  <c r="B765" i="174" s="1"/>
  <c r="G765" i="174" s="1"/>
  <c r="D692" i="174"/>
  <c r="E692" i="174"/>
  <c r="F692" i="174"/>
  <c r="E477" i="174"/>
  <c r="F477" i="174"/>
  <c r="D477" i="174"/>
  <c r="F1000" i="174"/>
  <c r="E814" i="174"/>
  <c r="F814" i="174"/>
  <c r="F782" i="174"/>
  <c r="F780" i="174"/>
  <c r="D734" i="174"/>
  <c r="E734" i="174"/>
  <c r="D673" i="174"/>
  <c r="E673" i="174"/>
  <c r="F673" i="174"/>
  <c r="D663" i="174"/>
  <c r="E663" i="174"/>
  <c r="F663" i="174"/>
  <c r="F952" i="174"/>
  <c r="F950" i="174"/>
  <c r="E938" i="174"/>
  <c r="D938" i="174"/>
  <c r="F938" i="174"/>
  <c r="F917" i="174"/>
  <c r="F900" i="174"/>
  <c r="D868" i="174"/>
  <c r="E868" i="174"/>
  <c r="D839" i="174"/>
  <c r="E839" i="174"/>
  <c r="E807" i="174"/>
  <c r="E780" i="174"/>
  <c r="E990" i="174"/>
  <c r="E983" i="174"/>
  <c r="F981" i="174"/>
  <c r="F968" i="174"/>
  <c r="D964" i="174"/>
  <c r="F959" i="174"/>
  <c r="F957" i="174"/>
  <c r="E952" i="174"/>
  <c r="E950" i="174"/>
  <c r="F948" i="174"/>
  <c r="E941" i="174"/>
  <c r="D941" i="174"/>
  <c r="D935" i="174"/>
  <c r="E917" i="174"/>
  <c r="F904" i="174"/>
  <c r="E898" i="174"/>
  <c r="F898" i="174"/>
  <c r="E886" i="174"/>
  <c r="B886" i="174" s="1"/>
  <c r="G886" i="174" s="1"/>
  <c r="F886" i="174"/>
  <c r="D883" i="174"/>
  <c r="F856" i="174"/>
  <c r="D844" i="174"/>
  <c r="F823" i="174"/>
  <c r="F818" i="174"/>
  <c r="F815" i="174"/>
  <c r="D804" i="174"/>
  <c r="F798" i="174"/>
  <c r="D785" i="174"/>
  <c r="B785" i="174" s="1"/>
  <c r="G785" i="174" s="1"/>
  <c r="F785" i="174"/>
  <c r="F759" i="174"/>
  <c r="F740" i="174"/>
  <c r="D726" i="174"/>
  <c r="E726" i="174"/>
  <c r="F726" i="174"/>
  <c r="F723" i="174"/>
  <c r="D723" i="174"/>
  <c r="E723" i="174"/>
  <c r="D705" i="174"/>
  <c r="F705" i="174"/>
  <c r="D658" i="174"/>
  <c r="E658" i="174"/>
  <c r="F658" i="174"/>
  <c r="F643" i="174"/>
  <c r="D643" i="174"/>
  <c r="E643" i="174"/>
  <c r="D623" i="174"/>
  <c r="E623" i="174"/>
  <c r="F623" i="174"/>
  <c r="D620" i="174"/>
  <c r="E620" i="174"/>
  <c r="D498" i="174"/>
  <c r="E498" i="174"/>
  <c r="E894" i="174"/>
  <c r="B894" i="174" s="1"/>
  <c r="G894" i="174" s="1"/>
  <c r="F894" i="174"/>
  <c r="E882" i="174"/>
  <c r="D882" i="174"/>
  <c r="D990" i="174"/>
  <c r="E986" i="174"/>
  <c r="F986" i="174"/>
  <c r="D983" i="174"/>
  <c r="E981" i="174"/>
  <c r="B981" i="174" s="1"/>
  <c r="G981" i="174" s="1"/>
  <c r="E968" i="174"/>
  <c r="E966" i="174"/>
  <c r="B966" i="174" s="1"/>
  <c r="G966" i="174" s="1"/>
  <c r="E962" i="174"/>
  <c r="D962" i="174"/>
  <c r="E957" i="174"/>
  <c r="B957" i="174" s="1"/>
  <c r="G957" i="174" s="1"/>
  <c r="F932" i="174"/>
  <c r="E922" i="174"/>
  <c r="D922" i="174"/>
  <c r="F922" i="174"/>
  <c r="D919" i="174"/>
  <c r="F919" i="174"/>
  <c r="F907" i="174"/>
  <c r="D907" i="174"/>
  <c r="E907" i="174"/>
  <c r="D871" i="174"/>
  <c r="E869" i="174"/>
  <c r="B869" i="174" s="1"/>
  <c r="G869" i="174" s="1"/>
  <c r="F859" i="174"/>
  <c r="D859" i="174"/>
  <c r="E859" i="174"/>
  <c r="D856" i="174"/>
  <c r="F854" i="174"/>
  <c r="F848" i="174"/>
  <c r="F846" i="174"/>
  <c r="E821" i="174"/>
  <c r="D821" i="174"/>
  <c r="F821" i="174"/>
  <c r="D818" i="174"/>
  <c r="D815" i="174"/>
  <c r="E788" i="174"/>
  <c r="F788" i="174"/>
  <c r="E757" i="174"/>
  <c r="D757" i="174"/>
  <c r="F757" i="174"/>
  <c r="F707" i="174"/>
  <c r="D707" i="174"/>
  <c r="E707" i="174"/>
  <c r="D639" i="174"/>
  <c r="F639" i="174"/>
  <c r="E613" i="174"/>
  <c r="D613" i="174"/>
  <c r="D546" i="174"/>
  <c r="E546" i="174"/>
  <c r="F422" i="174"/>
  <c r="D422" i="174"/>
  <c r="E679" i="174"/>
  <c r="E664" i="174"/>
  <c r="D662" i="174"/>
  <c r="F653" i="174"/>
  <c r="D640" i="174"/>
  <c r="E633" i="174"/>
  <c r="E617" i="174"/>
  <c r="D601" i="174"/>
  <c r="D599" i="174"/>
  <c r="E599" i="174"/>
  <c r="E595" i="174"/>
  <c r="E592" i="174"/>
  <c r="F585" i="174"/>
  <c r="E573" i="174"/>
  <c r="B573" i="174" s="1"/>
  <c r="F573" i="174"/>
  <c r="E543" i="174"/>
  <c r="E531" i="174"/>
  <c r="F496" i="174"/>
  <c r="E496" i="174"/>
  <c r="B496" i="174" s="1"/>
  <c r="F488" i="174"/>
  <c r="D488" i="174"/>
  <c r="E478" i="174"/>
  <c r="E467" i="174"/>
  <c r="F467" i="174"/>
  <c r="E451" i="174"/>
  <c r="D451" i="174"/>
  <c r="F451" i="174"/>
  <c r="D441" i="174"/>
  <c r="E441" i="174"/>
  <c r="F441" i="174"/>
  <c r="D56" i="174"/>
  <c r="E56" i="174"/>
  <c r="F56" i="174"/>
  <c r="D23" i="174"/>
  <c r="E23" i="174"/>
  <c r="F23" i="174"/>
  <c r="D744" i="174"/>
  <c r="F732" i="174"/>
  <c r="D704" i="174"/>
  <c r="B704" i="174" s="1"/>
  <c r="D653" i="174"/>
  <c r="D633" i="174"/>
  <c r="D598" i="174"/>
  <c r="D595" i="174"/>
  <c r="F593" i="174"/>
  <c r="E585" i="174"/>
  <c r="D583" i="174"/>
  <c r="D531" i="174"/>
  <c r="D478" i="174"/>
  <c r="D433" i="174"/>
  <c r="E433" i="174"/>
  <c r="F433" i="174"/>
  <c r="F203" i="174"/>
  <c r="D203" i="174"/>
  <c r="E203" i="174"/>
  <c r="D603" i="174"/>
  <c r="E603" i="174"/>
  <c r="F569" i="174"/>
  <c r="F466" i="174"/>
  <c r="E466" i="174"/>
  <c r="D417" i="174"/>
  <c r="E417" i="174"/>
  <c r="F417" i="174"/>
  <c r="D373" i="174"/>
  <c r="F373" i="174"/>
  <c r="E344" i="174"/>
  <c r="F344" i="174"/>
  <c r="D344" i="174"/>
  <c r="F321" i="174"/>
  <c r="D321" i="174"/>
  <c r="E321" i="174"/>
  <c r="D293" i="174"/>
  <c r="E293" i="174"/>
  <c r="F293" i="174"/>
  <c r="E215" i="174"/>
  <c r="F215" i="174"/>
  <c r="D215" i="174"/>
  <c r="F638" i="174"/>
  <c r="D638" i="174"/>
  <c r="F618" i="174"/>
  <c r="F550" i="174"/>
  <c r="D550" i="174"/>
  <c r="E547" i="174"/>
  <c r="F547" i="174"/>
  <c r="D540" i="174"/>
  <c r="E540" i="174"/>
  <c r="F480" i="174"/>
  <c r="E480" i="174"/>
  <c r="D361" i="174"/>
  <c r="E361" i="174"/>
  <c r="F361" i="174"/>
  <c r="D346" i="174"/>
  <c r="E346" i="174"/>
  <c r="F346" i="174"/>
  <c r="E253" i="174"/>
  <c r="F253" i="174"/>
  <c r="D253" i="174"/>
  <c r="F712" i="174"/>
  <c r="F717" i="174"/>
  <c r="E712" i="174"/>
  <c r="F678" i="174"/>
  <c r="E618" i="174"/>
  <c r="E611" i="174"/>
  <c r="F611" i="174"/>
  <c r="E607" i="174"/>
  <c r="D591" i="174"/>
  <c r="F584" i="174"/>
  <c r="D576" i="174"/>
  <c r="F560" i="174"/>
  <c r="D560" i="174"/>
  <c r="B560" i="174" s="1"/>
  <c r="F546" i="174"/>
  <c r="D544" i="174"/>
  <c r="B544" i="174" s="1"/>
  <c r="F537" i="174"/>
  <c r="F530" i="174"/>
  <c r="F513" i="174"/>
  <c r="D502" i="174"/>
  <c r="E502" i="174"/>
  <c r="F469" i="174"/>
  <c r="E469" i="174"/>
  <c r="E461" i="174"/>
  <c r="D461" i="174"/>
  <c r="E443" i="174"/>
  <c r="F443" i="174"/>
  <c r="E384" i="174"/>
  <c r="B384" i="174" s="1"/>
  <c r="F384" i="174"/>
  <c r="F283" i="174"/>
  <c r="D283" i="174"/>
  <c r="E283" i="174"/>
  <c r="E717" i="174"/>
  <c r="F689" i="174"/>
  <c r="F668" i="174"/>
  <c r="F616" i="174"/>
  <c r="D616" i="174"/>
  <c r="F610" i="174"/>
  <c r="E594" i="174"/>
  <c r="B594" i="174" s="1"/>
  <c r="F587" i="174"/>
  <c r="E587" i="174"/>
  <c r="B587" i="174" s="1"/>
  <c r="D554" i="174"/>
  <c r="B554" i="174" s="1"/>
  <c r="F554" i="174"/>
  <c r="F524" i="174"/>
  <c r="F522" i="174"/>
  <c r="F501" i="174"/>
  <c r="F446" i="174"/>
  <c r="D446" i="174"/>
  <c r="D439" i="174"/>
  <c r="E439" i="174"/>
  <c r="F439" i="174"/>
  <c r="D431" i="174"/>
  <c r="E431" i="174"/>
  <c r="F431" i="174"/>
  <c r="D409" i="174"/>
  <c r="E409" i="174"/>
  <c r="F409" i="174"/>
  <c r="F398" i="174"/>
  <c r="E398" i="174"/>
  <c r="E395" i="174"/>
  <c r="F395" i="174"/>
  <c r="E231" i="174"/>
  <c r="D231" i="174"/>
  <c r="F231" i="174"/>
  <c r="E226" i="174"/>
  <c r="D226" i="174"/>
  <c r="F226" i="174"/>
  <c r="F390" i="174"/>
  <c r="D390" i="174"/>
  <c r="E375" i="174"/>
  <c r="B375" i="174" s="1"/>
  <c r="E370" i="174"/>
  <c r="B370" i="174" s="1"/>
  <c r="D359" i="174"/>
  <c r="D323" i="174"/>
  <c r="E323" i="174"/>
  <c r="F323" i="174"/>
  <c r="E286" i="174"/>
  <c r="F286" i="174"/>
  <c r="F243" i="174"/>
  <c r="D243" i="174"/>
  <c r="E243" i="174"/>
  <c r="E234" i="174"/>
  <c r="D234" i="174"/>
  <c r="F234" i="174"/>
  <c r="D206" i="174"/>
  <c r="E206" i="174"/>
  <c r="F206" i="174"/>
  <c r="D193" i="174"/>
  <c r="E193" i="174"/>
  <c r="D171" i="174"/>
  <c r="E171" i="174"/>
  <c r="F171" i="174"/>
  <c r="D154" i="174"/>
  <c r="E154" i="174"/>
  <c r="F154" i="174"/>
  <c r="D238" i="174"/>
  <c r="E238" i="174"/>
  <c r="F238" i="174"/>
  <c r="E223" i="174"/>
  <c r="D223" i="174"/>
  <c r="D209" i="174"/>
  <c r="E209" i="174"/>
  <c r="F199" i="174"/>
  <c r="E197" i="174"/>
  <c r="B197" i="174" s="1"/>
  <c r="F197" i="174"/>
  <c r="F183" i="174"/>
  <c r="D183" i="174"/>
  <c r="D147" i="174"/>
  <c r="E147" i="174"/>
  <c r="F147" i="174"/>
  <c r="D103" i="174"/>
  <c r="E103" i="174"/>
  <c r="F103" i="174"/>
  <c r="D86" i="174"/>
  <c r="E86" i="174"/>
  <c r="F86" i="174"/>
  <c r="D330" i="174"/>
  <c r="E330" i="174"/>
  <c r="F308" i="174"/>
  <c r="F307" i="174"/>
  <c r="E307" i="174"/>
  <c r="B307" i="174" s="1"/>
  <c r="D272" i="174"/>
  <c r="E258" i="174"/>
  <c r="D258" i="174"/>
  <c r="F258" i="174"/>
  <c r="D230" i="174"/>
  <c r="E230" i="174"/>
  <c r="F230" i="174"/>
  <c r="F369" i="174"/>
  <c r="F328" i="174"/>
  <c r="E308" i="174"/>
  <c r="E292" i="174"/>
  <c r="B292" i="174" s="1"/>
  <c r="F292" i="174"/>
  <c r="D138" i="174"/>
  <c r="E138" i="174"/>
  <c r="F138" i="174"/>
  <c r="D111" i="174"/>
  <c r="E111" i="174"/>
  <c r="F111" i="174"/>
  <c r="D96" i="174"/>
  <c r="E96" i="174"/>
  <c r="F96" i="174"/>
  <c r="D33" i="174"/>
  <c r="F33" i="174"/>
  <c r="D16" i="174"/>
  <c r="E16" i="174"/>
  <c r="F16" i="174"/>
  <c r="F472" i="174"/>
  <c r="E458" i="174"/>
  <c r="E456" i="174"/>
  <c r="E449" i="174"/>
  <c r="F429" i="174"/>
  <c r="F426" i="174"/>
  <c r="E401" i="174"/>
  <c r="F394" i="174"/>
  <c r="F387" i="174"/>
  <c r="E383" i="174"/>
  <c r="F377" i="174"/>
  <c r="E369" i="174"/>
  <c r="D353" i="174"/>
  <c r="E353" i="174"/>
  <c r="F331" i="174"/>
  <c r="E314" i="174"/>
  <c r="B314" i="174" s="1"/>
  <c r="F314" i="174"/>
  <c r="F270" i="174"/>
  <c r="E248" i="174"/>
  <c r="E246" i="174"/>
  <c r="B246" i="174" s="1"/>
  <c r="F246" i="174"/>
  <c r="D472" i="174"/>
  <c r="E426" i="174"/>
  <c r="E394" i="174"/>
  <c r="F392" i="174"/>
  <c r="E377" i="174"/>
  <c r="F354" i="174"/>
  <c r="E331" i="174"/>
  <c r="E298" i="174"/>
  <c r="B298" i="174" s="1"/>
  <c r="F298" i="174"/>
  <c r="D286" i="174"/>
  <c r="E277" i="174"/>
  <c r="B277" i="174" s="1"/>
  <c r="F277" i="174"/>
  <c r="E274" i="174"/>
  <c r="B274" i="174" s="1"/>
  <c r="D264" i="174"/>
  <c r="E264" i="174"/>
  <c r="F264" i="174"/>
  <c r="D248" i="174"/>
  <c r="F193" i="174"/>
  <c r="D30" i="174"/>
  <c r="E30" i="174"/>
  <c r="F30" i="174"/>
  <c r="D377" i="174"/>
  <c r="E354" i="174"/>
  <c r="B354" i="174" s="1"/>
  <c r="E337" i="174"/>
  <c r="F337" i="174"/>
  <c r="D303" i="174"/>
  <c r="E303" i="174"/>
  <c r="D185" i="174"/>
  <c r="B185" i="174" s="1"/>
  <c r="E172" i="174"/>
  <c r="E97" i="174"/>
  <c r="D87" i="174"/>
  <c r="B87" i="174" s="1"/>
  <c r="D24" i="174"/>
  <c r="E8" i="174"/>
  <c r="F249" i="174"/>
  <c r="E245" i="174"/>
  <c r="F241" i="174"/>
  <c r="F222" i="174"/>
  <c r="F220" i="174"/>
  <c r="D200" i="174"/>
  <c r="B200" i="174" s="1"/>
  <c r="F196" i="174"/>
  <c r="E177" i="174"/>
  <c r="D168" i="174"/>
  <c r="B168" i="174" s="1"/>
  <c r="E161" i="174"/>
  <c r="E141" i="174"/>
  <c r="F135" i="174"/>
  <c r="E126" i="174"/>
  <c r="E120" i="174"/>
  <c r="F106" i="174"/>
  <c r="E72" i="174"/>
  <c r="E37" i="174"/>
  <c r="F9" i="174"/>
  <c r="D267" i="174"/>
  <c r="B267" i="174" s="1"/>
  <c r="E249" i="174"/>
  <c r="E222" i="174"/>
  <c r="E196" i="174"/>
  <c r="E180" i="174"/>
  <c r="E135" i="174"/>
  <c r="E106" i="174"/>
  <c r="E101" i="174"/>
  <c r="F79" i="174"/>
  <c r="F70" i="174"/>
  <c r="F63" i="174"/>
  <c r="F47" i="174"/>
  <c r="F40" i="174"/>
  <c r="E9" i="174"/>
  <c r="F7" i="174"/>
  <c r="F201" i="174"/>
  <c r="F187" i="174"/>
  <c r="F178" i="174"/>
  <c r="F169" i="174"/>
  <c r="F162" i="174"/>
  <c r="F155" i="174"/>
  <c r="E152" i="174"/>
  <c r="F145" i="174"/>
  <c r="F136" i="174"/>
  <c r="F127" i="174"/>
  <c r="F112" i="174"/>
  <c r="F104" i="174"/>
  <c r="F94" i="174"/>
  <c r="F54" i="174"/>
  <c r="E210" i="174"/>
  <c r="B210" i="174" s="1"/>
  <c r="F194" i="174"/>
  <c r="F185" i="174"/>
  <c r="D152" i="174"/>
  <c r="D737" i="174"/>
  <c r="E737" i="174"/>
  <c r="F737" i="174"/>
  <c r="D687" i="174"/>
  <c r="E687" i="174"/>
  <c r="F687" i="174"/>
  <c r="D642" i="174"/>
  <c r="E642" i="174"/>
  <c r="F642" i="174"/>
  <c r="D570" i="174"/>
  <c r="E570" i="174"/>
  <c r="F570" i="174"/>
  <c r="F659" i="174"/>
  <c r="D659" i="174"/>
  <c r="E659" i="174"/>
  <c r="F987" i="174"/>
  <c r="D987" i="174"/>
  <c r="E850" i="174"/>
  <c r="F850" i="174"/>
  <c r="E970" i="174"/>
  <c r="D970" i="174"/>
  <c r="F915" i="174"/>
  <c r="E915" i="174"/>
  <c r="D881" i="174"/>
  <c r="F881" i="174"/>
  <c r="D860" i="174"/>
  <c r="E860" i="174"/>
  <c r="E826" i="174"/>
  <c r="D826" i="174"/>
  <c r="E794" i="174"/>
  <c r="D794" i="174"/>
  <c r="F794" i="174"/>
  <c r="F763" i="174"/>
  <c r="E763" i="174"/>
  <c r="D973" i="174"/>
  <c r="E973" i="174"/>
  <c r="E961" i="174"/>
  <c r="F940" i="174"/>
  <c r="D928" i="174"/>
  <c r="B928" i="174" s="1"/>
  <c r="G928" i="174" s="1"/>
  <c r="D925" i="174"/>
  <c r="B925" i="174" s="1"/>
  <c r="G925" i="174" s="1"/>
  <c r="F920" i="174"/>
  <c r="E906" i="174"/>
  <c r="D906" i="174"/>
  <c r="F899" i="174"/>
  <c r="F897" i="174"/>
  <c r="F896" i="174"/>
  <c r="F891" i="174"/>
  <c r="E891" i="174"/>
  <c r="B891" i="174" s="1"/>
  <c r="G891" i="174" s="1"/>
  <c r="D889" i="174"/>
  <c r="D865" i="174"/>
  <c r="F865" i="174"/>
  <c r="F843" i="174"/>
  <c r="D843" i="174"/>
  <c r="E843" i="174"/>
  <c r="E831" i="174"/>
  <c r="D831" i="174"/>
  <c r="E828" i="174"/>
  <c r="F828" i="174"/>
  <c r="D807" i="174"/>
  <c r="D801" i="174"/>
  <c r="E801" i="174"/>
  <c r="F801" i="174"/>
  <c r="E783" i="174"/>
  <c r="B783" i="174" s="1"/>
  <c r="G783" i="174" s="1"/>
  <c r="F783" i="174"/>
  <c r="F749" i="174"/>
  <c r="F733" i="174"/>
  <c r="D733" i="174"/>
  <c r="E733" i="174"/>
  <c r="D719" i="174"/>
  <c r="E719" i="174"/>
  <c r="E586" i="174"/>
  <c r="D586" i="174"/>
  <c r="F586" i="174"/>
  <c r="D578" i="174"/>
  <c r="E578" i="174"/>
  <c r="F578" i="174"/>
  <c r="D855" i="174"/>
  <c r="E840" i="174"/>
  <c r="F840" i="174"/>
  <c r="E805" i="174"/>
  <c r="F805" i="174"/>
  <c r="D745" i="174"/>
  <c r="E745" i="174"/>
  <c r="F745" i="174"/>
  <c r="E884" i="174"/>
  <c r="F835" i="174"/>
  <c r="D835" i="174"/>
  <c r="F630" i="174"/>
  <c r="D630" i="174"/>
  <c r="E630" i="174"/>
  <c r="F963" i="174"/>
  <c r="F994" i="174"/>
  <c r="D809" i="174"/>
  <c r="E809" i="174"/>
  <c r="F809" i="174"/>
  <c r="E776" i="174"/>
  <c r="F776" i="174"/>
  <c r="F768" i="174"/>
  <c r="E768" i="174"/>
  <c r="D756" i="174"/>
  <c r="E756" i="174"/>
  <c r="D752" i="174"/>
  <c r="E752" i="174"/>
  <c r="E597" i="174"/>
  <c r="D597" i="174"/>
  <c r="F597" i="174"/>
  <c r="E494" i="174"/>
  <c r="D494" i="174"/>
  <c r="F494" i="174"/>
  <c r="F832" i="174"/>
  <c r="E832" i="174"/>
  <c r="D817" i="174"/>
  <c r="F817" i="174"/>
  <c r="F812" i="174"/>
  <c r="D812" i="174"/>
  <c r="E812" i="174"/>
  <c r="E808" i="174"/>
  <c r="D700" i="174"/>
  <c r="E700" i="174"/>
  <c r="F700" i="174"/>
  <c r="D873" i="174"/>
  <c r="F873" i="174"/>
  <c r="F867" i="174"/>
  <c r="D867" i="174"/>
  <c r="D820" i="174"/>
  <c r="E820" i="174"/>
  <c r="F787" i="174"/>
  <c r="E787" i="174"/>
  <c r="D787" i="174"/>
  <c r="E772" i="174"/>
  <c r="F772" i="174"/>
  <c r="D761" i="174"/>
  <c r="F761" i="174"/>
  <c r="F716" i="174"/>
  <c r="D716" i="174"/>
  <c r="E716" i="174"/>
  <c r="F911" i="174"/>
  <c r="F901" i="174"/>
  <c r="E858" i="174"/>
  <c r="F858" i="174"/>
  <c r="E728" i="174"/>
  <c r="B728" i="174" s="1"/>
  <c r="E703" i="174"/>
  <c r="D703" i="174"/>
  <c r="F703" i="174"/>
  <c r="E533" i="174"/>
  <c r="D533" i="174"/>
  <c r="F533" i="174"/>
  <c r="E680" i="174"/>
  <c r="D680" i="174"/>
  <c r="F680" i="174"/>
  <c r="E954" i="174"/>
  <c r="D954" i="174"/>
  <c r="F988" i="174"/>
  <c r="D944" i="174"/>
  <c r="B944" i="174" s="1"/>
  <c r="G944" i="174" s="1"/>
  <c r="D909" i="174"/>
  <c r="E909" i="174"/>
  <c r="F877" i="174"/>
  <c r="F876" i="174"/>
  <c r="E876" i="174"/>
  <c r="D816" i="174"/>
  <c r="E816" i="174"/>
  <c r="F999" i="174"/>
  <c r="F984" i="174"/>
  <c r="E979" i="174"/>
  <c r="F956" i="174"/>
  <c r="E911" i="174"/>
  <c r="F808" i="174"/>
  <c r="D791" i="174"/>
  <c r="F791" i="174"/>
  <c r="F769" i="174"/>
  <c r="D979" i="174"/>
  <c r="E978" i="174"/>
  <c r="B978" i="174" s="1"/>
  <c r="G978" i="174" s="1"/>
  <c r="F978" i="174"/>
  <c r="F976" i="174"/>
  <c r="E963" i="174"/>
  <c r="E956" i="174"/>
  <c r="F955" i="174"/>
  <c r="E955" i="174"/>
  <c r="F946" i="174"/>
  <c r="F943" i="174"/>
  <c r="F937" i="174"/>
  <c r="E933" i="174"/>
  <c r="D901" i="174"/>
  <c r="E900" i="174"/>
  <c r="E895" i="174"/>
  <c r="D895" i="174"/>
  <c r="F893" i="174"/>
  <c r="D884" i="174"/>
  <c r="D880" i="174"/>
  <c r="E880" i="174"/>
  <c r="D877" i="174"/>
  <c r="E873" i="174"/>
  <c r="E872" i="174"/>
  <c r="E855" i="174"/>
  <c r="E852" i="174"/>
  <c r="E835" i="174"/>
  <c r="F827" i="174"/>
  <c r="E827" i="174"/>
  <c r="B827" i="174" s="1"/>
  <c r="G827" i="174" s="1"/>
  <c r="F820" i="174"/>
  <c r="D808" i="174"/>
  <c r="F797" i="174"/>
  <c r="D797" i="174"/>
  <c r="E797" i="174"/>
  <c r="D784" i="174"/>
  <c r="D772" i="174"/>
  <c r="E769" i="174"/>
  <c r="E762" i="174"/>
  <c r="D762" i="174"/>
  <c r="F748" i="174"/>
  <c r="D748" i="174"/>
  <c r="E748" i="174"/>
  <c r="E730" i="174"/>
  <c r="D730" i="174"/>
  <c r="F730" i="174"/>
  <c r="D636" i="174"/>
  <c r="F636" i="174"/>
  <c r="E636" i="174"/>
  <c r="E541" i="174"/>
  <c r="D541" i="174"/>
  <c r="F541" i="174"/>
  <c r="F743" i="174"/>
  <c r="D743" i="174"/>
  <c r="D921" i="174"/>
  <c r="E921" i="174"/>
  <c r="D924" i="174"/>
  <c r="E924" i="174"/>
  <c r="E965" i="174"/>
  <c r="F929" i="174"/>
  <c r="F784" i="174"/>
  <c r="D994" i="174"/>
  <c r="D993" i="174"/>
  <c r="F993" i="174"/>
  <c r="F991" i="174"/>
  <c r="D965" i="174"/>
  <c r="E964" i="174"/>
  <c r="F933" i="174"/>
  <c r="F931" i="174"/>
  <c r="D931" i="174"/>
  <c r="B931" i="174" s="1"/>
  <c r="G931" i="174" s="1"/>
  <c r="E929" i="174"/>
  <c r="E901" i="174"/>
  <c r="F884" i="174"/>
  <c r="F855" i="174"/>
  <c r="F852" i="174"/>
  <c r="F851" i="174"/>
  <c r="E851" i="174"/>
  <c r="D840" i="174"/>
  <c r="E836" i="174"/>
  <c r="B836" i="174" s="1"/>
  <c r="G836" i="174" s="1"/>
  <c r="F836" i="174"/>
  <c r="D832" i="174"/>
  <c r="D825" i="174"/>
  <c r="F825" i="174"/>
  <c r="E817" i="174"/>
  <c r="D805" i="174"/>
  <c r="E786" i="174"/>
  <c r="F786" i="174"/>
  <c r="E784" i="174"/>
  <c r="F771" i="174"/>
  <c r="D771" i="174"/>
  <c r="E999" i="174"/>
  <c r="E991" i="174"/>
  <c r="E987" i="174"/>
  <c r="F996" i="174"/>
  <c r="F992" i="174"/>
  <c r="D984" i="174"/>
  <c r="F970" i="174"/>
  <c r="D963" i="174"/>
  <c r="E960" i="174"/>
  <c r="B960" i="174" s="1"/>
  <c r="G960" i="174" s="1"/>
  <c r="E959" i="174"/>
  <c r="D956" i="174"/>
  <c r="D946" i="174"/>
  <c r="D945" i="174"/>
  <c r="F945" i="174"/>
  <c r="D943" i="174"/>
  <c r="E940" i="174"/>
  <c r="F939" i="174"/>
  <c r="D939" i="174"/>
  <c r="E939" i="174"/>
  <c r="E937" i="174"/>
  <c r="E936" i="174"/>
  <c r="B936" i="174" s="1"/>
  <c r="G936" i="174" s="1"/>
  <c r="F927" i="174"/>
  <c r="F924" i="174"/>
  <c r="D915" i="174"/>
  <c r="E914" i="174"/>
  <c r="B914" i="174" s="1"/>
  <c r="G914" i="174" s="1"/>
  <c r="F914" i="174"/>
  <c r="E899" i="174"/>
  <c r="B899" i="174" s="1"/>
  <c r="G899" i="174" s="1"/>
  <c r="E896" i="174"/>
  <c r="B896" i="174" s="1"/>
  <c r="G896" i="174" s="1"/>
  <c r="F892" i="174"/>
  <c r="E890" i="174"/>
  <c r="D890" i="174"/>
  <c r="E881" i="174"/>
  <c r="F875" i="174"/>
  <c r="D875" i="174"/>
  <c r="E875" i="174"/>
  <c r="E867" i="174"/>
  <c r="D864" i="174"/>
  <c r="F864" i="174"/>
  <c r="F861" i="174"/>
  <c r="E861" i="174"/>
  <c r="D857" i="174"/>
  <c r="E857" i="174"/>
  <c r="D852" i="174"/>
  <c r="D850" i="174"/>
  <c r="E847" i="174"/>
  <c r="B847" i="174" s="1"/>
  <c r="G847" i="174" s="1"/>
  <c r="F847" i="174"/>
  <c r="D800" i="174"/>
  <c r="F800" i="174"/>
  <c r="F792" i="174"/>
  <c r="F779" i="174"/>
  <c r="D779" i="174"/>
  <c r="E779" i="174"/>
  <c r="E767" i="174"/>
  <c r="D767" i="174"/>
  <c r="E764" i="174"/>
  <c r="F764" i="174"/>
  <c r="E761" i="174"/>
  <c r="D727" i="174"/>
  <c r="E727" i="174"/>
  <c r="F727" i="174"/>
  <c r="F724" i="174"/>
  <c r="E722" i="174"/>
  <c r="D722" i="174"/>
  <c r="E690" i="174"/>
  <c r="F690" i="174"/>
  <c r="D690" i="174"/>
  <c r="D551" i="174"/>
  <c r="E551" i="174"/>
  <c r="F551" i="174"/>
  <c r="F672" i="174"/>
  <c r="E666" i="174"/>
  <c r="D666" i="174"/>
  <c r="F666" i="174"/>
  <c r="F624" i="174"/>
  <c r="D615" i="174"/>
  <c r="E615" i="174"/>
  <c r="E605" i="174"/>
  <c r="D605" i="174"/>
  <c r="F605" i="174"/>
  <c r="F582" i="174"/>
  <c r="D582" i="174"/>
  <c r="E582" i="174"/>
  <c r="F566" i="174"/>
  <c r="D566" i="174"/>
  <c r="E566" i="174"/>
  <c r="F558" i="174"/>
  <c r="D558" i="174"/>
  <c r="E558" i="174"/>
  <c r="D753" i="174"/>
  <c r="F753" i="174"/>
  <c r="E714" i="174"/>
  <c r="D969" i="174"/>
  <c r="E969" i="174"/>
  <c r="E930" i="174"/>
  <c r="B930" i="174" s="1"/>
  <c r="G930" i="174" s="1"/>
  <c r="F930" i="174"/>
  <c r="D905" i="174"/>
  <c r="E905" i="174"/>
  <c r="E866" i="174"/>
  <c r="B866" i="174" s="1"/>
  <c r="G866" i="174" s="1"/>
  <c r="F866" i="174"/>
  <c r="E845" i="174"/>
  <c r="D841" i="174"/>
  <c r="E841" i="174"/>
  <c r="D803" i="174"/>
  <c r="E802" i="174"/>
  <c r="F802" i="174"/>
  <c r="E781" i="174"/>
  <c r="D777" i="174"/>
  <c r="E777" i="174"/>
  <c r="D739" i="174"/>
  <c r="B739" i="174" s="1"/>
  <c r="E738" i="174"/>
  <c r="F738" i="174"/>
  <c r="F736" i="174"/>
  <c r="E705" i="174"/>
  <c r="F699" i="174"/>
  <c r="D699" i="174"/>
  <c r="D697" i="174"/>
  <c r="B697" i="174" s="1"/>
  <c r="F683" i="174"/>
  <c r="D683" i="174"/>
  <c r="B683" i="174" s="1"/>
  <c r="D681" i="174"/>
  <c r="E681" i="174"/>
  <c r="F675" i="174"/>
  <c r="D675" i="174"/>
  <c r="E675" i="174"/>
  <c r="F651" i="174"/>
  <c r="D635" i="174"/>
  <c r="E635" i="174"/>
  <c r="F635" i="174"/>
  <c r="F622" i="174"/>
  <c r="D622" i="174"/>
  <c r="B622" i="174" s="1"/>
  <c r="D555" i="174"/>
  <c r="E555" i="174"/>
  <c r="F555" i="174"/>
  <c r="D548" i="174"/>
  <c r="E548" i="174"/>
  <c r="F548" i="174"/>
  <c r="D695" i="174"/>
  <c r="F695" i="174"/>
  <c r="D685" i="174"/>
  <c r="F685" i="174"/>
  <c r="E667" i="174"/>
  <c r="E655" i="174"/>
  <c r="B655" i="174" s="1"/>
  <c r="F647" i="174"/>
  <c r="D627" i="174"/>
  <c r="E627" i="174"/>
  <c r="D518" i="174"/>
  <c r="F518" i="174"/>
  <c r="E518" i="174"/>
  <c r="F741" i="174"/>
  <c r="E671" i="174"/>
  <c r="F671" i="174"/>
  <c r="D665" i="174"/>
  <c r="E665" i="174"/>
  <c r="E650" i="174"/>
  <c r="D650" i="174"/>
  <c r="F650" i="174"/>
  <c r="D612" i="174"/>
  <c r="E612" i="174"/>
  <c r="D563" i="174"/>
  <c r="E563" i="174"/>
  <c r="F563" i="174"/>
  <c r="E483" i="174"/>
  <c r="D483" i="174"/>
  <c r="F483" i="174"/>
  <c r="E842" i="174"/>
  <c r="F811" i="174"/>
  <c r="D811" i="174"/>
  <c r="D796" i="174"/>
  <c r="D793" i="174"/>
  <c r="E778" i="174"/>
  <c r="F747" i="174"/>
  <c r="D747" i="174"/>
  <c r="E741" i="174"/>
  <c r="D732" i="174"/>
  <c r="D729" i="174"/>
  <c r="F715" i="174"/>
  <c r="D715" i="174"/>
  <c r="D634" i="174"/>
  <c r="E634" i="174"/>
  <c r="E504" i="174"/>
  <c r="D504" i="174"/>
  <c r="F504" i="174"/>
  <c r="D432" i="174"/>
  <c r="E432" i="174"/>
  <c r="F432" i="174"/>
  <c r="E753" i="174"/>
  <c r="F714" i="174"/>
  <c r="D713" i="174"/>
  <c r="E713" i="174"/>
  <c r="E698" i="174"/>
  <c r="D698" i="174"/>
  <c r="D684" i="174"/>
  <c r="F684" i="174"/>
  <c r="E682" i="174"/>
  <c r="E672" i="174"/>
  <c r="D669" i="174"/>
  <c r="F669" i="174"/>
  <c r="F667" i="174"/>
  <c r="E661" i="174"/>
  <c r="D661" i="174"/>
  <c r="F654" i="174"/>
  <c r="D654" i="174"/>
  <c r="E654" i="174"/>
  <c r="F646" i="174"/>
  <c r="D646" i="174"/>
  <c r="E646" i="174"/>
  <c r="E624" i="174"/>
  <c r="B624" i="174" s="1"/>
  <c r="D619" i="174"/>
  <c r="E619" i="174"/>
  <c r="F619" i="174"/>
  <c r="D600" i="174"/>
  <c r="E600" i="174"/>
  <c r="F600" i="174"/>
  <c r="D536" i="174"/>
  <c r="E536" i="174"/>
  <c r="F536" i="174"/>
  <c r="D521" i="174"/>
  <c r="E521" i="174"/>
  <c r="F521" i="174"/>
  <c r="E515" i="174"/>
  <c r="F515" i="174"/>
  <c r="D515" i="174"/>
  <c r="D489" i="174"/>
  <c r="E489" i="174"/>
  <c r="F489" i="174"/>
  <c r="F414" i="174"/>
  <c r="D414" i="174"/>
  <c r="E414" i="174"/>
  <c r="E652" i="174"/>
  <c r="F631" i="174"/>
  <c r="D629" i="174"/>
  <c r="E626" i="174"/>
  <c r="B626" i="174" s="1"/>
  <c r="D614" i="174"/>
  <c r="B614" i="174" s="1"/>
  <c r="D611" i="174"/>
  <c r="F606" i="174"/>
  <c r="E606" i="174"/>
  <c r="B606" i="174" s="1"/>
  <c r="F567" i="174"/>
  <c r="F542" i="174"/>
  <c r="E542" i="174"/>
  <c r="E591" i="174"/>
  <c r="D572" i="174"/>
  <c r="B572" i="174" s="1"/>
  <c r="F572" i="174"/>
  <c r="E527" i="174"/>
  <c r="B527" i="174" s="1"/>
  <c r="D514" i="174"/>
  <c r="E514" i="174"/>
  <c r="F500" i="174"/>
  <c r="D500" i="174"/>
  <c r="D473" i="174"/>
  <c r="E473" i="174"/>
  <c r="D660" i="174"/>
  <c r="E660" i="174"/>
  <c r="E621" i="174"/>
  <c r="B621" i="174" s="1"/>
  <c r="F621" i="174"/>
  <c r="D596" i="174"/>
  <c r="E596" i="174"/>
  <c r="E557" i="174"/>
  <c r="F557" i="174"/>
  <c r="D532" i="174"/>
  <c r="E532" i="174"/>
  <c r="F508" i="174"/>
  <c r="D508" i="174"/>
  <c r="E508" i="174"/>
  <c r="F468" i="174"/>
  <c r="D468" i="174"/>
  <c r="E468" i="174"/>
  <c r="E459" i="174"/>
  <c r="D459" i="174"/>
  <c r="F459" i="174"/>
  <c r="D450" i="174"/>
  <c r="E450" i="174"/>
  <c r="F450" i="174"/>
  <c r="E645" i="174"/>
  <c r="D645" i="174"/>
  <c r="E590" i="174"/>
  <c r="E581" i="174"/>
  <c r="D581" i="174"/>
  <c r="F575" i="174"/>
  <c r="F571" i="174"/>
  <c r="E526" i="174"/>
  <c r="D481" i="174"/>
  <c r="F481" i="174"/>
  <c r="F412" i="174"/>
  <c r="D412" i="174"/>
  <c r="E412" i="174"/>
  <c r="F706" i="174"/>
  <c r="E691" i="174"/>
  <c r="B691" i="174" s="1"/>
  <c r="E676" i="174"/>
  <c r="E662" i="174"/>
  <c r="E639" i="174"/>
  <c r="E631" i="174"/>
  <c r="F628" i="174"/>
  <c r="F620" i="174"/>
  <c r="E616" i="174"/>
  <c r="F613" i="174"/>
  <c r="F602" i="174"/>
  <c r="E598" i="174"/>
  <c r="D590" i="174"/>
  <c r="F583" i="174"/>
  <c r="E575" i="174"/>
  <c r="E571" i="174"/>
  <c r="E567" i="174"/>
  <c r="F564" i="174"/>
  <c r="F556" i="174"/>
  <c r="E552" i="174"/>
  <c r="B552" i="174" s="1"/>
  <c r="F549" i="174"/>
  <c r="F538" i="174"/>
  <c r="E534" i="174"/>
  <c r="B534" i="174" s="1"/>
  <c r="D526" i="174"/>
  <c r="E475" i="174"/>
  <c r="F475" i="174"/>
  <c r="D475" i="174"/>
  <c r="E435" i="174"/>
  <c r="D435" i="174"/>
  <c r="F435" i="174"/>
  <c r="E486" i="174"/>
  <c r="F465" i="174"/>
  <c r="E457" i="174"/>
  <c r="F448" i="174"/>
  <c r="D442" i="174"/>
  <c r="F438" i="174"/>
  <c r="F419" i="174"/>
  <c r="E403" i="174"/>
  <c r="D387" i="174"/>
  <c r="D347" i="174"/>
  <c r="F347" i="174"/>
  <c r="E347" i="174"/>
  <c r="F485" i="174"/>
  <c r="F460" i="174"/>
  <c r="E460" i="174"/>
  <c r="D457" i="174"/>
  <c r="E454" i="174"/>
  <c r="E453" i="174"/>
  <c r="D448" i="174"/>
  <c r="D443" i="174"/>
  <c r="F440" i="174"/>
  <c r="F437" i="174"/>
  <c r="E427" i="174"/>
  <c r="D427" i="174"/>
  <c r="D419" i="174"/>
  <c r="F411" i="174"/>
  <c r="D410" i="174"/>
  <c r="B410" i="174" s="1"/>
  <c r="F406" i="174"/>
  <c r="E389" i="174"/>
  <c r="D389" i="174"/>
  <c r="E334" i="174"/>
  <c r="F334" i="174"/>
  <c r="D334" i="174"/>
  <c r="E509" i="174"/>
  <c r="D491" i="174"/>
  <c r="D490" i="174"/>
  <c r="F490" i="174"/>
  <c r="D480" i="174"/>
  <c r="E476" i="174"/>
  <c r="B476" i="174" s="1"/>
  <c r="D454" i="174"/>
  <c r="E446" i="174"/>
  <c r="E445" i="174"/>
  <c r="F445" i="174"/>
  <c r="F436" i="174"/>
  <c r="D436" i="174"/>
  <c r="F430" i="174"/>
  <c r="D430" i="174"/>
  <c r="B430" i="174" s="1"/>
  <c r="E422" i="174"/>
  <c r="E421" i="174"/>
  <c r="B421" i="174" s="1"/>
  <c r="D416" i="174"/>
  <c r="D411" i="174"/>
  <c r="D392" i="174"/>
  <c r="E390" i="174"/>
  <c r="F380" i="174"/>
  <c r="D380" i="174"/>
  <c r="D434" i="174"/>
  <c r="E434" i="174"/>
  <c r="E413" i="174"/>
  <c r="F413" i="174"/>
  <c r="F404" i="174"/>
  <c r="D404" i="174"/>
  <c r="D349" i="174"/>
  <c r="E349" i="174"/>
  <c r="F349" i="174"/>
  <c r="D315" i="174"/>
  <c r="E315" i="174"/>
  <c r="F315" i="174"/>
  <c r="E499" i="174"/>
  <c r="D499" i="174"/>
  <c r="F493" i="174"/>
  <c r="E438" i="174"/>
  <c r="F428" i="174"/>
  <c r="D428" i="174"/>
  <c r="F403" i="174"/>
  <c r="D402" i="174"/>
  <c r="E402" i="174"/>
  <c r="F400" i="174"/>
  <c r="E493" i="174"/>
  <c r="E485" i="174"/>
  <c r="F482" i="174"/>
  <c r="F474" i="174"/>
  <c r="E470" i="174"/>
  <c r="F452" i="174"/>
  <c r="D452" i="174"/>
  <c r="E452" i="174"/>
  <c r="F442" i="174"/>
  <c r="D438" i="174"/>
  <c r="E437" i="174"/>
  <c r="F396" i="174"/>
  <c r="D396" i="174"/>
  <c r="F498" i="174"/>
  <c r="D493" i="174"/>
  <c r="D485" i="174"/>
  <c r="F484" i="174"/>
  <c r="D484" i="174"/>
  <c r="E482" i="174"/>
  <c r="E474" i="174"/>
  <c r="D470" i="174"/>
  <c r="D469" i="174"/>
  <c r="D467" i="174"/>
  <c r="D466" i="174"/>
  <c r="F464" i="174"/>
  <c r="D460" i="174"/>
  <c r="F444" i="174"/>
  <c r="D444" i="174"/>
  <c r="E442" i="174"/>
  <c r="F427" i="174"/>
  <c r="F424" i="174"/>
  <c r="F421" i="174"/>
  <c r="F420" i="174"/>
  <c r="D420" i="174"/>
  <c r="E420" i="174"/>
  <c r="E418" i="174"/>
  <c r="F410" i="174"/>
  <c r="D406" i="174"/>
  <c r="E405" i="174"/>
  <c r="B405" i="174" s="1"/>
  <c r="F389" i="174"/>
  <c r="D386" i="174"/>
  <c r="F386" i="174"/>
  <c r="F374" i="174"/>
  <c r="D374" i="174"/>
  <c r="E374" i="174"/>
  <c r="D276" i="174"/>
  <c r="E276" i="174"/>
  <c r="F276" i="174"/>
  <c r="F372" i="174"/>
  <c r="D372" i="174"/>
  <c r="D365" i="174"/>
  <c r="E365" i="174"/>
  <c r="F365" i="174"/>
  <c r="D363" i="174"/>
  <c r="F363" i="174"/>
  <c r="E429" i="174"/>
  <c r="D398" i="174"/>
  <c r="E397" i="174"/>
  <c r="B397" i="174" s="1"/>
  <c r="D395" i="174"/>
  <c r="D351" i="174"/>
  <c r="E351" i="174"/>
  <c r="D341" i="174"/>
  <c r="E341" i="174"/>
  <c r="F341" i="174"/>
  <c r="D333" i="174"/>
  <c r="E333" i="174"/>
  <c r="F333" i="174"/>
  <c r="E296" i="174"/>
  <c r="F296" i="174"/>
  <c r="D296" i="174"/>
  <c r="D257" i="174"/>
  <c r="E257" i="174"/>
  <c r="F257" i="174"/>
  <c r="F367" i="174"/>
  <c r="D356" i="174"/>
  <c r="E356" i="174"/>
  <c r="F343" i="174"/>
  <c r="E343" i="174"/>
  <c r="D261" i="174"/>
  <c r="E261" i="174"/>
  <c r="F261" i="174"/>
  <c r="E373" i="174"/>
  <c r="D281" i="174"/>
  <c r="E281" i="174"/>
  <c r="F281" i="174"/>
  <c r="E247" i="174"/>
  <c r="D247" i="174"/>
  <c r="F247" i="174"/>
  <c r="F388" i="174"/>
  <c r="D388" i="174"/>
  <c r="E382" i="174"/>
  <c r="F379" i="174"/>
  <c r="D364" i="174"/>
  <c r="E364" i="174"/>
  <c r="D340" i="174"/>
  <c r="E340" i="174"/>
  <c r="F340" i="174"/>
  <c r="F335" i="174"/>
  <c r="D335" i="174"/>
  <c r="D316" i="174"/>
  <c r="E316" i="174"/>
  <c r="D382" i="174"/>
  <c r="E381" i="174"/>
  <c r="B381" i="174" s="1"/>
  <c r="D379" i="174"/>
  <c r="E372" i="174"/>
  <c r="E366" i="174"/>
  <c r="F366" i="174"/>
  <c r="D366" i="174"/>
  <c r="D355" i="174"/>
  <c r="E355" i="174"/>
  <c r="F359" i="174"/>
  <c r="D357" i="174"/>
  <c r="E357" i="174"/>
  <c r="F357" i="174"/>
  <c r="D332" i="174"/>
  <c r="E332" i="174"/>
  <c r="E326" i="174"/>
  <c r="F326" i="174"/>
  <c r="E306" i="174"/>
  <c r="B306" i="174" s="1"/>
  <c r="F306" i="174"/>
  <c r="F291" i="174"/>
  <c r="E291" i="174"/>
  <c r="D271" i="174"/>
  <c r="E271" i="174"/>
  <c r="F271" i="174"/>
  <c r="E266" i="174"/>
  <c r="D266" i="174"/>
  <c r="F266" i="174"/>
  <c r="F251" i="174"/>
  <c r="D251" i="174"/>
  <c r="E251" i="174"/>
  <c r="D324" i="174"/>
  <c r="E324" i="174"/>
  <c r="E318" i="174"/>
  <c r="F318" i="174"/>
  <c r="D309" i="174"/>
  <c r="E309" i="174"/>
  <c r="F299" i="174"/>
  <c r="D299" i="174"/>
  <c r="B299" i="174" s="1"/>
  <c r="F275" i="174"/>
  <c r="D275" i="174"/>
  <c r="E275" i="174"/>
  <c r="D260" i="174"/>
  <c r="E260" i="174"/>
  <c r="F260" i="174"/>
  <c r="F301" i="174"/>
  <c r="D295" i="174"/>
  <c r="E295" i="174"/>
  <c r="F295" i="174"/>
  <c r="D284" i="174"/>
  <c r="D256" i="174"/>
  <c r="E256" i="174"/>
  <c r="F256" i="174"/>
  <c r="D214" i="174"/>
  <c r="E214" i="174"/>
  <c r="F214" i="174"/>
  <c r="E189" i="174"/>
  <c r="D189" i="174"/>
  <c r="F189" i="174"/>
  <c r="D297" i="174"/>
  <c r="D236" i="174"/>
  <c r="E236" i="174"/>
  <c r="F236" i="174"/>
  <c r="E358" i="174"/>
  <c r="B358" i="174" s="1"/>
  <c r="F358" i="174"/>
  <c r="F327" i="174"/>
  <c r="D325" i="174"/>
  <c r="E325" i="174"/>
  <c r="F325" i="174"/>
  <c r="D305" i="174"/>
  <c r="E305" i="174"/>
  <c r="F305" i="174"/>
  <c r="E290" i="174"/>
  <c r="D290" i="174"/>
  <c r="F290" i="174"/>
  <c r="E282" i="174"/>
  <c r="B282" i="174" s="1"/>
  <c r="D280" i="174"/>
  <c r="E280" i="174"/>
  <c r="E350" i="174"/>
  <c r="F350" i="174"/>
  <c r="D326" i="174"/>
  <c r="F319" i="174"/>
  <c r="D317" i="174"/>
  <c r="E317" i="174"/>
  <c r="D300" i="174"/>
  <c r="E300" i="174"/>
  <c r="F300" i="174"/>
  <c r="F240" i="174"/>
  <c r="D240" i="174"/>
  <c r="E240" i="174"/>
  <c r="E371" i="174"/>
  <c r="D348" i="174"/>
  <c r="E348" i="174"/>
  <c r="E342" i="174"/>
  <c r="B342" i="174" s="1"/>
  <c r="F324" i="174"/>
  <c r="D318" i="174"/>
  <c r="F309" i="174"/>
  <c r="F304" i="174"/>
  <c r="E301" i="174"/>
  <c r="D285" i="174"/>
  <c r="E285" i="174"/>
  <c r="F285" i="174"/>
  <c r="E269" i="174"/>
  <c r="F265" i="174"/>
  <c r="F255" i="174"/>
  <c r="F250" i="174"/>
  <c r="F242" i="174"/>
  <c r="D233" i="174"/>
  <c r="B233" i="174" s="1"/>
  <c r="D217" i="174"/>
  <c r="F208" i="174"/>
  <c r="E208" i="174"/>
  <c r="E204" i="174"/>
  <c r="D204" i="174"/>
  <c r="E11" i="174"/>
  <c r="F11" i="174"/>
  <c r="D11" i="174"/>
  <c r="E265" i="174"/>
  <c r="E255" i="174"/>
  <c r="D250" i="174"/>
  <c r="D242" i="174"/>
  <c r="D241" i="174"/>
  <c r="F239" i="174"/>
  <c r="E221" i="174"/>
  <c r="E220" i="174"/>
  <c r="D166" i="174"/>
  <c r="E166" i="174"/>
  <c r="F166" i="174"/>
  <c r="D239" i="174"/>
  <c r="E232" i="174"/>
  <c r="F228" i="174"/>
  <c r="D221" i="174"/>
  <c r="E213" i="174"/>
  <c r="F213" i="174"/>
  <c r="E35" i="174"/>
  <c r="F35" i="174"/>
  <c r="D35" i="174"/>
  <c r="F272" i="174"/>
  <c r="F252" i="174"/>
  <c r="D232" i="174"/>
  <c r="E228" i="174"/>
  <c r="F225" i="174"/>
  <c r="D218" i="174"/>
  <c r="E218" i="174"/>
  <c r="E207" i="174"/>
  <c r="D207" i="174"/>
  <c r="F207" i="174"/>
  <c r="D212" i="174"/>
  <c r="E212" i="174"/>
  <c r="F212" i="174"/>
  <c r="D164" i="174"/>
  <c r="E164" i="174"/>
  <c r="F164" i="174"/>
  <c r="D118" i="174"/>
  <c r="E118" i="174"/>
  <c r="F118" i="174"/>
  <c r="D225" i="174"/>
  <c r="E217" i="174"/>
  <c r="D208" i="174"/>
  <c r="F204" i="174"/>
  <c r="F192" i="174"/>
  <c r="D192" i="174"/>
  <c r="E192" i="174"/>
  <c r="D182" i="174"/>
  <c r="F182" i="174"/>
  <c r="E182" i="174"/>
  <c r="E199" i="174"/>
  <c r="F180" i="174"/>
  <c r="E151" i="174"/>
  <c r="B151" i="174" s="1"/>
  <c r="F151" i="174"/>
  <c r="D142" i="174"/>
  <c r="E142" i="174"/>
  <c r="F142" i="174"/>
  <c r="F140" i="174"/>
  <c r="E140" i="174"/>
  <c r="B140" i="174" s="1"/>
  <c r="F76" i="174"/>
  <c r="E76" i="174"/>
  <c r="D76" i="174"/>
  <c r="E67" i="174"/>
  <c r="F67" i="174"/>
  <c r="D67" i="174"/>
  <c r="F176" i="174"/>
  <c r="D174" i="174"/>
  <c r="E174" i="174"/>
  <c r="F174" i="174"/>
  <c r="D157" i="174"/>
  <c r="E157" i="174"/>
  <c r="F157" i="174"/>
  <c r="E139" i="174"/>
  <c r="D139" i="174"/>
  <c r="F139" i="174"/>
  <c r="F202" i="174"/>
  <c r="D190" i="174"/>
  <c r="F190" i="174"/>
  <c r="F188" i="174"/>
  <c r="E184" i="174"/>
  <c r="E159" i="174"/>
  <c r="F159" i="174"/>
  <c r="D150" i="174"/>
  <c r="E150" i="174"/>
  <c r="F150" i="174"/>
  <c r="D148" i="174"/>
  <c r="E148" i="174"/>
  <c r="F108" i="174"/>
  <c r="E108" i="174"/>
  <c r="D108" i="174"/>
  <c r="E202" i="174"/>
  <c r="E188" i="174"/>
  <c r="D184" i="174"/>
  <c r="E183" i="174"/>
  <c r="D65" i="174"/>
  <c r="E65" i="174"/>
  <c r="F65" i="174"/>
  <c r="D198" i="174"/>
  <c r="F198" i="174"/>
  <c r="D165" i="174"/>
  <c r="E165" i="174"/>
  <c r="F165" i="174"/>
  <c r="E143" i="174"/>
  <c r="B143" i="174" s="1"/>
  <c r="F143" i="174"/>
  <c r="E191" i="174"/>
  <c r="D181" i="174"/>
  <c r="E181" i="174"/>
  <c r="E176" i="174"/>
  <c r="E175" i="174"/>
  <c r="F175" i="174"/>
  <c r="E167" i="174"/>
  <c r="F167" i="174"/>
  <c r="D158" i="174"/>
  <c r="E158" i="174"/>
  <c r="F158" i="174"/>
  <c r="D156" i="174"/>
  <c r="E156" i="174"/>
  <c r="D176" i="174"/>
  <c r="D173" i="174"/>
  <c r="E173" i="174"/>
  <c r="D149" i="174"/>
  <c r="E149" i="174"/>
  <c r="F149" i="174"/>
  <c r="D129" i="174"/>
  <c r="E129" i="174"/>
  <c r="F129" i="174"/>
  <c r="F133" i="174"/>
  <c r="E123" i="174"/>
  <c r="D123" i="174"/>
  <c r="F121" i="174"/>
  <c r="E117" i="174"/>
  <c r="F114" i="174"/>
  <c r="F110" i="174"/>
  <c r="F101" i="174"/>
  <c r="F97" i="174"/>
  <c r="E91" i="174"/>
  <c r="F91" i="174"/>
  <c r="D91" i="174"/>
  <c r="D89" i="174"/>
  <c r="E89" i="174"/>
  <c r="D58" i="174"/>
  <c r="E58" i="174"/>
  <c r="F58" i="174"/>
  <c r="D42" i="174"/>
  <c r="E42" i="174"/>
  <c r="F42" i="174"/>
  <c r="E27" i="174"/>
  <c r="F27" i="174"/>
  <c r="D27" i="174"/>
  <c r="E19" i="174"/>
  <c r="F19" i="174"/>
  <c r="D19" i="174"/>
  <c r="E121" i="174"/>
  <c r="F116" i="174"/>
  <c r="E116" i="174"/>
  <c r="E110" i="174"/>
  <c r="E99" i="174"/>
  <c r="F99" i="174"/>
  <c r="D99" i="174"/>
  <c r="D82" i="174"/>
  <c r="E82" i="174"/>
  <c r="F82" i="174"/>
  <c r="F60" i="174"/>
  <c r="E60" i="174"/>
  <c r="B60" i="174" s="1"/>
  <c r="E51" i="174"/>
  <c r="F51" i="174"/>
  <c r="D51" i="174"/>
  <c r="D49" i="174"/>
  <c r="E49" i="174"/>
  <c r="D10" i="174"/>
  <c r="E10" i="174"/>
  <c r="F10" i="174"/>
  <c r="F141" i="174"/>
  <c r="E131" i="174"/>
  <c r="D131" i="174"/>
  <c r="E125" i="174"/>
  <c r="F122" i="174"/>
  <c r="F109" i="174"/>
  <c r="F84" i="174"/>
  <c r="E84" i="174"/>
  <c r="E75" i="174"/>
  <c r="F75" i="174"/>
  <c r="D75" i="174"/>
  <c r="D73" i="174"/>
  <c r="E73" i="174"/>
  <c r="F44" i="174"/>
  <c r="D44" i="174"/>
  <c r="E44" i="174"/>
  <c r="D34" i="174"/>
  <c r="E34" i="174"/>
  <c r="F34" i="174"/>
  <c r="D26" i="174"/>
  <c r="E26" i="174"/>
  <c r="F26" i="174"/>
  <c r="D18" i="174"/>
  <c r="E18" i="174"/>
  <c r="F18" i="174"/>
  <c r="F124" i="174"/>
  <c r="E124" i="174"/>
  <c r="E122" i="174"/>
  <c r="D66" i="174"/>
  <c r="E66" i="174"/>
  <c r="F66" i="174"/>
  <c r="F117" i="174"/>
  <c r="E107" i="174"/>
  <c r="D107" i="174"/>
  <c r="D90" i="174"/>
  <c r="E90" i="174"/>
  <c r="F90" i="174"/>
  <c r="F68" i="174"/>
  <c r="E68" i="174"/>
  <c r="B68" i="174" s="1"/>
  <c r="E59" i="174"/>
  <c r="F59" i="174"/>
  <c r="D59" i="174"/>
  <c r="D57" i="174"/>
  <c r="E57" i="174"/>
  <c r="F36" i="174"/>
  <c r="D36" i="174"/>
  <c r="E36" i="174"/>
  <c r="F132" i="174"/>
  <c r="E132" i="174"/>
  <c r="F100" i="174"/>
  <c r="E100" i="174"/>
  <c r="F92" i="174"/>
  <c r="E92" i="174"/>
  <c r="E83" i="174"/>
  <c r="F83" i="174"/>
  <c r="D83" i="174"/>
  <c r="D81" i="174"/>
  <c r="E81" i="174"/>
  <c r="D50" i="174"/>
  <c r="E50" i="174"/>
  <c r="F50" i="174"/>
  <c r="E43" i="174"/>
  <c r="F43" i="174"/>
  <c r="D43" i="174"/>
  <c r="F125" i="174"/>
  <c r="E115" i="174"/>
  <c r="D115" i="174"/>
  <c r="D98" i="174"/>
  <c r="E98" i="174"/>
  <c r="D74" i="174"/>
  <c r="E74" i="174"/>
  <c r="F74" i="174"/>
  <c r="F52" i="174"/>
  <c r="E52" i="174"/>
  <c r="F93" i="174"/>
  <c r="F85" i="174"/>
  <c r="F77" i="174"/>
  <c r="F69" i="174"/>
  <c r="F61" i="174"/>
  <c r="F53" i="174"/>
  <c r="F45" i="174"/>
  <c r="F37" i="174"/>
  <c r="F29" i="174"/>
  <c r="E28" i="174"/>
  <c r="F21" i="174"/>
  <c r="E20" i="174"/>
  <c r="F13" i="174"/>
  <c r="E12" i="174"/>
  <c r="D28" i="174"/>
  <c r="D20" i="174"/>
  <c r="E13" i="174"/>
  <c r="B13" i="174" s="1"/>
  <c r="D12" i="174"/>
  <c r="E7" i="174"/>
  <c r="E41" i="174"/>
  <c r="E33" i="174"/>
  <c r="E25" i="174"/>
  <c r="E17" i="174"/>
  <c r="B717" i="174" l="1"/>
  <c r="B417" i="174"/>
  <c r="B482" i="174"/>
  <c r="B402" i="174"/>
  <c r="B411" i="174"/>
  <c r="B376" i="174"/>
  <c r="B461" i="174"/>
  <c r="B126" i="174"/>
  <c r="B377" i="174"/>
  <c r="B616" i="174"/>
  <c r="B165" i="174"/>
  <c r="B249" i="174"/>
  <c r="B215" i="174"/>
  <c r="B634" i="174"/>
  <c r="B514" i="174"/>
  <c r="B426" i="174"/>
  <c r="B241" i="174"/>
  <c r="B418" i="174"/>
  <c r="B507" i="174"/>
  <c r="B359" i="174"/>
  <c r="B256" i="174"/>
  <c r="B340" i="174"/>
  <c r="B389" i="174"/>
  <c r="B722" i="174"/>
  <c r="B685" i="174"/>
  <c r="B460" i="174"/>
  <c r="B619" i="174"/>
  <c r="B681" i="174"/>
  <c r="B643" i="174"/>
  <c r="B488" i="174"/>
  <c r="B190" i="174"/>
  <c r="B694" i="174"/>
  <c r="B348" i="174"/>
  <c r="B458" i="174"/>
  <c r="B395" i="174"/>
  <c r="B712" i="174"/>
  <c r="B479" i="174"/>
  <c r="B604" i="174"/>
  <c r="B629" i="174"/>
  <c r="B834" i="174"/>
  <c r="G834" i="174" s="1"/>
  <c r="B231" i="174"/>
  <c r="B122" i="174"/>
  <c r="B258" i="174"/>
  <c r="B223" i="174"/>
  <c r="B192" i="174"/>
  <c r="B240" i="174"/>
  <c r="B247" i="174"/>
  <c r="B607" i="174"/>
  <c r="B603" i="174"/>
  <c r="B638" i="174"/>
  <c r="B386" i="174"/>
  <c r="B445" i="174"/>
  <c r="B600" i="174"/>
  <c r="B480" i="174"/>
  <c r="B780" i="174"/>
  <c r="G780" i="174" s="1"/>
  <c r="B428" i="174"/>
  <c r="B396" i="174"/>
  <c r="B977" i="174"/>
  <c r="G977" i="174" s="1"/>
  <c r="B788" i="174"/>
  <c r="G788" i="174" s="1"/>
  <c r="B810" i="174"/>
  <c r="G810" i="174" s="1"/>
  <c r="B802" i="174"/>
  <c r="G802" i="174" s="1"/>
  <c r="B825" i="174"/>
  <c r="G825" i="174" s="1"/>
  <c r="B945" i="174"/>
  <c r="G945" i="174" s="1"/>
  <c r="B811" i="174"/>
  <c r="G811" i="174" s="1"/>
  <c r="B791" i="174"/>
  <c r="G791" i="174" s="1"/>
  <c r="B815" i="174"/>
  <c r="G815" i="174" s="1"/>
  <c r="B994" i="174"/>
  <c r="G994" i="174" s="1"/>
  <c r="B949" i="174"/>
  <c r="G949" i="174" s="1"/>
  <c r="B877" i="174"/>
  <c r="G877" i="174" s="1"/>
  <c r="B790" i="174"/>
  <c r="G790" i="174" s="1"/>
  <c r="B1000" i="174"/>
  <c r="G1000" i="174" s="1"/>
  <c r="B929" i="174"/>
  <c r="G929" i="174" s="1"/>
  <c r="B474" i="174"/>
  <c r="B919" i="174"/>
  <c r="G919" i="174" s="1"/>
  <c r="B870" i="174"/>
  <c r="G870" i="174" s="1"/>
  <c r="B773" i="174"/>
  <c r="G773" i="174" s="1"/>
  <c r="B849" i="174"/>
  <c r="G849" i="174" s="1"/>
  <c r="B872" i="174"/>
  <c r="G872" i="174" s="1"/>
  <c r="B946" i="174"/>
  <c r="G946" i="174" s="1"/>
  <c r="B933" i="174"/>
  <c r="G933" i="174" s="1"/>
  <c r="B898" i="174"/>
  <c r="G898" i="174" s="1"/>
  <c r="B952" i="174"/>
  <c r="G952" i="174" s="1"/>
  <c r="B885" i="174"/>
  <c r="G885" i="174" s="1"/>
  <c r="B813" i="174"/>
  <c r="G813" i="174" s="1"/>
  <c r="B961" i="174"/>
  <c r="G961" i="174" s="1"/>
  <c r="B958" i="174"/>
  <c r="G958" i="174" s="1"/>
  <c r="B900" i="174"/>
  <c r="G900" i="174" s="1"/>
  <c r="B845" i="174"/>
  <c r="G845" i="174" s="1"/>
  <c r="B986" i="174"/>
  <c r="G986" i="174" s="1"/>
  <c r="B991" i="174"/>
  <c r="G991" i="174" s="1"/>
  <c r="B955" i="174"/>
  <c r="G955" i="174" s="1"/>
  <c r="B865" i="174"/>
  <c r="G865" i="174" s="1"/>
  <c r="B542" i="174"/>
  <c r="B814" i="174"/>
  <c r="G814" i="174" s="1"/>
  <c r="B31" i="174"/>
  <c r="B982" i="174"/>
  <c r="G982" i="174" s="1"/>
  <c r="B771" i="174"/>
  <c r="G771" i="174" s="1"/>
  <c r="B448" i="174"/>
  <c r="B732" i="174"/>
  <c r="B110" i="174"/>
  <c r="B851" i="174"/>
  <c r="G851" i="174" s="1"/>
  <c r="B858" i="174"/>
  <c r="G858" i="174" s="1"/>
  <c r="B828" i="174"/>
  <c r="G828" i="174" s="1"/>
  <c r="B484" i="174"/>
  <c r="B856" i="174"/>
  <c r="G856" i="174" s="1"/>
  <c r="B999" i="174"/>
  <c r="G999" i="174" s="1"/>
  <c r="B768" i="174"/>
  <c r="G768" i="174" s="1"/>
  <c r="B980" i="174"/>
  <c r="G980" i="174" s="1"/>
  <c r="B959" i="174"/>
  <c r="G959" i="174" s="1"/>
  <c r="B782" i="174"/>
  <c r="G782" i="174" s="1"/>
  <c r="B786" i="174"/>
  <c r="G786" i="174" s="1"/>
  <c r="B972" i="174"/>
  <c r="G972" i="174" s="1"/>
  <c r="B124" i="174"/>
  <c r="B125" i="174"/>
  <c r="B729" i="174"/>
  <c r="B764" i="174"/>
  <c r="G764" i="174" s="1"/>
  <c r="B585" i="174"/>
  <c r="B793" i="174"/>
  <c r="G793" i="174" s="1"/>
  <c r="B830" i="174"/>
  <c r="G830" i="174" s="1"/>
  <c r="B923" i="174"/>
  <c r="G923" i="174" s="1"/>
  <c r="B818" i="174"/>
  <c r="G818" i="174" s="1"/>
  <c r="B988" i="174"/>
  <c r="G988" i="174" s="1"/>
  <c r="B833" i="174"/>
  <c r="G833" i="174" s="1"/>
  <c r="B52" i="174"/>
  <c r="B121" i="174"/>
  <c r="B225" i="174"/>
  <c r="B796" i="174"/>
  <c r="G796" i="174" s="1"/>
  <c r="B861" i="174"/>
  <c r="G861" i="174" s="1"/>
  <c r="B940" i="174"/>
  <c r="G940" i="174" s="1"/>
  <c r="B308" i="174"/>
  <c r="G308" i="174" s="1"/>
  <c r="B592" i="174"/>
  <c r="B950" i="174"/>
  <c r="G950" i="174" s="1"/>
  <c r="B776" i="174"/>
  <c r="G776" i="174" s="1"/>
  <c r="B337" i="174"/>
  <c r="B842" i="174"/>
  <c r="G842" i="174" s="1"/>
  <c r="B937" i="174"/>
  <c r="G937" i="174" s="1"/>
  <c r="B993" i="174"/>
  <c r="G993" i="174" s="1"/>
  <c r="B876" i="174"/>
  <c r="G876" i="174" s="1"/>
  <c r="B202" i="174"/>
  <c r="B291" i="174"/>
  <c r="B887" i="174"/>
  <c r="G887" i="174" s="1"/>
  <c r="B967" i="174"/>
  <c r="G967" i="174" s="1"/>
  <c r="B985" i="174"/>
  <c r="G985" i="174" s="1"/>
  <c r="B743" i="174"/>
  <c r="B911" i="174"/>
  <c r="G911" i="174" s="1"/>
  <c r="B769" i="174"/>
  <c r="G769" i="174" s="1"/>
  <c r="B416" i="174"/>
  <c r="B803" i="174"/>
  <c r="G803" i="174" s="1"/>
  <c r="B968" i="174"/>
  <c r="G968" i="174" s="1"/>
  <c r="B800" i="174"/>
  <c r="G800" i="174" s="1"/>
  <c r="B8" i="174"/>
  <c r="B369" i="174"/>
  <c r="B547" i="174"/>
  <c r="B913" i="174"/>
  <c r="G913" i="174" s="1"/>
  <c r="B250" i="174"/>
  <c r="B631" i="174"/>
  <c r="B763" i="174"/>
  <c r="G763" i="174" s="1"/>
  <c r="B403" i="174"/>
  <c r="B672" i="174"/>
  <c r="B747" i="174"/>
  <c r="B667" i="174"/>
  <c r="B943" i="174"/>
  <c r="G943" i="174" s="1"/>
  <c r="B778" i="174"/>
  <c r="G778" i="174" s="1"/>
  <c r="B864" i="174"/>
  <c r="G864" i="174" s="1"/>
  <c r="B984" i="174"/>
  <c r="G984" i="174" s="1"/>
  <c r="B889" i="174"/>
  <c r="G889" i="174" s="1"/>
  <c r="B917" i="174"/>
  <c r="G917" i="174" s="1"/>
  <c r="B188" i="174"/>
  <c r="B198" i="174"/>
  <c r="B550" i="174"/>
  <c r="B664" i="174"/>
  <c r="B368" i="174"/>
  <c r="B543" i="174"/>
  <c r="B362" i="174"/>
  <c r="B437" i="174"/>
  <c r="B41" i="174"/>
  <c r="B429" i="174"/>
  <c r="B449" i="174"/>
  <c r="B695" i="174"/>
  <c r="B444" i="174"/>
  <c r="B453" i="174"/>
  <c r="B272" i="174"/>
  <c r="B383" i="174"/>
  <c r="B335" i="174"/>
  <c r="B175" i="174"/>
  <c r="B172" i="174"/>
  <c r="B388" i="174"/>
  <c r="B696" i="174"/>
  <c r="B102" i="174"/>
  <c r="B699" i="174"/>
  <c r="B436" i="174"/>
  <c r="B350" i="174"/>
  <c r="B500" i="174"/>
  <c r="B653" i="174"/>
  <c r="B676" i="174"/>
  <c r="B17" i="174"/>
  <c r="B491" i="174"/>
  <c r="B331" i="174"/>
  <c r="B141" i="174"/>
  <c r="B84" i="174"/>
  <c r="B245" i="174"/>
  <c r="B228" i="174"/>
  <c r="B456" i="174"/>
  <c r="B565" i="174"/>
  <c r="B617" i="174"/>
  <c r="B394" i="174"/>
  <c r="B269" i="174"/>
  <c r="B404" i="174"/>
  <c r="B406" i="174"/>
  <c r="B101" i="174"/>
  <c r="B471" i="174"/>
  <c r="B751" i="174"/>
  <c r="B481" i="174"/>
  <c r="B97" i="174"/>
  <c r="B490" i="174"/>
  <c r="B117" i="174"/>
  <c r="B509" i="174"/>
  <c r="B419" i="174"/>
  <c r="B387" i="174"/>
  <c r="B781" i="174"/>
  <c r="G781" i="174" s="1"/>
  <c r="B191" i="174"/>
  <c r="B222" i="174"/>
  <c r="B100" i="174"/>
  <c r="B199" i="174"/>
  <c r="B380" i="174"/>
  <c r="B744" i="174"/>
  <c r="B242" i="174"/>
  <c r="B391" i="174"/>
  <c r="B132" i="174"/>
  <c r="B24" i="174"/>
  <c r="B7" i="174"/>
  <c r="B116" i="174"/>
  <c r="B392" i="174"/>
  <c r="B301" i="174"/>
  <c r="B371" i="174"/>
  <c r="B413" i="174"/>
  <c r="B363" i="174"/>
  <c r="B669" i="174"/>
  <c r="B106" i="174"/>
  <c r="B495" i="174"/>
  <c r="B447" i="174"/>
  <c r="B239" i="174"/>
  <c r="B741" i="174"/>
  <c r="B472" i="174"/>
  <c r="B679" i="174"/>
  <c r="B379" i="174"/>
  <c r="B576" i="174"/>
  <c r="B684" i="174"/>
  <c r="B682" i="174"/>
  <c r="B855" i="174"/>
  <c r="G855" i="174" s="1"/>
  <c r="B37" i="174"/>
  <c r="B25" i="174"/>
  <c r="B343" i="174"/>
  <c r="B714" i="174"/>
  <c r="B72" i="174"/>
  <c r="B159" i="174"/>
  <c r="B265" i="174"/>
  <c r="B161" i="174"/>
  <c r="B715" i="174"/>
  <c r="B462" i="174"/>
  <c r="B688" i="174"/>
  <c r="B385" i="174"/>
  <c r="B632" i="174"/>
  <c r="B964" i="174"/>
  <c r="G964" i="174" s="1"/>
  <c r="B567" i="174"/>
  <c r="B120" i="174"/>
  <c r="B601" i="174"/>
  <c r="B297" i="174"/>
  <c r="B557" i="174"/>
  <c r="B671" i="174"/>
  <c r="B33" i="174"/>
  <c r="B738" i="174"/>
  <c r="B583" i="174"/>
  <c r="B284" i="174"/>
  <c r="B486" i="174"/>
  <c r="B571" i="174"/>
  <c r="B640" i="174"/>
  <c r="B575" i="174"/>
  <c r="B220" i="174"/>
  <c r="B401" i="174"/>
  <c r="B639" i="174"/>
  <c r="B177" i="174"/>
  <c r="B167" i="174"/>
  <c r="B255" i="174"/>
  <c r="B213" i="174"/>
  <c r="B135" i="174"/>
  <c r="B390" i="174"/>
  <c r="B618" i="174"/>
  <c r="B180" i="174"/>
  <c r="B196" i="174"/>
  <c r="B92" i="174"/>
  <c r="B9" i="174"/>
  <c r="B373" i="174"/>
  <c r="B446" i="174"/>
  <c r="B415" i="174"/>
  <c r="B520" i="174"/>
  <c r="B701" i="174"/>
  <c r="B398" i="174"/>
  <c r="B346" i="174"/>
  <c r="B874" i="174"/>
  <c r="G874" i="174" s="1"/>
  <c r="B663" i="174"/>
  <c r="B916" i="174"/>
  <c r="G916" i="174" s="1"/>
  <c r="B469" i="174"/>
  <c r="B598" i="174"/>
  <c r="B466" i="174"/>
  <c r="B879" i="174"/>
  <c r="G879" i="174" s="1"/>
  <c r="B756" i="174"/>
  <c r="B400" i="174"/>
  <c r="B443" i="174"/>
  <c r="B731" i="174"/>
  <c r="B86" i="174"/>
  <c r="B451" i="174"/>
  <c r="B839" i="174"/>
  <c r="G839" i="174" s="1"/>
  <c r="B938" i="174"/>
  <c r="G938" i="174" s="1"/>
  <c r="B611" i="174"/>
  <c r="B502" i="174"/>
  <c r="B662" i="174"/>
  <c r="B123" i="174"/>
  <c r="B652" i="174"/>
  <c r="B673" i="174"/>
  <c r="B792" i="174"/>
  <c r="G792" i="174" s="1"/>
  <c r="B795" i="174"/>
  <c r="G795" i="174" s="1"/>
  <c r="B158" i="174"/>
  <c r="B591" i="174"/>
  <c r="B531" i="174"/>
  <c r="B703" i="174"/>
  <c r="B111" i="174"/>
  <c r="B344" i="174"/>
  <c r="B204" i="174"/>
  <c r="B581" i="174"/>
  <c r="B809" i="174"/>
  <c r="G809" i="174" s="1"/>
  <c r="B922" i="174"/>
  <c r="G922" i="174" s="1"/>
  <c r="B623" i="174"/>
  <c r="B658" i="174"/>
  <c r="B726" i="174"/>
  <c r="B477" i="174"/>
  <c r="B493" i="174"/>
  <c r="B442" i="174"/>
  <c r="B452" i="174"/>
  <c r="B330" i="174"/>
  <c r="B595" i="174"/>
  <c r="B516" i="174"/>
  <c r="B641" i="174"/>
  <c r="B633" i="174"/>
  <c r="B96" i="174"/>
  <c r="B666" i="174"/>
  <c r="B761" i="174"/>
  <c r="G761" i="174" s="1"/>
  <c r="B599" i="174"/>
  <c r="B868" i="174"/>
  <c r="G868" i="174" s="1"/>
  <c r="B98" i="174"/>
  <c r="B420" i="174"/>
  <c r="B650" i="174"/>
  <c r="B987" i="174"/>
  <c r="G987" i="174" s="1"/>
  <c r="B762" i="174"/>
  <c r="G762" i="174" s="1"/>
  <c r="B954" i="174"/>
  <c r="G954" i="174" s="1"/>
  <c r="B264" i="174"/>
  <c r="B759" i="174"/>
  <c r="G759" i="174" s="1"/>
  <c r="B863" i="174"/>
  <c r="G863" i="174" s="1"/>
  <c r="B823" i="174"/>
  <c r="G823" i="174" s="1"/>
  <c r="B794" i="174"/>
  <c r="G794" i="174" s="1"/>
  <c r="B433" i="174"/>
  <c r="B504" i="174"/>
  <c r="B753" i="174"/>
  <c r="B612" i="174"/>
  <c r="B748" i="174"/>
  <c r="B422" i="174"/>
  <c r="B881" i="174"/>
  <c r="G881" i="174" s="1"/>
  <c r="B719" i="174"/>
  <c r="G719" i="174" s="1"/>
  <c r="B286" i="174"/>
  <c r="B821" i="174"/>
  <c r="G821" i="174" s="1"/>
  <c r="B139" i="174"/>
  <c r="B208" i="174"/>
  <c r="B372" i="174"/>
  <c r="B698" i="174"/>
  <c r="B432" i="174"/>
  <c r="B566" i="174"/>
  <c r="B605" i="174"/>
  <c r="B857" i="174"/>
  <c r="G857" i="174" s="1"/>
  <c r="B890" i="174"/>
  <c r="G890" i="174" s="1"/>
  <c r="B805" i="174"/>
  <c r="G805" i="174" s="1"/>
  <c r="B807" i="174"/>
  <c r="G807" i="174" s="1"/>
  <c r="B737" i="174"/>
  <c r="B248" i="174"/>
  <c r="B431" i="174"/>
  <c r="B540" i="174"/>
  <c r="B613" i="174"/>
  <c r="B424" i="174"/>
  <c r="B721" i="174"/>
  <c r="B932" i="174"/>
  <c r="G932" i="174" s="1"/>
  <c r="B89" i="174"/>
  <c r="B296" i="174"/>
  <c r="B334" i="174"/>
  <c r="B10" i="174"/>
  <c r="B142" i="174"/>
  <c r="B459" i="174"/>
  <c r="B713" i="174"/>
  <c r="B551" i="174"/>
  <c r="B154" i="174"/>
  <c r="B321" i="174"/>
  <c r="B441" i="174"/>
  <c r="B953" i="174"/>
  <c r="G953" i="174" s="1"/>
  <c r="B892" i="174"/>
  <c r="G892" i="174" s="1"/>
  <c r="B288" i="174"/>
  <c r="B59" i="174"/>
  <c r="B232" i="174"/>
  <c r="B290" i="174"/>
  <c r="B536" i="174"/>
  <c r="B548" i="174"/>
  <c r="B969" i="174"/>
  <c r="G969" i="174" s="1"/>
  <c r="B895" i="174"/>
  <c r="G895" i="174" s="1"/>
  <c r="B831" i="174"/>
  <c r="G831" i="174" s="1"/>
  <c r="B687" i="174"/>
  <c r="B206" i="174"/>
  <c r="B478" i="174"/>
  <c r="B23" i="174"/>
  <c r="B907" i="174"/>
  <c r="G907" i="174" s="1"/>
  <c r="B677" i="174"/>
  <c r="B26" i="174"/>
  <c r="B176" i="174"/>
  <c r="B271" i="174"/>
  <c r="B316" i="174"/>
  <c r="B939" i="174"/>
  <c r="G939" i="174" s="1"/>
  <c r="B860" i="174"/>
  <c r="G860" i="174" s="1"/>
  <c r="B12" i="174"/>
  <c r="B539" i="174"/>
  <c r="B81" i="174"/>
  <c r="B44" i="174"/>
  <c r="B149" i="174"/>
  <c r="B317" i="174"/>
  <c r="B280" i="174"/>
  <c r="B532" i="174"/>
  <c r="B705" i="174"/>
  <c r="B812" i="174"/>
  <c r="G812" i="174" s="1"/>
  <c r="B843" i="174"/>
  <c r="G843" i="174" s="1"/>
  <c r="B353" i="174"/>
  <c r="B234" i="174"/>
  <c r="B409" i="174"/>
  <c r="B361" i="174"/>
  <c r="B56" i="174"/>
  <c r="B546" i="174"/>
  <c r="B498" i="174"/>
  <c r="B990" i="174"/>
  <c r="G990" i="174" s="1"/>
  <c r="B934" i="174"/>
  <c r="G934" i="174" s="1"/>
  <c r="B948" i="174"/>
  <c r="G948" i="174" s="1"/>
  <c r="B766" i="174"/>
  <c r="G766" i="174" s="1"/>
  <c r="B770" i="174"/>
  <c r="G770" i="174" s="1"/>
  <c r="B150" i="174"/>
  <c r="B157" i="174"/>
  <c r="B300" i="174"/>
  <c r="B324" i="174"/>
  <c r="B427" i="174"/>
  <c r="B457" i="174"/>
  <c r="B435" i="174"/>
  <c r="B468" i="174"/>
  <c r="B414" i="174"/>
  <c r="B867" i="174"/>
  <c r="G867" i="174" s="1"/>
  <c r="B965" i="174"/>
  <c r="G965" i="174" s="1"/>
  <c r="B716" i="174"/>
  <c r="B494" i="174"/>
  <c r="B586" i="174"/>
  <c r="B642" i="174"/>
  <c r="B303" i="174"/>
  <c r="B30" i="174"/>
  <c r="B16" i="174"/>
  <c r="B103" i="174"/>
  <c r="B193" i="174"/>
  <c r="B243" i="174"/>
  <c r="B323" i="174"/>
  <c r="B283" i="174"/>
  <c r="B859" i="174"/>
  <c r="G859" i="174" s="1"/>
  <c r="B962" i="174"/>
  <c r="G962" i="174" s="1"/>
  <c r="B620" i="174"/>
  <c r="B723" i="174"/>
  <c r="B903" i="174"/>
  <c r="G903" i="174" s="1"/>
  <c r="B709" i="174"/>
  <c r="B871" i="174"/>
  <c r="G871" i="174" s="1"/>
  <c r="B846" i="174"/>
  <c r="G846" i="174" s="1"/>
  <c r="B253" i="174"/>
  <c r="B83" i="174"/>
  <c r="B207" i="174"/>
  <c r="B236" i="174"/>
  <c r="B189" i="174"/>
  <c r="B260" i="174"/>
  <c r="B326" i="174"/>
  <c r="B281" i="174"/>
  <c r="B470" i="174"/>
  <c r="B434" i="174"/>
  <c r="B555" i="174"/>
  <c r="B875" i="174"/>
  <c r="G875" i="174" s="1"/>
  <c r="B784" i="174"/>
  <c r="G784" i="174" s="1"/>
  <c r="B541" i="174"/>
  <c r="B730" i="174"/>
  <c r="B787" i="174"/>
  <c r="G787" i="174" s="1"/>
  <c r="B152" i="174"/>
  <c r="B238" i="174"/>
  <c r="B757" i="174"/>
  <c r="B882" i="174"/>
  <c r="G882" i="174" s="1"/>
  <c r="B883" i="174"/>
  <c r="G883" i="174" s="1"/>
  <c r="B935" i="174"/>
  <c r="G935" i="174" s="1"/>
  <c r="B725" i="174"/>
  <c r="B804" i="174"/>
  <c r="G804" i="174" s="1"/>
  <c r="B90" i="174"/>
  <c r="B18" i="174"/>
  <c r="B19" i="174"/>
  <c r="B129" i="174"/>
  <c r="B174" i="174"/>
  <c r="B182" i="174"/>
  <c r="B164" i="174"/>
  <c r="B285" i="174"/>
  <c r="B382" i="174"/>
  <c r="B374" i="174"/>
  <c r="B349" i="174"/>
  <c r="B508" i="174"/>
  <c r="B627" i="174"/>
  <c r="B675" i="174"/>
  <c r="B558" i="174"/>
  <c r="B20" i="174"/>
  <c r="B166" i="174"/>
  <c r="B332" i="174"/>
  <c r="B356" i="174"/>
  <c r="B347" i="174"/>
  <c r="B646" i="174"/>
  <c r="B820" i="174"/>
  <c r="G820" i="174" s="1"/>
  <c r="B578" i="174"/>
  <c r="B138" i="174"/>
  <c r="B230" i="174"/>
  <c r="B209" i="174"/>
  <c r="B226" i="174"/>
  <c r="B439" i="174"/>
  <c r="B941" i="174"/>
  <c r="G941" i="174" s="1"/>
  <c r="B734" i="174"/>
  <c r="B692" i="174"/>
  <c r="B844" i="174"/>
  <c r="G844" i="174" s="1"/>
  <c r="B36" i="174"/>
  <c r="B73" i="174"/>
  <c r="B156" i="174"/>
  <c r="B183" i="174"/>
  <c r="B214" i="174"/>
  <c r="B467" i="174"/>
  <c r="B590" i="174"/>
  <c r="B596" i="174"/>
  <c r="B473" i="174"/>
  <c r="B521" i="174"/>
  <c r="B636" i="174"/>
  <c r="B630" i="174"/>
  <c r="B733" i="174"/>
  <c r="B659" i="174"/>
  <c r="B147" i="174"/>
  <c r="B171" i="174"/>
  <c r="B293" i="174"/>
  <c r="B203" i="174"/>
  <c r="B707" i="174"/>
  <c r="B983" i="174"/>
  <c r="G983" i="174" s="1"/>
  <c r="B107" i="174"/>
  <c r="B826" i="174"/>
  <c r="G826" i="174" s="1"/>
  <c r="B57" i="174"/>
  <c r="B131" i="174"/>
  <c r="B51" i="174"/>
  <c r="B58" i="174"/>
  <c r="B173" i="174"/>
  <c r="B184" i="174"/>
  <c r="B217" i="174"/>
  <c r="B11" i="174"/>
  <c r="B305" i="174"/>
  <c r="B318" i="174"/>
  <c r="B357" i="174"/>
  <c r="B257" i="174"/>
  <c r="B333" i="174"/>
  <c r="B485" i="174"/>
  <c r="B315" i="174"/>
  <c r="B412" i="174"/>
  <c r="B450" i="174"/>
  <c r="B661" i="174"/>
  <c r="B665" i="174"/>
  <c r="B690" i="174"/>
  <c r="B727" i="174"/>
  <c r="B533" i="174"/>
  <c r="B884" i="174"/>
  <c r="G884" i="174" s="1"/>
  <c r="B67" i="174"/>
  <c r="B526" i="174"/>
  <c r="B832" i="174"/>
  <c r="G832" i="174" s="1"/>
  <c r="B840" i="174"/>
  <c r="G840" i="174" s="1"/>
  <c r="B906" i="174"/>
  <c r="G906" i="174" s="1"/>
  <c r="B808" i="174"/>
  <c r="G808" i="174" s="1"/>
  <c r="B35" i="174"/>
  <c r="B483" i="174"/>
  <c r="B767" i="174"/>
  <c r="G767" i="174" s="1"/>
  <c r="B817" i="174"/>
  <c r="G817" i="174" s="1"/>
  <c r="B921" i="174"/>
  <c r="G921" i="174" s="1"/>
  <c r="B873" i="174"/>
  <c r="G873" i="174" s="1"/>
  <c r="B956" i="174"/>
  <c r="G956" i="174" s="1"/>
  <c r="B772" i="174"/>
  <c r="G772" i="174" s="1"/>
  <c r="B597" i="174"/>
  <c r="B973" i="174"/>
  <c r="G973" i="174" s="1"/>
  <c r="B28" i="174"/>
  <c r="B74" i="174"/>
  <c r="B43" i="174"/>
  <c r="B49" i="174"/>
  <c r="B99" i="174"/>
  <c r="B27" i="174"/>
  <c r="B91" i="174"/>
  <c r="B181" i="174"/>
  <c r="B108" i="174"/>
  <c r="B76" i="174"/>
  <c r="B218" i="174"/>
  <c r="B221" i="174"/>
  <c r="B325" i="174"/>
  <c r="B309" i="174"/>
  <c r="B266" i="174"/>
  <c r="B261" i="174"/>
  <c r="B341" i="174"/>
  <c r="B276" i="174"/>
  <c r="B475" i="174"/>
  <c r="B645" i="174"/>
  <c r="B660" i="174"/>
  <c r="B489" i="174"/>
  <c r="B515" i="174"/>
  <c r="B654" i="174"/>
  <c r="B905" i="174"/>
  <c r="G905" i="174" s="1"/>
  <c r="B779" i="174"/>
  <c r="G779" i="174" s="1"/>
  <c r="B901" i="174"/>
  <c r="G901" i="174" s="1"/>
  <c r="B797" i="174"/>
  <c r="G797" i="174" s="1"/>
  <c r="B835" i="174"/>
  <c r="G835" i="174" s="1"/>
  <c r="B963" i="174"/>
  <c r="G963" i="174" s="1"/>
  <c r="B680" i="174"/>
  <c r="B970" i="174"/>
  <c r="G970" i="174" s="1"/>
  <c r="B570" i="174"/>
  <c r="B75" i="174"/>
  <c r="B295" i="174"/>
  <c r="B366" i="174"/>
  <c r="B563" i="174"/>
  <c r="B518" i="174"/>
  <c r="B777" i="174"/>
  <c r="G777" i="174" s="1"/>
  <c r="B841" i="174"/>
  <c r="G841" i="174" s="1"/>
  <c r="B924" i="174"/>
  <c r="G924" i="174" s="1"/>
  <c r="B816" i="174"/>
  <c r="G816" i="174" s="1"/>
  <c r="B700" i="174"/>
  <c r="B745" i="174"/>
  <c r="B801" i="174"/>
  <c r="G801" i="174" s="1"/>
  <c r="B454" i="174"/>
  <c r="B979" i="174"/>
  <c r="G979" i="174" s="1"/>
  <c r="B115" i="174"/>
  <c r="B50" i="174"/>
  <c r="B66" i="174"/>
  <c r="B34" i="174"/>
  <c r="B82" i="174"/>
  <c r="B42" i="174"/>
  <c r="B65" i="174"/>
  <c r="B148" i="174"/>
  <c r="B118" i="174"/>
  <c r="B212" i="174"/>
  <c r="B275" i="174"/>
  <c r="B251" i="174"/>
  <c r="B355" i="174"/>
  <c r="B364" i="174"/>
  <c r="B351" i="174"/>
  <c r="B365" i="174"/>
  <c r="B438" i="174"/>
  <c r="B499" i="174"/>
  <c r="B635" i="174"/>
  <c r="B582" i="174"/>
  <c r="B615" i="174"/>
  <c r="B852" i="174"/>
  <c r="G852" i="174" s="1"/>
  <c r="B880" i="174"/>
  <c r="G880" i="174" s="1"/>
  <c r="B909" i="174"/>
  <c r="G909" i="174" s="1"/>
  <c r="B752" i="174"/>
  <c r="B915" i="174"/>
  <c r="G915" i="174" s="1"/>
  <c r="B850" i="174"/>
  <c r="G850" i="174" s="1"/>
  <c r="Y1" i="174" l="1"/>
  <c r="T756" i="174" l="1"/>
  <c r="P756" i="174" l="1"/>
  <c r="P308" i="174"/>
  <c r="P757" i="174"/>
  <c r="C757" i="174"/>
  <c r="W757" i="174"/>
  <c r="C308" i="174"/>
  <c r="C756" i="174"/>
  <c r="W756" i="174"/>
  <c r="W308" i="174"/>
  <c r="G757" i="174"/>
  <c r="G756" i="174"/>
  <c r="AE308" i="174" l="1"/>
  <c r="P755" i="174"/>
  <c r="P754" i="174"/>
  <c r="C755" i="174"/>
  <c r="W755" i="174"/>
  <c r="W754" i="174"/>
  <c r="C754" i="174"/>
  <c r="G754" i="174"/>
  <c r="G755" i="174"/>
  <c r="AE756" i="174" l="1"/>
  <c r="AE757" i="174" l="1"/>
  <c r="G753" i="174" l="1"/>
  <c r="P753" i="174"/>
  <c r="P752" i="174"/>
  <c r="W753" i="174"/>
  <c r="C752" i="174"/>
  <c r="C753" i="174"/>
  <c r="W752" i="174"/>
  <c r="G752" i="174" l="1"/>
  <c r="G750" i="174" l="1"/>
  <c r="P751" i="174"/>
  <c r="P750" i="174"/>
  <c r="C750" i="174"/>
  <c r="C751" i="174"/>
  <c r="W751" i="174"/>
  <c r="W750" i="174"/>
  <c r="G751" i="174"/>
  <c r="T13" i="174" l="1"/>
  <c r="T62" i="174"/>
  <c r="T83" i="174"/>
  <c r="T85" i="174"/>
  <c r="T87" i="174"/>
  <c r="T94" i="174"/>
  <c r="T96" i="174"/>
  <c r="T100" i="174"/>
  <c r="T103" i="174"/>
  <c r="T105" i="174"/>
  <c r="T106" i="174"/>
  <c r="T112" i="174"/>
  <c r="T122" i="174"/>
  <c r="T123" i="174"/>
  <c r="T126" i="174"/>
  <c r="T130" i="174"/>
  <c r="T139" i="174"/>
  <c r="T143" i="174"/>
  <c r="T145" i="174"/>
  <c r="T148" i="174"/>
  <c r="T151" i="174"/>
  <c r="T157" i="174"/>
  <c r="T163" i="174"/>
  <c r="T165" i="174"/>
  <c r="T167" i="174"/>
  <c r="T170" i="174"/>
  <c r="T171" i="174"/>
  <c r="T175" i="174"/>
  <c r="T179" i="174"/>
  <c r="T187" i="174"/>
  <c r="T189" i="174"/>
  <c r="T190" i="174"/>
  <c r="T192" i="174"/>
  <c r="T205" i="174"/>
  <c r="T211" i="174"/>
  <c r="T212" i="174"/>
  <c r="T223" i="174"/>
  <c r="T224" i="174"/>
  <c r="T226" i="174"/>
  <c r="T227" i="174"/>
  <c r="T228" i="174"/>
  <c r="T231" i="174"/>
  <c r="T238" i="174"/>
  <c r="T240" i="174"/>
  <c r="T241" i="174"/>
  <c r="T242" i="174"/>
  <c r="T243" i="174"/>
  <c r="T244" i="174"/>
  <c r="T245" i="174"/>
  <c r="T246" i="174"/>
  <c r="T247" i="174"/>
  <c r="T248" i="174"/>
  <c r="T249" i="174"/>
  <c r="T250" i="174"/>
  <c r="T251" i="174"/>
  <c r="T252" i="174"/>
  <c r="T253" i="174"/>
  <c r="T254" i="174"/>
  <c r="T255" i="174"/>
  <c r="T256" i="174"/>
  <c r="T257" i="174"/>
  <c r="T258" i="174"/>
  <c r="T259" i="174"/>
  <c r="T260" i="174"/>
  <c r="T261" i="174"/>
  <c r="T262" i="174"/>
  <c r="T263" i="174"/>
  <c r="T264" i="174"/>
  <c r="T265" i="174"/>
  <c r="T266" i="174"/>
  <c r="T267" i="174"/>
  <c r="T268" i="174"/>
  <c r="T269" i="174"/>
  <c r="T270" i="174"/>
  <c r="T271" i="174"/>
  <c r="T272" i="174"/>
  <c r="T273" i="174"/>
  <c r="T274" i="174"/>
  <c r="T275" i="174"/>
  <c r="T276" i="174"/>
  <c r="T277" i="174"/>
  <c r="T278" i="174"/>
  <c r="T279" i="174"/>
  <c r="T280" i="174"/>
  <c r="T281" i="174"/>
  <c r="T282" i="174"/>
  <c r="T283" i="174"/>
  <c r="T284" i="174"/>
  <c r="T285" i="174"/>
  <c r="T286" i="174"/>
  <c r="T287" i="174"/>
  <c r="T288" i="174"/>
  <c r="T289" i="174"/>
  <c r="T290" i="174"/>
  <c r="T292" i="174"/>
  <c r="T293" i="174"/>
  <c r="T295" i="174"/>
  <c r="T296" i="174"/>
  <c r="T297" i="174"/>
  <c r="T298" i="174"/>
  <c r="T300" i="174"/>
  <c r="T301" i="174"/>
  <c r="T302" i="174"/>
  <c r="T303" i="174"/>
  <c r="T304" i="174"/>
  <c r="T306" i="174"/>
  <c r="T311" i="174"/>
  <c r="T313" i="174"/>
  <c r="T316" i="174"/>
  <c r="T317" i="174"/>
  <c r="T325" i="174"/>
  <c r="T340" i="174"/>
  <c r="T342" i="174"/>
  <c r="T348" i="174"/>
  <c r="T349" i="174"/>
  <c r="T350" i="174"/>
  <c r="T351" i="174"/>
  <c r="T352" i="174"/>
  <c r="T358" i="174"/>
  <c r="T359" i="174"/>
  <c r="T362" i="174"/>
  <c r="T365" i="174"/>
  <c r="T377" i="174"/>
  <c r="T378" i="174"/>
  <c r="T379" i="174"/>
  <c r="T386" i="174"/>
  <c r="T388" i="174"/>
  <c r="T390" i="174"/>
  <c r="T391" i="174"/>
  <c r="T394" i="174"/>
  <c r="T395" i="174"/>
  <c r="T396" i="174"/>
  <c r="T399" i="174"/>
  <c r="T402" i="174"/>
  <c r="T408" i="174"/>
  <c r="T409" i="174"/>
  <c r="T411" i="174"/>
  <c r="T415" i="174"/>
  <c r="T417" i="174"/>
  <c r="T418" i="174"/>
  <c r="T419" i="174"/>
  <c r="T424" i="174"/>
  <c r="T426" i="174"/>
  <c r="T428" i="174"/>
  <c r="T430" i="174"/>
  <c r="T431" i="174"/>
  <c r="T433" i="174"/>
  <c r="T436" i="174"/>
  <c r="T437" i="174"/>
  <c r="T438" i="174"/>
  <c r="T445" i="174"/>
  <c r="T446" i="174"/>
  <c r="T449" i="174"/>
  <c r="T458" i="174"/>
  <c r="T459" i="174"/>
  <c r="T460" i="174"/>
  <c r="T461" i="174"/>
  <c r="T463" i="174"/>
  <c r="T464" i="174"/>
  <c r="T467" i="174"/>
  <c r="T468" i="174"/>
  <c r="T472" i="174"/>
  <c r="T473" i="174"/>
  <c r="T477" i="174"/>
  <c r="T478" i="174"/>
  <c r="T479" i="174"/>
  <c r="T480" i="174"/>
  <c r="T481" i="174"/>
  <c r="T482" i="174"/>
  <c r="T487" i="174"/>
  <c r="T488" i="174"/>
  <c r="T489" i="174"/>
  <c r="T493" i="174"/>
  <c r="T496" i="174"/>
  <c r="T505" i="174"/>
  <c r="T506" i="174"/>
  <c r="T507" i="174"/>
  <c r="T511" i="174"/>
  <c r="T513" i="174"/>
  <c r="T514" i="174"/>
  <c r="T520" i="174"/>
  <c r="T522" i="174"/>
  <c r="T523" i="174"/>
  <c r="T525" i="174"/>
  <c r="T527" i="174"/>
  <c r="T528" i="174"/>
  <c r="T537" i="174"/>
  <c r="T539" i="174"/>
  <c r="T550" i="174"/>
  <c r="T559" i="174"/>
  <c r="T572" i="174"/>
  <c r="T574" i="174"/>
  <c r="T581" i="174"/>
  <c r="T584" i="174"/>
  <c r="T587" i="174"/>
  <c r="T591" i="174"/>
  <c r="T594" i="174"/>
  <c r="T600" i="174"/>
  <c r="T602" i="174"/>
  <c r="T604" i="174"/>
  <c r="T607" i="174"/>
  <c r="T609" i="174"/>
  <c r="T610" i="174"/>
  <c r="T613" i="174"/>
  <c r="T617" i="174"/>
  <c r="T619" i="174"/>
  <c r="T621" i="174"/>
  <c r="T624" i="174"/>
  <c r="T628" i="174"/>
  <c r="T629" i="174"/>
  <c r="T634" i="174"/>
  <c r="T638" i="174"/>
  <c r="T639" i="174"/>
  <c r="T640" i="174"/>
  <c r="T642" i="174"/>
  <c r="T644" i="174"/>
  <c r="T645" i="174"/>
  <c r="T646" i="174"/>
  <c r="T653" i="174"/>
  <c r="T661" i="174"/>
  <c r="T665" i="174"/>
  <c r="T676" i="174"/>
  <c r="T677" i="174"/>
  <c r="T679" i="174"/>
  <c r="T681" i="174"/>
  <c r="T683" i="174"/>
  <c r="T684" i="174"/>
  <c r="T685" i="174"/>
  <c r="T687" i="174"/>
  <c r="T692" i="174"/>
  <c r="T694" i="174"/>
  <c r="T697" i="174"/>
  <c r="T705" i="174"/>
  <c r="T712" i="174"/>
  <c r="T717" i="174"/>
  <c r="T719" i="174"/>
  <c r="T721" i="174"/>
  <c r="T722" i="174"/>
  <c r="T728" i="174"/>
  <c r="T732" i="174"/>
  <c r="T733" i="174"/>
  <c r="T735" i="174"/>
  <c r="T736" i="174"/>
  <c r="T738" i="174"/>
  <c r="T741" i="174"/>
  <c r="T743" i="174"/>
  <c r="T60" i="174" l="1"/>
  <c r="G241" i="174" l="1"/>
  <c r="G247" i="174"/>
  <c r="G249" i="174"/>
  <c r="G251" i="174"/>
  <c r="G256" i="174"/>
  <c r="G258" i="174"/>
  <c r="G279" i="174"/>
  <c r="G262" i="174" l="1"/>
  <c r="G293" i="174"/>
  <c r="G269" i="174"/>
  <c r="G245" i="174"/>
  <c r="G292" i="174"/>
  <c r="G284" i="174"/>
  <c r="G276" i="174"/>
  <c r="G268" i="174"/>
  <c r="G260" i="174"/>
  <c r="G252" i="174"/>
  <c r="G244" i="174"/>
  <c r="G306" i="174"/>
  <c r="G294" i="174"/>
  <c r="G254" i="174"/>
  <c r="G296" i="174"/>
  <c r="G285" i="174"/>
  <c r="G253" i="174"/>
  <c r="G291" i="174"/>
  <c r="G283" i="174"/>
  <c r="G275" i="174"/>
  <c r="G267" i="174"/>
  <c r="G259" i="174"/>
  <c r="G243" i="174"/>
  <c r="G305" i="174"/>
  <c r="G286" i="174"/>
  <c r="G246" i="174"/>
  <c r="G277" i="174"/>
  <c r="G261" i="174"/>
  <c r="G300" i="174"/>
  <c r="G290" i="174"/>
  <c r="G282" i="174"/>
  <c r="G274" i="174"/>
  <c r="G266" i="174"/>
  <c r="G250" i="174"/>
  <c r="G242" i="174"/>
  <c r="G304" i="174"/>
  <c r="G278" i="174"/>
  <c r="G289" i="174"/>
  <c r="G281" i="174"/>
  <c r="G273" i="174"/>
  <c r="G265" i="174"/>
  <c r="G257" i="174"/>
  <c r="G303" i="174"/>
  <c r="G270" i="174"/>
  <c r="G307" i="174"/>
  <c r="G299" i="174"/>
  <c r="G288" i="174"/>
  <c r="G280" i="174"/>
  <c r="G272" i="174"/>
  <c r="G264" i="174"/>
  <c r="G248" i="174"/>
  <c r="G298" i="174"/>
  <c r="G302" i="174"/>
  <c r="G295" i="174"/>
  <c r="G287" i="174"/>
  <c r="G271" i="174"/>
  <c r="G263" i="174"/>
  <c r="G255" i="174"/>
  <c r="G297" i="174"/>
  <c r="G301" i="174"/>
  <c r="X5" i="99"/>
  <c r="Y5" i="99"/>
  <c r="X6" i="99"/>
  <c r="Y6" i="99"/>
  <c r="X7" i="99"/>
  <c r="Y7" i="99"/>
  <c r="X8" i="99"/>
  <c r="Y8" i="99"/>
  <c r="X9" i="99"/>
  <c r="Y9" i="99"/>
  <c r="X10" i="99"/>
  <c r="Y10" i="99"/>
  <c r="X11" i="99"/>
  <c r="Y11" i="99"/>
  <c r="X12" i="99"/>
  <c r="Y12" i="99"/>
  <c r="X13" i="99"/>
  <c r="Y13" i="99"/>
  <c r="X14" i="99"/>
  <c r="Y14" i="99"/>
  <c r="X15" i="99"/>
  <c r="Y15" i="99"/>
  <c r="X16" i="99"/>
  <c r="Y16" i="99"/>
  <c r="X17" i="99"/>
  <c r="Y17" i="99"/>
  <c r="X18" i="99"/>
  <c r="Y18" i="99"/>
  <c r="X19" i="99"/>
  <c r="Y19" i="99"/>
  <c r="X20" i="99"/>
  <c r="Y20" i="99"/>
  <c r="X21" i="99"/>
  <c r="Y21" i="99"/>
  <c r="X22" i="99"/>
  <c r="Y22" i="99"/>
  <c r="X23" i="99"/>
  <c r="Y23" i="99"/>
  <c r="X24" i="99"/>
  <c r="Y24" i="99"/>
  <c r="X25" i="99"/>
  <c r="Y25" i="99"/>
  <c r="X26" i="99"/>
  <c r="Y26" i="99"/>
  <c r="X27" i="99"/>
  <c r="Y27" i="99"/>
  <c r="X28" i="99"/>
  <c r="Y28" i="99"/>
  <c r="X29" i="99"/>
  <c r="Y29" i="99"/>
  <c r="X30" i="99"/>
  <c r="Y30" i="99"/>
  <c r="X31" i="99"/>
  <c r="Y31" i="99"/>
  <c r="X32" i="99"/>
  <c r="Y32" i="99"/>
  <c r="X33" i="99"/>
  <c r="Y33" i="99"/>
  <c r="Z22" i="99" l="1"/>
  <c r="Z18" i="99"/>
  <c r="Z14" i="99"/>
  <c r="Z8" i="99"/>
  <c r="Z17" i="99"/>
  <c r="Z13" i="99"/>
  <c r="Z33" i="99"/>
  <c r="Z30" i="99"/>
  <c r="Z19" i="99"/>
  <c r="Z5" i="99"/>
  <c r="Z31" i="99"/>
  <c r="Z29" i="99"/>
  <c r="Z28" i="99"/>
  <c r="Z25" i="99"/>
  <c r="Z12" i="99"/>
  <c r="Z26" i="99"/>
  <c r="Z24" i="99"/>
  <c r="Z15" i="99"/>
  <c r="Z32" i="99"/>
  <c r="Z10" i="99"/>
  <c r="Z27" i="99"/>
  <c r="Z20" i="99"/>
  <c r="Z11" i="99"/>
  <c r="Z6" i="99"/>
  <c r="Z23" i="99"/>
  <c r="Z21" i="99"/>
  <c r="Z16" i="99"/>
  <c r="Z9" i="99"/>
  <c r="Z7" i="99"/>
  <c r="R10" i="174" l="1"/>
  <c r="R9" i="174"/>
  <c r="G748" i="174"/>
  <c r="G749" i="174"/>
  <c r="G747" i="174"/>
  <c r="G746" i="174"/>
  <c r="P747" i="174"/>
  <c r="P746" i="174"/>
  <c r="P749" i="174"/>
  <c r="P748" i="174"/>
  <c r="C748" i="174"/>
  <c r="W748" i="174"/>
  <c r="W747" i="174"/>
  <c r="W746" i="174"/>
  <c r="C749" i="174"/>
  <c r="C747" i="174"/>
  <c r="C746" i="174"/>
  <c r="W749" i="174"/>
  <c r="G743" i="174" l="1"/>
  <c r="G745" i="174"/>
  <c r="G744" i="174"/>
  <c r="P744" i="174"/>
  <c r="P743" i="174"/>
  <c r="P745" i="174"/>
  <c r="C743" i="174"/>
  <c r="W743" i="174"/>
  <c r="W745" i="174"/>
  <c r="C745" i="174"/>
  <c r="C744" i="174"/>
  <c r="W744" i="174"/>
  <c r="G736" i="174" l="1"/>
  <c r="G738" i="174" l="1"/>
  <c r="G742" i="174"/>
  <c r="G737" i="174"/>
  <c r="P736" i="174"/>
  <c r="W736" i="174"/>
  <c r="G735" i="174"/>
  <c r="G741" i="174"/>
  <c r="G740" i="174"/>
  <c r="G739" i="174"/>
  <c r="P741" i="174"/>
  <c r="P737" i="174"/>
  <c r="P740" i="174"/>
  <c r="P739" i="174"/>
  <c r="P735" i="174"/>
  <c r="P742" i="174"/>
  <c r="P738" i="174"/>
  <c r="C742" i="174"/>
  <c r="C737" i="174"/>
  <c r="W741" i="174"/>
  <c r="C740" i="174"/>
  <c r="C738" i="174"/>
  <c r="C736" i="174"/>
  <c r="W740" i="174"/>
  <c r="C735" i="174"/>
  <c r="W739" i="174"/>
  <c r="W738" i="174"/>
  <c r="W737" i="174"/>
  <c r="C741" i="174"/>
  <c r="W735" i="174"/>
  <c r="C739" i="174"/>
  <c r="W742" i="174"/>
  <c r="AC4" i="99"/>
  <c r="AC34" i="99" l="1"/>
  <c r="AC1" i="99"/>
  <c r="G733" i="174" l="1"/>
  <c r="G734" i="174"/>
  <c r="P734" i="174"/>
  <c r="P733" i="174"/>
  <c r="C734" i="174"/>
  <c r="W734" i="174"/>
  <c r="C733" i="174"/>
  <c r="W733" i="174"/>
  <c r="P307" i="174" l="1"/>
  <c r="C307" i="174"/>
  <c r="W307" i="174"/>
  <c r="C731" i="174" l="1"/>
  <c r="G732" i="174"/>
  <c r="P732" i="174"/>
  <c r="P731" i="174"/>
  <c r="C732" i="174"/>
  <c r="W732" i="174"/>
  <c r="W731" i="174"/>
  <c r="G731" i="174" l="1"/>
  <c r="Y8" i="174"/>
  <c r="Y12" i="174"/>
  <c r="Y15" i="174"/>
  <c r="Y16" i="174"/>
  <c r="Y17" i="174"/>
  <c r="Y18" i="174"/>
  <c r="Y20" i="174"/>
  <c r="Y23" i="174"/>
  <c r="Y24" i="174"/>
  <c r="Y27" i="174"/>
  <c r="Y28" i="174"/>
  <c r="Y32" i="174"/>
  <c r="Y33" i="174"/>
  <c r="Y40" i="174"/>
  <c r="Y43" i="174"/>
  <c r="Y44" i="174"/>
  <c r="Y46" i="174"/>
  <c r="Y47" i="174"/>
  <c r="Y51" i="174"/>
  <c r="Y52" i="174"/>
  <c r="Y54" i="174"/>
  <c r="Y56" i="174"/>
  <c r="Y62" i="174"/>
  <c r="Y67" i="174"/>
  <c r="Y68" i="174"/>
  <c r="Y70" i="174"/>
  <c r="Y72" i="174"/>
  <c r="Y78" i="174"/>
  <c r="Y79" i="174"/>
  <c r="Y80" i="174"/>
  <c r="Y83" i="174"/>
  <c r="Y84" i="174"/>
  <c r="Y85" i="174"/>
  <c r="Y86" i="174"/>
  <c r="Y87" i="174"/>
  <c r="Y92" i="174"/>
  <c r="Y93" i="174"/>
  <c r="Y94" i="174"/>
  <c r="Y95" i="174"/>
  <c r="Y98" i="174"/>
  <c r="Y100" i="174"/>
  <c r="Y101" i="174"/>
  <c r="Y102" i="174"/>
  <c r="Y108" i="174"/>
  <c r="Y110" i="174"/>
  <c r="Y112" i="174"/>
  <c r="Y114" i="174"/>
  <c r="Y115" i="174"/>
  <c r="Y118" i="174"/>
  <c r="Y120" i="174"/>
  <c r="Y126" i="174"/>
  <c r="Y130" i="174"/>
  <c r="Y131" i="174"/>
  <c r="Y132" i="174"/>
  <c r="Y134" i="174"/>
  <c r="Y137" i="174"/>
  <c r="Y138" i="174"/>
  <c r="Y143" i="174"/>
  <c r="Y148" i="174"/>
  <c r="Y151" i="174"/>
  <c r="Y154" i="174"/>
  <c r="Y158" i="174"/>
  <c r="Y159" i="174"/>
  <c r="Y161" i="174"/>
  <c r="Y162" i="174"/>
  <c r="Y165" i="174"/>
  <c r="Y166" i="174"/>
  <c r="Y168" i="174"/>
  <c r="Y169" i="174"/>
  <c r="Y171" i="174"/>
  <c r="Y174" i="174"/>
  <c r="Y176" i="174"/>
  <c r="Y178" i="174"/>
  <c r="Y184" i="174"/>
  <c r="Y188" i="174"/>
  <c r="Y189" i="174"/>
  <c r="Y192" i="174"/>
  <c r="Y194" i="174"/>
  <c r="Y198" i="174"/>
  <c r="Y200" i="174"/>
  <c r="Y202" i="174"/>
  <c r="Y205" i="174"/>
  <c r="Y206" i="174"/>
  <c r="Y208" i="174"/>
  <c r="Y212" i="174"/>
  <c r="Y216" i="174"/>
  <c r="Y217" i="174"/>
  <c r="Y221" i="174"/>
  <c r="Y224" i="174"/>
  <c r="Y225" i="174"/>
  <c r="Y239" i="174"/>
  <c r="Y240" i="174"/>
  <c r="Y324" i="174"/>
  <c r="Y325" i="174"/>
  <c r="Y327" i="174"/>
  <c r="Y329" i="174"/>
  <c r="Y330" i="174"/>
  <c r="Y331" i="174"/>
  <c r="Y333" i="174"/>
  <c r="Y335" i="174"/>
  <c r="Y337" i="174"/>
  <c r="Y339" i="174"/>
  <c r="Y341" i="174"/>
  <c r="Y342" i="174"/>
  <c r="Y343" i="174"/>
  <c r="Y345" i="174"/>
  <c r="Y350" i="174"/>
  <c r="Y351" i="174"/>
  <c r="Y356" i="174"/>
  <c r="Y361" i="174"/>
  <c r="Y363" i="174"/>
  <c r="Y365" i="174"/>
  <c r="Y369" i="174"/>
  <c r="Y372" i="174"/>
  <c r="Y373" i="174"/>
  <c r="Y378" i="174"/>
  <c r="Y380" i="174"/>
  <c r="Y383" i="174"/>
  <c r="Y388" i="174"/>
  <c r="Y391" i="174"/>
  <c r="Y392" i="174"/>
  <c r="Y393" i="174"/>
  <c r="Y396" i="174"/>
  <c r="Y397" i="174"/>
  <c r="Y403" i="174"/>
  <c r="Y405" i="174"/>
  <c r="Y408" i="174"/>
  <c r="Y409" i="174"/>
  <c r="Y410" i="174"/>
  <c r="Y415" i="174"/>
  <c r="Y426" i="174"/>
  <c r="Y429" i="174"/>
  <c r="Y430" i="174"/>
  <c r="Y433" i="174"/>
  <c r="Y439" i="174"/>
  <c r="Y446" i="174"/>
  <c r="Y448" i="174"/>
  <c r="Y449" i="174"/>
  <c r="Y452" i="174"/>
  <c r="Y458" i="174"/>
  <c r="Y459" i="174"/>
  <c r="Y461" i="174"/>
  <c r="Y462" i="174"/>
  <c r="Y464" i="174"/>
  <c r="Y472" i="174"/>
  <c r="Y478" i="174"/>
  <c r="Y480" i="174"/>
  <c r="Y482" i="174"/>
  <c r="Y483" i="174"/>
  <c r="Y486" i="174"/>
  <c r="Y490" i="174"/>
  <c r="Y494" i="174"/>
  <c r="Y503" i="174"/>
  <c r="Y505" i="174"/>
  <c r="Y508" i="174"/>
  <c r="Y512" i="174"/>
  <c r="Y513" i="174"/>
  <c r="Y517" i="174"/>
  <c r="Y521" i="174"/>
  <c r="Y525" i="174"/>
  <c r="Y526" i="174"/>
  <c r="Y530" i="174"/>
  <c r="Y531" i="174"/>
  <c r="Y532" i="174"/>
  <c r="Y539" i="174"/>
  <c r="Y540" i="174"/>
  <c r="Y541" i="174"/>
  <c r="Y549" i="174"/>
  <c r="Y550" i="174"/>
  <c r="Y555" i="174"/>
  <c r="Y565" i="174"/>
  <c r="Y569" i="174"/>
  <c r="Y570" i="174"/>
  <c r="Y572" i="174"/>
  <c r="Y576" i="174"/>
  <c r="Y579" i="174"/>
  <c r="Y581" i="174"/>
  <c r="Y584" i="174"/>
  <c r="Y585" i="174"/>
  <c r="Y586" i="174"/>
  <c r="Y595" i="174"/>
  <c r="Y601" i="174"/>
  <c r="Y602" i="174"/>
  <c r="Y605" i="174"/>
  <c r="Y608" i="174"/>
  <c r="Y613" i="174"/>
  <c r="Y616" i="174"/>
  <c r="Y617" i="174"/>
  <c r="Y618" i="174"/>
  <c r="Y624" i="174"/>
  <c r="Y627" i="174"/>
  <c r="Y632" i="174"/>
  <c r="Y634" i="174"/>
  <c r="Y638" i="174"/>
  <c r="Y640" i="174"/>
  <c r="Y644" i="174"/>
  <c r="Y645" i="174"/>
  <c r="Y661" i="174"/>
  <c r="Y662" i="174"/>
  <c r="Y665" i="174"/>
  <c r="Y670" i="174"/>
  <c r="Y672" i="174"/>
  <c r="Y676" i="174"/>
  <c r="Y677" i="174"/>
  <c r="Y688" i="174"/>
  <c r="Y690" i="174"/>
  <c r="Y693" i="174"/>
  <c r="Y700" i="174"/>
  <c r="Y707" i="174"/>
  <c r="Y709" i="174"/>
  <c r="Y712" i="174"/>
  <c r="Y717" i="174"/>
  <c r="Y720" i="174"/>
  <c r="Y723" i="174"/>
  <c r="Y725" i="174"/>
  <c r="Y726" i="174"/>
  <c r="Y731" i="174"/>
  <c r="Y749" i="174"/>
  <c r="Y755" i="174"/>
  <c r="Y756" i="174"/>
  <c r="Y758" i="174"/>
  <c r="Y768" i="174"/>
  <c r="Y777" i="174"/>
  <c r="Y781" i="174"/>
  <c r="Y783" i="174"/>
  <c r="Y790" i="174"/>
  <c r="Y805" i="174"/>
  <c r="Y811" i="174"/>
  <c r="Y820" i="174"/>
  <c r="Y824" i="174"/>
  <c r="Y841" i="174"/>
  <c r="Y853" i="174"/>
  <c r="Y863" i="174"/>
  <c r="Y869" i="174"/>
  <c r="Y872" i="174"/>
  <c r="Y884" i="174"/>
  <c r="Y886" i="174"/>
  <c r="Y888" i="174"/>
  <c r="Y891" i="174"/>
  <c r="Y893" i="174"/>
  <c r="Y905" i="174"/>
  <c r="Y908" i="174"/>
  <c r="Y920" i="174"/>
  <c r="Y927" i="174"/>
  <c r="Y942" i="174"/>
  <c r="Y957" i="174"/>
  <c r="Y961" i="174"/>
  <c r="Y972" i="174"/>
  <c r="Y973" i="174"/>
  <c r="Y984" i="174"/>
  <c r="Y989" i="174"/>
  <c r="Y997" i="174"/>
  <c r="A6" i="174"/>
  <c r="Y6" i="174" l="1"/>
  <c r="BM6" i="174"/>
  <c r="BM3" i="174" s="1"/>
  <c r="AV6" i="174"/>
  <c r="AR6" i="174"/>
  <c r="AU6" i="174"/>
  <c r="AQ6" i="174"/>
  <c r="AT6" i="174"/>
  <c r="H6" i="174"/>
  <c r="H3" i="174" s="1"/>
  <c r="AS6" i="174"/>
  <c r="BK6" i="174"/>
  <c r="BK3" i="174" s="1"/>
  <c r="Y798" i="174"/>
  <c r="Y173" i="174"/>
  <c r="Y305" i="174"/>
  <c r="Y289" i="174"/>
  <c r="Y285" i="174"/>
  <c r="Y553" i="174"/>
  <c r="Y533" i="174"/>
  <c r="Y301" i="174"/>
  <c r="Y857" i="174"/>
  <c r="Y953" i="174"/>
  <c r="Y828" i="174"/>
  <c r="Y951" i="174"/>
  <c r="Y941" i="174"/>
  <c r="Y797" i="174"/>
  <c r="Y485" i="174"/>
  <c r="Y153" i="174"/>
  <c r="Y965" i="174"/>
  <c r="Y937" i="174"/>
  <c r="Y795" i="174"/>
  <c r="Y209" i="174"/>
  <c r="Y851" i="174"/>
  <c r="Y932" i="174"/>
  <c r="Y874" i="174"/>
  <c r="Y985" i="174"/>
  <c r="Y946" i="174"/>
  <c r="Y922" i="174"/>
  <c r="Y822" i="174"/>
  <c r="Y785" i="174"/>
  <c r="Y293" i="174"/>
  <c r="Y821" i="174"/>
  <c r="Y939" i="174"/>
  <c r="Y912" i="174"/>
  <c r="Y871" i="174"/>
  <c r="Y844" i="174"/>
  <c r="Y802" i="174"/>
  <c r="Y791" i="174"/>
  <c r="Y317" i="174"/>
  <c r="Y309" i="174"/>
  <c r="Y273" i="174"/>
  <c r="Y265" i="174"/>
  <c r="Y991" i="174"/>
  <c r="Y962" i="174"/>
  <c r="Y931" i="174"/>
  <c r="Y897" i="174"/>
  <c r="Y876" i="174"/>
  <c r="Y861" i="174"/>
  <c r="Y836" i="174"/>
  <c r="Y810" i="174"/>
  <c r="Y780" i="174"/>
  <c r="Y427" i="174"/>
  <c r="Y186" i="174"/>
  <c r="Y312" i="174"/>
  <c r="Y308" i="174"/>
  <c r="Y292" i="174"/>
  <c r="Y272" i="174"/>
  <c r="Y268" i="174"/>
  <c r="Y258" i="174"/>
  <c r="Y250" i="174"/>
  <c r="Y901" i="174"/>
  <c r="Y190" i="174"/>
  <c r="Y889" i="174"/>
  <c r="Y803" i="174"/>
  <c r="Y338" i="174"/>
  <c r="Y182" i="174"/>
  <c r="Y255" i="174"/>
  <c r="Y976" i="174"/>
  <c r="Y809" i="174"/>
  <c r="Y988" i="174"/>
  <c r="Y921" i="174"/>
  <c r="Y881" i="174"/>
  <c r="Y867" i="174"/>
  <c r="Y801" i="174"/>
  <c r="Z991" i="174"/>
  <c r="Z808" i="174"/>
  <c r="Z803" i="174"/>
  <c r="Y848" i="174"/>
  <c r="Y969" i="174"/>
  <c r="Y896" i="174"/>
  <c r="Y873" i="174"/>
  <c r="Y856" i="174"/>
  <c r="Y847" i="174"/>
  <c r="Y839" i="174"/>
  <c r="Y808" i="174"/>
  <c r="Y987" i="174"/>
  <c r="Y966" i="174"/>
  <c r="Y956" i="174"/>
  <c r="Y945" i="174"/>
  <c r="Y879" i="174"/>
  <c r="Y866" i="174"/>
  <c r="Y852" i="174"/>
  <c r="Y845" i="174"/>
  <c r="Y812" i="174"/>
  <c r="Y804" i="174"/>
  <c r="Y619" i="174"/>
  <c r="Z988" i="174"/>
  <c r="Z987" i="174"/>
  <c r="Z953" i="174"/>
  <c r="Y996" i="174"/>
  <c r="Y954" i="174"/>
  <c r="Y935" i="174"/>
  <c r="Y915" i="174"/>
  <c r="Y865" i="174"/>
  <c r="Y399" i="174"/>
  <c r="Z935" i="174"/>
  <c r="Z791" i="174"/>
  <c r="Y974" i="174"/>
  <c r="Y928" i="174"/>
  <c r="Y906" i="174"/>
  <c r="Y895" i="174"/>
  <c r="Y986" i="174"/>
  <c r="Y934" i="174"/>
  <c r="Y914" i="174"/>
  <c r="Y882" i="174"/>
  <c r="Y862" i="174"/>
  <c r="Y837" i="174"/>
  <c r="Y784" i="174"/>
  <c r="Y776" i="174"/>
  <c r="Y515" i="174"/>
  <c r="Y384" i="174"/>
  <c r="Y187" i="174"/>
  <c r="Y163" i="174"/>
  <c r="Z914" i="174"/>
  <c r="Z848" i="174"/>
  <c r="Y435" i="174"/>
  <c r="Y377" i="174"/>
  <c r="Y297" i="174"/>
  <c r="Y281" i="174"/>
  <c r="Y925" i="174"/>
  <c r="Y831" i="174"/>
  <c r="Y788" i="174"/>
  <c r="Y940" i="174"/>
  <c r="Y929" i="174"/>
  <c r="Y900" i="174"/>
  <c r="Y875" i="174"/>
  <c r="Y815" i="174"/>
  <c r="Y924" i="174"/>
  <c r="Y833" i="174"/>
  <c r="Y825" i="174"/>
  <c r="Y818" i="174"/>
  <c r="Y789" i="174"/>
  <c r="Y787" i="174"/>
  <c r="Y782" i="174"/>
  <c r="Y819" i="174"/>
  <c r="Y834" i="174"/>
  <c r="Y885" i="174"/>
  <c r="Y813" i="174"/>
  <c r="Y800" i="174"/>
  <c r="Y930" i="174"/>
  <c r="Y864" i="174"/>
  <c r="Y793" i="174"/>
  <c r="Y995" i="174"/>
  <c r="Y981" i="174"/>
  <c r="Y955" i="174"/>
  <c r="Y950" i="174"/>
  <c r="Y917" i="174"/>
  <c r="Y913" i="174"/>
  <c r="Y870" i="174"/>
  <c r="Y855" i="174"/>
  <c r="Y843" i="174"/>
  <c r="Y455" i="174"/>
  <c r="Z939" i="174"/>
  <c r="Z921" i="174"/>
  <c r="Z906" i="174"/>
  <c r="Z556" i="174"/>
  <c r="Z553" i="174"/>
  <c r="Z377" i="174"/>
  <c r="Y992" i="174"/>
  <c r="Y980" i="174"/>
  <c r="Y970" i="174"/>
  <c r="Y947" i="174"/>
  <c r="Y916" i="174"/>
  <c r="Y877" i="174"/>
  <c r="Y860" i="174"/>
  <c r="Y842" i="174"/>
  <c r="Z876" i="174"/>
  <c r="Z852" i="174"/>
  <c r="Z851" i="174"/>
  <c r="Y589" i="174"/>
  <c r="Y116" i="174"/>
  <c r="Y60" i="174"/>
  <c r="Y737" i="174"/>
  <c r="Y316" i="174"/>
  <c r="Y323" i="174"/>
  <c r="Y319" i="174"/>
  <c r="Y511" i="174"/>
  <c r="Y440" i="174"/>
  <c r="Y495" i="174"/>
  <c r="Y175" i="174"/>
  <c r="Y127" i="174"/>
  <c r="Y96" i="174"/>
  <c r="Y88" i="174"/>
  <c r="Y64" i="174"/>
  <c r="Z305" i="174"/>
  <c r="Y183" i="174"/>
  <c r="Y528" i="174"/>
  <c r="Y348" i="174"/>
  <c r="Y155" i="174"/>
  <c r="Y123" i="174"/>
  <c r="Y104" i="174"/>
  <c r="Z348" i="174"/>
  <c r="Z116" i="174"/>
  <c r="Y315" i="174"/>
  <c r="Y311" i="174"/>
  <c r="Y739" i="174"/>
  <c r="Y666" i="174"/>
  <c r="Y556" i="174"/>
  <c r="Y510" i="174"/>
  <c r="Y442" i="174"/>
  <c r="Y423" i="174"/>
  <c r="Y248" i="174"/>
  <c r="Y179" i="174"/>
  <c r="Y156" i="174"/>
  <c r="Y144" i="174"/>
  <c r="Y119" i="174"/>
  <c r="Y105" i="174"/>
  <c r="Y97" i="174"/>
  <c r="Y89" i="174"/>
  <c r="Y49" i="174"/>
  <c r="Y36" i="174"/>
  <c r="Y264" i="174"/>
  <c r="Y180" i="174"/>
  <c r="Y160" i="174"/>
  <c r="Y300" i="174"/>
  <c r="Y136" i="174"/>
  <c r="Y45" i="174"/>
  <c r="Y13" i="174"/>
  <c r="Y322" i="174"/>
  <c r="Y318" i="174"/>
  <c r="Y578" i="174"/>
  <c r="Y520" i="174"/>
  <c r="Y502" i="174"/>
  <c r="Y260" i="174"/>
  <c r="Y244" i="174"/>
  <c r="Y684" i="174"/>
  <c r="Y412" i="174"/>
  <c r="Y304" i="174"/>
  <c r="Y280" i="174"/>
  <c r="Y256" i="174"/>
  <c r="Y400" i="174"/>
  <c r="Y374" i="174"/>
  <c r="Y252" i="174"/>
  <c r="Y228" i="174"/>
  <c r="Y220" i="174"/>
  <c r="Y204" i="174"/>
  <c r="Y558" i="174"/>
  <c r="Y548" i="174"/>
  <c r="Y441" i="174"/>
  <c r="Y259" i="174"/>
  <c r="Y724" i="174"/>
  <c r="Y544" i="174"/>
  <c r="Y476" i="174"/>
  <c r="Y215" i="174"/>
  <c r="Y203" i="174"/>
  <c r="Y19" i="174"/>
  <c r="Y279" i="174"/>
  <c r="Y275" i="174"/>
  <c r="Y271" i="174"/>
  <c r="Y763" i="174"/>
  <c r="Y496" i="174"/>
  <c r="Y406" i="174"/>
  <c r="Y379" i="174"/>
  <c r="Y360" i="174"/>
  <c r="Y231" i="174"/>
  <c r="Y75" i="174"/>
  <c r="Z626" i="174"/>
  <c r="Y753" i="174"/>
  <c r="Y706" i="174"/>
  <c r="Y481" i="174"/>
  <c r="Y468" i="174"/>
  <c r="Y247" i="174"/>
  <c r="Y199" i="174"/>
  <c r="Y35" i="174"/>
  <c r="Y11" i="174"/>
  <c r="Y729" i="174"/>
  <c r="Y668" i="174"/>
  <c r="Y492" i="174"/>
  <c r="Y479" i="174"/>
  <c r="Y467" i="174"/>
  <c r="Y451" i="174"/>
  <c r="Y437" i="174"/>
  <c r="Y413" i="174"/>
  <c r="Y352" i="174"/>
  <c r="Y235" i="174"/>
  <c r="Y227" i="174"/>
  <c r="Y223" i="174"/>
  <c r="Y219" i="174"/>
  <c r="Y107" i="174"/>
  <c r="Y71" i="174"/>
  <c r="Y734" i="174"/>
  <c r="Y336" i="174"/>
  <c r="Y59" i="174"/>
  <c r="Y678" i="174"/>
  <c r="Y568" i="174"/>
  <c r="Y514" i="174"/>
  <c r="Y499" i="174"/>
  <c r="Y489" i="174"/>
  <c r="Y463" i="174"/>
  <c r="Y340" i="174"/>
  <c r="Y243" i="174"/>
  <c r="Y234" i="174"/>
  <c r="Y226" i="174"/>
  <c r="Y222" i="174"/>
  <c r="Y122" i="174"/>
  <c r="Y63" i="174"/>
  <c r="Y31" i="174"/>
  <c r="Y7" i="174"/>
  <c r="Z753" i="174"/>
  <c r="Z668" i="174"/>
  <c r="Y282" i="174"/>
  <c r="Y278" i="174"/>
  <c r="Y274" i="174"/>
  <c r="Y270" i="174"/>
  <c r="Y266" i="174"/>
  <c r="Y262" i="174"/>
  <c r="Y754" i="174"/>
  <c r="Y660" i="174"/>
  <c r="Y238" i="174"/>
  <c r="Y38" i="174"/>
  <c r="Y518" i="174"/>
  <c r="Y385" i="174"/>
  <c r="Y313" i="174"/>
  <c r="Y242" i="174"/>
  <c r="Y141" i="174"/>
  <c r="Z685" i="174"/>
  <c r="Y421" i="174"/>
  <c r="Y402" i="174"/>
  <c r="Y366" i="174"/>
  <c r="Y574" i="174"/>
  <c r="Y564" i="174"/>
  <c r="Y554" i="174"/>
  <c r="Y529" i="174"/>
  <c r="Y367" i="174"/>
  <c r="Y269" i="174"/>
  <c r="Y245" i="174"/>
  <c r="Y241" i="174"/>
  <c r="Y237" i="174"/>
  <c r="Y229" i="174"/>
  <c r="Y193" i="174"/>
  <c r="Y149" i="174"/>
  <c r="Y82" i="174"/>
  <c r="Y74" i="174"/>
  <c r="Y283" i="174"/>
  <c r="Y769" i="174"/>
  <c r="Y689" i="174"/>
  <c r="Y582" i="174"/>
  <c r="Y571" i="174"/>
  <c r="Y431" i="174"/>
  <c r="Y390" i="174"/>
  <c r="Y371" i="174"/>
  <c r="Y249" i="174"/>
  <c r="Y145" i="174"/>
  <c r="Y42" i="174"/>
  <c r="Y746" i="174"/>
  <c r="Y730" i="174"/>
  <c r="Y685" i="174"/>
  <c r="Y622" i="174"/>
  <c r="Y557" i="174"/>
  <c r="Y443" i="174"/>
  <c r="Y428" i="174"/>
  <c r="Y417" i="174"/>
  <c r="Y407" i="174"/>
  <c r="Y386" i="174"/>
  <c r="Y370" i="174"/>
  <c r="Y362" i="174"/>
  <c r="Y334" i="174"/>
  <c r="Y210" i="174"/>
  <c r="Y196" i="174"/>
  <c r="Y185" i="174"/>
  <c r="Y181" i="174"/>
  <c r="Y152" i="174"/>
  <c r="Y133" i="174"/>
  <c r="Y10" i="174"/>
  <c r="Y129" i="174"/>
  <c r="Y121" i="174"/>
  <c r="Y436" i="174"/>
  <c r="Y291" i="174"/>
  <c r="Y263" i="174"/>
  <c r="Y509" i="174"/>
  <c r="Y501" i="174"/>
  <c r="Y26" i="174"/>
  <c r="Y473" i="174"/>
  <c r="Y465" i="174"/>
  <c r="Y453" i="174"/>
  <c r="Y395" i="174"/>
  <c r="Y359" i="174"/>
  <c r="Y320" i="174"/>
  <c r="Y276" i="174"/>
  <c r="Y232" i="174"/>
  <c r="Y213" i="174"/>
  <c r="Y177" i="174"/>
  <c r="Y65" i="174"/>
  <c r="Y61" i="174"/>
  <c r="Y314" i="174"/>
  <c r="Y310" i="174"/>
  <c r="Y306" i="174"/>
  <c r="Y302" i="174"/>
  <c r="Y298" i="174"/>
  <c r="Y294" i="174"/>
  <c r="Y290" i="174"/>
  <c r="Y257" i="174"/>
  <c r="Y253" i="174"/>
  <c r="Y697" i="174"/>
  <c r="Y658" i="174"/>
  <c r="Y522" i="174"/>
  <c r="Y457" i="174"/>
  <c r="Y450" i="174"/>
  <c r="Y419" i="174"/>
  <c r="Y364" i="174"/>
  <c r="Y355" i="174"/>
  <c r="Y346" i="174"/>
  <c r="Y328" i="174"/>
  <c r="Y321" i="174"/>
  <c r="Y140" i="174"/>
  <c r="Y124" i="174"/>
  <c r="Y77" i="174"/>
  <c r="Y37" i="174"/>
  <c r="Y524" i="174"/>
  <c r="Y358" i="174"/>
  <c r="Y326" i="174"/>
  <c r="Y251" i="174"/>
  <c r="Y197" i="174"/>
  <c r="Y172" i="174"/>
  <c r="Y157" i="174"/>
  <c r="Y76" i="174"/>
  <c r="Y48" i="174"/>
  <c r="Y125" i="174"/>
  <c r="Y303" i="174"/>
  <c r="Y287" i="174"/>
  <c r="Y267" i="174"/>
  <c r="Y771" i="174"/>
  <c r="Y535" i="174"/>
  <c r="Y477" i="174"/>
  <c r="Y713" i="174"/>
  <c r="Y628" i="174"/>
  <c r="Y765" i="174"/>
  <c r="Y742" i="174"/>
  <c r="Y718" i="174"/>
  <c r="Y692" i="174"/>
  <c r="Y686" i="174"/>
  <c r="Y642" i="174"/>
  <c r="Y600" i="174"/>
  <c r="Y580" i="174"/>
  <c r="Y563" i="174"/>
  <c r="Y504" i="174"/>
  <c r="Y497" i="174"/>
  <c r="Y469" i="174"/>
  <c r="Y447" i="174"/>
  <c r="Y424" i="174"/>
  <c r="Y375" i="174"/>
  <c r="Y332" i="174"/>
  <c r="Y128" i="174"/>
  <c r="Y117" i="174"/>
  <c r="Y81" i="174"/>
  <c r="Y57" i="174"/>
  <c r="Y41" i="174"/>
  <c r="Y29" i="174"/>
  <c r="Y651" i="174"/>
  <c r="Y609" i="174"/>
  <c r="Y552" i="174"/>
  <c r="Y488" i="174"/>
  <c r="Y416" i="174"/>
  <c r="Y389" i="174"/>
  <c r="Y376" i="174"/>
  <c r="Y246" i="174"/>
  <c r="Y111" i="174"/>
  <c r="Y99" i="174"/>
  <c r="Y91" i="174"/>
  <c r="Y55" i="174"/>
  <c r="Z49" i="174"/>
  <c r="Z509" i="174"/>
  <c r="Z474" i="174"/>
  <c r="Z445" i="174"/>
  <c r="Z340" i="174"/>
  <c r="Y762" i="174"/>
  <c r="Y736" i="174"/>
  <c r="Y702" i="174"/>
  <c r="Y694" i="174"/>
  <c r="Y646" i="174"/>
  <c r="Y621" i="174"/>
  <c r="Y611" i="174"/>
  <c r="Y604" i="174"/>
  <c r="Y598" i="174"/>
  <c r="Y543" i="174"/>
  <c r="Y523" i="174"/>
  <c r="Y740" i="174"/>
  <c r="Y721" i="174"/>
  <c r="Y701" i="174"/>
  <c r="Y683" i="174"/>
  <c r="Y675" i="174"/>
  <c r="Y656" i="174"/>
  <c r="Y597" i="174"/>
  <c r="Y588" i="174"/>
  <c r="Y583" i="174"/>
  <c r="Y566" i="174"/>
  <c r="Y562" i="174"/>
  <c r="Y546" i="174"/>
  <c r="Y542" i="174"/>
  <c r="Y537" i="174"/>
  <c r="Z763" i="174"/>
  <c r="Z762" i="174"/>
  <c r="Y772" i="174"/>
  <c r="Y764" i="174"/>
  <c r="Y732" i="174"/>
  <c r="Y708" i="174"/>
  <c r="Y698" i="174"/>
  <c r="Y691" i="174"/>
  <c r="Y680" i="174"/>
  <c r="Y674" i="174"/>
  <c r="Y667" i="174"/>
  <c r="Y654" i="174"/>
  <c r="Y606" i="174"/>
  <c r="Y596" i="174"/>
  <c r="Y560" i="174"/>
  <c r="Y545" i="174"/>
  <c r="Y536" i="174"/>
  <c r="Y516" i="174"/>
  <c r="Y493" i="174"/>
  <c r="Y487" i="174"/>
  <c r="Y474" i="174"/>
  <c r="Y456" i="174"/>
  <c r="Y445" i="174"/>
  <c r="Z678" i="174"/>
  <c r="Z621" i="174"/>
  <c r="Z535" i="174"/>
  <c r="Z435" i="174"/>
  <c r="Z451" i="174"/>
  <c r="Z362" i="174"/>
  <c r="Z274" i="174"/>
  <c r="Y728" i="174"/>
  <c r="Y500" i="174"/>
  <c r="Y347" i="174"/>
  <c r="Y164" i="174"/>
  <c r="Y103" i="174"/>
  <c r="Z106" i="174"/>
  <c r="Y288" i="174"/>
  <c r="Y201" i="174"/>
  <c r="Y21" i="174"/>
  <c r="Y58" i="174"/>
  <c r="Y745" i="174"/>
  <c r="Y722" i="174"/>
  <c r="Y696" i="174"/>
  <c r="Y664" i="174"/>
  <c r="Y648" i="174"/>
  <c r="Y636" i="174"/>
  <c r="Y573" i="174"/>
  <c r="Y471" i="174"/>
  <c r="Y425" i="174"/>
  <c r="Y420" i="174"/>
  <c r="Y414" i="174"/>
  <c r="Y401" i="174"/>
  <c r="Y277" i="174"/>
  <c r="Y261" i="174"/>
  <c r="Y236" i="174"/>
  <c r="Y191" i="174"/>
  <c r="Y167" i="174"/>
  <c r="Y147" i="174"/>
  <c r="Y139" i="174"/>
  <c r="Y135" i="174"/>
  <c r="Y106" i="174"/>
  <c r="Y90" i="174"/>
  <c r="Y66" i="174"/>
  <c r="Y53" i="174"/>
  <c r="Y39" i="174"/>
  <c r="Y25" i="174"/>
  <c r="Z721" i="174"/>
  <c r="Z656" i="174"/>
  <c r="Z428" i="174"/>
  <c r="Z235" i="174"/>
  <c r="Z34" i="174"/>
  <c r="Y34" i="174"/>
  <c r="Y30" i="174"/>
  <c r="Y682" i="174"/>
  <c r="Y454" i="174"/>
  <c r="Y411" i="174"/>
  <c r="Y398" i="174"/>
  <c r="Y296" i="174"/>
  <c r="Z719" i="174"/>
  <c r="Y307" i="174"/>
  <c r="Y299" i="174"/>
  <c r="Y295" i="174"/>
  <c r="Y673" i="174"/>
  <c r="Y641" i="174"/>
  <c r="Y626" i="174"/>
  <c r="Y593" i="174"/>
  <c r="Y577" i="174"/>
  <c r="Y519" i="174"/>
  <c r="Y506" i="174"/>
  <c r="Y498" i="174"/>
  <c r="Y484" i="174"/>
  <c r="Y475" i="174"/>
  <c r="Y460" i="174"/>
  <c r="Y444" i="174"/>
  <c r="Y381" i="174"/>
  <c r="Y368" i="174"/>
  <c r="Y353" i="174"/>
  <c r="Y349" i="174"/>
  <c r="Y284" i="174"/>
  <c r="Y211" i="174"/>
  <c r="Y207" i="174"/>
  <c r="Y195" i="174"/>
  <c r="Y170" i="174"/>
  <c r="Y150" i="174"/>
  <c r="Y146" i="174"/>
  <c r="Y142" i="174"/>
  <c r="Y113" i="174"/>
  <c r="Y109" i="174"/>
  <c r="Y73" i="174"/>
  <c r="Y69" i="174"/>
  <c r="Y9" i="174"/>
  <c r="Z743" i="174"/>
  <c r="Z728" i="174"/>
  <c r="Z722" i="174"/>
  <c r="Z260" i="174"/>
  <c r="Z81" i="174"/>
  <c r="Y50" i="174"/>
  <c r="Z25" i="174"/>
  <c r="Y22" i="174"/>
  <c r="Y14" i="174"/>
  <c r="Z57" i="174"/>
  <c r="Z689" i="174"/>
  <c r="Y653" i="174"/>
  <c r="Y629" i="174"/>
  <c r="Y382" i="174"/>
  <c r="Y757" i="174"/>
  <c r="Y748" i="174"/>
  <c r="Z701" i="174"/>
  <c r="Y659" i="174"/>
  <c r="Y625" i="174"/>
  <c r="Y538" i="174"/>
  <c r="Y233" i="174"/>
  <c r="Y752" i="174"/>
  <c r="Y747" i="174"/>
  <c r="Y716" i="174"/>
  <c r="Y704" i="174"/>
  <c r="Y699" i="174"/>
  <c r="Y669" i="174"/>
  <c r="Y587" i="174"/>
  <c r="Y434" i="174"/>
  <c r="Y357" i="174"/>
  <c r="Y344" i="174"/>
  <c r="Y230" i="174"/>
  <c r="Y218" i="174"/>
  <c r="Y214" i="174"/>
  <c r="Y254" i="174"/>
  <c r="Y761" i="174"/>
  <c r="Y750" i="174"/>
  <c r="Y733" i="174"/>
  <c r="Y714" i="174"/>
  <c r="Y649" i="174"/>
  <c r="Y630" i="174"/>
  <c r="Y592" i="174"/>
  <c r="Z748" i="174"/>
  <c r="Z742" i="174"/>
  <c r="Z724" i="174"/>
  <c r="Z697" i="174"/>
  <c r="Y635" i="174"/>
  <c r="Y594" i="174"/>
  <c r="Y470" i="174"/>
  <c r="Y432" i="174"/>
  <c r="Y404" i="174"/>
  <c r="Z699" i="174"/>
  <c r="Z691" i="174"/>
  <c r="Y620" i="174"/>
  <c r="Y603" i="174"/>
  <c r="Y534" i="174"/>
  <c r="Z666" i="174"/>
  <c r="Z571" i="174"/>
  <c r="Z450" i="174"/>
  <c r="Z406" i="174"/>
  <c r="Z578" i="174"/>
  <c r="Z529" i="174"/>
  <c r="Z487" i="174"/>
  <c r="Z463" i="174"/>
  <c r="Z431" i="174"/>
  <c r="Z502" i="174"/>
  <c r="Z402" i="174"/>
  <c r="Z355" i="174"/>
  <c r="Z352" i="174"/>
  <c r="Z342" i="174"/>
  <c r="Z234" i="174"/>
  <c r="Z219" i="174"/>
  <c r="Z210" i="174"/>
  <c r="Z89" i="174"/>
  <c r="Z270" i="174"/>
  <c r="Z250" i="174"/>
  <c r="Z73" i="174"/>
  <c r="Z97" i="174"/>
  <c r="Z88" i="174"/>
  <c r="Z42" i="174"/>
  <c r="Z31" i="174"/>
  <c r="Y977" i="174"/>
  <c r="Y993" i="174"/>
  <c r="Y286" i="174"/>
  <c r="Y964" i="174"/>
  <c r="Z9" i="174"/>
  <c r="Z996" i="174"/>
  <c r="Z983" i="174"/>
  <c r="Z981" i="174"/>
  <c r="Z949" i="174"/>
  <c r="Z870" i="174"/>
  <c r="Z779" i="174"/>
  <c r="Z772" i="174"/>
  <c r="Z767" i="174"/>
  <c r="Z708" i="174"/>
  <c r="Z705" i="174"/>
  <c r="Z681" i="174"/>
  <c r="Z633" i="174"/>
  <c r="Z546" i="174"/>
  <c r="Y978" i="174"/>
  <c r="Y949" i="174"/>
  <c r="Y943" i="174"/>
  <c r="Y933" i="174"/>
  <c r="Y910" i="174"/>
  <c r="Y898" i="174"/>
  <c r="Y883" i="174"/>
  <c r="Y849" i="174"/>
  <c r="Y827" i="174"/>
  <c r="Y817" i="174"/>
  <c r="Y807" i="174"/>
  <c r="Y792" i="174"/>
  <c r="Y779" i="174"/>
  <c r="Y775" i="174"/>
  <c r="Y770" i="174"/>
  <c r="Y715" i="174"/>
  <c r="Y705" i="174"/>
  <c r="Y652" i="174"/>
  <c r="Y647" i="174"/>
  <c r="Y643" i="174"/>
  <c r="Y610" i="174"/>
  <c r="Y575" i="174"/>
  <c r="Y507" i="174"/>
  <c r="Y491" i="174"/>
  <c r="Y387" i="174"/>
  <c r="Y998" i="174"/>
  <c r="Y983" i="174"/>
  <c r="Y923" i="174"/>
  <c r="Y918" i="174"/>
  <c r="Y909" i="174"/>
  <c r="Y902" i="174"/>
  <c r="Y892" i="174"/>
  <c r="Y858" i="174"/>
  <c r="Y832" i="174"/>
  <c r="Y806" i="174"/>
  <c r="Y778" i="174"/>
  <c r="Y773" i="174"/>
  <c r="Y744" i="174"/>
  <c r="Y681" i="174"/>
  <c r="Y637" i="174"/>
  <c r="Y633" i="174"/>
  <c r="Y614" i="174"/>
  <c r="Y590" i="174"/>
  <c r="Y561" i="174"/>
  <c r="Y547" i="174"/>
  <c r="Y466" i="174"/>
  <c r="Y438" i="174"/>
  <c r="Y422" i="174"/>
  <c r="Y418" i="174"/>
  <c r="Y394" i="174"/>
  <c r="Y354" i="174"/>
  <c r="Z951" i="174"/>
  <c r="Z943" i="174"/>
  <c r="Z557" i="174"/>
  <c r="Z545" i="174"/>
  <c r="Z495" i="174"/>
  <c r="Z506" i="174"/>
  <c r="Z496" i="174"/>
  <c r="Z471" i="174"/>
  <c r="Z417" i="174"/>
  <c r="Z299" i="174"/>
  <c r="Z136" i="174"/>
  <c r="Z290" i="174"/>
  <c r="Z39" i="174"/>
  <c r="Y899" i="174"/>
  <c r="Y846" i="174"/>
  <c r="Y959" i="174"/>
  <c r="Y859" i="174"/>
  <c r="Y971" i="174"/>
  <c r="Y936" i="174"/>
  <c r="Y829" i="174"/>
  <c r="Y979" i="174"/>
  <c r="Y963" i="174"/>
  <c r="Y907" i="174"/>
  <c r="Y903" i="174"/>
  <c r="Y994" i="174"/>
  <c r="Y948" i="174"/>
  <c r="Y850" i="174"/>
  <c r="Y868" i="174"/>
  <c r="Y967" i="174"/>
  <c r="Y840" i="174"/>
  <c r="Y826" i="174"/>
  <c r="Y794" i="174"/>
  <c r="Y695" i="174"/>
  <c r="Y760" i="174"/>
  <c r="Y741" i="174"/>
  <c r="Y650" i="174"/>
  <c r="Z909" i="174"/>
  <c r="Y703" i="174"/>
  <c r="Z698" i="174"/>
  <c r="Z679" i="174"/>
  <c r="Y679" i="174"/>
  <c r="Y655" i="174"/>
  <c r="Y599" i="174"/>
  <c r="Y890" i="174"/>
  <c r="Y631" i="174"/>
  <c r="Y623" i="174"/>
  <c r="Y835" i="174"/>
  <c r="Y786" i="174"/>
  <c r="Z894" i="174"/>
  <c r="Y1000" i="174"/>
  <c r="Y952" i="174"/>
  <c r="Y944" i="174"/>
  <c r="Y904" i="174"/>
  <c r="Y880" i="174"/>
  <c r="Y816" i="174"/>
  <c r="Y999" i="174"/>
  <c r="Y975" i="174"/>
  <c r="Y919" i="174"/>
  <c r="Y911" i="174"/>
  <c r="Y887" i="174"/>
  <c r="Y823" i="174"/>
  <c r="Y799" i="174"/>
  <c r="Y766" i="174"/>
  <c r="Y657" i="174"/>
  <c r="Y612" i="174"/>
  <c r="Z915" i="174"/>
  <c r="Y615" i="174"/>
  <c r="Y796" i="174"/>
  <c r="Y735" i="174"/>
  <c r="Y938" i="174"/>
  <c r="Z830" i="174"/>
  <c r="Y968" i="174"/>
  <c r="Y960" i="174"/>
  <c r="Y990" i="174"/>
  <c r="Y982" i="174"/>
  <c r="Y958" i="174"/>
  <c r="Y926" i="174"/>
  <c r="Y894" i="174"/>
  <c r="Y878" i="174"/>
  <c r="Y854" i="174"/>
  <c r="Y838" i="174"/>
  <c r="Y830" i="174"/>
  <c r="Y814" i="174"/>
  <c r="Y774" i="174"/>
  <c r="Y738" i="174"/>
  <c r="Y710" i="174"/>
  <c r="Z923" i="174"/>
  <c r="Y767" i="174"/>
  <c r="Y759" i="174"/>
  <c r="Y711" i="174"/>
  <c r="Y687" i="174"/>
  <c r="Z738" i="174"/>
  <c r="Z730" i="174"/>
  <c r="Y751" i="174"/>
  <c r="Z751" i="174"/>
  <c r="Z715" i="174"/>
  <c r="Z680" i="174"/>
  <c r="Y727" i="174"/>
  <c r="Y663" i="174"/>
  <c r="Y591" i="174"/>
  <c r="Z561" i="174"/>
  <c r="Y743" i="174"/>
  <c r="Y671" i="174"/>
  <c r="Y607" i="174"/>
  <c r="Z551" i="174"/>
  <c r="Y551" i="174"/>
  <c r="Y719" i="174"/>
  <c r="Y527" i="174"/>
  <c r="Y559" i="174"/>
  <c r="Y639" i="174"/>
  <c r="Z536" i="174"/>
  <c r="Z477" i="174"/>
  <c r="Y567" i="174"/>
  <c r="Z469" i="174"/>
  <c r="Z390" i="174"/>
  <c r="Z419" i="174"/>
  <c r="Z425" i="174"/>
  <c r="Z387" i="174"/>
  <c r="Z321" i="174"/>
  <c r="Z313" i="174"/>
  <c r="Z277" i="174"/>
  <c r="Z237" i="174"/>
  <c r="Z182" i="174"/>
  <c r="Z153" i="174"/>
  <c r="Z124" i="174"/>
  <c r="Z60" i="174"/>
  <c r="Z135" i="174"/>
  <c r="Z63" i="174"/>
  <c r="Z119" i="174"/>
  <c r="Z160" i="174"/>
  <c r="Z103" i="174"/>
  <c r="S6" i="174"/>
  <c r="G728" i="174" l="1"/>
  <c r="G730" i="174"/>
  <c r="G729" i="174"/>
  <c r="P728" i="174"/>
  <c r="P305" i="174"/>
  <c r="P730" i="174"/>
  <c r="P729" i="174"/>
  <c r="P306" i="174"/>
  <c r="W730" i="174"/>
  <c r="W729" i="174"/>
  <c r="C306" i="174"/>
  <c r="W728" i="174"/>
  <c r="C305" i="174"/>
  <c r="C730" i="174"/>
  <c r="W306" i="174"/>
  <c r="C729" i="174"/>
  <c r="W305" i="174"/>
  <c r="C728" i="174"/>
  <c r="Y3" i="174"/>
  <c r="Z737" i="174"/>
  <c r="Z661" i="174"/>
  <c r="Z95" i="174"/>
  <c r="Z871" i="174"/>
  <c r="Z807" i="174"/>
  <c r="Z267" i="174"/>
  <c r="Z358" i="174"/>
  <c r="Z677" i="174"/>
  <c r="Z10" i="174"/>
  <c r="Z806" i="174"/>
  <c r="Z798" i="174"/>
  <c r="Z802" i="174"/>
  <c r="Z974" i="174"/>
  <c r="Z934" i="174"/>
  <c r="Z823" i="174"/>
  <c r="Z973" i="174"/>
  <c r="Z776" i="174"/>
  <c r="Z966" i="174"/>
  <c r="Z528" i="174"/>
  <c r="Z885" i="174"/>
  <c r="Z351" i="174"/>
  <c r="Z570" i="174"/>
  <c r="Z864" i="174"/>
  <c r="Z927" i="174"/>
  <c r="Z862" i="174"/>
  <c r="Z895" i="174"/>
  <c r="Z836" i="174"/>
  <c r="Z849" i="174"/>
  <c r="Z667" i="174"/>
  <c r="Z782" i="174"/>
  <c r="Z787" i="174"/>
  <c r="Z925" i="174"/>
  <c r="Z591" i="174"/>
  <c r="Z395" i="174"/>
  <c r="Z793" i="174"/>
  <c r="Z831" i="174"/>
  <c r="Z177" i="174"/>
  <c r="Z609" i="174"/>
  <c r="Z718" i="174"/>
  <c r="Z841" i="174"/>
  <c r="Z783" i="174"/>
  <c r="Z788" i="174"/>
  <c r="Z855" i="174"/>
  <c r="Z453" i="174"/>
  <c r="Z905" i="174"/>
  <c r="Z986" i="174"/>
  <c r="Z940" i="174"/>
  <c r="Z384" i="174"/>
  <c r="Z875" i="174"/>
  <c r="Z818" i="174"/>
  <c r="Z686" i="174"/>
  <c r="Z960" i="174"/>
  <c r="Z615" i="174"/>
  <c r="Z259" i="174"/>
  <c r="Z837" i="174"/>
  <c r="Z407" i="174"/>
  <c r="Z108" i="174"/>
  <c r="Z45" i="174"/>
  <c r="Z947" i="174"/>
  <c r="Z204" i="174"/>
  <c r="Z138" i="174"/>
  <c r="Z585" i="174"/>
  <c r="Z197" i="174"/>
  <c r="Z22" i="174"/>
  <c r="Z820" i="174"/>
  <c r="Z76" i="174"/>
  <c r="Z465" i="174"/>
  <c r="Z531" i="174"/>
  <c r="Z514" i="174"/>
  <c r="Z473" i="174"/>
  <c r="Z154" i="174"/>
  <c r="Z434" i="174"/>
  <c r="Z389" i="174"/>
  <c r="Z605" i="174"/>
  <c r="Z55" i="174"/>
  <c r="Z421" i="174"/>
  <c r="Z308" i="174"/>
  <c r="Z513" i="174"/>
  <c r="Z265" i="174"/>
  <c r="Z343" i="174"/>
  <c r="Z359" i="174"/>
  <c r="Z370" i="174"/>
  <c r="Z403" i="174"/>
  <c r="Z511" i="174"/>
  <c r="Z723" i="174"/>
  <c r="Z530" i="174"/>
  <c r="Z635" i="174"/>
  <c r="Z618" i="174"/>
  <c r="Z713" i="174"/>
  <c r="Z369" i="174"/>
  <c r="Z378" i="174"/>
  <c r="Z391" i="174"/>
  <c r="Z526" i="174"/>
  <c r="Z663" i="174"/>
  <c r="Z674" i="174"/>
  <c r="Z683" i="174"/>
  <c r="Z111" i="174"/>
  <c r="Z339" i="174"/>
  <c r="Z282" i="174"/>
  <c r="Z409" i="174"/>
  <c r="Z538" i="174"/>
  <c r="Z129" i="174"/>
  <c r="Z189" i="174"/>
  <c r="Z692" i="174"/>
  <c r="Z436" i="174"/>
  <c r="Z233" i="174"/>
  <c r="Z752" i="174"/>
  <c r="Z629" i="174"/>
  <c r="Z100" i="174"/>
  <c r="Z284" i="174"/>
  <c r="Z565" i="174"/>
  <c r="Z188" i="174"/>
  <c r="Z164" i="174"/>
  <c r="Z401" i="174"/>
  <c r="Z490" i="174"/>
  <c r="Z628" i="174"/>
  <c r="Z499" i="174"/>
  <c r="Z232" i="174"/>
  <c r="Z48" i="174"/>
  <c r="Z449" i="174"/>
  <c r="Z251" i="174"/>
  <c r="Z645" i="174"/>
  <c r="Z246" i="174"/>
  <c r="Z577" i="174"/>
  <c r="Z291" i="174"/>
  <c r="Z754" i="174"/>
  <c r="Z92" i="174"/>
  <c r="Z243" i="174"/>
  <c r="Z404" i="174"/>
  <c r="Z712" i="174"/>
  <c r="Z617" i="174"/>
  <c r="Z236" i="174"/>
  <c r="Z388" i="174"/>
  <c r="Z80" i="174"/>
  <c r="Z99" i="174"/>
  <c r="Z758" i="174"/>
  <c r="Z12" i="174"/>
  <c r="Z257" i="174"/>
  <c r="Z632" i="174"/>
  <c r="Z547" i="174"/>
  <c r="Z594" i="174"/>
  <c r="Z396" i="174"/>
  <c r="Z539" i="174"/>
  <c r="Z375" i="174"/>
  <c r="Z276" i="174"/>
  <c r="Z488" i="174"/>
  <c r="Z146" i="174"/>
  <c r="Z586" i="174"/>
  <c r="Z524" i="174"/>
  <c r="Z28" i="174"/>
  <c r="Z405" i="174"/>
  <c r="Z549" i="174"/>
  <c r="Z58" i="174"/>
  <c r="Z505" i="174"/>
  <c r="Z603" i="174"/>
  <c r="Z659" i="174"/>
  <c r="Z761" i="174"/>
  <c r="Z376" i="174"/>
  <c r="Z576" i="174"/>
  <c r="Z660" i="174"/>
  <c r="Z452" i="174"/>
  <c r="Z587" i="174"/>
  <c r="Z693" i="174"/>
  <c r="Z555" i="174"/>
  <c r="Z727" i="174"/>
  <c r="Z310" i="174"/>
  <c r="Z625" i="174"/>
  <c r="Z640" i="174"/>
  <c r="Z332" i="174"/>
  <c r="Z613" i="174"/>
  <c r="Z739" i="174"/>
  <c r="Z552" i="174"/>
  <c r="Z651" i="174"/>
  <c r="Z641" i="174"/>
  <c r="Z503" i="174"/>
  <c r="Z30" i="174"/>
  <c r="Z520" i="174"/>
  <c r="Z65" i="174"/>
  <c r="Z17" i="174"/>
  <c r="Z444" i="174"/>
  <c r="Z470" i="174"/>
  <c r="Z665" i="174"/>
  <c r="Z747" i="174"/>
  <c r="Z653" i="174"/>
  <c r="Z218" i="174"/>
  <c r="Z360" i="174"/>
  <c r="Z165" i="174"/>
  <c r="Z18" i="174"/>
  <c r="Z696" i="174"/>
  <c r="Z149" i="174"/>
  <c r="Z23" i="174"/>
  <c r="Z579" i="174"/>
  <c r="Z464" i="174"/>
  <c r="Z337" i="174"/>
  <c r="Z163" i="174"/>
  <c r="Z14" i="174"/>
  <c r="Z262" i="174"/>
  <c r="Z525" i="174"/>
  <c r="Z768" i="174"/>
  <c r="Z180" i="174"/>
  <c r="Z137" i="174"/>
  <c r="Z202" i="174"/>
  <c r="Z221" i="174"/>
  <c r="Z148" i="174"/>
  <c r="Z72" i="174"/>
  <c r="Z749" i="174"/>
  <c r="Z627" i="174"/>
  <c r="Z757" i="174"/>
  <c r="Z704" i="174"/>
  <c r="Z382" i="174"/>
  <c r="Z363" i="174"/>
  <c r="Z211" i="174"/>
  <c r="Z368" i="174"/>
  <c r="Z307" i="174"/>
  <c r="Z273" i="174"/>
  <c r="Z662" i="174"/>
  <c r="Z266" i="174"/>
  <c r="Z198" i="174"/>
  <c r="Z253" i="174"/>
  <c r="Z268" i="174"/>
  <c r="Z519" i="174"/>
  <c r="Z33" i="174"/>
  <c r="Z205" i="174"/>
  <c r="Z27" i="174"/>
  <c r="Z121" i="174"/>
  <c r="Z644" i="174"/>
  <c r="Z131" i="174"/>
  <c r="Z381" i="174"/>
  <c r="Z643" i="174"/>
  <c r="Z157" i="174"/>
  <c r="Z166" i="174"/>
  <c r="Z156" i="174"/>
  <c r="Z181" i="174"/>
  <c r="Z51" i="174"/>
  <c r="Z84" i="174"/>
  <c r="Z298" i="174"/>
  <c r="Z602" i="174"/>
  <c r="Z162" i="174"/>
  <c r="Z20" i="174"/>
  <c r="Z293" i="174"/>
  <c r="Z504" i="174"/>
  <c r="Z115" i="174"/>
  <c r="Z171" i="174"/>
  <c r="Z595" i="174"/>
  <c r="Z637" i="174"/>
  <c r="Z709" i="174"/>
  <c r="Z66" i="174"/>
  <c r="Z67" i="174"/>
  <c r="Z122" i="174"/>
  <c r="Z114" i="174"/>
  <c r="Z416" i="174"/>
  <c r="Z174" i="174"/>
  <c r="Z569" i="174"/>
  <c r="Z212" i="174"/>
  <c r="Z350" i="174"/>
  <c r="Z366" i="174"/>
  <c r="Z560" i="174"/>
  <c r="Z43" i="174"/>
  <c r="Z638" i="174"/>
  <c r="Z759" i="174"/>
  <c r="Z98" i="174"/>
  <c r="Z432" i="174"/>
  <c r="Z75" i="174"/>
  <c r="Z534" i="174"/>
  <c r="Z113" i="174"/>
  <c r="Z380" i="174"/>
  <c r="Z439" i="174"/>
  <c r="Z448" i="174"/>
  <c r="Z910" i="174"/>
  <c r="Z648" i="174"/>
  <c r="Z945" i="174"/>
  <c r="Z493" i="174"/>
  <c r="Z365" i="174"/>
  <c r="Z672" i="174"/>
  <c r="Z301" i="174"/>
  <c r="Z213" i="174"/>
  <c r="Z985" i="174"/>
  <c r="Z354" i="174"/>
  <c r="Z624" i="174"/>
  <c r="Z965" i="174"/>
  <c r="Z720" i="174"/>
  <c r="Z998" i="174"/>
  <c r="Z956" i="174"/>
  <c r="Z123" i="174"/>
  <c r="Z220" i="174"/>
  <c r="Z130" i="174"/>
  <c r="Z44" i="174"/>
  <c r="Z938" i="174"/>
  <c r="Z118" i="174"/>
  <c r="Z207" i="174"/>
  <c r="Z333" i="174"/>
  <c r="Z670" i="174"/>
  <c r="Z610" i="174"/>
  <c r="Z374" i="174"/>
  <c r="Z19" i="174"/>
  <c r="Z36" i="174"/>
  <c r="Z494" i="174"/>
  <c r="Z695" i="174"/>
  <c r="Z15" i="174"/>
  <c r="Z805" i="174"/>
  <c r="Z206" i="174"/>
  <c r="Z657" i="174"/>
  <c r="Z794" i="174"/>
  <c r="Z241" i="174"/>
  <c r="Z383" i="174"/>
  <c r="Z462" i="174"/>
  <c r="Z275" i="174"/>
  <c r="Z172" i="174"/>
  <c r="Z472" i="174"/>
  <c r="Z422" i="174"/>
  <c r="Z373" i="174"/>
  <c r="Z247" i="174"/>
  <c r="Z540" i="174"/>
  <c r="Z811" i="174"/>
  <c r="Z907" i="174"/>
  <c r="Z325" i="174"/>
  <c r="Z187" i="174"/>
  <c r="Z306" i="174"/>
  <c r="Z438" i="174"/>
  <c r="Z346" i="174"/>
  <c r="Z102" i="174"/>
  <c r="Z972" i="174"/>
  <c r="Z888" i="174"/>
  <c r="Z599" i="174"/>
  <c r="Z581" i="174"/>
  <c r="Z179" i="174"/>
  <c r="Z756" i="174"/>
  <c r="Z903" i="174"/>
  <c r="Z292" i="174"/>
  <c r="Z842" i="174"/>
  <c r="Z56" i="174"/>
  <c r="Z86" i="174"/>
  <c r="Z125" i="174"/>
  <c r="Z141" i="174"/>
  <c r="Z85" i="174"/>
  <c r="Z110" i="174"/>
  <c r="Z62" i="174"/>
  <c r="Z126" i="174"/>
  <c r="Z132" i="174"/>
  <c r="Z208" i="174"/>
  <c r="Z215" i="174"/>
  <c r="Z223" i="174"/>
  <c r="Z278" i="174"/>
  <c r="Z309" i="174"/>
  <c r="Z331" i="174"/>
  <c r="Z508" i="174"/>
  <c r="Z559" i="174"/>
  <c r="Z458" i="174"/>
  <c r="Z711" i="174"/>
  <c r="Z735" i="174"/>
  <c r="Z716" i="174"/>
  <c r="Z790" i="174"/>
  <c r="Z394" i="174"/>
  <c r="Z199" i="174"/>
  <c r="Z93" i="174"/>
  <c r="Z295" i="174"/>
  <c r="Z294" i="174"/>
  <c r="Z372" i="174"/>
  <c r="Z272" i="174"/>
  <c r="Z690" i="174"/>
  <c r="Z623" i="174"/>
  <c r="Z631" i="174"/>
  <c r="Z334" i="174"/>
  <c r="Z913" i="174"/>
  <c r="Z70" i="174"/>
  <c r="Z109" i="174"/>
  <c r="Z78" i="174"/>
  <c r="Z53" i="174"/>
  <c r="Z133" i="174"/>
  <c r="Z200" i="174"/>
  <c r="Z143" i="174"/>
  <c r="Z194" i="174"/>
  <c r="Z423" i="174"/>
  <c r="Z427" i="174"/>
  <c r="Z478" i="174"/>
  <c r="Z361" i="174"/>
  <c r="Z397" i="174"/>
  <c r="Z601" i="174"/>
  <c r="Z854" i="174"/>
  <c r="Z480" i="174"/>
  <c r="Z203" i="174"/>
  <c r="Z482" i="174"/>
  <c r="Z997" i="174"/>
  <c r="Z145" i="174"/>
  <c r="Z443" i="174"/>
  <c r="Z673" i="174"/>
  <c r="Z740" i="174"/>
  <c r="Z285" i="174"/>
  <c r="Z353" i="174"/>
  <c r="Z816" i="174"/>
  <c r="Z537" i="174"/>
  <c r="Z544" i="174"/>
  <c r="Z860" i="174"/>
  <c r="Z878" i="174"/>
  <c r="Z142" i="174"/>
  <c r="Z152" i="174"/>
  <c r="Z82" i="174"/>
  <c r="Z173" i="174"/>
  <c r="Z185" i="174"/>
  <c r="Z193" i="174"/>
  <c r="Z222" i="174"/>
  <c r="Z226" i="174"/>
  <c r="Z300" i="174"/>
  <c r="Z280" i="174"/>
  <c r="Z230" i="174"/>
  <c r="Z264" i="174"/>
  <c r="Z304" i="174"/>
  <c r="Z371" i="174"/>
  <c r="Z414" i="174"/>
  <c r="Z498" i="174"/>
  <c r="Z418" i="174"/>
  <c r="Z590" i="174"/>
  <c r="Z455" i="174"/>
  <c r="Z442" i="174"/>
  <c r="Z642" i="174"/>
  <c r="Z658" i="174"/>
  <c r="Z746" i="174"/>
  <c r="Z804" i="174"/>
  <c r="Z887" i="174"/>
  <c r="Z904" i="174"/>
  <c r="Z968" i="174"/>
  <c r="Z933" i="174"/>
  <c r="Z736" i="174"/>
  <c r="Z980" i="174"/>
  <c r="Z898" i="174"/>
  <c r="Z750" i="174"/>
  <c r="Z733" i="174"/>
  <c r="Z797" i="174"/>
  <c r="Z144" i="174"/>
  <c r="Z186" i="174"/>
  <c r="Z201" i="174"/>
  <c r="Z170" i="174"/>
  <c r="Z196" i="174"/>
  <c r="Z254" i="174"/>
  <c r="Z238" i="174"/>
  <c r="Z256" i="174"/>
  <c r="Z269" i="174"/>
  <c r="Z349" i="174"/>
  <c r="Z357" i="174"/>
  <c r="Z413" i="174"/>
  <c r="Z492" i="174"/>
  <c r="Z400" i="174"/>
  <c r="Z454" i="174"/>
  <c r="Z440" i="174"/>
  <c r="Z484" i="174"/>
  <c r="Z596" i="174"/>
  <c r="Z542" i="174"/>
  <c r="Z533" i="174"/>
  <c r="Z649" i="174"/>
  <c r="Z694" i="174"/>
  <c r="Z574" i="174"/>
  <c r="Z646" i="174"/>
  <c r="Z669" i="174"/>
  <c r="Z399" i="174"/>
  <c r="Z600" i="174"/>
  <c r="Z732" i="174"/>
  <c r="Z847" i="174"/>
  <c r="Z874" i="174"/>
  <c r="Z941" i="174"/>
  <c r="Z588" i="174"/>
  <c r="Z879" i="174"/>
  <c r="Z952" i="174"/>
  <c r="Z995" i="174"/>
  <c r="Z593" i="174"/>
  <c r="Z744" i="174"/>
  <c r="Z784" i="174"/>
  <c r="Z845" i="174"/>
  <c r="Z883" i="174"/>
  <c r="Z978" i="174"/>
  <c r="Z104" i="174"/>
  <c r="Z7" i="174"/>
  <c r="Z38" i="174"/>
  <c r="Z140" i="174"/>
  <c r="Z11" i="174"/>
  <c r="Z127" i="174"/>
  <c r="Z35" i="174"/>
  <c r="Z71" i="174"/>
  <c r="Z150" i="174"/>
  <c r="Z214" i="174"/>
  <c r="Z96" i="174"/>
  <c r="Z288" i="174"/>
  <c r="Z296" i="174"/>
  <c r="Z328" i="174"/>
  <c r="Z261" i="174"/>
  <c r="Z302" i="174"/>
  <c r="Z289" i="174"/>
  <c r="Z367" i="174"/>
  <c r="Z379" i="174"/>
  <c r="Z364" i="174"/>
  <c r="Z460" i="174"/>
  <c r="Z567" i="174"/>
  <c r="Z522" i="174"/>
  <c r="Z466" i="174"/>
  <c r="Z516" i="174"/>
  <c r="Z592" i="174"/>
  <c r="Z589" i="174"/>
  <c r="Z606" i="174"/>
  <c r="Z636" i="174"/>
  <c r="Z810" i="174"/>
  <c r="Z597" i="174"/>
  <c r="Z771" i="174"/>
  <c r="Z59" i="174"/>
  <c r="Z64" i="174"/>
  <c r="Z128" i="174"/>
  <c r="Z209" i="174"/>
  <c r="Z249" i="174"/>
  <c r="Z195" i="174"/>
  <c r="Z245" i="174"/>
  <c r="Z281" i="174"/>
  <c r="Z297" i="174"/>
  <c r="Z336" i="174"/>
  <c r="Z385" i="174"/>
  <c r="Z398" i="174"/>
  <c r="Z386" i="174"/>
  <c r="Z476" i="174"/>
  <c r="Z501" i="174"/>
  <c r="Z518" i="174"/>
  <c r="Z485" i="174"/>
  <c r="Z411" i="174"/>
  <c r="Z500" i="174"/>
  <c r="Z575" i="174"/>
  <c r="Z468" i="174"/>
  <c r="Z630" i="174"/>
  <c r="Z566" i="174"/>
  <c r="Z607" i="174"/>
  <c r="Z664" i="174"/>
  <c r="Z671" i="174"/>
  <c r="Z918" i="174"/>
  <c r="Z964" i="174"/>
  <c r="Z815" i="174"/>
  <c r="Z944" i="174"/>
  <c r="Z962" i="174"/>
  <c r="Z814" i="174"/>
  <c r="Z861" i="174"/>
  <c r="Z932" i="174"/>
  <c r="Z774" i="174"/>
  <c r="Z1000" i="174"/>
  <c r="Z481" i="174"/>
  <c r="Z675" i="174"/>
  <c r="Z881" i="174"/>
  <c r="Z946" i="174"/>
  <c r="Z745" i="174"/>
  <c r="Z917" i="174"/>
  <c r="Z457" i="174"/>
  <c r="Z622" i="174"/>
  <c r="Z652" i="174"/>
  <c r="Z598" i="174"/>
  <c r="Z647" i="174"/>
  <c r="Z857" i="174"/>
  <c r="Z877" i="174"/>
  <c r="Z897" i="174"/>
  <c r="Z922" i="174"/>
  <c r="Z315" i="174"/>
  <c r="Z491" i="174"/>
  <c r="Z497" i="174"/>
  <c r="Z412" i="174"/>
  <c r="Z139" i="174"/>
  <c r="Z229" i="174"/>
  <c r="Z244" i="174"/>
  <c r="Z316" i="174"/>
  <c r="Z90" i="174"/>
  <c r="Z41" i="174"/>
  <c r="Z580" i="174"/>
  <c r="Z479" i="174"/>
  <c r="Z764" i="174"/>
  <c r="Z778" i="174"/>
  <c r="Z792" i="174"/>
  <c r="Z827" i="174"/>
  <c r="Z889" i="174"/>
  <c r="Z190" i="174"/>
  <c r="Z338" i="174"/>
  <c r="Z456" i="174"/>
  <c r="Z227" i="174"/>
  <c r="Z283" i="174"/>
  <c r="Z548" i="174"/>
  <c r="Z619" i="174"/>
  <c r="Z729" i="174"/>
  <c r="Z896" i="174"/>
  <c r="Z347" i="174"/>
  <c r="Z702" i="174"/>
  <c r="Z858" i="174"/>
  <c r="Z882" i="174"/>
  <c r="Z969" i="174"/>
  <c r="Z489" i="174"/>
  <c r="Z611" i="174"/>
  <c r="Z817" i="174"/>
  <c r="Z828" i="174"/>
  <c r="Z74" i="174"/>
  <c r="Z107" i="174"/>
  <c r="Z248" i="174"/>
  <c r="Z866" i="174"/>
  <c r="Z558" i="174"/>
  <c r="Z614" i="174"/>
  <c r="Z714" i="174"/>
  <c r="Z867" i="174"/>
  <c r="Z901" i="174"/>
  <c r="Z916" i="174"/>
  <c r="Z976" i="174"/>
  <c r="Z543" i="174"/>
  <c r="Z583" i="174"/>
  <c r="Z604" i="174"/>
  <c r="Z832" i="174"/>
  <c r="Z843" i="174"/>
  <c r="Z441" i="174"/>
  <c r="Z523" i="174"/>
  <c r="Z563" i="174"/>
  <c r="Z475" i="174"/>
  <c r="Z515" i="174"/>
  <c r="Z562" i="174"/>
  <c r="Z769" i="174"/>
  <c r="Z812" i="174"/>
  <c r="Z873" i="174"/>
  <c r="Z892" i="174"/>
  <c r="Z954" i="174"/>
  <c r="Z992" i="174"/>
  <c r="Z573" i="174"/>
  <c r="Z682" i="174"/>
  <c r="Z912" i="174"/>
  <c r="Z822" i="174" l="1"/>
  <c r="Z937" i="174"/>
  <c r="Z961" i="174"/>
  <c r="Z821" i="174"/>
  <c r="Z891" i="174"/>
  <c r="Z865" i="174"/>
  <c r="Z785" i="174"/>
  <c r="Z856" i="174"/>
  <c r="Z801" i="174"/>
  <c r="Z928" i="174"/>
  <c r="Z777" i="174"/>
  <c r="Z320" i="174"/>
  <c r="Z819" i="174"/>
  <c r="Z800" i="174"/>
  <c r="Z789" i="174"/>
  <c r="Z872" i="174"/>
  <c r="Z323" i="174"/>
  <c r="Z863" i="174"/>
  <c r="Z942" i="174"/>
  <c r="Z825" i="174"/>
  <c r="Z886" i="174"/>
  <c r="Z813" i="174"/>
  <c r="Z929" i="174"/>
  <c r="Z900" i="174"/>
  <c r="Z920" i="174"/>
  <c r="Z908" i="174"/>
  <c r="Z899" i="174"/>
  <c r="Z833" i="174"/>
  <c r="Z799" i="174"/>
  <c r="Z924" i="174"/>
  <c r="Z773" i="174"/>
  <c r="Z317" i="174"/>
  <c r="Z322" i="174"/>
  <c r="Z959" i="174"/>
  <c r="Z902" i="174"/>
  <c r="Z796" i="174"/>
  <c r="Z824" i="174"/>
  <c r="Z950" i="174"/>
  <c r="Z850" i="174"/>
  <c r="Z930" i="174"/>
  <c r="Z884" i="174"/>
  <c r="Z957" i="174"/>
  <c r="Z840" i="174"/>
  <c r="Z572" i="174"/>
  <c r="Z335" i="174"/>
  <c r="Z216" i="174"/>
  <c r="Z117" i="174"/>
  <c r="Z775" i="174"/>
  <c r="Z217" i="174"/>
  <c r="Z999" i="174"/>
  <c r="Z329" i="174"/>
  <c r="Z786" i="174"/>
  <c r="Z639" i="174"/>
  <c r="Z318" i="174"/>
  <c r="Z183" i="174"/>
  <c r="Z54" i="174"/>
  <c r="Z616" i="174"/>
  <c r="Z356" i="174"/>
  <c r="Z982" i="174"/>
  <c r="Z437" i="174"/>
  <c r="Z105" i="174"/>
  <c r="Z158" i="174"/>
  <c r="Z420" i="174"/>
  <c r="Z868" i="174"/>
  <c r="Z550" i="174"/>
  <c r="Z24" i="174"/>
  <c r="Z731" i="174"/>
  <c r="Z429" i="174"/>
  <c r="Z330" i="174"/>
  <c r="Z263" i="174"/>
  <c r="Z948" i="174"/>
  <c r="Z990" i="174"/>
  <c r="Z393" i="174"/>
  <c r="Z16" i="174"/>
  <c r="Z21" i="174"/>
  <c r="Z741" i="174"/>
  <c r="Z835" i="174"/>
  <c r="Z654" i="174"/>
  <c r="Z303" i="174"/>
  <c r="Z87" i="174"/>
  <c r="Z94" i="174"/>
  <c r="Z29" i="174"/>
  <c r="Z919" i="174"/>
  <c r="Z880" i="174"/>
  <c r="Z521" i="174"/>
  <c r="Z224" i="174"/>
  <c r="Z52" i="174"/>
  <c r="Z975" i="174"/>
  <c r="Z231" i="174"/>
  <c r="Z760" i="174"/>
  <c r="Z430" i="174"/>
  <c r="Z554" i="174"/>
  <c r="Z312" i="174"/>
  <c r="Z159" i="174"/>
  <c r="Z134" i="174"/>
  <c r="Z936" i="174"/>
  <c r="Z512" i="174"/>
  <c r="Z634" i="174"/>
  <c r="Z327" i="174"/>
  <c r="Z838" i="174"/>
  <c r="Z155" i="174"/>
  <c r="Z344" i="174"/>
  <c r="Z955" i="174"/>
  <c r="Z459" i="174"/>
  <c r="Z993" i="174"/>
  <c r="Z26" i="174"/>
  <c r="Z467" i="174"/>
  <c r="Z242" i="174"/>
  <c r="Z568" i="174"/>
  <c r="Z994" i="174"/>
  <c r="Z564" i="174"/>
  <c r="Z191" i="174"/>
  <c r="Z893" i="174"/>
  <c r="Z161" i="174"/>
  <c r="Z707" i="174"/>
  <c r="Z676" i="174"/>
  <c r="Z726" i="174"/>
  <c r="Z532" i="174"/>
  <c r="Z426" i="174"/>
  <c r="Z287" i="174"/>
  <c r="Z184" i="174"/>
  <c r="Z13" i="174"/>
  <c r="Z834" i="174"/>
  <c r="Z239" i="174"/>
  <c r="Z766" i="174"/>
  <c r="Z446" i="174"/>
  <c r="Z79" i="174"/>
  <c r="Z989" i="174"/>
  <c r="Z971" i="174"/>
  <c r="Z755" i="174"/>
  <c r="Z169" i="174"/>
  <c r="Z83" i="174"/>
  <c r="Z178" i="174"/>
  <c r="Z734" i="174"/>
  <c r="Z703" i="174"/>
  <c r="Z869" i="174"/>
  <c r="Z620" i="174"/>
  <c r="Z311" i="174"/>
  <c r="Z176" i="174"/>
  <c r="Z61" i="174"/>
  <c r="Z859" i="174"/>
  <c r="Z770" i="174"/>
  <c r="Z687" i="174"/>
  <c r="Z341" i="174"/>
  <c r="Z167" i="174"/>
  <c r="Z926" i="174"/>
  <c r="Z911" i="174"/>
  <c r="Z69" i="174"/>
  <c r="Z839" i="174"/>
  <c r="Z684" i="174"/>
  <c r="Z410" i="174"/>
  <c r="Z192" i="174"/>
  <c r="Z120" i="174"/>
  <c r="Z829" i="174"/>
  <c r="Z717" i="174"/>
  <c r="Z844" i="174"/>
  <c r="Z486" i="174"/>
  <c r="Z319" i="174"/>
  <c r="Z970" i="174"/>
  <c r="Z447" i="174"/>
  <c r="Z958" i="174"/>
  <c r="Z931" i="174"/>
  <c r="Z91" i="174"/>
  <c r="Z47" i="174"/>
  <c r="Z979" i="174"/>
  <c r="Z700" i="174"/>
  <c r="Z608" i="174"/>
  <c r="Z461" i="174"/>
  <c r="Z286" i="174"/>
  <c r="Z541" i="174"/>
  <c r="Z612" i="174"/>
  <c r="Z780" i="174"/>
  <c r="Z582" i="174"/>
  <c r="Z271" i="174"/>
  <c r="Z279" i="174"/>
  <c r="Z168" i="174"/>
  <c r="Z32" i="174"/>
  <c r="Z40" i="174"/>
  <c r="Z977" i="174"/>
  <c r="Z240" i="174"/>
  <c r="Z50" i="174"/>
  <c r="Z963" i="174"/>
  <c r="Z655" i="174"/>
  <c r="Z826" i="174"/>
  <c r="Z527" i="174"/>
  <c r="Z326" i="174"/>
  <c r="Z68" i="174"/>
  <c r="Z8" i="174"/>
  <c r="Z967" i="174"/>
  <c r="Z706" i="174"/>
  <c r="Z584" i="174"/>
  <c r="Z415" i="174"/>
  <c r="Z175" i="174"/>
  <c r="Z725" i="174"/>
  <c r="Z688" i="174"/>
  <c r="Z46" i="174"/>
  <c r="Z984" i="174"/>
  <c r="Z483" i="174"/>
  <c r="Z345" i="174"/>
  <c r="Z151" i="174"/>
  <c r="Z101" i="174"/>
  <c r="Z853" i="174"/>
  <c r="Z710" i="174"/>
  <c r="Z765" i="174"/>
  <c r="Z433" i="174"/>
  <c r="Z225" i="174"/>
  <c r="Z147" i="174"/>
  <c r="Z228" i="174"/>
  <c r="Z324" i="174"/>
  <c r="Z252" i="174"/>
  <c r="Z258" i="174"/>
  <c r="Z809" i="174"/>
  <c r="Z510" i="174"/>
  <c r="Z507" i="174"/>
  <c r="Z392" i="174"/>
  <c r="Z314" i="174"/>
  <c r="Z424" i="174"/>
  <c r="Z795" i="174"/>
  <c r="Z781" i="174"/>
  <c r="Z408" i="174"/>
  <c r="Z112" i="174"/>
  <c r="Z650" i="174"/>
  <c r="Z846" i="174"/>
  <c r="Z890" i="174"/>
  <c r="Z517" i="174"/>
  <c r="Z255" i="174"/>
  <c r="Z77" i="174"/>
  <c r="Z37" i="174"/>
  <c r="G726" i="174" l="1"/>
  <c r="G727" i="174"/>
  <c r="G725" i="174"/>
  <c r="P725" i="174"/>
  <c r="P304" i="174"/>
  <c r="P727" i="174"/>
  <c r="P303" i="174"/>
  <c r="P726" i="174"/>
  <c r="C727" i="174"/>
  <c r="C726" i="174"/>
  <c r="W304" i="174"/>
  <c r="C303" i="174"/>
  <c r="C725" i="174"/>
  <c r="W303" i="174"/>
  <c r="W725" i="174"/>
  <c r="W727" i="174"/>
  <c r="W726" i="174"/>
  <c r="C304" i="174"/>
  <c r="P723" i="174" l="1"/>
  <c r="P724" i="174"/>
  <c r="C724" i="174"/>
  <c r="C723" i="174"/>
  <c r="W724" i="174"/>
  <c r="W723" i="174"/>
  <c r="G723" i="174" l="1"/>
  <c r="G724" i="174"/>
  <c r="P722" i="174" l="1"/>
  <c r="P721" i="174"/>
  <c r="C721" i="174"/>
  <c r="W722" i="174"/>
  <c r="W721" i="174"/>
  <c r="P720" i="174"/>
  <c r="C720" i="174"/>
  <c r="W720" i="174"/>
  <c r="C722" i="174"/>
  <c r="G721" i="174"/>
  <c r="G722" i="174"/>
  <c r="G720" i="174" l="1"/>
  <c r="AE721" i="174" l="1"/>
  <c r="G717" i="174" l="1"/>
  <c r="P717" i="174" l="1"/>
  <c r="W717" i="174"/>
  <c r="G718" i="174"/>
  <c r="G716" i="174"/>
  <c r="P718" i="174"/>
  <c r="P716" i="174"/>
  <c r="P719" i="174"/>
  <c r="W718" i="174"/>
  <c r="C719" i="174"/>
  <c r="W716" i="174"/>
  <c r="C718" i="174"/>
  <c r="C717" i="174"/>
  <c r="C716" i="174"/>
  <c r="W719" i="174"/>
  <c r="G715" i="174" l="1"/>
  <c r="G714" i="174"/>
  <c r="P715" i="174"/>
  <c r="P301" i="174"/>
  <c r="P302" i="174"/>
  <c r="P300" i="174"/>
  <c r="P714" i="174"/>
  <c r="W714" i="174"/>
  <c r="C301" i="174"/>
  <c r="C300" i="174"/>
  <c r="W301" i="174"/>
  <c r="W302" i="174"/>
  <c r="W300" i="174"/>
  <c r="C715" i="174"/>
  <c r="C714" i="174"/>
  <c r="W715" i="174"/>
  <c r="C302" i="174"/>
  <c r="G712" i="174" l="1"/>
  <c r="P712" i="174" l="1"/>
  <c r="W712" i="174"/>
  <c r="G713" i="174"/>
  <c r="G711" i="174"/>
  <c r="P713" i="174"/>
  <c r="P711" i="174"/>
  <c r="C712" i="174"/>
  <c r="C713" i="174"/>
  <c r="C711" i="174"/>
  <c r="W713" i="174"/>
  <c r="W711" i="174"/>
  <c r="G710" i="174" l="1"/>
  <c r="G709" i="174"/>
  <c r="G708" i="174"/>
  <c r="P710" i="174"/>
  <c r="P299" i="174"/>
  <c r="P709" i="174"/>
  <c r="P298" i="174"/>
  <c r="P708" i="174"/>
  <c r="P297" i="174"/>
  <c r="W299" i="174"/>
  <c r="C710" i="174"/>
  <c r="C709" i="174"/>
  <c r="W297" i="174"/>
  <c r="W298" i="174"/>
  <c r="C708" i="174"/>
  <c r="W710" i="174"/>
  <c r="W708" i="174"/>
  <c r="C298" i="174"/>
  <c r="W709" i="174"/>
  <c r="C299" i="174"/>
  <c r="C297" i="174"/>
  <c r="G707" i="174" l="1"/>
  <c r="G706" i="174"/>
  <c r="G705" i="174"/>
  <c r="G704" i="174"/>
  <c r="G703" i="174"/>
  <c r="G700" i="174"/>
  <c r="G702" i="174"/>
  <c r="G701" i="174"/>
  <c r="P706" i="174"/>
  <c r="P702" i="174"/>
  <c r="P296" i="174"/>
  <c r="P705" i="174"/>
  <c r="P701" i="174"/>
  <c r="P704" i="174"/>
  <c r="P700" i="174"/>
  <c r="P707" i="174"/>
  <c r="P703" i="174"/>
  <c r="C706" i="174"/>
  <c r="C705" i="174"/>
  <c r="W702" i="174"/>
  <c r="W701" i="174"/>
  <c r="C703" i="174"/>
  <c r="W700" i="174"/>
  <c r="C704" i="174"/>
  <c r="C702" i="174"/>
  <c r="W707" i="174"/>
  <c r="C296" i="174"/>
  <c r="C701" i="174"/>
  <c r="W706" i="174"/>
  <c r="W296" i="174"/>
  <c r="C700" i="174"/>
  <c r="W705" i="174"/>
  <c r="C707" i="174"/>
  <c r="W704" i="174"/>
  <c r="W703" i="174"/>
  <c r="AZ5" i="99"/>
  <c r="AZ6" i="99"/>
  <c r="AZ7" i="99"/>
  <c r="AZ8" i="99"/>
  <c r="AZ9" i="99"/>
  <c r="AZ10" i="99"/>
  <c r="AZ11" i="99"/>
  <c r="AZ12" i="99"/>
  <c r="AZ13" i="99"/>
  <c r="AZ14" i="99"/>
  <c r="AZ15" i="99"/>
  <c r="AZ16" i="99"/>
  <c r="AZ17" i="99"/>
  <c r="AZ18" i="99"/>
  <c r="AZ19" i="99"/>
  <c r="AZ20" i="99"/>
  <c r="AZ21" i="99"/>
  <c r="AZ22" i="99"/>
  <c r="AZ23" i="99"/>
  <c r="AZ24" i="99"/>
  <c r="AZ25" i="99"/>
  <c r="AZ26" i="99"/>
  <c r="AZ27" i="99"/>
  <c r="AZ28" i="99"/>
  <c r="AZ29" i="99"/>
  <c r="AZ30" i="99"/>
  <c r="AZ31" i="99"/>
  <c r="AZ32" i="99"/>
  <c r="AZ33" i="99"/>
  <c r="AZ4" i="99"/>
  <c r="G240" i="174"/>
  <c r="AZ1" i="99" l="1"/>
  <c r="AZ34" i="99"/>
  <c r="G694" i="174" l="1"/>
  <c r="G697" i="174"/>
  <c r="P697" i="174" l="1"/>
  <c r="P694" i="174"/>
  <c r="W697" i="174"/>
  <c r="W694" i="174"/>
  <c r="G699" i="174"/>
  <c r="G696" i="174"/>
  <c r="G695" i="174"/>
  <c r="G698" i="174"/>
  <c r="P696" i="174"/>
  <c r="P699" i="174"/>
  <c r="P695" i="174"/>
  <c r="P698" i="174"/>
  <c r="C699" i="174"/>
  <c r="W695" i="174"/>
  <c r="C696" i="174"/>
  <c r="C698" i="174"/>
  <c r="C695" i="174"/>
  <c r="W699" i="174"/>
  <c r="W696" i="174"/>
  <c r="C694" i="174"/>
  <c r="W698" i="174"/>
  <c r="C697" i="174"/>
  <c r="AX5" i="99" l="1"/>
  <c r="AX6" i="99"/>
  <c r="AX7" i="99"/>
  <c r="AX8" i="99"/>
  <c r="AX9" i="99"/>
  <c r="AX10" i="99"/>
  <c r="AX11" i="99"/>
  <c r="AX12" i="99"/>
  <c r="AX13" i="99"/>
  <c r="AX14" i="99"/>
  <c r="AX15" i="99"/>
  <c r="AX16" i="99"/>
  <c r="AX17" i="99"/>
  <c r="AX18" i="99"/>
  <c r="AX19" i="99"/>
  <c r="AX20" i="99"/>
  <c r="AX21" i="99"/>
  <c r="AX22" i="99"/>
  <c r="AX23" i="99"/>
  <c r="AX24" i="99"/>
  <c r="AX25" i="99"/>
  <c r="AX26" i="99"/>
  <c r="AX27" i="99"/>
  <c r="AX28" i="99"/>
  <c r="AX29" i="99"/>
  <c r="AX30" i="99"/>
  <c r="AX31" i="99"/>
  <c r="AX32" i="99"/>
  <c r="AX33" i="99"/>
  <c r="W634" i="174" l="1"/>
  <c r="W610" i="174"/>
  <c r="W602" i="174"/>
  <c r="W594" i="174"/>
  <c r="W514" i="174"/>
  <c r="W482" i="174"/>
  <c r="W458" i="174"/>
  <c r="W426" i="174"/>
  <c r="W418" i="174"/>
  <c r="W402" i="174"/>
  <c r="W386" i="174"/>
  <c r="W378" i="174"/>
  <c r="W354" i="174"/>
  <c r="W165" i="174"/>
  <c r="W157" i="174"/>
  <c r="W69" i="174"/>
  <c r="W681" i="174"/>
  <c r="W609" i="174"/>
  <c r="W513" i="174"/>
  <c r="W417" i="174"/>
  <c r="W377" i="174"/>
  <c r="W100" i="174"/>
  <c r="W60" i="174"/>
  <c r="W12" i="174"/>
  <c r="W616" i="174"/>
  <c r="W600" i="174"/>
  <c r="W488" i="174"/>
  <c r="W480" i="174"/>
  <c r="W376" i="174"/>
  <c r="W251" i="174"/>
  <c r="W227" i="174"/>
  <c r="W607" i="174"/>
  <c r="W479" i="174"/>
  <c r="W463" i="174"/>
  <c r="W415" i="174"/>
  <c r="W359" i="174"/>
  <c r="W351" i="174"/>
  <c r="W311" i="174"/>
  <c r="W258" i="174"/>
  <c r="W170" i="174"/>
  <c r="W130" i="174"/>
  <c r="W122" i="174"/>
  <c r="W638" i="174"/>
  <c r="W574" i="174"/>
  <c r="W342" i="174"/>
  <c r="W249" i="174"/>
  <c r="W241" i="174"/>
  <c r="W685" i="174"/>
  <c r="W645" i="174"/>
  <c r="W629" i="174"/>
  <c r="W525" i="174"/>
  <c r="W461" i="174"/>
  <c r="W445" i="174"/>
  <c r="W389" i="174"/>
  <c r="W317" i="174"/>
  <c r="W256" i="174"/>
  <c r="W240" i="174"/>
  <c r="W192" i="174"/>
  <c r="W144" i="174"/>
  <c r="W628" i="174"/>
  <c r="W604" i="174"/>
  <c r="W572" i="174"/>
  <c r="W556" i="174"/>
  <c r="W460" i="174"/>
  <c r="W428" i="174"/>
  <c r="W396" i="174"/>
  <c r="W348" i="174"/>
  <c r="W340" i="174"/>
  <c r="W279" i="174"/>
  <c r="W247" i="174"/>
  <c r="W231" i="174"/>
  <c r="W215" i="174"/>
  <c r="W87" i="174"/>
  <c r="W643" i="174"/>
  <c r="W619" i="174"/>
  <c r="W603" i="174"/>
  <c r="W507" i="174"/>
  <c r="W411" i="174"/>
  <c r="W395" i="174"/>
  <c r="W190" i="174"/>
  <c r="W126" i="174"/>
  <c r="W62" i="174"/>
  <c r="W667" i="174"/>
  <c r="W627" i="174"/>
  <c r="W663" i="174"/>
  <c r="W631" i="174"/>
  <c r="W599" i="174"/>
  <c r="W678" i="174"/>
  <c r="W662" i="174"/>
  <c r="W646" i="174"/>
  <c r="W692" i="174"/>
  <c r="W684" i="174"/>
  <c r="W676" i="174"/>
  <c r="W668" i="174"/>
  <c r="W660" i="174"/>
  <c r="W652" i="174"/>
  <c r="W644" i="174"/>
  <c r="W636" i="174"/>
  <c r="W620" i="174"/>
  <c r="W612" i="174"/>
  <c r="W596" i="174"/>
  <c r="W588" i="174"/>
  <c r="W580" i="174"/>
  <c r="W564" i="174"/>
  <c r="W548" i="174"/>
  <c r="W540" i="174"/>
  <c r="W532" i="174"/>
  <c r="W524" i="174"/>
  <c r="W516" i="174"/>
  <c r="W508" i="174"/>
  <c r="W500" i="174"/>
  <c r="W492" i="174"/>
  <c r="W484" i="174"/>
  <c r="W476" i="174"/>
  <c r="W468" i="174"/>
  <c r="W452" i="174"/>
  <c r="W444" i="174"/>
  <c r="W436" i="174"/>
  <c r="W420" i="174"/>
  <c r="W412" i="174"/>
  <c r="W404" i="174"/>
  <c r="W388" i="174"/>
  <c r="W380" i="174"/>
  <c r="W372" i="174"/>
  <c r="W364" i="174"/>
  <c r="W356" i="174"/>
  <c r="W332" i="174"/>
  <c r="W324" i="174"/>
  <c r="W316" i="174"/>
  <c r="W295" i="174"/>
  <c r="W287" i="174"/>
  <c r="W271" i="174"/>
  <c r="W263" i="174"/>
  <c r="W255" i="174"/>
  <c r="W239" i="174"/>
  <c r="W223" i="174"/>
  <c r="W207" i="174"/>
  <c r="W199" i="174"/>
  <c r="W191" i="174"/>
  <c r="W183" i="174"/>
  <c r="W175" i="174"/>
  <c r="W167" i="174"/>
  <c r="W159" i="174"/>
  <c r="W151" i="174"/>
  <c r="W143" i="174"/>
  <c r="W135" i="174"/>
  <c r="W127" i="174"/>
  <c r="W119" i="174"/>
  <c r="W111" i="174"/>
  <c r="W103" i="174"/>
  <c r="W95" i="174"/>
  <c r="W79" i="174"/>
  <c r="W71" i="174"/>
  <c r="W63" i="174"/>
  <c r="W55" i="174"/>
  <c r="W47" i="174"/>
  <c r="W39" i="174"/>
  <c r="W31" i="174"/>
  <c r="W23" i="174"/>
  <c r="W15" i="174"/>
  <c r="W7" i="174"/>
  <c r="W611" i="174"/>
  <c r="W595" i="174"/>
  <c r="W587" i="174"/>
  <c r="W579" i="174"/>
  <c r="W571" i="174"/>
  <c r="W563" i="174"/>
  <c r="W555" i="174"/>
  <c r="W547" i="174"/>
  <c r="W539" i="174"/>
  <c r="W531" i="174"/>
  <c r="W523" i="174"/>
  <c r="W515" i="174"/>
  <c r="W499" i="174"/>
  <c r="W491" i="174"/>
  <c r="W483" i="174"/>
  <c r="W475" i="174"/>
  <c r="W467" i="174"/>
  <c r="W459" i="174"/>
  <c r="W451" i="174"/>
  <c r="W443" i="174"/>
  <c r="W435" i="174"/>
  <c r="W427" i="174"/>
  <c r="W419" i="174"/>
  <c r="W403" i="174"/>
  <c r="W387" i="174"/>
  <c r="W379" i="174"/>
  <c r="W371" i="174"/>
  <c r="W363" i="174"/>
  <c r="W355" i="174"/>
  <c r="W347" i="174"/>
  <c r="W339" i="174"/>
  <c r="W331" i="174"/>
  <c r="W323" i="174"/>
  <c r="W315" i="174"/>
  <c r="W294" i="174"/>
  <c r="W286" i="174"/>
  <c r="W278" i="174"/>
  <c r="W270" i="174"/>
  <c r="W262" i="174"/>
  <c r="W254" i="174"/>
  <c r="W246" i="174"/>
  <c r="W238" i="174"/>
  <c r="W230" i="174"/>
  <c r="W222" i="174"/>
  <c r="W214" i="174"/>
  <c r="W206" i="174"/>
  <c r="W198" i="174"/>
  <c r="W182" i="174"/>
  <c r="W174" i="174"/>
  <c r="W166" i="174"/>
  <c r="W158" i="174"/>
  <c r="W150" i="174"/>
  <c r="W142" i="174"/>
  <c r="W134" i="174"/>
  <c r="W118" i="174"/>
  <c r="W110" i="174"/>
  <c r="W102" i="174"/>
  <c r="W94" i="174"/>
  <c r="W86" i="174"/>
  <c r="W78" i="174"/>
  <c r="W70" i="174"/>
  <c r="W54" i="174"/>
  <c r="W46" i="174"/>
  <c r="W38" i="174"/>
  <c r="W30" i="174"/>
  <c r="W22" i="174"/>
  <c r="W14" i="174"/>
  <c r="W651" i="174"/>
  <c r="W674" i="174"/>
  <c r="W658" i="174"/>
  <c r="W642" i="174"/>
  <c r="W626" i="174"/>
  <c r="W578" i="174"/>
  <c r="W570" i="174"/>
  <c r="W554" i="174"/>
  <c r="W546" i="174"/>
  <c r="W538" i="174"/>
  <c r="W530" i="174"/>
  <c r="W522" i="174"/>
  <c r="W506" i="174"/>
  <c r="W498" i="174"/>
  <c r="W490" i="174"/>
  <c r="W474" i="174"/>
  <c r="W466" i="174"/>
  <c r="W450" i="174"/>
  <c r="W442" i="174"/>
  <c r="W434" i="174"/>
  <c r="W410" i="174"/>
  <c r="W394" i="174"/>
  <c r="W370" i="174"/>
  <c r="W362" i="174"/>
  <c r="W346" i="174"/>
  <c r="W338" i="174"/>
  <c r="W330" i="174"/>
  <c r="W322" i="174"/>
  <c r="W314" i="174"/>
  <c r="W293" i="174"/>
  <c r="W285" i="174"/>
  <c r="W277" i="174"/>
  <c r="W269" i="174"/>
  <c r="W261" i="174"/>
  <c r="W253" i="174"/>
  <c r="W245" i="174"/>
  <c r="W237" i="174"/>
  <c r="W229" i="174"/>
  <c r="W221" i="174"/>
  <c r="W213" i="174"/>
  <c r="W205" i="174"/>
  <c r="W197" i="174"/>
  <c r="W189" i="174"/>
  <c r="W181" i="174"/>
  <c r="W173" i="174"/>
  <c r="W149" i="174"/>
  <c r="W141" i="174"/>
  <c r="W133" i="174"/>
  <c r="W125" i="174"/>
  <c r="W117" i="174"/>
  <c r="W109" i="174"/>
  <c r="W101" i="174"/>
  <c r="W93" i="174"/>
  <c r="W85" i="174"/>
  <c r="W77" i="174"/>
  <c r="W61" i="174"/>
  <c r="W53" i="174"/>
  <c r="W45" i="174"/>
  <c r="W37" i="174"/>
  <c r="W29" i="174"/>
  <c r="W21" i="174"/>
  <c r="W13" i="174"/>
  <c r="W691" i="174"/>
  <c r="W659" i="174"/>
  <c r="W682" i="174"/>
  <c r="W666" i="174"/>
  <c r="W650" i="174"/>
  <c r="W586" i="174"/>
  <c r="W689" i="174"/>
  <c r="W673" i="174"/>
  <c r="W665" i="174"/>
  <c r="W657" i="174"/>
  <c r="W649" i="174"/>
  <c r="W641" i="174"/>
  <c r="W633" i="174"/>
  <c r="W625" i="174"/>
  <c r="W617" i="174"/>
  <c r="W601" i="174"/>
  <c r="W593" i="174"/>
  <c r="W585" i="174"/>
  <c r="W577" i="174"/>
  <c r="W569" i="174"/>
  <c r="W561" i="174"/>
  <c r="W553" i="174"/>
  <c r="W545" i="174"/>
  <c r="W537" i="174"/>
  <c r="W529" i="174"/>
  <c r="W521" i="174"/>
  <c r="W505" i="174"/>
  <c r="W497" i="174"/>
  <c r="W489" i="174"/>
  <c r="W481" i="174"/>
  <c r="W473" i="174"/>
  <c r="W465" i="174"/>
  <c r="W457" i="174"/>
  <c r="W449" i="174"/>
  <c r="W441" i="174"/>
  <c r="W433" i="174"/>
  <c r="W425" i="174"/>
  <c r="W409" i="174"/>
  <c r="W401" i="174"/>
  <c r="W393" i="174"/>
  <c r="W385" i="174"/>
  <c r="W369" i="174"/>
  <c r="W361" i="174"/>
  <c r="W353" i="174"/>
  <c r="W345" i="174"/>
  <c r="W337" i="174"/>
  <c r="W329" i="174"/>
  <c r="W321" i="174"/>
  <c r="W313" i="174"/>
  <c r="W292" i="174"/>
  <c r="W284" i="174"/>
  <c r="W276" i="174"/>
  <c r="W268" i="174"/>
  <c r="W260" i="174"/>
  <c r="W252" i="174"/>
  <c r="W244" i="174"/>
  <c r="W236" i="174"/>
  <c r="W228" i="174"/>
  <c r="W220" i="174"/>
  <c r="W212" i="174"/>
  <c r="W204" i="174"/>
  <c r="W196" i="174"/>
  <c r="W188" i="174"/>
  <c r="W180" i="174"/>
  <c r="W172" i="174"/>
  <c r="W164" i="174"/>
  <c r="W156" i="174"/>
  <c r="W148" i="174"/>
  <c r="W140" i="174"/>
  <c r="W132" i="174"/>
  <c r="W124" i="174"/>
  <c r="W116" i="174"/>
  <c r="W108" i="174"/>
  <c r="W92" i="174"/>
  <c r="W84" i="174"/>
  <c r="W76" i="174"/>
  <c r="W68" i="174"/>
  <c r="W52" i="174"/>
  <c r="W44" i="174"/>
  <c r="W36" i="174"/>
  <c r="W28" i="174"/>
  <c r="W20" i="174"/>
  <c r="W675" i="174"/>
  <c r="W690" i="174"/>
  <c r="W618" i="174"/>
  <c r="W562" i="174"/>
  <c r="W688" i="174"/>
  <c r="W680" i="174"/>
  <c r="W672" i="174"/>
  <c r="W664" i="174"/>
  <c r="W656" i="174"/>
  <c r="W648" i="174"/>
  <c r="W640" i="174"/>
  <c r="W632" i="174"/>
  <c r="W624" i="174"/>
  <c r="W608" i="174"/>
  <c r="W592" i="174"/>
  <c r="W584" i="174"/>
  <c r="W576" i="174"/>
  <c r="W568" i="174"/>
  <c r="W560" i="174"/>
  <c r="W552" i="174"/>
  <c r="W544" i="174"/>
  <c r="W536" i="174"/>
  <c r="W528" i="174"/>
  <c r="W520" i="174"/>
  <c r="W512" i="174"/>
  <c r="W504" i="174"/>
  <c r="W496" i="174"/>
  <c r="W472" i="174"/>
  <c r="W464" i="174"/>
  <c r="W456" i="174"/>
  <c r="W448" i="174"/>
  <c r="W440" i="174"/>
  <c r="W432" i="174"/>
  <c r="W424" i="174"/>
  <c r="W416" i="174"/>
  <c r="W408" i="174"/>
  <c r="W400" i="174"/>
  <c r="W392" i="174"/>
  <c r="W384" i="174"/>
  <c r="W368" i="174"/>
  <c r="W360" i="174"/>
  <c r="W352" i="174"/>
  <c r="W344" i="174"/>
  <c r="W336" i="174"/>
  <c r="W328" i="174"/>
  <c r="W320" i="174"/>
  <c r="W312" i="174"/>
  <c r="W291" i="174"/>
  <c r="W283" i="174"/>
  <c r="W275" i="174"/>
  <c r="W267" i="174"/>
  <c r="W259" i="174"/>
  <c r="W243" i="174"/>
  <c r="W235" i="174"/>
  <c r="W219" i="174"/>
  <c r="W211" i="174"/>
  <c r="W203" i="174"/>
  <c r="W195" i="174"/>
  <c r="W187" i="174"/>
  <c r="W179" i="174"/>
  <c r="W171" i="174"/>
  <c r="W163" i="174"/>
  <c r="W155" i="174"/>
  <c r="W147" i="174"/>
  <c r="W139" i="174"/>
  <c r="W131" i="174"/>
  <c r="W123" i="174"/>
  <c r="W115" i="174"/>
  <c r="W107" i="174"/>
  <c r="W99" i="174"/>
  <c r="W91" i="174"/>
  <c r="W83" i="174"/>
  <c r="W75" i="174"/>
  <c r="W67" i="174"/>
  <c r="W59" i="174"/>
  <c r="W51" i="174"/>
  <c r="W43" i="174"/>
  <c r="W35" i="174"/>
  <c r="W27" i="174"/>
  <c r="W19" i="174"/>
  <c r="W11" i="174"/>
  <c r="W683" i="174"/>
  <c r="W671" i="174"/>
  <c r="W583" i="174"/>
  <c r="W575" i="174"/>
  <c r="W567" i="174"/>
  <c r="W559" i="174"/>
  <c r="W551" i="174"/>
  <c r="W543" i="174"/>
  <c r="W535" i="174"/>
  <c r="W527" i="174"/>
  <c r="W519" i="174"/>
  <c r="W511" i="174"/>
  <c r="W503" i="174"/>
  <c r="W495" i="174"/>
  <c r="W487" i="174"/>
  <c r="W471" i="174"/>
  <c r="W455" i="174"/>
  <c r="W447" i="174"/>
  <c r="W439" i="174"/>
  <c r="W431" i="174"/>
  <c r="W423" i="174"/>
  <c r="W407" i="174"/>
  <c r="W399" i="174"/>
  <c r="W391" i="174"/>
  <c r="W383" i="174"/>
  <c r="W375" i="174"/>
  <c r="W367" i="174"/>
  <c r="W343" i="174"/>
  <c r="W335" i="174"/>
  <c r="W327" i="174"/>
  <c r="W319" i="174"/>
  <c r="W290" i="174"/>
  <c r="W282" i="174"/>
  <c r="W274" i="174"/>
  <c r="W266" i="174"/>
  <c r="W250" i="174"/>
  <c r="W242" i="174"/>
  <c r="W234" i="174"/>
  <c r="W226" i="174"/>
  <c r="W218" i="174"/>
  <c r="W210" i="174"/>
  <c r="W202" i="174"/>
  <c r="W194" i="174"/>
  <c r="W186" i="174"/>
  <c r="W178" i="174"/>
  <c r="W162" i="174"/>
  <c r="W154" i="174"/>
  <c r="W146" i="174"/>
  <c r="W138" i="174"/>
  <c r="W114" i="174"/>
  <c r="W106" i="174"/>
  <c r="W98" i="174"/>
  <c r="W90" i="174"/>
  <c r="W82" i="174"/>
  <c r="W74" i="174"/>
  <c r="W66" i="174"/>
  <c r="W58" i="174"/>
  <c r="W50" i="174"/>
  <c r="W42" i="174"/>
  <c r="W34" i="174"/>
  <c r="W26" i="174"/>
  <c r="W18" i="174"/>
  <c r="W10" i="174"/>
  <c r="W679" i="174"/>
  <c r="W647" i="174"/>
  <c r="W623" i="174"/>
  <c r="W686" i="174"/>
  <c r="W630" i="174"/>
  <c r="W622" i="174"/>
  <c r="W614" i="174"/>
  <c r="W606" i="174"/>
  <c r="W598" i="174"/>
  <c r="W590" i="174"/>
  <c r="W582" i="174"/>
  <c r="W566" i="174"/>
  <c r="W558" i="174"/>
  <c r="W550" i="174"/>
  <c r="W542" i="174"/>
  <c r="W534" i="174"/>
  <c r="W526" i="174"/>
  <c r="W518" i="174"/>
  <c r="W510" i="174"/>
  <c r="W502" i="174"/>
  <c r="W494" i="174"/>
  <c r="W486" i="174"/>
  <c r="W478" i="174"/>
  <c r="W470" i="174"/>
  <c r="W462" i="174"/>
  <c r="W454" i="174"/>
  <c r="W446" i="174"/>
  <c r="W438" i="174"/>
  <c r="W430" i="174"/>
  <c r="W422" i="174"/>
  <c r="W414" i="174"/>
  <c r="W406" i="174"/>
  <c r="W398" i="174"/>
  <c r="W390" i="174"/>
  <c r="W382" i="174"/>
  <c r="W374" i="174"/>
  <c r="W366" i="174"/>
  <c r="W358" i="174"/>
  <c r="W350" i="174"/>
  <c r="W334" i="174"/>
  <c r="W326" i="174"/>
  <c r="W318" i="174"/>
  <c r="W310" i="174"/>
  <c r="W289" i="174"/>
  <c r="W281" i="174"/>
  <c r="W273" i="174"/>
  <c r="W265" i="174"/>
  <c r="W257" i="174"/>
  <c r="W233" i="174"/>
  <c r="W225" i="174"/>
  <c r="W217" i="174"/>
  <c r="W209" i="174"/>
  <c r="W201" i="174"/>
  <c r="W193" i="174"/>
  <c r="W185" i="174"/>
  <c r="W177" i="174"/>
  <c r="W169" i="174"/>
  <c r="W161" i="174"/>
  <c r="W153" i="174"/>
  <c r="W145" i="174"/>
  <c r="W137" i="174"/>
  <c r="W129" i="174"/>
  <c r="W121" i="174"/>
  <c r="W113" i="174"/>
  <c r="W105" i="174"/>
  <c r="W97" i="174"/>
  <c r="W89" i="174"/>
  <c r="W81" i="174"/>
  <c r="W73" i="174"/>
  <c r="W65" i="174"/>
  <c r="W57" i="174"/>
  <c r="W49" i="174"/>
  <c r="W41" i="174"/>
  <c r="W33" i="174"/>
  <c r="W25" i="174"/>
  <c r="W17" i="174"/>
  <c r="W9" i="174"/>
  <c r="W635" i="174"/>
  <c r="W687" i="174"/>
  <c r="W655" i="174"/>
  <c r="W639" i="174"/>
  <c r="W615" i="174"/>
  <c r="W591" i="174"/>
  <c r="W670" i="174"/>
  <c r="W654" i="174"/>
  <c r="W693" i="174"/>
  <c r="W677" i="174"/>
  <c r="W669" i="174"/>
  <c r="W661" i="174"/>
  <c r="W653" i="174"/>
  <c r="W637" i="174"/>
  <c r="W621" i="174"/>
  <c r="W613" i="174"/>
  <c r="W605" i="174"/>
  <c r="W597" i="174"/>
  <c r="W589" i="174"/>
  <c r="W581" i="174"/>
  <c r="W573" i="174"/>
  <c r="W565" i="174"/>
  <c r="W557" i="174"/>
  <c r="W549" i="174"/>
  <c r="W541" i="174"/>
  <c r="W533" i="174"/>
  <c r="W517" i="174"/>
  <c r="W509" i="174"/>
  <c r="W501" i="174"/>
  <c r="W493" i="174"/>
  <c r="W485" i="174"/>
  <c r="W477" i="174"/>
  <c r="W469" i="174"/>
  <c r="W453" i="174"/>
  <c r="W437" i="174"/>
  <c r="W429" i="174"/>
  <c r="W421" i="174"/>
  <c r="W413" i="174"/>
  <c r="W405" i="174"/>
  <c r="W397" i="174"/>
  <c r="W381" i="174"/>
  <c r="W373" i="174"/>
  <c r="W365" i="174"/>
  <c r="W357" i="174"/>
  <c r="W349" i="174"/>
  <c r="W341" i="174"/>
  <c r="W333" i="174"/>
  <c r="W325" i="174"/>
  <c r="W309" i="174"/>
  <c r="W288" i="174"/>
  <c r="W280" i="174"/>
  <c r="W272" i="174"/>
  <c r="W264" i="174"/>
  <c r="W248" i="174"/>
  <c r="W232" i="174"/>
  <c r="W224" i="174"/>
  <c r="W216" i="174"/>
  <c r="W208" i="174"/>
  <c r="W200" i="174"/>
  <c r="W184" i="174"/>
  <c r="W176" i="174"/>
  <c r="W168" i="174"/>
  <c r="W160" i="174"/>
  <c r="W152" i="174"/>
  <c r="W136" i="174"/>
  <c r="W128" i="174"/>
  <c r="W120" i="174"/>
  <c r="W112" i="174"/>
  <c r="W104" i="174"/>
  <c r="W96" i="174"/>
  <c r="W88" i="174"/>
  <c r="W80" i="174"/>
  <c r="W72" i="174"/>
  <c r="W64" i="174"/>
  <c r="W56" i="174"/>
  <c r="W48" i="174"/>
  <c r="W40" i="174"/>
  <c r="W32" i="174"/>
  <c r="W24" i="174"/>
  <c r="W16" i="174"/>
  <c r="W8" i="174"/>
  <c r="G685" i="174" l="1"/>
  <c r="G686" i="174" l="1"/>
  <c r="P685" i="174"/>
  <c r="G691" i="174"/>
  <c r="G690" i="174"/>
  <c r="G689" i="174"/>
  <c r="G688" i="174"/>
  <c r="G687" i="174"/>
  <c r="G693" i="174"/>
  <c r="G692" i="174"/>
  <c r="G684" i="174"/>
  <c r="P692" i="174"/>
  <c r="P687" i="174"/>
  <c r="P690" i="174"/>
  <c r="P686" i="174"/>
  <c r="P293" i="174"/>
  <c r="P688" i="174"/>
  <c r="P691" i="174"/>
  <c r="P693" i="174"/>
  <c r="P689" i="174"/>
  <c r="P684" i="174"/>
  <c r="P295" i="174"/>
  <c r="P294" i="174"/>
  <c r="C691" i="174"/>
  <c r="C690" i="174"/>
  <c r="C689" i="174"/>
  <c r="C687" i="174"/>
  <c r="C294" i="174"/>
  <c r="C686" i="174"/>
  <c r="C293" i="174"/>
  <c r="C685" i="174"/>
  <c r="C693" i="174"/>
  <c r="C692" i="174"/>
  <c r="C684" i="174"/>
  <c r="C688" i="174"/>
  <c r="C295" i="174"/>
  <c r="P292" i="174" l="1"/>
  <c r="P291" i="174"/>
  <c r="C292" i="174"/>
  <c r="C291" i="174"/>
  <c r="G681" i="174"/>
  <c r="P681" i="174" l="1"/>
  <c r="G683" i="174"/>
  <c r="G682" i="174"/>
  <c r="G680" i="174"/>
  <c r="G679" i="174"/>
  <c r="G678" i="174"/>
  <c r="P683" i="174"/>
  <c r="P679" i="174"/>
  <c r="P682" i="174"/>
  <c r="P678" i="174"/>
  <c r="P680" i="174"/>
  <c r="C678" i="174"/>
  <c r="C683" i="174"/>
  <c r="C679" i="174"/>
  <c r="C682" i="174"/>
  <c r="C681" i="174"/>
  <c r="C680" i="174"/>
  <c r="G677" i="174" l="1"/>
  <c r="G676" i="174"/>
  <c r="P290" i="174"/>
  <c r="P677" i="174"/>
  <c r="P676" i="174"/>
  <c r="C677" i="174"/>
  <c r="C290" i="174"/>
  <c r="C676" i="174"/>
  <c r="G675" i="174" l="1"/>
  <c r="G674" i="174"/>
  <c r="P675" i="174"/>
  <c r="P674" i="174"/>
  <c r="C675" i="174"/>
  <c r="C674" i="174"/>
  <c r="AY5" i="99" l="1"/>
  <c r="AY6" i="99"/>
  <c r="AY7" i="99"/>
  <c r="AY8" i="99"/>
  <c r="AY9" i="99"/>
  <c r="AY10" i="99"/>
  <c r="AY11" i="99"/>
  <c r="AY12" i="99"/>
  <c r="AY13" i="99"/>
  <c r="AY14" i="99"/>
  <c r="AY15" i="99"/>
  <c r="AY16" i="99"/>
  <c r="AY17" i="99"/>
  <c r="AY18" i="99"/>
  <c r="AY19" i="99"/>
  <c r="AY20" i="99"/>
  <c r="AY21" i="99"/>
  <c r="AY22" i="99"/>
  <c r="AY23" i="99"/>
  <c r="AY24" i="99"/>
  <c r="AY25" i="99"/>
  <c r="AY26" i="99"/>
  <c r="AY27" i="99"/>
  <c r="AY28" i="99"/>
  <c r="AY29" i="99"/>
  <c r="AY30" i="99"/>
  <c r="AY31" i="99"/>
  <c r="AY32" i="99"/>
  <c r="AY33" i="99"/>
  <c r="AY4" i="99"/>
  <c r="AY1" i="99" l="1"/>
  <c r="AY34" i="99"/>
  <c r="G668" i="174"/>
  <c r="G671" i="174"/>
  <c r="G670" i="174"/>
  <c r="G669" i="174"/>
  <c r="G673" i="174"/>
  <c r="G672" i="174"/>
  <c r="P673" i="174"/>
  <c r="P669" i="174"/>
  <c r="P672" i="174"/>
  <c r="P668" i="174"/>
  <c r="P289" i="174"/>
  <c r="P671" i="174"/>
  <c r="P670" i="174"/>
  <c r="C673" i="174"/>
  <c r="C668" i="174"/>
  <c r="C672" i="174"/>
  <c r="C671" i="174"/>
  <c r="C670" i="174"/>
  <c r="C289" i="174"/>
  <c r="C669" i="174"/>
  <c r="G667" i="174" l="1"/>
  <c r="G664" i="174"/>
  <c r="G662" i="174"/>
  <c r="G663" i="174"/>
  <c r="G661" i="174"/>
  <c r="G660" i="174"/>
  <c r="G665" i="174"/>
  <c r="G659" i="174"/>
  <c r="G666" i="174"/>
  <c r="P667" i="174"/>
  <c r="P663" i="174"/>
  <c r="P659" i="174"/>
  <c r="P287" i="174"/>
  <c r="P666" i="174"/>
  <c r="P662" i="174"/>
  <c r="P665" i="174"/>
  <c r="P661" i="174"/>
  <c r="P664" i="174"/>
  <c r="P660" i="174"/>
  <c r="P288" i="174"/>
  <c r="C660" i="174"/>
  <c r="C666" i="174"/>
  <c r="C665" i="174"/>
  <c r="C659" i="174"/>
  <c r="C664" i="174"/>
  <c r="C288" i="174"/>
  <c r="C663" i="174"/>
  <c r="C287" i="174"/>
  <c r="C667" i="174"/>
  <c r="C662" i="174"/>
  <c r="C661" i="174"/>
  <c r="P286" i="174" l="1"/>
  <c r="C286" i="174"/>
  <c r="G656" i="174" l="1"/>
  <c r="G654" i="174"/>
  <c r="G658" i="174"/>
  <c r="G655" i="174"/>
  <c r="G657" i="174"/>
  <c r="P656" i="174"/>
  <c r="P655" i="174"/>
  <c r="P658" i="174"/>
  <c r="P654" i="174"/>
  <c r="P657" i="174"/>
  <c r="C655" i="174"/>
  <c r="C654" i="174"/>
  <c r="C657" i="174"/>
  <c r="C658" i="174"/>
  <c r="C656" i="174"/>
  <c r="G651" i="174" l="1"/>
  <c r="G650" i="174"/>
  <c r="G648" i="174"/>
  <c r="G652" i="174"/>
  <c r="G653" i="174"/>
  <c r="G649" i="174"/>
  <c r="P651" i="174"/>
  <c r="P650" i="174"/>
  <c r="P653" i="174"/>
  <c r="P649" i="174"/>
  <c r="P285" i="174"/>
  <c r="P652" i="174"/>
  <c r="P648" i="174"/>
  <c r="C648" i="174"/>
  <c r="C285" i="174"/>
  <c r="C653" i="174"/>
  <c r="C652" i="174"/>
  <c r="C651" i="174"/>
  <c r="C650" i="174"/>
  <c r="C649" i="174"/>
  <c r="G645" i="174" l="1"/>
  <c r="P645" i="174" l="1"/>
  <c r="C645" i="174"/>
  <c r="G647" i="174"/>
  <c r="G646" i="174"/>
  <c r="G644" i="174"/>
  <c r="P646" i="174"/>
  <c r="P284" i="174"/>
  <c r="P644" i="174"/>
  <c r="P283" i="174"/>
  <c r="P647" i="174"/>
  <c r="C647" i="174"/>
  <c r="C646" i="174"/>
  <c r="C644" i="174"/>
  <c r="C284" i="174"/>
  <c r="C283" i="174"/>
  <c r="G634" i="174" l="1"/>
  <c r="G638" i="174"/>
  <c r="G643" i="174"/>
  <c r="AE645" i="174" l="1"/>
  <c r="G642" i="174"/>
  <c r="G633" i="174"/>
  <c r="G637" i="174"/>
  <c r="G636" i="174"/>
  <c r="G631" i="174"/>
  <c r="P638" i="174"/>
  <c r="P279" i="174"/>
  <c r="P643" i="174"/>
  <c r="P634" i="174"/>
  <c r="C279" i="174"/>
  <c r="G641" i="174"/>
  <c r="G639" i="174"/>
  <c r="G640" i="174"/>
  <c r="G632" i="174"/>
  <c r="G635" i="174"/>
  <c r="P639" i="174"/>
  <c r="P282" i="174"/>
  <c r="P640" i="174"/>
  <c r="P636" i="174"/>
  <c r="P632" i="174"/>
  <c r="P635" i="174"/>
  <c r="P642" i="174"/>
  <c r="P281" i="174"/>
  <c r="P631" i="174"/>
  <c r="P641" i="174"/>
  <c r="P637" i="174"/>
  <c r="P633" i="174"/>
  <c r="P280" i="174"/>
  <c r="C640" i="174"/>
  <c r="C631" i="174"/>
  <c r="C638" i="174"/>
  <c r="C637" i="174"/>
  <c r="C639" i="174"/>
  <c r="C636" i="174"/>
  <c r="C282" i="174"/>
  <c r="C281" i="174"/>
  <c r="C635" i="174"/>
  <c r="C634" i="174"/>
  <c r="C643" i="174"/>
  <c r="C642" i="174"/>
  <c r="C280" i="174"/>
  <c r="C641" i="174"/>
  <c r="C633" i="174"/>
  <c r="C632" i="174"/>
  <c r="G628" i="174" l="1"/>
  <c r="G629" i="174"/>
  <c r="P629" i="174" l="1"/>
  <c r="P628" i="174"/>
  <c r="G627" i="174"/>
  <c r="G626" i="174"/>
  <c r="G625" i="174"/>
  <c r="G624" i="174"/>
  <c r="G630" i="174"/>
  <c r="P624" i="174"/>
  <c r="P278" i="174"/>
  <c r="P627" i="174"/>
  <c r="P277" i="174"/>
  <c r="P630" i="174"/>
  <c r="P626" i="174"/>
  <c r="P625" i="174"/>
  <c r="C627" i="174"/>
  <c r="C624" i="174"/>
  <c r="C630" i="174"/>
  <c r="C628" i="174"/>
  <c r="C278" i="174"/>
  <c r="C277" i="174"/>
  <c r="C629" i="174"/>
  <c r="C626" i="174"/>
  <c r="C625" i="174"/>
  <c r="AI34" i="99" l="1"/>
  <c r="AI1" i="99"/>
  <c r="AJ1" i="99" l="1"/>
  <c r="AJ34" i="99"/>
  <c r="AG20" i="174"/>
  <c r="P276" i="174" l="1"/>
  <c r="C276" i="174"/>
  <c r="G616" i="174"/>
  <c r="P619" i="174" l="1"/>
  <c r="P616" i="174"/>
  <c r="G623" i="174"/>
  <c r="G619" i="174"/>
  <c r="G618" i="174"/>
  <c r="G620" i="174"/>
  <c r="G617" i="174"/>
  <c r="G615" i="174"/>
  <c r="G614" i="174"/>
  <c r="G622" i="174"/>
  <c r="G621" i="174"/>
  <c r="G613" i="174"/>
  <c r="P620" i="174"/>
  <c r="P623" i="174"/>
  <c r="P615" i="174"/>
  <c r="P622" i="174"/>
  <c r="P618" i="174"/>
  <c r="P614" i="174"/>
  <c r="P621" i="174"/>
  <c r="P617" i="174"/>
  <c r="P613" i="174"/>
  <c r="C615" i="174"/>
  <c r="C614" i="174"/>
  <c r="C613" i="174"/>
  <c r="C620" i="174"/>
  <c r="C623" i="174"/>
  <c r="C622" i="174"/>
  <c r="C621" i="174"/>
  <c r="C619" i="174"/>
  <c r="C617" i="174"/>
  <c r="C618" i="174"/>
  <c r="C616" i="174"/>
  <c r="AM4" i="99" l="1"/>
  <c r="AM1" i="99" s="1"/>
  <c r="AN4" i="99" l="1"/>
  <c r="AM34" i="99"/>
  <c r="AN34" i="99" l="1"/>
  <c r="AN1" i="99"/>
  <c r="P600" i="174"/>
  <c r="P607" i="174"/>
  <c r="P604" i="174"/>
  <c r="P603" i="174"/>
  <c r="P610" i="174"/>
  <c r="P602" i="174"/>
  <c r="P609" i="174"/>
  <c r="C609" i="174"/>
  <c r="P612" i="174"/>
  <c r="P608" i="174"/>
  <c r="P596" i="174"/>
  <c r="P611" i="174"/>
  <c r="P599" i="174"/>
  <c r="P606" i="174"/>
  <c r="P598" i="174"/>
  <c r="P605" i="174"/>
  <c r="P601" i="174"/>
  <c r="P597" i="174"/>
  <c r="C603" i="174"/>
  <c r="C602" i="174"/>
  <c r="C608" i="174"/>
  <c r="C607" i="174"/>
  <c r="C606" i="174"/>
  <c r="C598" i="174"/>
  <c r="C596" i="174"/>
  <c r="C599" i="174"/>
  <c r="C605" i="174"/>
  <c r="C597" i="174"/>
  <c r="C612" i="174"/>
  <c r="C604" i="174"/>
  <c r="C611" i="174"/>
  <c r="C610" i="174"/>
  <c r="C601" i="174"/>
  <c r="C600" i="174"/>
  <c r="G600" i="174"/>
  <c r="G602" i="174"/>
  <c r="G603" i="174"/>
  <c r="G604" i="174"/>
  <c r="G607" i="174"/>
  <c r="G609" i="174"/>
  <c r="G610" i="174"/>
  <c r="AX4" i="99"/>
  <c r="Y4" i="99"/>
  <c r="X4" i="99"/>
  <c r="V4" i="99"/>
  <c r="V34" i="99" l="1"/>
  <c r="V1" i="99"/>
  <c r="Y34" i="99"/>
  <c r="Y1" i="99"/>
  <c r="X34" i="99"/>
  <c r="X1" i="99"/>
  <c r="AX34" i="99"/>
  <c r="AX1" i="99"/>
  <c r="W6" i="174"/>
  <c r="W3" i="174" s="1"/>
  <c r="Q6" i="174"/>
  <c r="G599" i="174"/>
  <c r="G606" i="174"/>
  <c r="G598" i="174"/>
  <c r="G605" i="174"/>
  <c r="G597" i="174"/>
  <c r="G612" i="174"/>
  <c r="G596" i="174"/>
  <c r="G611" i="174"/>
  <c r="G601" i="174"/>
  <c r="G608" i="174"/>
  <c r="P16" i="174"/>
  <c r="Z4" i="99"/>
  <c r="Z1" i="99" s="1"/>
  <c r="Z34" i="99" l="1"/>
  <c r="AK4" i="99"/>
  <c r="AG4" i="99"/>
  <c r="AB4" i="99"/>
  <c r="AG34" i="99" l="1"/>
  <c r="AG1" i="99"/>
  <c r="U1" i="174" s="1"/>
  <c r="AK34" i="99"/>
  <c r="AK1" i="99"/>
  <c r="AB1" i="99"/>
  <c r="AB34" i="99"/>
  <c r="AE609" i="174"/>
  <c r="U6" i="174"/>
  <c r="P6" i="174"/>
  <c r="P572" i="174"/>
  <c r="P556" i="174"/>
  <c r="P460" i="174"/>
  <c r="P428" i="174"/>
  <c r="P396" i="174"/>
  <c r="P348" i="174"/>
  <c r="P340" i="174"/>
  <c r="P251" i="174"/>
  <c r="P227" i="174"/>
  <c r="P507" i="174"/>
  <c r="P411" i="174"/>
  <c r="P395" i="174"/>
  <c r="P258" i="174"/>
  <c r="P170" i="174"/>
  <c r="P130" i="174"/>
  <c r="P122" i="174"/>
  <c r="P594" i="174"/>
  <c r="P514" i="174"/>
  <c r="P482" i="174"/>
  <c r="P458" i="174"/>
  <c r="P426" i="174"/>
  <c r="P418" i="174"/>
  <c r="P402" i="174"/>
  <c r="P386" i="174"/>
  <c r="P378" i="174"/>
  <c r="P354" i="174"/>
  <c r="P249" i="174"/>
  <c r="P241" i="174"/>
  <c r="P60" i="174"/>
  <c r="P513" i="174"/>
  <c r="P417" i="174"/>
  <c r="P377" i="174"/>
  <c r="P256" i="174"/>
  <c r="P240" i="174"/>
  <c r="P192" i="174"/>
  <c r="P144" i="174"/>
  <c r="P488" i="174"/>
  <c r="P480" i="174"/>
  <c r="P376" i="174"/>
  <c r="P247" i="174"/>
  <c r="P231" i="174"/>
  <c r="P223" i="174"/>
  <c r="P215" i="174"/>
  <c r="P87" i="174"/>
  <c r="P479" i="174"/>
  <c r="P463" i="174"/>
  <c r="P415" i="174"/>
  <c r="P359" i="174"/>
  <c r="P351" i="174"/>
  <c r="P311" i="174"/>
  <c r="P190" i="174"/>
  <c r="P126" i="174"/>
  <c r="P62" i="174"/>
  <c r="P574" i="174"/>
  <c r="P342" i="174"/>
  <c r="P165" i="174"/>
  <c r="P157" i="174"/>
  <c r="P69" i="174"/>
  <c r="P12" i="174"/>
  <c r="P525" i="174"/>
  <c r="P461" i="174"/>
  <c r="P445" i="174"/>
  <c r="P389" i="174"/>
  <c r="P317" i="174"/>
  <c r="P100" i="174"/>
  <c r="P15" i="174"/>
  <c r="P28" i="174"/>
  <c r="P51" i="174"/>
  <c r="P39" i="174"/>
  <c r="P592" i="174"/>
  <c r="P580" i="174"/>
  <c r="P568" i="174"/>
  <c r="P548" i="174"/>
  <c r="P532" i="174"/>
  <c r="P520" i="174"/>
  <c r="P504" i="174"/>
  <c r="P496" i="174"/>
  <c r="P484" i="174"/>
  <c r="P472" i="174"/>
  <c r="P456" i="174"/>
  <c r="P444" i="174"/>
  <c r="P432" i="174"/>
  <c r="P416" i="174"/>
  <c r="P404" i="174"/>
  <c r="P388" i="174"/>
  <c r="P368" i="174"/>
  <c r="P9" i="174"/>
  <c r="P30" i="174"/>
  <c r="P61" i="174"/>
  <c r="P57" i="174"/>
  <c r="P49" i="174"/>
  <c r="P41" i="174"/>
  <c r="P37" i="174"/>
  <c r="P33" i="174"/>
  <c r="P590" i="174"/>
  <c r="P582" i="174"/>
  <c r="P578" i="174"/>
  <c r="P17" i="174"/>
  <c r="P8" i="174"/>
  <c r="P20" i="174"/>
  <c r="P29" i="174"/>
  <c r="P25" i="174"/>
  <c r="P56" i="174"/>
  <c r="P52" i="174"/>
  <c r="P48" i="174"/>
  <c r="P44" i="174"/>
  <c r="P40" i="174"/>
  <c r="P36" i="174"/>
  <c r="P32" i="174"/>
  <c r="P593" i="174"/>
  <c r="P589" i="174"/>
  <c r="P585" i="174"/>
  <c r="P581" i="174"/>
  <c r="P577" i="174"/>
  <c r="P573" i="174"/>
  <c r="P569" i="174"/>
  <c r="P565" i="174"/>
  <c r="P561" i="174"/>
  <c r="P557" i="174"/>
  <c r="P553" i="174"/>
  <c r="P549" i="174"/>
  <c r="P545" i="174"/>
  <c r="P541" i="174"/>
  <c r="P537" i="174"/>
  <c r="P533" i="174"/>
  <c r="P529" i="174"/>
  <c r="P521" i="174"/>
  <c r="P517" i="174"/>
  <c r="P509" i="174"/>
  <c r="P505" i="174"/>
  <c r="P501" i="174"/>
  <c r="P497" i="174"/>
  <c r="P493" i="174"/>
  <c r="P489" i="174"/>
  <c r="P485" i="174"/>
  <c r="P481" i="174"/>
  <c r="P477" i="174"/>
  <c r="P473" i="174"/>
  <c r="P469" i="174"/>
  <c r="P465" i="174"/>
  <c r="P457" i="174"/>
  <c r="P453" i="174"/>
  <c r="P449" i="174"/>
  <c r="P441" i="174"/>
  <c r="P437" i="174"/>
  <c r="P433" i="174"/>
  <c r="P429" i="174"/>
  <c r="P425" i="174"/>
  <c r="P421" i="174"/>
  <c r="P413" i="174"/>
  <c r="P409" i="174"/>
  <c r="P405" i="174"/>
  <c r="P401" i="174"/>
  <c r="P397" i="174"/>
  <c r="P393" i="174"/>
  <c r="P385" i="174"/>
  <c r="P381" i="174"/>
  <c r="P373" i="174"/>
  <c r="P369" i="174"/>
  <c r="P365" i="174"/>
  <c r="P361" i="174"/>
  <c r="P357" i="174"/>
  <c r="P353" i="174"/>
  <c r="P349" i="174"/>
  <c r="P345" i="174"/>
  <c r="P341" i="174"/>
  <c r="P337" i="174"/>
  <c r="P333" i="174"/>
  <c r="P329" i="174"/>
  <c r="P325" i="174"/>
  <c r="P321" i="174"/>
  <c r="P313" i="174"/>
  <c r="P309" i="174"/>
  <c r="P272" i="174"/>
  <c r="P268" i="174"/>
  <c r="P264" i="174"/>
  <c r="P260" i="174"/>
  <c r="P252" i="174"/>
  <c r="P248" i="174"/>
  <c r="P244" i="174"/>
  <c r="P236" i="174"/>
  <c r="P232" i="174"/>
  <c r="P228" i="174"/>
  <c r="P224" i="174"/>
  <c r="P220" i="174"/>
  <c r="P216" i="174"/>
  <c r="P212" i="174"/>
  <c r="P208" i="174"/>
  <c r="P204" i="174"/>
  <c r="P200" i="174"/>
  <c r="P196" i="174"/>
  <c r="P188" i="174"/>
  <c r="P184" i="174"/>
  <c r="P180" i="174"/>
  <c r="P176" i="174"/>
  <c r="P172" i="174"/>
  <c r="P168" i="174"/>
  <c r="P164" i="174"/>
  <c r="P160" i="174"/>
  <c r="P156" i="174"/>
  <c r="P152" i="174"/>
  <c r="P148" i="174"/>
  <c r="P140" i="174"/>
  <c r="P136" i="174"/>
  <c r="P132" i="174"/>
  <c r="P128" i="174"/>
  <c r="P124" i="174"/>
  <c r="P120" i="174"/>
  <c r="P116" i="174"/>
  <c r="P112" i="174"/>
  <c r="P108" i="174"/>
  <c r="P104" i="174"/>
  <c r="P96" i="174"/>
  <c r="P92" i="174"/>
  <c r="P88" i="174"/>
  <c r="P84" i="174"/>
  <c r="P80" i="174"/>
  <c r="P76" i="174"/>
  <c r="P72" i="174"/>
  <c r="P68" i="174"/>
  <c r="P64" i="174"/>
  <c r="P7" i="174"/>
  <c r="P24" i="174"/>
  <c r="P43" i="174"/>
  <c r="P560" i="174"/>
  <c r="P544" i="174"/>
  <c r="P528" i="174"/>
  <c r="P512" i="174"/>
  <c r="P500" i="174"/>
  <c r="P492" i="174"/>
  <c r="P476" i="174"/>
  <c r="P464" i="174"/>
  <c r="P448" i="174"/>
  <c r="P436" i="174"/>
  <c r="P420" i="174"/>
  <c r="P408" i="174"/>
  <c r="P392" i="174"/>
  <c r="P380" i="174"/>
  <c r="P372" i="174"/>
  <c r="P360" i="174"/>
  <c r="P352" i="174"/>
  <c r="P332" i="174"/>
  <c r="P324" i="174"/>
  <c r="P316" i="174"/>
  <c r="P275" i="174"/>
  <c r="P263" i="174"/>
  <c r="P255" i="174"/>
  <c r="P239" i="174"/>
  <c r="P235" i="174"/>
  <c r="P219" i="174"/>
  <c r="P211" i="174"/>
  <c r="P207" i="174"/>
  <c r="P203" i="174"/>
  <c r="P199" i="174"/>
  <c r="P195" i="174"/>
  <c r="P191" i="174"/>
  <c r="P187" i="174"/>
  <c r="P183" i="174"/>
  <c r="P179" i="174"/>
  <c r="P175" i="174"/>
  <c r="P171" i="174"/>
  <c r="P167" i="174"/>
  <c r="P163" i="174"/>
  <c r="P159" i="174"/>
  <c r="P155" i="174"/>
  <c r="P151" i="174"/>
  <c r="P147" i="174"/>
  <c r="P143" i="174"/>
  <c r="P139" i="174"/>
  <c r="P135" i="174"/>
  <c r="P131" i="174"/>
  <c r="P127" i="174"/>
  <c r="P123" i="174"/>
  <c r="P119" i="174"/>
  <c r="P115" i="174"/>
  <c r="P111" i="174"/>
  <c r="P107" i="174"/>
  <c r="P103" i="174"/>
  <c r="P99" i="174"/>
  <c r="P95" i="174"/>
  <c r="P91" i="174"/>
  <c r="P83" i="174"/>
  <c r="P79" i="174"/>
  <c r="P75" i="174"/>
  <c r="P71" i="174"/>
  <c r="P67" i="174"/>
  <c r="P63" i="174"/>
  <c r="P21" i="174"/>
  <c r="P55" i="174"/>
  <c r="P35" i="174"/>
  <c r="P588" i="174"/>
  <c r="P576" i="174"/>
  <c r="P564" i="174"/>
  <c r="P552" i="174"/>
  <c r="P536" i="174"/>
  <c r="P516" i="174"/>
  <c r="P412" i="174"/>
  <c r="P400" i="174"/>
  <c r="P364" i="174"/>
  <c r="P344" i="174"/>
  <c r="P336" i="174"/>
  <c r="P328" i="174"/>
  <c r="P320" i="174"/>
  <c r="P312" i="174"/>
  <c r="P271" i="174"/>
  <c r="P267" i="174"/>
  <c r="P259" i="174"/>
  <c r="P243" i="174"/>
  <c r="P14" i="174"/>
  <c r="P10" i="174"/>
  <c r="P18" i="174"/>
  <c r="P22" i="174"/>
  <c r="P27" i="174"/>
  <c r="P23" i="174"/>
  <c r="P58" i="174"/>
  <c r="P54" i="174"/>
  <c r="P50" i="174"/>
  <c r="P46" i="174"/>
  <c r="P42" i="174"/>
  <c r="P38" i="174"/>
  <c r="P34" i="174"/>
  <c r="P595" i="174"/>
  <c r="P591" i="174"/>
  <c r="P587" i="174"/>
  <c r="P583" i="174"/>
  <c r="P579" i="174"/>
  <c r="P575" i="174"/>
  <c r="P571" i="174"/>
  <c r="P567" i="174"/>
  <c r="P563" i="174"/>
  <c r="P559" i="174"/>
  <c r="P555" i="174"/>
  <c r="P551" i="174"/>
  <c r="P547" i="174"/>
  <c r="P543" i="174"/>
  <c r="P539" i="174"/>
  <c r="P535" i="174"/>
  <c r="P531" i="174"/>
  <c r="P527" i="174"/>
  <c r="P523" i="174"/>
  <c r="P519" i="174"/>
  <c r="P515" i="174"/>
  <c r="P511" i="174"/>
  <c r="P503" i="174"/>
  <c r="P499" i="174"/>
  <c r="P495" i="174"/>
  <c r="P491" i="174"/>
  <c r="P487" i="174"/>
  <c r="P483" i="174"/>
  <c r="P475" i="174"/>
  <c r="P471" i="174"/>
  <c r="P467" i="174"/>
  <c r="P459" i="174"/>
  <c r="P455" i="174"/>
  <c r="P451" i="174"/>
  <c r="P447" i="174"/>
  <c r="P443" i="174"/>
  <c r="P439" i="174"/>
  <c r="P435" i="174"/>
  <c r="P431" i="174"/>
  <c r="P427" i="174"/>
  <c r="P423" i="174"/>
  <c r="P419" i="174"/>
  <c r="P407" i="174"/>
  <c r="P403" i="174"/>
  <c r="P399" i="174"/>
  <c r="P391" i="174"/>
  <c r="P387" i="174"/>
  <c r="P383" i="174"/>
  <c r="P379" i="174"/>
  <c r="P375" i="174"/>
  <c r="P371" i="174"/>
  <c r="P367" i="174"/>
  <c r="P363" i="174"/>
  <c r="P355" i="174"/>
  <c r="P347" i="174"/>
  <c r="P343" i="174"/>
  <c r="P339" i="174"/>
  <c r="P335" i="174"/>
  <c r="P331" i="174"/>
  <c r="P327" i="174"/>
  <c r="P323" i="174"/>
  <c r="P319" i="174"/>
  <c r="P315" i="174"/>
  <c r="P274" i="174"/>
  <c r="P270" i="174"/>
  <c r="P266" i="174"/>
  <c r="P262" i="174"/>
  <c r="P254" i="174"/>
  <c r="P250" i="174"/>
  <c r="P246" i="174"/>
  <c r="P242" i="174"/>
  <c r="P238" i="174"/>
  <c r="P234" i="174"/>
  <c r="P230" i="174"/>
  <c r="P226" i="174"/>
  <c r="P222" i="174"/>
  <c r="P218" i="174"/>
  <c r="P214" i="174"/>
  <c r="P210" i="174"/>
  <c r="P206" i="174"/>
  <c r="P202" i="174"/>
  <c r="P198" i="174"/>
  <c r="P194" i="174"/>
  <c r="P186" i="174"/>
  <c r="P182" i="174"/>
  <c r="P178" i="174"/>
  <c r="P174" i="174"/>
  <c r="P166" i="174"/>
  <c r="P162" i="174"/>
  <c r="P158" i="174"/>
  <c r="P154" i="174"/>
  <c r="P150" i="174"/>
  <c r="P146" i="174"/>
  <c r="P142" i="174"/>
  <c r="P138" i="174"/>
  <c r="P134" i="174"/>
  <c r="P118" i="174"/>
  <c r="P114" i="174"/>
  <c r="P110" i="174"/>
  <c r="P106" i="174"/>
  <c r="P102" i="174"/>
  <c r="P98" i="174"/>
  <c r="P94" i="174"/>
  <c r="P90" i="174"/>
  <c r="P86" i="174"/>
  <c r="P82" i="174"/>
  <c r="P78" i="174"/>
  <c r="P74" i="174"/>
  <c r="P70" i="174"/>
  <c r="P66" i="174"/>
  <c r="P11" i="174"/>
  <c r="P59" i="174"/>
  <c r="P47" i="174"/>
  <c r="P31" i="174"/>
  <c r="P584" i="174"/>
  <c r="P540" i="174"/>
  <c r="P524" i="174"/>
  <c r="P508" i="174"/>
  <c r="P468" i="174"/>
  <c r="P452" i="174"/>
  <c r="P440" i="174"/>
  <c r="P424" i="174"/>
  <c r="P384" i="174"/>
  <c r="P356" i="174"/>
  <c r="P13" i="174"/>
  <c r="P19" i="174"/>
  <c r="P26" i="174"/>
  <c r="P53" i="174"/>
  <c r="P45" i="174"/>
  <c r="P586" i="174"/>
  <c r="P570" i="174"/>
  <c r="P566" i="174"/>
  <c r="P562" i="174"/>
  <c r="P558" i="174"/>
  <c r="P554" i="174"/>
  <c r="P550" i="174"/>
  <c r="P546" i="174"/>
  <c r="P542" i="174"/>
  <c r="P538" i="174"/>
  <c r="P534" i="174"/>
  <c r="P530" i="174"/>
  <c r="P526" i="174"/>
  <c r="P522" i="174"/>
  <c r="P518" i="174"/>
  <c r="P510" i="174"/>
  <c r="P506" i="174"/>
  <c r="P502" i="174"/>
  <c r="P498" i="174"/>
  <c r="P494" i="174"/>
  <c r="P490" i="174"/>
  <c r="P486" i="174"/>
  <c r="P478" i="174"/>
  <c r="P474" i="174"/>
  <c r="P470" i="174"/>
  <c r="P466" i="174"/>
  <c r="P462" i="174"/>
  <c r="P454" i="174"/>
  <c r="P450" i="174"/>
  <c r="P446" i="174"/>
  <c r="P442" i="174"/>
  <c r="P438" i="174"/>
  <c r="P434" i="174"/>
  <c r="P430" i="174"/>
  <c r="P422" i="174"/>
  <c r="P414" i="174"/>
  <c r="P410" i="174"/>
  <c r="P406" i="174"/>
  <c r="P398" i="174"/>
  <c r="P394" i="174"/>
  <c r="P390" i="174"/>
  <c r="P382" i="174"/>
  <c r="P374" i="174"/>
  <c r="P370" i="174"/>
  <c r="P366" i="174"/>
  <c r="P362" i="174"/>
  <c r="P358" i="174"/>
  <c r="P350" i="174"/>
  <c r="P346" i="174"/>
  <c r="P338" i="174"/>
  <c r="P334" i="174"/>
  <c r="P330" i="174"/>
  <c r="P326" i="174"/>
  <c r="P322" i="174"/>
  <c r="P318" i="174"/>
  <c r="P314" i="174"/>
  <c r="P310" i="174"/>
  <c r="P273" i="174"/>
  <c r="P269" i="174"/>
  <c r="P265" i="174"/>
  <c r="P261" i="174"/>
  <c r="P257" i="174"/>
  <c r="P253" i="174"/>
  <c r="P245" i="174"/>
  <c r="P237" i="174"/>
  <c r="P233" i="174"/>
  <c r="P229" i="174"/>
  <c r="P225" i="174"/>
  <c r="P221" i="174"/>
  <c r="P217" i="174"/>
  <c r="P213" i="174"/>
  <c r="P209" i="174"/>
  <c r="P205" i="174"/>
  <c r="P201" i="174"/>
  <c r="P197" i="174"/>
  <c r="P193" i="174"/>
  <c r="P189" i="174"/>
  <c r="P185" i="174"/>
  <c r="P181" i="174"/>
  <c r="P177" i="174"/>
  <c r="P173" i="174"/>
  <c r="P169" i="174"/>
  <c r="P161" i="174"/>
  <c r="P153" i="174"/>
  <c r="P149" i="174"/>
  <c r="P145" i="174"/>
  <c r="P141" i="174"/>
  <c r="P137" i="174"/>
  <c r="P133" i="174"/>
  <c r="P129" i="174"/>
  <c r="P125" i="174"/>
  <c r="P121" i="174"/>
  <c r="P117" i="174"/>
  <c r="P113" i="174"/>
  <c r="P109" i="174"/>
  <c r="P105" i="174"/>
  <c r="P101" i="174"/>
  <c r="P97" i="174"/>
  <c r="P93" i="174"/>
  <c r="P89" i="174"/>
  <c r="P85" i="174"/>
  <c r="P81" i="174"/>
  <c r="P77" i="174"/>
  <c r="P73" i="174"/>
  <c r="P65" i="174"/>
  <c r="P1" i="174" l="1"/>
  <c r="AH1000" i="174"/>
  <c r="AD997" i="174"/>
  <c r="AH994" i="174"/>
  <c r="AG992" i="174"/>
  <c r="AD989" i="174"/>
  <c r="BJ987" i="174"/>
  <c r="AD980" i="174"/>
  <c r="AH970" i="174"/>
  <c r="AG968" i="174"/>
  <c r="BH965" i="174"/>
  <c r="BI964" i="174"/>
  <c r="V962" i="174"/>
  <c r="Q961" i="174"/>
  <c r="BI959" i="174"/>
  <c r="BG958" i="174"/>
  <c r="BH957" i="174"/>
  <c r="AG952" i="174"/>
  <c r="BJ951" i="174"/>
  <c r="BG950" i="174"/>
  <c r="BL947" i="174"/>
  <c r="AF943" i="174"/>
  <c r="AI942" i="174"/>
  <c r="AI940" i="174"/>
  <c r="BL934" i="174"/>
  <c r="BL933" i="174"/>
  <c r="Q932" i="174"/>
  <c r="BG928" i="174"/>
  <c r="Q926" i="174"/>
  <c r="R925" i="174"/>
  <c r="V923" i="174"/>
  <c r="BJ920" i="174"/>
  <c r="BJ919" i="174"/>
  <c r="R918" i="174"/>
  <c r="AH916" i="174"/>
  <c r="Q915" i="174"/>
  <c r="U912" i="174"/>
  <c r="BL910" i="174"/>
  <c r="BL909" i="174"/>
  <c r="BI908" i="174"/>
  <c r="BL906" i="174"/>
  <c r="BG905" i="174"/>
  <c r="U903" i="174"/>
  <c r="AD901" i="174"/>
  <c r="AG900" i="174"/>
  <c r="BJ897" i="174"/>
  <c r="BF891" i="174"/>
  <c r="BL890" i="174"/>
  <c r="Q889" i="174"/>
  <c r="U887" i="174"/>
  <c r="AG886" i="174"/>
  <c r="AH885" i="174"/>
  <c r="V883" i="174"/>
  <c r="AC882" i="174"/>
  <c r="AF880" i="174"/>
  <c r="V879" i="174"/>
  <c r="BG878" i="174"/>
  <c r="AI877" i="174"/>
  <c r="BF876" i="174"/>
  <c r="AH875" i="174"/>
  <c r="AD873" i="174"/>
  <c r="AG871" i="174"/>
  <c r="AF870" i="174"/>
  <c r="BI866" i="174"/>
  <c r="AF863" i="174"/>
  <c r="BG861" i="174"/>
  <c r="AI855" i="174"/>
  <c r="BG854" i="174"/>
  <c r="U850" i="174"/>
  <c r="BI846" i="174"/>
  <c r="BJ840" i="174"/>
  <c r="U831" i="174"/>
  <c r="AH824" i="174"/>
  <c r="AG817" i="174"/>
  <c r="AH816" i="174"/>
  <c r="AG812" i="174"/>
  <c r="AC810" i="174"/>
  <c r="BJ809" i="174"/>
  <c r="BH808" i="174"/>
  <c r="V807" i="174"/>
  <c r="BG802" i="174"/>
  <c r="BG799" i="174"/>
  <c r="BG796" i="174"/>
  <c r="AF795" i="174"/>
  <c r="AF790" i="174"/>
  <c r="V789" i="174"/>
  <c r="AI788" i="174"/>
  <c r="BI785" i="174"/>
  <c r="BJ781" i="174"/>
  <c r="U779" i="174"/>
  <c r="AC778" i="174"/>
  <c r="U771" i="174"/>
  <c r="BE770" i="174"/>
  <c r="AH763" i="174"/>
  <c r="U761" i="174"/>
  <c r="R756" i="174"/>
  <c r="BG755" i="174"/>
  <c r="BG754" i="174"/>
  <c r="AH751" i="174"/>
  <c r="BJ747" i="174"/>
  <c r="Q742" i="174"/>
  <c r="BG739" i="174"/>
  <c r="AC738" i="174"/>
  <c r="BF734" i="174"/>
  <c r="BJ731" i="174"/>
  <c r="BE726" i="174"/>
  <c r="U721" i="174"/>
  <c r="AH718" i="174"/>
  <c r="BE715" i="174"/>
  <c r="BH708" i="174"/>
  <c r="AH707" i="174"/>
  <c r="Q706" i="174"/>
  <c r="BJ705" i="174"/>
  <c r="BJ701" i="174"/>
  <c r="BG699" i="174"/>
  <c r="BG694" i="174"/>
  <c r="BG690" i="174"/>
  <c r="AH689" i="174"/>
  <c r="U687" i="174"/>
  <c r="U679" i="174"/>
  <c r="BH675" i="174"/>
  <c r="BL674" i="174"/>
  <c r="V670" i="174"/>
  <c r="BI668" i="174"/>
  <c r="BF664" i="174"/>
  <c r="V661" i="174"/>
  <c r="BH659" i="174"/>
  <c r="AH658" i="174"/>
  <c r="BJ654" i="174"/>
  <c r="BI652" i="174"/>
  <c r="BJ643" i="174"/>
  <c r="BI642" i="174"/>
  <c r="V633" i="174"/>
  <c r="BF632" i="174"/>
  <c r="BG627" i="174"/>
  <c r="BF612" i="174"/>
  <c r="AH595" i="174"/>
  <c r="BG592" i="174"/>
  <c r="BH591" i="174"/>
  <c r="BJ585" i="174"/>
  <c r="BG580" i="174"/>
  <c r="BH573" i="174"/>
  <c r="BL572" i="174"/>
  <c r="BG571" i="174"/>
  <c r="BL562" i="174"/>
  <c r="BL555" i="174"/>
  <c r="BF553" i="174"/>
  <c r="BG549" i="174"/>
  <c r="BJ546" i="174"/>
  <c r="BH543" i="174"/>
  <c r="BL539" i="174"/>
  <c r="BJ529" i="174"/>
  <c r="U526" i="174"/>
  <c r="BG524" i="174"/>
  <c r="BJ517" i="174"/>
  <c r="BJ515" i="174"/>
  <c r="BF514" i="174"/>
  <c r="BH513" i="174"/>
  <c r="BL507" i="174"/>
  <c r="BL505" i="174"/>
  <c r="BJ503" i="174"/>
  <c r="BG500" i="174"/>
  <c r="AH499" i="174"/>
  <c r="BF498" i="174"/>
  <c r="BI496" i="174"/>
  <c r="BF494" i="174"/>
  <c r="BL486" i="174"/>
  <c r="BL482" i="174"/>
  <c r="BF479" i="174"/>
  <c r="BH477" i="174"/>
  <c r="BJ472" i="174"/>
  <c r="BJ470" i="174"/>
  <c r="AH469" i="174"/>
  <c r="AH462" i="174"/>
  <c r="BH455" i="174"/>
  <c r="U454" i="174"/>
  <c r="BH453" i="174"/>
  <c r="BG451" i="174"/>
  <c r="U450" i="174"/>
  <c r="BH448" i="174"/>
  <c r="BI437" i="174"/>
  <c r="BL436" i="174"/>
  <c r="BL432" i="174"/>
  <c r="BJ418" i="174"/>
  <c r="AH416" i="174"/>
  <c r="BH410" i="174"/>
  <c r="U398" i="174"/>
  <c r="BL395" i="174"/>
  <c r="BI393" i="174"/>
  <c r="AH392" i="174"/>
  <c r="BI389" i="174"/>
  <c r="BJ382" i="174"/>
  <c r="AH375" i="174"/>
  <c r="BJ350" i="174"/>
  <c r="BH347" i="174"/>
  <c r="BJ340" i="174"/>
  <c r="BI332" i="174"/>
  <c r="BG327" i="174"/>
  <c r="BJ318" i="174"/>
  <c r="AH307" i="174"/>
  <c r="BG305" i="174"/>
  <c r="AH297" i="174"/>
  <c r="AH295" i="174"/>
  <c r="BJ290" i="174"/>
  <c r="AH288" i="174"/>
  <c r="AH275" i="174"/>
  <c r="AH270" i="174"/>
  <c r="BG263" i="174"/>
  <c r="BI260" i="174"/>
  <c r="BH257" i="174"/>
  <c r="BJ256" i="174"/>
  <c r="BL252" i="174"/>
  <c r="BL251" i="174"/>
  <c r="BJ250" i="174"/>
  <c r="BG249" i="174"/>
  <c r="BI248" i="174"/>
  <c r="BI246" i="174"/>
  <c r="BH245" i="174"/>
  <c r="BJ244" i="174"/>
  <c r="BG235" i="174"/>
  <c r="BH231" i="174"/>
  <c r="BL229" i="174"/>
  <c r="BH216" i="174"/>
  <c r="BH199" i="174"/>
  <c r="BG189" i="174"/>
  <c r="BJ188" i="174"/>
  <c r="U182" i="174"/>
  <c r="BH178" i="174"/>
  <c r="BG169" i="174"/>
  <c r="BL165" i="174"/>
  <c r="BG161" i="174"/>
  <c r="BL159" i="174"/>
  <c r="BH152" i="174"/>
  <c r="U150" i="174"/>
  <c r="U146" i="174"/>
  <c r="BH142" i="174"/>
  <c r="U136" i="174"/>
  <c r="BG135" i="174"/>
  <c r="AH134" i="174"/>
  <c r="BL125" i="174"/>
  <c r="U120" i="174"/>
  <c r="BG119" i="174"/>
  <c r="BH114" i="174"/>
  <c r="BJ110" i="174"/>
  <c r="BG109" i="174"/>
  <c r="BH108" i="174"/>
  <c r="BG100" i="174"/>
  <c r="BG99" i="174"/>
  <c r="BH98" i="174"/>
  <c r="BG94" i="174"/>
  <c r="BG93" i="174"/>
  <c r="AH89" i="174"/>
  <c r="BF83" i="174"/>
  <c r="U82" i="174"/>
  <c r="AH79" i="174"/>
  <c r="BF77" i="174"/>
  <c r="BG75" i="174"/>
  <c r="AH74" i="174"/>
  <c r="U64" i="174"/>
  <c r="BG61" i="174"/>
  <c r="BG59" i="174"/>
  <c r="BI56" i="174"/>
  <c r="BF48" i="174"/>
  <c r="BJ40" i="174"/>
  <c r="U36" i="174"/>
  <c r="BG35" i="174"/>
  <c r="BI31" i="174"/>
  <c r="BG30" i="174"/>
  <c r="U29" i="174"/>
  <c r="BH24" i="174"/>
  <c r="BJ14" i="174"/>
  <c r="R777" i="174" l="1"/>
  <c r="BF879" i="174"/>
  <c r="AG983" i="174"/>
  <c r="BL911" i="174"/>
  <c r="U934" i="174"/>
  <c r="Q878" i="174"/>
  <c r="AH847" i="174"/>
  <c r="Q985" i="174"/>
  <c r="R706" i="174"/>
  <c r="AH726" i="174"/>
  <c r="BF921" i="174"/>
  <c r="AF934" i="174"/>
  <c r="R943" i="174"/>
  <c r="BG946" i="174"/>
  <c r="V732" i="174"/>
  <c r="U795" i="174"/>
  <c r="R906" i="174"/>
  <c r="R909" i="174"/>
  <c r="BG906" i="174"/>
  <c r="BF909" i="174"/>
  <c r="U919" i="174"/>
  <c r="BE754" i="174"/>
  <c r="V781" i="174"/>
  <c r="U885" i="174"/>
  <c r="AG921" i="174"/>
  <c r="BH958" i="174"/>
  <c r="R940" i="174"/>
  <c r="R950" i="174"/>
  <c r="AH925" i="174"/>
  <c r="BG934" i="174"/>
  <c r="Q981" i="174"/>
  <c r="AD991" i="174"/>
  <c r="R730" i="174"/>
  <c r="BE847" i="174"/>
  <c r="R934" i="174"/>
  <c r="R958" i="174"/>
  <c r="BJ981" i="174"/>
  <c r="BH766" i="174"/>
  <c r="AC862" i="174"/>
  <c r="BG900" i="174"/>
  <c r="BL781" i="174"/>
  <c r="BL795" i="174"/>
  <c r="BG808" i="174"/>
  <c r="BF862" i="174"/>
  <c r="AH877" i="174"/>
  <c r="BE891" i="174"/>
  <c r="BL898" i="174"/>
  <c r="AG903" i="174"/>
  <c r="U906" i="174"/>
  <c r="U909" i="174"/>
  <c r="AF910" i="174"/>
  <c r="BF930" i="174"/>
  <c r="BF934" i="174"/>
  <c r="BL940" i="174"/>
  <c r="R947" i="174"/>
  <c r="AC958" i="174"/>
  <c r="AF961" i="174"/>
  <c r="BH991" i="174"/>
  <c r="BG993" i="174"/>
  <c r="BH707" i="174"/>
  <c r="U723" i="174"/>
  <c r="U816" i="174"/>
  <c r="AH843" i="174"/>
  <c r="AC847" i="174"/>
  <c r="BG862" i="174"/>
  <c r="AI867" i="174"/>
  <c r="AD897" i="174"/>
  <c r="AF906" i="174"/>
  <c r="R929" i="174"/>
  <c r="BG930" i="174"/>
  <c r="AG958" i="174"/>
  <c r="BJ707" i="174"/>
  <c r="BE718" i="174"/>
  <c r="BI734" i="174"/>
  <c r="BG762" i="174"/>
  <c r="BE763" i="174"/>
  <c r="AC766" i="174"/>
  <c r="AD785" i="174"/>
  <c r="U800" i="174"/>
  <c r="BJ827" i="174"/>
  <c r="AI840" i="174"/>
  <c r="BH861" i="174"/>
  <c r="BF906" i="174"/>
  <c r="BE909" i="174"/>
  <c r="Q958" i="174"/>
  <c r="AH958" i="174"/>
  <c r="BG965" i="174"/>
  <c r="BL969" i="174"/>
  <c r="AC973" i="174"/>
  <c r="AH981" i="174"/>
  <c r="U709" i="174"/>
  <c r="R755" i="174"/>
  <c r="BG756" i="174"/>
  <c r="Q770" i="174"/>
  <c r="BL775" i="174"/>
  <c r="BI780" i="174"/>
  <c r="AH788" i="174"/>
  <c r="V809" i="174"/>
  <c r="BL819" i="174"/>
  <c r="BJ819" i="174"/>
  <c r="AI819" i="174"/>
  <c r="BJ836" i="174"/>
  <c r="AG836" i="174"/>
  <c r="AG851" i="174"/>
  <c r="R858" i="174"/>
  <c r="BJ858" i="174"/>
  <c r="BJ899" i="174"/>
  <c r="BG914" i="174"/>
  <c r="BH914" i="174"/>
  <c r="AD917" i="174"/>
  <c r="AH917" i="174"/>
  <c r="AG927" i="174"/>
  <c r="BJ927" i="174"/>
  <c r="BH948" i="174"/>
  <c r="BL960" i="174"/>
  <c r="BJ960" i="174"/>
  <c r="Q990" i="174"/>
  <c r="AH709" i="174"/>
  <c r="U715" i="174"/>
  <c r="BJ717" i="174"/>
  <c r="BE731" i="174"/>
  <c r="V766" i="174"/>
  <c r="R770" i="174"/>
  <c r="BE773" i="174"/>
  <c r="R781" i="174"/>
  <c r="AD808" i="174"/>
  <c r="BE817" i="174"/>
  <c r="BL860" i="174"/>
  <c r="BL879" i="174"/>
  <c r="AI883" i="174"/>
  <c r="BF910" i="174"/>
  <c r="R910" i="174"/>
  <c r="U910" i="174"/>
  <c r="BL916" i="174"/>
  <c r="BI916" i="174"/>
  <c r="AG916" i="174"/>
  <c r="U916" i="174"/>
  <c r="BJ928" i="174"/>
  <c r="Q928" i="174"/>
  <c r="AG929" i="174"/>
  <c r="BL929" i="174"/>
  <c r="BF935" i="174"/>
  <c r="BE935" i="174"/>
  <c r="BG944" i="174"/>
  <c r="V944" i="174"/>
  <c r="V715" i="174"/>
  <c r="BG731" i="174"/>
  <c r="AH734" i="174"/>
  <c r="BG747" i="174"/>
  <c r="AH755" i="174"/>
  <c r="AH770" i="174"/>
  <c r="R794" i="174"/>
  <c r="BF802" i="174"/>
  <c r="BF809" i="174"/>
  <c r="BG840" i="174"/>
  <c r="AF840" i="174"/>
  <c r="V851" i="174"/>
  <c r="BE877" i="174"/>
  <c r="U877" i="174"/>
  <c r="BG889" i="174"/>
  <c r="AH889" i="174"/>
  <c r="AG889" i="174"/>
  <c r="AG901" i="174"/>
  <c r="AD905" i="174"/>
  <c r="BH905" i="174"/>
  <c r="AG907" i="174"/>
  <c r="U913" i="174"/>
  <c r="AG933" i="174"/>
  <c r="BF938" i="174"/>
  <c r="BL962" i="174"/>
  <c r="BG962" i="174"/>
  <c r="BE740" i="174"/>
  <c r="R747" i="174"/>
  <c r="BJ755" i="174"/>
  <c r="BJ771" i="174"/>
  <c r="AF780" i="174"/>
  <c r="BH785" i="174"/>
  <c r="AC788" i="174"/>
  <c r="AD800" i="174"/>
  <c r="AC812" i="174"/>
  <c r="V817" i="174"/>
  <c r="V819" i="174"/>
  <c r="BE836" i="174"/>
  <c r="AF851" i="174"/>
  <c r="AD866" i="174"/>
  <c r="BE867" i="174"/>
  <c r="V877" i="174"/>
  <c r="BG899" i="174"/>
  <c r="BG903" i="174"/>
  <c r="BG910" i="174"/>
  <c r="BH916" i="174"/>
  <c r="AC917" i="174"/>
  <c r="BE921" i="174"/>
  <c r="U921" i="174"/>
  <c r="V921" i="174"/>
  <c r="BI926" i="174"/>
  <c r="AC927" i="174"/>
  <c r="AF930" i="174"/>
  <c r="BL930" i="174"/>
  <c r="U930" i="174"/>
  <c r="R930" i="174"/>
  <c r="AG946" i="174"/>
  <c r="AD946" i="174"/>
  <c r="BH946" i="174"/>
  <c r="U946" i="174"/>
  <c r="V946" i="174"/>
  <c r="AI948" i="174"/>
  <c r="AH983" i="174"/>
  <c r="R983" i="174"/>
  <c r="AC983" i="174"/>
  <c r="BH983" i="174"/>
  <c r="BG983" i="174"/>
  <c r="Q983" i="174"/>
  <c r="BE950" i="174"/>
  <c r="V950" i="174"/>
  <c r="BF952" i="174"/>
  <c r="V952" i="174"/>
  <c r="BE952" i="174"/>
  <c r="BG969" i="174"/>
  <c r="AC969" i="174"/>
  <c r="BL985" i="174"/>
  <c r="BH985" i="174"/>
  <c r="AI985" i="174"/>
  <c r="U891" i="174"/>
  <c r="AH943" i="174"/>
  <c r="BL943" i="174"/>
  <c r="BL950" i="174"/>
  <c r="U952" i="174"/>
  <c r="BJ961" i="174"/>
  <c r="AD965" i="174"/>
  <c r="BH973" i="174"/>
  <c r="AC993" i="174"/>
  <c r="BF999" i="174"/>
  <c r="AD909" i="174"/>
  <c r="S711" i="174"/>
  <c r="S720" i="174"/>
  <c r="S722" i="174"/>
  <c r="AH722" i="174"/>
  <c r="S735" i="174"/>
  <c r="BH735" i="174"/>
  <c r="AI735" i="174"/>
  <c r="S744" i="174"/>
  <c r="Q746" i="174"/>
  <c r="S746" i="174"/>
  <c r="BG746" i="174"/>
  <c r="BE746" i="174"/>
  <c r="BH746" i="174"/>
  <c r="S774" i="174"/>
  <c r="BI774" i="174"/>
  <c r="AD774" i="174"/>
  <c r="Q774" i="174"/>
  <c r="BH774" i="174"/>
  <c r="AC774" i="174"/>
  <c r="V774" i="174"/>
  <c r="BL774" i="174"/>
  <c r="BH783" i="174"/>
  <c r="S783" i="174"/>
  <c r="AI787" i="174"/>
  <c r="S787" i="174"/>
  <c r="BL787" i="174"/>
  <c r="BE787" i="174"/>
  <c r="BJ787" i="174"/>
  <c r="AH787" i="174"/>
  <c r="V787" i="174"/>
  <c r="BH787" i="174"/>
  <c r="AH792" i="174"/>
  <c r="S792" i="174"/>
  <c r="R792" i="174"/>
  <c r="BI798" i="174"/>
  <c r="S798" i="174"/>
  <c r="U798" i="174"/>
  <c r="BL798" i="174"/>
  <c r="S801" i="174"/>
  <c r="S803" i="174"/>
  <c r="BE803" i="174"/>
  <c r="R803" i="174"/>
  <c r="AH803" i="174"/>
  <c r="AC803" i="174"/>
  <c r="S805" i="174"/>
  <c r="S806" i="174"/>
  <c r="S811" i="174"/>
  <c r="BJ811" i="174"/>
  <c r="BI811" i="174"/>
  <c r="U811" i="174"/>
  <c r="AC811" i="174"/>
  <c r="AI813" i="174"/>
  <c r="S813" i="174"/>
  <c r="S818" i="174"/>
  <c r="BG818" i="174"/>
  <c r="S825" i="174"/>
  <c r="BF825" i="174"/>
  <c r="AC825" i="174"/>
  <c r="BE825" i="174"/>
  <c r="BJ825" i="174"/>
  <c r="R825" i="174"/>
  <c r="AC826" i="174"/>
  <c r="S826" i="174"/>
  <c r="R826" i="174"/>
  <c r="BH826" i="174"/>
  <c r="R833" i="174"/>
  <c r="S833" i="174"/>
  <c r="S835" i="174"/>
  <c r="AH835" i="174"/>
  <c r="BJ835" i="174"/>
  <c r="AF835" i="174"/>
  <c r="AI835" i="174"/>
  <c r="V835" i="174"/>
  <c r="BF835" i="174"/>
  <c r="S893" i="174"/>
  <c r="BJ893" i="174"/>
  <c r="BG893" i="174"/>
  <c r="AC893" i="174"/>
  <c r="AG893" i="174"/>
  <c r="R893" i="174"/>
  <c r="AH893" i="174"/>
  <c r="S912" i="174"/>
  <c r="BI912" i="174"/>
  <c r="AC912" i="174"/>
  <c r="BH912" i="174"/>
  <c r="BL912" i="174"/>
  <c r="BF912" i="174"/>
  <c r="R912" i="174"/>
  <c r="BG912" i="174"/>
  <c r="S915" i="174"/>
  <c r="BG915" i="174"/>
  <c r="AD915" i="174"/>
  <c r="U915" i="174"/>
  <c r="BL915" i="174"/>
  <c r="BE915" i="174"/>
  <c r="AC915" i="174"/>
  <c r="R915" i="174"/>
  <c r="BH915" i="174"/>
  <c r="AG915" i="174"/>
  <c r="V915" i="174"/>
  <c r="S919" i="174"/>
  <c r="BE919" i="174"/>
  <c r="AC919" i="174"/>
  <c r="AH919" i="174"/>
  <c r="V919" i="174"/>
  <c r="BH919" i="174"/>
  <c r="AD919" i="174"/>
  <c r="AG919" i="174"/>
  <c r="BF932" i="174"/>
  <c r="S704" i="174"/>
  <c r="BF704" i="174"/>
  <c r="BI722" i="174"/>
  <c r="BI730" i="174"/>
  <c r="S730" i="174"/>
  <c r="AH735" i="174"/>
  <c r="AI741" i="174"/>
  <c r="S741" i="174"/>
  <c r="BI746" i="174"/>
  <c r="AC752" i="174"/>
  <c r="S752" i="174"/>
  <c r="S754" i="174"/>
  <c r="AH754" i="174"/>
  <c r="BI754" i="174"/>
  <c r="AC754" i="174"/>
  <c r="R754" i="174"/>
  <c r="S756" i="174"/>
  <c r="V756" i="174"/>
  <c r="BI758" i="174"/>
  <c r="BH763" i="174"/>
  <c r="S763" i="174"/>
  <c r="BJ763" i="174"/>
  <c r="R763" i="174"/>
  <c r="BG763" i="174"/>
  <c r="V763" i="174"/>
  <c r="BF764" i="174"/>
  <c r="S764" i="174"/>
  <c r="BE766" i="174"/>
  <c r="S766" i="174"/>
  <c r="BF766" i="174"/>
  <c r="BI766" i="174"/>
  <c r="AH766" i="174"/>
  <c r="R766" i="174"/>
  <c r="BG766" i="174"/>
  <c r="S768" i="174"/>
  <c r="S775" i="174"/>
  <c r="V775" i="174"/>
  <c r="BE775" i="174"/>
  <c r="S777" i="174"/>
  <c r="V777" i="174"/>
  <c r="BE777" i="174"/>
  <c r="U787" i="174"/>
  <c r="BI787" i="174"/>
  <c r="AD795" i="174"/>
  <c r="AG803" i="174"/>
  <c r="S808" i="174"/>
  <c r="BF808" i="174"/>
  <c r="V808" i="174"/>
  <c r="BE808" i="174"/>
  <c r="Q808" i="174"/>
  <c r="AH811" i="174"/>
  <c r="AF812" i="174"/>
  <c r="AF818" i="174"/>
  <c r="BE820" i="174"/>
  <c r="S820" i="174"/>
  <c r="BF820" i="174"/>
  <c r="Q820" i="174"/>
  <c r="V825" i="174"/>
  <c r="BJ843" i="174"/>
  <c r="AG849" i="174"/>
  <c r="S849" i="174"/>
  <c r="U849" i="174"/>
  <c r="BJ849" i="174"/>
  <c r="BH855" i="174"/>
  <c r="S855" i="174"/>
  <c r="V855" i="174"/>
  <c r="BH859" i="174"/>
  <c r="S859" i="174"/>
  <c r="S870" i="174"/>
  <c r="BH870" i="174"/>
  <c r="BG870" i="174"/>
  <c r="Q870" i="174"/>
  <c r="S878" i="174"/>
  <c r="AI878" i="174"/>
  <c r="BL878" i="174"/>
  <c r="U878" i="174"/>
  <c r="BF878" i="174"/>
  <c r="BG887" i="174"/>
  <c r="S887" i="174"/>
  <c r="BE887" i="174"/>
  <c r="AI887" i="174"/>
  <c r="V887" i="174"/>
  <c r="BF887" i="174"/>
  <c r="AG887" i="174"/>
  <c r="Q887" i="174"/>
  <c r="AH887" i="174"/>
  <c r="S894" i="174"/>
  <c r="S896" i="174"/>
  <c r="AF896" i="174"/>
  <c r="BL896" i="174"/>
  <c r="AI897" i="174"/>
  <c r="S913" i="174"/>
  <c r="BF913" i="174"/>
  <c r="BE913" i="174"/>
  <c r="V913" i="174"/>
  <c r="BG913" i="174"/>
  <c r="R913" i="174"/>
  <c r="AI913" i="174"/>
  <c r="AI915" i="174"/>
  <c r="BJ932" i="174"/>
  <c r="S703" i="174"/>
  <c r="V703" i="174"/>
  <c r="BG706" i="174"/>
  <c r="S706" i="174"/>
  <c r="BH706" i="174"/>
  <c r="AC706" i="174"/>
  <c r="S707" i="174"/>
  <c r="BG707" i="174"/>
  <c r="U707" i="174"/>
  <c r="BE707" i="174"/>
  <c r="R707" i="174"/>
  <c r="S712" i="174"/>
  <c r="S714" i="174"/>
  <c r="R714" i="174"/>
  <c r="AC714" i="174"/>
  <c r="S718" i="174"/>
  <c r="BF718" i="174"/>
  <c r="AC718" i="174"/>
  <c r="Q718" i="174"/>
  <c r="BF724" i="174"/>
  <c r="S724" i="174"/>
  <c r="S726" i="174"/>
  <c r="BI726" i="174"/>
  <c r="Q726" i="174"/>
  <c r="BF726" i="174"/>
  <c r="AC726" i="174"/>
  <c r="V726" i="174"/>
  <c r="S727" i="174"/>
  <c r="AH727" i="174"/>
  <c r="S740" i="174"/>
  <c r="BG740" i="174"/>
  <c r="BF740" i="174"/>
  <c r="R740" i="174"/>
  <c r="S749" i="174"/>
  <c r="S751" i="174"/>
  <c r="S759" i="174"/>
  <c r="S761" i="174"/>
  <c r="BJ761" i="174"/>
  <c r="BH761" i="174"/>
  <c r="S771" i="174"/>
  <c r="V771" i="174"/>
  <c r="BI771" i="174"/>
  <c r="S773" i="174"/>
  <c r="BJ773" i="174"/>
  <c r="AF773" i="174"/>
  <c r="BI773" i="174"/>
  <c r="AI773" i="174"/>
  <c r="AI774" i="174"/>
  <c r="AI778" i="174"/>
  <c r="S778" i="174"/>
  <c r="AD778" i="174"/>
  <c r="AD780" i="174"/>
  <c r="S780" i="174"/>
  <c r="AI780" i="174"/>
  <c r="Q780" i="174"/>
  <c r="AH780" i="174"/>
  <c r="AD783" i="174"/>
  <c r="S785" i="174"/>
  <c r="BE785" i="174"/>
  <c r="V785" i="174"/>
  <c r="BL785" i="174"/>
  <c r="AD787" i="174"/>
  <c r="S788" i="174"/>
  <c r="BL788" i="174"/>
  <c r="AF788" i="174"/>
  <c r="R788" i="174"/>
  <c r="BE788" i="174"/>
  <c r="AD788" i="174"/>
  <c r="Q788" i="174"/>
  <c r="V788" i="174"/>
  <c r="S789" i="174"/>
  <c r="AH789" i="174"/>
  <c r="AF789" i="174"/>
  <c r="BH789" i="174"/>
  <c r="S791" i="174"/>
  <c r="V791" i="174"/>
  <c r="S794" i="174"/>
  <c r="BJ794" i="174"/>
  <c r="BF794" i="174"/>
  <c r="BL794" i="174"/>
  <c r="S797" i="174"/>
  <c r="AH797" i="174"/>
  <c r="AC798" i="174"/>
  <c r="BG803" i="174"/>
  <c r="AC814" i="174"/>
  <c r="S814" i="174"/>
  <c r="S816" i="174"/>
  <c r="BF816" i="174"/>
  <c r="AG825" i="174"/>
  <c r="S827" i="174"/>
  <c r="BG827" i="174"/>
  <c r="AC827" i="174"/>
  <c r="BL827" i="174"/>
  <c r="AG827" i="174"/>
  <c r="BI827" i="174"/>
  <c r="AD827" i="174"/>
  <c r="AF827" i="174"/>
  <c r="AG832" i="174"/>
  <c r="S832" i="174"/>
  <c r="BH832" i="174"/>
  <c r="S842" i="174"/>
  <c r="BH842" i="174"/>
  <c r="AF842" i="174"/>
  <c r="Q842" i="174"/>
  <c r="BF842" i="174"/>
  <c r="BJ842" i="174"/>
  <c r="AG842" i="174"/>
  <c r="R842" i="174"/>
  <c r="BE842" i="174"/>
  <c r="S884" i="174"/>
  <c r="AC884" i="174"/>
  <c r="S908" i="174"/>
  <c r="AC908" i="174"/>
  <c r="BH913" i="174"/>
  <c r="BJ915" i="174"/>
  <c r="S922" i="174"/>
  <c r="S705" i="174"/>
  <c r="S716" i="174"/>
  <c r="S721" i="174"/>
  <c r="BF728" i="174"/>
  <c r="S728" i="174"/>
  <c r="AI733" i="174"/>
  <c r="S733" i="174"/>
  <c r="S736" i="174"/>
  <c r="S738" i="174"/>
  <c r="R746" i="174"/>
  <c r="S758" i="174"/>
  <c r="BH758" i="174"/>
  <c r="V758" i="174"/>
  <c r="BG758" i="174"/>
  <c r="Q758" i="174"/>
  <c r="AC758" i="174"/>
  <c r="S762" i="174"/>
  <c r="BI762" i="174"/>
  <c r="R762" i="174"/>
  <c r="BH762" i="174"/>
  <c r="Q762" i="174"/>
  <c r="BE774" i="174"/>
  <c r="AI779" i="174"/>
  <c r="S779" i="174"/>
  <c r="AF783" i="174"/>
  <c r="S790" i="174"/>
  <c r="BE792" i="174"/>
  <c r="S795" i="174"/>
  <c r="BG795" i="174"/>
  <c r="AC795" i="174"/>
  <c r="AH795" i="174"/>
  <c r="BJ795" i="174"/>
  <c r="AF798" i="174"/>
  <c r="BJ803" i="174"/>
  <c r="U805" i="174"/>
  <c r="S812" i="174"/>
  <c r="BJ812" i="174"/>
  <c r="BI812" i="174"/>
  <c r="AD812" i="174"/>
  <c r="Q812" i="174"/>
  <c r="BL812" i="174"/>
  <c r="S821" i="174"/>
  <c r="BG821" i="174"/>
  <c r="BF821" i="174"/>
  <c r="BF822" i="174"/>
  <c r="S822" i="174"/>
  <c r="BH824" i="174"/>
  <c r="S824" i="174"/>
  <c r="BI824" i="174"/>
  <c r="AD824" i="174"/>
  <c r="BG824" i="174"/>
  <c r="AC824" i="174"/>
  <c r="U824" i="174"/>
  <c r="BJ824" i="174"/>
  <c r="AI825" i="174"/>
  <c r="S831" i="174"/>
  <c r="AH831" i="174"/>
  <c r="BL831" i="174"/>
  <c r="Q831" i="174"/>
  <c r="S841" i="174"/>
  <c r="AG841" i="174"/>
  <c r="AC841" i="174"/>
  <c r="BJ841" i="174"/>
  <c r="Q841" i="174"/>
  <c r="BI843" i="174"/>
  <c r="S843" i="174"/>
  <c r="BF843" i="174"/>
  <c r="AF843" i="174"/>
  <c r="U843" i="174"/>
  <c r="BL843" i="174"/>
  <c r="BE843" i="174"/>
  <c r="Q843" i="174"/>
  <c r="BH843" i="174"/>
  <c r="AG843" i="174"/>
  <c r="R850" i="174"/>
  <c r="S850" i="174"/>
  <c r="AI850" i="174"/>
  <c r="S890" i="174"/>
  <c r="AC890" i="174"/>
  <c r="BG890" i="174"/>
  <c r="BI897" i="174"/>
  <c r="S897" i="174"/>
  <c r="BG897" i="174"/>
  <c r="AG897" i="174"/>
  <c r="Q897" i="174"/>
  <c r="BL897" i="174"/>
  <c r="BF897" i="174"/>
  <c r="V897" i="174"/>
  <c r="BH897" i="174"/>
  <c r="AH897" i="174"/>
  <c r="AC897" i="174"/>
  <c r="R897" i="174"/>
  <c r="U897" i="174"/>
  <c r="S932" i="174"/>
  <c r="BH932" i="174"/>
  <c r="AF932" i="174"/>
  <c r="U932" i="174"/>
  <c r="BG932" i="174"/>
  <c r="AD932" i="174"/>
  <c r="R932" i="174"/>
  <c r="BI932" i="174"/>
  <c r="AH932" i="174"/>
  <c r="AC932" i="174"/>
  <c r="BF828" i="174"/>
  <c r="S828" i="174"/>
  <c r="S829" i="174"/>
  <c r="U829" i="174"/>
  <c r="S830" i="174"/>
  <c r="AF830" i="174"/>
  <c r="BI839" i="174"/>
  <c r="S839" i="174"/>
  <c r="S844" i="174"/>
  <c r="S846" i="174"/>
  <c r="AD846" i="174"/>
  <c r="BH846" i="174"/>
  <c r="BE848" i="174"/>
  <c r="S848" i="174"/>
  <c r="S852" i="174"/>
  <c r="BL857" i="174"/>
  <c r="S857" i="174"/>
  <c r="AC857" i="174"/>
  <c r="S860" i="174"/>
  <c r="AD860" i="174"/>
  <c r="AI860" i="174"/>
  <c r="S863" i="174"/>
  <c r="S868" i="174"/>
  <c r="R868" i="174"/>
  <c r="BL871" i="174"/>
  <c r="S871" i="174"/>
  <c r="V871" i="174"/>
  <c r="S874" i="174"/>
  <c r="BI879" i="174"/>
  <c r="S879" i="174"/>
  <c r="U879" i="174"/>
  <c r="AD879" i="174"/>
  <c r="AI879" i="174"/>
  <c r="BJ879" i="174"/>
  <c r="R881" i="174"/>
  <c r="S881" i="174"/>
  <c r="BG882" i="174"/>
  <c r="S882" i="174"/>
  <c r="BG883" i="174"/>
  <c r="S883" i="174"/>
  <c r="R883" i="174"/>
  <c r="AG883" i="174"/>
  <c r="BL883" i="174"/>
  <c r="BG885" i="174"/>
  <c r="S885" i="174"/>
  <c r="R885" i="174"/>
  <c r="AG885" i="174"/>
  <c r="BL885" i="174"/>
  <c r="S898" i="174"/>
  <c r="BJ898" i="174"/>
  <c r="AH902" i="174"/>
  <c r="S902" i="174"/>
  <c r="BF903" i="174"/>
  <c r="S903" i="174"/>
  <c r="R903" i="174"/>
  <c r="BE903" i="174"/>
  <c r="R904" i="174"/>
  <c r="S904" i="174"/>
  <c r="BF925" i="174"/>
  <c r="S925" i="174"/>
  <c r="AG925" i="174"/>
  <c r="S926" i="174"/>
  <c r="BF926" i="174"/>
  <c r="S938" i="174"/>
  <c r="V938" i="174"/>
  <c r="AD938" i="174"/>
  <c r="BJ938" i="174"/>
  <c r="S940" i="174"/>
  <c r="AH940" i="174"/>
  <c r="BG940" i="174"/>
  <c r="BI945" i="174"/>
  <c r="S945" i="174"/>
  <c r="S947" i="174"/>
  <c r="Q947" i="174"/>
  <c r="BJ947" i="174"/>
  <c r="S949" i="174"/>
  <c r="AF951" i="174"/>
  <c r="S954" i="174"/>
  <c r="BL955" i="174"/>
  <c r="S955" i="174"/>
  <c r="V964" i="174"/>
  <c r="S964" i="174"/>
  <c r="BF964" i="174"/>
  <c r="S966" i="174"/>
  <c r="V966" i="174"/>
  <c r="BJ966" i="174"/>
  <c r="BH972" i="174"/>
  <c r="S972" i="174"/>
  <c r="S974" i="174"/>
  <c r="S975" i="174"/>
  <c r="S976" i="174"/>
  <c r="AH980" i="174"/>
  <c r="S980" i="174"/>
  <c r="S981" i="174"/>
  <c r="V981" i="174"/>
  <c r="AG981" i="174"/>
  <c r="BG981" i="174"/>
  <c r="S982" i="174"/>
  <c r="BE987" i="174"/>
  <c r="S991" i="174"/>
  <c r="AC991" i="174"/>
  <c r="BF991" i="174"/>
  <c r="S996" i="174"/>
  <c r="BL996" i="174"/>
  <c r="S936" i="174"/>
  <c r="U936" i="174"/>
  <c r="AG936" i="174"/>
  <c r="S937" i="174"/>
  <c r="BH942" i="174"/>
  <c r="S942" i="174"/>
  <c r="BJ942" i="174"/>
  <c r="S951" i="174"/>
  <c r="AG951" i="174"/>
  <c r="BL951" i="174"/>
  <c r="BH953" i="174"/>
  <c r="S953" i="174"/>
  <c r="S957" i="174"/>
  <c r="BI957" i="174"/>
  <c r="S959" i="174"/>
  <c r="Q959" i="174"/>
  <c r="BJ959" i="174"/>
  <c r="AF967" i="174"/>
  <c r="S967" i="174"/>
  <c r="S979" i="174"/>
  <c r="S984" i="174"/>
  <c r="S987" i="174"/>
  <c r="Q987" i="174"/>
  <c r="AC987" i="174"/>
  <c r="BF987" i="174"/>
  <c r="S988" i="174"/>
  <c r="S993" i="174"/>
  <c r="S994" i="174"/>
  <c r="AI994" i="174"/>
  <c r="S997" i="174"/>
  <c r="S998" i="174"/>
  <c r="BH1000" i="174"/>
  <c r="S1000" i="174"/>
  <c r="AI1000" i="174"/>
  <c r="BF708" i="174"/>
  <c r="S708" i="174"/>
  <c r="V708" i="174"/>
  <c r="S709" i="174"/>
  <c r="V710" i="174"/>
  <c r="S710" i="174"/>
  <c r="S717" i="174"/>
  <c r="S723" i="174"/>
  <c r="V723" i="174"/>
  <c r="S725" i="174"/>
  <c r="R731" i="174"/>
  <c r="BE734" i="174"/>
  <c r="S734" i="174"/>
  <c r="R734" i="174"/>
  <c r="AC734" i="174"/>
  <c r="BG734" i="174"/>
  <c r="S743" i="174"/>
  <c r="BJ745" i="174"/>
  <c r="S745" i="174"/>
  <c r="BH747" i="174"/>
  <c r="S747" i="174"/>
  <c r="V747" i="174"/>
  <c r="AH747" i="174"/>
  <c r="S748" i="174"/>
  <c r="U755" i="174"/>
  <c r="S757" i="174"/>
  <c r="AH757" i="174"/>
  <c r="S765" i="174"/>
  <c r="S770" i="174"/>
  <c r="BI770" i="174"/>
  <c r="S772" i="174"/>
  <c r="S776" i="174"/>
  <c r="S781" i="174"/>
  <c r="AI781" i="174"/>
  <c r="S782" i="174"/>
  <c r="BH784" i="174"/>
  <c r="S784" i="174"/>
  <c r="S793" i="174"/>
  <c r="AG796" i="174"/>
  <c r="S796" i="174"/>
  <c r="S802" i="174"/>
  <c r="U802" i="174"/>
  <c r="AF802" i="174"/>
  <c r="BJ802" i="174"/>
  <c r="S804" i="174"/>
  <c r="BE804" i="174"/>
  <c r="S809" i="174"/>
  <c r="AC809" i="174"/>
  <c r="BL809" i="174"/>
  <c r="S823" i="174"/>
  <c r="AH829" i="174"/>
  <c r="U838" i="174"/>
  <c r="S838" i="174"/>
  <c r="Q840" i="174"/>
  <c r="AD840" i="174"/>
  <c r="S845" i="174"/>
  <c r="AG846" i="174"/>
  <c r="BJ847" i="174"/>
  <c r="S847" i="174"/>
  <c r="BI847" i="174"/>
  <c r="Q852" i="174"/>
  <c r="BH854" i="174"/>
  <c r="S854" i="174"/>
  <c r="AC854" i="174"/>
  <c r="S856" i="174"/>
  <c r="AI857" i="174"/>
  <c r="AF860" i="174"/>
  <c r="S861" i="174"/>
  <c r="V861" i="174"/>
  <c r="AI862" i="174"/>
  <c r="S862" i="174"/>
  <c r="R862" i="174"/>
  <c r="BH862" i="174"/>
  <c r="AG863" i="174"/>
  <c r="AD867" i="174"/>
  <c r="S867" i="174"/>
  <c r="BI867" i="174"/>
  <c r="BH868" i="174"/>
  <c r="BG871" i="174"/>
  <c r="BG876" i="174"/>
  <c r="S876" i="174"/>
  <c r="BH876" i="174"/>
  <c r="Q877" i="174"/>
  <c r="Q879" i="174"/>
  <c r="AG879" i="174"/>
  <c r="BG879" i="174"/>
  <c r="AC881" i="174"/>
  <c r="AH882" i="174"/>
  <c r="BE883" i="174"/>
  <c r="V885" i="174"/>
  <c r="AI885" i="174"/>
  <c r="S886" i="174"/>
  <c r="S888" i="174"/>
  <c r="BF888" i="174"/>
  <c r="S891" i="174"/>
  <c r="BG891" i="174"/>
  <c r="AG898" i="174"/>
  <c r="S899" i="174"/>
  <c r="R899" i="174"/>
  <c r="S900" i="174"/>
  <c r="BL900" i="174"/>
  <c r="Q902" i="174"/>
  <c r="V903" i="174"/>
  <c r="AH903" i="174"/>
  <c r="BL903" i="174"/>
  <c r="AD904" i="174"/>
  <c r="BH906" i="174"/>
  <c r="S906" i="174"/>
  <c r="AG906" i="174"/>
  <c r="BI906" i="174"/>
  <c r="BL907" i="174"/>
  <c r="S907" i="174"/>
  <c r="AH907" i="174"/>
  <c r="S909" i="174"/>
  <c r="AG909" i="174"/>
  <c r="BG909" i="174"/>
  <c r="BH910" i="174"/>
  <c r="S910" i="174"/>
  <c r="AG910" i="174"/>
  <c r="BI910" i="174"/>
  <c r="S911" i="174"/>
  <c r="BF911" i="174"/>
  <c r="AF914" i="174"/>
  <c r="S914" i="174"/>
  <c r="AD914" i="174"/>
  <c r="BJ914" i="174"/>
  <c r="AC916" i="174"/>
  <c r="BF916" i="174"/>
  <c r="S918" i="174"/>
  <c r="S921" i="174"/>
  <c r="Q921" i="174"/>
  <c r="AH921" i="174"/>
  <c r="BH921" i="174"/>
  <c r="S924" i="174"/>
  <c r="U925" i="174"/>
  <c r="BE925" i="174"/>
  <c r="BJ926" i="174"/>
  <c r="U927" i="174"/>
  <c r="BF928" i="174"/>
  <c r="S928" i="174"/>
  <c r="S929" i="174"/>
  <c r="BE929" i="174"/>
  <c r="BH930" i="174"/>
  <c r="S930" i="174"/>
  <c r="AG930" i="174"/>
  <c r="BI930" i="174"/>
  <c r="BG931" i="174"/>
  <c r="S931" i="174"/>
  <c r="BF931" i="174"/>
  <c r="BH933" i="174"/>
  <c r="S933" i="174"/>
  <c r="BH934" i="174"/>
  <c r="S934" i="174"/>
  <c r="AG934" i="174"/>
  <c r="BI934" i="174"/>
  <c r="S935" i="174"/>
  <c r="U935" i="174"/>
  <c r="AC935" i="174"/>
  <c r="BG935" i="174"/>
  <c r="BH936" i="174"/>
  <c r="BG938" i="174"/>
  <c r="BJ939" i="174"/>
  <c r="S939" i="174"/>
  <c r="R939" i="174"/>
  <c r="U940" i="174"/>
  <c r="BE940" i="174"/>
  <c r="AD942" i="174"/>
  <c r="BL942" i="174"/>
  <c r="S944" i="174"/>
  <c r="BJ944" i="174"/>
  <c r="S946" i="174"/>
  <c r="Q946" i="174"/>
  <c r="AI946" i="174"/>
  <c r="BJ946" i="174"/>
  <c r="AG947" i="174"/>
  <c r="Q948" i="174"/>
  <c r="S950" i="174"/>
  <c r="BH950" i="174"/>
  <c r="Q951" i="174"/>
  <c r="BH951" i="174"/>
  <c r="S952" i="174"/>
  <c r="AH952" i="174"/>
  <c r="BG952" i="174"/>
  <c r="AG955" i="174"/>
  <c r="BI958" i="174"/>
  <c r="S958" i="174"/>
  <c r="U958" i="174"/>
  <c r="AD958" i="174"/>
  <c r="AI958" i="174"/>
  <c r="BJ958" i="174"/>
  <c r="R959" i="174"/>
  <c r="S960" i="174"/>
  <c r="S961" i="174"/>
  <c r="R961" i="174"/>
  <c r="S962" i="174"/>
  <c r="AG962" i="174"/>
  <c r="S963" i="174"/>
  <c r="U963" i="174"/>
  <c r="AH965" i="174"/>
  <c r="S965" i="174"/>
  <c r="U965" i="174"/>
  <c r="AG965" i="174"/>
  <c r="BL965" i="174"/>
  <c r="AG966" i="174"/>
  <c r="S968" i="174"/>
  <c r="AH968" i="174"/>
  <c r="R969" i="174"/>
  <c r="AF969" i="174"/>
  <c r="S971" i="174"/>
  <c r="S973" i="174"/>
  <c r="BL973" i="174"/>
  <c r="V974" i="174"/>
  <c r="Q975" i="174"/>
  <c r="S977" i="174"/>
  <c r="R981" i="174"/>
  <c r="AD981" i="174"/>
  <c r="AI981" i="174"/>
  <c r="BL981" i="174"/>
  <c r="BI983" i="174"/>
  <c r="S983" i="174"/>
  <c r="U983" i="174"/>
  <c r="AD983" i="174"/>
  <c r="AI983" i="174"/>
  <c r="BJ983" i="174"/>
  <c r="AC985" i="174"/>
  <c r="R987" i="174"/>
  <c r="AD987" i="174"/>
  <c r="BG987" i="174"/>
  <c r="S990" i="174"/>
  <c r="AF990" i="174"/>
  <c r="AF992" i="174"/>
  <c r="S992" i="174"/>
  <c r="AH992" i="174"/>
  <c r="Q993" i="174"/>
  <c r="BE993" i="174"/>
  <c r="BG995" i="174"/>
  <c r="S995" i="174"/>
  <c r="BJ1000" i="174"/>
  <c r="S713" i="174"/>
  <c r="BE713" i="174"/>
  <c r="S715" i="174"/>
  <c r="BJ715" i="174"/>
  <c r="BG717" i="174"/>
  <c r="S719" i="174"/>
  <c r="S729" i="174"/>
  <c r="BH731" i="174"/>
  <c r="S731" i="174"/>
  <c r="V731" i="174"/>
  <c r="AH731" i="174"/>
  <c r="S732" i="174"/>
  <c r="V734" i="174"/>
  <c r="BH734" i="174"/>
  <c r="BE737" i="174"/>
  <c r="S737" i="174"/>
  <c r="S739" i="174"/>
  <c r="BJ739" i="174"/>
  <c r="R742" i="174"/>
  <c r="S742" i="174"/>
  <c r="BE747" i="174"/>
  <c r="V750" i="174"/>
  <c r="S750" i="174"/>
  <c r="S753" i="174"/>
  <c r="S755" i="174"/>
  <c r="BH755" i="174"/>
  <c r="BE757" i="174"/>
  <c r="S760" i="174"/>
  <c r="S767" i="174"/>
  <c r="S769" i="174"/>
  <c r="AC770" i="174"/>
  <c r="BL770" i="174"/>
  <c r="BH781" i="174"/>
  <c r="BH786" i="174"/>
  <c r="S786" i="174"/>
  <c r="BF796" i="174"/>
  <c r="BL799" i="174"/>
  <c r="S799" i="174"/>
  <c r="S800" i="174"/>
  <c r="Q800" i="174"/>
  <c r="BL800" i="174"/>
  <c r="V802" i="174"/>
  <c r="AG802" i="174"/>
  <c r="BL802" i="174"/>
  <c r="BF804" i="174"/>
  <c r="R807" i="174"/>
  <c r="S807" i="174"/>
  <c r="AI807" i="174"/>
  <c r="Q809" i="174"/>
  <c r="BE809" i="174"/>
  <c r="V810" i="174"/>
  <c r="S810" i="174"/>
  <c r="BL810" i="174"/>
  <c r="AC815" i="174"/>
  <c r="S815" i="174"/>
  <c r="S817" i="174"/>
  <c r="U817" i="174"/>
  <c r="BI817" i="174"/>
  <c r="S819" i="174"/>
  <c r="AH819" i="174"/>
  <c r="AD828" i="174"/>
  <c r="AI829" i="174"/>
  <c r="AC830" i="174"/>
  <c r="S834" i="174"/>
  <c r="U836" i="174"/>
  <c r="S836" i="174"/>
  <c r="BI837" i="174"/>
  <c r="S837" i="174"/>
  <c r="S840" i="174"/>
  <c r="U840" i="174"/>
  <c r="BI840" i="174"/>
  <c r="U846" i="174"/>
  <c r="BE846" i="174"/>
  <c r="AF847" i="174"/>
  <c r="BL847" i="174"/>
  <c r="AD848" i="174"/>
  <c r="BF851" i="174"/>
  <c r="S851" i="174"/>
  <c r="BL851" i="174"/>
  <c r="S853" i="174"/>
  <c r="AD854" i="174"/>
  <c r="AD858" i="174"/>
  <c r="S858" i="174"/>
  <c r="BF858" i="174"/>
  <c r="Q860" i="174"/>
  <c r="AG860" i="174"/>
  <c r="AG861" i="174"/>
  <c r="AF862" i="174"/>
  <c r="BI862" i="174"/>
  <c r="R863" i="174"/>
  <c r="S864" i="174"/>
  <c r="S865" i="174"/>
  <c r="BL866" i="174"/>
  <c r="S866" i="174"/>
  <c r="AC866" i="174"/>
  <c r="R867" i="174"/>
  <c r="BL867" i="174"/>
  <c r="Q868" i="174"/>
  <c r="S869" i="174"/>
  <c r="R871" i="174"/>
  <c r="S872" i="174"/>
  <c r="S873" i="174"/>
  <c r="BL873" i="174"/>
  <c r="S875" i="174"/>
  <c r="BG877" i="174"/>
  <c r="S877" i="174"/>
  <c r="R877" i="174"/>
  <c r="BF877" i="174"/>
  <c r="R879" i="174"/>
  <c r="AC879" i="174"/>
  <c r="AH879" i="174"/>
  <c r="BH879" i="174"/>
  <c r="S880" i="174"/>
  <c r="BL880" i="174"/>
  <c r="BG881" i="174"/>
  <c r="BJ882" i="174"/>
  <c r="Q883" i="174"/>
  <c r="BF883" i="174"/>
  <c r="Q885" i="174"/>
  <c r="BE885" i="174"/>
  <c r="S889" i="174"/>
  <c r="AC889" i="174"/>
  <c r="BH889" i="174"/>
  <c r="AI891" i="174"/>
  <c r="S892" i="174"/>
  <c r="S895" i="174"/>
  <c r="BG898" i="174"/>
  <c r="AC899" i="174"/>
  <c r="AC900" i="174"/>
  <c r="R901" i="174"/>
  <c r="S901" i="174"/>
  <c r="BJ901" i="174"/>
  <c r="AI903" i="174"/>
  <c r="BJ905" i="174"/>
  <c r="S905" i="174"/>
  <c r="BF905" i="174"/>
  <c r="Q906" i="174"/>
  <c r="AD906" i="174"/>
  <c r="AH906" i="174"/>
  <c r="BJ906" i="174"/>
  <c r="R907" i="174"/>
  <c r="BJ907" i="174"/>
  <c r="Q909" i="174"/>
  <c r="AH909" i="174"/>
  <c r="BJ909" i="174"/>
  <c r="Q910" i="174"/>
  <c r="AD910" i="174"/>
  <c r="AH910" i="174"/>
  <c r="BJ910" i="174"/>
  <c r="BG911" i="174"/>
  <c r="BL914" i="174"/>
  <c r="S916" i="174"/>
  <c r="R916" i="174"/>
  <c r="AD916" i="174"/>
  <c r="BG916" i="174"/>
  <c r="S917" i="174"/>
  <c r="S920" i="174"/>
  <c r="R921" i="174"/>
  <c r="AI921" i="174"/>
  <c r="BL921" i="174"/>
  <c r="S923" i="174"/>
  <c r="BJ925" i="174"/>
  <c r="AH926" i="174"/>
  <c r="S927" i="174"/>
  <c r="BG927" i="174"/>
  <c r="AF928" i="174"/>
  <c r="AC929" i="174"/>
  <c r="BG929" i="174"/>
  <c r="Q930" i="174"/>
  <c r="AD930" i="174"/>
  <c r="AH930" i="174"/>
  <c r="BJ930" i="174"/>
  <c r="BL931" i="174"/>
  <c r="AD933" i="174"/>
  <c r="Q934" i="174"/>
  <c r="AD934" i="174"/>
  <c r="AH934" i="174"/>
  <c r="BJ934" i="174"/>
  <c r="V935" i="174"/>
  <c r="AI935" i="174"/>
  <c r="BJ935" i="174"/>
  <c r="AD936" i="174"/>
  <c r="BJ936" i="174"/>
  <c r="AD937" i="174"/>
  <c r="AC938" i="174"/>
  <c r="BH938" i="174"/>
  <c r="V940" i="174"/>
  <c r="AG940" i="174"/>
  <c r="BF940" i="174"/>
  <c r="S941" i="174"/>
  <c r="Q942" i="174"/>
  <c r="AG942" i="174"/>
  <c r="S943" i="174"/>
  <c r="Q943" i="174"/>
  <c r="BJ943" i="174"/>
  <c r="AC944" i="174"/>
  <c r="BL944" i="174"/>
  <c r="R946" i="174"/>
  <c r="AC946" i="174"/>
  <c r="BE946" i="174"/>
  <c r="BL946" i="174"/>
  <c r="AH947" i="174"/>
  <c r="AH948" i="174"/>
  <c r="S948" i="174"/>
  <c r="V948" i="174"/>
  <c r="BJ948" i="174"/>
  <c r="AC950" i="174"/>
  <c r="BJ950" i="174"/>
  <c r="R951" i="174"/>
  <c r="BI951" i="174"/>
  <c r="R952" i="174"/>
  <c r="AI952" i="174"/>
  <c r="BL952" i="174"/>
  <c r="AD953" i="174"/>
  <c r="BJ954" i="174"/>
  <c r="U956" i="174"/>
  <c r="S956" i="174"/>
  <c r="AG957" i="174"/>
  <c r="V958" i="174"/>
  <c r="BF958" i="174"/>
  <c r="BL958" i="174"/>
  <c r="AF959" i="174"/>
  <c r="AD961" i="174"/>
  <c r="Q962" i="174"/>
  <c r="BE962" i="174"/>
  <c r="BG963" i="174"/>
  <c r="V965" i="174"/>
  <c r="AI965" i="174"/>
  <c r="BI966" i="174"/>
  <c r="AC967" i="174"/>
  <c r="BH969" i="174"/>
  <c r="S969" i="174"/>
  <c r="AI969" i="174"/>
  <c r="S970" i="174"/>
  <c r="AD970" i="174"/>
  <c r="AF971" i="174"/>
  <c r="AH975" i="174"/>
  <c r="AH978" i="174"/>
  <c r="S978" i="174"/>
  <c r="BG979" i="174"/>
  <c r="AG980" i="174"/>
  <c r="U981" i="174"/>
  <c r="BE981" i="174"/>
  <c r="V983" i="174"/>
  <c r="BF983" i="174"/>
  <c r="BL983" i="174"/>
  <c r="S985" i="174"/>
  <c r="AD985" i="174"/>
  <c r="S986" i="174"/>
  <c r="U987" i="174"/>
  <c r="AG987" i="174"/>
  <c r="BH987" i="174"/>
  <c r="U989" i="174"/>
  <c r="S989" i="174"/>
  <c r="AI990" i="174"/>
  <c r="Q991" i="174"/>
  <c r="BE991" i="174"/>
  <c r="AI992" i="174"/>
  <c r="R993" i="174"/>
  <c r="BF993" i="174"/>
  <c r="U994" i="174"/>
  <c r="V996" i="174"/>
  <c r="AC997" i="174"/>
  <c r="S999" i="174"/>
  <c r="AG1000" i="174"/>
  <c r="AH444" i="174"/>
  <c r="BG545" i="174"/>
  <c r="BL592" i="174"/>
  <c r="BG23" i="174"/>
  <c r="BH100" i="174"/>
  <c r="BH499" i="174"/>
  <c r="BG595" i="174"/>
  <c r="U594" i="174"/>
  <c r="BI595" i="174"/>
  <c r="AH180" i="174"/>
  <c r="BG237" i="174"/>
  <c r="U392" i="174"/>
  <c r="BG463" i="174"/>
  <c r="BH389" i="174"/>
  <c r="BG81" i="174"/>
  <c r="BL137" i="174"/>
  <c r="BI205" i="174"/>
  <c r="BH404" i="174"/>
  <c r="U410" i="174"/>
  <c r="AH514" i="174"/>
  <c r="BF557" i="174"/>
  <c r="U16" i="174"/>
  <c r="BG389" i="174"/>
  <c r="BH571" i="174"/>
  <c r="BH29" i="174"/>
  <c r="U479" i="174"/>
  <c r="AH526" i="174"/>
  <c r="AH82" i="174"/>
  <c r="U84" i="174"/>
  <c r="BL109" i="174"/>
  <c r="BH66" i="174"/>
  <c r="BG82" i="174"/>
  <c r="BL169" i="174"/>
  <c r="BG181" i="174"/>
  <c r="BJ218" i="174"/>
  <c r="AH335" i="174"/>
  <c r="BI381" i="174"/>
  <c r="BH418" i="174"/>
  <c r="AH477" i="174"/>
  <c r="BI479" i="174"/>
  <c r="BI526" i="174"/>
  <c r="BI562" i="174"/>
  <c r="AH564" i="174"/>
  <c r="AH690" i="174"/>
  <c r="BG24" i="174"/>
  <c r="BG56" i="174"/>
  <c r="AH81" i="174"/>
  <c r="AH101" i="174"/>
  <c r="BG159" i="174"/>
  <c r="BG206" i="174"/>
  <c r="BL280" i="174"/>
  <c r="AH289" i="174"/>
  <c r="BH315" i="174"/>
  <c r="BL332" i="174"/>
  <c r="BH335" i="174"/>
  <c r="BF477" i="174"/>
  <c r="BJ526" i="174"/>
  <c r="U546" i="174"/>
  <c r="U555" i="174"/>
  <c r="BI564" i="174"/>
  <c r="BF640" i="174"/>
  <c r="BL656" i="174"/>
  <c r="AH668" i="174"/>
  <c r="U685" i="174"/>
  <c r="V692" i="174"/>
  <c r="U632" i="174"/>
  <c r="BI643" i="174"/>
  <c r="BF692" i="174"/>
  <c r="V694" i="174"/>
  <c r="BG105" i="174"/>
  <c r="BJ196" i="174"/>
  <c r="BI202" i="174"/>
  <c r="BI219" i="174"/>
  <c r="BG219" i="174"/>
  <c r="BH221" i="174"/>
  <c r="BF221" i="174"/>
  <c r="BL222" i="174"/>
  <c r="BF225" i="174"/>
  <c r="U620" i="174"/>
  <c r="BL24" i="174"/>
  <c r="BH321" i="174"/>
  <c r="U40" i="174"/>
  <c r="BG74" i="174"/>
  <c r="U102" i="174"/>
  <c r="AH140" i="174"/>
  <c r="BJ190" i="174"/>
  <c r="BH211" i="174"/>
  <c r="BG212" i="174"/>
  <c r="BL215" i="174"/>
  <c r="BF215" i="174"/>
  <c r="BL219" i="174"/>
  <c r="BG225" i="174"/>
  <c r="BL253" i="174"/>
  <c r="BI312" i="174"/>
  <c r="U384" i="174"/>
  <c r="BH384" i="174"/>
  <c r="U396" i="174"/>
  <c r="BH396" i="174"/>
  <c r="BI443" i="174"/>
  <c r="BH52" i="174"/>
  <c r="BG52" i="174"/>
  <c r="BG73" i="174"/>
  <c r="AH88" i="174"/>
  <c r="BG88" i="174"/>
  <c r="BG18" i="174"/>
  <c r="BH48" i="174"/>
  <c r="BL111" i="174"/>
  <c r="BG16" i="174"/>
  <c r="BH40" i="174"/>
  <c r="BG78" i="174"/>
  <c r="BH96" i="174"/>
  <c r="BG111" i="174"/>
  <c r="BG121" i="174"/>
  <c r="BJ126" i="174"/>
  <c r="BH140" i="174"/>
  <c r="BG155" i="174"/>
  <c r="BJ168" i="174"/>
  <c r="BH180" i="174"/>
  <c r="U190" i="174"/>
  <c r="BH224" i="174"/>
  <c r="BH225" i="174"/>
  <c r="BI234" i="174"/>
  <c r="BJ234" i="174"/>
  <c r="BH390" i="174"/>
  <c r="AH390" i="174"/>
  <c r="U412" i="174"/>
  <c r="AH412" i="174"/>
  <c r="AH637" i="174"/>
  <c r="V637" i="174"/>
  <c r="BH64" i="174"/>
  <c r="AH73" i="174"/>
  <c r="BF87" i="174"/>
  <c r="BH118" i="174"/>
  <c r="BL121" i="174"/>
  <c r="AH128" i="174"/>
  <c r="BG173" i="174"/>
  <c r="BL220" i="174"/>
  <c r="BL221" i="174"/>
  <c r="BI224" i="174"/>
  <c r="BJ438" i="174"/>
  <c r="BI516" i="174"/>
  <c r="BJ182" i="174"/>
  <c r="BI254" i="174"/>
  <c r="BH254" i="174"/>
  <c r="BH290" i="174"/>
  <c r="BH328" i="174"/>
  <c r="U382" i="174"/>
  <c r="BL404" i="174"/>
  <c r="BL413" i="174"/>
  <c r="BL435" i="174"/>
  <c r="U436" i="174"/>
  <c r="U524" i="174"/>
  <c r="AH552" i="174"/>
  <c r="BG598" i="174"/>
  <c r="V609" i="174"/>
  <c r="V624" i="174"/>
  <c r="BL624" i="174"/>
  <c r="AH649" i="174"/>
  <c r="BJ649" i="174"/>
  <c r="BJ370" i="174"/>
  <c r="U424" i="174"/>
  <c r="BI469" i="174"/>
  <c r="BL474" i="174"/>
  <c r="BJ474" i="174"/>
  <c r="BI514" i="174"/>
  <c r="BG557" i="174"/>
  <c r="BH609" i="174"/>
  <c r="BL636" i="174"/>
  <c r="BG636" i="174"/>
  <c r="AH636" i="174"/>
  <c r="BG654" i="174"/>
  <c r="U654" i="174"/>
  <c r="BF665" i="174"/>
  <c r="BL290" i="174"/>
  <c r="BI421" i="174"/>
  <c r="BL421" i="174"/>
  <c r="BJ452" i="174"/>
  <c r="BF530" i="174"/>
  <c r="BJ634" i="174"/>
  <c r="BG642" i="174"/>
  <c r="AH642" i="174"/>
  <c r="AH410" i="174"/>
  <c r="U472" i="174"/>
  <c r="AH479" i="174"/>
  <c r="BG555" i="174"/>
  <c r="BJ564" i="174"/>
  <c r="AH612" i="174"/>
  <c r="BJ640" i="174"/>
  <c r="BH671" i="174"/>
  <c r="BH479" i="174"/>
  <c r="BI592" i="174"/>
  <c r="BL612" i="174"/>
  <c r="BG685" i="174"/>
  <c r="BG692" i="174"/>
  <c r="BH565" i="174"/>
  <c r="BG10" i="174"/>
  <c r="AH16" i="174"/>
  <c r="BI23" i="174"/>
  <c r="AH104" i="174"/>
  <c r="AH150" i="174"/>
  <c r="BI206" i="174"/>
  <c r="BG227" i="174"/>
  <c r="BJ248" i="174"/>
  <c r="AH351" i="174"/>
  <c r="BH416" i="174"/>
  <c r="BJ483" i="174"/>
  <c r="BF483" i="174"/>
  <c r="AH483" i="174"/>
  <c r="BL517" i="174"/>
  <c r="AH517" i="174"/>
  <c r="U521" i="174"/>
  <c r="U578" i="174"/>
  <c r="BG623" i="174"/>
  <c r="AH623" i="174"/>
  <c r="BG657" i="174"/>
  <c r="BI657" i="174"/>
  <c r="V657" i="174"/>
  <c r="BJ657" i="174"/>
  <c r="BJ10" i="174"/>
  <c r="AH32" i="174"/>
  <c r="BG179" i="174"/>
  <c r="BI256" i="174"/>
  <c r="BJ522" i="174"/>
  <c r="BJ23" i="174"/>
  <c r="AH142" i="174"/>
  <c r="U148" i="174"/>
  <c r="BH150" i="174"/>
  <c r="BH158" i="174"/>
  <c r="BH227" i="174"/>
  <c r="BH16" i="174"/>
  <c r="AH18" i="174"/>
  <c r="AH22" i="174"/>
  <c r="AH24" i="174"/>
  <c r="BF32" i="174"/>
  <c r="BF52" i="174"/>
  <c r="U74" i="174"/>
  <c r="AH93" i="174"/>
  <c r="U108" i="174"/>
  <c r="BJ142" i="174"/>
  <c r="AH172" i="174"/>
  <c r="AH182" i="174"/>
  <c r="BG199" i="174"/>
  <c r="BL205" i="174"/>
  <c r="BH212" i="174"/>
  <c r="BG215" i="174"/>
  <c r="BI218" i="174"/>
  <c r="BG261" i="174"/>
  <c r="BI338" i="174"/>
  <c r="AH361" i="174"/>
  <c r="BL440" i="174"/>
  <c r="AH440" i="174"/>
  <c r="U498" i="174"/>
  <c r="BI517" i="174"/>
  <c r="BL568" i="174"/>
  <c r="BF639" i="174"/>
  <c r="AH639" i="174"/>
  <c r="BH406" i="174"/>
  <c r="BL541" i="174"/>
  <c r="BF34" i="174"/>
  <c r="BG106" i="174"/>
  <c r="BH136" i="174"/>
  <c r="BI211" i="174"/>
  <c r="BI235" i="174"/>
  <c r="BG289" i="174"/>
  <c r="BH331" i="174"/>
  <c r="BG351" i="174"/>
  <c r="BH386" i="174"/>
  <c r="BI401" i="174"/>
  <c r="BL406" i="174"/>
  <c r="BG541" i="174"/>
  <c r="AH582" i="174"/>
  <c r="BF255" i="174"/>
  <c r="BL255" i="174"/>
  <c r="BI268" i="174"/>
  <c r="AH118" i="174"/>
  <c r="BJ136" i="174"/>
  <c r="U162" i="174"/>
  <c r="AH196" i="174"/>
  <c r="BG216" i="174"/>
  <c r="BG220" i="174"/>
  <c r="BL238" i="174"/>
  <c r="BG246" i="174"/>
  <c r="AH262" i="174"/>
  <c r="BH289" i="174"/>
  <c r="BL418" i="174"/>
  <c r="BG460" i="174"/>
  <c r="AH460" i="174"/>
  <c r="BF509" i="174"/>
  <c r="BL509" i="174"/>
  <c r="BG34" i="174"/>
  <c r="BL157" i="174"/>
  <c r="AH162" i="174"/>
  <c r="BJ220" i="174"/>
  <c r="BG243" i="174"/>
  <c r="BL268" i="174"/>
  <c r="BG455" i="174"/>
  <c r="BI464" i="174"/>
  <c r="BH464" i="174"/>
  <c r="AH464" i="174"/>
  <c r="BF689" i="174"/>
  <c r="V689" i="174"/>
  <c r="AH436" i="174"/>
  <c r="BG652" i="174"/>
  <c r="V671" i="174"/>
  <c r="BJ691" i="174"/>
  <c r="BG691" i="174"/>
  <c r="U691" i="174"/>
  <c r="U626" i="174"/>
  <c r="BH472" i="174"/>
  <c r="BL499" i="174"/>
  <c r="BG499" i="174"/>
  <c r="BJ499" i="174"/>
  <c r="U614" i="174"/>
  <c r="BL651" i="174"/>
  <c r="BJ659" i="174"/>
  <c r="BI689" i="174"/>
  <c r="BL250" i="174"/>
  <c r="BI470" i="174"/>
  <c r="BI513" i="174"/>
  <c r="BI545" i="174"/>
  <c r="BJ555" i="174"/>
  <c r="BL626" i="174"/>
  <c r="V635" i="174"/>
  <c r="BF635" i="174"/>
  <c r="U637" i="174"/>
  <c r="V640" i="174"/>
  <c r="BL640" i="174"/>
  <c r="BJ671" i="174"/>
  <c r="BL689" i="174"/>
  <c r="BF702" i="174"/>
  <c r="V702" i="174"/>
  <c r="Q702" i="174"/>
  <c r="AH614" i="174"/>
  <c r="V651" i="174"/>
  <c r="BG643" i="174"/>
  <c r="BG651" i="174"/>
  <c r="BH661" i="174"/>
  <c r="BL673" i="174"/>
  <c r="BI685" i="174"/>
  <c r="BL685" i="174"/>
  <c r="S19" i="174"/>
  <c r="BH19" i="174"/>
  <c r="S46" i="174"/>
  <c r="BG46" i="174"/>
  <c r="BL54" i="174"/>
  <c r="S54" i="174"/>
  <c r="AH54" i="174"/>
  <c r="BL57" i="174"/>
  <c r="S57" i="174"/>
  <c r="BG57" i="174"/>
  <c r="S63" i="174"/>
  <c r="S68" i="174"/>
  <c r="S127" i="174"/>
  <c r="BL127" i="174"/>
  <c r="BG127" i="174"/>
  <c r="U156" i="174"/>
  <c r="S156" i="174"/>
  <c r="BJ156" i="174"/>
  <c r="AH156" i="174"/>
  <c r="S213" i="174"/>
  <c r="BI213" i="174"/>
  <c r="BH213" i="174"/>
  <c r="BL213" i="174"/>
  <c r="BF213" i="174"/>
  <c r="S241" i="174"/>
  <c r="BF241" i="174"/>
  <c r="BH241" i="174"/>
  <c r="BG241" i="174"/>
  <c r="S273" i="174"/>
  <c r="AH273" i="174"/>
  <c r="S376" i="174"/>
  <c r="U12" i="174"/>
  <c r="BG12" i="174"/>
  <c r="BI36" i="174"/>
  <c r="S36" i="174"/>
  <c r="S38" i="174"/>
  <c r="BG8" i="174"/>
  <c r="S8" i="174"/>
  <c r="BF8" i="174"/>
  <c r="S11" i="174"/>
  <c r="BH12" i="174"/>
  <c r="S59" i="174"/>
  <c r="BF59" i="174"/>
  <c r="BL65" i="174"/>
  <c r="S65" i="174"/>
  <c r="AH65" i="174"/>
  <c r="BG65" i="174"/>
  <c r="U19" i="174"/>
  <c r="BF26" i="174"/>
  <c r="S26" i="174"/>
  <c r="BL26" i="174"/>
  <c r="BL28" i="174"/>
  <c r="BF30" i="174"/>
  <c r="BG36" i="174"/>
  <c r="BJ38" i="174"/>
  <c r="AH86" i="174"/>
  <c r="S86" i="174"/>
  <c r="U86" i="174"/>
  <c r="S92" i="174"/>
  <c r="BH92" i="174"/>
  <c r="BG92" i="174"/>
  <c r="U92" i="174"/>
  <c r="S149" i="174"/>
  <c r="BF11" i="174"/>
  <c r="S13" i="174"/>
  <c r="BF19" i="174"/>
  <c r="S29" i="174"/>
  <c r="BI29" i="174"/>
  <c r="BH36" i="174"/>
  <c r="BF39" i="174"/>
  <c r="S39" i="174"/>
  <c r="BL42" i="174"/>
  <c r="S47" i="174"/>
  <c r="AH77" i="174"/>
  <c r="S77" i="174"/>
  <c r="BG77" i="174"/>
  <c r="BF79" i="174"/>
  <c r="S88" i="174"/>
  <c r="S100" i="174"/>
  <c r="S129" i="174"/>
  <c r="S138" i="174"/>
  <c r="AH138" i="174"/>
  <c r="BJ138" i="174"/>
  <c r="S157" i="174"/>
  <c r="BJ158" i="174"/>
  <c r="S194" i="174"/>
  <c r="AH194" i="174"/>
  <c r="BH194" i="174"/>
  <c r="U194" i="174"/>
  <c r="BF199" i="174"/>
  <c r="S264" i="174"/>
  <c r="BH264" i="174"/>
  <c r="BL264" i="174"/>
  <c r="BI264" i="174"/>
  <c r="S371" i="174"/>
  <c r="AH371" i="174"/>
  <c r="S12" i="174"/>
  <c r="AH12" i="174"/>
  <c r="BH9" i="174"/>
  <c r="S9" i="174"/>
  <c r="S25" i="174"/>
  <c r="U25" i="174"/>
  <c r="S28" i="174"/>
  <c r="BH28" i="174"/>
  <c r="BF28" i="174"/>
  <c r="S30" i="174"/>
  <c r="BL30" i="174"/>
  <c r="AH30" i="174"/>
  <c r="BL89" i="174"/>
  <c r="S89" i="174"/>
  <c r="BF46" i="174"/>
  <c r="U8" i="174"/>
  <c r="BH11" i="174"/>
  <c r="S31" i="174"/>
  <c r="BF31" i="174"/>
  <c r="BG31" i="174"/>
  <c r="BJ31" i="174"/>
  <c r="BJ36" i="174"/>
  <c r="S40" i="174"/>
  <c r="BL40" i="174"/>
  <c r="S56" i="174"/>
  <c r="U56" i="174"/>
  <c r="BG89" i="174"/>
  <c r="BG97" i="174"/>
  <c r="S102" i="174"/>
  <c r="AH102" i="174"/>
  <c r="BG107" i="174"/>
  <c r="S107" i="174"/>
  <c r="BH110" i="174"/>
  <c r="BL117" i="174"/>
  <c r="S117" i="174"/>
  <c r="U126" i="174"/>
  <c r="S126" i="174"/>
  <c r="BH126" i="174"/>
  <c r="AH126" i="174"/>
  <c r="S130" i="174"/>
  <c r="S144" i="174"/>
  <c r="BH144" i="174"/>
  <c r="S170" i="174"/>
  <c r="AH170" i="174"/>
  <c r="BJ170" i="174"/>
  <c r="S175" i="174"/>
  <c r="BI241" i="174"/>
  <c r="BL298" i="174"/>
  <c r="S298" i="174"/>
  <c r="BH298" i="174"/>
  <c r="BI298" i="174"/>
  <c r="S367" i="174"/>
  <c r="BG367" i="174"/>
  <c r="AH367" i="174"/>
  <c r="S62" i="174"/>
  <c r="AH62" i="174"/>
  <c r="BI42" i="174"/>
  <c r="S42" i="174"/>
  <c r="BG42" i="174"/>
  <c r="BF42" i="174"/>
  <c r="U42" i="174"/>
  <c r="BG45" i="174"/>
  <c r="S45" i="174"/>
  <c r="BH22" i="174"/>
  <c r="S22" i="174"/>
  <c r="BF22" i="174"/>
  <c r="S71" i="174"/>
  <c r="BG71" i="174"/>
  <c r="S10" i="174"/>
  <c r="AH10" i="174"/>
  <c r="BJ12" i="174"/>
  <c r="S15" i="174"/>
  <c r="BH15" i="174"/>
  <c r="BJ42" i="174"/>
  <c r="S76" i="174"/>
  <c r="S104" i="174"/>
  <c r="BG104" i="174"/>
  <c r="U104" i="174"/>
  <c r="BH104" i="174"/>
  <c r="BF17" i="174"/>
  <c r="S17" i="174"/>
  <c r="S20" i="174"/>
  <c r="BJ7" i="174"/>
  <c r="S7" i="174"/>
  <c r="AH8" i="174"/>
  <c r="BG13" i="174"/>
  <c r="U15" i="174"/>
  <c r="BH21" i="174"/>
  <c r="S21" i="174"/>
  <c r="BH26" i="174"/>
  <c r="S32" i="174"/>
  <c r="BG32" i="174"/>
  <c r="S35" i="174"/>
  <c r="BL36" i="174"/>
  <c r="AH57" i="174"/>
  <c r="U66" i="174"/>
  <c r="S66" i="174"/>
  <c r="BG66" i="174"/>
  <c r="BG68" i="174"/>
  <c r="S78" i="174"/>
  <c r="BH80" i="174"/>
  <c r="S80" i="174"/>
  <c r="BG86" i="174"/>
  <c r="U88" i="174"/>
  <c r="BH90" i="174"/>
  <c r="S90" i="174"/>
  <c r="AH90" i="174"/>
  <c r="S108" i="174"/>
  <c r="BJ108" i="174"/>
  <c r="S128" i="174"/>
  <c r="U128" i="174"/>
  <c r="BJ128" i="174"/>
  <c r="BH128" i="174"/>
  <c r="S134" i="174"/>
  <c r="BJ134" i="174"/>
  <c r="U134" i="174"/>
  <c r="S147" i="174"/>
  <c r="BL149" i="174"/>
  <c r="BG175" i="174"/>
  <c r="U188" i="174"/>
  <c r="S188" i="174"/>
  <c r="BH188" i="174"/>
  <c r="AH188" i="174"/>
  <c r="S217" i="174"/>
  <c r="BH217" i="174"/>
  <c r="BG217" i="174"/>
  <c r="S222" i="174"/>
  <c r="BG222" i="174"/>
  <c r="BI222" i="174"/>
  <c r="BH222" i="174"/>
  <c r="S227" i="174"/>
  <c r="BF227" i="174"/>
  <c r="BI227" i="174"/>
  <c r="S98" i="174"/>
  <c r="BG113" i="174"/>
  <c r="S113" i="174"/>
  <c r="S141" i="174"/>
  <c r="BG141" i="174"/>
  <c r="S167" i="174"/>
  <c r="BG167" i="174"/>
  <c r="U172" i="174"/>
  <c r="S172" i="174"/>
  <c r="BJ172" i="174"/>
  <c r="BH172" i="174"/>
  <c r="BH209" i="174"/>
  <c r="S209" i="174"/>
  <c r="BG209" i="174"/>
  <c r="S214" i="174"/>
  <c r="BJ214" i="174"/>
  <c r="BG214" i="174"/>
  <c r="S230" i="174"/>
  <c r="BI230" i="174"/>
  <c r="S257" i="174"/>
  <c r="BF257" i="174"/>
  <c r="BL257" i="174"/>
  <c r="BG257" i="174"/>
  <c r="U70" i="174"/>
  <c r="S70" i="174"/>
  <c r="S83" i="174"/>
  <c r="S91" i="174"/>
  <c r="BG91" i="174"/>
  <c r="BF91" i="174"/>
  <c r="U158" i="174"/>
  <c r="S158" i="174"/>
  <c r="AH158" i="174"/>
  <c r="BL163" i="174"/>
  <c r="S163" i="174"/>
  <c r="U176" i="174"/>
  <c r="S176" i="174"/>
  <c r="AH176" i="174"/>
  <c r="S287" i="174"/>
  <c r="BH287" i="174"/>
  <c r="AH287" i="174"/>
  <c r="S311" i="174"/>
  <c r="BG311" i="174"/>
  <c r="S334" i="174"/>
  <c r="BJ334" i="174"/>
  <c r="S27" i="174"/>
  <c r="BF27" i="174"/>
  <c r="BJ50" i="174"/>
  <c r="S50" i="174"/>
  <c r="BJ33" i="174"/>
  <c r="S33" i="174"/>
  <c r="U110" i="174"/>
  <c r="S110" i="174"/>
  <c r="AH110" i="174"/>
  <c r="S116" i="174"/>
  <c r="BJ124" i="174"/>
  <c r="S124" i="174"/>
  <c r="AH124" i="174"/>
  <c r="BH124" i="174"/>
  <c r="AH160" i="174"/>
  <c r="S160" i="174"/>
  <c r="U160" i="174"/>
  <c r="BH160" i="174"/>
  <c r="BH198" i="174"/>
  <c r="S198" i="174"/>
  <c r="BL204" i="174"/>
  <c r="S204" i="174"/>
  <c r="BG204" i="174"/>
  <c r="BJ204" i="174"/>
  <c r="BI204" i="174"/>
  <c r="S239" i="174"/>
  <c r="BF239" i="174"/>
  <c r="BI239" i="174"/>
  <c r="S271" i="174"/>
  <c r="BH271" i="174"/>
  <c r="S322" i="174"/>
  <c r="BI322" i="174"/>
  <c r="BH322" i="174"/>
  <c r="U53" i="174"/>
  <c r="S53" i="174"/>
  <c r="S58" i="174"/>
  <c r="S79" i="174"/>
  <c r="BH25" i="174"/>
  <c r="BG28" i="174"/>
  <c r="BF36" i="174"/>
  <c r="BH42" i="174"/>
  <c r="S44" i="174"/>
  <c r="BJ44" i="174"/>
  <c r="BL44" i="174"/>
  <c r="BG44" i="174"/>
  <c r="S51" i="174"/>
  <c r="S55" i="174"/>
  <c r="BG62" i="174"/>
  <c r="AH83" i="174"/>
  <c r="AH91" i="174"/>
  <c r="S95" i="174"/>
  <c r="BF95" i="174"/>
  <c r="BL97" i="174"/>
  <c r="S97" i="174"/>
  <c r="AH97" i="174"/>
  <c r="S99" i="174"/>
  <c r="BF99" i="174"/>
  <c r="S120" i="174"/>
  <c r="BH120" i="174"/>
  <c r="S122" i="174"/>
  <c r="U122" i="174"/>
  <c r="BJ122" i="174"/>
  <c r="AH122" i="174"/>
  <c r="S125" i="174"/>
  <c r="S135" i="174"/>
  <c r="BL135" i="174"/>
  <c r="S143" i="174"/>
  <c r="BL143" i="174"/>
  <c r="BG143" i="174"/>
  <c r="AH178" i="174"/>
  <c r="S178" i="174"/>
  <c r="S199" i="174"/>
  <c r="BL199" i="174"/>
  <c r="BI199" i="174"/>
  <c r="BI207" i="174"/>
  <c r="S207" i="174"/>
  <c r="BL207" i="174"/>
  <c r="BG207" i="174"/>
  <c r="BF207" i="174"/>
  <c r="BI223" i="174"/>
  <c r="S223" i="174"/>
  <c r="S236" i="174"/>
  <c r="BI236" i="174"/>
  <c r="BG236" i="174"/>
  <c r="BL236" i="174"/>
  <c r="BH236" i="174"/>
  <c r="S233" i="174"/>
  <c r="BL233" i="174"/>
  <c r="S242" i="174"/>
  <c r="BH242" i="174"/>
  <c r="S252" i="174"/>
  <c r="BG252" i="174"/>
  <c r="S281" i="174"/>
  <c r="AH281" i="174"/>
  <c r="BH284" i="174"/>
  <c r="S284" i="174"/>
  <c r="BJ284" i="174"/>
  <c r="S286" i="174"/>
  <c r="BH300" i="174"/>
  <c r="S300" i="174"/>
  <c r="BJ300" i="174"/>
  <c r="S307" i="174"/>
  <c r="AH325" i="174"/>
  <c r="S325" i="174"/>
  <c r="BG325" i="174"/>
  <c r="AH333" i="174"/>
  <c r="S333" i="174"/>
  <c r="S353" i="174"/>
  <c r="S358" i="174"/>
  <c r="S366" i="174"/>
  <c r="BJ366" i="174"/>
  <c r="BG369" i="174"/>
  <c r="S369" i="174"/>
  <c r="BH369" i="174"/>
  <c r="AH369" i="174"/>
  <c r="S403" i="174"/>
  <c r="BL403" i="174"/>
  <c r="BG403" i="174"/>
  <c r="S489" i="174"/>
  <c r="BJ489" i="174"/>
  <c r="BI489" i="174"/>
  <c r="S183" i="174"/>
  <c r="S186" i="174"/>
  <c r="BH186" i="174"/>
  <c r="BG193" i="174"/>
  <c r="S193" i="174"/>
  <c r="S247" i="174"/>
  <c r="S274" i="174"/>
  <c r="S278" i="174"/>
  <c r="BH281" i="174"/>
  <c r="AH293" i="174"/>
  <c r="S293" i="174"/>
  <c r="S304" i="174"/>
  <c r="S308" i="174"/>
  <c r="BJ308" i="174"/>
  <c r="BH313" i="174"/>
  <c r="S313" i="174"/>
  <c r="BI316" i="174"/>
  <c r="S316" i="174"/>
  <c r="BL316" i="174"/>
  <c r="BL328" i="174"/>
  <c r="S341" i="174"/>
  <c r="BH344" i="174"/>
  <c r="BL348" i="174"/>
  <c r="S348" i="174"/>
  <c r="BI348" i="174"/>
  <c r="BH353" i="174"/>
  <c r="S372" i="174"/>
  <c r="BJ372" i="174"/>
  <c r="S380" i="174"/>
  <c r="BJ380" i="174"/>
  <c r="S398" i="174"/>
  <c r="S404" i="174"/>
  <c r="U404" i="174"/>
  <c r="BI405" i="174"/>
  <c r="S405" i="174"/>
  <c r="BH405" i="174"/>
  <c r="BH420" i="174"/>
  <c r="S420" i="174"/>
  <c r="BL420" i="174"/>
  <c r="U420" i="174"/>
  <c r="S427" i="174"/>
  <c r="S476" i="174"/>
  <c r="BI476" i="174"/>
  <c r="BF476" i="174"/>
  <c r="BG151" i="174"/>
  <c r="S151" i="174"/>
  <c r="BL151" i="174"/>
  <c r="U154" i="174"/>
  <c r="S154" i="174"/>
  <c r="S159" i="174"/>
  <c r="BL161" i="174"/>
  <c r="S161" i="174"/>
  <c r="S184" i="174"/>
  <c r="S191" i="174"/>
  <c r="BG191" i="174"/>
  <c r="S201" i="174"/>
  <c r="BF201" i="174"/>
  <c r="BH210" i="174"/>
  <c r="S210" i="174"/>
  <c r="S219" i="174"/>
  <c r="BL234" i="174"/>
  <c r="S234" i="174"/>
  <c r="BL242" i="174"/>
  <c r="S250" i="174"/>
  <c r="BI250" i="174"/>
  <c r="BG250" i="174"/>
  <c r="S251" i="174"/>
  <c r="BI251" i="174"/>
  <c r="BG251" i="174"/>
  <c r="BL256" i="174"/>
  <c r="S256" i="174"/>
  <c r="BH256" i="174"/>
  <c r="S282" i="174"/>
  <c r="S339" i="174"/>
  <c r="S390" i="174"/>
  <c r="BJ390" i="174"/>
  <c r="BL391" i="174"/>
  <c r="S391" i="174"/>
  <c r="S415" i="174"/>
  <c r="S422" i="174"/>
  <c r="BJ422" i="174"/>
  <c r="BH422" i="174"/>
  <c r="S428" i="174"/>
  <c r="AH428" i="174"/>
  <c r="U428" i="174"/>
  <c r="BF103" i="174"/>
  <c r="S103" i="174"/>
  <c r="S106" i="174"/>
  <c r="U106" i="174"/>
  <c r="AH106" i="174"/>
  <c r="S164" i="174"/>
  <c r="S171" i="174"/>
  <c r="S187" i="174"/>
  <c r="S203" i="174"/>
  <c r="BI203" i="174"/>
  <c r="S225" i="174"/>
  <c r="BI225" i="174"/>
  <c r="S243" i="174"/>
  <c r="BF243" i="174"/>
  <c r="BH243" i="174"/>
  <c r="S259" i="174"/>
  <c r="S265" i="174"/>
  <c r="S280" i="174"/>
  <c r="BI280" i="174"/>
  <c r="BI300" i="174"/>
  <c r="S326" i="174"/>
  <c r="S336" i="174"/>
  <c r="S342" i="174"/>
  <c r="S345" i="174"/>
  <c r="S355" i="174"/>
  <c r="S388" i="174"/>
  <c r="BH388" i="174"/>
  <c r="S394" i="174"/>
  <c r="BH394" i="174"/>
  <c r="S407" i="174"/>
  <c r="BH407" i="174"/>
  <c r="BG407" i="174"/>
  <c r="U422" i="174"/>
  <c r="S487" i="174"/>
  <c r="S510" i="174"/>
  <c r="BG510" i="174"/>
  <c r="BJ510" i="174"/>
  <c r="BI510" i="174"/>
  <c r="S52" i="174"/>
  <c r="BH60" i="174"/>
  <c r="S60" i="174"/>
  <c r="S64" i="174"/>
  <c r="BG64" i="174"/>
  <c r="AH64" i="174"/>
  <c r="S132" i="174"/>
  <c r="AH132" i="174"/>
  <c r="AH146" i="174"/>
  <c r="S146" i="174"/>
  <c r="S16" i="174"/>
  <c r="BJ16" i="174"/>
  <c r="BL18" i="174"/>
  <c r="S18" i="174"/>
  <c r="U23" i="174"/>
  <c r="S23" i="174"/>
  <c r="S34" i="174"/>
  <c r="BL34" i="174"/>
  <c r="BG41" i="174"/>
  <c r="S41" i="174"/>
  <c r="S48" i="174"/>
  <c r="BG48" i="174"/>
  <c r="S61" i="174"/>
  <c r="S72" i="174"/>
  <c r="BG85" i="174"/>
  <c r="S85" i="174"/>
  <c r="AH87" i="174"/>
  <c r="S87" i="174"/>
  <c r="BG87" i="174"/>
  <c r="BL105" i="174"/>
  <c r="S105" i="174"/>
  <c r="AH105" i="174"/>
  <c r="S109" i="174"/>
  <c r="S115" i="174"/>
  <c r="S137" i="174"/>
  <c r="S139" i="174"/>
  <c r="BL139" i="174"/>
  <c r="BG139" i="174"/>
  <c r="AH174" i="174"/>
  <c r="S174" i="174"/>
  <c r="BH174" i="174"/>
  <c r="S177" i="174"/>
  <c r="U180" i="174"/>
  <c r="S180" i="174"/>
  <c r="BJ180" i="174"/>
  <c r="S181" i="174"/>
  <c r="BJ184" i="174"/>
  <c r="S190" i="174"/>
  <c r="S192" i="174"/>
  <c r="U192" i="174"/>
  <c r="BJ192" i="174"/>
  <c r="S205" i="174"/>
  <c r="BG205" i="174"/>
  <c r="BF205" i="174"/>
  <c r="S206" i="174"/>
  <c r="BH206" i="174"/>
  <c r="BL206" i="174"/>
  <c r="S212" i="174"/>
  <c r="BL212" i="174"/>
  <c r="BJ212" i="174"/>
  <c r="BL218" i="174"/>
  <c r="S218" i="174"/>
  <c r="S232" i="174"/>
  <c r="BI232" i="174"/>
  <c r="S237" i="174"/>
  <c r="BI243" i="174"/>
  <c r="BH252" i="174"/>
  <c r="S255" i="174"/>
  <c r="BI255" i="174"/>
  <c r="S260" i="174"/>
  <c r="BH282" i="174"/>
  <c r="BI284" i="174"/>
  <c r="BG293" i="174"/>
  <c r="S296" i="174"/>
  <c r="BL296" i="174"/>
  <c r="BH296" i="174"/>
  <c r="S306" i="174"/>
  <c r="BI306" i="174"/>
  <c r="BI308" i="174"/>
  <c r="S320" i="174"/>
  <c r="S327" i="174"/>
  <c r="AH327" i="174"/>
  <c r="S330" i="174"/>
  <c r="BG337" i="174"/>
  <c r="S337" i="174"/>
  <c r="AH339" i="174"/>
  <c r="S343" i="174"/>
  <c r="BG343" i="174"/>
  <c r="AH343" i="174"/>
  <c r="S361" i="174"/>
  <c r="S364" i="174"/>
  <c r="S370" i="174"/>
  <c r="S374" i="174"/>
  <c r="S400" i="174"/>
  <c r="AH420" i="174"/>
  <c r="AH422" i="174"/>
  <c r="S425" i="174"/>
  <c r="BJ428" i="174"/>
  <c r="S244" i="174"/>
  <c r="BI252" i="174"/>
  <c r="S263" i="174"/>
  <c r="BH266" i="174"/>
  <c r="S266" i="174"/>
  <c r="S301" i="174"/>
  <c r="S321" i="174"/>
  <c r="AH321" i="174"/>
  <c r="S324" i="174"/>
  <c r="BJ324" i="174"/>
  <c r="BI324" i="174"/>
  <c r="AH331" i="174"/>
  <c r="S331" i="174"/>
  <c r="S338" i="174"/>
  <c r="BH338" i="174"/>
  <c r="BL350" i="174"/>
  <c r="S350" i="174"/>
  <c r="U380" i="174"/>
  <c r="S402" i="174"/>
  <c r="AH404" i="174"/>
  <c r="S408" i="174"/>
  <c r="S417" i="174"/>
  <c r="BJ420" i="174"/>
  <c r="S429" i="174"/>
  <c r="S433" i="174"/>
  <c r="BJ480" i="174"/>
  <c r="S480" i="174"/>
  <c r="BI480" i="174"/>
  <c r="S261" i="174"/>
  <c r="S272" i="174"/>
  <c r="S276" i="174"/>
  <c r="BH283" i="174"/>
  <c r="S283" i="174"/>
  <c r="S288" i="174"/>
  <c r="BH288" i="174"/>
  <c r="S294" i="174"/>
  <c r="AH294" i="174"/>
  <c r="BH297" i="174"/>
  <c r="S297" i="174"/>
  <c r="S299" i="174"/>
  <c r="S302" i="174"/>
  <c r="BJ302" i="174"/>
  <c r="S310" i="174"/>
  <c r="BG319" i="174"/>
  <c r="S319" i="174"/>
  <c r="BH319" i="174"/>
  <c r="AH319" i="174"/>
  <c r="S328" i="174"/>
  <c r="S344" i="174"/>
  <c r="BL344" i="174"/>
  <c r="S352" i="174"/>
  <c r="S357" i="174"/>
  <c r="AH365" i="174"/>
  <c r="S365" i="174"/>
  <c r="S368" i="174"/>
  <c r="S375" i="174"/>
  <c r="S379" i="174"/>
  <c r="BG379" i="174"/>
  <c r="S383" i="174"/>
  <c r="S409" i="174"/>
  <c r="BL409" i="174"/>
  <c r="BJ434" i="174"/>
  <c r="S434" i="174"/>
  <c r="BH434" i="174"/>
  <c r="U434" i="174"/>
  <c r="S437" i="174"/>
  <c r="BH437" i="174"/>
  <c r="S504" i="174"/>
  <c r="BH412" i="174"/>
  <c r="S412" i="174"/>
  <c r="S418" i="174"/>
  <c r="AH418" i="174"/>
  <c r="BJ424" i="174"/>
  <c r="S424" i="174"/>
  <c r="S435" i="174"/>
  <c r="BI435" i="174"/>
  <c r="BG435" i="174"/>
  <c r="BH438" i="174"/>
  <c r="S438" i="174"/>
  <c r="BL438" i="174"/>
  <c r="AH438" i="174"/>
  <c r="BG443" i="174"/>
  <c r="S443" i="174"/>
  <c r="BL443" i="174"/>
  <c r="S448" i="174"/>
  <c r="S452" i="174"/>
  <c r="U452" i="174"/>
  <c r="BH452" i="174"/>
  <c r="AH452" i="174"/>
  <c r="AH455" i="174"/>
  <c r="S463" i="174"/>
  <c r="BH463" i="174"/>
  <c r="AH466" i="174"/>
  <c r="S466" i="174"/>
  <c r="U516" i="174"/>
  <c r="S516" i="174"/>
  <c r="BL516" i="174"/>
  <c r="BJ516" i="174"/>
  <c r="BG516" i="174"/>
  <c r="BG521" i="174"/>
  <c r="S521" i="174"/>
  <c r="BL521" i="174"/>
  <c r="BF521" i="174"/>
  <c r="S540" i="174"/>
  <c r="S547" i="174"/>
  <c r="BI547" i="174"/>
  <c r="BG547" i="174"/>
  <c r="BF547" i="174"/>
  <c r="S554" i="174"/>
  <c r="BF554" i="174"/>
  <c r="S560" i="174"/>
  <c r="BI560" i="174"/>
  <c r="S573" i="174"/>
  <c r="S577" i="174"/>
  <c r="BL577" i="174"/>
  <c r="BF580" i="174"/>
  <c r="S580" i="174"/>
  <c r="AH580" i="174"/>
  <c r="S445" i="174"/>
  <c r="BF461" i="174"/>
  <c r="S461" i="174"/>
  <c r="BH467" i="174"/>
  <c r="S467" i="174"/>
  <c r="S471" i="174"/>
  <c r="S536" i="174"/>
  <c r="S544" i="174"/>
  <c r="BG544" i="174"/>
  <c r="S563" i="174"/>
  <c r="AH563" i="174"/>
  <c r="U563" i="174"/>
  <c r="S571" i="174"/>
  <c r="BL571" i="174"/>
  <c r="S600" i="174"/>
  <c r="S606" i="174"/>
  <c r="BJ677" i="174"/>
  <c r="S677" i="174"/>
  <c r="BL677" i="174"/>
  <c r="S525" i="174"/>
  <c r="AH525" i="174"/>
  <c r="S533" i="174"/>
  <c r="S537" i="174"/>
  <c r="V684" i="174"/>
  <c r="S684" i="174"/>
  <c r="AH684" i="174"/>
  <c r="BI684" i="174"/>
  <c r="U684" i="174"/>
  <c r="S421" i="174"/>
  <c r="BJ426" i="174"/>
  <c r="S426" i="174"/>
  <c r="BH426" i="174"/>
  <c r="S430" i="174"/>
  <c r="AH430" i="174"/>
  <c r="S450" i="174"/>
  <c r="AH450" i="174"/>
  <c r="BH450" i="174"/>
  <c r="BJ450" i="174"/>
  <c r="S453" i="174"/>
  <c r="S455" i="174"/>
  <c r="S456" i="174"/>
  <c r="S459" i="174"/>
  <c r="BG467" i="174"/>
  <c r="BJ491" i="174"/>
  <c r="S491" i="174"/>
  <c r="S501" i="174"/>
  <c r="S512" i="174"/>
  <c r="BF512" i="174"/>
  <c r="BI512" i="174"/>
  <c r="AH523" i="174"/>
  <c r="S523" i="174"/>
  <c r="S538" i="174"/>
  <c r="AH538" i="174"/>
  <c r="AH548" i="174"/>
  <c r="S548" i="174"/>
  <c r="S551" i="174"/>
  <c r="AH551" i="174"/>
  <c r="S581" i="174"/>
  <c r="AH581" i="174"/>
  <c r="S608" i="174"/>
  <c r="BJ608" i="174"/>
  <c r="S630" i="174"/>
  <c r="V630" i="174"/>
  <c r="S653" i="174"/>
  <c r="BL653" i="174"/>
  <c r="S392" i="174"/>
  <c r="BJ392" i="174"/>
  <c r="S399" i="174"/>
  <c r="BJ412" i="174"/>
  <c r="S423" i="174"/>
  <c r="S439" i="174"/>
  <c r="BL451" i="174"/>
  <c r="S451" i="174"/>
  <c r="BI451" i="174"/>
  <c r="S460" i="174"/>
  <c r="U460" i="174"/>
  <c r="S470" i="174"/>
  <c r="BG482" i="174"/>
  <c r="BL488" i="174"/>
  <c r="S488" i="174"/>
  <c r="BJ562" i="174"/>
  <c r="S562" i="174"/>
  <c r="BG562" i="174"/>
  <c r="S589" i="174"/>
  <c r="S619" i="174"/>
  <c r="U619" i="174"/>
  <c r="S623" i="174"/>
  <c r="U623" i="174"/>
  <c r="BJ623" i="174"/>
  <c r="BI623" i="174"/>
  <c r="S121" i="174"/>
  <c r="BG165" i="174"/>
  <c r="S165" i="174"/>
  <c r="S168" i="174"/>
  <c r="U168" i="174"/>
  <c r="Q169" i="174"/>
  <c r="S169" i="174"/>
  <c r="BG195" i="174"/>
  <c r="S195" i="174"/>
  <c r="S211" i="174"/>
  <c r="BF211" i="174"/>
  <c r="BJ216" i="174"/>
  <c r="S216" i="174"/>
  <c r="BI354" i="174"/>
  <c r="S354" i="174"/>
  <c r="S359" i="174"/>
  <c r="BH377" i="174"/>
  <c r="S377" i="174"/>
  <c r="S382" i="174"/>
  <c r="BH382" i="174"/>
  <c r="AH382" i="174"/>
  <c r="BJ384" i="174"/>
  <c r="S384" i="174"/>
  <c r="S416" i="174"/>
  <c r="U416" i="174"/>
  <c r="BJ416" i="174"/>
  <c r="S419" i="174"/>
  <c r="BH424" i="174"/>
  <c r="BJ430" i="174"/>
  <c r="AH456" i="174"/>
  <c r="BH461" i="174"/>
  <c r="S464" i="174"/>
  <c r="S481" i="174"/>
  <c r="BJ482" i="174"/>
  <c r="S484" i="174"/>
  <c r="AH484" i="174"/>
  <c r="BH491" i="174"/>
  <c r="BG495" i="174"/>
  <c r="S495" i="174"/>
  <c r="BJ495" i="174"/>
  <c r="BI495" i="174"/>
  <c r="BL497" i="174"/>
  <c r="S497" i="174"/>
  <c r="AH533" i="174"/>
  <c r="S539" i="174"/>
  <c r="S542" i="174"/>
  <c r="BG542" i="174"/>
  <c r="AH542" i="174"/>
  <c r="U548" i="174"/>
  <c r="AH566" i="174"/>
  <c r="S566" i="174"/>
  <c r="S572" i="174"/>
  <c r="BF572" i="174"/>
  <c r="U572" i="174"/>
  <c r="BJ575" i="174"/>
  <c r="S575" i="174"/>
  <c r="BL589" i="174"/>
  <c r="BL613" i="174"/>
  <c r="S613" i="174"/>
  <c r="S615" i="174"/>
  <c r="BI615" i="174"/>
  <c r="BL615" i="174"/>
  <c r="BH615" i="174"/>
  <c r="U615" i="174"/>
  <c r="BJ112" i="174"/>
  <c r="S112" i="174"/>
  <c r="AH112" i="174"/>
  <c r="S224" i="174"/>
  <c r="BH226" i="174"/>
  <c r="S226" i="174"/>
  <c r="BH229" i="174"/>
  <c r="S229" i="174"/>
  <c r="S238" i="174"/>
  <c r="BH238" i="174"/>
  <c r="BG238" i="174"/>
  <c r="S246" i="174"/>
  <c r="S268" i="174"/>
  <c r="BL270" i="174"/>
  <c r="S270" i="174"/>
  <c r="S275" i="174"/>
  <c r="S279" i="174"/>
  <c r="BI290" i="174"/>
  <c r="S290" i="174"/>
  <c r="S295" i="174"/>
  <c r="S314" i="174"/>
  <c r="AH317" i="174"/>
  <c r="S317" i="174"/>
  <c r="S329" i="174"/>
  <c r="S346" i="174"/>
  <c r="S395" i="174"/>
  <c r="BJ410" i="174"/>
  <c r="S410" i="174"/>
  <c r="BL412" i="174"/>
  <c r="S440" i="174"/>
  <c r="S441" i="174"/>
  <c r="BG14" i="174"/>
  <c r="S14" i="174"/>
  <c r="S24" i="174"/>
  <c r="BG37" i="174"/>
  <c r="S37" i="174"/>
  <c r="BG43" i="174"/>
  <c r="S43" i="174"/>
  <c r="BF43" i="174"/>
  <c r="S49" i="174"/>
  <c r="S67" i="174"/>
  <c r="BL73" i="174"/>
  <c r="S73" i="174"/>
  <c r="S74" i="174"/>
  <c r="S75" i="174"/>
  <c r="S82" i="174"/>
  <c r="BH82" i="174"/>
  <c r="S93" i="174"/>
  <c r="S101" i="174"/>
  <c r="BF101" i="174"/>
  <c r="S111" i="174"/>
  <c r="S114" i="174"/>
  <c r="S119" i="174"/>
  <c r="S133" i="174"/>
  <c r="S136" i="174"/>
  <c r="S145" i="174"/>
  <c r="S148" i="174"/>
  <c r="S152" i="174"/>
  <c r="S162" i="174"/>
  <c r="BH162" i="174"/>
  <c r="U196" i="174"/>
  <c r="S196" i="174"/>
  <c r="BH196" i="174"/>
  <c r="S202" i="174"/>
  <c r="BH208" i="174"/>
  <c r="S208" i="174"/>
  <c r="BG211" i="174"/>
  <c r="S215" i="174"/>
  <c r="BI221" i="174"/>
  <c r="S221" i="174"/>
  <c r="BG221" i="174"/>
  <c r="BL226" i="174"/>
  <c r="S231" i="174"/>
  <c r="BI238" i="174"/>
  <c r="BJ240" i="174"/>
  <c r="S240" i="174"/>
  <c r="S249" i="174"/>
  <c r="BH249" i="174"/>
  <c r="BL249" i="174"/>
  <c r="S254" i="174"/>
  <c r="BL254" i="174"/>
  <c r="BG254" i="174"/>
  <c r="BG279" i="174"/>
  <c r="BJ292" i="174"/>
  <c r="S292" i="174"/>
  <c r="S303" i="174"/>
  <c r="S309" i="174"/>
  <c r="BG309" i="174"/>
  <c r="AH315" i="174"/>
  <c r="S315" i="174"/>
  <c r="S318" i="174"/>
  <c r="S332" i="174"/>
  <c r="AH347" i="174"/>
  <c r="S347" i="174"/>
  <c r="AH349" i="174"/>
  <c r="S349" i="174"/>
  <c r="BJ354" i="174"/>
  <c r="S360" i="174"/>
  <c r="BL360" i="174"/>
  <c r="S362" i="174"/>
  <c r="S373" i="174"/>
  <c r="AH378" i="174"/>
  <c r="S378" i="174"/>
  <c r="S386" i="174"/>
  <c r="S393" i="174"/>
  <c r="BG399" i="174"/>
  <c r="S406" i="174"/>
  <c r="U406" i="174"/>
  <c r="S411" i="174"/>
  <c r="BH411" i="174"/>
  <c r="S413" i="174"/>
  <c r="BI413" i="174"/>
  <c r="U418" i="174"/>
  <c r="BI419" i="174"/>
  <c r="S431" i="174"/>
  <c r="BH436" i="174"/>
  <c r="S436" i="174"/>
  <c r="BJ436" i="174"/>
  <c r="U438" i="174"/>
  <c r="S449" i="174"/>
  <c r="S457" i="174"/>
  <c r="S462" i="174"/>
  <c r="BG470" i="174"/>
  <c r="U477" i="174"/>
  <c r="S477" i="174"/>
  <c r="BG477" i="174"/>
  <c r="BI477" i="174"/>
  <c r="BG478" i="174"/>
  <c r="S478" i="174"/>
  <c r="S492" i="174"/>
  <c r="S498" i="174"/>
  <c r="BJ498" i="174"/>
  <c r="BG498" i="174"/>
  <c r="S503" i="174"/>
  <c r="BL503" i="174"/>
  <c r="S507" i="174"/>
  <c r="BJ507" i="174"/>
  <c r="S511" i="174"/>
  <c r="U511" i="174"/>
  <c r="BH511" i="174"/>
  <c r="BG511" i="174"/>
  <c r="BF516" i="174"/>
  <c r="AH521" i="174"/>
  <c r="S531" i="174"/>
  <c r="BH531" i="174"/>
  <c r="AH531" i="174"/>
  <c r="BI548" i="174"/>
  <c r="S583" i="174"/>
  <c r="AH583" i="174"/>
  <c r="S590" i="174"/>
  <c r="S616" i="174"/>
  <c r="BI616" i="174"/>
  <c r="BF616" i="174"/>
  <c r="V623" i="174"/>
  <c r="S482" i="174"/>
  <c r="S485" i="174"/>
  <c r="S490" i="174"/>
  <c r="BF490" i="174"/>
  <c r="BG493" i="174"/>
  <c r="S493" i="174"/>
  <c r="U500" i="174"/>
  <c r="S500" i="174"/>
  <c r="AH500" i="174"/>
  <c r="BG513" i="174"/>
  <c r="S513" i="174"/>
  <c r="BF520" i="174"/>
  <c r="S520" i="174"/>
  <c r="S529" i="174"/>
  <c r="U559" i="174"/>
  <c r="S559" i="174"/>
  <c r="S567" i="174"/>
  <c r="U567" i="174"/>
  <c r="BF567" i="174"/>
  <c r="AH567" i="174"/>
  <c r="S570" i="174"/>
  <c r="BG576" i="174"/>
  <c r="S576" i="174"/>
  <c r="S579" i="174"/>
  <c r="S586" i="174"/>
  <c r="S604" i="174"/>
  <c r="S658" i="174"/>
  <c r="BG658" i="174"/>
  <c r="U658" i="174"/>
  <c r="BL658" i="174"/>
  <c r="BF658" i="174"/>
  <c r="S681" i="174"/>
  <c r="BJ681" i="174"/>
  <c r="BH681" i="174"/>
  <c r="U681" i="174"/>
  <c r="U688" i="174"/>
  <c r="S688" i="174"/>
  <c r="BL688" i="174"/>
  <c r="V688" i="174"/>
  <c r="BG688" i="174"/>
  <c r="BF688" i="174"/>
  <c r="S695" i="174"/>
  <c r="BH695" i="174"/>
  <c r="BF595" i="174"/>
  <c r="S595" i="174"/>
  <c r="BL595" i="174"/>
  <c r="S596" i="174"/>
  <c r="S601" i="174"/>
  <c r="S607" i="174"/>
  <c r="BG607" i="174"/>
  <c r="AH662" i="174"/>
  <c r="S662" i="174"/>
  <c r="S667" i="174"/>
  <c r="S686" i="174"/>
  <c r="BL686" i="174"/>
  <c r="BF686" i="174"/>
  <c r="U695" i="174"/>
  <c r="BG69" i="174"/>
  <c r="S69" i="174"/>
  <c r="BL81" i="174"/>
  <c r="S81" i="174"/>
  <c r="S84" i="174"/>
  <c r="S94" i="174"/>
  <c r="S96" i="174"/>
  <c r="S118" i="174"/>
  <c r="BJ118" i="174"/>
  <c r="BL123" i="174"/>
  <c r="S123" i="174"/>
  <c r="S131" i="174"/>
  <c r="S140" i="174"/>
  <c r="U142" i="174"/>
  <c r="S142" i="174"/>
  <c r="S150" i="174"/>
  <c r="BJ150" i="174"/>
  <c r="S153" i="174"/>
  <c r="S155" i="174"/>
  <c r="S166" i="174"/>
  <c r="S173" i="174"/>
  <c r="S179" i="174"/>
  <c r="S182" i="174"/>
  <c r="BH182" i="174"/>
  <c r="S185" i="174"/>
  <c r="S189" i="174"/>
  <c r="S197" i="174"/>
  <c r="BG200" i="174"/>
  <c r="S200" i="174"/>
  <c r="BI220" i="174"/>
  <c r="S220" i="174"/>
  <c r="BH220" i="174"/>
  <c r="BH228" i="174"/>
  <c r="S228" i="174"/>
  <c r="S235" i="174"/>
  <c r="S245" i="174"/>
  <c r="S248" i="174"/>
  <c r="S253" i="174"/>
  <c r="S258" i="174"/>
  <c r="S262" i="174"/>
  <c r="S267" i="174"/>
  <c r="S269" i="174"/>
  <c r="S277" i="174"/>
  <c r="S285" i="174"/>
  <c r="S289" i="174"/>
  <c r="S291" i="174"/>
  <c r="S305" i="174"/>
  <c r="S312" i="174"/>
  <c r="S323" i="174"/>
  <c r="S335" i="174"/>
  <c r="BG335" i="174"/>
  <c r="S340" i="174"/>
  <c r="S351" i="174"/>
  <c r="BJ356" i="174"/>
  <c r="S356" i="174"/>
  <c r="S363" i="174"/>
  <c r="S381" i="174"/>
  <c r="BH385" i="174"/>
  <c r="S385" i="174"/>
  <c r="S387" i="174"/>
  <c r="BL389" i="174"/>
  <c r="S389" i="174"/>
  <c r="BJ396" i="174"/>
  <c r="S396" i="174"/>
  <c r="S397" i="174"/>
  <c r="S401" i="174"/>
  <c r="BL401" i="174"/>
  <c r="BL442" i="174"/>
  <c r="S442" i="174"/>
  <c r="AH442" i="174"/>
  <c r="S446" i="174"/>
  <c r="S454" i="174"/>
  <c r="BG454" i="174"/>
  <c r="S458" i="174"/>
  <c r="S465" i="174"/>
  <c r="BI465" i="174"/>
  <c r="S468" i="174"/>
  <c r="BG475" i="174"/>
  <c r="S475" i="174"/>
  <c r="BH483" i="174"/>
  <c r="S483" i="174"/>
  <c r="S494" i="174"/>
  <c r="S515" i="174"/>
  <c r="BL515" i="174"/>
  <c r="S527" i="174"/>
  <c r="S530" i="174"/>
  <c r="U530" i="174"/>
  <c r="S534" i="174"/>
  <c r="BI568" i="174"/>
  <c r="S574" i="174"/>
  <c r="BF574" i="174"/>
  <c r="S587" i="174"/>
  <c r="S591" i="174"/>
  <c r="AH598" i="174"/>
  <c r="U612" i="174"/>
  <c r="S620" i="174"/>
  <c r="BI636" i="174"/>
  <c r="S638" i="174"/>
  <c r="BL642" i="174"/>
  <c r="S647" i="174"/>
  <c r="S655" i="174"/>
  <c r="S660" i="174"/>
  <c r="S670" i="174"/>
  <c r="S678" i="174"/>
  <c r="V695" i="174"/>
  <c r="S522" i="174"/>
  <c r="S528" i="174"/>
  <c r="S552" i="174"/>
  <c r="BF552" i="174"/>
  <c r="S555" i="174"/>
  <c r="S556" i="174"/>
  <c r="S578" i="174"/>
  <c r="AH578" i="174"/>
  <c r="S584" i="174"/>
  <c r="S588" i="174"/>
  <c r="BI588" i="174"/>
  <c r="S597" i="174"/>
  <c r="S602" i="174"/>
  <c r="S626" i="174"/>
  <c r="AH626" i="174"/>
  <c r="U627" i="174"/>
  <c r="S631" i="174"/>
  <c r="S652" i="174"/>
  <c r="BL652" i="174"/>
  <c r="BI654" i="174"/>
  <c r="S654" i="174"/>
  <c r="BF654" i="174"/>
  <c r="V667" i="174"/>
  <c r="BG673" i="174"/>
  <c r="S693" i="174"/>
  <c r="S469" i="174"/>
  <c r="S474" i="174"/>
  <c r="BJ479" i="174"/>
  <c r="S479" i="174"/>
  <c r="BG479" i="174"/>
  <c r="S486" i="174"/>
  <c r="BF499" i="174"/>
  <c r="S499" i="174"/>
  <c r="BI499" i="174"/>
  <c r="U499" i="174"/>
  <c r="S502" i="174"/>
  <c r="BJ505" i="174"/>
  <c r="S505" i="174"/>
  <c r="S508" i="174"/>
  <c r="BL518" i="174"/>
  <c r="S518" i="174"/>
  <c r="S543" i="174"/>
  <c r="S553" i="174"/>
  <c r="S564" i="174"/>
  <c r="BG578" i="174"/>
  <c r="S582" i="174"/>
  <c r="BG582" i="174"/>
  <c r="S585" i="174"/>
  <c r="BJ591" i="174"/>
  <c r="S593" i="174"/>
  <c r="BH593" i="174"/>
  <c r="U607" i="174"/>
  <c r="AH611" i="174"/>
  <c r="S611" i="174"/>
  <c r="S618" i="174"/>
  <c r="BF626" i="174"/>
  <c r="BJ632" i="174"/>
  <c r="S632" i="174"/>
  <c r="BL635" i="174"/>
  <c r="S635" i="174"/>
  <c r="U635" i="174"/>
  <c r="BG635" i="174"/>
  <c r="AH635" i="174"/>
  <c r="AH648" i="174"/>
  <c r="S648" i="174"/>
  <c r="BL650" i="174"/>
  <c r="S650" i="174"/>
  <c r="S659" i="174"/>
  <c r="U659" i="174"/>
  <c r="S664" i="174"/>
  <c r="BJ664" i="174"/>
  <c r="AH664" i="174"/>
  <c r="BL664" i="174"/>
  <c r="BJ667" i="174"/>
  <c r="S687" i="174"/>
  <c r="V687" i="174"/>
  <c r="S696" i="174"/>
  <c r="AH696" i="174"/>
  <c r="S496" i="174"/>
  <c r="AH509" i="174"/>
  <c r="S509" i="174"/>
  <c r="BG509" i="174"/>
  <c r="BI509" i="174"/>
  <c r="U519" i="174"/>
  <c r="S519" i="174"/>
  <c r="S526" i="174"/>
  <c r="AH550" i="174"/>
  <c r="S550" i="174"/>
  <c r="S561" i="174"/>
  <c r="S568" i="174"/>
  <c r="S569" i="174"/>
  <c r="BL578" i="174"/>
  <c r="S594" i="174"/>
  <c r="BJ598" i="174"/>
  <c r="S598" i="174"/>
  <c r="U598" i="174"/>
  <c r="S612" i="174"/>
  <c r="BJ612" i="174"/>
  <c r="BG612" i="174"/>
  <c r="S621" i="174"/>
  <c r="BG626" i="174"/>
  <c r="S628" i="174"/>
  <c r="BJ628" i="174"/>
  <c r="S639" i="174"/>
  <c r="S641" i="174"/>
  <c r="BH641" i="174"/>
  <c r="S649" i="174"/>
  <c r="BL649" i="174"/>
  <c r="S651" i="174"/>
  <c r="BJ651" i="174"/>
  <c r="S665" i="174"/>
  <c r="BL667" i="174"/>
  <c r="BG670" i="174"/>
  <c r="S674" i="174"/>
  <c r="S636" i="174"/>
  <c r="BF642" i="174"/>
  <c r="S642" i="174"/>
  <c r="U642" i="174"/>
  <c r="BJ642" i="174"/>
  <c r="S644" i="174"/>
  <c r="S668" i="174"/>
  <c r="V668" i="174"/>
  <c r="S673" i="174"/>
  <c r="BI673" i="174"/>
  <c r="BH627" i="174"/>
  <c r="S627" i="174"/>
  <c r="BI627" i="174"/>
  <c r="S629" i="174"/>
  <c r="S633" i="174"/>
  <c r="S645" i="174"/>
  <c r="S676" i="174"/>
  <c r="BI680" i="174"/>
  <c r="S680" i="174"/>
  <c r="BL680" i="174"/>
  <c r="AH683" i="174"/>
  <c r="S683" i="174"/>
  <c r="BL687" i="174"/>
  <c r="BJ699" i="174"/>
  <c r="S699" i="174"/>
  <c r="BH699" i="174"/>
  <c r="V699" i="174"/>
  <c r="S414" i="174"/>
  <c r="S432" i="174"/>
  <c r="BJ444" i="174"/>
  <c r="S444" i="174"/>
  <c r="S447" i="174"/>
  <c r="S472" i="174"/>
  <c r="S473" i="174"/>
  <c r="S506" i="174"/>
  <c r="S514" i="174"/>
  <c r="BG514" i="174"/>
  <c r="BG517" i="174"/>
  <c r="S517" i="174"/>
  <c r="U517" i="174"/>
  <c r="S524" i="174"/>
  <c r="S532" i="174"/>
  <c r="S535" i="174"/>
  <c r="S541" i="174"/>
  <c r="S545" i="174"/>
  <c r="S546" i="174"/>
  <c r="S549" i="174"/>
  <c r="S557" i="174"/>
  <c r="S558" i="174"/>
  <c r="S565" i="174"/>
  <c r="S592" i="174"/>
  <c r="S599" i="174"/>
  <c r="S603" i="174"/>
  <c r="BJ609" i="174"/>
  <c r="S609" i="174"/>
  <c r="S610" i="174"/>
  <c r="S622" i="174"/>
  <c r="S624" i="174"/>
  <c r="S625" i="174"/>
  <c r="S634" i="174"/>
  <c r="S637" i="174"/>
  <c r="BI640" i="174"/>
  <c r="S640" i="174"/>
  <c r="S656" i="174"/>
  <c r="S661" i="174"/>
  <c r="S663" i="174"/>
  <c r="S666" i="174"/>
  <c r="S671" i="174"/>
  <c r="S672" i="174"/>
  <c r="S682" i="174"/>
  <c r="BG689" i="174"/>
  <c r="S692" i="174"/>
  <c r="S702" i="174"/>
  <c r="S605" i="174"/>
  <c r="BF610" i="174"/>
  <c r="S614" i="174"/>
  <c r="BJ614" i="174"/>
  <c r="S617" i="174"/>
  <c r="BL634" i="174"/>
  <c r="S643" i="174"/>
  <c r="BF643" i="174"/>
  <c r="S646" i="174"/>
  <c r="BF657" i="174"/>
  <c r="S657" i="174"/>
  <c r="BH657" i="174"/>
  <c r="U661" i="174"/>
  <c r="S669" i="174"/>
  <c r="S675" i="174"/>
  <c r="S679" i="174"/>
  <c r="S685" i="174"/>
  <c r="AH685" i="174"/>
  <c r="S690" i="174"/>
  <c r="S691" i="174"/>
  <c r="S697" i="174"/>
  <c r="S700" i="174"/>
  <c r="S689" i="174"/>
  <c r="U689" i="174"/>
  <c r="S694" i="174"/>
  <c r="S698" i="174"/>
  <c r="S701" i="174"/>
  <c r="AH20" i="174"/>
  <c r="U14" i="174"/>
  <c r="BH27" i="174"/>
  <c r="U38" i="174"/>
  <c r="BJ46" i="174"/>
  <c r="BH54" i="174"/>
  <c r="BJ56" i="174"/>
  <c r="BH56" i="174"/>
  <c r="BL68" i="174"/>
  <c r="AH68" i="174"/>
  <c r="BH68" i="174"/>
  <c r="BL78" i="174"/>
  <c r="BH78" i="174"/>
  <c r="U78" i="174"/>
  <c r="BL84" i="174"/>
  <c r="AH84" i="174"/>
  <c r="BG84" i="174"/>
  <c r="BH84" i="174"/>
  <c r="BL102" i="174"/>
  <c r="BH102" i="174"/>
  <c r="BG102" i="174"/>
  <c r="BH116" i="174"/>
  <c r="U116" i="174"/>
  <c r="BJ116" i="174"/>
  <c r="AH116" i="174"/>
  <c r="BH132" i="174"/>
  <c r="U132" i="174"/>
  <c r="BJ132" i="174"/>
  <c r="BG153" i="174"/>
  <c r="U21" i="174"/>
  <c r="U10" i="174"/>
  <c r="AH14" i="174"/>
  <c r="BF20" i="174"/>
  <c r="BI28" i="174"/>
  <c r="BJ28" i="174"/>
  <c r="U28" i="174"/>
  <c r="BI40" i="174"/>
  <c r="BG40" i="174"/>
  <c r="BF40" i="174"/>
  <c r="BI44" i="174"/>
  <c r="BF44" i="174"/>
  <c r="BH44" i="174"/>
  <c r="AH44" i="174"/>
  <c r="U44" i="174"/>
  <c r="BG47" i="174"/>
  <c r="AH50" i="174"/>
  <c r="BI52" i="174"/>
  <c r="BL52" i="174"/>
  <c r="BJ52" i="174"/>
  <c r="U52" i="174"/>
  <c r="BL59" i="174"/>
  <c r="AH59" i="174"/>
  <c r="AH61" i="174"/>
  <c r="BL96" i="174"/>
  <c r="BG96" i="174"/>
  <c r="U96" i="174"/>
  <c r="BL98" i="174"/>
  <c r="AH98" i="174"/>
  <c r="BG98" i="174"/>
  <c r="U112" i="174"/>
  <c r="U124" i="174"/>
  <c r="U130" i="174"/>
  <c r="BL153" i="174"/>
  <c r="BH13" i="174"/>
  <c r="BF14" i="174"/>
  <c r="BH20" i="174"/>
  <c r="BI46" i="174"/>
  <c r="BL46" i="174"/>
  <c r="U46" i="174"/>
  <c r="BI54" i="174"/>
  <c r="BJ54" i="174"/>
  <c r="U54" i="174"/>
  <c r="BG54" i="174"/>
  <c r="BL58" i="174"/>
  <c r="BG58" i="174"/>
  <c r="BL63" i="174"/>
  <c r="BL67" i="174"/>
  <c r="BG67" i="174"/>
  <c r="BL72" i="174"/>
  <c r="AH72" i="174"/>
  <c r="BL76" i="174"/>
  <c r="AH76" i="174"/>
  <c r="BG76" i="174"/>
  <c r="BL129" i="174"/>
  <c r="U166" i="174"/>
  <c r="BJ166" i="174"/>
  <c r="BH166" i="174"/>
  <c r="BI38" i="174"/>
  <c r="AH38" i="174"/>
  <c r="BL38" i="174"/>
  <c r="BI10" i="174"/>
  <c r="BF10" i="174"/>
  <c r="BH10" i="174"/>
  <c r="BL10" i="174"/>
  <c r="BI8" i="174"/>
  <c r="BL8" i="174"/>
  <c r="BH8" i="174"/>
  <c r="BJ8" i="174"/>
  <c r="BJ11" i="174"/>
  <c r="U11" i="174"/>
  <c r="BG11" i="174"/>
  <c r="BJ25" i="174"/>
  <c r="AH26" i="174"/>
  <c r="BF38" i="174"/>
  <c r="BI18" i="174"/>
  <c r="BJ18" i="174"/>
  <c r="U18" i="174"/>
  <c r="BH18" i="174"/>
  <c r="BF18" i="174"/>
  <c r="BI19" i="174"/>
  <c r="BJ19" i="174"/>
  <c r="BG19" i="174"/>
  <c r="BJ20" i="174"/>
  <c r="BI22" i="174"/>
  <c r="BJ22" i="174"/>
  <c r="U22" i="174"/>
  <c r="BL22" i="174"/>
  <c r="BG22" i="174"/>
  <c r="BH23" i="174"/>
  <c r="BF23" i="174"/>
  <c r="AH28" i="174"/>
  <c r="U33" i="174"/>
  <c r="U35" i="174"/>
  <c r="BG38" i="174"/>
  <c r="BF47" i="174"/>
  <c r="BG50" i="174"/>
  <c r="AH52" i="174"/>
  <c r="AH56" i="174"/>
  <c r="BG60" i="174"/>
  <c r="AH69" i="174"/>
  <c r="BL71" i="174"/>
  <c r="AH71" i="174"/>
  <c r="BF71" i="174"/>
  <c r="U80" i="174"/>
  <c r="AH85" i="174"/>
  <c r="BG90" i="174"/>
  <c r="BL95" i="174"/>
  <c r="BG95" i="174"/>
  <c r="AH95" i="174"/>
  <c r="BL101" i="174"/>
  <c r="BG101" i="174"/>
  <c r="BH112" i="174"/>
  <c r="BJ114" i="174"/>
  <c r="AH114" i="174"/>
  <c r="U114" i="174"/>
  <c r="BL119" i="174"/>
  <c r="BH122" i="174"/>
  <c r="AH166" i="174"/>
  <c r="BI14" i="174"/>
  <c r="BL14" i="174"/>
  <c r="BG7" i="174"/>
  <c r="BH7" i="174"/>
  <c r="BH14" i="174"/>
  <c r="BF21" i="174"/>
  <c r="BI21" i="174"/>
  <c r="BH38" i="174"/>
  <c r="AH40" i="174"/>
  <c r="AH46" i="174"/>
  <c r="BI48" i="174"/>
  <c r="BJ48" i="174"/>
  <c r="U48" i="174"/>
  <c r="BL48" i="174"/>
  <c r="AH48" i="174"/>
  <c r="U49" i="174"/>
  <c r="BI49" i="174"/>
  <c r="BL62" i="174"/>
  <c r="BH62" i="174"/>
  <c r="U62" i="174"/>
  <c r="U68" i="174"/>
  <c r="BL75" i="174"/>
  <c r="AH75" i="174"/>
  <c r="BF75" i="174"/>
  <c r="AH78" i="174"/>
  <c r="AH96" i="174"/>
  <c r="U98" i="174"/>
  <c r="AH120" i="174"/>
  <c r="BJ120" i="174"/>
  <c r="BG131" i="174"/>
  <c r="BL131" i="174"/>
  <c r="BL141" i="174"/>
  <c r="AH152" i="174"/>
  <c r="U152" i="174"/>
  <c r="BJ152" i="174"/>
  <c r="BH164" i="174"/>
  <c r="AH164" i="174"/>
  <c r="BJ164" i="174"/>
  <c r="U164" i="174"/>
  <c r="U58" i="174"/>
  <c r="BL61" i="174"/>
  <c r="BF61" i="174"/>
  <c r="AH63" i="174"/>
  <c r="BL70" i="174"/>
  <c r="BH70" i="174"/>
  <c r="BG70" i="174"/>
  <c r="AH70" i="174"/>
  <c r="U72" i="174"/>
  <c r="BL103" i="174"/>
  <c r="AH103" i="174"/>
  <c r="BG103" i="174"/>
  <c r="BG129" i="174"/>
  <c r="BL145" i="174"/>
  <c r="BG147" i="174"/>
  <c r="BL147" i="174"/>
  <c r="BI20" i="174"/>
  <c r="BG20" i="174"/>
  <c r="BL20" i="174"/>
  <c r="U20" i="174"/>
  <c r="BI50" i="174"/>
  <c r="BF50" i="174"/>
  <c r="BL50" i="174"/>
  <c r="U50" i="174"/>
  <c r="BH50" i="174"/>
  <c r="U51" i="174"/>
  <c r="AH58" i="174"/>
  <c r="BF63" i="174"/>
  <c r="AH67" i="174"/>
  <c r="BG72" i="174"/>
  <c r="U76" i="174"/>
  <c r="BL94" i="174"/>
  <c r="BH94" i="174"/>
  <c r="U94" i="174"/>
  <c r="AH94" i="174"/>
  <c r="BL107" i="174"/>
  <c r="BJ130" i="174"/>
  <c r="AH130" i="174"/>
  <c r="BH130" i="174"/>
  <c r="BJ35" i="174"/>
  <c r="BF35" i="174"/>
  <c r="BI35" i="174"/>
  <c r="BI26" i="174"/>
  <c r="BJ26" i="174"/>
  <c r="U26" i="174"/>
  <c r="BG26" i="174"/>
  <c r="BI27" i="174"/>
  <c r="BJ27" i="174"/>
  <c r="U27" i="174"/>
  <c r="BG27" i="174"/>
  <c r="BH33" i="174"/>
  <c r="BG39" i="174"/>
  <c r="BH46" i="174"/>
  <c r="BF54" i="174"/>
  <c r="BH58" i="174"/>
  <c r="BL60" i="174"/>
  <c r="AH60" i="174"/>
  <c r="U60" i="174"/>
  <c r="BG63" i="174"/>
  <c r="BF67" i="174"/>
  <c r="BL69" i="174"/>
  <c r="BF69" i="174"/>
  <c r="BH72" i="174"/>
  <c r="BH76" i="174"/>
  <c r="BL80" i="174"/>
  <c r="AH80" i="174"/>
  <c r="BG80" i="174"/>
  <c r="BL85" i="174"/>
  <c r="BF85" i="174"/>
  <c r="BL90" i="174"/>
  <c r="U90" i="174"/>
  <c r="BG117" i="174"/>
  <c r="BL133" i="174"/>
  <c r="BG133" i="174"/>
  <c r="BG145" i="174"/>
  <c r="BL99" i="174"/>
  <c r="BL100" i="174"/>
  <c r="AH100" i="174"/>
  <c r="BG115" i="174"/>
  <c r="BH138" i="174"/>
  <c r="U140" i="174"/>
  <c r="BJ140" i="174"/>
  <c r="AH144" i="174"/>
  <c r="U144" i="174"/>
  <c r="BJ160" i="174"/>
  <c r="U170" i="174"/>
  <c r="BH170" i="174"/>
  <c r="U178" i="174"/>
  <c r="AH184" i="174"/>
  <c r="BH184" i="174"/>
  <c r="BF203" i="174"/>
  <c r="BL203" i="174"/>
  <c r="BG203" i="174"/>
  <c r="BH203" i="174"/>
  <c r="BJ210" i="174"/>
  <c r="BI231" i="174"/>
  <c r="BL231" i="174"/>
  <c r="BF231" i="174"/>
  <c r="BI244" i="174"/>
  <c r="BL244" i="174"/>
  <c r="BH244" i="174"/>
  <c r="BG244" i="174"/>
  <c r="BJ146" i="174"/>
  <c r="BH146" i="174"/>
  <c r="BH148" i="174"/>
  <c r="AH148" i="174"/>
  <c r="BG187" i="174"/>
  <c r="BI197" i="174"/>
  <c r="BG228" i="174"/>
  <c r="BI247" i="174"/>
  <c r="BH247" i="174"/>
  <c r="BG247" i="174"/>
  <c r="BF247" i="174"/>
  <c r="BF29" i="174"/>
  <c r="BI30" i="174"/>
  <c r="BJ30" i="174"/>
  <c r="U30" i="174"/>
  <c r="BH30" i="174"/>
  <c r="BI32" i="174"/>
  <c r="BJ32" i="174"/>
  <c r="U32" i="174"/>
  <c r="BH32" i="174"/>
  <c r="BL32" i="174"/>
  <c r="BI34" i="174"/>
  <c r="BJ34" i="174"/>
  <c r="U34" i="174"/>
  <c r="AH34" i="174"/>
  <c r="BH34" i="174"/>
  <c r="BL64" i="174"/>
  <c r="BL82" i="174"/>
  <c r="BL91" i="174"/>
  <c r="BL92" i="174"/>
  <c r="AH92" i="174"/>
  <c r="BL93" i="174"/>
  <c r="BF93" i="174"/>
  <c r="BL104" i="174"/>
  <c r="U118" i="174"/>
  <c r="BH134" i="174"/>
  <c r="BG137" i="174"/>
  <c r="BJ144" i="174"/>
  <c r="BJ148" i="174"/>
  <c r="BG185" i="174"/>
  <c r="AH190" i="174"/>
  <c r="BH190" i="174"/>
  <c r="BH192" i="174"/>
  <c r="AH192" i="174"/>
  <c r="BF197" i="174"/>
  <c r="BG224" i="174"/>
  <c r="BL224" i="174"/>
  <c r="BJ224" i="174"/>
  <c r="BL230" i="174"/>
  <c r="BJ230" i="174"/>
  <c r="BH230" i="174"/>
  <c r="BG230" i="174"/>
  <c r="BJ178" i="174"/>
  <c r="BG229" i="174"/>
  <c r="BF229" i="174"/>
  <c r="BI229" i="174"/>
  <c r="BH237" i="174"/>
  <c r="BL237" i="174"/>
  <c r="BI237" i="174"/>
  <c r="BF237" i="174"/>
  <c r="BL200" i="174"/>
  <c r="BI200" i="174"/>
  <c r="BH200" i="174"/>
  <c r="BJ200" i="174"/>
  <c r="BG208" i="174"/>
  <c r="BJ208" i="174"/>
  <c r="BI208" i="174"/>
  <c r="BH223" i="174"/>
  <c r="BL223" i="174"/>
  <c r="BG223" i="174"/>
  <c r="BF223" i="174"/>
  <c r="BI228" i="174"/>
  <c r="BL228" i="174"/>
  <c r="BJ228" i="174"/>
  <c r="BL66" i="174"/>
  <c r="AH66" i="174"/>
  <c r="BL77" i="174"/>
  <c r="BL86" i="174"/>
  <c r="BH86" i="174"/>
  <c r="BL87" i="174"/>
  <c r="AH99" i="174"/>
  <c r="U100" i="174"/>
  <c r="AH108" i="174"/>
  <c r="BL113" i="174"/>
  <c r="BL115" i="174"/>
  <c r="BG123" i="174"/>
  <c r="BG125" i="174"/>
  <c r="U138" i="174"/>
  <c r="BJ154" i="174"/>
  <c r="AH154" i="174"/>
  <c r="BH154" i="174"/>
  <c r="BH156" i="174"/>
  <c r="AH168" i="174"/>
  <c r="BH168" i="174"/>
  <c r="BJ176" i="174"/>
  <c r="BH176" i="174"/>
  <c r="U184" i="174"/>
  <c r="BI201" i="174"/>
  <c r="BL201" i="174"/>
  <c r="BH201" i="174"/>
  <c r="BG201" i="174"/>
  <c r="BL208" i="174"/>
  <c r="BL214" i="174"/>
  <c r="BI214" i="174"/>
  <c r="BH214" i="174"/>
  <c r="BI215" i="174"/>
  <c r="BH215" i="174"/>
  <c r="BI217" i="174"/>
  <c r="BL217" i="174"/>
  <c r="BF217" i="174"/>
  <c r="BG231" i="174"/>
  <c r="BG245" i="174"/>
  <c r="BL245" i="174"/>
  <c r="BI245" i="174"/>
  <c r="BF245" i="174"/>
  <c r="BL247" i="174"/>
  <c r="BG163" i="174"/>
  <c r="BG171" i="174"/>
  <c r="U174" i="174"/>
  <c r="BJ174" i="174"/>
  <c r="BG183" i="174"/>
  <c r="BJ186" i="174"/>
  <c r="AH186" i="174"/>
  <c r="U186" i="174"/>
  <c r="BH202" i="174"/>
  <c r="BL202" i="174"/>
  <c r="BJ202" i="174"/>
  <c r="BG202" i="174"/>
  <c r="BF209" i="174"/>
  <c r="BL209" i="174"/>
  <c r="BI209" i="174"/>
  <c r="BI226" i="174"/>
  <c r="BJ226" i="174"/>
  <c r="BG226" i="174"/>
  <c r="BI233" i="174"/>
  <c r="BF233" i="174"/>
  <c r="BH233" i="174"/>
  <c r="BG233" i="174"/>
  <c r="BL155" i="174"/>
  <c r="BL167" i="174"/>
  <c r="BL171" i="174"/>
  <c r="BG177" i="174"/>
  <c r="BG210" i="174"/>
  <c r="BL210" i="174"/>
  <c r="BI210" i="174"/>
  <c r="BG240" i="174"/>
  <c r="BL240" i="174"/>
  <c r="BI240" i="174"/>
  <c r="BH240" i="174"/>
  <c r="BL258" i="174"/>
  <c r="BH258" i="174"/>
  <c r="BG265" i="174"/>
  <c r="BH265" i="174"/>
  <c r="BJ274" i="174"/>
  <c r="BH274" i="174"/>
  <c r="BJ286" i="174"/>
  <c r="AH303" i="174"/>
  <c r="BH303" i="174"/>
  <c r="AH345" i="174"/>
  <c r="BL346" i="174"/>
  <c r="BH346" i="174"/>
  <c r="BG359" i="174"/>
  <c r="BL362" i="174"/>
  <c r="BI362" i="174"/>
  <c r="AH376" i="174"/>
  <c r="BL400" i="174"/>
  <c r="U400" i="174"/>
  <c r="BJ400" i="174"/>
  <c r="BH400" i="174"/>
  <c r="BI12" i="174"/>
  <c r="BL12" i="174"/>
  <c r="BF12" i="174"/>
  <c r="BG15" i="174"/>
  <c r="BF15" i="174"/>
  <c r="BI16" i="174"/>
  <c r="BL16" i="174"/>
  <c r="BF16" i="174"/>
  <c r="BI24" i="174"/>
  <c r="BJ24" i="174"/>
  <c r="U24" i="174"/>
  <c r="BF24" i="174"/>
  <c r="BH31" i="174"/>
  <c r="U31" i="174"/>
  <c r="U55" i="174"/>
  <c r="BI55" i="174"/>
  <c r="BL74" i="174"/>
  <c r="BH74" i="174"/>
  <c r="BL79" i="174"/>
  <c r="BG79" i="174"/>
  <c r="BL83" i="174"/>
  <c r="BG83" i="174"/>
  <c r="BL88" i="174"/>
  <c r="BH88" i="174"/>
  <c r="BL106" i="174"/>
  <c r="BH106" i="174"/>
  <c r="AH136" i="174"/>
  <c r="BG149" i="174"/>
  <c r="BG157" i="174"/>
  <c r="BJ162" i="174"/>
  <c r="BJ194" i="174"/>
  <c r="BH204" i="174"/>
  <c r="BH205" i="174"/>
  <c r="BI212" i="174"/>
  <c r="BG213" i="174"/>
  <c r="BG218" i="174"/>
  <c r="BH219" i="174"/>
  <c r="BJ232" i="174"/>
  <c r="BG234" i="174"/>
  <c r="BL235" i="174"/>
  <c r="BL239" i="174"/>
  <c r="BJ242" i="174"/>
  <c r="BJ246" i="174"/>
  <c r="BG248" i="174"/>
  <c r="BH250" i="174"/>
  <c r="BH251" i="174"/>
  <c r="BG255" i="174"/>
  <c r="BI274" i="174"/>
  <c r="BH280" i="174"/>
  <c r="BI292" i="174"/>
  <c r="BH304" i="174"/>
  <c r="AH304" i="174"/>
  <c r="AH311" i="174"/>
  <c r="BJ322" i="174"/>
  <c r="BL322" i="174"/>
  <c r="BI340" i="174"/>
  <c r="BG361" i="174"/>
  <c r="BH361" i="174"/>
  <c r="BL387" i="174"/>
  <c r="BG387" i="174"/>
  <c r="BL397" i="174"/>
  <c r="BH397" i="174"/>
  <c r="BG397" i="174"/>
  <c r="BJ414" i="174"/>
  <c r="BH414" i="174"/>
  <c r="BH253" i="174"/>
  <c r="AH258" i="174"/>
  <c r="BJ260" i="174"/>
  <c r="BL266" i="174"/>
  <c r="BI266" i="174"/>
  <c r="BH273" i="174"/>
  <c r="BL274" i="174"/>
  <c r="BL286" i="174"/>
  <c r="BG297" i="174"/>
  <c r="BH305" i="174"/>
  <c r="AH323" i="174"/>
  <c r="AH337" i="174"/>
  <c r="AH357" i="174"/>
  <c r="BH364" i="174"/>
  <c r="BL364" i="174"/>
  <c r="BJ364" i="174"/>
  <c r="BJ402" i="174"/>
  <c r="AH402" i="174"/>
  <c r="BH402" i="174"/>
  <c r="BL408" i="174"/>
  <c r="U408" i="174"/>
  <c r="BJ408" i="174"/>
  <c r="BH408" i="174"/>
  <c r="BF253" i="174"/>
  <c r="BI258" i="174"/>
  <c r="BI276" i="174"/>
  <c r="AH279" i="174"/>
  <c r="AH309" i="174"/>
  <c r="BH316" i="174"/>
  <c r="BJ316" i="174"/>
  <c r="BL354" i="174"/>
  <c r="BH354" i="174"/>
  <c r="BL370" i="174"/>
  <c r="BI370" i="174"/>
  <c r="BH370" i="174"/>
  <c r="BI372" i="174"/>
  <c r="U378" i="174"/>
  <c r="BJ378" i="174"/>
  <c r="BH378" i="174"/>
  <c r="BL378" i="174"/>
  <c r="BI387" i="174"/>
  <c r="BL429" i="174"/>
  <c r="BI429" i="174"/>
  <c r="BH429" i="174"/>
  <c r="BG429" i="174"/>
  <c r="BH207" i="174"/>
  <c r="BI216" i="174"/>
  <c r="BI249" i="174"/>
  <c r="BF249" i="174"/>
  <c r="BG253" i="174"/>
  <c r="BG256" i="174"/>
  <c r="BJ258" i="174"/>
  <c r="BH268" i="174"/>
  <c r="BJ268" i="174"/>
  <c r="AH271" i="174"/>
  <c r="BG271" i="174"/>
  <c r="BJ276" i="174"/>
  <c r="BI296" i="174"/>
  <c r="BG313" i="174"/>
  <c r="BI314" i="174"/>
  <c r="BG321" i="174"/>
  <c r="BG329" i="174"/>
  <c r="BI330" i="174"/>
  <c r="BH332" i="174"/>
  <c r="BJ332" i="174"/>
  <c r="BJ338" i="174"/>
  <c r="BL338" i="174"/>
  <c r="AH355" i="174"/>
  <c r="AH359" i="174"/>
  <c r="BG375" i="174"/>
  <c r="BL379" i="174"/>
  <c r="BI379" i="174"/>
  <c r="BH393" i="174"/>
  <c r="BL399" i="174"/>
  <c r="AH400" i="174"/>
  <c r="BH218" i="174"/>
  <c r="BF219" i="174"/>
  <c r="BL232" i="174"/>
  <c r="BH232" i="174"/>
  <c r="BF235" i="174"/>
  <c r="BH239" i="174"/>
  <c r="BI242" i="174"/>
  <c r="BL246" i="174"/>
  <c r="BI253" i="174"/>
  <c r="AH277" i="174"/>
  <c r="BG277" i="174"/>
  <c r="AH305" i="174"/>
  <c r="BH348" i="174"/>
  <c r="BJ348" i="174"/>
  <c r="AH353" i="174"/>
  <c r="BG353" i="174"/>
  <c r="BI356" i="174"/>
  <c r="BH362" i="174"/>
  <c r="BL381" i="174"/>
  <c r="BH381" i="174"/>
  <c r="BG381" i="174"/>
  <c r="BI397" i="174"/>
  <c r="U402" i="174"/>
  <c r="U414" i="174"/>
  <c r="AH446" i="174"/>
  <c r="U446" i="174"/>
  <c r="BJ446" i="174"/>
  <c r="BH446" i="174"/>
  <c r="AH299" i="174"/>
  <c r="BH299" i="174"/>
  <c r="AH313" i="174"/>
  <c r="BL314" i="174"/>
  <c r="BH314" i="174"/>
  <c r="AH329" i="174"/>
  <c r="BH329" i="174"/>
  <c r="BL330" i="174"/>
  <c r="BH330" i="174"/>
  <c r="BH337" i="174"/>
  <c r="BG345" i="174"/>
  <c r="BI346" i="174"/>
  <c r="BJ398" i="174"/>
  <c r="AH398" i="174"/>
  <c r="BH398" i="174"/>
  <c r="BL405" i="174"/>
  <c r="BG405" i="174"/>
  <c r="AH408" i="174"/>
  <c r="AH414" i="174"/>
  <c r="AH432" i="174"/>
  <c r="U432" i="174"/>
  <c r="BJ432" i="174"/>
  <c r="BH432" i="174"/>
  <c r="BL216" i="174"/>
  <c r="BG232" i="174"/>
  <c r="BH234" i="174"/>
  <c r="BH235" i="174"/>
  <c r="BG239" i="174"/>
  <c r="BG242" i="174"/>
  <c r="BH246" i="174"/>
  <c r="BL248" i="174"/>
  <c r="BH248" i="174"/>
  <c r="BF251" i="174"/>
  <c r="BH255" i="174"/>
  <c r="AH261" i="174"/>
  <c r="AH263" i="174"/>
  <c r="AH265" i="174"/>
  <c r="BH272" i="174"/>
  <c r="BG273" i="174"/>
  <c r="BG281" i="174"/>
  <c r="BL282" i="174"/>
  <c r="BI282" i="174"/>
  <c r="AH283" i="174"/>
  <c r="BG303" i="174"/>
  <c r="BH306" i="174"/>
  <c r="BJ306" i="174"/>
  <c r="BL306" i="174"/>
  <c r="BL318" i="174"/>
  <c r="BL334" i="174"/>
  <c r="AH341" i="174"/>
  <c r="BH345" i="174"/>
  <c r="BH360" i="174"/>
  <c r="AH363" i="174"/>
  <c r="BH363" i="174"/>
  <c r="BI364" i="174"/>
  <c r="AH373" i="174"/>
  <c r="BH399" i="174"/>
  <c r="BL402" i="174"/>
  <c r="BL414" i="174"/>
  <c r="BL446" i="174"/>
  <c r="BL386" i="174"/>
  <c r="BL388" i="174"/>
  <c r="BL394" i="174"/>
  <c r="BG427" i="174"/>
  <c r="BL445" i="174"/>
  <c r="BG445" i="174"/>
  <c r="BH445" i="174"/>
  <c r="BL448" i="174"/>
  <c r="BI454" i="174"/>
  <c r="AH458" i="174"/>
  <c r="U458" i="174"/>
  <c r="BH458" i="174"/>
  <c r="BF474" i="174"/>
  <c r="BI481" i="174"/>
  <c r="BG484" i="174"/>
  <c r="BL493" i="174"/>
  <c r="BJ512" i="174"/>
  <c r="BG512" i="174"/>
  <c r="BG515" i="174"/>
  <c r="BJ518" i="174"/>
  <c r="BF528" i="174"/>
  <c r="BI532" i="174"/>
  <c r="BL536" i="174"/>
  <c r="BL545" i="174"/>
  <c r="BF545" i="174"/>
  <c r="BJ545" i="174"/>
  <c r="BJ547" i="174"/>
  <c r="U547" i="174"/>
  <c r="AH547" i="174"/>
  <c r="BH547" i="174"/>
  <c r="BI549" i="174"/>
  <c r="BF570" i="174"/>
  <c r="BL570" i="174"/>
  <c r="U570" i="174"/>
  <c r="BJ570" i="174"/>
  <c r="AH570" i="174"/>
  <c r="BL312" i="174"/>
  <c r="AH380" i="174"/>
  <c r="BL380" i="174"/>
  <c r="AH384" i="174"/>
  <c r="U386" i="174"/>
  <c r="U388" i="174"/>
  <c r="BL392" i="174"/>
  <c r="U394" i="174"/>
  <c r="AH396" i="174"/>
  <c r="BG421" i="174"/>
  <c r="AH424" i="174"/>
  <c r="AH426" i="174"/>
  <c r="BL428" i="174"/>
  <c r="AH434" i="174"/>
  <c r="BL437" i="174"/>
  <c r="BG437" i="174"/>
  <c r="BJ440" i="174"/>
  <c r="U440" i="174"/>
  <c r="BI445" i="174"/>
  <c r="U448" i="174"/>
  <c r="BL453" i="174"/>
  <c r="BI453" i="174"/>
  <c r="BG453" i="174"/>
  <c r="BI455" i="174"/>
  <c r="BG474" i="174"/>
  <c r="AH482" i="174"/>
  <c r="BI482" i="174"/>
  <c r="AH490" i="174"/>
  <c r="AH498" i="174"/>
  <c r="BL498" i="174"/>
  <c r="BL501" i="174"/>
  <c r="BH515" i="174"/>
  <c r="BI525" i="174"/>
  <c r="BL531" i="174"/>
  <c r="BF531" i="174"/>
  <c r="U531" i="174"/>
  <c r="BG531" i="174"/>
  <c r="BJ532" i="174"/>
  <c r="BG540" i="174"/>
  <c r="AH540" i="174"/>
  <c r="BF543" i="174"/>
  <c r="BJ543" i="174"/>
  <c r="BF560" i="174"/>
  <c r="BJ560" i="174"/>
  <c r="BL560" i="174"/>
  <c r="BG577" i="174"/>
  <c r="BJ577" i="174"/>
  <c r="BI577" i="174"/>
  <c r="BF519" i="174"/>
  <c r="BL532" i="174"/>
  <c r="BI537" i="174"/>
  <c r="BL579" i="174"/>
  <c r="U579" i="174"/>
  <c r="AH579" i="174"/>
  <c r="BH579" i="174"/>
  <c r="BG579" i="174"/>
  <c r="BF579" i="174"/>
  <c r="BJ579" i="174"/>
  <c r="BI579" i="174"/>
  <c r="BG468" i="174"/>
  <c r="BF492" i="174"/>
  <c r="BJ497" i="174"/>
  <c r="BF497" i="174"/>
  <c r="AH519" i="174"/>
  <c r="BI546" i="174"/>
  <c r="BG546" i="174"/>
  <c r="AH546" i="174"/>
  <c r="BL546" i="174"/>
  <c r="BL225" i="174"/>
  <c r="BJ236" i="174"/>
  <c r="BL241" i="174"/>
  <c r="BJ252" i="174"/>
  <c r="BI257" i="174"/>
  <c r="BG287" i="174"/>
  <c r="BL300" i="174"/>
  <c r="BL302" i="174"/>
  <c r="AH388" i="174"/>
  <c r="AH394" i="174"/>
  <c r="BJ404" i="174"/>
  <c r="AH406" i="174"/>
  <c r="BJ406" i="174"/>
  <c r="BG413" i="174"/>
  <c r="BL416" i="174"/>
  <c r="BH421" i="174"/>
  <c r="BH442" i="174"/>
  <c r="BH444" i="174"/>
  <c r="BL447" i="174"/>
  <c r="AH448" i="174"/>
  <c r="AH454" i="174"/>
  <c r="BF455" i="174"/>
  <c r="BI461" i="174"/>
  <c r="BG464" i="174"/>
  <c r="U482" i="174"/>
  <c r="BL489" i="174"/>
  <c r="BH519" i="174"/>
  <c r="BL529" i="174"/>
  <c r="BI531" i="174"/>
  <c r="U536" i="174"/>
  <c r="BF540" i="174"/>
  <c r="BJ542" i="174"/>
  <c r="BF544" i="174"/>
  <c r="BL547" i="174"/>
  <c r="AH553" i="174"/>
  <c r="BG563" i="174"/>
  <c r="BH563" i="174"/>
  <c r="BJ563" i="174"/>
  <c r="BF563" i="174"/>
  <c r="BL563" i="174"/>
  <c r="BI563" i="174"/>
  <c r="BL384" i="174"/>
  <c r="AH386" i="174"/>
  <c r="BL396" i="174"/>
  <c r="BL410" i="174"/>
  <c r="BL424" i="174"/>
  <c r="BL426" i="174"/>
  <c r="U426" i="174"/>
  <c r="BL434" i="174"/>
  <c r="BI467" i="174"/>
  <c r="BF475" i="174"/>
  <c r="AH475" i="174"/>
  <c r="BF480" i="174"/>
  <c r="BL480" i="174"/>
  <c r="BG483" i="174"/>
  <c r="BI483" i="174"/>
  <c r="BL490" i="174"/>
  <c r="U490" i="174"/>
  <c r="BJ490" i="174"/>
  <c r="BG491" i="174"/>
  <c r="BL491" i="174"/>
  <c r="BF515" i="174"/>
  <c r="BI515" i="174"/>
  <c r="U515" i="174"/>
  <c r="BJ519" i="174"/>
  <c r="BJ530" i="174"/>
  <c r="BL530" i="174"/>
  <c r="BG530" i="174"/>
  <c r="AH530" i="174"/>
  <c r="BJ531" i="174"/>
  <c r="BF535" i="174"/>
  <c r="U535" i="174"/>
  <c r="BL535" i="174"/>
  <c r="BH541" i="174"/>
  <c r="BF546" i="174"/>
  <c r="BF548" i="174"/>
  <c r="BJ548" i="174"/>
  <c r="BG548" i="174"/>
  <c r="BJ442" i="174"/>
  <c r="U442" i="174"/>
  <c r="BL444" i="174"/>
  <c r="BF481" i="174"/>
  <c r="BL481" i="174"/>
  <c r="BG481" i="174"/>
  <c r="BL492" i="174"/>
  <c r="BL519" i="174"/>
  <c r="BG527" i="174"/>
  <c r="AH532" i="174"/>
  <c r="U532" i="174"/>
  <c r="AH536" i="174"/>
  <c r="BJ536" i="174"/>
  <c r="BF536" i="174"/>
  <c r="BF457" i="174"/>
  <c r="AH36" i="174"/>
  <c r="AH42" i="174"/>
  <c r="BF57" i="174"/>
  <c r="BF65" i="174"/>
  <c r="BF73" i="174"/>
  <c r="BF81" i="174"/>
  <c r="BF89" i="174"/>
  <c r="BF97" i="174"/>
  <c r="BF105" i="174"/>
  <c r="BJ206" i="174"/>
  <c r="BL211" i="174"/>
  <c r="BJ222" i="174"/>
  <c r="BL227" i="174"/>
  <c r="BJ238" i="174"/>
  <c r="BL243" i="174"/>
  <c r="BJ254" i="174"/>
  <c r="BL284" i="174"/>
  <c r="BG295" i="174"/>
  <c r="BH312" i="174"/>
  <c r="BH351" i="174"/>
  <c r="BL366" i="174"/>
  <c r="BH367" i="174"/>
  <c r="BH380" i="174"/>
  <c r="BL382" i="174"/>
  <c r="BJ386" i="174"/>
  <c r="BJ388" i="174"/>
  <c r="BL390" i="174"/>
  <c r="U390" i="174"/>
  <c r="BH392" i="174"/>
  <c r="BJ394" i="174"/>
  <c r="BH401" i="174"/>
  <c r="BH413" i="174"/>
  <c r="BL422" i="174"/>
  <c r="BH428" i="174"/>
  <c r="BH430" i="174"/>
  <c r="U430" i="174"/>
  <c r="BL430" i="174"/>
  <c r="BH440" i="174"/>
  <c r="U444" i="174"/>
  <c r="BJ448" i="174"/>
  <c r="BL450" i="174"/>
  <c r="BL452" i="174"/>
  <c r="BH454" i="174"/>
  <c r="BG457" i="174"/>
  <c r="BG458" i="174"/>
  <c r="BH481" i="174"/>
  <c r="BF482" i="174"/>
  <c r="U483" i="174"/>
  <c r="BL483" i="174"/>
  <c r="BI493" i="174"/>
  <c r="U495" i="174"/>
  <c r="BF496" i="174"/>
  <c r="BI498" i="174"/>
  <c r="BL500" i="174"/>
  <c r="BI500" i="174"/>
  <c r="BF500" i="174"/>
  <c r="BL513" i="174"/>
  <c r="BF513" i="174"/>
  <c r="BL514" i="174"/>
  <c r="U514" i="174"/>
  <c r="BJ514" i="174"/>
  <c r="AH515" i="174"/>
  <c r="BJ528" i="174"/>
  <c r="BL528" i="174"/>
  <c r="BI530" i="174"/>
  <c r="BF532" i="174"/>
  <c r="U534" i="174"/>
  <c r="AH534" i="174"/>
  <c r="BJ549" i="174"/>
  <c r="AH549" i="174"/>
  <c r="BH549" i="174"/>
  <c r="AH575" i="174"/>
  <c r="BL588" i="174"/>
  <c r="U588" i="174"/>
  <c r="BI591" i="174"/>
  <c r="BI594" i="174"/>
  <c r="BG594" i="174"/>
  <c r="BL594" i="174"/>
  <c r="AH594" i="174"/>
  <c r="BL611" i="174"/>
  <c r="AH633" i="174"/>
  <c r="BF633" i="174"/>
  <c r="U633" i="174"/>
  <c r="BL633" i="174"/>
  <c r="BJ633" i="174"/>
  <c r="BG633" i="174"/>
  <c r="BL565" i="174"/>
  <c r="AH588" i="174"/>
  <c r="BF594" i="174"/>
  <c r="BJ596" i="174"/>
  <c r="BG596" i="174"/>
  <c r="BF596" i="174"/>
  <c r="BJ597" i="174"/>
  <c r="AH597" i="174"/>
  <c r="BG613" i="174"/>
  <c r="BG620" i="174"/>
  <c r="V620" i="174"/>
  <c r="BJ511" i="174"/>
  <c r="BL524" i="174"/>
  <c r="BI524" i="174"/>
  <c r="BG539" i="174"/>
  <c r="BH539" i="174"/>
  <c r="BF555" i="174"/>
  <c r="AH555" i="174"/>
  <c r="AH557" i="174"/>
  <c r="U557" i="174"/>
  <c r="BH557" i="174"/>
  <c r="BG564" i="174"/>
  <c r="U568" i="174"/>
  <c r="BJ568" i="174"/>
  <c r="BJ581" i="174"/>
  <c r="U581" i="174"/>
  <c r="BG581" i="174"/>
  <c r="BF588" i="174"/>
  <c r="BJ594" i="174"/>
  <c r="BH613" i="174"/>
  <c r="BH575" i="174"/>
  <c r="BJ593" i="174"/>
  <c r="BL604" i="174"/>
  <c r="U611" i="174"/>
  <c r="AH620" i="174"/>
  <c r="AH562" i="174"/>
  <c r="U562" i="174"/>
  <c r="U565" i="174"/>
  <c r="AH572" i="174"/>
  <c r="AH574" i="174"/>
  <c r="AH585" i="174"/>
  <c r="U596" i="174"/>
  <c r="BL610" i="174"/>
  <c r="U610" i="174"/>
  <c r="AH610" i="174"/>
  <c r="BJ610" i="174"/>
  <c r="BG610" i="174"/>
  <c r="BI610" i="174"/>
  <c r="BL584" i="174"/>
  <c r="AH584" i="174"/>
  <c r="BJ611" i="174"/>
  <c r="BG611" i="174"/>
  <c r="BF611" i="174"/>
  <c r="BH611" i="174"/>
  <c r="BI613" i="174"/>
  <c r="BJ613" i="174"/>
  <c r="V613" i="174"/>
  <c r="U613" i="174"/>
  <c r="U509" i="174"/>
  <c r="BF511" i="174"/>
  <c r="BL522" i="174"/>
  <c r="BI556" i="174"/>
  <c r="BF562" i="174"/>
  <c r="BG565" i="174"/>
  <c r="BI572" i="174"/>
  <c r="BJ587" i="174"/>
  <c r="BI593" i="174"/>
  <c r="AH596" i="174"/>
  <c r="BF607" i="174"/>
  <c r="BJ607" i="174"/>
  <c r="BI607" i="174"/>
  <c r="AH607" i="174"/>
  <c r="BG608" i="174"/>
  <c r="BI608" i="174"/>
  <c r="BI611" i="174"/>
  <c r="AH630" i="174"/>
  <c r="U630" i="174"/>
  <c r="BI630" i="174"/>
  <c r="BG634" i="174"/>
  <c r="BJ650" i="174"/>
  <c r="BJ571" i="174"/>
  <c r="BJ578" i="174"/>
  <c r="BI578" i="174"/>
  <c r="BL614" i="174"/>
  <c r="U616" i="174"/>
  <c r="V616" i="174"/>
  <c r="BJ630" i="174"/>
  <c r="U655" i="174"/>
  <c r="BF655" i="174"/>
  <c r="V655" i="174"/>
  <c r="BI660" i="174"/>
  <c r="V660" i="174"/>
  <c r="BF660" i="174"/>
  <c r="AH660" i="174"/>
  <c r="BL660" i="174"/>
  <c r="BJ660" i="174"/>
  <c r="BL666" i="174"/>
  <c r="U666" i="174"/>
  <c r="BG666" i="174"/>
  <c r="V666" i="174"/>
  <c r="BJ595" i="174"/>
  <c r="U595" i="174"/>
  <c r="BH595" i="174"/>
  <c r="BF609" i="174"/>
  <c r="V614" i="174"/>
  <c r="V615" i="174"/>
  <c r="AH616" i="174"/>
  <c r="BL627" i="174"/>
  <c r="AH627" i="174"/>
  <c r="BJ627" i="174"/>
  <c r="BL632" i="174"/>
  <c r="BI632" i="174"/>
  <c r="BG641" i="174"/>
  <c r="BL598" i="174"/>
  <c r="BF615" i="174"/>
  <c r="AH619" i="174"/>
  <c r="BG639" i="174"/>
  <c r="BL647" i="174"/>
  <c r="BH653" i="174"/>
  <c r="BF653" i="174"/>
  <c r="U653" i="174"/>
  <c r="BG653" i="174"/>
  <c r="BG655" i="174"/>
  <c r="BH655" i="174"/>
  <c r="AH663" i="174"/>
  <c r="BH663" i="174"/>
  <c r="BF663" i="174"/>
  <c r="BI663" i="174"/>
  <c r="V663" i="174"/>
  <c r="U663" i="174"/>
  <c r="BI655" i="174"/>
  <c r="BG415" i="174"/>
  <c r="BI460" i="174"/>
  <c r="AH488" i="174"/>
  <c r="BF526" i="174"/>
  <c r="BF538" i="174"/>
  <c r="BH567" i="174"/>
  <c r="U571" i="174"/>
  <c r="BF578" i="174"/>
  <c r="BI580" i="174"/>
  <c r="BL583" i="174"/>
  <c r="BG609" i="174"/>
  <c r="BG614" i="174"/>
  <c r="BJ615" i="174"/>
  <c r="BL616" i="174"/>
  <c r="BF623" i="174"/>
  <c r="BJ624" i="174"/>
  <c r="BF627" i="174"/>
  <c r="BG630" i="174"/>
  <c r="V632" i="174"/>
  <c r="BF636" i="174"/>
  <c r="V639" i="174"/>
  <c r="BG656" i="174"/>
  <c r="V656" i="174"/>
  <c r="BI656" i="174"/>
  <c r="BJ656" i="174"/>
  <c r="BJ674" i="174"/>
  <c r="BF674" i="174"/>
  <c r="BI674" i="174"/>
  <c r="AH674" i="174"/>
  <c r="BG674" i="174"/>
  <c r="V686" i="174"/>
  <c r="U686" i="174"/>
  <c r="AH686" i="174"/>
  <c r="BG686" i="174"/>
  <c r="BG678" i="174"/>
  <c r="U678" i="174"/>
  <c r="BL678" i="174"/>
  <c r="BI678" i="174"/>
  <c r="BF678" i="174"/>
  <c r="AH678" i="174"/>
  <c r="BI682" i="174"/>
  <c r="U675" i="174"/>
  <c r="BI675" i="174"/>
  <c r="BG675" i="174"/>
  <c r="AH675" i="174"/>
  <c r="BJ675" i="174"/>
  <c r="BJ678" i="174"/>
  <c r="V682" i="174"/>
  <c r="U668" i="174"/>
  <c r="BL668" i="174"/>
  <c r="BF668" i="174"/>
  <c r="BJ676" i="174"/>
  <c r="BI679" i="174"/>
  <c r="BG679" i="174"/>
  <c r="BJ679" i="174"/>
  <c r="BF679" i="174"/>
  <c r="AH679" i="174"/>
  <c r="BI683" i="174"/>
  <c r="V683" i="174"/>
  <c r="BL683" i="174"/>
  <c r="BH683" i="174"/>
  <c r="BF683" i="174"/>
  <c r="V612" i="174"/>
  <c r="BJ626" i="174"/>
  <c r="BI626" i="174"/>
  <c r="BF637" i="174"/>
  <c r="BG637" i="174"/>
  <c r="BH637" i="174"/>
  <c r="BH643" i="174"/>
  <c r="AH643" i="174"/>
  <c r="BL643" i="174"/>
  <c r="BF651" i="174"/>
  <c r="U651" i="174"/>
  <c r="BH679" i="174"/>
  <c r="U643" i="174"/>
  <c r="AH651" i="174"/>
  <c r="BL659" i="174"/>
  <c r="AH659" i="174"/>
  <c r="BI659" i="174"/>
  <c r="BG659" i="174"/>
  <c r="BF659" i="174"/>
  <c r="AH667" i="174"/>
  <c r="BH667" i="174"/>
  <c r="AH670" i="174"/>
  <c r="BF670" i="174"/>
  <c r="U670" i="174"/>
  <c r="U674" i="174"/>
  <c r="BF676" i="174"/>
  <c r="BL679" i="174"/>
  <c r="V691" i="174"/>
  <c r="BH691" i="174"/>
  <c r="AH694" i="174"/>
  <c r="BF694" i="174"/>
  <c r="BE705" i="174"/>
  <c r="AC710" i="174"/>
  <c r="BF736" i="174"/>
  <c r="BH739" i="174"/>
  <c r="BJ741" i="174"/>
  <c r="AH782" i="174"/>
  <c r="AF782" i="174"/>
  <c r="Q792" i="174"/>
  <c r="BF712" i="174"/>
  <c r="BI712" i="174"/>
  <c r="BI742" i="174"/>
  <c r="BH742" i="174"/>
  <c r="V742" i="174"/>
  <c r="AC742" i="174"/>
  <c r="BE750" i="174"/>
  <c r="R759" i="174"/>
  <c r="BH769" i="174"/>
  <c r="BJ769" i="174"/>
  <c r="BG661" i="174"/>
  <c r="BJ661" i="174"/>
  <c r="V681" i="174"/>
  <c r="BF687" i="174"/>
  <c r="AH687" i="174"/>
  <c r="BH694" i="174"/>
  <c r="AH702" i="174"/>
  <c r="BH702" i="174"/>
  <c r="BG702" i="174"/>
  <c r="BI702" i="174"/>
  <c r="AH710" i="174"/>
  <c r="BH714" i="174"/>
  <c r="BI714" i="174"/>
  <c r="BE714" i="174"/>
  <c r="BH723" i="174"/>
  <c r="R723" i="174"/>
  <c r="BG723" i="174"/>
  <c r="R739" i="174"/>
  <c r="BF750" i="174"/>
  <c r="BF758" i="174"/>
  <c r="R758" i="174"/>
  <c r="BE758" i="174"/>
  <c r="AH758" i="174"/>
  <c r="R764" i="174"/>
  <c r="AC797" i="174"/>
  <c r="Q797" i="174"/>
  <c r="BJ645" i="174"/>
  <c r="BJ673" i="174"/>
  <c r="BG681" i="174"/>
  <c r="BH687" i="174"/>
  <c r="BH692" i="174"/>
  <c r="BI692" i="174"/>
  <c r="BI694" i="174"/>
  <c r="AI703" i="174"/>
  <c r="BH703" i="174"/>
  <c r="BG710" i="174"/>
  <c r="AH723" i="174"/>
  <c r="AI727" i="174"/>
  <c r="V727" i="174"/>
  <c r="BH727" i="174"/>
  <c r="BH730" i="174"/>
  <c r="AC736" i="174"/>
  <c r="U739" i="174"/>
  <c r="AH742" i="174"/>
  <c r="BG750" i="174"/>
  <c r="BE761" i="174"/>
  <c r="BE762" i="174"/>
  <c r="AH762" i="174"/>
  <c r="AC762" i="174"/>
  <c r="BI775" i="174"/>
  <c r="U775" i="174"/>
  <c r="AF775" i="174"/>
  <c r="BH775" i="174"/>
  <c r="R775" i="174"/>
  <c r="AI775" i="174"/>
  <c r="AG791" i="174"/>
  <c r="U705" i="174"/>
  <c r="BH710" i="174"/>
  <c r="AH715" i="174"/>
  <c r="BH715" i="174"/>
  <c r="R715" i="174"/>
  <c r="BG715" i="174"/>
  <c r="BE723" i="174"/>
  <c r="AH736" i="174"/>
  <c r="V739" i="174"/>
  <c r="BE742" i="174"/>
  <c r="BJ749" i="174"/>
  <c r="Q750" i="174"/>
  <c r="BH750" i="174"/>
  <c r="BH753" i="174"/>
  <c r="BI799" i="174"/>
  <c r="AI799" i="174"/>
  <c r="BI806" i="174"/>
  <c r="BG806" i="174"/>
  <c r="BH806" i="174"/>
  <c r="R806" i="174"/>
  <c r="V806" i="174"/>
  <c r="U806" i="174"/>
  <c r="BF806" i="174"/>
  <c r="BE806" i="174"/>
  <c r="AH806" i="174"/>
  <c r="AD806" i="174"/>
  <c r="BI681" i="174"/>
  <c r="BF684" i="174"/>
  <c r="U699" i="174"/>
  <c r="BH701" i="174"/>
  <c r="R710" i="174"/>
  <c r="V712" i="174"/>
  <c r="BJ723" i="174"/>
  <c r="BE730" i="174"/>
  <c r="BF742" i="174"/>
  <c r="AC746" i="174"/>
  <c r="AH746" i="174"/>
  <c r="R750" i="174"/>
  <c r="BI750" i="174"/>
  <c r="BE764" i="174"/>
  <c r="BG792" i="174"/>
  <c r="V792" i="174"/>
  <c r="BF792" i="174"/>
  <c r="BJ792" i="174"/>
  <c r="AF792" i="174"/>
  <c r="AD792" i="174"/>
  <c r="AH704" i="174"/>
  <c r="AH739" i="174"/>
  <c r="BE739" i="174"/>
  <c r="BG742" i="174"/>
  <c r="AC760" i="174"/>
  <c r="BG760" i="174"/>
  <c r="BG791" i="174"/>
  <c r="AF791" i="174"/>
  <c r="BL791" i="174"/>
  <c r="U791" i="174"/>
  <c r="BJ791" i="174"/>
  <c r="BE791" i="174"/>
  <c r="BJ697" i="174"/>
  <c r="BI710" i="174"/>
  <c r="BF710" i="174"/>
  <c r="Q710" i="174"/>
  <c r="BE710" i="174"/>
  <c r="AH741" i="174"/>
  <c r="U741" i="174"/>
  <c r="R741" i="174"/>
  <c r="BE741" i="174"/>
  <c r="AH750" i="174"/>
  <c r="AC750" i="174"/>
  <c r="BI764" i="174"/>
  <c r="V764" i="174"/>
  <c r="BG764" i="174"/>
  <c r="AC768" i="174"/>
  <c r="AH823" i="174"/>
  <c r="R823" i="174"/>
  <c r="U823" i="174"/>
  <c r="BI823" i="174"/>
  <c r="Q844" i="174"/>
  <c r="BG844" i="174"/>
  <c r="BJ845" i="174"/>
  <c r="BE789" i="174"/>
  <c r="AF794" i="174"/>
  <c r="BE794" i="174"/>
  <c r="BH794" i="174"/>
  <c r="AC794" i="174"/>
  <c r="AF796" i="174"/>
  <c r="BI807" i="174"/>
  <c r="Q810" i="174"/>
  <c r="BL811" i="174"/>
  <c r="AF811" i="174"/>
  <c r="Q811" i="174"/>
  <c r="BG811" i="174"/>
  <c r="R811" i="174"/>
  <c r="BE811" i="174"/>
  <c r="AH813" i="174"/>
  <c r="AG818" i="174"/>
  <c r="BF818" i="174"/>
  <c r="BJ818" i="174"/>
  <c r="U818" i="174"/>
  <c r="R818" i="174"/>
  <c r="BL818" i="174"/>
  <c r="V826" i="174"/>
  <c r="AF828" i="174"/>
  <c r="R844" i="174"/>
  <c r="BI844" i="174"/>
  <c r="V849" i="174"/>
  <c r="BF852" i="174"/>
  <c r="AG852" i="174"/>
  <c r="AC852" i="174"/>
  <c r="AF852" i="174"/>
  <c r="AD789" i="174"/>
  <c r="Q796" i="174"/>
  <c r="AI809" i="174"/>
  <c r="R809" i="174"/>
  <c r="AG809" i="174"/>
  <c r="BI809" i="174"/>
  <c r="BF811" i="174"/>
  <c r="U814" i="174"/>
  <c r="AF817" i="174"/>
  <c r="AD817" i="174"/>
  <c r="V818" i="174"/>
  <c r="BE819" i="174"/>
  <c r="U819" i="174"/>
  <c r="AF819" i="174"/>
  <c r="R819" i="174"/>
  <c r="BF819" i="174"/>
  <c r="AG821" i="174"/>
  <c r="BL821" i="174"/>
  <c r="AD821" i="174"/>
  <c r="AH828" i="174"/>
  <c r="BH830" i="174"/>
  <c r="BL830" i="174"/>
  <c r="V830" i="174"/>
  <c r="BE839" i="174"/>
  <c r="AH859" i="174"/>
  <c r="BH796" i="174"/>
  <c r="AC796" i="174"/>
  <c r="BI796" i="174"/>
  <c r="R796" i="174"/>
  <c r="AH796" i="174"/>
  <c r="BI813" i="174"/>
  <c r="BG813" i="174"/>
  <c r="AI815" i="174"/>
  <c r="AF826" i="174"/>
  <c r="AD826" i="174"/>
  <c r="BF826" i="174"/>
  <c r="BE832" i="174"/>
  <c r="BJ832" i="174"/>
  <c r="Q832" i="174"/>
  <c r="BF832" i="174"/>
  <c r="AI844" i="174"/>
  <c r="BH844" i="174"/>
  <c r="BJ844" i="174"/>
  <c r="AC844" i="174"/>
  <c r="AF844" i="174"/>
  <c r="U844" i="174"/>
  <c r="AI845" i="174"/>
  <c r="Q845" i="174"/>
  <c r="AC845" i="174"/>
  <c r="BF845" i="174"/>
  <c r="BL845" i="174"/>
  <c r="U845" i="174"/>
  <c r="V845" i="174"/>
  <c r="BE859" i="174"/>
  <c r="AF814" i="174"/>
  <c r="BL814" i="174"/>
  <c r="AG814" i="174"/>
  <c r="AD814" i="174"/>
  <c r="V823" i="174"/>
  <c r="BJ828" i="174"/>
  <c r="Q828" i="174"/>
  <c r="AG828" i="174"/>
  <c r="R828" i="174"/>
  <c r="BG828" i="174"/>
  <c r="BH828" i="174"/>
  <c r="U839" i="174"/>
  <c r="V839" i="174"/>
  <c r="BF839" i="174"/>
  <c r="AD844" i="174"/>
  <c r="BL849" i="174"/>
  <c r="AF849" i="174"/>
  <c r="AI849" i="174"/>
  <c r="BF849" i="174"/>
  <c r="Q849" i="174"/>
  <c r="BE849" i="174"/>
  <c r="BG807" i="174"/>
  <c r="U807" i="174"/>
  <c r="BE810" i="174"/>
  <c r="AF810" i="174"/>
  <c r="BE814" i="174"/>
  <c r="BI826" i="174"/>
  <c r="U828" i="174"/>
  <c r="BI828" i="174"/>
  <c r="AF845" i="174"/>
  <c r="BJ850" i="174"/>
  <c r="BF850" i="174"/>
  <c r="AG850" i="174"/>
  <c r="AF850" i="174"/>
  <c r="BE850" i="174"/>
  <c r="BG852" i="174"/>
  <c r="BL859" i="174"/>
  <c r="AF859" i="174"/>
  <c r="Q859" i="174"/>
  <c r="BJ859" i="174"/>
  <c r="AC859" i="174"/>
  <c r="BI859" i="174"/>
  <c r="U859" i="174"/>
  <c r="BF859" i="174"/>
  <c r="AG859" i="174"/>
  <c r="V707" i="174"/>
  <c r="AI709" i="174"/>
  <c r="AI717" i="174"/>
  <c r="U717" i="174"/>
  <c r="BI718" i="174"/>
  <c r="R718" i="174"/>
  <c r="BG718" i="174"/>
  <c r="BF732" i="174"/>
  <c r="BE732" i="174"/>
  <c r="V735" i="174"/>
  <c r="BE755" i="174"/>
  <c r="V755" i="174"/>
  <c r="BI756" i="174"/>
  <c r="BE756" i="174"/>
  <c r="AD773" i="174"/>
  <c r="U773" i="174"/>
  <c r="BL773" i="174"/>
  <c r="AH777" i="174"/>
  <c r="AH781" i="174"/>
  <c r="AD781" i="174"/>
  <c r="BJ789" i="174"/>
  <c r="AG795" i="174"/>
  <c r="R795" i="174"/>
  <c r="BI795" i="174"/>
  <c r="Q795" i="174"/>
  <c r="BE795" i="174"/>
  <c r="U796" i="174"/>
  <c r="BJ796" i="174"/>
  <c r="AH800" i="174"/>
  <c r="AF800" i="174"/>
  <c r="V800" i="174"/>
  <c r="BF800" i="174"/>
  <c r="BF803" i="174"/>
  <c r="V803" i="174"/>
  <c r="BL803" i="174"/>
  <c r="AH805" i="174"/>
  <c r="AI805" i="174"/>
  <c r="AD805" i="174"/>
  <c r="AD807" i="174"/>
  <c r="AD809" i="174"/>
  <c r="BF810" i="174"/>
  <c r="AD811" i="174"/>
  <c r="BG812" i="174"/>
  <c r="BH812" i="174"/>
  <c r="U812" i="174"/>
  <c r="R812" i="174"/>
  <c r="AH812" i="174"/>
  <c r="BH814" i="174"/>
  <c r="BJ817" i="174"/>
  <c r="AH818" i="174"/>
  <c r="AC819" i="174"/>
  <c r="BE823" i="174"/>
  <c r="BJ826" i="174"/>
  <c r="BL828" i="174"/>
  <c r="U837" i="174"/>
  <c r="AG844" i="174"/>
  <c r="AH845" i="174"/>
  <c r="BG850" i="174"/>
  <c r="BI856" i="174"/>
  <c r="BJ658" i="174"/>
  <c r="BI658" i="174"/>
  <c r="U664" i="174"/>
  <c r="BH690" i="174"/>
  <c r="BG695" i="174"/>
  <c r="BJ709" i="174"/>
  <c r="V718" i="174"/>
  <c r="BH718" i="174"/>
  <c r="BE721" i="174"/>
  <c r="BJ721" i="174"/>
  <c r="AC722" i="174"/>
  <c r="BE722" i="174"/>
  <c r="BH726" i="174"/>
  <c r="R726" i="174"/>
  <c r="BG726" i="174"/>
  <c r="BH732" i="174"/>
  <c r="BH754" i="174"/>
  <c r="Q754" i="174"/>
  <c r="BF756" i="174"/>
  <c r="BH770" i="174"/>
  <c r="V773" i="174"/>
  <c r="AH774" i="174"/>
  <c r="BG774" i="174"/>
  <c r="AI777" i="174"/>
  <c r="V780" i="174"/>
  <c r="AF785" i="174"/>
  <c r="U785" i="174"/>
  <c r="BJ785" i="174"/>
  <c r="BH788" i="174"/>
  <c r="BI788" i="174"/>
  <c r="R789" i="174"/>
  <c r="BL790" i="174"/>
  <c r="BF795" i="174"/>
  <c r="AD796" i="174"/>
  <c r="BL796" i="174"/>
  <c r="BJ800" i="174"/>
  <c r="BI805" i="174"/>
  <c r="AH807" i="174"/>
  <c r="AF809" i="174"/>
  <c r="BI810" i="174"/>
  <c r="AG811" i="174"/>
  <c r="BF812" i="174"/>
  <c r="Q813" i="174"/>
  <c r="BI814" i="174"/>
  <c r="R817" i="174"/>
  <c r="BL817" i="174"/>
  <c r="BE818" i="174"/>
  <c r="AG819" i="174"/>
  <c r="U821" i="174"/>
  <c r="AD822" i="174"/>
  <c r="BG823" i="174"/>
  <c r="BL826" i="174"/>
  <c r="AC828" i="174"/>
  <c r="BL829" i="174"/>
  <c r="Q829" i="174"/>
  <c r="AF829" i="174"/>
  <c r="AG829" i="174"/>
  <c r="BG831" i="174"/>
  <c r="R831" i="174"/>
  <c r="AI831" i="174"/>
  <c r="AG831" i="174"/>
  <c r="AF831" i="174"/>
  <c r="V832" i="174"/>
  <c r="BE841" i="174"/>
  <c r="BH841" i="174"/>
  <c r="BF844" i="174"/>
  <c r="BI845" i="174"/>
  <c r="AG853" i="174"/>
  <c r="BH853" i="174"/>
  <c r="AH802" i="174"/>
  <c r="R802" i="174"/>
  <c r="BE802" i="174"/>
  <c r="U804" i="174"/>
  <c r="BI808" i="174"/>
  <c r="AH808" i="174"/>
  <c r="U808" i="174"/>
  <c r="BJ808" i="174"/>
  <c r="BL825" i="174"/>
  <c r="AD825" i="174"/>
  <c r="BI825" i="174"/>
  <c r="BE827" i="174"/>
  <c r="U827" i="174"/>
  <c r="AH827" i="174"/>
  <c r="R827" i="174"/>
  <c r="Q827" i="174"/>
  <c r="BF827" i="174"/>
  <c r="AC835" i="174"/>
  <c r="BE835" i="174"/>
  <c r="U835" i="174"/>
  <c r="BL835" i="174"/>
  <c r="Q857" i="174"/>
  <c r="BJ857" i="174"/>
  <c r="AD861" i="174"/>
  <c r="BE861" i="174"/>
  <c r="R861" i="174"/>
  <c r="AI861" i="174"/>
  <c r="BL861" i="174"/>
  <c r="BL869" i="174"/>
  <c r="AI869" i="174"/>
  <c r="R869" i="174"/>
  <c r="BI869" i="174"/>
  <c r="BL884" i="174"/>
  <c r="AI884" i="174"/>
  <c r="AH884" i="174"/>
  <c r="AG884" i="174"/>
  <c r="AF886" i="174"/>
  <c r="AI886" i="174"/>
  <c r="BL886" i="174"/>
  <c r="V886" i="174"/>
  <c r="BJ886" i="174"/>
  <c r="BI895" i="174"/>
  <c r="BL895" i="174"/>
  <c r="AG895" i="174"/>
  <c r="BF895" i="174"/>
  <c r="BE895" i="174"/>
  <c r="V895" i="174"/>
  <c r="AI895" i="174"/>
  <c r="U895" i="174"/>
  <c r="BH895" i="174"/>
  <c r="Q895" i="174"/>
  <c r="BG895" i="174"/>
  <c r="AH895" i="174"/>
  <c r="AD895" i="174"/>
  <c r="AC895" i="174"/>
  <c r="BF857" i="174"/>
  <c r="V857" i="174"/>
  <c r="BE857" i="174"/>
  <c r="AG857" i="174"/>
  <c r="BG858" i="174"/>
  <c r="AF858" i="174"/>
  <c r="BI858" i="174"/>
  <c r="BE858" i="174"/>
  <c r="BE874" i="174"/>
  <c r="BI874" i="174"/>
  <c r="AI874" i="174"/>
  <c r="BL874" i="174"/>
  <c r="AD874" i="174"/>
  <c r="U874" i="174"/>
  <c r="BJ876" i="174"/>
  <c r="V876" i="174"/>
  <c r="AD876" i="174"/>
  <c r="AC876" i="174"/>
  <c r="AF876" i="174"/>
  <c r="U876" i="174"/>
  <c r="Q876" i="174"/>
  <c r="BL876" i="174"/>
  <c r="BI881" i="174"/>
  <c r="AI881" i="174"/>
  <c r="V881" i="174"/>
  <c r="BF881" i="174"/>
  <c r="BE881" i="174"/>
  <c r="U881" i="174"/>
  <c r="AH881" i="174"/>
  <c r="AG881" i="174"/>
  <c r="AD881" i="174"/>
  <c r="BL881" i="174"/>
  <c r="BH881" i="174"/>
  <c r="R895" i="174"/>
  <c r="AF865" i="174"/>
  <c r="BL865" i="174"/>
  <c r="BJ881" i="174"/>
  <c r="BE851" i="174"/>
  <c r="AH851" i="174"/>
  <c r="AF857" i="174"/>
  <c r="Q858" i="174"/>
  <c r="BI861" i="174"/>
  <c r="AG869" i="174"/>
  <c r="BJ880" i="174"/>
  <c r="BH880" i="174"/>
  <c r="AG880" i="174"/>
  <c r="AD880" i="174"/>
  <c r="AC880" i="174"/>
  <c r="BJ884" i="174"/>
  <c r="BG886" i="174"/>
  <c r="BJ895" i="174"/>
  <c r="BH869" i="174"/>
  <c r="BE855" i="174"/>
  <c r="BI857" i="174"/>
  <c r="V875" i="174"/>
  <c r="BL875" i="174"/>
  <c r="AI875" i="174"/>
  <c r="Q881" i="174"/>
  <c r="AI894" i="174"/>
  <c r="BG894" i="174"/>
  <c r="AG894" i="174"/>
  <c r="AF894" i="174"/>
  <c r="BJ894" i="174"/>
  <c r="AC894" i="174"/>
  <c r="V894" i="174"/>
  <c r="BJ896" i="174"/>
  <c r="BG896" i="174"/>
  <c r="AG896" i="174"/>
  <c r="BI899" i="174"/>
  <c r="BH899" i="174"/>
  <c r="AD899" i="174"/>
  <c r="Q899" i="174"/>
  <c r="BE899" i="174"/>
  <c r="V899" i="174"/>
  <c r="AI899" i="174"/>
  <c r="U899" i="174"/>
  <c r="AH899" i="174"/>
  <c r="BL899" i="174"/>
  <c r="AF904" i="174"/>
  <c r="BL908" i="174"/>
  <c r="BI923" i="174"/>
  <c r="AH923" i="174"/>
  <c r="U923" i="174"/>
  <c r="AI923" i="174"/>
  <c r="AG923" i="174"/>
  <c r="Q923" i="174"/>
  <c r="BJ923" i="174"/>
  <c r="AC923" i="174"/>
  <c r="BH923" i="174"/>
  <c r="BL923" i="174"/>
  <c r="R923" i="174"/>
  <c r="BG923" i="174"/>
  <c r="BF923" i="174"/>
  <c r="BE923" i="174"/>
  <c r="AD923" i="174"/>
  <c r="AC868" i="174"/>
  <c r="AI868" i="174"/>
  <c r="AF868" i="174"/>
  <c r="BI868" i="174"/>
  <c r="BI889" i="174"/>
  <c r="BJ889" i="174"/>
  <c r="R889" i="174"/>
  <c r="BF889" i="174"/>
  <c r="BE889" i="174"/>
  <c r="V889" i="174"/>
  <c r="AI889" i="174"/>
  <c r="U889" i="174"/>
  <c r="BL889" i="174"/>
  <c r="BI891" i="174"/>
  <c r="BJ891" i="174"/>
  <c r="R891" i="174"/>
  <c r="AH891" i="174"/>
  <c r="AG891" i="174"/>
  <c r="Q891" i="174"/>
  <c r="BL891" i="174"/>
  <c r="AD891" i="174"/>
  <c r="V891" i="174"/>
  <c r="BH891" i="174"/>
  <c r="BH901" i="174"/>
  <c r="AH904" i="174"/>
  <c r="BF918" i="174"/>
  <c r="U918" i="174"/>
  <c r="BG918" i="174"/>
  <c r="AF918" i="174"/>
  <c r="Q918" i="174"/>
  <c r="AH918" i="174"/>
  <c r="AG918" i="174"/>
  <c r="AD918" i="174"/>
  <c r="BL918" i="174"/>
  <c r="AC918" i="174"/>
  <c r="BJ918" i="174"/>
  <c r="BI918" i="174"/>
  <c r="BJ904" i="174"/>
  <c r="AI890" i="174"/>
  <c r="Q901" i="174"/>
  <c r="BL901" i="174"/>
  <c r="BL904" i="174"/>
  <c r="AG908" i="174"/>
  <c r="BG908" i="174"/>
  <c r="U908" i="174"/>
  <c r="BF908" i="174"/>
  <c r="AH908" i="174"/>
  <c r="R908" i="174"/>
  <c r="AF908" i="174"/>
  <c r="Q908" i="174"/>
  <c r="AD908" i="174"/>
  <c r="BG924" i="174"/>
  <c r="AF924" i="174"/>
  <c r="Q924" i="174"/>
  <c r="AH924" i="174"/>
  <c r="R924" i="174"/>
  <c r="BL924" i="174"/>
  <c r="AD924" i="174"/>
  <c r="BJ924" i="174"/>
  <c r="AC924" i="174"/>
  <c r="BI924" i="174"/>
  <c r="BH924" i="174"/>
  <c r="BF924" i="174"/>
  <c r="AG924" i="174"/>
  <c r="U924" i="174"/>
  <c r="BI671" i="174"/>
  <c r="AI713" i="174"/>
  <c r="U731" i="174"/>
  <c r="Q734" i="174"/>
  <c r="U747" i="174"/>
  <c r="U763" i="174"/>
  <c r="Q766" i="174"/>
  <c r="BI778" i="174"/>
  <c r="R787" i="174"/>
  <c r="BE840" i="174"/>
  <c r="R840" i="174"/>
  <c r="BF840" i="174"/>
  <c r="AC842" i="174"/>
  <c r="BG842" i="174"/>
  <c r="AC846" i="174"/>
  <c r="BJ846" i="174"/>
  <c r="BH860" i="174"/>
  <c r="AC860" i="174"/>
  <c r="BI860" i="174"/>
  <c r="BG860" i="174"/>
  <c r="U860" i="174"/>
  <c r="R860" i="174"/>
  <c r="BF860" i="174"/>
  <c r="BL872" i="174"/>
  <c r="BF872" i="174"/>
  <c r="AF878" i="174"/>
  <c r="AH878" i="174"/>
  <c r="AG878" i="174"/>
  <c r="V878" i="174"/>
  <c r="AG888" i="174"/>
  <c r="AC888" i="174"/>
  <c r="AD889" i="174"/>
  <c r="AC891" i="174"/>
  <c r="BI893" i="174"/>
  <c r="BH893" i="174"/>
  <c r="AD893" i="174"/>
  <c r="Q893" i="174"/>
  <c r="BF893" i="174"/>
  <c r="BE893" i="174"/>
  <c r="V893" i="174"/>
  <c r="AI893" i="174"/>
  <c r="U893" i="174"/>
  <c r="BL893" i="174"/>
  <c r="AG899" i="174"/>
  <c r="BG902" i="174"/>
  <c r="U902" i="174"/>
  <c r="BJ902" i="174"/>
  <c r="BF902" i="174"/>
  <c r="Q904" i="174"/>
  <c r="BI905" i="174"/>
  <c r="AI905" i="174"/>
  <c r="V905" i="174"/>
  <c r="BE905" i="174"/>
  <c r="U905" i="174"/>
  <c r="AH905" i="174"/>
  <c r="AG905" i="174"/>
  <c r="R905" i="174"/>
  <c r="BL905" i="174"/>
  <c r="Q905" i="174"/>
  <c r="AC905" i="174"/>
  <c r="BI907" i="174"/>
  <c r="BH907" i="174"/>
  <c r="AD907" i="174"/>
  <c r="Q907" i="174"/>
  <c r="BG907" i="174"/>
  <c r="BF907" i="174"/>
  <c r="BE907" i="174"/>
  <c r="V907" i="174"/>
  <c r="AI907" i="174"/>
  <c r="U907" i="174"/>
  <c r="AC907" i="174"/>
  <c r="BH918" i="174"/>
  <c r="AC896" i="174"/>
  <c r="BF899" i="174"/>
  <c r="BI901" i="174"/>
  <c r="AH901" i="174"/>
  <c r="U901" i="174"/>
  <c r="BG901" i="174"/>
  <c r="BF901" i="174"/>
  <c r="BE901" i="174"/>
  <c r="V901" i="174"/>
  <c r="AI901" i="174"/>
  <c r="AC901" i="174"/>
  <c r="BH908" i="174"/>
  <c r="AG904" i="174"/>
  <c r="BI904" i="174"/>
  <c r="AC904" i="174"/>
  <c r="BH904" i="174"/>
  <c r="BG904" i="174"/>
  <c r="U904" i="174"/>
  <c r="BF904" i="174"/>
  <c r="BJ908" i="174"/>
  <c r="BG920" i="174"/>
  <c r="AG920" i="174"/>
  <c r="R920" i="174"/>
  <c r="BI920" i="174"/>
  <c r="U920" i="174"/>
  <c r="BL920" i="174"/>
  <c r="BI911" i="174"/>
  <c r="BH911" i="174"/>
  <c r="AD911" i="174"/>
  <c r="Q911" i="174"/>
  <c r="AC911" i="174"/>
  <c r="BJ911" i="174"/>
  <c r="AC920" i="174"/>
  <c r="BL922" i="174"/>
  <c r="AF922" i="174"/>
  <c r="R922" i="174"/>
  <c r="BH922" i="174"/>
  <c r="AG922" i="174"/>
  <c r="BJ922" i="174"/>
  <c r="AC922" i="174"/>
  <c r="BI922" i="174"/>
  <c r="U922" i="174"/>
  <c r="AD922" i="174"/>
  <c r="BI917" i="174"/>
  <c r="BL917" i="174"/>
  <c r="AG917" i="174"/>
  <c r="BG917" i="174"/>
  <c r="AI917" i="174"/>
  <c r="U917" i="174"/>
  <c r="Q917" i="174"/>
  <c r="BE917" i="174"/>
  <c r="AD920" i="174"/>
  <c r="BH836" i="174"/>
  <c r="AC843" i="174"/>
  <c r="U847" i="174"/>
  <c r="BL864" i="174"/>
  <c r="BI870" i="174"/>
  <c r="AF898" i="174"/>
  <c r="AC898" i="174"/>
  <c r="BJ900" i="174"/>
  <c r="AF900" i="174"/>
  <c r="BI909" i="174"/>
  <c r="AI909" i="174"/>
  <c r="V909" i="174"/>
  <c r="AC909" i="174"/>
  <c r="BH909" i="174"/>
  <c r="R911" i="174"/>
  <c r="AG911" i="174"/>
  <c r="AD912" i="174"/>
  <c r="AC913" i="174"/>
  <c r="BI915" i="174"/>
  <c r="BF915" i="174"/>
  <c r="AH915" i="174"/>
  <c r="R917" i="174"/>
  <c r="BF917" i="174"/>
  <c r="BI919" i="174"/>
  <c r="BF919" i="174"/>
  <c r="BL919" i="174"/>
  <c r="Q919" i="174"/>
  <c r="BG919" i="174"/>
  <c r="R919" i="174"/>
  <c r="AI919" i="174"/>
  <c r="AF920" i="174"/>
  <c r="AH922" i="174"/>
  <c r="Q925" i="174"/>
  <c r="BE873" i="174"/>
  <c r="BI877" i="174"/>
  <c r="BL877" i="174"/>
  <c r="AG877" i="174"/>
  <c r="AC877" i="174"/>
  <c r="BH877" i="174"/>
  <c r="BI883" i="174"/>
  <c r="AH883" i="174"/>
  <c r="U883" i="174"/>
  <c r="AC883" i="174"/>
  <c r="BH883" i="174"/>
  <c r="BI885" i="174"/>
  <c r="BF885" i="174"/>
  <c r="AC885" i="174"/>
  <c r="BH885" i="174"/>
  <c r="BI887" i="174"/>
  <c r="BJ887" i="174"/>
  <c r="R887" i="174"/>
  <c r="AC887" i="174"/>
  <c r="BH887" i="174"/>
  <c r="AH911" i="174"/>
  <c r="BJ912" i="174"/>
  <c r="AH912" i="174"/>
  <c r="AF912" i="174"/>
  <c r="BI913" i="174"/>
  <c r="BL913" i="174"/>
  <c r="AG913" i="174"/>
  <c r="BJ913" i="174"/>
  <c r="AD913" i="174"/>
  <c r="BF914" i="174"/>
  <c r="U914" i="174"/>
  <c r="BI914" i="174"/>
  <c r="AC914" i="174"/>
  <c r="Q914" i="174"/>
  <c r="AG914" i="174"/>
  <c r="V917" i="174"/>
  <c r="BH917" i="174"/>
  <c r="AH920" i="174"/>
  <c r="BF922" i="174"/>
  <c r="AG867" i="174"/>
  <c r="AD877" i="174"/>
  <c r="BJ877" i="174"/>
  <c r="AD883" i="174"/>
  <c r="BJ883" i="174"/>
  <c r="AD885" i="174"/>
  <c r="BJ885" i="174"/>
  <c r="AD887" i="174"/>
  <c r="BL887" i="174"/>
  <c r="BI903" i="174"/>
  <c r="BH903" i="174"/>
  <c r="AD903" i="174"/>
  <c r="Q903" i="174"/>
  <c r="AC903" i="174"/>
  <c r="BJ903" i="174"/>
  <c r="U911" i="174"/>
  <c r="AI911" i="174"/>
  <c r="Q912" i="174"/>
  <c r="AG912" i="174"/>
  <c r="Q913" i="174"/>
  <c r="AH913" i="174"/>
  <c r="R914" i="174"/>
  <c r="AH914" i="174"/>
  <c r="BJ917" i="174"/>
  <c r="BF920" i="174"/>
  <c r="BG922" i="174"/>
  <c r="BL926" i="174"/>
  <c r="AF926" i="174"/>
  <c r="R926" i="174"/>
  <c r="BG926" i="174"/>
  <c r="U926" i="174"/>
  <c r="BH926" i="174"/>
  <c r="AG926" i="174"/>
  <c r="AC926" i="174"/>
  <c r="V911" i="174"/>
  <c r="BE911" i="174"/>
  <c r="Q920" i="174"/>
  <c r="BH920" i="174"/>
  <c r="Q922" i="174"/>
  <c r="BI925" i="174"/>
  <c r="BG925" i="174"/>
  <c r="AC925" i="174"/>
  <c r="BH925" i="174"/>
  <c r="AI925" i="174"/>
  <c r="BL925" i="174"/>
  <c r="AD925" i="174"/>
  <c r="V925" i="174"/>
  <c r="AD926" i="174"/>
  <c r="BI927" i="174"/>
  <c r="BH927" i="174"/>
  <c r="AD927" i="174"/>
  <c r="Q927" i="174"/>
  <c r="BE927" i="174"/>
  <c r="V927" i="174"/>
  <c r="AI927" i="174"/>
  <c r="AH927" i="174"/>
  <c r="AC928" i="174"/>
  <c r="BL928" i="174"/>
  <c r="AH933" i="174"/>
  <c r="R927" i="174"/>
  <c r="BF927" i="174"/>
  <c r="AD928" i="174"/>
  <c r="BI929" i="174"/>
  <c r="AI929" i="174"/>
  <c r="V929" i="174"/>
  <c r="BJ929" i="174"/>
  <c r="AD929" i="174"/>
  <c r="BF929" i="174"/>
  <c r="U929" i="174"/>
  <c r="Q929" i="174"/>
  <c r="AH929" i="174"/>
  <c r="BI931" i="174"/>
  <c r="BH931" i="174"/>
  <c r="AD931" i="174"/>
  <c r="Q931" i="174"/>
  <c r="AH931" i="174"/>
  <c r="BE931" i="174"/>
  <c r="U931" i="174"/>
  <c r="AI931" i="174"/>
  <c r="R931" i="174"/>
  <c r="V931" i="174"/>
  <c r="BJ931" i="174"/>
  <c r="Q933" i="174"/>
  <c r="BI933" i="174"/>
  <c r="AI933" i="174"/>
  <c r="V933" i="174"/>
  <c r="BG933" i="174"/>
  <c r="BF933" i="174"/>
  <c r="U933" i="174"/>
  <c r="BE933" i="174"/>
  <c r="R933" i="174"/>
  <c r="BJ933" i="174"/>
  <c r="BH939" i="174"/>
  <c r="AH939" i="174"/>
  <c r="Q939" i="174"/>
  <c r="U939" i="174"/>
  <c r="AG939" i="174"/>
  <c r="AF939" i="174"/>
  <c r="AI939" i="174"/>
  <c r="BL939" i="174"/>
  <c r="Q862" i="174"/>
  <c r="BE879" i="174"/>
  <c r="BE897" i="174"/>
  <c r="AC906" i="174"/>
  <c r="AC910" i="174"/>
  <c r="BJ916" i="174"/>
  <c r="Q916" i="174"/>
  <c r="AF916" i="174"/>
  <c r="BL927" i="174"/>
  <c r="BH929" i="174"/>
  <c r="AC931" i="174"/>
  <c r="AC933" i="174"/>
  <c r="AG928" i="174"/>
  <c r="AH928" i="174"/>
  <c r="R928" i="174"/>
  <c r="BH928" i="174"/>
  <c r="U928" i="174"/>
  <c r="BI928" i="174"/>
  <c r="AG931" i="174"/>
  <c r="V942" i="174"/>
  <c r="BI944" i="174"/>
  <c r="BH944" i="174"/>
  <c r="AD944" i="174"/>
  <c r="Q944" i="174"/>
  <c r="AG944" i="174"/>
  <c r="R944" i="174"/>
  <c r="BE944" i="174"/>
  <c r="U944" i="174"/>
  <c r="BF944" i="174"/>
  <c r="BI950" i="174"/>
  <c r="BF950" i="174"/>
  <c r="AI950" i="174"/>
  <c r="U950" i="174"/>
  <c r="AG950" i="174"/>
  <c r="Q950" i="174"/>
  <c r="AH950" i="174"/>
  <c r="R953" i="174"/>
  <c r="BH954" i="174"/>
  <c r="R956" i="174"/>
  <c r="BI948" i="174"/>
  <c r="BG948" i="174"/>
  <c r="AC948" i="174"/>
  <c r="AG948" i="174"/>
  <c r="R948" i="174"/>
  <c r="BE948" i="174"/>
  <c r="U948" i="174"/>
  <c r="BF948" i="174"/>
  <c r="R954" i="174"/>
  <c r="BL954" i="174"/>
  <c r="BI960" i="174"/>
  <c r="BH960" i="174"/>
  <c r="AD960" i="174"/>
  <c r="Q960" i="174"/>
  <c r="BE960" i="174"/>
  <c r="V960" i="174"/>
  <c r="AH960" i="174"/>
  <c r="BG960" i="174"/>
  <c r="U960" i="174"/>
  <c r="BF960" i="174"/>
  <c r="AI960" i="174"/>
  <c r="AG960" i="174"/>
  <c r="AF955" i="174"/>
  <c r="BI955" i="174"/>
  <c r="BJ955" i="174"/>
  <c r="BH955" i="174"/>
  <c r="AD955" i="174"/>
  <c r="BI956" i="174"/>
  <c r="BF956" i="174"/>
  <c r="BL956" i="174"/>
  <c r="Q956" i="174"/>
  <c r="BH956" i="174"/>
  <c r="AG956" i="174"/>
  <c r="AD956" i="174"/>
  <c r="BJ956" i="174"/>
  <c r="V956" i="174"/>
  <c r="AC956" i="174"/>
  <c r="AH956" i="174"/>
  <c r="BL948" i="174"/>
  <c r="AF953" i="174"/>
  <c r="BI953" i="174"/>
  <c r="Q953" i="174"/>
  <c r="BL953" i="174"/>
  <c r="BJ953" i="174"/>
  <c r="AG953" i="174"/>
  <c r="BI954" i="174"/>
  <c r="BG954" i="174"/>
  <c r="AC954" i="174"/>
  <c r="BE954" i="174"/>
  <c r="V954" i="174"/>
  <c r="BF954" i="174"/>
  <c r="U954" i="174"/>
  <c r="AH954" i="174"/>
  <c r="Q954" i="174"/>
  <c r="AG954" i="174"/>
  <c r="AD954" i="174"/>
  <c r="Q955" i="174"/>
  <c r="AI956" i="174"/>
  <c r="R960" i="174"/>
  <c r="BI921" i="174"/>
  <c r="BG921" i="174"/>
  <c r="AC921" i="174"/>
  <c r="AD921" i="174"/>
  <c r="BJ921" i="174"/>
  <c r="BI935" i="174"/>
  <c r="BH935" i="174"/>
  <c r="AD935" i="174"/>
  <c r="Q935" i="174"/>
  <c r="BL935" i="174"/>
  <c r="AG935" i="174"/>
  <c r="AH936" i="174"/>
  <c r="BL936" i="174"/>
  <c r="AC936" i="174"/>
  <c r="Q936" i="174"/>
  <c r="AI936" i="174"/>
  <c r="BI938" i="174"/>
  <c r="BL938" i="174"/>
  <c r="AG938" i="174"/>
  <c r="AI938" i="174"/>
  <c r="U938" i="174"/>
  <c r="AH938" i="174"/>
  <c r="R938" i="174"/>
  <c r="BI942" i="174"/>
  <c r="BG942" i="174"/>
  <c r="AC942" i="174"/>
  <c r="AH942" i="174"/>
  <c r="R942" i="174"/>
  <c r="BE942" i="174"/>
  <c r="AH944" i="174"/>
  <c r="AD948" i="174"/>
  <c r="AD950" i="174"/>
  <c r="R955" i="174"/>
  <c r="BE956" i="174"/>
  <c r="R935" i="174"/>
  <c r="AH935" i="174"/>
  <c r="R936" i="174"/>
  <c r="BG936" i="174"/>
  <c r="Q938" i="174"/>
  <c r="BE938" i="174"/>
  <c r="U942" i="174"/>
  <c r="BF942" i="174"/>
  <c r="AI944" i="174"/>
  <c r="AI954" i="174"/>
  <c r="BG956" i="174"/>
  <c r="AC960" i="174"/>
  <c r="AH976" i="174"/>
  <c r="BJ976" i="174"/>
  <c r="BI976" i="174"/>
  <c r="AG976" i="174"/>
  <c r="AD976" i="174"/>
  <c r="V976" i="174"/>
  <c r="AG932" i="174"/>
  <c r="BL932" i="174"/>
  <c r="BI946" i="174"/>
  <c r="BF946" i="174"/>
  <c r="AH946" i="174"/>
  <c r="AD951" i="174"/>
  <c r="BI962" i="174"/>
  <c r="AH962" i="174"/>
  <c r="U962" i="174"/>
  <c r="BF962" i="174"/>
  <c r="AI962" i="174"/>
  <c r="BJ962" i="174"/>
  <c r="R962" i="174"/>
  <c r="BH962" i="174"/>
  <c r="AC979" i="174"/>
  <c r="BL979" i="174"/>
  <c r="BH979" i="174"/>
  <c r="AF979" i="174"/>
  <c r="BL964" i="174"/>
  <c r="BG964" i="174"/>
  <c r="R964" i="174"/>
  <c r="AC964" i="174"/>
  <c r="V986" i="174"/>
  <c r="AF986" i="174"/>
  <c r="BL986" i="174"/>
  <c r="BJ986" i="174"/>
  <c r="AI986" i="174"/>
  <c r="AH986" i="174"/>
  <c r="AD957" i="174"/>
  <c r="BJ957" i="174"/>
  <c r="R957" i="174"/>
  <c r="BL957" i="174"/>
  <c r="Q957" i="174"/>
  <c r="AF957" i="174"/>
  <c r="AC962" i="174"/>
  <c r="BL963" i="174"/>
  <c r="V963" i="174"/>
  <c r="BH963" i="174"/>
  <c r="AI963" i="174"/>
  <c r="AH964" i="174"/>
  <c r="AD966" i="174"/>
  <c r="AH966" i="174"/>
  <c r="BH966" i="174"/>
  <c r="AD962" i="174"/>
  <c r="AI964" i="174"/>
  <c r="BI974" i="174"/>
  <c r="BH974" i="174"/>
  <c r="BG977" i="174"/>
  <c r="AC977" i="174"/>
  <c r="R977" i="174"/>
  <c r="AG984" i="174"/>
  <c r="BL984" i="174"/>
  <c r="BF984" i="174"/>
  <c r="AD984" i="174"/>
  <c r="V984" i="174"/>
  <c r="BJ988" i="174"/>
  <c r="AG988" i="174"/>
  <c r="AC988" i="174"/>
  <c r="AG974" i="174"/>
  <c r="BJ984" i="174"/>
  <c r="BH998" i="174"/>
  <c r="U998" i="174"/>
  <c r="BL998" i="174"/>
  <c r="BJ998" i="174"/>
  <c r="AI998" i="174"/>
  <c r="AH998" i="174"/>
  <c r="AG998" i="174"/>
  <c r="V998" i="174"/>
  <c r="AH974" i="174"/>
  <c r="AF977" i="174"/>
  <c r="AC930" i="174"/>
  <c r="AC934" i="174"/>
  <c r="BI940" i="174"/>
  <c r="BH940" i="174"/>
  <c r="AD940" i="174"/>
  <c r="Q940" i="174"/>
  <c r="AC940" i="174"/>
  <c r="BJ940" i="174"/>
  <c r="BH943" i="174"/>
  <c r="AG943" i="174"/>
  <c r="BH947" i="174"/>
  <c r="AF947" i="174"/>
  <c r="AG970" i="174"/>
  <c r="BJ970" i="174"/>
  <c r="AI977" i="174"/>
  <c r="BI985" i="174"/>
  <c r="AH985" i="174"/>
  <c r="U985" i="174"/>
  <c r="BJ985" i="174"/>
  <c r="R985" i="174"/>
  <c r="AG985" i="174"/>
  <c r="BE989" i="174"/>
  <c r="R995" i="174"/>
  <c r="AD959" i="174"/>
  <c r="BI961" i="174"/>
  <c r="BE985" i="174"/>
  <c r="BG989" i="174"/>
  <c r="BH997" i="174"/>
  <c r="Q997" i="174"/>
  <c r="BG997" i="174"/>
  <c r="BF997" i="174"/>
  <c r="V985" i="174"/>
  <c r="BF985" i="174"/>
  <c r="BJ989" i="174"/>
  <c r="BI952" i="174"/>
  <c r="BH952" i="174"/>
  <c r="AD952" i="174"/>
  <c r="Q952" i="174"/>
  <c r="AC952" i="174"/>
  <c r="BJ952" i="174"/>
  <c r="BH959" i="174"/>
  <c r="BH961" i="174"/>
  <c r="BI981" i="174"/>
  <c r="BF981" i="174"/>
  <c r="AC981" i="174"/>
  <c r="BH981" i="174"/>
  <c r="BG985" i="174"/>
  <c r="R989" i="174"/>
  <c r="BH996" i="174"/>
  <c r="U996" i="174"/>
  <c r="BJ996" i="174"/>
  <c r="AI996" i="174"/>
  <c r="AH996" i="174"/>
  <c r="AG996" i="174"/>
  <c r="R997" i="174"/>
  <c r="BH989" i="174"/>
  <c r="BF989" i="174"/>
  <c r="AG989" i="174"/>
  <c r="Q989" i="174"/>
  <c r="AC989" i="174"/>
  <c r="BH995" i="174"/>
  <c r="Q995" i="174"/>
  <c r="BF995" i="174"/>
  <c r="AD995" i="174"/>
  <c r="AC995" i="174"/>
  <c r="BH993" i="174"/>
  <c r="BG999" i="174"/>
  <c r="BL1000" i="174"/>
  <c r="BE958" i="174"/>
  <c r="BL967" i="174"/>
  <c r="AF973" i="174"/>
  <c r="BE983" i="174"/>
  <c r="R991" i="174"/>
  <c r="BG991" i="174"/>
  <c r="Q999" i="174"/>
  <c r="BH999" i="174"/>
  <c r="U1000" i="174"/>
  <c r="R999" i="174"/>
  <c r="V1000" i="174"/>
  <c r="AD993" i="174"/>
  <c r="AC999" i="174"/>
  <c r="AD999" i="174"/>
  <c r="BL11" i="174"/>
  <c r="AH11" i="174"/>
  <c r="BI11" i="174"/>
  <c r="U13" i="174"/>
  <c r="BF13" i="174"/>
  <c r="BH17" i="174"/>
  <c r="BL23" i="174"/>
  <c r="AH23" i="174"/>
  <c r="BG25" i="174"/>
  <c r="BL31" i="174"/>
  <c r="AH31" i="174"/>
  <c r="BG33" i="174"/>
  <c r="U43" i="174"/>
  <c r="BJ43" i="174"/>
  <c r="BF49" i="174"/>
  <c r="BJ51" i="174"/>
  <c r="BH37" i="174"/>
  <c r="BL37" i="174"/>
  <c r="AH37" i="174"/>
  <c r="BI37" i="174"/>
  <c r="BH45" i="174"/>
  <c r="BL45" i="174"/>
  <c r="AH45" i="174"/>
  <c r="BI45" i="174"/>
  <c r="BH53" i="174"/>
  <c r="BG53" i="174"/>
  <c r="BL53" i="174"/>
  <c r="AH53" i="174"/>
  <c r="BL7" i="174"/>
  <c r="AH7" i="174"/>
  <c r="BI7" i="174"/>
  <c r="U9" i="174"/>
  <c r="BF9" i="174"/>
  <c r="BJ17" i="174"/>
  <c r="BL21" i="174"/>
  <c r="AH21" i="174"/>
  <c r="BI25" i="174"/>
  <c r="BL29" i="174"/>
  <c r="AH29" i="174"/>
  <c r="BI33" i="174"/>
  <c r="U37" i="174"/>
  <c r="BJ37" i="174"/>
  <c r="U45" i="174"/>
  <c r="BJ45" i="174"/>
  <c r="BJ49" i="174"/>
  <c r="BF55" i="174"/>
  <c r="BG9" i="174"/>
  <c r="BH39" i="174"/>
  <c r="BL39" i="174"/>
  <c r="AH39" i="174"/>
  <c r="BI39" i="174"/>
  <c r="BF41" i="174"/>
  <c r="BH47" i="174"/>
  <c r="BL47" i="174"/>
  <c r="AH47" i="174"/>
  <c r="BI47" i="174"/>
  <c r="BH51" i="174"/>
  <c r="BG51" i="174"/>
  <c r="BL51" i="174"/>
  <c r="AH51" i="174"/>
  <c r="BL13" i="174"/>
  <c r="AH13" i="174"/>
  <c r="BI13" i="174"/>
  <c r="BJ13" i="174"/>
  <c r="BL19" i="174"/>
  <c r="AH19" i="174"/>
  <c r="BG21" i="174"/>
  <c r="BL27" i="174"/>
  <c r="AH27" i="174"/>
  <c r="BG29" i="174"/>
  <c r="BH35" i="174"/>
  <c r="BL35" i="174"/>
  <c r="AH35" i="174"/>
  <c r="U39" i="174"/>
  <c r="BJ39" i="174"/>
  <c r="U47" i="174"/>
  <c r="BJ47" i="174"/>
  <c r="BF53" i="174"/>
  <c r="BJ55" i="174"/>
  <c r="BL9" i="174"/>
  <c r="AH9" i="174"/>
  <c r="BI9" i="174"/>
  <c r="BH41" i="174"/>
  <c r="BL41" i="174"/>
  <c r="AH41" i="174"/>
  <c r="BI41" i="174"/>
  <c r="BH49" i="174"/>
  <c r="BG49" i="174"/>
  <c r="BL49" i="174"/>
  <c r="AH49" i="174"/>
  <c r="BI53" i="174"/>
  <c r="U17" i="174"/>
  <c r="BL25" i="174"/>
  <c r="AH25" i="174"/>
  <c r="BL33" i="174"/>
  <c r="AH33" i="174"/>
  <c r="U41" i="174"/>
  <c r="BJ41" i="174"/>
  <c r="BF51" i="174"/>
  <c r="BJ53" i="174"/>
  <c r="BL17" i="174"/>
  <c r="AH17" i="174"/>
  <c r="BI17" i="174"/>
  <c r="BJ9" i="174"/>
  <c r="BL15" i="174"/>
  <c r="AH15" i="174"/>
  <c r="BI15" i="174"/>
  <c r="U7" i="174"/>
  <c r="BF7" i="174"/>
  <c r="BJ15" i="174"/>
  <c r="BG17" i="174"/>
  <c r="BJ21" i="174"/>
  <c r="BF25" i="174"/>
  <c r="BJ29" i="174"/>
  <c r="BF33" i="174"/>
  <c r="BF37" i="174"/>
  <c r="BH43" i="174"/>
  <c r="BL43" i="174"/>
  <c r="AH43" i="174"/>
  <c r="BI43" i="174"/>
  <c r="BF45" i="174"/>
  <c r="BI51" i="174"/>
  <c r="BH55" i="174"/>
  <c r="BG55" i="174"/>
  <c r="BL55" i="174"/>
  <c r="AH55" i="174"/>
  <c r="BH57" i="174"/>
  <c r="BI58" i="174"/>
  <c r="BH59" i="174"/>
  <c r="BI60" i="174"/>
  <c r="BH61" i="174"/>
  <c r="BI62" i="174"/>
  <c r="BH63" i="174"/>
  <c r="BI64" i="174"/>
  <c r="BH65" i="174"/>
  <c r="BI66" i="174"/>
  <c r="BH67" i="174"/>
  <c r="BI68" i="174"/>
  <c r="BH69" i="174"/>
  <c r="BI70" i="174"/>
  <c r="BH71" i="174"/>
  <c r="BI72" i="174"/>
  <c r="BH73" i="174"/>
  <c r="BI74" i="174"/>
  <c r="BH75" i="174"/>
  <c r="BI76" i="174"/>
  <c r="BH77" i="174"/>
  <c r="BI78" i="174"/>
  <c r="BH79" i="174"/>
  <c r="BI80" i="174"/>
  <c r="BH81" i="174"/>
  <c r="BI82" i="174"/>
  <c r="BH83" i="174"/>
  <c r="BI84" i="174"/>
  <c r="BH85" i="174"/>
  <c r="BI86" i="174"/>
  <c r="BH87" i="174"/>
  <c r="BI88" i="174"/>
  <c r="BH89" i="174"/>
  <c r="BI90" i="174"/>
  <c r="BH91" i="174"/>
  <c r="BI92" i="174"/>
  <c r="BH93" i="174"/>
  <c r="BI94" i="174"/>
  <c r="BH95" i="174"/>
  <c r="BI96" i="174"/>
  <c r="BH97" i="174"/>
  <c r="BI98" i="174"/>
  <c r="BH99" i="174"/>
  <c r="BI100" i="174"/>
  <c r="BH101" i="174"/>
  <c r="BI102" i="174"/>
  <c r="BH103" i="174"/>
  <c r="BI104" i="174"/>
  <c r="BH105" i="174"/>
  <c r="BI106" i="174"/>
  <c r="AH107" i="174"/>
  <c r="BF108" i="174"/>
  <c r="BG108" i="174"/>
  <c r="BI108" i="174"/>
  <c r="AH109" i="174"/>
  <c r="BF110" i="174"/>
  <c r="BG110" i="174"/>
  <c r="BI110" i="174"/>
  <c r="AH111" i="174"/>
  <c r="BF112" i="174"/>
  <c r="BG112" i="174"/>
  <c r="BI112" i="174"/>
  <c r="AH113" i="174"/>
  <c r="BF114" i="174"/>
  <c r="BG114" i="174"/>
  <c r="BI114" i="174"/>
  <c r="AH115" i="174"/>
  <c r="BF116" i="174"/>
  <c r="BG116" i="174"/>
  <c r="BI116" i="174"/>
  <c r="AH117" i="174"/>
  <c r="BF118" i="174"/>
  <c r="BG118" i="174"/>
  <c r="BI118" i="174"/>
  <c r="AH119" i="174"/>
  <c r="BF120" i="174"/>
  <c r="BG120" i="174"/>
  <c r="BI120" i="174"/>
  <c r="AH121" i="174"/>
  <c r="BF122" i="174"/>
  <c r="BG122" i="174"/>
  <c r="BI122" i="174"/>
  <c r="AH123" i="174"/>
  <c r="BF124" i="174"/>
  <c r="BG124" i="174"/>
  <c r="BI124" i="174"/>
  <c r="AH125" i="174"/>
  <c r="BF126" i="174"/>
  <c r="BG126" i="174"/>
  <c r="BI126" i="174"/>
  <c r="AH127" i="174"/>
  <c r="BF128" i="174"/>
  <c r="BG128" i="174"/>
  <c r="BI128" i="174"/>
  <c r="AH129" i="174"/>
  <c r="BF130" i="174"/>
  <c r="BG130" i="174"/>
  <c r="BI130" i="174"/>
  <c r="AH131" i="174"/>
  <c r="BF132" i="174"/>
  <c r="BG132" i="174"/>
  <c r="BI132" i="174"/>
  <c r="AH133" i="174"/>
  <c r="BF134" i="174"/>
  <c r="BG134" i="174"/>
  <c r="BI134" i="174"/>
  <c r="AH135" i="174"/>
  <c r="BF136" i="174"/>
  <c r="BG136" i="174"/>
  <c r="BI136" i="174"/>
  <c r="AH137" i="174"/>
  <c r="BF138" i="174"/>
  <c r="BG138" i="174"/>
  <c r="BI138" i="174"/>
  <c r="AH139" i="174"/>
  <c r="BF140" i="174"/>
  <c r="BG140" i="174"/>
  <c r="BI140" i="174"/>
  <c r="AH141" i="174"/>
  <c r="BF142" i="174"/>
  <c r="BG142" i="174"/>
  <c r="BI142" i="174"/>
  <c r="AH143" i="174"/>
  <c r="BF144" i="174"/>
  <c r="BG144" i="174"/>
  <c r="BI144" i="174"/>
  <c r="AH145" i="174"/>
  <c r="BF146" i="174"/>
  <c r="BG146" i="174"/>
  <c r="BI146" i="174"/>
  <c r="AH147" i="174"/>
  <c r="BF148" i="174"/>
  <c r="BG148" i="174"/>
  <c r="BI148" i="174"/>
  <c r="AH149" i="174"/>
  <c r="BF150" i="174"/>
  <c r="BG150" i="174"/>
  <c r="BI150" i="174"/>
  <c r="AH151" i="174"/>
  <c r="BF152" i="174"/>
  <c r="BG152" i="174"/>
  <c r="BI152" i="174"/>
  <c r="AH153" i="174"/>
  <c r="BF154" i="174"/>
  <c r="BG154" i="174"/>
  <c r="BI154" i="174"/>
  <c r="AH155" i="174"/>
  <c r="BF156" i="174"/>
  <c r="BG156" i="174"/>
  <c r="BI156" i="174"/>
  <c r="AH157" i="174"/>
  <c r="BF158" i="174"/>
  <c r="BG158" i="174"/>
  <c r="BI158" i="174"/>
  <c r="AH159" i="174"/>
  <c r="BF160" i="174"/>
  <c r="BG160" i="174"/>
  <c r="BI160" i="174"/>
  <c r="AH161" i="174"/>
  <c r="BF162" i="174"/>
  <c r="BG162" i="174"/>
  <c r="BI162" i="174"/>
  <c r="AH163" i="174"/>
  <c r="BF164" i="174"/>
  <c r="BG164" i="174"/>
  <c r="BI164" i="174"/>
  <c r="AH165" i="174"/>
  <c r="BF166" i="174"/>
  <c r="BG166" i="174"/>
  <c r="BI166" i="174"/>
  <c r="AH167" i="174"/>
  <c r="BF168" i="174"/>
  <c r="BG168" i="174"/>
  <c r="BI168" i="174"/>
  <c r="AH169" i="174"/>
  <c r="BF170" i="174"/>
  <c r="BG170" i="174"/>
  <c r="BI170" i="174"/>
  <c r="AH171" i="174"/>
  <c r="BF172" i="174"/>
  <c r="BG172" i="174"/>
  <c r="BI172" i="174"/>
  <c r="AH173" i="174"/>
  <c r="BF174" i="174"/>
  <c r="BG174" i="174"/>
  <c r="BI174" i="174"/>
  <c r="AH175" i="174"/>
  <c r="BF176" i="174"/>
  <c r="BG176" i="174"/>
  <c r="BI176" i="174"/>
  <c r="AH177" i="174"/>
  <c r="BF178" i="174"/>
  <c r="BG178" i="174"/>
  <c r="BI178" i="174"/>
  <c r="AH179" i="174"/>
  <c r="BF180" i="174"/>
  <c r="BG180" i="174"/>
  <c r="BI180" i="174"/>
  <c r="AH181" i="174"/>
  <c r="BF182" i="174"/>
  <c r="BG182" i="174"/>
  <c r="BI182" i="174"/>
  <c r="AH183" i="174"/>
  <c r="BF184" i="174"/>
  <c r="BG184" i="174"/>
  <c r="BI184" i="174"/>
  <c r="AH185" i="174"/>
  <c r="BF186" i="174"/>
  <c r="BG186" i="174"/>
  <c r="BI186" i="174"/>
  <c r="AH187" i="174"/>
  <c r="BF188" i="174"/>
  <c r="BG188" i="174"/>
  <c r="BI188" i="174"/>
  <c r="AH189" i="174"/>
  <c r="BF190" i="174"/>
  <c r="BG190" i="174"/>
  <c r="BI190" i="174"/>
  <c r="AH191" i="174"/>
  <c r="BF192" i="174"/>
  <c r="BG192" i="174"/>
  <c r="BI192" i="174"/>
  <c r="AH193" i="174"/>
  <c r="BF194" i="174"/>
  <c r="BG194" i="174"/>
  <c r="BI194" i="174"/>
  <c r="AH195" i="174"/>
  <c r="BF196" i="174"/>
  <c r="BG196" i="174"/>
  <c r="BI196" i="174"/>
  <c r="BG197" i="174"/>
  <c r="BJ198" i="174"/>
  <c r="BJ259" i="174"/>
  <c r="U259" i="174"/>
  <c r="BF259" i="174"/>
  <c r="BL259" i="174"/>
  <c r="BI259" i="174"/>
  <c r="BH259" i="174"/>
  <c r="BG259" i="174"/>
  <c r="BF272" i="174"/>
  <c r="BG272" i="174"/>
  <c r="U272" i="174"/>
  <c r="BI272" i="174"/>
  <c r="BL272" i="174"/>
  <c r="BJ272" i="174"/>
  <c r="BJ285" i="174"/>
  <c r="U285" i="174"/>
  <c r="BF285" i="174"/>
  <c r="BL285" i="174"/>
  <c r="BI285" i="174"/>
  <c r="BG285" i="174"/>
  <c r="AH285" i="174"/>
  <c r="BH285" i="174"/>
  <c r="BF288" i="174"/>
  <c r="BG288" i="174"/>
  <c r="U288" i="174"/>
  <c r="BI288" i="174"/>
  <c r="BL288" i="174"/>
  <c r="BJ288" i="174"/>
  <c r="BF278" i="174"/>
  <c r="BG278" i="174"/>
  <c r="U278" i="174"/>
  <c r="BH278" i="174"/>
  <c r="BL278" i="174"/>
  <c r="BJ278" i="174"/>
  <c r="BI278" i="174"/>
  <c r="BI57" i="174"/>
  <c r="BJ58" i="174"/>
  <c r="BI59" i="174"/>
  <c r="BJ60" i="174"/>
  <c r="BI61" i="174"/>
  <c r="BJ62" i="174"/>
  <c r="BI63" i="174"/>
  <c r="BJ64" i="174"/>
  <c r="BI65" i="174"/>
  <c r="BJ66" i="174"/>
  <c r="BI67" i="174"/>
  <c r="BJ68" i="174"/>
  <c r="BI69" i="174"/>
  <c r="BJ70" i="174"/>
  <c r="BI71" i="174"/>
  <c r="BJ72" i="174"/>
  <c r="BI73" i="174"/>
  <c r="BJ74" i="174"/>
  <c r="BI75" i="174"/>
  <c r="BJ76" i="174"/>
  <c r="BI77" i="174"/>
  <c r="BJ78" i="174"/>
  <c r="BI79" i="174"/>
  <c r="BJ80" i="174"/>
  <c r="BI81" i="174"/>
  <c r="BJ82" i="174"/>
  <c r="BI83" i="174"/>
  <c r="BJ84" i="174"/>
  <c r="BI85" i="174"/>
  <c r="BJ86" i="174"/>
  <c r="BI87" i="174"/>
  <c r="BJ88" i="174"/>
  <c r="BI89" i="174"/>
  <c r="BJ90" i="174"/>
  <c r="BI91" i="174"/>
  <c r="BJ92" i="174"/>
  <c r="BI93" i="174"/>
  <c r="BJ94" i="174"/>
  <c r="BI95" i="174"/>
  <c r="BJ96" i="174"/>
  <c r="BI97" i="174"/>
  <c r="BJ98" i="174"/>
  <c r="BI99" i="174"/>
  <c r="BJ100" i="174"/>
  <c r="BI101" i="174"/>
  <c r="BJ102" i="174"/>
  <c r="BI103" i="174"/>
  <c r="BJ104" i="174"/>
  <c r="BI105" i="174"/>
  <c r="BJ106" i="174"/>
  <c r="BH197" i="174"/>
  <c r="BL198" i="174"/>
  <c r="BF56" i="174"/>
  <c r="BL56" i="174"/>
  <c r="BL108" i="174"/>
  <c r="BL110" i="174"/>
  <c r="BL112" i="174"/>
  <c r="BL114" i="174"/>
  <c r="BL116" i="174"/>
  <c r="BL118" i="174"/>
  <c r="BL120" i="174"/>
  <c r="BL122" i="174"/>
  <c r="BL124" i="174"/>
  <c r="BL126" i="174"/>
  <c r="BL128" i="174"/>
  <c r="BL130" i="174"/>
  <c r="BL132" i="174"/>
  <c r="BL134" i="174"/>
  <c r="BL136" i="174"/>
  <c r="BL138" i="174"/>
  <c r="BL140" i="174"/>
  <c r="BL142" i="174"/>
  <c r="BL144" i="174"/>
  <c r="BL146" i="174"/>
  <c r="BL148" i="174"/>
  <c r="BL150" i="174"/>
  <c r="BL152" i="174"/>
  <c r="BL154" i="174"/>
  <c r="BL156" i="174"/>
  <c r="BL158" i="174"/>
  <c r="BL160" i="174"/>
  <c r="BL162" i="174"/>
  <c r="BL164" i="174"/>
  <c r="BL166" i="174"/>
  <c r="BL168" i="174"/>
  <c r="BL170" i="174"/>
  <c r="BL172" i="174"/>
  <c r="BL174" i="174"/>
  <c r="BL176" i="174"/>
  <c r="BL178" i="174"/>
  <c r="BL180" i="174"/>
  <c r="BL182" i="174"/>
  <c r="BL184" i="174"/>
  <c r="BL186" i="174"/>
  <c r="BL188" i="174"/>
  <c r="BL190" i="174"/>
  <c r="BL192" i="174"/>
  <c r="BL194" i="174"/>
  <c r="BL196" i="174"/>
  <c r="BJ197" i="174"/>
  <c r="U197" i="174"/>
  <c r="AH197" i="174"/>
  <c r="BL197" i="174"/>
  <c r="BF198" i="174"/>
  <c r="AH198" i="174"/>
  <c r="U198" i="174"/>
  <c r="BI198" i="174"/>
  <c r="BJ269" i="174"/>
  <c r="U269" i="174"/>
  <c r="BF269" i="174"/>
  <c r="BL269" i="174"/>
  <c r="BI269" i="174"/>
  <c r="BG269" i="174"/>
  <c r="AH269" i="174"/>
  <c r="BH269" i="174"/>
  <c r="BF270" i="174"/>
  <c r="BG270" i="174"/>
  <c r="U270" i="174"/>
  <c r="BI270" i="174"/>
  <c r="BH270" i="174"/>
  <c r="BJ270" i="174"/>
  <c r="BJ291" i="174"/>
  <c r="U291" i="174"/>
  <c r="BF291" i="174"/>
  <c r="BL291" i="174"/>
  <c r="BI291" i="174"/>
  <c r="BH291" i="174"/>
  <c r="BG291" i="174"/>
  <c r="BJ57" i="174"/>
  <c r="U57" i="174"/>
  <c r="BF58" i="174"/>
  <c r="BJ59" i="174"/>
  <c r="U59" i="174"/>
  <c r="BF60" i="174"/>
  <c r="BJ61" i="174"/>
  <c r="U61" i="174"/>
  <c r="BF62" i="174"/>
  <c r="BJ63" i="174"/>
  <c r="U63" i="174"/>
  <c r="BF64" i="174"/>
  <c r="BJ65" i="174"/>
  <c r="U65" i="174"/>
  <c r="BF66" i="174"/>
  <c r="BJ67" i="174"/>
  <c r="U67" i="174"/>
  <c r="BF68" i="174"/>
  <c r="BJ69" i="174"/>
  <c r="U69" i="174"/>
  <c r="BF70" i="174"/>
  <c r="BJ71" i="174"/>
  <c r="U71" i="174"/>
  <c r="BF72" i="174"/>
  <c r="BJ73" i="174"/>
  <c r="U73" i="174"/>
  <c r="BF74" i="174"/>
  <c r="BJ75" i="174"/>
  <c r="U75" i="174"/>
  <c r="BF76" i="174"/>
  <c r="BJ77" i="174"/>
  <c r="U77" i="174"/>
  <c r="BF78" i="174"/>
  <c r="BJ79" i="174"/>
  <c r="U79" i="174"/>
  <c r="BF80" i="174"/>
  <c r="BJ81" i="174"/>
  <c r="U81" i="174"/>
  <c r="BF82" i="174"/>
  <c r="BJ83" i="174"/>
  <c r="U83" i="174"/>
  <c r="BF84" i="174"/>
  <c r="BJ85" i="174"/>
  <c r="U85" i="174"/>
  <c r="BF86" i="174"/>
  <c r="BJ87" i="174"/>
  <c r="U87" i="174"/>
  <c r="BF88" i="174"/>
  <c r="BJ89" i="174"/>
  <c r="U89" i="174"/>
  <c r="BF90" i="174"/>
  <c r="BJ91" i="174"/>
  <c r="U91" i="174"/>
  <c r="BF92" i="174"/>
  <c r="BJ93" i="174"/>
  <c r="U93" i="174"/>
  <c r="BF94" i="174"/>
  <c r="BJ95" i="174"/>
  <c r="U95" i="174"/>
  <c r="BF96" i="174"/>
  <c r="BJ97" i="174"/>
  <c r="U97" i="174"/>
  <c r="BF98" i="174"/>
  <c r="BJ99" i="174"/>
  <c r="U99" i="174"/>
  <c r="BF100" i="174"/>
  <c r="BJ101" i="174"/>
  <c r="U101" i="174"/>
  <c r="BF102" i="174"/>
  <c r="BJ103" i="174"/>
  <c r="U103" i="174"/>
  <c r="BF104" i="174"/>
  <c r="BJ105" i="174"/>
  <c r="U105" i="174"/>
  <c r="BF106" i="174"/>
  <c r="BJ107" i="174"/>
  <c r="U107" i="174"/>
  <c r="BF107" i="174"/>
  <c r="BH107" i="174"/>
  <c r="BJ109" i="174"/>
  <c r="U109" i="174"/>
  <c r="BF109" i="174"/>
  <c r="BH109" i="174"/>
  <c r="BJ111" i="174"/>
  <c r="U111" i="174"/>
  <c r="BF111" i="174"/>
  <c r="BH111" i="174"/>
  <c r="BJ113" i="174"/>
  <c r="U113" i="174"/>
  <c r="BF113" i="174"/>
  <c r="BH113" i="174"/>
  <c r="BJ115" i="174"/>
  <c r="U115" i="174"/>
  <c r="BF115" i="174"/>
  <c r="BH115" i="174"/>
  <c r="BJ117" i="174"/>
  <c r="U117" i="174"/>
  <c r="BF117" i="174"/>
  <c r="BH117" i="174"/>
  <c r="BJ119" i="174"/>
  <c r="U119" i="174"/>
  <c r="BF119" i="174"/>
  <c r="BH119" i="174"/>
  <c r="BJ121" i="174"/>
  <c r="U121" i="174"/>
  <c r="BF121" i="174"/>
  <c r="BH121" i="174"/>
  <c r="BJ123" i="174"/>
  <c r="U123" i="174"/>
  <c r="BF123" i="174"/>
  <c r="BH123" i="174"/>
  <c r="BJ125" i="174"/>
  <c r="U125" i="174"/>
  <c r="BF125" i="174"/>
  <c r="BH125" i="174"/>
  <c r="BJ127" i="174"/>
  <c r="U127" i="174"/>
  <c r="BF127" i="174"/>
  <c r="BH127" i="174"/>
  <c r="BJ129" i="174"/>
  <c r="U129" i="174"/>
  <c r="BF129" i="174"/>
  <c r="BH129" i="174"/>
  <c r="BJ131" i="174"/>
  <c r="U131" i="174"/>
  <c r="BF131" i="174"/>
  <c r="BH131" i="174"/>
  <c r="BJ133" i="174"/>
  <c r="U133" i="174"/>
  <c r="BF133" i="174"/>
  <c r="BH133" i="174"/>
  <c r="BJ135" i="174"/>
  <c r="U135" i="174"/>
  <c r="BF135" i="174"/>
  <c r="BH135" i="174"/>
  <c r="BJ137" i="174"/>
  <c r="U137" i="174"/>
  <c r="BF137" i="174"/>
  <c r="BH137" i="174"/>
  <c r="BJ139" i="174"/>
  <c r="U139" i="174"/>
  <c r="BF139" i="174"/>
  <c r="BH139" i="174"/>
  <c r="BJ141" i="174"/>
  <c r="U141" i="174"/>
  <c r="BF141" i="174"/>
  <c r="BH141" i="174"/>
  <c r="BJ143" i="174"/>
  <c r="U143" i="174"/>
  <c r="BF143" i="174"/>
  <c r="BH143" i="174"/>
  <c r="BJ145" i="174"/>
  <c r="U145" i="174"/>
  <c r="BF145" i="174"/>
  <c r="BH145" i="174"/>
  <c r="BJ147" i="174"/>
  <c r="U147" i="174"/>
  <c r="BF147" i="174"/>
  <c r="BH147" i="174"/>
  <c r="BJ149" i="174"/>
  <c r="U149" i="174"/>
  <c r="BF149" i="174"/>
  <c r="BH149" i="174"/>
  <c r="BJ151" i="174"/>
  <c r="U151" i="174"/>
  <c r="BF151" i="174"/>
  <c r="BH151" i="174"/>
  <c r="BJ153" i="174"/>
  <c r="U153" i="174"/>
  <c r="BF153" i="174"/>
  <c r="BH153" i="174"/>
  <c r="BJ155" i="174"/>
  <c r="U155" i="174"/>
  <c r="BF155" i="174"/>
  <c r="BH155" i="174"/>
  <c r="BJ157" i="174"/>
  <c r="U157" i="174"/>
  <c r="BF157" i="174"/>
  <c r="BH157" i="174"/>
  <c r="BJ159" i="174"/>
  <c r="U159" i="174"/>
  <c r="BF159" i="174"/>
  <c r="BH159" i="174"/>
  <c r="BJ161" i="174"/>
  <c r="U161" i="174"/>
  <c r="BF161" i="174"/>
  <c r="BH161" i="174"/>
  <c r="BJ163" i="174"/>
  <c r="U163" i="174"/>
  <c r="BF163" i="174"/>
  <c r="BH163" i="174"/>
  <c r="BJ165" i="174"/>
  <c r="U165" i="174"/>
  <c r="BF165" i="174"/>
  <c r="BH165" i="174"/>
  <c r="BJ167" i="174"/>
  <c r="U167" i="174"/>
  <c r="BF167" i="174"/>
  <c r="BH167" i="174"/>
  <c r="BJ169" i="174"/>
  <c r="U169" i="174"/>
  <c r="BF169" i="174"/>
  <c r="BH169" i="174"/>
  <c r="BJ171" i="174"/>
  <c r="U171" i="174"/>
  <c r="BF171" i="174"/>
  <c r="BH171" i="174"/>
  <c r="BJ173" i="174"/>
  <c r="U173" i="174"/>
  <c r="BF173" i="174"/>
  <c r="BH173" i="174"/>
  <c r="BJ175" i="174"/>
  <c r="U175" i="174"/>
  <c r="BF175" i="174"/>
  <c r="BH175" i="174"/>
  <c r="BJ177" i="174"/>
  <c r="U177" i="174"/>
  <c r="BF177" i="174"/>
  <c r="BH177" i="174"/>
  <c r="BJ179" i="174"/>
  <c r="U179" i="174"/>
  <c r="BF179" i="174"/>
  <c r="BH179" i="174"/>
  <c r="BJ181" i="174"/>
  <c r="U181" i="174"/>
  <c r="BF181" i="174"/>
  <c r="BH181" i="174"/>
  <c r="BJ183" i="174"/>
  <c r="U183" i="174"/>
  <c r="BF183" i="174"/>
  <c r="BH183" i="174"/>
  <c r="BJ185" i="174"/>
  <c r="U185" i="174"/>
  <c r="BF185" i="174"/>
  <c r="BH185" i="174"/>
  <c r="BJ187" i="174"/>
  <c r="U187" i="174"/>
  <c r="BF187" i="174"/>
  <c r="BH187" i="174"/>
  <c r="BJ189" i="174"/>
  <c r="U189" i="174"/>
  <c r="BF189" i="174"/>
  <c r="BH189" i="174"/>
  <c r="BJ191" i="174"/>
  <c r="U191" i="174"/>
  <c r="BF191" i="174"/>
  <c r="BH191" i="174"/>
  <c r="BJ193" i="174"/>
  <c r="U193" i="174"/>
  <c r="BF193" i="174"/>
  <c r="BH193" i="174"/>
  <c r="BJ195" i="174"/>
  <c r="U195" i="174"/>
  <c r="BF195" i="174"/>
  <c r="BH195" i="174"/>
  <c r="BI107" i="174"/>
  <c r="BI109" i="174"/>
  <c r="BI111" i="174"/>
  <c r="BI113" i="174"/>
  <c r="BI115" i="174"/>
  <c r="BI117" i="174"/>
  <c r="BI119" i="174"/>
  <c r="BI121" i="174"/>
  <c r="BI123" i="174"/>
  <c r="BI125" i="174"/>
  <c r="BI127" i="174"/>
  <c r="BI129" i="174"/>
  <c r="BI131" i="174"/>
  <c r="BI133" i="174"/>
  <c r="BI135" i="174"/>
  <c r="BI137" i="174"/>
  <c r="BI139" i="174"/>
  <c r="BI141" i="174"/>
  <c r="BI143" i="174"/>
  <c r="BI145" i="174"/>
  <c r="BI147" i="174"/>
  <c r="BI149" i="174"/>
  <c r="BI151" i="174"/>
  <c r="BI153" i="174"/>
  <c r="BI155" i="174"/>
  <c r="BI157" i="174"/>
  <c r="BI159" i="174"/>
  <c r="BI161" i="174"/>
  <c r="BI163" i="174"/>
  <c r="BI165" i="174"/>
  <c r="BI167" i="174"/>
  <c r="BI169" i="174"/>
  <c r="BI171" i="174"/>
  <c r="BI173" i="174"/>
  <c r="BI175" i="174"/>
  <c r="BI177" i="174"/>
  <c r="BI179" i="174"/>
  <c r="BI181" i="174"/>
  <c r="BI183" i="174"/>
  <c r="BI185" i="174"/>
  <c r="BI187" i="174"/>
  <c r="BI189" i="174"/>
  <c r="BI191" i="174"/>
  <c r="BI193" i="174"/>
  <c r="BI195" i="174"/>
  <c r="BJ301" i="174"/>
  <c r="U301" i="174"/>
  <c r="BF301" i="174"/>
  <c r="BL301" i="174"/>
  <c r="BI301" i="174"/>
  <c r="BG301" i="174"/>
  <c r="AH301" i="174"/>
  <c r="BH301" i="174"/>
  <c r="BF304" i="174"/>
  <c r="BG304" i="174"/>
  <c r="U304" i="174"/>
  <c r="BI304" i="174"/>
  <c r="BL304" i="174"/>
  <c r="BJ304" i="174"/>
  <c r="BL173" i="174"/>
  <c r="BL175" i="174"/>
  <c r="BL177" i="174"/>
  <c r="BL179" i="174"/>
  <c r="BL181" i="174"/>
  <c r="BL183" i="174"/>
  <c r="BL185" i="174"/>
  <c r="BL187" i="174"/>
  <c r="BL189" i="174"/>
  <c r="BL191" i="174"/>
  <c r="BL193" i="174"/>
  <c r="BL195" i="174"/>
  <c r="BG198" i="174"/>
  <c r="AH259" i="174"/>
  <c r="BF262" i="174"/>
  <c r="BG262" i="174"/>
  <c r="U262" i="174"/>
  <c r="BH262" i="174"/>
  <c r="BJ262" i="174"/>
  <c r="BI262" i="174"/>
  <c r="BL262" i="174"/>
  <c r="AH272" i="174"/>
  <c r="BJ275" i="174"/>
  <c r="U275" i="174"/>
  <c r="BF275" i="174"/>
  <c r="BL275" i="174"/>
  <c r="BI275" i="174"/>
  <c r="BH275" i="174"/>
  <c r="BG275" i="174"/>
  <c r="AH278" i="174"/>
  <c r="BF294" i="174"/>
  <c r="BG294" i="174"/>
  <c r="U294" i="174"/>
  <c r="BH294" i="174"/>
  <c r="BL294" i="174"/>
  <c r="BJ294" i="174"/>
  <c r="BI294" i="174"/>
  <c r="BJ267" i="174"/>
  <c r="U267" i="174"/>
  <c r="BF267" i="174"/>
  <c r="BL267" i="174"/>
  <c r="BI267" i="174"/>
  <c r="BG267" i="174"/>
  <c r="AH267" i="174"/>
  <c r="BH267" i="174"/>
  <c r="AH291" i="174"/>
  <c r="BJ271" i="174"/>
  <c r="U271" i="174"/>
  <c r="BF271" i="174"/>
  <c r="BL271" i="174"/>
  <c r="BI271" i="174"/>
  <c r="BF274" i="174"/>
  <c r="BG274" i="174"/>
  <c r="U274" i="174"/>
  <c r="AH274" i="174"/>
  <c r="BJ287" i="174"/>
  <c r="U287" i="174"/>
  <c r="BF287" i="174"/>
  <c r="BL287" i="174"/>
  <c r="BI287" i="174"/>
  <c r="BF290" i="174"/>
  <c r="BG290" i="174"/>
  <c r="U290" i="174"/>
  <c r="AH290" i="174"/>
  <c r="BJ303" i="174"/>
  <c r="U303" i="174"/>
  <c r="BF303" i="174"/>
  <c r="BL303" i="174"/>
  <c r="BI303" i="174"/>
  <c r="BF306" i="174"/>
  <c r="BG306" i="174"/>
  <c r="U306" i="174"/>
  <c r="AH306" i="174"/>
  <c r="BG307" i="174"/>
  <c r="BI310" i="174"/>
  <c r="BH317" i="174"/>
  <c r="BJ319" i="174"/>
  <c r="U319" i="174"/>
  <c r="BF319" i="174"/>
  <c r="BL319" i="174"/>
  <c r="BI319" i="174"/>
  <c r="BJ320" i="174"/>
  <c r="BF322" i="174"/>
  <c r="BG322" i="174"/>
  <c r="U322" i="174"/>
  <c r="AH322" i="174"/>
  <c r="BG323" i="174"/>
  <c r="BI326" i="174"/>
  <c r="BH333" i="174"/>
  <c r="BJ335" i="174"/>
  <c r="U335" i="174"/>
  <c r="BF335" i="174"/>
  <c r="BL335" i="174"/>
  <c r="BI335" i="174"/>
  <c r="BJ336" i="174"/>
  <c r="BF338" i="174"/>
  <c r="BG338" i="174"/>
  <c r="U338" i="174"/>
  <c r="AH338" i="174"/>
  <c r="BG339" i="174"/>
  <c r="BI342" i="174"/>
  <c r="BH349" i="174"/>
  <c r="BJ351" i="174"/>
  <c r="U351" i="174"/>
  <c r="BF351" i="174"/>
  <c r="BL351" i="174"/>
  <c r="BI351" i="174"/>
  <c r="BJ352" i="174"/>
  <c r="BF354" i="174"/>
  <c r="BG354" i="174"/>
  <c r="U354" i="174"/>
  <c r="AH354" i="174"/>
  <c r="BG355" i="174"/>
  <c r="BI358" i="174"/>
  <c r="BH365" i="174"/>
  <c r="BJ367" i="174"/>
  <c r="U367" i="174"/>
  <c r="BF367" i="174"/>
  <c r="BL367" i="174"/>
  <c r="BI367" i="174"/>
  <c r="BJ368" i="174"/>
  <c r="BF370" i="174"/>
  <c r="BG370" i="174"/>
  <c r="U370" i="174"/>
  <c r="AH370" i="174"/>
  <c r="BG371" i="174"/>
  <c r="BI374" i="174"/>
  <c r="BJ379" i="174"/>
  <c r="U379" i="174"/>
  <c r="BF379" i="174"/>
  <c r="AH379" i="174"/>
  <c r="BH379" i="174"/>
  <c r="BJ387" i="174"/>
  <c r="U387" i="174"/>
  <c r="BF387" i="174"/>
  <c r="AH387" i="174"/>
  <c r="BH387" i="174"/>
  <c r="BJ261" i="174"/>
  <c r="U261" i="174"/>
  <c r="BF261" i="174"/>
  <c r="BL261" i="174"/>
  <c r="BI261" i="174"/>
  <c r="BF264" i="174"/>
  <c r="BG264" i="174"/>
  <c r="U264" i="174"/>
  <c r="AH264" i="174"/>
  <c r="BJ277" i="174"/>
  <c r="U277" i="174"/>
  <c r="BF277" i="174"/>
  <c r="BL277" i="174"/>
  <c r="BI277" i="174"/>
  <c r="BF280" i="174"/>
  <c r="BG280" i="174"/>
  <c r="U280" i="174"/>
  <c r="AH280" i="174"/>
  <c r="BJ293" i="174"/>
  <c r="U293" i="174"/>
  <c r="BF293" i="174"/>
  <c r="BL293" i="174"/>
  <c r="BI293" i="174"/>
  <c r="BF296" i="174"/>
  <c r="BG296" i="174"/>
  <c r="U296" i="174"/>
  <c r="AH296" i="174"/>
  <c r="BH307" i="174"/>
  <c r="BJ309" i="174"/>
  <c r="U309" i="174"/>
  <c r="BF309" i="174"/>
  <c r="BL309" i="174"/>
  <c r="BI309" i="174"/>
  <c r="BJ310" i="174"/>
  <c r="BF312" i="174"/>
  <c r="BG312" i="174"/>
  <c r="U312" i="174"/>
  <c r="AH312" i="174"/>
  <c r="BL320" i="174"/>
  <c r="BH323" i="174"/>
  <c r="BJ325" i="174"/>
  <c r="U325" i="174"/>
  <c r="BF325" i="174"/>
  <c r="BL325" i="174"/>
  <c r="BI325" i="174"/>
  <c r="BJ326" i="174"/>
  <c r="BF328" i="174"/>
  <c r="BG328" i="174"/>
  <c r="U328" i="174"/>
  <c r="AH328" i="174"/>
  <c r="BL336" i="174"/>
  <c r="BH339" i="174"/>
  <c r="BJ341" i="174"/>
  <c r="U341" i="174"/>
  <c r="BF341" i="174"/>
  <c r="BL341" i="174"/>
  <c r="BI341" i="174"/>
  <c r="BJ342" i="174"/>
  <c r="BF344" i="174"/>
  <c r="BG344" i="174"/>
  <c r="U344" i="174"/>
  <c r="AH344" i="174"/>
  <c r="BL352" i="174"/>
  <c r="BH355" i="174"/>
  <c r="BJ357" i="174"/>
  <c r="U357" i="174"/>
  <c r="BF357" i="174"/>
  <c r="BL357" i="174"/>
  <c r="BI357" i="174"/>
  <c r="BJ358" i="174"/>
  <c r="BF360" i="174"/>
  <c r="BG360" i="174"/>
  <c r="U360" i="174"/>
  <c r="AH360" i="174"/>
  <c r="BL368" i="174"/>
  <c r="BH371" i="174"/>
  <c r="BJ373" i="174"/>
  <c r="U373" i="174"/>
  <c r="BF373" i="174"/>
  <c r="BL373" i="174"/>
  <c r="BI373" i="174"/>
  <c r="BJ374" i="174"/>
  <c r="BF376" i="174"/>
  <c r="BG376" i="174"/>
  <c r="BI376" i="174"/>
  <c r="BH376" i="174"/>
  <c r="U376" i="174"/>
  <c r="BJ383" i="174"/>
  <c r="U383" i="174"/>
  <c r="BF383" i="174"/>
  <c r="AH383" i="174"/>
  <c r="BI383" i="174"/>
  <c r="BH383" i="174"/>
  <c r="BG383" i="174"/>
  <c r="BJ283" i="174"/>
  <c r="U283" i="174"/>
  <c r="BF283" i="174"/>
  <c r="BL283" i="174"/>
  <c r="BI283" i="174"/>
  <c r="BF286" i="174"/>
  <c r="BG286" i="174"/>
  <c r="U286" i="174"/>
  <c r="AH286" i="174"/>
  <c r="BJ299" i="174"/>
  <c r="U299" i="174"/>
  <c r="BF299" i="174"/>
  <c r="BL299" i="174"/>
  <c r="BI299" i="174"/>
  <c r="BF302" i="174"/>
  <c r="BG302" i="174"/>
  <c r="U302" i="174"/>
  <c r="AH302" i="174"/>
  <c r="BL310" i="174"/>
  <c r="BJ315" i="174"/>
  <c r="U315" i="174"/>
  <c r="BF315" i="174"/>
  <c r="BL315" i="174"/>
  <c r="BI315" i="174"/>
  <c r="BF318" i="174"/>
  <c r="BG318" i="174"/>
  <c r="U318" i="174"/>
  <c r="AH318" i="174"/>
  <c r="BL326" i="174"/>
  <c r="BJ331" i="174"/>
  <c r="U331" i="174"/>
  <c r="BF331" i="174"/>
  <c r="BL331" i="174"/>
  <c r="BI331" i="174"/>
  <c r="BF334" i="174"/>
  <c r="BG334" i="174"/>
  <c r="U334" i="174"/>
  <c r="AH334" i="174"/>
  <c r="BL342" i="174"/>
  <c r="BJ347" i="174"/>
  <c r="U347" i="174"/>
  <c r="BF347" i="174"/>
  <c r="BL347" i="174"/>
  <c r="BI347" i="174"/>
  <c r="BF350" i="174"/>
  <c r="BG350" i="174"/>
  <c r="U350" i="174"/>
  <c r="AH350" i="174"/>
  <c r="BL358" i="174"/>
  <c r="BJ363" i="174"/>
  <c r="U363" i="174"/>
  <c r="BF363" i="174"/>
  <c r="BL363" i="174"/>
  <c r="Q363" i="174"/>
  <c r="BI363" i="174"/>
  <c r="BF366" i="174"/>
  <c r="BG366" i="174"/>
  <c r="U366" i="174"/>
  <c r="AH366" i="174"/>
  <c r="BL374" i="174"/>
  <c r="BJ376" i="174"/>
  <c r="BL383" i="174"/>
  <c r="BF260" i="174"/>
  <c r="BG260" i="174"/>
  <c r="U260" i="174"/>
  <c r="AH260" i="174"/>
  <c r="BJ273" i="174"/>
  <c r="U273" i="174"/>
  <c r="BF273" i="174"/>
  <c r="BL273" i="174"/>
  <c r="BI273" i="174"/>
  <c r="BF276" i="174"/>
  <c r="BG276" i="174"/>
  <c r="U276" i="174"/>
  <c r="AH276" i="174"/>
  <c r="BH286" i="174"/>
  <c r="BJ289" i="174"/>
  <c r="U289" i="174"/>
  <c r="BF289" i="174"/>
  <c r="BL289" i="174"/>
  <c r="BI289" i="174"/>
  <c r="BF292" i="174"/>
  <c r="BG292" i="174"/>
  <c r="U292" i="174"/>
  <c r="AH292" i="174"/>
  <c r="BH302" i="174"/>
  <c r="BJ305" i="174"/>
  <c r="U305" i="174"/>
  <c r="BF305" i="174"/>
  <c r="BL305" i="174"/>
  <c r="BI305" i="174"/>
  <c r="BF308" i="174"/>
  <c r="BG308" i="174"/>
  <c r="U308" i="174"/>
  <c r="AH308" i="174"/>
  <c r="BH318" i="174"/>
  <c r="BJ321" i="174"/>
  <c r="U321" i="174"/>
  <c r="BF321" i="174"/>
  <c r="BL321" i="174"/>
  <c r="BI321" i="174"/>
  <c r="BF324" i="174"/>
  <c r="BG324" i="174"/>
  <c r="U324" i="174"/>
  <c r="AH324" i="174"/>
  <c r="BI328" i="174"/>
  <c r="BH334" i="174"/>
  <c r="BJ337" i="174"/>
  <c r="U337" i="174"/>
  <c r="BF337" i="174"/>
  <c r="BL337" i="174"/>
  <c r="BI337" i="174"/>
  <c r="BF340" i="174"/>
  <c r="BG340" i="174"/>
  <c r="U340" i="174"/>
  <c r="AH340" i="174"/>
  <c r="BG341" i="174"/>
  <c r="BI344" i="174"/>
  <c r="BH350" i="174"/>
  <c r="BJ353" i="174"/>
  <c r="U353" i="174"/>
  <c r="BF353" i="174"/>
  <c r="BL353" i="174"/>
  <c r="BI353" i="174"/>
  <c r="BF356" i="174"/>
  <c r="BG356" i="174"/>
  <c r="U356" i="174"/>
  <c r="AH356" i="174"/>
  <c r="BG357" i="174"/>
  <c r="BI360" i="174"/>
  <c r="BH366" i="174"/>
  <c r="BJ369" i="174"/>
  <c r="U369" i="174"/>
  <c r="BF369" i="174"/>
  <c r="BL369" i="174"/>
  <c r="BI369" i="174"/>
  <c r="BF372" i="174"/>
  <c r="BG372" i="174"/>
  <c r="U372" i="174"/>
  <c r="AH372" i="174"/>
  <c r="BG373" i="174"/>
  <c r="BL376" i="174"/>
  <c r="BG391" i="174"/>
  <c r="BH260" i="174"/>
  <c r="BH261" i="174"/>
  <c r="BJ263" i="174"/>
  <c r="U263" i="174"/>
  <c r="BF263" i="174"/>
  <c r="BL263" i="174"/>
  <c r="BI263" i="174"/>
  <c r="BJ264" i="174"/>
  <c r="BF266" i="174"/>
  <c r="BG266" i="174"/>
  <c r="U266" i="174"/>
  <c r="AH266" i="174"/>
  <c r="BH276" i="174"/>
  <c r="BH277" i="174"/>
  <c r="BJ279" i="174"/>
  <c r="U279" i="174"/>
  <c r="BF279" i="174"/>
  <c r="BL279" i="174"/>
  <c r="BI279" i="174"/>
  <c r="BJ280" i="174"/>
  <c r="BF282" i="174"/>
  <c r="BG282" i="174"/>
  <c r="U282" i="174"/>
  <c r="AH282" i="174"/>
  <c r="BG283" i="174"/>
  <c r="BI286" i="174"/>
  <c r="BH292" i="174"/>
  <c r="BH293" i="174"/>
  <c r="BJ295" i="174"/>
  <c r="U295" i="174"/>
  <c r="BF295" i="174"/>
  <c r="BL295" i="174"/>
  <c r="BI295" i="174"/>
  <c r="BJ296" i="174"/>
  <c r="BF298" i="174"/>
  <c r="BG298" i="174"/>
  <c r="U298" i="174"/>
  <c r="AH298" i="174"/>
  <c r="BG299" i="174"/>
  <c r="BI302" i="174"/>
  <c r="BH308" i="174"/>
  <c r="BH309" i="174"/>
  <c r="BJ311" i="174"/>
  <c r="U311" i="174"/>
  <c r="BF311" i="174"/>
  <c r="BL311" i="174"/>
  <c r="BI311" i="174"/>
  <c r="BJ312" i="174"/>
  <c r="BF314" i="174"/>
  <c r="BG314" i="174"/>
  <c r="U314" i="174"/>
  <c r="AH314" i="174"/>
  <c r="BG315" i="174"/>
  <c r="BI318" i="174"/>
  <c r="BH324" i="174"/>
  <c r="BH325" i="174"/>
  <c r="BJ327" i="174"/>
  <c r="U327" i="174"/>
  <c r="BF327" i="174"/>
  <c r="BL327" i="174"/>
  <c r="BI327" i="174"/>
  <c r="BJ328" i="174"/>
  <c r="BF330" i="174"/>
  <c r="BG330" i="174"/>
  <c r="U330" i="174"/>
  <c r="AH330" i="174"/>
  <c r="BG331" i="174"/>
  <c r="BI334" i="174"/>
  <c r="BH340" i="174"/>
  <c r="BH341" i="174"/>
  <c r="BJ343" i="174"/>
  <c r="U343" i="174"/>
  <c r="BF343" i="174"/>
  <c r="BL343" i="174"/>
  <c r="BI343" i="174"/>
  <c r="BJ344" i="174"/>
  <c r="BF346" i="174"/>
  <c r="BG346" i="174"/>
  <c r="U346" i="174"/>
  <c r="AH346" i="174"/>
  <c r="BG347" i="174"/>
  <c r="BI350" i="174"/>
  <c r="BH356" i="174"/>
  <c r="BH357" i="174"/>
  <c r="BJ359" i="174"/>
  <c r="U359" i="174"/>
  <c r="BF359" i="174"/>
  <c r="BL359" i="174"/>
  <c r="BI359" i="174"/>
  <c r="BJ360" i="174"/>
  <c r="BF362" i="174"/>
  <c r="BG362" i="174"/>
  <c r="U362" i="174"/>
  <c r="AH362" i="174"/>
  <c r="BG363" i="174"/>
  <c r="BI366" i="174"/>
  <c r="BH372" i="174"/>
  <c r="BH373" i="174"/>
  <c r="BJ375" i="174"/>
  <c r="U375" i="174"/>
  <c r="BF375" i="174"/>
  <c r="BL375" i="174"/>
  <c r="BI375" i="174"/>
  <c r="BJ317" i="174"/>
  <c r="U317" i="174"/>
  <c r="BF317" i="174"/>
  <c r="BL317" i="174"/>
  <c r="BI317" i="174"/>
  <c r="BF320" i="174"/>
  <c r="BG320" i="174"/>
  <c r="U320" i="174"/>
  <c r="AH320" i="174"/>
  <c r="BJ333" i="174"/>
  <c r="U333" i="174"/>
  <c r="BF333" i="174"/>
  <c r="BL333" i="174"/>
  <c r="BI333" i="174"/>
  <c r="BF336" i="174"/>
  <c r="BG336" i="174"/>
  <c r="U336" i="174"/>
  <c r="AH336" i="174"/>
  <c r="BJ349" i="174"/>
  <c r="U349" i="174"/>
  <c r="BF349" i="174"/>
  <c r="BL349" i="174"/>
  <c r="BI349" i="174"/>
  <c r="BF352" i="174"/>
  <c r="BG352" i="174"/>
  <c r="U352" i="174"/>
  <c r="AH352" i="174"/>
  <c r="BJ365" i="174"/>
  <c r="U365" i="174"/>
  <c r="BF365" i="174"/>
  <c r="BL365" i="174"/>
  <c r="BI365" i="174"/>
  <c r="BF368" i="174"/>
  <c r="BG368" i="174"/>
  <c r="U368" i="174"/>
  <c r="AH368" i="174"/>
  <c r="BJ377" i="174"/>
  <c r="U377" i="174"/>
  <c r="BF377" i="174"/>
  <c r="AH377" i="174"/>
  <c r="BG377" i="174"/>
  <c r="BI377" i="174"/>
  <c r="BJ385" i="174"/>
  <c r="U385" i="174"/>
  <c r="BF385" i="174"/>
  <c r="AH385" i="174"/>
  <c r="BG385" i="174"/>
  <c r="BI385" i="174"/>
  <c r="BJ391" i="174"/>
  <c r="U391" i="174"/>
  <c r="BF391" i="174"/>
  <c r="AH391" i="174"/>
  <c r="BI391" i="174"/>
  <c r="BH391" i="174"/>
  <c r="BJ307" i="174"/>
  <c r="U307" i="174"/>
  <c r="BF307" i="174"/>
  <c r="BL307" i="174"/>
  <c r="BI307" i="174"/>
  <c r="BF310" i="174"/>
  <c r="BG310" i="174"/>
  <c r="U310" i="174"/>
  <c r="AH310" i="174"/>
  <c r="BH320" i="174"/>
  <c r="BJ323" i="174"/>
  <c r="U323" i="174"/>
  <c r="BF323" i="174"/>
  <c r="BL323" i="174"/>
  <c r="BI323" i="174"/>
  <c r="BF326" i="174"/>
  <c r="BG326" i="174"/>
  <c r="U326" i="174"/>
  <c r="AH326" i="174"/>
  <c r="BH336" i="174"/>
  <c r="BJ339" i="174"/>
  <c r="U339" i="174"/>
  <c r="BF339" i="174"/>
  <c r="BL339" i="174"/>
  <c r="BI339" i="174"/>
  <c r="BF342" i="174"/>
  <c r="BG342" i="174"/>
  <c r="U342" i="174"/>
  <c r="AH342" i="174"/>
  <c r="BH352" i="174"/>
  <c r="BJ355" i="174"/>
  <c r="U355" i="174"/>
  <c r="BF355" i="174"/>
  <c r="BL355" i="174"/>
  <c r="BI355" i="174"/>
  <c r="BF358" i="174"/>
  <c r="BG358" i="174"/>
  <c r="U358" i="174"/>
  <c r="AH358" i="174"/>
  <c r="BH368" i="174"/>
  <c r="BJ371" i="174"/>
  <c r="U371" i="174"/>
  <c r="BF371" i="174"/>
  <c r="BL371" i="174"/>
  <c r="BI371" i="174"/>
  <c r="BF374" i="174"/>
  <c r="BG374" i="174"/>
  <c r="U374" i="174"/>
  <c r="AH374" i="174"/>
  <c r="BL377" i="174"/>
  <c r="BL385" i="174"/>
  <c r="BL260" i="174"/>
  <c r="BH263" i="174"/>
  <c r="BJ265" i="174"/>
  <c r="U265" i="174"/>
  <c r="BF265" i="174"/>
  <c r="BL265" i="174"/>
  <c r="BI265" i="174"/>
  <c r="BJ266" i="174"/>
  <c r="BF268" i="174"/>
  <c r="BG268" i="174"/>
  <c r="U268" i="174"/>
  <c r="AH268" i="174"/>
  <c r="BL276" i="174"/>
  <c r="BH279" i="174"/>
  <c r="BJ281" i="174"/>
  <c r="U281" i="174"/>
  <c r="BF281" i="174"/>
  <c r="BL281" i="174"/>
  <c r="BI281" i="174"/>
  <c r="BJ282" i="174"/>
  <c r="BF284" i="174"/>
  <c r="BG284" i="174"/>
  <c r="U284" i="174"/>
  <c r="AH284" i="174"/>
  <c r="BL292" i="174"/>
  <c r="BH295" i="174"/>
  <c r="BJ297" i="174"/>
  <c r="U297" i="174"/>
  <c r="BF297" i="174"/>
  <c r="BL297" i="174"/>
  <c r="BI297" i="174"/>
  <c r="BJ298" i="174"/>
  <c r="BF300" i="174"/>
  <c r="BG300" i="174"/>
  <c r="U300" i="174"/>
  <c r="AH300" i="174"/>
  <c r="BL308" i="174"/>
  <c r="BH310" i="174"/>
  <c r="BH311" i="174"/>
  <c r="BJ313" i="174"/>
  <c r="U313" i="174"/>
  <c r="BF313" i="174"/>
  <c r="BL313" i="174"/>
  <c r="BI313" i="174"/>
  <c r="BJ314" i="174"/>
  <c r="BF316" i="174"/>
  <c r="BG316" i="174"/>
  <c r="U316" i="174"/>
  <c r="AH316" i="174"/>
  <c r="BG317" i="174"/>
  <c r="BI320" i="174"/>
  <c r="BL324" i="174"/>
  <c r="BH326" i="174"/>
  <c r="BH327" i="174"/>
  <c r="BJ329" i="174"/>
  <c r="U329" i="174"/>
  <c r="BF329" i="174"/>
  <c r="BL329" i="174"/>
  <c r="BI329" i="174"/>
  <c r="BJ330" i="174"/>
  <c r="BF332" i="174"/>
  <c r="BG332" i="174"/>
  <c r="U332" i="174"/>
  <c r="AH332" i="174"/>
  <c r="BG333" i="174"/>
  <c r="BI336" i="174"/>
  <c r="BL340" i="174"/>
  <c r="BH342" i="174"/>
  <c r="BH343" i="174"/>
  <c r="BJ345" i="174"/>
  <c r="U345" i="174"/>
  <c r="BF345" i="174"/>
  <c r="BL345" i="174"/>
  <c r="BI345" i="174"/>
  <c r="BJ346" i="174"/>
  <c r="BF348" i="174"/>
  <c r="BG348" i="174"/>
  <c r="U348" i="174"/>
  <c r="AH348" i="174"/>
  <c r="BG349" i="174"/>
  <c r="BI352" i="174"/>
  <c r="BL356" i="174"/>
  <c r="BH358" i="174"/>
  <c r="BH359" i="174"/>
  <c r="BJ361" i="174"/>
  <c r="U361" i="174"/>
  <c r="BF361" i="174"/>
  <c r="BL361" i="174"/>
  <c r="BI361" i="174"/>
  <c r="BJ362" i="174"/>
  <c r="BF364" i="174"/>
  <c r="BG364" i="174"/>
  <c r="U364" i="174"/>
  <c r="AH364" i="174"/>
  <c r="BG365" i="174"/>
  <c r="BI368" i="174"/>
  <c r="BL372" i="174"/>
  <c r="BH374" i="174"/>
  <c r="BH375" i="174"/>
  <c r="BJ393" i="174"/>
  <c r="U393" i="174"/>
  <c r="BF393" i="174"/>
  <c r="AH393" i="174"/>
  <c r="BL393" i="174"/>
  <c r="BG393" i="174"/>
  <c r="BJ395" i="174"/>
  <c r="U395" i="174"/>
  <c r="BF395" i="174"/>
  <c r="AH395" i="174"/>
  <c r="BH395" i="174"/>
  <c r="BG395" i="174"/>
  <c r="BI395" i="174"/>
  <c r="BJ403" i="174"/>
  <c r="U403" i="174"/>
  <c r="BF403" i="174"/>
  <c r="AH403" i="174"/>
  <c r="BJ411" i="174"/>
  <c r="U411" i="174"/>
  <c r="BF411" i="174"/>
  <c r="AH411" i="174"/>
  <c r="BI411" i="174"/>
  <c r="BL419" i="174"/>
  <c r="BJ425" i="174"/>
  <c r="U425" i="174"/>
  <c r="BF425" i="174"/>
  <c r="AH425" i="174"/>
  <c r="BL425" i="174"/>
  <c r="BH425" i="174"/>
  <c r="BG425" i="174"/>
  <c r="BI427" i="174"/>
  <c r="BL411" i="174"/>
  <c r="BI417" i="174"/>
  <c r="BJ423" i="174"/>
  <c r="U423" i="174"/>
  <c r="BF423" i="174"/>
  <c r="AH423" i="174"/>
  <c r="BL423" i="174"/>
  <c r="BI423" i="174"/>
  <c r="BH423" i="174"/>
  <c r="BL427" i="174"/>
  <c r="BI433" i="174"/>
  <c r="BJ449" i="174"/>
  <c r="U449" i="174"/>
  <c r="BF449" i="174"/>
  <c r="AH449" i="174"/>
  <c r="BL449" i="174"/>
  <c r="BI449" i="174"/>
  <c r="BH449" i="174"/>
  <c r="BG449" i="174"/>
  <c r="AH199" i="174"/>
  <c r="U200" i="174"/>
  <c r="AH200" i="174"/>
  <c r="AH201" i="174"/>
  <c r="U202" i="174"/>
  <c r="AH202" i="174"/>
  <c r="AH203" i="174"/>
  <c r="U204" i="174"/>
  <c r="AH204" i="174"/>
  <c r="AH205" i="174"/>
  <c r="U206" i="174"/>
  <c r="AH206" i="174"/>
  <c r="AH207" i="174"/>
  <c r="U208" i="174"/>
  <c r="AH208" i="174"/>
  <c r="AH209" i="174"/>
  <c r="U210" i="174"/>
  <c r="AH210" i="174"/>
  <c r="AH211" i="174"/>
  <c r="U212" i="174"/>
  <c r="AH212" i="174"/>
  <c r="AH213" i="174"/>
  <c r="U214" i="174"/>
  <c r="AH214" i="174"/>
  <c r="AH215" i="174"/>
  <c r="U216" i="174"/>
  <c r="AH216" i="174"/>
  <c r="AH217" i="174"/>
  <c r="U218" i="174"/>
  <c r="AH218" i="174"/>
  <c r="AH219" i="174"/>
  <c r="U220" i="174"/>
  <c r="AH220" i="174"/>
  <c r="AH221" i="174"/>
  <c r="U222" i="174"/>
  <c r="AH222" i="174"/>
  <c r="AH223" i="174"/>
  <c r="U224" i="174"/>
  <c r="AH224" i="174"/>
  <c r="AH225" i="174"/>
  <c r="U226" i="174"/>
  <c r="AH226" i="174"/>
  <c r="AH227" i="174"/>
  <c r="U228" i="174"/>
  <c r="AH228" i="174"/>
  <c r="AH229" i="174"/>
  <c r="U230" i="174"/>
  <c r="AH230" i="174"/>
  <c r="AH231" i="174"/>
  <c r="U232" i="174"/>
  <c r="AH232" i="174"/>
  <c r="AH233" i="174"/>
  <c r="U234" i="174"/>
  <c r="AH234" i="174"/>
  <c r="AH235" i="174"/>
  <c r="U236" i="174"/>
  <c r="AH236" i="174"/>
  <c r="AH237" i="174"/>
  <c r="U238" i="174"/>
  <c r="AH238" i="174"/>
  <c r="AH239" i="174"/>
  <c r="U240" i="174"/>
  <c r="AH240" i="174"/>
  <c r="AH241" i="174"/>
  <c r="U242" i="174"/>
  <c r="AH242" i="174"/>
  <c r="AH243" i="174"/>
  <c r="U244" i="174"/>
  <c r="AH244" i="174"/>
  <c r="AH245" i="174"/>
  <c r="U246" i="174"/>
  <c r="AH246" i="174"/>
  <c r="AH247" i="174"/>
  <c r="U248" i="174"/>
  <c r="AH248" i="174"/>
  <c r="AH249" i="174"/>
  <c r="U250" i="174"/>
  <c r="AH250" i="174"/>
  <c r="AH251" i="174"/>
  <c r="U252" i="174"/>
  <c r="AH252" i="174"/>
  <c r="AH253" i="174"/>
  <c r="U254" i="174"/>
  <c r="AH254" i="174"/>
  <c r="AH255" i="174"/>
  <c r="U256" i="174"/>
  <c r="AH256" i="174"/>
  <c r="AH257" i="174"/>
  <c r="U258" i="174"/>
  <c r="BJ401" i="174"/>
  <c r="U401" i="174"/>
  <c r="BF401" i="174"/>
  <c r="AH401" i="174"/>
  <c r="BG401" i="174"/>
  <c r="BH403" i="174"/>
  <c r="BL407" i="174"/>
  <c r="BL417" i="174"/>
  <c r="BJ199" i="174"/>
  <c r="U199" i="174"/>
  <c r="BF200" i="174"/>
  <c r="BJ201" i="174"/>
  <c r="U201" i="174"/>
  <c r="BF202" i="174"/>
  <c r="BJ203" i="174"/>
  <c r="U203" i="174"/>
  <c r="BF204" i="174"/>
  <c r="BJ205" i="174"/>
  <c r="U205" i="174"/>
  <c r="BF206" i="174"/>
  <c r="BJ207" i="174"/>
  <c r="U207" i="174"/>
  <c r="BF208" i="174"/>
  <c r="BJ209" i="174"/>
  <c r="U209" i="174"/>
  <c r="BF210" i="174"/>
  <c r="BJ211" i="174"/>
  <c r="U211" i="174"/>
  <c r="BF212" i="174"/>
  <c r="BJ213" i="174"/>
  <c r="U213" i="174"/>
  <c r="BF214" i="174"/>
  <c r="BJ215" i="174"/>
  <c r="U215" i="174"/>
  <c r="BF216" i="174"/>
  <c r="BJ217" i="174"/>
  <c r="U217" i="174"/>
  <c r="BF218" i="174"/>
  <c r="BJ219" i="174"/>
  <c r="U219" i="174"/>
  <c r="BF220" i="174"/>
  <c r="BJ221" i="174"/>
  <c r="U221" i="174"/>
  <c r="BF222" i="174"/>
  <c r="BJ223" i="174"/>
  <c r="U223" i="174"/>
  <c r="BF224" i="174"/>
  <c r="BJ225" i="174"/>
  <c r="U225" i="174"/>
  <c r="BF226" i="174"/>
  <c r="BJ227" i="174"/>
  <c r="U227" i="174"/>
  <c r="BF228" i="174"/>
  <c r="BJ229" i="174"/>
  <c r="U229" i="174"/>
  <c r="BF230" i="174"/>
  <c r="BJ231" i="174"/>
  <c r="U231" i="174"/>
  <c r="BF232" i="174"/>
  <c r="BJ233" i="174"/>
  <c r="U233" i="174"/>
  <c r="BF234" i="174"/>
  <c r="BJ235" i="174"/>
  <c r="U235" i="174"/>
  <c r="BF236" i="174"/>
  <c r="BJ237" i="174"/>
  <c r="U237" i="174"/>
  <c r="BF238" i="174"/>
  <c r="BJ239" i="174"/>
  <c r="U239" i="174"/>
  <c r="BF240" i="174"/>
  <c r="BJ241" i="174"/>
  <c r="U241" i="174"/>
  <c r="BF242" i="174"/>
  <c r="BJ243" i="174"/>
  <c r="U243" i="174"/>
  <c r="BF244" i="174"/>
  <c r="BJ245" i="174"/>
  <c r="U245" i="174"/>
  <c r="BF246" i="174"/>
  <c r="BJ247" i="174"/>
  <c r="U247" i="174"/>
  <c r="BF248" i="174"/>
  <c r="BJ249" i="174"/>
  <c r="U249" i="174"/>
  <c r="BF250" i="174"/>
  <c r="BJ251" i="174"/>
  <c r="U251" i="174"/>
  <c r="BF252" i="174"/>
  <c r="BJ253" i="174"/>
  <c r="U253" i="174"/>
  <c r="BF254" i="174"/>
  <c r="BJ255" i="174"/>
  <c r="U255" i="174"/>
  <c r="BF256" i="174"/>
  <c r="BJ257" i="174"/>
  <c r="U257" i="174"/>
  <c r="BF258" i="174"/>
  <c r="BG258" i="174"/>
  <c r="BJ381" i="174"/>
  <c r="U381" i="174"/>
  <c r="BF381" i="174"/>
  <c r="AH381" i="174"/>
  <c r="BJ389" i="174"/>
  <c r="U389" i="174"/>
  <c r="BF389" i="174"/>
  <c r="AH389" i="174"/>
  <c r="BJ397" i="174"/>
  <c r="U397" i="174"/>
  <c r="BF397" i="174"/>
  <c r="AH397" i="174"/>
  <c r="BJ399" i="174"/>
  <c r="U399" i="174"/>
  <c r="BF399" i="174"/>
  <c r="AH399" i="174"/>
  <c r="BI399" i="174"/>
  <c r="BI403" i="174"/>
  <c r="BJ415" i="174"/>
  <c r="U415" i="174"/>
  <c r="BF415" i="174"/>
  <c r="AH415" i="174"/>
  <c r="BL415" i="174"/>
  <c r="BI415" i="174"/>
  <c r="BH415" i="174"/>
  <c r="BI425" i="174"/>
  <c r="BG431" i="174"/>
  <c r="BJ435" i="174"/>
  <c r="U435" i="174"/>
  <c r="BF435" i="174"/>
  <c r="AH435" i="174"/>
  <c r="BH435" i="174"/>
  <c r="BJ439" i="174"/>
  <c r="U439" i="174"/>
  <c r="BF439" i="174"/>
  <c r="AH439" i="174"/>
  <c r="BL439" i="174"/>
  <c r="BI439" i="174"/>
  <c r="BH439" i="174"/>
  <c r="BG439" i="174"/>
  <c r="BJ417" i="174"/>
  <c r="U417" i="174"/>
  <c r="BF417" i="174"/>
  <c r="AH417" i="174"/>
  <c r="BH417" i="174"/>
  <c r="BG417" i="174"/>
  <c r="BJ419" i="174"/>
  <c r="U419" i="174"/>
  <c r="BF419" i="174"/>
  <c r="AH419" i="174"/>
  <c r="BH419" i="174"/>
  <c r="BJ409" i="174"/>
  <c r="U409" i="174"/>
  <c r="BF409" i="174"/>
  <c r="AH409" i="174"/>
  <c r="BH409" i="174"/>
  <c r="BG409" i="174"/>
  <c r="BI409" i="174"/>
  <c r="BG423" i="174"/>
  <c r="BJ427" i="174"/>
  <c r="U427" i="174"/>
  <c r="BF427" i="174"/>
  <c r="AH427" i="174"/>
  <c r="BH427" i="174"/>
  <c r="BJ407" i="174"/>
  <c r="U407" i="174"/>
  <c r="BF407" i="174"/>
  <c r="AH407" i="174"/>
  <c r="BI407" i="174"/>
  <c r="BG411" i="174"/>
  <c r="BG419" i="174"/>
  <c r="BJ433" i="174"/>
  <c r="U433" i="174"/>
  <c r="BF433" i="174"/>
  <c r="AH433" i="174"/>
  <c r="BL433" i="174"/>
  <c r="BH433" i="174"/>
  <c r="BG433" i="174"/>
  <c r="BJ441" i="174"/>
  <c r="U441" i="174"/>
  <c r="BF441" i="174"/>
  <c r="AH441" i="174"/>
  <c r="BL441" i="174"/>
  <c r="BI441" i="174"/>
  <c r="BH441" i="174"/>
  <c r="BG441" i="174"/>
  <c r="BJ431" i="174"/>
  <c r="U431" i="174"/>
  <c r="BF431" i="174"/>
  <c r="AH431" i="174"/>
  <c r="BL431" i="174"/>
  <c r="BI431" i="174"/>
  <c r="BH431" i="174"/>
  <c r="BJ443" i="174"/>
  <c r="U443" i="174"/>
  <c r="BF443" i="174"/>
  <c r="AH443" i="174"/>
  <c r="BG447" i="174"/>
  <c r="BJ451" i="174"/>
  <c r="U451" i="174"/>
  <c r="BF451" i="174"/>
  <c r="AH451" i="174"/>
  <c r="BH457" i="174"/>
  <c r="BF462" i="174"/>
  <c r="BL462" i="174"/>
  <c r="BJ462" i="174"/>
  <c r="BG462" i="174"/>
  <c r="BJ465" i="174"/>
  <c r="U465" i="174"/>
  <c r="BL465" i="174"/>
  <c r="AH465" i="174"/>
  <c r="BH466" i="174"/>
  <c r="BF468" i="174"/>
  <c r="BL468" i="174"/>
  <c r="U468" i="174"/>
  <c r="BH468" i="174"/>
  <c r="BI468" i="174"/>
  <c r="BJ471" i="174"/>
  <c r="U471" i="174"/>
  <c r="BL471" i="174"/>
  <c r="BF471" i="174"/>
  <c r="AH471" i="174"/>
  <c r="BG471" i="174"/>
  <c r="BH471" i="174"/>
  <c r="BH473" i="174"/>
  <c r="BH476" i="174"/>
  <c r="BJ476" i="174"/>
  <c r="BG476" i="174"/>
  <c r="U476" i="174"/>
  <c r="AH476" i="174"/>
  <c r="BL476" i="174"/>
  <c r="BL485" i="174"/>
  <c r="BH447" i="174"/>
  <c r="U456" i="174"/>
  <c r="BG456" i="174"/>
  <c r="BF459" i="174"/>
  <c r="BI463" i="174"/>
  <c r="BF465" i="174"/>
  <c r="BI466" i="174"/>
  <c r="BJ468" i="174"/>
  <c r="BI471" i="174"/>
  <c r="BI473" i="174"/>
  <c r="BH486" i="174"/>
  <c r="BF486" i="174"/>
  <c r="BI486" i="174"/>
  <c r="BG486" i="174"/>
  <c r="U486" i="174"/>
  <c r="BJ486" i="174"/>
  <c r="AH486" i="174"/>
  <c r="BF378" i="174"/>
  <c r="BG378" i="174"/>
  <c r="BI378" i="174"/>
  <c r="BF380" i="174"/>
  <c r="BG380" i="174"/>
  <c r="BI380" i="174"/>
  <c r="BF382" i="174"/>
  <c r="BG382" i="174"/>
  <c r="BI382" i="174"/>
  <c r="BF384" i="174"/>
  <c r="BG384" i="174"/>
  <c r="BI384" i="174"/>
  <c r="BF386" i="174"/>
  <c r="BG386" i="174"/>
  <c r="BI386" i="174"/>
  <c r="BF388" i="174"/>
  <c r="BG388" i="174"/>
  <c r="BI388" i="174"/>
  <c r="BF390" i="174"/>
  <c r="BG390" i="174"/>
  <c r="BI390" i="174"/>
  <c r="BF392" i="174"/>
  <c r="BG392" i="174"/>
  <c r="BI392" i="174"/>
  <c r="BF394" i="174"/>
  <c r="BG394" i="174"/>
  <c r="BI394" i="174"/>
  <c r="BF396" i="174"/>
  <c r="BG396" i="174"/>
  <c r="BI396" i="174"/>
  <c r="BF398" i="174"/>
  <c r="BG398" i="174"/>
  <c r="BI398" i="174"/>
  <c r="BL398" i="174"/>
  <c r="BJ405" i="174"/>
  <c r="U405" i="174"/>
  <c r="BF405" i="174"/>
  <c r="AH405" i="174"/>
  <c r="BJ413" i="174"/>
  <c r="U413" i="174"/>
  <c r="BF413" i="174"/>
  <c r="AH413" i="174"/>
  <c r="BJ421" i="174"/>
  <c r="U421" i="174"/>
  <c r="BF421" i="174"/>
  <c r="AH421" i="174"/>
  <c r="BJ429" i="174"/>
  <c r="U429" i="174"/>
  <c r="BF429" i="174"/>
  <c r="AH429" i="174"/>
  <c r="BJ437" i="174"/>
  <c r="U437" i="174"/>
  <c r="BF437" i="174"/>
  <c r="AH437" i="174"/>
  <c r="BJ445" i="174"/>
  <c r="U445" i="174"/>
  <c r="BF445" i="174"/>
  <c r="AH445" i="174"/>
  <c r="BI447" i="174"/>
  <c r="BJ453" i="174"/>
  <c r="U453" i="174"/>
  <c r="BF453" i="174"/>
  <c r="AH453" i="174"/>
  <c r="BH456" i="174"/>
  <c r="BF458" i="174"/>
  <c r="BL458" i="174"/>
  <c r="BJ458" i="174"/>
  <c r="BI458" i="174"/>
  <c r="BG459" i="174"/>
  <c r="BJ461" i="174"/>
  <c r="U461" i="174"/>
  <c r="BL461" i="174"/>
  <c r="BG461" i="174"/>
  <c r="AH461" i="174"/>
  <c r="U462" i="174"/>
  <c r="BH462" i="174"/>
  <c r="BG465" i="174"/>
  <c r="BJ469" i="174"/>
  <c r="U469" i="174"/>
  <c r="BL469" i="174"/>
  <c r="BF469" i="174"/>
  <c r="BG469" i="174"/>
  <c r="AH478" i="174"/>
  <c r="BI456" i="174"/>
  <c r="BI459" i="174"/>
  <c r="BI462" i="174"/>
  <c r="BF464" i="174"/>
  <c r="BL464" i="174"/>
  <c r="BJ464" i="174"/>
  <c r="U464" i="174"/>
  <c r="BH465" i="174"/>
  <c r="BJ467" i="174"/>
  <c r="U467" i="174"/>
  <c r="BL467" i="174"/>
  <c r="BF467" i="174"/>
  <c r="AH467" i="174"/>
  <c r="BH469" i="174"/>
  <c r="BF472" i="174"/>
  <c r="BL472" i="174"/>
  <c r="AH472" i="174"/>
  <c r="BI472" i="174"/>
  <c r="BG472" i="174"/>
  <c r="BJ447" i="174"/>
  <c r="U447" i="174"/>
  <c r="BF447" i="174"/>
  <c r="AH447" i="174"/>
  <c r="BJ457" i="174"/>
  <c r="U457" i="174"/>
  <c r="BL457" i="174"/>
  <c r="BI457" i="174"/>
  <c r="AH457" i="174"/>
  <c r="AH473" i="174"/>
  <c r="BG487" i="174"/>
  <c r="BL487" i="174"/>
  <c r="BH487" i="174"/>
  <c r="BF487" i="174"/>
  <c r="U487" i="174"/>
  <c r="BJ487" i="174"/>
  <c r="BI487" i="174"/>
  <c r="AH487" i="174"/>
  <c r="BH443" i="174"/>
  <c r="BH451" i="174"/>
  <c r="BF460" i="174"/>
  <c r="BL460" i="174"/>
  <c r="BJ460" i="174"/>
  <c r="BH460" i="174"/>
  <c r="BJ463" i="174"/>
  <c r="U463" i="174"/>
  <c r="BL463" i="174"/>
  <c r="BF463" i="174"/>
  <c r="AH463" i="174"/>
  <c r="AH468" i="174"/>
  <c r="BF470" i="174"/>
  <c r="BL470" i="174"/>
  <c r="AH470" i="174"/>
  <c r="U470" i="174"/>
  <c r="BH470" i="174"/>
  <c r="BF466" i="174"/>
  <c r="BL466" i="174"/>
  <c r="BJ466" i="174"/>
  <c r="BJ473" i="174"/>
  <c r="U473" i="174"/>
  <c r="BL473" i="174"/>
  <c r="BF473" i="174"/>
  <c r="BH478" i="174"/>
  <c r="BL478" i="174"/>
  <c r="BF478" i="174"/>
  <c r="BI478" i="174"/>
  <c r="BF485" i="174"/>
  <c r="BJ485" i="174"/>
  <c r="BH485" i="174"/>
  <c r="BG485" i="174"/>
  <c r="U485" i="174"/>
  <c r="AH485" i="174"/>
  <c r="BF456" i="174"/>
  <c r="BL456" i="174"/>
  <c r="BJ456" i="174"/>
  <c r="BJ459" i="174"/>
  <c r="U459" i="174"/>
  <c r="BL459" i="174"/>
  <c r="BH459" i="174"/>
  <c r="AH459" i="174"/>
  <c r="U466" i="174"/>
  <c r="BG466" i="174"/>
  <c r="BG473" i="174"/>
  <c r="BI475" i="174"/>
  <c r="BJ475" i="174"/>
  <c r="BH475" i="174"/>
  <c r="U475" i="174"/>
  <c r="BL475" i="174"/>
  <c r="U478" i="174"/>
  <c r="BJ478" i="174"/>
  <c r="BI485" i="174"/>
  <c r="BF400" i="174"/>
  <c r="BG400" i="174"/>
  <c r="BI400" i="174"/>
  <c r="BF402" i="174"/>
  <c r="BG402" i="174"/>
  <c r="BI402" i="174"/>
  <c r="BF404" i="174"/>
  <c r="BG404" i="174"/>
  <c r="BI404" i="174"/>
  <c r="BF406" i="174"/>
  <c r="BG406" i="174"/>
  <c r="BI406" i="174"/>
  <c r="BF408" i="174"/>
  <c r="BG408" i="174"/>
  <c r="BI408" i="174"/>
  <c r="BF410" i="174"/>
  <c r="BG410" i="174"/>
  <c r="BI410" i="174"/>
  <c r="BF412" i="174"/>
  <c r="BG412" i="174"/>
  <c r="BI412" i="174"/>
  <c r="BF414" i="174"/>
  <c r="BG414" i="174"/>
  <c r="BI414" i="174"/>
  <c r="BF416" i="174"/>
  <c r="BG416" i="174"/>
  <c r="BI416" i="174"/>
  <c r="BF418" i="174"/>
  <c r="Q418" i="174"/>
  <c r="BG418" i="174"/>
  <c r="BI418" i="174"/>
  <c r="BF420" i="174"/>
  <c r="BG420" i="174"/>
  <c r="BI420" i="174"/>
  <c r="BF422" i="174"/>
  <c r="BG422" i="174"/>
  <c r="BI422" i="174"/>
  <c r="BF424" i="174"/>
  <c r="BG424" i="174"/>
  <c r="BI424" i="174"/>
  <c r="BF426" i="174"/>
  <c r="BG426" i="174"/>
  <c r="BI426" i="174"/>
  <c r="BF428" i="174"/>
  <c r="BG428" i="174"/>
  <c r="BI428" i="174"/>
  <c r="BF430" i="174"/>
  <c r="BG430" i="174"/>
  <c r="BI430" i="174"/>
  <c r="BF432" i="174"/>
  <c r="BG432" i="174"/>
  <c r="BI432" i="174"/>
  <c r="BF434" i="174"/>
  <c r="BG434" i="174"/>
  <c r="BI434" i="174"/>
  <c r="BF436" i="174"/>
  <c r="BG436" i="174"/>
  <c r="BI436" i="174"/>
  <c r="BF438" i="174"/>
  <c r="BG438" i="174"/>
  <c r="BI438" i="174"/>
  <c r="BF440" i="174"/>
  <c r="BG440" i="174"/>
  <c r="BI440" i="174"/>
  <c r="BF442" i="174"/>
  <c r="BG442" i="174"/>
  <c r="BI442" i="174"/>
  <c r="BF444" i="174"/>
  <c r="BG444" i="174"/>
  <c r="BI444" i="174"/>
  <c r="BF446" i="174"/>
  <c r="BG446" i="174"/>
  <c r="BI446" i="174"/>
  <c r="BF448" i="174"/>
  <c r="BG448" i="174"/>
  <c r="BI448" i="174"/>
  <c r="BF450" i="174"/>
  <c r="BG450" i="174"/>
  <c r="BI450" i="174"/>
  <c r="BF452" i="174"/>
  <c r="BG452" i="174"/>
  <c r="BI452" i="174"/>
  <c r="BF454" i="174"/>
  <c r="BL454" i="174"/>
  <c r="BJ454" i="174"/>
  <c r="BJ455" i="174"/>
  <c r="U455" i="174"/>
  <c r="BL455" i="174"/>
  <c r="BI491" i="174"/>
  <c r="AH491" i="174"/>
  <c r="BF491" i="174"/>
  <c r="U491" i="174"/>
  <c r="BH502" i="174"/>
  <c r="BF502" i="174"/>
  <c r="BJ502" i="174"/>
  <c r="BI502" i="174"/>
  <c r="BG502" i="174"/>
  <c r="U502" i="174"/>
  <c r="BL502" i="174"/>
  <c r="AH502" i="174"/>
  <c r="BH484" i="174"/>
  <c r="BF484" i="174"/>
  <c r="BJ484" i="174"/>
  <c r="BI484" i="174"/>
  <c r="BL484" i="174"/>
  <c r="U484" i="174"/>
  <c r="BH489" i="174"/>
  <c r="BG489" i="174"/>
  <c r="BF489" i="174"/>
  <c r="U489" i="174"/>
  <c r="AH489" i="174"/>
  <c r="BJ493" i="174"/>
  <c r="U493" i="174"/>
  <c r="AH493" i="174"/>
  <c r="BF493" i="174"/>
  <c r="BH493" i="174"/>
  <c r="BH474" i="174"/>
  <c r="BI474" i="174"/>
  <c r="U474" i="174"/>
  <c r="AH474" i="174"/>
  <c r="BL495" i="174"/>
  <c r="BF495" i="174"/>
  <c r="AH495" i="174"/>
  <c r="BH495" i="174"/>
  <c r="BF527" i="174"/>
  <c r="BH520" i="174"/>
  <c r="BG520" i="174"/>
  <c r="U520" i="174"/>
  <c r="AH520" i="174"/>
  <c r="BL520" i="174"/>
  <c r="BJ520" i="174"/>
  <c r="BI520" i="174"/>
  <c r="BH496" i="174"/>
  <c r="AH496" i="174"/>
  <c r="U496" i="174"/>
  <c r="BL496" i="174"/>
  <c r="BG496" i="174"/>
  <c r="BH504" i="174"/>
  <c r="BG504" i="174"/>
  <c r="BL504" i="174"/>
  <c r="BI504" i="174"/>
  <c r="BF504" i="174"/>
  <c r="U504" i="174"/>
  <c r="BH506" i="174"/>
  <c r="BI506" i="174"/>
  <c r="BG506" i="174"/>
  <c r="BF506" i="174"/>
  <c r="U506" i="174"/>
  <c r="BH508" i="174"/>
  <c r="BJ508" i="174"/>
  <c r="AH508" i="174"/>
  <c r="BG508" i="174"/>
  <c r="BF508" i="174"/>
  <c r="U508" i="174"/>
  <c r="BL527" i="174"/>
  <c r="AH527" i="174"/>
  <c r="BJ527" i="174"/>
  <c r="BI527" i="174"/>
  <c r="BH527" i="174"/>
  <c r="AH504" i="174"/>
  <c r="AH506" i="174"/>
  <c r="BI523" i="174"/>
  <c r="BL523" i="174"/>
  <c r="BJ523" i="174"/>
  <c r="BH523" i="174"/>
  <c r="BG523" i="174"/>
  <c r="U523" i="174"/>
  <c r="BF523" i="174"/>
  <c r="BH494" i="174"/>
  <c r="BL494" i="174"/>
  <c r="BJ494" i="174"/>
  <c r="AH494" i="174"/>
  <c r="U494" i="174"/>
  <c r="BG494" i="174"/>
  <c r="BJ496" i="174"/>
  <c r="BF501" i="174"/>
  <c r="AH501" i="174"/>
  <c r="BJ501" i="174"/>
  <c r="BI501" i="174"/>
  <c r="BH501" i="174"/>
  <c r="BG501" i="174"/>
  <c r="U501" i="174"/>
  <c r="BJ504" i="174"/>
  <c r="BJ506" i="174"/>
  <c r="BI508" i="174"/>
  <c r="BI494" i="174"/>
  <c r="AH497" i="174"/>
  <c r="U497" i="174"/>
  <c r="BG497" i="174"/>
  <c r="BH497" i="174"/>
  <c r="BL506" i="174"/>
  <c r="BL508" i="174"/>
  <c r="AH481" i="174"/>
  <c r="U481" i="174"/>
  <c r="BJ481" i="174"/>
  <c r="BH488" i="174"/>
  <c r="BG488" i="174"/>
  <c r="BF488" i="174"/>
  <c r="BI488" i="174"/>
  <c r="U488" i="174"/>
  <c r="BJ488" i="174"/>
  <c r="BH492" i="174"/>
  <c r="BJ492" i="174"/>
  <c r="BI492" i="174"/>
  <c r="AH492" i="174"/>
  <c r="U492" i="174"/>
  <c r="BG492" i="174"/>
  <c r="BI497" i="174"/>
  <c r="BG503" i="174"/>
  <c r="U503" i="174"/>
  <c r="BI503" i="174"/>
  <c r="BH503" i="174"/>
  <c r="BF503" i="174"/>
  <c r="AH503" i="174"/>
  <c r="BH505" i="174"/>
  <c r="BF505" i="174"/>
  <c r="BI505" i="174"/>
  <c r="BG505" i="174"/>
  <c r="U505" i="174"/>
  <c r="AH505" i="174"/>
  <c r="BI507" i="174"/>
  <c r="BG507" i="174"/>
  <c r="BH507" i="174"/>
  <c r="BF507" i="174"/>
  <c r="U507" i="174"/>
  <c r="AH507" i="174"/>
  <c r="BH510" i="174"/>
  <c r="BL510" i="174"/>
  <c r="U510" i="174"/>
  <c r="BF510" i="174"/>
  <c r="AH510" i="174"/>
  <c r="U527" i="174"/>
  <c r="BI529" i="174"/>
  <c r="BL534" i="174"/>
  <c r="BL538" i="174"/>
  <c r="BH542" i="174"/>
  <c r="BL542" i="174"/>
  <c r="U542" i="174"/>
  <c r="BI542" i="174"/>
  <c r="BH550" i="174"/>
  <c r="BF550" i="174"/>
  <c r="BL550" i="174"/>
  <c r="BJ550" i="174"/>
  <c r="BI550" i="174"/>
  <c r="U550" i="174"/>
  <c r="U551" i="174"/>
  <c r="BH558" i="174"/>
  <c r="BL558" i="174"/>
  <c r="BF558" i="174"/>
  <c r="BJ558" i="174"/>
  <c r="BI558" i="174"/>
  <c r="U558" i="174"/>
  <c r="BG558" i="174"/>
  <c r="AH558" i="174"/>
  <c r="BG535" i="174"/>
  <c r="BI535" i="174"/>
  <c r="BH535" i="174"/>
  <c r="BJ535" i="174"/>
  <c r="BI539" i="174"/>
  <c r="U539" i="174"/>
  <c r="BF539" i="174"/>
  <c r="AH539" i="174"/>
  <c r="BJ539" i="174"/>
  <c r="BL543" i="174"/>
  <c r="BG543" i="174"/>
  <c r="AH543" i="174"/>
  <c r="U543" i="174"/>
  <c r="BI543" i="174"/>
  <c r="BL559" i="174"/>
  <c r="BJ559" i="174"/>
  <c r="AH559" i="174"/>
  <c r="BF559" i="174"/>
  <c r="BG559" i="174"/>
  <c r="BL511" i="174"/>
  <c r="BI511" i="174"/>
  <c r="BH512" i="174"/>
  <c r="AH512" i="174"/>
  <c r="U512" i="174"/>
  <c r="BL512" i="174"/>
  <c r="BH540" i="174"/>
  <c r="BJ540" i="174"/>
  <c r="BL540" i="174"/>
  <c r="U540" i="174"/>
  <c r="BI540" i="174"/>
  <c r="BH544" i="174"/>
  <c r="AH544" i="174"/>
  <c r="U544" i="174"/>
  <c r="BI544" i="174"/>
  <c r="BH554" i="174"/>
  <c r="BI554" i="174"/>
  <c r="AH554" i="174"/>
  <c r="BL554" i="174"/>
  <c r="BJ554" i="174"/>
  <c r="BG554" i="174"/>
  <c r="U554" i="174"/>
  <c r="BH556" i="174"/>
  <c r="BJ556" i="174"/>
  <c r="U556" i="174"/>
  <c r="BL556" i="174"/>
  <c r="AH556" i="174"/>
  <c r="BH559" i="174"/>
  <c r="AH561" i="174"/>
  <c r="U561" i="174"/>
  <c r="BL561" i="174"/>
  <c r="BJ561" i="174"/>
  <c r="BI561" i="174"/>
  <c r="BH561" i="174"/>
  <c r="BF561" i="174"/>
  <c r="BH566" i="174"/>
  <c r="BF566" i="174"/>
  <c r="U566" i="174"/>
  <c r="BL566" i="174"/>
  <c r="BJ566" i="174"/>
  <c r="BI566" i="174"/>
  <c r="BG566" i="174"/>
  <c r="AH513" i="174"/>
  <c r="U513" i="174"/>
  <c r="BJ513" i="174"/>
  <c r="BH518" i="174"/>
  <c r="BF518" i="174"/>
  <c r="AH518" i="174"/>
  <c r="BH522" i="174"/>
  <c r="BI522" i="174"/>
  <c r="U522" i="174"/>
  <c r="AH522" i="174"/>
  <c r="BJ525" i="174"/>
  <c r="BL525" i="174"/>
  <c r="BF525" i="174"/>
  <c r="AH529" i="174"/>
  <c r="U529" i="174"/>
  <c r="BF529" i="174"/>
  <c r="BF533" i="174"/>
  <c r="BL533" i="174"/>
  <c r="BI533" i="174"/>
  <c r="BH533" i="174"/>
  <c r="BG533" i="174"/>
  <c r="BH537" i="174"/>
  <c r="AH537" i="174"/>
  <c r="BG537" i="174"/>
  <c r="BF537" i="174"/>
  <c r="U537" i="174"/>
  <c r="BJ537" i="174"/>
  <c r="BJ544" i="174"/>
  <c r="BH551" i="174"/>
  <c r="BH553" i="174"/>
  <c r="BG553" i="174"/>
  <c r="BL553" i="174"/>
  <c r="BJ553" i="174"/>
  <c r="BI553" i="174"/>
  <c r="BF556" i="174"/>
  <c r="BI559" i="174"/>
  <c r="BG561" i="174"/>
  <c r="BJ477" i="174"/>
  <c r="BL477" i="174"/>
  <c r="BL479" i="174"/>
  <c r="AH511" i="174"/>
  <c r="BH516" i="174"/>
  <c r="AH516" i="174"/>
  <c r="U518" i="174"/>
  <c r="BG518" i="174"/>
  <c r="BF522" i="174"/>
  <c r="U525" i="174"/>
  <c r="BG525" i="174"/>
  <c r="BG529" i="174"/>
  <c r="BJ533" i="174"/>
  <c r="BL537" i="174"/>
  <c r="BJ541" i="174"/>
  <c r="BF541" i="174"/>
  <c r="AH541" i="174"/>
  <c r="U541" i="174"/>
  <c r="BI541" i="174"/>
  <c r="BF542" i="174"/>
  <c r="BL544" i="174"/>
  <c r="BG550" i="174"/>
  <c r="BH552" i="174"/>
  <c r="BG552" i="174"/>
  <c r="BL552" i="174"/>
  <c r="BJ552" i="174"/>
  <c r="BI552" i="174"/>
  <c r="U552" i="174"/>
  <c r="U553" i="174"/>
  <c r="BG556" i="174"/>
  <c r="BH500" i="174"/>
  <c r="BJ500" i="174"/>
  <c r="BI518" i="174"/>
  <c r="BG522" i="174"/>
  <c r="BH524" i="174"/>
  <c r="BJ524" i="174"/>
  <c r="BF524" i="174"/>
  <c r="AH524" i="174"/>
  <c r="BH525" i="174"/>
  <c r="BH529" i="174"/>
  <c r="U533" i="174"/>
  <c r="BH534" i="174"/>
  <c r="BF534" i="174"/>
  <c r="BG534" i="174"/>
  <c r="BJ534" i="174"/>
  <c r="BI534" i="174"/>
  <c r="AH535" i="174"/>
  <c r="BH538" i="174"/>
  <c r="BI538" i="174"/>
  <c r="BJ538" i="174"/>
  <c r="U538" i="174"/>
  <c r="BG538" i="174"/>
  <c r="BG551" i="174"/>
  <c r="BF551" i="174"/>
  <c r="BL551" i="174"/>
  <c r="BJ551" i="174"/>
  <c r="BI551" i="174"/>
  <c r="BH586" i="174"/>
  <c r="BI586" i="174"/>
  <c r="BF586" i="174"/>
  <c r="BJ586" i="174"/>
  <c r="BG586" i="174"/>
  <c r="U586" i="174"/>
  <c r="BI587" i="174"/>
  <c r="BH587" i="174"/>
  <c r="BG587" i="174"/>
  <c r="BF587" i="174"/>
  <c r="U587" i="174"/>
  <c r="BH602" i="174"/>
  <c r="BI602" i="174"/>
  <c r="BL602" i="174"/>
  <c r="BG602" i="174"/>
  <c r="BF602" i="174"/>
  <c r="U602" i="174"/>
  <c r="AH602" i="174"/>
  <c r="BJ602" i="174"/>
  <c r="BH606" i="174"/>
  <c r="BL606" i="174"/>
  <c r="AH606" i="174"/>
  <c r="BG606" i="174"/>
  <c r="BF606" i="174"/>
  <c r="U606" i="174"/>
  <c r="BI606" i="174"/>
  <c r="BH569" i="174"/>
  <c r="BL569" i="174"/>
  <c r="BF569" i="174"/>
  <c r="BJ573" i="174"/>
  <c r="BF573" i="174"/>
  <c r="U573" i="174"/>
  <c r="AH573" i="174"/>
  <c r="BI573" i="174"/>
  <c r="BH590" i="174"/>
  <c r="BL590" i="174"/>
  <c r="BI590" i="174"/>
  <c r="BF590" i="174"/>
  <c r="U590" i="174"/>
  <c r="AH590" i="174"/>
  <c r="BG590" i="174"/>
  <c r="BJ606" i="174"/>
  <c r="BL564" i="174"/>
  <c r="BI567" i="174"/>
  <c r="U569" i="174"/>
  <c r="BG569" i="174"/>
  <c r="BL573" i="174"/>
  <c r="BH580" i="174"/>
  <c r="U580" i="174"/>
  <c r="BL580" i="174"/>
  <c r="BJ580" i="174"/>
  <c r="BH584" i="174"/>
  <c r="BG584" i="174"/>
  <c r="BJ584" i="174"/>
  <c r="BI584" i="174"/>
  <c r="BF584" i="174"/>
  <c r="U584" i="174"/>
  <c r="BH585" i="174"/>
  <c r="BL585" i="174"/>
  <c r="BI585" i="174"/>
  <c r="BG585" i="174"/>
  <c r="BF585" i="174"/>
  <c r="U585" i="174"/>
  <c r="BJ590" i="174"/>
  <c r="BI603" i="174"/>
  <c r="BF603" i="174"/>
  <c r="BH603" i="174"/>
  <c r="BG603" i="174"/>
  <c r="U603" i="174"/>
  <c r="AH603" i="174"/>
  <c r="BJ603" i="174"/>
  <c r="BH521" i="174"/>
  <c r="BI521" i="174"/>
  <c r="BH528" i="174"/>
  <c r="AH528" i="174"/>
  <c r="U528" i="174"/>
  <c r="BG528" i="174"/>
  <c r="BH548" i="174"/>
  <c r="BL548" i="174"/>
  <c r="BH568" i="174"/>
  <c r="BG568" i="174"/>
  <c r="BF568" i="174"/>
  <c r="AH568" i="174"/>
  <c r="BI569" i="174"/>
  <c r="BI571" i="174"/>
  <c r="AH571" i="174"/>
  <c r="BF571" i="174"/>
  <c r="BH574" i="174"/>
  <c r="BL574" i="174"/>
  <c r="BJ574" i="174"/>
  <c r="BI574" i="174"/>
  <c r="U574" i="174"/>
  <c r="BG574" i="174"/>
  <c r="BH582" i="174"/>
  <c r="BF582" i="174"/>
  <c r="U582" i="174"/>
  <c r="BL582" i="174"/>
  <c r="BJ582" i="174"/>
  <c r="BI582" i="174"/>
  <c r="BG583" i="174"/>
  <c r="BJ583" i="174"/>
  <c r="BI583" i="174"/>
  <c r="BH583" i="174"/>
  <c r="BF583" i="174"/>
  <c r="U583" i="174"/>
  <c r="AH587" i="174"/>
  <c r="BG599" i="174"/>
  <c r="AH599" i="174"/>
  <c r="BJ599" i="174"/>
  <c r="BI599" i="174"/>
  <c r="BH599" i="174"/>
  <c r="BF599" i="174"/>
  <c r="U599" i="174"/>
  <c r="BL599" i="174"/>
  <c r="BL603" i="174"/>
  <c r="BH480" i="174"/>
  <c r="AH480" i="174"/>
  <c r="U480" i="174"/>
  <c r="BG480" i="174"/>
  <c r="BH490" i="174"/>
  <c r="BI490" i="174"/>
  <c r="BG490" i="174"/>
  <c r="BJ509" i="174"/>
  <c r="BH509" i="174"/>
  <c r="BF517" i="174"/>
  <c r="BH517" i="174"/>
  <c r="BG519" i="174"/>
  <c r="BI519" i="174"/>
  <c r="BJ521" i="174"/>
  <c r="BH526" i="174"/>
  <c r="BL526" i="174"/>
  <c r="BG526" i="174"/>
  <c r="BI528" i="174"/>
  <c r="BF549" i="174"/>
  <c r="U549" i="174"/>
  <c r="BL549" i="174"/>
  <c r="BJ557" i="174"/>
  <c r="BL557" i="174"/>
  <c r="BI557" i="174"/>
  <c r="BF565" i="174"/>
  <c r="BJ565" i="174"/>
  <c r="BI565" i="174"/>
  <c r="AH565" i="174"/>
  <c r="BJ569" i="174"/>
  <c r="BL575" i="174"/>
  <c r="BG575" i="174"/>
  <c r="BF575" i="174"/>
  <c r="U575" i="174"/>
  <c r="BI575" i="174"/>
  <c r="BF576" i="174"/>
  <c r="AH586" i="174"/>
  <c r="BH600" i="174"/>
  <c r="BG600" i="174"/>
  <c r="BJ600" i="174"/>
  <c r="BI600" i="174"/>
  <c r="BF600" i="174"/>
  <c r="U600" i="174"/>
  <c r="AH600" i="174"/>
  <c r="BL600" i="174"/>
  <c r="BH604" i="174"/>
  <c r="BJ604" i="174"/>
  <c r="BG604" i="174"/>
  <c r="BF604" i="174"/>
  <c r="U604" i="174"/>
  <c r="AH604" i="174"/>
  <c r="BI604" i="174"/>
  <c r="BH564" i="174"/>
  <c r="BF564" i="174"/>
  <c r="U564" i="174"/>
  <c r="BH576" i="174"/>
  <c r="AH576" i="174"/>
  <c r="U576" i="174"/>
  <c r="BL576" i="174"/>
  <c r="BJ576" i="174"/>
  <c r="BI576" i="174"/>
  <c r="BL586" i="174"/>
  <c r="BL587" i="174"/>
  <c r="BH601" i="174"/>
  <c r="U601" i="174"/>
  <c r="BI601" i="174"/>
  <c r="BG601" i="174"/>
  <c r="BF601" i="174"/>
  <c r="AH601" i="174"/>
  <c r="BJ601" i="174"/>
  <c r="BJ605" i="174"/>
  <c r="BG605" i="174"/>
  <c r="BH605" i="174"/>
  <c r="BF605" i="174"/>
  <c r="U605" i="174"/>
  <c r="AH605" i="174"/>
  <c r="BI605" i="174"/>
  <c r="BG567" i="174"/>
  <c r="BL567" i="174"/>
  <c r="BJ567" i="174"/>
  <c r="AH569" i="174"/>
  <c r="BG573" i="174"/>
  <c r="BJ589" i="174"/>
  <c r="AH589" i="174"/>
  <c r="BH589" i="174"/>
  <c r="BG589" i="174"/>
  <c r="BF589" i="174"/>
  <c r="U589" i="174"/>
  <c r="BI589" i="174"/>
  <c r="BL601" i="174"/>
  <c r="BL605" i="174"/>
  <c r="BH617" i="174"/>
  <c r="U617" i="174"/>
  <c r="BJ617" i="174"/>
  <c r="BL617" i="174"/>
  <c r="BG617" i="174"/>
  <c r="BJ621" i="174"/>
  <c r="BG621" i="174"/>
  <c r="BI621" i="174"/>
  <c r="BL621" i="174"/>
  <c r="BF621" i="174"/>
  <c r="AH625" i="174"/>
  <c r="U625" i="174"/>
  <c r="BI625" i="174"/>
  <c r="BF625" i="174"/>
  <c r="BG625" i="174"/>
  <c r="V625" i="174"/>
  <c r="BH625" i="174"/>
  <c r="BF629" i="174"/>
  <c r="BG629" i="174"/>
  <c r="V629" i="174"/>
  <c r="U629" i="174"/>
  <c r="BL629" i="174"/>
  <c r="BJ629" i="174"/>
  <c r="BG631" i="174"/>
  <c r="BH631" i="174"/>
  <c r="BF631" i="174"/>
  <c r="V631" i="174"/>
  <c r="BJ631" i="174"/>
  <c r="U631" i="174"/>
  <c r="BI631" i="174"/>
  <c r="BL631" i="174"/>
  <c r="BH644" i="174"/>
  <c r="BL644" i="174"/>
  <c r="BJ644" i="174"/>
  <c r="BI644" i="174"/>
  <c r="BG644" i="174"/>
  <c r="V644" i="174"/>
  <c r="AH644" i="174"/>
  <c r="BI617" i="174"/>
  <c r="BH621" i="174"/>
  <c r="BJ625" i="174"/>
  <c r="V617" i="174"/>
  <c r="BH618" i="174"/>
  <c r="BI618" i="174"/>
  <c r="BL618" i="174"/>
  <c r="BJ618" i="174"/>
  <c r="BF618" i="174"/>
  <c r="U621" i="174"/>
  <c r="BH622" i="174"/>
  <c r="BL622" i="174"/>
  <c r="AH622" i="174"/>
  <c r="BI622" i="174"/>
  <c r="BJ622" i="174"/>
  <c r="BF622" i="174"/>
  <c r="BL625" i="174"/>
  <c r="AH631" i="174"/>
  <c r="BH648" i="174"/>
  <c r="BG648" i="174"/>
  <c r="BI648" i="174"/>
  <c r="BF648" i="174"/>
  <c r="V648" i="174"/>
  <c r="U648" i="174"/>
  <c r="BL648" i="174"/>
  <c r="BJ648" i="174"/>
  <c r="BL591" i="174"/>
  <c r="U591" i="174"/>
  <c r="BH592" i="174"/>
  <c r="AH592" i="174"/>
  <c r="U592" i="174"/>
  <c r="BJ592" i="174"/>
  <c r="AH593" i="174"/>
  <c r="U593" i="174"/>
  <c r="BF593" i="174"/>
  <c r="BL593" i="174"/>
  <c r="U597" i="174"/>
  <c r="BG597" i="174"/>
  <c r="BH608" i="174"/>
  <c r="AH608" i="174"/>
  <c r="U608" i="174"/>
  <c r="BL608" i="174"/>
  <c r="U618" i="174"/>
  <c r="BG618" i="174"/>
  <c r="V621" i="174"/>
  <c r="U622" i="174"/>
  <c r="BG622" i="174"/>
  <c r="BH628" i="174"/>
  <c r="BL628" i="174"/>
  <c r="BG628" i="174"/>
  <c r="U628" i="174"/>
  <c r="BF628" i="174"/>
  <c r="BI628" i="174"/>
  <c r="V628" i="174"/>
  <c r="AH629" i="174"/>
  <c r="BH532" i="174"/>
  <c r="BG532" i="174"/>
  <c r="BH536" i="174"/>
  <c r="BG536" i="174"/>
  <c r="BI536" i="174"/>
  <c r="AH545" i="174"/>
  <c r="U545" i="174"/>
  <c r="BH545" i="174"/>
  <c r="BI555" i="174"/>
  <c r="BH555" i="174"/>
  <c r="BH572" i="174"/>
  <c r="BJ572" i="174"/>
  <c r="BG572" i="174"/>
  <c r="BF577" i="174"/>
  <c r="BH581" i="174"/>
  <c r="BH597" i="174"/>
  <c r="AH609" i="174"/>
  <c r="U609" i="174"/>
  <c r="BI609" i="174"/>
  <c r="BL609" i="174"/>
  <c r="V618" i="174"/>
  <c r="BI619" i="174"/>
  <c r="BF619" i="174"/>
  <c r="V619" i="174"/>
  <c r="BJ619" i="174"/>
  <c r="BL619" i="174"/>
  <c r="BG619" i="174"/>
  <c r="V622" i="174"/>
  <c r="BH629" i="174"/>
  <c r="BH632" i="174"/>
  <c r="BG632" i="174"/>
  <c r="AH632" i="174"/>
  <c r="U644" i="174"/>
  <c r="BH646" i="174"/>
  <c r="BF646" i="174"/>
  <c r="BL646" i="174"/>
  <c r="BI646" i="174"/>
  <c r="BG646" i="174"/>
  <c r="V646" i="174"/>
  <c r="U646" i="174"/>
  <c r="AH646" i="174"/>
  <c r="BJ646" i="174"/>
  <c r="BH560" i="174"/>
  <c r="AH560" i="174"/>
  <c r="U560" i="174"/>
  <c r="BG560" i="174"/>
  <c r="BH570" i="174"/>
  <c r="BI570" i="174"/>
  <c r="BG570" i="174"/>
  <c r="AH591" i="174"/>
  <c r="BH596" i="174"/>
  <c r="BI596" i="174"/>
  <c r="BL596" i="174"/>
  <c r="BI597" i="174"/>
  <c r="BF613" i="174"/>
  <c r="AH613" i="174"/>
  <c r="BH619" i="174"/>
  <c r="BH624" i="174"/>
  <c r="AH624" i="174"/>
  <c r="U624" i="174"/>
  <c r="BG624" i="174"/>
  <c r="BI624" i="174"/>
  <c r="BF624" i="174"/>
  <c r="AH628" i="174"/>
  <c r="BI629" i="174"/>
  <c r="BH638" i="174"/>
  <c r="BL638" i="174"/>
  <c r="BF638" i="174"/>
  <c r="V638" i="174"/>
  <c r="BJ638" i="174"/>
  <c r="U638" i="174"/>
  <c r="AH638" i="174"/>
  <c r="BF644" i="174"/>
  <c r="AH577" i="174"/>
  <c r="U577" i="174"/>
  <c r="BH577" i="174"/>
  <c r="BF581" i="174"/>
  <c r="BI581" i="174"/>
  <c r="BL581" i="174"/>
  <c r="BF591" i="174"/>
  <c r="BH612" i="174"/>
  <c r="BI612" i="174"/>
  <c r="AH617" i="174"/>
  <c r="BH620" i="174"/>
  <c r="BJ620" i="174"/>
  <c r="BI620" i="174"/>
  <c r="BL620" i="174"/>
  <c r="BF620" i="174"/>
  <c r="AH621" i="174"/>
  <c r="BH636" i="174"/>
  <c r="BJ636" i="174"/>
  <c r="V636" i="174"/>
  <c r="U636" i="174"/>
  <c r="BG638" i="174"/>
  <c r="BF645" i="174"/>
  <c r="U645" i="174"/>
  <c r="BI645" i="174"/>
  <c r="BH645" i="174"/>
  <c r="V645" i="174"/>
  <c r="BG645" i="174"/>
  <c r="BL645" i="174"/>
  <c r="AH645" i="174"/>
  <c r="BG591" i="174"/>
  <c r="BF592" i="174"/>
  <c r="BG593" i="174"/>
  <c r="BF597" i="174"/>
  <c r="BL597" i="174"/>
  <c r="V608" i="174"/>
  <c r="BF608" i="174"/>
  <c r="BF617" i="174"/>
  <c r="AH618" i="174"/>
  <c r="BI638" i="174"/>
  <c r="BH588" i="174"/>
  <c r="BJ588" i="174"/>
  <c r="BG588" i="174"/>
  <c r="BH598" i="174"/>
  <c r="BF598" i="174"/>
  <c r="BI598" i="174"/>
  <c r="BL607" i="174"/>
  <c r="BH607" i="174"/>
  <c r="BG615" i="174"/>
  <c r="AH615" i="174"/>
  <c r="BH616" i="174"/>
  <c r="BG616" i="174"/>
  <c r="BJ616" i="174"/>
  <c r="BH630" i="174"/>
  <c r="BF630" i="174"/>
  <c r="BL630" i="174"/>
  <c r="V634" i="174"/>
  <c r="BL639" i="174"/>
  <c r="BJ639" i="174"/>
  <c r="BI639" i="174"/>
  <c r="U639" i="174"/>
  <c r="BH639" i="174"/>
  <c r="BH649" i="174"/>
  <c r="BG649" i="174"/>
  <c r="BI649" i="174"/>
  <c r="V649" i="174"/>
  <c r="BF649" i="174"/>
  <c r="U649" i="174"/>
  <c r="AH641" i="174"/>
  <c r="U641" i="174"/>
  <c r="BL641" i="174"/>
  <c r="BJ641" i="174"/>
  <c r="V641" i="174"/>
  <c r="BI641" i="174"/>
  <c r="BG647" i="174"/>
  <c r="BF647" i="174"/>
  <c r="V647" i="174"/>
  <c r="BI647" i="174"/>
  <c r="BH647" i="174"/>
  <c r="U647" i="174"/>
  <c r="BH665" i="174"/>
  <c r="BL665" i="174"/>
  <c r="AH665" i="174"/>
  <c r="BJ665" i="174"/>
  <c r="BI665" i="174"/>
  <c r="V665" i="174"/>
  <c r="BG665" i="174"/>
  <c r="U665" i="174"/>
  <c r="BH634" i="174"/>
  <c r="BI634" i="174"/>
  <c r="U634" i="174"/>
  <c r="AH634" i="174"/>
  <c r="AH647" i="174"/>
  <c r="BH652" i="174"/>
  <c r="BJ652" i="174"/>
  <c r="U652" i="174"/>
  <c r="BF652" i="174"/>
  <c r="V652" i="174"/>
  <c r="AH652" i="174"/>
  <c r="BJ653" i="174"/>
  <c r="BI653" i="174"/>
  <c r="AH653" i="174"/>
  <c r="V653" i="174"/>
  <c r="BH654" i="174"/>
  <c r="BL654" i="174"/>
  <c r="V654" i="174"/>
  <c r="AH654" i="174"/>
  <c r="BH662" i="174"/>
  <c r="BF662" i="174"/>
  <c r="U662" i="174"/>
  <c r="BG662" i="174"/>
  <c r="BL662" i="174"/>
  <c r="BJ662" i="174"/>
  <c r="V662" i="174"/>
  <c r="BI662" i="174"/>
  <c r="BF634" i="174"/>
  <c r="BJ637" i="174"/>
  <c r="BL637" i="174"/>
  <c r="BI637" i="174"/>
  <c r="BF641" i="174"/>
  <c r="BJ647" i="174"/>
  <c r="BH650" i="174"/>
  <c r="BI650" i="174"/>
  <c r="AH650" i="174"/>
  <c r="BG650" i="174"/>
  <c r="BF650" i="174"/>
  <c r="V650" i="174"/>
  <c r="U650" i="174"/>
  <c r="BH656" i="174"/>
  <c r="AH656" i="174"/>
  <c r="U656" i="174"/>
  <c r="BF656" i="174"/>
  <c r="BL655" i="174"/>
  <c r="BJ655" i="174"/>
  <c r="AH657" i="174"/>
  <c r="U657" i="174"/>
  <c r="BL657" i="174"/>
  <c r="BL663" i="174"/>
  <c r="BG669" i="174"/>
  <c r="BJ670" i="174"/>
  <c r="V672" i="174"/>
  <c r="BG672" i="174"/>
  <c r="BI635" i="174"/>
  <c r="BH635" i="174"/>
  <c r="AH655" i="174"/>
  <c r="BH660" i="174"/>
  <c r="U660" i="174"/>
  <c r="BG660" i="174"/>
  <c r="BF661" i="174"/>
  <c r="BI661" i="174"/>
  <c r="BL661" i="174"/>
  <c r="AH661" i="174"/>
  <c r="BI667" i="174"/>
  <c r="U667" i="174"/>
  <c r="BF667" i="174"/>
  <c r="U669" i="174"/>
  <c r="BH669" i="174"/>
  <c r="BL671" i="174"/>
  <c r="U671" i="174"/>
  <c r="BG671" i="174"/>
  <c r="AH671" i="174"/>
  <c r="BI672" i="174"/>
  <c r="BF719" i="174"/>
  <c r="AC719" i="174"/>
  <c r="Q719" i="174"/>
  <c r="BL719" i="174"/>
  <c r="BI719" i="174"/>
  <c r="BJ719" i="174"/>
  <c r="BE719" i="174"/>
  <c r="U719" i="174"/>
  <c r="V719" i="174"/>
  <c r="BH719" i="174"/>
  <c r="AI719" i="174"/>
  <c r="AH719" i="174"/>
  <c r="BH614" i="174"/>
  <c r="BF614" i="174"/>
  <c r="BI614" i="174"/>
  <c r="BL623" i="174"/>
  <c r="BH623" i="174"/>
  <c r="BH633" i="174"/>
  <c r="BI633" i="174"/>
  <c r="BJ635" i="174"/>
  <c r="BH640" i="174"/>
  <c r="AH640" i="174"/>
  <c r="U640" i="174"/>
  <c r="BG640" i="174"/>
  <c r="BG667" i="174"/>
  <c r="BI669" i="174"/>
  <c r="BF671" i="174"/>
  <c r="BL672" i="174"/>
  <c r="AH680" i="174"/>
  <c r="BG682" i="174"/>
  <c r="U693" i="174"/>
  <c r="V696" i="174"/>
  <c r="BH666" i="174"/>
  <c r="BI666" i="174"/>
  <c r="BF666" i="174"/>
  <c r="BJ666" i="174"/>
  <c r="AH666" i="174"/>
  <c r="BL669" i="174"/>
  <c r="BF677" i="174"/>
  <c r="BG680" i="174"/>
  <c r="R719" i="174"/>
  <c r="BG663" i="174"/>
  <c r="BJ663" i="174"/>
  <c r="BH670" i="174"/>
  <c r="BL670" i="174"/>
  <c r="BI670" i="174"/>
  <c r="BH682" i="174"/>
  <c r="BF682" i="174"/>
  <c r="BJ682" i="174"/>
  <c r="BL682" i="174"/>
  <c r="AH682" i="174"/>
  <c r="U682" i="174"/>
  <c r="BF693" i="174"/>
  <c r="BL693" i="174"/>
  <c r="BI693" i="174"/>
  <c r="BJ693" i="174"/>
  <c r="BH693" i="174"/>
  <c r="V693" i="174"/>
  <c r="BJ696" i="174"/>
  <c r="U696" i="174"/>
  <c r="BL696" i="174"/>
  <c r="BH696" i="174"/>
  <c r="BF696" i="174"/>
  <c r="BG719" i="174"/>
  <c r="AH693" i="174"/>
  <c r="BJ698" i="174"/>
  <c r="U698" i="174"/>
  <c r="BL698" i="174"/>
  <c r="BF698" i="174"/>
  <c r="V698" i="174"/>
  <c r="BH698" i="174"/>
  <c r="BG698" i="174"/>
  <c r="AH698" i="174"/>
  <c r="BH672" i="174"/>
  <c r="AH672" i="174"/>
  <c r="U672" i="174"/>
  <c r="BJ672" i="174"/>
  <c r="AH677" i="174"/>
  <c r="U677" i="174"/>
  <c r="BG677" i="174"/>
  <c r="BI677" i="174"/>
  <c r="BH677" i="174"/>
  <c r="V677" i="174"/>
  <c r="BH680" i="174"/>
  <c r="BJ680" i="174"/>
  <c r="BF680" i="174"/>
  <c r="U680" i="174"/>
  <c r="V680" i="174"/>
  <c r="BG693" i="174"/>
  <c r="BG696" i="174"/>
  <c r="BJ706" i="174"/>
  <c r="U706" i="174"/>
  <c r="BL706" i="174"/>
  <c r="AI706" i="174"/>
  <c r="BF706" i="174"/>
  <c r="V706" i="174"/>
  <c r="BI706" i="174"/>
  <c r="BE706" i="174"/>
  <c r="AH706" i="174"/>
  <c r="BJ669" i="174"/>
  <c r="AH669" i="174"/>
  <c r="BF669" i="174"/>
  <c r="V669" i="174"/>
  <c r="BF672" i="174"/>
  <c r="BH676" i="174"/>
  <c r="AH676" i="174"/>
  <c r="U676" i="174"/>
  <c r="BL676" i="174"/>
  <c r="BI676" i="174"/>
  <c r="BG676" i="174"/>
  <c r="V676" i="174"/>
  <c r="BI696" i="174"/>
  <c r="BI698" i="174"/>
  <c r="BJ700" i="174"/>
  <c r="U700" i="174"/>
  <c r="BL700" i="174"/>
  <c r="AH700" i="174"/>
  <c r="Q700" i="174"/>
  <c r="BH700" i="174"/>
  <c r="BG700" i="174"/>
  <c r="V700" i="174"/>
  <c r="BF700" i="174"/>
  <c r="BI700" i="174"/>
  <c r="BF711" i="174"/>
  <c r="AC711" i="174"/>
  <c r="Q711" i="174"/>
  <c r="BL711" i="174"/>
  <c r="BI711" i="174"/>
  <c r="BJ711" i="174"/>
  <c r="BE711" i="174"/>
  <c r="U711" i="174"/>
  <c r="R711" i="174"/>
  <c r="BG711" i="174"/>
  <c r="BJ716" i="174"/>
  <c r="U716" i="174"/>
  <c r="BL716" i="174"/>
  <c r="AI716" i="174"/>
  <c r="AH716" i="174"/>
  <c r="Q716" i="174"/>
  <c r="BI716" i="174"/>
  <c r="AC716" i="174"/>
  <c r="R716" i="174"/>
  <c r="BG716" i="174"/>
  <c r="BJ720" i="174"/>
  <c r="U720" i="174"/>
  <c r="BL720" i="174"/>
  <c r="AI720" i="174"/>
  <c r="BH720" i="174"/>
  <c r="BE720" i="174"/>
  <c r="R720" i="174"/>
  <c r="Q720" i="174"/>
  <c r="BG720" i="174"/>
  <c r="BF725" i="174"/>
  <c r="AC725" i="174"/>
  <c r="Q725" i="174"/>
  <c r="BL725" i="174"/>
  <c r="BI725" i="174"/>
  <c r="BH725" i="174"/>
  <c r="R725" i="174"/>
  <c r="BE725" i="174"/>
  <c r="AC728" i="174"/>
  <c r="BF729" i="174"/>
  <c r="AC729" i="174"/>
  <c r="Q729" i="174"/>
  <c r="BL729" i="174"/>
  <c r="BI729" i="174"/>
  <c r="BG729" i="174"/>
  <c r="V729" i="174"/>
  <c r="AH729" i="174"/>
  <c r="R729" i="174"/>
  <c r="BH729" i="174"/>
  <c r="V733" i="174"/>
  <c r="BJ738" i="174"/>
  <c r="U738" i="174"/>
  <c r="BL738" i="174"/>
  <c r="AI738" i="174"/>
  <c r="BF738" i="174"/>
  <c r="V738" i="174"/>
  <c r="Q738" i="174"/>
  <c r="BG738" i="174"/>
  <c r="BG748" i="174"/>
  <c r="BE749" i="174"/>
  <c r="BF751" i="174"/>
  <c r="AC751" i="174"/>
  <c r="Q751" i="174"/>
  <c r="BL751" i="174"/>
  <c r="BI751" i="174"/>
  <c r="BJ751" i="174"/>
  <c r="BG751" i="174"/>
  <c r="V751" i="174"/>
  <c r="BE751" i="174"/>
  <c r="U751" i="174"/>
  <c r="AI751" i="174"/>
  <c r="BI752" i="174"/>
  <c r="U753" i="174"/>
  <c r="BH664" i="174"/>
  <c r="BG664" i="174"/>
  <c r="BI664" i="174"/>
  <c r="AH673" i="174"/>
  <c r="U673" i="174"/>
  <c r="BH673" i="174"/>
  <c r="BG683" i="174"/>
  <c r="U683" i="174"/>
  <c r="BH684" i="174"/>
  <c r="BG684" i="174"/>
  <c r="BL684" i="174"/>
  <c r="BH685" i="174"/>
  <c r="BF685" i="174"/>
  <c r="V685" i="174"/>
  <c r="BH686" i="174"/>
  <c r="BI686" i="174"/>
  <c r="BI687" i="174"/>
  <c r="BG687" i="174"/>
  <c r="BH688" i="174"/>
  <c r="BJ688" i="174"/>
  <c r="AH688" i="174"/>
  <c r="BF691" i="174"/>
  <c r="BL691" i="174"/>
  <c r="BI691" i="174"/>
  <c r="AH691" i="174"/>
  <c r="U697" i="174"/>
  <c r="BH697" i="174"/>
  <c r="U701" i="174"/>
  <c r="BG701" i="174"/>
  <c r="AH703" i="174"/>
  <c r="AC704" i="174"/>
  <c r="BF705" i="174"/>
  <c r="AC705" i="174"/>
  <c r="Q705" i="174"/>
  <c r="BL705" i="174"/>
  <c r="BI705" i="174"/>
  <c r="BG705" i="174"/>
  <c r="V705" i="174"/>
  <c r="AH705" i="174"/>
  <c r="R705" i="174"/>
  <c r="BH705" i="174"/>
  <c r="BE708" i="174"/>
  <c r="V709" i="174"/>
  <c r="BH711" i="174"/>
  <c r="AH712" i="174"/>
  <c r="BJ714" i="174"/>
  <c r="U714" i="174"/>
  <c r="BL714" i="174"/>
  <c r="AI714" i="174"/>
  <c r="BF714" i="174"/>
  <c r="V714" i="174"/>
  <c r="Q714" i="174"/>
  <c r="BG714" i="174"/>
  <c r="V716" i="174"/>
  <c r="BH716" i="174"/>
  <c r="AH717" i="174"/>
  <c r="V720" i="174"/>
  <c r="BI720" i="174"/>
  <c r="AI721" i="174"/>
  <c r="BG725" i="174"/>
  <c r="U729" i="174"/>
  <c r="BJ729" i="174"/>
  <c r="AH730" i="174"/>
  <c r="R738" i="174"/>
  <c r="BH738" i="174"/>
  <c r="AH743" i="174"/>
  <c r="BF744" i="174"/>
  <c r="AI745" i="174"/>
  <c r="R748" i="174"/>
  <c r="R749" i="174"/>
  <c r="BF757" i="174"/>
  <c r="AC757" i="174"/>
  <c r="Q757" i="174"/>
  <c r="BL757" i="174"/>
  <c r="BI757" i="174"/>
  <c r="BJ757" i="174"/>
  <c r="BH757" i="174"/>
  <c r="BG757" i="174"/>
  <c r="V757" i="174"/>
  <c r="U757" i="174"/>
  <c r="BJ760" i="174"/>
  <c r="U760" i="174"/>
  <c r="BL760" i="174"/>
  <c r="AI760" i="174"/>
  <c r="BH760" i="174"/>
  <c r="BF760" i="174"/>
  <c r="V760" i="174"/>
  <c r="BE760" i="174"/>
  <c r="R760" i="174"/>
  <c r="AH760" i="174"/>
  <c r="Q760" i="174"/>
  <c r="BJ690" i="174"/>
  <c r="U690" i="174"/>
  <c r="BL690" i="174"/>
  <c r="BF690" i="174"/>
  <c r="V690" i="174"/>
  <c r="BF695" i="174"/>
  <c r="BL695" i="174"/>
  <c r="BI695" i="174"/>
  <c r="BJ695" i="174"/>
  <c r="AH695" i="174"/>
  <c r="BF699" i="174"/>
  <c r="Q699" i="174"/>
  <c r="BL699" i="174"/>
  <c r="BI699" i="174"/>
  <c r="AH699" i="174"/>
  <c r="V701" i="174"/>
  <c r="V711" i="174"/>
  <c r="U725" i="174"/>
  <c r="BJ725" i="174"/>
  <c r="BF727" i="174"/>
  <c r="AC727" i="174"/>
  <c r="Q727" i="174"/>
  <c r="BL727" i="174"/>
  <c r="BI727" i="174"/>
  <c r="BJ727" i="174"/>
  <c r="BE727" i="174"/>
  <c r="U727" i="174"/>
  <c r="R727" i="174"/>
  <c r="BG727" i="174"/>
  <c r="BJ732" i="174"/>
  <c r="U732" i="174"/>
  <c r="BL732" i="174"/>
  <c r="AI732" i="174"/>
  <c r="AH732" i="174"/>
  <c r="Q732" i="174"/>
  <c r="BI732" i="174"/>
  <c r="AC732" i="174"/>
  <c r="R732" i="174"/>
  <c r="BG732" i="174"/>
  <c r="BJ736" i="174"/>
  <c r="U736" i="174"/>
  <c r="BL736" i="174"/>
  <c r="AI736" i="174"/>
  <c r="BH736" i="174"/>
  <c r="BE736" i="174"/>
  <c r="R736" i="174"/>
  <c r="Q736" i="174"/>
  <c r="BG736" i="174"/>
  <c r="BI738" i="174"/>
  <c r="BG743" i="174"/>
  <c r="BG744" i="174"/>
  <c r="BE745" i="174"/>
  <c r="BJ748" i="174"/>
  <c r="U748" i="174"/>
  <c r="BL748" i="174"/>
  <c r="AI748" i="174"/>
  <c r="AH748" i="174"/>
  <c r="Q748" i="174"/>
  <c r="BI748" i="174"/>
  <c r="AC748" i="174"/>
  <c r="BH748" i="174"/>
  <c r="V748" i="174"/>
  <c r="BF749" i="174"/>
  <c r="AC749" i="174"/>
  <c r="Q749" i="174"/>
  <c r="BL749" i="174"/>
  <c r="BI749" i="174"/>
  <c r="BH749" i="174"/>
  <c r="BG749" i="174"/>
  <c r="V749" i="174"/>
  <c r="BF753" i="174"/>
  <c r="AC753" i="174"/>
  <c r="Q753" i="174"/>
  <c r="BL753" i="174"/>
  <c r="BI753" i="174"/>
  <c r="BG753" i="174"/>
  <c r="V753" i="174"/>
  <c r="AI753" i="174"/>
  <c r="AH753" i="174"/>
  <c r="R753" i="174"/>
  <c r="R765" i="174"/>
  <c r="BI768" i="174"/>
  <c r="BF703" i="174"/>
  <c r="AC703" i="174"/>
  <c r="Q703" i="174"/>
  <c r="BL703" i="174"/>
  <c r="BI703" i="174"/>
  <c r="BJ703" i="174"/>
  <c r="BE703" i="174"/>
  <c r="U703" i="174"/>
  <c r="R703" i="174"/>
  <c r="BG703" i="174"/>
  <c r="BJ708" i="174"/>
  <c r="U708" i="174"/>
  <c r="BL708" i="174"/>
  <c r="AI708" i="174"/>
  <c r="AH708" i="174"/>
  <c r="Q708" i="174"/>
  <c r="BI708" i="174"/>
  <c r="AC708" i="174"/>
  <c r="R708" i="174"/>
  <c r="BG708" i="174"/>
  <c r="BJ712" i="174"/>
  <c r="U712" i="174"/>
  <c r="BL712" i="174"/>
  <c r="AI712" i="174"/>
  <c r="BH712" i="174"/>
  <c r="BE712" i="174"/>
  <c r="R712" i="174"/>
  <c r="Q712" i="174"/>
  <c r="BG712" i="174"/>
  <c r="BF717" i="174"/>
  <c r="AC717" i="174"/>
  <c r="Q717" i="174"/>
  <c r="BL717" i="174"/>
  <c r="BI717" i="174"/>
  <c r="BH717" i="174"/>
  <c r="R717" i="174"/>
  <c r="BE717" i="174"/>
  <c r="AC720" i="174"/>
  <c r="BF721" i="174"/>
  <c r="AC721" i="174"/>
  <c r="Q721" i="174"/>
  <c r="BL721" i="174"/>
  <c r="BI721" i="174"/>
  <c r="BG721" i="174"/>
  <c r="V721" i="174"/>
  <c r="AH721" i="174"/>
  <c r="R721" i="174"/>
  <c r="BH721" i="174"/>
  <c r="BE724" i="174"/>
  <c r="V725" i="174"/>
  <c r="AH728" i="174"/>
  <c r="BJ730" i="174"/>
  <c r="U730" i="174"/>
  <c r="BL730" i="174"/>
  <c r="AI730" i="174"/>
  <c r="BF730" i="174"/>
  <c r="V730" i="174"/>
  <c r="Q730" i="174"/>
  <c r="BG730" i="174"/>
  <c r="AH733" i="174"/>
  <c r="V736" i="174"/>
  <c r="BI736" i="174"/>
  <c r="AI737" i="174"/>
  <c r="BH743" i="174"/>
  <c r="BI744" i="174"/>
  <c r="BH745" i="174"/>
  <c r="U749" i="174"/>
  <c r="BH751" i="174"/>
  <c r="BH793" i="174"/>
  <c r="AH793" i="174"/>
  <c r="U793" i="174"/>
  <c r="AI793" i="174"/>
  <c r="BI793" i="174"/>
  <c r="AD793" i="174"/>
  <c r="BL793" i="174"/>
  <c r="AC793" i="174"/>
  <c r="AF793" i="174"/>
  <c r="V793" i="174"/>
  <c r="BF793" i="174"/>
  <c r="BE793" i="174"/>
  <c r="AG793" i="174"/>
  <c r="Q793" i="174"/>
  <c r="BJ793" i="174"/>
  <c r="BG793" i="174"/>
  <c r="R793" i="174"/>
  <c r="R743" i="174"/>
  <c r="V744" i="174"/>
  <c r="BE753" i="174"/>
  <c r="AI757" i="174"/>
  <c r="BF759" i="174"/>
  <c r="AC759" i="174"/>
  <c r="Q759" i="174"/>
  <c r="BL759" i="174"/>
  <c r="BI759" i="174"/>
  <c r="BJ759" i="174"/>
  <c r="BG759" i="174"/>
  <c r="V759" i="174"/>
  <c r="BE759" i="174"/>
  <c r="U759" i="174"/>
  <c r="AI759" i="174"/>
  <c r="BI760" i="174"/>
  <c r="BJ768" i="174"/>
  <c r="U768" i="174"/>
  <c r="BL768" i="174"/>
  <c r="AI768" i="174"/>
  <c r="BH768" i="174"/>
  <c r="BG768" i="174"/>
  <c r="BF768" i="174"/>
  <c r="V768" i="174"/>
  <c r="BE768" i="174"/>
  <c r="R768" i="174"/>
  <c r="AH768" i="174"/>
  <c r="Q768" i="174"/>
  <c r="BJ776" i="174"/>
  <c r="AG776" i="174"/>
  <c r="U776" i="174"/>
  <c r="BF776" i="174"/>
  <c r="BG776" i="174"/>
  <c r="BI776" i="174"/>
  <c r="AC776" i="174"/>
  <c r="BE776" i="174"/>
  <c r="AI776" i="174"/>
  <c r="Q776" i="174"/>
  <c r="AH776" i="174"/>
  <c r="AF776" i="174"/>
  <c r="AD776" i="174"/>
  <c r="V776" i="174"/>
  <c r="BL776" i="174"/>
  <c r="BJ724" i="174"/>
  <c r="U724" i="174"/>
  <c r="BL724" i="174"/>
  <c r="AI724" i="174"/>
  <c r="AH724" i="174"/>
  <c r="Q724" i="174"/>
  <c r="BI724" i="174"/>
  <c r="AC724" i="174"/>
  <c r="R724" i="174"/>
  <c r="BG724" i="174"/>
  <c r="BJ728" i="174"/>
  <c r="U728" i="174"/>
  <c r="BL728" i="174"/>
  <c r="AI728" i="174"/>
  <c r="BH728" i="174"/>
  <c r="BE728" i="174"/>
  <c r="R728" i="174"/>
  <c r="Q728" i="174"/>
  <c r="BG728" i="174"/>
  <c r="BF733" i="174"/>
  <c r="AC733" i="174"/>
  <c r="Q733" i="174"/>
  <c r="BL733" i="174"/>
  <c r="BI733" i="174"/>
  <c r="BH733" i="174"/>
  <c r="R733" i="174"/>
  <c r="BE733" i="174"/>
  <c r="BF737" i="174"/>
  <c r="AC737" i="174"/>
  <c r="Q737" i="174"/>
  <c r="BL737" i="174"/>
  <c r="BI737" i="174"/>
  <c r="BG737" i="174"/>
  <c r="V737" i="174"/>
  <c r="AH737" i="174"/>
  <c r="R737" i="174"/>
  <c r="BH737" i="174"/>
  <c r="BF743" i="174"/>
  <c r="AC743" i="174"/>
  <c r="Q743" i="174"/>
  <c r="BL743" i="174"/>
  <c r="BI743" i="174"/>
  <c r="BJ743" i="174"/>
  <c r="BE743" i="174"/>
  <c r="U743" i="174"/>
  <c r="AI743" i="174"/>
  <c r="V743" i="174"/>
  <c r="BJ744" i="174"/>
  <c r="U744" i="174"/>
  <c r="BL744" i="174"/>
  <c r="AI744" i="174"/>
  <c r="BH744" i="174"/>
  <c r="BE744" i="174"/>
  <c r="R744" i="174"/>
  <c r="AH744" i="174"/>
  <c r="Q744" i="174"/>
  <c r="BF745" i="174"/>
  <c r="AC745" i="174"/>
  <c r="Q745" i="174"/>
  <c r="BL745" i="174"/>
  <c r="BI745" i="174"/>
  <c r="BG745" i="174"/>
  <c r="V745" i="174"/>
  <c r="AH745" i="174"/>
  <c r="R745" i="174"/>
  <c r="U745" i="174"/>
  <c r="BJ752" i="174"/>
  <c r="U752" i="174"/>
  <c r="BL752" i="174"/>
  <c r="AI752" i="174"/>
  <c r="BH752" i="174"/>
  <c r="BF752" i="174"/>
  <c r="V752" i="174"/>
  <c r="BE752" i="174"/>
  <c r="R752" i="174"/>
  <c r="AH752" i="174"/>
  <c r="Q752" i="174"/>
  <c r="BF765" i="174"/>
  <c r="AC765" i="174"/>
  <c r="Q765" i="174"/>
  <c r="BL765" i="174"/>
  <c r="BI765" i="174"/>
  <c r="BJ765" i="174"/>
  <c r="BH765" i="174"/>
  <c r="BG765" i="174"/>
  <c r="V765" i="174"/>
  <c r="BE765" i="174"/>
  <c r="U765" i="174"/>
  <c r="AH765" i="174"/>
  <c r="BF767" i="174"/>
  <c r="AC767" i="174"/>
  <c r="Q767" i="174"/>
  <c r="BL767" i="174"/>
  <c r="BI767" i="174"/>
  <c r="BJ767" i="174"/>
  <c r="BH767" i="174"/>
  <c r="BG767" i="174"/>
  <c r="V767" i="174"/>
  <c r="BE767" i="174"/>
  <c r="U767" i="174"/>
  <c r="AI767" i="174"/>
  <c r="AH767" i="174"/>
  <c r="R767" i="174"/>
  <c r="BJ784" i="174"/>
  <c r="AG784" i="174"/>
  <c r="U784" i="174"/>
  <c r="BF784" i="174"/>
  <c r="BG784" i="174"/>
  <c r="AH784" i="174"/>
  <c r="R784" i="174"/>
  <c r="BE784" i="174"/>
  <c r="Q784" i="174"/>
  <c r="AI784" i="174"/>
  <c r="AF784" i="174"/>
  <c r="AD784" i="174"/>
  <c r="AC784" i="174"/>
  <c r="BL784" i="174"/>
  <c r="V784" i="174"/>
  <c r="BI784" i="174"/>
  <c r="BJ786" i="174"/>
  <c r="AG786" i="174"/>
  <c r="U786" i="174"/>
  <c r="BF786" i="174"/>
  <c r="BG786" i="174"/>
  <c r="AF786" i="174"/>
  <c r="Q786" i="174"/>
  <c r="BE786" i="174"/>
  <c r="AI786" i="174"/>
  <c r="AH786" i="174"/>
  <c r="AD786" i="174"/>
  <c r="AC786" i="174"/>
  <c r="BL786" i="174"/>
  <c r="V786" i="174"/>
  <c r="BI786" i="174"/>
  <c r="BF697" i="174"/>
  <c r="BL697" i="174"/>
  <c r="BI697" i="174"/>
  <c r="BG697" i="174"/>
  <c r="V697" i="174"/>
  <c r="AH697" i="174"/>
  <c r="BF701" i="174"/>
  <c r="Q701" i="174"/>
  <c r="BL701" i="174"/>
  <c r="BI701" i="174"/>
  <c r="AH701" i="174"/>
  <c r="BJ704" i="174"/>
  <c r="U704" i="174"/>
  <c r="BL704" i="174"/>
  <c r="AI704" i="174"/>
  <c r="BH704" i="174"/>
  <c r="BE704" i="174"/>
  <c r="R704" i="174"/>
  <c r="Q704" i="174"/>
  <c r="BG704" i="174"/>
  <c r="BF709" i="174"/>
  <c r="AC709" i="174"/>
  <c r="Q709" i="174"/>
  <c r="BL709" i="174"/>
  <c r="BI709" i="174"/>
  <c r="BH709" i="174"/>
  <c r="R709" i="174"/>
  <c r="BE709" i="174"/>
  <c r="AH711" i="174"/>
  <c r="AC712" i="174"/>
  <c r="BF713" i="174"/>
  <c r="AC713" i="174"/>
  <c r="Q713" i="174"/>
  <c r="BL713" i="174"/>
  <c r="BI713" i="174"/>
  <c r="BG713" i="174"/>
  <c r="V713" i="174"/>
  <c r="AH713" i="174"/>
  <c r="R713" i="174"/>
  <c r="BH713" i="174"/>
  <c r="BE716" i="174"/>
  <c r="V717" i="174"/>
  <c r="AH720" i="174"/>
  <c r="BJ722" i="174"/>
  <c r="U722" i="174"/>
  <c r="BL722" i="174"/>
  <c r="AI722" i="174"/>
  <c r="BF722" i="174"/>
  <c r="V722" i="174"/>
  <c r="Q722" i="174"/>
  <c r="BG722" i="174"/>
  <c r="V724" i="174"/>
  <c r="BH724" i="174"/>
  <c r="AH725" i="174"/>
  <c r="V728" i="174"/>
  <c r="BI728" i="174"/>
  <c r="AI729" i="174"/>
  <c r="BG733" i="174"/>
  <c r="U737" i="174"/>
  <c r="BJ737" i="174"/>
  <c r="AH738" i="174"/>
  <c r="AC744" i="174"/>
  <c r="BE748" i="174"/>
  <c r="AH749" i="174"/>
  <c r="R751" i="174"/>
  <c r="BJ753" i="174"/>
  <c r="AH759" i="174"/>
  <c r="BF761" i="174"/>
  <c r="AC761" i="174"/>
  <c r="Q761" i="174"/>
  <c r="BL761" i="174"/>
  <c r="BI761" i="174"/>
  <c r="BG761" i="174"/>
  <c r="V761" i="174"/>
  <c r="AI761" i="174"/>
  <c r="AH761" i="174"/>
  <c r="R761" i="174"/>
  <c r="AI765" i="174"/>
  <c r="R776" i="174"/>
  <c r="BI651" i="174"/>
  <c r="BH651" i="174"/>
  <c r="V664" i="174"/>
  <c r="BH668" i="174"/>
  <c r="BJ668" i="174"/>
  <c r="BG668" i="174"/>
  <c r="V673" i="174"/>
  <c r="BF673" i="174"/>
  <c r="BF681" i="174"/>
  <c r="AH681" i="174"/>
  <c r="BL681" i="174"/>
  <c r="BJ683" i="174"/>
  <c r="BJ684" i="174"/>
  <c r="BJ685" i="174"/>
  <c r="BJ686" i="174"/>
  <c r="BJ687" i="174"/>
  <c r="BI688" i="174"/>
  <c r="BI690" i="174"/>
  <c r="BJ692" i="174"/>
  <c r="U692" i="174"/>
  <c r="BL692" i="174"/>
  <c r="AH692" i="174"/>
  <c r="V704" i="174"/>
  <c r="BI704" i="174"/>
  <c r="AI705" i="174"/>
  <c r="BG709" i="174"/>
  <c r="AI711" i="174"/>
  <c r="U713" i="174"/>
  <c r="BJ713" i="174"/>
  <c r="AH714" i="174"/>
  <c r="BF716" i="174"/>
  <c r="BF720" i="174"/>
  <c r="R722" i="174"/>
  <c r="BH722" i="174"/>
  <c r="AI725" i="174"/>
  <c r="BE729" i="174"/>
  <c r="AC730" i="174"/>
  <c r="U733" i="174"/>
  <c r="BJ733" i="174"/>
  <c r="BF735" i="174"/>
  <c r="AC735" i="174"/>
  <c r="Q735" i="174"/>
  <c r="BL735" i="174"/>
  <c r="BI735" i="174"/>
  <c r="BJ735" i="174"/>
  <c r="BE735" i="174"/>
  <c r="U735" i="174"/>
  <c r="R735" i="174"/>
  <c r="BG735" i="174"/>
  <c r="BE738" i="174"/>
  <c r="BJ740" i="174"/>
  <c r="U740" i="174"/>
  <c r="BL740" i="174"/>
  <c r="AI740" i="174"/>
  <c r="AH740" i="174"/>
  <c r="Q740" i="174"/>
  <c r="BI740" i="174"/>
  <c r="AC740" i="174"/>
  <c r="BH740" i="174"/>
  <c r="V740" i="174"/>
  <c r="BF741" i="174"/>
  <c r="AC741" i="174"/>
  <c r="Q741" i="174"/>
  <c r="BL741" i="174"/>
  <c r="BI741" i="174"/>
  <c r="BH741" i="174"/>
  <c r="BG741" i="174"/>
  <c r="V741" i="174"/>
  <c r="BF748" i="174"/>
  <c r="AI749" i="174"/>
  <c r="BG752" i="174"/>
  <c r="R757" i="174"/>
  <c r="BH759" i="174"/>
  <c r="BH776" i="174"/>
  <c r="R786" i="174"/>
  <c r="BJ772" i="174"/>
  <c r="AG772" i="174"/>
  <c r="U772" i="174"/>
  <c r="BF772" i="174"/>
  <c r="AF772" i="174"/>
  <c r="R772" i="174"/>
  <c r="AH772" i="174"/>
  <c r="Q772" i="174"/>
  <c r="AI772" i="174"/>
  <c r="BF779" i="174"/>
  <c r="AC779" i="174"/>
  <c r="Q779" i="174"/>
  <c r="BG779" i="174"/>
  <c r="AG779" i="174"/>
  <c r="BH779" i="174"/>
  <c r="V779" i="174"/>
  <c r="BE779" i="174"/>
  <c r="R779" i="174"/>
  <c r="BI779" i="174"/>
  <c r="BF769" i="174"/>
  <c r="AC769" i="174"/>
  <c r="Q769" i="174"/>
  <c r="BL769" i="174"/>
  <c r="BI769" i="174"/>
  <c r="BE772" i="174"/>
  <c r="BJ779" i="174"/>
  <c r="BJ782" i="174"/>
  <c r="AG782" i="174"/>
  <c r="U782" i="174"/>
  <c r="BF782" i="174"/>
  <c r="BG782" i="174"/>
  <c r="AI782" i="174"/>
  <c r="BE782" i="174"/>
  <c r="R782" i="174"/>
  <c r="Q782" i="174"/>
  <c r="BH782" i="174"/>
  <c r="BJ746" i="174"/>
  <c r="U746" i="174"/>
  <c r="BL746" i="174"/>
  <c r="AI746" i="174"/>
  <c r="BJ754" i="174"/>
  <c r="U754" i="174"/>
  <c r="BL754" i="174"/>
  <c r="AI754" i="174"/>
  <c r="BH756" i="174"/>
  <c r="BJ762" i="174"/>
  <c r="U762" i="174"/>
  <c r="BL762" i="174"/>
  <c r="AI762" i="174"/>
  <c r="BH764" i="174"/>
  <c r="BJ770" i="174"/>
  <c r="U770" i="174"/>
  <c r="BF770" i="174"/>
  <c r="AI770" i="174"/>
  <c r="BF771" i="174"/>
  <c r="AC771" i="174"/>
  <c r="Q771" i="174"/>
  <c r="BG771" i="174"/>
  <c r="BH771" i="174"/>
  <c r="AH771" i="174"/>
  <c r="R771" i="174"/>
  <c r="AI771" i="174"/>
  <c r="BG772" i="174"/>
  <c r="BF777" i="174"/>
  <c r="AC777" i="174"/>
  <c r="Q777" i="174"/>
  <c r="BG777" i="174"/>
  <c r="AG777" i="174"/>
  <c r="BI777" i="174"/>
  <c r="BL777" i="174"/>
  <c r="AD777" i="174"/>
  <c r="BH777" i="174"/>
  <c r="AH778" i="174"/>
  <c r="BL779" i="174"/>
  <c r="BI782" i="174"/>
  <c r="AH783" i="174"/>
  <c r="BF707" i="174"/>
  <c r="AC707" i="174"/>
  <c r="Q707" i="174"/>
  <c r="BL707" i="174"/>
  <c r="BI707" i="174"/>
  <c r="BF715" i="174"/>
  <c r="AC715" i="174"/>
  <c r="Q715" i="174"/>
  <c r="BL715" i="174"/>
  <c r="BI715" i="174"/>
  <c r="BF723" i="174"/>
  <c r="AC723" i="174"/>
  <c r="Q723" i="174"/>
  <c r="BL723" i="174"/>
  <c r="BI723" i="174"/>
  <c r="BF731" i="174"/>
  <c r="AC731" i="174"/>
  <c r="Q731" i="174"/>
  <c r="BL731" i="174"/>
  <c r="BI731" i="174"/>
  <c r="BF739" i="174"/>
  <c r="AC739" i="174"/>
  <c r="Q739" i="174"/>
  <c r="BL739" i="174"/>
  <c r="BI739" i="174"/>
  <c r="BF747" i="174"/>
  <c r="AC747" i="174"/>
  <c r="Q747" i="174"/>
  <c r="BL747" i="174"/>
  <c r="BI747" i="174"/>
  <c r="BF755" i="174"/>
  <c r="AC755" i="174"/>
  <c r="Q755" i="174"/>
  <c r="BL755" i="174"/>
  <c r="BI755" i="174"/>
  <c r="AC756" i="174"/>
  <c r="BF763" i="174"/>
  <c r="AC763" i="174"/>
  <c r="Q763" i="174"/>
  <c r="BL763" i="174"/>
  <c r="BI763" i="174"/>
  <c r="AC764" i="174"/>
  <c r="R769" i="174"/>
  <c r="AH769" i="174"/>
  <c r="BE771" i="174"/>
  <c r="V772" i="174"/>
  <c r="BH772" i="174"/>
  <c r="U777" i="174"/>
  <c r="BJ777" i="174"/>
  <c r="Q778" i="174"/>
  <c r="AD779" i="174"/>
  <c r="BJ780" i="174"/>
  <c r="AG780" i="174"/>
  <c r="U780" i="174"/>
  <c r="BF780" i="174"/>
  <c r="BG780" i="174"/>
  <c r="BE780" i="174"/>
  <c r="BL780" i="174"/>
  <c r="AC780" i="174"/>
  <c r="R780" i="174"/>
  <c r="BH780" i="174"/>
  <c r="V782" i="174"/>
  <c r="BL782" i="174"/>
  <c r="BE783" i="174"/>
  <c r="BJ756" i="174"/>
  <c r="U756" i="174"/>
  <c r="BL756" i="174"/>
  <c r="AI756" i="174"/>
  <c r="BJ764" i="174"/>
  <c r="U764" i="174"/>
  <c r="BL764" i="174"/>
  <c r="AI764" i="174"/>
  <c r="AI769" i="174"/>
  <c r="BI772" i="174"/>
  <c r="BJ778" i="174"/>
  <c r="AG778" i="174"/>
  <c r="U778" i="174"/>
  <c r="BF778" i="174"/>
  <c r="BG778" i="174"/>
  <c r="BH778" i="174"/>
  <c r="V778" i="174"/>
  <c r="AF778" i="174"/>
  <c r="R778" i="174"/>
  <c r="BE778" i="174"/>
  <c r="AC782" i="174"/>
  <c r="R783" i="174"/>
  <c r="U769" i="174"/>
  <c r="BE769" i="174"/>
  <c r="AC772" i="174"/>
  <c r="BL772" i="174"/>
  <c r="AF779" i="174"/>
  <c r="AD782" i="174"/>
  <c r="BF783" i="174"/>
  <c r="AC783" i="174"/>
  <c r="Q783" i="174"/>
  <c r="BG783" i="174"/>
  <c r="AG783" i="174"/>
  <c r="AI783" i="174"/>
  <c r="BJ783" i="174"/>
  <c r="U783" i="174"/>
  <c r="BI783" i="174"/>
  <c r="BH482" i="174"/>
  <c r="BH498" i="174"/>
  <c r="BH514" i="174"/>
  <c r="BH530" i="174"/>
  <c r="BH546" i="174"/>
  <c r="BH562" i="174"/>
  <c r="BH578" i="174"/>
  <c r="BH594" i="174"/>
  <c r="BH610" i="174"/>
  <c r="V610" i="174"/>
  <c r="V611" i="174"/>
  <c r="BH626" i="174"/>
  <c r="V626" i="174"/>
  <c r="V627" i="174"/>
  <c r="BH642" i="174"/>
  <c r="V642" i="174"/>
  <c r="V643" i="174"/>
  <c r="BH658" i="174"/>
  <c r="V658" i="174"/>
  <c r="V659" i="174"/>
  <c r="BH674" i="174"/>
  <c r="V674" i="174"/>
  <c r="BL675" i="174"/>
  <c r="V675" i="174"/>
  <c r="BF675" i="174"/>
  <c r="BJ689" i="174"/>
  <c r="BH689" i="174"/>
  <c r="BJ694" i="174"/>
  <c r="U694" i="174"/>
  <c r="BL694" i="174"/>
  <c r="BJ702" i="174"/>
  <c r="U702" i="174"/>
  <c r="BL702" i="174"/>
  <c r="AI707" i="174"/>
  <c r="BJ710" i="174"/>
  <c r="U710" i="174"/>
  <c r="BL710" i="174"/>
  <c r="AI710" i="174"/>
  <c r="AI715" i="174"/>
  <c r="BJ718" i="174"/>
  <c r="U718" i="174"/>
  <c r="BL718" i="174"/>
  <c r="AI718" i="174"/>
  <c r="AI723" i="174"/>
  <c r="BJ726" i="174"/>
  <c r="U726" i="174"/>
  <c r="BL726" i="174"/>
  <c r="AI726" i="174"/>
  <c r="AI731" i="174"/>
  <c r="BJ734" i="174"/>
  <c r="U734" i="174"/>
  <c r="BL734" i="174"/>
  <c r="AI734" i="174"/>
  <c r="AI739" i="174"/>
  <c r="BJ742" i="174"/>
  <c r="U742" i="174"/>
  <c r="BL742" i="174"/>
  <c r="AI742" i="174"/>
  <c r="V746" i="174"/>
  <c r="BF746" i="174"/>
  <c r="AI747" i="174"/>
  <c r="BJ750" i="174"/>
  <c r="U750" i="174"/>
  <c r="BL750" i="174"/>
  <c r="AI750" i="174"/>
  <c r="V754" i="174"/>
  <c r="BF754" i="174"/>
  <c r="AI755" i="174"/>
  <c r="Q756" i="174"/>
  <c r="AH756" i="174"/>
  <c r="BJ758" i="174"/>
  <c r="U758" i="174"/>
  <c r="BL758" i="174"/>
  <c r="AI758" i="174"/>
  <c r="V762" i="174"/>
  <c r="BF762" i="174"/>
  <c r="AI763" i="174"/>
  <c r="Q764" i="174"/>
  <c r="AH764" i="174"/>
  <c r="BJ766" i="174"/>
  <c r="U766" i="174"/>
  <c r="BL766" i="174"/>
  <c r="AI766" i="174"/>
  <c r="V769" i="174"/>
  <c r="BG769" i="174"/>
  <c r="V770" i="174"/>
  <c r="BG770" i="174"/>
  <c r="BL771" i="174"/>
  <c r="AD772" i="174"/>
  <c r="BF773" i="174"/>
  <c r="AC773" i="174"/>
  <c r="Q773" i="174"/>
  <c r="BG773" i="174"/>
  <c r="BH773" i="174"/>
  <c r="AG773" i="174"/>
  <c r="R773" i="174"/>
  <c r="AH773" i="174"/>
  <c r="AF777" i="174"/>
  <c r="BL778" i="174"/>
  <c r="AH779" i="174"/>
  <c r="BF781" i="174"/>
  <c r="AC781" i="174"/>
  <c r="Q781" i="174"/>
  <c r="BG781" i="174"/>
  <c r="AG781" i="174"/>
  <c r="BE781" i="174"/>
  <c r="U781" i="174"/>
  <c r="AF781" i="174"/>
  <c r="BI781" i="174"/>
  <c r="V783" i="174"/>
  <c r="BL783" i="174"/>
  <c r="BJ790" i="174"/>
  <c r="AG790" i="174"/>
  <c r="U790" i="174"/>
  <c r="BG790" i="174"/>
  <c r="AC790" i="174"/>
  <c r="BH790" i="174"/>
  <c r="BI790" i="174"/>
  <c r="AI790" i="174"/>
  <c r="R790" i="174"/>
  <c r="AD790" i="174"/>
  <c r="V790" i="174"/>
  <c r="BF790" i="174"/>
  <c r="Q790" i="174"/>
  <c r="BE790" i="174"/>
  <c r="AH790" i="174"/>
  <c r="BH678" i="174"/>
  <c r="V678" i="174"/>
  <c r="V679" i="174"/>
  <c r="BJ774" i="174"/>
  <c r="AG774" i="174"/>
  <c r="U774" i="174"/>
  <c r="BF774" i="174"/>
  <c r="AF774" i="174"/>
  <c r="R774" i="174"/>
  <c r="BF775" i="174"/>
  <c r="AC775" i="174"/>
  <c r="Q775" i="174"/>
  <c r="BG775" i="174"/>
  <c r="AG775" i="174"/>
  <c r="BJ775" i="174"/>
  <c r="AD775" i="174"/>
  <c r="AH775" i="174"/>
  <c r="BF785" i="174"/>
  <c r="AC785" i="174"/>
  <c r="Q785" i="174"/>
  <c r="BG785" i="174"/>
  <c r="AG785" i="174"/>
  <c r="AH785" i="174"/>
  <c r="R785" i="174"/>
  <c r="AI785" i="174"/>
  <c r="BF789" i="174"/>
  <c r="AC789" i="174"/>
  <c r="Q789" i="174"/>
  <c r="BG789" i="174"/>
  <c r="AG789" i="174"/>
  <c r="BL789" i="174"/>
  <c r="AI789" i="174"/>
  <c r="U789" i="174"/>
  <c r="BI789" i="174"/>
  <c r="BH801" i="174"/>
  <c r="BG801" i="174"/>
  <c r="AC801" i="174"/>
  <c r="AH801" i="174"/>
  <c r="BE801" i="174"/>
  <c r="U801" i="174"/>
  <c r="AG801" i="174"/>
  <c r="Q801" i="174"/>
  <c r="AI801" i="174"/>
  <c r="AF801" i="174"/>
  <c r="BL801" i="174"/>
  <c r="BJ801" i="174"/>
  <c r="BI801" i="174"/>
  <c r="BF801" i="174"/>
  <c r="V801" i="174"/>
  <c r="R801" i="174"/>
  <c r="AD801" i="174"/>
  <c r="BI797" i="174"/>
  <c r="AI798" i="174"/>
  <c r="BF798" i="174"/>
  <c r="BG798" i="174"/>
  <c r="V798" i="174"/>
  <c r="BE798" i="174"/>
  <c r="AG798" i="174"/>
  <c r="R798" i="174"/>
  <c r="BH798" i="174"/>
  <c r="Q798" i="174"/>
  <c r="AH798" i="174"/>
  <c r="AD798" i="174"/>
  <c r="BH804" i="174"/>
  <c r="BJ798" i="174"/>
  <c r="BH797" i="174"/>
  <c r="BE797" i="174"/>
  <c r="AG797" i="174"/>
  <c r="R797" i="174"/>
  <c r="BG797" i="174"/>
  <c r="V797" i="174"/>
  <c r="AI797" i="174"/>
  <c r="BL797" i="174"/>
  <c r="BJ797" i="174"/>
  <c r="U797" i="174"/>
  <c r="BF797" i="174"/>
  <c r="AD797" i="174"/>
  <c r="AI804" i="174"/>
  <c r="BI804" i="174"/>
  <c r="R804" i="174"/>
  <c r="BJ804" i="174"/>
  <c r="AD804" i="174"/>
  <c r="AG804" i="174"/>
  <c r="Q804" i="174"/>
  <c r="BL804" i="174"/>
  <c r="AC804" i="174"/>
  <c r="V804" i="174"/>
  <c r="BG804" i="174"/>
  <c r="AF804" i="174"/>
  <c r="BF787" i="174"/>
  <c r="AC787" i="174"/>
  <c r="Q787" i="174"/>
  <c r="BG787" i="174"/>
  <c r="AG787" i="174"/>
  <c r="AF787" i="174"/>
  <c r="BJ788" i="174"/>
  <c r="AG788" i="174"/>
  <c r="U788" i="174"/>
  <c r="BF788" i="174"/>
  <c r="BG788" i="174"/>
  <c r="BF791" i="174"/>
  <c r="AC791" i="174"/>
  <c r="Q791" i="174"/>
  <c r="BH791" i="174"/>
  <c r="AD791" i="174"/>
  <c r="AH791" i="174"/>
  <c r="BI791" i="174"/>
  <c r="R791" i="174"/>
  <c r="AI791" i="174"/>
  <c r="AF797" i="174"/>
  <c r="BH799" i="174"/>
  <c r="BF799" i="174"/>
  <c r="AG799" i="174"/>
  <c r="R799" i="174"/>
  <c r="BE799" i="174"/>
  <c r="U799" i="174"/>
  <c r="AH799" i="174"/>
  <c r="Q799" i="174"/>
  <c r="AD799" i="174"/>
  <c r="AC799" i="174"/>
  <c r="BJ799" i="174"/>
  <c r="V799" i="174"/>
  <c r="AF799" i="174"/>
  <c r="AH804" i="174"/>
  <c r="BL815" i="174"/>
  <c r="AG822" i="174"/>
  <c r="AI816" i="174"/>
  <c r="BG816" i="174"/>
  <c r="AC816" i="174"/>
  <c r="BH816" i="174"/>
  <c r="BL816" i="174"/>
  <c r="AF816" i="174"/>
  <c r="R816" i="174"/>
  <c r="AG816" i="174"/>
  <c r="AD816" i="174"/>
  <c r="V816" i="174"/>
  <c r="AI820" i="174"/>
  <c r="BI820" i="174"/>
  <c r="R820" i="174"/>
  <c r="BJ820" i="174"/>
  <c r="AD820" i="174"/>
  <c r="AH820" i="174"/>
  <c r="AG820" i="174"/>
  <c r="AF820" i="174"/>
  <c r="AC820" i="174"/>
  <c r="BL820" i="174"/>
  <c r="BG820" i="174"/>
  <c r="U820" i="174"/>
  <c r="BH820" i="174"/>
  <c r="Q815" i="174"/>
  <c r="AI822" i="174"/>
  <c r="BJ822" i="174"/>
  <c r="AF822" i="174"/>
  <c r="BL822" i="174"/>
  <c r="Q822" i="174"/>
  <c r="BE822" i="174"/>
  <c r="U822" i="174"/>
  <c r="AC822" i="174"/>
  <c r="BI822" i="174"/>
  <c r="BH822" i="174"/>
  <c r="V822" i="174"/>
  <c r="BG822" i="174"/>
  <c r="AH822" i="174"/>
  <c r="BH807" i="174"/>
  <c r="BL807" i="174"/>
  <c r="AG807" i="174"/>
  <c r="BF807" i="174"/>
  <c r="AF807" i="174"/>
  <c r="BJ807" i="174"/>
  <c r="AC807" i="174"/>
  <c r="Q807" i="174"/>
  <c r="BE807" i="174"/>
  <c r="AI810" i="174"/>
  <c r="AH810" i="174"/>
  <c r="U810" i="174"/>
  <c r="AG810" i="174"/>
  <c r="BJ810" i="174"/>
  <c r="AD810" i="174"/>
  <c r="BH810" i="174"/>
  <c r="R810" i="174"/>
  <c r="BG810" i="174"/>
  <c r="BE816" i="174"/>
  <c r="AI834" i="174"/>
  <c r="BH834" i="174"/>
  <c r="AD834" i="174"/>
  <c r="Q834" i="174"/>
  <c r="AG834" i="174"/>
  <c r="BJ834" i="174"/>
  <c r="BF834" i="174"/>
  <c r="V834" i="174"/>
  <c r="BE834" i="174"/>
  <c r="U834" i="174"/>
  <c r="BL834" i="174"/>
  <c r="R834" i="174"/>
  <c r="BI834" i="174"/>
  <c r="BG834" i="174"/>
  <c r="AH834" i="174"/>
  <c r="AF834" i="174"/>
  <c r="AC834" i="174"/>
  <c r="BH815" i="174"/>
  <c r="BF815" i="174"/>
  <c r="AG815" i="174"/>
  <c r="R815" i="174"/>
  <c r="BE815" i="174"/>
  <c r="V815" i="174"/>
  <c r="BJ815" i="174"/>
  <c r="BI815" i="174"/>
  <c r="U815" i="174"/>
  <c r="BG815" i="174"/>
  <c r="AD815" i="174"/>
  <c r="AI800" i="174"/>
  <c r="BG800" i="174"/>
  <c r="AC800" i="174"/>
  <c r="BH800" i="174"/>
  <c r="BE800" i="174"/>
  <c r="AG800" i="174"/>
  <c r="R800" i="174"/>
  <c r="BI800" i="174"/>
  <c r="BH805" i="174"/>
  <c r="BJ805" i="174"/>
  <c r="AF805" i="174"/>
  <c r="R805" i="174"/>
  <c r="BE805" i="174"/>
  <c r="V805" i="174"/>
  <c r="AG805" i="174"/>
  <c r="BL805" i="174"/>
  <c r="AC805" i="174"/>
  <c r="Q805" i="174"/>
  <c r="BF805" i="174"/>
  <c r="BH813" i="174"/>
  <c r="BE813" i="174"/>
  <c r="AG813" i="174"/>
  <c r="R813" i="174"/>
  <c r="BF813" i="174"/>
  <c r="V813" i="174"/>
  <c r="AD813" i="174"/>
  <c r="BL813" i="174"/>
  <c r="AC813" i="174"/>
  <c r="BJ813" i="174"/>
  <c r="U813" i="174"/>
  <c r="AF815" i="174"/>
  <c r="Q816" i="174"/>
  <c r="BI816" i="174"/>
  <c r="AI794" i="174"/>
  <c r="AH794" i="174"/>
  <c r="U794" i="174"/>
  <c r="BI794" i="174"/>
  <c r="AD794" i="174"/>
  <c r="BG794" i="174"/>
  <c r="V794" i="174"/>
  <c r="Q794" i="174"/>
  <c r="AG794" i="174"/>
  <c r="BG805" i="174"/>
  <c r="AF813" i="174"/>
  <c r="AH815" i="174"/>
  <c r="BJ816" i="174"/>
  <c r="V820" i="174"/>
  <c r="R822" i="174"/>
  <c r="BL838" i="174"/>
  <c r="AH838" i="174"/>
  <c r="V838" i="174"/>
  <c r="BJ838" i="174"/>
  <c r="AF838" i="174"/>
  <c r="BG838" i="174"/>
  <c r="AD838" i="174"/>
  <c r="BH838" i="174"/>
  <c r="AI838" i="174"/>
  <c r="R838" i="174"/>
  <c r="AG838" i="174"/>
  <c r="Q838" i="174"/>
  <c r="AC838" i="174"/>
  <c r="AD830" i="174"/>
  <c r="BH833" i="174"/>
  <c r="BG833" i="174"/>
  <c r="AC833" i="174"/>
  <c r="BF833" i="174"/>
  <c r="AI833" i="174"/>
  <c r="U833" i="174"/>
  <c r="BL833" i="174"/>
  <c r="AF833" i="174"/>
  <c r="Q833" i="174"/>
  <c r="BJ833" i="174"/>
  <c r="AD833" i="174"/>
  <c r="V833" i="174"/>
  <c r="R848" i="174"/>
  <c r="BG837" i="174"/>
  <c r="AD837" i="174"/>
  <c r="BJ837" i="174"/>
  <c r="AF837" i="174"/>
  <c r="AG837" i="174"/>
  <c r="R837" i="174"/>
  <c r="BL837" i="174"/>
  <c r="AC837" i="174"/>
  <c r="BH837" i="174"/>
  <c r="AI837" i="174"/>
  <c r="AH837" i="174"/>
  <c r="Q837" i="174"/>
  <c r="V837" i="174"/>
  <c r="BE838" i="174"/>
  <c r="AI792" i="174"/>
  <c r="BL792" i="174"/>
  <c r="AG792" i="174"/>
  <c r="U792" i="174"/>
  <c r="BH792" i="174"/>
  <c r="AC792" i="174"/>
  <c r="BI792" i="174"/>
  <c r="BH803" i="174"/>
  <c r="BI803" i="174"/>
  <c r="AD803" i="174"/>
  <c r="Q803" i="174"/>
  <c r="AI803" i="174"/>
  <c r="U803" i="174"/>
  <c r="AF803" i="174"/>
  <c r="AC806" i="174"/>
  <c r="AC808" i="174"/>
  <c r="BH817" i="174"/>
  <c r="BG817" i="174"/>
  <c r="AC817" i="174"/>
  <c r="AH817" i="174"/>
  <c r="BF817" i="174"/>
  <c r="Q817" i="174"/>
  <c r="AI817" i="174"/>
  <c r="AC823" i="174"/>
  <c r="AI824" i="174"/>
  <c r="BL824" i="174"/>
  <c r="AG824" i="174"/>
  <c r="AF824" i="174"/>
  <c r="R824" i="174"/>
  <c r="BF824" i="174"/>
  <c r="V824" i="174"/>
  <c r="Q824" i="174"/>
  <c r="BE824" i="174"/>
  <c r="BH829" i="174"/>
  <c r="BE829" i="174"/>
  <c r="BF829" i="174"/>
  <c r="V829" i="174"/>
  <c r="BJ829" i="174"/>
  <c r="AD829" i="174"/>
  <c r="BI829" i="174"/>
  <c r="AC829" i="174"/>
  <c r="R829" i="174"/>
  <c r="BG829" i="174"/>
  <c r="BE830" i="174"/>
  <c r="AG833" i="174"/>
  <c r="BF838" i="174"/>
  <c r="BL856" i="174"/>
  <c r="AH856" i="174"/>
  <c r="V856" i="174"/>
  <c r="AG856" i="174"/>
  <c r="AF856" i="174"/>
  <c r="R856" i="174"/>
  <c r="BG856" i="174"/>
  <c r="BF856" i="174"/>
  <c r="BH856" i="174"/>
  <c r="Q856" i="174"/>
  <c r="BE856" i="174"/>
  <c r="AI856" i="174"/>
  <c r="AD856" i="174"/>
  <c r="AC856" i="174"/>
  <c r="BJ856" i="174"/>
  <c r="U856" i="174"/>
  <c r="BH821" i="174"/>
  <c r="BJ821" i="174"/>
  <c r="AF821" i="174"/>
  <c r="R821" i="174"/>
  <c r="BE821" i="174"/>
  <c r="V821" i="174"/>
  <c r="BI821" i="174"/>
  <c r="AC821" i="174"/>
  <c r="AH821" i="174"/>
  <c r="AF823" i="174"/>
  <c r="BG830" i="174"/>
  <c r="AH833" i="174"/>
  <c r="AI836" i="174"/>
  <c r="BI836" i="174"/>
  <c r="R836" i="174"/>
  <c r="AH836" i="174"/>
  <c r="BL836" i="174"/>
  <c r="AF836" i="174"/>
  <c r="Q836" i="174"/>
  <c r="BG836" i="174"/>
  <c r="BF836" i="174"/>
  <c r="V836" i="174"/>
  <c r="AC836" i="174"/>
  <c r="BI838" i="174"/>
  <c r="AI806" i="174"/>
  <c r="BJ806" i="174"/>
  <c r="AF806" i="174"/>
  <c r="BL806" i="174"/>
  <c r="Q806" i="174"/>
  <c r="AG806" i="174"/>
  <c r="AI808" i="174"/>
  <c r="BL808" i="174"/>
  <c r="AG808" i="174"/>
  <c r="AF808" i="174"/>
  <c r="R808" i="174"/>
  <c r="AI814" i="174"/>
  <c r="BF814" i="174"/>
  <c r="BG814" i="174"/>
  <c r="V814" i="174"/>
  <c r="BJ814" i="174"/>
  <c r="Q814" i="174"/>
  <c r="R814" i="174"/>
  <c r="AH814" i="174"/>
  <c r="Q821" i="174"/>
  <c r="AI821" i="174"/>
  <c r="AI826" i="174"/>
  <c r="AH826" i="174"/>
  <c r="U826" i="174"/>
  <c r="AG826" i="174"/>
  <c r="BG826" i="174"/>
  <c r="Q826" i="174"/>
  <c r="BE826" i="174"/>
  <c r="R830" i="174"/>
  <c r="BE833" i="174"/>
  <c r="AD836" i="174"/>
  <c r="BE837" i="174"/>
  <c r="BG839" i="174"/>
  <c r="AD839" i="174"/>
  <c r="R839" i="174"/>
  <c r="BL839" i="174"/>
  <c r="AG839" i="174"/>
  <c r="AH839" i="174"/>
  <c r="BJ839" i="174"/>
  <c r="AC839" i="174"/>
  <c r="BH839" i="174"/>
  <c r="AI839" i="174"/>
  <c r="Q839" i="174"/>
  <c r="AF839" i="174"/>
  <c r="BG853" i="174"/>
  <c r="AD853" i="174"/>
  <c r="R853" i="174"/>
  <c r="BJ853" i="174"/>
  <c r="AF853" i="174"/>
  <c r="BE853" i="174"/>
  <c r="V853" i="174"/>
  <c r="BL853" i="174"/>
  <c r="BI853" i="174"/>
  <c r="AC853" i="174"/>
  <c r="U853" i="174"/>
  <c r="BF853" i="174"/>
  <c r="Q853" i="174"/>
  <c r="AI853" i="174"/>
  <c r="AH853" i="174"/>
  <c r="BH823" i="174"/>
  <c r="BL823" i="174"/>
  <c r="AG823" i="174"/>
  <c r="BF823" i="174"/>
  <c r="BJ823" i="174"/>
  <c r="AD823" i="174"/>
  <c r="Q823" i="174"/>
  <c r="AI823" i="174"/>
  <c r="AI830" i="174"/>
  <c r="BF830" i="174"/>
  <c r="BJ830" i="174"/>
  <c r="Q830" i="174"/>
  <c r="AH830" i="174"/>
  <c r="AG830" i="174"/>
  <c r="U830" i="174"/>
  <c r="BI830" i="174"/>
  <c r="BI833" i="174"/>
  <c r="BF837" i="174"/>
  <c r="BL848" i="174"/>
  <c r="AH848" i="174"/>
  <c r="V848" i="174"/>
  <c r="BG848" i="174"/>
  <c r="AC848" i="174"/>
  <c r="BH848" i="174"/>
  <c r="AG848" i="174"/>
  <c r="BJ848" i="174"/>
  <c r="BI848" i="174"/>
  <c r="U848" i="174"/>
  <c r="BF848" i="174"/>
  <c r="AI848" i="174"/>
  <c r="Q848" i="174"/>
  <c r="AF848" i="174"/>
  <c r="BH831" i="174"/>
  <c r="BF831" i="174"/>
  <c r="AC831" i="174"/>
  <c r="BI831" i="174"/>
  <c r="AH832" i="174"/>
  <c r="BG841" i="174"/>
  <c r="AD841" i="174"/>
  <c r="R841" i="174"/>
  <c r="AH841" i="174"/>
  <c r="U841" i="174"/>
  <c r="AI841" i="174"/>
  <c r="BL841" i="174"/>
  <c r="AI802" i="174"/>
  <c r="BH802" i="174"/>
  <c r="AD802" i="174"/>
  <c r="Q802" i="174"/>
  <c r="AC802" i="174"/>
  <c r="BI802" i="174"/>
  <c r="BH809" i="174"/>
  <c r="AH809" i="174"/>
  <c r="U809" i="174"/>
  <c r="BG809" i="174"/>
  <c r="BH819" i="174"/>
  <c r="BI819" i="174"/>
  <c r="AD819" i="174"/>
  <c r="Q819" i="174"/>
  <c r="BG819" i="174"/>
  <c r="Q825" i="174"/>
  <c r="AF825" i="174"/>
  <c r="AD831" i="174"/>
  <c r="BJ831" i="174"/>
  <c r="U832" i="174"/>
  <c r="R835" i="174"/>
  <c r="AG835" i="174"/>
  <c r="AF841" i="174"/>
  <c r="BL842" i="174"/>
  <c r="AH842" i="174"/>
  <c r="V842" i="174"/>
  <c r="AI842" i="174"/>
  <c r="U842" i="174"/>
  <c r="BI842" i="174"/>
  <c r="AD842" i="174"/>
  <c r="BL846" i="174"/>
  <c r="AH846" i="174"/>
  <c r="V846" i="174"/>
  <c r="BF846" i="174"/>
  <c r="BG846" i="174"/>
  <c r="AF846" i="174"/>
  <c r="R846" i="174"/>
  <c r="Q846" i="174"/>
  <c r="AI846" i="174"/>
  <c r="V847" i="174"/>
  <c r="BL852" i="174"/>
  <c r="AH852" i="174"/>
  <c r="V852" i="174"/>
  <c r="BI852" i="174"/>
  <c r="R852" i="174"/>
  <c r="BJ852" i="174"/>
  <c r="AD852" i="174"/>
  <c r="BE852" i="174"/>
  <c r="U852" i="174"/>
  <c r="AI852" i="174"/>
  <c r="BH852" i="174"/>
  <c r="AG854" i="174"/>
  <c r="AC855" i="174"/>
  <c r="AD865" i="174"/>
  <c r="AI854" i="174"/>
  <c r="AH855" i="174"/>
  <c r="AD864" i="174"/>
  <c r="AI832" i="174"/>
  <c r="BG832" i="174"/>
  <c r="AC832" i="174"/>
  <c r="AD832" i="174"/>
  <c r="BI832" i="174"/>
  <c r="V841" i="174"/>
  <c r="BF841" i="174"/>
  <c r="R854" i="174"/>
  <c r="BF863" i="174"/>
  <c r="AC863" i="174"/>
  <c r="Q863" i="174"/>
  <c r="AH863" i="174"/>
  <c r="U863" i="174"/>
  <c r="BJ863" i="174"/>
  <c r="BL863" i="174"/>
  <c r="AD863" i="174"/>
  <c r="BI863" i="174"/>
  <c r="BG863" i="174"/>
  <c r="V863" i="174"/>
  <c r="BE863" i="174"/>
  <c r="AI863" i="174"/>
  <c r="BH863" i="174"/>
  <c r="BJ866" i="174"/>
  <c r="AG866" i="174"/>
  <c r="U866" i="174"/>
  <c r="AH866" i="174"/>
  <c r="BE866" i="174"/>
  <c r="V866" i="174"/>
  <c r="BH866" i="174"/>
  <c r="BG866" i="174"/>
  <c r="BF866" i="174"/>
  <c r="AI866" i="174"/>
  <c r="R866" i="174"/>
  <c r="AF866" i="174"/>
  <c r="Q866" i="174"/>
  <c r="BL854" i="174"/>
  <c r="AH854" i="174"/>
  <c r="V854" i="174"/>
  <c r="BJ854" i="174"/>
  <c r="AF854" i="174"/>
  <c r="Q854" i="174"/>
  <c r="BF854" i="174"/>
  <c r="BE854" i="174"/>
  <c r="U854" i="174"/>
  <c r="BI854" i="174"/>
  <c r="BJ864" i="174"/>
  <c r="AG864" i="174"/>
  <c r="U864" i="174"/>
  <c r="AH864" i="174"/>
  <c r="BE864" i="174"/>
  <c r="V864" i="174"/>
  <c r="BI864" i="174"/>
  <c r="AC864" i="174"/>
  <c r="BH864" i="174"/>
  <c r="BG864" i="174"/>
  <c r="BF864" i="174"/>
  <c r="AI864" i="174"/>
  <c r="R864" i="174"/>
  <c r="AF864" i="174"/>
  <c r="Q864" i="174"/>
  <c r="BF865" i="174"/>
  <c r="AC865" i="174"/>
  <c r="Q865" i="174"/>
  <c r="AH865" i="174"/>
  <c r="U865" i="174"/>
  <c r="BJ865" i="174"/>
  <c r="BI865" i="174"/>
  <c r="BH865" i="174"/>
  <c r="BG865" i="174"/>
  <c r="V865" i="174"/>
  <c r="BE865" i="174"/>
  <c r="AI865" i="174"/>
  <c r="AG865" i="174"/>
  <c r="R865" i="174"/>
  <c r="AI818" i="174"/>
  <c r="BH818" i="174"/>
  <c r="AD818" i="174"/>
  <c r="Q818" i="174"/>
  <c r="AC818" i="174"/>
  <c r="BI818" i="174"/>
  <c r="BH825" i="174"/>
  <c r="AH825" i="174"/>
  <c r="U825" i="174"/>
  <c r="BG825" i="174"/>
  <c r="V831" i="174"/>
  <c r="BE831" i="174"/>
  <c r="R832" i="174"/>
  <c r="AF832" i="174"/>
  <c r="BL832" i="174"/>
  <c r="BH835" i="174"/>
  <c r="BI835" i="174"/>
  <c r="AD835" i="174"/>
  <c r="Q835" i="174"/>
  <c r="BG835" i="174"/>
  <c r="BI841" i="174"/>
  <c r="BG847" i="174"/>
  <c r="AD847" i="174"/>
  <c r="R847" i="174"/>
  <c r="BF847" i="174"/>
  <c r="AG847" i="174"/>
  <c r="BH847" i="174"/>
  <c r="Q847" i="174"/>
  <c r="AI847" i="174"/>
  <c r="BG855" i="174"/>
  <c r="AD855" i="174"/>
  <c r="R855" i="174"/>
  <c r="BL855" i="174"/>
  <c r="AG855" i="174"/>
  <c r="BF855" i="174"/>
  <c r="AF855" i="174"/>
  <c r="Q855" i="174"/>
  <c r="BJ855" i="174"/>
  <c r="U855" i="174"/>
  <c r="BI855" i="174"/>
  <c r="BH871" i="174"/>
  <c r="BG872" i="174"/>
  <c r="AF873" i="174"/>
  <c r="BG851" i="174"/>
  <c r="AD851" i="174"/>
  <c r="R851" i="174"/>
  <c r="BI851" i="174"/>
  <c r="Q851" i="174"/>
  <c r="BH851" i="174"/>
  <c r="BF867" i="174"/>
  <c r="AC867" i="174"/>
  <c r="Q867" i="174"/>
  <c r="AH867" i="174"/>
  <c r="U867" i="174"/>
  <c r="BJ867" i="174"/>
  <c r="AF867" i="174"/>
  <c r="BJ868" i="174"/>
  <c r="AG868" i="174"/>
  <c r="U868" i="174"/>
  <c r="AH868" i="174"/>
  <c r="BE868" i="174"/>
  <c r="V868" i="174"/>
  <c r="AD868" i="174"/>
  <c r="BL868" i="174"/>
  <c r="AD869" i="174"/>
  <c r="AC870" i="174"/>
  <c r="BI871" i="174"/>
  <c r="BI872" i="174"/>
  <c r="AI873" i="174"/>
  <c r="BJ875" i="174"/>
  <c r="AG875" i="174"/>
  <c r="U875" i="174"/>
  <c r="BI875" i="174"/>
  <c r="R875" i="174"/>
  <c r="BF875" i="174"/>
  <c r="BE875" i="174"/>
  <c r="AF875" i="174"/>
  <c r="Q875" i="174"/>
  <c r="BG875" i="174"/>
  <c r="BG845" i="174"/>
  <c r="AD845" i="174"/>
  <c r="R845" i="174"/>
  <c r="BE845" i="174"/>
  <c r="BH845" i="174"/>
  <c r="BG849" i="174"/>
  <c r="AD849" i="174"/>
  <c r="R849" i="174"/>
  <c r="BH849" i="174"/>
  <c r="AC849" i="174"/>
  <c r="BI849" i="174"/>
  <c r="AC851" i="174"/>
  <c r="BJ851" i="174"/>
  <c r="BL858" i="174"/>
  <c r="AH858" i="174"/>
  <c r="V858" i="174"/>
  <c r="AI858" i="174"/>
  <c r="U858" i="174"/>
  <c r="AC858" i="174"/>
  <c r="BH858" i="174"/>
  <c r="BF869" i="174"/>
  <c r="AC869" i="174"/>
  <c r="Q869" i="174"/>
  <c r="AH869" i="174"/>
  <c r="U869" i="174"/>
  <c r="BJ869" i="174"/>
  <c r="AF869" i="174"/>
  <c r="BJ870" i="174"/>
  <c r="AG870" i="174"/>
  <c r="U870" i="174"/>
  <c r="AH870" i="174"/>
  <c r="BE870" i="174"/>
  <c r="V870" i="174"/>
  <c r="AD870" i="174"/>
  <c r="BL870" i="174"/>
  <c r="AD871" i="174"/>
  <c r="AC872" i="174"/>
  <c r="BH875" i="174"/>
  <c r="BF871" i="174"/>
  <c r="AC871" i="174"/>
  <c r="Q871" i="174"/>
  <c r="AH871" i="174"/>
  <c r="U871" i="174"/>
  <c r="BJ871" i="174"/>
  <c r="AF871" i="174"/>
  <c r="BJ872" i="174"/>
  <c r="AG872" i="174"/>
  <c r="U872" i="174"/>
  <c r="AH872" i="174"/>
  <c r="BH872" i="174"/>
  <c r="BE872" i="174"/>
  <c r="V872" i="174"/>
  <c r="AD872" i="174"/>
  <c r="BJ873" i="174"/>
  <c r="AG873" i="174"/>
  <c r="U873" i="174"/>
  <c r="BI873" i="174"/>
  <c r="R873" i="174"/>
  <c r="BF873" i="174"/>
  <c r="BG873" i="174"/>
  <c r="V873" i="174"/>
  <c r="AH873" i="174"/>
  <c r="Q873" i="174"/>
  <c r="BH873" i="174"/>
  <c r="V867" i="174"/>
  <c r="BG867" i="174"/>
  <c r="BF868" i="174"/>
  <c r="BE869" i="174"/>
  <c r="R870" i="174"/>
  <c r="AI870" i="174"/>
  <c r="AI871" i="174"/>
  <c r="Q872" i="174"/>
  <c r="AF872" i="174"/>
  <c r="AC875" i="174"/>
  <c r="BH795" i="174"/>
  <c r="V795" i="174"/>
  <c r="AI795" i="174"/>
  <c r="AI796" i="174"/>
  <c r="V796" i="174"/>
  <c r="BE796" i="174"/>
  <c r="BH811" i="174"/>
  <c r="V811" i="174"/>
  <c r="AI811" i="174"/>
  <c r="AI812" i="174"/>
  <c r="V812" i="174"/>
  <c r="BE812" i="174"/>
  <c r="BH827" i="174"/>
  <c r="V827" i="174"/>
  <c r="AI827" i="174"/>
  <c r="AI828" i="174"/>
  <c r="V828" i="174"/>
  <c r="BE828" i="174"/>
  <c r="BL840" i="174"/>
  <c r="AH840" i="174"/>
  <c r="V840" i="174"/>
  <c r="AG840" i="174"/>
  <c r="AC840" i="174"/>
  <c r="BH840" i="174"/>
  <c r="AG845" i="174"/>
  <c r="AH849" i="174"/>
  <c r="BL850" i="174"/>
  <c r="AH850" i="174"/>
  <c r="V850" i="174"/>
  <c r="BH850" i="174"/>
  <c r="AD850" i="174"/>
  <c r="Q850" i="174"/>
  <c r="AC850" i="174"/>
  <c r="BI850" i="174"/>
  <c r="U851" i="174"/>
  <c r="AI851" i="174"/>
  <c r="BG857" i="174"/>
  <c r="AD857" i="174"/>
  <c r="R857" i="174"/>
  <c r="AH857" i="174"/>
  <c r="U857" i="174"/>
  <c r="BH857" i="174"/>
  <c r="AG858" i="174"/>
  <c r="BF861" i="174"/>
  <c r="AC861" i="174"/>
  <c r="Q861" i="174"/>
  <c r="AH861" i="174"/>
  <c r="U861" i="174"/>
  <c r="BJ861" i="174"/>
  <c r="AF861" i="174"/>
  <c r="BJ862" i="174"/>
  <c r="AG862" i="174"/>
  <c r="U862" i="174"/>
  <c r="AH862" i="174"/>
  <c r="BE862" i="174"/>
  <c r="V862" i="174"/>
  <c r="AD862" i="174"/>
  <c r="BL862" i="174"/>
  <c r="BH867" i="174"/>
  <c r="BG868" i="174"/>
  <c r="V869" i="174"/>
  <c r="BG869" i="174"/>
  <c r="BF870" i="174"/>
  <c r="BE871" i="174"/>
  <c r="R872" i="174"/>
  <c r="AI872" i="174"/>
  <c r="AC873" i="174"/>
  <c r="BF874" i="174"/>
  <c r="AC874" i="174"/>
  <c r="Q874" i="174"/>
  <c r="BJ874" i="174"/>
  <c r="AF874" i="174"/>
  <c r="AG874" i="174"/>
  <c r="R874" i="174"/>
  <c r="BG874" i="174"/>
  <c r="V874" i="174"/>
  <c r="AH874" i="174"/>
  <c r="BH874" i="174"/>
  <c r="AD875" i="174"/>
  <c r="BG843" i="174"/>
  <c r="AD843" i="174"/>
  <c r="R843" i="174"/>
  <c r="V843" i="174"/>
  <c r="AI843" i="174"/>
  <c r="BL844" i="174"/>
  <c r="AH844" i="174"/>
  <c r="V844" i="174"/>
  <c r="BE844" i="174"/>
  <c r="BG859" i="174"/>
  <c r="AD859" i="174"/>
  <c r="R859" i="174"/>
  <c r="V859" i="174"/>
  <c r="AI859" i="174"/>
  <c r="BJ860" i="174"/>
  <c r="AH860" i="174"/>
  <c r="V860" i="174"/>
  <c r="BE860" i="174"/>
  <c r="BE876" i="174"/>
  <c r="BI876" i="174"/>
  <c r="R876" i="174"/>
  <c r="AH876" i="174"/>
  <c r="AI876" i="174"/>
  <c r="AG876" i="174"/>
  <c r="BE892" i="174"/>
  <c r="AH892" i="174"/>
  <c r="U892" i="174"/>
  <c r="BI892" i="174"/>
  <c r="R892" i="174"/>
  <c r="BH892" i="174"/>
  <c r="AD892" i="174"/>
  <c r="Q892" i="174"/>
  <c r="BJ892" i="174"/>
  <c r="V892" i="174"/>
  <c r="BG892" i="174"/>
  <c r="AI892" i="174"/>
  <c r="AG892" i="174"/>
  <c r="AF892" i="174"/>
  <c r="AC892" i="174"/>
  <c r="BL892" i="174"/>
  <c r="BE882" i="174"/>
  <c r="BI882" i="174"/>
  <c r="R882" i="174"/>
  <c r="BH882" i="174"/>
  <c r="AD882" i="174"/>
  <c r="Q882" i="174"/>
  <c r="BF882" i="174"/>
  <c r="U882" i="174"/>
  <c r="AI882" i="174"/>
  <c r="V882" i="174"/>
  <c r="BL882" i="174"/>
  <c r="BF892" i="174"/>
  <c r="BE884" i="174"/>
  <c r="BI884" i="174"/>
  <c r="R884" i="174"/>
  <c r="BH884" i="174"/>
  <c r="AD884" i="174"/>
  <c r="Q884" i="174"/>
  <c r="AF884" i="174"/>
  <c r="BG884" i="174"/>
  <c r="V884" i="174"/>
  <c r="BF884" i="174"/>
  <c r="U884" i="174"/>
  <c r="BE880" i="174"/>
  <c r="BI880" i="174"/>
  <c r="R880" i="174"/>
  <c r="BF880" i="174"/>
  <c r="V880" i="174"/>
  <c r="AI880" i="174"/>
  <c r="U880" i="174"/>
  <c r="Q880" i="174"/>
  <c r="AH880" i="174"/>
  <c r="AF882" i="174"/>
  <c r="BG880" i="174"/>
  <c r="AG882" i="174"/>
  <c r="BE888" i="174"/>
  <c r="AH888" i="174"/>
  <c r="U888" i="174"/>
  <c r="BI888" i="174"/>
  <c r="R888" i="174"/>
  <c r="BH888" i="174"/>
  <c r="AD888" i="174"/>
  <c r="Q888" i="174"/>
  <c r="AF888" i="174"/>
  <c r="BL888" i="174"/>
  <c r="BJ888" i="174"/>
  <c r="V888" i="174"/>
  <c r="BG888" i="174"/>
  <c r="AI888" i="174"/>
  <c r="BE878" i="174"/>
  <c r="BI878" i="174"/>
  <c r="R878" i="174"/>
  <c r="AC878" i="174"/>
  <c r="BH878" i="174"/>
  <c r="AC886" i="174"/>
  <c r="AG890" i="174"/>
  <c r="BE894" i="174"/>
  <c r="BF894" i="174"/>
  <c r="AH894" i="174"/>
  <c r="U894" i="174"/>
  <c r="BI894" i="174"/>
  <c r="R894" i="174"/>
  <c r="BH894" i="174"/>
  <c r="AD894" i="174"/>
  <c r="Q894" i="174"/>
  <c r="BL894" i="174"/>
  <c r="AD878" i="174"/>
  <c r="BJ878" i="174"/>
  <c r="BE890" i="174"/>
  <c r="AH890" i="174"/>
  <c r="U890" i="174"/>
  <c r="BI890" i="174"/>
  <c r="R890" i="174"/>
  <c r="BH890" i="174"/>
  <c r="AD890" i="174"/>
  <c r="Q890" i="174"/>
  <c r="BF890" i="174"/>
  <c r="BE886" i="174"/>
  <c r="AH886" i="174"/>
  <c r="U886" i="174"/>
  <c r="BI886" i="174"/>
  <c r="R886" i="174"/>
  <c r="BH886" i="174"/>
  <c r="AD886" i="174"/>
  <c r="Q886" i="174"/>
  <c r="BF886" i="174"/>
  <c r="V890" i="174"/>
  <c r="BJ890" i="174"/>
  <c r="AF890" i="174"/>
  <c r="BE941" i="174"/>
  <c r="BG941" i="174"/>
  <c r="AC941" i="174"/>
  <c r="BF941" i="174"/>
  <c r="V941" i="174"/>
  <c r="AI941" i="174"/>
  <c r="U941" i="174"/>
  <c r="AH941" i="174"/>
  <c r="AG941" i="174"/>
  <c r="BL941" i="174"/>
  <c r="AF941" i="174"/>
  <c r="R941" i="174"/>
  <c r="BJ941" i="174"/>
  <c r="Q941" i="174"/>
  <c r="BH941" i="174"/>
  <c r="BE949" i="174"/>
  <c r="BG949" i="174"/>
  <c r="AC949" i="174"/>
  <c r="BF949" i="174"/>
  <c r="AH949" i="174"/>
  <c r="U949" i="174"/>
  <c r="AF949" i="174"/>
  <c r="BL949" i="174"/>
  <c r="AD949" i="174"/>
  <c r="BJ949" i="174"/>
  <c r="V949" i="174"/>
  <c r="BI949" i="174"/>
  <c r="BH949" i="174"/>
  <c r="AG949" i="174"/>
  <c r="Q949" i="174"/>
  <c r="Q896" i="174"/>
  <c r="AD896" i="174"/>
  <c r="BH896" i="174"/>
  <c r="Q898" i="174"/>
  <c r="AD898" i="174"/>
  <c r="BH898" i="174"/>
  <c r="Q900" i="174"/>
  <c r="AD900" i="174"/>
  <c r="BH900" i="174"/>
  <c r="R902" i="174"/>
  <c r="AF902" i="174"/>
  <c r="BL902" i="174"/>
  <c r="BE937" i="174"/>
  <c r="BG937" i="174"/>
  <c r="AC937" i="174"/>
  <c r="BF937" i="174"/>
  <c r="V937" i="174"/>
  <c r="AI937" i="174"/>
  <c r="U937" i="174"/>
  <c r="AH937" i="174"/>
  <c r="AG937" i="174"/>
  <c r="BL937" i="174"/>
  <c r="AF937" i="174"/>
  <c r="R937" i="174"/>
  <c r="BJ937" i="174"/>
  <c r="Q937" i="174"/>
  <c r="BH937" i="174"/>
  <c r="R896" i="174"/>
  <c r="BI896" i="174"/>
  <c r="R898" i="174"/>
  <c r="BI898" i="174"/>
  <c r="R900" i="174"/>
  <c r="BI900" i="174"/>
  <c r="AG902" i="174"/>
  <c r="R949" i="174"/>
  <c r="AD941" i="174"/>
  <c r="AI949" i="174"/>
  <c r="BI941" i="174"/>
  <c r="BE945" i="174"/>
  <c r="BG945" i="174"/>
  <c r="AC945" i="174"/>
  <c r="BF945" i="174"/>
  <c r="V945" i="174"/>
  <c r="AI945" i="174"/>
  <c r="U945" i="174"/>
  <c r="AH945" i="174"/>
  <c r="AG945" i="174"/>
  <c r="BL945" i="174"/>
  <c r="AF945" i="174"/>
  <c r="R945" i="174"/>
  <c r="BJ945" i="174"/>
  <c r="Q945" i="174"/>
  <c r="BH945" i="174"/>
  <c r="U896" i="174"/>
  <c r="AH896" i="174"/>
  <c r="U898" i="174"/>
  <c r="AH898" i="174"/>
  <c r="U900" i="174"/>
  <c r="AH900" i="174"/>
  <c r="BI937" i="174"/>
  <c r="BE896" i="174"/>
  <c r="V896" i="174"/>
  <c r="AI896" i="174"/>
  <c r="BE898" i="174"/>
  <c r="V898" i="174"/>
  <c r="AI898" i="174"/>
  <c r="BE900" i="174"/>
  <c r="V900" i="174"/>
  <c r="AI900" i="174"/>
  <c r="BE902" i="174"/>
  <c r="AI902" i="174"/>
  <c r="V902" i="174"/>
  <c r="AC902" i="174"/>
  <c r="BH902" i="174"/>
  <c r="BF896" i="174"/>
  <c r="BF898" i="174"/>
  <c r="BF900" i="174"/>
  <c r="AD902" i="174"/>
  <c r="BI902" i="174"/>
  <c r="AD945" i="174"/>
  <c r="U943" i="174"/>
  <c r="AI943" i="174"/>
  <c r="U947" i="174"/>
  <c r="AI947" i="174"/>
  <c r="BE904" i="174"/>
  <c r="V904" i="174"/>
  <c r="AI904" i="174"/>
  <c r="BE906" i="174"/>
  <c r="V906" i="174"/>
  <c r="AI906" i="174"/>
  <c r="BE908" i="174"/>
  <c r="V908" i="174"/>
  <c r="AI908" i="174"/>
  <c r="BE910" i="174"/>
  <c r="V910" i="174"/>
  <c r="AI910" i="174"/>
  <c r="BE912" i="174"/>
  <c r="V912" i="174"/>
  <c r="AI912" i="174"/>
  <c r="BE914" i="174"/>
  <c r="V914" i="174"/>
  <c r="AI914" i="174"/>
  <c r="BE916" i="174"/>
  <c r="V916" i="174"/>
  <c r="AI916" i="174"/>
  <c r="BE918" i="174"/>
  <c r="V918" i="174"/>
  <c r="AI918" i="174"/>
  <c r="BE920" i="174"/>
  <c r="V920" i="174"/>
  <c r="AI920" i="174"/>
  <c r="BE922" i="174"/>
  <c r="V922" i="174"/>
  <c r="AI922" i="174"/>
  <c r="BE924" i="174"/>
  <c r="V924" i="174"/>
  <c r="AI924" i="174"/>
  <c r="BE926" i="174"/>
  <c r="V926" i="174"/>
  <c r="AI926" i="174"/>
  <c r="BE928" i="174"/>
  <c r="V928" i="174"/>
  <c r="AI928" i="174"/>
  <c r="BE930" i="174"/>
  <c r="V930" i="174"/>
  <c r="AI930" i="174"/>
  <c r="BE932" i="174"/>
  <c r="V932" i="174"/>
  <c r="AI932" i="174"/>
  <c r="BE934" i="174"/>
  <c r="V934" i="174"/>
  <c r="AI934" i="174"/>
  <c r="BI936" i="174"/>
  <c r="AF936" i="174"/>
  <c r="BF936" i="174"/>
  <c r="V936" i="174"/>
  <c r="BE936" i="174"/>
  <c r="V939" i="174"/>
  <c r="BF939" i="174"/>
  <c r="V943" i="174"/>
  <c r="BF943" i="174"/>
  <c r="V947" i="174"/>
  <c r="BF947" i="174"/>
  <c r="BE972" i="174"/>
  <c r="BE939" i="174"/>
  <c r="BG939" i="174"/>
  <c r="AC939" i="174"/>
  <c r="AD939" i="174"/>
  <c r="BI939" i="174"/>
  <c r="BE943" i="174"/>
  <c r="BG943" i="174"/>
  <c r="AC943" i="174"/>
  <c r="AD943" i="174"/>
  <c r="BI943" i="174"/>
  <c r="BE947" i="174"/>
  <c r="BG947" i="174"/>
  <c r="AC947" i="174"/>
  <c r="AD947" i="174"/>
  <c r="BI947" i="174"/>
  <c r="BE982" i="174"/>
  <c r="BG982" i="174"/>
  <c r="AC982" i="174"/>
  <c r="AG982" i="174"/>
  <c r="AI982" i="174"/>
  <c r="BL982" i="174"/>
  <c r="BJ982" i="174"/>
  <c r="AD982" i="174"/>
  <c r="U982" i="174"/>
  <c r="BI982" i="174"/>
  <c r="R982" i="174"/>
  <c r="BH982" i="174"/>
  <c r="Q982" i="174"/>
  <c r="BF982" i="174"/>
  <c r="AH982" i="174"/>
  <c r="AF982" i="174"/>
  <c r="BJ975" i="174"/>
  <c r="AG975" i="174"/>
  <c r="U975" i="174"/>
  <c r="BF975" i="174"/>
  <c r="BI975" i="174"/>
  <c r="AD975" i="174"/>
  <c r="BE975" i="174"/>
  <c r="V975" i="174"/>
  <c r="AF975" i="174"/>
  <c r="AC975" i="174"/>
  <c r="BL975" i="174"/>
  <c r="BH975" i="174"/>
  <c r="BG975" i="174"/>
  <c r="AI975" i="174"/>
  <c r="R975" i="174"/>
  <c r="BF972" i="174"/>
  <c r="AC972" i="174"/>
  <c r="Q972" i="174"/>
  <c r="BG972" i="174"/>
  <c r="AI972" i="174"/>
  <c r="U972" i="174"/>
  <c r="BL972" i="174"/>
  <c r="AF972" i="174"/>
  <c r="R972" i="174"/>
  <c r="AH972" i="174"/>
  <c r="AG972" i="174"/>
  <c r="AD972" i="174"/>
  <c r="BJ972" i="174"/>
  <c r="BI972" i="174"/>
  <c r="V972" i="174"/>
  <c r="V982" i="174"/>
  <c r="BF978" i="174"/>
  <c r="AC978" i="174"/>
  <c r="Q978" i="174"/>
  <c r="BG978" i="174"/>
  <c r="AI978" i="174"/>
  <c r="U978" i="174"/>
  <c r="BL978" i="174"/>
  <c r="AF978" i="174"/>
  <c r="R978" i="174"/>
  <c r="BE978" i="174"/>
  <c r="BF968" i="174"/>
  <c r="AC968" i="174"/>
  <c r="Q968" i="174"/>
  <c r="BG968" i="174"/>
  <c r="AI968" i="174"/>
  <c r="U968" i="174"/>
  <c r="BL968" i="174"/>
  <c r="AF968" i="174"/>
  <c r="R968" i="174"/>
  <c r="BE968" i="174"/>
  <c r="BJ971" i="174"/>
  <c r="AG971" i="174"/>
  <c r="U971" i="174"/>
  <c r="BF971" i="174"/>
  <c r="BI971" i="174"/>
  <c r="AD971" i="174"/>
  <c r="BE971" i="174"/>
  <c r="V971" i="174"/>
  <c r="Q971" i="174"/>
  <c r="AH971" i="174"/>
  <c r="BH978" i="174"/>
  <c r="AG959" i="174"/>
  <c r="BL959" i="174"/>
  <c r="AG961" i="174"/>
  <c r="BL961" i="174"/>
  <c r="BJ963" i="174"/>
  <c r="BH968" i="174"/>
  <c r="R971" i="174"/>
  <c r="AI971" i="174"/>
  <c r="BF974" i="174"/>
  <c r="AC974" i="174"/>
  <c r="Q974" i="174"/>
  <c r="BG974" i="174"/>
  <c r="AI974" i="174"/>
  <c r="U974" i="174"/>
  <c r="BL974" i="174"/>
  <c r="AF974" i="174"/>
  <c r="R974" i="174"/>
  <c r="BE974" i="174"/>
  <c r="BJ977" i="174"/>
  <c r="AG977" i="174"/>
  <c r="U977" i="174"/>
  <c r="BF977" i="174"/>
  <c r="BI977" i="174"/>
  <c r="AD977" i="174"/>
  <c r="BE977" i="174"/>
  <c r="V977" i="174"/>
  <c r="Q977" i="174"/>
  <c r="AH977" i="174"/>
  <c r="V978" i="174"/>
  <c r="BI978" i="174"/>
  <c r="U951" i="174"/>
  <c r="AH951" i="174"/>
  <c r="U953" i="174"/>
  <c r="AH953" i="174"/>
  <c r="U955" i="174"/>
  <c r="AH955" i="174"/>
  <c r="U957" i="174"/>
  <c r="AH957" i="174"/>
  <c r="U959" i="174"/>
  <c r="AH959" i="174"/>
  <c r="U961" i="174"/>
  <c r="AH961" i="174"/>
  <c r="AD963" i="174"/>
  <c r="BJ967" i="174"/>
  <c r="AG967" i="174"/>
  <c r="U967" i="174"/>
  <c r="BF967" i="174"/>
  <c r="BI967" i="174"/>
  <c r="AD967" i="174"/>
  <c r="BE967" i="174"/>
  <c r="V967" i="174"/>
  <c r="Q967" i="174"/>
  <c r="AH967" i="174"/>
  <c r="V968" i="174"/>
  <c r="BI968" i="174"/>
  <c r="BG971" i="174"/>
  <c r="BJ978" i="174"/>
  <c r="BE980" i="174"/>
  <c r="BG980" i="174"/>
  <c r="AC980" i="174"/>
  <c r="Q980" i="174"/>
  <c r="BH980" i="174"/>
  <c r="AI980" i="174"/>
  <c r="U980" i="174"/>
  <c r="AF980" i="174"/>
  <c r="R980" i="174"/>
  <c r="BF980" i="174"/>
  <c r="BE951" i="174"/>
  <c r="V951" i="174"/>
  <c r="AI951" i="174"/>
  <c r="BE953" i="174"/>
  <c r="V953" i="174"/>
  <c r="AI953" i="174"/>
  <c r="BE955" i="174"/>
  <c r="V955" i="174"/>
  <c r="AI955" i="174"/>
  <c r="BE957" i="174"/>
  <c r="V957" i="174"/>
  <c r="AI957" i="174"/>
  <c r="BE959" i="174"/>
  <c r="V959" i="174"/>
  <c r="AI959" i="174"/>
  <c r="BE961" i="174"/>
  <c r="V961" i="174"/>
  <c r="AI961" i="174"/>
  <c r="BF963" i="174"/>
  <c r="AC963" i="174"/>
  <c r="Q963" i="174"/>
  <c r="BI963" i="174"/>
  <c r="R963" i="174"/>
  <c r="BE963" i="174"/>
  <c r="AF963" i="174"/>
  <c r="R967" i="174"/>
  <c r="AI967" i="174"/>
  <c r="BJ968" i="174"/>
  <c r="BF970" i="174"/>
  <c r="AC970" i="174"/>
  <c r="Q970" i="174"/>
  <c r="BG970" i="174"/>
  <c r="AI970" i="174"/>
  <c r="U970" i="174"/>
  <c r="BL970" i="174"/>
  <c r="AF970" i="174"/>
  <c r="R970" i="174"/>
  <c r="BE970" i="174"/>
  <c r="BH971" i="174"/>
  <c r="BJ973" i="174"/>
  <c r="AG973" i="174"/>
  <c r="U973" i="174"/>
  <c r="BF973" i="174"/>
  <c r="BI973" i="174"/>
  <c r="AD973" i="174"/>
  <c r="BE973" i="174"/>
  <c r="V973" i="174"/>
  <c r="Q973" i="174"/>
  <c r="AH973" i="174"/>
  <c r="AD978" i="174"/>
  <c r="BI980" i="174"/>
  <c r="BF951" i="174"/>
  <c r="BF953" i="174"/>
  <c r="BF955" i="174"/>
  <c r="BF957" i="174"/>
  <c r="BF959" i="174"/>
  <c r="BF961" i="174"/>
  <c r="AG963" i="174"/>
  <c r="BJ964" i="174"/>
  <c r="AG964" i="174"/>
  <c r="U964" i="174"/>
  <c r="BH964" i="174"/>
  <c r="AD964" i="174"/>
  <c r="Q964" i="174"/>
  <c r="BE964" i="174"/>
  <c r="BG967" i="174"/>
  <c r="AD968" i="174"/>
  <c r="BH970" i="174"/>
  <c r="BL971" i="174"/>
  <c r="R973" i="174"/>
  <c r="AI973" i="174"/>
  <c r="BJ974" i="174"/>
  <c r="BF976" i="174"/>
  <c r="AC976" i="174"/>
  <c r="Q976" i="174"/>
  <c r="BG976" i="174"/>
  <c r="AI976" i="174"/>
  <c r="U976" i="174"/>
  <c r="BL976" i="174"/>
  <c r="AF976" i="174"/>
  <c r="R976" i="174"/>
  <c r="BE976" i="174"/>
  <c r="BH977" i="174"/>
  <c r="BJ979" i="174"/>
  <c r="AG979" i="174"/>
  <c r="U979" i="174"/>
  <c r="BF979" i="174"/>
  <c r="BI979" i="174"/>
  <c r="AD979" i="174"/>
  <c r="BE979" i="174"/>
  <c r="V979" i="174"/>
  <c r="Q979" i="174"/>
  <c r="AH979" i="174"/>
  <c r="V980" i="174"/>
  <c r="BJ980" i="174"/>
  <c r="AF877" i="174"/>
  <c r="AF879" i="174"/>
  <c r="AF881" i="174"/>
  <c r="AF883" i="174"/>
  <c r="AF885" i="174"/>
  <c r="AF887" i="174"/>
  <c r="AF889" i="174"/>
  <c r="AF891" i="174"/>
  <c r="AF893" i="174"/>
  <c r="AF895" i="174"/>
  <c r="AF897" i="174"/>
  <c r="AF899" i="174"/>
  <c r="AF901" i="174"/>
  <c r="AF903" i="174"/>
  <c r="AF905" i="174"/>
  <c r="AF907" i="174"/>
  <c r="AF909" i="174"/>
  <c r="AF911" i="174"/>
  <c r="AF913" i="174"/>
  <c r="AF915" i="174"/>
  <c r="AF917" i="174"/>
  <c r="AF919" i="174"/>
  <c r="AF921" i="174"/>
  <c r="AF923" i="174"/>
  <c r="AF925" i="174"/>
  <c r="AF927" i="174"/>
  <c r="AF929" i="174"/>
  <c r="AF931" i="174"/>
  <c r="AF933" i="174"/>
  <c r="AF935" i="174"/>
  <c r="AC951" i="174"/>
  <c r="BG951" i="174"/>
  <c r="AC953" i="174"/>
  <c r="BG953" i="174"/>
  <c r="AC955" i="174"/>
  <c r="BG955" i="174"/>
  <c r="AC957" i="174"/>
  <c r="BG957" i="174"/>
  <c r="AC959" i="174"/>
  <c r="BG959" i="174"/>
  <c r="AC961" i="174"/>
  <c r="BG961" i="174"/>
  <c r="AH963" i="174"/>
  <c r="AF964" i="174"/>
  <c r="BJ965" i="174"/>
  <c r="BF965" i="174"/>
  <c r="AC965" i="174"/>
  <c r="Q965" i="174"/>
  <c r="BI965" i="174"/>
  <c r="R965" i="174"/>
  <c r="BE965" i="174"/>
  <c r="AF965" i="174"/>
  <c r="BF966" i="174"/>
  <c r="AC966" i="174"/>
  <c r="Q966" i="174"/>
  <c r="BG966" i="174"/>
  <c r="AI966" i="174"/>
  <c r="U966" i="174"/>
  <c r="BL966" i="174"/>
  <c r="AF966" i="174"/>
  <c r="R966" i="174"/>
  <c r="BE966" i="174"/>
  <c r="BH967" i="174"/>
  <c r="BJ969" i="174"/>
  <c r="AG969" i="174"/>
  <c r="U969" i="174"/>
  <c r="BF969" i="174"/>
  <c r="BI969" i="174"/>
  <c r="AD969" i="174"/>
  <c r="BE969" i="174"/>
  <c r="V969" i="174"/>
  <c r="Q969" i="174"/>
  <c r="AH969" i="174"/>
  <c r="V970" i="174"/>
  <c r="BI970" i="174"/>
  <c r="AC971" i="174"/>
  <c r="BG973" i="174"/>
  <c r="AD974" i="174"/>
  <c r="BH976" i="174"/>
  <c r="BL977" i="174"/>
  <c r="AG978" i="174"/>
  <c r="R979" i="174"/>
  <c r="AI979" i="174"/>
  <c r="BL980" i="174"/>
  <c r="AF984" i="174"/>
  <c r="Q984" i="174"/>
  <c r="BE984" i="174"/>
  <c r="BG984" i="174"/>
  <c r="AC984" i="174"/>
  <c r="BH984" i="174"/>
  <c r="AH984" i="174"/>
  <c r="R984" i="174"/>
  <c r="AI984" i="174"/>
  <c r="AF938" i="174"/>
  <c r="AF940" i="174"/>
  <c r="AF942" i="174"/>
  <c r="AF944" i="174"/>
  <c r="AF946" i="174"/>
  <c r="AF948" i="174"/>
  <c r="AF950" i="174"/>
  <c r="AF952" i="174"/>
  <c r="AF954" i="174"/>
  <c r="AF956" i="174"/>
  <c r="AF958" i="174"/>
  <c r="AF960" i="174"/>
  <c r="AF962" i="174"/>
  <c r="U984" i="174"/>
  <c r="BI984" i="174"/>
  <c r="BE986" i="174"/>
  <c r="BI986" i="174"/>
  <c r="R986" i="174"/>
  <c r="BH986" i="174"/>
  <c r="AD986" i="174"/>
  <c r="Q986" i="174"/>
  <c r="BG986" i="174"/>
  <c r="AC986" i="174"/>
  <c r="BF986" i="174"/>
  <c r="U986" i="174"/>
  <c r="BH988" i="174"/>
  <c r="BG988" i="174"/>
  <c r="AD988" i="174"/>
  <c r="R988" i="174"/>
  <c r="BE988" i="174"/>
  <c r="BI988" i="174"/>
  <c r="V988" i="174"/>
  <c r="BF988" i="174"/>
  <c r="U988" i="174"/>
  <c r="AI988" i="174"/>
  <c r="AH988" i="174"/>
  <c r="Q988" i="174"/>
  <c r="AF988" i="174"/>
  <c r="BH994" i="174"/>
  <c r="BG994" i="174"/>
  <c r="AD994" i="174"/>
  <c r="R994" i="174"/>
  <c r="BF994" i="174"/>
  <c r="AC994" i="174"/>
  <c r="Q994" i="174"/>
  <c r="BE994" i="174"/>
  <c r="AG994" i="174"/>
  <c r="AF994" i="174"/>
  <c r="BL994" i="174"/>
  <c r="V994" i="174"/>
  <c r="BI994" i="174"/>
  <c r="BJ994" i="174"/>
  <c r="BH990" i="174"/>
  <c r="BG990" i="174"/>
  <c r="AD990" i="174"/>
  <c r="R990" i="174"/>
  <c r="BE990" i="174"/>
  <c r="BL990" i="174"/>
  <c r="AC990" i="174"/>
  <c r="BJ990" i="174"/>
  <c r="BI990" i="174"/>
  <c r="V990" i="174"/>
  <c r="BF990" i="174"/>
  <c r="U990" i="174"/>
  <c r="AG990" i="174"/>
  <c r="AG986" i="174"/>
  <c r="BL988" i="174"/>
  <c r="AH990" i="174"/>
  <c r="BH992" i="174"/>
  <c r="BG992" i="174"/>
  <c r="AD992" i="174"/>
  <c r="R992" i="174"/>
  <c r="BF992" i="174"/>
  <c r="AC992" i="174"/>
  <c r="Q992" i="174"/>
  <c r="BE992" i="174"/>
  <c r="BI992" i="174"/>
  <c r="U992" i="174"/>
  <c r="BJ992" i="174"/>
  <c r="V992" i="174"/>
  <c r="BL992" i="174"/>
  <c r="BE995" i="174"/>
  <c r="AF996" i="174"/>
  <c r="BI996" i="174"/>
  <c r="BE997" i="174"/>
  <c r="AF998" i="174"/>
  <c r="BI998" i="174"/>
  <c r="BE999" i="174"/>
  <c r="AF1000" i="174"/>
  <c r="BI1000" i="174"/>
  <c r="AF981" i="174"/>
  <c r="AF983" i="174"/>
  <c r="AF985" i="174"/>
  <c r="AF987" i="174"/>
  <c r="BI987" i="174"/>
  <c r="AF989" i="174"/>
  <c r="BI989" i="174"/>
  <c r="AF991" i="174"/>
  <c r="BI991" i="174"/>
  <c r="AF993" i="174"/>
  <c r="BI993" i="174"/>
  <c r="AF995" i="174"/>
  <c r="BI995" i="174"/>
  <c r="BE996" i="174"/>
  <c r="AF997" i="174"/>
  <c r="BI997" i="174"/>
  <c r="BE998" i="174"/>
  <c r="AF999" i="174"/>
  <c r="BI999" i="174"/>
  <c r="BE1000" i="174"/>
  <c r="U991" i="174"/>
  <c r="AG991" i="174"/>
  <c r="BJ991" i="174"/>
  <c r="U993" i="174"/>
  <c r="AG993" i="174"/>
  <c r="BJ993" i="174"/>
  <c r="U995" i="174"/>
  <c r="AG995" i="174"/>
  <c r="BJ995" i="174"/>
  <c r="Q996" i="174"/>
  <c r="AC996" i="174"/>
  <c r="BF996" i="174"/>
  <c r="U997" i="174"/>
  <c r="AG997" i="174"/>
  <c r="BJ997" i="174"/>
  <c r="Q998" i="174"/>
  <c r="AC998" i="174"/>
  <c r="BF998" i="174"/>
  <c r="U999" i="174"/>
  <c r="AG999" i="174"/>
  <c r="BJ999" i="174"/>
  <c r="Q1000" i="174"/>
  <c r="AC1000" i="174"/>
  <c r="BF1000" i="174"/>
  <c r="V987" i="174"/>
  <c r="AH987" i="174"/>
  <c r="BL987" i="174"/>
  <c r="V989" i="174"/>
  <c r="AH989" i="174"/>
  <c r="BL989" i="174"/>
  <c r="V991" i="174"/>
  <c r="AH991" i="174"/>
  <c r="BL991" i="174"/>
  <c r="V993" i="174"/>
  <c r="AH993" i="174"/>
  <c r="BL993" i="174"/>
  <c r="V995" i="174"/>
  <c r="AH995" i="174"/>
  <c r="BL995" i="174"/>
  <c r="R996" i="174"/>
  <c r="AD996" i="174"/>
  <c r="BG996" i="174"/>
  <c r="V997" i="174"/>
  <c r="AH997" i="174"/>
  <c r="BL997" i="174"/>
  <c r="R998" i="174"/>
  <c r="AD998" i="174"/>
  <c r="BG998" i="174"/>
  <c r="V999" i="174"/>
  <c r="AH999" i="174"/>
  <c r="BL999" i="174"/>
  <c r="R1000" i="174"/>
  <c r="AD1000" i="174"/>
  <c r="BG1000" i="174"/>
  <c r="AI987" i="174"/>
  <c r="AI989" i="174"/>
  <c r="AI991" i="174"/>
  <c r="AI993" i="174"/>
  <c r="AI995" i="174"/>
  <c r="AI997" i="174"/>
  <c r="AI999" i="174"/>
  <c r="S3" i="174" l="1"/>
  <c r="AR3" i="174"/>
  <c r="AQ3" i="174"/>
  <c r="AS3" i="174"/>
  <c r="AV3" i="174"/>
  <c r="AU3" i="174"/>
  <c r="AT3" i="174"/>
  <c r="AI699" i="174"/>
  <c r="R699" i="174"/>
  <c r="R700" i="174"/>
  <c r="AC699" i="174"/>
  <c r="AC701" i="174"/>
  <c r="AC702" i="174"/>
  <c r="G594" i="174"/>
  <c r="G595" i="174" l="1"/>
  <c r="G593" i="174"/>
  <c r="G592" i="174"/>
  <c r="C592" i="174"/>
  <c r="C595" i="174"/>
  <c r="C594" i="174"/>
  <c r="C593" i="174"/>
  <c r="BE702" i="174"/>
  <c r="BE701" i="174"/>
  <c r="BE699" i="174"/>
  <c r="BE700" i="174"/>
  <c r="R702" i="174"/>
  <c r="R701" i="174"/>
  <c r="AI702" i="174"/>
  <c r="AI701" i="174"/>
  <c r="AI700" i="174"/>
  <c r="BE298" i="174" l="1"/>
  <c r="BE295" i="174"/>
  <c r="BE291" i="174" l="1"/>
  <c r="BE292" i="174"/>
  <c r="BE296" i="174"/>
  <c r="BE300" i="174"/>
  <c r="BE304" i="174"/>
  <c r="BE308" i="174"/>
  <c r="BE297" i="174"/>
  <c r="BE301" i="174"/>
  <c r="BE305" i="174"/>
  <c r="BE294" i="174"/>
  <c r="BE302" i="174"/>
  <c r="BE306" i="174"/>
  <c r="BE299" i="174"/>
  <c r="BE303" i="174"/>
  <c r="BE307" i="174"/>
  <c r="BE293" i="174"/>
  <c r="AC700" i="174" l="1"/>
  <c r="Q675" i="174"/>
  <c r="Q7" i="174"/>
  <c r="Q171" i="174"/>
  <c r="Q698" i="174"/>
  <c r="Q580" i="174"/>
  <c r="Q385" i="174"/>
  <c r="Q364" i="174"/>
  <c r="Q81" i="174"/>
  <c r="Q55" i="174"/>
  <c r="Q38" i="174"/>
  <c r="Q29" i="174"/>
  <c r="Q690" i="174"/>
  <c r="Q654" i="174"/>
  <c r="Q643" i="174"/>
  <c r="Q633" i="174"/>
  <c r="Q632" i="174"/>
  <c r="Q614" i="174"/>
  <c r="Q605" i="174"/>
  <c r="Q599" i="174"/>
  <c r="Q589" i="174"/>
  <c r="Q520" i="174"/>
  <c r="Q517" i="174"/>
  <c r="Q493" i="174"/>
  <c r="Q437" i="174"/>
  <c r="Q426" i="174"/>
  <c r="Q425" i="174"/>
  <c r="Q377" i="174"/>
  <c r="Q369" i="174"/>
  <c r="Q366" i="174"/>
  <c r="Q284" i="174"/>
  <c r="Q256" i="174"/>
  <c r="Q240" i="174"/>
  <c r="Q222" i="174"/>
  <c r="Q193" i="174"/>
  <c r="Q191" i="174"/>
  <c r="Q178" i="174"/>
  <c r="Q163" i="174"/>
  <c r="Q119" i="174"/>
  <c r="Q118" i="174"/>
  <c r="Q80" i="174"/>
  <c r="Q56" i="174"/>
  <c r="Q42" i="174"/>
  <c r="Q26" i="174"/>
  <c r="Q25" i="174"/>
  <c r="Q23" i="174"/>
  <c r="Q22" i="174"/>
  <c r="Q16" i="174"/>
  <c r="Q15" i="174"/>
  <c r="Q692" i="174"/>
  <c r="Q685" i="174"/>
  <c r="Q678" i="174"/>
  <c r="Q671" i="174"/>
  <c r="Q665" i="174"/>
  <c r="Q656" i="174"/>
  <c r="Q650" i="174"/>
  <c r="Q638" i="174"/>
  <c r="Q635" i="174"/>
  <c r="Q627" i="174"/>
  <c r="Q625" i="174"/>
  <c r="Q622" i="174"/>
  <c r="Q620" i="174"/>
  <c r="Q618" i="174"/>
  <c r="Q617" i="174"/>
  <c r="Q610" i="174"/>
  <c r="Q607" i="174"/>
  <c r="Q606" i="174"/>
  <c r="Q604" i="174"/>
  <c r="Q600" i="174"/>
  <c r="Q592" i="174"/>
  <c r="Q591" i="174"/>
  <c r="Q586" i="174"/>
  <c r="Q579" i="174"/>
  <c r="Q575" i="174"/>
  <c r="Q568" i="174"/>
  <c r="Q567" i="174"/>
  <c r="Q566" i="174"/>
  <c r="Q558" i="174"/>
  <c r="Q552" i="174"/>
  <c r="Q544" i="174"/>
  <c r="Q537" i="174"/>
  <c r="Q535" i="174"/>
  <c r="Q530" i="174"/>
  <c r="Q496" i="174"/>
  <c r="Q492" i="174"/>
  <c r="Q484" i="174"/>
  <c r="Q477" i="174"/>
  <c r="Q461" i="174"/>
  <c r="Q460" i="174"/>
  <c r="Q457" i="174"/>
  <c r="Q454" i="174"/>
  <c r="Q440" i="174"/>
  <c r="Q424" i="174"/>
  <c r="Q415" i="174"/>
  <c r="Q410" i="174"/>
  <c r="Q407" i="174"/>
  <c r="Q405" i="174"/>
  <c r="Q402" i="174"/>
  <c r="Q400" i="174"/>
  <c r="Q399" i="174"/>
  <c r="Q391" i="174"/>
  <c r="Q388" i="174"/>
  <c r="Q379" i="174"/>
  <c r="Q378" i="174"/>
  <c r="Q376" i="174"/>
  <c r="Q375" i="174"/>
  <c r="Q365" i="174"/>
  <c r="Q285" i="174"/>
  <c r="Q280" i="174"/>
  <c r="Q279" i="174"/>
  <c r="Q273" i="174"/>
  <c r="Q269" i="174"/>
  <c r="Q268" i="174"/>
  <c r="Q264" i="174"/>
  <c r="Q258" i="174"/>
  <c r="Q252" i="174"/>
  <c r="Q251" i="174"/>
  <c r="Q236" i="174"/>
  <c r="Q233" i="174"/>
  <c r="Q231" i="174"/>
  <c r="Q230" i="174"/>
  <c r="Q229" i="174"/>
  <c r="Q228" i="174"/>
  <c r="Q215" i="174"/>
  <c r="Q212" i="174"/>
  <c r="Q204" i="174"/>
  <c r="Q201" i="174"/>
  <c r="Q200" i="174"/>
  <c r="Q167" i="174"/>
  <c r="Q164" i="174"/>
  <c r="Q159" i="174"/>
  <c r="Q154" i="174"/>
  <c r="Q147" i="174"/>
  <c r="Q136" i="174"/>
  <c r="Q134" i="174"/>
  <c r="Q130" i="174"/>
  <c r="Q126" i="174"/>
  <c r="Q107" i="174"/>
  <c r="Q101" i="174"/>
  <c r="Q98" i="174"/>
  <c r="Q93" i="174"/>
  <c r="Q92" i="174"/>
  <c r="Q91" i="174"/>
  <c r="Q86" i="174"/>
  <c r="Q84" i="174"/>
  <c r="Q78" i="174"/>
  <c r="Q71" i="174"/>
  <c r="Q69" i="174"/>
  <c r="Q68" i="174"/>
  <c r="Q64" i="174"/>
  <c r="Q63" i="174"/>
  <c r="Q58" i="174"/>
  <c r="Q52" i="174"/>
  <c r="Q50" i="174"/>
  <c r="Q48" i="174"/>
  <c r="Q47" i="174"/>
  <c r="Q40" i="174"/>
  <c r="Q36" i="174"/>
  <c r="Q33" i="174"/>
  <c r="Q31" i="174"/>
  <c r="Q30" i="174"/>
  <c r="Q21" i="174"/>
  <c r="Q18" i="174"/>
  <c r="Q12" i="174"/>
  <c r="Q11" i="174"/>
  <c r="Q10" i="174"/>
  <c r="Q8" i="174"/>
  <c r="Q697" i="174"/>
  <c r="Q696" i="174"/>
  <c r="Q695" i="174"/>
  <c r="Q694" i="174"/>
  <c r="Q693" i="174"/>
  <c r="Q691" i="174"/>
  <c r="Q689" i="174"/>
  <c r="Q688" i="174"/>
  <c r="Q687" i="174"/>
  <c r="Q686" i="174"/>
  <c r="Q684" i="174"/>
  <c r="Q683" i="174"/>
  <c r="Q682" i="174"/>
  <c r="Q681" i="174"/>
  <c r="Q680" i="174"/>
  <c r="Q679" i="174"/>
  <c r="Q677" i="174"/>
  <c r="Q676" i="174"/>
  <c r="Q674" i="174"/>
  <c r="Q673" i="174"/>
  <c r="Q672" i="174"/>
  <c r="Q670" i="174"/>
  <c r="Q669" i="174"/>
  <c r="Q668" i="174"/>
  <c r="Q667" i="174"/>
  <c r="Q666" i="174"/>
  <c r="Q664" i="174"/>
  <c r="Q663" i="174"/>
  <c r="Q662" i="174"/>
  <c r="Q661" i="174"/>
  <c r="Q660" i="174"/>
  <c r="Q659" i="174"/>
  <c r="Q658" i="174"/>
  <c r="Q657" i="174"/>
  <c r="Q655" i="174"/>
  <c r="Q653" i="174"/>
  <c r="Q652" i="174"/>
  <c r="Q651" i="174"/>
  <c r="Q649" i="174"/>
  <c r="Q648" i="174"/>
  <c r="Q647" i="174"/>
  <c r="Q646" i="174"/>
  <c r="Q645" i="174"/>
  <c r="Q644" i="174"/>
  <c r="Q642" i="174"/>
  <c r="Q641" i="174"/>
  <c r="Q640" i="174"/>
  <c r="Q639" i="174"/>
  <c r="Q637" i="174"/>
  <c r="Q636" i="174"/>
  <c r="Q634" i="174"/>
  <c r="Q631" i="174"/>
  <c r="Q630" i="174"/>
  <c r="Q629" i="174"/>
  <c r="Q628" i="174"/>
  <c r="Q626" i="174"/>
  <c r="Q624" i="174"/>
  <c r="Q623" i="174"/>
  <c r="Q621" i="174"/>
  <c r="Q619" i="174"/>
  <c r="Q616" i="174"/>
  <c r="Q615" i="174"/>
  <c r="Q613" i="174"/>
  <c r="Q612" i="174"/>
  <c r="Q611" i="174"/>
  <c r="Q609" i="174"/>
  <c r="Q608" i="174"/>
  <c r="Q603" i="174"/>
  <c r="Q602" i="174"/>
  <c r="Q601" i="174"/>
  <c r="Q598" i="174"/>
  <c r="Q597" i="174"/>
  <c r="Q596" i="174"/>
  <c r="Q595" i="174"/>
  <c r="Q594" i="174"/>
  <c r="Q593" i="174"/>
  <c r="Q590" i="174"/>
  <c r="Q588" i="174"/>
  <c r="Q587" i="174"/>
  <c r="Q585" i="174"/>
  <c r="Q584" i="174"/>
  <c r="Q583" i="174"/>
  <c r="Q582" i="174"/>
  <c r="Q581" i="174"/>
  <c r="Q578" i="174"/>
  <c r="Q577" i="174"/>
  <c r="Q576" i="174"/>
  <c r="Q574" i="174"/>
  <c r="Q573" i="174"/>
  <c r="Q572" i="174"/>
  <c r="Q571" i="174"/>
  <c r="Q570" i="174"/>
  <c r="Q569" i="174"/>
  <c r="Q565" i="174"/>
  <c r="Q564" i="174"/>
  <c r="Q563" i="174"/>
  <c r="Q562" i="174"/>
  <c r="Q561" i="174"/>
  <c r="Q560" i="174"/>
  <c r="Q559" i="174"/>
  <c r="Q557" i="174"/>
  <c r="Q556" i="174"/>
  <c r="Q555" i="174"/>
  <c r="Q554" i="174"/>
  <c r="Q553" i="174"/>
  <c r="Q551" i="174"/>
  <c r="Q550" i="174"/>
  <c r="Q549" i="174"/>
  <c r="Q548" i="174"/>
  <c r="Q547" i="174"/>
  <c r="Q546" i="174"/>
  <c r="Q545" i="174"/>
  <c r="Q543" i="174"/>
  <c r="Q542" i="174"/>
  <c r="Q541" i="174"/>
  <c r="Q540" i="174"/>
  <c r="Q539" i="174"/>
  <c r="Q538" i="174"/>
  <c r="Q536" i="174"/>
  <c r="Q534" i="174"/>
  <c r="Q533" i="174"/>
  <c r="Q532" i="174"/>
  <c r="Q531" i="174"/>
  <c r="Q529" i="174"/>
  <c r="Q528" i="174"/>
  <c r="Q527" i="174"/>
  <c r="Q526" i="174"/>
  <c r="Q525" i="174"/>
  <c r="Q524" i="174"/>
  <c r="Q523" i="174"/>
  <c r="Q522" i="174"/>
  <c r="Q521" i="174"/>
  <c r="Q519" i="174"/>
  <c r="Q518" i="174"/>
  <c r="Q516" i="174"/>
  <c r="Q515" i="174"/>
  <c r="Q514" i="174"/>
  <c r="Q513" i="174"/>
  <c r="Q512" i="174"/>
  <c r="Q511" i="174"/>
  <c r="Q510" i="174"/>
  <c r="Q509" i="174"/>
  <c r="Q508" i="174"/>
  <c r="Q507" i="174"/>
  <c r="Q506" i="174"/>
  <c r="Q505" i="174"/>
  <c r="Q504" i="174"/>
  <c r="Q503" i="174"/>
  <c r="Q502" i="174"/>
  <c r="Q501" i="174"/>
  <c r="Q500" i="174"/>
  <c r="Q499" i="174"/>
  <c r="Q498" i="174"/>
  <c r="Q497" i="174"/>
  <c r="Q495" i="174"/>
  <c r="Q494" i="174"/>
  <c r="Q491" i="174"/>
  <c r="Q490" i="174"/>
  <c r="Q489" i="174"/>
  <c r="Q488" i="174"/>
  <c r="Q487" i="174"/>
  <c r="Q486" i="174"/>
  <c r="Q485" i="174"/>
  <c r="Q483" i="174"/>
  <c r="Q482" i="174"/>
  <c r="Q481" i="174"/>
  <c r="Q480" i="174"/>
  <c r="Q479" i="174"/>
  <c r="Q478" i="174"/>
  <c r="Q476" i="174"/>
  <c r="Q475" i="174"/>
  <c r="Q474" i="174"/>
  <c r="Q473" i="174"/>
  <c r="Q472" i="174"/>
  <c r="Q471" i="174"/>
  <c r="Q470" i="174"/>
  <c r="Q469" i="174"/>
  <c r="Q468" i="174"/>
  <c r="Q467" i="174"/>
  <c r="Q466" i="174"/>
  <c r="Q465" i="174"/>
  <c r="Q464" i="174"/>
  <c r="Q463" i="174"/>
  <c r="Q462" i="174"/>
  <c r="Q459" i="174"/>
  <c r="Q458" i="174"/>
  <c r="Q456" i="174"/>
  <c r="Q455" i="174"/>
  <c r="Q453" i="174"/>
  <c r="Q452" i="174"/>
  <c r="Q451" i="174"/>
  <c r="Q450" i="174"/>
  <c r="Q449" i="174"/>
  <c r="Q448" i="174"/>
  <c r="Q447" i="174"/>
  <c r="Q446" i="174"/>
  <c r="Q445" i="174"/>
  <c r="Q444" i="174"/>
  <c r="Q443" i="174"/>
  <c r="Q442" i="174"/>
  <c r="Q441" i="174"/>
  <c r="Q439" i="174"/>
  <c r="Q438" i="174"/>
  <c r="Q436" i="174"/>
  <c r="Q435" i="174"/>
  <c r="Q434" i="174"/>
  <c r="Q433" i="174"/>
  <c r="Q432" i="174"/>
  <c r="Q431" i="174"/>
  <c r="Q430" i="174"/>
  <c r="Q429" i="174"/>
  <c r="Q428" i="174"/>
  <c r="Q427" i="174"/>
  <c r="Q423" i="174"/>
  <c r="Q422" i="174"/>
  <c r="Q421" i="174"/>
  <c r="Q420" i="174"/>
  <c r="Q419" i="174"/>
  <c r="Q417" i="174"/>
  <c r="Q416" i="174"/>
  <c r="Q414" i="174"/>
  <c r="Q413" i="174"/>
  <c r="Q412" i="174"/>
  <c r="Q411" i="174"/>
  <c r="Q409" i="174"/>
  <c r="Q408" i="174"/>
  <c r="Q406" i="174"/>
  <c r="Q404" i="174"/>
  <c r="Q403" i="174"/>
  <c r="Q401" i="174"/>
  <c r="Q398" i="174"/>
  <c r="Q397" i="174"/>
  <c r="Q396" i="174"/>
  <c r="Q395" i="174"/>
  <c r="Q394" i="174"/>
  <c r="Q393" i="174"/>
  <c r="Q392" i="174"/>
  <c r="Q390" i="174"/>
  <c r="Q389" i="174"/>
  <c r="Q387" i="174"/>
  <c r="Q386" i="174"/>
  <c r="Q384" i="174"/>
  <c r="Q383" i="174"/>
  <c r="Q382" i="174"/>
  <c r="Q381" i="174"/>
  <c r="Q380" i="174"/>
  <c r="Q374" i="174"/>
  <c r="Q373" i="174"/>
  <c r="Q372" i="174"/>
  <c r="Q371" i="174"/>
  <c r="Q370" i="174"/>
  <c r="Q368" i="174"/>
  <c r="Q367" i="174"/>
  <c r="Q362" i="174"/>
  <c r="Q361" i="174"/>
  <c r="Q360" i="174"/>
  <c r="Q359" i="174"/>
  <c r="Q358" i="174"/>
  <c r="Q357" i="174"/>
  <c r="Q356" i="174"/>
  <c r="Q355" i="174"/>
  <c r="Q354" i="174"/>
  <c r="Q353" i="174"/>
  <c r="Q352" i="174"/>
  <c r="Q351" i="174"/>
  <c r="Q350" i="174"/>
  <c r="Q349" i="174"/>
  <c r="Q348" i="174"/>
  <c r="Q347" i="174"/>
  <c r="Q346" i="174"/>
  <c r="Q345" i="174"/>
  <c r="Q344" i="174"/>
  <c r="Q343" i="174"/>
  <c r="Q342" i="174"/>
  <c r="Q341" i="174"/>
  <c r="Q340" i="174"/>
  <c r="Q339" i="174"/>
  <c r="Q338" i="174"/>
  <c r="Q337" i="174"/>
  <c r="Q336" i="174"/>
  <c r="Q335" i="174"/>
  <c r="Q334" i="174"/>
  <c r="Q333" i="174"/>
  <c r="Q332" i="174"/>
  <c r="Q331" i="174"/>
  <c r="Q330" i="174"/>
  <c r="Q329" i="174"/>
  <c r="Q328" i="174"/>
  <c r="Q327" i="174"/>
  <c r="Q326" i="174"/>
  <c r="Q325" i="174"/>
  <c r="Q324" i="174"/>
  <c r="Q323" i="174"/>
  <c r="Q322" i="174"/>
  <c r="Q321" i="174"/>
  <c r="Q320" i="174"/>
  <c r="Q319" i="174"/>
  <c r="Q318" i="174"/>
  <c r="Q317" i="174"/>
  <c r="Q316" i="174"/>
  <c r="Q315" i="174"/>
  <c r="Q314" i="174"/>
  <c r="Q313" i="174"/>
  <c r="Q312" i="174"/>
  <c r="Q311" i="174"/>
  <c r="Q310" i="174"/>
  <c r="Q309" i="174"/>
  <c r="Q308" i="174"/>
  <c r="Q307" i="174"/>
  <c r="Q306" i="174"/>
  <c r="Q305" i="174"/>
  <c r="Q304" i="174"/>
  <c r="Q303" i="174"/>
  <c r="Q302" i="174"/>
  <c r="Q301" i="174"/>
  <c r="Q300" i="174"/>
  <c r="Q299" i="174"/>
  <c r="Q298" i="174"/>
  <c r="Q297" i="174"/>
  <c r="Q296" i="174"/>
  <c r="Q295" i="174"/>
  <c r="Q294" i="174"/>
  <c r="Q293" i="174"/>
  <c r="Q292" i="174"/>
  <c r="Q291" i="174"/>
  <c r="Q290" i="174"/>
  <c r="Q289" i="174"/>
  <c r="Q288" i="174"/>
  <c r="Q287" i="174"/>
  <c r="Q286" i="174"/>
  <c r="Q283" i="174"/>
  <c r="Q282" i="174"/>
  <c r="Q281" i="174"/>
  <c r="Q278" i="174"/>
  <c r="Q277" i="174"/>
  <c r="Q276" i="174"/>
  <c r="Q275" i="174"/>
  <c r="Q274" i="174"/>
  <c r="Q272" i="174"/>
  <c r="Q271" i="174"/>
  <c r="Q270" i="174"/>
  <c r="Q267" i="174"/>
  <c r="Q266" i="174"/>
  <c r="Q265" i="174"/>
  <c r="Q263" i="174"/>
  <c r="Q262" i="174"/>
  <c r="Q261" i="174"/>
  <c r="Q260" i="174"/>
  <c r="Q259" i="174"/>
  <c r="Q257" i="174"/>
  <c r="Q255" i="174"/>
  <c r="Q254" i="174"/>
  <c r="Q253" i="174"/>
  <c r="Q250" i="174"/>
  <c r="Q249" i="174"/>
  <c r="Q248" i="174"/>
  <c r="Q247" i="174"/>
  <c r="Q246" i="174"/>
  <c r="Q245" i="174"/>
  <c r="Q244" i="174"/>
  <c r="Q243" i="174"/>
  <c r="Q242" i="174"/>
  <c r="Q241" i="174"/>
  <c r="Q239" i="174"/>
  <c r="Q238" i="174"/>
  <c r="Q237" i="174"/>
  <c r="Q235" i="174"/>
  <c r="Q234" i="174"/>
  <c r="Q232" i="174"/>
  <c r="Q227" i="174"/>
  <c r="Q226" i="174"/>
  <c r="Q225" i="174"/>
  <c r="Q224" i="174"/>
  <c r="Q223" i="174"/>
  <c r="Q221" i="174"/>
  <c r="Q220" i="174"/>
  <c r="Q219" i="174"/>
  <c r="Q218" i="174"/>
  <c r="Q217" i="174"/>
  <c r="Q216" i="174"/>
  <c r="Q214" i="174"/>
  <c r="Q213" i="174"/>
  <c r="Q211" i="174"/>
  <c r="Q210" i="174"/>
  <c r="Q209" i="174"/>
  <c r="Q208" i="174"/>
  <c r="Q207" i="174"/>
  <c r="Q206" i="174"/>
  <c r="Q205" i="174"/>
  <c r="Q203" i="174"/>
  <c r="Q202" i="174"/>
  <c r="Q199" i="174"/>
  <c r="Q198" i="174"/>
  <c r="Q197" i="174"/>
  <c r="Q196" i="174"/>
  <c r="Q195" i="174"/>
  <c r="Q194" i="174"/>
  <c r="Q192" i="174"/>
  <c r="Q190" i="174"/>
  <c r="Q189" i="174"/>
  <c r="Q188" i="174"/>
  <c r="Q187" i="174"/>
  <c r="Q186" i="174"/>
  <c r="Q185" i="174"/>
  <c r="Q184" i="174"/>
  <c r="Q183" i="174"/>
  <c r="Q182" i="174"/>
  <c r="Q181" i="174"/>
  <c r="Q180" i="174"/>
  <c r="Q179" i="174"/>
  <c r="Q177" i="174"/>
  <c r="Q176" i="174"/>
  <c r="Q175" i="174"/>
  <c r="Q174" i="174"/>
  <c r="Q173" i="174"/>
  <c r="Q172" i="174"/>
  <c r="Q170" i="174"/>
  <c r="Q168" i="174"/>
  <c r="Q166" i="174"/>
  <c r="Q165" i="174"/>
  <c r="Q162" i="174"/>
  <c r="Q161" i="174"/>
  <c r="Q160" i="174"/>
  <c r="Q158" i="174"/>
  <c r="Q157" i="174"/>
  <c r="Q156" i="174"/>
  <c r="Q155" i="174"/>
  <c r="Q153" i="174"/>
  <c r="Q152" i="174"/>
  <c r="Q151" i="174"/>
  <c r="Q150" i="174"/>
  <c r="Q149" i="174"/>
  <c r="Q148" i="174"/>
  <c r="Q146" i="174"/>
  <c r="Q145" i="174"/>
  <c r="Q144" i="174"/>
  <c r="Q143" i="174"/>
  <c r="Q142" i="174"/>
  <c r="Q141" i="174"/>
  <c r="Q140" i="174"/>
  <c r="Q139" i="174"/>
  <c r="Q138" i="174"/>
  <c r="Q137" i="174"/>
  <c r="Q135" i="174"/>
  <c r="Q133" i="174"/>
  <c r="Q132" i="174"/>
  <c r="Q131" i="174"/>
  <c r="Q129" i="174"/>
  <c r="Q128" i="174"/>
  <c r="Q127" i="174"/>
  <c r="Q125" i="174"/>
  <c r="Q124" i="174"/>
  <c r="Q123" i="174"/>
  <c r="Q122" i="174"/>
  <c r="Q121" i="174"/>
  <c r="Q120" i="174"/>
  <c r="Q117" i="174"/>
  <c r="Q116" i="174"/>
  <c r="Q115" i="174"/>
  <c r="Q114" i="174"/>
  <c r="Q113" i="174"/>
  <c r="Q112" i="174"/>
  <c r="Q111" i="174"/>
  <c r="Q110" i="174"/>
  <c r="Q109" i="174"/>
  <c r="Q108" i="174"/>
  <c r="Q106" i="174"/>
  <c r="Q105" i="174"/>
  <c r="Q104" i="174"/>
  <c r="Q103" i="174"/>
  <c r="Q102" i="174"/>
  <c r="Q100" i="174"/>
  <c r="Q99" i="174"/>
  <c r="Q97" i="174"/>
  <c r="Q96" i="174"/>
  <c r="Q95" i="174"/>
  <c r="Q94" i="174"/>
  <c r="Q90" i="174"/>
  <c r="Q89" i="174"/>
  <c r="Q88" i="174"/>
  <c r="Q87" i="174"/>
  <c r="Q85" i="174"/>
  <c r="Q83" i="174"/>
  <c r="Q82" i="174"/>
  <c r="Q79" i="174"/>
  <c r="Q77" i="174"/>
  <c r="Q76" i="174"/>
  <c r="Q75" i="174"/>
  <c r="Q74" i="174"/>
  <c r="Q73" i="174"/>
  <c r="Q72" i="174"/>
  <c r="Q70" i="174"/>
  <c r="Q67" i="174"/>
  <c r="Q66" i="174"/>
  <c r="Q65" i="174"/>
  <c r="Q62" i="174"/>
  <c r="Q61" i="174"/>
  <c r="Q60" i="174"/>
  <c r="Q59" i="174"/>
  <c r="Q57" i="174"/>
  <c r="Q54" i="174"/>
  <c r="Q53" i="174"/>
  <c r="Q51" i="174"/>
  <c r="Q49" i="174"/>
  <c r="Q46" i="174"/>
  <c r="Q45" i="174"/>
  <c r="Q44" i="174"/>
  <c r="Q43" i="174"/>
  <c r="Q41" i="174"/>
  <c r="Q39" i="174"/>
  <c r="Q37" i="174"/>
  <c r="Q35" i="174"/>
  <c r="Q34" i="174"/>
  <c r="Q32" i="174"/>
  <c r="Q28" i="174"/>
  <c r="Q27" i="174"/>
  <c r="Q24" i="174"/>
  <c r="Q20" i="174"/>
  <c r="Q19" i="174"/>
  <c r="Q17" i="174"/>
  <c r="Q14" i="174"/>
  <c r="Q13" i="174"/>
  <c r="Q9" i="174"/>
  <c r="AI354" i="174" l="1"/>
  <c r="AC354" i="174"/>
  <c r="AC356" i="174"/>
  <c r="AC696" i="174"/>
  <c r="AC698" i="174"/>
  <c r="G587" i="174" l="1"/>
  <c r="G588" i="174"/>
  <c r="G586" i="174"/>
  <c r="G590" i="174"/>
  <c r="G591" i="174"/>
  <c r="G589" i="174"/>
  <c r="C274" i="174"/>
  <c r="C588" i="174"/>
  <c r="C591" i="174"/>
  <c r="C590" i="174"/>
  <c r="C587" i="174"/>
  <c r="C589" i="174"/>
  <c r="C586" i="174"/>
  <c r="C275" i="174"/>
  <c r="BE698" i="174"/>
  <c r="BE692" i="174"/>
  <c r="BE693" i="174"/>
  <c r="BE695" i="174"/>
  <c r="BE694" i="174"/>
  <c r="V356" i="174"/>
  <c r="V355" i="174"/>
  <c r="V354" i="174"/>
  <c r="BE697" i="174"/>
  <c r="BE696" i="174"/>
  <c r="R355" i="174"/>
  <c r="AI696" i="174"/>
  <c r="AI692" i="174"/>
  <c r="AI356" i="174"/>
  <c r="R697" i="174"/>
  <c r="R693" i="174"/>
  <c r="R692" i="174"/>
  <c r="R356" i="174"/>
  <c r="R354" i="174"/>
  <c r="R696" i="174"/>
  <c r="AI355" i="174"/>
  <c r="R695" i="174"/>
  <c r="R698" i="174"/>
  <c r="R694" i="174"/>
  <c r="AI695" i="174"/>
  <c r="AI698" i="174"/>
  <c r="AI697" i="174"/>
  <c r="AI693" i="174"/>
  <c r="AI694" i="174" l="1"/>
  <c r="AC697" i="174" l="1"/>
  <c r="AC685" i="174"/>
  <c r="AC687" i="174"/>
  <c r="AC688" i="174"/>
  <c r="AC689" i="174"/>
  <c r="AC690" i="174"/>
  <c r="C582" i="174" l="1"/>
  <c r="C581" i="174"/>
  <c r="C580" i="174"/>
  <c r="C585" i="174"/>
  <c r="C584" i="174"/>
  <c r="C583" i="174"/>
  <c r="AC694" i="174"/>
  <c r="AC693" i="174"/>
  <c r="AC692" i="174"/>
  <c r="AC695" i="174"/>
  <c r="AI685" i="174"/>
  <c r="AI691" i="174"/>
  <c r="R690" i="174"/>
  <c r="R686" i="174"/>
  <c r="R685" i="174"/>
  <c r="R689" i="174"/>
  <c r="R691" i="174"/>
  <c r="R687" i="174"/>
  <c r="R688" i="174"/>
  <c r="AI688" i="174"/>
  <c r="AI687" i="174"/>
  <c r="AI689" i="174"/>
  <c r="AI686" i="174"/>
  <c r="G583" i="174" l="1"/>
  <c r="G582" i="174"/>
  <c r="G585" i="174"/>
  <c r="G584" i="174"/>
  <c r="G581" i="174"/>
  <c r="G580" i="174"/>
  <c r="BE690" i="174"/>
  <c r="BE685" i="174"/>
  <c r="BE688" i="174"/>
  <c r="BE691" i="174"/>
  <c r="BE686" i="174"/>
  <c r="BE687" i="174"/>
  <c r="BE689" i="174"/>
  <c r="AI690" i="174"/>
  <c r="AI652" i="174" l="1"/>
  <c r="AI636" i="174"/>
  <c r="AI519" i="174"/>
  <c r="AI491" i="174"/>
  <c r="AI487" i="174"/>
  <c r="AI483" i="174"/>
  <c r="AI479" i="174"/>
  <c r="AI290" i="174"/>
  <c r="AI274" i="174"/>
  <c r="AI262" i="174"/>
  <c r="AI258" i="174"/>
  <c r="AI246" i="174"/>
  <c r="AI242" i="174"/>
  <c r="AI230" i="174"/>
  <c r="AI226" i="174"/>
  <c r="AI158" i="174"/>
  <c r="AI154" i="174"/>
  <c r="AI150" i="174"/>
  <c r="AI146" i="174"/>
  <c r="AI142" i="174"/>
  <c r="AI138" i="174"/>
  <c r="AI134" i="174"/>
  <c r="AI98" i="174"/>
  <c r="AI94" i="174"/>
  <c r="AI90" i="174"/>
  <c r="AI86" i="174"/>
  <c r="AI82" i="174"/>
  <c r="AI78" i="174"/>
  <c r="AI74" i="174"/>
  <c r="AI58" i="174"/>
  <c r="AI42" i="174"/>
  <c r="AI26" i="174"/>
  <c r="AI570" i="174"/>
  <c r="AI566" i="174"/>
  <c r="AI558" i="174"/>
  <c r="AI554" i="174"/>
  <c r="AI550" i="174"/>
  <c r="AI546" i="174"/>
  <c r="AI534" i="174"/>
  <c r="AI530" i="174"/>
  <c r="AI526" i="174"/>
  <c r="AI522" i="174"/>
  <c r="AI518" i="174"/>
  <c r="AI514" i="174"/>
  <c r="AI510" i="174"/>
  <c r="AI506" i="174"/>
  <c r="AI502" i="174"/>
  <c r="AI498" i="174"/>
  <c r="AI494" i="174"/>
  <c r="AI402" i="174"/>
  <c r="AI390" i="174"/>
  <c r="AI386" i="174"/>
  <c r="AI362" i="174"/>
  <c r="AI339" i="174"/>
  <c r="AI177" i="174"/>
  <c r="AI169" i="174"/>
  <c r="AI165" i="174"/>
  <c r="AI161" i="174"/>
  <c r="AI113" i="174"/>
  <c r="AI101" i="174"/>
  <c r="AI85" i="174"/>
  <c r="AI77" i="174"/>
  <c r="AI57" i="174"/>
  <c r="AI53" i="174"/>
  <c r="AI673" i="174"/>
  <c r="AI657" i="174"/>
  <c r="AI645" i="174"/>
  <c r="AI641" i="174"/>
  <c r="AI625" i="174"/>
  <c r="AI609" i="174"/>
  <c r="AI597" i="174"/>
  <c r="AI593" i="174"/>
  <c r="AI581" i="174"/>
  <c r="AI577" i="174"/>
  <c r="AI553" i="174"/>
  <c r="AI541" i="174"/>
  <c r="AI537" i="174"/>
  <c r="AI533" i="174"/>
  <c r="AI529" i="174"/>
  <c r="AI477" i="174"/>
  <c r="AI473" i="174"/>
  <c r="AI465" i="174"/>
  <c r="AI453" i="174"/>
  <c r="AI449" i="174"/>
  <c r="AI445" i="174"/>
  <c r="AI417" i="174"/>
  <c r="AI401" i="174"/>
  <c r="AI381" i="174"/>
  <c r="AI369" i="174"/>
  <c r="AI318" i="174"/>
  <c r="AI220" i="174"/>
  <c r="AI216" i="174"/>
  <c r="AI212" i="174"/>
  <c r="AI208" i="174"/>
  <c r="AI204" i="174"/>
  <c r="AI200" i="174"/>
  <c r="AI196" i="174"/>
  <c r="AI192" i="174"/>
  <c r="AI188" i="174"/>
  <c r="AI184" i="174"/>
  <c r="AI180" i="174"/>
  <c r="AI176" i="174"/>
  <c r="AI108" i="174"/>
  <c r="AI684" i="174"/>
  <c r="AI668" i="174"/>
  <c r="AI624" i="174"/>
  <c r="AI620" i="174"/>
  <c r="AI608" i="174"/>
  <c r="AI604" i="174"/>
  <c r="AI588" i="174"/>
  <c r="AI572" i="174"/>
  <c r="AI484" i="174"/>
  <c r="AI476" i="174"/>
  <c r="AI468" i="174"/>
  <c r="AI460" i="174"/>
  <c r="AI436" i="174"/>
  <c r="AI432" i="174"/>
  <c r="AI428" i="174"/>
  <c r="AI294" i="174"/>
  <c r="AI279" i="174"/>
  <c r="AI275" i="174"/>
  <c r="AI271" i="174"/>
  <c r="AI267" i="174"/>
  <c r="AI263" i="174"/>
  <c r="AI259" i="174"/>
  <c r="AI255" i="174"/>
  <c r="AI251" i="174"/>
  <c r="AI247" i="174"/>
  <c r="AI243" i="174"/>
  <c r="AI239" i="174"/>
  <c r="AI235" i="174"/>
  <c r="AI231" i="174"/>
  <c r="AI227" i="174"/>
  <c r="AI215" i="174"/>
  <c r="AI211" i="174"/>
  <c r="AI199" i="174"/>
  <c r="AI195" i="174"/>
  <c r="AI183" i="174"/>
  <c r="AI179" i="174"/>
  <c r="AI155" i="174"/>
  <c r="AI147" i="174"/>
  <c r="AI139" i="174"/>
  <c r="AI131" i="174"/>
  <c r="AI123" i="174"/>
  <c r="AI71" i="174"/>
  <c r="AI67" i="174"/>
  <c r="AI63" i="174"/>
  <c r="AI39" i="174"/>
  <c r="AI35" i="174"/>
  <c r="AI31" i="174"/>
  <c r="AI27" i="174"/>
  <c r="AI23" i="174"/>
  <c r="AI19" i="174"/>
  <c r="AI15" i="174"/>
  <c r="AI11" i="174"/>
  <c r="AI576" i="174"/>
  <c r="AI393" i="174"/>
  <c r="AI613" i="174"/>
  <c r="AI503" i="174"/>
  <c r="AI191" i="174"/>
  <c r="AI334" i="174"/>
  <c r="AI640" i="174"/>
  <c r="AI562" i="174"/>
  <c r="AI677" i="174"/>
  <c r="AI567" i="174"/>
  <c r="AI443" i="174"/>
  <c r="AI234" i="174"/>
  <c r="AI569" i="174"/>
  <c r="AI450" i="174"/>
  <c r="AI412" i="174"/>
  <c r="AI350" i="174"/>
  <c r="AI308" i="174"/>
  <c r="AI629" i="174"/>
  <c r="AI545" i="174"/>
  <c r="AI461" i="174"/>
  <c r="AI408" i="174"/>
  <c r="AI385" i="174"/>
  <c r="AI358" i="174"/>
  <c r="AI311" i="174"/>
  <c r="AI304" i="174"/>
  <c r="AI238" i="174"/>
  <c r="AI656" i="174"/>
  <c r="AI592" i="174"/>
  <c r="AI466" i="174"/>
  <c r="AI424" i="174"/>
  <c r="AI223" i="174"/>
  <c r="AI46" i="174"/>
  <c r="AI549" i="174"/>
  <c r="AI672" i="174"/>
  <c r="AI661" i="174"/>
  <c r="AI323" i="174"/>
  <c r="AI382" i="174"/>
  <c r="AI370" i="174"/>
  <c r="AI266" i="174"/>
  <c r="AI254" i="174"/>
  <c r="AI207" i="174"/>
  <c r="AI119" i="174"/>
  <c r="AI109" i="174"/>
  <c r="AI104" i="174"/>
  <c r="AI30" i="174"/>
  <c r="AI557" i="174"/>
  <c r="AI665" i="174"/>
  <c r="AI649" i="174"/>
  <c r="AI633" i="174"/>
  <c r="AI617" i="174"/>
  <c r="AI601" i="174"/>
  <c r="AI585" i="174"/>
  <c r="AI499" i="174"/>
  <c r="AI421" i="174"/>
  <c r="AI307" i="174"/>
  <c r="AI389" i="174"/>
  <c r="AI349" i="174"/>
  <c r="AI680" i="174"/>
  <c r="AI679" i="174"/>
  <c r="AI669" i="174"/>
  <c r="AI664" i="174"/>
  <c r="AI663" i="174"/>
  <c r="AI653" i="174"/>
  <c r="AI648" i="174"/>
  <c r="AI647" i="174"/>
  <c r="AI637" i="174"/>
  <c r="AI632" i="174"/>
  <c r="AI631" i="174"/>
  <c r="AI621" i="174"/>
  <c r="AI616" i="174"/>
  <c r="AI615" i="174"/>
  <c r="AI605" i="174"/>
  <c r="AI600" i="174"/>
  <c r="AI599" i="174"/>
  <c r="AI589" i="174"/>
  <c r="AI584" i="174"/>
  <c r="AI583" i="174"/>
  <c r="AI573" i="174"/>
  <c r="AI515" i="174"/>
  <c r="AI507" i="174"/>
  <c r="AI495" i="174"/>
  <c r="AI454" i="174"/>
  <c r="AI440" i="174"/>
  <c r="AI427" i="174"/>
  <c r="AI416" i="174"/>
  <c r="AI405" i="174"/>
  <c r="AI398" i="174"/>
  <c r="AI378" i="174"/>
  <c r="AI326" i="174"/>
  <c r="AI269" i="174"/>
  <c r="AI683" i="174"/>
  <c r="AI667" i="174"/>
  <c r="AI651" i="174"/>
  <c r="AI635" i="174"/>
  <c r="AI619" i="174"/>
  <c r="AI603" i="174"/>
  <c r="AI587" i="174"/>
  <c r="AI511" i="174"/>
  <c r="AI469" i="174"/>
  <c r="AI425" i="174"/>
  <c r="AI411" i="174"/>
  <c r="AI289" i="174"/>
  <c r="AI675" i="174"/>
  <c r="AI659" i="174"/>
  <c r="AI643" i="174"/>
  <c r="AI627" i="174"/>
  <c r="AI611" i="174"/>
  <c r="AI595" i="174"/>
  <c r="AI579" i="174"/>
  <c r="AI559" i="174"/>
  <c r="AI542" i="174"/>
  <c r="AI492" i="174"/>
  <c r="AI480" i="174"/>
  <c r="AI456" i="174"/>
  <c r="AI442" i="174"/>
  <c r="AI439" i="174"/>
  <c r="AI420" i="174"/>
  <c r="AI413" i="174"/>
  <c r="AI394" i="174"/>
  <c r="AI380" i="174"/>
  <c r="AI377" i="174"/>
  <c r="AI364" i="174"/>
  <c r="AI351" i="174"/>
  <c r="AI343" i="174"/>
  <c r="AI338" i="174"/>
  <c r="AI330" i="174"/>
  <c r="AI327" i="174"/>
  <c r="AI314" i="174"/>
  <c r="AI300" i="174"/>
  <c r="AI291" i="174"/>
  <c r="AI283" i="174"/>
  <c r="AI278" i="174"/>
  <c r="AI237" i="174"/>
  <c r="AI186" i="174"/>
  <c r="AI218" i="174"/>
  <c r="AI156" i="174"/>
  <c r="AI434" i="174"/>
  <c r="AI419" i="174"/>
  <c r="AI404" i="174"/>
  <c r="AI388" i="174"/>
  <c r="AI372" i="174"/>
  <c r="AI368" i="174"/>
  <c r="AI342" i="174"/>
  <c r="AI315" i="174"/>
  <c r="AI313" i="174"/>
  <c r="AI303" i="174"/>
  <c r="AI282" i="174"/>
  <c r="AI249" i="174"/>
  <c r="AI124" i="174"/>
  <c r="AI115" i="174"/>
  <c r="AI105" i="174"/>
  <c r="AI93" i="174"/>
  <c r="AI92" i="174"/>
  <c r="AI66" i="174"/>
  <c r="AI50" i="174"/>
  <c r="AI34" i="174"/>
  <c r="AI18" i="174"/>
  <c r="AI10" i="174"/>
  <c r="AI253" i="174"/>
  <c r="AI222" i="174"/>
  <c r="AI190" i="174"/>
  <c r="AI187" i="174"/>
  <c r="AI148" i="174"/>
  <c r="AI135" i="174"/>
  <c r="AI128" i="174"/>
  <c r="AI116" i="174"/>
  <c r="AI69" i="174"/>
  <c r="AI37" i="174"/>
  <c r="AI21" i="174"/>
  <c r="AI13" i="174"/>
  <c r="AI152" i="174"/>
  <c r="AI140" i="174"/>
  <c r="AI130" i="174"/>
  <c r="AI120" i="174"/>
  <c r="AI107" i="174"/>
  <c r="AI100" i="174"/>
  <c r="AI84" i="174"/>
  <c r="AI73" i="174"/>
  <c r="AI544" i="174"/>
  <c r="AI678" i="174"/>
  <c r="AI670" i="174"/>
  <c r="AI662" i="174"/>
  <c r="AI654" i="174"/>
  <c r="AI650" i="174"/>
  <c r="AI646" i="174"/>
  <c r="AI642" i="174"/>
  <c r="AI638" i="174"/>
  <c r="AI634" i="174"/>
  <c r="AI630" i="174"/>
  <c r="AI626" i="174"/>
  <c r="AI622" i="174"/>
  <c r="AI618" i="174"/>
  <c r="AI614" i="174"/>
  <c r="AI610" i="174"/>
  <c r="AI606" i="174"/>
  <c r="AI602" i="174"/>
  <c r="AI598" i="174"/>
  <c r="AI594" i="174"/>
  <c r="AI590" i="174"/>
  <c r="AI586" i="174"/>
  <c r="AI582" i="174"/>
  <c r="AI578" i="174"/>
  <c r="AI574" i="174"/>
  <c r="AI565" i="174"/>
  <c r="AI564" i="174"/>
  <c r="AI556" i="174"/>
  <c r="AI682" i="174"/>
  <c r="AI674" i="174"/>
  <c r="AI666" i="174"/>
  <c r="AI658" i="174"/>
  <c r="AI571" i="174"/>
  <c r="AI563" i="174"/>
  <c r="AI552" i="174"/>
  <c r="AI543" i="174"/>
  <c r="AI539" i="174"/>
  <c r="AI535" i="174"/>
  <c r="AI531" i="174"/>
  <c r="AI527" i="174"/>
  <c r="AI524" i="174"/>
  <c r="AI520" i="174"/>
  <c r="AI516" i="174"/>
  <c r="AI512" i="174"/>
  <c r="AI508" i="174"/>
  <c r="AI504" i="174"/>
  <c r="AI500" i="174"/>
  <c r="AI496" i="174"/>
  <c r="AI493" i="174"/>
  <c r="AI489" i="174"/>
  <c r="AI485" i="174"/>
  <c r="AI481" i="174"/>
  <c r="AI472" i="174"/>
  <c r="AI471" i="174"/>
  <c r="AI464" i="174"/>
  <c r="AI463" i="174"/>
  <c r="AI452" i="174"/>
  <c r="AI438" i="174"/>
  <c r="AI423" i="174"/>
  <c r="AI407" i="174"/>
  <c r="AI392" i="174"/>
  <c r="AI376" i="174"/>
  <c r="AI360" i="174"/>
  <c r="AI341" i="174"/>
  <c r="AI325" i="174"/>
  <c r="AI309" i="174"/>
  <c r="AI296" i="174"/>
  <c r="AI281" i="174"/>
  <c r="AI273" i="174"/>
  <c r="AI257" i="174"/>
  <c r="AI241" i="174"/>
  <c r="AI225" i="174"/>
  <c r="AI210" i="174"/>
  <c r="AI194" i="174"/>
  <c r="AI478" i="174"/>
  <c r="AI470" i="174"/>
  <c r="AI462" i="174"/>
  <c r="AI448" i="174"/>
  <c r="AI353" i="174"/>
  <c r="AI337" i="174"/>
  <c r="AI321" i="174"/>
  <c r="AI306" i="174"/>
  <c r="AI292" i="174"/>
  <c r="AI277" i="174"/>
  <c r="AI261" i="174"/>
  <c r="AI245" i="174"/>
  <c r="AI229" i="174"/>
  <c r="AI214" i="174"/>
  <c r="AI198" i="174"/>
  <c r="AI182" i="174"/>
  <c r="AI475" i="174"/>
  <c r="AI467" i="174"/>
  <c r="AI459" i="174"/>
  <c r="AI444" i="174"/>
  <c r="AI118" i="174"/>
  <c r="AI111" i="174"/>
  <c r="AI96" i="174"/>
  <c r="AI80" i="174"/>
  <c r="AI65" i="174"/>
  <c r="AI49" i="174"/>
  <c r="AI33" i="174"/>
  <c r="AI17" i="174"/>
  <c r="AI9" i="174"/>
  <c r="AI174" i="174"/>
  <c r="AI171" i="174"/>
  <c r="AI167" i="174"/>
  <c r="AI163" i="174"/>
  <c r="AI160" i="174"/>
  <c r="AI126" i="174"/>
  <c r="AI41" i="174"/>
  <c r="AI25" i="174"/>
  <c r="AI59" i="174"/>
  <c r="AI55" i="174"/>
  <c r="AI51" i="174"/>
  <c r="AI47" i="174"/>
  <c r="AI43" i="174"/>
  <c r="AI7" i="174"/>
  <c r="AC350" i="174"/>
  <c r="AC351" i="174"/>
  <c r="AC352" i="174"/>
  <c r="AC676" i="174"/>
  <c r="AC677" i="174"/>
  <c r="AC678" i="174"/>
  <c r="AC679" i="174"/>
  <c r="AC680" i="174"/>
  <c r="AC681" i="174"/>
  <c r="AC682" i="174"/>
  <c r="AC684" i="174"/>
  <c r="G572" i="174"/>
  <c r="G574" i="174"/>
  <c r="G573" i="174" l="1"/>
  <c r="G577" i="174"/>
  <c r="G576" i="174"/>
  <c r="G575" i="174"/>
  <c r="G579" i="174"/>
  <c r="G571" i="174"/>
  <c r="G578" i="174"/>
  <c r="C577" i="174"/>
  <c r="C269" i="174"/>
  <c r="C578" i="174"/>
  <c r="C576" i="174"/>
  <c r="C273" i="174"/>
  <c r="C572" i="174"/>
  <c r="C575" i="174"/>
  <c r="C272" i="174"/>
  <c r="C574" i="174"/>
  <c r="C271" i="174"/>
  <c r="C270" i="174"/>
  <c r="C579" i="174"/>
  <c r="C571" i="174"/>
  <c r="C573" i="174"/>
  <c r="BE682" i="174"/>
  <c r="BE678" i="174"/>
  <c r="BE680" i="174"/>
  <c r="BE683" i="174"/>
  <c r="BE679" i="174"/>
  <c r="BE676" i="174"/>
  <c r="BE681" i="174"/>
  <c r="BE684" i="174"/>
  <c r="V350" i="174"/>
  <c r="V349" i="174"/>
  <c r="V353" i="174"/>
  <c r="V352" i="174"/>
  <c r="V351" i="174"/>
  <c r="BE677" i="174"/>
  <c r="AI68" i="174"/>
  <c r="AI121" i="174"/>
  <c r="AI8" i="174"/>
  <c r="AI64" i="174"/>
  <c r="AI117" i="174"/>
  <c r="AI44" i="174"/>
  <c r="AI75" i="174"/>
  <c r="AI145" i="174"/>
  <c r="AI181" i="174"/>
  <c r="AI244" i="174"/>
  <c r="AI305" i="174"/>
  <c r="AI371" i="174"/>
  <c r="AI433" i="174"/>
  <c r="AI324" i="174"/>
  <c r="AI359" i="174"/>
  <c r="AI422" i="174"/>
  <c r="AI102" i="174"/>
  <c r="AI205" i="174"/>
  <c r="AI236" i="174"/>
  <c r="AI268" i="174"/>
  <c r="AI505" i="174"/>
  <c r="AI568" i="174"/>
  <c r="AI201" i="174"/>
  <c r="AI248" i="174"/>
  <c r="AI517" i="174"/>
  <c r="AI288" i="174"/>
  <c r="AI348" i="174"/>
  <c r="AI414" i="174"/>
  <c r="AI528" i="174"/>
  <c r="AI40" i="174"/>
  <c r="AI551" i="174"/>
  <c r="AI29" i="174"/>
  <c r="AI168" i="174"/>
  <c r="AI166" i="174"/>
  <c r="AI285" i="174"/>
  <c r="AI317" i="174"/>
  <c r="AI335" i="174"/>
  <c r="AI347" i="174"/>
  <c r="AI366" i="174"/>
  <c r="AI384" i="174"/>
  <c r="AI365" i="174"/>
  <c r="AI45" i="174"/>
  <c r="AI144" i="174"/>
  <c r="AI430" i="174"/>
  <c r="AI61" i="174"/>
  <c r="AI132" i="174"/>
  <c r="AI70" i="174"/>
  <c r="AI361" i="174"/>
  <c r="AI319" i="174"/>
  <c r="AI431" i="174"/>
  <c r="AI681" i="174"/>
  <c r="AI346" i="174"/>
  <c r="AI561" i="174"/>
  <c r="AI89" i="174"/>
  <c r="AI523" i="174"/>
  <c r="AI36" i="174"/>
  <c r="AI83" i="174"/>
  <c r="AI16" i="174"/>
  <c r="AI79" i="174"/>
  <c r="AI133" i="174"/>
  <c r="AI114" i="174"/>
  <c r="AI125" i="174"/>
  <c r="AI197" i="174"/>
  <c r="AI260" i="174"/>
  <c r="AI320" i="174"/>
  <c r="AI387" i="174"/>
  <c r="AI209" i="174"/>
  <c r="AI240" i="174"/>
  <c r="AI272" i="174"/>
  <c r="AI295" i="174"/>
  <c r="AI375" i="174"/>
  <c r="AI437" i="174"/>
  <c r="AI141" i="174"/>
  <c r="AI299" i="174"/>
  <c r="AI328" i="174"/>
  <c r="AI363" i="174"/>
  <c r="AI395" i="174"/>
  <c r="AI426" i="174"/>
  <c r="AI521" i="174"/>
  <c r="AI555" i="174"/>
  <c r="AI540" i="174"/>
  <c r="AI455" i="174"/>
  <c r="AI532" i="174"/>
  <c r="AI178" i="174"/>
  <c r="AI302" i="174"/>
  <c r="AI367" i="174"/>
  <c r="AI482" i="174"/>
  <c r="AI175" i="174"/>
  <c r="AI127" i="174"/>
  <c r="AI265" i="174"/>
  <c r="AI14" i="174"/>
  <c r="AI250" i="174"/>
  <c r="AI287" i="174"/>
  <c r="AI301" i="174"/>
  <c r="AI373" i="174"/>
  <c r="AI446" i="174"/>
  <c r="AI591" i="174"/>
  <c r="AI623" i="174"/>
  <c r="AI655" i="174"/>
  <c r="AI97" i="174"/>
  <c r="AI164" i="174"/>
  <c r="AI81" i="174"/>
  <c r="AI151" i="174"/>
  <c r="AI415" i="174"/>
  <c r="AI76" i="174"/>
  <c r="AI457" i="174"/>
  <c r="AI644" i="174"/>
  <c r="AI429" i="174"/>
  <c r="AI612" i="174"/>
  <c r="AI286" i="174"/>
  <c r="AI596" i="174"/>
  <c r="AI580" i="174"/>
  <c r="AI12" i="174"/>
  <c r="AI99" i="174"/>
  <c r="AI137" i="174"/>
  <c r="AI32" i="174"/>
  <c r="AI95" i="174"/>
  <c r="AI149" i="174"/>
  <c r="AI28" i="174"/>
  <c r="AI60" i="174"/>
  <c r="AI91" i="174"/>
  <c r="AI157" i="174"/>
  <c r="AI213" i="174"/>
  <c r="AI276" i="174"/>
  <c r="AI336" i="174"/>
  <c r="AI403" i="174"/>
  <c r="AI447" i="174"/>
  <c r="AI340" i="174"/>
  <c r="AI391" i="174"/>
  <c r="AI189" i="174"/>
  <c r="AI221" i="174"/>
  <c r="AI252" i="174"/>
  <c r="AI458" i="174"/>
  <c r="AI536" i="174"/>
  <c r="AI560" i="174"/>
  <c r="AI56" i="174"/>
  <c r="AI185" i="174"/>
  <c r="AI486" i="174"/>
  <c r="AI232" i="174"/>
  <c r="AI316" i="174"/>
  <c r="AI383" i="174"/>
  <c r="AI497" i="174"/>
  <c r="AI547" i="174"/>
  <c r="AI264" i="174"/>
  <c r="AI162" i="174"/>
  <c r="AI122" i="174"/>
  <c r="AI233" i="174"/>
  <c r="AI202" i="174"/>
  <c r="AI310" i="174"/>
  <c r="AI357" i="174"/>
  <c r="AI396" i="174"/>
  <c r="AI435" i="174"/>
  <c r="AI136" i="174"/>
  <c r="AI172" i="174"/>
  <c r="AI331" i="174"/>
  <c r="AI88" i="174"/>
  <c r="AI219" i="174"/>
  <c r="AI474" i="174"/>
  <c r="AI103" i="174"/>
  <c r="AI374" i="174"/>
  <c r="AI628" i="174"/>
  <c r="AI62" i="174"/>
  <c r="AI488" i="174"/>
  <c r="AI298" i="174"/>
  <c r="AI660" i="174"/>
  <c r="AI20" i="174"/>
  <c r="AI52" i="174"/>
  <c r="AI106" i="174"/>
  <c r="AI153" i="174"/>
  <c r="AI48" i="174"/>
  <c r="AI110" i="174"/>
  <c r="AI129" i="174"/>
  <c r="AI173" i="174"/>
  <c r="AI228" i="174"/>
  <c r="AI352" i="174"/>
  <c r="AI418" i="174"/>
  <c r="AI193" i="174"/>
  <c r="AI224" i="174"/>
  <c r="AI256" i="174"/>
  <c r="AI280" i="174"/>
  <c r="AI406" i="174"/>
  <c r="AI451" i="174"/>
  <c r="AI87" i="174"/>
  <c r="AI284" i="174"/>
  <c r="AI312" i="174"/>
  <c r="AI344" i="174"/>
  <c r="AI379" i="174"/>
  <c r="AI410" i="174"/>
  <c r="AI441" i="174"/>
  <c r="AI490" i="174"/>
  <c r="AI548" i="174"/>
  <c r="AI72" i="174"/>
  <c r="AI217" i="174"/>
  <c r="AI501" i="174"/>
  <c r="AI509" i="174"/>
  <c r="AI332" i="174"/>
  <c r="AI399" i="174"/>
  <c r="AI513" i="174"/>
  <c r="AI24" i="174"/>
  <c r="AI525" i="174"/>
  <c r="AI22" i="174"/>
  <c r="AI170" i="174"/>
  <c r="AI159" i="174"/>
  <c r="AI206" i="174"/>
  <c r="AI293" i="174"/>
  <c r="AI333" i="174"/>
  <c r="AI345" i="174"/>
  <c r="AI409" i="174"/>
  <c r="AI575" i="174"/>
  <c r="AI607" i="174"/>
  <c r="AI639" i="174"/>
  <c r="AI671" i="174"/>
  <c r="AI329" i="174"/>
  <c r="AI400" i="174"/>
  <c r="AI203" i="174"/>
  <c r="AI54" i="174"/>
  <c r="AI112" i="174"/>
  <c r="AI38" i="174"/>
  <c r="AI297" i="174"/>
  <c r="AI397" i="174"/>
  <c r="AI270" i="174"/>
  <c r="AI538" i="174"/>
  <c r="AI676" i="174"/>
  <c r="AI143" i="174"/>
  <c r="AI322" i="174"/>
  <c r="R353" i="174"/>
  <c r="R352" i="174"/>
  <c r="R351" i="174"/>
  <c r="R349" i="174"/>
  <c r="R350" i="174"/>
  <c r="R684" i="174"/>
  <c r="R683" i="174"/>
  <c r="R682" i="174"/>
  <c r="R678" i="174"/>
  <c r="R676" i="174"/>
  <c r="R681" i="174"/>
  <c r="R679" i="174"/>
  <c r="R680" i="174"/>
  <c r="R677" i="174"/>
  <c r="AO304" i="174"/>
  <c r="AP299" i="174"/>
  <c r="AC691" i="174" l="1"/>
  <c r="AC686" i="174"/>
  <c r="BL6" i="174"/>
  <c r="BL3" i="174" s="1"/>
  <c r="P3" i="174"/>
  <c r="D6" i="174"/>
  <c r="L6" i="174"/>
  <c r="L3" i="174" s="1"/>
  <c r="BF6" i="174"/>
  <c r="BF3" i="174" s="1"/>
  <c r="N6" i="174"/>
  <c r="N3" i="174" s="1"/>
  <c r="K6" i="174"/>
  <c r="K3" i="174" s="1"/>
  <c r="BJ6" i="174"/>
  <c r="BJ3" i="174" s="1"/>
  <c r="U3" i="174"/>
  <c r="J6" i="174"/>
  <c r="J3" i="174" s="1"/>
  <c r="BI6" i="174"/>
  <c r="BI3" i="174" s="1"/>
  <c r="I6" i="174"/>
  <c r="I3" i="174" s="1"/>
  <c r="AH6" i="174"/>
  <c r="AH3" i="174" s="1"/>
  <c r="M6" i="174"/>
  <c r="M3" i="174" s="1"/>
  <c r="BH6" i="174"/>
  <c r="BH3" i="174" s="1"/>
  <c r="BG6" i="174"/>
  <c r="BG3" i="174" s="1"/>
  <c r="O234" i="174"/>
  <c r="O236" i="174"/>
  <c r="O238" i="174"/>
  <c r="O248" i="174"/>
  <c r="O251" i="174"/>
  <c r="O255" i="174"/>
  <c r="O259" i="174"/>
  <c r="BN259" i="174" s="1"/>
  <c r="AK259" i="174" s="1"/>
  <c r="O263" i="174"/>
  <c r="O264" i="174"/>
  <c r="O270" i="174"/>
  <c r="O272" i="174"/>
  <c r="O288" i="174"/>
  <c r="O289" i="174"/>
  <c r="O292" i="174"/>
  <c r="O293" i="174"/>
  <c r="O503" i="174"/>
  <c r="O504" i="174"/>
  <c r="O511" i="174"/>
  <c r="O666" i="174"/>
  <c r="O680" i="174"/>
  <c r="BN680" i="174" s="1"/>
  <c r="AK680" i="174" s="1"/>
  <c r="O682" i="174"/>
  <c r="BN682" i="174" s="1"/>
  <c r="AK682" i="174" s="1"/>
  <c r="O683" i="174"/>
  <c r="O905" i="174"/>
  <c r="BN905" i="174" s="1"/>
  <c r="AK905" i="174" s="1"/>
  <c r="O929" i="174"/>
  <c r="BN929" i="174" s="1"/>
  <c r="AK929" i="174" s="1"/>
  <c r="O979" i="174"/>
  <c r="BN979" i="174" s="1"/>
  <c r="AK979" i="174" s="1"/>
  <c r="O727" i="174"/>
  <c r="O735" i="174"/>
  <c r="O736" i="174"/>
  <c r="O740" i="174"/>
  <c r="O747" i="174"/>
  <c r="O748" i="174"/>
  <c r="O755" i="174"/>
  <c r="O757" i="174"/>
  <c r="O758" i="174"/>
  <c r="O771" i="174"/>
  <c r="O793" i="174"/>
  <c r="BN793" i="174" s="1"/>
  <c r="AK793" i="174" s="1"/>
  <c r="O798" i="174"/>
  <c r="BN798" i="174" s="1"/>
  <c r="AK798" i="174" s="1"/>
  <c r="O810" i="174"/>
  <c r="BN810" i="174" s="1"/>
  <c r="AK810" i="174" s="1"/>
  <c r="O831" i="174"/>
  <c r="BN831" i="174" s="1"/>
  <c r="AK831" i="174" s="1"/>
  <c r="O835" i="174"/>
  <c r="BN835" i="174" s="1"/>
  <c r="AK835" i="174" s="1"/>
  <c r="O836" i="174"/>
  <c r="BN836" i="174" s="1"/>
  <c r="AK836" i="174" s="1"/>
  <c r="O839" i="174"/>
  <c r="BN839" i="174" s="1"/>
  <c r="AK839" i="174" s="1"/>
  <c r="O840" i="174"/>
  <c r="BN840" i="174" s="1"/>
  <c r="AK840" i="174" s="1"/>
  <c r="O849" i="174"/>
  <c r="BN849" i="174" s="1"/>
  <c r="AK849" i="174" s="1"/>
  <c r="O861" i="174"/>
  <c r="BN861" i="174" s="1"/>
  <c r="AK861" i="174" s="1"/>
  <c r="O862" i="174"/>
  <c r="BN862" i="174" s="1"/>
  <c r="AK862" i="174" s="1"/>
  <c r="O874" i="174"/>
  <c r="BN874" i="174" s="1"/>
  <c r="AK874" i="174" s="1"/>
  <c r="O528" i="174"/>
  <c r="O530" i="174"/>
  <c r="O531" i="174"/>
  <c r="O532" i="174"/>
  <c r="O534" i="174"/>
  <c r="O535" i="174"/>
  <c r="O546" i="174"/>
  <c r="O547" i="174"/>
  <c r="O551" i="174"/>
  <c r="O552" i="174"/>
  <c r="O564" i="174"/>
  <c r="O578" i="174"/>
  <c r="O591" i="174"/>
  <c r="O592" i="174"/>
  <c r="O593" i="174"/>
  <c r="O596" i="174"/>
  <c r="O599" i="174"/>
  <c r="O616" i="174"/>
  <c r="O9" i="174"/>
  <c r="O10" i="174"/>
  <c r="O14" i="174"/>
  <c r="O20" i="174"/>
  <c r="O21" i="174"/>
  <c r="O28" i="174"/>
  <c r="O29" i="174"/>
  <c r="O38" i="174"/>
  <c r="O59" i="174"/>
  <c r="O63" i="174"/>
  <c r="O75" i="174"/>
  <c r="O79" i="174"/>
  <c r="O88" i="174"/>
  <c r="O89" i="174"/>
  <c r="O96" i="174"/>
  <c r="O99" i="174"/>
  <c r="O103" i="174"/>
  <c r="O105" i="174"/>
  <c r="O309" i="174"/>
  <c r="O355" i="174"/>
  <c r="O356" i="174"/>
  <c r="O363" i="174"/>
  <c r="O366" i="174"/>
  <c r="O367" i="174"/>
  <c r="BN367" i="174" s="1"/>
  <c r="AK367" i="174" s="1"/>
  <c r="O923" i="174"/>
  <c r="BN923" i="174" s="1"/>
  <c r="AK923" i="174" s="1"/>
  <c r="O121" i="174"/>
  <c r="O140" i="174"/>
  <c r="O141" i="174"/>
  <c r="O153" i="174"/>
  <c r="O156" i="174"/>
  <c r="O163" i="174"/>
  <c r="O164" i="174"/>
  <c r="O179" i="174"/>
  <c r="O209" i="174"/>
  <c r="O218" i="174"/>
  <c r="O376" i="174"/>
  <c r="O378" i="174"/>
  <c r="O384" i="174"/>
  <c r="O387" i="174"/>
  <c r="O388" i="174"/>
  <c r="O405" i="174"/>
  <c r="O416" i="174"/>
  <c r="O417" i="174"/>
  <c r="BN417" i="174" s="1"/>
  <c r="AK417" i="174" s="1"/>
  <c r="O422" i="174"/>
  <c r="O423" i="174"/>
  <c r="O424" i="174"/>
  <c r="O431" i="174"/>
  <c r="O439" i="174"/>
  <c r="O440" i="174"/>
  <c r="O461" i="174"/>
  <c r="O462" i="174"/>
  <c r="O463" i="174"/>
  <c r="O464" i="174"/>
  <c r="O471" i="174"/>
  <c r="O472" i="174"/>
  <c r="O483" i="174"/>
  <c r="O487" i="174"/>
  <c r="O489" i="174"/>
  <c r="O533" i="174"/>
  <c r="O621" i="174"/>
  <c r="O632" i="174"/>
  <c r="O634" i="174"/>
  <c r="O635" i="174"/>
  <c r="O636" i="174"/>
  <c r="O643" i="174"/>
  <c r="BN643" i="174" s="1"/>
  <c r="AK643" i="174" s="1"/>
  <c r="O644" i="174"/>
  <c r="O652" i="174"/>
  <c r="O658" i="174"/>
  <c r="O659" i="174"/>
  <c r="O716" i="174"/>
  <c r="O953" i="174"/>
  <c r="BN953" i="174" s="1"/>
  <c r="AK953" i="174" s="1"/>
  <c r="O957" i="174"/>
  <c r="BN957" i="174" s="1"/>
  <c r="AK957" i="174" s="1"/>
  <c r="O963" i="174"/>
  <c r="BN963" i="174" s="1"/>
  <c r="AK963" i="174" s="1"/>
  <c r="O967" i="174"/>
  <c r="BN967" i="174" s="1"/>
  <c r="AK967" i="174" s="1"/>
  <c r="O645" i="174"/>
  <c r="O31" i="174"/>
  <c r="O918" i="174"/>
  <c r="BN918" i="174" s="1"/>
  <c r="AK918" i="174" s="1"/>
  <c r="O919" i="174"/>
  <c r="BN919" i="174" s="1"/>
  <c r="AK919" i="174" s="1"/>
  <c r="O872" i="174"/>
  <c r="BN872" i="174" s="1"/>
  <c r="AK872" i="174" s="1"/>
  <c r="O978" i="174"/>
  <c r="BN978" i="174" s="1"/>
  <c r="AK978" i="174" s="1"/>
  <c r="O287" i="174"/>
  <c r="O411" i="174"/>
  <c r="O24" i="174"/>
  <c r="O336" i="174"/>
  <c r="O541" i="174"/>
  <c r="O630" i="174"/>
  <c r="O78" i="174"/>
  <c r="O80" i="174"/>
  <c r="O385" i="174"/>
  <c r="O629" i="174"/>
  <c r="O35" i="174"/>
  <c r="O84" i="174"/>
  <c r="O174" i="174"/>
  <c r="AP307" i="174"/>
  <c r="AP302" i="174"/>
  <c r="O544" i="174"/>
  <c r="O150" i="174"/>
  <c r="O152" i="174"/>
  <c r="O190" i="174"/>
  <c r="O418" i="174"/>
  <c r="O460" i="174"/>
  <c r="O508" i="174"/>
  <c r="O788" i="174"/>
  <c r="BN788" i="174" s="1"/>
  <c r="AK788" i="174" s="1"/>
  <c r="O884" i="174"/>
  <c r="BN884" i="174" s="1"/>
  <c r="AK884" i="174" s="1"/>
  <c r="O17" i="174"/>
  <c r="O36" i="174"/>
  <c r="O42" i="174"/>
  <c r="O43" i="174"/>
  <c r="O44" i="174"/>
  <c r="O46" i="174"/>
  <c r="O67" i="174"/>
  <c r="O69" i="174"/>
  <c r="O90" i="174"/>
  <c r="O91" i="174"/>
  <c r="O109" i="174"/>
  <c r="O111" i="174"/>
  <c r="O115" i="174"/>
  <c r="O122" i="174"/>
  <c r="O123" i="174"/>
  <c r="O124" i="174"/>
  <c r="O132" i="174"/>
  <c r="O135" i="174"/>
  <c r="O157" i="174"/>
  <c r="O158" i="174"/>
  <c r="O176" i="174"/>
  <c r="O183" i="174"/>
  <c r="O186" i="174"/>
  <c r="O187" i="174"/>
  <c r="O188" i="174"/>
  <c r="O193" i="174"/>
  <c r="O195" i="174"/>
  <c r="O11" i="174"/>
  <c r="O18" i="174"/>
  <c r="O23" i="174"/>
  <c r="O12" i="174"/>
  <c r="O13" i="174"/>
  <c r="O16" i="174"/>
  <c r="O19" i="174"/>
  <c r="O26" i="174"/>
  <c r="O34" i="174"/>
  <c r="O37" i="174"/>
  <c r="O40" i="174"/>
  <c r="O47" i="174"/>
  <c r="O48" i="174"/>
  <c r="O53" i="174"/>
  <c r="O55" i="174"/>
  <c r="O57" i="174"/>
  <c r="O58" i="174"/>
  <c r="O77" i="174"/>
  <c r="O85" i="174"/>
  <c r="O87" i="174"/>
  <c r="O93" i="174"/>
  <c r="O98" i="174"/>
  <c r="O104" i="174"/>
  <c r="O107" i="174"/>
  <c r="O113" i="174"/>
  <c r="O117" i="174"/>
  <c r="O119" i="174"/>
  <c r="O127" i="174"/>
  <c r="O129" i="174"/>
  <c r="O139" i="174"/>
  <c r="O143" i="174"/>
  <c r="O149" i="174"/>
  <c r="O151" i="174"/>
  <c r="O155" i="174"/>
  <c r="O160" i="174"/>
  <c r="O161" i="174"/>
  <c r="O169" i="174"/>
  <c r="O196" i="174"/>
  <c r="O171" i="174"/>
  <c r="O22" i="174"/>
  <c r="O27" i="174"/>
  <c r="O30" i="174"/>
  <c r="O39" i="174"/>
  <c r="O45" i="174"/>
  <c r="BN45" i="174" s="1"/>
  <c r="AK45" i="174" s="1"/>
  <c r="O49" i="174"/>
  <c r="O50" i="174"/>
  <c r="O51" i="174"/>
  <c r="O61" i="174"/>
  <c r="O65" i="174"/>
  <c r="O66" i="174"/>
  <c r="O70" i="174"/>
  <c r="O71" i="174"/>
  <c r="O73" i="174"/>
  <c r="O74" i="174"/>
  <c r="O81" i="174"/>
  <c r="O83" i="174"/>
  <c r="O95" i="174"/>
  <c r="BN95" i="174" s="1"/>
  <c r="AK95" i="174" s="1"/>
  <c r="O97" i="174"/>
  <c r="O101" i="174"/>
  <c r="O125" i="174"/>
  <c r="O131" i="174"/>
  <c r="O133" i="174"/>
  <c r="O137" i="174"/>
  <c r="O144" i="174"/>
  <c r="O147" i="174"/>
  <c r="O148" i="174"/>
  <c r="O177" i="174"/>
  <c r="O178" i="174"/>
  <c r="O180" i="174"/>
  <c r="O182" i="174"/>
  <c r="O185" i="174"/>
  <c r="O194" i="174"/>
  <c r="O198" i="174"/>
  <c r="O202" i="174"/>
  <c r="O203" i="174"/>
  <c r="O204" i="174"/>
  <c r="BN204" i="174" s="1"/>
  <c r="AK204" i="174" s="1"/>
  <c r="O214" i="174"/>
  <c r="O216" i="174"/>
  <c r="O222" i="174"/>
  <c r="O225" i="174"/>
  <c r="O229" i="174"/>
  <c r="O230" i="174"/>
  <c r="O240" i="174"/>
  <c r="O244" i="174"/>
  <c r="O247" i="174"/>
  <c r="O250" i="174"/>
  <c r="O258" i="174"/>
  <c r="O260" i="174"/>
  <c r="O262" i="174"/>
  <c r="O265" i="174"/>
  <c r="O266" i="174"/>
  <c r="O277" i="174"/>
  <c r="O278" i="174"/>
  <c r="BN278" i="174" s="1"/>
  <c r="AK278" i="174" s="1"/>
  <c r="O296" i="174"/>
  <c r="O297" i="174"/>
  <c r="AN298" i="174"/>
  <c r="O300" i="174"/>
  <c r="O302" i="174"/>
  <c r="O304" i="174"/>
  <c r="O339" i="174"/>
  <c r="BN339" i="174" s="1"/>
  <c r="AK339" i="174" s="1"/>
  <c r="O340" i="174"/>
  <c r="O342" i="174"/>
  <c r="O343" i="174"/>
  <c r="O344" i="174"/>
  <c r="O348" i="174"/>
  <c r="O358" i="174"/>
  <c r="O359" i="174"/>
  <c r="O370" i="174"/>
  <c r="O372" i="174"/>
  <c r="O374" i="174"/>
  <c r="O375" i="174"/>
  <c r="O379" i="174"/>
  <c r="O382" i="174"/>
  <c r="O383" i="174"/>
  <c r="O389" i="174"/>
  <c r="O397" i="174"/>
  <c r="O404" i="174"/>
  <c r="O407" i="174"/>
  <c r="BN407" i="174" s="1"/>
  <c r="AK407" i="174" s="1"/>
  <c r="O408" i="174"/>
  <c r="O409" i="174"/>
  <c r="O430" i="174"/>
  <c r="O435" i="174"/>
  <c r="O436" i="174"/>
  <c r="O444" i="174"/>
  <c r="O445" i="174"/>
  <c r="O456" i="174"/>
  <c r="O199" i="174"/>
  <c r="O201" i="174"/>
  <c r="O206" i="174"/>
  <c r="O211" i="174"/>
  <c r="O212" i="174"/>
  <c r="O217" i="174"/>
  <c r="O219" i="174"/>
  <c r="O220" i="174"/>
  <c r="O223" i="174"/>
  <c r="O226" i="174"/>
  <c r="BN226" i="174" s="1"/>
  <c r="AK226" i="174" s="1"/>
  <c r="O231" i="174"/>
  <c r="O232" i="174"/>
  <c r="O233" i="174"/>
  <c r="O235" i="174"/>
  <c r="O239" i="174"/>
  <c r="O246" i="174"/>
  <c r="O254" i="174"/>
  <c r="O280" i="174"/>
  <c r="O281" i="174"/>
  <c r="O284" i="174"/>
  <c r="O285" i="174"/>
  <c r="O301" i="174"/>
  <c r="AN301" i="174"/>
  <c r="O305" i="174"/>
  <c r="AO307" i="174"/>
  <c r="O308" i="174"/>
  <c r="O312" i="174"/>
  <c r="O318" i="174"/>
  <c r="O322" i="174"/>
  <c r="O325" i="174"/>
  <c r="O328" i="174"/>
  <c r="O334" i="174"/>
  <c r="O350" i="174"/>
  <c r="O351" i="174"/>
  <c r="O352" i="174"/>
  <c r="O360" i="174"/>
  <c r="O362" i="174"/>
  <c r="O368" i="174"/>
  <c r="O380" i="174"/>
  <c r="O412" i="174"/>
  <c r="O421" i="174"/>
  <c r="O429" i="174"/>
  <c r="O433" i="174"/>
  <c r="O434" i="174"/>
  <c r="O446" i="174"/>
  <c r="O447" i="174"/>
  <c r="O450" i="174"/>
  <c r="O371" i="174"/>
  <c r="O386" i="174"/>
  <c r="O398" i="174"/>
  <c r="O413" i="174"/>
  <c r="BN413" i="174" s="1"/>
  <c r="AK413" i="174" s="1"/>
  <c r="O414" i="174"/>
  <c r="O415" i="174"/>
  <c r="O443" i="174"/>
  <c r="O454" i="174"/>
  <c r="O207" i="174"/>
  <c r="O210" i="174"/>
  <c r="O221" i="174"/>
  <c r="O224" i="174"/>
  <c r="O228" i="174"/>
  <c r="O241" i="174"/>
  <c r="O242" i="174"/>
  <c r="O243" i="174"/>
  <c r="O249" i="174"/>
  <c r="O252" i="174"/>
  <c r="O256" i="174"/>
  <c r="O257" i="174"/>
  <c r="O267" i="174"/>
  <c r="O268" i="174"/>
  <c r="O273" i="174"/>
  <c r="O275" i="174"/>
  <c r="O276" i="174"/>
  <c r="O283" i="174"/>
  <c r="O286" i="174"/>
  <c r="O294" i="174"/>
  <c r="O310" i="174"/>
  <c r="O316" i="174"/>
  <c r="O317" i="174"/>
  <c r="O320" i="174"/>
  <c r="O324" i="174"/>
  <c r="O326" i="174"/>
  <c r="BN326" i="174" s="1"/>
  <c r="AK326" i="174" s="1"/>
  <c r="O329" i="174"/>
  <c r="O335" i="174"/>
  <c r="O347" i="174"/>
  <c r="O357" i="174"/>
  <c r="O364" i="174"/>
  <c r="O392" i="174"/>
  <c r="O399" i="174"/>
  <c r="O400" i="174"/>
  <c r="O401" i="174"/>
  <c r="O402" i="174"/>
  <c r="O406" i="174"/>
  <c r="BN406" i="174" s="1"/>
  <c r="AK406" i="174" s="1"/>
  <c r="O420" i="174"/>
  <c r="O425" i="174"/>
  <c r="O428" i="174"/>
  <c r="O432" i="174"/>
  <c r="O438" i="174"/>
  <c r="O459" i="174"/>
  <c r="O467" i="174"/>
  <c r="O470" i="174"/>
  <c r="BN470" i="174" s="1"/>
  <c r="AK470" i="174" s="1"/>
  <c r="O478" i="174"/>
  <c r="O488" i="174"/>
  <c r="O491" i="174"/>
  <c r="BN491" i="174" s="1"/>
  <c r="AK491" i="174" s="1"/>
  <c r="O495" i="174"/>
  <c r="O507" i="174"/>
  <c r="O509" i="174"/>
  <c r="O514" i="174"/>
  <c r="O515" i="174"/>
  <c r="O516" i="174"/>
  <c r="O522" i="174"/>
  <c r="O536" i="174"/>
  <c r="O540" i="174"/>
  <c r="O542" i="174"/>
  <c r="O543" i="174"/>
  <c r="O562" i="174"/>
  <c r="O568" i="174"/>
  <c r="O569" i="174"/>
  <c r="O571" i="174"/>
  <c r="O572" i="174"/>
  <c r="O576" i="174"/>
  <c r="O577" i="174"/>
  <c r="O588" i="174"/>
  <c r="O594" i="174"/>
  <c r="O602" i="174"/>
  <c r="O473" i="174"/>
  <c r="O480" i="174"/>
  <c r="O481" i="174"/>
  <c r="O485" i="174"/>
  <c r="O494" i="174"/>
  <c r="O505" i="174"/>
  <c r="O518" i="174"/>
  <c r="O519" i="174"/>
  <c r="O524" i="174"/>
  <c r="O538" i="174"/>
  <c r="O539" i="174"/>
  <c r="O548" i="174"/>
  <c r="O553" i="174"/>
  <c r="O554" i="174"/>
  <c r="O556" i="174"/>
  <c r="O557" i="174"/>
  <c r="O560" i="174"/>
  <c r="O584" i="174"/>
  <c r="O587" i="174"/>
  <c r="O600" i="174"/>
  <c r="O604" i="174"/>
  <c r="O615" i="174"/>
  <c r="BN615" i="174" s="1"/>
  <c r="AK615" i="174" s="1"/>
  <c r="O469" i="174"/>
  <c r="O474" i="174"/>
  <c r="O475" i="174"/>
  <c r="O477" i="174"/>
  <c r="BN477" i="174" s="1"/>
  <c r="AK477" i="174" s="1"/>
  <c r="O479" i="174"/>
  <c r="O486" i="174"/>
  <c r="O493" i="174"/>
  <c r="O496" i="174"/>
  <c r="O510" i="174"/>
  <c r="O520" i="174"/>
  <c r="O523" i="174"/>
  <c r="O526" i="174"/>
  <c r="BN526" i="174" s="1"/>
  <c r="AK526" i="174" s="1"/>
  <c r="O527" i="174"/>
  <c r="O529" i="174"/>
  <c r="O545" i="174"/>
  <c r="O555" i="174"/>
  <c r="O558" i="174"/>
  <c r="O561" i="174"/>
  <c r="O570" i="174"/>
  <c r="O574" i="174"/>
  <c r="O580" i="174"/>
  <c r="O582" i="174"/>
  <c r="O585" i="174"/>
  <c r="O586" i="174"/>
  <c r="O598" i="174"/>
  <c r="O601" i="174"/>
  <c r="O603" i="174"/>
  <c r="O606" i="174"/>
  <c r="O607" i="174"/>
  <c r="O608" i="174"/>
  <c r="O627" i="174"/>
  <c r="O628" i="174"/>
  <c r="O637" i="174"/>
  <c r="O656" i="174"/>
  <c r="O661" i="174"/>
  <c r="BN661" i="174" s="1"/>
  <c r="AK661" i="174" s="1"/>
  <c r="O665" i="174"/>
  <c r="O681" i="174"/>
  <c r="O688" i="174"/>
  <c r="O694" i="174"/>
  <c r="O697" i="174"/>
  <c r="O698" i="174"/>
  <c r="O699" i="174"/>
  <c r="O709" i="174"/>
  <c r="O714" i="174"/>
  <c r="O715" i="174"/>
  <c r="BN715" i="174" s="1"/>
  <c r="AK715" i="174" s="1"/>
  <c r="O718" i="174"/>
  <c r="O719" i="174"/>
  <c r="O722" i="174"/>
  <c r="O723" i="174"/>
  <c r="O730" i="174"/>
  <c r="BN730" i="174" s="1"/>
  <c r="AK730" i="174" s="1"/>
  <c r="O731" i="174"/>
  <c r="O732" i="174"/>
  <c r="O737" i="174"/>
  <c r="O746" i="174"/>
  <c r="O752" i="174"/>
  <c r="O622" i="174"/>
  <c r="O623" i="174"/>
  <c r="O626" i="174"/>
  <c r="O633" i="174"/>
  <c r="O638" i="174"/>
  <c r="O640" i="174"/>
  <c r="O642" i="174"/>
  <c r="O653" i="174"/>
  <c r="O654" i="174"/>
  <c r="O657" i="174"/>
  <c r="O660" i="174"/>
  <c r="O664" i="174"/>
  <c r="O674" i="174"/>
  <c r="O686" i="174"/>
  <c r="O691" i="174"/>
  <c r="O700" i="174"/>
  <c r="O701" i="174"/>
  <c r="O724" i="174"/>
  <c r="O760" i="174"/>
  <c r="O620" i="174"/>
  <c r="O624" i="174"/>
  <c r="O648" i="174"/>
  <c r="O650" i="174"/>
  <c r="O651" i="174"/>
  <c r="O667" i="174"/>
  <c r="O668" i="174"/>
  <c r="O669" i="174"/>
  <c r="O671" i="174"/>
  <c r="O675" i="174"/>
  <c r="O685" i="174"/>
  <c r="O690" i="174"/>
  <c r="O696" i="174"/>
  <c r="O704" i="174"/>
  <c r="O708" i="174"/>
  <c r="O712" i="174"/>
  <c r="O720" i="174"/>
  <c r="O726" i="174"/>
  <c r="O738" i="174"/>
  <c r="BN738" i="174" s="1"/>
  <c r="AK738" i="174" s="1"/>
  <c r="O739" i="174"/>
  <c r="O743" i="174"/>
  <c r="O762" i="174"/>
  <c r="O728" i="174"/>
  <c r="O729" i="174"/>
  <c r="O734" i="174"/>
  <c r="O774" i="174"/>
  <c r="BN774" i="174" s="1"/>
  <c r="AK774" i="174" s="1"/>
  <c r="O799" i="174"/>
  <c r="BN799" i="174" s="1"/>
  <c r="AK799" i="174" s="1"/>
  <c r="O801" i="174"/>
  <c r="BN801" i="174" s="1"/>
  <c r="AK801" i="174" s="1"/>
  <c r="O805" i="174"/>
  <c r="BN805" i="174" s="1"/>
  <c r="AK805" i="174" s="1"/>
  <c r="O807" i="174"/>
  <c r="BN807" i="174" s="1"/>
  <c r="AK807" i="174" s="1"/>
  <c r="O824" i="174"/>
  <c r="BN824" i="174" s="1"/>
  <c r="AK824" i="174" s="1"/>
  <c r="O830" i="174"/>
  <c r="BN830" i="174" s="1"/>
  <c r="AK830" i="174" s="1"/>
  <c r="O855" i="174"/>
  <c r="BN855" i="174" s="1"/>
  <c r="AK855" i="174" s="1"/>
  <c r="O863" i="174"/>
  <c r="BN863" i="174" s="1"/>
  <c r="AK863" i="174" s="1"/>
  <c r="O871" i="174"/>
  <c r="BN871" i="174" s="1"/>
  <c r="AK871" i="174" s="1"/>
  <c r="O873" i="174"/>
  <c r="BN873" i="174" s="1"/>
  <c r="AK873" i="174" s="1"/>
  <c r="O878" i="174"/>
  <c r="BN878" i="174" s="1"/>
  <c r="AK878" i="174" s="1"/>
  <c r="O881" i="174"/>
  <c r="BN881" i="174" s="1"/>
  <c r="AK881" i="174" s="1"/>
  <c r="O885" i="174"/>
  <c r="BN885" i="174" s="1"/>
  <c r="AK885" i="174" s="1"/>
  <c r="O777" i="174"/>
  <c r="BN777" i="174" s="1"/>
  <c r="AK777" i="174" s="1"/>
  <c r="O781" i="174"/>
  <c r="BN781" i="174" s="1"/>
  <c r="AK781" i="174" s="1"/>
  <c r="O790" i="174"/>
  <c r="BN790" i="174" s="1"/>
  <c r="AK790" i="174" s="1"/>
  <c r="O803" i="174"/>
  <c r="BN803" i="174" s="1"/>
  <c r="AK803" i="174" s="1"/>
  <c r="O818" i="174"/>
  <c r="BN818" i="174" s="1"/>
  <c r="AK818" i="174" s="1"/>
  <c r="O829" i="174"/>
  <c r="BN829" i="174" s="1"/>
  <c r="AK829" i="174" s="1"/>
  <c r="O841" i="174"/>
  <c r="BN841" i="174" s="1"/>
  <c r="AK841" i="174" s="1"/>
  <c r="O847" i="174"/>
  <c r="BN847" i="174" s="1"/>
  <c r="AK847" i="174" s="1"/>
  <c r="O848" i="174"/>
  <c r="BN848" i="174" s="1"/>
  <c r="AK848" i="174" s="1"/>
  <c r="O857" i="174"/>
  <c r="BN857" i="174" s="1"/>
  <c r="AK857" i="174" s="1"/>
  <c r="O866" i="174"/>
  <c r="BN866" i="174" s="1"/>
  <c r="AK866" i="174" s="1"/>
  <c r="O879" i="174"/>
  <c r="BN879" i="174" s="1"/>
  <c r="AK879" i="174" s="1"/>
  <c r="O766" i="174"/>
  <c r="O787" i="174"/>
  <c r="BN787" i="174" s="1"/>
  <c r="AK787" i="174" s="1"/>
  <c r="O795" i="174"/>
  <c r="BN795" i="174" s="1"/>
  <c r="AK795" i="174" s="1"/>
  <c r="O797" i="174"/>
  <c r="BN797" i="174" s="1"/>
  <c r="AK797" i="174" s="1"/>
  <c r="O802" i="174"/>
  <c r="BN802" i="174" s="1"/>
  <c r="AK802" i="174" s="1"/>
  <c r="O820" i="174"/>
  <c r="BN820" i="174" s="1"/>
  <c r="AK820" i="174" s="1"/>
  <c r="O823" i="174"/>
  <c r="BN823" i="174" s="1"/>
  <c r="AK823" i="174" s="1"/>
  <c r="O825" i="174"/>
  <c r="BN825" i="174" s="1"/>
  <c r="AK825" i="174" s="1"/>
  <c r="O826" i="174"/>
  <c r="BN826" i="174" s="1"/>
  <c r="AK826" i="174" s="1"/>
  <c r="O832" i="174"/>
  <c r="BN832" i="174" s="1"/>
  <c r="AK832" i="174" s="1"/>
  <c r="O833" i="174"/>
  <c r="BN833" i="174" s="1"/>
  <c r="AK833" i="174" s="1"/>
  <c r="O851" i="174"/>
  <c r="BN851" i="174" s="1"/>
  <c r="AK851" i="174" s="1"/>
  <c r="O854" i="174"/>
  <c r="BN854" i="174" s="1"/>
  <c r="AK854" i="174" s="1"/>
  <c r="O859" i="174"/>
  <c r="BN859" i="174" s="1"/>
  <c r="AK859" i="174" s="1"/>
  <c r="O865" i="174"/>
  <c r="BN865" i="174" s="1"/>
  <c r="AK865" i="174" s="1"/>
  <c r="O867" i="174"/>
  <c r="BN867" i="174" s="1"/>
  <c r="AK867" i="174" s="1"/>
  <c r="O784" i="174"/>
  <c r="BN784" i="174" s="1"/>
  <c r="AK784" i="174" s="1"/>
  <c r="O892" i="174"/>
  <c r="BN892" i="174" s="1"/>
  <c r="AK892" i="174" s="1"/>
  <c r="O896" i="174"/>
  <c r="BN896" i="174" s="1"/>
  <c r="AK896" i="174" s="1"/>
  <c r="O904" i="174"/>
  <c r="BN904" i="174" s="1"/>
  <c r="AK904" i="174" s="1"/>
  <c r="O906" i="174"/>
  <c r="BN906" i="174" s="1"/>
  <c r="AK906" i="174" s="1"/>
  <c r="O912" i="174"/>
  <c r="BN912" i="174" s="1"/>
  <c r="AK912" i="174" s="1"/>
  <c r="O917" i="174"/>
  <c r="BN917" i="174" s="1"/>
  <c r="AK917" i="174" s="1"/>
  <c r="O926" i="174"/>
  <c r="BN926" i="174" s="1"/>
  <c r="AK926" i="174" s="1"/>
  <c r="O940" i="174"/>
  <c r="BN940" i="174" s="1"/>
  <c r="AK940" i="174" s="1"/>
  <c r="O942" i="174"/>
  <c r="BN942" i="174" s="1"/>
  <c r="AK942" i="174" s="1"/>
  <c r="O945" i="174"/>
  <c r="BN945" i="174" s="1"/>
  <c r="AK945" i="174" s="1"/>
  <c r="O946" i="174"/>
  <c r="BN946" i="174" s="1"/>
  <c r="AK946" i="174" s="1"/>
  <c r="O947" i="174"/>
  <c r="BN947" i="174" s="1"/>
  <c r="AK947" i="174" s="1"/>
  <c r="O964" i="174"/>
  <c r="BN964" i="174" s="1"/>
  <c r="AK964" i="174" s="1"/>
  <c r="O993" i="174"/>
  <c r="BN993" i="174" s="1"/>
  <c r="AK993" i="174" s="1"/>
  <c r="O999" i="174"/>
  <c r="BN999" i="174" s="1"/>
  <c r="AK999" i="174" s="1"/>
  <c r="O897" i="174"/>
  <c r="BN897" i="174" s="1"/>
  <c r="AK897" i="174" s="1"/>
  <c r="O898" i="174"/>
  <c r="BN898" i="174" s="1"/>
  <c r="AK898" i="174" s="1"/>
  <c r="O901" i="174"/>
  <c r="BN901" i="174" s="1"/>
  <c r="AK901" i="174" s="1"/>
  <c r="O924" i="174"/>
  <c r="BN924" i="174" s="1"/>
  <c r="AK924" i="174" s="1"/>
  <c r="O933" i="174"/>
  <c r="BN933" i="174" s="1"/>
  <c r="AK933" i="174" s="1"/>
  <c r="O934" i="174"/>
  <c r="BN934" i="174" s="1"/>
  <c r="AK934" i="174" s="1"/>
  <c r="O943" i="174"/>
  <c r="BN943" i="174" s="1"/>
  <c r="AK943" i="174" s="1"/>
  <c r="O949" i="174"/>
  <c r="BN949" i="174" s="1"/>
  <c r="AK949" i="174" s="1"/>
  <c r="O955" i="174"/>
  <c r="BN955" i="174" s="1"/>
  <c r="AK955" i="174" s="1"/>
  <c r="O959" i="174"/>
  <c r="BN959" i="174" s="1"/>
  <c r="AK959" i="174" s="1"/>
  <c r="O962" i="174"/>
  <c r="BN962" i="174" s="1"/>
  <c r="AK962" i="174" s="1"/>
  <c r="O970" i="174"/>
  <c r="BN970" i="174" s="1"/>
  <c r="AK970" i="174" s="1"/>
  <c r="O971" i="174"/>
  <c r="BN971" i="174" s="1"/>
  <c r="AK971" i="174" s="1"/>
  <c r="O980" i="174"/>
  <c r="BN980" i="174" s="1"/>
  <c r="AK980" i="174" s="1"/>
  <c r="O996" i="174"/>
  <c r="BN996" i="174" s="1"/>
  <c r="AK996" i="174" s="1"/>
  <c r="O893" i="174"/>
  <c r="BN893" i="174" s="1"/>
  <c r="AK893" i="174" s="1"/>
  <c r="O899" i="174"/>
  <c r="BN899" i="174" s="1"/>
  <c r="AK899" i="174" s="1"/>
  <c r="O930" i="174"/>
  <c r="BN930" i="174" s="1"/>
  <c r="AK930" i="174" s="1"/>
  <c r="O944" i="174"/>
  <c r="BN944" i="174" s="1"/>
  <c r="AK944" i="174" s="1"/>
  <c r="O950" i="174"/>
  <c r="BN950" i="174" s="1"/>
  <c r="AK950" i="174" s="1"/>
  <c r="O954" i="174"/>
  <c r="BN954" i="174" s="1"/>
  <c r="AK954" i="174" s="1"/>
  <c r="O958" i="174"/>
  <c r="BN958" i="174" s="1"/>
  <c r="AK958" i="174" s="1"/>
  <c r="O960" i="174"/>
  <c r="BN960" i="174" s="1"/>
  <c r="AK960" i="174" s="1"/>
  <c r="O972" i="174"/>
  <c r="BN972" i="174" s="1"/>
  <c r="AK972" i="174" s="1"/>
  <c r="O976" i="174"/>
  <c r="BN976" i="174" s="1"/>
  <c r="AK976" i="174" s="1"/>
  <c r="O986" i="174"/>
  <c r="BN986" i="174" s="1"/>
  <c r="AK986" i="174" s="1"/>
  <c r="O991" i="174"/>
  <c r="BN991" i="174" s="1"/>
  <c r="AK991" i="174" s="1"/>
  <c r="O290" i="174"/>
  <c r="AO302" i="174"/>
  <c r="O8" i="174"/>
  <c r="O41" i="174"/>
  <c r="O56" i="174"/>
  <c r="O64" i="174"/>
  <c r="O112" i="174"/>
  <c r="O114" i="174"/>
  <c r="O166" i="174"/>
  <c r="O167" i="174"/>
  <c r="O189" i="174"/>
  <c r="BN189" i="174" s="1"/>
  <c r="AK189" i="174" s="1"/>
  <c r="O192" i="174"/>
  <c r="BN192" i="174" s="1"/>
  <c r="AK192" i="174" s="1"/>
  <c r="O25" i="174"/>
  <c r="O62" i="174"/>
  <c r="O100" i="174"/>
  <c r="O118" i="174"/>
  <c r="O128" i="174"/>
  <c r="O154" i="174"/>
  <c r="O227" i="174"/>
  <c r="O237" i="174"/>
  <c r="O271" i="174"/>
  <c r="BN271" i="174" s="1"/>
  <c r="AK271" i="174" s="1"/>
  <c r="O323" i="174"/>
  <c r="O390" i="174"/>
  <c r="AP304" i="174"/>
  <c r="O306" i="174"/>
  <c r="O314" i="174"/>
  <c r="O315" i="174"/>
  <c r="O333" i="174"/>
  <c r="O345" i="174"/>
  <c r="BN345" i="174" s="1"/>
  <c r="AK345" i="174" s="1"/>
  <c r="O361" i="174"/>
  <c r="O369" i="174"/>
  <c r="O269" i="174"/>
  <c r="O330" i="174"/>
  <c r="O337" i="174"/>
  <c r="O537" i="174"/>
  <c r="O393" i="174"/>
  <c r="O410" i="174"/>
  <c r="O441" i="174"/>
  <c r="O458" i="174"/>
  <c r="O492" i="174"/>
  <c r="O499" i="174"/>
  <c r="BN499" i="174" s="1"/>
  <c r="AK499" i="174" s="1"/>
  <c r="O590" i="174"/>
  <c r="O597" i="174"/>
  <c r="O525" i="174"/>
  <c r="O579" i="174"/>
  <c r="O581" i="174"/>
  <c r="O595" i="174"/>
  <c r="O655" i="174"/>
  <c r="O513" i="174"/>
  <c r="O565" i="174"/>
  <c r="O566" i="174"/>
  <c r="O573" i="174"/>
  <c r="O575" i="174"/>
  <c r="O609" i="174"/>
  <c r="O639" i="174"/>
  <c r="O662" i="174"/>
  <c r="O673" i="174"/>
  <c r="O742" i="174"/>
  <c r="O676" i="174"/>
  <c r="BB720" i="174"/>
  <c r="O733" i="174"/>
  <c r="O850" i="174"/>
  <c r="BN850" i="174" s="1"/>
  <c r="AK850" i="174" s="1"/>
  <c r="O856" i="174"/>
  <c r="BN856" i="174" s="1"/>
  <c r="AK856" i="174" s="1"/>
  <c r="O725" i="174"/>
  <c r="O745" i="174"/>
  <c r="O754" i="174"/>
  <c r="O775" i="174"/>
  <c r="BN775" i="174" s="1"/>
  <c r="AK775" i="174" s="1"/>
  <c r="O882" i="174"/>
  <c r="BN882" i="174" s="1"/>
  <c r="AK882" i="174" s="1"/>
  <c r="O786" i="174"/>
  <c r="BN786" i="174" s="1"/>
  <c r="AK786" i="174" s="1"/>
  <c r="O791" i="174"/>
  <c r="BN791" i="174" s="1"/>
  <c r="AK791" i="174" s="1"/>
  <c r="O796" i="174"/>
  <c r="BN796" i="174" s="1"/>
  <c r="AK796" i="174" s="1"/>
  <c r="AP903" i="174"/>
  <c r="O903" i="174"/>
  <c r="BN903" i="174" s="1"/>
  <c r="AK903" i="174" s="1"/>
  <c r="O932" i="174"/>
  <c r="BN932" i="174" s="1"/>
  <c r="AK932" i="174" s="1"/>
  <c r="O916" i="174"/>
  <c r="BN916" i="174" s="1"/>
  <c r="AK916" i="174" s="1"/>
  <c r="O941" i="174"/>
  <c r="BN941" i="174" s="1"/>
  <c r="AK941" i="174" s="1"/>
  <c r="O7" i="174"/>
  <c r="O15" i="174"/>
  <c r="O33" i="174"/>
  <c r="O60" i="174"/>
  <c r="O72" i="174"/>
  <c r="O76" i="174"/>
  <c r="O86" i="174"/>
  <c r="O134" i="174"/>
  <c r="O282" i="174"/>
  <c r="AP298" i="174"/>
  <c r="AP306" i="174"/>
  <c r="AN306" i="174"/>
  <c r="O32" i="174"/>
  <c r="O52" i="174"/>
  <c r="O68" i="174"/>
  <c r="O82" i="174"/>
  <c r="O94" i="174"/>
  <c r="O108" i="174"/>
  <c r="BN108" i="174" s="1"/>
  <c r="AK108" i="174" s="1"/>
  <c r="O110" i="174"/>
  <c r="O116" i="174"/>
  <c r="O126" i="174"/>
  <c r="O130" i="174"/>
  <c r="O159" i="174"/>
  <c r="O168" i="174"/>
  <c r="AO299" i="174"/>
  <c r="O92" i="174"/>
  <c r="O102" i="174"/>
  <c r="O106" i="174"/>
  <c r="O120" i="174"/>
  <c r="O136" i="174"/>
  <c r="O138" i="174"/>
  <c r="O142" i="174"/>
  <c r="O145" i="174"/>
  <c r="O146" i="174"/>
  <c r="O181" i="174"/>
  <c r="O184" i="174"/>
  <c r="O191" i="174"/>
  <c r="O205" i="174"/>
  <c r="O208" i="174"/>
  <c r="O253" i="174"/>
  <c r="O274" i="174"/>
  <c r="O279" i="174"/>
  <c r="O299" i="174"/>
  <c r="O313" i="174"/>
  <c r="O321" i="174"/>
  <c r="O213" i="174"/>
  <c r="O215" i="174"/>
  <c r="O197" i="174"/>
  <c r="O200" i="174"/>
  <c r="O245" i="174"/>
  <c r="O261" i="174"/>
  <c r="O291" i="174"/>
  <c r="O295" i="174"/>
  <c r="O298" i="174"/>
  <c r="O346" i="174"/>
  <c r="O349" i="174"/>
  <c r="O353" i="174"/>
  <c r="O365" i="174"/>
  <c r="O377" i="174"/>
  <c r="O394" i="174"/>
  <c r="O403" i="174"/>
  <c r="O419" i="174"/>
  <c r="O426" i="174"/>
  <c r="O490" i="174"/>
  <c r="AO301" i="174"/>
  <c r="AN302" i="174"/>
  <c r="O303" i="174"/>
  <c r="O307" i="174"/>
  <c r="O311" i="174"/>
  <c r="O319" i="174"/>
  <c r="O327" i="174"/>
  <c r="O338" i="174"/>
  <c r="O341" i="174"/>
  <c r="O354" i="174"/>
  <c r="O373" i="174"/>
  <c r="O381" i="174"/>
  <c r="O427" i="174"/>
  <c r="O442" i="174"/>
  <c r="O466" i="174"/>
  <c r="O468" i="174"/>
  <c r="O482" i="174"/>
  <c r="O437" i="174"/>
  <c r="O452" i="174"/>
  <c r="O517" i="174"/>
  <c r="O567" i="174"/>
  <c r="O497" i="174"/>
  <c r="O583" i="174"/>
  <c r="O614" i="174"/>
  <c r="O646" i="174"/>
  <c r="O647" i="174"/>
  <c r="BB708" i="174"/>
  <c r="O617" i="174"/>
  <c r="O679" i="174"/>
  <c r="O687" i="174"/>
  <c r="O693" i="174"/>
  <c r="O705" i="174"/>
  <c r="O717" i="174"/>
  <c r="O721" i="174"/>
  <c r="O448" i="174"/>
  <c r="O465" i="174"/>
  <c r="O476" i="174"/>
  <c r="O484" i="174"/>
  <c r="O500" i="174"/>
  <c r="O501" i="174"/>
  <c r="O512" i="174"/>
  <c r="O521" i="174"/>
  <c r="O549" i="174"/>
  <c r="O550" i="174"/>
  <c r="O605" i="174"/>
  <c r="O611" i="174"/>
  <c r="O612" i="174"/>
  <c r="O625" i="174"/>
  <c r="O631" i="174"/>
  <c r="O684" i="174"/>
  <c r="O692" i="174"/>
  <c r="O695" i="174"/>
  <c r="O703" i="174"/>
  <c r="O707" i="174"/>
  <c r="O877" i="174"/>
  <c r="BN877" i="174" s="1"/>
  <c r="AK877" i="174" s="1"/>
  <c r="O744" i="174"/>
  <c r="O764" i="174"/>
  <c r="O789" i="174"/>
  <c r="BN789" i="174" s="1"/>
  <c r="AK789" i="174" s="1"/>
  <c r="O806" i="174"/>
  <c r="BN806" i="174" s="1"/>
  <c r="AK806" i="174" s="1"/>
  <c r="O812" i="174"/>
  <c r="BN812" i="174" s="1"/>
  <c r="AK812" i="174" s="1"/>
  <c r="O838" i="174"/>
  <c r="BN838" i="174" s="1"/>
  <c r="AK838" i="174" s="1"/>
  <c r="O763" i="174"/>
  <c r="O589" i="174"/>
  <c r="O613" i="174"/>
  <c r="O641" i="174"/>
  <c r="O649" i="174"/>
  <c r="O663" i="174"/>
  <c r="O670" i="174"/>
  <c r="O672" i="174"/>
  <c r="O689" i="174"/>
  <c r="O706" i="174"/>
  <c r="O768" i="174"/>
  <c r="O800" i="174"/>
  <c r="BN800" i="174" s="1"/>
  <c r="AK800" i="174" s="1"/>
  <c r="O827" i="174"/>
  <c r="BN827" i="174" s="1"/>
  <c r="AK827" i="174" s="1"/>
  <c r="AO741" i="174"/>
  <c r="O741" i="174"/>
  <c r="AN749" i="174"/>
  <c r="O749" i="174"/>
  <c r="O750" i="174"/>
  <c r="O751" i="174"/>
  <c r="BN751" i="174" s="1"/>
  <c r="AK751" i="174" s="1"/>
  <c r="O759" i="174"/>
  <c r="BB767" i="174"/>
  <c r="O767" i="174"/>
  <c r="O776" i="174"/>
  <c r="BN776" i="174" s="1"/>
  <c r="AK776" i="174" s="1"/>
  <c r="O779" i="174"/>
  <c r="BN779" i="174" s="1"/>
  <c r="AK779" i="174" s="1"/>
  <c r="O783" i="174"/>
  <c r="BN783" i="174" s="1"/>
  <c r="AK783" i="174" s="1"/>
  <c r="AO786" i="174"/>
  <c r="O804" i="174"/>
  <c r="BN804" i="174" s="1"/>
  <c r="AK804" i="174" s="1"/>
  <c r="O828" i="174"/>
  <c r="BN828" i="174" s="1"/>
  <c r="AK828" i="174" s="1"/>
  <c r="O834" i="174"/>
  <c r="BN834" i="174" s="1"/>
  <c r="AK834" i="174" s="1"/>
  <c r="AP863" i="174"/>
  <c r="O914" i="174"/>
  <c r="BN914" i="174" s="1"/>
  <c r="AK914" i="174" s="1"/>
  <c r="O860" i="174"/>
  <c r="BN860" i="174" s="1"/>
  <c r="AK860" i="174" s="1"/>
  <c r="O864" i="174"/>
  <c r="BN864" i="174" s="1"/>
  <c r="AK864" i="174" s="1"/>
  <c r="AO874" i="174"/>
  <c r="O778" i="174"/>
  <c r="BN778" i="174" s="1"/>
  <c r="AK778" i="174" s="1"/>
  <c r="O782" i="174"/>
  <c r="BN782" i="174" s="1"/>
  <c r="AK782" i="174" s="1"/>
  <c r="O792" i="174"/>
  <c r="BN792" i="174" s="1"/>
  <c r="AK792" i="174" s="1"/>
  <c r="O794" i="174"/>
  <c r="BN794" i="174" s="1"/>
  <c r="AK794" i="174" s="1"/>
  <c r="O813" i="174"/>
  <c r="BN813" i="174" s="1"/>
  <c r="AK813" i="174" s="1"/>
  <c r="O821" i="174"/>
  <c r="BN821" i="174" s="1"/>
  <c r="AK821" i="174" s="1"/>
  <c r="O845" i="174"/>
  <c r="BN845" i="174" s="1"/>
  <c r="AK845" i="174" s="1"/>
  <c r="O846" i="174"/>
  <c r="BN846" i="174" s="1"/>
  <c r="AK846" i="174" s="1"/>
  <c r="O852" i="174"/>
  <c r="BN852" i="174" s="1"/>
  <c r="AK852" i="174" s="1"/>
  <c r="O853" i="174"/>
  <c r="BN853" i="174" s="1"/>
  <c r="AK853" i="174" s="1"/>
  <c r="O858" i="174"/>
  <c r="BN858" i="174" s="1"/>
  <c r="AK858" i="174" s="1"/>
  <c r="O870" i="174"/>
  <c r="BN870" i="174" s="1"/>
  <c r="AK870" i="174" s="1"/>
  <c r="O902" i="174"/>
  <c r="BN902" i="174" s="1"/>
  <c r="AK902" i="174" s="1"/>
  <c r="AO885" i="174"/>
  <c r="O890" i="174"/>
  <c r="BN890" i="174" s="1"/>
  <c r="AK890" i="174" s="1"/>
  <c r="O894" i="174"/>
  <c r="BN894" i="174" s="1"/>
  <c r="AK894" i="174" s="1"/>
  <c r="O900" i="174"/>
  <c r="BN900" i="174" s="1"/>
  <c r="AK900" i="174" s="1"/>
  <c r="O951" i="174"/>
  <c r="BN951" i="174" s="1"/>
  <c r="AK951" i="174" s="1"/>
  <c r="AP967" i="174"/>
  <c r="O939" i="174"/>
  <c r="BN939" i="174" s="1"/>
  <c r="AK939" i="174" s="1"/>
  <c r="O948" i="174"/>
  <c r="BN948" i="174" s="1"/>
  <c r="AK948" i="174" s="1"/>
  <c r="O968" i="174"/>
  <c r="BN968" i="174" s="1"/>
  <c r="AK968" i="174" s="1"/>
  <c r="O969" i="174"/>
  <c r="BN969" i="174" s="1"/>
  <c r="AK969" i="174" s="1"/>
  <c r="AO977" i="174"/>
  <c r="O984" i="174"/>
  <c r="BN984" i="174" s="1"/>
  <c r="AK984" i="174" s="1"/>
  <c r="O989" i="174"/>
  <c r="BN989" i="174" s="1"/>
  <c r="AK989" i="174" s="1"/>
  <c r="B3" i="174"/>
  <c r="O54" i="174"/>
  <c r="O162" i="174"/>
  <c r="O165" i="174"/>
  <c r="O170" i="174"/>
  <c r="O175" i="174"/>
  <c r="O172" i="174"/>
  <c r="O173" i="174"/>
  <c r="AO298" i="174"/>
  <c r="AP301" i="174"/>
  <c r="AN303" i="174"/>
  <c r="AO306" i="174"/>
  <c r="AN300" i="174"/>
  <c r="AO303" i="174"/>
  <c r="AN308" i="174"/>
  <c r="AN297" i="174"/>
  <c r="AO300" i="174"/>
  <c r="AP303" i="174"/>
  <c r="AN305" i="174"/>
  <c r="AO308" i="174"/>
  <c r="O332" i="174"/>
  <c r="AO297" i="174"/>
  <c r="AP300" i="174"/>
  <c r="AO305" i="174"/>
  <c r="AP308" i="174"/>
  <c r="AP297" i="174"/>
  <c r="AN299" i="174"/>
  <c r="AP305" i="174"/>
  <c r="AN307" i="174"/>
  <c r="AN304" i="174"/>
  <c r="O331" i="174"/>
  <c r="O391" i="174"/>
  <c r="O396" i="174"/>
  <c r="O395" i="174"/>
  <c r="O453" i="174"/>
  <c r="O457" i="174"/>
  <c r="O449" i="174"/>
  <c r="O455" i="174"/>
  <c r="O451" i="174"/>
  <c r="O498" i="174"/>
  <c r="O506" i="174"/>
  <c r="O502" i="174"/>
  <c r="O563" i="174"/>
  <c r="O559" i="174"/>
  <c r="O618" i="174"/>
  <c r="O619" i="174"/>
  <c r="O610" i="174"/>
  <c r="O677" i="174"/>
  <c r="O678" i="174"/>
  <c r="O710" i="174"/>
  <c r="O702" i="174"/>
  <c r="O713" i="174"/>
  <c r="O711" i="174"/>
  <c r="O772" i="174"/>
  <c r="BN772" i="174" s="1"/>
  <c r="AK772" i="174" s="1"/>
  <c r="O753" i="174"/>
  <c r="O756" i="174"/>
  <c r="O761" i="174"/>
  <c r="O765" i="174"/>
  <c r="O769" i="174"/>
  <c r="O770" i="174"/>
  <c r="O773" i="174"/>
  <c r="BN773" i="174" s="1"/>
  <c r="AK773" i="174" s="1"/>
  <c r="O785" i="174"/>
  <c r="BN785" i="174" s="1"/>
  <c r="AK785" i="174" s="1"/>
  <c r="O780" i="174"/>
  <c r="BN780" i="174" s="1"/>
  <c r="AK780" i="174" s="1"/>
  <c r="O809" i="174"/>
  <c r="BN809" i="174" s="1"/>
  <c r="AK809" i="174" s="1"/>
  <c r="O816" i="174"/>
  <c r="BN816" i="174" s="1"/>
  <c r="AK816" i="174" s="1"/>
  <c r="O811" i="174"/>
  <c r="BN811" i="174" s="1"/>
  <c r="AK811" i="174" s="1"/>
  <c r="O822" i="174"/>
  <c r="BN822" i="174" s="1"/>
  <c r="AK822" i="174" s="1"/>
  <c r="O808" i="174"/>
  <c r="BN808" i="174" s="1"/>
  <c r="AK808" i="174" s="1"/>
  <c r="O814" i="174"/>
  <c r="BN814" i="174" s="1"/>
  <c r="AK814" i="174" s="1"/>
  <c r="O815" i="174"/>
  <c r="BN815" i="174" s="1"/>
  <c r="AK815" i="174" s="1"/>
  <c r="O817" i="174"/>
  <c r="BN817" i="174" s="1"/>
  <c r="AK817" i="174" s="1"/>
  <c r="O819" i="174"/>
  <c r="BN819" i="174" s="1"/>
  <c r="AK819" i="174" s="1"/>
  <c r="O842" i="174"/>
  <c r="BN842" i="174" s="1"/>
  <c r="AK842" i="174" s="1"/>
  <c r="O843" i="174"/>
  <c r="BN843" i="174" s="1"/>
  <c r="AK843" i="174" s="1"/>
  <c r="O837" i="174"/>
  <c r="BN837" i="174" s="1"/>
  <c r="AK837" i="174" s="1"/>
  <c r="O844" i="174"/>
  <c r="BN844" i="174" s="1"/>
  <c r="AK844" i="174" s="1"/>
  <c r="O868" i="174"/>
  <c r="BN868" i="174" s="1"/>
  <c r="AK868" i="174" s="1"/>
  <c r="O869" i="174"/>
  <c r="BN869" i="174" s="1"/>
  <c r="AK869" i="174" s="1"/>
  <c r="O875" i="174"/>
  <c r="BN875" i="174" s="1"/>
  <c r="AK875" i="174" s="1"/>
  <c r="O876" i="174"/>
  <c r="BN876" i="174" s="1"/>
  <c r="AK876" i="174" s="1"/>
  <c r="O883" i="174"/>
  <c r="BN883" i="174" s="1"/>
  <c r="AK883" i="174" s="1"/>
  <c r="O887" i="174"/>
  <c r="BN887" i="174" s="1"/>
  <c r="AK887" i="174" s="1"/>
  <c r="O895" i="174"/>
  <c r="BN895" i="174" s="1"/>
  <c r="AK895" i="174" s="1"/>
  <c r="O888" i="174"/>
  <c r="BN888" i="174" s="1"/>
  <c r="AK888" i="174" s="1"/>
  <c r="O891" i="174"/>
  <c r="BN891" i="174" s="1"/>
  <c r="AK891" i="174" s="1"/>
  <c r="O880" i="174"/>
  <c r="BN880" i="174" s="1"/>
  <c r="AK880" i="174" s="1"/>
  <c r="O889" i="174"/>
  <c r="BN889" i="174" s="1"/>
  <c r="AK889" i="174" s="1"/>
  <c r="O886" i="174"/>
  <c r="BN886" i="174" s="1"/>
  <c r="AK886" i="174" s="1"/>
  <c r="O910" i="174"/>
  <c r="BN910" i="174" s="1"/>
  <c r="AK910" i="174" s="1"/>
  <c r="O907" i="174"/>
  <c r="BN907" i="174" s="1"/>
  <c r="AK907" i="174" s="1"/>
  <c r="O909" i="174"/>
  <c r="BN909" i="174" s="1"/>
  <c r="AK909" i="174" s="1"/>
  <c r="O908" i="174"/>
  <c r="BN908" i="174" s="1"/>
  <c r="AK908" i="174" s="1"/>
  <c r="O911" i="174"/>
  <c r="BN911" i="174" s="1"/>
  <c r="AK911" i="174" s="1"/>
  <c r="O921" i="174"/>
  <c r="BN921" i="174" s="1"/>
  <c r="AK921" i="174" s="1"/>
  <c r="O920" i="174"/>
  <c r="BN920" i="174" s="1"/>
  <c r="AK920" i="174" s="1"/>
  <c r="O935" i="174"/>
  <c r="BN935" i="174" s="1"/>
  <c r="AK935" i="174" s="1"/>
  <c r="O927" i="174"/>
  <c r="BN927" i="174" s="1"/>
  <c r="AK927" i="174" s="1"/>
  <c r="O938" i="174"/>
  <c r="BN938" i="174" s="1"/>
  <c r="AK938" i="174" s="1"/>
  <c r="O915" i="174"/>
  <c r="BN915" i="174" s="1"/>
  <c r="AK915" i="174" s="1"/>
  <c r="O922" i="174"/>
  <c r="BN922" i="174" s="1"/>
  <c r="AK922" i="174" s="1"/>
  <c r="O928" i="174"/>
  <c r="BN928" i="174" s="1"/>
  <c r="AK928" i="174" s="1"/>
  <c r="O931" i="174"/>
  <c r="BN931" i="174" s="1"/>
  <c r="AK931" i="174" s="1"/>
  <c r="O925" i="174"/>
  <c r="BN925" i="174" s="1"/>
  <c r="AK925" i="174" s="1"/>
  <c r="O913" i="174"/>
  <c r="BN913" i="174" s="1"/>
  <c r="AK913" i="174" s="1"/>
  <c r="O937" i="174"/>
  <c r="BN937" i="174" s="1"/>
  <c r="AK937" i="174" s="1"/>
  <c r="O936" i="174"/>
  <c r="BN936" i="174" s="1"/>
  <c r="AK936" i="174" s="1"/>
  <c r="O956" i="174"/>
  <c r="BN956" i="174" s="1"/>
  <c r="AK956" i="174" s="1"/>
  <c r="O952" i="174"/>
  <c r="BN952" i="174" s="1"/>
  <c r="AK952" i="174" s="1"/>
  <c r="O961" i="174"/>
  <c r="BN961" i="174" s="1"/>
  <c r="AK961" i="174" s="1"/>
  <c r="O966" i="174"/>
  <c r="BN966" i="174" s="1"/>
  <c r="AK966" i="174" s="1"/>
  <c r="O965" i="174"/>
  <c r="BN965" i="174" s="1"/>
  <c r="AK965" i="174" s="1"/>
  <c r="O973" i="174"/>
  <c r="BN973" i="174" s="1"/>
  <c r="AK973" i="174" s="1"/>
  <c r="O975" i="174"/>
  <c r="BN975" i="174" s="1"/>
  <c r="AK975" i="174" s="1"/>
  <c r="O974" i="174"/>
  <c r="BN974" i="174" s="1"/>
  <c r="AK974" i="174" s="1"/>
  <c r="O985" i="174"/>
  <c r="BN985" i="174" s="1"/>
  <c r="AK985" i="174" s="1"/>
  <c r="O987" i="174"/>
  <c r="BN987" i="174" s="1"/>
  <c r="AK987" i="174" s="1"/>
  <c r="O981" i="174"/>
  <c r="BN981" i="174" s="1"/>
  <c r="AK981" i="174" s="1"/>
  <c r="O988" i="174"/>
  <c r="BN988" i="174" s="1"/>
  <c r="AK988" i="174" s="1"/>
  <c r="O983" i="174"/>
  <c r="BN983" i="174" s="1"/>
  <c r="AK983" i="174" s="1"/>
  <c r="O982" i="174"/>
  <c r="BN982" i="174" s="1"/>
  <c r="AK982" i="174" s="1"/>
  <c r="O977" i="174"/>
  <c r="BN977" i="174" s="1"/>
  <c r="AK977" i="174" s="1"/>
  <c r="O990" i="174"/>
  <c r="BN990" i="174" s="1"/>
  <c r="AK990" i="174" s="1"/>
  <c r="O995" i="174"/>
  <c r="BN995" i="174" s="1"/>
  <c r="AK995" i="174" s="1"/>
  <c r="O992" i="174"/>
  <c r="BN992" i="174" s="1"/>
  <c r="AK992" i="174" s="1"/>
  <c r="O997" i="174"/>
  <c r="BN997" i="174" s="1"/>
  <c r="AK997" i="174" s="1"/>
  <c r="O1000" i="174"/>
  <c r="BN1000" i="174" s="1"/>
  <c r="AK1000" i="174" s="1"/>
  <c r="O994" i="174"/>
  <c r="BN994" i="174" s="1"/>
  <c r="AK994" i="174" s="1"/>
  <c r="O998" i="174"/>
  <c r="BN998" i="174" s="1"/>
  <c r="AK998" i="174" s="1"/>
  <c r="O6" i="174" l="1"/>
  <c r="O3" i="174" s="1"/>
  <c r="AO903" i="174"/>
  <c r="BB903" i="174"/>
  <c r="AY304" i="174"/>
  <c r="AP741" i="174"/>
  <c r="AN741" i="174"/>
  <c r="AN903" i="174"/>
  <c r="BB863" i="174"/>
  <c r="BB741" i="174"/>
  <c r="AN863" i="174"/>
  <c r="AO863" i="174"/>
  <c r="AP885" i="174"/>
  <c r="AN885" i="174"/>
  <c r="AN967" i="174"/>
  <c r="BB885" i="174"/>
  <c r="BB786" i="174"/>
  <c r="BB749" i="174"/>
  <c r="AY298" i="174"/>
  <c r="AN874" i="174"/>
  <c r="AO749" i="174"/>
  <c r="AP749" i="174"/>
  <c r="AY306" i="174"/>
  <c r="AO967" i="174"/>
  <c r="AN767" i="174"/>
  <c r="BB967" i="174"/>
  <c r="AO767" i="174"/>
  <c r="AP767" i="174"/>
  <c r="AY307" i="174"/>
  <c r="AO881" i="174"/>
  <c r="AP687" i="174"/>
  <c r="BB960" i="174"/>
  <c r="AN832" i="174"/>
  <c r="AO695" i="174"/>
  <c r="AO911" i="174"/>
  <c r="BB805" i="174"/>
  <c r="AO696" i="174"/>
  <c r="BB884" i="174"/>
  <c r="AO859" i="174"/>
  <c r="AN709" i="174"/>
  <c r="BB972" i="174"/>
  <c r="AO824" i="174"/>
  <c r="AO964" i="174"/>
  <c r="BB957" i="174"/>
  <c r="AO889" i="174"/>
  <c r="AO748" i="174"/>
  <c r="BB308" i="174"/>
  <c r="AN894" i="174"/>
  <c r="BB937" i="174"/>
  <c r="AO870" i="174"/>
  <c r="AP992" i="174"/>
  <c r="AN979" i="174"/>
  <c r="BB980" i="174"/>
  <c r="AN906" i="174"/>
  <c r="AO897" i="174"/>
  <c r="AO819" i="174"/>
  <c r="AP948" i="174"/>
  <c r="AP892" i="174"/>
  <c r="AP918" i="174"/>
  <c r="AP958" i="174"/>
  <c r="BB914" i="174"/>
  <c r="AO820" i="174"/>
  <c r="AP732" i="174"/>
  <c r="AP724" i="174"/>
  <c r="AP716" i="174"/>
  <c r="AP707" i="174"/>
  <c r="AN697" i="174"/>
  <c r="AP847" i="174"/>
  <c r="AP988" i="174"/>
  <c r="BB750" i="174"/>
  <c r="AO691" i="174"/>
  <c r="AO954" i="174"/>
  <c r="AN916" i="174"/>
  <c r="AN816" i="174"/>
  <c r="AP747" i="174"/>
  <c r="BB304" i="174"/>
  <c r="AP683" i="174"/>
  <c r="BB929" i="174"/>
  <c r="AL339" i="174"/>
  <c r="BB731" i="174"/>
  <c r="AN921" i="174"/>
  <c r="BB712" i="174"/>
  <c r="BB876" i="174"/>
  <c r="AP704" i="174"/>
  <c r="AN693" i="174"/>
  <c r="AP770" i="174"/>
  <c r="AL413" i="174"/>
  <c r="AL278" i="174"/>
  <c r="AO708" i="174"/>
  <c r="AN708" i="174"/>
  <c r="AP708" i="174"/>
  <c r="AL680" i="174"/>
  <c r="AP720" i="174"/>
  <c r="AO720" i="174"/>
  <c r="AN720" i="174"/>
  <c r="BB738" i="174"/>
  <c r="AO681" i="174"/>
  <c r="AP702" i="174"/>
  <c r="AY299" i="174"/>
  <c r="AP759" i="174"/>
  <c r="AP895" i="174"/>
  <c r="AP799" i="174"/>
  <c r="AP762" i="174"/>
  <c r="AN688" i="174"/>
  <c r="AN713" i="174"/>
  <c r="AL865" i="174"/>
  <c r="AO997" i="174"/>
  <c r="AO877" i="174"/>
  <c r="AL849" i="174"/>
  <c r="AL881" i="174"/>
  <c r="AL477" i="174"/>
  <c r="AO998" i="174"/>
  <c r="BB950" i="174"/>
  <c r="AN699" i="174"/>
  <c r="AO699" i="174"/>
  <c r="AP699" i="174"/>
  <c r="AP725" i="174"/>
  <c r="AO725" i="174"/>
  <c r="BB725" i="174"/>
  <c r="AN725" i="174"/>
  <c r="AY302" i="174"/>
  <c r="AL807" i="174"/>
  <c r="BB699" i="174"/>
  <c r="BB886" i="174"/>
  <c r="AL942" i="174"/>
  <c r="AN990" i="174"/>
  <c r="AY301" i="174"/>
  <c r="AL904" i="174"/>
  <c r="AL906" i="174"/>
  <c r="AL864" i="174"/>
  <c r="AL192" i="174"/>
  <c r="AN920" i="174"/>
  <c r="AO719" i="174"/>
  <c r="BB296" i="174"/>
  <c r="AL831" i="174"/>
  <c r="AJ901" i="174"/>
  <c r="BD901" i="174" s="1"/>
  <c r="AO811" i="174"/>
  <c r="AP887" i="174"/>
  <c r="AJ988" i="174"/>
  <c r="BD988" i="174" s="1"/>
  <c r="BB729" i="174"/>
  <c r="AL783" i="174"/>
  <c r="AP701" i="174"/>
  <c r="AP678" i="174"/>
  <c r="AJ793" i="174"/>
  <c r="BD793" i="174" s="1"/>
  <c r="AL863" i="174"/>
  <c r="AJ996" i="174"/>
  <c r="BD996" i="174" s="1"/>
  <c r="AL830" i="174"/>
  <c r="AP944" i="174"/>
  <c r="AJ935" i="174"/>
  <c r="BD935" i="174" s="1"/>
  <c r="AJ933" i="174"/>
  <c r="BD933" i="174" s="1"/>
  <c r="AJ893" i="174"/>
  <c r="BD893" i="174" s="1"/>
  <c r="AJ783" i="174"/>
  <c r="BD783" i="174" s="1"/>
  <c r="AL794" i="174"/>
  <c r="BB971" i="174"/>
  <c r="AN971" i="174"/>
  <c r="AP971" i="174"/>
  <c r="AO971" i="174"/>
  <c r="AJ987" i="174"/>
  <c r="BD987" i="174" s="1"/>
  <c r="AJ968" i="174"/>
  <c r="BD968" i="174" s="1"/>
  <c r="AO896" i="174"/>
  <c r="AJ903" i="174"/>
  <c r="BD903" i="174" s="1"/>
  <c r="AL844" i="174"/>
  <c r="AJ815" i="174"/>
  <c r="BD815" i="174" s="1"/>
  <c r="BB788" i="174"/>
  <c r="AL792" i="174"/>
  <c r="AJ983" i="174"/>
  <c r="BD983" i="174" s="1"/>
  <c r="AJ951" i="174"/>
  <c r="BD951" i="174" s="1"/>
  <c r="AJ895" i="174"/>
  <c r="BD895" i="174" s="1"/>
  <c r="AJ873" i="174"/>
  <c r="BD873" i="174" s="1"/>
  <c r="AJ841" i="174"/>
  <c r="BD841" i="174" s="1"/>
  <c r="AJ863" i="174"/>
  <c r="BD863" i="174" s="1"/>
  <c r="AJ845" i="174"/>
  <c r="BD845" i="174" s="1"/>
  <c r="AP835" i="174"/>
  <c r="AJ823" i="174"/>
  <c r="BD823" i="174" s="1"/>
  <c r="AJ818" i="174"/>
  <c r="BD818" i="174" s="1"/>
  <c r="AJ778" i="174"/>
  <c r="BD778" i="174" s="1"/>
  <c r="AP676" i="174"/>
  <c r="AN843" i="174"/>
  <c r="AJ797" i="174"/>
  <c r="BD797" i="174" s="1"/>
  <c r="BB991" i="174"/>
  <c r="AO972" i="174"/>
  <c r="AL962" i="174"/>
  <c r="AJ947" i="174"/>
  <c r="BD947" i="174" s="1"/>
  <c r="AJ942" i="174"/>
  <c r="BD942" i="174" s="1"/>
  <c r="AJ875" i="174"/>
  <c r="BD875" i="174" s="1"/>
  <c r="AL840" i="174"/>
  <c r="BB939" i="174"/>
  <c r="AO939" i="174"/>
  <c r="AJ963" i="174"/>
  <c r="BD963" i="174" s="1"/>
  <c r="AJ940" i="174"/>
  <c r="BD940" i="174" s="1"/>
  <c r="AJ908" i="174"/>
  <c r="BD908" i="174" s="1"/>
  <c r="AJ832" i="174"/>
  <c r="BD832" i="174" s="1"/>
  <c r="AJ959" i="174"/>
  <c r="BD959" i="174" s="1"/>
  <c r="AJ973" i="174"/>
  <c r="BD973" i="174" s="1"/>
  <c r="AJ980" i="174"/>
  <c r="BD980" i="174" s="1"/>
  <c r="AJ960" i="174"/>
  <c r="BD960" i="174" s="1"/>
  <c r="AJ944" i="174"/>
  <c r="BD944" i="174" s="1"/>
  <c r="AJ919" i="174"/>
  <c r="BD919" i="174" s="1"/>
  <c r="AJ897" i="174"/>
  <c r="BD897" i="174" s="1"/>
  <c r="AJ889" i="174"/>
  <c r="BD889" i="174" s="1"/>
  <c r="AJ904" i="174"/>
  <c r="BD904" i="174" s="1"/>
  <c r="AJ865" i="174"/>
  <c r="BD865" i="174" s="1"/>
  <c r="AJ849" i="174"/>
  <c r="BD849" i="174" s="1"/>
  <c r="AJ848" i="174"/>
  <c r="BD848" i="174" s="1"/>
  <c r="AJ859" i="174"/>
  <c r="BD859" i="174" s="1"/>
  <c r="AJ830" i="174"/>
  <c r="BD830" i="174" s="1"/>
  <c r="AJ813" i="174"/>
  <c r="BD813" i="174" s="1"/>
  <c r="AJ803" i="174"/>
  <c r="BD803" i="174" s="1"/>
  <c r="AP786" i="174"/>
  <c r="AN786" i="174"/>
  <c r="AL326" i="174"/>
  <c r="AJ992" i="174"/>
  <c r="BD992" i="174" s="1"/>
  <c r="AJ981" i="174"/>
  <c r="BD981" i="174" s="1"/>
  <c r="AL982" i="174"/>
  <c r="AJ974" i="174"/>
  <c r="BD974" i="174" s="1"/>
  <c r="AN969" i="174"/>
  <c r="AJ967" i="174"/>
  <c r="BD967" i="174" s="1"/>
  <c r="AJ950" i="174"/>
  <c r="BD950" i="174" s="1"/>
  <c r="AJ962" i="174"/>
  <c r="BD962" i="174" s="1"/>
  <c r="AJ943" i="174"/>
  <c r="BD943" i="174" s="1"/>
  <c r="AJ953" i="174"/>
  <c r="BD953" i="174" s="1"/>
  <c r="AJ910" i="174"/>
  <c r="BD910" i="174" s="1"/>
  <c r="AJ881" i="174"/>
  <c r="BD881" i="174" s="1"/>
  <c r="AJ780" i="174"/>
  <c r="BD780" i="174" s="1"/>
  <c r="AP715" i="174"/>
  <c r="AO679" i="174"/>
  <c r="AP679" i="174"/>
  <c r="AJ961" i="174"/>
  <c r="BD961" i="174" s="1"/>
  <c r="AJ954" i="174"/>
  <c r="BD954" i="174" s="1"/>
  <c r="AJ941" i="174"/>
  <c r="BD941" i="174" s="1"/>
  <c r="AJ936" i="174"/>
  <c r="BD936" i="174" s="1"/>
  <c r="AJ927" i="174"/>
  <c r="BD927" i="174" s="1"/>
  <c r="AJ925" i="174"/>
  <c r="BD925" i="174" s="1"/>
  <c r="AJ931" i="174"/>
  <c r="BD931" i="174" s="1"/>
  <c r="AJ923" i="174"/>
  <c r="BD923" i="174" s="1"/>
  <c r="AJ915" i="174"/>
  <c r="BD915" i="174" s="1"/>
  <c r="AJ929" i="174"/>
  <c r="BD929" i="174" s="1"/>
  <c r="AJ896" i="174"/>
  <c r="BD896" i="174" s="1"/>
  <c r="AJ876" i="174"/>
  <c r="BD876" i="174" s="1"/>
  <c r="AJ853" i="174"/>
  <c r="BD853" i="174" s="1"/>
  <c r="AJ864" i="174"/>
  <c r="BD864" i="174" s="1"/>
  <c r="AJ840" i="174"/>
  <c r="BD840" i="174" s="1"/>
  <c r="AJ843" i="174"/>
  <c r="BD843" i="174" s="1"/>
  <c r="AJ836" i="174"/>
  <c r="BD836" i="174" s="1"/>
  <c r="AJ795" i="174"/>
  <c r="BD795" i="174" s="1"/>
  <c r="AJ787" i="174"/>
  <c r="BD787" i="174" s="1"/>
  <c r="AJ774" i="174"/>
  <c r="BD774" i="174" s="1"/>
  <c r="BB874" i="174"/>
  <c r="AP874" i="174"/>
  <c r="AJ868" i="174"/>
  <c r="BD868" i="174" s="1"/>
  <c r="AJ851" i="174"/>
  <c r="BD851" i="174" s="1"/>
  <c r="AJ822" i="174"/>
  <c r="BD822" i="174" s="1"/>
  <c r="AJ814" i="174"/>
  <c r="BD814" i="174" s="1"/>
  <c r="AJ839" i="174"/>
  <c r="BD839" i="174" s="1"/>
  <c r="AJ831" i="174"/>
  <c r="BD831" i="174" s="1"/>
  <c r="AJ824" i="174"/>
  <c r="BD824" i="174" s="1"/>
  <c r="AJ792" i="174"/>
  <c r="BD792" i="174" s="1"/>
  <c r="AJ800" i="174"/>
  <c r="BD800" i="174" s="1"/>
  <c r="AL808" i="174"/>
  <c r="AJ801" i="174"/>
  <c r="BD801" i="174" s="1"/>
  <c r="AJ791" i="174"/>
  <c r="BD791" i="174" s="1"/>
  <c r="AJ802" i="174"/>
  <c r="BD802" i="174" s="1"/>
  <c r="AJ794" i="174"/>
  <c r="BD794" i="174" s="1"/>
  <c r="AJ786" i="174"/>
  <c r="BD786" i="174" s="1"/>
  <c r="AJ775" i="174"/>
  <c r="BD775" i="174" s="1"/>
  <c r="AN684" i="174"/>
  <c r="AP851" i="174"/>
  <c r="BB682" i="174"/>
  <c r="AJ885" i="174"/>
  <c r="BD885" i="174" s="1"/>
  <c r="AJ857" i="174"/>
  <c r="BD857" i="174" s="1"/>
  <c r="AJ855" i="174"/>
  <c r="BD855" i="174" s="1"/>
  <c r="AJ861" i="174"/>
  <c r="BD861" i="174" s="1"/>
  <c r="AJ807" i="174"/>
  <c r="BD807" i="174" s="1"/>
  <c r="AJ816" i="174"/>
  <c r="BD816" i="174" s="1"/>
  <c r="AJ784" i="174"/>
  <c r="BD784" i="174" s="1"/>
  <c r="AJ785" i="174"/>
  <c r="BD785" i="174" s="1"/>
  <c r="AJ799" i="174"/>
  <c r="BD799" i="174" s="1"/>
  <c r="AJ789" i="174"/>
  <c r="BD789" i="174" s="1"/>
  <c r="AJ773" i="174"/>
  <c r="BD773" i="174" s="1"/>
  <c r="AJ777" i="174"/>
  <c r="BD777" i="174" s="1"/>
  <c r="BB1000" i="174"/>
  <c r="AP1000" i="174"/>
  <c r="BB292" i="174"/>
  <c r="AN292" i="174"/>
  <c r="AP292" i="174"/>
  <c r="AN939" i="174"/>
  <c r="AP939" i="174"/>
  <c r="AL993" i="174"/>
  <c r="BB985" i="174"/>
  <c r="AN985" i="174"/>
  <c r="AP985" i="174"/>
  <c r="AO985" i="174"/>
  <c r="AL983" i="174"/>
  <c r="AL981" i="174"/>
  <c r="BB978" i="174"/>
  <c r="AP978" i="174"/>
  <c r="AN978" i="174"/>
  <c r="AO978" i="174"/>
  <c r="AL974" i="174"/>
  <c r="BB962" i="174"/>
  <c r="AO962" i="174"/>
  <c r="AP962" i="174"/>
  <c r="AN962" i="174"/>
  <c r="BB942" i="174"/>
  <c r="AP942" i="174"/>
  <c r="AO942" i="174"/>
  <c r="AN942" i="174"/>
  <c r="AL926" i="174"/>
  <c r="AL922" i="174"/>
  <c r="AL880" i="174"/>
  <c r="AL870" i="174"/>
  <c r="AL876" i="174"/>
  <c r="AL868" i="174"/>
  <c r="BB838" i="174"/>
  <c r="AO838" i="174"/>
  <c r="AN838" i="174"/>
  <c r="AP838" i="174"/>
  <c r="BB833" i="174"/>
  <c r="AO833" i="174"/>
  <c r="AN833" i="174"/>
  <c r="AP833" i="174"/>
  <c r="AL815" i="174"/>
  <c r="BB800" i="174"/>
  <c r="AO800" i="174"/>
  <c r="AP800" i="174"/>
  <c r="AN800" i="174"/>
  <c r="BB734" i="174"/>
  <c r="AO734" i="174"/>
  <c r="AN734" i="174"/>
  <c r="AP734" i="174"/>
  <c r="BB730" i="174"/>
  <c r="AO730" i="174"/>
  <c r="AP730" i="174"/>
  <c r="AN730" i="174"/>
  <c r="BB698" i="174"/>
  <c r="AO698" i="174"/>
  <c r="AP698" i="174"/>
  <c r="AN698" i="174"/>
  <c r="BB677" i="174"/>
  <c r="AP677" i="174"/>
  <c r="AO677" i="174"/>
  <c r="AN677" i="174"/>
  <c r="AL992" i="174"/>
  <c r="BB986" i="174"/>
  <c r="AO986" i="174"/>
  <c r="AP986" i="174"/>
  <c r="AN986" i="174"/>
  <c r="AO974" i="174"/>
  <c r="BB974" i="174"/>
  <c r="AP974" i="174"/>
  <c r="AN974" i="174"/>
  <c r="BB946" i="174"/>
  <c r="AN946" i="174"/>
  <c r="AO946" i="174"/>
  <c r="AP946" i="174"/>
  <c r="AL908" i="174"/>
  <c r="AL898" i="174"/>
  <c r="AL887" i="174"/>
  <c r="BB866" i="174"/>
  <c r="AO866" i="174"/>
  <c r="AP866" i="174"/>
  <c r="AN866" i="174"/>
  <c r="AL814" i="174"/>
  <c r="AL973" i="174"/>
  <c r="AN936" i="174"/>
  <c r="BB936" i="174"/>
  <c r="AP936" i="174"/>
  <c r="AO936" i="174"/>
  <c r="BB883" i="174"/>
  <c r="AP883" i="174"/>
  <c r="AN883" i="174"/>
  <c r="AO883" i="174"/>
  <c r="BB850" i="174"/>
  <c r="AO850" i="174"/>
  <c r="AN850" i="174"/>
  <c r="AP850" i="174"/>
  <c r="AL827" i="174"/>
  <c r="AL822" i="174"/>
  <c r="AL809" i="174"/>
  <c r="BB792" i="174"/>
  <c r="AO792" i="174"/>
  <c r="AN792" i="174"/>
  <c r="AP792" i="174"/>
  <c r="BB742" i="174"/>
  <c r="AO742" i="174"/>
  <c r="AN742" i="174"/>
  <c r="AP742" i="174"/>
  <c r="BB710" i="174"/>
  <c r="AO710" i="174"/>
  <c r="AN710" i="174"/>
  <c r="AP710" i="174"/>
  <c r="BB723" i="174"/>
  <c r="AN723" i="174"/>
  <c r="AO723" i="174"/>
  <c r="AP723" i="174"/>
  <c r="AP291" i="174"/>
  <c r="AO291" i="174"/>
  <c r="BB291" i="174"/>
  <c r="AN291" i="174"/>
  <c r="BB993" i="174"/>
  <c r="AP993" i="174"/>
  <c r="AO993" i="174"/>
  <c r="AN993" i="174"/>
  <c r="AL977" i="174"/>
  <c r="AL961" i="174"/>
  <c r="AL939" i="174"/>
  <c r="AL899" i="174"/>
  <c r="AL890" i="174"/>
  <c r="AP864" i="174"/>
  <c r="AO864" i="174"/>
  <c r="BB864" i="174"/>
  <c r="AN864" i="174"/>
  <c r="AL875" i="174"/>
  <c r="AL833" i="174"/>
  <c r="AL821" i="174"/>
  <c r="AL810" i="174"/>
  <c r="AL806" i="174"/>
  <c r="BB761" i="174"/>
  <c r="AO761" i="174"/>
  <c r="AP761" i="174"/>
  <c r="AN761" i="174"/>
  <c r="AL271" i="174"/>
  <c r="BB970" i="174"/>
  <c r="AP970" i="174"/>
  <c r="AN970" i="174"/>
  <c r="AO970" i="174"/>
  <c r="AL958" i="174"/>
  <c r="AL949" i="174"/>
  <c r="AL928" i="174"/>
  <c r="BB912" i="174"/>
  <c r="AP912" i="174"/>
  <c r="AO912" i="174"/>
  <c r="AN912" i="174"/>
  <c r="BB907" i="174"/>
  <c r="AO907" i="174"/>
  <c r="AP907" i="174"/>
  <c r="AN907" i="174"/>
  <c r="AL884" i="174"/>
  <c r="BB875" i="174"/>
  <c r="AP875" i="174"/>
  <c r="AO875" i="174"/>
  <c r="AN875" i="174"/>
  <c r="BB858" i="174"/>
  <c r="AO858" i="174"/>
  <c r="AP858" i="174"/>
  <c r="AN858" i="174"/>
  <c r="AL869" i="174"/>
  <c r="BB839" i="174"/>
  <c r="AP839" i="174"/>
  <c r="AO839" i="174"/>
  <c r="AN839" i="174"/>
  <c r="AL828" i="174"/>
  <c r="BB784" i="174"/>
  <c r="AO784" i="174"/>
  <c r="AN784" i="174"/>
  <c r="AP784" i="174"/>
  <c r="AL781" i="174"/>
  <c r="AO776" i="174"/>
  <c r="BB776" i="174"/>
  <c r="AP776" i="174"/>
  <c r="AN776" i="174"/>
  <c r="BB718" i="174"/>
  <c r="AO718" i="174"/>
  <c r="AP718" i="174"/>
  <c r="AN718" i="174"/>
  <c r="BB752" i="174"/>
  <c r="AP752" i="174"/>
  <c r="AO752" i="174"/>
  <c r="AN752" i="174"/>
  <c r="AL204" i="174"/>
  <c r="BB966" i="174"/>
  <c r="AO966" i="174"/>
  <c r="AN966" i="174"/>
  <c r="AP966" i="174"/>
  <c r="BB943" i="174"/>
  <c r="AO943" i="174"/>
  <c r="AN943" i="174"/>
  <c r="AP943" i="174"/>
  <c r="BB928" i="174"/>
  <c r="AO928" i="174"/>
  <c r="AN928" i="174"/>
  <c r="AP928" i="174"/>
  <c r="AL936" i="174"/>
  <c r="AL925" i="174"/>
  <c r="AL902" i="174"/>
  <c r="BB902" i="174"/>
  <c r="AN902" i="174"/>
  <c r="AP902" i="174"/>
  <c r="AO902" i="174"/>
  <c r="AP856" i="174"/>
  <c r="AO856" i="174"/>
  <c r="BB856" i="174"/>
  <c r="AN856" i="174"/>
  <c r="BB825" i="174"/>
  <c r="AP825" i="174"/>
  <c r="AO825" i="174"/>
  <c r="AN825" i="174"/>
  <c r="AL788" i="174"/>
  <c r="BB808" i="174"/>
  <c r="AO808" i="174"/>
  <c r="AN808" i="174"/>
  <c r="AP808" i="174"/>
  <c r="BB768" i="174"/>
  <c r="AP768" i="174"/>
  <c r="AO768" i="174"/>
  <c r="AN768" i="174"/>
  <c r="BB685" i="174"/>
  <c r="AP685" i="174"/>
  <c r="AO685" i="174"/>
  <c r="AN685" i="174"/>
  <c r="AL643" i="174"/>
  <c r="AL999" i="174"/>
  <c r="AL948" i="174"/>
  <c r="AL935" i="174"/>
  <c r="BB909" i="174"/>
  <c r="AP909" i="174"/>
  <c r="AO909" i="174"/>
  <c r="AN909" i="174"/>
  <c r="BB908" i="174"/>
  <c r="AP908" i="174"/>
  <c r="AO908" i="174"/>
  <c r="AN908" i="174"/>
  <c r="AL872" i="174"/>
  <c r="AL888" i="174"/>
  <c r="BB837" i="174"/>
  <c r="AP837" i="174"/>
  <c r="AN837" i="174"/>
  <c r="AO837" i="174"/>
  <c r="AL860" i="174"/>
  <c r="AL826" i="174"/>
  <c r="AL829" i="174"/>
  <c r="BB726" i="174"/>
  <c r="AO726" i="174"/>
  <c r="AN726" i="174"/>
  <c r="AP726" i="174"/>
  <c r="AL661" i="174"/>
  <c r="AL989" i="174"/>
  <c r="BB987" i="174"/>
  <c r="AO987" i="174"/>
  <c r="AN987" i="174"/>
  <c r="AP987" i="174"/>
  <c r="BB981" i="174"/>
  <c r="AN981" i="174"/>
  <c r="AP981" i="174"/>
  <c r="AO981" i="174"/>
  <c r="BB976" i="174"/>
  <c r="AN976" i="174"/>
  <c r="AP976" i="174"/>
  <c r="AO976" i="174"/>
  <c r="BB963" i="174"/>
  <c r="AN963" i="174"/>
  <c r="AP963" i="174"/>
  <c r="AO963" i="174"/>
  <c r="AL966" i="174"/>
  <c r="AL952" i="174"/>
  <c r="BB933" i="174"/>
  <c r="AN933" i="174"/>
  <c r="AO933" i="174"/>
  <c r="AP933" i="174"/>
  <c r="AL915" i="174"/>
  <c r="AL878" i="174"/>
  <c r="BB842" i="174"/>
  <c r="AO842" i="174"/>
  <c r="AN842" i="174"/>
  <c r="AP842" i="174"/>
  <c r="AL856" i="174"/>
  <c r="AL407" i="174"/>
  <c r="AL986" i="174"/>
  <c r="AL978" i="174"/>
  <c r="AL960" i="174"/>
  <c r="AL959" i="174"/>
  <c r="BB947" i="174"/>
  <c r="AN947" i="174"/>
  <c r="BB925" i="174"/>
  <c r="AN925" i="174"/>
  <c r="AJ924" i="174"/>
  <c r="BD924" i="174" s="1"/>
  <c r="AN910" i="174"/>
  <c r="AO910" i="174"/>
  <c r="BB910" i="174"/>
  <c r="AL933" i="174"/>
  <c r="AJ920" i="174"/>
  <c r="BD920" i="174" s="1"/>
  <c r="AJ914" i="174"/>
  <c r="BD914" i="174" s="1"/>
  <c r="AJ906" i="174"/>
  <c r="BD906" i="174" s="1"/>
  <c r="AJ900" i="174"/>
  <c r="BD900" i="174" s="1"/>
  <c r="BB879" i="174"/>
  <c r="AP879" i="174"/>
  <c r="AO879" i="174"/>
  <c r="AN879" i="174"/>
  <c r="AJ891" i="174"/>
  <c r="BD891" i="174" s="1"/>
  <c r="AL889" i="174"/>
  <c r="AL893" i="174"/>
  <c r="AJ847" i="174"/>
  <c r="BD847" i="174" s="1"/>
  <c r="AJ866" i="174"/>
  <c r="BD866" i="174" s="1"/>
  <c r="AL874" i="174"/>
  <c r="AJ838" i="174"/>
  <c r="BD838" i="174" s="1"/>
  <c r="AJ819" i="174"/>
  <c r="BD819" i="174" s="1"/>
  <c r="AL845" i="174"/>
  <c r="AL839" i="174"/>
  <c r="AJ820" i="174"/>
  <c r="BD820" i="174" s="1"/>
  <c r="BB817" i="174"/>
  <c r="AO817" i="174"/>
  <c r="AP817" i="174"/>
  <c r="AN817" i="174"/>
  <c r="AL816" i="174"/>
  <c r="AL797" i="174"/>
  <c r="AL803" i="174"/>
  <c r="AN740" i="174"/>
  <c r="BB740" i="174"/>
  <c r="AJ772" i="174"/>
  <c r="BD772" i="174" s="1"/>
  <c r="AL777" i="174"/>
  <c r="AO689" i="174"/>
  <c r="BB689" i="174"/>
  <c r="AL994" i="174"/>
  <c r="AO1000" i="174"/>
  <c r="AL996" i="174"/>
  <c r="AJ991" i="174"/>
  <c r="BD991" i="174" s="1"/>
  <c r="AJ985" i="174"/>
  <c r="BD985" i="174" s="1"/>
  <c r="AJ986" i="174"/>
  <c r="BD986" i="174" s="1"/>
  <c r="AJ977" i="174"/>
  <c r="BD977" i="174" s="1"/>
  <c r="AL940" i="174"/>
  <c r="AJ937" i="174"/>
  <c r="BD937" i="174" s="1"/>
  <c r="AJ921" i="174"/>
  <c r="BD921" i="174" s="1"/>
  <c r="AL919" i="174"/>
  <c r="AJ917" i="174"/>
  <c r="BD917" i="174" s="1"/>
  <c r="AJ902" i="174"/>
  <c r="BD902" i="174" s="1"/>
  <c r="AJ887" i="174"/>
  <c r="BD887" i="174" s="1"/>
  <c r="AJ871" i="174"/>
  <c r="BD871" i="174" s="1"/>
  <c r="AJ852" i="174"/>
  <c r="BD852" i="174" s="1"/>
  <c r="AL861" i="174"/>
  <c r="BB814" i="174"/>
  <c r="AN814" i="174"/>
  <c r="AO814" i="174"/>
  <c r="AP814" i="174"/>
  <c r="AJ796" i="174"/>
  <c r="BD796" i="174" s="1"/>
  <c r="AL824" i="174"/>
  <c r="AL789" i="174"/>
  <c r="AL799" i="174"/>
  <c r="AL786" i="174"/>
  <c r="AJ779" i="174"/>
  <c r="BD779" i="174" s="1"/>
  <c r="AN689" i="174"/>
  <c r="AO292" i="174"/>
  <c r="AY300" i="174"/>
  <c r="AJ997" i="174"/>
  <c r="BD997" i="174" s="1"/>
  <c r="AJ989" i="174"/>
  <c r="BD989" i="174" s="1"/>
  <c r="AJ975" i="174"/>
  <c r="BD975" i="174" s="1"/>
  <c r="AJ984" i="174"/>
  <c r="BD984" i="174" s="1"/>
  <c r="AJ972" i="174"/>
  <c r="BD972" i="174" s="1"/>
  <c r="AJ970" i="174"/>
  <c r="BD970" i="174" s="1"/>
  <c r="AL971" i="174"/>
  <c r="AL954" i="174"/>
  <c r="AL955" i="174"/>
  <c r="AJ926" i="174"/>
  <c r="BD926" i="174" s="1"/>
  <c r="AL932" i="174"/>
  <c r="AJ909" i="174"/>
  <c r="BD909" i="174" s="1"/>
  <c r="AJ907" i="174"/>
  <c r="BD907" i="174" s="1"/>
  <c r="AL895" i="174"/>
  <c r="AJ880" i="174"/>
  <c r="BD880" i="174" s="1"/>
  <c r="AL885" i="174"/>
  <c r="AJ850" i="174"/>
  <c r="BD850" i="174" s="1"/>
  <c r="AJ837" i="174"/>
  <c r="BD837" i="174" s="1"/>
  <c r="AJ835" i="174"/>
  <c r="BD835" i="174" s="1"/>
  <c r="AJ825" i="174"/>
  <c r="BD825" i="174" s="1"/>
  <c r="AJ828" i="174"/>
  <c r="BD828" i="174" s="1"/>
  <c r="AJ812" i="174"/>
  <c r="BD812" i="174" s="1"/>
  <c r="AJ834" i="174"/>
  <c r="BD834" i="174" s="1"/>
  <c r="AL817" i="174"/>
  <c r="AJ809" i="174"/>
  <c r="BD809" i="174" s="1"/>
  <c r="AJ798" i="174"/>
  <c r="BD798" i="174" s="1"/>
  <c r="AL813" i="174"/>
  <c r="AL791" i="174"/>
  <c r="AJ776" i="174"/>
  <c r="BD776" i="174" s="1"/>
  <c r="AL773" i="174"/>
  <c r="BB773" i="174"/>
  <c r="AP773" i="174"/>
  <c r="AO773" i="174"/>
  <c r="AN773" i="174"/>
  <c r="AL682" i="174"/>
  <c r="AL491" i="174"/>
  <c r="AY308" i="174"/>
  <c r="AN295" i="174"/>
  <c r="AJ1000" i="174"/>
  <c r="BD1000" i="174" s="1"/>
  <c r="AJ990" i="174"/>
  <c r="BD990" i="174" s="1"/>
  <c r="AL991" i="174"/>
  <c r="AL985" i="174"/>
  <c r="AL979" i="174"/>
  <c r="AJ976" i="174"/>
  <c r="BD976" i="174" s="1"/>
  <c r="AJ966" i="174"/>
  <c r="BD966" i="174" s="1"/>
  <c r="AJ955" i="174"/>
  <c r="BD955" i="174" s="1"/>
  <c r="AL957" i="174"/>
  <c r="AJ945" i="174"/>
  <c r="BD945" i="174" s="1"/>
  <c r="AO947" i="174"/>
  <c r="AL944" i="174"/>
  <c r="AJ911" i="174"/>
  <c r="BD911" i="174" s="1"/>
  <c r="AP925" i="174"/>
  <c r="AJ939" i="174"/>
  <c r="BD939" i="174" s="1"/>
  <c r="AO925" i="174"/>
  <c r="AL923" i="174"/>
  <c r="AJ912" i="174"/>
  <c r="BD912" i="174" s="1"/>
  <c r="AJ932" i="174"/>
  <c r="BD932" i="174" s="1"/>
  <c r="AJ916" i="174"/>
  <c r="BD916" i="174" s="1"/>
  <c r="AJ892" i="174"/>
  <c r="BD892" i="174" s="1"/>
  <c r="AJ877" i="174"/>
  <c r="BD877" i="174" s="1"/>
  <c r="AJ862" i="174"/>
  <c r="BD862" i="174" s="1"/>
  <c r="AJ858" i="174"/>
  <c r="BD858" i="174" s="1"/>
  <c r="AJ869" i="174"/>
  <c r="BD869" i="174" s="1"/>
  <c r="AL843" i="174"/>
  <c r="AL851" i="174"/>
  <c r="AJ844" i="174"/>
  <c r="BD844" i="174" s="1"/>
  <c r="AL859" i="174"/>
  <c r="AJ804" i="174"/>
  <c r="BD804" i="174" s="1"/>
  <c r="AL801" i="174"/>
  <c r="AL782" i="174"/>
  <c r="AL779" i="174"/>
  <c r="AJ995" i="174"/>
  <c r="BD995" i="174" s="1"/>
  <c r="AN1000" i="174"/>
  <c r="BB977" i="174"/>
  <c r="AN977" i="174"/>
  <c r="AP977" i="174"/>
  <c r="AL972" i="174"/>
  <c r="AJ956" i="174"/>
  <c r="BD956" i="174" s="1"/>
  <c r="AL951" i="174"/>
  <c r="AJ934" i="174"/>
  <c r="BD934" i="174" s="1"/>
  <c r="AJ918" i="174"/>
  <c r="BD918" i="174" s="1"/>
  <c r="AL911" i="174"/>
  <c r="AJ930" i="174"/>
  <c r="BD930" i="174" s="1"/>
  <c r="AJ894" i="174"/>
  <c r="BD894" i="174" s="1"/>
  <c r="AJ890" i="174"/>
  <c r="BD890" i="174" s="1"/>
  <c r="AJ882" i="174"/>
  <c r="BD882" i="174" s="1"/>
  <c r="AL905" i="174"/>
  <c r="AJ870" i="174"/>
  <c r="BD870" i="174" s="1"/>
  <c r="AJ867" i="174"/>
  <c r="BD867" i="174" s="1"/>
  <c r="AJ827" i="174"/>
  <c r="BD827" i="174" s="1"/>
  <c r="AL848" i="174"/>
  <c r="AJ833" i="174"/>
  <c r="BD833" i="174" s="1"/>
  <c r="AP780" i="174"/>
  <c r="BB780" i="174"/>
  <c r="AO780" i="174"/>
  <c r="AN780" i="174"/>
  <c r="AL775" i="174"/>
  <c r="AL988" i="174"/>
  <c r="AJ978" i="174"/>
  <c r="BD978" i="174" s="1"/>
  <c r="AJ969" i="174"/>
  <c r="BD969" i="174" s="1"/>
  <c r="AL967" i="174"/>
  <c r="AJ948" i="174"/>
  <c r="BD948" i="174" s="1"/>
  <c r="AJ958" i="174"/>
  <c r="BD958" i="174" s="1"/>
  <c r="AJ952" i="174"/>
  <c r="BD952" i="174" s="1"/>
  <c r="AJ946" i="174"/>
  <c r="BD946" i="174" s="1"/>
  <c r="AJ938" i="174"/>
  <c r="BD938" i="174" s="1"/>
  <c r="AJ928" i="174"/>
  <c r="BD928" i="174" s="1"/>
  <c r="AL929" i="174"/>
  <c r="AL917" i="174"/>
  <c r="AJ905" i="174"/>
  <c r="BD905" i="174" s="1"/>
  <c r="AJ886" i="174"/>
  <c r="BD886" i="174" s="1"/>
  <c r="AJ879" i="174"/>
  <c r="BD879" i="174" s="1"/>
  <c r="AJ888" i="174"/>
  <c r="BD888" i="174" s="1"/>
  <c r="AJ884" i="174"/>
  <c r="BD884" i="174" s="1"/>
  <c r="AJ846" i="174"/>
  <c r="BD846" i="174" s="1"/>
  <c r="AL841" i="174"/>
  <c r="AJ817" i="174"/>
  <c r="BD817" i="174" s="1"/>
  <c r="AJ821" i="174"/>
  <c r="BD821" i="174" s="1"/>
  <c r="AJ811" i="174"/>
  <c r="BD811" i="174" s="1"/>
  <c r="AJ805" i="174"/>
  <c r="BD805" i="174" s="1"/>
  <c r="AL802" i="174"/>
  <c r="AJ782" i="174"/>
  <c r="BD782" i="174" s="1"/>
  <c r="AO740" i="174"/>
  <c r="BB765" i="174"/>
  <c r="AP765" i="174"/>
  <c r="AO765" i="174"/>
  <c r="AN765" i="174"/>
  <c r="AP740" i="174"/>
  <c r="AL406" i="174"/>
  <c r="AP295" i="174"/>
  <c r="AN293" i="174"/>
  <c r="AO293" i="174"/>
  <c r="AY303" i="174"/>
  <c r="AL1000" i="174"/>
  <c r="AJ998" i="174"/>
  <c r="BD998" i="174" s="1"/>
  <c r="AJ994" i="174"/>
  <c r="BD994" i="174" s="1"/>
  <c r="AJ979" i="174"/>
  <c r="BD979" i="174" s="1"/>
  <c r="AJ971" i="174"/>
  <c r="BD971" i="174" s="1"/>
  <c r="AL969" i="174"/>
  <c r="AL963" i="174"/>
  <c r="AJ957" i="174"/>
  <c r="BD957" i="174" s="1"/>
  <c r="AJ965" i="174"/>
  <c r="BD965" i="174" s="1"/>
  <c r="AL950" i="174"/>
  <c r="AJ949" i="174"/>
  <c r="BD949" i="174" s="1"/>
  <c r="AL938" i="174"/>
  <c r="AJ913" i="174"/>
  <c r="BD913" i="174" s="1"/>
  <c r="AP910" i="174"/>
  <c r="AL931" i="174"/>
  <c r="AL921" i="174"/>
  <c r="AL927" i="174"/>
  <c r="AL910" i="174"/>
  <c r="AL897" i="174"/>
  <c r="AJ860" i="174"/>
  <c r="BD860" i="174" s="1"/>
  <c r="AJ842" i="174"/>
  <c r="BD842" i="174" s="1"/>
  <c r="AJ826" i="174"/>
  <c r="BD826" i="174" s="1"/>
  <c r="AJ829" i="174"/>
  <c r="BD829" i="174" s="1"/>
  <c r="AJ790" i="174"/>
  <c r="BD790" i="174" s="1"/>
  <c r="AJ788" i="174"/>
  <c r="BD788" i="174" s="1"/>
  <c r="AL787" i="174"/>
  <c r="AL793" i="174"/>
  <c r="AL785" i="174"/>
  <c r="AL774" i="174"/>
  <c r="AL778" i="174"/>
  <c r="AL784" i="174"/>
  <c r="AP689" i="174"/>
  <c r="AY305" i="174"/>
  <c r="AY297" i="174"/>
  <c r="AO295" i="174"/>
  <c r="AJ993" i="174"/>
  <c r="BD993" i="174" s="1"/>
  <c r="AJ999" i="174"/>
  <c r="BD999" i="174" s="1"/>
  <c r="AL987" i="174"/>
  <c r="AJ982" i="174"/>
  <c r="BD982" i="174" s="1"/>
  <c r="AJ964" i="174"/>
  <c r="BD964" i="174" s="1"/>
  <c r="AL947" i="174"/>
  <c r="AP947" i="174"/>
  <c r="AJ922" i="174"/>
  <c r="BD922" i="174" s="1"/>
  <c r="AJ899" i="174"/>
  <c r="BD899" i="174" s="1"/>
  <c r="AJ898" i="174"/>
  <c r="BD898" i="174" s="1"/>
  <c r="AJ872" i="174"/>
  <c r="BD872" i="174" s="1"/>
  <c r="AJ883" i="174"/>
  <c r="BD883" i="174" s="1"/>
  <c r="AJ878" i="174"/>
  <c r="BD878" i="174" s="1"/>
  <c r="AL901" i="174"/>
  <c r="AJ874" i="174"/>
  <c r="BD874" i="174" s="1"/>
  <c r="AJ854" i="174"/>
  <c r="BD854" i="174" s="1"/>
  <c r="BB855" i="174"/>
  <c r="AP855" i="174"/>
  <c r="AO855" i="174"/>
  <c r="AN855" i="174"/>
  <c r="AJ856" i="174"/>
  <c r="BD856" i="174" s="1"/>
  <c r="AL855" i="174"/>
  <c r="AJ810" i="174"/>
  <c r="BD810" i="174" s="1"/>
  <c r="AJ806" i="174"/>
  <c r="BD806" i="174" s="1"/>
  <c r="BB812" i="174"/>
  <c r="AP812" i="174"/>
  <c r="AO812" i="174"/>
  <c r="AN812" i="174"/>
  <c r="AJ808" i="174"/>
  <c r="BD808" i="174" s="1"/>
  <c r="AL823" i="174"/>
  <c r="AN801" i="174"/>
  <c r="BB801" i="174"/>
  <c r="AO801" i="174"/>
  <c r="AP801" i="174"/>
  <c r="AJ781" i="174"/>
  <c r="BD781" i="174" s="1"/>
  <c r="AL751" i="174"/>
  <c r="BB679" i="174"/>
  <c r="AN679" i="174"/>
  <c r="AP296" i="174"/>
  <c r="AO832" i="174" l="1"/>
  <c r="BB724" i="174"/>
  <c r="AY903" i="174"/>
  <c r="BB716" i="174"/>
  <c r="AO731" i="174"/>
  <c r="AP870" i="174"/>
  <c r="AY741" i="174"/>
  <c r="BB695" i="174"/>
  <c r="AO990" i="174"/>
  <c r="AP990" i="174"/>
  <c r="BB820" i="174"/>
  <c r="AN820" i="174"/>
  <c r="AP748" i="174"/>
  <c r="BB709" i="174"/>
  <c r="AP709" i="174"/>
  <c r="AP877" i="174"/>
  <c r="BB704" i="174"/>
  <c r="AN748" i="174"/>
  <c r="AN897" i="174"/>
  <c r="BB990" i="174"/>
  <c r="AY863" i="174"/>
  <c r="AP937" i="174"/>
  <c r="AO687" i="174"/>
  <c r="BB847" i="174"/>
  <c r="AN954" i="174"/>
  <c r="AP929" i="174"/>
  <c r="BB687" i="174"/>
  <c r="AN929" i="174"/>
  <c r="AP921" i="174"/>
  <c r="AO929" i="174"/>
  <c r="BB887" i="174"/>
  <c r="AN887" i="174"/>
  <c r="AO724" i="174"/>
  <c r="AN747" i="174"/>
  <c r="BB747" i="174"/>
  <c r="AO847" i="174"/>
  <c r="AN892" i="174"/>
  <c r="BB870" i="174"/>
  <c r="AN805" i="174"/>
  <c r="AO892" i="174"/>
  <c r="AO805" i="174"/>
  <c r="BB892" i="174"/>
  <c r="AP960" i="174"/>
  <c r="AN960" i="174"/>
  <c r="AO960" i="174"/>
  <c r="AN731" i="174"/>
  <c r="AO716" i="174"/>
  <c r="AN716" i="174"/>
  <c r="AP805" i="174"/>
  <c r="AN870" i="174"/>
  <c r="AN972" i="174"/>
  <c r="AP731" i="174"/>
  <c r="AP972" i="174"/>
  <c r="BB824" i="174"/>
  <c r="BB832" i="174"/>
  <c r="AO707" i="174"/>
  <c r="AP832" i="174"/>
  <c r="AO992" i="174"/>
  <c r="AP824" i="174"/>
  <c r="AN824" i="174"/>
  <c r="BB992" i="174"/>
  <c r="AN707" i="174"/>
  <c r="BB676" i="174"/>
  <c r="BB707" i="174"/>
  <c r="AN770" i="174"/>
  <c r="BB696" i="174"/>
  <c r="AO770" i="174"/>
  <c r="BB770" i="174"/>
  <c r="AN992" i="174"/>
  <c r="BB979" i="174"/>
  <c r="AY885" i="174"/>
  <c r="BB964" i="174"/>
  <c r="AY967" i="174"/>
  <c r="AY679" i="174"/>
  <c r="AO747" i="174"/>
  <c r="BB921" i="174"/>
  <c r="AN937" i="174"/>
  <c r="AO921" i="174"/>
  <c r="BB697" i="174"/>
  <c r="AO937" i="174"/>
  <c r="AN724" i="174"/>
  <c r="AN847" i="174"/>
  <c r="AP964" i="174"/>
  <c r="AN695" i="174"/>
  <c r="AN964" i="174"/>
  <c r="AY874" i="174"/>
  <c r="AP697" i="174"/>
  <c r="AP979" i="174"/>
  <c r="AN918" i="174"/>
  <c r="BB918" i="174"/>
  <c r="AP738" i="174"/>
  <c r="AP713" i="174"/>
  <c r="AO750" i="174"/>
  <c r="AP696" i="174"/>
  <c r="AP750" i="174"/>
  <c r="AO914" i="174"/>
  <c r="AP954" i="174"/>
  <c r="AN682" i="174"/>
  <c r="BB954" i="174"/>
  <c r="AO682" i="174"/>
  <c r="AN889" i="174"/>
  <c r="AO906" i="174"/>
  <c r="AP906" i="174"/>
  <c r="BB889" i="174"/>
  <c r="AN914" i="174"/>
  <c r="BB906" i="174"/>
  <c r="AP889" i="174"/>
  <c r="AP682" i="174"/>
  <c r="AP914" i="174"/>
  <c r="BB859" i="174"/>
  <c r="AP998" i="174"/>
  <c r="AP859" i="174"/>
  <c r="BB998" i="174"/>
  <c r="AN859" i="174"/>
  <c r="AO713" i="174"/>
  <c r="AN957" i="174"/>
  <c r="BB713" i="174"/>
  <c r="AN991" i="174"/>
  <c r="AN819" i="174"/>
  <c r="AY725" i="174"/>
  <c r="AY720" i="174"/>
  <c r="AY708" i="174"/>
  <c r="AP991" i="174"/>
  <c r="AO729" i="174"/>
  <c r="AO991" i="174"/>
  <c r="AN729" i="174"/>
  <c r="AP729" i="174"/>
  <c r="AO950" i="174"/>
  <c r="AN998" i="174"/>
  <c r="BB819" i="174"/>
  <c r="AN950" i="174"/>
  <c r="BB816" i="174"/>
  <c r="BB916" i="174"/>
  <c r="AN702" i="174"/>
  <c r="AO732" i="174"/>
  <c r="AY749" i="174"/>
  <c r="BB877" i="174"/>
  <c r="AO894" i="174"/>
  <c r="AO916" i="174"/>
  <c r="AN762" i="174"/>
  <c r="AO816" i="174"/>
  <c r="AP897" i="174"/>
  <c r="BB732" i="174"/>
  <c r="AP950" i="174"/>
  <c r="AP816" i="174"/>
  <c r="BB897" i="174"/>
  <c r="AN881" i="174"/>
  <c r="BB894" i="174"/>
  <c r="AP916" i="174"/>
  <c r="AO704" i="174"/>
  <c r="AP894" i="174"/>
  <c r="AO709" i="174"/>
  <c r="BB799" i="174"/>
  <c r="AO887" i="174"/>
  <c r="AP881" i="174"/>
  <c r="BB944" i="174"/>
  <c r="AN877" i="174"/>
  <c r="AN704" i="174"/>
  <c r="AN799" i="174"/>
  <c r="AO920" i="174"/>
  <c r="AN732" i="174"/>
  <c r="AP819" i="174"/>
  <c r="BB881" i="174"/>
  <c r="AN944" i="174"/>
  <c r="BB748" i="174"/>
  <c r="AP820" i="174"/>
  <c r="AN884" i="174"/>
  <c r="AO958" i="174"/>
  <c r="AO738" i="174"/>
  <c r="AP980" i="174"/>
  <c r="AN738" i="174"/>
  <c r="AO957" i="174"/>
  <c r="AP884" i="174"/>
  <c r="AN958" i="174"/>
  <c r="AO884" i="174"/>
  <c r="AN980" i="174"/>
  <c r="AO980" i="174"/>
  <c r="BB851" i="174"/>
  <c r="BB958" i="174"/>
  <c r="AP957" i="174"/>
  <c r="AN851" i="174"/>
  <c r="AO851" i="174"/>
  <c r="AN712" i="174"/>
  <c r="AP712" i="174"/>
  <c r="AO712" i="174"/>
  <c r="BB688" i="174"/>
  <c r="AO702" i="174"/>
  <c r="BB702" i="174"/>
  <c r="AN687" i="174"/>
  <c r="AO678" i="174"/>
  <c r="AO697" i="174"/>
  <c r="AO799" i="174"/>
  <c r="AO683" i="174"/>
  <c r="BB683" i="174"/>
  <c r="AY767" i="174"/>
  <c r="AN678" i="174"/>
  <c r="BB920" i="174"/>
  <c r="AL941" i="174"/>
  <c r="BB678" i="174"/>
  <c r="AO944" i="174"/>
  <c r="AP691" i="174"/>
  <c r="BB759" i="174"/>
  <c r="AO979" i="174"/>
  <c r="AN691" i="174"/>
  <c r="AO918" i="174"/>
  <c r="AP920" i="174"/>
  <c r="AP695" i="174"/>
  <c r="AL95" i="174"/>
  <c r="AP785" i="174"/>
  <c r="BB862" i="174"/>
  <c r="AN965" i="174"/>
  <c r="BB989" i="174"/>
  <c r="AP722" i="174"/>
  <c r="AO692" i="174"/>
  <c r="AN922" i="174"/>
  <c r="AP794" i="174"/>
  <c r="AP706" i="174"/>
  <c r="AP923" i="174"/>
  <c r="BB923" i="174"/>
  <c r="AN923" i="174"/>
  <c r="AP968" i="174"/>
  <c r="AO968" i="174"/>
  <c r="BB968" i="174"/>
  <c r="AO771" i="174"/>
  <c r="AO803" i="174"/>
  <c r="AN891" i="174"/>
  <c r="BB994" i="174"/>
  <c r="AO809" i="174"/>
  <c r="BB898" i="174"/>
  <c r="BB945" i="174"/>
  <c r="AP793" i="174"/>
  <c r="AN683" i="174"/>
  <c r="AO923" i="174"/>
  <c r="AN968" i="174"/>
  <c r="AP293" i="174"/>
  <c r="AY293" i="174" s="1"/>
  <c r="BB293" i="174"/>
  <c r="AN975" i="174"/>
  <c r="BB305" i="174"/>
  <c r="AN815" i="174"/>
  <c r="BB736" i="174"/>
  <c r="AP823" i="174"/>
  <c r="BB299" i="174"/>
  <c r="BB911" i="174"/>
  <c r="AP911" i="174"/>
  <c r="BB306" i="174"/>
  <c r="AO764" i="174"/>
  <c r="BB882" i="174"/>
  <c r="AO984" i="174"/>
  <c r="AN844" i="174"/>
  <c r="AN750" i="174"/>
  <c r="BB691" i="174"/>
  <c r="AN696" i="174"/>
  <c r="AN911" i="174"/>
  <c r="BB297" i="174"/>
  <c r="BB295" i="174"/>
  <c r="AN775" i="174"/>
  <c r="BB301" i="174"/>
  <c r="BB948" i="174"/>
  <c r="AO948" i="174"/>
  <c r="BB927" i="174"/>
  <c r="AN927" i="174"/>
  <c r="AO927" i="174"/>
  <c r="AP893" i="174"/>
  <c r="AN893" i="174"/>
  <c r="BB893" i="174"/>
  <c r="AO857" i="174"/>
  <c r="AP735" i="174"/>
  <c r="AN745" i="174"/>
  <c r="BB813" i="174"/>
  <c r="BB865" i="174"/>
  <c r="AP789" i="174"/>
  <c r="BB300" i="174"/>
  <c r="BB307" i="174"/>
  <c r="AN948" i="174"/>
  <c r="AP927" i="174"/>
  <c r="AO893" i="174"/>
  <c r="BB298" i="174"/>
  <c r="BB302" i="174"/>
  <c r="AO983" i="174"/>
  <c r="BB988" i="174"/>
  <c r="AN988" i="174"/>
  <c r="AN873" i="174"/>
  <c r="BB873" i="174"/>
  <c r="AP873" i="174"/>
  <c r="BB303" i="174"/>
  <c r="BB711" i="174"/>
  <c r="AN721" i="174"/>
  <c r="AO854" i="174"/>
  <c r="BB836" i="174"/>
  <c r="AN861" i="174"/>
  <c r="AP690" i="174"/>
  <c r="AO988" i="174"/>
  <c r="AO873" i="174"/>
  <c r="AY699" i="174"/>
  <c r="AY971" i="174"/>
  <c r="AP739" i="174"/>
  <c r="BB739" i="174"/>
  <c r="BB684" i="174"/>
  <c r="AO684" i="174"/>
  <c r="AN804" i="174"/>
  <c r="AO804" i="174"/>
  <c r="BB827" i="174"/>
  <c r="AP827" i="174"/>
  <c r="AO827" i="174"/>
  <c r="AP804" i="174"/>
  <c r="BB715" i="174"/>
  <c r="AO715" i="174"/>
  <c r="AN715" i="174"/>
  <c r="AP969" i="174"/>
  <c r="BB969" i="174"/>
  <c r="AL879" i="174"/>
  <c r="AL975" i="174"/>
  <c r="AP997" i="174"/>
  <c r="AN997" i="174"/>
  <c r="BB997" i="174"/>
  <c r="BB694" i="174"/>
  <c r="AP694" i="174"/>
  <c r="AN694" i="174"/>
  <c r="AO694" i="174"/>
  <c r="AO895" i="174"/>
  <c r="AN895" i="174"/>
  <c r="BB895" i="174"/>
  <c r="AO728" i="174"/>
  <c r="BB728" i="174"/>
  <c r="BB681" i="174"/>
  <c r="AP681" i="174"/>
  <c r="AN681" i="174"/>
  <c r="AN737" i="174"/>
  <c r="AO737" i="174"/>
  <c r="AP684" i="174"/>
  <c r="BB843" i="174"/>
  <c r="AP843" i="174"/>
  <c r="AO843" i="174"/>
  <c r="AO676" i="174"/>
  <c r="AN676" i="174"/>
  <c r="AN835" i="174"/>
  <c r="AO835" i="174"/>
  <c r="BB835" i="174"/>
  <c r="AP938" i="174"/>
  <c r="BB938" i="174"/>
  <c r="AN938" i="174"/>
  <c r="AL997" i="174"/>
  <c r="AN788" i="174"/>
  <c r="AP788" i="174"/>
  <c r="AO788" i="174"/>
  <c r="AP896" i="174"/>
  <c r="BB896" i="174"/>
  <c r="BB701" i="174"/>
  <c r="AO701" i="174"/>
  <c r="AN701" i="174"/>
  <c r="AO886" i="174"/>
  <c r="AN886" i="174"/>
  <c r="AP886" i="174"/>
  <c r="AL877" i="174"/>
  <c r="AO693" i="174"/>
  <c r="BB693" i="174"/>
  <c r="AP693" i="174"/>
  <c r="AP876" i="174"/>
  <c r="AO876" i="174"/>
  <c r="AN876" i="174"/>
  <c r="AO826" i="174"/>
  <c r="AP826" i="174"/>
  <c r="AP719" i="174"/>
  <c r="AN719" i="174"/>
  <c r="BB719" i="174"/>
  <c r="AN827" i="174"/>
  <c r="AN739" i="174"/>
  <c r="AN811" i="174"/>
  <c r="AP811" i="174"/>
  <c r="BB811" i="174"/>
  <c r="AP733" i="174"/>
  <c r="AO733" i="174"/>
  <c r="BB733" i="174"/>
  <c r="AN733" i="174"/>
  <c r="AL805" i="174"/>
  <c r="BB931" i="174"/>
  <c r="AP931" i="174"/>
  <c r="AN931" i="174"/>
  <c r="AO931" i="174"/>
  <c r="AN680" i="174"/>
  <c r="AO680" i="174"/>
  <c r="BB680" i="174"/>
  <c r="AP680" i="174"/>
  <c r="AO688" i="174"/>
  <c r="AP688" i="174"/>
  <c r="BB762" i="174"/>
  <c r="AO762" i="174"/>
  <c r="AO759" i="174"/>
  <c r="AN759" i="174"/>
  <c r="AP728" i="174"/>
  <c r="AN728" i="174"/>
  <c r="AN822" i="174"/>
  <c r="AP822" i="174"/>
  <c r="AO822" i="174"/>
  <c r="BB822" i="174"/>
  <c r="AP905" i="174"/>
  <c r="BB905" i="174"/>
  <c r="AO905" i="174"/>
  <c r="AN905" i="174"/>
  <c r="AL965" i="174"/>
  <c r="AO739" i="174"/>
  <c r="AO969" i="174"/>
  <c r="AL795" i="174"/>
  <c r="BB737" i="174"/>
  <c r="BB700" i="174"/>
  <c r="AP700" i="174"/>
  <c r="AO700" i="174"/>
  <c r="AN700" i="174"/>
  <c r="AO973" i="174"/>
  <c r="AN973" i="174"/>
  <c r="AP973" i="174"/>
  <c r="BB973" i="174"/>
  <c r="AY786" i="174"/>
  <c r="AN783" i="174"/>
  <c r="AO783" i="174"/>
  <c r="AP783" i="174"/>
  <c r="BB783" i="174"/>
  <c r="AN744" i="174"/>
  <c r="BB744" i="174"/>
  <c r="AP744" i="174"/>
  <c r="AO744" i="174"/>
  <c r="AO915" i="174"/>
  <c r="BB915" i="174"/>
  <c r="AP915" i="174"/>
  <c r="AN915" i="174"/>
  <c r="AP961" i="174"/>
  <c r="BB961" i="174"/>
  <c r="AN961" i="174"/>
  <c r="AO961" i="174"/>
  <c r="AN826" i="174"/>
  <c r="BB826" i="174"/>
  <c r="AY939" i="174"/>
  <c r="AO938" i="174"/>
  <c r="BB804" i="174"/>
  <c r="AN896" i="174"/>
  <c r="AL896" i="174"/>
  <c r="AP737" i="174"/>
  <c r="AO294" i="174"/>
  <c r="AN294" i="174"/>
  <c r="AP294" i="174"/>
  <c r="BB294" i="174"/>
  <c r="AL873" i="174"/>
  <c r="AL857" i="174"/>
  <c r="BB840" i="174"/>
  <c r="AN840" i="174"/>
  <c r="AO840" i="174"/>
  <c r="AP840" i="174"/>
  <c r="AN900" i="174"/>
  <c r="BB900" i="174"/>
  <c r="AO900" i="174"/>
  <c r="AP900" i="174"/>
  <c r="AL832" i="174"/>
  <c r="AL943" i="174"/>
  <c r="AP791" i="174"/>
  <c r="AO791" i="174"/>
  <c r="AN791" i="174"/>
  <c r="BB791" i="174"/>
  <c r="AP778" i="174"/>
  <c r="AN778" i="174"/>
  <c r="BB778" i="174"/>
  <c r="AO778" i="174"/>
  <c r="AP717" i="174"/>
  <c r="AO717" i="174"/>
  <c r="AN717" i="174"/>
  <c r="BB717" i="174"/>
  <c r="AO872" i="174"/>
  <c r="AP872" i="174"/>
  <c r="AN872" i="174"/>
  <c r="BB872" i="174"/>
  <c r="AP757" i="174"/>
  <c r="AO757" i="174"/>
  <c r="BB757" i="174"/>
  <c r="AN757" i="174"/>
  <c r="BB802" i="174"/>
  <c r="AP802" i="174"/>
  <c r="AO802" i="174"/>
  <c r="AN802" i="174"/>
  <c r="BB959" i="174"/>
  <c r="AN959" i="174"/>
  <c r="AO959" i="174"/>
  <c r="AP959" i="174"/>
  <c r="AY292" i="174"/>
  <c r="BB754" i="174"/>
  <c r="AP754" i="174"/>
  <c r="AO754" i="174"/>
  <c r="AN754" i="174"/>
  <c r="AO296" i="174"/>
  <c r="AN296" i="174"/>
  <c r="AL853" i="174"/>
  <c r="AY1000" i="174"/>
  <c r="AP848" i="174"/>
  <c r="AO848" i="174"/>
  <c r="AN848" i="174"/>
  <c r="BB848" i="174"/>
  <c r="AO935" i="174"/>
  <c r="BB935" i="174"/>
  <c r="AP935" i="174"/>
  <c r="AN935" i="174"/>
  <c r="BB941" i="174"/>
  <c r="AP941" i="174"/>
  <c r="AO941" i="174"/>
  <c r="AN941" i="174"/>
  <c r="AL968" i="174"/>
  <c r="BB996" i="174"/>
  <c r="AP996" i="174"/>
  <c r="AO996" i="174"/>
  <c r="AN996" i="174"/>
  <c r="AN828" i="174"/>
  <c r="BB828" i="174"/>
  <c r="AP828" i="174"/>
  <c r="AO828" i="174"/>
  <c r="AN831" i="174"/>
  <c r="AO831" i="174"/>
  <c r="BB831" i="174"/>
  <c r="AP831" i="174"/>
  <c r="AN845" i="174"/>
  <c r="BB845" i="174"/>
  <c r="AP845" i="174"/>
  <c r="AO845" i="174"/>
  <c r="AP919" i="174"/>
  <c r="AN919" i="174"/>
  <c r="AO919" i="174"/>
  <c r="BB919" i="174"/>
  <c r="AP926" i="174"/>
  <c r="AN926" i="174"/>
  <c r="AO926" i="174"/>
  <c r="BB926" i="174"/>
  <c r="AO934" i="174"/>
  <c r="AN934" i="174"/>
  <c r="BB934" i="174"/>
  <c r="AP934" i="174"/>
  <c r="AY801" i="174"/>
  <c r="AY976" i="174"/>
  <c r="BB956" i="174"/>
  <c r="AO956" i="174"/>
  <c r="AP956" i="174"/>
  <c r="AN956" i="174"/>
  <c r="BB705" i="174"/>
  <c r="AN705" i="174"/>
  <c r="AP705" i="174"/>
  <c r="AO705" i="174"/>
  <c r="AY800" i="174"/>
  <c r="AO951" i="174"/>
  <c r="AN951" i="174"/>
  <c r="BB951" i="174"/>
  <c r="AP951" i="174"/>
  <c r="AO901" i="174"/>
  <c r="AP901" i="174"/>
  <c r="AN901" i="174"/>
  <c r="BB901" i="174"/>
  <c r="AY814" i="174"/>
  <c r="AP807" i="174"/>
  <c r="AN807" i="174"/>
  <c r="BB807" i="174"/>
  <c r="AO807" i="174"/>
  <c r="AO830" i="174"/>
  <c r="AP830" i="174"/>
  <c r="BB830" i="174"/>
  <c r="AN830" i="174"/>
  <c r="AN940" i="174"/>
  <c r="AO940" i="174"/>
  <c r="BB940" i="174"/>
  <c r="AP940" i="174"/>
  <c r="AP853" i="174"/>
  <c r="AN853" i="174"/>
  <c r="AO853" i="174"/>
  <c r="BB853" i="174"/>
  <c r="BB751" i="174"/>
  <c r="AO751" i="174"/>
  <c r="AP751" i="174"/>
  <c r="AN751" i="174"/>
  <c r="BB806" i="174"/>
  <c r="AN806" i="174"/>
  <c r="AO806" i="174"/>
  <c r="AP806" i="174"/>
  <c r="AY776" i="174"/>
  <c r="AY291" i="174"/>
  <c r="AY833" i="174"/>
  <c r="AY855" i="174"/>
  <c r="AY933" i="174"/>
  <c r="AY943" i="174"/>
  <c r="AY977" i="174"/>
  <c r="AY902" i="174"/>
  <c r="AY838" i="174"/>
  <c r="AY839" i="174"/>
  <c r="AY907" i="174"/>
  <c r="AY946" i="174"/>
  <c r="AY734" i="174"/>
  <c r="AY812" i="174"/>
  <c r="AY987" i="174"/>
  <c r="AY768" i="174"/>
  <c r="AL800" i="174"/>
  <c r="AL998" i="174"/>
  <c r="AL796" i="174"/>
  <c r="AL882" i="174"/>
  <c r="BB932" i="174"/>
  <c r="AP932" i="174"/>
  <c r="AN932" i="174"/>
  <c r="AO932" i="174"/>
  <c r="AL470" i="174"/>
  <c r="AL867" i="174"/>
  <c r="AL913" i="174"/>
  <c r="AL946" i="174"/>
  <c r="AL914" i="174"/>
  <c r="AL820" i="174"/>
  <c r="BB949" i="174"/>
  <c r="AO949" i="174"/>
  <c r="AN949" i="174"/>
  <c r="AP949" i="174"/>
  <c r="BB871" i="174"/>
  <c r="AP871" i="174"/>
  <c r="AN871" i="174"/>
  <c r="AO871" i="174"/>
  <c r="AL259" i="174"/>
  <c r="AL852" i="174"/>
  <c r="BB703" i="174"/>
  <c r="AP703" i="174"/>
  <c r="AO703" i="174"/>
  <c r="AN703" i="174"/>
  <c r="BB798" i="174"/>
  <c r="AO798" i="174"/>
  <c r="AN798" i="174"/>
  <c r="AP798" i="174"/>
  <c r="AY947" i="174"/>
  <c r="AY685" i="174"/>
  <c r="AY856" i="174"/>
  <c r="AY718" i="174"/>
  <c r="AY723" i="174"/>
  <c r="AL956" i="174"/>
  <c r="AL189" i="174"/>
  <c r="AL804" i="174"/>
  <c r="AL812" i="174"/>
  <c r="AL836" i="174"/>
  <c r="AL953" i="174"/>
  <c r="AL715" i="174"/>
  <c r="AL835" i="174"/>
  <c r="AL937" i="174"/>
  <c r="BB774" i="174"/>
  <c r="AP774" i="174"/>
  <c r="AO774" i="174"/>
  <c r="AN774" i="174"/>
  <c r="AL819" i="174"/>
  <c r="AY740" i="174"/>
  <c r="AY817" i="174"/>
  <c r="AY910" i="174"/>
  <c r="AY808" i="174"/>
  <c r="AY912" i="174"/>
  <c r="AY710" i="174"/>
  <c r="AY742" i="174"/>
  <c r="AY936" i="174"/>
  <c r="AY698" i="174"/>
  <c r="AL894" i="174"/>
  <c r="AL984" i="174"/>
  <c r="AL798" i="174"/>
  <c r="AL790" i="174"/>
  <c r="AL883" i="174"/>
  <c r="AL934" i="174"/>
  <c r="BB781" i="174"/>
  <c r="AP781" i="174"/>
  <c r="AN781" i="174"/>
  <c r="AO781" i="174"/>
  <c r="AL842" i="174"/>
  <c r="BB867" i="174"/>
  <c r="AP867" i="174"/>
  <c r="AN867" i="174"/>
  <c r="AO867" i="174"/>
  <c r="BB790" i="174"/>
  <c r="AN790" i="174"/>
  <c r="AP790" i="174"/>
  <c r="AO790" i="174"/>
  <c r="BB899" i="174"/>
  <c r="AN899" i="174"/>
  <c r="AO899" i="174"/>
  <c r="AP899" i="174"/>
  <c r="AL995" i="174"/>
  <c r="AL866" i="174"/>
  <c r="AL499" i="174"/>
  <c r="AY773" i="174"/>
  <c r="AL838" i="174"/>
  <c r="AL730" i="174"/>
  <c r="BB746" i="174"/>
  <c r="AN746" i="174"/>
  <c r="AO746" i="174"/>
  <c r="AP746" i="174"/>
  <c r="AL903" i="174"/>
  <c r="BB930" i="174"/>
  <c r="AP930" i="174"/>
  <c r="AN930" i="174"/>
  <c r="AO930" i="174"/>
  <c r="AY908" i="174"/>
  <c r="AY825" i="174"/>
  <c r="AL909" i="174"/>
  <c r="AL980" i="174"/>
  <c r="BB753" i="174"/>
  <c r="AP753" i="174"/>
  <c r="AN753" i="174"/>
  <c r="AO753" i="174"/>
  <c r="BB888" i="174"/>
  <c r="AP888" i="174"/>
  <c r="AN888" i="174"/>
  <c r="AO888" i="174"/>
  <c r="AL945" i="174"/>
  <c r="AL990" i="174"/>
  <c r="BB686" i="174"/>
  <c r="AN686" i="174"/>
  <c r="AP686" i="174"/>
  <c r="AO686" i="174"/>
  <c r="AL811" i="174"/>
  <c r="AL367" i="174"/>
  <c r="AL780" i="174"/>
  <c r="AY780" i="174"/>
  <c r="AL892" i="174"/>
  <c r="AL924" i="174"/>
  <c r="AY689" i="174"/>
  <c r="BB758" i="174"/>
  <c r="AN758" i="174"/>
  <c r="AO758" i="174"/>
  <c r="AP758" i="174"/>
  <c r="AL526" i="174"/>
  <c r="AL920" i="174"/>
  <c r="AY842" i="174"/>
  <c r="AY837" i="174"/>
  <c r="AY858" i="174"/>
  <c r="AY761" i="174"/>
  <c r="AY993" i="174"/>
  <c r="AY850" i="174"/>
  <c r="AY986" i="174"/>
  <c r="AY985" i="174"/>
  <c r="BB755" i="174"/>
  <c r="AP755" i="174"/>
  <c r="AN755" i="174"/>
  <c r="AO755" i="174"/>
  <c r="AL912" i="174"/>
  <c r="AL772" i="174"/>
  <c r="BB777" i="174"/>
  <c r="AP777" i="174"/>
  <c r="AO777" i="174"/>
  <c r="AN777" i="174"/>
  <c r="BB795" i="174"/>
  <c r="AP795" i="174"/>
  <c r="AN795" i="174"/>
  <c r="AO795" i="174"/>
  <c r="AL858" i="174"/>
  <c r="AL738" i="174"/>
  <c r="BB890" i="174"/>
  <c r="AP890" i="174"/>
  <c r="AO890" i="174"/>
  <c r="AN890" i="174"/>
  <c r="AL916" i="174"/>
  <c r="AL970" i="174"/>
  <c r="BB756" i="174"/>
  <c r="AP756" i="174"/>
  <c r="AN756" i="174"/>
  <c r="AO756" i="174"/>
  <c r="BB878" i="174"/>
  <c r="AO878" i="174"/>
  <c r="AN878" i="174"/>
  <c r="AP878" i="174"/>
  <c r="BB924" i="174"/>
  <c r="AP924" i="174"/>
  <c r="AN924" i="174"/>
  <c r="AO924" i="174"/>
  <c r="BB982" i="174"/>
  <c r="AN982" i="174"/>
  <c r="AO982" i="174"/>
  <c r="AP982" i="174"/>
  <c r="AY928" i="174"/>
  <c r="AY966" i="174"/>
  <c r="AY752" i="174"/>
  <c r="AY864" i="174"/>
  <c r="AY942" i="174"/>
  <c r="AY962" i="174"/>
  <c r="AY978" i="174"/>
  <c r="AL846" i="174"/>
  <c r="AL854" i="174"/>
  <c r="AL886" i="174"/>
  <c r="AL862" i="174"/>
  <c r="AY765" i="174"/>
  <c r="BB766" i="174"/>
  <c r="AN766" i="174"/>
  <c r="AO766" i="174"/>
  <c r="AP766" i="174"/>
  <c r="AL825" i="174"/>
  <c r="AL226" i="174"/>
  <c r="BB810" i="174"/>
  <c r="AP810" i="174"/>
  <c r="AO810" i="174"/>
  <c r="AN810" i="174"/>
  <c r="AL918" i="174"/>
  <c r="AL615" i="174"/>
  <c r="AL776" i="174"/>
  <c r="AY295" i="174"/>
  <c r="BB868" i="174"/>
  <c r="AP868" i="174"/>
  <c r="AN868" i="174"/>
  <c r="AO868" i="174"/>
  <c r="AL108" i="174"/>
  <c r="BB860" i="174"/>
  <c r="AN860" i="174"/>
  <c r="AO860" i="174"/>
  <c r="AP860" i="174"/>
  <c r="AY925" i="174"/>
  <c r="AY726" i="174"/>
  <c r="AY970" i="174"/>
  <c r="AY792" i="174"/>
  <c r="AY866" i="174"/>
  <c r="AY677" i="174"/>
  <c r="AY730" i="174"/>
  <c r="AL976" i="174"/>
  <c r="BB869" i="174"/>
  <c r="AP869" i="174"/>
  <c r="AN869" i="174"/>
  <c r="AO869" i="174"/>
  <c r="AL345" i="174"/>
  <c r="BB953" i="174"/>
  <c r="AN953" i="174"/>
  <c r="AP953" i="174"/>
  <c r="AO953" i="174"/>
  <c r="BB763" i="174"/>
  <c r="AP763" i="174"/>
  <c r="AO763" i="174"/>
  <c r="AN763" i="174"/>
  <c r="AL417" i="174"/>
  <c r="AL850" i="174"/>
  <c r="AL900" i="174"/>
  <c r="AL930" i="174"/>
  <c r="AL834" i="174"/>
  <c r="BB880" i="174"/>
  <c r="AO880" i="174"/>
  <c r="AN880" i="174"/>
  <c r="AP880" i="174"/>
  <c r="AL818" i="174"/>
  <c r="AL45" i="174"/>
  <c r="AY963" i="174"/>
  <c r="AY981" i="174"/>
  <c r="AL964" i="174"/>
  <c r="AL847" i="174"/>
  <c r="BB782" i="174"/>
  <c r="AP782" i="174"/>
  <c r="AN782" i="174"/>
  <c r="AO782" i="174"/>
  <c r="BB913" i="174"/>
  <c r="AO913" i="174"/>
  <c r="AP913" i="174"/>
  <c r="AN913" i="174"/>
  <c r="AP952" i="174"/>
  <c r="BB952" i="174"/>
  <c r="AN952" i="174"/>
  <c r="AO952" i="174"/>
  <c r="BB714" i="174"/>
  <c r="AN714" i="174"/>
  <c r="AP714" i="174"/>
  <c r="AO714" i="174"/>
  <c r="AL871" i="174"/>
  <c r="AL907" i="174"/>
  <c r="BB917" i="174"/>
  <c r="AO917" i="174"/>
  <c r="AN917" i="174"/>
  <c r="AP917" i="174"/>
  <c r="BB999" i="174"/>
  <c r="AO999" i="174"/>
  <c r="AP999" i="174"/>
  <c r="AN999" i="174"/>
  <c r="AL837" i="174"/>
  <c r="AL891" i="174"/>
  <c r="BB769" i="174"/>
  <c r="AN769" i="174"/>
  <c r="AO769" i="174"/>
  <c r="AP769" i="174"/>
  <c r="BB846" i="174"/>
  <c r="AN846" i="174"/>
  <c r="AO846" i="174"/>
  <c r="AP846" i="174"/>
  <c r="BB818" i="174"/>
  <c r="AP818" i="174"/>
  <c r="AN818" i="174"/>
  <c r="AO818" i="174"/>
  <c r="AY879" i="174"/>
  <c r="AY909" i="174"/>
  <c r="AY784" i="174"/>
  <c r="AY875" i="174"/>
  <c r="AY883" i="174"/>
  <c r="AY974" i="174"/>
  <c r="AY954" i="174" l="1"/>
  <c r="AC683" i="174"/>
  <c r="AY832" i="174"/>
  <c r="AY870" i="174"/>
  <c r="AY990" i="174"/>
  <c r="AY820" i="174"/>
  <c r="AY724" i="174"/>
  <c r="AY748" i="174"/>
  <c r="AY709" i="174"/>
  <c r="AY897" i="174"/>
  <c r="AY877" i="174"/>
  <c r="AY770" i="174"/>
  <c r="AY929" i="174"/>
  <c r="AY687" i="174"/>
  <c r="AY921" i="174"/>
  <c r="AY960" i="174"/>
  <c r="AY892" i="174"/>
  <c r="AY805" i="174"/>
  <c r="AY887" i="174"/>
  <c r="AY747" i="174"/>
  <c r="AY847" i="174"/>
  <c r="AY707" i="174"/>
  <c r="AY731" i="174"/>
  <c r="AY762" i="174"/>
  <c r="AY695" i="174"/>
  <c r="AY713" i="174"/>
  <c r="AY972" i="174"/>
  <c r="AY824" i="174"/>
  <c r="AY716" i="174"/>
  <c r="AY881" i="174"/>
  <c r="AY950" i="174"/>
  <c r="AY682" i="174"/>
  <c r="AY964" i="174"/>
  <c r="AY992" i="174"/>
  <c r="AO722" i="174"/>
  <c r="AY937" i="174"/>
  <c r="AY697" i="174"/>
  <c r="AY819" i="174"/>
  <c r="AY918" i="174"/>
  <c r="AY979" i="174"/>
  <c r="AY859" i="174"/>
  <c r="AY889" i="174"/>
  <c r="AY914" i="174"/>
  <c r="AY750" i="174"/>
  <c r="AP809" i="174"/>
  <c r="AO794" i="174"/>
  <c r="AY920" i="174"/>
  <c r="AY906" i="174"/>
  <c r="BB785" i="174"/>
  <c r="AY896" i="174"/>
  <c r="AN836" i="174"/>
  <c r="BB794" i="174"/>
  <c r="AY696" i="174"/>
  <c r="AY916" i="174"/>
  <c r="AY894" i="174"/>
  <c r="AY991" i="174"/>
  <c r="AY738" i="174"/>
  <c r="AY816" i="174"/>
  <c r="AY998" i="174"/>
  <c r="AN722" i="174"/>
  <c r="AP854" i="174"/>
  <c r="AY980" i="174"/>
  <c r="AN854" i="174"/>
  <c r="AN857" i="174"/>
  <c r="BB854" i="174"/>
  <c r="AN735" i="174"/>
  <c r="AY957" i="174"/>
  <c r="AP857" i="174"/>
  <c r="BB857" i="174"/>
  <c r="AP965" i="174"/>
  <c r="AY944" i="174"/>
  <c r="AO775" i="174"/>
  <c r="AY678" i="174"/>
  <c r="AY958" i="174"/>
  <c r="AY702" i="174"/>
  <c r="AY729" i="174"/>
  <c r="AY843" i="174"/>
  <c r="AY811" i="174"/>
  <c r="AY701" i="174"/>
  <c r="AY732" i="174"/>
  <c r="AY704" i="174"/>
  <c r="BB975" i="174"/>
  <c r="AN983" i="174"/>
  <c r="AP836" i="174"/>
  <c r="AY851" i="174"/>
  <c r="AY884" i="174"/>
  <c r="AN785" i="174"/>
  <c r="AO836" i="174"/>
  <c r="AO785" i="174"/>
  <c r="AO975" i="174"/>
  <c r="AO736" i="174"/>
  <c r="AP775" i="174"/>
  <c r="AP736" i="174"/>
  <c r="AY799" i="174"/>
  <c r="BB983" i="174"/>
  <c r="AY712" i="174"/>
  <c r="AN736" i="174"/>
  <c r="AP975" i="174"/>
  <c r="AN994" i="174"/>
  <c r="AP862" i="174"/>
  <c r="AP983" i="174"/>
  <c r="BB861" i="174"/>
  <c r="AY969" i="174"/>
  <c r="AN862" i="174"/>
  <c r="BB891" i="174"/>
  <c r="AP711" i="174"/>
  <c r="AO789" i="174"/>
  <c r="AO862" i="174"/>
  <c r="AO823" i="174"/>
  <c r="BB823" i="174"/>
  <c r="AP764" i="174"/>
  <c r="AN764" i="174"/>
  <c r="AN711" i="174"/>
  <c r="BB764" i="174"/>
  <c r="AP891" i="174"/>
  <c r="AN823" i="174"/>
  <c r="AN789" i="174"/>
  <c r="AO711" i="174"/>
  <c r="BB789" i="174"/>
  <c r="AY715" i="174"/>
  <c r="AO882" i="174"/>
  <c r="AP882" i="174"/>
  <c r="BB965" i="174"/>
  <c r="AO994" i="174"/>
  <c r="AN882" i="174"/>
  <c r="AY827" i="174"/>
  <c r="AO965" i="174"/>
  <c r="AY997" i="174"/>
  <c r="AP994" i="174"/>
  <c r="BB735" i="174"/>
  <c r="AP844" i="174"/>
  <c r="BB984" i="174"/>
  <c r="AN984" i="174"/>
  <c r="AY683" i="174"/>
  <c r="AO735" i="174"/>
  <c r="AP984" i="174"/>
  <c r="AY676" i="174"/>
  <c r="AY938" i="174"/>
  <c r="BB844" i="174"/>
  <c r="BB745" i="174"/>
  <c r="AP861" i="174"/>
  <c r="AO861" i="174"/>
  <c r="AY691" i="174"/>
  <c r="AY826" i="174"/>
  <c r="AY788" i="174"/>
  <c r="AY835" i="174"/>
  <c r="AP815" i="174"/>
  <c r="BB815" i="174"/>
  <c r="AY895" i="174"/>
  <c r="AO721" i="174"/>
  <c r="AO815" i="174"/>
  <c r="BB721" i="174"/>
  <c r="AP721" i="174"/>
  <c r="AY681" i="174"/>
  <c r="AY684" i="174"/>
  <c r="AY948" i="174"/>
  <c r="AO891" i="174"/>
  <c r="AY739" i="174"/>
  <c r="AY694" i="174"/>
  <c r="AN727" i="174"/>
  <c r="BB727" i="174"/>
  <c r="AO727" i="174"/>
  <c r="AP821" i="174"/>
  <c r="AN821" i="174"/>
  <c r="AO821" i="174"/>
  <c r="BB821" i="174"/>
  <c r="AY893" i="174"/>
  <c r="AY968" i="174"/>
  <c r="AY693" i="174"/>
  <c r="AY988" i="174"/>
  <c r="AN852" i="174"/>
  <c r="AP852" i="174"/>
  <c r="AO852" i="174"/>
  <c r="AN760" i="174"/>
  <c r="BB760" i="174"/>
  <c r="AP760" i="174"/>
  <c r="AP829" i="174"/>
  <c r="AO829" i="174"/>
  <c r="AN829" i="174"/>
  <c r="AO945" i="174"/>
  <c r="AN945" i="174"/>
  <c r="AP945" i="174"/>
  <c r="AN809" i="174"/>
  <c r="BB809" i="174"/>
  <c r="AN771" i="174"/>
  <c r="BB771" i="174"/>
  <c r="AP771" i="174"/>
  <c r="AY719" i="174"/>
  <c r="BB852" i="174"/>
  <c r="AP745" i="174"/>
  <c r="AO745" i="174"/>
  <c r="AO760" i="174"/>
  <c r="BB829" i="174"/>
  <c r="AP692" i="174"/>
  <c r="BB692" i="174"/>
  <c r="AN955" i="174"/>
  <c r="AO955" i="174"/>
  <c r="AP955" i="174"/>
  <c r="AO779" i="174"/>
  <c r="AP779" i="174"/>
  <c r="AN779" i="174"/>
  <c r="AO787" i="174"/>
  <c r="AP787" i="174"/>
  <c r="AN787" i="174"/>
  <c r="AO904" i="174"/>
  <c r="AP904" i="174"/>
  <c r="BB904" i="174"/>
  <c r="BB834" i="174"/>
  <c r="AP834" i="174"/>
  <c r="AO834" i="174"/>
  <c r="AP797" i="174"/>
  <c r="AN797" i="174"/>
  <c r="BB797" i="174"/>
  <c r="BB796" i="174"/>
  <c r="AP796" i="174"/>
  <c r="AO796" i="174"/>
  <c r="AP898" i="174"/>
  <c r="AO898" i="174"/>
  <c r="AY923" i="174"/>
  <c r="AN692" i="174"/>
  <c r="BB722" i="174"/>
  <c r="AY688" i="174"/>
  <c r="BB955" i="174"/>
  <c r="BB779" i="174"/>
  <c r="BB787" i="174"/>
  <c r="AO865" i="174"/>
  <c r="AP865" i="174"/>
  <c r="AN865" i="174"/>
  <c r="BB775" i="174"/>
  <c r="AN904" i="174"/>
  <c r="AO844" i="174"/>
  <c r="AN834" i="174"/>
  <c r="AO797" i="174"/>
  <c r="AN796" i="174"/>
  <c r="AN898" i="174"/>
  <c r="AN743" i="174"/>
  <c r="AO743" i="174"/>
  <c r="BB743" i="174"/>
  <c r="BB849" i="174"/>
  <c r="AO849" i="174"/>
  <c r="AP849" i="174"/>
  <c r="BB793" i="174"/>
  <c r="AN793" i="174"/>
  <c r="AO793" i="174"/>
  <c r="AP743" i="174"/>
  <c r="AY876" i="174"/>
  <c r="AY886" i="174"/>
  <c r="AY873" i="174"/>
  <c r="AP813" i="174"/>
  <c r="AO813" i="174"/>
  <c r="AN813" i="174"/>
  <c r="AN849" i="174"/>
  <c r="AO922" i="174"/>
  <c r="AP922" i="174"/>
  <c r="AO989" i="174"/>
  <c r="AP989" i="174"/>
  <c r="BB841" i="174"/>
  <c r="AP841" i="174"/>
  <c r="AO841" i="174"/>
  <c r="BB772" i="174"/>
  <c r="AP772" i="174"/>
  <c r="AN772" i="174"/>
  <c r="AO995" i="174"/>
  <c r="AN995" i="174"/>
  <c r="BB995" i="174"/>
  <c r="BB803" i="174"/>
  <c r="AP803" i="174"/>
  <c r="AN803" i="174"/>
  <c r="AN794" i="174"/>
  <c r="BB922" i="174"/>
  <c r="AN989" i="174"/>
  <c r="AO690" i="174"/>
  <c r="AN690" i="174"/>
  <c r="BB690" i="174"/>
  <c r="AY927" i="174"/>
  <c r="AN841" i="174"/>
  <c r="AO772" i="174"/>
  <c r="AY911" i="174"/>
  <c r="AP995" i="174"/>
  <c r="AP727" i="174"/>
  <c r="AN706" i="174"/>
  <c r="BB706" i="174"/>
  <c r="AO706" i="174"/>
  <c r="AY737" i="174"/>
  <c r="AY804" i="174"/>
  <c r="AY733" i="174"/>
  <c r="AY728" i="174"/>
  <c r="AY931" i="174"/>
  <c r="AY680" i="174"/>
  <c r="AY822" i="174"/>
  <c r="AY905" i="174"/>
  <c r="AY759" i="174"/>
  <c r="AY700" i="174"/>
  <c r="AY973" i="174"/>
  <c r="AY915" i="174"/>
  <c r="AY744" i="174"/>
  <c r="AY961" i="174"/>
  <c r="AY783" i="174"/>
  <c r="AY294" i="174"/>
  <c r="AY951" i="174"/>
  <c r="AY900" i="174"/>
  <c r="AY840" i="174"/>
  <c r="AY754" i="174"/>
  <c r="AY296" i="174"/>
  <c r="AY778" i="174"/>
  <c r="AY791" i="174"/>
  <c r="AY959" i="174"/>
  <c r="AY802" i="174"/>
  <c r="AY757" i="174"/>
  <c r="AY872" i="174"/>
  <c r="AY717" i="174"/>
  <c r="AY935" i="174"/>
  <c r="AY848" i="174"/>
  <c r="AY845" i="174"/>
  <c r="AY890" i="174"/>
  <c r="AY777" i="174"/>
  <c r="AY831" i="174"/>
  <c r="AY828" i="174"/>
  <c r="AY996" i="174"/>
  <c r="AY941" i="174"/>
  <c r="AY806" i="174"/>
  <c r="AY830" i="174"/>
  <c r="AY926" i="174"/>
  <c r="AY934" i="174"/>
  <c r="AY919" i="174"/>
  <c r="AY751" i="174"/>
  <c r="AY940" i="174"/>
  <c r="AY705" i="174"/>
  <c r="AY956" i="174"/>
  <c r="AY807" i="174"/>
  <c r="AY853" i="174"/>
  <c r="AY901" i="174"/>
  <c r="AY714" i="174"/>
  <c r="AY932" i="174"/>
  <c r="AY782" i="174"/>
  <c r="AY869" i="174"/>
  <c r="AY982" i="174"/>
  <c r="AY930" i="174"/>
  <c r="AY999" i="174"/>
  <c r="AY913" i="174"/>
  <c r="AY867" i="174"/>
  <c r="AY868" i="174"/>
  <c r="AY753" i="174"/>
  <c r="AY769" i="174"/>
  <c r="AY880" i="174"/>
  <c r="AY766" i="174"/>
  <c r="AY686" i="174"/>
  <c r="AY899" i="174"/>
  <c r="AY763" i="174"/>
  <c r="AY755" i="174"/>
  <c r="AY758" i="174"/>
  <c r="AY871" i="174"/>
  <c r="AY703" i="174"/>
  <c r="AY952" i="174"/>
  <c r="AY949" i="174"/>
  <c r="AY846" i="174"/>
  <c r="AY917" i="174"/>
  <c r="AY810" i="174"/>
  <c r="AY878" i="174"/>
  <c r="AY756" i="174"/>
  <c r="AY795" i="174"/>
  <c r="AY888" i="174"/>
  <c r="AY774" i="174"/>
  <c r="AY953" i="174"/>
  <c r="AY860" i="174"/>
  <c r="AY790" i="174"/>
  <c r="AY781" i="174"/>
  <c r="AY798" i="174"/>
  <c r="AY818" i="174"/>
  <c r="AY924" i="174"/>
  <c r="AY746" i="174"/>
  <c r="AY722" i="174" l="1"/>
  <c r="AY809" i="174"/>
  <c r="AY854" i="174"/>
  <c r="AY965" i="174"/>
  <c r="AY794" i="174"/>
  <c r="AY857" i="174"/>
  <c r="AY735" i="174"/>
  <c r="AY775" i="174"/>
  <c r="AY836" i="174"/>
  <c r="AY815" i="174"/>
  <c r="AY983" i="174"/>
  <c r="AY975" i="174"/>
  <c r="AY721" i="174"/>
  <c r="AY736" i="174"/>
  <c r="AY785" i="174"/>
  <c r="AY844" i="174"/>
  <c r="AY764" i="174"/>
  <c r="AY862" i="174"/>
  <c r="AY823" i="174"/>
  <c r="AY882" i="174"/>
  <c r="AY711" i="174"/>
  <c r="AY861" i="174"/>
  <c r="AY984" i="174"/>
  <c r="AY789" i="174"/>
  <c r="AY891" i="174"/>
  <c r="AY994" i="174"/>
  <c r="AY922" i="174"/>
  <c r="AY745" i="174"/>
  <c r="AY834" i="174"/>
  <c r="AY849" i="174"/>
  <c r="AY813" i="174"/>
  <c r="AY898" i="174"/>
  <c r="AY955" i="174"/>
  <c r="AY904" i="174"/>
  <c r="AY779" i="174"/>
  <c r="AY841" i="174"/>
  <c r="AY865" i="174"/>
  <c r="AY727" i="174"/>
  <c r="AY989" i="174"/>
  <c r="AY692" i="174"/>
  <c r="AY787" i="174"/>
  <c r="AY821" i="174"/>
  <c r="AY829" i="174"/>
  <c r="AY796" i="174"/>
  <c r="AY797" i="174"/>
  <c r="AY760" i="174"/>
  <c r="AY706" i="174"/>
  <c r="AY995" i="174"/>
  <c r="AY690" i="174"/>
  <c r="AY945" i="174"/>
  <c r="AY772" i="174"/>
  <c r="AY743" i="174"/>
  <c r="AY852" i="174"/>
  <c r="AY793" i="174"/>
  <c r="AY803" i="174"/>
  <c r="AY771" i="174"/>
  <c r="F1844" i="175" l="1"/>
  <c r="AC348" i="174"/>
  <c r="V348" i="174" l="1"/>
  <c r="R348" i="174"/>
  <c r="AC673" i="174"/>
  <c r="AC674" i="174"/>
  <c r="AC675" i="174"/>
  <c r="C568" i="174" l="1"/>
  <c r="C569" i="174"/>
  <c r="C570" i="174"/>
  <c r="R674" i="174"/>
  <c r="R675" i="174"/>
  <c r="R672" i="174"/>
  <c r="R673" i="174"/>
  <c r="G570" i="174" l="1"/>
  <c r="G569" i="174"/>
  <c r="G568" i="174"/>
  <c r="BE674" i="174"/>
  <c r="BE673" i="174"/>
  <c r="BE672" i="174"/>
  <c r="BE675" i="174"/>
  <c r="AC344" i="174"/>
  <c r="AC660" i="174"/>
  <c r="AC661" i="174"/>
  <c r="AC663" i="174"/>
  <c r="AC664" i="174"/>
  <c r="AC665" i="174"/>
  <c r="AC666" i="174"/>
  <c r="AC667" i="174"/>
  <c r="AC668" i="174"/>
  <c r="AC670" i="174"/>
  <c r="G556" i="174"/>
  <c r="G566" i="174" l="1"/>
  <c r="G558" i="174"/>
  <c r="G557" i="174"/>
  <c r="G563" i="174"/>
  <c r="G565" i="174"/>
  <c r="G564" i="174"/>
  <c r="G562" i="174"/>
  <c r="G561" i="174"/>
  <c r="G560" i="174"/>
  <c r="G567" i="174"/>
  <c r="G559" i="174"/>
  <c r="C566" i="174"/>
  <c r="C558" i="174"/>
  <c r="C565" i="174"/>
  <c r="C557" i="174"/>
  <c r="C564" i="174"/>
  <c r="C556" i="174"/>
  <c r="C563" i="174"/>
  <c r="C562" i="174"/>
  <c r="C561" i="174"/>
  <c r="C268" i="174"/>
  <c r="C560" i="174"/>
  <c r="C267" i="174"/>
  <c r="C567" i="174"/>
  <c r="C559" i="174"/>
  <c r="C266" i="174"/>
  <c r="V347" i="174"/>
  <c r="V346" i="174"/>
  <c r="V345" i="174"/>
  <c r="V344" i="174"/>
  <c r="BE670" i="174"/>
  <c r="BE662" i="174"/>
  <c r="AO675" i="174"/>
  <c r="AN675" i="174"/>
  <c r="AP675" i="174"/>
  <c r="BB675" i="174"/>
  <c r="BE669" i="174"/>
  <c r="BE668" i="174"/>
  <c r="BE660" i="174"/>
  <c r="BB672" i="174"/>
  <c r="AP672" i="174"/>
  <c r="AO672" i="174"/>
  <c r="AN672" i="174"/>
  <c r="BE667" i="174"/>
  <c r="BE666" i="174"/>
  <c r="BB673" i="174"/>
  <c r="AO673" i="174"/>
  <c r="AP673" i="174"/>
  <c r="AN673" i="174"/>
  <c r="BE664" i="174"/>
  <c r="BB674" i="174"/>
  <c r="AP674" i="174"/>
  <c r="AO674" i="174"/>
  <c r="AN674" i="174"/>
  <c r="BE661" i="174"/>
  <c r="BE665" i="174"/>
  <c r="BE671" i="174"/>
  <c r="BE663" i="174"/>
  <c r="R346" i="174"/>
  <c r="R344" i="174"/>
  <c r="R347" i="174"/>
  <c r="R668" i="174"/>
  <c r="R666" i="174"/>
  <c r="R664" i="174"/>
  <c r="R345" i="174"/>
  <c r="R660" i="174"/>
  <c r="R671" i="174"/>
  <c r="R669" i="174"/>
  <c r="R667" i="174"/>
  <c r="R663" i="174"/>
  <c r="R661" i="174"/>
  <c r="R670" i="174"/>
  <c r="R665" i="174"/>
  <c r="R662" i="174"/>
  <c r="AY675" i="174" l="1"/>
  <c r="AY673" i="174"/>
  <c r="AY672" i="174"/>
  <c r="AO666" i="174"/>
  <c r="AN666" i="174"/>
  <c r="AP666" i="174"/>
  <c r="BB666" i="174"/>
  <c r="AN665" i="174"/>
  <c r="BB665" i="174"/>
  <c r="AO665" i="174"/>
  <c r="AP665" i="174"/>
  <c r="AO667" i="174"/>
  <c r="AP667" i="174"/>
  <c r="AN667" i="174"/>
  <c r="BB667" i="174"/>
  <c r="AN662" i="174"/>
  <c r="AP662" i="174"/>
  <c r="AO662" i="174"/>
  <c r="BB662" i="174"/>
  <c r="AN670" i="174"/>
  <c r="BB670" i="174"/>
  <c r="AO670" i="174"/>
  <c r="AP670" i="174"/>
  <c r="AO663" i="174"/>
  <c r="BB663" i="174"/>
  <c r="AN663" i="174"/>
  <c r="AP663" i="174"/>
  <c r="AY674" i="174"/>
  <c r="AP671" i="174"/>
  <c r="AN671" i="174"/>
  <c r="AO671" i="174"/>
  <c r="BB671" i="174"/>
  <c r="BB660" i="174"/>
  <c r="AO660" i="174"/>
  <c r="AP660" i="174"/>
  <c r="AN660" i="174"/>
  <c r="BB664" i="174"/>
  <c r="AP664" i="174"/>
  <c r="AN664" i="174"/>
  <c r="AO664" i="174"/>
  <c r="AN668" i="174"/>
  <c r="BB668" i="174"/>
  <c r="AP668" i="174"/>
  <c r="AO668" i="174"/>
  <c r="AN661" i="174"/>
  <c r="BB661" i="174"/>
  <c r="AP661" i="174"/>
  <c r="AO661" i="174"/>
  <c r="BB669" i="174"/>
  <c r="AN669" i="174"/>
  <c r="AP669" i="174"/>
  <c r="AO669" i="174"/>
  <c r="AC655" i="174"/>
  <c r="AC657" i="174"/>
  <c r="AC658" i="174"/>
  <c r="AC659" i="174"/>
  <c r="AC336" i="174"/>
  <c r="AC339" i="174"/>
  <c r="G551" i="174" l="1"/>
  <c r="G552" i="174"/>
  <c r="G555" i="174"/>
  <c r="G554" i="174"/>
  <c r="G553" i="174"/>
  <c r="C265" i="174"/>
  <c r="C553" i="174"/>
  <c r="C552" i="174"/>
  <c r="C264" i="174"/>
  <c r="C263" i="174"/>
  <c r="C551" i="174"/>
  <c r="C262" i="174"/>
  <c r="C261" i="174"/>
  <c r="C260" i="174"/>
  <c r="C259" i="174"/>
  <c r="C555" i="174"/>
  <c r="C554" i="174"/>
  <c r="V342" i="174"/>
  <c r="V341" i="174"/>
  <c r="V340" i="174"/>
  <c r="V339" i="174"/>
  <c r="V338" i="174"/>
  <c r="V337" i="174"/>
  <c r="V336" i="174"/>
  <c r="V343" i="174"/>
  <c r="V335" i="174"/>
  <c r="AY662" i="174"/>
  <c r="AY665" i="174"/>
  <c r="AY660" i="174"/>
  <c r="AY671" i="174"/>
  <c r="BE657" i="174"/>
  <c r="AY669" i="174"/>
  <c r="AY663" i="174"/>
  <c r="AY668" i="174"/>
  <c r="BE655" i="174"/>
  <c r="BE659" i="174"/>
  <c r="BE658" i="174"/>
  <c r="AY664" i="174"/>
  <c r="AY670" i="174"/>
  <c r="BE656" i="174"/>
  <c r="AY667" i="174"/>
  <c r="AY661" i="174"/>
  <c r="AY666" i="174"/>
  <c r="R657" i="174"/>
  <c r="R659" i="174"/>
  <c r="R655" i="174"/>
  <c r="R658" i="174"/>
  <c r="R656" i="174"/>
  <c r="R340" i="174"/>
  <c r="R342" i="174"/>
  <c r="R338" i="174"/>
  <c r="R343" i="174"/>
  <c r="R335" i="174"/>
  <c r="R336" i="174"/>
  <c r="R337" i="174"/>
  <c r="R339" i="174"/>
  <c r="R341" i="174"/>
  <c r="AC672" i="174" l="1"/>
  <c r="AN658" i="174"/>
  <c r="AO658" i="174"/>
  <c r="BB658" i="174"/>
  <c r="AP658" i="174"/>
  <c r="AN657" i="174"/>
  <c r="BB657" i="174"/>
  <c r="AO657" i="174"/>
  <c r="AP657" i="174"/>
  <c r="AO659" i="174"/>
  <c r="AP659" i="174"/>
  <c r="BB659" i="174"/>
  <c r="AN659" i="174"/>
  <c r="AP656" i="174"/>
  <c r="AN656" i="174"/>
  <c r="BB656" i="174"/>
  <c r="AO656" i="174"/>
  <c r="BB655" i="174"/>
  <c r="AO655" i="174"/>
  <c r="AP655" i="174"/>
  <c r="AN655" i="174"/>
  <c r="AC557" i="174" l="1"/>
  <c r="AC669" i="174"/>
  <c r="AC671" i="174"/>
  <c r="AC587" i="174"/>
  <c r="AY655" i="174"/>
  <c r="AY659" i="174"/>
  <c r="AY656" i="174"/>
  <c r="AY657" i="174"/>
  <c r="AY658" i="174"/>
  <c r="Q3" i="174"/>
  <c r="AC13" i="174"/>
  <c r="AC14" i="174"/>
  <c r="AC18" i="174"/>
  <c r="AC20" i="174"/>
  <c r="AC21" i="174"/>
  <c r="AC22" i="174"/>
  <c r="AC61" i="174"/>
  <c r="AC62" i="174"/>
  <c r="AC78" i="174"/>
  <c r="AC80" i="174"/>
  <c r="AC87" i="174"/>
  <c r="AC90" i="174"/>
  <c r="AC95" i="174"/>
  <c r="AC101" i="174"/>
  <c r="AC102" i="174"/>
  <c r="AC104" i="174"/>
  <c r="AC112" i="174"/>
  <c r="AC118" i="174"/>
  <c r="AC129" i="174"/>
  <c r="AC136" i="174"/>
  <c r="AC150" i="174"/>
  <c r="AC154" i="174"/>
  <c r="AC160" i="174"/>
  <c r="AC186" i="174"/>
  <c r="AC187" i="174"/>
  <c r="AC190" i="174"/>
  <c r="AC207" i="174"/>
  <c r="AC216" i="174"/>
  <c r="AC218" i="174"/>
  <c r="AC221" i="174"/>
  <c r="AC223" i="174"/>
  <c r="AC224" i="174"/>
  <c r="AC239" i="174"/>
  <c r="AC242" i="174"/>
  <c r="AC248" i="174"/>
  <c r="AC251" i="174"/>
  <c r="AC252" i="174"/>
  <c r="AC253" i="174"/>
  <c r="AC255" i="174"/>
  <c r="AC256" i="174"/>
  <c r="AC257" i="174"/>
  <c r="AC259" i="174"/>
  <c r="AC260" i="174"/>
  <c r="AC262" i="174"/>
  <c r="AC263" i="174"/>
  <c r="AC265" i="174"/>
  <c r="AC266" i="174"/>
  <c r="AC267" i="174"/>
  <c r="AC268" i="174"/>
  <c r="AC269" i="174"/>
  <c r="AC270" i="174"/>
  <c r="AC271" i="174"/>
  <c r="AC272" i="174"/>
  <c r="AC274" i="174"/>
  <c r="AC276" i="174"/>
  <c r="AC279" i="174"/>
  <c r="AC280" i="174"/>
  <c r="AC281" i="174"/>
  <c r="AC282" i="174"/>
  <c r="AC283" i="174"/>
  <c r="AC284" i="174"/>
  <c r="AC289" i="174"/>
  <c r="AC290" i="174"/>
  <c r="AC291" i="174"/>
  <c r="AC292" i="174"/>
  <c r="AC293" i="174"/>
  <c r="AC294" i="174"/>
  <c r="AC295" i="174"/>
  <c r="AC296" i="174"/>
  <c r="AC297" i="174"/>
  <c r="AC298" i="174"/>
  <c r="AC299" i="174"/>
  <c r="AC300" i="174"/>
  <c r="AC301" i="174"/>
  <c r="AC302" i="174"/>
  <c r="AC303" i="174"/>
  <c r="AC304" i="174"/>
  <c r="AC305" i="174"/>
  <c r="AC306" i="174"/>
  <c r="AC307" i="174"/>
  <c r="AC308" i="174"/>
  <c r="AC309" i="174"/>
  <c r="AC311" i="174"/>
  <c r="AC313" i="174"/>
  <c r="AC315" i="174"/>
  <c r="AC320" i="174"/>
  <c r="AC326" i="174"/>
  <c r="AC327" i="174"/>
  <c r="AC329" i="174"/>
  <c r="AC330" i="174"/>
  <c r="AC331" i="174"/>
  <c r="AC368" i="174"/>
  <c r="AC376" i="174"/>
  <c r="AC382" i="174"/>
  <c r="AC383" i="174"/>
  <c r="AC388" i="174"/>
  <c r="AC389" i="174"/>
  <c r="AC390" i="174"/>
  <c r="AC392" i="174"/>
  <c r="AC395" i="174"/>
  <c r="AC396" i="174"/>
  <c r="AC399" i="174"/>
  <c r="AC404" i="174"/>
  <c r="AC405" i="174"/>
  <c r="AC406" i="174"/>
  <c r="AC408" i="174"/>
  <c r="AC415" i="174"/>
  <c r="AC416" i="174"/>
  <c r="AC417" i="174"/>
  <c r="AC418" i="174"/>
  <c r="AC419" i="174"/>
  <c r="AC430" i="174"/>
  <c r="AC436" i="174"/>
  <c r="AC438" i="174"/>
  <c r="AC440" i="174"/>
  <c r="AC445" i="174"/>
  <c r="AC446" i="174"/>
  <c r="AC448" i="174"/>
  <c r="AC453" i="174"/>
  <c r="AC460" i="174"/>
  <c r="AC462" i="174"/>
  <c r="AC466" i="174"/>
  <c r="AC467" i="174"/>
  <c r="AC470" i="174"/>
  <c r="AC474" i="174"/>
  <c r="AC475" i="174"/>
  <c r="AC478" i="174"/>
  <c r="AC479" i="174"/>
  <c r="AC481" i="174"/>
  <c r="AC484" i="174"/>
  <c r="AC488" i="174"/>
  <c r="AC489" i="174"/>
  <c r="AC493" i="174"/>
  <c r="AC496" i="174"/>
  <c r="AC503" i="174"/>
  <c r="AC505" i="174"/>
  <c r="AC506" i="174"/>
  <c r="AC509" i="174"/>
  <c r="AC512" i="174"/>
  <c r="AC513" i="174"/>
  <c r="AC515" i="174"/>
  <c r="AC517" i="174"/>
  <c r="AC532" i="174"/>
  <c r="AC534" i="174"/>
  <c r="AC535" i="174"/>
  <c r="AC537" i="174"/>
  <c r="AC543" i="174"/>
  <c r="AC546" i="174"/>
  <c r="AC549" i="174"/>
  <c r="AC551" i="174"/>
  <c r="AC553" i="174"/>
  <c r="AC554" i="174"/>
  <c r="AC556" i="174"/>
  <c r="AC559" i="174"/>
  <c r="AC560" i="174"/>
  <c r="AC561" i="174"/>
  <c r="AC566" i="174"/>
  <c r="AC572" i="174"/>
  <c r="AC576" i="174"/>
  <c r="AC578" i="174"/>
  <c r="AC582" i="174"/>
  <c r="AC583" i="174"/>
  <c r="AC585" i="174"/>
  <c r="AC588" i="174"/>
  <c r="AC592" i="174"/>
  <c r="AC593" i="174"/>
  <c r="AC594" i="174"/>
  <c r="AC595" i="174"/>
  <c r="AC596" i="174"/>
  <c r="AC601" i="174"/>
  <c r="AC602" i="174"/>
  <c r="AC604" i="174"/>
  <c r="AC607" i="174"/>
  <c r="AC610" i="174"/>
  <c r="AC613" i="174"/>
  <c r="AC615" i="174"/>
  <c r="AC616" i="174"/>
  <c r="AC617" i="174"/>
  <c r="AC619" i="174"/>
  <c r="AC620" i="174"/>
  <c r="AC621" i="174"/>
  <c r="AC624" i="174"/>
  <c r="AC625" i="174"/>
  <c r="AC626" i="174"/>
  <c r="AC627" i="174"/>
  <c r="AC628" i="174"/>
  <c r="AC630" i="174"/>
  <c r="AC631" i="174"/>
  <c r="AC633" i="174"/>
  <c r="AC634" i="174"/>
  <c r="AC635" i="174"/>
  <c r="AC636" i="174"/>
  <c r="AC637" i="174"/>
  <c r="AC638" i="174"/>
  <c r="AC640" i="174"/>
  <c r="AC643" i="174"/>
  <c r="AC646" i="174"/>
  <c r="AC648" i="174"/>
  <c r="AC649" i="174"/>
  <c r="AC650" i="174"/>
  <c r="AC652" i="174"/>
  <c r="AC653" i="174"/>
  <c r="AC654" i="174"/>
  <c r="AC662" i="174" l="1"/>
  <c r="R575" i="174"/>
  <c r="R571" i="174"/>
  <c r="R563" i="174"/>
  <c r="R559" i="174"/>
  <c r="R543" i="174"/>
  <c r="R539" i="174"/>
  <c r="R531" i="174"/>
  <c r="R527" i="174"/>
  <c r="R258" i="174"/>
  <c r="R250" i="174"/>
  <c r="R242" i="174"/>
  <c r="R234" i="174"/>
  <c r="R230" i="174"/>
  <c r="R226" i="174"/>
  <c r="R223" i="174"/>
  <c r="R219" i="174"/>
  <c r="R215" i="174"/>
  <c r="R211" i="174"/>
  <c r="R207" i="174"/>
  <c r="R203" i="174"/>
  <c r="R195" i="174"/>
  <c r="R191" i="174"/>
  <c r="R187" i="174"/>
  <c r="R183" i="174"/>
  <c r="R179" i="174"/>
  <c r="R175" i="174"/>
  <c r="R172" i="174"/>
  <c r="R168" i="174"/>
  <c r="R164" i="174"/>
  <c r="R158" i="174"/>
  <c r="R154" i="174"/>
  <c r="R150" i="174"/>
  <c r="R146" i="174"/>
  <c r="R138" i="174"/>
  <c r="R135" i="174"/>
  <c r="R131" i="174"/>
  <c r="R127" i="174"/>
  <c r="R123" i="174"/>
  <c r="R119" i="174"/>
  <c r="R112" i="174"/>
  <c r="R108" i="174"/>
  <c r="R104" i="174"/>
  <c r="R97" i="174"/>
  <c r="R93" i="174"/>
  <c r="R89" i="174"/>
  <c r="R86" i="174"/>
  <c r="R82" i="174"/>
  <c r="R78" i="174"/>
  <c r="R74" i="174"/>
  <c r="R71" i="174"/>
  <c r="R67" i="174"/>
  <c r="R59" i="174"/>
  <c r="R55" i="174"/>
  <c r="R51" i="174"/>
  <c r="R44" i="174"/>
  <c r="R40" i="174"/>
  <c r="R36" i="174"/>
  <c r="R32" i="174"/>
  <c r="R28" i="174"/>
  <c r="R24" i="174"/>
  <c r="R20" i="174"/>
  <c r="R16" i="174"/>
  <c r="R12" i="174"/>
  <c r="R8" i="174"/>
  <c r="R653" i="174"/>
  <c r="R645" i="174"/>
  <c r="R637" i="174"/>
  <c r="R621" i="174"/>
  <c r="R617" i="174"/>
  <c r="R606" i="174"/>
  <c r="R586" i="174"/>
  <c r="R566" i="174"/>
  <c r="R523" i="174"/>
  <c r="R632" i="174"/>
  <c r="R624" i="174"/>
  <c r="R620" i="174"/>
  <c r="R616" i="174"/>
  <c r="R612" i="174"/>
  <c r="R601" i="174"/>
  <c r="R589" i="174"/>
  <c r="R585" i="174"/>
  <c r="R577" i="174"/>
  <c r="R573" i="174"/>
  <c r="R557" i="174"/>
  <c r="R526" i="174"/>
  <c r="R651" i="174"/>
  <c r="R647" i="174"/>
  <c r="R635" i="174"/>
  <c r="R631" i="174"/>
  <c r="R627" i="174"/>
  <c r="R623" i="174"/>
  <c r="R633" i="174"/>
  <c r="R522" i="174"/>
  <c r="R502" i="174"/>
  <c r="R487" i="174"/>
  <c r="R475" i="174"/>
  <c r="R459" i="174"/>
  <c r="R444" i="174"/>
  <c r="R430" i="174"/>
  <c r="R412" i="174"/>
  <c r="R402" i="174"/>
  <c r="R386" i="174"/>
  <c r="R370" i="174"/>
  <c r="R362" i="174"/>
  <c r="R332" i="174"/>
  <c r="R305" i="174"/>
  <c r="R256" i="174"/>
  <c r="R248" i="174"/>
  <c r="R240" i="174"/>
  <c r="R232" i="174"/>
  <c r="R224" i="174"/>
  <c r="R209" i="174"/>
  <c r="R193" i="174"/>
  <c r="R177" i="174"/>
  <c r="R162" i="174"/>
  <c r="R148" i="174"/>
  <c r="R133" i="174"/>
  <c r="R117" i="174"/>
  <c r="R87" i="174"/>
  <c r="R73" i="174"/>
  <c r="R57" i="174"/>
  <c r="R42" i="174"/>
  <c r="R26" i="174"/>
  <c r="R602" i="174"/>
  <c r="R598" i="174"/>
  <c r="R590" i="174"/>
  <c r="R518" i="174"/>
  <c r="R506" i="174"/>
  <c r="R491" i="174"/>
  <c r="R471" i="174"/>
  <c r="R455" i="174"/>
  <c r="R442" i="174"/>
  <c r="R427" i="174"/>
  <c r="R415" i="174"/>
  <c r="R398" i="174"/>
  <c r="R382" i="174"/>
  <c r="R374" i="174"/>
  <c r="R366" i="174"/>
  <c r="R358" i="174"/>
  <c r="R328" i="174"/>
  <c r="R312" i="174"/>
  <c r="R264" i="174"/>
  <c r="R619" i="174"/>
  <c r="R550" i="174"/>
  <c r="R546" i="174"/>
  <c r="R538" i="174"/>
  <c r="R534" i="174"/>
  <c r="R629" i="174"/>
  <c r="R595" i="174"/>
  <c r="R591" i="174"/>
  <c r="R261" i="174"/>
  <c r="R257" i="174"/>
  <c r="R245" i="174"/>
  <c r="R241" i="174"/>
  <c r="R233" i="174"/>
  <c r="R229" i="174"/>
  <c r="R222" i="174"/>
  <c r="R210" i="174"/>
  <c r="R194" i="174"/>
  <c r="R182" i="174"/>
  <c r="R178" i="174"/>
  <c r="R171" i="174"/>
  <c r="R167" i="174"/>
  <c r="R163" i="174"/>
  <c r="R160" i="174"/>
  <c r="R157" i="174"/>
  <c r="R130" i="174"/>
  <c r="R122" i="174"/>
  <c r="R118" i="174"/>
  <c r="R613" i="174"/>
  <c r="R333" i="174"/>
  <c r="R329" i="174"/>
  <c r="R321" i="174"/>
  <c r="R313" i="174"/>
  <c r="R309" i="174"/>
  <c r="R303" i="174"/>
  <c r="R300" i="174"/>
  <c r="R289" i="174"/>
  <c r="R281" i="174"/>
  <c r="R277" i="174"/>
  <c r="R265" i="174"/>
  <c r="R604" i="174"/>
  <c r="R516" i="174"/>
  <c r="R508" i="174"/>
  <c r="R500" i="174"/>
  <c r="R493" i="174"/>
  <c r="R485" i="174"/>
  <c r="R477" i="174"/>
  <c r="R469" i="174"/>
  <c r="R461" i="174"/>
  <c r="R454" i="174"/>
  <c r="R446" i="174"/>
  <c r="R440" i="174"/>
  <c r="R432" i="174"/>
  <c r="R425" i="174"/>
  <c r="R417" i="174"/>
  <c r="R410" i="174"/>
  <c r="R404" i="174"/>
  <c r="R396" i="174"/>
  <c r="R388" i="174"/>
  <c r="R380" i="174"/>
  <c r="R372" i="174"/>
  <c r="R364" i="174"/>
  <c r="R334" i="174"/>
  <c r="R330" i="174"/>
  <c r="R322" i="174"/>
  <c r="R314" i="174"/>
  <c r="R307" i="174"/>
  <c r="R293" i="174"/>
  <c r="R290" i="174"/>
  <c r="R282" i="174"/>
  <c r="R274" i="174"/>
  <c r="R266" i="174"/>
  <c r="R284" i="174"/>
  <c r="R600" i="174"/>
  <c r="R641" i="174"/>
  <c r="R558" i="174"/>
  <c r="R625" i="174"/>
  <c r="R609" i="174"/>
  <c r="R594" i="174"/>
  <c r="R562" i="174"/>
  <c r="R530" i="174"/>
  <c r="R649" i="174"/>
  <c r="R582" i="174"/>
  <c r="R578" i="174"/>
  <c r="R570" i="174"/>
  <c r="R519" i="174"/>
  <c r="R515" i="174"/>
  <c r="R511" i="174"/>
  <c r="R503" i="174"/>
  <c r="R499" i="174"/>
  <c r="R495" i="174"/>
  <c r="R488" i="174"/>
  <c r="R484" i="174"/>
  <c r="R480" i="174"/>
  <c r="R472" i="174"/>
  <c r="R468" i="174"/>
  <c r="R464" i="174"/>
  <c r="R456" i="174"/>
  <c r="R453" i="174"/>
  <c r="R449" i="174"/>
  <c r="R439" i="174"/>
  <c r="R134" i="174"/>
  <c r="R84" i="174"/>
  <c r="R39" i="174"/>
  <c r="R35" i="174"/>
  <c r="R31" i="174"/>
  <c r="R23" i="174"/>
  <c r="R19" i="174"/>
  <c r="R7" i="174"/>
  <c r="R636" i="174"/>
  <c r="R605" i="174"/>
  <c r="R545" i="174"/>
  <c r="R541" i="174"/>
  <c r="R295" i="174"/>
  <c r="R280" i="174"/>
  <c r="R272" i="174"/>
  <c r="R188" i="174"/>
  <c r="R109" i="174"/>
  <c r="R38" i="174"/>
  <c r="R34" i="174"/>
  <c r="R643" i="174"/>
  <c r="R639" i="174"/>
  <c r="R615" i="174"/>
  <c r="R611" i="174"/>
  <c r="R608" i="174"/>
  <c r="R316" i="174"/>
  <c r="R302" i="174"/>
  <c r="R136" i="174"/>
  <c r="R121" i="174"/>
  <c r="R41" i="174"/>
  <c r="R435" i="174"/>
  <c r="R428" i="174"/>
  <c r="R424" i="174"/>
  <c r="R420" i="174"/>
  <c r="R413" i="174"/>
  <c r="R406" i="174"/>
  <c r="R399" i="174"/>
  <c r="R395" i="174"/>
  <c r="R391" i="174"/>
  <c r="R383" i="174"/>
  <c r="R379" i="174"/>
  <c r="R375" i="174"/>
  <c r="R367" i="174"/>
  <c r="R244" i="174"/>
  <c r="R213" i="174"/>
  <c r="R201" i="174"/>
  <c r="R197" i="174"/>
  <c r="R185" i="174"/>
  <c r="R170" i="174"/>
  <c r="R166" i="174"/>
  <c r="R145" i="174"/>
  <c r="R141" i="174"/>
  <c r="R103" i="174"/>
  <c r="R100" i="174"/>
  <c r="R96" i="174"/>
  <c r="R92" i="174"/>
  <c r="R85" i="174"/>
  <c r="R81" i="174"/>
  <c r="R70" i="174"/>
  <c r="R50" i="174"/>
  <c r="R361" i="174"/>
  <c r="R654" i="174"/>
  <c r="R648" i="174"/>
  <c r="R638" i="174"/>
  <c r="R593" i="174"/>
  <c r="R561" i="174"/>
  <c r="R529" i="174"/>
  <c r="R512" i="174"/>
  <c r="R481" i="174"/>
  <c r="R450" i="174"/>
  <c r="R421" i="174"/>
  <c r="R392" i="174"/>
  <c r="R310" i="174"/>
  <c r="R304" i="174"/>
  <c r="R254" i="174"/>
  <c r="R142" i="174"/>
  <c r="R47" i="174"/>
  <c r="R626" i="174"/>
  <c r="R294" i="174"/>
  <c r="R216" i="174"/>
  <c r="R151" i="174"/>
  <c r="R124" i="174"/>
  <c r="R646" i="174"/>
  <c r="R640" i="174"/>
  <c r="R622" i="174"/>
  <c r="R607" i="174"/>
  <c r="R587" i="174"/>
  <c r="R555" i="174"/>
  <c r="R524" i="174"/>
  <c r="R496" i="174"/>
  <c r="R465" i="174"/>
  <c r="R436" i="174"/>
  <c r="R407" i="174"/>
  <c r="R376" i="174"/>
  <c r="R278" i="174"/>
  <c r="R271" i="174"/>
  <c r="R267" i="174"/>
  <c r="R204" i="174"/>
  <c r="R60" i="174"/>
  <c r="R610" i="174"/>
  <c r="R592" i="174"/>
  <c r="R584" i="174"/>
  <c r="R581" i="174"/>
  <c r="R572" i="174"/>
  <c r="R569" i="174"/>
  <c r="R560" i="174"/>
  <c r="R552" i="174"/>
  <c r="R549" i="174"/>
  <c r="R540" i="174"/>
  <c r="R537" i="174"/>
  <c r="R528" i="174"/>
  <c r="R521" i="174"/>
  <c r="R505" i="174"/>
  <c r="R490" i="174"/>
  <c r="R474" i="174"/>
  <c r="R458" i="174"/>
  <c r="R401" i="174"/>
  <c r="R385" i="174"/>
  <c r="R326" i="174"/>
  <c r="R319" i="174"/>
  <c r="R315" i="174"/>
  <c r="R301" i="174"/>
  <c r="R287" i="174"/>
  <c r="R283" i="174"/>
  <c r="R270" i="174"/>
  <c r="R260" i="174"/>
  <c r="R236" i="174"/>
  <c r="R227" i="174"/>
  <c r="R212" i="174"/>
  <c r="R200" i="174"/>
  <c r="R196" i="174"/>
  <c r="R184" i="174"/>
  <c r="R181" i="174"/>
  <c r="R169" i="174"/>
  <c r="R144" i="174"/>
  <c r="R120" i="174"/>
  <c r="R101" i="174"/>
  <c r="R99" i="174"/>
  <c r="R95" i="174"/>
  <c r="R56" i="174"/>
  <c r="R53" i="174"/>
  <c r="R37" i="174"/>
  <c r="R22" i="174"/>
  <c r="R650" i="174"/>
  <c r="R642" i="174"/>
  <c r="R630" i="174"/>
  <c r="R614" i="174"/>
  <c r="R599" i="174"/>
  <c r="R583" i="174"/>
  <c r="R574" i="174"/>
  <c r="R568" i="174"/>
  <c r="R565" i="174"/>
  <c r="R551" i="174"/>
  <c r="R548" i="174"/>
  <c r="R542" i="174"/>
  <c r="R536" i="174"/>
  <c r="R533" i="174"/>
  <c r="R520" i="174"/>
  <c r="R517" i="174"/>
  <c r="R514" i="174"/>
  <c r="R510" i="174"/>
  <c r="R507" i="174"/>
  <c r="R504" i="174"/>
  <c r="R501" i="174"/>
  <c r="R498" i="174"/>
  <c r="R494" i="174"/>
  <c r="R492" i="174"/>
  <c r="R489" i="174"/>
  <c r="R486" i="174"/>
  <c r="R483" i="174"/>
  <c r="R479" i="174"/>
  <c r="R476" i="174"/>
  <c r="R473" i="174"/>
  <c r="R470" i="174"/>
  <c r="R467" i="174"/>
  <c r="R463" i="174"/>
  <c r="R460" i="174"/>
  <c r="R457" i="174"/>
  <c r="R452" i="174"/>
  <c r="R448" i="174"/>
  <c r="R445" i="174"/>
  <c r="R443" i="174"/>
  <c r="R441" i="174"/>
  <c r="R438" i="174"/>
  <c r="R434" i="174"/>
  <c r="R431" i="174"/>
  <c r="R429" i="174"/>
  <c r="R426" i="174"/>
  <c r="R423" i="174"/>
  <c r="R419" i="174"/>
  <c r="R416" i="174"/>
  <c r="R414" i="174"/>
  <c r="R411" i="174"/>
  <c r="R409" i="174"/>
  <c r="R405" i="174"/>
  <c r="R403" i="174"/>
  <c r="R400" i="174"/>
  <c r="R397" i="174"/>
  <c r="R394" i="174"/>
  <c r="R390" i="174"/>
  <c r="R371" i="174"/>
  <c r="R368" i="174"/>
  <c r="R365" i="174"/>
  <c r="R359" i="174"/>
  <c r="R331" i="174"/>
  <c r="R325" i="174"/>
  <c r="R318" i="174"/>
  <c r="R306" i="174"/>
  <c r="R297" i="174"/>
  <c r="R292" i="174"/>
  <c r="R286" i="174"/>
  <c r="R276" i="174"/>
  <c r="R273" i="174"/>
  <c r="R252" i="174"/>
  <c r="R249" i="174"/>
  <c r="R246" i="174"/>
  <c r="R239" i="174"/>
  <c r="R235" i="174"/>
  <c r="R221" i="174"/>
  <c r="R206" i="174"/>
  <c r="R199" i="174"/>
  <c r="R190" i="174"/>
  <c r="R180" i="174"/>
  <c r="R161" i="174"/>
  <c r="R159" i="174"/>
  <c r="R156" i="174"/>
  <c r="R153" i="174"/>
  <c r="R147" i="174"/>
  <c r="R116" i="174"/>
  <c r="R114" i="174"/>
  <c r="R111" i="174"/>
  <c r="R107" i="174"/>
  <c r="R98" i="174"/>
  <c r="R79" i="174"/>
  <c r="R76" i="174"/>
  <c r="R65" i="174"/>
  <c r="R58" i="174"/>
  <c r="R52" i="174"/>
  <c r="R49" i="174"/>
  <c r="R46" i="174"/>
  <c r="R43" i="174"/>
  <c r="R25" i="174"/>
  <c r="R320" i="174"/>
  <c r="R288" i="174"/>
  <c r="R102" i="174"/>
  <c r="R652" i="174"/>
  <c r="R644" i="174"/>
  <c r="R634" i="174"/>
  <c r="R618" i="174"/>
  <c r="R603" i="174"/>
  <c r="R596" i="174"/>
  <c r="R588" i="174"/>
  <c r="R579" i="174"/>
  <c r="R576" i="174"/>
  <c r="R567" i="174"/>
  <c r="R564" i="174"/>
  <c r="R556" i="174"/>
  <c r="R547" i="174"/>
  <c r="R544" i="174"/>
  <c r="R535" i="174"/>
  <c r="R532" i="174"/>
  <c r="R513" i="174"/>
  <c r="R509" i="174"/>
  <c r="R497" i="174"/>
  <c r="R482" i="174"/>
  <c r="R478" i="174"/>
  <c r="R466" i="174"/>
  <c r="R462" i="174"/>
  <c r="R451" i="174"/>
  <c r="R447" i="174"/>
  <c r="R437" i="174"/>
  <c r="R433" i="174"/>
  <c r="R422" i="174"/>
  <c r="R418" i="174"/>
  <c r="R408" i="174"/>
  <c r="R393" i="174"/>
  <c r="R389" i="174"/>
  <c r="R377" i="174"/>
  <c r="R373" i="174"/>
  <c r="R324" i="174"/>
  <c r="R299" i="174"/>
  <c r="R268" i="174"/>
  <c r="R262" i="174"/>
  <c r="R255" i="174"/>
  <c r="R251" i="174"/>
  <c r="R238" i="174"/>
  <c r="R176" i="174"/>
  <c r="R173" i="174"/>
  <c r="R139" i="174"/>
  <c r="R137" i="174"/>
  <c r="R128" i="174"/>
  <c r="R125" i="174"/>
  <c r="R113" i="174"/>
  <c r="R110" i="174"/>
  <c r="R106" i="174"/>
  <c r="R90" i="174"/>
  <c r="R75" i="174"/>
  <c r="R64" i="174"/>
  <c r="R61" i="174"/>
  <c r="R48" i="174"/>
  <c r="R13" i="174"/>
  <c r="R387" i="174"/>
  <c r="R384" i="174"/>
  <c r="R381" i="174"/>
  <c r="R378" i="174"/>
  <c r="R369" i="174"/>
  <c r="R363" i="174"/>
  <c r="R360" i="174"/>
  <c r="R357" i="174"/>
  <c r="R327" i="174"/>
  <c r="R323" i="174"/>
  <c r="R317" i="174"/>
  <c r="R311" i="174"/>
  <c r="R308" i="174"/>
  <c r="R298" i="174"/>
  <c r="R296" i="174"/>
  <c r="R291" i="174"/>
  <c r="R285" i="174"/>
  <c r="R279" i="174"/>
  <c r="R275" i="174"/>
  <c r="R269" i="174"/>
  <c r="R263" i="174"/>
  <c r="R259" i="174"/>
  <c r="R253" i="174"/>
  <c r="R247" i="174"/>
  <c r="R243" i="174"/>
  <c r="R237" i="174"/>
  <c r="R231" i="174"/>
  <c r="R228" i="174"/>
  <c r="R220" i="174"/>
  <c r="R217" i="174"/>
  <c r="R214" i="174"/>
  <c r="R208" i="174"/>
  <c r="R205" i="174"/>
  <c r="R202" i="174"/>
  <c r="R198" i="174"/>
  <c r="R189" i="174"/>
  <c r="R186" i="174"/>
  <c r="R174" i="174"/>
  <c r="R165" i="174"/>
  <c r="R155" i="174"/>
  <c r="R152" i="174"/>
  <c r="R149" i="174"/>
  <c r="R143" i="174"/>
  <c r="R140" i="174"/>
  <c r="R132" i="174"/>
  <c r="R129" i="174"/>
  <c r="R126" i="174"/>
  <c r="R115" i="174"/>
  <c r="R105" i="174"/>
  <c r="R94" i="174"/>
  <c r="R91" i="174"/>
  <c r="R88" i="174"/>
  <c r="R83" i="174"/>
  <c r="R80" i="174"/>
  <c r="R77" i="174"/>
  <c r="R72" i="174"/>
  <c r="R69" i="174"/>
  <c r="R66" i="174"/>
  <c r="R54" i="174"/>
  <c r="R45" i="174"/>
  <c r="R33" i="174"/>
  <c r="R30" i="174"/>
  <c r="R27" i="174"/>
  <c r="R21" i="174"/>
  <c r="R18" i="174"/>
  <c r="R15" i="174"/>
  <c r="R29" i="174"/>
  <c r="R17" i="174"/>
  <c r="R14" i="174"/>
  <c r="R11" i="174"/>
  <c r="AC552" i="174" l="1"/>
  <c r="AC581" i="174"/>
  <c r="AC656" i="174"/>
  <c r="AC623" i="174"/>
  <c r="AI6" i="174"/>
  <c r="AI3" i="174" s="1"/>
  <c r="G548" i="174" l="1"/>
  <c r="G550" i="174"/>
  <c r="G549" i="174"/>
  <c r="G547" i="174"/>
  <c r="G546" i="174"/>
  <c r="C547" i="174"/>
  <c r="C546" i="174"/>
  <c r="C550" i="174"/>
  <c r="C548" i="174"/>
  <c r="C549" i="174"/>
  <c r="V334" i="174"/>
  <c r="BE651" i="174"/>
  <c r="BE650" i="174"/>
  <c r="BE649" i="174"/>
  <c r="BE654" i="174"/>
  <c r="BE653" i="174"/>
  <c r="BE652" i="174"/>
  <c r="AP654" i="174" l="1"/>
  <c r="AO654" i="174"/>
  <c r="BB654" i="174"/>
  <c r="AN654" i="174"/>
  <c r="AO653" i="174"/>
  <c r="AN653" i="174"/>
  <c r="BB653" i="174"/>
  <c r="AP653" i="174"/>
  <c r="AO651" i="174"/>
  <c r="BB651" i="174"/>
  <c r="AN651" i="174"/>
  <c r="AP651" i="174"/>
  <c r="BB649" i="174"/>
  <c r="AP649" i="174"/>
  <c r="AN649" i="174"/>
  <c r="AO649" i="174"/>
  <c r="AO652" i="174"/>
  <c r="AP652" i="174"/>
  <c r="AN652" i="174"/>
  <c r="BB652" i="174"/>
  <c r="AP650" i="174"/>
  <c r="AO650" i="174"/>
  <c r="BB650" i="174"/>
  <c r="AN650" i="174"/>
  <c r="AY653" i="174" l="1"/>
  <c r="AY650" i="174"/>
  <c r="AY649" i="174"/>
  <c r="AY654" i="174"/>
  <c r="AY652" i="174"/>
  <c r="AY651" i="174"/>
  <c r="V333" i="174" l="1"/>
  <c r="C543" i="174" l="1"/>
  <c r="G541" i="174"/>
  <c r="G540" i="174"/>
  <c r="G542" i="174"/>
  <c r="G545" i="174"/>
  <c r="G544" i="174"/>
  <c r="G543" i="174"/>
  <c r="C541" i="174"/>
  <c r="C540" i="174"/>
  <c r="C545" i="174"/>
  <c r="C544" i="174"/>
  <c r="C542" i="174"/>
  <c r="BE646" i="174"/>
  <c r="BE647" i="174"/>
  <c r="BE645" i="174"/>
  <c r="BE644" i="174"/>
  <c r="BE643" i="174"/>
  <c r="BE648" i="174"/>
  <c r="AC651" i="174" l="1"/>
  <c r="AC618" i="174"/>
  <c r="BB646" i="174"/>
  <c r="AP646" i="174"/>
  <c r="AN646" i="174"/>
  <c r="AO646" i="174"/>
  <c r="BB644" i="174"/>
  <c r="AP644" i="174"/>
  <c r="AO644" i="174"/>
  <c r="AN644" i="174"/>
  <c r="AN643" i="174"/>
  <c r="AP643" i="174"/>
  <c r="AO643" i="174"/>
  <c r="BB643" i="174"/>
  <c r="AO648" i="174"/>
  <c r="BB648" i="174"/>
  <c r="AN648" i="174"/>
  <c r="AP648" i="174"/>
  <c r="AO647" i="174"/>
  <c r="BB647" i="174"/>
  <c r="AP647" i="174"/>
  <c r="AN647" i="174"/>
  <c r="AO645" i="174"/>
  <c r="AP645" i="174"/>
  <c r="AN645" i="174"/>
  <c r="BB645" i="174"/>
  <c r="AY645" i="174" l="1"/>
  <c r="AY643" i="174"/>
  <c r="AY644" i="174"/>
  <c r="AY648" i="174"/>
  <c r="AY647" i="174"/>
  <c r="AY646" i="174"/>
  <c r="AC645" i="174" l="1"/>
  <c r="AC644" i="174"/>
  <c r="AC573" i="174"/>
  <c r="AC647" i="174"/>
  <c r="AC614" i="174"/>
  <c r="AC545" i="174" l="1"/>
  <c r="AC542" i="174"/>
  <c r="AC544" i="174"/>
  <c r="G535" i="174"/>
  <c r="G538" i="174"/>
  <c r="G537" i="174"/>
  <c r="G539" i="174"/>
  <c r="G536" i="174"/>
  <c r="C538" i="174"/>
  <c r="C539" i="174"/>
  <c r="C537" i="174"/>
  <c r="C536" i="174"/>
  <c r="C535" i="174"/>
  <c r="BE641" i="174"/>
  <c r="BE640" i="174"/>
  <c r="BE639" i="174"/>
  <c r="BE642" i="174"/>
  <c r="BE638" i="174"/>
  <c r="R68" i="174"/>
  <c r="R628" i="174" l="1"/>
  <c r="R597" i="174"/>
  <c r="R225" i="174"/>
  <c r="R218" i="174"/>
  <c r="BB638" i="174"/>
  <c r="AO638" i="174"/>
  <c r="AN638" i="174"/>
  <c r="AP638" i="174"/>
  <c r="BB642" i="174"/>
  <c r="AN642" i="174"/>
  <c r="AP642" i="174"/>
  <c r="AO642" i="174"/>
  <c r="AO639" i="174"/>
  <c r="BB639" i="174"/>
  <c r="AP639" i="174"/>
  <c r="AN639" i="174"/>
  <c r="AO640" i="174"/>
  <c r="AP640" i="174"/>
  <c r="BB640" i="174"/>
  <c r="AN640" i="174"/>
  <c r="AN641" i="174"/>
  <c r="BB641" i="174"/>
  <c r="AO641" i="174"/>
  <c r="AP641" i="174"/>
  <c r="G525" i="174"/>
  <c r="G523" i="174" l="1"/>
  <c r="G522" i="174"/>
  <c r="G527" i="174"/>
  <c r="G519" i="174"/>
  <c r="G526" i="174"/>
  <c r="G534" i="174"/>
  <c r="G533" i="174"/>
  <c r="G532" i="174"/>
  <c r="G524" i="174"/>
  <c r="G531" i="174"/>
  <c r="G530" i="174"/>
  <c r="G529" i="174"/>
  <c r="G521" i="174"/>
  <c r="G528" i="174"/>
  <c r="G520" i="174"/>
  <c r="C527" i="174"/>
  <c r="C519" i="174"/>
  <c r="C534" i="174"/>
  <c r="C526" i="174"/>
  <c r="C258" i="174"/>
  <c r="C533" i="174"/>
  <c r="C525" i="174"/>
  <c r="C532" i="174"/>
  <c r="C524" i="174"/>
  <c r="C531" i="174"/>
  <c r="C523" i="174"/>
  <c r="C530" i="174"/>
  <c r="C522" i="174"/>
  <c r="C529" i="174"/>
  <c r="C521" i="174"/>
  <c r="C528" i="174"/>
  <c r="C520" i="174"/>
  <c r="V332" i="174"/>
  <c r="AY642" i="174"/>
  <c r="AY641" i="174"/>
  <c r="BE634" i="174"/>
  <c r="BE626" i="174"/>
  <c r="BE633" i="174"/>
  <c r="BE625" i="174"/>
  <c r="AY640" i="174"/>
  <c r="BE632" i="174"/>
  <c r="BE624" i="174"/>
  <c r="BE631" i="174"/>
  <c r="BE622" i="174"/>
  <c r="BE629" i="174"/>
  <c r="BE621" i="174"/>
  <c r="AY639" i="174"/>
  <c r="BE635" i="174"/>
  <c r="BE623" i="174"/>
  <c r="BE630" i="174"/>
  <c r="BE636" i="174"/>
  <c r="BE628" i="174"/>
  <c r="BE620" i="174"/>
  <c r="AY638" i="174"/>
  <c r="BE637" i="174"/>
  <c r="BE627" i="174"/>
  <c r="AC606" i="174" l="1"/>
  <c r="AO637" i="174"/>
  <c r="BB637" i="174"/>
  <c r="AP637" i="174"/>
  <c r="AN637" i="174"/>
  <c r="AN630" i="174"/>
  <c r="AO630" i="174"/>
  <c r="BB630" i="174"/>
  <c r="AP630" i="174"/>
  <c r="AP629" i="174"/>
  <c r="BB629" i="174"/>
  <c r="AN629" i="174"/>
  <c r="AO629" i="174"/>
  <c r="AN620" i="174"/>
  <c r="BB620" i="174"/>
  <c r="AP620" i="174"/>
  <c r="AO620" i="174"/>
  <c r="AN634" i="174"/>
  <c r="BB634" i="174"/>
  <c r="AP634" i="174"/>
  <c r="AO634" i="174"/>
  <c r="AN622" i="174"/>
  <c r="BB622" i="174"/>
  <c r="AP622" i="174"/>
  <c r="AO622" i="174"/>
  <c r="BB628" i="174"/>
  <c r="AO628" i="174"/>
  <c r="AP628" i="174"/>
  <c r="AN628" i="174"/>
  <c r="BB635" i="174"/>
  <c r="AN635" i="174"/>
  <c r="AP635" i="174"/>
  <c r="AO635" i="174"/>
  <c r="BB625" i="174"/>
  <c r="AN625" i="174"/>
  <c r="AO625" i="174"/>
  <c r="AP625" i="174"/>
  <c r="AN621" i="174"/>
  <c r="BB621" i="174"/>
  <c r="AP621" i="174"/>
  <c r="AO621" i="174"/>
  <c r="AO632" i="174"/>
  <c r="BB632" i="174"/>
  <c r="AP632" i="174"/>
  <c r="AN632" i="174"/>
  <c r="AP623" i="174"/>
  <c r="AN623" i="174"/>
  <c r="AO623" i="174"/>
  <c r="BB623" i="174"/>
  <c r="AP627" i="174"/>
  <c r="BB627" i="174"/>
  <c r="AO627" i="174"/>
  <c r="AN627" i="174"/>
  <c r="AP631" i="174"/>
  <c r="BB631" i="174"/>
  <c r="AN631" i="174"/>
  <c r="AO631" i="174"/>
  <c r="AO636" i="174"/>
  <c r="AN636" i="174"/>
  <c r="BB636" i="174"/>
  <c r="AP636" i="174"/>
  <c r="AP633" i="174"/>
  <c r="AN633" i="174"/>
  <c r="BB633" i="174"/>
  <c r="AO633" i="174"/>
  <c r="AN624" i="174"/>
  <c r="BB624" i="174"/>
  <c r="AP624" i="174"/>
  <c r="AO624" i="174"/>
  <c r="AO626" i="174"/>
  <c r="AP626" i="174"/>
  <c r="BB626" i="174"/>
  <c r="AN626" i="174"/>
  <c r="AC639" i="174"/>
  <c r="AC565" i="174" l="1"/>
  <c r="AC641" i="174"/>
  <c r="AC567" i="174"/>
  <c r="AY620" i="174"/>
  <c r="AY631" i="174"/>
  <c r="AY629" i="174"/>
  <c r="AY636" i="174"/>
  <c r="AY625" i="174"/>
  <c r="AY624" i="174"/>
  <c r="AY634" i="174"/>
  <c r="AY626" i="174"/>
  <c r="AY633" i="174"/>
  <c r="AY623" i="174"/>
  <c r="AY635" i="174"/>
  <c r="AY621" i="174"/>
  <c r="AY622" i="174"/>
  <c r="AY630" i="174"/>
  <c r="AY627" i="174"/>
  <c r="AY632" i="174"/>
  <c r="AY628" i="174"/>
  <c r="AY637" i="174"/>
  <c r="AC538" i="174" l="1"/>
  <c r="AC526" i="174"/>
  <c r="R554" i="174"/>
  <c r="R525" i="174"/>
  <c r="AC568" i="174"/>
  <c r="AC642" i="174"/>
  <c r="AC609" i="174"/>
  <c r="AC622" i="174" l="1"/>
  <c r="AC548" i="174"/>
  <c r="AC555" i="174"/>
  <c r="AC629" i="174"/>
  <c r="AC598" i="174"/>
  <c r="AC521" i="174" l="1"/>
  <c r="G518" i="174"/>
  <c r="G517" i="174"/>
  <c r="G516" i="174"/>
  <c r="G515" i="174"/>
  <c r="C515" i="174"/>
  <c r="C517" i="174"/>
  <c r="C516" i="174"/>
  <c r="C518" i="174"/>
  <c r="AC632" i="174"/>
  <c r="BE619" i="174"/>
  <c r="BE618" i="174"/>
  <c r="BE617" i="174"/>
  <c r="BE616" i="174"/>
  <c r="BB616" i="174" l="1"/>
  <c r="AP616" i="174"/>
  <c r="AO616" i="174"/>
  <c r="AN616" i="174"/>
  <c r="AN617" i="174"/>
  <c r="BB617" i="174"/>
  <c r="AP617" i="174"/>
  <c r="AO617" i="174"/>
  <c r="AO618" i="174"/>
  <c r="AN618" i="174"/>
  <c r="BB618" i="174"/>
  <c r="AP618" i="174"/>
  <c r="AN619" i="174"/>
  <c r="AO619" i="174"/>
  <c r="BB619" i="174"/>
  <c r="AP619" i="174"/>
  <c r="C514" i="174" l="1"/>
  <c r="C513" i="174"/>
  <c r="C512" i="174"/>
  <c r="C511" i="174"/>
  <c r="C510" i="174"/>
  <c r="C508" i="174"/>
  <c r="C509" i="174"/>
  <c r="C507" i="174"/>
  <c r="AY616" i="174"/>
  <c r="AY619" i="174"/>
  <c r="AY617" i="174"/>
  <c r="AY618" i="174"/>
  <c r="G507" i="174"/>
  <c r="G513" i="174"/>
  <c r="G514" i="174"/>
  <c r="G512" i="174" l="1"/>
  <c r="G511" i="174"/>
  <c r="G510" i="174"/>
  <c r="G509" i="174"/>
  <c r="G508" i="174"/>
  <c r="BE610" i="174"/>
  <c r="BE609" i="174"/>
  <c r="BE614" i="174"/>
  <c r="BE613" i="174"/>
  <c r="BE612" i="174"/>
  <c r="BE611" i="174"/>
  <c r="BE608" i="174"/>
  <c r="BE615" i="174"/>
  <c r="AN609" i="174" l="1"/>
  <c r="AO609" i="174"/>
  <c r="BB609" i="174"/>
  <c r="AP609" i="174"/>
  <c r="BB615" i="174"/>
  <c r="AP615" i="174"/>
  <c r="AN615" i="174"/>
  <c r="AO615" i="174"/>
  <c r="AP613" i="174"/>
  <c r="AN613" i="174"/>
  <c r="BB613" i="174"/>
  <c r="AO613" i="174"/>
  <c r="AN608" i="174"/>
  <c r="AO608" i="174"/>
  <c r="AP608" i="174"/>
  <c r="BB608" i="174"/>
  <c r="AO614" i="174"/>
  <c r="AP614" i="174"/>
  <c r="AN614" i="174"/>
  <c r="BB614" i="174"/>
  <c r="AO611" i="174"/>
  <c r="AN611" i="174"/>
  <c r="BB611" i="174"/>
  <c r="AP611" i="174"/>
  <c r="AN612" i="174"/>
  <c r="AP612" i="174"/>
  <c r="BB612" i="174"/>
  <c r="AO612" i="174"/>
  <c r="AO610" i="174"/>
  <c r="AN610" i="174"/>
  <c r="BB610" i="174"/>
  <c r="AP610" i="174"/>
  <c r="AY608" i="174" l="1"/>
  <c r="AY615" i="174"/>
  <c r="AY609" i="174"/>
  <c r="AY612" i="174"/>
  <c r="AY610" i="174"/>
  <c r="AY611" i="174"/>
  <c r="AY614" i="174"/>
  <c r="AY613" i="174"/>
  <c r="AC507" i="174" l="1"/>
  <c r="AC608" i="174" l="1"/>
  <c r="AC536" i="174"/>
  <c r="AC612" i="174"/>
  <c r="AC580" i="174"/>
  <c r="G504" i="174" l="1"/>
  <c r="G503" i="174"/>
  <c r="G505" i="174"/>
  <c r="G502" i="174"/>
  <c r="G506" i="174"/>
  <c r="G501" i="174"/>
  <c r="C504" i="174"/>
  <c r="C502" i="174"/>
  <c r="C501" i="174"/>
  <c r="C503" i="174"/>
  <c r="C506" i="174"/>
  <c r="C257" i="174"/>
  <c r="C505" i="174"/>
  <c r="AC539" i="174"/>
  <c r="AC611" i="174"/>
  <c r="AC579" i="174"/>
  <c r="V607" i="174"/>
  <c r="V606" i="174"/>
  <c r="V605" i="174"/>
  <c r="V331" i="174"/>
  <c r="V604" i="174"/>
  <c r="V330" i="174"/>
  <c r="V603" i="174"/>
  <c r="V602" i="174"/>
  <c r="BE603" i="174"/>
  <c r="BE607" i="174"/>
  <c r="BE602" i="174"/>
  <c r="BE605" i="174"/>
  <c r="BE606" i="174"/>
  <c r="BE604" i="174"/>
  <c r="AP605" i="174" l="1"/>
  <c r="AN605" i="174"/>
  <c r="BB605" i="174"/>
  <c r="AO605" i="174"/>
  <c r="AN607" i="174"/>
  <c r="BB607" i="174"/>
  <c r="AP607" i="174"/>
  <c r="AO607" i="174"/>
  <c r="AN602" i="174"/>
  <c r="AO602" i="174"/>
  <c r="BB602" i="174"/>
  <c r="AP602" i="174"/>
  <c r="AO604" i="174"/>
  <c r="BB604" i="174"/>
  <c r="AN604" i="174"/>
  <c r="AP604" i="174"/>
  <c r="AP606" i="174"/>
  <c r="BB606" i="174"/>
  <c r="AO606" i="174"/>
  <c r="AN606" i="174"/>
  <c r="BB603" i="174"/>
  <c r="AP603" i="174"/>
  <c r="AO603" i="174"/>
  <c r="AN603" i="174"/>
  <c r="AY606" i="174" l="1"/>
  <c r="AY603" i="174"/>
  <c r="AY604" i="174"/>
  <c r="AY607" i="174"/>
  <c r="AY605" i="174"/>
  <c r="AY602" i="174"/>
  <c r="G500" i="174" l="1"/>
  <c r="G499" i="174"/>
  <c r="G496" i="174"/>
  <c r="G495" i="174"/>
  <c r="G498" i="174"/>
  <c r="G497" i="174"/>
  <c r="C500" i="174"/>
  <c r="C256" i="174"/>
  <c r="C499" i="174"/>
  <c r="C498" i="174"/>
  <c r="C497" i="174"/>
  <c r="C496" i="174"/>
  <c r="C495" i="174"/>
  <c r="V597" i="174"/>
  <c r="V596" i="174"/>
  <c r="V595" i="174"/>
  <c r="V601" i="174"/>
  <c r="V600" i="174"/>
  <c r="V329" i="174"/>
  <c r="V599" i="174"/>
  <c r="V598" i="174"/>
  <c r="BE597" i="174"/>
  <c r="BE596" i="174"/>
  <c r="BE601" i="174"/>
  <c r="BE595" i="174"/>
  <c r="BE599" i="174"/>
  <c r="BE600" i="174"/>
  <c r="BE598" i="174"/>
  <c r="AC531" i="174" l="1"/>
  <c r="AC533" i="174"/>
  <c r="AC605" i="174"/>
  <c r="AC575" i="174"/>
  <c r="AC603" i="174"/>
  <c r="AC574" i="174"/>
  <c r="C6" i="174"/>
  <c r="AP595" i="174"/>
  <c r="AO595" i="174"/>
  <c r="BB595" i="174"/>
  <c r="AN595" i="174"/>
  <c r="BB598" i="174"/>
  <c r="AN598" i="174"/>
  <c r="AO598" i="174"/>
  <c r="AP598" i="174"/>
  <c r="BB601" i="174"/>
  <c r="AN601" i="174"/>
  <c r="AP601" i="174"/>
  <c r="AO601" i="174"/>
  <c r="AO600" i="174"/>
  <c r="BB600" i="174"/>
  <c r="AP600" i="174"/>
  <c r="AN600" i="174"/>
  <c r="AO596" i="174"/>
  <c r="AN596" i="174"/>
  <c r="AP596" i="174"/>
  <c r="BB596" i="174"/>
  <c r="BB599" i="174"/>
  <c r="AO599" i="174"/>
  <c r="AN599" i="174"/>
  <c r="AP599" i="174"/>
  <c r="AO597" i="174"/>
  <c r="AN597" i="174"/>
  <c r="BB597" i="174"/>
  <c r="AP597" i="174"/>
  <c r="AC502" i="174" l="1"/>
  <c r="AY595" i="174"/>
  <c r="AY600" i="174"/>
  <c r="AY599" i="174"/>
  <c r="AY598" i="174"/>
  <c r="AY597" i="174"/>
  <c r="AY601" i="174"/>
  <c r="AY596" i="174"/>
  <c r="V6" i="174" l="1"/>
  <c r="V557" i="174"/>
  <c r="V509" i="174"/>
  <c r="V556" i="174"/>
  <c r="V516" i="174"/>
  <c r="V593" i="174"/>
  <c r="V585" i="174"/>
  <c r="V577" i="174"/>
  <c r="V569" i="174"/>
  <c r="V561" i="174"/>
  <c r="V553" i="174"/>
  <c r="V545" i="174"/>
  <c r="V537" i="174"/>
  <c r="V529" i="174"/>
  <c r="V521" i="174"/>
  <c r="V513" i="174"/>
  <c r="V505" i="174"/>
  <c r="V497" i="174"/>
  <c r="V489" i="174"/>
  <c r="V481" i="174"/>
  <c r="V473" i="174"/>
  <c r="V464" i="174"/>
  <c r="V456" i="174"/>
  <c r="V448" i="174"/>
  <c r="V440" i="174"/>
  <c r="V432" i="174"/>
  <c r="V424" i="174"/>
  <c r="V416" i="174"/>
  <c r="V408" i="174"/>
  <c r="V400" i="174"/>
  <c r="V392" i="174"/>
  <c r="V384" i="174"/>
  <c r="V376" i="174"/>
  <c r="V368" i="174"/>
  <c r="V360" i="174"/>
  <c r="V324" i="174"/>
  <c r="V316" i="174"/>
  <c r="V308" i="174"/>
  <c r="V293" i="174"/>
  <c r="V286" i="174"/>
  <c r="V278" i="174"/>
  <c r="V270" i="174"/>
  <c r="V262" i="174"/>
  <c r="V254" i="174"/>
  <c r="V246" i="174"/>
  <c r="V238" i="174"/>
  <c r="V230" i="174"/>
  <c r="V222" i="174"/>
  <c r="V214" i="174"/>
  <c r="V206" i="174"/>
  <c r="V198" i="174"/>
  <c r="V190" i="174"/>
  <c r="V182" i="174"/>
  <c r="V174" i="174"/>
  <c r="V166" i="174"/>
  <c r="V158" i="174"/>
  <c r="V150" i="174"/>
  <c r="V142" i="174"/>
  <c r="V134" i="174"/>
  <c r="V126" i="174"/>
  <c r="V118" i="174"/>
  <c r="V109" i="174"/>
  <c r="V101" i="174"/>
  <c r="V93" i="174"/>
  <c r="V85" i="174"/>
  <c r="V77" i="174"/>
  <c r="V69" i="174"/>
  <c r="V61" i="174"/>
  <c r="V53" i="174"/>
  <c r="V44" i="174"/>
  <c r="V36" i="174"/>
  <c r="V28" i="174"/>
  <c r="V19" i="174"/>
  <c r="V11" i="174"/>
  <c r="V114" i="174"/>
  <c r="V549" i="174"/>
  <c r="V588" i="174"/>
  <c r="V540" i="174"/>
  <c r="V524" i="174"/>
  <c r="V592" i="174"/>
  <c r="V584" i="174"/>
  <c r="V576" i="174"/>
  <c r="V568" i="174"/>
  <c r="V560" i="174"/>
  <c r="V552" i="174"/>
  <c r="V544" i="174"/>
  <c r="V536" i="174"/>
  <c r="V528" i="174"/>
  <c r="V520" i="174"/>
  <c r="V512" i="174"/>
  <c r="V504" i="174"/>
  <c r="V496" i="174"/>
  <c r="V488" i="174"/>
  <c r="V480" i="174"/>
  <c r="V472" i="174"/>
  <c r="V463" i="174"/>
  <c r="V455" i="174"/>
  <c r="V447" i="174"/>
  <c r="V439" i="174"/>
  <c r="V431" i="174"/>
  <c r="V423" i="174"/>
  <c r="V415" i="174"/>
  <c r="V407" i="174"/>
  <c r="V399" i="174"/>
  <c r="V391" i="174"/>
  <c r="V383" i="174"/>
  <c r="V375" i="174"/>
  <c r="V367" i="174"/>
  <c r="V359" i="174"/>
  <c r="V323" i="174"/>
  <c r="V315" i="174"/>
  <c r="V307" i="174"/>
  <c r="V300" i="174"/>
  <c r="V292" i="174"/>
  <c r="V285" i="174"/>
  <c r="V277" i="174"/>
  <c r="V269" i="174"/>
  <c r="V261" i="174"/>
  <c r="V253" i="174"/>
  <c r="V245" i="174"/>
  <c r="V237" i="174"/>
  <c r="V229" i="174"/>
  <c r="V221" i="174"/>
  <c r="V213" i="174"/>
  <c r="V205" i="174"/>
  <c r="V197" i="174"/>
  <c r="V189" i="174"/>
  <c r="V181" i="174"/>
  <c r="V173" i="174"/>
  <c r="V165" i="174"/>
  <c r="V157" i="174"/>
  <c r="V149" i="174"/>
  <c r="V141" i="174"/>
  <c r="V133" i="174"/>
  <c r="V125" i="174"/>
  <c r="V117" i="174"/>
  <c r="V108" i="174"/>
  <c r="V100" i="174"/>
  <c r="V92" i="174"/>
  <c r="V84" i="174"/>
  <c r="V76" i="174"/>
  <c r="V68" i="174"/>
  <c r="V60" i="174"/>
  <c r="V52" i="174"/>
  <c r="V43" i="174"/>
  <c r="V35" i="174"/>
  <c r="V27" i="174"/>
  <c r="V18" i="174"/>
  <c r="V10" i="174"/>
  <c r="V589" i="174"/>
  <c r="V541" i="174"/>
  <c r="V572" i="174"/>
  <c r="V492" i="174"/>
  <c r="V591" i="174"/>
  <c r="V583" i="174"/>
  <c r="V575" i="174"/>
  <c r="V567" i="174"/>
  <c r="V559" i="174"/>
  <c r="V551" i="174"/>
  <c r="V543" i="174"/>
  <c r="V535" i="174"/>
  <c r="V527" i="174"/>
  <c r="V519" i="174"/>
  <c r="V511" i="174"/>
  <c r="V503" i="174"/>
  <c r="V495" i="174"/>
  <c r="V487" i="174"/>
  <c r="V479" i="174"/>
  <c r="V470" i="174"/>
  <c r="V462" i="174"/>
  <c r="V454" i="174"/>
  <c r="V446" i="174"/>
  <c r="V438" i="174"/>
  <c r="V430" i="174"/>
  <c r="V422" i="174"/>
  <c r="V414" i="174"/>
  <c r="V406" i="174"/>
  <c r="V398" i="174"/>
  <c r="V390" i="174"/>
  <c r="V382" i="174"/>
  <c r="V374" i="174"/>
  <c r="V366" i="174"/>
  <c r="V358" i="174"/>
  <c r="V322" i="174"/>
  <c r="V314" i="174"/>
  <c r="V306" i="174"/>
  <c r="V299" i="174"/>
  <c r="V284" i="174"/>
  <c r="V276" i="174"/>
  <c r="V268" i="174"/>
  <c r="V260" i="174"/>
  <c r="V252" i="174"/>
  <c r="V244" i="174"/>
  <c r="V236" i="174"/>
  <c r="V228" i="174"/>
  <c r="V220" i="174"/>
  <c r="V212" i="174"/>
  <c r="V204" i="174"/>
  <c r="V196" i="174"/>
  <c r="V188" i="174"/>
  <c r="V180" i="174"/>
  <c r="V172" i="174"/>
  <c r="V164" i="174"/>
  <c r="V156" i="174"/>
  <c r="V148" i="174"/>
  <c r="V140" i="174"/>
  <c r="V132" i="174"/>
  <c r="V124" i="174"/>
  <c r="V116" i="174"/>
  <c r="V107" i="174"/>
  <c r="V99" i="174"/>
  <c r="V91" i="174"/>
  <c r="V83" i="174"/>
  <c r="V75" i="174"/>
  <c r="V67" i="174"/>
  <c r="V59" i="174"/>
  <c r="V51" i="174"/>
  <c r="V42" i="174"/>
  <c r="V34" i="174"/>
  <c r="V26" i="174"/>
  <c r="V17" i="174"/>
  <c r="V9" i="174"/>
  <c r="V581" i="174"/>
  <c r="V517" i="174"/>
  <c r="V548" i="174"/>
  <c r="V500" i="174"/>
  <c r="V590" i="174"/>
  <c r="V582" i="174"/>
  <c r="V574" i="174"/>
  <c r="V566" i="174"/>
  <c r="V558" i="174"/>
  <c r="V550" i="174"/>
  <c r="V542" i="174"/>
  <c r="V534" i="174"/>
  <c r="V526" i="174"/>
  <c r="V518" i="174"/>
  <c r="V510" i="174"/>
  <c r="V502" i="174"/>
  <c r="V494" i="174"/>
  <c r="V486" i="174"/>
  <c r="V478" i="174"/>
  <c r="V469" i="174"/>
  <c r="V461" i="174"/>
  <c r="V453" i="174"/>
  <c r="V445" i="174"/>
  <c r="V437" i="174"/>
  <c r="V429" i="174"/>
  <c r="V421" i="174"/>
  <c r="V413" i="174"/>
  <c r="V405" i="174"/>
  <c r="V397" i="174"/>
  <c r="V389" i="174"/>
  <c r="V381" i="174"/>
  <c r="V373" i="174"/>
  <c r="V365" i="174"/>
  <c r="V357" i="174"/>
  <c r="V321" i="174"/>
  <c r="V313" i="174"/>
  <c r="V305" i="174"/>
  <c r="V298" i="174"/>
  <c r="V291" i="174"/>
  <c r="V283" i="174"/>
  <c r="V275" i="174"/>
  <c r="V267" i="174"/>
  <c r="V259" i="174"/>
  <c r="V251" i="174"/>
  <c r="V243" i="174"/>
  <c r="V235" i="174"/>
  <c r="V227" i="174"/>
  <c r="V219" i="174"/>
  <c r="V211" i="174"/>
  <c r="V203" i="174"/>
  <c r="V195" i="174"/>
  <c r="V187" i="174"/>
  <c r="V179" i="174"/>
  <c r="V171" i="174"/>
  <c r="V163" i="174"/>
  <c r="V155" i="174"/>
  <c r="V147" i="174"/>
  <c r="V139" i="174"/>
  <c r="V131" i="174"/>
  <c r="V123" i="174"/>
  <c r="V115" i="174"/>
  <c r="V106" i="174"/>
  <c r="V98" i="174"/>
  <c r="V90" i="174"/>
  <c r="V82" i="174"/>
  <c r="V74" i="174"/>
  <c r="V66" i="174"/>
  <c r="V58" i="174"/>
  <c r="V50" i="174"/>
  <c r="V41" i="174"/>
  <c r="V33" i="174"/>
  <c r="V24" i="174"/>
  <c r="V16" i="174"/>
  <c r="V8" i="174"/>
  <c r="V533" i="174"/>
  <c r="V501" i="174"/>
  <c r="V493" i="174"/>
  <c r="V485" i="174"/>
  <c r="V477" i="174"/>
  <c r="V468" i="174"/>
  <c r="V460" i="174"/>
  <c r="V452" i="174"/>
  <c r="V444" i="174"/>
  <c r="V436" i="174"/>
  <c r="V428" i="174"/>
  <c r="V412" i="174"/>
  <c r="V404" i="174"/>
  <c r="V396" i="174"/>
  <c r="V388" i="174"/>
  <c r="V380" i="174"/>
  <c r="V372" i="174"/>
  <c r="V364" i="174"/>
  <c r="V328" i="174"/>
  <c r="V320" i="174"/>
  <c r="V312" i="174"/>
  <c r="V304" i="174"/>
  <c r="V297" i="174"/>
  <c r="V290" i="174"/>
  <c r="V282" i="174"/>
  <c r="V274" i="174"/>
  <c r="V266" i="174"/>
  <c r="V258" i="174"/>
  <c r="V250" i="174"/>
  <c r="V242" i="174"/>
  <c r="V234" i="174"/>
  <c r="V226" i="174"/>
  <c r="V218" i="174"/>
  <c r="V210" i="174"/>
  <c r="V202" i="174"/>
  <c r="V194" i="174"/>
  <c r="V186" i="174"/>
  <c r="V178" i="174"/>
  <c r="V170" i="174"/>
  <c r="V162" i="174"/>
  <c r="V154" i="174"/>
  <c r="V146" i="174"/>
  <c r="V138" i="174"/>
  <c r="V130" i="174"/>
  <c r="V122" i="174"/>
  <c r="V113" i="174"/>
  <c r="V105" i="174"/>
  <c r="V97" i="174"/>
  <c r="V89" i="174"/>
  <c r="V81" i="174"/>
  <c r="V73" i="174"/>
  <c r="V65" i="174"/>
  <c r="V57" i="174"/>
  <c r="V49" i="174"/>
  <c r="V40" i="174"/>
  <c r="V32" i="174"/>
  <c r="V23" i="174"/>
  <c r="V15" i="174"/>
  <c r="V7" i="174"/>
  <c r="V573" i="174"/>
  <c r="V580" i="174"/>
  <c r="V532" i="174"/>
  <c r="V484" i="174"/>
  <c r="V476" i="174"/>
  <c r="V467" i="174"/>
  <c r="V459" i="174"/>
  <c r="V451" i="174"/>
  <c r="V443" i="174"/>
  <c r="V435" i="174"/>
  <c r="V427" i="174"/>
  <c r="V419" i="174"/>
  <c r="V411" i="174"/>
  <c r="V403" i="174"/>
  <c r="V395" i="174"/>
  <c r="V387" i="174"/>
  <c r="V379" i="174"/>
  <c r="V371" i="174"/>
  <c r="V363" i="174"/>
  <c r="V327" i="174"/>
  <c r="V319" i="174"/>
  <c r="V311" i="174"/>
  <c r="V303" i="174"/>
  <c r="V296" i="174"/>
  <c r="V289" i="174"/>
  <c r="V281" i="174"/>
  <c r="V273" i="174"/>
  <c r="V265" i="174"/>
  <c r="V257" i="174"/>
  <c r="V249" i="174"/>
  <c r="V241" i="174"/>
  <c r="V233" i="174"/>
  <c r="V225" i="174"/>
  <c r="V217" i="174"/>
  <c r="V209" i="174"/>
  <c r="V201" i="174"/>
  <c r="V193" i="174"/>
  <c r="V185" i="174"/>
  <c r="V177" i="174"/>
  <c r="V169" i="174"/>
  <c r="V161" i="174"/>
  <c r="V153" i="174"/>
  <c r="V145" i="174"/>
  <c r="V137" i="174"/>
  <c r="V129" i="174"/>
  <c r="V121" i="174"/>
  <c r="V112" i="174"/>
  <c r="V104" i="174"/>
  <c r="V96" i="174"/>
  <c r="V88" i="174"/>
  <c r="V80" i="174"/>
  <c r="V72" i="174"/>
  <c r="V64" i="174"/>
  <c r="V56" i="174"/>
  <c r="V48" i="174"/>
  <c r="V39" i="174"/>
  <c r="V31" i="174"/>
  <c r="V22" i="174"/>
  <c r="V14" i="174"/>
  <c r="V587" i="174"/>
  <c r="V579" i="174"/>
  <c r="V571" i="174"/>
  <c r="V563" i="174"/>
  <c r="V555" i="174"/>
  <c r="V547" i="174"/>
  <c r="V539" i="174"/>
  <c r="V531" i="174"/>
  <c r="V523" i="174"/>
  <c r="V515" i="174"/>
  <c r="V507" i="174"/>
  <c r="V499" i="174"/>
  <c r="V491" i="174"/>
  <c r="V483" i="174"/>
  <c r="V475" i="174"/>
  <c r="V466" i="174"/>
  <c r="V458" i="174"/>
  <c r="V450" i="174"/>
  <c r="V442" i="174"/>
  <c r="V434" i="174"/>
  <c r="V426" i="174"/>
  <c r="V418" i="174"/>
  <c r="V410" i="174"/>
  <c r="V402" i="174"/>
  <c r="V394" i="174"/>
  <c r="V386" i="174"/>
  <c r="V378" i="174"/>
  <c r="V370" i="174"/>
  <c r="V362" i="174"/>
  <c r="V326" i="174"/>
  <c r="V318" i="174"/>
  <c r="V310" i="174"/>
  <c r="V302" i="174"/>
  <c r="V295" i="174"/>
  <c r="V288" i="174"/>
  <c r="V280" i="174"/>
  <c r="V272" i="174"/>
  <c r="V264" i="174"/>
  <c r="V256" i="174"/>
  <c r="V248" i="174"/>
  <c r="V240" i="174"/>
  <c r="V232" i="174"/>
  <c r="V224" i="174"/>
  <c r="V216" i="174"/>
  <c r="V208" i="174"/>
  <c r="V200" i="174"/>
  <c r="V192" i="174"/>
  <c r="V184" i="174"/>
  <c r="V176" i="174"/>
  <c r="V168" i="174"/>
  <c r="V160" i="174"/>
  <c r="V152" i="174"/>
  <c r="V144" i="174"/>
  <c r="V136" i="174"/>
  <c r="V128" i="174"/>
  <c r="V120" i="174"/>
  <c r="V111" i="174"/>
  <c r="V103" i="174"/>
  <c r="V95" i="174"/>
  <c r="V87" i="174"/>
  <c r="V79" i="174"/>
  <c r="V71" i="174"/>
  <c r="V63" i="174"/>
  <c r="V55" i="174"/>
  <c r="V47" i="174"/>
  <c r="V38" i="174"/>
  <c r="V30" i="174"/>
  <c r="V21" i="174"/>
  <c r="V13" i="174"/>
  <c r="V565" i="174"/>
  <c r="V525" i="174"/>
  <c r="V564" i="174"/>
  <c r="V508" i="174"/>
  <c r="V594" i="174"/>
  <c r="V586" i="174"/>
  <c r="V578" i="174"/>
  <c r="V570" i="174"/>
  <c r="V562" i="174"/>
  <c r="V554" i="174"/>
  <c r="V546" i="174"/>
  <c r="V538" i="174"/>
  <c r="V530" i="174"/>
  <c r="V522" i="174"/>
  <c r="V514" i="174"/>
  <c r="V506" i="174"/>
  <c r="V498" i="174"/>
  <c r="V490" i="174"/>
  <c r="V482" i="174"/>
  <c r="V474" i="174"/>
  <c r="V465" i="174"/>
  <c r="V457" i="174"/>
  <c r="V441" i="174"/>
  <c r="V433" i="174"/>
  <c r="V425" i="174"/>
  <c r="V417" i="174"/>
  <c r="V409" i="174"/>
  <c r="V401" i="174"/>
  <c r="V393" i="174"/>
  <c r="V385" i="174"/>
  <c r="V377" i="174"/>
  <c r="V369" i="174"/>
  <c r="V361" i="174"/>
  <c r="V325" i="174"/>
  <c r="V317" i="174"/>
  <c r="V309" i="174"/>
  <c r="V301" i="174"/>
  <c r="V294" i="174"/>
  <c r="V287" i="174"/>
  <c r="V279" i="174"/>
  <c r="V271" i="174"/>
  <c r="V263" i="174"/>
  <c r="V255" i="174"/>
  <c r="V247" i="174"/>
  <c r="V239" i="174"/>
  <c r="V231" i="174"/>
  <c r="V223" i="174"/>
  <c r="V215" i="174"/>
  <c r="V207" i="174"/>
  <c r="V199" i="174"/>
  <c r="V191" i="174"/>
  <c r="V183" i="174"/>
  <c r="V175" i="174"/>
  <c r="V167" i="174"/>
  <c r="V159" i="174"/>
  <c r="V151" i="174"/>
  <c r="V143" i="174"/>
  <c r="V135" i="174"/>
  <c r="V127" i="174"/>
  <c r="V119" i="174"/>
  <c r="V110" i="174"/>
  <c r="V102" i="174"/>
  <c r="V94" i="174"/>
  <c r="V86" i="174"/>
  <c r="V78" i="174"/>
  <c r="V70" i="174"/>
  <c r="V62" i="174"/>
  <c r="V54" i="174"/>
  <c r="V46" i="174"/>
  <c r="V37" i="174"/>
  <c r="V29" i="174"/>
  <c r="V20" i="174"/>
  <c r="V12" i="174"/>
  <c r="AC597" i="174" l="1"/>
  <c r="AC525" i="174"/>
  <c r="AC528" i="174"/>
  <c r="AC600" i="174"/>
  <c r="V25" i="174"/>
  <c r="V45" i="174"/>
  <c r="AC499" i="174" l="1"/>
  <c r="AC498" i="174"/>
  <c r="AC599" i="174"/>
  <c r="AC571" i="174"/>
  <c r="V420" i="174" l="1"/>
  <c r="V449" i="174"/>
  <c r="V471" i="174"/>
  <c r="V3" i="174" l="1"/>
  <c r="G492" i="174"/>
  <c r="G489" i="174"/>
  <c r="G494" i="174"/>
  <c r="G493" i="174"/>
  <c r="G491" i="174"/>
  <c r="G490" i="174"/>
  <c r="C494" i="174"/>
  <c r="C493" i="174"/>
  <c r="C492" i="174"/>
  <c r="C491" i="174"/>
  <c r="C490" i="174"/>
  <c r="C489" i="174"/>
  <c r="BE593" i="174"/>
  <c r="BE591" i="174"/>
  <c r="BE590" i="174"/>
  <c r="BE589" i="174"/>
  <c r="BE588" i="174"/>
  <c r="BE592" i="174"/>
  <c r="BE594" i="174"/>
  <c r="AO589" i="174" l="1"/>
  <c r="BB589" i="174"/>
  <c r="AP589" i="174"/>
  <c r="AN589" i="174"/>
  <c r="AP594" i="174"/>
  <c r="BB594" i="174"/>
  <c r="AN594" i="174"/>
  <c r="AO594" i="174"/>
  <c r="AP590" i="174"/>
  <c r="AO590" i="174"/>
  <c r="AN590" i="174"/>
  <c r="BB590" i="174"/>
  <c r="AO592" i="174"/>
  <c r="AN592" i="174"/>
  <c r="BB592" i="174"/>
  <c r="AP592" i="174"/>
  <c r="AN591" i="174"/>
  <c r="BB591" i="174"/>
  <c r="AO591" i="174"/>
  <c r="AP591" i="174"/>
  <c r="BB588" i="174"/>
  <c r="AO588" i="174"/>
  <c r="AP588" i="174"/>
  <c r="AN588" i="174"/>
  <c r="AP593" i="174"/>
  <c r="AO593" i="174"/>
  <c r="AN593" i="174"/>
  <c r="BB593" i="174"/>
  <c r="AY588" i="174" l="1"/>
  <c r="AY589" i="174"/>
  <c r="AY593" i="174"/>
  <c r="AY590" i="174"/>
  <c r="AY594" i="174"/>
  <c r="AY592" i="174"/>
  <c r="AY591" i="174"/>
  <c r="AC591" i="174" l="1"/>
  <c r="AC564" i="174"/>
  <c r="AC518" i="174" l="1"/>
  <c r="AC519" i="174"/>
  <c r="AC589" i="174"/>
  <c r="AC562" i="174"/>
  <c r="AC590" i="174"/>
  <c r="AC563" i="174"/>
  <c r="G488" i="174"/>
  <c r="AC492" i="174" l="1"/>
  <c r="G486" i="174"/>
  <c r="G487" i="174"/>
  <c r="C488" i="174"/>
  <c r="C487" i="174"/>
  <c r="C486" i="174"/>
  <c r="BE586" i="174"/>
  <c r="BE585" i="174"/>
  <c r="BE587" i="174"/>
  <c r="BE584" i="174"/>
  <c r="G482" i="174"/>
  <c r="G485" i="174" l="1"/>
  <c r="G484" i="174"/>
  <c r="G483" i="174"/>
  <c r="C485" i="174"/>
  <c r="C484" i="174"/>
  <c r="C483" i="174"/>
  <c r="C482" i="174"/>
  <c r="C255" i="174"/>
  <c r="AO584" i="174"/>
  <c r="AN584" i="174"/>
  <c r="AP584" i="174"/>
  <c r="BB584" i="174"/>
  <c r="BE582" i="174"/>
  <c r="BB587" i="174"/>
  <c r="AO587" i="174"/>
  <c r="AN587" i="174"/>
  <c r="AP587" i="174"/>
  <c r="BB585" i="174"/>
  <c r="AO585" i="174"/>
  <c r="AN585" i="174"/>
  <c r="AP585" i="174"/>
  <c r="BE579" i="174"/>
  <c r="BE580" i="174"/>
  <c r="BE583" i="174"/>
  <c r="AN586" i="174"/>
  <c r="AO586" i="174"/>
  <c r="BB586" i="174"/>
  <c r="AP586" i="174"/>
  <c r="BE581" i="174"/>
  <c r="AN579" i="174" l="1"/>
  <c r="AO579" i="174"/>
  <c r="AP579" i="174"/>
  <c r="BB579" i="174"/>
  <c r="AO582" i="174"/>
  <c r="AP582" i="174"/>
  <c r="BB582" i="174"/>
  <c r="AN582" i="174"/>
  <c r="AY586" i="174"/>
  <c r="AY585" i="174"/>
  <c r="AP583" i="174"/>
  <c r="BB583" i="174"/>
  <c r="AO583" i="174"/>
  <c r="AN583" i="174"/>
  <c r="AN581" i="174"/>
  <c r="AP581" i="174"/>
  <c r="BB581" i="174"/>
  <c r="AO581" i="174"/>
  <c r="AP580" i="174"/>
  <c r="AO580" i="174"/>
  <c r="BB580" i="174"/>
  <c r="AN580" i="174"/>
  <c r="AY584" i="174"/>
  <c r="AY587" i="174"/>
  <c r="AC586" i="174" l="1"/>
  <c r="AY580" i="174"/>
  <c r="AY582" i="174"/>
  <c r="AY583" i="174"/>
  <c r="AY581" i="174"/>
  <c r="AY579" i="174"/>
  <c r="AC584" i="174" l="1"/>
  <c r="AC514" i="174"/>
  <c r="G479" i="174"/>
  <c r="G480" i="174"/>
  <c r="AC483" i="174" l="1"/>
  <c r="G476" i="174"/>
  <c r="G475" i="174"/>
  <c r="G474" i="174"/>
  <c r="G477" i="174"/>
  <c r="G481" i="174"/>
  <c r="G478" i="174"/>
  <c r="C478" i="174"/>
  <c r="C477" i="174"/>
  <c r="C476" i="174"/>
  <c r="C475" i="174"/>
  <c r="C474" i="174"/>
  <c r="C481" i="174"/>
  <c r="C254" i="174"/>
  <c r="C480" i="174"/>
  <c r="C253" i="174"/>
  <c r="C479" i="174"/>
  <c r="BE571" i="174"/>
  <c r="BE577" i="174"/>
  <c r="BE578" i="174"/>
  <c r="BE576" i="174"/>
  <c r="BE573" i="174"/>
  <c r="BE575" i="174"/>
  <c r="BE574" i="174"/>
  <c r="BE572" i="174"/>
  <c r="AP572" i="174" l="1"/>
  <c r="AN572" i="174"/>
  <c r="AO572" i="174"/>
  <c r="BB572" i="174"/>
  <c r="AN576" i="174"/>
  <c r="AO576" i="174"/>
  <c r="AP576" i="174"/>
  <c r="BB576" i="174"/>
  <c r="BB574" i="174"/>
  <c r="AO574" i="174"/>
  <c r="AP574" i="174"/>
  <c r="AN574" i="174"/>
  <c r="AO578" i="174"/>
  <c r="AN578" i="174"/>
  <c r="BB578" i="174"/>
  <c r="AP578" i="174"/>
  <c r="BB575" i="174"/>
  <c r="AO575" i="174"/>
  <c r="AP575" i="174"/>
  <c r="AN575" i="174"/>
  <c r="BB577" i="174"/>
  <c r="AO577" i="174"/>
  <c r="AN577" i="174"/>
  <c r="AP577" i="174"/>
  <c r="AP573" i="174"/>
  <c r="BB573" i="174"/>
  <c r="AO573" i="174"/>
  <c r="AN573" i="174"/>
  <c r="AN571" i="174"/>
  <c r="AO571" i="174"/>
  <c r="BB571" i="174"/>
  <c r="AP571" i="174"/>
  <c r="AY575" i="174" l="1"/>
  <c r="AY573" i="174"/>
  <c r="AY574" i="174"/>
  <c r="AY577" i="174"/>
  <c r="AY578" i="174"/>
  <c r="AY571" i="174"/>
  <c r="AY576" i="174"/>
  <c r="AY572" i="174"/>
  <c r="G473" i="174" l="1"/>
  <c r="G472" i="174"/>
  <c r="C473" i="174"/>
  <c r="C472" i="174"/>
  <c r="AC480" i="174"/>
  <c r="BE569" i="174"/>
  <c r="BE568" i="174"/>
  <c r="BE570" i="174"/>
  <c r="BE567" i="174"/>
  <c r="AC577" i="174" l="1"/>
  <c r="AC508" i="174"/>
  <c r="AP567" i="174"/>
  <c r="BB567" i="174"/>
  <c r="AO567" i="174"/>
  <c r="AN567" i="174"/>
  <c r="AP570" i="174"/>
  <c r="AN570" i="174"/>
  <c r="BB570" i="174"/>
  <c r="AO570" i="174"/>
  <c r="AP568" i="174"/>
  <c r="AO568" i="174"/>
  <c r="AN568" i="174"/>
  <c r="BB568" i="174"/>
  <c r="BB569" i="174"/>
  <c r="AO569" i="174"/>
  <c r="AN569" i="174"/>
  <c r="AP569" i="174"/>
  <c r="G470" i="174" l="1"/>
  <c r="G471" i="174"/>
  <c r="C470" i="174"/>
  <c r="C471" i="174"/>
  <c r="AY568" i="174"/>
  <c r="AY567" i="174"/>
  <c r="AY569" i="174"/>
  <c r="AY570" i="174"/>
  <c r="BE565" i="174"/>
  <c r="BE566" i="174"/>
  <c r="AC472" i="174" l="1"/>
  <c r="G468" i="174"/>
  <c r="G469" i="174"/>
  <c r="C469" i="174"/>
  <c r="C468" i="174"/>
  <c r="AO566" i="174"/>
  <c r="AP566" i="174"/>
  <c r="AN566" i="174"/>
  <c r="BB566" i="174"/>
  <c r="BE563" i="174"/>
  <c r="BE564" i="174"/>
  <c r="AP565" i="174"/>
  <c r="AO565" i="174"/>
  <c r="AN565" i="174"/>
  <c r="BB565" i="174"/>
  <c r="AC569" i="174" l="1"/>
  <c r="AC500" i="174"/>
  <c r="AC570" i="174"/>
  <c r="AC541" i="174"/>
  <c r="AY566" i="174"/>
  <c r="AY565" i="174"/>
  <c r="AP564" i="174"/>
  <c r="AO564" i="174"/>
  <c r="BB564" i="174"/>
  <c r="AN564" i="174"/>
  <c r="BB563" i="174"/>
  <c r="AO563" i="174"/>
  <c r="AP563" i="174"/>
  <c r="AN563" i="174"/>
  <c r="AY564" i="174" l="1"/>
  <c r="AY563" i="174"/>
  <c r="E6" i="174"/>
  <c r="B6" i="174" s="1"/>
  <c r="Z6" i="174" s="1"/>
  <c r="Z3" i="174" s="1"/>
  <c r="G466" i="174" l="1"/>
  <c r="G465" i="174"/>
  <c r="G467" i="174"/>
  <c r="C466" i="174"/>
  <c r="C465" i="174"/>
  <c r="C467" i="174"/>
  <c r="BE559" i="174"/>
  <c r="BE562" i="174"/>
  <c r="BE560" i="174"/>
  <c r="BE561" i="174"/>
  <c r="AC469" i="174" l="1"/>
  <c r="AO561" i="174"/>
  <c r="AN561" i="174"/>
  <c r="BB561" i="174"/>
  <c r="AP561" i="174"/>
  <c r="AO560" i="174"/>
  <c r="AP560" i="174"/>
  <c r="BB560" i="174"/>
  <c r="AN560" i="174"/>
  <c r="AO562" i="174"/>
  <c r="BB562" i="174"/>
  <c r="AN562" i="174"/>
  <c r="AP562" i="174"/>
  <c r="AP559" i="174"/>
  <c r="AO559" i="174"/>
  <c r="AN559" i="174"/>
  <c r="BB559" i="174"/>
  <c r="AY560" i="174" l="1"/>
  <c r="AY559" i="174"/>
  <c r="AY562" i="174"/>
  <c r="AY561" i="174"/>
  <c r="C463" i="174" l="1"/>
  <c r="C251" i="174"/>
  <c r="G463" i="174"/>
  <c r="G464" i="174"/>
  <c r="C464" i="174"/>
  <c r="C252" i="174"/>
  <c r="BE557" i="174"/>
  <c r="BE558" i="174"/>
  <c r="BE555" i="174"/>
  <c r="BE556" i="174"/>
  <c r="BB556" i="174" l="1"/>
  <c r="AO556" i="174"/>
  <c r="AP556" i="174"/>
  <c r="AN556" i="174"/>
  <c r="BB555" i="174"/>
  <c r="AN555" i="174"/>
  <c r="AP555" i="174"/>
  <c r="AO555" i="174"/>
  <c r="AO558" i="174"/>
  <c r="AP558" i="174"/>
  <c r="AN558" i="174"/>
  <c r="BB558" i="174"/>
  <c r="AP557" i="174"/>
  <c r="AO557" i="174"/>
  <c r="BB557" i="174"/>
  <c r="AN557" i="174"/>
  <c r="G458" i="174"/>
  <c r="G460" i="174"/>
  <c r="G461" i="174"/>
  <c r="AE463" i="174" l="1"/>
  <c r="G462" i="174"/>
  <c r="G459" i="174"/>
  <c r="G457" i="174"/>
  <c r="G456" i="174"/>
  <c r="C460" i="174"/>
  <c r="C459" i="174"/>
  <c r="C458" i="174"/>
  <c r="C250" i="174"/>
  <c r="C457" i="174"/>
  <c r="C456" i="174"/>
  <c r="C249" i="174"/>
  <c r="C462" i="174"/>
  <c r="C461" i="174"/>
  <c r="AY556" i="174"/>
  <c r="AY557" i="174"/>
  <c r="AY558" i="174"/>
  <c r="BE551" i="174"/>
  <c r="AY555" i="174"/>
  <c r="BE548" i="174"/>
  <c r="BE549" i="174"/>
  <c r="BE547" i="174"/>
  <c r="BE550" i="174"/>
  <c r="BE546" i="174"/>
  <c r="BE553" i="174"/>
  <c r="BE552" i="174"/>
  <c r="BE554" i="174"/>
  <c r="AP553" i="174" l="1"/>
  <c r="AO553" i="174"/>
  <c r="AN553" i="174"/>
  <c r="BB553" i="174"/>
  <c r="AP549" i="174"/>
  <c r="AN549" i="174"/>
  <c r="BB549" i="174"/>
  <c r="AO549" i="174"/>
  <c r="BB546" i="174"/>
  <c r="AN546" i="174"/>
  <c r="AP546" i="174"/>
  <c r="AO546" i="174"/>
  <c r="BB548" i="174"/>
  <c r="AP548" i="174"/>
  <c r="AN548" i="174"/>
  <c r="AO548" i="174"/>
  <c r="AN554" i="174"/>
  <c r="AO554" i="174"/>
  <c r="BB554" i="174"/>
  <c r="AP554" i="174"/>
  <c r="BB550" i="174"/>
  <c r="AO550" i="174"/>
  <c r="AN550" i="174"/>
  <c r="AP550" i="174"/>
  <c r="BB551" i="174"/>
  <c r="AO551" i="174"/>
  <c r="AN551" i="174"/>
  <c r="AP551" i="174"/>
  <c r="AO552" i="174"/>
  <c r="AN552" i="174"/>
  <c r="AP552" i="174"/>
  <c r="BB552" i="174"/>
  <c r="BB547" i="174"/>
  <c r="AN547" i="174"/>
  <c r="AO547" i="174"/>
  <c r="AP547" i="174"/>
  <c r="G448" i="174" l="1"/>
  <c r="G449" i="174"/>
  <c r="G455" i="174"/>
  <c r="G447" i="174"/>
  <c r="G454" i="174"/>
  <c r="G446" i="174"/>
  <c r="G453" i="174"/>
  <c r="G452" i="174"/>
  <c r="G451" i="174"/>
  <c r="G450" i="174"/>
  <c r="C454" i="174"/>
  <c r="C446" i="174"/>
  <c r="C453" i="174"/>
  <c r="C452" i="174"/>
  <c r="C451" i="174"/>
  <c r="C450" i="174"/>
  <c r="C449" i="174"/>
  <c r="C448" i="174"/>
  <c r="C455" i="174"/>
  <c r="C447" i="174"/>
  <c r="AY553" i="174"/>
  <c r="AY548" i="174"/>
  <c r="AY550" i="174"/>
  <c r="BE534" i="174"/>
  <c r="BE545" i="174"/>
  <c r="AY552" i="174"/>
  <c r="BE541" i="174"/>
  <c r="AY549" i="174"/>
  <c r="BE540" i="174"/>
  <c r="BE538" i="174"/>
  <c r="BE533" i="174"/>
  <c r="BE537" i="174"/>
  <c r="AY551" i="174"/>
  <c r="BE539" i="174"/>
  <c r="BE536" i="174"/>
  <c r="AY547" i="174"/>
  <c r="AY546" i="174"/>
  <c r="BE542" i="174"/>
  <c r="BE544" i="174"/>
  <c r="BE543" i="174"/>
  <c r="BE535" i="174"/>
  <c r="AY554" i="174"/>
  <c r="AC490" i="174" l="1"/>
  <c r="AC529" i="174"/>
  <c r="AC558" i="174"/>
  <c r="AN537" i="174"/>
  <c r="BB537" i="174"/>
  <c r="AP537" i="174"/>
  <c r="AO537" i="174"/>
  <c r="AP535" i="174"/>
  <c r="AO535" i="174"/>
  <c r="AN535" i="174"/>
  <c r="BB535" i="174"/>
  <c r="AN541" i="174"/>
  <c r="AO541" i="174"/>
  <c r="AP541" i="174"/>
  <c r="BB541" i="174"/>
  <c r="AN533" i="174"/>
  <c r="AO533" i="174"/>
  <c r="AP533" i="174"/>
  <c r="BB533" i="174"/>
  <c r="AO543" i="174"/>
  <c r="AN543" i="174"/>
  <c r="AP543" i="174"/>
  <c r="BB543" i="174"/>
  <c r="AP536" i="174"/>
  <c r="AN536" i="174"/>
  <c r="AO536" i="174"/>
  <c r="BB536" i="174"/>
  <c r="BB538" i="174"/>
  <c r="AO538" i="174"/>
  <c r="AN538" i="174"/>
  <c r="AP538" i="174"/>
  <c r="BB545" i="174"/>
  <c r="AP545" i="174"/>
  <c r="AO545" i="174"/>
  <c r="AN545" i="174"/>
  <c r="AO544" i="174"/>
  <c r="BB544" i="174"/>
  <c r="AP544" i="174"/>
  <c r="AN544" i="174"/>
  <c r="AP539" i="174"/>
  <c r="BB539" i="174"/>
  <c r="AO539" i="174"/>
  <c r="AN539" i="174"/>
  <c r="BB540" i="174"/>
  <c r="AP540" i="174"/>
  <c r="AO540" i="174"/>
  <c r="AN540" i="174"/>
  <c r="AO534" i="174"/>
  <c r="AN534" i="174"/>
  <c r="AP534" i="174"/>
  <c r="BB534" i="174"/>
  <c r="BB542" i="174"/>
  <c r="AN542" i="174"/>
  <c r="AO542" i="174"/>
  <c r="AP542" i="174"/>
  <c r="AC459" i="174" l="1"/>
  <c r="AC547" i="174"/>
  <c r="AC482" i="174"/>
  <c r="AC550" i="174"/>
  <c r="AC523" i="174"/>
  <c r="AY535" i="174"/>
  <c r="AY540" i="174"/>
  <c r="AY538" i="174"/>
  <c r="AY539" i="174"/>
  <c r="AY545" i="174"/>
  <c r="AY534" i="174"/>
  <c r="AY536" i="174"/>
  <c r="AY533" i="174"/>
  <c r="AY544" i="174"/>
  <c r="AY542" i="174"/>
  <c r="AY543" i="174"/>
  <c r="AY541" i="174"/>
  <c r="AY537" i="174"/>
  <c r="AC456" i="174" l="1"/>
  <c r="AC540" i="174"/>
  <c r="AC477" i="174"/>
  <c r="G445" i="174" l="1"/>
  <c r="AC454" i="174" l="1"/>
  <c r="AC447" i="174"/>
  <c r="G443" i="174"/>
  <c r="G442" i="174"/>
  <c r="G441" i="174"/>
  <c r="G444" i="174"/>
  <c r="C442" i="174"/>
  <c r="C441" i="174"/>
  <c r="C445" i="174"/>
  <c r="C444" i="174"/>
  <c r="C443" i="174"/>
  <c r="BE531" i="174"/>
  <c r="BE530" i="174"/>
  <c r="BE529" i="174"/>
  <c r="BE528" i="174"/>
  <c r="BE527" i="174"/>
  <c r="BE532" i="174"/>
  <c r="AP528" i="174" l="1"/>
  <c r="AO528" i="174"/>
  <c r="AN528" i="174"/>
  <c r="BB528" i="174"/>
  <c r="AN529" i="174"/>
  <c r="AP529" i="174"/>
  <c r="AO529" i="174"/>
  <c r="BB529" i="174"/>
  <c r="BB532" i="174"/>
  <c r="AP532" i="174"/>
  <c r="AO532" i="174"/>
  <c r="AN532" i="174"/>
  <c r="AN530" i="174"/>
  <c r="AP530" i="174"/>
  <c r="AO530" i="174"/>
  <c r="BB530" i="174"/>
  <c r="AN527" i="174"/>
  <c r="BB527" i="174"/>
  <c r="AP527" i="174"/>
  <c r="AO527" i="174"/>
  <c r="BB531" i="174"/>
  <c r="AP531" i="174"/>
  <c r="AO531" i="174"/>
  <c r="AN531" i="174"/>
  <c r="AY528" i="174" l="1"/>
  <c r="AY531" i="174"/>
  <c r="AY532" i="174"/>
  <c r="AY530" i="174"/>
  <c r="AY529" i="174"/>
  <c r="AY527" i="174"/>
  <c r="G440" i="174" l="1"/>
  <c r="G439" i="174"/>
  <c r="G438" i="174"/>
  <c r="G436" i="174"/>
  <c r="G437" i="174"/>
  <c r="G435" i="174"/>
  <c r="C440" i="174"/>
  <c r="C439" i="174"/>
  <c r="C438" i="174"/>
  <c r="C437" i="174"/>
  <c r="C436" i="174"/>
  <c r="C248" i="174"/>
  <c r="C435" i="174"/>
  <c r="BE521" i="174"/>
  <c r="BE520" i="174"/>
  <c r="BE519" i="174"/>
  <c r="BE518" i="174"/>
  <c r="BE525" i="174"/>
  <c r="BE526" i="174"/>
  <c r="BE523" i="174"/>
  <c r="BE524" i="174"/>
  <c r="BE522" i="174"/>
  <c r="AC444" i="174" l="1"/>
  <c r="AC468" i="174"/>
  <c r="AC501" i="174"/>
  <c r="AC527" i="174"/>
  <c r="AC530" i="174"/>
  <c r="AC504" i="174"/>
  <c r="AN524" i="174"/>
  <c r="AO524" i="174"/>
  <c r="AP524" i="174"/>
  <c r="BB524" i="174"/>
  <c r="AP518" i="174"/>
  <c r="AO518" i="174"/>
  <c r="AN518" i="174"/>
  <c r="BB518" i="174"/>
  <c r="BB523" i="174"/>
  <c r="AO523" i="174"/>
  <c r="AP523" i="174"/>
  <c r="AN523" i="174"/>
  <c r="BB519" i="174"/>
  <c r="AO519" i="174"/>
  <c r="AN519" i="174"/>
  <c r="AP519" i="174"/>
  <c r="AP526" i="174"/>
  <c r="AN526" i="174"/>
  <c r="AO526" i="174"/>
  <c r="BB526" i="174"/>
  <c r="BB520" i="174"/>
  <c r="AO520" i="174"/>
  <c r="AN520" i="174"/>
  <c r="AP520" i="174"/>
  <c r="AO522" i="174"/>
  <c r="BB522" i="174"/>
  <c r="AP522" i="174"/>
  <c r="AN522" i="174"/>
  <c r="BB525" i="174"/>
  <c r="AO525" i="174"/>
  <c r="AP525" i="174"/>
  <c r="AN525" i="174"/>
  <c r="AN521" i="174"/>
  <c r="AP521" i="174"/>
  <c r="AO521" i="174"/>
  <c r="BB521" i="174"/>
  <c r="AC441" i="174" l="1"/>
  <c r="G432" i="174"/>
  <c r="G433" i="174"/>
  <c r="G434" i="174"/>
  <c r="C434" i="174"/>
  <c r="C432" i="174"/>
  <c r="C433" i="174"/>
  <c r="AY518" i="174"/>
  <c r="AY521" i="174"/>
  <c r="AY522" i="174"/>
  <c r="AY523" i="174"/>
  <c r="AY519" i="174"/>
  <c r="AY520" i="174"/>
  <c r="BE516" i="174"/>
  <c r="AY525" i="174"/>
  <c r="BE515" i="174"/>
  <c r="BE517" i="174"/>
  <c r="AY526" i="174"/>
  <c r="AY524" i="174"/>
  <c r="AC437" i="174" l="1"/>
  <c r="AN517" i="174"/>
  <c r="AO517" i="174"/>
  <c r="AP517" i="174"/>
  <c r="BB517" i="174"/>
  <c r="AP515" i="174"/>
  <c r="BB515" i="174"/>
  <c r="AO515" i="174"/>
  <c r="AN515" i="174"/>
  <c r="AN516" i="174"/>
  <c r="AO516" i="174"/>
  <c r="BB516" i="174"/>
  <c r="AP516" i="174"/>
  <c r="G426" i="174"/>
  <c r="G428" i="174"/>
  <c r="G429" i="174" l="1"/>
  <c r="G431" i="174"/>
  <c r="G430" i="174"/>
  <c r="G427" i="174"/>
  <c r="C429" i="174"/>
  <c r="C428" i="174"/>
  <c r="C427" i="174"/>
  <c r="C426" i="174"/>
  <c r="C430" i="174"/>
  <c r="C431" i="174"/>
  <c r="AC497" i="174"/>
  <c r="AC463" i="174"/>
  <c r="AC495" i="174"/>
  <c r="AC461" i="174"/>
  <c r="AY515" i="174"/>
  <c r="BE509" i="174"/>
  <c r="BE514" i="174"/>
  <c r="BE512" i="174"/>
  <c r="BE513" i="174"/>
  <c r="BE511" i="174"/>
  <c r="BE510" i="174"/>
  <c r="AY516" i="174"/>
  <c r="AY517" i="174"/>
  <c r="AC524" i="174"/>
  <c r="AC520" i="174"/>
  <c r="AC522" i="174"/>
  <c r="AC439" i="174" l="1"/>
  <c r="AE754" i="174"/>
  <c r="AE755" i="174"/>
  <c r="AE753" i="174"/>
  <c r="AE752" i="174"/>
  <c r="AE750" i="174"/>
  <c r="AE751" i="174"/>
  <c r="AE748" i="174"/>
  <c r="AE749" i="174"/>
  <c r="AE746" i="174"/>
  <c r="AE747" i="174"/>
  <c r="AE745" i="174"/>
  <c r="AE743" i="174"/>
  <c r="AE744" i="174"/>
  <c r="AE739" i="174"/>
  <c r="AE740" i="174"/>
  <c r="AE736" i="174"/>
  <c r="AE735" i="174"/>
  <c r="AE738" i="174"/>
  <c r="AE741" i="174"/>
  <c r="AE737" i="174"/>
  <c r="AE742" i="174"/>
  <c r="AE733" i="174"/>
  <c r="AE734" i="174"/>
  <c r="AE307" i="174"/>
  <c r="AE732" i="174"/>
  <c r="AE731" i="174"/>
  <c r="AE305" i="174"/>
  <c r="AE306" i="174"/>
  <c r="AE729" i="174"/>
  <c r="AE728" i="174"/>
  <c r="AE730" i="174"/>
  <c r="AE303" i="174"/>
  <c r="AE304" i="174"/>
  <c r="AE727" i="174"/>
  <c r="AE726" i="174"/>
  <c r="AE725" i="174"/>
  <c r="AE723" i="174"/>
  <c r="AE724" i="174"/>
  <c r="AE720" i="174"/>
  <c r="AE722" i="174"/>
  <c r="AE719" i="174"/>
  <c r="AE717" i="174"/>
  <c r="AE718" i="174"/>
  <c r="AE716" i="174"/>
  <c r="AE300" i="174"/>
  <c r="AE302" i="174"/>
  <c r="AE301" i="174"/>
  <c r="AE714" i="174"/>
  <c r="AE715" i="174"/>
  <c r="AE713" i="174"/>
  <c r="AE711" i="174"/>
  <c r="AE712" i="174"/>
  <c r="AE299" i="174"/>
  <c r="AE298" i="174"/>
  <c r="AE297" i="174"/>
  <c r="AE710" i="174"/>
  <c r="AE709" i="174"/>
  <c r="AE708" i="174"/>
  <c r="AE296" i="174"/>
  <c r="AE704" i="174"/>
  <c r="AE703" i="174"/>
  <c r="AE707" i="174"/>
  <c r="AE700" i="174"/>
  <c r="AE702" i="174"/>
  <c r="AE701" i="174"/>
  <c r="AE706" i="174"/>
  <c r="AE705" i="174"/>
  <c r="AE694" i="174"/>
  <c r="AE695" i="174"/>
  <c r="AE698" i="174"/>
  <c r="AE699" i="174"/>
  <c r="AE696" i="174"/>
  <c r="AE697" i="174"/>
  <c r="AE294" i="174"/>
  <c r="AE293" i="174"/>
  <c r="AE295" i="174"/>
  <c r="AE686" i="174"/>
  <c r="AE685" i="174"/>
  <c r="AE688" i="174"/>
  <c r="AE687" i="174"/>
  <c r="AE684" i="174"/>
  <c r="AE693" i="174"/>
  <c r="AE692" i="174"/>
  <c r="AE689" i="174"/>
  <c r="AE691" i="174"/>
  <c r="AE690" i="174"/>
  <c r="AE292" i="174"/>
  <c r="AE291" i="174"/>
  <c r="AE682" i="174"/>
  <c r="AE681" i="174"/>
  <c r="AE680" i="174"/>
  <c r="AE683" i="174"/>
  <c r="AE678" i="174"/>
  <c r="AE679" i="174"/>
  <c r="AE290" i="174"/>
  <c r="AE676" i="174"/>
  <c r="AE677" i="174"/>
  <c r="AE674" i="174"/>
  <c r="AE675" i="174"/>
  <c r="AE289" i="174"/>
  <c r="AE671" i="174"/>
  <c r="AE669" i="174"/>
  <c r="AE670" i="174"/>
  <c r="AE673" i="174"/>
  <c r="AE668" i="174"/>
  <c r="AE672" i="174"/>
  <c r="AE287" i="174"/>
  <c r="AE288" i="174"/>
  <c r="AE663" i="174"/>
  <c r="AE666" i="174"/>
  <c r="AE665" i="174"/>
  <c r="AE662" i="174"/>
  <c r="AE661" i="174"/>
  <c r="AE660" i="174"/>
  <c r="AE659" i="174"/>
  <c r="AE667" i="174"/>
  <c r="AE664" i="174"/>
  <c r="AE286" i="174"/>
  <c r="AE658" i="174"/>
  <c r="AE655" i="174"/>
  <c r="AE654" i="174"/>
  <c r="AE657" i="174"/>
  <c r="AE656" i="174"/>
  <c r="AE285" i="174"/>
  <c r="AE652" i="174"/>
  <c r="AE648" i="174"/>
  <c r="AE649" i="174"/>
  <c r="AE651" i="174"/>
  <c r="AE653" i="174"/>
  <c r="AE650" i="174"/>
  <c r="AE284" i="174"/>
  <c r="AE283" i="174"/>
  <c r="AE644" i="174"/>
  <c r="AE647" i="174"/>
  <c r="AE646" i="174"/>
  <c r="AE280" i="174"/>
  <c r="AE281" i="174"/>
  <c r="AE282" i="174"/>
  <c r="AE640" i="174"/>
  <c r="AE643" i="174"/>
  <c r="AE633" i="174"/>
  <c r="AE639" i="174"/>
  <c r="AE635" i="174"/>
  <c r="AE637" i="174"/>
  <c r="AE641" i="174"/>
  <c r="AE638" i="174"/>
  <c r="AE632" i="174"/>
  <c r="AE636" i="174"/>
  <c r="AE642" i="174"/>
  <c r="AE631" i="174"/>
  <c r="AE634" i="174"/>
  <c r="AE277" i="174"/>
  <c r="AE278" i="174"/>
  <c r="AE630" i="174"/>
  <c r="AE626" i="174"/>
  <c r="AE624" i="174"/>
  <c r="AE625" i="174"/>
  <c r="AE629" i="174"/>
  <c r="AE628" i="174"/>
  <c r="AE627" i="174"/>
  <c r="AE276" i="174"/>
  <c r="AE620" i="174"/>
  <c r="AE614" i="174"/>
  <c r="AE618" i="174"/>
  <c r="AE617" i="174"/>
  <c r="AE621" i="174"/>
  <c r="AE619" i="174"/>
  <c r="AE613" i="174"/>
  <c r="AE616" i="174"/>
  <c r="AE622" i="174"/>
  <c r="AE623" i="174"/>
  <c r="AE615" i="174"/>
  <c r="AE608" i="174"/>
  <c r="AE602" i="174"/>
  <c r="AE606" i="174"/>
  <c r="AE610" i="174"/>
  <c r="AE601" i="174"/>
  <c r="AE599" i="174"/>
  <c r="AE603" i="174"/>
  <c r="AE607" i="174"/>
  <c r="AE596" i="174"/>
  <c r="AE597" i="174"/>
  <c r="AE604" i="174"/>
  <c r="AE612" i="174"/>
  <c r="AE611" i="174"/>
  <c r="AE605" i="174"/>
  <c r="AE598" i="174"/>
  <c r="AE592" i="174"/>
  <c r="AE593" i="174"/>
  <c r="AE594" i="174"/>
  <c r="AE595" i="174"/>
  <c r="AE275" i="174"/>
  <c r="AE274" i="174"/>
  <c r="AE591" i="174"/>
  <c r="AE589" i="174"/>
  <c r="AE588" i="174"/>
  <c r="AE586" i="174"/>
  <c r="AE590" i="174"/>
  <c r="AE587" i="174"/>
  <c r="AE584" i="174"/>
  <c r="AE585" i="174"/>
  <c r="AE582" i="174"/>
  <c r="AE581" i="174"/>
  <c r="AE583" i="174"/>
  <c r="AE580" i="174"/>
  <c r="AE271" i="174"/>
  <c r="AE272" i="174"/>
  <c r="AE270" i="174"/>
  <c r="AE273" i="174"/>
  <c r="AE269" i="174"/>
  <c r="AE574" i="174"/>
  <c r="AE573" i="174"/>
  <c r="AE575" i="174"/>
  <c r="AE579" i="174"/>
  <c r="AE571" i="174"/>
  <c r="AE576" i="174"/>
  <c r="AE572" i="174"/>
  <c r="AE578" i="174"/>
  <c r="AE577" i="174"/>
  <c r="AE268" i="174"/>
  <c r="AE266" i="174"/>
  <c r="AE267" i="174"/>
  <c r="AE568" i="174"/>
  <c r="AE569" i="174"/>
  <c r="AE570" i="174"/>
  <c r="AE556" i="174"/>
  <c r="AE558" i="174"/>
  <c r="AE560" i="174"/>
  <c r="AE559" i="174"/>
  <c r="AE563" i="174"/>
  <c r="AE562" i="174"/>
  <c r="AE566" i="174"/>
  <c r="AE564" i="174"/>
  <c r="AE567" i="174"/>
  <c r="AE565" i="174"/>
  <c r="AE561" i="174"/>
  <c r="AE557" i="174"/>
  <c r="AE264" i="174"/>
  <c r="AE262" i="174"/>
  <c r="AE260" i="174"/>
  <c r="AE265" i="174"/>
  <c r="AE263" i="174"/>
  <c r="AE261" i="174"/>
  <c r="AE259" i="174"/>
  <c r="AE551" i="174"/>
  <c r="AE553" i="174"/>
  <c r="AE554" i="174"/>
  <c r="AE555" i="174"/>
  <c r="AE552" i="174"/>
  <c r="AE255" i="174"/>
  <c r="AE258" i="174"/>
  <c r="AE242" i="174"/>
  <c r="AE245" i="174"/>
  <c r="AE248" i="174"/>
  <c r="AE254" i="174"/>
  <c r="AE257" i="174"/>
  <c r="AE241" i="174"/>
  <c r="AE244" i="174"/>
  <c r="AE247" i="174"/>
  <c r="AE250" i="174"/>
  <c r="AE253" i="174"/>
  <c r="AE256" i="174"/>
  <c r="AE240" i="174"/>
  <c r="AE243" i="174"/>
  <c r="AE246" i="174"/>
  <c r="AE249" i="174"/>
  <c r="AE252" i="174"/>
  <c r="AE548" i="174"/>
  <c r="AE549" i="174"/>
  <c r="AE550" i="174"/>
  <c r="AE547" i="174"/>
  <c r="AE546" i="174"/>
  <c r="AE545" i="174"/>
  <c r="AE542" i="174"/>
  <c r="AE541" i="174"/>
  <c r="AE540" i="174"/>
  <c r="AE543" i="174"/>
  <c r="AE544" i="174"/>
  <c r="AE539" i="174"/>
  <c r="AE537" i="174"/>
  <c r="AE538" i="174"/>
  <c r="AE536" i="174"/>
  <c r="AE535" i="174"/>
  <c r="AE519" i="174"/>
  <c r="AE520" i="174"/>
  <c r="AE524" i="174"/>
  <c r="AE529" i="174"/>
  <c r="AE534" i="174"/>
  <c r="AE525" i="174"/>
  <c r="AE533" i="174"/>
  <c r="AE522" i="174"/>
  <c r="AE526" i="174"/>
  <c r="AE521" i="174"/>
  <c r="AE530" i="174"/>
  <c r="AE531" i="174"/>
  <c r="AE527" i="174"/>
  <c r="AE523" i="174"/>
  <c r="AE532" i="174"/>
  <c r="AE528" i="174"/>
  <c r="AE517" i="174"/>
  <c r="AE516" i="174"/>
  <c r="AE518" i="174"/>
  <c r="AE515" i="174"/>
  <c r="AE507" i="174"/>
  <c r="AE514" i="174"/>
  <c r="AE511" i="174"/>
  <c r="AE509" i="174"/>
  <c r="AE512" i="174"/>
  <c r="AE510" i="174"/>
  <c r="AE513" i="174"/>
  <c r="AE508" i="174"/>
  <c r="AE501" i="174"/>
  <c r="AE503" i="174"/>
  <c r="AE505" i="174"/>
  <c r="AE504" i="174"/>
  <c r="AE506" i="174"/>
  <c r="AE502" i="174"/>
  <c r="AE499" i="174"/>
  <c r="AE497" i="174"/>
  <c r="AE500" i="174"/>
  <c r="AE496" i="174"/>
  <c r="AE498" i="174"/>
  <c r="AE495" i="174"/>
  <c r="AE494" i="174"/>
  <c r="AE492" i="174"/>
  <c r="AE490" i="174"/>
  <c r="AE493" i="174"/>
  <c r="AE491" i="174"/>
  <c r="AE489" i="174"/>
  <c r="AE486" i="174"/>
  <c r="AE487" i="174"/>
  <c r="AE488" i="174"/>
  <c r="AE485" i="174"/>
  <c r="AE482" i="174"/>
  <c r="AE484" i="174"/>
  <c r="AE483" i="174"/>
  <c r="AE480" i="174"/>
  <c r="AE479" i="174"/>
  <c r="AE478" i="174"/>
  <c r="AE475" i="174"/>
  <c r="AE477" i="174"/>
  <c r="AE474" i="174"/>
  <c r="AE481" i="174"/>
  <c r="AE476" i="174"/>
  <c r="AE472" i="174"/>
  <c r="AE473" i="174"/>
  <c r="AE471" i="174"/>
  <c r="AE470" i="174"/>
  <c r="AE468" i="174"/>
  <c r="AE469" i="174"/>
  <c r="AE466" i="174"/>
  <c r="AE465" i="174"/>
  <c r="AE467" i="174"/>
  <c r="AE462" i="174"/>
  <c r="AE458" i="174"/>
  <c r="AE459" i="174"/>
  <c r="AE456" i="174"/>
  <c r="AE460" i="174"/>
  <c r="AE457" i="174"/>
  <c r="AE461" i="174"/>
  <c r="AE452" i="174"/>
  <c r="AE448" i="174"/>
  <c r="AE454" i="174"/>
  <c r="AE450" i="174"/>
  <c r="AE455" i="174"/>
  <c r="AE449" i="174"/>
  <c r="AE447" i="174"/>
  <c r="AE451" i="174"/>
  <c r="AE453" i="174"/>
  <c r="AE442" i="174"/>
  <c r="AE443" i="174"/>
  <c r="AE444" i="174"/>
  <c r="AE445" i="174"/>
  <c r="AE441" i="174"/>
  <c r="AE437" i="174"/>
  <c r="AE440" i="174"/>
  <c r="AE438" i="174"/>
  <c r="AE436" i="174"/>
  <c r="AE435" i="174"/>
  <c r="AE439" i="174"/>
  <c r="AE434" i="174"/>
  <c r="AE433" i="174"/>
  <c r="AE432" i="174"/>
  <c r="AC458" i="174"/>
  <c r="AN512" i="174"/>
  <c r="AO512" i="174"/>
  <c r="AP512" i="174"/>
  <c r="BB512" i="174"/>
  <c r="AO510" i="174"/>
  <c r="BB510" i="174"/>
  <c r="AN510" i="174"/>
  <c r="AP510" i="174"/>
  <c r="AO514" i="174"/>
  <c r="AN514" i="174"/>
  <c r="BB514" i="174"/>
  <c r="AP514" i="174"/>
  <c r="AN511" i="174"/>
  <c r="AP511" i="174"/>
  <c r="AO511" i="174"/>
  <c r="BB511" i="174"/>
  <c r="AO509" i="174"/>
  <c r="AP509" i="174"/>
  <c r="BB509" i="174"/>
  <c r="AN509" i="174"/>
  <c r="BB513" i="174"/>
  <c r="AP513" i="174"/>
  <c r="AO513" i="174"/>
  <c r="AN513" i="174"/>
  <c r="AE428" i="174" l="1"/>
  <c r="AE431" i="174"/>
  <c r="AE430" i="174"/>
  <c r="AE426" i="174"/>
  <c r="AE464" i="174"/>
  <c r="AE446" i="174"/>
  <c r="AD766" i="174"/>
  <c r="AD753" i="174"/>
  <c r="AD759" i="174"/>
  <c r="AD761" i="174"/>
  <c r="AD767" i="174"/>
  <c r="AD771" i="174"/>
  <c r="AD756" i="174"/>
  <c r="AD760" i="174"/>
  <c r="AD764" i="174"/>
  <c r="AD768" i="174"/>
  <c r="AD769" i="174"/>
  <c r="AD765" i="174"/>
  <c r="AD770" i="174"/>
  <c r="AD752" i="174"/>
  <c r="AD758" i="174"/>
  <c r="AD763" i="174"/>
  <c r="AD754" i="174"/>
  <c r="AC491" i="174"/>
  <c r="AY509" i="174"/>
  <c r="AY510" i="174"/>
  <c r="AY513" i="174"/>
  <c r="AY511" i="174"/>
  <c r="AC516" i="174"/>
  <c r="AY514" i="174"/>
  <c r="AY512" i="174"/>
  <c r="AE429" i="174" l="1"/>
  <c r="AE427" i="174"/>
  <c r="G425" i="174"/>
  <c r="AE600" i="174"/>
  <c r="AE279" i="174"/>
  <c r="AE251" i="174"/>
  <c r="C425" i="174"/>
  <c r="AD308" i="174"/>
  <c r="AD757" i="174"/>
  <c r="AD762" i="174"/>
  <c r="AD755" i="174"/>
  <c r="AC428" i="174"/>
  <c r="BE508" i="174"/>
  <c r="BE507" i="174"/>
  <c r="AC486" i="174" l="1"/>
  <c r="AC452" i="174"/>
  <c r="AC510" i="174"/>
  <c r="AC485" i="174"/>
  <c r="AP507" i="174"/>
  <c r="AO507" i="174"/>
  <c r="BB507" i="174"/>
  <c r="AN507" i="174"/>
  <c r="AC511" i="174"/>
  <c r="AP508" i="174"/>
  <c r="AO508" i="174"/>
  <c r="BB508" i="174"/>
  <c r="AN508" i="174"/>
  <c r="AY507" i="174" l="1"/>
  <c r="AY508" i="174"/>
  <c r="AE425" i="174" l="1"/>
  <c r="G423" i="174"/>
  <c r="G422" i="174"/>
  <c r="G421" i="174"/>
  <c r="G420" i="174"/>
  <c r="G419" i="174"/>
  <c r="G424" i="174"/>
  <c r="C419" i="174"/>
  <c r="C247" i="174"/>
  <c r="C424" i="174"/>
  <c r="C423" i="174"/>
  <c r="C422" i="174"/>
  <c r="C421" i="174"/>
  <c r="C420" i="174"/>
  <c r="BE499" i="174"/>
  <c r="BE498" i="174"/>
  <c r="BE506" i="174"/>
  <c r="BE505" i="174"/>
  <c r="BE504" i="174"/>
  <c r="BE503" i="174"/>
  <c r="BE500" i="174"/>
  <c r="BE502" i="174"/>
  <c r="BE501" i="174"/>
  <c r="AN505" i="174" l="1"/>
  <c r="BB505" i="174"/>
  <c r="AO505" i="174"/>
  <c r="AP505" i="174"/>
  <c r="AO502" i="174"/>
  <c r="AP502" i="174"/>
  <c r="BB502" i="174"/>
  <c r="AN502" i="174"/>
  <c r="BB500" i="174"/>
  <c r="AO500" i="174"/>
  <c r="AP500" i="174"/>
  <c r="AN500" i="174"/>
  <c r="BB506" i="174"/>
  <c r="AN506" i="174"/>
  <c r="AO506" i="174"/>
  <c r="AP506" i="174"/>
  <c r="AN503" i="174"/>
  <c r="BB503" i="174"/>
  <c r="AP503" i="174"/>
  <c r="AO503" i="174"/>
  <c r="AO498" i="174"/>
  <c r="BB498" i="174"/>
  <c r="AN498" i="174"/>
  <c r="AP498" i="174"/>
  <c r="AP501" i="174"/>
  <c r="AN501" i="174"/>
  <c r="AO501" i="174"/>
  <c r="BB501" i="174"/>
  <c r="AO504" i="174"/>
  <c r="AN504" i="174"/>
  <c r="BB504" i="174"/>
  <c r="AP504" i="174"/>
  <c r="BB499" i="174"/>
  <c r="AN499" i="174"/>
  <c r="AP499" i="174"/>
  <c r="AO499" i="174"/>
  <c r="AE419" i="174" l="1"/>
  <c r="AE424" i="174"/>
  <c r="AY500" i="174"/>
  <c r="AY498" i="174"/>
  <c r="AY504" i="174"/>
  <c r="AY506" i="174"/>
  <c r="AY502" i="174"/>
  <c r="AY499" i="174"/>
  <c r="AY501" i="174"/>
  <c r="AY503" i="174"/>
  <c r="AY505" i="174"/>
  <c r="AE422" i="174" l="1"/>
  <c r="AE423" i="174"/>
  <c r="AE421" i="174"/>
  <c r="AE420" i="174"/>
  <c r="AC421" i="174" l="1"/>
  <c r="G418" i="174"/>
  <c r="C246" i="174" l="1"/>
  <c r="C418" i="174"/>
  <c r="BE497" i="174"/>
  <c r="C415" i="174" l="1"/>
  <c r="C408" i="174"/>
  <c r="C414" i="174"/>
  <c r="C413" i="174"/>
  <c r="C407" i="174"/>
  <c r="C412" i="174"/>
  <c r="C411" i="174"/>
  <c r="C416" i="174"/>
  <c r="C410" i="174"/>
  <c r="C417" i="174"/>
  <c r="C409" i="174"/>
  <c r="BB497" i="174"/>
  <c r="AO497" i="174"/>
  <c r="AN497" i="174"/>
  <c r="AP497" i="174"/>
  <c r="G411" i="174"/>
  <c r="G415" i="174"/>
  <c r="G417" i="174" l="1"/>
  <c r="AE418" i="174"/>
  <c r="G416" i="174"/>
  <c r="G407" i="174"/>
  <c r="G414" i="174"/>
  <c r="G409" i="174"/>
  <c r="G408" i="174"/>
  <c r="G413" i="174"/>
  <c r="G412" i="174"/>
  <c r="G410" i="174"/>
  <c r="BE491" i="174"/>
  <c r="BE490" i="174"/>
  <c r="BE489" i="174"/>
  <c r="BE496" i="174"/>
  <c r="BE488" i="174"/>
  <c r="BE487" i="174"/>
  <c r="BE486" i="174"/>
  <c r="AY497" i="174"/>
  <c r="BE495" i="174"/>
  <c r="BE493" i="174"/>
  <c r="BE485" i="174"/>
  <c r="BE494" i="174"/>
  <c r="BE492" i="174"/>
  <c r="AO496" i="174" l="1"/>
  <c r="AN496" i="174"/>
  <c r="BB496" i="174"/>
  <c r="AP496" i="174"/>
  <c r="AP494" i="174"/>
  <c r="BB494" i="174"/>
  <c r="AO494" i="174"/>
  <c r="AN494" i="174"/>
  <c r="BB486" i="174"/>
  <c r="AN486" i="174"/>
  <c r="AO486" i="174"/>
  <c r="AP486" i="174"/>
  <c r="AN489" i="174"/>
  <c r="AO489" i="174"/>
  <c r="BB489" i="174"/>
  <c r="AP489" i="174"/>
  <c r="AP485" i="174"/>
  <c r="AO485" i="174"/>
  <c r="AN485" i="174"/>
  <c r="BB485" i="174"/>
  <c r="AP487" i="174"/>
  <c r="AO487" i="174"/>
  <c r="AN487" i="174"/>
  <c r="BB487" i="174"/>
  <c r="BB490" i="174"/>
  <c r="AN490" i="174"/>
  <c r="AP490" i="174"/>
  <c r="AO490" i="174"/>
  <c r="AO493" i="174"/>
  <c r="AP493" i="174"/>
  <c r="BB493" i="174"/>
  <c r="AN493" i="174"/>
  <c r="BB488" i="174"/>
  <c r="AO488" i="174"/>
  <c r="AP488" i="174"/>
  <c r="AN488" i="174"/>
  <c r="AP491" i="174"/>
  <c r="BB491" i="174"/>
  <c r="AO491" i="174"/>
  <c r="AN491" i="174"/>
  <c r="BB492" i="174"/>
  <c r="AN492" i="174"/>
  <c r="AP492" i="174"/>
  <c r="AO492" i="174"/>
  <c r="AN495" i="174"/>
  <c r="AO495" i="174"/>
  <c r="BB495" i="174"/>
  <c r="AP495" i="174"/>
  <c r="G396" i="174"/>
  <c r="G402" i="174"/>
  <c r="AE412" i="174" l="1"/>
  <c r="AE408" i="174"/>
  <c r="AE417" i="174"/>
  <c r="AE411" i="174"/>
  <c r="AE415" i="174"/>
  <c r="AE409" i="174"/>
  <c r="G405" i="174"/>
  <c r="G404" i="174"/>
  <c r="G400" i="174"/>
  <c r="G399" i="174"/>
  <c r="G406" i="174"/>
  <c r="G398" i="174"/>
  <c r="G397" i="174"/>
  <c r="G403" i="174"/>
  <c r="G401" i="174"/>
  <c r="C399" i="174"/>
  <c r="C406" i="174"/>
  <c r="C398" i="174"/>
  <c r="C405" i="174"/>
  <c r="C397" i="174"/>
  <c r="C404" i="174"/>
  <c r="C396" i="174"/>
  <c r="C403" i="174"/>
  <c r="C245" i="174"/>
  <c r="C402" i="174"/>
  <c r="C244" i="174"/>
  <c r="C401" i="174"/>
  <c r="C400" i="174"/>
  <c r="AY494" i="174"/>
  <c r="AY485" i="174"/>
  <c r="AY488" i="174"/>
  <c r="AY495" i="174"/>
  <c r="BE473" i="174"/>
  <c r="BE481" i="174"/>
  <c r="BE472" i="174"/>
  <c r="BE479" i="174"/>
  <c r="AY489" i="174"/>
  <c r="BE477" i="174"/>
  <c r="BE480" i="174"/>
  <c r="BE471" i="174"/>
  <c r="BE478" i="174"/>
  <c r="AY492" i="174"/>
  <c r="AY490" i="174"/>
  <c r="BE484" i="174"/>
  <c r="AY491" i="174"/>
  <c r="AY493" i="174"/>
  <c r="AY486" i="174"/>
  <c r="BE475" i="174"/>
  <c r="AY487" i="174"/>
  <c r="AY496" i="174"/>
  <c r="BE476" i="174"/>
  <c r="BE483" i="174"/>
  <c r="BE482" i="174"/>
  <c r="BE474" i="174"/>
  <c r="AE410" i="174" l="1"/>
  <c r="AE414" i="174"/>
  <c r="AE416" i="174"/>
  <c r="AE413" i="174"/>
  <c r="AE407" i="174"/>
  <c r="BB483" i="174"/>
  <c r="AO483" i="174"/>
  <c r="AN483" i="174"/>
  <c r="AP483" i="174"/>
  <c r="BB479" i="174"/>
  <c r="AO479" i="174"/>
  <c r="AN479" i="174"/>
  <c r="AP479" i="174"/>
  <c r="AP471" i="174"/>
  <c r="AN471" i="174"/>
  <c r="BB471" i="174"/>
  <c r="AO471" i="174"/>
  <c r="BB476" i="174"/>
  <c r="AO476" i="174"/>
  <c r="AP476" i="174"/>
  <c r="AN476" i="174"/>
  <c r="AO472" i="174"/>
  <c r="AN472" i="174"/>
  <c r="AP472" i="174"/>
  <c r="BB472" i="174"/>
  <c r="AO484" i="174"/>
  <c r="AN484" i="174"/>
  <c r="AP484" i="174"/>
  <c r="BB484" i="174"/>
  <c r="AN480" i="174"/>
  <c r="AP480" i="174"/>
  <c r="BB480" i="174"/>
  <c r="AO480" i="174"/>
  <c r="BB474" i="174"/>
  <c r="AO474" i="174"/>
  <c r="AN474" i="174"/>
  <c r="AP474" i="174"/>
  <c r="AO481" i="174"/>
  <c r="AP481" i="174"/>
  <c r="AN481" i="174"/>
  <c r="BB481" i="174"/>
  <c r="AO477" i="174"/>
  <c r="BB477" i="174"/>
  <c r="AP477" i="174"/>
  <c r="AN477" i="174"/>
  <c r="BB482" i="174"/>
  <c r="AO482" i="174"/>
  <c r="AN482" i="174"/>
  <c r="AP482" i="174"/>
  <c r="AN475" i="174"/>
  <c r="AP475" i="174"/>
  <c r="AO475" i="174"/>
  <c r="BB475" i="174"/>
  <c r="AP473" i="174"/>
  <c r="AN473" i="174"/>
  <c r="AO473" i="174"/>
  <c r="BB473" i="174"/>
  <c r="BB478" i="174"/>
  <c r="AO478" i="174"/>
  <c r="AN478" i="174"/>
  <c r="AP478" i="174"/>
  <c r="G395" i="174"/>
  <c r="AE406" i="174" l="1"/>
  <c r="AE399" i="174"/>
  <c r="AE402" i="174"/>
  <c r="AE396" i="174"/>
  <c r="G394" i="174"/>
  <c r="C394" i="174"/>
  <c r="C395" i="174"/>
  <c r="AC487" i="174"/>
  <c r="AC433" i="174"/>
  <c r="AC471" i="174"/>
  <c r="AY479" i="174"/>
  <c r="AY475" i="174"/>
  <c r="AY484" i="174"/>
  <c r="BE469" i="174"/>
  <c r="AY473" i="174"/>
  <c r="AY471" i="174"/>
  <c r="BE468" i="174"/>
  <c r="AC494" i="174"/>
  <c r="AY476" i="174"/>
  <c r="AY478" i="174"/>
  <c r="AY481" i="174"/>
  <c r="AY477" i="174"/>
  <c r="AY483" i="174"/>
  <c r="AY480" i="174"/>
  <c r="BE470" i="174"/>
  <c r="AY482" i="174"/>
  <c r="AY474" i="174"/>
  <c r="AY472" i="174"/>
  <c r="AE405" i="174" l="1"/>
  <c r="AE397" i="174"/>
  <c r="AE400" i="174"/>
  <c r="AE401" i="174"/>
  <c r="AE404" i="174"/>
  <c r="AE398" i="174"/>
  <c r="AE403" i="174"/>
  <c r="AO470" i="174"/>
  <c r="AN470" i="174"/>
  <c r="AP470" i="174"/>
  <c r="BB470" i="174"/>
  <c r="BB468" i="174"/>
  <c r="AO468" i="174"/>
  <c r="AP468" i="174"/>
  <c r="AN468" i="174"/>
  <c r="BB469" i="174"/>
  <c r="AP469" i="174"/>
  <c r="AO469" i="174"/>
  <c r="AN469" i="174"/>
  <c r="AE394" i="174" l="1"/>
  <c r="AE395" i="174"/>
  <c r="G392" i="174"/>
  <c r="G390" i="174"/>
  <c r="C391" i="174"/>
  <c r="G388" i="174"/>
  <c r="G387" i="174"/>
  <c r="G389" i="174"/>
  <c r="G391" i="174"/>
  <c r="G393" i="174"/>
  <c r="C393" i="174"/>
  <c r="C392" i="174"/>
  <c r="C390" i="174"/>
  <c r="C389" i="174"/>
  <c r="C388" i="174"/>
  <c r="C387" i="174"/>
  <c r="AC476" i="174"/>
  <c r="AC455" i="174"/>
  <c r="AY470" i="174"/>
  <c r="AY468" i="174"/>
  <c r="BE464" i="174"/>
  <c r="BE465" i="174"/>
  <c r="AY469" i="174"/>
  <c r="BE462" i="174"/>
  <c r="BE463" i="174"/>
  <c r="BE461" i="174"/>
  <c r="BE460" i="174"/>
  <c r="BE467" i="174"/>
  <c r="BE459" i="174"/>
  <c r="BE466" i="174"/>
  <c r="AC398" i="174" l="1"/>
  <c r="AC422" i="174"/>
  <c r="AC473" i="174"/>
  <c r="AC451" i="174"/>
  <c r="AP467" i="174"/>
  <c r="AO467" i="174"/>
  <c r="AN467" i="174"/>
  <c r="BB467" i="174"/>
  <c r="BB462" i="174"/>
  <c r="AO462" i="174"/>
  <c r="AP462" i="174"/>
  <c r="AN462" i="174"/>
  <c r="AO460" i="174"/>
  <c r="AP460" i="174"/>
  <c r="AN460" i="174"/>
  <c r="BB460" i="174"/>
  <c r="AO465" i="174"/>
  <c r="BB465" i="174"/>
  <c r="AP465" i="174"/>
  <c r="AN465" i="174"/>
  <c r="BB466" i="174"/>
  <c r="AN466" i="174"/>
  <c r="AP466" i="174"/>
  <c r="AO466" i="174"/>
  <c r="BB461" i="174"/>
  <c r="AO461" i="174"/>
  <c r="AN461" i="174"/>
  <c r="AP461" i="174"/>
  <c r="BB464" i="174"/>
  <c r="AP464" i="174"/>
  <c r="AN464" i="174"/>
  <c r="AO464" i="174"/>
  <c r="AP459" i="174"/>
  <c r="AN459" i="174"/>
  <c r="BB459" i="174"/>
  <c r="AO459" i="174"/>
  <c r="AN463" i="174"/>
  <c r="BB463" i="174"/>
  <c r="AP463" i="174"/>
  <c r="AO463" i="174"/>
  <c r="AE387" i="174" l="1"/>
  <c r="AE391" i="174"/>
  <c r="AE388" i="174"/>
  <c r="AE389" i="174"/>
  <c r="AE390" i="174"/>
  <c r="AY467" i="174"/>
  <c r="AY464" i="174"/>
  <c r="AY465" i="174"/>
  <c r="AY462" i="174"/>
  <c r="AY463" i="174"/>
  <c r="AY466" i="174"/>
  <c r="AY460" i="174"/>
  <c r="AY459" i="174"/>
  <c r="AY461" i="174"/>
  <c r="AE393" i="174" l="1"/>
  <c r="AE392" i="174"/>
  <c r="AC465" i="174" l="1"/>
  <c r="AC464" i="174"/>
  <c r="C243" i="174" l="1"/>
  <c r="C385" i="174" l="1"/>
  <c r="C386" i="174"/>
  <c r="C384" i="174"/>
  <c r="G386" i="174"/>
  <c r="G385" i="174" l="1"/>
  <c r="G384" i="174"/>
  <c r="BE458" i="174"/>
  <c r="BE457" i="174"/>
  <c r="BE456" i="174"/>
  <c r="BE455" i="174"/>
  <c r="BE454" i="174"/>
  <c r="AO455" i="174" l="1"/>
  <c r="BB455" i="174"/>
  <c r="AP455" i="174"/>
  <c r="AN455" i="174"/>
  <c r="AP456" i="174"/>
  <c r="AO456" i="174"/>
  <c r="BB456" i="174"/>
  <c r="AN456" i="174"/>
  <c r="BB457" i="174"/>
  <c r="AO457" i="174"/>
  <c r="AN457" i="174"/>
  <c r="AP457" i="174"/>
  <c r="AN454" i="174"/>
  <c r="BB454" i="174"/>
  <c r="AO454" i="174"/>
  <c r="AP454" i="174"/>
  <c r="AP458" i="174"/>
  <c r="AN458" i="174"/>
  <c r="AO458" i="174"/>
  <c r="BB458" i="174"/>
  <c r="AE384" i="174" l="1"/>
  <c r="AE386" i="174"/>
  <c r="AY455" i="174"/>
  <c r="AY456" i="174"/>
  <c r="AY454" i="174"/>
  <c r="AY457" i="174"/>
  <c r="AY458" i="174"/>
  <c r="AE385" i="174" l="1"/>
  <c r="G376" i="174"/>
  <c r="G377" i="174"/>
  <c r="G378" i="174"/>
  <c r="G382" i="174" l="1"/>
  <c r="G375" i="174"/>
  <c r="G381" i="174"/>
  <c r="G379" i="174"/>
  <c r="G383" i="174"/>
  <c r="G380" i="174"/>
  <c r="C383" i="174"/>
  <c r="C375" i="174"/>
  <c r="C382" i="174"/>
  <c r="C381" i="174"/>
  <c r="C242" i="174"/>
  <c r="C380" i="174"/>
  <c r="C379" i="174"/>
  <c r="C378" i="174"/>
  <c r="C377" i="174"/>
  <c r="C376" i="174"/>
  <c r="AC457" i="174"/>
  <c r="BE447" i="174"/>
  <c r="BE446" i="174"/>
  <c r="BE453" i="174"/>
  <c r="BE445" i="174"/>
  <c r="BE452" i="174"/>
  <c r="BE444" i="174"/>
  <c r="BE451" i="174"/>
  <c r="BE450" i="174"/>
  <c r="BE449" i="174"/>
  <c r="BE448" i="174"/>
  <c r="AO450" i="174" l="1"/>
  <c r="BB450" i="174"/>
  <c r="AN450" i="174"/>
  <c r="AP450" i="174"/>
  <c r="AO445" i="174"/>
  <c r="BB445" i="174"/>
  <c r="AN445" i="174"/>
  <c r="AP445" i="174"/>
  <c r="AO451" i="174"/>
  <c r="BB451" i="174"/>
  <c r="AP451" i="174"/>
  <c r="AN451" i="174"/>
  <c r="AO453" i="174"/>
  <c r="BB453" i="174"/>
  <c r="AN453" i="174"/>
  <c r="AP453" i="174"/>
  <c r="BB448" i="174"/>
  <c r="AO448" i="174"/>
  <c r="AP448" i="174"/>
  <c r="AN448" i="174"/>
  <c r="AN444" i="174"/>
  <c r="AO444" i="174"/>
  <c r="BB444" i="174"/>
  <c r="AP444" i="174"/>
  <c r="AN446" i="174"/>
  <c r="AO446" i="174"/>
  <c r="AP446" i="174"/>
  <c r="BB446" i="174"/>
  <c r="AO449" i="174"/>
  <c r="BB449" i="174"/>
  <c r="AP449" i="174"/>
  <c r="AN449" i="174"/>
  <c r="AP452" i="174"/>
  <c r="AN452" i="174"/>
  <c r="BB452" i="174"/>
  <c r="AO452" i="174"/>
  <c r="AO447" i="174"/>
  <c r="AN447" i="174"/>
  <c r="BB447" i="174"/>
  <c r="AP447" i="174"/>
  <c r="AE381" i="174" l="1"/>
  <c r="AE382" i="174"/>
  <c r="AE379" i="174"/>
  <c r="AE377" i="174"/>
  <c r="AE378" i="174"/>
  <c r="AE376" i="174"/>
  <c r="AY448" i="174"/>
  <c r="AY451" i="174"/>
  <c r="AY445" i="174"/>
  <c r="AY449" i="174"/>
  <c r="AY450" i="174"/>
  <c r="AY453" i="174"/>
  <c r="AY447" i="174"/>
  <c r="AY444" i="174"/>
  <c r="AY452" i="174"/>
  <c r="AY446" i="174"/>
  <c r="AE380" i="174" l="1"/>
  <c r="AE375" i="174"/>
  <c r="AE383" i="174"/>
  <c r="AC450" i="174"/>
  <c r="AC427" i="174"/>
  <c r="AC426" i="174"/>
  <c r="AC449" i="174"/>
  <c r="AC381" i="174" l="1"/>
  <c r="AA34" i="99" l="1"/>
  <c r="AA1" i="99"/>
  <c r="G374" i="174"/>
  <c r="C374" i="174"/>
  <c r="BE443" i="174"/>
  <c r="AP443" i="174" l="1"/>
  <c r="BB443" i="174"/>
  <c r="AN443" i="174"/>
  <c r="AO443" i="174"/>
  <c r="AY443" i="174" l="1"/>
  <c r="AE374" i="174" l="1"/>
  <c r="G372" i="174" l="1"/>
  <c r="G370" i="174"/>
  <c r="G369" i="174"/>
  <c r="G371" i="174"/>
  <c r="G368" i="174"/>
  <c r="G373" i="174"/>
  <c r="C370" i="174"/>
  <c r="C369" i="174"/>
  <c r="C368" i="174"/>
  <c r="C373" i="174"/>
  <c r="C372" i="174"/>
  <c r="C371" i="174"/>
  <c r="AC394" i="174"/>
  <c r="BE441" i="174"/>
  <c r="BE440" i="174"/>
  <c r="BE439" i="174"/>
  <c r="BE438" i="174"/>
  <c r="BE437" i="174"/>
  <c r="BE442" i="174"/>
  <c r="BE436" i="174"/>
  <c r="AC443" i="174"/>
  <c r="AN438" i="174" l="1"/>
  <c r="AP438" i="174"/>
  <c r="BB438" i="174"/>
  <c r="AO438" i="174"/>
  <c r="BB436" i="174"/>
  <c r="AO436" i="174"/>
  <c r="AN436" i="174"/>
  <c r="AP436" i="174"/>
  <c r="AP439" i="174"/>
  <c r="AN439" i="174"/>
  <c r="AO439" i="174"/>
  <c r="BB439" i="174"/>
  <c r="BB442" i="174"/>
  <c r="AN442" i="174"/>
  <c r="AO442" i="174"/>
  <c r="AP442" i="174"/>
  <c r="AP440" i="174"/>
  <c r="AN440" i="174"/>
  <c r="BB440" i="174"/>
  <c r="AO440" i="174"/>
  <c r="AN437" i="174"/>
  <c r="AO437" i="174"/>
  <c r="BB437" i="174"/>
  <c r="AP437" i="174"/>
  <c r="BB441" i="174"/>
  <c r="AN441" i="174"/>
  <c r="AP441" i="174"/>
  <c r="AO441" i="174"/>
  <c r="AE368" i="174" l="1"/>
  <c r="AE372" i="174"/>
  <c r="AY436" i="174"/>
  <c r="AY441" i="174"/>
  <c r="AY440" i="174"/>
  <c r="AY437" i="174"/>
  <c r="AY442" i="174"/>
  <c r="AY439" i="174"/>
  <c r="AY438" i="174"/>
  <c r="AE370" i="174" l="1"/>
  <c r="AE369" i="174"/>
  <c r="AE373" i="174"/>
  <c r="AE371" i="174"/>
  <c r="AC442" i="174" l="1"/>
  <c r="AC393" i="174"/>
  <c r="AC373" i="174" l="1"/>
  <c r="G367" i="174"/>
  <c r="G366" i="174"/>
  <c r="C367" i="174"/>
  <c r="C366" i="174"/>
  <c r="BE435" i="174"/>
  <c r="BE434" i="174"/>
  <c r="BB434" i="174" l="1"/>
  <c r="AP434" i="174"/>
  <c r="AN434" i="174"/>
  <c r="AO434" i="174"/>
  <c r="AO435" i="174"/>
  <c r="BB435" i="174"/>
  <c r="AP435" i="174"/>
  <c r="AN435" i="174"/>
  <c r="AY435" i="174" l="1"/>
  <c r="AY434" i="174"/>
  <c r="AE366" i="174" l="1"/>
  <c r="AE367" i="174"/>
  <c r="G365" i="174"/>
  <c r="G362" i="174"/>
  <c r="G361" i="174"/>
  <c r="G363" i="174"/>
  <c r="G360" i="174"/>
  <c r="G364" i="174"/>
  <c r="BE425" i="174"/>
  <c r="BE432" i="174"/>
  <c r="BE433" i="174"/>
  <c r="BE431" i="174"/>
  <c r="BE429" i="174"/>
  <c r="BE428" i="174"/>
  <c r="BE427" i="174"/>
  <c r="BE430" i="174"/>
  <c r="BE426" i="174"/>
  <c r="C360" i="174" l="1"/>
  <c r="C365" i="174"/>
  <c r="C364" i="174"/>
  <c r="C361" i="174"/>
  <c r="C362" i="174"/>
  <c r="C363" i="174"/>
  <c r="AC434" i="174"/>
  <c r="AC387" i="174"/>
  <c r="AC435" i="174"/>
  <c r="AC414" i="174"/>
  <c r="AO428" i="174"/>
  <c r="AP428" i="174"/>
  <c r="BB428" i="174"/>
  <c r="AN428" i="174"/>
  <c r="BB433" i="174"/>
  <c r="AP433" i="174"/>
  <c r="AN433" i="174"/>
  <c r="AO433" i="174"/>
  <c r="BB426" i="174"/>
  <c r="AP426" i="174"/>
  <c r="AN426" i="174"/>
  <c r="AO426" i="174"/>
  <c r="AN429" i="174"/>
  <c r="BB429" i="174"/>
  <c r="AP429" i="174"/>
  <c r="AO429" i="174"/>
  <c r="BB432" i="174"/>
  <c r="AN432" i="174"/>
  <c r="AP432" i="174"/>
  <c r="AO432" i="174"/>
  <c r="AO430" i="174"/>
  <c r="BB430" i="174"/>
  <c r="AN430" i="174"/>
  <c r="AP430" i="174"/>
  <c r="BB431" i="174"/>
  <c r="AO431" i="174"/>
  <c r="AN431" i="174"/>
  <c r="AP431" i="174"/>
  <c r="AN427" i="174"/>
  <c r="AO427" i="174"/>
  <c r="BB427" i="174"/>
  <c r="AP427" i="174"/>
  <c r="AO425" i="174"/>
  <c r="BB425" i="174"/>
  <c r="AP425" i="174"/>
  <c r="AN425" i="174"/>
  <c r="AE361" i="174" l="1"/>
  <c r="AE365" i="174"/>
  <c r="AE362" i="174"/>
  <c r="AY428" i="174"/>
  <c r="AY430" i="174"/>
  <c r="AY433" i="174"/>
  <c r="AY425" i="174"/>
  <c r="AY427" i="174"/>
  <c r="AY429" i="174"/>
  <c r="AY431" i="174"/>
  <c r="AY426" i="174"/>
  <c r="AY432" i="174"/>
  <c r="G348" i="174"/>
  <c r="G351" i="174"/>
  <c r="G354" i="174"/>
  <c r="AE360" i="174" l="1"/>
  <c r="AE363" i="174"/>
  <c r="AE364" i="174"/>
  <c r="G355" i="174"/>
  <c r="G347" i="174"/>
  <c r="G352" i="174"/>
  <c r="G358" i="174"/>
  <c r="G350" i="174"/>
  <c r="G359" i="174"/>
  <c r="G357" i="174"/>
  <c r="G349" i="174"/>
  <c r="G353" i="174"/>
  <c r="G356" i="174"/>
  <c r="C347" i="174"/>
  <c r="AC411" i="174"/>
  <c r="BE423" i="174"/>
  <c r="BE415" i="174"/>
  <c r="BE424" i="174"/>
  <c r="BE414" i="174"/>
  <c r="BE416" i="174"/>
  <c r="BE422" i="174"/>
  <c r="BE421" i="174"/>
  <c r="BE413" i="174"/>
  <c r="BE419" i="174"/>
  <c r="BE411" i="174"/>
  <c r="BE420" i="174"/>
  <c r="BE418" i="174"/>
  <c r="BE412" i="174"/>
  <c r="BE410" i="174"/>
  <c r="BE417" i="174"/>
  <c r="AC431" i="174"/>
  <c r="C351" i="174" l="1"/>
  <c r="C352" i="174"/>
  <c r="C348" i="174"/>
  <c r="C349" i="174"/>
  <c r="C357" i="174"/>
  <c r="C355" i="174"/>
  <c r="C358" i="174"/>
  <c r="C354" i="174"/>
  <c r="C353" i="174"/>
  <c r="C359" i="174"/>
  <c r="C356" i="174"/>
  <c r="C350" i="174"/>
  <c r="AC425" i="174"/>
  <c r="AC380" i="174"/>
  <c r="AC412" i="174"/>
  <c r="BB418" i="174"/>
  <c r="AP418" i="174"/>
  <c r="AN418" i="174"/>
  <c r="AO418" i="174"/>
  <c r="AP423" i="174"/>
  <c r="AO423" i="174"/>
  <c r="AN423" i="174"/>
  <c r="BB423" i="174"/>
  <c r="BB412" i="174"/>
  <c r="AP412" i="174"/>
  <c r="AN412" i="174"/>
  <c r="AO412" i="174"/>
  <c r="AN422" i="174"/>
  <c r="AP422" i="174"/>
  <c r="AO422" i="174"/>
  <c r="BB422" i="174"/>
  <c r="AP420" i="174"/>
  <c r="AN420" i="174"/>
  <c r="BB420" i="174"/>
  <c r="AO420" i="174"/>
  <c r="AO414" i="174"/>
  <c r="AN414" i="174"/>
  <c r="BB414" i="174"/>
  <c r="AP414" i="174"/>
  <c r="AO416" i="174"/>
  <c r="BB416" i="174"/>
  <c r="AP416" i="174"/>
  <c r="AN416" i="174"/>
  <c r="AO411" i="174"/>
  <c r="AP411" i="174"/>
  <c r="AN411" i="174"/>
  <c r="BB411" i="174"/>
  <c r="AN424" i="174"/>
  <c r="AO424" i="174"/>
  <c r="AP424" i="174"/>
  <c r="BB424" i="174"/>
  <c r="AO417" i="174"/>
  <c r="AP417" i="174"/>
  <c r="AN417" i="174"/>
  <c r="BB417" i="174"/>
  <c r="AP413" i="174"/>
  <c r="AN413" i="174"/>
  <c r="BB413" i="174"/>
  <c r="AO413" i="174"/>
  <c r="BB419" i="174"/>
  <c r="AO419" i="174"/>
  <c r="AP419" i="174"/>
  <c r="AN419" i="174"/>
  <c r="AN415" i="174"/>
  <c r="AO415" i="174"/>
  <c r="AP415" i="174"/>
  <c r="BB415" i="174"/>
  <c r="AC432" i="174"/>
  <c r="AP410" i="174"/>
  <c r="AO410" i="174"/>
  <c r="BB410" i="174"/>
  <c r="AN410" i="174"/>
  <c r="AP421" i="174"/>
  <c r="BB421" i="174"/>
  <c r="AN421" i="174"/>
  <c r="AO421" i="174"/>
  <c r="AC429" i="174"/>
  <c r="AC363" i="174" l="1"/>
  <c r="AE347" i="174"/>
  <c r="AE355" i="174"/>
  <c r="AE349" i="174"/>
  <c r="AE352" i="174"/>
  <c r="AE350" i="174"/>
  <c r="AE359" i="174"/>
  <c r="AE358" i="174"/>
  <c r="AE351" i="174"/>
  <c r="AE354" i="174"/>
  <c r="AE348" i="174"/>
  <c r="AY423" i="174"/>
  <c r="AY417" i="174"/>
  <c r="AY416" i="174"/>
  <c r="AY413" i="174"/>
  <c r="AY412" i="174"/>
  <c r="AY415" i="174"/>
  <c r="AY411" i="174"/>
  <c r="AY421" i="174"/>
  <c r="AY414" i="174"/>
  <c r="AY422" i="174"/>
  <c r="AY410" i="174"/>
  <c r="AY418" i="174"/>
  <c r="AY424" i="174"/>
  <c r="AY420" i="174"/>
  <c r="AY419" i="174"/>
  <c r="AE353" i="174" l="1"/>
  <c r="AE356" i="174"/>
  <c r="AE357" i="174"/>
  <c r="AC349" i="174"/>
  <c r="AC358" i="174" l="1"/>
  <c r="AC355" i="174"/>
  <c r="AC424" i="174"/>
  <c r="AC413" i="174"/>
  <c r="AC410" i="174"/>
  <c r="AC366" i="174"/>
  <c r="AC420" i="174"/>
  <c r="AC397" i="174"/>
  <c r="AC423" i="174"/>
  <c r="G340" i="174"/>
  <c r="G342" i="174"/>
  <c r="AC347" i="174" l="1"/>
  <c r="G346" i="174"/>
  <c r="G345" i="174"/>
  <c r="G343" i="174"/>
  <c r="G341" i="174"/>
  <c r="G344" i="174"/>
  <c r="BE404" i="174"/>
  <c r="BE403" i="174"/>
  <c r="BE402" i="174"/>
  <c r="BE409" i="174"/>
  <c r="BE401" i="174"/>
  <c r="BE408" i="174"/>
  <c r="BE400" i="174"/>
  <c r="BE407" i="174"/>
  <c r="BE398" i="174"/>
  <c r="BE405" i="174"/>
  <c r="BE406" i="174"/>
  <c r="BE399" i="174"/>
  <c r="C342" i="174" l="1"/>
  <c r="C340" i="174"/>
  <c r="C346" i="174"/>
  <c r="C345" i="174"/>
  <c r="C341" i="174"/>
  <c r="C343" i="174"/>
  <c r="C344" i="174"/>
  <c r="AO399" i="174"/>
  <c r="BB399" i="174"/>
  <c r="AN399" i="174"/>
  <c r="AP399" i="174"/>
  <c r="BB407" i="174"/>
  <c r="AO407" i="174"/>
  <c r="AP407" i="174"/>
  <c r="AN407" i="174"/>
  <c r="AO409" i="174"/>
  <c r="AP409" i="174"/>
  <c r="AN409" i="174"/>
  <c r="BB409" i="174"/>
  <c r="AO406" i="174"/>
  <c r="AN406" i="174"/>
  <c r="BB406" i="174"/>
  <c r="AP406" i="174"/>
  <c r="AP400" i="174"/>
  <c r="BB400" i="174"/>
  <c r="AO400" i="174"/>
  <c r="AN400" i="174"/>
  <c r="BB402" i="174"/>
  <c r="AP402" i="174"/>
  <c r="AN402" i="174"/>
  <c r="AO402" i="174"/>
  <c r="AP405" i="174"/>
  <c r="AN405" i="174"/>
  <c r="AO405" i="174"/>
  <c r="BB405" i="174"/>
  <c r="AN408" i="174"/>
  <c r="BB408" i="174"/>
  <c r="AP408" i="174"/>
  <c r="AO408" i="174"/>
  <c r="BB403" i="174"/>
  <c r="AP403" i="174"/>
  <c r="AO403" i="174"/>
  <c r="AN403" i="174"/>
  <c r="BB398" i="174"/>
  <c r="AN398" i="174"/>
  <c r="AP398" i="174"/>
  <c r="AO398" i="174"/>
  <c r="AO401" i="174"/>
  <c r="AN401" i="174"/>
  <c r="BB401" i="174"/>
  <c r="AP401" i="174"/>
  <c r="AN404" i="174"/>
  <c r="AP404" i="174"/>
  <c r="BB404" i="174"/>
  <c r="AO404" i="174"/>
  <c r="AE343" i="174" l="1"/>
  <c r="AE341" i="174"/>
  <c r="AE345" i="174"/>
  <c r="AE340" i="174"/>
  <c r="AE342" i="174"/>
  <c r="AY409" i="174"/>
  <c r="AY407" i="174"/>
  <c r="AY402" i="174"/>
  <c r="AY398" i="174"/>
  <c r="AY406" i="174"/>
  <c r="AY404" i="174"/>
  <c r="AY408" i="174"/>
  <c r="AY403" i="174"/>
  <c r="AY400" i="174"/>
  <c r="AY399" i="174"/>
  <c r="AY401" i="174"/>
  <c r="AY405" i="174"/>
  <c r="AE344" i="174" l="1"/>
  <c r="AE346" i="174"/>
  <c r="AC401" i="174"/>
  <c r="AC409" i="174"/>
  <c r="AC346" i="174" l="1"/>
  <c r="G339" i="174"/>
  <c r="AC345" i="174"/>
  <c r="AC361" i="174"/>
  <c r="AC400" i="174"/>
  <c r="AC403" i="174"/>
  <c r="AC385" i="174"/>
  <c r="AC402" i="174"/>
  <c r="AC384" i="174"/>
  <c r="AC386" i="174"/>
  <c r="BE397" i="174"/>
  <c r="AC407" i="174"/>
  <c r="AC343" i="174" l="1"/>
  <c r="C339" i="174"/>
  <c r="AP397" i="174"/>
  <c r="AO397" i="174"/>
  <c r="AN397" i="174"/>
  <c r="BB397" i="174"/>
  <c r="AE339" i="174" l="1"/>
  <c r="AY397" i="174"/>
  <c r="G330" i="174" l="1"/>
  <c r="G334" i="174"/>
  <c r="G328" i="174"/>
  <c r="G333" i="174"/>
  <c r="G338" i="174"/>
  <c r="G332" i="174"/>
  <c r="G331" i="174"/>
  <c r="G337" i="174"/>
  <c r="G329" i="174"/>
  <c r="G336" i="174"/>
  <c r="G335" i="174"/>
  <c r="C330" i="174"/>
  <c r="C334" i="174"/>
  <c r="C333" i="174"/>
  <c r="C335" i="174"/>
  <c r="C337" i="174"/>
  <c r="C331" i="174"/>
  <c r="C336" i="174"/>
  <c r="C329" i="174"/>
  <c r="C338" i="174"/>
  <c r="C332" i="174"/>
  <c r="C328" i="174"/>
  <c r="BE355" i="174"/>
  <c r="BE347" i="174"/>
  <c r="BE350" i="174"/>
  <c r="BE346" i="174"/>
  <c r="BE353" i="174"/>
  <c r="BE349" i="174"/>
  <c r="BE345" i="174"/>
  <c r="BE356" i="174"/>
  <c r="BE352" i="174"/>
  <c r="BE348" i="174"/>
  <c r="BE351" i="174"/>
  <c r="BE354" i="174"/>
  <c r="BE390" i="174"/>
  <c r="BE382" i="174"/>
  <c r="BE389" i="174"/>
  <c r="BE388" i="174"/>
  <c r="BE396" i="174"/>
  <c r="BE395" i="174"/>
  <c r="BE387" i="174"/>
  <c r="BE394" i="174"/>
  <c r="BE386" i="174"/>
  <c r="BE385" i="174"/>
  <c r="BE392" i="174"/>
  <c r="BE384" i="174"/>
  <c r="BE393" i="174"/>
  <c r="BE391" i="174"/>
  <c r="BE383" i="174"/>
  <c r="AO348" i="174" l="1"/>
  <c r="AP348" i="174"/>
  <c r="AN348" i="174"/>
  <c r="BB348" i="174"/>
  <c r="AP356" i="174"/>
  <c r="AO356" i="174"/>
  <c r="AN356" i="174"/>
  <c r="BB356" i="174"/>
  <c r="AO345" i="174"/>
  <c r="AP345" i="174"/>
  <c r="AN345" i="174"/>
  <c r="BB345" i="174"/>
  <c r="AN353" i="174"/>
  <c r="AP353" i="174"/>
  <c r="AO353" i="174"/>
  <c r="BB353" i="174"/>
  <c r="AO350" i="174"/>
  <c r="AN350" i="174"/>
  <c r="AP350" i="174"/>
  <c r="BB350" i="174"/>
  <c r="AO351" i="174"/>
  <c r="AN351" i="174"/>
  <c r="AP351" i="174"/>
  <c r="BB351" i="174"/>
  <c r="AN347" i="174"/>
  <c r="AO347" i="174"/>
  <c r="AP347" i="174"/>
  <c r="BB347" i="174"/>
  <c r="AP352" i="174"/>
  <c r="AO352" i="174"/>
  <c r="AN352" i="174"/>
  <c r="BB352" i="174"/>
  <c r="AP349" i="174"/>
  <c r="AO349" i="174"/>
  <c r="AN349" i="174"/>
  <c r="BB349" i="174"/>
  <c r="AO346" i="174"/>
  <c r="AP346" i="174"/>
  <c r="AN346" i="174"/>
  <c r="BB346" i="174"/>
  <c r="AP354" i="174"/>
  <c r="AO354" i="174"/>
  <c r="AN354" i="174"/>
  <c r="BB354" i="174"/>
  <c r="AN355" i="174"/>
  <c r="AO355" i="174"/>
  <c r="AP355" i="174"/>
  <c r="BB355" i="174"/>
  <c r="AN394" i="174"/>
  <c r="BB394" i="174"/>
  <c r="AP394" i="174"/>
  <c r="AO394" i="174"/>
  <c r="AP388" i="174"/>
  <c r="AN388" i="174"/>
  <c r="BB388" i="174"/>
  <c r="AO388" i="174"/>
  <c r="AN383" i="174"/>
  <c r="AP383" i="174"/>
  <c r="BB383" i="174"/>
  <c r="AO383" i="174"/>
  <c r="AO392" i="174"/>
  <c r="AP392" i="174"/>
  <c r="AN392" i="174"/>
  <c r="BB392" i="174"/>
  <c r="AN387" i="174"/>
  <c r="BB387" i="174"/>
  <c r="AO387" i="174"/>
  <c r="AP387" i="174"/>
  <c r="AP389" i="174"/>
  <c r="AN389" i="174"/>
  <c r="BB389" i="174"/>
  <c r="AO389" i="174"/>
  <c r="AP391" i="174"/>
  <c r="AO391" i="174"/>
  <c r="BB391" i="174"/>
  <c r="AN391" i="174"/>
  <c r="BB385" i="174"/>
  <c r="AO385" i="174"/>
  <c r="AP385" i="174"/>
  <c r="AN385" i="174"/>
  <c r="AN395" i="174"/>
  <c r="BB395" i="174"/>
  <c r="AO395" i="174"/>
  <c r="AP395" i="174"/>
  <c r="AP382" i="174"/>
  <c r="BB382" i="174"/>
  <c r="AN382" i="174"/>
  <c r="AO382" i="174"/>
  <c r="AO393" i="174"/>
  <c r="BB393" i="174"/>
  <c r="AP393" i="174"/>
  <c r="AN393" i="174"/>
  <c r="AN386" i="174"/>
  <c r="AP386" i="174"/>
  <c r="AO386" i="174"/>
  <c r="BB386" i="174"/>
  <c r="AP396" i="174"/>
  <c r="BB396" i="174"/>
  <c r="AN396" i="174"/>
  <c r="AO396" i="174"/>
  <c r="AO390" i="174"/>
  <c r="AN390" i="174"/>
  <c r="BB390" i="174"/>
  <c r="AP390" i="174"/>
  <c r="AP384" i="174"/>
  <c r="AO384" i="174"/>
  <c r="AN384" i="174"/>
  <c r="BB384" i="174"/>
  <c r="AE338" i="174" l="1"/>
  <c r="AE332" i="174"/>
  <c r="AE336" i="174"/>
  <c r="AE331" i="174"/>
  <c r="AE333" i="174"/>
  <c r="AY345" i="174"/>
  <c r="AY356" i="174"/>
  <c r="AY355" i="174"/>
  <c r="AY346" i="174"/>
  <c r="AY349" i="174"/>
  <c r="AY352" i="174"/>
  <c r="AY347" i="174"/>
  <c r="AY348" i="174"/>
  <c r="AY350" i="174"/>
  <c r="AY354" i="174"/>
  <c r="AY353" i="174"/>
  <c r="AY351" i="174"/>
  <c r="AY391" i="174"/>
  <c r="AY384" i="174"/>
  <c r="AY388" i="174"/>
  <c r="AY393" i="174"/>
  <c r="AY385" i="174"/>
  <c r="AY392" i="174"/>
  <c r="AY382" i="174"/>
  <c r="AY390" i="174"/>
  <c r="AY389" i="174"/>
  <c r="AY386" i="174"/>
  <c r="AY396" i="174"/>
  <c r="AY395" i="174"/>
  <c r="AY387" i="174"/>
  <c r="AY383" i="174"/>
  <c r="AY394" i="174"/>
  <c r="AE337" i="174" l="1"/>
  <c r="AE329" i="174"/>
  <c r="AE328" i="174"/>
  <c r="AE335" i="174"/>
  <c r="AE334" i="174"/>
  <c r="AE330" i="174"/>
  <c r="G326" i="174" l="1"/>
  <c r="G325" i="174"/>
  <c r="G327" i="174"/>
  <c r="BE342" i="174"/>
  <c r="BE343" i="174"/>
  <c r="BE344" i="174"/>
  <c r="AC353" i="174"/>
  <c r="BE379" i="174"/>
  <c r="BE380" i="174"/>
  <c r="BE381" i="174"/>
  <c r="AC391" i="174"/>
  <c r="C327" i="174" l="1"/>
  <c r="C325" i="174"/>
  <c r="C326" i="174"/>
  <c r="AN343" i="174"/>
  <c r="AO343" i="174"/>
  <c r="AP343" i="174"/>
  <c r="BB343" i="174"/>
  <c r="AP344" i="174"/>
  <c r="AN344" i="174"/>
  <c r="AO344" i="174"/>
  <c r="BB344" i="174"/>
  <c r="AN342" i="174"/>
  <c r="AO342" i="174"/>
  <c r="AP342" i="174"/>
  <c r="BB342" i="174"/>
  <c r="BB381" i="174"/>
  <c r="AO381" i="174"/>
  <c r="AN381" i="174"/>
  <c r="AP381" i="174"/>
  <c r="AO380" i="174"/>
  <c r="AP380" i="174"/>
  <c r="AN380" i="174"/>
  <c r="BB380" i="174"/>
  <c r="BB379" i="174"/>
  <c r="AO379" i="174"/>
  <c r="AN379" i="174"/>
  <c r="AP379" i="174"/>
  <c r="AE326" i="174" l="1"/>
  <c r="AE325" i="174"/>
  <c r="AY343" i="174"/>
  <c r="AY344" i="174"/>
  <c r="AY342" i="174"/>
  <c r="AY380" i="174"/>
  <c r="AY379" i="174"/>
  <c r="AY381" i="174"/>
  <c r="AE327" i="174" l="1"/>
  <c r="AC342" i="174"/>
  <c r="AC379" i="174"/>
  <c r="AC365" i="174"/>
  <c r="G324" i="174" l="1"/>
  <c r="G323" i="174"/>
  <c r="BE323" i="174"/>
  <c r="G317" i="174"/>
  <c r="BE317" i="174"/>
  <c r="G315" i="174"/>
  <c r="BE315" i="174"/>
  <c r="G318" i="174"/>
  <c r="BE318" i="174"/>
  <c r="G319" i="174"/>
  <c r="BE319" i="174"/>
  <c r="G320" i="174"/>
  <c r="BE320" i="174"/>
  <c r="G316" i="174"/>
  <c r="BE316" i="174"/>
  <c r="G321" i="174"/>
  <c r="BE321" i="174"/>
  <c r="G322" i="174"/>
  <c r="BE322" i="174"/>
  <c r="BE333" i="174"/>
  <c r="BE332" i="174"/>
  <c r="BE337" i="174"/>
  <c r="BE339" i="174"/>
  <c r="BE335" i="174"/>
  <c r="BE340" i="174"/>
  <c r="BE336" i="174"/>
  <c r="BE338" i="174"/>
  <c r="BE341" i="174"/>
  <c r="BE331" i="174"/>
  <c r="BE334" i="174"/>
  <c r="BE367" i="174"/>
  <c r="BE376" i="174"/>
  <c r="BE372" i="174"/>
  <c r="BE373" i="174"/>
  <c r="BE377" i="174"/>
  <c r="BE371" i="174"/>
  <c r="BE378" i="174"/>
  <c r="BE374" i="174"/>
  <c r="BE368" i="174"/>
  <c r="BE370" i="174"/>
  <c r="BE369" i="174"/>
  <c r="BE375" i="174"/>
  <c r="C317" i="174" l="1"/>
  <c r="C321" i="174"/>
  <c r="C319" i="174"/>
  <c r="AN321" i="174"/>
  <c r="AO321" i="174"/>
  <c r="AP321" i="174"/>
  <c r="BB321" i="174"/>
  <c r="AP318" i="174"/>
  <c r="AN318" i="174"/>
  <c r="AO318" i="174"/>
  <c r="BB318" i="174"/>
  <c r="C316" i="174"/>
  <c r="C324" i="174"/>
  <c r="C320" i="174"/>
  <c r="C315" i="174"/>
  <c r="AN316" i="174"/>
  <c r="AO316" i="174"/>
  <c r="AP316" i="174"/>
  <c r="BB316" i="174"/>
  <c r="AP315" i="174"/>
  <c r="AO315" i="174"/>
  <c r="AN315" i="174"/>
  <c r="BB315" i="174"/>
  <c r="C318" i="174"/>
  <c r="C322" i="174"/>
  <c r="AP320" i="174"/>
  <c r="AN320" i="174"/>
  <c r="AO320" i="174"/>
  <c r="BB320" i="174"/>
  <c r="AO317" i="174"/>
  <c r="AN317" i="174"/>
  <c r="AP317" i="174"/>
  <c r="BB317" i="174"/>
  <c r="C323" i="174"/>
  <c r="AO322" i="174"/>
  <c r="AN322" i="174"/>
  <c r="AP322" i="174"/>
  <c r="BB322" i="174"/>
  <c r="AO319" i="174"/>
  <c r="AN319" i="174"/>
  <c r="AP319" i="174"/>
  <c r="BB319" i="174"/>
  <c r="AN323" i="174"/>
  <c r="AO323" i="174"/>
  <c r="AP323" i="174"/>
  <c r="BB323" i="174"/>
  <c r="AO331" i="174"/>
  <c r="AN331" i="174"/>
  <c r="AP331" i="174"/>
  <c r="BB331" i="174"/>
  <c r="AP338" i="174"/>
  <c r="AN338" i="174"/>
  <c r="AO338" i="174"/>
  <c r="BB338" i="174"/>
  <c r="AO340" i="174"/>
  <c r="AP340" i="174"/>
  <c r="AN340" i="174"/>
  <c r="BB340" i="174"/>
  <c r="AP339" i="174"/>
  <c r="AO339" i="174"/>
  <c r="AN339" i="174"/>
  <c r="BB339" i="174"/>
  <c r="AN332" i="174"/>
  <c r="AP332" i="174"/>
  <c r="AO332" i="174"/>
  <c r="BB332" i="174"/>
  <c r="AN334" i="174"/>
  <c r="AP334" i="174"/>
  <c r="AO334" i="174"/>
  <c r="BB334" i="174"/>
  <c r="AO341" i="174"/>
  <c r="AN341" i="174"/>
  <c r="AP341" i="174"/>
  <c r="BB341" i="174"/>
  <c r="AO336" i="174"/>
  <c r="AP336" i="174"/>
  <c r="AN336" i="174"/>
  <c r="BB336" i="174"/>
  <c r="AP335" i="174"/>
  <c r="AN335" i="174"/>
  <c r="AO335" i="174"/>
  <c r="BB335" i="174"/>
  <c r="AO337" i="174"/>
  <c r="AP337" i="174"/>
  <c r="AN337" i="174"/>
  <c r="BB337" i="174"/>
  <c r="AP333" i="174"/>
  <c r="AN333" i="174"/>
  <c r="AO333" i="174"/>
  <c r="BB333" i="174"/>
  <c r="BB375" i="174"/>
  <c r="AO375" i="174"/>
  <c r="AP375" i="174"/>
  <c r="AN375" i="174"/>
  <c r="BB374" i="174"/>
  <c r="AO374" i="174"/>
  <c r="AN374" i="174"/>
  <c r="AP374" i="174"/>
  <c r="AP373" i="174"/>
  <c r="AO373" i="174"/>
  <c r="AN373" i="174"/>
  <c r="BB373" i="174"/>
  <c r="BB369" i="174"/>
  <c r="AO369" i="174"/>
  <c r="AP369" i="174"/>
  <c r="AN369" i="174"/>
  <c r="AN378" i="174"/>
  <c r="AO378" i="174"/>
  <c r="BB378" i="174"/>
  <c r="AP378" i="174"/>
  <c r="BB372" i="174"/>
  <c r="AN372" i="174"/>
  <c r="AP372" i="174"/>
  <c r="AO372" i="174"/>
  <c r="AN370" i="174"/>
  <c r="AP370" i="174"/>
  <c r="BB370" i="174"/>
  <c r="AO370" i="174"/>
  <c r="BB371" i="174"/>
  <c r="AO371" i="174"/>
  <c r="AN371" i="174"/>
  <c r="AP371" i="174"/>
  <c r="AN376" i="174"/>
  <c r="BB376" i="174"/>
  <c r="AP376" i="174"/>
  <c r="AO376" i="174"/>
  <c r="AP368" i="174"/>
  <c r="AO368" i="174"/>
  <c r="AN368" i="174"/>
  <c r="BB368" i="174"/>
  <c r="AN377" i="174"/>
  <c r="BB377" i="174"/>
  <c r="AO377" i="174"/>
  <c r="AP377" i="174"/>
  <c r="AO367" i="174"/>
  <c r="AN367" i="174"/>
  <c r="AP367" i="174"/>
  <c r="BB367" i="174"/>
  <c r="AE318" i="174" l="1"/>
  <c r="AE319" i="174"/>
  <c r="AE321" i="174"/>
  <c r="AE317" i="174"/>
  <c r="AE316" i="174"/>
  <c r="AY323" i="174"/>
  <c r="AY320" i="174"/>
  <c r="AY319" i="174"/>
  <c r="AY317" i="174"/>
  <c r="AY316" i="174"/>
  <c r="AY321" i="174"/>
  <c r="AY322" i="174"/>
  <c r="AY315" i="174"/>
  <c r="AY318" i="174"/>
  <c r="AY334" i="174"/>
  <c r="AY338" i="174"/>
  <c r="AY331" i="174"/>
  <c r="AY333" i="174"/>
  <c r="AY335" i="174"/>
  <c r="AY341" i="174"/>
  <c r="AY339" i="174"/>
  <c r="AY340" i="174"/>
  <c r="AY332" i="174"/>
  <c r="AY337" i="174"/>
  <c r="AY336" i="174"/>
  <c r="AY378" i="174"/>
  <c r="AY373" i="174"/>
  <c r="AY375" i="174"/>
  <c r="AY368" i="174"/>
  <c r="AY371" i="174"/>
  <c r="AY374" i="174"/>
  <c r="AY369" i="174"/>
  <c r="AY367" i="174"/>
  <c r="AY372" i="174"/>
  <c r="AY377" i="174"/>
  <c r="AY376" i="174"/>
  <c r="AY370" i="174"/>
  <c r="AE323" i="174" l="1"/>
  <c r="AE315" i="174"/>
  <c r="AE322" i="174"/>
  <c r="AE320" i="174"/>
  <c r="AE324" i="174"/>
  <c r="AC316" i="174"/>
  <c r="G231" i="174"/>
  <c r="G227" i="174"/>
  <c r="G215" i="174"/>
  <c r="G192" i="174"/>
  <c r="G190" i="174"/>
  <c r="G170" i="174"/>
  <c r="G165" i="174"/>
  <c r="G157" i="174"/>
  <c r="G144" i="174"/>
  <c r="G130" i="174"/>
  <c r="G126" i="174"/>
  <c r="G122" i="174"/>
  <c r="G100" i="174"/>
  <c r="G87" i="174"/>
  <c r="Q3" i="115"/>
  <c r="G69" i="174"/>
  <c r="G62" i="174"/>
  <c r="G60" i="174"/>
  <c r="K1" i="115" l="1"/>
  <c r="AC324" i="174"/>
  <c r="AC321" i="174"/>
  <c r="AC319" i="174"/>
  <c r="G55" i="174"/>
  <c r="G166" i="174"/>
  <c r="G198" i="174"/>
  <c r="G208" i="174"/>
  <c r="G89" i="174"/>
  <c r="G217" i="174"/>
  <c r="G51" i="174"/>
  <c r="G83" i="174"/>
  <c r="G114" i="174"/>
  <c r="G115" i="174"/>
  <c r="G53" i="174"/>
  <c r="G229" i="174"/>
  <c r="G191" i="174"/>
  <c r="G184" i="174"/>
  <c r="G153" i="174"/>
  <c r="G210" i="174"/>
  <c r="G21" i="174"/>
  <c r="G156" i="174"/>
  <c r="G33" i="174"/>
  <c r="G49" i="174"/>
  <c r="G28" i="174"/>
  <c r="G44" i="174"/>
  <c r="G52" i="174"/>
  <c r="G68" i="174"/>
  <c r="G76" i="174"/>
  <c r="G84" i="174"/>
  <c r="G91" i="174"/>
  <c r="G99" i="174"/>
  <c r="G107" i="174"/>
  <c r="G123" i="174"/>
  <c r="G131" i="174"/>
  <c r="G139" i="174"/>
  <c r="G147" i="174"/>
  <c r="G155" i="174"/>
  <c r="G163" i="174"/>
  <c r="G171" i="174"/>
  <c r="G179" i="174"/>
  <c r="G187" i="174"/>
  <c r="G195" i="174"/>
  <c r="G203" i="174"/>
  <c r="G211" i="174"/>
  <c r="G219" i="174"/>
  <c r="G235" i="174"/>
  <c r="G164" i="174"/>
  <c r="G172" i="174"/>
  <c r="G180" i="174"/>
  <c r="G188" i="174"/>
  <c r="G196" i="174"/>
  <c r="G204" i="174"/>
  <c r="G212" i="174"/>
  <c r="G220" i="174"/>
  <c r="G228" i="174"/>
  <c r="G236" i="174"/>
  <c r="G124" i="174"/>
  <c r="G22" i="174"/>
  <c r="G70" i="174"/>
  <c r="G78" i="174"/>
  <c r="G85" i="174"/>
  <c r="G93" i="174"/>
  <c r="G101" i="174"/>
  <c r="G109" i="174"/>
  <c r="G117" i="174"/>
  <c r="G125" i="174"/>
  <c r="G133" i="174"/>
  <c r="G141" i="174"/>
  <c r="G149" i="174"/>
  <c r="G173" i="174"/>
  <c r="G181" i="174"/>
  <c r="G189" i="174"/>
  <c r="G197" i="174"/>
  <c r="G205" i="174"/>
  <c r="G213" i="174"/>
  <c r="G221" i="174"/>
  <c r="G237" i="174"/>
  <c r="G13" i="174"/>
  <c r="G37" i="174"/>
  <c r="G77" i="174"/>
  <c r="G116" i="174"/>
  <c r="G30" i="174"/>
  <c r="G46" i="174"/>
  <c r="G23" i="174"/>
  <c r="G31" i="174"/>
  <c r="G39" i="174"/>
  <c r="G47" i="174"/>
  <c r="G63" i="174"/>
  <c r="G71" i="174"/>
  <c r="G79" i="174"/>
  <c r="G86" i="174"/>
  <c r="G94" i="174"/>
  <c r="G102" i="174"/>
  <c r="G110" i="174"/>
  <c r="G118" i="174"/>
  <c r="G134" i="174"/>
  <c r="G142" i="174"/>
  <c r="G150" i="174"/>
  <c r="G158" i="174"/>
  <c r="G174" i="174"/>
  <c r="G182" i="174"/>
  <c r="G206" i="174"/>
  <c r="G214" i="174"/>
  <c r="G222" i="174"/>
  <c r="G230" i="174"/>
  <c r="G238" i="174"/>
  <c r="G108" i="174"/>
  <c r="G140" i="174"/>
  <c r="G38" i="174"/>
  <c r="G54" i="174"/>
  <c r="G16" i="174"/>
  <c r="G24" i="174"/>
  <c r="G32" i="174"/>
  <c r="G40" i="174"/>
  <c r="G48" i="174"/>
  <c r="G56" i="174"/>
  <c r="G64" i="174"/>
  <c r="G72" i="174"/>
  <c r="G80" i="174"/>
  <c r="G95" i="174"/>
  <c r="G103" i="174"/>
  <c r="G111" i="174"/>
  <c r="G119" i="174"/>
  <c r="G127" i="174"/>
  <c r="G135" i="174"/>
  <c r="G143" i="174"/>
  <c r="G151" i="174"/>
  <c r="G159" i="174"/>
  <c r="G167" i="174"/>
  <c r="G175" i="174"/>
  <c r="G183" i="174"/>
  <c r="G199" i="174"/>
  <c r="G207" i="174"/>
  <c r="G223" i="174"/>
  <c r="G239" i="174"/>
  <c r="G41" i="174"/>
  <c r="G73" i="174"/>
  <c r="G81" i="174"/>
  <c r="G88" i="174"/>
  <c r="G96" i="174"/>
  <c r="G104" i="174"/>
  <c r="G112" i="174"/>
  <c r="G120" i="174"/>
  <c r="G128" i="174"/>
  <c r="G136" i="174"/>
  <c r="G152" i="174"/>
  <c r="G160" i="174"/>
  <c r="G168" i="174"/>
  <c r="G176" i="174"/>
  <c r="G200" i="174"/>
  <c r="G216" i="174"/>
  <c r="G224" i="174"/>
  <c r="G232" i="174"/>
  <c r="G61" i="174"/>
  <c r="G132" i="174"/>
  <c r="G17" i="174"/>
  <c r="G57" i="174"/>
  <c r="G18" i="174"/>
  <c r="G26" i="174"/>
  <c r="G34" i="174"/>
  <c r="G42" i="174"/>
  <c r="G50" i="174"/>
  <c r="G58" i="174"/>
  <c r="G66" i="174"/>
  <c r="G74" i="174"/>
  <c r="G82" i="174"/>
  <c r="G97" i="174"/>
  <c r="G105" i="174"/>
  <c r="G113" i="174"/>
  <c r="G121" i="174"/>
  <c r="G129" i="174"/>
  <c r="G137" i="174"/>
  <c r="G145" i="174"/>
  <c r="G161" i="174"/>
  <c r="G169" i="174"/>
  <c r="G177" i="174"/>
  <c r="G185" i="174"/>
  <c r="G193" i="174"/>
  <c r="G201" i="174"/>
  <c r="G209" i="174"/>
  <c r="G225" i="174"/>
  <c r="G233" i="174"/>
  <c r="G45" i="174"/>
  <c r="G92" i="174"/>
  <c r="G148" i="174"/>
  <c r="G25" i="174"/>
  <c r="G65" i="174"/>
  <c r="G27" i="174"/>
  <c r="G35" i="174"/>
  <c r="G59" i="174"/>
  <c r="G67" i="174"/>
  <c r="G75" i="174"/>
  <c r="G90" i="174"/>
  <c r="G98" i="174"/>
  <c r="G106" i="174"/>
  <c r="G138" i="174"/>
  <c r="G146" i="174"/>
  <c r="G154" i="174"/>
  <c r="G162" i="174"/>
  <c r="G178" i="174"/>
  <c r="G186" i="174"/>
  <c r="G194" i="174"/>
  <c r="G202" i="174"/>
  <c r="G218" i="174"/>
  <c r="G226" i="174"/>
  <c r="G234" i="174"/>
  <c r="G10" i="174"/>
  <c r="G11" i="174"/>
  <c r="G19" i="174"/>
  <c r="G43" i="174"/>
  <c r="G311" i="174"/>
  <c r="BE311" i="174"/>
  <c r="G15" i="174"/>
  <c r="G12" i="174"/>
  <c r="G20" i="174"/>
  <c r="G36" i="174"/>
  <c r="G312" i="174"/>
  <c r="BE312" i="174"/>
  <c r="G29" i="174"/>
  <c r="G313" i="174"/>
  <c r="BE313" i="174"/>
  <c r="G7" i="174"/>
  <c r="G14" i="174"/>
  <c r="G314" i="174"/>
  <c r="BE314" i="174"/>
  <c r="G8" i="174"/>
  <c r="G9" i="174"/>
  <c r="G309" i="174"/>
  <c r="BE309" i="174"/>
  <c r="G310" i="174"/>
  <c r="BE310" i="174"/>
  <c r="BE324" i="174"/>
  <c r="BE326" i="174"/>
  <c r="BE328" i="174"/>
  <c r="AC334" i="174"/>
  <c r="BE327" i="174"/>
  <c r="AC337" i="174"/>
  <c r="BE325" i="174"/>
  <c r="BE329" i="174"/>
  <c r="AC378" i="174"/>
  <c r="AC341" i="174"/>
  <c r="AC369" i="174"/>
  <c r="AC332" i="174"/>
  <c r="BE330" i="174"/>
  <c r="AC340" i="174"/>
  <c r="AC372" i="174"/>
  <c r="AC335" i="174"/>
  <c r="AC362" i="174"/>
  <c r="AC374" i="174"/>
  <c r="AC359" i="174"/>
  <c r="G6" i="174"/>
  <c r="AN6" i="174" s="1"/>
  <c r="AC317" i="174"/>
  <c r="BE10" i="174"/>
  <c r="BE15" i="174"/>
  <c r="BE20" i="174"/>
  <c r="BE29" i="174"/>
  <c r="BE33" i="174"/>
  <c r="BE38" i="174"/>
  <c r="BE50" i="174"/>
  <c r="BE54" i="174"/>
  <c r="BE63" i="174"/>
  <c r="BE73" i="174"/>
  <c r="BE80" i="174"/>
  <c r="BE89" i="174"/>
  <c r="BE103" i="174"/>
  <c r="BE107" i="174"/>
  <c r="BE110" i="174"/>
  <c r="BE114" i="174"/>
  <c r="BE141" i="174"/>
  <c r="BE145" i="174"/>
  <c r="BE158" i="174"/>
  <c r="BE168" i="174"/>
  <c r="BE202" i="174"/>
  <c r="BE224" i="174"/>
  <c r="BE239" i="174"/>
  <c r="BE243" i="174"/>
  <c r="BE253" i="174"/>
  <c r="BE289" i="174"/>
  <c r="BE360" i="174"/>
  <c r="BE21" i="174"/>
  <c r="BE25" i="174"/>
  <c r="BE34" i="174"/>
  <c r="BE43" i="174"/>
  <c r="BE47" i="174"/>
  <c r="BE55" i="174"/>
  <c r="BE59" i="174"/>
  <c r="BE66" i="174"/>
  <c r="BE97" i="174"/>
  <c r="BE104" i="174"/>
  <c r="BE118" i="174"/>
  <c r="BE121" i="174"/>
  <c r="BE124" i="174"/>
  <c r="BE131" i="174"/>
  <c r="BE138" i="174"/>
  <c r="BE150" i="174"/>
  <c r="BE161" i="174"/>
  <c r="BE166" i="174"/>
  <c r="BE174" i="174"/>
  <c r="BE179" i="174"/>
  <c r="BE188" i="174"/>
  <c r="BE193" i="174"/>
  <c r="BE198" i="174"/>
  <c r="BE203" i="174"/>
  <c r="BE208" i="174"/>
  <c r="BE212" i="174"/>
  <c r="BE216" i="174"/>
  <c r="BE220" i="174"/>
  <c r="BE230" i="174"/>
  <c r="BE234" i="174"/>
  <c r="BE248" i="174"/>
  <c r="BE259" i="174"/>
  <c r="BE263" i="174"/>
  <c r="BE267" i="174"/>
  <c r="BE271" i="174"/>
  <c r="BE275" i="174"/>
  <c r="BE280" i="174"/>
  <c r="BE284" i="174"/>
  <c r="BE290" i="174"/>
  <c r="BE365" i="174"/>
  <c r="BE6" i="174"/>
  <c r="BE11" i="174"/>
  <c r="BE30" i="174"/>
  <c r="BE39" i="174"/>
  <c r="BE44" i="174"/>
  <c r="BE56" i="174"/>
  <c r="BE64" i="174"/>
  <c r="BE70" i="174"/>
  <c r="BE74" i="174"/>
  <c r="BE77" i="174"/>
  <c r="BE81" i="174"/>
  <c r="BE84" i="174"/>
  <c r="BE90" i="174"/>
  <c r="BE94" i="174"/>
  <c r="BE101" i="174"/>
  <c r="BE111" i="174"/>
  <c r="BE115" i="174"/>
  <c r="BE136" i="174"/>
  <c r="BE139" i="174"/>
  <c r="BE142" i="174"/>
  <c r="BE146" i="174"/>
  <c r="BE154" i="174"/>
  <c r="BE162" i="174"/>
  <c r="BE169" i="174"/>
  <c r="BE175" i="174"/>
  <c r="BE180" i="174"/>
  <c r="BE185" i="174"/>
  <c r="BE194" i="174"/>
  <c r="BE225" i="174"/>
  <c r="BE235" i="174"/>
  <c r="BE240" i="174"/>
  <c r="BE244" i="174"/>
  <c r="BE249" i="174"/>
  <c r="BE254" i="174"/>
  <c r="BE268" i="174"/>
  <c r="BE281" i="174"/>
  <c r="BE285" i="174"/>
  <c r="BE357" i="174"/>
  <c r="BE361" i="174"/>
  <c r="BE366" i="174"/>
  <c r="BE16" i="174"/>
  <c r="BE26" i="174"/>
  <c r="BE22" i="174"/>
  <c r="BE35" i="174"/>
  <c r="BE51" i="174"/>
  <c r="BE60" i="174"/>
  <c r="BE67" i="174"/>
  <c r="BE87" i="174"/>
  <c r="BE91" i="174"/>
  <c r="BE98" i="174"/>
  <c r="BE105" i="174"/>
  <c r="BE108" i="174"/>
  <c r="BE125" i="174"/>
  <c r="BE128" i="174"/>
  <c r="BE132" i="174"/>
  <c r="BE143" i="174"/>
  <c r="BE151" i="174"/>
  <c r="BE159" i="174"/>
  <c r="BE163" i="174"/>
  <c r="BE170" i="174"/>
  <c r="BE172" i="174"/>
  <c r="BE181" i="174"/>
  <c r="BE189" i="174"/>
  <c r="BE195" i="174"/>
  <c r="BE199" i="174"/>
  <c r="BE204" i="174"/>
  <c r="BE213" i="174"/>
  <c r="BE221" i="174"/>
  <c r="BE231" i="174"/>
  <c r="BE264" i="174"/>
  <c r="BE272" i="174"/>
  <c r="BE276" i="174"/>
  <c r="BE362" i="174"/>
  <c r="AC367" i="174"/>
  <c r="BE8" i="174"/>
  <c r="BE17" i="174"/>
  <c r="BE27" i="174"/>
  <c r="BE31" i="174"/>
  <c r="BE36" i="174"/>
  <c r="BE40" i="174"/>
  <c r="BE45" i="174"/>
  <c r="BE48" i="174"/>
  <c r="BE57" i="174"/>
  <c r="BE61" i="174"/>
  <c r="BE71" i="174"/>
  <c r="BE78" i="174"/>
  <c r="BE85" i="174"/>
  <c r="BE92" i="174"/>
  <c r="BE95" i="174"/>
  <c r="BE112" i="174"/>
  <c r="BE119" i="174"/>
  <c r="BE126" i="174"/>
  <c r="BE133" i="174"/>
  <c r="BE140" i="174"/>
  <c r="BE147" i="174"/>
  <c r="BE155" i="174"/>
  <c r="BE164" i="174"/>
  <c r="BE176" i="174"/>
  <c r="BE190" i="174"/>
  <c r="BE205" i="174"/>
  <c r="BE209" i="174"/>
  <c r="BE217" i="174"/>
  <c r="BE226" i="174"/>
  <c r="BE236" i="174"/>
  <c r="BE241" i="174"/>
  <c r="BE245" i="174"/>
  <c r="BE250" i="174"/>
  <c r="BE255" i="174"/>
  <c r="BE260" i="174"/>
  <c r="BE269" i="174"/>
  <c r="BE277" i="174"/>
  <c r="BE282" i="174"/>
  <c r="BE286" i="174"/>
  <c r="BE358" i="174"/>
  <c r="BE12" i="174"/>
  <c r="BE13" i="174"/>
  <c r="BE18" i="174"/>
  <c r="BE23" i="174"/>
  <c r="BE52" i="174"/>
  <c r="BE68" i="174"/>
  <c r="BE75" i="174"/>
  <c r="BE82" i="174"/>
  <c r="BE99" i="174"/>
  <c r="BE106" i="174"/>
  <c r="BE116" i="174"/>
  <c r="BE122" i="174"/>
  <c r="BE129" i="174"/>
  <c r="BE134" i="174"/>
  <c r="BE137" i="174"/>
  <c r="BE144" i="174"/>
  <c r="BE152" i="174"/>
  <c r="BE167" i="174"/>
  <c r="BE182" i="174"/>
  <c r="BE186" i="174"/>
  <c r="BE191" i="174"/>
  <c r="BE196" i="174"/>
  <c r="BE200" i="174"/>
  <c r="BE206" i="174"/>
  <c r="BE210" i="174"/>
  <c r="BE214" i="174"/>
  <c r="BE222" i="174"/>
  <c r="BE227" i="174"/>
  <c r="BE232" i="174"/>
  <c r="BE237" i="174"/>
  <c r="BE251" i="174"/>
  <c r="BE256" i="174"/>
  <c r="BE265" i="174"/>
  <c r="BE273" i="174"/>
  <c r="BE363" i="174"/>
  <c r="BE9" i="174"/>
  <c r="BE19" i="174"/>
  <c r="BE28" i="174"/>
  <c r="BE32" i="174"/>
  <c r="BE37" i="174"/>
  <c r="BE41" i="174"/>
  <c r="BE46" i="174"/>
  <c r="BE49" i="174"/>
  <c r="BE62" i="174"/>
  <c r="BE65" i="174"/>
  <c r="BE72" i="174"/>
  <c r="BE79" i="174"/>
  <c r="BE88" i="174"/>
  <c r="BE93" i="174"/>
  <c r="BE102" i="174"/>
  <c r="BE109" i="174"/>
  <c r="BE113" i="174"/>
  <c r="BE148" i="174"/>
  <c r="BE156" i="174"/>
  <c r="BE160" i="174"/>
  <c r="BE171" i="174"/>
  <c r="BE173" i="174"/>
  <c r="BE177" i="174"/>
  <c r="BE183" i="174"/>
  <c r="BE201" i="174"/>
  <c r="BE218" i="174"/>
  <c r="BE223" i="174"/>
  <c r="BE228" i="174"/>
  <c r="BE238" i="174"/>
  <c r="BE242" i="174"/>
  <c r="BE246" i="174"/>
  <c r="BE252" i="174"/>
  <c r="BE257" i="174"/>
  <c r="BE261" i="174"/>
  <c r="BE278" i="174"/>
  <c r="BE283" i="174"/>
  <c r="BE287" i="174"/>
  <c r="BE359" i="174"/>
  <c r="AC371" i="174"/>
  <c r="BE7" i="174"/>
  <c r="BE14" i="174"/>
  <c r="BE24" i="174"/>
  <c r="BE42" i="174"/>
  <c r="BE53" i="174"/>
  <c r="BE58" i="174"/>
  <c r="BE69" i="174"/>
  <c r="BE76" i="174"/>
  <c r="BE83" i="174"/>
  <c r="BE86" i="174"/>
  <c r="BE96" i="174"/>
  <c r="BE100" i="174"/>
  <c r="BE117" i="174"/>
  <c r="BE120" i="174"/>
  <c r="BE123" i="174"/>
  <c r="BE127" i="174"/>
  <c r="BE130" i="174"/>
  <c r="BE135" i="174"/>
  <c r="BE149" i="174"/>
  <c r="BE153" i="174"/>
  <c r="BE157" i="174"/>
  <c r="BE165" i="174"/>
  <c r="BE178" i="174"/>
  <c r="BE184" i="174"/>
  <c r="BE187" i="174"/>
  <c r="BE192" i="174"/>
  <c r="BE197" i="174"/>
  <c r="BE207" i="174"/>
  <c r="BE211" i="174"/>
  <c r="BE215" i="174"/>
  <c r="BE219" i="174"/>
  <c r="BE229" i="174"/>
  <c r="BE233" i="174"/>
  <c r="BE247" i="174"/>
  <c r="BE258" i="174"/>
  <c r="BE262" i="174"/>
  <c r="BE266" i="174"/>
  <c r="BE270" i="174"/>
  <c r="BE274" i="174"/>
  <c r="BE279" i="174"/>
  <c r="BE288" i="174"/>
  <c r="BE364" i="174"/>
  <c r="E14" i="99"/>
  <c r="E17" i="99"/>
  <c r="E24" i="99"/>
  <c r="E26" i="99"/>
  <c r="E29" i="99"/>
  <c r="E32" i="99"/>
  <c r="E18" i="99"/>
  <c r="E19" i="99"/>
  <c r="E21" i="99"/>
  <c r="E5" i="99"/>
  <c r="E7" i="99"/>
  <c r="E9" i="99"/>
  <c r="E20" i="99"/>
  <c r="E22" i="99"/>
  <c r="E27" i="99"/>
  <c r="E31" i="99"/>
  <c r="E8" i="99"/>
  <c r="E12" i="99"/>
  <c r="E15" i="99"/>
  <c r="E28" i="99"/>
  <c r="E23" i="99"/>
  <c r="E25" i="99"/>
  <c r="E30" i="99"/>
  <c r="E33" i="99"/>
  <c r="E6" i="99"/>
  <c r="E10" i="99"/>
  <c r="E11" i="99"/>
  <c r="E13" i="99"/>
  <c r="E4" i="99"/>
  <c r="E16" i="99"/>
  <c r="AC377" i="174"/>
  <c r="M11" i="99" l="1"/>
  <c r="D11" i="190"/>
  <c r="M10" i="99"/>
  <c r="D10" i="190"/>
  <c r="M12" i="99"/>
  <c r="D12" i="190"/>
  <c r="M5" i="99"/>
  <c r="D5" i="190"/>
  <c r="M17" i="99"/>
  <c r="D17" i="190"/>
  <c r="M8" i="99"/>
  <c r="D8" i="190"/>
  <c r="M21" i="99"/>
  <c r="D21" i="190"/>
  <c r="M14" i="99"/>
  <c r="D14" i="190"/>
  <c r="M6" i="99"/>
  <c r="D6" i="190"/>
  <c r="M33" i="99"/>
  <c r="D33" i="190"/>
  <c r="M31" i="99"/>
  <c r="D31" i="190"/>
  <c r="M19" i="99"/>
  <c r="D19" i="190"/>
  <c r="M30" i="99"/>
  <c r="D30" i="190"/>
  <c r="M27" i="99"/>
  <c r="D27" i="190"/>
  <c r="M18" i="99"/>
  <c r="D18" i="190"/>
  <c r="M16" i="99"/>
  <c r="D16" i="190"/>
  <c r="M25" i="99"/>
  <c r="D25" i="190"/>
  <c r="M22" i="99"/>
  <c r="D22" i="190"/>
  <c r="M32" i="99"/>
  <c r="D32" i="190"/>
  <c r="M23" i="99"/>
  <c r="D23" i="190"/>
  <c r="M20" i="99"/>
  <c r="D20" i="190"/>
  <c r="M29" i="99"/>
  <c r="D29" i="190"/>
  <c r="M4" i="99"/>
  <c r="G4" i="190" s="1"/>
  <c r="D4" i="190"/>
  <c r="M13" i="99"/>
  <c r="D13" i="190"/>
  <c r="M28" i="99"/>
  <c r="D28" i="190"/>
  <c r="M9" i="99"/>
  <c r="D9" i="190"/>
  <c r="M26" i="99"/>
  <c r="D26" i="190"/>
  <c r="M15" i="99"/>
  <c r="D15" i="190"/>
  <c r="M7" i="99"/>
  <c r="D7" i="190"/>
  <c r="M24" i="99"/>
  <c r="D24" i="190"/>
  <c r="AC323" i="174"/>
  <c r="E1" i="99"/>
  <c r="E34" i="99"/>
  <c r="D34" i="190" s="1"/>
  <c r="J22" i="99"/>
  <c r="F22" i="190" s="1"/>
  <c r="J29" i="99"/>
  <c r="F29" i="190" s="1"/>
  <c r="J33" i="99"/>
  <c r="F33" i="190" s="1"/>
  <c r="J28" i="99"/>
  <c r="F28" i="190" s="1"/>
  <c r="J24" i="99"/>
  <c r="F24" i="190" s="1"/>
  <c r="J30" i="99"/>
  <c r="F30" i="190" s="1"/>
  <c r="J17" i="99"/>
  <c r="F17" i="190" s="1"/>
  <c r="J23" i="99"/>
  <c r="F23" i="190" s="1"/>
  <c r="J12" i="99"/>
  <c r="F12" i="190" s="1"/>
  <c r="J21" i="99"/>
  <c r="F21" i="190" s="1"/>
  <c r="J13" i="99"/>
  <c r="F13" i="190" s="1"/>
  <c r="J14" i="99"/>
  <c r="F14" i="190" s="1"/>
  <c r="J27" i="99"/>
  <c r="F27" i="190" s="1"/>
  <c r="J19" i="99"/>
  <c r="F19" i="190" s="1"/>
  <c r="J32" i="99"/>
  <c r="F32" i="190" s="1"/>
  <c r="J20" i="99"/>
  <c r="F20" i="190" s="1"/>
  <c r="J26" i="99"/>
  <c r="F26" i="190" s="1"/>
  <c r="AC318" i="174"/>
  <c r="AC322" i="174"/>
  <c r="J31" i="99"/>
  <c r="F31" i="190" s="1"/>
  <c r="J8" i="99"/>
  <c r="F8" i="190" s="1"/>
  <c r="J11" i="99"/>
  <c r="F11" i="190" s="1"/>
  <c r="J10" i="99"/>
  <c r="F10" i="190" s="1"/>
  <c r="J16" i="99"/>
  <c r="F16" i="190" s="1"/>
  <c r="J6" i="99"/>
  <c r="F6" i="190" s="1"/>
  <c r="J9" i="99"/>
  <c r="F9" i="190" s="1"/>
  <c r="J25" i="99"/>
  <c r="F25" i="190" s="1"/>
  <c r="J15" i="99"/>
  <c r="F15" i="190" s="1"/>
  <c r="J7" i="99"/>
  <c r="F7" i="190" s="1"/>
  <c r="J5" i="99"/>
  <c r="F5" i="190" s="1"/>
  <c r="J18" i="99"/>
  <c r="F18" i="190" s="1"/>
  <c r="BK11" i="99"/>
  <c r="BK27" i="99"/>
  <c r="BK19" i="99"/>
  <c r="BK10" i="99"/>
  <c r="BK33" i="99"/>
  <c r="BK22" i="99"/>
  <c r="BK18" i="99"/>
  <c r="BK32" i="99"/>
  <c r="BK16" i="99"/>
  <c r="BK6" i="99"/>
  <c r="BK30" i="99"/>
  <c r="BK20" i="99"/>
  <c r="BK29" i="99"/>
  <c r="BK25" i="99"/>
  <c r="BK28" i="99"/>
  <c r="BK9" i="99"/>
  <c r="BK26" i="99"/>
  <c r="BK23" i="99"/>
  <c r="BK15" i="99"/>
  <c r="BK7" i="99"/>
  <c r="BK24" i="99"/>
  <c r="BK12" i="99"/>
  <c r="BK5" i="99"/>
  <c r="BK17" i="99"/>
  <c r="BK8" i="99"/>
  <c r="BK14" i="99"/>
  <c r="BK13" i="99"/>
  <c r="BK31" i="99"/>
  <c r="BK21" i="99"/>
  <c r="BC12" i="99"/>
  <c r="H12" i="190" s="1"/>
  <c r="BC5" i="99"/>
  <c r="H5" i="190" s="1"/>
  <c r="BC26" i="99"/>
  <c r="H26" i="190" s="1"/>
  <c r="BC23" i="99"/>
  <c r="H23" i="190" s="1"/>
  <c r="BC8" i="99"/>
  <c r="H8" i="190" s="1"/>
  <c r="BC24" i="99"/>
  <c r="H24" i="190" s="1"/>
  <c r="BC7" i="99"/>
  <c r="H7" i="190" s="1"/>
  <c r="BC13" i="99"/>
  <c r="H13" i="190" s="1"/>
  <c r="BC31" i="99"/>
  <c r="H31" i="190" s="1"/>
  <c r="BC17" i="99"/>
  <c r="H17" i="190" s="1"/>
  <c r="BC11" i="99"/>
  <c r="H11" i="190" s="1"/>
  <c r="BC27" i="99"/>
  <c r="H27" i="190" s="1"/>
  <c r="BC21" i="99"/>
  <c r="H21" i="190" s="1"/>
  <c r="BC14" i="99"/>
  <c r="H14" i="190" s="1"/>
  <c r="BC19" i="99"/>
  <c r="H19" i="190" s="1"/>
  <c r="BC15" i="99"/>
  <c r="H15" i="190" s="1"/>
  <c r="BC33" i="99"/>
  <c r="H33" i="190" s="1"/>
  <c r="BC20" i="99"/>
  <c r="H20" i="190" s="1"/>
  <c r="BC18" i="99"/>
  <c r="H18" i="190" s="1"/>
  <c r="BC29" i="99"/>
  <c r="H29" i="190" s="1"/>
  <c r="BC10" i="99"/>
  <c r="H10" i="190" s="1"/>
  <c r="BC22" i="99"/>
  <c r="H22" i="190" s="1"/>
  <c r="BC16" i="99"/>
  <c r="H16" i="190" s="1"/>
  <c r="BC6" i="99"/>
  <c r="H6" i="190" s="1"/>
  <c r="BC30" i="99"/>
  <c r="H30" i="190" s="1"/>
  <c r="BC25" i="99"/>
  <c r="H25" i="190" s="1"/>
  <c r="BC28" i="99"/>
  <c r="H28" i="190" s="1"/>
  <c r="BC9" i="99"/>
  <c r="H9" i="190" s="1"/>
  <c r="BC32" i="99"/>
  <c r="H32" i="190" s="1"/>
  <c r="BK4" i="99"/>
  <c r="J4" i="99"/>
  <c r="F4" i="190" s="1"/>
  <c r="BC4" i="99"/>
  <c r="H4" i="190" s="1"/>
  <c r="C311" i="174"/>
  <c r="AN313" i="174"/>
  <c r="AP313" i="174"/>
  <c r="AO313" i="174"/>
  <c r="BB313" i="174"/>
  <c r="C313" i="174"/>
  <c r="AP310" i="174"/>
  <c r="AO310" i="174"/>
  <c r="AN310" i="174"/>
  <c r="BB310" i="174"/>
  <c r="AN314" i="174"/>
  <c r="AP314" i="174"/>
  <c r="AO314" i="174"/>
  <c r="BB314" i="174"/>
  <c r="AP312" i="174"/>
  <c r="AN312" i="174"/>
  <c r="AO312" i="174"/>
  <c r="BB312" i="174"/>
  <c r="C312" i="174"/>
  <c r="C314" i="174"/>
  <c r="AN309" i="174"/>
  <c r="AP309" i="174"/>
  <c r="AO309" i="174"/>
  <c r="BB309" i="174"/>
  <c r="AN311" i="174"/>
  <c r="AO311" i="174"/>
  <c r="AP311" i="174"/>
  <c r="BB311" i="174"/>
  <c r="AC370" i="174"/>
  <c r="AC333" i="174"/>
  <c r="AC338" i="174"/>
  <c r="AN330" i="174"/>
  <c r="AO330" i="174"/>
  <c r="AP330" i="174"/>
  <c r="BB330" i="174"/>
  <c r="AP329" i="174"/>
  <c r="AO329" i="174"/>
  <c r="AN329" i="174"/>
  <c r="BB329" i="174"/>
  <c r="AO327" i="174"/>
  <c r="AP327" i="174"/>
  <c r="AN327" i="174"/>
  <c r="BB327" i="174"/>
  <c r="AP326" i="174"/>
  <c r="AO326" i="174"/>
  <c r="AN326" i="174"/>
  <c r="BB326" i="174"/>
  <c r="AO325" i="174"/>
  <c r="AN325" i="174"/>
  <c r="AP325" i="174"/>
  <c r="BB325" i="174"/>
  <c r="AN328" i="174"/>
  <c r="AO328" i="174"/>
  <c r="AP328" i="174"/>
  <c r="BB328" i="174"/>
  <c r="AP324" i="174"/>
  <c r="AN324" i="174"/>
  <c r="AO324" i="174"/>
  <c r="BB324" i="174"/>
  <c r="AC375" i="174"/>
  <c r="AC360" i="174"/>
  <c r="G3" i="174"/>
  <c r="AO278" i="174"/>
  <c r="AP278" i="174"/>
  <c r="AN278" i="174"/>
  <c r="BB278" i="174"/>
  <c r="AO246" i="174"/>
  <c r="AN246" i="174"/>
  <c r="BB246" i="174"/>
  <c r="AP246" i="174"/>
  <c r="AP223" i="174"/>
  <c r="AO223" i="174"/>
  <c r="AN223" i="174"/>
  <c r="BB223" i="174"/>
  <c r="BB177" i="174"/>
  <c r="AP177" i="174"/>
  <c r="AN177" i="174"/>
  <c r="AO177" i="174"/>
  <c r="AO156" i="174"/>
  <c r="BB156" i="174"/>
  <c r="AP156" i="174"/>
  <c r="AN156" i="174"/>
  <c r="AO102" i="174"/>
  <c r="AN102" i="174"/>
  <c r="AP102" i="174"/>
  <c r="BB102" i="174"/>
  <c r="AP72" i="174"/>
  <c r="AN72" i="174"/>
  <c r="BB72" i="174"/>
  <c r="AO72" i="174"/>
  <c r="AP46" i="174"/>
  <c r="AN46" i="174"/>
  <c r="BB46" i="174"/>
  <c r="AO46" i="174"/>
  <c r="AN28" i="174"/>
  <c r="BB28" i="174"/>
  <c r="AP28" i="174"/>
  <c r="AO28" i="174"/>
  <c r="AP273" i="174"/>
  <c r="AO273" i="174"/>
  <c r="BB273" i="174"/>
  <c r="AN273" i="174"/>
  <c r="BB237" i="174"/>
  <c r="AP237" i="174"/>
  <c r="AN237" i="174"/>
  <c r="AO237" i="174"/>
  <c r="AP214" i="174"/>
  <c r="AN214" i="174"/>
  <c r="BB214" i="174"/>
  <c r="AO214" i="174"/>
  <c r="AO196" i="174"/>
  <c r="AP196" i="174"/>
  <c r="BB196" i="174"/>
  <c r="AN196" i="174"/>
  <c r="BB167" i="174"/>
  <c r="AO167" i="174"/>
  <c r="AP167" i="174"/>
  <c r="AN167" i="174"/>
  <c r="AP134" i="174"/>
  <c r="AO134" i="174"/>
  <c r="BB134" i="174"/>
  <c r="AN134" i="174"/>
  <c r="AO106" i="174"/>
  <c r="BB106" i="174"/>
  <c r="AN106" i="174"/>
  <c r="AP106" i="174"/>
  <c r="BB68" i="174"/>
  <c r="AO68" i="174"/>
  <c r="AN68" i="174"/>
  <c r="AP68" i="174"/>
  <c r="BB13" i="174"/>
  <c r="AP13" i="174"/>
  <c r="AN13" i="174"/>
  <c r="AO13" i="174"/>
  <c r="AN282" i="174"/>
  <c r="AO282" i="174"/>
  <c r="AP282" i="174"/>
  <c r="BB282" i="174"/>
  <c r="BB255" i="174"/>
  <c r="AO255" i="174"/>
  <c r="AN255" i="174"/>
  <c r="AP255" i="174"/>
  <c r="AO236" i="174"/>
  <c r="AP236" i="174"/>
  <c r="AN236" i="174"/>
  <c r="BB236" i="174"/>
  <c r="BB205" i="174"/>
  <c r="AP205" i="174"/>
  <c r="AO205" i="174"/>
  <c r="AN205" i="174"/>
  <c r="AP155" i="174"/>
  <c r="AO155" i="174"/>
  <c r="BB155" i="174"/>
  <c r="AN155" i="174"/>
  <c r="AP126" i="174"/>
  <c r="AO126" i="174"/>
  <c r="AN126" i="174"/>
  <c r="BB126" i="174"/>
  <c r="AO92" i="174"/>
  <c r="BB92" i="174"/>
  <c r="AP92" i="174"/>
  <c r="AN92" i="174"/>
  <c r="BB61" i="174"/>
  <c r="AP61" i="174"/>
  <c r="AN61" i="174"/>
  <c r="AO61" i="174"/>
  <c r="AN40" i="174"/>
  <c r="AP40" i="174"/>
  <c r="AO40" i="174"/>
  <c r="BB40" i="174"/>
  <c r="BB17" i="174"/>
  <c r="AO17" i="174"/>
  <c r="AP17" i="174"/>
  <c r="AN17" i="174"/>
  <c r="AN276" i="174"/>
  <c r="BB276" i="174"/>
  <c r="AO276" i="174"/>
  <c r="AP276" i="174"/>
  <c r="AO221" i="174"/>
  <c r="AN221" i="174"/>
  <c r="BB221" i="174"/>
  <c r="AP221" i="174"/>
  <c r="AP195" i="174"/>
  <c r="AN195" i="174"/>
  <c r="BB195" i="174"/>
  <c r="AO195" i="174"/>
  <c r="BB170" i="174"/>
  <c r="AO170" i="174"/>
  <c r="AN170" i="174"/>
  <c r="AP170" i="174"/>
  <c r="AN143" i="174"/>
  <c r="AO143" i="174"/>
  <c r="BB143" i="174"/>
  <c r="AP143" i="174"/>
  <c r="AO108" i="174"/>
  <c r="AP108" i="174"/>
  <c r="AN108" i="174"/>
  <c r="BB108" i="174"/>
  <c r="BB87" i="174"/>
  <c r="AP87" i="174"/>
  <c r="AN87" i="174"/>
  <c r="AO87" i="174"/>
  <c r="AO35" i="174"/>
  <c r="BB35" i="174"/>
  <c r="AP35" i="174"/>
  <c r="AN35" i="174"/>
  <c r="AN243" i="174"/>
  <c r="BB243" i="174"/>
  <c r="AO243" i="174"/>
  <c r="AP243" i="174"/>
  <c r="AO168" i="174"/>
  <c r="AN168" i="174"/>
  <c r="AP168" i="174"/>
  <c r="BB168" i="174"/>
  <c r="AP114" i="174"/>
  <c r="AO114" i="174"/>
  <c r="BB114" i="174"/>
  <c r="AN114" i="174"/>
  <c r="AP89" i="174"/>
  <c r="AO89" i="174"/>
  <c r="AN89" i="174"/>
  <c r="BB89" i="174"/>
  <c r="AO54" i="174"/>
  <c r="BB54" i="174"/>
  <c r="AP54" i="174"/>
  <c r="AN54" i="174"/>
  <c r="AO29" i="174"/>
  <c r="BB29" i="174"/>
  <c r="AP29" i="174"/>
  <c r="AN29" i="174"/>
  <c r="AN274" i="174"/>
  <c r="AO274" i="174"/>
  <c r="AP274" i="174"/>
  <c r="BB274" i="174"/>
  <c r="BB258" i="174"/>
  <c r="AP258" i="174"/>
  <c r="AO258" i="174"/>
  <c r="AN258" i="174"/>
  <c r="AP219" i="174"/>
  <c r="BB219" i="174"/>
  <c r="AO219" i="174"/>
  <c r="AN219" i="174"/>
  <c r="AP197" i="174"/>
  <c r="AO197" i="174"/>
  <c r="AN197" i="174"/>
  <c r="BB197" i="174"/>
  <c r="AO178" i="174"/>
  <c r="AN178" i="174"/>
  <c r="BB178" i="174"/>
  <c r="AP178" i="174"/>
  <c r="BB149" i="174"/>
  <c r="AO149" i="174"/>
  <c r="AN149" i="174"/>
  <c r="AP149" i="174"/>
  <c r="AP123" i="174"/>
  <c r="AO123" i="174"/>
  <c r="AN123" i="174"/>
  <c r="BB123" i="174"/>
  <c r="AP96" i="174"/>
  <c r="AO96" i="174"/>
  <c r="BB96" i="174"/>
  <c r="AN96" i="174"/>
  <c r="BB69" i="174"/>
  <c r="AO69" i="174"/>
  <c r="AP69" i="174"/>
  <c r="AN69" i="174"/>
  <c r="AP24" i="174"/>
  <c r="AN24" i="174"/>
  <c r="AO24" i="174"/>
  <c r="BB24" i="174"/>
  <c r="AO366" i="174"/>
  <c r="BB366" i="174"/>
  <c r="AN366" i="174"/>
  <c r="AP366" i="174"/>
  <c r="AP281" i="174"/>
  <c r="AO281" i="174"/>
  <c r="BB281" i="174"/>
  <c r="AN281" i="174"/>
  <c r="AO244" i="174"/>
  <c r="BB244" i="174"/>
  <c r="AP244" i="174"/>
  <c r="AN244" i="174"/>
  <c r="AN194" i="174"/>
  <c r="AO194" i="174"/>
  <c r="BB194" i="174"/>
  <c r="AP194" i="174"/>
  <c r="BB169" i="174"/>
  <c r="AN169" i="174"/>
  <c r="AO169" i="174"/>
  <c r="AP169" i="174"/>
  <c r="BB142" i="174"/>
  <c r="AP142" i="174"/>
  <c r="AO142" i="174"/>
  <c r="AN142" i="174"/>
  <c r="AN111" i="174"/>
  <c r="AO111" i="174"/>
  <c r="BB111" i="174"/>
  <c r="AP111" i="174"/>
  <c r="AP84" i="174"/>
  <c r="AO84" i="174"/>
  <c r="BB84" i="174"/>
  <c r="AN84" i="174"/>
  <c r="BB70" i="174"/>
  <c r="AP70" i="174"/>
  <c r="AN70" i="174"/>
  <c r="AO70" i="174"/>
  <c r="AP39" i="174"/>
  <c r="AO39" i="174"/>
  <c r="AN39" i="174"/>
  <c r="BB39" i="174"/>
  <c r="AP365" i="174"/>
  <c r="AN365" i="174"/>
  <c r="AO365" i="174"/>
  <c r="BB365" i="174"/>
  <c r="AN275" i="174"/>
  <c r="AO275" i="174"/>
  <c r="BB275" i="174"/>
  <c r="AP275" i="174"/>
  <c r="BB259" i="174"/>
  <c r="AN259" i="174"/>
  <c r="AO259" i="174"/>
  <c r="AP259" i="174"/>
  <c r="AO220" i="174"/>
  <c r="AN220" i="174"/>
  <c r="AP220" i="174"/>
  <c r="BB220" i="174"/>
  <c r="BB203" i="174"/>
  <c r="AN203" i="174"/>
  <c r="AP203" i="174"/>
  <c r="AO203" i="174"/>
  <c r="BB179" i="174"/>
  <c r="AN179" i="174"/>
  <c r="AP179" i="174"/>
  <c r="AO179" i="174"/>
  <c r="AO150" i="174"/>
  <c r="AP150" i="174"/>
  <c r="BB150" i="174"/>
  <c r="AN150" i="174"/>
  <c r="AP121" i="174"/>
  <c r="AO121" i="174"/>
  <c r="AN121" i="174"/>
  <c r="BB121" i="174"/>
  <c r="BB66" i="174"/>
  <c r="AO66" i="174"/>
  <c r="AN66" i="174"/>
  <c r="AP66" i="174"/>
  <c r="AN43" i="174"/>
  <c r="AP43" i="174"/>
  <c r="AO43" i="174"/>
  <c r="BB43" i="174"/>
  <c r="AO359" i="174"/>
  <c r="AP359" i="174"/>
  <c r="BB359" i="174"/>
  <c r="AN359" i="174"/>
  <c r="AP261" i="174"/>
  <c r="AO261" i="174"/>
  <c r="BB261" i="174"/>
  <c r="AN261" i="174"/>
  <c r="AP242" i="174"/>
  <c r="AO242" i="174"/>
  <c r="AN242" i="174"/>
  <c r="BB242" i="174"/>
  <c r="AP218" i="174"/>
  <c r="AO218" i="174"/>
  <c r="AN218" i="174"/>
  <c r="BB218" i="174"/>
  <c r="AO173" i="174"/>
  <c r="BB173" i="174"/>
  <c r="AN173" i="174"/>
  <c r="AP173" i="174"/>
  <c r="AN148" i="174"/>
  <c r="AP148" i="174"/>
  <c r="AO148" i="174"/>
  <c r="BB148" i="174"/>
  <c r="AO93" i="174"/>
  <c r="AN93" i="174"/>
  <c r="AP93" i="174"/>
  <c r="BB93" i="174"/>
  <c r="AP65" i="174"/>
  <c r="BB65" i="174"/>
  <c r="AO65" i="174"/>
  <c r="AN65" i="174"/>
  <c r="BB41" i="174"/>
  <c r="AO41" i="174"/>
  <c r="AN41" i="174"/>
  <c r="AP41" i="174"/>
  <c r="AP19" i="174"/>
  <c r="AO19" i="174"/>
  <c r="AN19" i="174"/>
  <c r="BB19" i="174"/>
  <c r="BB265" i="174"/>
  <c r="AP265" i="174"/>
  <c r="AN265" i="174"/>
  <c r="AO265" i="174"/>
  <c r="BB232" i="174"/>
  <c r="AO232" i="174"/>
  <c r="AP232" i="174"/>
  <c r="AN232" i="174"/>
  <c r="BB210" i="174"/>
  <c r="AP210" i="174"/>
  <c r="AO210" i="174"/>
  <c r="AN210" i="174"/>
  <c r="BB191" i="174"/>
  <c r="AP191" i="174"/>
  <c r="AO191" i="174"/>
  <c r="AN191" i="174"/>
  <c r="AN152" i="174"/>
  <c r="AO152" i="174"/>
  <c r="BB152" i="174"/>
  <c r="AP152" i="174"/>
  <c r="AP129" i="174"/>
  <c r="AO129" i="174"/>
  <c r="AN129" i="174"/>
  <c r="BB129" i="174"/>
  <c r="BB99" i="174"/>
  <c r="AP99" i="174"/>
  <c r="AN99" i="174"/>
  <c r="AO99" i="174"/>
  <c r="AO52" i="174"/>
  <c r="AP52" i="174"/>
  <c r="BB52" i="174"/>
  <c r="AN52" i="174"/>
  <c r="AN12" i="174"/>
  <c r="AP12" i="174"/>
  <c r="BB12" i="174"/>
  <c r="AO12" i="174"/>
  <c r="BB277" i="174"/>
  <c r="AO277" i="174"/>
  <c r="AN277" i="174"/>
  <c r="AP277" i="174"/>
  <c r="AP250" i="174"/>
  <c r="AO250" i="174"/>
  <c r="AN250" i="174"/>
  <c r="BB250" i="174"/>
  <c r="AP226" i="174"/>
  <c r="AN226" i="174"/>
  <c r="AO226" i="174"/>
  <c r="BB226" i="174"/>
  <c r="AN190" i="174"/>
  <c r="AO190" i="174"/>
  <c r="AP190" i="174"/>
  <c r="BB190" i="174"/>
  <c r="AN147" i="174"/>
  <c r="BB147" i="174"/>
  <c r="AP147" i="174"/>
  <c r="AO147" i="174"/>
  <c r="AO119" i="174"/>
  <c r="AN119" i="174"/>
  <c r="BB119" i="174"/>
  <c r="AP119" i="174"/>
  <c r="AO85" i="174"/>
  <c r="AN85" i="174"/>
  <c r="BB85" i="174"/>
  <c r="AP85" i="174"/>
  <c r="AP57" i="174"/>
  <c r="BB57" i="174"/>
  <c r="AN57" i="174"/>
  <c r="AO57" i="174"/>
  <c r="AN36" i="174"/>
  <c r="BB36" i="174"/>
  <c r="AP36" i="174"/>
  <c r="AO36" i="174"/>
  <c r="AO8" i="174"/>
  <c r="BB8" i="174"/>
  <c r="AN8" i="174"/>
  <c r="AP8" i="174"/>
  <c r="AN272" i="174"/>
  <c r="BB272" i="174"/>
  <c r="AP272" i="174"/>
  <c r="AO272" i="174"/>
  <c r="AO213" i="174"/>
  <c r="AN213" i="174"/>
  <c r="BB213" i="174"/>
  <c r="AP213" i="174"/>
  <c r="AN189" i="174"/>
  <c r="BB189" i="174"/>
  <c r="AP189" i="174"/>
  <c r="AO189" i="174"/>
  <c r="BB163" i="174"/>
  <c r="AN163" i="174"/>
  <c r="AP163" i="174"/>
  <c r="AO163" i="174"/>
  <c r="AO132" i="174"/>
  <c r="AP132" i="174"/>
  <c r="AN132" i="174"/>
  <c r="BB132" i="174"/>
  <c r="AO105" i="174"/>
  <c r="AN105" i="174"/>
  <c r="AP105" i="174"/>
  <c r="BB105" i="174"/>
  <c r="AP67" i="174"/>
  <c r="AO67" i="174"/>
  <c r="AN67" i="174"/>
  <c r="BB67" i="174"/>
  <c r="AN22" i="174"/>
  <c r="BB22" i="174"/>
  <c r="AP22" i="174"/>
  <c r="AO22" i="174"/>
  <c r="AN360" i="174"/>
  <c r="BB360" i="174"/>
  <c r="AO360" i="174"/>
  <c r="AP360" i="174"/>
  <c r="AN239" i="174"/>
  <c r="BB239" i="174"/>
  <c r="AO239" i="174"/>
  <c r="AP239" i="174"/>
  <c r="AP158" i="174"/>
  <c r="AO158" i="174"/>
  <c r="BB158" i="174"/>
  <c r="AN158" i="174"/>
  <c r="AN110" i="174"/>
  <c r="AO110" i="174"/>
  <c r="BB110" i="174"/>
  <c r="AP110" i="174"/>
  <c r="BB80" i="174"/>
  <c r="AO80" i="174"/>
  <c r="AP80" i="174"/>
  <c r="AN80" i="174"/>
  <c r="AP50" i="174"/>
  <c r="AO50" i="174"/>
  <c r="BB50" i="174"/>
  <c r="AN50" i="174"/>
  <c r="AN20" i="174"/>
  <c r="BB20" i="174"/>
  <c r="AP20" i="174"/>
  <c r="AO20" i="174"/>
  <c r="AP364" i="174"/>
  <c r="AN364" i="174"/>
  <c r="AO364" i="174"/>
  <c r="BB364" i="174"/>
  <c r="AO270" i="174"/>
  <c r="AN270" i="174"/>
  <c r="BB270" i="174"/>
  <c r="AP270" i="174"/>
  <c r="AP247" i="174"/>
  <c r="BB247" i="174"/>
  <c r="AN247" i="174"/>
  <c r="AO247" i="174"/>
  <c r="BB215" i="174"/>
  <c r="AO215" i="174"/>
  <c r="AN215" i="174"/>
  <c r="AP215" i="174"/>
  <c r="AO192" i="174"/>
  <c r="AP192" i="174"/>
  <c r="AN192" i="174"/>
  <c r="BB192" i="174"/>
  <c r="AN165" i="174"/>
  <c r="BB165" i="174"/>
  <c r="AP165" i="174"/>
  <c r="AO165" i="174"/>
  <c r="BB135" i="174"/>
  <c r="AP135" i="174"/>
  <c r="AN135" i="174"/>
  <c r="AO135" i="174"/>
  <c r="BB120" i="174"/>
  <c r="AN120" i="174"/>
  <c r="AP120" i="174"/>
  <c r="AO120" i="174"/>
  <c r="BB86" i="174"/>
  <c r="AP86" i="174"/>
  <c r="AO86" i="174"/>
  <c r="AN86" i="174"/>
  <c r="BB58" i="174"/>
  <c r="AN58" i="174"/>
  <c r="AO58" i="174"/>
  <c r="AP58" i="174"/>
  <c r="AN14" i="174"/>
  <c r="AP14" i="174"/>
  <c r="AO14" i="174"/>
  <c r="BB14" i="174"/>
  <c r="BB361" i="174"/>
  <c r="AP361" i="174"/>
  <c r="AN361" i="174"/>
  <c r="AO361" i="174"/>
  <c r="AP268" i="174"/>
  <c r="AN268" i="174"/>
  <c r="AO268" i="174"/>
  <c r="BB268" i="174"/>
  <c r="BB240" i="174"/>
  <c r="AP240" i="174"/>
  <c r="AO240" i="174"/>
  <c r="AN240" i="174"/>
  <c r="BB185" i="174"/>
  <c r="AO185" i="174"/>
  <c r="AP185" i="174"/>
  <c r="AN185" i="174"/>
  <c r="AN162" i="174"/>
  <c r="AP162" i="174"/>
  <c r="AO162" i="174"/>
  <c r="BB162" i="174"/>
  <c r="AO139" i="174"/>
  <c r="AN139" i="174"/>
  <c r="AP139" i="174"/>
  <c r="BB139" i="174"/>
  <c r="AO101" i="174"/>
  <c r="BB101" i="174"/>
  <c r="AP101" i="174"/>
  <c r="AN101" i="174"/>
  <c r="AN81" i="174"/>
  <c r="AP81" i="174"/>
  <c r="AO81" i="174"/>
  <c r="BB81" i="174"/>
  <c r="AN64" i="174"/>
  <c r="BB64" i="174"/>
  <c r="AP64" i="174"/>
  <c r="AO64" i="174"/>
  <c r="AO30" i="174"/>
  <c r="AP30" i="174"/>
  <c r="BB30" i="174"/>
  <c r="AN30" i="174"/>
  <c r="BB290" i="174"/>
  <c r="AP290" i="174"/>
  <c r="AN290" i="174"/>
  <c r="AO290" i="174"/>
  <c r="BB271" i="174"/>
  <c r="AP271" i="174"/>
  <c r="AN271" i="174"/>
  <c r="AO271" i="174"/>
  <c r="BB248" i="174"/>
  <c r="AP248" i="174"/>
  <c r="AN248" i="174"/>
  <c r="AO248" i="174"/>
  <c r="AP216" i="174"/>
  <c r="AO216" i="174"/>
  <c r="AN216" i="174"/>
  <c r="BB216" i="174"/>
  <c r="BB198" i="174"/>
  <c r="AN198" i="174"/>
  <c r="AO198" i="174"/>
  <c r="AP198" i="174"/>
  <c r="BB174" i="174"/>
  <c r="AO174" i="174"/>
  <c r="AN174" i="174"/>
  <c r="AP174" i="174"/>
  <c r="BB138" i="174"/>
  <c r="AP138" i="174"/>
  <c r="AN138" i="174"/>
  <c r="AO138" i="174"/>
  <c r="AP118" i="174"/>
  <c r="BB118" i="174"/>
  <c r="AN118" i="174"/>
  <c r="AO118" i="174"/>
  <c r="AN59" i="174"/>
  <c r="BB59" i="174"/>
  <c r="AP59" i="174"/>
  <c r="AO59" i="174"/>
  <c r="AP34" i="174"/>
  <c r="AN34" i="174"/>
  <c r="BB34" i="174"/>
  <c r="AO34" i="174"/>
  <c r="AP287" i="174"/>
  <c r="BB287" i="174"/>
  <c r="AO287" i="174"/>
  <c r="AN287" i="174"/>
  <c r="AP257" i="174"/>
  <c r="AN257" i="174"/>
  <c r="BB257" i="174"/>
  <c r="AO257" i="174"/>
  <c r="BB238" i="174"/>
  <c r="AN238" i="174"/>
  <c r="AP238" i="174"/>
  <c r="AO238" i="174"/>
  <c r="AP201" i="174"/>
  <c r="AO201" i="174"/>
  <c r="AN201" i="174"/>
  <c r="BB201" i="174"/>
  <c r="AO171" i="174"/>
  <c r="AN171" i="174"/>
  <c r="BB171" i="174"/>
  <c r="AP171" i="174"/>
  <c r="AP113" i="174"/>
  <c r="AO113" i="174"/>
  <c r="AN113" i="174"/>
  <c r="BB113" i="174"/>
  <c r="AP88" i="174"/>
  <c r="AO88" i="174"/>
  <c r="BB88" i="174"/>
  <c r="AN88" i="174"/>
  <c r="AN62" i="174"/>
  <c r="AP62" i="174"/>
  <c r="AO62" i="174"/>
  <c r="BB62" i="174"/>
  <c r="AO37" i="174"/>
  <c r="BB37" i="174"/>
  <c r="AP37" i="174"/>
  <c r="AN37" i="174"/>
  <c r="AO9" i="174"/>
  <c r="AN9" i="174"/>
  <c r="BB9" i="174"/>
  <c r="AP9" i="174"/>
  <c r="AO256" i="174"/>
  <c r="AN256" i="174"/>
  <c r="AP256" i="174"/>
  <c r="BB256" i="174"/>
  <c r="AO227" i="174"/>
  <c r="AN227" i="174"/>
  <c r="AP227" i="174"/>
  <c r="BB227" i="174"/>
  <c r="AN206" i="174"/>
  <c r="AO206" i="174"/>
  <c r="BB206" i="174"/>
  <c r="AP206" i="174"/>
  <c r="BB186" i="174"/>
  <c r="AN186" i="174"/>
  <c r="AP186" i="174"/>
  <c r="AO186" i="174"/>
  <c r="BB144" i="174"/>
  <c r="AO144" i="174"/>
  <c r="AP144" i="174"/>
  <c r="AN144" i="174"/>
  <c r="BB122" i="174"/>
  <c r="AO122" i="174"/>
  <c r="AN122" i="174"/>
  <c r="AP122" i="174"/>
  <c r="AO82" i="174"/>
  <c r="AP82" i="174"/>
  <c r="AN82" i="174"/>
  <c r="BB82" i="174"/>
  <c r="AO23" i="174"/>
  <c r="AN23" i="174"/>
  <c r="AP23" i="174"/>
  <c r="BB23" i="174"/>
  <c r="AP358" i="174"/>
  <c r="AN358" i="174"/>
  <c r="AO358" i="174"/>
  <c r="BB358" i="174"/>
  <c r="AP269" i="174"/>
  <c r="AN269" i="174"/>
  <c r="AO269" i="174"/>
  <c r="BB269" i="174"/>
  <c r="AO245" i="174"/>
  <c r="BB245" i="174"/>
  <c r="AP245" i="174"/>
  <c r="AN245" i="174"/>
  <c r="BB217" i="174"/>
  <c r="AN217" i="174"/>
  <c r="AP217" i="174"/>
  <c r="AO217" i="174"/>
  <c r="AP176" i="174"/>
  <c r="BB176" i="174"/>
  <c r="AO176" i="174"/>
  <c r="AN176" i="174"/>
  <c r="AN140" i="174"/>
  <c r="BB140" i="174"/>
  <c r="AP140" i="174"/>
  <c r="AO140" i="174"/>
  <c r="BB112" i="174"/>
  <c r="AO112" i="174"/>
  <c r="AP112" i="174"/>
  <c r="AN112" i="174"/>
  <c r="BB78" i="174"/>
  <c r="AP78" i="174"/>
  <c r="AN78" i="174"/>
  <c r="AO78" i="174"/>
  <c r="AO48" i="174"/>
  <c r="BB48" i="174"/>
  <c r="AP48" i="174"/>
  <c r="AN48" i="174"/>
  <c r="AO31" i="174"/>
  <c r="AP31" i="174"/>
  <c r="BB31" i="174"/>
  <c r="AN31" i="174"/>
  <c r="AO264" i="174"/>
  <c r="AP264" i="174"/>
  <c r="AN264" i="174"/>
  <c r="BB264" i="174"/>
  <c r="AO204" i="174"/>
  <c r="AP204" i="174"/>
  <c r="BB204" i="174"/>
  <c r="AN204" i="174"/>
  <c r="BB181" i="174"/>
  <c r="AP181" i="174"/>
  <c r="AO181" i="174"/>
  <c r="AN181" i="174"/>
  <c r="AN159" i="174"/>
  <c r="AP159" i="174"/>
  <c r="AO159" i="174"/>
  <c r="BB159" i="174"/>
  <c r="BB128" i="174"/>
  <c r="AP128" i="174"/>
  <c r="AO128" i="174"/>
  <c r="AN128" i="174"/>
  <c r="BB98" i="174"/>
  <c r="AO98" i="174"/>
  <c r="AN98" i="174"/>
  <c r="AP98" i="174"/>
  <c r="AP60" i="174"/>
  <c r="AO60" i="174"/>
  <c r="BB60" i="174"/>
  <c r="AN60" i="174"/>
  <c r="BB26" i="174"/>
  <c r="AN26" i="174"/>
  <c r="AP26" i="174"/>
  <c r="AO26" i="174"/>
  <c r="BB289" i="174"/>
  <c r="AP289" i="174"/>
  <c r="AN289" i="174"/>
  <c r="AO289" i="174"/>
  <c r="AN224" i="174"/>
  <c r="BB224" i="174"/>
  <c r="AP224" i="174"/>
  <c r="AO224" i="174"/>
  <c r="AN145" i="174"/>
  <c r="AO145" i="174"/>
  <c r="BB145" i="174"/>
  <c r="AP145" i="174"/>
  <c r="AP107" i="174"/>
  <c r="AO107" i="174"/>
  <c r="AN107" i="174"/>
  <c r="BB107" i="174"/>
  <c r="AO73" i="174"/>
  <c r="AN73" i="174"/>
  <c r="AP73" i="174"/>
  <c r="BB73" i="174"/>
  <c r="AO38" i="174"/>
  <c r="AP38" i="174"/>
  <c r="AN38" i="174"/>
  <c r="BB38" i="174"/>
  <c r="AN15" i="174"/>
  <c r="AP15" i="174"/>
  <c r="AO15" i="174"/>
  <c r="BB15" i="174"/>
  <c r="BB288" i="174"/>
  <c r="AP288" i="174"/>
  <c r="AN288" i="174"/>
  <c r="AO288" i="174"/>
  <c r="AP266" i="174"/>
  <c r="BB266" i="174"/>
  <c r="AO266" i="174"/>
  <c r="AN266" i="174"/>
  <c r="AP233" i="174"/>
  <c r="AO233" i="174"/>
  <c r="BB233" i="174"/>
  <c r="AN233" i="174"/>
  <c r="AP211" i="174"/>
  <c r="BB211" i="174"/>
  <c r="AO211" i="174"/>
  <c r="AN211" i="174"/>
  <c r="BB187" i="174"/>
  <c r="AN187" i="174"/>
  <c r="AP187" i="174"/>
  <c r="AO187" i="174"/>
  <c r="BB157" i="174"/>
  <c r="AP157" i="174"/>
  <c r="AO157" i="174"/>
  <c r="AN157" i="174"/>
  <c r="AP130" i="174"/>
  <c r="BB130" i="174"/>
  <c r="AO130" i="174"/>
  <c r="AN130" i="174"/>
  <c r="AN117" i="174"/>
  <c r="BB117" i="174"/>
  <c r="AO117" i="174"/>
  <c r="AP117" i="174"/>
  <c r="AO83" i="174"/>
  <c r="BB83" i="174"/>
  <c r="AN83" i="174"/>
  <c r="AP83" i="174"/>
  <c r="BB53" i="174"/>
  <c r="AP53" i="174"/>
  <c r="AN53" i="174"/>
  <c r="AO53" i="174"/>
  <c r="AO7" i="174"/>
  <c r="BB7" i="174"/>
  <c r="AN7" i="174"/>
  <c r="AP7" i="174"/>
  <c r="AN357" i="174"/>
  <c r="BB357" i="174"/>
  <c r="AP357" i="174"/>
  <c r="AO357" i="174"/>
  <c r="BB254" i="174"/>
  <c r="AP254" i="174"/>
  <c r="AO254" i="174"/>
  <c r="AN254" i="174"/>
  <c r="BB235" i="174"/>
  <c r="AN235" i="174"/>
  <c r="AP235" i="174"/>
  <c r="AO235" i="174"/>
  <c r="BB180" i="174"/>
  <c r="AO180" i="174"/>
  <c r="AP180" i="174"/>
  <c r="AN180" i="174"/>
  <c r="BB154" i="174"/>
  <c r="AO154" i="174"/>
  <c r="AN154" i="174"/>
  <c r="AP154" i="174"/>
  <c r="BB136" i="174"/>
  <c r="AO136" i="174"/>
  <c r="AN136" i="174"/>
  <c r="AP136" i="174"/>
  <c r="BB94" i="174"/>
  <c r="AN94" i="174"/>
  <c r="AP94" i="174"/>
  <c r="AO94" i="174"/>
  <c r="BB77" i="174"/>
  <c r="AO77" i="174"/>
  <c r="AP77" i="174"/>
  <c r="AN77" i="174"/>
  <c r="BB56" i="174"/>
  <c r="AP56" i="174"/>
  <c r="AN56" i="174"/>
  <c r="AO56" i="174"/>
  <c r="AN11" i="174"/>
  <c r="BB11" i="174"/>
  <c r="AP11" i="174"/>
  <c r="AO11" i="174"/>
  <c r="AP284" i="174"/>
  <c r="BB284" i="174"/>
  <c r="AN284" i="174"/>
  <c r="AO284" i="174"/>
  <c r="AP267" i="174"/>
  <c r="BB267" i="174"/>
  <c r="AN267" i="174"/>
  <c r="AO267" i="174"/>
  <c r="AN234" i="174"/>
  <c r="BB234" i="174"/>
  <c r="AP234" i="174"/>
  <c r="AO234" i="174"/>
  <c r="AO212" i="174"/>
  <c r="AP212" i="174"/>
  <c r="AN212" i="174"/>
  <c r="BB212" i="174"/>
  <c r="BB193" i="174"/>
  <c r="AO193" i="174"/>
  <c r="AP193" i="174"/>
  <c r="AN193" i="174"/>
  <c r="AN166" i="174"/>
  <c r="AO166" i="174"/>
  <c r="AP166" i="174"/>
  <c r="BB166" i="174"/>
  <c r="BB131" i="174"/>
  <c r="AP131" i="174"/>
  <c r="AO131" i="174"/>
  <c r="AN131" i="174"/>
  <c r="AO104" i="174"/>
  <c r="AP104" i="174"/>
  <c r="BB104" i="174"/>
  <c r="AN104" i="174"/>
  <c r="BB55" i="174"/>
  <c r="AN55" i="174"/>
  <c r="AO55" i="174"/>
  <c r="AP55" i="174"/>
  <c r="AO25" i="174"/>
  <c r="AN25" i="174"/>
  <c r="BB25" i="174"/>
  <c r="AP25" i="174"/>
  <c r="AP283" i="174"/>
  <c r="AO283" i="174"/>
  <c r="AN283" i="174"/>
  <c r="BB283" i="174"/>
  <c r="AO252" i="174"/>
  <c r="BB252" i="174"/>
  <c r="AP252" i="174"/>
  <c r="AN252" i="174"/>
  <c r="AO228" i="174"/>
  <c r="AP228" i="174"/>
  <c r="BB228" i="174"/>
  <c r="AN228" i="174"/>
  <c r="AP183" i="174"/>
  <c r="AN183" i="174"/>
  <c r="AO183" i="174"/>
  <c r="BB183" i="174"/>
  <c r="AP160" i="174"/>
  <c r="AO160" i="174"/>
  <c r="AN160" i="174"/>
  <c r="BB160" i="174"/>
  <c r="AP109" i="174"/>
  <c r="BB109" i="174"/>
  <c r="AO109" i="174"/>
  <c r="AN109" i="174"/>
  <c r="AO79" i="174"/>
  <c r="BB79" i="174"/>
  <c r="AP79" i="174"/>
  <c r="AN79" i="174"/>
  <c r="BB49" i="174"/>
  <c r="AP49" i="174"/>
  <c r="AO49" i="174"/>
  <c r="AN49" i="174"/>
  <c r="BB32" i="174"/>
  <c r="AN32" i="174"/>
  <c r="AO32" i="174"/>
  <c r="AP32" i="174"/>
  <c r="BB363" i="174"/>
  <c r="AN363" i="174"/>
  <c r="AP363" i="174"/>
  <c r="AO363" i="174"/>
  <c r="AN251" i="174"/>
  <c r="BB251" i="174"/>
  <c r="AP251" i="174"/>
  <c r="AO251" i="174"/>
  <c r="BB222" i="174"/>
  <c r="AO222" i="174"/>
  <c r="AP222" i="174"/>
  <c r="AN222" i="174"/>
  <c r="AP200" i="174"/>
  <c r="AO200" i="174"/>
  <c r="AN200" i="174"/>
  <c r="BB200" i="174"/>
  <c r="AO182" i="174"/>
  <c r="AN182" i="174"/>
  <c r="AP182" i="174"/>
  <c r="BB182" i="174"/>
  <c r="AO137" i="174"/>
  <c r="AP137" i="174"/>
  <c r="AN137" i="174"/>
  <c r="BB137" i="174"/>
  <c r="AN116" i="174"/>
  <c r="AO116" i="174"/>
  <c r="BB116" i="174"/>
  <c r="AP116" i="174"/>
  <c r="BB75" i="174"/>
  <c r="AO75" i="174"/>
  <c r="AN75" i="174"/>
  <c r="AP75" i="174"/>
  <c r="AO18" i="174"/>
  <c r="AP18" i="174"/>
  <c r="AN18" i="174"/>
  <c r="BB18" i="174"/>
  <c r="AP286" i="174"/>
  <c r="AO286" i="174"/>
  <c r="BB286" i="174"/>
  <c r="AN286" i="174"/>
  <c r="AN260" i="174"/>
  <c r="AO260" i="174"/>
  <c r="BB260" i="174"/>
  <c r="AP260" i="174"/>
  <c r="BB241" i="174"/>
  <c r="AP241" i="174"/>
  <c r="AN241" i="174"/>
  <c r="AO241" i="174"/>
  <c r="BB209" i="174"/>
  <c r="AN209" i="174"/>
  <c r="AO209" i="174"/>
  <c r="AP209" i="174"/>
  <c r="AN164" i="174"/>
  <c r="BB164" i="174"/>
  <c r="AP164" i="174"/>
  <c r="AO164" i="174"/>
  <c r="AP133" i="174"/>
  <c r="AO133" i="174"/>
  <c r="AN133" i="174"/>
  <c r="BB133" i="174"/>
  <c r="BB95" i="174"/>
  <c r="AP95" i="174"/>
  <c r="AN95" i="174"/>
  <c r="AO95" i="174"/>
  <c r="BB71" i="174"/>
  <c r="AP71" i="174"/>
  <c r="AN71" i="174"/>
  <c r="AO71" i="174"/>
  <c r="AN45" i="174"/>
  <c r="AP45" i="174"/>
  <c r="AO45" i="174"/>
  <c r="BB45" i="174"/>
  <c r="AO27" i="174"/>
  <c r="AN27" i="174"/>
  <c r="BB27" i="174"/>
  <c r="AP27" i="174"/>
  <c r="AO362" i="174"/>
  <c r="AN362" i="174"/>
  <c r="BB362" i="174"/>
  <c r="AP362" i="174"/>
  <c r="AP231" i="174"/>
  <c r="AO231" i="174"/>
  <c r="AN231" i="174"/>
  <c r="BB231" i="174"/>
  <c r="AP199" i="174"/>
  <c r="AO199" i="174"/>
  <c r="AN199" i="174"/>
  <c r="BB199" i="174"/>
  <c r="AN172" i="174"/>
  <c r="BB172" i="174"/>
  <c r="AP172" i="174"/>
  <c r="AO172" i="174"/>
  <c r="BB151" i="174"/>
  <c r="AP151" i="174"/>
  <c r="AO151" i="174"/>
  <c r="AN151" i="174"/>
  <c r="AP125" i="174"/>
  <c r="AO125" i="174"/>
  <c r="AN125" i="174"/>
  <c r="BB125" i="174"/>
  <c r="AN91" i="174"/>
  <c r="BB91" i="174"/>
  <c r="AP91" i="174"/>
  <c r="AO91" i="174"/>
  <c r="AN51" i="174"/>
  <c r="AO51" i="174"/>
  <c r="BB51" i="174"/>
  <c r="AP51" i="174"/>
  <c r="BB16" i="174"/>
  <c r="AP16" i="174"/>
  <c r="AO16" i="174"/>
  <c r="AN16" i="174"/>
  <c r="AN253" i="174"/>
  <c r="AO253" i="174"/>
  <c r="BB253" i="174"/>
  <c r="AP253" i="174"/>
  <c r="AP202" i="174"/>
  <c r="AO202" i="174"/>
  <c r="AN202" i="174"/>
  <c r="BB202" i="174"/>
  <c r="BB141" i="174"/>
  <c r="AO141" i="174"/>
  <c r="AN141" i="174"/>
  <c r="AP141" i="174"/>
  <c r="BB103" i="174"/>
  <c r="AP103" i="174"/>
  <c r="AN103" i="174"/>
  <c r="AO103" i="174"/>
  <c r="AN63" i="174"/>
  <c r="AO63" i="174"/>
  <c r="AP63" i="174"/>
  <c r="BB63" i="174"/>
  <c r="AO33" i="174"/>
  <c r="BB33" i="174"/>
  <c r="AP33" i="174"/>
  <c r="AN33" i="174"/>
  <c r="AP10" i="174"/>
  <c r="BB10" i="174"/>
  <c r="AO10" i="174"/>
  <c r="AN10" i="174"/>
  <c r="AN279" i="174"/>
  <c r="AP279" i="174"/>
  <c r="AO279" i="174"/>
  <c r="BB279" i="174"/>
  <c r="AO262" i="174"/>
  <c r="AN262" i="174"/>
  <c r="AP262" i="174"/>
  <c r="BB262" i="174"/>
  <c r="AP229" i="174"/>
  <c r="AO229" i="174"/>
  <c r="AN229" i="174"/>
  <c r="BB229" i="174"/>
  <c r="AO207" i="174"/>
  <c r="AP207" i="174"/>
  <c r="BB207" i="174"/>
  <c r="AN207" i="174"/>
  <c r="AO184" i="174"/>
  <c r="AP184" i="174"/>
  <c r="AN184" i="174"/>
  <c r="BB184" i="174"/>
  <c r="AO153" i="174"/>
  <c r="AP153" i="174"/>
  <c r="BB153" i="174"/>
  <c r="AN153" i="174"/>
  <c r="AO127" i="174"/>
  <c r="AP127" i="174"/>
  <c r="BB127" i="174"/>
  <c r="AN127" i="174"/>
  <c r="AO100" i="174"/>
  <c r="AN100" i="174"/>
  <c r="BB100" i="174"/>
  <c r="AP100" i="174"/>
  <c r="BB76" i="174"/>
  <c r="AP76" i="174"/>
  <c r="AN76" i="174"/>
  <c r="AO76" i="174"/>
  <c r="AP42" i="174"/>
  <c r="AN42" i="174"/>
  <c r="AO42" i="174"/>
  <c r="BB42" i="174"/>
  <c r="AN285" i="174"/>
  <c r="BB285" i="174"/>
  <c r="AO285" i="174"/>
  <c r="AP285" i="174"/>
  <c r="BB249" i="174"/>
  <c r="AN249" i="174"/>
  <c r="AP249" i="174"/>
  <c r="AO249" i="174"/>
  <c r="AN225" i="174"/>
  <c r="AO225" i="174"/>
  <c r="BB225" i="174"/>
  <c r="AP225" i="174"/>
  <c r="BB175" i="174"/>
  <c r="AP175" i="174"/>
  <c r="AN175" i="174"/>
  <c r="AO175" i="174"/>
  <c r="AP146" i="174"/>
  <c r="BB146" i="174"/>
  <c r="AO146" i="174"/>
  <c r="AN146" i="174"/>
  <c r="AN115" i="174"/>
  <c r="BB115" i="174"/>
  <c r="AO115" i="174"/>
  <c r="AP115" i="174"/>
  <c r="BB90" i="174"/>
  <c r="AO90" i="174"/>
  <c r="AN90" i="174"/>
  <c r="AP90" i="174"/>
  <c r="BB74" i="174"/>
  <c r="AO74" i="174"/>
  <c r="AN74" i="174"/>
  <c r="AP74" i="174"/>
  <c r="AN44" i="174"/>
  <c r="BB44" i="174"/>
  <c r="AP44" i="174"/>
  <c r="AO44" i="174"/>
  <c r="AP6" i="174"/>
  <c r="BB6" i="174"/>
  <c r="AO6" i="174"/>
  <c r="AP280" i="174"/>
  <c r="BB280" i="174"/>
  <c r="AO280" i="174"/>
  <c r="AN280" i="174"/>
  <c r="AP263" i="174"/>
  <c r="BB263" i="174"/>
  <c r="AO263" i="174"/>
  <c r="AN263" i="174"/>
  <c r="BB230" i="174"/>
  <c r="AO230" i="174"/>
  <c r="AN230" i="174"/>
  <c r="AP230" i="174"/>
  <c r="AO208" i="174"/>
  <c r="AN208" i="174"/>
  <c r="BB208" i="174"/>
  <c r="AP208" i="174"/>
  <c r="BB188" i="174"/>
  <c r="AO188" i="174"/>
  <c r="AN188" i="174"/>
  <c r="AP188" i="174"/>
  <c r="AO161" i="174"/>
  <c r="BB161" i="174"/>
  <c r="AP161" i="174"/>
  <c r="AN161" i="174"/>
  <c r="AO124" i="174"/>
  <c r="BB124" i="174"/>
  <c r="AN124" i="174"/>
  <c r="AP124" i="174"/>
  <c r="AO97" i="174"/>
  <c r="AN97" i="174"/>
  <c r="BB97" i="174"/>
  <c r="AP97" i="174"/>
  <c r="AO47" i="174"/>
  <c r="BB47" i="174"/>
  <c r="AN47" i="174"/>
  <c r="AP47" i="174"/>
  <c r="AO21" i="174"/>
  <c r="AN21" i="174"/>
  <c r="BB21" i="174"/>
  <c r="AP21" i="174"/>
  <c r="F1" i="190" l="1"/>
  <c r="N15" i="99"/>
  <c r="G15" i="190"/>
  <c r="N13" i="99"/>
  <c r="G13" i="190"/>
  <c r="N23" i="99"/>
  <c r="G23" i="190"/>
  <c r="N16" i="99"/>
  <c r="G16" i="190"/>
  <c r="N19" i="99"/>
  <c r="G19" i="190"/>
  <c r="N14" i="99"/>
  <c r="G14" i="190"/>
  <c r="N5" i="99"/>
  <c r="G5" i="190"/>
  <c r="D1" i="190"/>
  <c r="N26" i="99"/>
  <c r="G26" i="190"/>
  <c r="N32" i="99"/>
  <c r="G32" i="190"/>
  <c r="N18" i="99"/>
  <c r="G18" i="190"/>
  <c r="N31" i="99"/>
  <c r="G31" i="190"/>
  <c r="N21" i="99"/>
  <c r="G21" i="190"/>
  <c r="N12" i="99"/>
  <c r="G12" i="190"/>
  <c r="H1" i="190"/>
  <c r="N24" i="99"/>
  <c r="G24" i="190"/>
  <c r="N9" i="99"/>
  <c r="G9" i="190"/>
  <c r="N29" i="99"/>
  <c r="G29" i="190"/>
  <c r="N22" i="99"/>
  <c r="G22" i="190"/>
  <c r="N27" i="99"/>
  <c r="G27" i="190"/>
  <c r="N33" i="99"/>
  <c r="G33" i="190"/>
  <c r="N8" i="99"/>
  <c r="G8" i="190"/>
  <c r="N10" i="99"/>
  <c r="G10" i="190"/>
  <c r="N7" i="99"/>
  <c r="G7" i="190"/>
  <c r="N28" i="99"/>
  <c r="G28" i="190"/>
  <c r="N20" i="99"/>
  <c r="G20" i="190"/>
  <c r="N25" i="99"/>
  <c r="G25" i="190"/>
  <c r="N30" i="99"/>
  <c r="G30" i="190"/>
  <c r="N6" i="99"/>
  <c r="G6" i="190"/>
  <c r="N17" i="99"/>
  <c r="G17" i="190"/>
  <c r="N11" i="99"/>
  <c r="G11" i="190"/>
  <c r="AV34" i="99"/>
  <c r="T34" i="190" s="1"/>
  <c r="AV1" i="99"/>
  <c r="K12" i="99"/>
  <c r="K30" i="99"/>
  <c r="K32" i="99"/>
  <c r="K14" i="99"/>
  <c r="K13" i="99"/>
  <c r="K28" i="99"/>
  <c r="AE44" i="174"/>
  <c r="AE173" i="174"/>
  <c r="AE164" i="174"/>
  <c r="AE82" i="174"/>
  <c r="AE201" i="174"/>
  <c r="K26" i="99"/>
  <c r="K19" i="99"/>
  <c r="K27" i="99"/>
  <c r="K33" i="99"/>
  <c r="AE98" i="174"/>
  <c r="AE99" i="174"/>
  <c r="K20" i="99"/>
  <c r="K23" i="99"/>
  <c r="K24" i="99"/>
  <c r="K29" i="99"/>
  <c r="AE168" i="174"/>
  <c r="K21" i="99"/>
  <c r="BC1" i="99"/>
  <c r="M1" i="99"/>
  <c r="BK1" i="99"/>
  <c r="J1" i="99"/>
  <c r="M34" i="99"/>
  <c r="G34" i="190" s="1"/>
  <c r="K17" i="99"/>
  <c r="K22" i="99"/>
  <c r="J34" i="99"/>
  <c r="F34" i="190" s="1"/>
  <c r="BK34" i="99"/>
  <c r="BC34" i="99"/>
  <c r="H34" i="190" s="1"/>
  <c r="K6" i="99"/>
  <c r="K7" i="99"/>
  <c r="K16" i="99"/>
  <c r="K31" i="99"/>
  <c r="K5" i="99"/>
  <c r="K8" i="99"/>
  <c r="K15" i="99"/>
  <c r="K10" i="99"/>
  <c r="K25" i="99"/>
  <c r="K9" i="99"/>
  <c r="K11" i="99"/>
  <c r="K18" i="99"/>
  <c r="AE213" i="174"/>
  <c r="BL31" i="99"/>
  <c r="BL10" i="99"/>
  <c r="BL21" i="99"/>
  <c r="BL5" i="99"/>
  <c r="BL24" i="99"/>
  <c r="BL26" i="99"/>
  <c r="BL29" i="99"/>
  <c r="BL7" i="99"/>
  <c r="BL23" i="99"/>
  <c r="BL9" i="99"/>
  <c r="BL25" i="99"/>
  <c r="BL20" i="99"/>
  <c r="BL11" i="99"/>
  <c r="BL30" i="99"/>
  <c r="BL16" i="99"/>
  <c r="BL32" i="99"/>
  <c r="BL13" i="99"/>
  <c r="BL12" i="99"/>
  <c r="BL33" i="99"/>
  <c r="BL8" i="99"/>
  <c r="BL18" i="99"/>
  <c r="BL22" i="99"/>
  <c r="BL14" i="99"/>
  <c r="BL17" i="99"/>
  <c r="BL19" i="99"/>
  <c r="BL27" i="99"/>
  <c r="BL15" i="99"/>
  <c r="BL28" i="99"/>
  <c r="BL6" i="99"/>
  <c r="AE162" i="174"/>
  <c r="BD32" i="99"/>
  <c r="BD30" i="99"/>
  <c r="BD22" i="99"/>
  <c r="BD25" i="99"/>
  <c r="BD27" i="99"/>
  <c r="BD17" i="99"/>
  <c r="BD26" i="99"/>
  <c r="BD9" i="99"/>
  <c r="BD6" i="99"/>
  <c r="BD29" i="99"/>
  <c r="BD21" i="99"/>
  <c r="BD7" i="99"/>
  <c r="BD16" i="99"/>
  <c r="BD31" i="99"/>
  <c r="BD5" i="99"/>
  <c r="BD28" i="99"/>
  <c r="BD10" i="99"/>
  <c r="BD33" i="99"/>
  <c r="BD14" i="99"/>
  <c r="BD11" i="99"/>
  <c r="BD24" i="99"/>
  <c r="BD8" i="99"/>
  <c r="BD20" i="99"/>
  <c r="BD13" i="99"/>
  <c r="BD12" i="99"/>
  <c r="BD15" i="99"/>
  <c r="BD19" i="99"/>
  <c r="BD23" i="99"/>
  <c r="BD18" i="99"/>
  <c r="AE203" i="174"/>
  <c r="AE225" i="174"/>
  <c r="AE195" i="174"/>
  <c r="AE220" i="174"/>
  <c r="BL4" i="99"/>
  <c r="AE125" i="174"/>
  <c r="AE159" i="174"/>
  <c r="AE178" i="174"/>
  <c r="AE102" i="174"/>
  <c r="AE132" i="174"/>
  <c r="AE33" i="174"/>
  <c r="AE309" i="174"/>
  <c r="AE113" i="174"/>
  <c r="AE56" i="174"/>
  <c r="AE48" i="174"/>
  <c r="AE218" i="174"/>
  <c r="AE154" i="174"/>
  <c r="AE169" i="174"/>
  <c r="AE210" i="174"/>
  <c r="AE222" i="174"/>
  <c r="AE114" i="174"/>
  <c r="AE104" i="174"/>
  <c r="AE236" i="174"/>
  <c r="AE141" i="174"/>
  <c r="AE310" i="174"/>
  <c r="AE189" i="174"/>
  <c r="AE13" i="174"/>
  <c r="AE145" i="174"/>
  <c r="AE187" i="174"/>
  <c r="AE163" i="174"/>
  <c r="AE212" i="174"/>
  <c r="AE171" i="174"/>
  <c r="AE211" i="174"/>
  <c r="AE226" i="174"/>
  <c r="AE238" i="174"/>
  <c r="AE151" i="174"/>
  <c r="AE123" i="174"/>
  <c r="AE148" i="174"/>
  <c r="AE106" i="174"/>
  <c r="AE94" i="174"/>
  <c r="AE112" i="174"/>
  <c r="AE311" i="174"/>
  <c r="AE205" i="174"/>
  <c r="AE85" i="174"/>
  <c r="AE139" i="174"/>
  <c r="AE105" i="174"/>
  <c r="AE228" i="174"/>
  <c r="N4" i="99"/>
  <c r="BD4" i="99"/>
  <c r="AE179" i="174"/>
  <c r="AE231" i="174"/>
  <c r="AE223" i="174"/>
  <c r="AE175" i="174"/>
  <c r="AE60" i="174"/>
  <c r="AE83" i="174"/>
  <c r="AE215" i="174"/>
  <c r="AE62" i="174"/>
  <c r="AE227" i="174"/>
  <c r="AE130" i="174"/>
  <c r="AE170" i="174"/>
  <c r="AE165" i="174"/>
  <c r="AE87" i="174"/>
  <c r="AE157" i="174"/>
  <c r="AE96" i="174"/>
  <c r="AE144" i="174"/>
  <c r="AE192" i="174"/>
  <c r="AE224" i="174"/>
  <c r="AE69" i="174"/>
  <c r="AE126" i="174"/>
  <c r="AE122" i="174"/>
  <c r="AE190" i="174"/>
  <c r="AE143" i="174"/>
  <c r="AE167" i="174"/>
  <c r="AY313" i="174"/>
  <c r="AY310" i="174"/>
  <c r="AY309" i="174"/>
  <c r="AY314" i="174"/>
  <c r="AY311" i="174"/>
  <c r="AY312" i="174"/>
  <c r="AP3" i="174"/>
  <c r="AO3" i="174"/>
  <c r="AN3" i="174"/>
  <c r="R192" i="174"/>
  <c r="AY326" i="174"/>
  <c r="AY327" i="174"/>
  <c r="AY324" i="174"/>
  <c r="AY325" i="174"/>
  <c r="AY330" i="174"/>
  <c r="AY329" i="174"/>
  <c r="AY328" i="174"/>
  <c r="AC285" i="174"/>
  <c r="AY106" i="174"/>
  <c r="AY284" i="174"/>
  <c r="AY90" i="174"/>
  <c r="AY76" i="174"/>
  <c r="AY229" i="174"/>
  <c r="AY103" i="174"/>
  <c r="AY202" i="174"/>
  <c r="AY199" i="174"/>
  <c r="AY95" i="174"/>
  <c r="AY75" i="174"/>
  <c r="AY137" i="174"/>
  <c r="AY200" i="174"/>
  <c r="AY160" i="174"/>
  <c r="AY283" i="174"/>
  <c r="AY56" i="174"/>
  <c r="AY154" i="174"/>
  <c r="AY53" i="174"/>
  <c r="AY289" i="174"/>
  <c r="AY264" i="174"/>
  <c r="AY82" i="174"/>
  <c r="AY138" i="174"/>
  <c r="AY248" i="174"/>
  <c r="AY290" i="174"/>
  <c r="AY361" i="174"/>
  <c r="AY215" i="174"/>
  <c r="AY67" i="174"/>
  <c r="AY132" i="174"/>
  <c r="AY277" i="174"/>
  <c r="AY129" i="174"/>
  <c r="AY232" i="174"/>
  <c r="AY19" i="174"/>
  <c r="AY149" i="174"/>
  <c r="AY197" i="174"/>
  <c r="AY89" i="174"/>
  <c r="AY108" i="174"/>
  <c r="AY61" i="174"/>
  <c r="AY126" i="174"/>
  <c r="AY255" i="174"/>
  <c r="AY13" i="174"/>
  <c r="AY237" i="174"/>
  <c r="AY47" i="174"/>
  <c r="AY124" i="174"/>
  <c r="AY188" i="174"/>
  <c r="AY230" i="174"/>
  <c r="AY221" i="174"/>
  <c r="AY274" i="174"/>
  <c r="AY143" i="174"/>
  <c r="AY46" i="174"/>
  <c r="AY246" i="174"/>
  <c r="AY249" i="174"/>
  <c r="AY27" i="174"/>
  <c r="AY26" i="174"/>
  <c r="AY217" i="174"/>
  <c r="AY163" i="174"/>
  <c r="AY209" i="174"/>
  <c r="AY278" i="174"/>
  <c r="AY28" i="174"/>
  <c r="AY267" i="174"/>
  <c r="AY7" i="174"/>
  <c r="AY83" i="174"/>
  <c r="AY270" i="174"/>
  <c r="AY85" i="174"/>
  <c r="AY118" i="174"/>
  <c r="AY239" i="174"/>
  <c r="AY8" i="174"/>
  <c r="AY57" i="174"/>
  <c r="AY42" i="174"/>
  <c r="AY100" i="174"/>
  <c r="AY25" i="174"/>
  <c r="AY269" i="174"/>
  <c r="AY23" i="174"/>
  <c r="AY9" i="174"/>
  <c r="AY257" i="174"/>
  <c r="AY34" i="174"/>
  <c r="AY364" i="174"/>
  <c r="AY105" i="174"/>
  <c r="AY213" i="174"/>
  <c r="AY119" i="174"/>
  <c r="AY203" i="174"/>
  <c r="AY72" i="174"/>
  <c r="AY362" i="174"/>
  <c r="AY73" i="174"/>
  <c r="AY358" i="174"/>
  <c r="AY256" i="174"/>
  <c r="AY171" i="174"/>
  <c r="AY226" i="174"/>
  <c r="AY179" i="174"/>
  <c r="AY220" i="174"/>
  <c r="AY24" i="174"/>
  <c r="AY102" i="174"/>
  <c r="AY161" i="174"/>
  <c r="AY263" i="174"/>
  <c r="AY125" i="174"/>
  <c r="AY71" i="174"/>
  <c r="AY18" i="174"/>
  <c r="AY212" i="174"/>
  <c r="AY136" i="174"/>
  <c r="AY288" i="174"/>
  <c r="AY38" i="174"/>
  <c r="AY107" i="174"/>
  <c r="AY122" i="174"/>
  <c r="AY227" i="174"/>
  <c r="AY113" i="174"/>
  <c r="AY201" i="174"/>
  <c r="AY174" i="174"/>
  <c r="AY271" i="174"/>
  <c r="AY14" i="174"/>
  <c r="AY135" i="174"/>
  <c r="AY192" i="174"/>
  <c r="AY247" i="174"/>
  <c r="AY190" i="174"/>
  <c r="AY250" i="174"/>
  <c r="AY99" i="174"/>
  <c r="AY210" i="174"/>
  <c r="AY265" i="174"/>
  <c r="AY41" i="174"/>
  <c r="AY173" i="174"/>
  <c r="AY70" i="174"/>
  <c r="AY366" i="174"/>
  <c r="AY69" i="174"/>
  <c r="AY123" i="174"/>
  <c r="AY236" i="174"/>
  <c r="AY195" i="174"/>
  <c r="AY218" i="174"/>
  <c r="AY121" i="174"/>
  <c r="AY39" i="174"/>
  <c r="AY170" i="174"/>
  <c r="AY177" i="174"/>
  <c r="AY184" i="174"/>
  <c r="AY32" i="174"/>
  <c r="AY55" i="174"/>
  <c r="AY94" i="174"/>
  <c r="AY235" i="174"/>
  <c r="AY238" i="174"/>
  <c r="AY198" i="174"/>
  <c r="AY58" i="174"/>
  <c r="AY120" i="174"/>
  <c r="AY168" i="174"/>
  <c r="AY225" i="174"/>
  <c r="AY279" i="174"/>
  <c r="AY91" i="174"/>
  <c r="AY45" i="174"/>
  <c r="AY164" i="174"/>
  <c r="AY251" i="174"/>
  <c r="AY234" i="174"/>
  <c r="AY357" i="174"/>
  <c r="AY117" i="174"/>
  <c r="AY15" i="174"/>
  <c r="AY145" i="174"/>
  <c r="AY206" i="174"/>
  <c r="AY59" i="174"/>
  <c r="AY64" i="174"/>
  <c r="AY162" i="174"/>
  <c r="AY165" i="174"/>
  <c r="AY20" i="174"/>
  <c r="AY360" i="174"/>
  <c r="AY189" i="174"/>
  <c r="AY272" i="174"/>
  <c r="AY36" i="174"/>
  <c r="AY147" i="174"/>
  <c r="AY148" i="174"/>
  <c r="AY43" i="174"/>
  <c r="AY275" i="174"/>
  <c r="AY194" i="174"/>
  <c r="AY153" i="174"/>
  <c r="AY207" i="174"/>
  <c r="AY10" i="174"/>
  <c r="AY141" i="174"/>
  <c r="AY172" i="174"/>
  <c r="AY222" i="174"/>
  <c r="AY49" i="174"/>
  <c r="AY109" i="174"/>
  <c r="AY252" i="174"/>
  <c r="AY104" i="174"/>
  <c r="AY77" i="174"/>
  <c r="AY180" i="174"/>
  <c r="AY254" i="174"/>
  <c r="AY130" i="174"/>
  <c r="AY233" i="174"/>
  <c r="AY204" i="174"/>
  <c r="AY31" i="174"/>
  <c r="AY78" i="174"/>
  <c r="AY186" i="174"/>
  <c r="AY30" i="174"/>
  <c r="AY185" i="174"/>
  <c r="AY86" i="174"/>
  <c r="AY50" i="174"/>
  <c r="AY359" i="174"/>
  <c r="AY150" i="174"/>
  <c r="AY111" i="174"/>
  <c r="AY244" i="174"/>
  <c r="AY219" i="174"/>
  <c r="AY54" i="174"/>
  <c r="AY114" i="174"/>
  <c r="AY92" i="174"/>
  <c r="AY155" i="174"/>
  <c r="AY134" i="174"/>
  <c r="AY196" i="174"/>
  <c r="AY156" i="174"/>
  <c r="AY21" i="174"/>
  <c r="AY97" i="174"/>
  <c r="AY208" i="174"/>
  <c r="AY74" i="174"/>
  <c r="AY175" i="174"/>
  <c r="AY231" i="174"/>
  <c r="AY133" i="174"/>
  <c r="AY98" i="174"/>
  <c r="AY242" i="174"/>
  <c r="AY66" i="174"/>
  <c r="AY87" i="174"/>
  <c r="AY68" i="174"/>
  <c r="AY262" i="174"/>
  <c r="AY182" i="174"/>
  <c r="AY363" i="174"/>
  <c r="AY183" i="174"/>
  <c r="AY187" i="174"/>
  <c r="AY139" i="174"/>
  <c r="AY93" i="174"/>
  <c r="AY259" i="174"/>
  <c r="AY365" i="174"/>
  <c r="AY169" i="174"/>
  <c r="AY178" i="174"/>
  <c r="AY280" i="174"/>
  <c r="AY6" i="174"/>
  <c r="AY115" i="174"/>
  <c r="AY63" i="174"/>
  <c r="AY253" i="174"/>
  <c r="AY51" i="174"/>
  <c r="AY260" i="174"/>
  <c r="AY116" i="174"/>
  <c r="AY166" i="174"/>
  <c r="AY11" i="174"/>
  <c r="AY224" i="174"/>
  <c r="AY159" i="174"/>
  <c r="AY140" i="174"/>
  <c r="AY62" i="174"/>
  <c r="AY216" i="174"/>
  <c r="AY81" i="174"/>
  <c r="AY268" i="174"/>
  <c r="AY110" i="174"/>
  <c r="AY22" i="174"/>
  <c r="AY12" i="174"/>
  <c r="AY152" i="174"/>
  <c r="AY243" i="174"/>
  <c r="AY276" i="174"/>
  <c r="AY40" i="174"/>
  <c r="AY282" i="174"/>
  <c r="AY223" i="174"/>
  <c r="AY44" i="174"/>
  <c r="AY146" i="174"/>
  <c r="AY285" i="174"/>
  <c r="AY127" i="174"/>
  <c r="AY33" i="174"/>
  <c r="AY16" i="174"/>
  <c r="AY151" i="174"/>
  <c r="AY241" i="174"/>
  <c r="AY286" i="174"/>
  <c r="AY79" i="174"/>
  <c r="AY228" i="174"/>
  <c r="AY131" i="174"/>
  <c r="AY193" i="174"/>
  <c r="AY157" i="174"/>
  <c r="AY211" i="174"/>
  <c r="AY266" i="174"/>
  <c r="AY60" i="174"/>
  <c r="AY128" i="174"/>
  <c r="AY181" i="174"/>
  <c r="AY48" i="174"/>
  <c r="AY112" i="174"/>
  <c r="AY176" i="174"/>
  <c r="AY245" i="174"/>
  <c r="AY144" i="174"/>
  <c r="AY37" i="174"/>
  <c r="AY88" i="174"/>
  <c r="AY287" i="174"/>
  <c r="AY101" i="174"/>
  <c r="AY240" i="174"/>
  <c r="AY80" i="174"/>
  <c r="AY158" i="174"/>
  <c r="AY52" i="174"/>
  <c r="AY191" i="174"/>
  <c r="AY65" i="174"/>
  <c r="AY261" i="174"/>
  <c r="AY84" i="174"/>
  <c r="AY142" i="174"/>
  <c r="AY281" i="174"/>
  <c r="AY96" i="174"/>
  <c r="AY258" i="174"/>
  <c r="AY29" i="174"/>
  <c r="AY35" i="174"/>
  <c r="AY17" i="174"/>
  <c r="AY205" i="174"/>
  <c r="AY167" i="174"/>
  <c r="AY214" i="174"/>
  <c r="AY273" i="174"/>
  <c r="AC143" i="174"/>
  <c r="G1" i="190" l="1"/>
  <c r="AT1" i="99"/>
  <c r="AT34" i="99"/>
  <c r="AS1" i="99"/>
  <c r="AS34" i="99"/>
  <c r="S34" i="190" s="1"/>
  <c r="AE76" i="174"/>
  <c r="AE45" i="174"/>
  <c r="AE186" i="174"/>
  <c r="AE71" i="174"/>
  <c r="AE217" i="174"/>
  <c r="AE109" i="174"/>
  <c r="AE84" i="174"/>
  <c r="AE116" i="174"/>
  <c r="AE193" i="174"/>
  <c r="AE108" i="174"/>
  <c r="AE20" i="174"/>
  <c r="AE115" i="174"/>
  <c r="AE234" i="174"/>
  <c r="AE129" i="174"/>
  <c r="AE194" i="174"/>
  <c r="AE233" i="174"/>
  <c r="AE35" i="174"/>
  <c r="AE28" i="174"/>
  <c r="AE200" i="174"/>
  <c r="AE138" i="174"/>
  <c r="AE79" i="174"/>
  <c r="AE89" i="174"/>
  <c r="AE38" i="174"/>
  <c r="AE74" i="174"/>
  <c r="N1" i="99"/>
  <c r="BD1" i="99"/>
  <c r="BL1" i="99"/>
  <c r="AF1" i="99"/>
  <c r="AF34" i="99"/>
  <c r="BD34" i="99"/>
  <c r="N34" i="99"/>
  <c r="BL34" i="99"/>
  <c r="AE314" i="174"/>
  <c r="AE191" i="174"/>
  <c r="AE176" i="174"/>
  <c r="AE16" i="174"/>
  <c r="AE42" i="174"/>
  <c r="AE93" i="174"/>
  <c r="AE146" i="174"/>
  <c r="AE140" i="174"/>
  <c r="AE166" i="174"/>
  <c r="AE97" i="174"/>
  <c r="AE88" i="174"/>
  <c r="AE21" i="174"/>
  <c r="AE95" i="174"/>
  <c r="AE67" i="174"/>
  <c r="AE27" i="174"/>
  <c r="AE117" i="174"/>
  <c r="AE119" i="174"/>
  <c r="AE232" i="174"/>
  <c r="AE121" i="174"/>
  <c r="AE155" i="174"/>
  <c r="AE86" i="174"/>
  <c r="AE110" i="174"/>
  <c r="AE17" i="174"/>
  <c r="AE131" i="174"/>
  <c r="AE153" i="174"/>
  <c r="AE172" i="174"/>
  <c r="AE72" i="174"/>
  <c r="AE196" i="174"/>
  <c r="AE219" i="174"/>
  <c r="AE204" i="174"/>
  <c r="AE142" i="174"/>
  <c r="AE149" i="174"/>
  <c r="AE230" i="174"/>
  <c r="AE81" i="174"/>
  <c r="AE25" i="174"/>
  <c r="AE55" i="174"/>
  <c r="AE111" i="174"/>
  <c r="AE180" i="174"/>
  <c r="AE61" i="174"/>
  <c r="AE49" i="174"/>
  <c r="AE77" i="174"/>
  <c r="AE237" i="174"/>
  <c r="AE120" i="174"/>
  <c r="AE160" i="174"/>
  <c r="AE59" i="174"/>
  <c r="AE137" i="174"/>
  <c r="AE75" i="174"/>
  <c r="AE312" i="174"/>
  <c r="AE91" i="174"/>
  <c r="AE206" i="174"/>
  <c r="AE202" i="174"/>
  <c r="AE90" i="174"/>
  <c r="AE188" i="174"/>
  <c r="AE128" i="174"/>
  <c r="AE32" i="174"/>
  <c r="AE43" i="174"/>
  <c r="AE133" i="174"/>
  <c r="AE216" i="174"/>
  <c r="AE18" i="174"/>
  <c r="AE92" i="174"/>
  <c r="AE229" i="174"/>
  <c r="AE208" i="174"/>
  <c r="AE66" i="174"/>
  <c r="AE24" i="174"/>
  <c r="AE214" i="174"/>
  <c r="AE70" i="174"/>
  <c r="AE65" i="174"/>
  <c r="AE40" i="174"/>
  <c r="AE158" i="174"/>
  <c r="AE101" i="174"/>
  <c r="AE41" i="174"/>
  <c r="AE58" i="174"/>
  <c r="AE185" i="174"/>
  <c r="AE39" i="174"/>
  <c r="AE174" i="174"/>
  <c r="AE107" i="174"/>
  <c r="AE118" i="174"/>
  <c r="AE198" i="174"/>
  <c r="AE207" i="174"/>
  <c r="AE46" i="174"/>
  <c r="AE147" i="174"/>
  <c r="AE124" i="174"/>
  <c r="AE177" i="174"/>
  <c r="AE156" i="174"/>
  <c r="AE152" i="174"/>
  <c r="AE184" i="174"/>
  <c r="AE26" i="174"/>
  <c r="AE57" i="174"/>
  <c r="AE53" i="174"/>
  <c r="AE36" i="174"/>
  <c r="AE64" i="174"/>
  <c r="AE136" i="174"/>
  <c r="AE221" i="174"/>
  <c r="AE161" i="174"/>
  <c r="AE30" i="174"/>
  <c r="AE29" i="174"/>
  <c r="AE73" i="174"/>
  <c r="AE181" i="174"/>
  <c r="AE10" i="174"/>
  <c r="AE235" i="174"/>
  <c r="AE182" i="174"/>
  <c r="AE37" i="174"/>
  <c r="AE63" i="174"/>
  <c r="AE68" i="174"/>
  <c r="AE127" i="174"/>
  <c r="AE134" i="174"/>
  <c r="AE209" i="174"/>
  <c r="AE8" i="174"/>
  <c r="AE9" i="174"/>
  <c r="AE135" i="174"/>
  <c r="AE80" i="174"/>
  <c r="AE54" i="174"/>
  <c r="AE150" i="174"/>
  <c r="AE31" i="174"/>
  <c r="AE51" i="174"/>
  <c r="AE34" i="174"/>
  <c r="AE22" i="174"/>
  <c r="AE78" i="174"/>
  <c r="AE239" i="174"/>
  <c r="AE15" i="174"/>
  <c r="AE52" i="174"/>
  <c r="AE183" i="174"/>
  <c r="AE47" i="174"/>
  <c r="AE23" i="174"/>
  <c r="AE199" i="174"/>
  <c r="AE50" i="174"/>
  <c r="AE19" i="174"/>
  <c r="AE197" i="174"/>
  <c r="AE14" i="174"/>
  <c r="AC310" i="174"/>
  <c r="AE11" i="174"/>
  <c r="AE313" i="174"/>
  <c r="AC105" i="174"/>
  <c r="AE7" i="174"/>
  <c r="R62" i="174"/>
  <c r="AC96" i="174"/>
  <c r="AE103" i="174"/>
  <c r="AE100" i="174"/>
  <c r="AE12" i="174"/>
  <c r="AC325" i="174"/>
  <c r="AY3" i="174"/>
  <c r="R63" i="174"/>
  <c r="BN415" i="174"/>
  <c r="BN610" i="174"/>
  <c r="BN387" i="174"/>
  <c r="BN666" i="174"/>
  <c r="BN652" i="174"/>
  <c r="BN719" i="174"/>
  <c r="BN503" i="174"/>
  <c r="BN389" i="174"/>
  <c r="BN640" i="174"/>
  <c r="BN321" i="174"/>
  <c r="BN498" i="174"/>
  <c r="BN743" i="174"/>
  <c r="BN560" i="174"/>
  <c r="BN601" i="174"/>
  <c r="BN455" i="174"/>
  <c r="BN111" i="174"/>
  <c r="BN509" i="174"/>
  <c r="BN726" i="174"/>
  <c r="BN465" i="174"/>
  <c r="BN71" i="174"/>
  <c r="BN275" i="174"/>
  <c r="BN736" i="174"/>
  <c r="BN289" i="174"/>
  <c r="BN209" i="174"/>
  <c r="BN241" i="174"/>
  <c r="BN552" i="174"/>
  <c r="BN668" i="174"/>
  <c r="BN30" i="174"/>
  <c r="BN315" i="174"/>
  <c r="BN574" i="174"/>
  <c r="BN329" i="174"/>
  <c r="BN43" i="174"/>
  <c r="BN229" i="174"/>
  <c r="BN755" i="174"/>
  <c r="BN492" i="174"/>
  <c r="BN308" i="174"/>
  <c r="BN167" i="174"/>
  <c r="BN20" i="174"/>
  <c r="BN687" i="174"/>
  <c r="BN584" i="174"/>
  <c r="BN428" i="174"/>
  <c r="BN364" i="174"/>
  <c r="BN421" i="174"/>
  <c r="BN698" i="174"/>
  <c r="BN333" i="174"/>
  <c r="BN323" i="174"/>
  <c r="BN328" i="174"/>
  <c r="BN592" i="174"/>
  <c r="BN110" i="174"/>
  <c r="BN484" i="174"/>
  <c r="BN252" i="174"/>
  <c r="BN695" i="174"/>
  <c r="BN549" i="174"/>
  <c r="BN659" i="174"/>
  <c r="BN528" i="174"/>
  <c r="BN684" i="174"/>
  <c r="BN720" i="174"/>
  <c r="BN349" i="174"/>
  <c r="BN533" i="174"/>
  <c r="BN725" i="174"/>
  <c r="BN760" i="174"/>
  <c r="BN474" i="174"/>
  <c r="BN248" i="174"/>
  <c r="BN100" i="174"/>
  <c r="BN459" i="174"/>
  <c r="BN602" i="174"/>
  <c r="BN53" i="174"/>
  <c r="BN270" i="174"/>
  <c r="BN35" i="174"/>
  <c r="BN523" i="174"/>
  <c r="BN657" i="174"/>
  <c r="BN373" i="174"/>
  <c r="BN300" i="174"/>
  <c r="BN692" i="174"/>
  <c r="BN173" i="174"/>
  <c r="BN385" i="174"/>
  <c r="BN101" i="174"/>
  <c r="BN221" i="174"/>
  <c r="BN109" i="174"/>
  <c r="BN770" i="174"/>
  <c r="BN195" i="174"/>
  <c r="BN96" i="174"/>
  <c r="BN297" i="174"/>
  <c r="BN60" i="174"/>
  <c r="BN566" i="174"/>
  <c r="BN423" i="174"/>
  <c r="BN28" i="174"/>
  <c r="BN213" i="174"/>
  <c r="BN211" i="174"/>
  <c r="BN664" i="174"/>
  <c r="BN728" i="174"/>
  <c r="BN250" i="174"/>
  <c r="BN34" i="174"/>
  <c r="BN767" i="174"/>
  <c r="BN379" i="174"/>
  <c r="BN425" i="174"/>
  <c r="BN18" i="174"/>
  <c r="BN505" i="174"/>
  <c r="BN515" i="174"/>
  <c r="BN140" i="174"/>
  <c r="BN220" i="174"/>
  <c r="BN451" i="174"/>
  <c r="BN553" i="174"/>
  <c r="BN414" i="174"/>
  <c r="BN12" i="174"/>
  <c r="BN568" i="174"/>
  <c r="BN377" i="174"/>
  <c r="BN541" i="174"/>
  <c r="BN317" i="174"/>
  <c r="BN36" i="174"/>
  <c r="BN324" i="174"/>
  <c r="BN456" i="174"/>
  <c r="BN593" i="174"/>
  <c r="BN361" i="174"/>
  <c r="BN137" i="174"/>
  <c r="BN117" i="174"/>
  <c r="BN269" i="174"/>
  <c r="BN565" i="174"/>
  <c r="BN141" i="174"/>
  <c r="BN633" i="174"/>
  <c r="BN166" i="174"/>
  <c r="BN462" i="174"/>
  <c r="BN626" i="174"/>
  <c r="BN545" i="174"/>
  <c r="BN521" i="174"/>
  <c r="BN84" i="174"/>
  <c r="BN356" i="174"/>
  <c r="BN677" i="174"/>
  <c r="BN618" i="174"/>
  <c r="BN280" i="174"/>
  <c r="BN263" i="174"/>
  <c r="BN650" i="174"/>
  <c r="BN564" i="174"/>
  <c r="BN299" i="174"/>
  <c r="BN576" i="174"/>
  <c r="BN617" i="174"/>
  <c r="BN675" i="174"/>
  <c r="BN467" i="174"/>
  <c r="BN142" i="174"/>
  <c r="BN619" i="174"/>
  <c r="BN490" i="174"/>
  <c r="BN354" i="174"/>
  <c r="BN126" i="174"/>
  <c r="BN371" i="174"/>
  <c r="BN734" i="174"/>
  <c r="BN242" i="174"/>
  <c r="BN256" i="174"/>
  <c r="BN449" i="174"/>
  <c r="BN581" i="174"/>
  <c r="BN228" i="174"/>
  <c r="BN85" i="174"/>
  <c r="BN266" i="174"/>
  <c r="BN362" i="174"/>
  <c r="BN19" i="174"/>
  <c r="BN495" i="174"/>
  <c r="BN288" i="174"/>
  <c r="BN125" i="174"/>
  <c r="BN295" i="174"/>
  <c r="BN431" i="174"/>
  <c r="BN303" i="174"/>
  <c r="BN327" i="174"/>
  <c r="BN202" i="174"/>
  <c r="BN83" i="174"/>
  <c r="BN411" i="174"/>
  <c r="BN700" i="174"/>
  <c r="BN501" i="174"/>
  <c r="BN262" i="174"/>
  <c r="BN51" i="174"/>
  <c r="BN238" i="174"/>
  <c r="BN319" i="174"/>
  <c r="BN489" i="174"/>
  <c r="BN534" i="174"/>
  <c r="BN340" i="174"/>
  <c r="BN727" i="174"/>
  <c r="BN412" i="174"/>
  <c r="BN258" i="174"/>
  <c r="BN473" i="174"/>
  <c r="BN440" i="174"/>
  <c r="BN702" i="174"/>
  <c r="BN658" i="174"/>
  <c r="BN335" i="174"/>
  <c r="BN276" i="174"/>
  <c r="BN316" i="174"/>
  <c r="BN59" i="174"/>
  <c r="BN401" i="174"/>
  <c r="BN669" i="174"/>
  <c r="BN542" i="174"/>
  <c r="BN185" i="174"/>
  <c r="BN26" i="174"/>
  <c r="BN577" i="174"/>
  <c r="BN448" i="174"/>
  <c r="BN205" i="174"/>
  <c r="BN237" i="174"/>
  <c r="BN627" i="174"/>
  <c r="BN519" i="174"/>
  <c r="BN149" i="174"/>
  <c r="BN309" i="174"/>
  <c r="BN102" i="174"/>
  <c r="BN301" i="174"/>
  <c r="BN586" i="174"/>
  <c r="BN694" i="174"/>
  <c r="BN432" i="174"/>
  <c r="BN38" i="174"/>
  <c r="BN223" i="174"/>
  <c r="BN744" i="174"/>
  <c r="BN762" i="174"/>
  <c r="BN608" i="174"/>
  <c r="BN200" i="174"/>
  <c r="BN304" i="174"/>
  <c r="BN161" i="174"/>
  <c r="BN578" i="174"/>
  <c r="BN165" i="174"/>
  <c r="BN537" i="174"/>
  <c r="BN573" i="174"/>
  <c r="BN245" i="174"/>
  <c r="BN157" i="174"/>
  <c r="BN463" i="174"/>
  <c r="BN279" i="174"/>
  <c r="BN175" i="174"/>
  <c r="BN265" i="174"/>
  <c r="BN433" i="174"/>
  <c r="BN13" i="174"/>
  <c r="BN67" i="174"/>
  <c r="BN351" i="174"/>
  <c r="BN460" i="174"/>
  <c r="BN594" i="174"/>
  <c r="BN464" i="174"/>
  <c r="BN293" i="174"/>
  <c r="BN405" i="174"/>
  <c r="BN133" i="174"/>
  <c r="BN485" i="174"/>
  <c r="BN403" i="174"/>
  <c r="BN121" i="174"/>
  <c r="BN143" i="174"/>
  <c r="BN219" i="174"/>
  <c r="BN312" i="174"/>
  <c r="BN600" i="174"/>
  <c r="BN570" i="174"/>
  <c r="BN151" i="174"/>
  <c r="BN17" i="174"/>
  <c r="BN74" i="174"/>
  <c r="BN14" i="174"/>
  <c r="BN746" i="174"/>
  <c r="BN494" i="174"/>
  <c r="BN341" i="174"/>
  <c r="BN507" i="174"/>
  <c r="BN234" i="174"/>
  <c r="BN285" i="174"/>
  <c r="BN353" i="174"/>
  <c r="BN104" i="174"/>
  <c r="BN763" i="174"/>
  <c r="BN737" i="174"/>
  <c r="BN218" i="174"/>
  <c r="BN331" i="174"/>
  <c r="BN75" i="174"/>
  <c r="BN416" i="174"/>
  <c r="BN261" i="174"/>
  <c r="BN759" i="174"/>
  <c r="BN483" i="174"/>
  <c r="BN644" i="174"/>
  <c r="BN771" i="174"/>
  <c r="BN497" i="174"/>
  <c r="BN544" i="174"/>
  <c r="BN395" i="174"/>
  <c r="BN532" i="174"/>
  <c r="BN244" i="174"/>
  <c r="BN369" i="174"/>
  <c r="BN520" i="174"/>
  <c r="BN397" i="174"/>
  <c r="BN272" i="174"/>
  <c r="BN311" i="174"/>
  <c r="BN711" i="174"/>
  <c r="BN609" i="174"/>
  <c r="BN42" i="174"/>
  <c r="BN253" i="174"/>
  <c r="BN320" i="174"/>
  <c r="BN10" i="174"/>
  <c r="BN296" i="174"/>
  <c r="BN511" i="174"/>
  <c r="BN91" i="174"/>
  <c r="BN292" i="174"/>
  <c r="BN556" i="174"/>
  <c r="BN443" i="174"/>
  <c r="BN381" i="174"/>
  <c r="BN332" i="174"/>
  <c r="BN649" i="174"/>
  <c r="BN476" i="174"/>
  <c r="BN287" i="174"/>
  <c r="BN55" i="174"/>
  <c r="BN457" i="174"/>
  <c r="BN562" i="174"/>
  <c r="BN144" i="174"/>
  <c r="AC100" i="174"/>
  <c r="AC192" i="174"/>
  <c r="AC46" i="174"/>
  <c r="AC89" i="174"/>
  <c r="AC156" i="174"/>
  <c r="AC91" i="174"/>
  <c r="AC23" i="174"/>
  <c r="AC357" i="174"/>
  <c r="AC225" i="174" l="1"/>
  <c r="AC312" i="174"/>
  <c r="AC213" i="174"/>
  <c r="AC113" i="174"/>
  <c r="AC122" i="174"/>
  <c r="AC51" i="174"/>
  <c r="AC103" i="174"/>
  <c r="AC178" i="174"/>
  <c r="AC165" i="174"/>
  <c r="AC148" i="174"/>
  <c r="AC83" i="174"/>
  <c r="BN212" i="174"/>
  <c r="BN203" i="174"/>
  <c r="BN49" i="174"/>
  <c r="BN114" i="174"/>
  <c r="BN502" i="174"/>
  <c r="BN769" i="174"/>
  <c r="BN112" i="174"/>
  <c r="BN701" i="174"/>
  <c r="AK460" i="174"/>
  <c r="AL460" i="174"/>
  <c r="BN81" i="174"/>
  <c r="BN313" i="174"/>
  <c r="BN393" i="174"/>
  <c r="BN591" i="174"/>
  <c r="BN88" i="174"/>
  <c r="BN513" i="174"/>
  <c r="BN392" i="174"/>
  <c r="BN255" i="174"/>
  <c r="BN145" i="174"/>
  <c r="BN48" i="174"/>
  <c r="BN127" i="174"/>
  <c r="BN350" i="174"/>
  <c r="BN712" i="174"/>
  <c r="BN224" i="174"/>
  <c r="BN64" i="174"/>
  <c r="BN294" i="174"/>
  <c r="BN306" i="174"/>
  <c r="BN347" i="174"/>
  <c r="BN453" i="174"/>
  <c r="BN450" i="174"/>
  <c r="BN169" i="174"/>
  <c r="BN39" i="174"/>
  <c r="BN360" i="174"/>
  <c r="BN44" i="174"/>
  <c r="BN580" i="174"/>
  <c r="BN302" i="174"/>
  <c r="BN691" i="174"/>
  <c r="BN210" i="174"/>
  <c r="BN310" i="174"/>
  <c r="BN612" i="174"/>
  <c r="BN756" i="174"/>
  <c r="BN429" i="174"/>
  <c r="BN337" i="174"/>
  <c r="BN721" i="174"/>
  <c r="BN191" i="174"/>
  <c r="BN504" i="174"/>
  <c r="BN343" i="174"/>
  <c r="BN522" i="174"/>
  <c r="BN150" i="174"/>
  <c r="BN118" i="174"/>
  <c r="BN180" i="174"/>
  <c r="BN199" i="174"/>
  <c r="BN338" i="174"/>
  <c r="BN174" i="174"/>
  <c r="BN585" i="174"/>
  <c r="AK144" i="174"/>
  <c r="AL144" i="174"/>
  <c r="AK287" i="174"/>
  <c r="AL287" i="174"/>
  <c r="AK381" i="174"/>
  <c r="AL381" i="174"/>
  <c r="AK91" i="174"/>
  <c r="AL91" i="174"/>
  <c r="AK320" i="174"/>
  <c r="AL320" i="174"/>
  <c r="AK711" i="174"/>
  <c r="AL711" i="174"/>
  <c r="AK520" i="174"/>
  <c r="AL520" i="174"/>
  <c r="AK395" i="174"/>
  <c r="AL395" i="174"/>
  <c r="AK644" i="174"/>
  <c r="AL644" i="174"/>
  <c r="AK416" i="174"/>
  <c r="AL416" i="174"/>
  <c r="AK737" i="174"/>
  <c r="AL737" i="174"/>
  <c r="AK285" i="174"/>
  <c r="AL285" i="174"/>
  <c r="AK494" i="174"/>
  <c r="AL494" i="174"/>
  <c r="AK17" i="174"/>
  <c r="AL17" i="174"/>
  <c r="AK312" i="174"/>
  <c r="AL312" i="174"/>
  <c r="AK403" i="174"/>
  <c r="AL403" i="174"/>
  <c r="AK293" i="174"/>
  <c r="AL293" i="174"/>
  <c r="AK351" i="174"/>
  <c r="AL351" i="174"/>
  <c r="AK265" i="174"/>
  <c r="AL265" i="174"/>
  <c r="AK157" i="174"/>
  <c r="AL157" i="174"/>
  <c r="AK165" i="174"/>
  <c r="AL165" i="174"/>
  <c r="AK200" i="174"/>
  <c r="AL200" i="174"/>
  <c r="AK223" i="174"/>
  <c r="AL223" i="174"/>
  <c r="AK586" i="174"/>
  <c r="AL586" i="174"/>
  <c r="AK149" i="174"/>
  <c r="AL149" i="174"/>
  <c r="AK205" i="174"/>
  <c r="AL205" i="174"/>
  <c r="AK185" i="174"/>
  <c r="AL185" i="174"/>
  <c r="AK59" i="174"/>
  <c r="AL59" i="174"/>
  <c r="AK658" i="174"/>
  <c r="AL658" i="174"/>
  <c r="AK258" i="174"/>
  <c r="AL258" i="174"/>
  <c r="AK534" i="174"/>
  <c r="AL534" i="174"/>
  <c r="AK51" i="174"/>
  <c r="AL51" i="174"/>
  <c r="AK411" i="174"/>
  <c r="AL411" i="174"/>
  <c r="AK303" i="174"/>
  <c r="AL303" i="174"/>
  <c r="AK288" i="174"/>
  <c r="AL288" i="174"/>
  <c r="AK266" i="174"/>
  <c r="AL266" i="174"/>
  <c r="AK449" i="174"/>
  <c r="AL449" i="174"/>
  <c r="AK371" i="174"/>
  <c r="AL371" i="174"/>
  <c r="AK619" i="174"/>
  <c r="AL619" i="174"/>
  <c r="AK617" i="174"/>
  <c r="AL617" i="174"/>
  <c r="AK650" i="174"/>
  <c r="AL650" i="174"/>
  <c r="AK677" i="174"/>
  <c r="AL677" i="174"/>
  <c r="AK545" i="174"/>
  <c r="AL545" i="174"/>
  <c r="AK633" i="174"/>
  <c r="AL633" i="174"/>
  <c r="AK117" i="174"/>
  <c r="AL117" i="174"/>
  <c r="AK456" i="174"/>
  <c r="AL456" i="174"/>
  <c r="AK541" i="174"/>
  <c r="AL541" i="174"/>
  <c r="AK414" i="174"/>
  <c r="AL414" i="174"/>
  <c r="AK140" i="174"/>
  <c r="AL140" i="174"/>
  <c r="AK425" i="174"/>
  <c r="AL425" i="174"/>
  <c r="AK250" i="174"/>
  <c r="AL250" i="174"/>
  <c r="AK213" i="174"/>
  <c r="AL213" i="174"/>
  <c r="AK60" i="174"/>
  <c r="AL60" i="174"/>
  <c r="AK770" i="174"/>
  <c r="AL770" i="174"/>
  <c r="AK385" i="174"/>
  <c r="AL385" i="174"/>
  <c r="AK373" i="174"/>
  <c r="AL373" i="174"/>
  <c r="AK270" i="174"/>
  <c r="AL270" i="174"/>
  <c r="AK100" i="174"/>
  <c r="AL100" i="174"/>
  <c r="AK725" i="174"/>
  <c r="AL725" i="174"/>
  <c r="AK684" i="174"/>
  <c r="AL684" i="174"/>
  <c r="AK695" i="174"/>
  <c r="AL695" i="174"/>
  <c r="AK592" i="174"/>
  <c r="AL592" i="174"/>
  <c r="AK698" i="174"/>
  <c r="AL698" i="174"/>
  <c r="AK584" i="174"/>
  <c r="AL584" i="174"/>
  <c r="AK308" i="174"/>
  <c r="AL308" i="174"/>
  <c r="AK43" i="174"/>
  <c r="AL43" i="174"/>
  <c r="AK30" i="174"/>
  <c r="AL30" i="174"/>
  <c r="AK209" i="174"/>
  <c r="AL209" i="174"/>
  <c r="AK71" i="174"/>
  <c r="AL71" i="174"/>
  <c r="AK111" i="174"/>
  <c r="AL111" i="174"/>
  <c r="AK743" i="174"/>
  <c r="AL743" i="174"/>
  <c r="AK389" i="174"/>
  <c r="AL389" i="174"/>
  <c r="AK666" i="174"/>
  <c r="AL666" i="174"/>
  <c r="BN179" i="174"/>
  <c r="BN383" i="174"/>
  <c r="BN551" i="174"/>
  <c r="BN106" i="174"/>
  <c r="BN72" i="174"/>
  <c r="BN686" i="174"/>
  <c r="AK121" i="174"/>
  <c r="AL121" i="174"/>
  <c r="BN186" i="174"/>
  <c r="BN685" i="174"/>
  <c r="BN525" i="174"/>
  <c r="BN740" i="174"/>
  <c r="BN168" i="174"/>
  <c r="BN282" i="174"/>
  <c r="BN636" i="174"/>
  <c r="BN40" i="174"/>
  <c r="BN672" i="174"/>
  <c r="BN376" i="174"/>
  <c r="BN647" i="174"/>
  <c r="BN607" i="174"/>
  <c r="BN717" i="174"/>
  <c r="BN105" i="174"/>
  <c r="BN322" i="174"/>
  <c r="BN475" i="174"/>
  <c r="BN538" i="174"/>
  <c r="BN372" i="174"/>
  <c r="BN766" i="174"/>
  <c r="BN761" i="174"/>
  <c r="BN391" i="174"/>
  <c r="BN683" i="174"/>
  <c r="BN184" i="174"/>
  <c r="BN86" i="174"/>
  <c r="BN611" i="174"/>
  <c r="BN631" i="174"/>
  <c r="BN688" i="174"/>
  <c r="BN735" i="174"/>
  <c r="BN24" i="174"/>
  <c r="BN642" i="174"/>
  <c r="BN481" i="174"/>
  <c r="BN37" i="174"/>
  <c r="BN424" i="174"/>
  <c r="BN595" i="174"/>
  <c r="BN569" i="174"/>
  <c r="BN318" i="174"/>
  <c r="BN529" i="174"/>
  <c r="BN94" i="174"/>
  <c r="BN621" i="174"/>
  <c r="BN446" i="174"/>
  <c r="BN208" i="174"/>
  <c r="BN176" i="174"/>
  <c r="BN482" i="174"/>
  <c r="BN546" i="174"/>
  <c r="BN599" i="174"/>
  <c r="BN748" i="174"/>
  <c r="BN264" i="174"/>
  <c r="BN93" i="174"/>
  <c r="BN703" i="174"/>
  <c r="BN634" i="174"/>
  <c r="BN441" i="174"/>
  <c r="BN148" i="174"/>
  <c r="BN452" i="174"/>
  <c r="BN89" i="174"/>
  <c r="BN170" i="174"/>
  <c r="BN7" i="174"/>
  <c r="BN561" i="174"/>
  <c r="BN146" i="174"/>
  <c r="BN678" i="174"/>
  <c r="BN152" i="174"/>
  <c r="AK405" i="174"/>
  <c r="AL405" i="174"/>
  <c r="BN622" i="174"/>
  <c r="BN436" i="174"/>
  <c r="BN454" i="174"/>
  <c r="BN344" i="174"/>
  <c r="BN714" i="174"/>
  <c r="BN606" i="174"/>
  <c r="BN410" i="174"/>
  <c r="BN582" i="174"/>
  <c r="BN132" i="174"/>
  <c r="BN23" i="174"/>
  <c r="BN430" i="174"/>
  <c r="BN665" i="174"/>
  <c r="BN613" i="174"/>
  <c r="BN216" i="174"/>
  <c r="BN206" i="174"/>
  <c r="BN655" i="174"/>
  <c r="BN384" i="174"/>
  <c r="BN579" i="174"/>
  <c r="BN87" i="174"/>
  <c r="BN21" i="174"/>
  <c r="BN286" i="174"/>
  <c r="BN58" i="174"/>
  <c r="BN575" i="174"/>
  <c r="BN516" i="174"/>
  <c r="BN128" i="174"/>
  <c r="BN707" i="174"/>
  <c r="BN388" i="174"/>
  <c r="BN8" i="174"/>
  <c r="BN171" i="174"/>
  <c r="BN92" i="174"/>
  <c r="BN709" i="174"/>
  <c r="BN190" i="174"/>
  <c r="BN355" i="174"/>
  <c r="BN33" i="174"/>
  <c r="BN535" i="174"/>
  <c r="BN120" i="174"/>
  <c r="BN183" i="174"/>
  <c r="BN164" i="174"/>
  <c r="BN742" i="174"/>
  <c r="BN336" i="174"/>
  <c r="BN357" i="174"/>
  <c r="BN281" i="174"/>
  <c r="BN605" i="174"/>
  <c r="BN693" i="174"/>
  <c r="BN590" i="174"/>
  <c r="BN437" i="174"/>
  <c r="BN563" i="174"/>
  <c r="AK562" i="174"/>
  <c r="AL562" i="174"/>
  <c r="AK476" i="174"/>
  <c r="AL476" i="174"/>
  <c r="AK443" i="174"/>
  <c r="AL443" i="174"/>
  <c r="AK511" i="174"/>
  <c r="AL511" i="174"/>
  <c r="AK253" i="174"/>
  <c r="AL253" i="174"/>
  <c r="AK311" i="174"/>
  <c r="AL311" i="174"/>
  <c r="AK369" i="174"/>
  <c r="AL369" i="174"/>
  <c r="AK544" i="174"/>
  <c r="AL544" i="174"/>
  <c r="AK483" i="174"/>
  <c r="AL483" i="174"/>
  <c r="AK75" i="174"/>
  <c r="AL75" i="174"/>
  <c r="AK763" i="174"/>
  <c r="AL763" i="174"/>
  <c r="AK234" i="174"/>
  <c r="AL234" i="174"/>
  <c r="AK746" i="174"/>
  <c r="AL746" i="174"/>
  <c r="AK151" i="174"/>
  <c r="AL151" i="174"/>
  <c r="AK219" i="174"/>
  <c r="AL219" i="174"/>
  <c r="AK485" i="174"/>
  <c r="AL485" i="174"/>
  <c r="AK464" i="174"/>
  <c r="AL464" i="174"/>
  <c r="AK67" i="174"/>
  <c r="AL67" i="174"/>
  <c r="AK175" i="174"/>
  <c r="AL175" i="174"/>
  <c r="AK245" i="174"/>
  <c r="AL245" i="174"/>
  <c r="AK578" i="174"/>
  <c r="AL578" i="174"/>
  <c r="AK608" i="174"/>
  <c r="AL608" i="174"/>
  <c r="AK38" i="174"/>
  <c r="AL38" i="174"/>
  <c r="AK301" i="174"/>
  <c r="AL301" i="174"/>
  <c r="AK519" i="174"/>
  <c r="AL519" i="174"/>
  <c r="AK448" i="174"/>
  <c r="AL448" i="174"/>
  <c r="AK542" i="174"/>
  <c r="AL542" i="174"/>
  <c r="AK316" i="174"/>
  <c r="AL316" i="174"/>
  <c r="AK702" i="174"/>
  <c r="AL702" i="174"/>
  <c r="AK412" i="174"/>
  <c r="AL412" i="174"/>
  <c r="AK489" i="174"/>
  <c r="AL489" i="174"/>
  <c r="AK262" i="174"/>
  <c r="AL262" i="174"/>
  <c r="AK83" i="174"/>
  <c r="AL83" i="174"/>
  <c r="AK431" i="174"/>
  <c r="AL431" i="174"/>
  <c r="AK495" i="174"/>
  <c r="AL495" i="174"/>
  <c r="AK85" i="174"/>
  <c r="AL85" i="174"/>
  <c r="AK256" i="174"/>
  <c r="AL256" i="174"/>
  <c r="AK126" i="174"/>
  <c r="AL126" i="174"/>
  <c r="AK142" i="174"/>
  <c r="AL142" i="174"/>
  <c r="AK576" i="174"/>
  <c r="AL576" i="174"/>
  <c r="AK263" i="174"/>
  <c r="AL263" i="174"/>
  <c r="AK356" i="174"/>
  <c r="AL356" i="174"/>
  <c r="AK626" i="174"/>
  <c r="AL626" i="174"/>
  <c r="AK141" i="174"/>
  <c r="AL141" i="174"/>
  <c r="AK137" i="174"/>
  <c r="AL137" i="174"/>
  <c r="AK324" i="174"/>
  <c r="AL324" i="174"/>
  <c r="AK377" i="174"/>
  <c r="AL377" i="174"/>
  <c r="AK553" i="174"/>
  <c r="AL553" i="174"/>
  <c r="AK515" i="174"/>
  <c r="AL515" i="174"/>
  <c r="AK379" i="174"/>
  <c r="AL379" i="174"/>
  <c r="AK728" i="174"/>
  <c r="AL728" i="174"/>
  <c r="AK28" i="174"/>
  <c r="AL28" i="174"/>
  <c r="AK297" i="174"/>
  <c r="AL297" i="174"/>
  <c r="AK109" i="174"/>
  <c r="AL109" i="174"/>
  <c r="AK173" i="174"/>
  <c r="AL173" i="174"/>
  <c r="AK657" i="174"/>
  <c r="AL657" i="174"/>
  <c r="AK53" i="174"/>
  <c r="AL53" i="174"/>
  <c r="AK248" i="174"/>
  <c r="AL248" i="174"/>
  <c r="AK533" i="174"/>
  <c r="AL533" i="174"/>
  <c r="AK528" i="174"/>
  <c r="AL528" i="174"/>
  <c r="AK252" i="174"/>
  <c r="AL252" i="174"/>
  <c r="AK328" i="174"/>
  <c r="AL328" i="174"/>
  <c r="AK421" i="174"/>
  <c r="AL421" i="174"/>
  <c r="AK687" i="174"/>
  <c r="AL687" i="174"/>
  <c r="AK492" i="174"/>
  <c r="AL492" i="174"/>
  <c r="AK329" i="174"/>
  <c r="AL329" i="174"/>
  <c r="AK668" i="174"/>
  <c r="AL668" i="174"/>
  <c r="AK289" i="174"/>
  <c r="AL289" i="174"/>
  <c r="AK465" i="174"/>
  <c r="AL465" i="174"/>
  <c r="AK455" i="174"/>
  <c r="AL455" i="174"/>
  <c r="AK498" i="174"/>
  <c r="AL498" i="174"/>
  <c r="AK503" i="174"/>
  <c r="AL503" i="174"/>
  <c r="AK387" i="174"/>
  <c r="AL387" i="174"/>
  <c r="BN466" i="174"/>
  <c r="BN587" i="174"/>
  <c r="BN119" i="174"/>
  <c r="BN69" i="174"/>
  <c r="BN439" i="174"/>
  <c r="BN539" i="174"/>
  <c r="BN65" i="174"/>
  <c r="BN635" i="174"/>
  <c r="AK74" i="174"/>
  <c r="AL74" i="174"/>
  <c r="BN765" i="174"/>
  <c r="BN514" i="174"/>
  <c r="BN378" i="174"/>
  <c r="BN46" i="174"/>
  <c r="BN136" i="174"/>
  <c r="BN630" i="174"/>
  <c r="BN506" i="174"/>
  <c r="BN558" i="174"/>
  <c r="BN548" i="174"/>
  <c r="BN217" i="174"/>
  <c r="BN713" i="174"/>
  <c r="BN517" i="174"/>
  <c r="BN461" i="174"/>
  <c r="BN653" i="174"/>
  <c r="BN207" i="174"/>
  <c r="BN394" i="174"/>
  <c r="BN342" i="174"/>
  <c r="BN637" i="174"/>
  <c r="BN124" i="174"/>
  <c r="BN193" i="174"/>
  <c r="BN750" i="174"/>
  <c r="BN471" i="174"/>
  <c r="BN80" i="174"/>
  <c r="BN632" i="174"/>
  <c r="BN32" i="174"/>
  <c r="BN31" i="174"/>
  <c r="BN468" i="174"/>
  <c r="BN16" i="174"/>
  <c r="BN99" i="174"/>
  <c r="BN135" i="174"/>
  <c r="BN22" i="174"/>
  <c r="BN614" i="174"/>
  <c r="BN409" i="174"/>
  <c r="BN768" i="174"/>
  <c r="BN56" i="174"/>
  <c r="BN134" i="174"/>
  <c r="BN227" i="174"/>
  <c r="BN15" i="174"/>
  <c r="BN745" i="174"/>
  <c r="BN231" i="174"/>
  <c r="BN757" i="174"/>
  <c r="BN159" i="174"/>
  <c r="BN27" i="174"/>
  <c r="BN616" i="174"/>
  <c r="BN399" i="174"/>
  <c r="BN182" i="174"/>
  <c r="BN82" i="174"/>
  <c r="BN588" i="174"/>
  <c r="BN41" i="174"/>
  <c r="BN196" i="174"/>
  <c r="BN660" i="174"/>
  <c r="BN283" i="174"/>
  <c r="BN236" i="174"/>
  <c r="BN267" i="174"/>
  <c r="BN690" i="174"/>
  <c r="BN246" i="174"/>
  <c r="BN531" i="174"/>
  <c r="BN512" i="174"/>
  <c r="BN654" i="174"/>
  <c r="BN63" i="174"/>
  <c r="BN422" i="174"/>
  <c r="AK600" i="174"/>
  <c r="AL600" i="174"/>
  <c r="BN739" i="174"/>
  <c r="BN518" i="174"/>
  <c r="BN188" i="174"/>
  <c r="BN656" i="174"/>
  <c r="BN696" i="174"/>
  <c r="BN704" i="174"/>
  <c r="BN500" i="174"/>
  <c r="BN705" i="174"/>
  <c r="BN235" i="174"/>
  <c r="BN472" i="174"/>
  <c r="BN679" i="174"/>
  <c r="BN247" i="174"/>
  <c r="BN382" i="174"/>
  <c r="BN524" i="174"/>
  <c r="BN68" i="174"/>
  <c r="BN52" i="174"/>
  <c r="BN9" i="174"/>
  <c r="BN380" i="174"/>
  <c r="BN66" i="174"/>
  <c r="BN50" i="174"/>
  <c r="BN527" i="174"/>
  <c r="BN155" i="174"/>
  <c r="BN597" i="174"/>
  <c r="BN445" i="174"/>
  <c r="BN623" i="174"/>
  <c r="BN240" i="174"/>
  <c r="BN749" i="174"/>
  <c r="BN363" i="174"/>
  <c r="BN346" i="174"/>
  <c r="BN243" i="174"/>
  <c r="BN674" i="174"/>
  <c r="BN162" i="174"/>
  <c r="BN547" i="174"/>
  <c r="BN681" i="174"/>
  <c r="BN232" i="174"/>
  <c r="BN628" i="174"/>
  <c r="BN177" i="174"/>
  <c r="BN624" i="174"/>
  <c r="BN366" i="174"/>
  <c r="BN419" i="174"/>
  <c r="BN131" i="174"/>
  <c r="BN676" i="174"/>
  <c r="BN444" i="174"/>
  <c r="BN158" i="174"/>
  <c r="BN536" i="174"/>
  <c r="BN305" i="174"/>
  <c r="AK457" i="174"/>
  <c r="AL457" i="174"/>
  <c r="AK649" i="174"/>
  <c r="AL649" i="174"/>
  <c r="AK556" i="174"/>
  <c r="AL556" i="174"/>
  <c r="AK296" i="174"/>
  <c r="AL296" i="174"/>
  <c r="AK42" i="174"/>
  <c r="AL42" i="174"/>
  <c r="AK272" i="174"/>
  <c r="AL272" i="174"/>
  <c r="AK244" i="174"/>
  <c r="AL244" i="174"/>
  <c r="AK497" i="174"/>
  <c r="AL497" i="174"/>
  <c r="AK759" i="174"/>
  <c r="AL759" i="174"/>
  <c r="AK331" i="174"/>
  <c r="AL331" i="174"/>
  <c r="AK104" i="174"/>
  <c r="AL104" i="174"/>
  <c r="AK507" i="174"/>
  <c r="AL507" i="174"/>
  <c r="AK14" i="174"/>
  <c r="AL14" i="174"/>
  <c r="AK570" i="174"/>
  <c r="AL570" i="174"/>
  <c r="AK143" i="174"/>
  <c r="AL143" i="174"/>
  <c r="AK133" i="174"/>
  <c r="AL133" i="174"/>
  <c r="AK594" i="174"/>
  <c r="AL594" i="174"/>
  <c r="AK13" i="174"/>
  <c r="AL13" i="174"/>
  <c r="AK279" i="174"/>
  <c r="AL279" i="174"/>
  <c r="AK573" i="174"/>
  <c r="AL573" i="174"/>
  <c r="AK161" i="174"/>
  <c r="AL161" i="174"/>
  <c r="AK762" i="174"/>
  <c r="AL762" i="174"/>
  <c r="AK432" i="174"/>
  <c r="AL432" i="174"/>
  <c r="AK102" i="174"/>
  <c r="AL102" i="174"/>
  <c r="AK627" i="174"/>
  <c r="AL627" i="174"/>
  <c r="AK577" i="174"/>
  <c r="AL577" i="174"/>
  <c r="AK669" i="174"/>
  <c r="AL669" i="174"/>
  <c r="AK276" i="174"/>
  <c r="AL276" i="174"/>
  <c r="AK440" i="174"/>
  <c r="AL440" i="174"/>
  <c r="AK727" i="174"/>
  <c r="AL727" i="174"/>
  <c r="AK319" i="174"/>
  <c r="AL319" i="174"/>
  <c r="AK501" i="174"/>
  <c r="AL501" i="174"/>
  <c r="AK202" i="174"/>
  <c r="AL202" i="174"/>
  <c r="AK295" i="174"/>
  <c r="AL295" i="174"/>
  <c r="AK19" i="174"/>
  <c r="AL19" i="174"/>
  <c r="AK228" i="174"/>
  <c r="AL228" i="174"/>
  <c r="AK242" i="174"/>
  <c r="AL242" i="174"/>
  <c r="AK354" i="174"/>
  <c r="AL354" i="174"/>
  <c r="AK467" i="174"/>
  <c r="AL467" i="174"/>
  <c r="AK299" i="174"/>
  <c r="AL299" i="174"/>
  <c r="AK280" i="174"/>
  <c r="AL280" i="174"/>
  <c r="AK84" i="174"/>
  <c r="AL84" i="174"/>
  <c r="AK462" i="174"/>
  <c r="AL462" i="174"/>
  <c r="AK565" i="174"/>
  <c r="AL565" i="174"/>
  <c r="AK361" i="174"/>
  <c r="AL361" i="174"/>
  <c r="AK36" i="174"/>
  <c r="AL36" i="174"/>
  <c r="AK568" i="174"/>
  <c r="AL568" i="174"/>
  <c r="AK451" i="174"/>
  <c r="AL451" i="174"/>
  <c r="AK505" i="174"/>
  <c r="AL505" i="174"/>
  <c r="AK767" i="174"/>
  <c r="AL767" i="174"/>
  <c r="AK664" i="174"/>
  <c r="AL664" i="174"/>
  <c r="AK423" i="174"/>
  <c r="AL423" i="174"/>
  <c r="AK96" i="174"/>
  <c r="AL96" i="174"/>
  <c r="AK221" i="174"/>
  <c r="AL221" i="174"/>
  <c r="AK692" i="174"/>
  <c r="AL692" i="174"/>
  <c r="AK523" i="174"/>
  <c r="AL523" i="174"/>
  <c r="AK602" i="174"/>
  <c r="AL602" i="174"/>
  <c r="AK474" i="174"/>
  <c r="AL474" i="174"/>
  <c r="AK349" i="174"/>
  <c r="AL349" i="174"/>
  <c r="AK659" i="174"/>
  <c r="AL659" i="174"/>
  <c r="AK484" i="174"/>
  <c r="AL484" i="174"/>
  <c r="AK323" i="174"/>
  <c r="AL323" i="174"/>
  <c r="AK364" i="174"/>
  <c r="AL364" i="174"/>
  <c r="AK20" i="174"/>
  <c r="AL20" i="174"/>
  <c r="AK755" i="174"/>
  <c r="AL755" i="174"/>
  <c r="AK574" i="174"/>
  <c r="AL574" i="174"/>
  <c r="AK552" i="174"/>
  <c r="AL552" i="174"/>
  <c r="AK736" i="174"/>
  <c r="AL736" i="174"/>
  <c r="AK726" i="174"/>
  <c r="AL726" i="174"/>
  <c r="AK601" i="174"/>
  <c r="AL601" i="174"/>
  <c r="AK321" i="174"/>
  <c r="AL321" i="174"/>
  <c r="AK719" i="174"/>
  <c r="AL719" i="174"/>
  <c r="AK610" i="174"/>
  <c r="AL610" i="174"/>
  <c r="BN478" i="174"/>
  <c r="BN98" i="174"/>
  <c r="BN139" i="174"/>
  <c r="BN25" i="174"/>
  <c r="BN57" i="174"/>
  <c r="BN290" i="174"/>
  <c r="BN722" i="174"/>
  <c r="BN239" i="174"/>
  <c r="BN73" i="174"/>
  <c r="BN447" i="174"/>
  <c r="BN352" i="174"/>
  <c r="BN596" i="174"/>
  <c r="BN214" i="174"/>
  <c r="BN178" i="174"/>
  <c r="BN122" i="174"/>
  <c r="BN571" i="174"/>
  <c r="BN298" i="174"/>
  <c r="BN277" i="174"/>
  <c r="BN427" i="174"/>
  <c r="BN559" i="174"/>
  <c r="BN438" i="174"/>
  <c r="BN646" i="174"/>
  <c r="BN729" i="174"/>
  <c r="BN386" i="174"/>
  <c r="BN493" i="174"/>
  <c r="BN708" i="174"/>
  <c r="BN156" i="174"/>
  <c r="BN348" i="174"/>
  <c r="BN97" i="174"/>
  <c r="BN123" i="174"/>
  <c r="BN314" i="174"/>
  <c r="BN764" i="174"/>
  <c r="BN113" i="174"/>
  <c r="BN673" i="174"/>
  <c r="BN418" i="174"/>
  <c r="BN325" i="174"/>
  <c r="BN273" i="174"/>
  <c r="BN402" i="174"/>
  <c r="BN370" i="174"/>
  <c r="BN733" i="174"/>
  <c r="BN572" i="174"/>
  <c r="BN557" i="174"/>
  <c r="BN629" i="174"/>
  <c r="BN230" i="174"/>
  <c r="BN555" i="174"/>
  <c r="BN197" i="174"/>
  <c r="BN107" i="174"/>
  <c r="BN469" i="174"/>
  <c r="BN667" i="174"/>
  <c r="BN249" i="174"/>
  <c r="BN198" i="174"/>
  <c r="BN625" i="174"/>
  <c r="BN254" i="174"/>
  <c r="BN62" i="174"/>
  <c r="BN731" i="174"/>
  <c r="BN77" i="174"/>
  <c r="BN47" i="174"/>
  <c r="BN710" i="174"/>
  <c r="BN487" i="174"/>
  <c r="AK55" i="174"/>
  <c r="AL55" i="174"/>
  <c r="AK292" i="174"/>
  <c r="AL292" i="174"/>
  <c r="AK609" i="174"/>
  <c r="AL609" i="174"/>
  <c r="AK532" i="174"/>
  <c r="AL532" i="174"/>
  <c r="AK771" i="174"/>
  <c r="AL771" i="174"/>
  <c r="AK218" i="174"/>
  <c r="AL218" i="174"/>
  <c r="AK341" i="174"/>
  <c r="AL341" i="174"/>
  <c r="AK433" i="174"/>
  <c r="AL433" i="174"/>
  <c r="AK463" i="174"/>
  <c r="AL463" i="174"/>
  <c r="AK537" i="174"/>
  <c r="AL537" i="174"/>
  <c r="AK304" i="174"/>
  <c r="AL304" i="174"/>
  <c r="AK744" i="174"/>
  <c r="AL744" i="174"/>
  <c r="AK694" i="174"/>
  <c r="AL694" i="174"/>
  <c r="AK309" i="174"/>
  <c r="AL309" i="174"/>
  <c r="AK237" i="174"/>
  <c r="AL237" i="174"/>
  <c r="AK26" i="174"/>
  <c r="AL26" i="174"/>
  <c r="AK401" i="174"/>
  <c r="AL401" i="174"/>
  <c r="AK335" i="174"/>
  <c r="AL335" i="174"/>
  <c r="AK473" i="174"/>
  <c r="AL473" i="174"/>
  <c r="AK340" i="174"/>
  <c r="AL340" i="174"/>
  <c r="AK700" i="174"/>
  <c r="AL700" i="174"/>
  <c r="AK327" i="174"/>
  <c r="AL327" i="174"/>
  <c r="AK125" i="174"/>
  <c r="AL125" i="174"/>
  <c r="AK362" i="174"/>
  <c r="AL362" i="174"/>
  <c r="AK581" i="174"/>
  <c r="AL581" i="174"/>
  <c r="AK734" i="174"/>
  <c r="AL734" i="174"/>
  <c r="AK490" i="174"/>
  <c r="AL490" i="174"/>
  <c r="AK675" i="174"/>
  <c r="AL675" i="174"/>
  <c r="AK564" i="174"/>
  <c r="AL564" i="174"/>
  <c r="AK618" i="174"/>
  <c r="AL618" i="174"/>
  <c r="AK521" i="174"/>
  <c r="AL521" i="174"/>
  <c r="AK166" i="174"/>
  <c r="AL166" i="174"/>
  <c r="AK269" i="174"/>
  <c r="AL269" i="174"/>
  <c r="AK593" i="174"/>
  <c r="AL593" i="174"/>
  <c r="AK317" i="174"/>
  <c r="AL317" i="174"/>
  <c r="AK12" i="174"/>
  <c r="AL12" i="174"/>
  <c r="AK220" i="174"/>
  <c r="AL220" i="174"/>
  <c r="AK18" i="174"/>
  <c r="AL18" i="174"/>
  <c r="AK34" i="174"/>
  <c r="AL34" i="174"/>
  <c r="AK211" i="174"/>
  <c r="AL211" i="174"/>
  <c r="AK566" i="174"/>
  <c r="AL566" i="174"/>
  <c r="AK195" i="174"/>
  <c r="AL195" i="174"/>
  <c r="AK101" i="174"/>
  <c r="AL101" i="174"/>
  <c r="AK300" i="174"/>
  <c r="AL300" i="174"/>
  <c r="AK35" i="174"/>
  <c r="AL35" i="174"/>
  <c r="AK459" i="174"/>
  <c r="AL459" i="174"/>
  <c r="AK760" i="174"/>
  <c r="AL760" i="174"/>
  <c r="AK720" i="174"/>
  <c r="AL720" i="174"/>
  <c r="AK549" i="174"/>
  <c r="AL549" i="174"/>
  <c r="AK110" i="174"/>
  <c r="AL110" i="174"/>
  <c r="AK333" i="174"/>
  <c r="AL333" i="174"/>
  <c r="AK428" i="174"/>
  <c r="AL428" i="174"/>
  <c r="AK167" i="174"/>
  <c r="AL167" i="174"/>
  <c r="AK229" i="174"/>
  <c r="AL229" i="174"/>
  <c r="AK315" i="174"/>
  <c r="AL315" i="174"/>
  <c r="AK241" i="174"/>
  <c r="AL241" i="174"/>
  <c r="AK275" i="174"/>
  <c r="AL275" i="174"/>
  <c r="AK509" i="174"/>
  <c r="AL509" i="174"/>
  <c r="AK560" i="174"/>
  <c r="AL560" i="174"/>
  <c r="AK640" i="174"/>
  <c r="AL640" i="174"/>
  <c r="AK652" i="174"/>
  <c r="AL652" i="174"/>
  <c r="AK415" i="174"/>
  <c r="AL415" i="174"/>
  <c r="BN330" i="174"/>
  <c r="BN79" i="174"/>
  <c r="BN147" i="174"/>
  <c r="BN116" i="174"/>
  <c r="BN530" i="174"/>
  <c r="AK332" i="174"/>
  <c r="AL332" i="174"/>
  <c r="AK10" i="174"/>
  <c r="AL10" i="174"/>
  <c r="AK397" i="174"/>
  <c r="AL397" i="174"/>
  <c r="AK261" i="174"/>
  <c r="AL261" i="174"/>
  <c r="AK353" i="174"/>
  <c r="AL353" i="174"/>
  <c r="AK238" i="174"/>
  <c r="AL238" i="174"/>
  <c r="BN115" i="174"/>
  <c r="BN90" i="174"/>
  <c r="BN163" i="174"/>
  <c r="BN160" i="174"/>
  <c r="BN645" i="174"/>
  <c r="BN697" i="174"/>
  <c r="BN639" i="174"/>
  <c r="BN458" i="174"/>
  <c r="BN400" i="174"/>
  <c r="BN233" i="174"/>
  <c r="BN153" i="174"/>
  <c r="BN365" i="174"/>
  <c r="BN747" i="174"/>
  <c r="BN181" i="174"/>
  <c r="BN479" i="174"/>
  <c r="BN11" i="174"/>
  <c r="BN663" i="174"/>
  <c r="BN550" i="174"/>
  <c r="BN404" i="174"/>
  <c r="BN129" i="174"/>
  <c r="BN670" i="174"/>
  <c r="BN706" i="174"/>
  <c r="BN251" i="174"/>
  <c r="BN274" i="174"/>
  <c r="BN699" i="174"/>
  <c r="BN540" i="174"/>
  <c r="BN215" i="174"/>
  <c r="BN589" i="174"/>
  <c r="BN307" i="174"/>
  <c r="BN334" i="174"/>
  <c r="BN201" i="174"/>
  <c r="BN29" i="174"/>
  <c r="BN724" i="174"/>
  <c r="BN689" i="174"/>
  <c r="BN753" i="174"/>
  <c r="BN567" i="174"/>
  <c r="BN390" i="174"/>
  <c r="BN603" i="174"/>
  <c r="BN496" i="174"/>
  <c r="BN78" i="174"/>
  <c r="BN291" i="174"/>
  <c r="BN172" i="174"/>
  <c r="BN620" i="174"/>
  <c r="BN480" i="174"/>
  <c r="BN194" i="174"/>
  <c r="BN583" i="174"/>
  <c r="BN61" i="174"/>
  <c r="BN257" i="174"/>
  <c r="BN641" i="174"/>
  <c r="BN284" i="174"/>
  <c r="BN76" i="174"/>
  <c r="BN754" i="174"/>
  <c r="AC243" i="174"/>
  <c r="AC131" i="174"/>
  <c r="AC106" i="174"/>
  <c r="AC169" i="174"/>
  <c r="AC198" i="174"/>
  <c r="AC132" i="174"/>
  <c r="AC142" i="174"/>
  <c r="AC114" i="174"/>
  <c r="AC36" i="174"/>
  <c r="AC92" i="174"/>
  <c r="AC99" i="174"/>
  <c r="AC125" i="174"/>
  <c r="AC56" i="174"/>
  <c r="AC364" i="174"/>
  <c r="AC328" i="174"/>
  <c r="AC197" i="174"/>
  <c r="AC189" i="174"/>
  <c r="AC60" i="174"/>
  <c r="AC55" i="174"/>
  <c r="AC180" i="174"/>
  <c r="AC172" i="174"/>
  <c r="AC109" i="174"/>
  <c r="AC71" i="174"/>
  <c r="AC34" i="174"/>
  <c r="AC69" i="174"/>
  <c r="AC286" i="174"/>
  <c r="AC244" i="174"/>
  <c r="AC30" i="174"/>
  <c r="AC220" i="174"/>
  <c r="AC98" i="174"/>
  <c r="AC88" i="174"/>
  <c r="AC246" i="174"/>
  <c r="AC28" i="174"/>
  <c r="AC166" i="174"/>
  <c r="AC157" i="174"/>
  <c r="AC63" i="174"/>
  <c r="AC174" i="174"/>
  <c r="AC43" i="174"/>
  <c r="AC179" i="174"/>
  <c r="AC232" i="174"/>
  <c r="AC183" i="174"/>
  <c r="AC211" i="174"/>
  <c r="AC204" i="174"/>
  <c r="AC203" i="174"/>
  <c r="AC108" i="174"/>
  <c r="AC164" i="174"/>
  <c r="AC159" i="174"/>
  <c r="AC227" i="174"/>
  <c r="AC139" i="174"/>
  <c r="AC240" i="174"/>
  <c r="AC231" i="174"/>
  <c r="AC123" i="174"/>
  <c r="AC202" i="174"/>
  <c r="AC219" i="174"/>
  <c r="AC212" i="174"/>
  <c r="AC230" i="174"/>
  <c r="AC182" i="174"/>
  <c r="AC241" i="174"/>
  <c r="AC278" i="174"/>
  <c r="AC264" i="174"/>
  <c r="AC195" i="174"/>
  <c r="AC171" i="174"/>
  <c r="AC258" i="174"/>
  <c r="AC249" i="174"/>
  <c r="AC222" i="174"/>
  <c r="AC261" i="174"/>
  <c r="AC170" i="174"/>
  <c r="AC254" i="174"/>
  <c r="AC226" i="174"/>
  <c r="AC288" i="174"/>
  <c r="AC277" i="174"/>
  <c r="AC185" i="174"/>
  <c r="AC49" i="174"/>
  <c r="AC128" i="174"/>
  <c r="AC238" i="174"/>
  <c r="AC233" i="174"/>
  <c r="AC205" i="174"/>
  <c r="AC201" i="174"/>
  <c r="AC250" i="174"/>
  <c r="AC72" i="174"/>
  <c r="AC144" i="174"/>
  <c r="AC228" i="174"/>
  <c r="AC229" i="174"/>
  <c r="AC200" i="174"/>
  <c r="AC214" i="174"/>
  <c r="AC146" i="174"/>
  <c r="AC94" i="174"/>
  <c r="AC273" i="174"/>
  <c r="AC73" i="174"/>
  <c r="AC247" i="174"/>
  <c r="AC163" i="174"/>
  <c r="AC175" i="174"/>
  <c r="AC210" i="174"/>
  <c r="AC85" i="174"/>
  <c r="AC161" i="174"/>
  <c r="AC147" i="174"/>
  <c r="AC135" i="174" l="1"/>
  <c r="AC57" i="174"/>
  <c r="AC77" i="174"/>
  <c r="R34" i="99"/>
  <c r="R1" i="99"/>
  <c r="AC107" i="174"/>
  <c r="AC86" i="174"/>
  <c r="AC38" i="174"/>
  <c r="AC199" i="174"/>
  <c r="AC314" i="174"/>
  <c r="AC158" i="174"/>
  <c r="AC153" i="174"/>
  <c r="AC82" i="174"/>
  <c r="AC173" i="174"/>
  <c r="AC7" i="174"/>
  <c r="AC50" i="174"/>
  <c r="AC134" i="174"/>
  <c r="AC188" i="174"/>
  <c r="AC177" i="174"/>
  <c r="AC9" i="174"/>
  <c r="AC93" i="174"/>
  <c r="AC65" i="174"/>
  <c r="AC121" i="174"/>
  <c r="AC81" i="174"/>
  <c r="AC44" i="174"/>
  <c r="AC67" i="174"/>
  <c r="AC127" i="174"/>
  <c r="AC111" i="174"/>
  <c r="AC176" i="174"/>
  <c r="AC66" i="174"/>
  <c r="AC59" i="174"/>
  <c r="AC40" i="174"/>
  <c r="AC74" i="174"/>
  <c r="AC206" i="174"/>
  <c r="AC75" i="174"/>
  <c r="AC70" i="174"/>
  <c r="AC196" i="174"/>
  <c r="AC237" i="174"/>
  <c r="AC138" i="174"/>
  <c r="AC47" i="174"/>
  <c r="AC217" i="174"/>
  <c r="AC68" i="174"/>
  <c r="AC137" i="174"/>
  <c r="AC119" i="174"/>
  <c r="AC115" i="174"/>
  <c r="AC16" i="174"/>
  <c r="AC58" i="174"/>
  <c r="AC235" i="174"/>
  <c r="AC234" i="174"/>
  <c r="AC155" i="174"/>
  <c r="AC117" i="174"/>
  <c r="AC191" i="174"/>
  <c r="AC184" i="174"/>
  <c r="AC84" i="174"/>
  <c r="AC19" i="174"/>
  <c r="AC64" i="174"/>
  <c r="AC110" i="174"/>
  <c r="AC76" i="174"/>
  <c r="AC168" i="174"/>
  <c r="AC25" i="174"/>
  <c r="AC79" i="174"/>
  <c r="AC193" i="174"/>
  <c r="AC32" i="174"/>
  <c r="AC41" i="174"/>
  <c r="AC152" i="174"/>
  <c r="AC208" i="174"/>
  <c r="AC194" i="174"/>
  <c r="AC52" i="174"/>
  <c r="AC97" i="174"/>
  <c r="AC29" i="174"/>
  <c r="AC27" i="174"/>
  <c r="AC15" i="174"/>
  <c r="AC11" i="174"/>
  <c r="AC116" i="174"/>
  <c r="AC236" i="174"/>
  <c r="AC181" i="174"/>
  <c r="AC141" i="174"/>
  <c r="AC126" i="174"/>
  <c r="AC124" i="174"/>
  <c r="AC24" i="174"/>
  <c r="BN716" i="174"/>
  <c r="BN54" i="174"/>
  <c r="AK754" i="174"/>
  <c r="AL754" i="174"/>
  <c r="AK78" i="174"/>
  <c r="AL78" i="174"/>
  <c r="AK540" i="174"/>
  <c r="AL540" i="174"/>
  <c r="AK479" i="174"/>
  <c r="AL479" i="174"/>
  <c r="AK639" i="174"/>
  <c r="AL639" i="174"/>
  <c r="AK625" i="174"/>
  <c r="AL625" i="174"/>
  <c r="AK402" i="174"/>
  <c r="AL402" i="174"/>
  <c r="AK493" i="174"/>
  <c r="AL493" i="174"/>
  <c r="AK444" i="174"/>
  <c r="AL444" i="174"/>
  <c r="AK232" i="174"/>
  <c r="AL232" i="174"/>
  <c r="AK445" i="174"/>
  <c r="AL445" i="174"/>
  <c r="AK52" i="174"/>
  <c r="AL52" i="174"/>
  <c r="AK696" i="174"/>
  <c r="AL696" i="174"/>
  <c r="AK654" i="174"/>
  <c r="AL654" i="174"/>
  <c r="AK660" i="174"/>
  <c r="AL660" i="174"/>
  <c r="AK231" i="174"/>
  <c r="AL231" i="174"/>
  <c r="AK80" i="174"/>
  <c r="AL80" i="174"/>
  <c r="AK207" i="174"/>
  <c r="AL207" i="174"/>
  <c r="AK506" i="174"/>
  <c r="AL506" i="174"/>
  <c r="AK439" i="174"/>
  <c r="AL439" i="174"/>
  <c r="AK281" i="174"/>
  <c r="AL281" i="174"/>
  <c r="AK33" i="174"/>
  <c r="AL33" i="174"/>
  <c r="AK707" i="174"/>
  <c r="AL707" i="174"/>
  <c r="AK579" i="174"/>
  <c r="AL579" i="174"/>
  <c r="AK410" i="174"/>
  <c r="AL410" i="174"/>
  <c r="AK561" i="174"/>
  <c r="AL561" i="174"/>
  <c r="AK703" i="174"/>
  <c r="AL703" i="174"/>
  <c r="AK372" i="174"/>
  <c r="AL372" i="174"/>
  <c r="AK672" i="174"/>
  <c r="AL672" i="174"/>
  <c r="AK191" i="174"/>
  <c r="AL191" i="174"/>
  <c r="AK691" i="174"/>
  <c r="AL691" i="174"/>
  <c r="AK294" i="174"/>
  <c r="AL294" i="174"/>
  <c r="AK255" i="174"/>
  <c r="AL255" i="174"/>
  <c r="BN434" i="174"/>
  <c r="BN154" i="174"/>
  <c r="BN442" i="174"/>
  <c r="BN426" i="174"/>
  <c r="BN554" i="174"/>
  <c r="BN225" i="174"/>
  <c r="BN359" i="174"/>
  <c r="BN396" i="174"/>
  <c r="BN671" i="174"/>
  <c r="AK641" i="174"/>
  <c r="AL641" i="174"/>
  <c r="AK620" i="174"/>
  <c r="AL620" i="174"/>
  <c r="AK390" i="174"/>
  <c r="AL390" i="174"/>
  <c r="AK689" i="174"/>
  <c r="AL689" i="174"/>
  <c r="AK201" i="174"/>
  <c r="AL201" i="174"/>
  <c r="AK251" i="174"/>
  <c r="AL251" i="174"/>
  <c r="AK365" i="174"/>
  <c r="AL365" i="174"/>
  <c r="AK160" i="174"/>
  <c r="AL160" i="174"/>
  <c r="AK530" i="174"/>
  <c r="AL530" i="174"/>
  <c r="AK79" i="174"/>
  <c r="AL79" i="174"/>
  <c r="AK47" i="174"/>
  <c r="AL47" i="174"/>
  <c r="AK667" i="174"/>
  <c r="AL667" i="174"/>
  <c r="AK673" i="174"/>
  <c r="AL673" i="174"/>
  <c r="AK314" i="174"/>
  <c r="AL314" i="174"/>
  <c r="AK348" i="174"/>
  <c r="AL348" i="174"/>
  <c r="AK277" i="174"/>
  <c r="AL277" i="174"/>
  <c r="AK596" i="174"/>
  <c r="AL596" i="174"/>
  <c r="AK290" i="174"/>
  <c r="AL290" i="174"/>
  <c r="AK419" i="174"/>
  <c r="AL419" i="174"/>
  <c r="AK162" i="174"/>
  <c r="AL162" i="174"/>
  <c r="AK527" i="174"/>
  <c r="AL527" i="174"/>
  <c r="AK382" i="174"/>
  <c r="AL382" i="174"/>
  <c r="AK472" i="174"/>
  <c r="AL472" i="174"/>
  <c r="AK518" i="174"/>
  <c r="AL518" i="174"/>
  <c r="AK246" i="174"/>
  <c r="AL246" i="174"/>
  <c r="AK588" i="174"/>
  <c r="AL588" i="174"/>
  <c r="AK399" i="174"/>
  <c r="AL399" i="174"/>
  <c r="AK227" i="174"/>
  <c r="AL227" i="174"/>
  <c r="AK16" i="174"/>
  <c r="AL16" i="174"/>
  <c r="AK193" i="174"/>
  <c r="AL193" i="174"/>
  <c r="AK517" i="174"/>
  <c r="AL517" i="174"/>
  <c r="AK46" i="174"/>
  <c r="AL46" i="174"/>
  <c r="AK587" i="174"/>
  <c r="AL587" i="174"/>
  <c r="AK563" i="174"/>
  <c r="AL563" i="174"/>
  <c r="AK742" i="174"/>
  <c r="AL742" i="174"/>
  <c r="AK709" i="174"/>
  <c r="AL709" i="174"/>
  <c r="AK575" i="174"/>
  <c r="AL575" i="174"/>
  <c r="AK206" i="174"/>
  <c r="AL206" i="174"/>
  <c r="AK665" i="174"/>
  <c r="AL665" i="174"/>
  <c r="AK344" i="174"/>
  <c r="AL344" i="174"/>
  <c r="AK89" i="174"/>
  <c r="AL89" i="174"/>
  <c r="AK748" i="174"/>
  <c r="AL748" i="174"/>
  <c r="AK176" i="174"/>
  <c r="AL176" i="174"/>
  <c r="AK569" i="174"/>
  <c r="AL569" i="174"/>
  <c r="AK24" i="174"/>
  <c r="AL24" i="174"/>
  <c r="AK631" i="174"/>
  <c r="AL631" i="174"/>
  <c r="AK184" i="174"/>
  <c r="AL184" i="174"/>
  <c r="AK282" i="174"/>
  <c r="AL282" i="174"/>
  <c r="AK525" i="174"/>
  <c r="AL525" i="174"/>
  <c r="AK72" i="174"/>
  <c r="AL72" i="174"/>
  <c r="AK338" i="174"/>
  <c r="AL338" i="174"/>
  <c r="AK118" i="174"/>
  <c r="AL118" i="174"/>
  <c r="AK429" i="174"/>
  <c r="AL429" i="174"/>
  <c r="AK44" i="174"/>
  <c r="AL44" i="174"/>
  <c r="AK712" i="174"/>
  <c r="AL712" i="174"/>
  <c r="AK88" i="174"/>
  <c r="AL88" i="174"/>
  <c r="AK502" i="174"/>
  <c r="AL502" i="174"/>
  <c r="BN138" i="174"/>
  <c r="BN103" i="174"/>
  <c r="AK583" i="174"/>
  <c r="AL583" i="174"/>
  <c r="AK589" i="174"/>
  <c r="AL589" i="174"/>
  <c r="AK129" i="174"/>
  <c r="AL129" i="174"/>
  <c r="AK663" i="174"/>
  <c r="AL663" i="174"/>
  <c r="AK400" i="174"/>
  <c r="AL400" i="174"/>
  <c r="AK115" i="174"/>
  <c r="AL115" i="174"/>
  <c r="AK62" i="174"/>
  <c r="AL62" i="174"/>
  <c r="AK197" i="174"/>
  <c r="AL197" i="174"/>
  <c r="AK629" i="174"/>
  <c r="AL629" i="174"/>
  <c r="AK733" i="174"/>
  <c r="AL733" i="174"/>
  <c r="AK273" i="174"/>
  <c r="AL273" i="174"/>
  <c r="AK386" i="174"/>
  <c r="AL386" i="174"/>
  <c r="AK438" i="174"/>
  <c r="AL438" i="174"/>
  <c r="AK122" i="174"/>
  <c r="AL122" i="174"/>
  <c r="AK73" i="174"/>
  <c r="AL73" i="174"/>
  <c r="AK139" i="174"/>
  <c r="AL139" i="174"/>
  <c r="AK478" i="174"/>
  <c r="AL478" i="174"/>
  <c r="AK536" i="174"/>
  <c r="AL536" i="174"/>
  <c r="AK177" i="174"/>
  <c r="AL177" i="174"/>
  <c r="AK346" i="174"/>
  <c r="AL346" i="174"/>
  <c r="AK240" i="174"/>
  <c r="AL240" i="174"/>
  <c r="AK380" i="174"/>
  <c r="AL380" i="174"/>
  <c r="AK500" i="174"/>
  <c r="AL500" i="174"/>
  <c r="AK422" i="174"/>
  <c r="AL422" i="174"/>
  <c r="AK236" i="174"/>
  <c r="AL236" i="174"/>
  <c r="AK159" i="174"/>
  <c r="AL159" i="174"/>
  <c r="AK768" i="174"/>
  <c r="AL768" i="174"/>
  <c r="AK22" i="174"/>
  <c r="AL22" i="174"/>
  <c r="AK32" i="174"/>
  <c r="AL32" i="174"/>
  <c r="AK342" i="174"/>
  <c r="AL342" i="174"/>
  <c r="AK548" i="174"/>
  <c r="AL548" i="174"/>
  <c r="AK765" i="174"/>
  <c r="AL765" i="174"/>
  <c r="AK65" i="174"/>
  <c r="AL65" i="174"/>
  <c r="AK693" i="174"/>
  <c r="AL693" i="174"/>
  <c r="AK120" i="174"/>
  <c r="AL120" i="174"/>
  <c r="AK8" i="174"/>
  <c r="AL8" i="174"/>
  <c r="AK21" i="174"/>
  <c r="AL21" i="174"/>
  <c r="AK132" i="174"/>
  <c r="AL132" i="174"/>
  <c r="AK622" i="174"/>
  <c r="AL622" i="174"/>
  <c r="AK678" i="174"/>
  <c r="AL678" i="174"/>
  <c r="AK441" i="174"/>
  <c r="AL441" i="174"/>
  <c r="AK94" i="174"/>
  <c r="AL94" i="174"/>
  <c r="AK37" i="174"/>
  <c r="AL37" i="174"/>
  <c r="AK761" i="174"/>
  <c r="AL761" i="174"/>
  <c r="AK538" i="174"/>
  <c r="AL538" i="174"/>
  <c r="AK105" i="174"/>
  <c r="AL105" i="174"/>
  <c r="AK647" i="174"/>
  <c r="AL647" i="174"/>
  <c r="AK383" i="174"/>
  <c r="AL383" i="174"/>
  <c r="AK585" i="174"/>
  <c r="AL585" i="174"/>
  <c r="AK343" i="174"/>
  <c r="AL343" i="174"/>
  <c r="AK310" i="174"/>
  <c r="AL310" i="174"/>
  <c r="AK169" i="174"/>
  <c r="AL169" i="174"/>
  <c r="AK347" i="174"/>
  <c r="AL347" i="174"/>
  <c r="AK48" i="174"/>
  <c r="AL48" i="174"/>
  <c r="AK313" i="174"/>
  <c r="AL313" i="174"/>
  <c r="AK701" i="174"/>
  <c r="AL701" i="174"/>
  <c r="AK203" i="174"/>
  <c r="AL203" i="174"/>
  <c r="BN375" i="174"/>
  <c r="BN723" i="174"/>
  <c r="BN268" i="174"/>
  <c r="BN398" i="174"/>
  <c r="BN420" i="174"/>
  <c r="BN662" i="174"/>
  <c r="BN260" i="174"/>
  <c r="BN508" i="174"/>
  <c r="BN758" i="174"/>
  <c r="AK76" i="174"/>
  <c r="AL76" i="174"/>
  <c r="AK172" i="174"/>
  <c r="AL172" i="174"/>
  <c r="AK496" i="174"/>
  <c r="AL496" i="174"/>
  <c r="AK699" i="174"/>
  <c r="AL699" i="174"/>
  <c r="AK181" i="174"/>
  <c r="AL181" i="174"/>
  <c r="AK697" i="174"/>
  <c r="AL697" i="174"/>
  <c r="AK487" i="174"/>
  <c r="AL487" i="174"/>
  <c r="AK198" i="174"/>
  <c r="AL198" i="174"/>
  <c r="AK676" i="174"/>
  <c r="AL676" i="174"/>
  <c r="AK681" i="174"/>
  <c r="AL681" i="174"/>
  <c r="AK597" i="174"/>
  <c r="AL597" i="174"/>
  <c r="AK68" i="174"/>
  <c r="AL68" i="174"/>
  <c r="AK656" i="174"/>
  <c r="AL656" i="174"/>
  <c r="AK512" i="174"/>
  <c r="AL512" i="174"/>
  <c r="AK196" i="174"/>
  <c r="AL196" i="174"/>
  <c r="AK82" i="174"/>
  <c r="AL82" i="174"/>
  <c r="AK745" i="174"/>
  <c r="AL745" i="174"/>
  <c r="AK471" i="174"/>
  <c r="AL471" i="174"/>
  <c r="AK653" i="174"/>
  <c r="AL653" i="174"/>
  <c r="AK630" i="174"/>
  <c r="AL630" i="174"/>
  <c r="AK69" i="174"/>
  <c r="AL69" i="174"/>
  <c r="AK357" i="174"/>
  <c r="AL357" i="174"/>
  <c r="AK355" i="174"/>
  <c r="AL355" i="174"/>
  <c r="AK128" i="174"/>
  <c r="AL128" i="174"/>
  <c r="AK384" i="174"/>
  <c r="AL384" i="174"/>
  <c r="AK606" i="174"/>
  <c r="AL606" i="174"/>
  <c r="AK7" i="174"/>
  <c r="AL7" i="174"/>
  <c r="AK93" i="174"/>
  <c r="AL93" i="174"/>
  <c r="AK599" i="174"/>
  <c r="AL599" i="174"/>
  <c r="AK208" i="174"/>
  <c r="AL208" i="174"/>
  <c r="AK735" i="174"/>
  <c r="AL735" i="174"/>
  <c r="AK40" i="174"/>
  <c r="AL40" i="174"/>
  <c r="AK721" i="174"/>
  <c r="AL721" i="174"/>
  <c r="AK302" i="174"/>
  <c r="AL302" i="174"/>
  <c r="AK64" i="174"/>
  <c r="AL64" i="174"/>
  <c r="AK392" i="174"/>
  <c r="AL392" i="174"/>
  <c r="BN486" i="174"/>
  <c r="BN732" i="174"/>
  <c r="AK257" i="174"/>
  <c r="AL257" i="174"/>
  <c r="AK194" i="174"/>
  <c r="AL194" i="174"/>
  <c r="AK567" i="174"/>
  <c r="AL567" i="174"/>
  <c r="AK724" i="174"/>
  <c r="AL724" i="174"/>
  <c r="AK334" i="174"/>
  <c r="AL334" i="174"/>
  <c r="AK706" i="174"/>
  <c r="AL706" i="174"/>
  <c r="AK404" i="174"/>
  <c r="AL404" i="174"/>
  <c r="AK153" i="174"/>
  <c r="AL153" i="174"/>
  <c r="AK163" i="174"/>
  <c r="AL163" i="174"/>
  <c r="AK116" i="174"/>
  <c r="AL116" i="174"/>
  <c r="AK330" i="174"/>
  <c r="AL330" i="174"/>
  <c r="AK77" i="174"/>
  <c r="AL77" i="174"/>
  <c r="AK469" i="174"/>
  <c r="AL469" i="174"/>
  <c r="AK555" i="174"/>
  <c r="AL555" i="174"/>
  <c r="AK113" i="174"/>
  <c r="AL113" i="174"/>
  <c r="AK123" i="174"/>
  <c r="AL123" i="174"/>
  <c r="AK156" i="174"/>
  <c r="AL156" i="174"/>
  <c r="AK729" i="174"/>
  <c r="AL729" i="174"/>
  <c r="AK559" i="174"/>
  <c r="AL559" i="174"/>
  <c r="AK298" i="174"/>
  <c r="AL298" i="174"/>
  <c r="AK178" i="174"/>
  <c r="AL178" i="174"/>
  <c r="AK352" i="174"/>
  <c r="AL352" i="174"/>
  <c r="AK239" i="174"/>
  <c r="AL239" i="174"/>
  <c r="AK57" i="174"/>
  <c r="AL57" i="174"/>
  <c r="AK366" i="174"/>
  <c r="AL366" i="174"/>
  <c r="AK674" i="174"/>
  <c r="AL674" i="174"/>
  <c r="AK50" i="174"/>
  <c r="AL50" i="174"/>
  <c r="AK247" i="174"/>
  <c r="AL247" i="174"/>
  <c r="AK235" i="174"/>
  <c r="AL235" i="174"/>
  <c r="AK739" i="174"/>
  <c r="AL739" i="174"/>
  <c r="AK690" i="174"/>
  <c r="AL690" i="174"/>
  <c r="AK616" i="174"/>
  <c r="AL616" i="174"/>
  <c r="AK134" i="174"/>
  <c r="AL134" i="174"/>
  <c r="AK409" i="174"/>
  <c r="AL409" i="174"/>
  <c r="AK135" i="174"/>
  <c r="AL135" i="174"/>
  <c r="AK468" i="174"/>
  <c r="AL468" i="174"/>
  <c r="AK124" i="174"/>
  <c r="AL124" i="174"/>
  <c r="AK713" i="174"/>
  <c r="AL713" i="174"/>
  <c r="AK378" i="174"/>
  <c r="AL378" i="174"/>
  <c r="AK466" i="174"/>
  <c r="AL466" i="174"/>
  <c r="AK437" i="174"/>
  <c r="AL437" i="174"/>
  <c r="AK164" i="174"/>
  <c r="AL164" i="174"/>
  <c r="AK92" i="174"/>
  <c r="AL92" i="174"/>
  <c r="AK58" i="174"/>
  <c r="AL58" i="174"/>
  <c r="AK216" i="174"/>
  <c r="AL216" i="174"/>
  <c r="AK430" i="174"/>
  <c r="AL430" i="174"/>
  <c r="AK454" i="174"/>
  <c r="AL454" i="174"/>
  <c r="AK452" i="174"/>
  <c r="AL452" i="174"/>
  <c r="AK529" i="174"/>
  <c r="AL529" i="174"/>
  <c r="AK595" i="174"/>
  <c r="AL595" i="174"/>
  <c r="AK481" i="174"/>
  <c r="AL481" i="174"/>
  <c r="AK611" i="174"/>
  <c r="AL611" i="174"/>
  <c r="AK683" i="174"/>
  <c r="AL683" i="174"/>
  <c r="AK717" i="174"/>
  <c r="AL717" i="174"/>
  <c r="AK168" i="174"/>
  <c r="AL168" i="174"/>
  <c r="AK685" i="174"/>
  <c r="AL685" i="174"/>
  <c r="AK106" i="174"/>
  <c r="AL106" i="174"/>
  <c r="AK199" i="174"/>
  <c r="AL199" i="174"/>
  <c r="AK150" i="174"/>
  <c r="AL150" i="174"/>
  <c r="AK756" i="174"/>
  <c r="AL756" i="174"/>
  <c r="AK360" i="174"/>
  <c r="AL360" i="174"/>
  <c r="AK450" i="174"/>
  <c r="AL450" i="174"/>
  <c r="AK350" i="174"/>
  <c r="AL350" i="174"/>
  <c r="AK591" i="174"/>
  <c r="AL591" i="174"/>
  <c r="AK114" i="174"/>
  <c r="AL114" i="174"/>
  <c r="BN741" i="174"/>
  <c r="BN543" i="174"/>
  <c r="BN510" i="174"/>
  <c r="BN358" i="174"/>
  <c r="BN130" i="174"/>
  <c r="BN604" i="174"/>
  <c r="BN718" i="174"/>
  <c r="BN368" i="174"/>
  <c r="BN70" i="174"/>
  <c r="BN638" i="174"/>
  <c r="AK215" i="174"/>
  <c r="AL215" i="174"/>
  <c r="AK11" i="174"/>
  <c r="AL11" i="174"/>
  <c r="AK458" i="174"/>
  <c r="AL458" i="174"/>
  <c r="AK254" i="174"/>
  <c r="AL254" i="174"/>
  <c r="AK557" i="174"/>
  <c r="AL557" i="174"/>
  <c r="AK370" i="174"/>
  <c r="AL370" i="174"/>
  <c r="AK325" i="174"/>
  <c r="AL325" i="174"/>
  <c r="AK98" i="174"/>
  <c r="AL98" i="174"/>
  <c r="AK158" i="174"/>
  <c r="AL158" i="174"/>
  <c r="AK628" i="174"/>
  <c r="AL628" i="174"/>
  <c r="AK363" i="174"/>
  <c r="AL363" i="174"/>
  <c r="AK623" i="174"/>
  <c r="AL623" i="174"/>
  <c r="AK9" i="174"/>
  <c r="AL9" i="174"/>
  <c r="AK704" i="174"/>
  <c r="AL704" i="174"/>
  <c r="AK63" i="174"/>
  <c r="AL63" i="174"/>
  <c r="AK283" i="174"/>
  <c r="AL283" i="174"/>
  <c r="AK757" i="174"/>
  <c r="AL757" i="174"/>
  <c r="AK632" i="174"/>
  <c r="AL632" i="174"/>
  <c r="AK394" i="174"/>
  <c r="AL394" i="174"/>
  <c r="AK558" i="174"/>
  <c r="AL558" i="174"/>
  <c r="AK539" i="174"/>
  <c r="AL539" i="174"/>
  <c r="AK605" i="174"/>
  <c r="AL605" i="174"/>
  <c r="AK535" i="174"/>
  <c r="AL535" i="174"/>
  <c r="AK388" i="174"/>
  <c r="AL388" i="174"/>
  <c r="AK87" i="174"/>
  <c r="AL87" i="174"/>
  <c r="AK582" i="174"/>
  <c r="AL582" i="174"/>
  <c r="AK146" i="174"/>
  <c r="AL146" i="174"/>
  <c r="AK634" i="174"/>
  <c r="AL634" i="174"/>
  <c r="AK546" i="174"/>
  <c r="AL546" i="174"/>
  <c r="AK446" i="174"/>
  <c r="AL446" i="174"/>
  <c r="AK766" i="174"/>
  <c r="AL766" i="174"/>
  <c r="AK475" i="174"/>
  <c r="AL475" i="174"/>
  <c r="AK376" i="174"/>
  <c r="AL376" i="174"/>
  <c r="AK179" i="174"/>
  <c r="AL179" i="174"/>
  <c r="AK504" i="174"/>
  <c r="AL504" i="174"/>
  <c r="AK210" i="174"/>
  <c r="AL210" i="174"/>
  <c r="AK306" i="174"/>
  <c r="AL306" i="174"/>
  <c r="AK145" i="174"/>
  <c r="AL145" i="174"/>
  <c r="AK81" i="174"/>
  <c r="AL81" i="174"/>
  <c r="AK112" i="174"/>
  <c r="AL112" i="174"/>
  <c r="AK212" i="174"/>
  <c r="AL212" i="174"/>
  <c r="BN187" i="174"/>
  <c r="BN488" i="174"/>
  <c r="AK284" i="174"/>
  <c r="AL284" i="174"/>
  <c r="AK480" i="174"/>
  <c r="AL480" i="174"/>
  <c r="AK291" i="174"/>
  <c r="AL291" i="174"/>
  <c r="AK603" i="174"/>
  <c r="AL603" i="174"/>
  <c r="AK274" i="174"/>
  <c r="AL274" i="174"/>
  <c r="AK747" i="174"/>
  <c r="AL747" i="174"/>
  <c r="AK645" i="174"/>
  <c r="AL645" i="174"/>
  <c r="AK147" i="174"/>
  <c r="AL147" i="174"/>
  <c r="AK710" i="174"/>
  <c r="AL710" i="174"/>
  <c r="AK249" i="174"/>
  <c r="AL249" i="174"/>
  <c r="AK708" i="174"/>
  <c r="AL708" i="174"/>
  <c r="AK427" i="174"/>
  <c r="AL427" i="174"/>
  <c r="AK214" i="174"/>
  <c r="AL214" i="174"/>
  <c r="AK722" i="174"/>
  <c r="AL722" i="174"/>
  <c r="AK131" i="174"/>
  <c r="AL131" i="174"/>
  <c r="AK547" i="174"/>
  <c r="AL547" i="174"/>
  <c r="AK155" i="174"/>
  <c r="AL155" i="174"/>
  <c r="AK524" i="174"/>
  <c r="AL524" i="174"/>
  <c r="AK679" i="174"/>
  <c r="AL679" i="174"/>
  <c r="AK188" i="174"/>
  <c r="AL188" i="174"/>
  <c r="AK531" i="174"/>
  <c r="AL531" i="174"/>
  <c r="AK41" i="174"/>
  <c r="AL41" i="174"/>
  <c r="AK182" i="174"/>
  <c r="AL182" i="174"/>
  <c r="AK15" i="174"/>
  <c r="AL15" i="174"/>
  <c r="AK99" i="174"/>
  <c r="AL99" i="174"/>
  <c r="AK750" i="174"/>
  <c r="AL750" i="174"/>
  <c r="AK461" i="174"/>
  <c r="AL461" i="174"/>
  <c r="AK136" i="174"/>
  <c r="AL136" i="174"/>
  <c r="AK119" i="174"/>
  <c r="AL119" i="174"/>
  <c r="AK336" i="174"/>
  <c r="AL336" i="174"/>
  <c r="AK190" i="174"/>
  <c r="AL190" i="174"/>
  <c r="AK516" i="174"/>
  <c r="AL516" i="174"/>
  <c r="AK655" i="174"/>
  <c r="AL655" i="174"/>
  <c r="AK613" i="174"/>
  <c r="AL613" i="174"/>
  <c r="AK714" i="174"/>
  <c r="AL714" i="174"/>
  <c r="AK170" i="174"/>
  <c r="AL170" i="174"/>
  <c r="AK264" i="174"/>
  <c r="AL264" i="174"/>
  <c r="AK642" i="174"/>
  <c r="AL642" i="174"/>
  <c r="AK688" i="174"/>
  <c r="AL688" i="174"/>
  <c r="AK636" i="174"/>
  <c r="AL636" i="174"/>
  <c r="AK740" i="174"/>
  <c r="AL740" i="174"/>
  <c r="AK686" i="174"/>
  <c r="AL686" i="174"/>
  <c r="AK174" i="174"/>
  <c r="AL174" i="174"/>
  <c r="AK337" i="174"/>
  <c r="AL337" i="174"/>
  <c r="AK580" i="174"/>
  <c r="AL580" i="174"/>
  <c r="AK224" i="174"/>
  <c r="AL224" i="174"/>
  <c r="AK513" i="174"/>
  <c r="AL513" i="174"/>
  <c r="BN408" i="174"/>
  <c r="BN374" i="174"/>
  <c r="BN222" i="174"/>
  <c r="BN435" i="174"/>
  <c r="BN598" i="174"/>
  <c r="BN651" i="174"/>
  <c r="BN752" i="174"/>
  <c r="BN648" i="174"/>
  <c r="AK61" i="174"/>
  <c r="AL61" i="174"/>
  <c r="AK753" i="174"/>
  <c r="AL753" i="174"/>
  <c r="AK29" i="174"/>
  <c r="AL29" i="174"/>
  <c r="AK307" i="174"/>
  <c r="AL307" i="174"/>
  <c r="AK670" i="174"/>
  <c r="AL670" i="174"/>
  <c r="AK550" i="174"/>
  <c r="AL550" i="174"/>
  <c r="AK233" i="174"/>
  <c r="AL233" i="174"/>
  <c r="AK90" i="174"/>
  <c r="AL90" i="174"/>
  <c r="AK731" i="174"/>
  <c r="AL731" i="174"/>
  <c r="AK107" i="174"/>
  <c r="AL107" i="174"/>
  <c r="AK230" i="174"/>
  <c r="AL230" i="174"/>
  <c r="AK572" i="174"/>
  <c r="AL572" i="174"/>
  <c r="AK418" i="174"/>
  <c r="AL418" i="174"/>
  <c r="AK764" i="174"/>
  <c r="AL764" i="174"/>
  <c r="AK97" i="174"/>
  <c r="AL97" i="174"/>
  <c r="AK646" i="174"/>
  <c r="AL646" i="174"/>
  <c r="AK571" i="174"/>
  <c r="AL571" i="174"/>
  <c r="AK447" i="174"/>
  <c r="AL447" i="174"/>
  <c r="AK25" i="174"/>
  <c r="AL25" i="174"/>
  <c r="AK305" i="174"/>
  <c r="AL305" i="174"/>
  <c r="AK624" i="174"/>
  <c r="AL624" i="174"/>
  <c r="AK243" i="174"/>
  <c r="AL243" i="174"/>
  <c r="AK749" i="174"/>
  <c r="AL749" i="174"/>
  <c r="AK66" i="174"/>
  <c r="AL66" i="174"/>
  <c r="AK705" i="174"/>
  <c r="AL705" i="174"/>
  <c r="AK267" i="174"/>
  <c r="AL267" i="174"/>
  <c r="AK27" i="174"/>
  <c r="AL27" i="174"/>
  <c r="AK56" i="174"/>
  <c r="AL56" i="174"/>
  <c r="AK614" i="174"/>
  <c r="AL614" i="174"/>
  <c r="AK31" i="174"/>
  <c r="AL31" i="174"/>
  <c r="AK637" i="174"/>
  <c r="AL637" i="174"/>
  <c r="AK217" i="174"/>
  <c r="AL217" i="174"/>
  <c r="AK514" i="174"/>
  <c r="AL514" i="174"/>
  <c r="AK635" i="174"/>
  <c r="AL635" i="174"/>
  <c r="AK590" i="174"/>
  <c r="AL590" i="174"/>
  <c r="AK183" i="174"/>
  <c r="AL183" i="174"/>
  <c r="AK171" i="174"/>
  <c r="AL171" i="174"/>
  <c r="AK286" i="174"/>
  <c r="AL286" i="174"/>
  <c r="AK23" i="174"/>
  <c r="AL23" i="174"/>
  <c r="AK436" i="174"/>
  <c r="AL436" i="174"/>
  <c r="AK152" i="174"/>
  <c r="AL152" i="174"/>
  <c r="AK148" i="174"/>
  <c r="AL148" i="174"/>
  <c r="AK482" i="174"/>
  <c r="AL482" i="174"/>
  <c r="AK621" i="174"/>
  <c r="AL621" i="174"/>
  <c r="AK318" i="174"/>
  <c r="AL318" i="174"/>
  <c r="AK424" i="174"/>
  <c r="AL424" i="174"/>
  <c r="AK86" i="174"/>
  <c r="AL86" i="174"/>
  <c r="AK391" i="174"/>
  <c r="AL391" i="174"/>
  <c r="AK322" i="174"/>
  <c r="AL322" i="174"/>
  <c r="AK607" i="174"/>
  <c r="AL607" i="174"/>
  <c r="AK186" i="174"/>
  <c r="AL186" i="174"/>
  <c r="AK551" i="174"/>
  <c r="AL551" i="174"/>
  <c r="AK180" i="174"/>
  <c r="AL180" i="174"/>
  <c r="AK522" i="174"/>
  <c r="AL522" i="174"/>
  <c r="AK612" i="174"/>
  <c r="AL612" i="174"/>
  <c r="AK39" i="174"/>
  <c r="AL39" i="174"/>
  <c r="AK453" i="174"/>
  <c r="AL453" i="174"/>
  <c r="AK127" i="174"/>
  <c r="AL127" i="174"/>
  <c r="AK393" i="174"/>
  <c r="AL393" i="174"/>
  <c r="AK769" i="174"/>
  <c r="AL769" i="174"/>
  <c r="AK49" i="174"/>
  <c r="AL49" i="174"/>
  <c r="AC53" i="174"/>
  <c r="AC245" i="174"/>
  <c r="AC130" i="174"/>
  <c r="AC215" i="174"/>
  <c r="AC10" i="174"/>
  <c r="AC37" i="174"/>
  <c r="AC120" i="174"/>
  <c r="AC48" i="174"/>
  <c r="AC35" i="174"/>
  <c r="AC149" i="174"/>
  <c r="AC54" i="174"/>
  <c r="AC33" i="174"/>
  <c r="AC31" i="174"/>
  <c r="AC42" i="174"/>
  <c r="AC39" i="174"/>
  <c r="AC17" i="174"/>
  <c r="AC145" i="174"/>
  <c r="AC209" i="174"/>
  <c r="AC140" i="174"/>
  <c r="AC133" i="174"/>
  <c r="AC287" i="174"/>
  <c r="AC275" i="174"/>
  <c r="AC167" i="174"/>
  <c r="AC162" i="174"/>
  <c r="AC6" i="174"/>
  <c r="AC151" i="174"/>
  <c r="T1" i="99" l="1"/>
  <c r="T34" i="99"/>
  <c r="AC12" i="174"/>
  <c r="AC45" i="174"/>
  <c r="AC26" i="174"/>
  <c r="AC8" i="174"/>
  <c r="C310" i="174"/>
  <c r="C239" i="174"/>
  <c r="C309" i="174"/>
  <c r="AK752" i="174"/>
  <c r="AL752" i="174"/>
  <c r="AK598" i="174"/>
  <c r="AL598" i="174"/>
  <c r="AK222" i="174"/>
  <c r="AL222" i="174"/>
  <c r="AK408" i="174"/>
  <c r="AL408" i="174"/>
  <c r="AK375" i="174"/>
  <c r="AL375" i="174"/>
  <c r="AK138" i="174"/>
  <c r="AL138" i="174"/>
  <c r="AK488" i="174"/>
  <c r="AL488" i="174"/>
  <c r="AK638" i="174"/>
  <c r="AL638" i="174"/>
  <c r="AK368" i="174"/>
  <c r="AL368" i="174"/>
  <c r="AK604" i="174"/>
  <c r="AL604" i="174"/>
  <c r="AK358" i="174"/>
  <c r="AL358" i="174"/>
  <c r="AK543" i="174"/>
  <c r="AL543" i="174"/>
  <c r="AK732" i="174"/>
  <c r="AL732" i="174"/>
  <c r="AK758" i="174"/>
  <c r="AL758" i="174"/>
  <c r="AK260" i="174"/>
  <c r="AL260" i="174"/>
  <c r="AK420" i="174"/>
  <c r="AL420" i="174"/>
  <c r="AK268" i="174"/>
  <c r="AL268" i="174"/>
  <c r="AK396" i="174"/>
  <c r="AL396" i="174"/>
  <c r="AK225" i="174"/>
  <c r="AL225" i="174"/>
  <c r="AK426" i="174"/>
  <c r="AL426" i="174"/>
  <c r="AK154" i="174"/>
  <c r="AL154" i="174"/>
  <c r="AK54" i="174"/>
  <c r="AL54" i="174"/>
  <c r="AK648" i="174"/>
  <c r="AL648" i="174"/>
  <c r="AK651" i="174"/>
  <c r="AL651" i="174"/>
  <c r="AK435" i="174"/>
  <c r="AL435" i="174"/>
  <c r="AK374" i="174"/>
  <c r="AL374" i="174"/>
  <c r="AK187" i="174"/>
  <c r="AL187" i="174"/>
  <c r="AK741" i="174"/>
  <c r="AL741" i="174"/>
  <c r="AK434" i="174"/>
  <c r="AL434" i="174"/>
  <c r="AK716" i="174"/>
  <c r="AL716" i="174"/>
  <c r="AK70" i="174"/>
  <c r="AL70" i="174"/>
  <c r="AK718" i="174"/>
  <c r="AL718" i="174"/>
  <c r="AK130" i="174"/>
  <c r="AL130" i="174"/>
  <c r="AK510" i="174"/>
  <c r="AL510" i="174"/>
  <c r="AK486" i="174"/>
  <c r="AL486" i="174"/>
  <c r="AK508" i="174"/>
  <c r="AL508" i="174"/>
  <c r="AK662" i="174"/>
  <c r="AL662" i="174"/>
  <c r="AK398" i="174"/>
  <c r="AL398" i="174"/>
  <c r="AK723" i="174"/>
  <c r="AL723" i="174"/>
  <c r="AK103" i="174"/>
  <c r="AL103" i="174"/>
  <c r="AK671" i="174"/>
  <c r="AL671" i="174"/>
  <c r="AK359" i="174"/>
  <c r="AL359" i="174"/>
  <c r="AK554" i="174"/>
  <c r="AL554" i="174"/>
  <c r="AK442" i="174"/>
  <c r="AL442" i="174"/>
  <c r="AC3" i="174" l="1"/>
  <c r="AC1" i="174"/>
  <c r="C238" i="174"/>
  <c r="B5" i="102" l="1"/>
  <c r="B6" i="102"/>
  <c r="B7" i="102"/>
  <c r="B8" i="102"/>
  <c r="B9" i="102"/>
  <c r="B10" i="102"/>
  <c r="B11" i="102"/>
  <c r="B12" i="102"/>
  <c r="B13" i="102"/>
  <c r="B14" i="102"/>
  <c r="B15" i="102"/>
  <c r="B16" i="102"/>
  <c r="B17" i="102"/>
  <c r="B18" i="102"/>
  <c r="B19" i="102"/>
  <c r="B20" i="102"/>
  <c r="B21" i="102"/>
  <c r="B22" i="102"/>
  <c r="B23" i="102"/>
  <c r="B24" i="102"/>
  <c r="B25" i="102"/>
  <c r="B26" i="102"/>
  <c r="B27" i="102"/>
  <c r="B28" i="102"/>
  <c r="B29" i="102"/>
  <c r="B30" i="102"/>
  <c r="B31" i="102"/>
  <c r="B32" i="102"/>
  <c r="B33" i="102"/>
  <c r="B4" i="102" l="1"/>
  <c r="O9" i="99" l="1"/>
  <c r="O17" i="99"/>
  <c r="O25" i="99"/>
  <c r="O33" i="99"/>
  <c r="O16" i="99"/>
  <c r="O10" i="99"/>
  <c r="O18" i="99"/>
  <c r="O26" i="99"/>
  <c r="O30" i="99"/>
  <c r="O11" i="99"/>
  <c r="O19" i="99"/>
  <c r="O27" i="99"/>
  <c r="O22" i="99"/>
  <c r="O12" i="99"/>
  <c r="O20" i="99"/>
  <c r="O28" i="99"/>
  <c r="O6" i="99"/>
  <c r="O5" i="99"/>
  <c r="O13" i="99"/>
  <c r="O21" i="99"/>
  <c r="O29" i="99"/>
  <c r="O14" i="99"/>
  <c r="O32" i="99"/>
  <c r="O7" i="99"/>
  <c r="O15" i="99"/>
  <c r="O23" i="99"/>
  <c r="O31" i="99"/>
  <c r="O8" i="99"/>
  <c r="O24" i="99"/>
  <c r="C91" i="174"/>
  <c r="AF763" i="174"/>
  <c r="P32" i="99" l="1"/>
  <c r="Q32" i="99" s="1"/>
  <c r="P20" i="99"/>
  <c r="Q20" i="99"/>
  <c r="P18" i="99"/>
  <c r="Q18" i="99"/>
  <c r="P26" i="99"/>
  <c r="Q26" i="99" s="1"/>
  <c r="P14" i="99"/>
  <c r="Q14" i="99" s="1"/>
  <c r="P12" i="99"/>
  <c r="Q12" i="99" s="1"/>
  <c r="P10" i="99"/>
  <c r="Q10" i="99" s="1"/>
  <c r="P29" i="99"/>
  <c r="Q29" i="99"/>
  <c r="P22" i="99"/>
  <c r="Q22" i="99" s="1"/>
  <c r="P16" i="99"/>
  <c r="Q16" i="99" s="1"/>
  <c r="P7" i="99"/>
  <c r="Q7" i="99" s="1"/>
  <c r="P8" i="99"/>
  <c r="Q8" i="99" s="1"/>
  <c r="P21" i="99"/>
  <c r="Q21" i="99" s="1"/>
  <c r="P27" i="99"/>
  <c r="Q27" i="99" s="1"/>
  <c r="P33" i="99"/>
  <c r="Q33" i="99" s="1"/>
  <c r="P24" i="99"/>
  <c r="Q24" i="99" s="1"/>
  <c r="P31" i="99"/>
  <c r="Q31" i="99" s="1"/>
  <c r="P13" i="99"/>
  <c r="Q13" i="99" s="1"/>
  <c r="P19" i="99"/>
  <c r="Q19" i="99" s="1"/>
  <c r="P25" i="99"/>
  <c r="Q25" i="99" s="1"/>
  <c r="P28" i="99"/>
  <c r="Q28" i="99" s="1"/>
  <c r="P23" i="99"/>
  <c r="Q23" i="99" s="1"/>
  <c r="P5" i="99"/>
  <c r="Q5" i="99" s="1"/>
  <c r="P11" i="99"/>
  <c r="Q11" i="99"/>
  <c r="P17" i="99"/>
  <c r="Q17" i="99" s="1"/>
  <c r="P15" i="99"/>
  <c r="Q15" i="99" s="1"/>
  <c r="P6" i="99"/>
  <c r="Q6" i="99" s="1"/>
  <c r="P30" i="99"/>
  <c r="Q30" i="99" s="1"/>
  <c r="P9" i="99"/>
  <c r="Q9" i="99" s="1"/>
  <c r="AF338" i="174"/>
  <c r="AF495" i="174"/>
  <c r="AF578" i="174"/>
  <c r="AF586" i="174"/>
  <c r="AF307" i="174"/>
  <c r="AF236" i="174"/>
  <c r="AF272" i="174"/>
  <c r="AF661" i="174"/>
  <c r="AF511" i="174"/>
  <c r="AF268" i="174"/>
  <c r="AF266" i="174"/>
  <c r="AF756" i="174"/>
  <c r="AF477" i="174"/>
  <c r="AF738" i="174"/>
  <c r="AF187" i="174"/>
  <c r="AF163" i="174"/>
  <c r="AF260" i="174"/>
  <c r="AF391" i="174"/>
  <c r="AF226" i="174"/>
  <c r="AF271" i="174"/>
  <c r="AF705" i="174"/>
  <c r="AF278" i="174"/>
  <c r="AF257" i="174"/>
  <c r="AF505" i="174"/>
  <c r="AF284" i="174"/>
  <c r="AF286" i="174"/>
  <c r="AF561" i="174"/>
  <c r="AF713" i="174"/>
  <c r="AF269" i="174"/>
  <c r="AF262" i="174"/>
  <c r="AF672" i="174"/>
  <c r="AF300" i="174"/>
  <c r="AF484" i="174"/>
  <c r="AF270" i="174"/>
  <c r="AF295" i="174"/>
  <c r="AF687" i="174"/>
  <c r="AF537" i="174"/>
  <c r="AF259" i="174"/>
  <c r="AF114" i="174"/>
  <c r="AF151" i="174"/>
  <c r="AF190" i="174"/>
  <c r="AF389" i="174"/>
  <c r="AF642" i="174"/>
  <c r="AF717" i="174"/>
  <c r="AF395" i="174"/>
  <c r="AF722" i="174"/>
  <c r="AF245" i="174"/>
  <c r="AF487" i="174"/>
  <c r="AF396" i="174"/>
  <c r="AF468" i="174"/>
  <c r="AF513" i="174"/>
  <c r="AF354" i="174"/>
  <c r="AF602" i="174"/>
  <c r="AF594" i="174"/>
  <c r="AF130" i="174"/>
  <c r="AF460" i="174"/>
  <c r="AF424" i="174"/>
  <c r="AF431" i="174"/>
  <c r="AF712" i="174"/>
  <c r="AF249" i="174"/>
  <c r="AF402" i="174"/>
  <c r="AF683" i="174"/>
  <c r="AF112" i="174"/>
  <c r="AF628" i="174"/>
  <c r="AF215" i="174"/>
  <c r="AF610" i="174"/>
  <c r="AF376" i="174"/>
  <c r="AF303" i="174"/>
  <c r="AF139" i="174"/>
  <c r="AF348" i="174"/>
  <c r="AF463" i="174"/>
  <c r="AF639" i="174"/>
  <c r="AF241" i="174"/>
  <c r="AF69" i="174"/>
  <c r="AF126" i="174"/>
  <c r="AF496" i="174"/>
  <c r="AF411" i="174"/>
  <c r="AF122" i="174"/>
  <c r="AF96" i="174"/>
  <c r="AF240" i="174"/>
  <c r="AF619" i="174"/>
  <c r="AF525" i="174"/>
  <c r="AF488" i="174"/>
  <c r="AF428" i="174"/>
  <c r="AF417" i="174"/>
  <c r="AF430" i="174"/>
  <c r="AF340" i="174"/>
  <c r="AF643" i="174"/>
  <c r="AF144" i="174"/>
  <c r="AF419" i="174"/>
  <c r="AF289" i="174"/>
  <c r="AF279" i="174"/>
  <c r="AF520" i="174"/>
  <c r="AF624" i="174"/>
  <c r="AF205" i="174"/>
  <c r="AF638" i="174"/>
  <c r="AF603" i="174"/>
  <c r="AF479" i="174"/>
  <c r="AF436" i="174"/>
  <c r="AF292" i="174"/>
  <c r="AF296" i="174"/>
  <c r="AF263" i="174"/>
  <c r="AF224" i="174"/>
  <c r="AF765" i="174"/>
  <c r="AF769" i="174"/>
  <c r="AF767" i="174"/>
  <c r="AF762" i="174"/>
  <c r="AF287" i="174"/>
  <c r="AF760" i="174"/>
  <c r="O4" i="99"/>
  <c r="O34" i="99" l="1"/>
  <c r="O1" i="99"/>
  <c r="S34" i="99"/>
  <c r="S1" i="99"/>
  <c r="AF727" i="174"/>
  <c r="AF53" i="174"/>
  <c r="AF204" i="174"/>
  <c r="AF605" i="174"/>
  <c r="AF440" i="174"/>
  <c r="AF441" i="174"/>
  <c r="AF177" i="174"/>
  <c r="AF432" i="174"/>
  <c r="AF46" i="174"/>
  <c r="AF671" i="174"/>
  <c r="AF320" i="174"/>
  <c r="AF319" i="174"/>
  <c r="AF462" i="174"/>
  <c r="AF720" i="174"/>
  <c r="AF29" i="174"/>
  <c r="AF651" i="174"/>
  <c r="AF510" i="174"/>
  <c r="AF120" i="174"/>
  <c r="AF366" i="174"/>
  <c r="AF188" i="174"/>
  <c r="AF52" i="174"/>
  <c r="AF465" i="174"/>
  <c r="AF229" i="174"/>
  <c r="AF116" i="174"/>
  <c r="AF663" i="174"/>
  <c r="AF620" i="174"/>
  <c r="AF337" i="174"/>
  <c r="AF186" i="174"/>
  <c r="AF577" i="174"/>
  <c r="AF233" i="174"/>
  <c r="AF58" i="174"/>
  <c r="AF134" i="174"/>
  <c r="AF535" i="174"/>
  <c r="AF101" i="174"/>
  <c r="AF219" i="174"/>
  <c r="AF22" i="174"/>
  <c r="AF751" i="174"/>
  <c r="AF755" i="174"/>
  <c r="AF750" i="174"/>
  <c r="AF650" i="174"/>
  <c r="AF164" i="174"/>
  <c r="AF455" i="174"/>
  <c r="AF723" i="174"/>
  <c r="AF636" i="174"/>
  <c r="AF213" i="174"/>
  <c r="AF599" i="174"/>
  <c r="AF28" i="174"/>
  <c r="AF492" i="174"/>
  <c r="AF61" i="174"/>
  <c r="AF107" i="174"/>
  <c r="AF133" i="174"/>
  <c r="AF476" i="174"/>
  <c r="AF552" i="174"/>
  <c r="AF25" i="174"/>
  <c r="AF343" i="174"/>
  <c r="AF575" i="174"/>
  <c r="AF635" i="174"/>
  <c r="AF703" i="174"/>
  <c r="AF117" i="174"/>
  <c r="AF749" i="174"/>
  <c r="AF131" i="174"/>
  <c r="AF82" i="174"/>
  <c r="AF516" i="174"/>
  <c r="AF452" i="174"/>
  <c r="AF689" i="174"/>
  <c r="AF509" i="174"/>
  <c r="AF155" i="174"/>
  <c r="AF662" i="174"/>
  <c r="AF162" i="174"/>
  <c r="AF173" i="174"/>
  <c r="AF538" i="174"/>
  <c r="AF568" i="174"/>
  <c r="AF565" i="174"/>
  <c r="AF43" i="174"/>
  <c r="AF545" i="174"/>
  <c r="AF420" i="174"/>
  <c r="AF208" i="174"/>
  <c r="AF364" i="174"/>
  <c r="AF75" i="174"/>
  <c r="AF533" i="174"/>
  <c r="AF124" i="174"/>
  <c r="AF590" i="174"/>
  <c r="AF457" i="174"/>
  <c r="AF99" i="174"/>
  <c r="AF50" i="174"/>
  <c r="AF641" i="174"/>
  <c r="AF534" i="174"/>
  <c r="AF715" i="174"/>
  <c r="AF168" i="174"/>
  <c r="AF529" i="174"/>
  <c r="AF15" i="174"/>
  <c r="AF372" i="174"/>
  <c r="AF680" i="174"/>
  <c r="AF742" i="174"/>
  <c r="AF73" i="174"/>
  <c r="AF92" i="174"/>
  <c r="AF32" i="174"/>
  <c r="AF217" i="174"/>
  <c r="AF405" i="174"/>
  <c r="AF483" i="174"/>
  <c r="AF530" i="174"/>
  <c r="AF142" i="174"/>
  <c r="AF546" i="174"/>
  <c r="AF237" i="174"/>
  <c r="AF93" i="174"/>
  <c r="AF10" i="174"/>
  <c r="AF353" i="174"/>
  <c r="AF670" i="174"/>
  <c r="AF466" i="174"/>
  <c r="AF625" i="174"/>
  <c r="AF601" i="174"/>
  <c r="AF382" i="174"/>
  <c r="AF512" i="174"/>
  <c r="AF622" i="174"/>
  <c r="AF517" i="174"/>
  <c r="AF682" i="174"/>
  <c r="AF318" i="174"/>
  <c r="AF146" i="174"/>
  <c r="AF531" i="174"/>
  <c r="AF549" i="174"/>
  <c r="AF367" i="174"/>
  <c r="AF536" i="174"/>
  <c r="AF152" i="174"/>
  <c r="AF691" i="174"/>
  <c r="AF726" i="174"/>
  <c r="AF544" i="174"/>
  <c r="AF737" i="174"/>
  <c r="AF368" i="174"/>
  <c r="AF731" i="174"/>
  <c r="AF174" i="174"/>
  <c r="AF356" i="174"/>
  <c r="AF328" i="174"/>
  <c r="AF548" i="174"/>
  <c r="AF515" i="174"/>
  <c r="AF718" i="174"/>
  <c r="AF108" i="174"/>
  <c r="AF23" i="174"/>
  <c r="AF627" i="174"/>
  <c r="AF518" i="174"/>
  <c r="AF668" i="174"/>
  <c r="AF78" i="174"/>
  <c r="AF423" i="174"/>
  <c r="AF214" i="174"/>
  <c r="AF136" i="174"/>
  <c r="AF326" i="174"/>
  <c r="AF41" i="174"/>
  <c r="AF669" i="174"/>
  <c r="AF115" i="174"/>
  <c r="AF127" i="174"/>
  <c r="AF551" i="174"/>
  <c r="AF203" i="174"/>
  <c r="AF406" i="174"/>
  <c r="AF543" i="174"/>
  <c r="AF753" i="174"/>
  <c r="AF695" i="174"/>
  <c r="AF113" i="174"/>
  <c r="AF532" i="174"/>
  <c r="AF557" i="174"/>
  <c r="AF341" i="174"/>
  <c r="AF97" i="174"/>
  <c r="AF632" i="174"/>
  <c r="AF76" i="174"/>
  <c r="AF699" i="174"/>
  <c r="AF77" i="174"/>
  <c r="AF410" i="174"/>
  <c r="AF20" i="174"/>
  <c r="AF89" i="174"/>
  <c r="AF172" i="174"/>
  <c r="AF194" i="174"/>
  <c r="AF623" i="174"/>
  <c r="AF701" i="174"/>
  <c r="AF42" i="174"/>
  <c r="AF95" i="174"/>
  <c r="AF757" i="174"/>
  <c r="AF7" i="174"/>
  <c r="AF56" i="174"/>
  <c r="AF380" i="174"/>
  <c r="AF132" i="174"/>
  <c r="AF508" i="174"/>
  <c r="AF567" i="174"/>
  <c r="AF675" i="174"/>
  <c r="AF655" i="174"/>
  <c r="AF398" i="174"/>
  <c r="AF202" i="174"/>
  <c r="AF347" i="174"/>
  <c r="AF63" i="174"/>
  <c r="AF716" i="174"/>
  <c r="AF156" i="174"/>
  <c r="AF161" i="174"/>
  <c r="AF583" i="174"/>
  <c r="AF371" i="174"/>
  <c r="AF45" i="174"/>
  <c r="AF201" i="174"/>
  <c r="AF630" i="174"/>
  <c r="AF652" i="174"/>
  <c r="AF570" i="174"/>
  <c r="AF562" i="174"/>
  <c r="AF102" i="174"/>
  <c r="AF673" i="174"/>
  <c r="AF314" i="174"/>
  <c r="AF404" i="174"/>
  <c r="AF166" i="174"/>
  <c r="AF44" i="174"/>
  <c r="AF66" i="174"/>
  <c r="AF709" i="174"/>
  <c r="AF475" i="174"/>
  <c r="AF730" i="174"/>
  <c r="AF216" i="174"/>
  <c r="AF105" i="174"/>
  <c r="AF388" i="174"/>
  <c r="AF401" i="174"/>
  <c r="AF456" i="174"/>
  <c r="AF521" i="174"/>
  <c r="AF313" i="174"/>
  <c r="AF211" i="174"/>
  <c r="AF14" i="174"/>
  <c r="AF209" i="174"/>
  <c r="AF407" i="174"/>
  <c r="AF85" i="174"/>
  <c r="AF360" i="174"/>
  <c r="AF711" i="174"/>
  <c r="AF467" i="174"/>
  <c r="AF125" i="174"/>
  <c r="AF334" i="174"/>
  <c r="AF143" i="174"/>
  <c r="AF345" i="174"/>
  <c r="AF180" i="174"/>
  <c r="AF218" i="174"/>
  <c r="AF329" i="174"/>
  <c r="AF363" i="174"/>
  <c r="AF171" i="174"/>
  <c r="AF752" i="174"/>
  <c r="AF554" i="174"/>
  <c r="AF618" i="174"/>
  <c r="AF615" i="174"/>
  <c r="AF413" i="174"/>
  <c r="AF118" i="174"/>
  <c r="AF379" i="174"/>
  <c r="AF596" i="174"/>
  <c r="AF491" i="174"/>
  <c r="AF648" i="174"/>
  <c r="AF189" i="174"/>
  <c r="AF588" i="174"/>
  <c r="AF422" i="174"/>
  <c r="AF316" i="174"/>
  <c r="AF48" i="174"/>
  <c r="AF228" i="174"/>
  <c r="AF238" i="174"/>
  <c r="AF31" i="174"/>
  <c r="AF470" i="174"/>
  <c r="AF459" i="174"/>
  <c r="AF169" i="174"/>
  <c r="AF106" i="174"/>
  <c r="AF526" i="174"/>
  <c r="AF486" i="174"/>
  <c r="AF478" i="174"/>
  <c r="AF64" i="174"/>
  <c r="AF506" i="174"/>
  <c r="AF123" i="174"/>
  <c r="AF38" i="174"/>
  <c r="AF11" i="174"/>
  <c r="AF230" i="174"/>
  <c r="AF498" i="174"/>
  <c r="AF344" i="174"/>
  <c r="AF325" i="174"/>
  <c r="AF239" i="174"/>
  <c r="AF138" i="174"/>
  <c r="AF191" i="174"/>
  <c r="AF611" i="174"/>
  <c r="AF443" i="174"/>
  <c r="AF453" i="174"/>
  <c r="AF598" i="174"/>
  <c r="AF36" i="174"/>
  <c r="AF333" i="174"/>
  <c r="AF12" i="174"/>
  <c r="AF464" i="174"/>
  <c r="AF246" i="174"/>
  <c r="AF275" i="174"/>
  <c r="AF378" i="174"/>
  <c r="AF311" i="174"/>
  <c r="AF679" i="174"/>
  <c r="AF606" i="174"/>
  <c r="AF235" i="174"/>
  <c r="AF302" i="174"/>
  <c r="AF555" i="174"/>
  <c r="AF386" i="174"/>
  <c r="AF447" i="174"/>
  <c r="AF579" i="174"/>
  <c r="AF175" i="174"/>
  <c r="AF514" i="174"/>
  <c r="AF244" i="174"/>
  <c r="AF471" i="174"/>
  <c r="AF522" i="174"/>
  <c r="AF646" i="174"/>
  <c r="AF501" i="174"/>
  <c r="AF678" i="174"/>
  <c r="AF448" i="174"/>
  <c r="AF685" i="174"/>
  <c r="AF480" i="174"/>
  <c r="AF183" i="174"/>
  <c r="AF321" i="174"/>
  <c r="AF281" i="174"/>
  <c r="AF19" i="174"/>
  <c r="AF415" i="174"/>
  <c r="AF261" i="174"/>
  <c r="AF243" i="174"/>
  <c r="AF403" i="174"/>
  <c r="AF178" i="174"/>
  <c r="AF571" i="174"/>
  <c r="AF558" i="174"/>
  <c r="AF137" i="174"/>
  <c r="AF400" i="174"/>
  <c r="AF145" i="174"/>
  <c r="AF527" i="174"/>
  <c r="AF384" i="174"/>
  <c r="AF72" i="174"/>
  <c r="AF252" i="174"/>
  <c r="AF563" i="174"/>
  <c r="AF277" i="174"/>
  <c r="AF747" i="174"/>
  <c r="AF153" i="174"/>
  <c r="AF454" i="174"/>
  <c r="AF308" i="174"/>
  <c r="AF702" i="174"/>
  <c r="AF412" i="174"/>
  <c r="AF539" i="174"/>
  <c r="AF212" i="174"/>
  <c r="AF472" i="174"/>
  <c r="AF251" i="174"/>
  <c r="AF704" i="174"/>
  <c r="AF728" i="174"/>
  <c r="AF387" i="174"/>
  <c r="AF135" i="174"/>
  <c r="AF591" i="174"/>
  <c r="AF764" i="174"/>
  <c r="AF547" i="174"/>
  <c r="AF502" i="174"/>
  <c r="AF167" i="174"/>
  <c r="AF227" i="174"/>
  <c r="AF179" i="174"/>
  <c r="AF587" i="174"/>
  <c r="AF327" i="174"/>
  <c r="AF644" i="174"/>
  <c r="AF294" i="174"/>
  <c r="AF654" i="174"/>
  <c r="AF771" i="174"/>
  <c r="AF595" i="174"/>
  <c r="AF746" i="174"/>
  <c r="AF607" i="174"/>
  <c r="AF111" i="174"/>
  <c r="AF414" i="174"/>
  <c r="AF220" i="174"/>
  <c r="AF609" i="174"/>
  <c r="AF481" i="174"/>
  <c r="AF528" i="174"/>
  <c r="AF435" i="174"/>
  <c r="AF60" i="174"/>
  <c r="AF759" i="174"/>
  <c r="AF449" i="174"/>
  <c r="AF553" i="174"/>
  <c r="AF362" i="174"/>
  <c r="AF222" i="174"/>
  <c r="AF310" i="174"/>
  <c r="AF444" i="174"/>
  <c r="AF322" i="174"/>
  <c r="AF770" i="174"/>
  <c r="AF733" i="174"/>
  <c r="AF580" i="174"/>
  <c r="AF482" i="174"/>
  <c r="AF375" i="174"/>
  <c r="AF576" i="174"/>
  <c r="AF507" i="174"/>
  <c r="AF373" i="174"/>
  <c r="AF258" i="174"/>
  <c r="AF634" i="174"/>
  <c r="AF147" i="174"/>
  <c r="AF157" i="174"/>
  <c r="AF16" i="174"/>
  <c r="AF686" i="174"/>
  <c r="AF331" i="174"/>
  <c r="AF84" i="174"/>
  <c r="AF743" i="174"/>
  <c r="AF589" i="174"/>
  <c r="AF664" i="174"/>
  <c r="AF421" i="174"/>
  <c r="AF385" i="174"/>
  <c r="AF312" i="174"/>
  <c r="AF86" i="174"/>
  <c r="AF68" i="174"/>
  <c r="AF103" i="174"/>
  <c r="AF158" i="174"/>
  <c r="AF55" i="174"/>
  <c r="AF732" i="174"/>
  <c r="AF473" i="174"/>
  <c r="AF317" i="174"/>
  <c r="AF573" i="174"/>
  <c r="AF425" i="174"/>
  <c r="AF198" i="174"/>
  <c r="AF297" i="174"/>
  <c r="AF494" i="174"/>
  <c r="AF736" i="174"/>
  <c r="AF592" i="174"/>
  <c r="AF282" i="174"/>
  <c r="AF437" i="174"/>
  <c r="AF676" i="174"/>
  <c r="AF280" i="174"/>
  <c r="AF51" i="174"/>
  <c r="AF597" i="174"/>
  <c r="AF616" i="174"/>
  <c r="AF223" i="174"/>
  <c r="AF647" i="174"/>
  <c r="AF81" i="174"/>
  <c r="AF640" i="174"/>
  <c r="AF614" i="174"/>
  <c r="AF754" i="174"/>
  <c r="AF250" i="174"/>
  <c r="AF734" i="174"/>
  <c r="AF653" i="174"/>
  <c r="AF681" i="174"/>
  <c r="AF721" i="174"/>
  <c r="AF739" i="174"/>
  <c r="AF469" i="174"/>
  <c r="AF474" i="174"/>
  <c r="AF735" i="174"/>
  <c r="AF490" i="174"/>
  <c r="AF461" i="174"/>
  <c r="AF381" i="174"/>
  <c r="AF700" i="174"/>
  <c r="AF231" i="174"/>
  <c r="AF766" i="174"/>
  <c r="AF24" i="174"/>
  <c r="AF47" i="174"/>
  <c r="AF541" i="174"/>
  <c r="AF255" i="174"/>
  <c r="AF253" i="174"/>
  <c r="AF418" i="174"/>
  <c r="AF306" i="174"/>
  <c r="AF696" i="174"/>
  <c r="AF560" i="174"/>
  <c r="AF104" i="174"/>
  <c r="AF83" i="174"/>
  <c r="AF315" i="174"/>
  <c r="AF30" i="174"/>
  <c r="AF758" i="174"/>
  <c r="AF693" i="174"/>
  <c r="AF612" i="174"/>
  <c r="AF660" i="174"/>
  <c r="AF427" i="174"/>
  <c r="AF710" i="174"/>
  <c r="AF365" i="174"/>
  <c r="AF657" i="174"/>
  <c r="AF458" i="174"/>
  <c r="AF80" i="174"/>
  <c r="AF581" i="174"/>
  <c r="AF659" i="174"/>
  <c r="AF193" i="174"/>
  <c r="AF349" i="174"/>
  <c r="AF165" i="174"/>
  <c r="AF706" i="174"/>
  <c r="AF729" i="174"/>
  <c r="AF355" i="174"/>
  <c r="AF585" i="174"/>
  <c r="AF100" i="174"/>
  <c r="AF504" i="174"/>
  <c r="AF566" i="174"/>
  <c r="AF574" i="174"/>
  <c r="AF604" i="174"/>
  <c r="AF206" i="174"/>
  <c r="AF666" i="174"/>
  <c r="AF352" i="174"/>
  <c r="AF17" i="174"/>
  <c r="AF725" i="174"/>
  <c r="AF433" i="174"/>
  <c r="AF298" i="174"/>
  <c r="AF617" i="174"/>
  <c r="AF350" i="174"/>
  <c r="AF346" i="174"/>
  <c r="AF150" i="174"/>
  <c r="AF744" i="174"/>
  <c r="AF299" i="174"/>
  <c r="AF182" i="174"/>
  <c r="AF741" i="174"/>
  <c r="AF285" i="174"/>
  <c r="AF621" i="174"/>
  <c r="AF500" i="174"/>
  <c r="AF110" i="174"/>
  <c r="AF109" i="174"/>
  <c r="AF408" i="174"/>
  <c r="AF485" i="174"/>
  <c r="AF35" i="174"/>
  <c r="AF160" i="174"/>
  <c r="AF694" i="174"/>
  <c r="AF207" i="174"/>
  <c r="AF304" i="174"/>
  <c r="AF33" i="174"/>
  <c r="AF288" i="174"/>
  <c r="AF351" i="174"/>
  <c r="AF426" i="174"/>
  <c r="AF572" i="174"/>
  <c r="AF613" i="174"/>
  <c r="AF185" i="174"/>
  <c r="AF369" i="174"/>
  <c r="AF383" i="174"/>
  <c r="AF416" i="174"/>
  <c r="AF242" i="174"/>
  <c r="AF90" i="174"/>
  <c r="AF674" i="174"/>
  <c r="AF631" i="174"/>
  <c r="AF540" i="174"/>
  <c r="AF184" i="174"/>
  <c r="AF91" i="174"/>
  <c r="AF267" i="174"/>
  <c r="AF87" i="174"/>
  <c r="AF121" i="174"/>
  <c r="AF94" i="174"/>
  <c r="AF719" i="174"/>
  <c r="AF59" i="174"/>
  <c r="AF359" i="174"/>
  <c r="AF37" i="174"/>
  <c r="AF439" i="174"/>
  <c r="AF677" i="174"/>
  <c r="AF276" i="174"/>
  <c r="AF569" i="174"/>
  <c r="AF13" i="174"/>
  <c r="AF761" i="174"/>
  <c r="AF27" i="174"/>
  <c r="AF149" i="174"/>
  <c r="AF128" i="174"/>
  <c r="AF377" i="174"/>
  <c r="AF154" i="174"/>
  <c r="AF264" i="174"/>
  <c r="AF141" i="174"/>
  <c r="AF49" i="174"/>
  <c r="AF40" i="174"/>
  <c r="AF690" i="174"/>
  <c r="AF390" i="174"/>
  <c r="AF684" i="174"/>
  <c r="AF274" i="174"/>
  <c r="AF301" i="174"/>
  <c r="AF559" i="174"/>
  <c r="AF342" i="174"/>
  <c r="AF600" i="174"/>
  <c r="AF336" i="174"/>
  <c r="AF256" i="174"/>
  <c r="AF645" i="174"/>
  <c r="AF667" i="174"/>
  <c r="AF65" i="174"/>
  <c r="AF62" i="174"/>
  <c r="AF358" i="174"/>
  <c r="AF232" i="174"/>
  <c r="AF442" i="174"/>
  <c r="AF489" i="174"/>
  <c r="AF67" i="174"/>
  <c r="AF429" i="174"/>
  <c r="AF192" i="174"/>
  <c r="AF698" i="174"/>
  <c r="AF335" i="174"/>
  <c r="AF582" i="174"/>
  <c r="AF54" i="174"/>
  <c r="AF438" i="174"/>
  <c r="AF629" i="174"/>
  <c r="AF584" i="174"/>
  <c r="AF446" i="174"/>
  <c r="AF254" i="174"/>
  <c r="AF665" i="174"/>
  <c r="AF181" i="174"/>
  <c r="AF197" i="174"/>
  <c r="AF283" i="174"/>
  <c r="AF74" i="174"/>
  <c r="AF445" i="174"/>
  <c r="AF556" i="174"/>
  <c r="AF637" i="174"/>
  <c r="AF305" i="174"/>
  <c r="AF57" i="174"/>
  <c r="AF21" i="174"/>
  <c r="AF649" i="174"/>
  <c r="AF129" i="174"/>
  <c r="AF357" i="174"/>
  <c r="AF550" i="174"/>
  <c r="AF361" i="174"/>
  <c r="AF409" i="174"/>
  <c r="AF740" i="174"/>
  <c r="AF708" i="174"/>
  <c r="AF225" i="174"/>
  <c r="AF290" i="174"/>
  <c r="AF688" i="174"/>
  <c r="AF523" i="174"/>
  <c r="AF748" i="174"/>
  <c r="AF745" i="174"/>
  <c r="AF26" i="174"/>
  <c r="AF148" i="174"/>
  <c r="AF265" i="174"/>
  <c r="AF234" i="174"/>
  <c r="AF692" i="174"/>
  <c r="AF210" i="174"/>
  <c r="AF293" i="174"/>
  <c r="AF697" i="174"/>
  <c r="AF524" i="174"/>
  <c r="AF374" i="174"/>
  <c r="AF332" i="174"/>
  <c r="AF493" i="174"/>
  <c r="AF247" i="174"/>
  <c r="AF503" i="174"/>
  <c r="AF707" i="174"/>
  <c r="AF291" i="174"/>
  <c r="AF248" i="174"/>
  <c r="AF394" i="174"/>
  <c r="AF273" i="174"/>
  <c r="AF339" i="174"/>
  <c r="AF768" i="174"/>
  <c r="AF70" i="174"/>
  <c r="AF170" i="174"/>
  <c r="AF724" i="174"/>
  <c r="AF79" i="174"/>
  <c r="AF176" i="174"/>
  <c r="AF323" i="174"/>
  <c r="AF309" i="174"/>
  <c r="AF399" i="174"/>
  <c r="AF608" i="174"/>
  <c r="AF434" i="174"/>
  <c r="AF397" i="174"/>
  <c r="AF593" i="174"/>
  <c r="AF9" i="174"/>
  <c r="AF392" i="174"/>
  <c r="R6" i="174"/>
  <c r="AF324" i="174" l="1"/>
  <c r="AF393" i="174"/>
  <c r="AF633" i="174"/>
  <c r="AF221" i="174"/>
  <c r="AF542" i="174"/>
  <c r="AF450" i="174"/>
  <c r="AF88" i="174"/>
  <c r="AF330" i="174"/>
  <c r="AF626" i="174"/>
  <c r="AF199" i="174"/>
  <c r="AF119" i="174"/>
  <c r="AF71" i="174"/>
  <c r="AF656" i="174"/>
  <c r="AF564" i="174"/>
  <c r="AF196" i="174"/>
  <c r="AF195" i="174"/>
  <c r="AF34" i="174"/>
  <c r="AF8" i="174"/>
  <c r="AF370" i="174"/>
  <c r="AF714" i="174"/>
  <c r="AF159" i="174"/>
  <c r="AF658" i="174"/>
  <c r="AF451" i="174"/>
  <c r="AF98" i="174"/>
  <c r="AF200" i="174"/>
  <c r="AF39" i="174"/>
  <c r="AF519" i="174"/>
  <c r="AF499" i="174"/>
  <c r="AF18" i="174"/>
  <c r="AF497" i="174"/>
  <c r="AF140" i="174"/>
  <c r="C100" i="174" l="1"/>
  <c r="C7" i="174"/>
  <c r="C63" i="174"/>
  <c r="C27" i="174"/>
  <c r="C175" i="174"/>
  <c r="C172" i="174"/>
  <c r="C41" i="174"/>
  <c r="C107" i="174"/>
  <c r="C182" i="174"/>
  <c r="C67" i="174"/>
  <c r="C183" i="174"/>
  <c r="C199" i="174"/>
  <c r="C22" i="174"/>
  <c r="C24" i="174"/>
  <c r="C85" i="174"/>
  <c r="C187" i="174"/>
  <c r="C52" i="174"/>
  <c r="C201" i="174"/>
  <c r="C70" i="174"/>
  <c r="C145" i="174"/>
  <c r="C16" i="174"/>
  <c r="C90" i="174"/>
  <c r="C180" i="174"/>
  <c r="C126" i="174"/>
  <c r="C166" i="174"/>
  <c r="C213" i="174"/>
  <c r="C219" i="174"/>
  <c r="C230" i="174"/>
  <c r="C39" i="174"/>
  <c r="C189" i="174"/>
  <c r="C207" i="174"/>
  <c r="C164" i="174"/>
  <c r="C47" i="174"/>
  <c r="C121" i="174"/>
  <c r="C190" i="174"/>
  <c r="C54" i="174"/>
  <c r="C109" i="174"/>
  <c r="C191" i="174"/>
  <c r="C74" i="174"/>
  <c r="C192" i="174"/>
  <c r="C195" i="174"/>
  <c r="C33" i="174"/>
  <c r="C38" i="174"/>
  <c r="C92" i="174"/>
  <c r="C197" i="174"/>
  <c r="C69" i="174"/>
  <c r="C240" i="174"/>
  <c r="C80" i="174"/>
  <c r="C152" i="174"/>
  <c r="C35" i="174"/>
  <c r="C98" i="174"/>
  <c r="C188" i="174"/>
  <c r="C134" i="174"/>
  <c r="C40" i="174"/>
  <c r="C214" i="174"/>
  <c r="C222" i="174"/>
  <c r="C224" i="174"/>
  <c r="C225" i="174"/>
  <c r="C148" i="174"/>
  <c r="C75" i="174"/>
  <c r="C77" i="174"/>
  <c r="C154" i="174"/>
  <c r="C14" i="174"/>
  <c r="C202" i="174"/>
  <c r="C13" i="174"/>
  <c r="C185" i="174"/>
  <c r="C57" i="174"/>
  <c r="C128" i="174"/>
  <c r="C203" i="174"/>
  <c r="C59" i="174"/>
  <c r="C113" i="174"/>
  <c r="C9" i="174"/>
  <c r="C94" i="174"/>
  <c r="C204" i="174"/>
  <c r="C176" i="174"/>
  <c r="C42" i="174"/>
  <c r="C44" i="174"/>
  <c r="C110" i="174"/>
  <c r="C205" i="174"/>
  <c r="C82" i="174"/>
  <c r="C15" i="174"/>
  <c r="C84" i="174"/>
  <c r="C160" i="174"/>
  <c r="C58" i="174"/>
  <c r="C101" i="174"/>
  <c r="C17" i="174"/>
  <c r="C181" i="174"/>
  <c r="C177" i="174"/>
  <c r="C241" i="174"/>
  <c r="C221" i="174"/>
  <c r="C233" i="174"/>
  <c r="C228" i="174"/>
  <c r="C208" i="174"/>
  <c r="C114" i="174"/>
  <c r="C184" i="174"/>
  <c r="C112" i="174"/>
  <c r="C28" i="174"/>
  <c r="C209" i="174"/>
  <c r="C36" i="174"/>
  <c r="C196" i="174"/>
  <c r="C60" i="174"/>
  <c r="C132" i="174"/>
  <c r="C210" i="174"/>
  <c r="C72" i="174"/>
  <c r="C118" i="174"/>
  <c r="C21" i="174"/>
  <c r="C120" i="174"/>
  <c r="C51" i="174"/>
  <c r="C10" i="174"/>
  <c r="C46" i="174"/>
  <c r="C48" i="174"/>
  <c r="C124" i="174"/>
  <c r="C153" i="174"/>
  <c r="C96" i="174"/>
  <c r="C29" i="174"/>
  <c r="C97" i="174"/>
  <c r="C169" i="174"/>
  <c r="C61" i="174"/>
  <c r="C105" i="174"/>
  <c r="C23" i="174"/>
  <c r="C198" i="174"/>
  <c r="C53" i="174"/>
  <c r="C215" i="174"/>
  <c r="C223" i="174"/>
  <c r="C231" i="174"/>
  <c r="C65" i="174"/>
  <c r="C122" i="174"/>
  <c r="C56" i="174"/>
  <c r="C157" i="174"/>
  <c r="C34" i="174"/>
  <c r="C106" i="174"/>
  <c r="C179" i="174"/>
  <c r="C71" i="174"/>
  <c r="C125" i="174"/>
  <c r="C32" i="174"/>
  <c r="C212" i="174"/>
  <c r="C102" i="174"/>
  <c r="C216" i="174"/>
  <c r="C226" i="174"/>
  <c r="C234" i="174"/>
  <c r="C8" i="174"/>
  <c r="C127" i="174"/>
  <c r="C115" i="174"/>
  <c r="C155" i="174"/>
  <c r="C78" i="174"/>
  <c r="C11" i="174"/>
  <c r="C89" i="174"/>
  <c r="C146" i="174"/>
  <c r="C20" i="174"/>
  <c r="C83" i="174"/>
  <c r="C131" i="174"/>
  <c r="C37" i="174"/>
  <c r="C137" i="174"/>
  <c r="C144" i="174"/>
  <c r="C193" i="174"/>
  <c r="C86" i="174"/>
  <c r="C66" i="174"/>
  <c r="C150" i="174"/>
  <c r="C173" i="174"/>
  <c r="C123" i="174"/>
  <c r="C49" i="174"/>
  <c r="C117" i="174"/>
  <c r="C194" i="174"/>
  <c r="C73" i="174"/>
  <c r="C139" i="174"/>
  <c r="C45" i="174"/>
  <c r="C116" i="174"/>
  <c r="C218" i="174"/>
  <c r="C227" i="174"/>
  <c r="C235" i="174"/>
  <c r="C151" i="174"/>
  <c r="C135" i="174"/>
  <c r="C129" i="174"/>
  <c r="C138" i="174"/>
  <c r="C162" i="174"/>
  <c r="C168" i="174"/>
  <c r="C161" i="174"/>
  <c r="C88" i="174"/>
  <c r="C19" i="174"/>
  <c r="C156" i="174"/>
  <c r="C26" i="174"/>
  <c r="C95" i="174"/>
  <c r="C136" i="174"/>
  <c r="C43" i="174"/>
  <c r="C147" i="174"/>
  <c r="C93" i="174"/>
  <c r="C119" i="174"/>
  <c r="C142" i="174"/>
  <c r="C76" i="174"/>
  <c r="C165" i="174"/>
  <c r="C211" i="174"/>
  <c r="C149" i="174"/>
  <c r="C62" i="174"/>
  <c r="C130" i="174"/>
  <c r="C200" i="174"/>
  <c r="C81" i="174"/>
  <c r="C141" i="174"/>
  <c r="C50" i="174"/>
  <c r="C68" i="174"/>
  <c r="C186" i="174"/>
  <c r="C217" i="174"/>
  <c r="C232" i="174"/>
  <c r="C236" i="174"/>
  <c r="C174" i="174"/>
  <c r="C167" i="174"/>
  <c r="C111" i="174"/>
  <c r="C25" i="174"/>
  <c r="C108" i="174"/>
  <c r="C163" i="174"/>
  <c r="C31" i="174"/>
  <c r="C103" i="174"/>
  <c r="C143" i="174"/>
  <c r="C55" i="174"/>
  <c r="C178" i="174"/>
  <c r="C159" i="174"/>
  <c r="C140" i="174"/>
  <c r="C18" i="174"/>
  <c r="C79" i="174"/>
  <c r="C171" i="174"/>
  <c r="C30" i="174"/>
  <c r="C158" i="174"/>
  <c r="C64" i="174"/>
  <c r="C133" i="174"/>
  <c r="C206" i="174"/>
  <c r="C87" i="174"/>
  <c r="C170" i="174"/>
  <c r="C99" i="174"/>
  <c r="C104" i="174"/>
  <c r="C12" i="174"/>
  <c r="C220" i="174"/>
  <c r="C229" i="174"/>
  <c r="C237" i="174"/>
  <c r="R553" i="174"/>
  <c r="R580" i="174"/>
  <c r="R3" i="174" l="1"/>
  <c r="P4" i="99"/>
  <c r="P34" i="99" l="1"/>
  <c r="P1" i="99"/>
  <c r="Q4" i="99"/>
  <c r="Q1" i="99" s="1"/>
  <c r="Q34" i="99" l="1"/>
  <c r="AF1" i="174"/>
  <c r="AE1" i="174"/>
  <c r="AE6" i="174"/>
  <c r="AE3" i="174" s="1"/>
  <c r="BN6" i="174"/>
  <c r="BN3" i="174" s="1"/>
  <c r="AF6" i="174"/>
  <c r="AF3" i="174" s="1"/>
  <c r="AK6" i="174" l="1"/>
  <c r="AK3" i="174" s="1"/>
  <c r="AL6" i="174"/>
  <c r="AL3" i="174" s="1"/>
  <c r="AM643" i="174" l="1"/>
  <c r="AX643" i="174" s="1"/>
  <c r="AM647" i="174"/>
  <c r="AX647" i="174" s="1"/>
  <c r="AM642" i="174"/>
  <c r="AX642" i="174" s="1"/>
  <c r="AM646" i="174"/>
  <c r="AX646" i="174" s="1"/>
  <c r="AM645" i="174"/>
  <c r="AX645" i="174" s="1"/>
  <c r="AM648" i="174"/>
  <c r="AX648" i="174" s="1"/>
  <c r="AM644" i="174"/>
  <c r="AX644" i="174" s="1"/>
  <c r="AM676" i="174"/>
  <c r="AX676" i="174" s="1"/>
  <c r="AM672" i="174"/>
  <c r="AX672" i="174" s="1"/>
  <c r="AM668" i="174"/>
  <c r="AX668" i="174" s="1"/>
  <c r="AM664" i="174"/>
  <c r="AX664" i="174" s="1"/>
  <c r="AM660" i="174"/>
  <c r="AX660" i="174" s="1"/>
  <c r="AM656" i="174"/>
  <c r="AX656" i="174" s="1"/>
  <c r="AM652" i="174"/>
  <c r="AX652" i="174" s="1"/>
  <c r="AM641" i="174"/>
  <c r="AX641" i="174" s="1"/>
  <c r="AM637" i="174"/>
  <c r="AX637" i="174" s="1"/>
  <c r="AM633" i="174"/>
  <c r="AX633" i="174" s="1"/>
  <c r="AM629" i="174"/>
  <c r="AX629" i="174" s="1"/>
  <c r="AM625" i="174"/>
  <c r="AX625" i="174" s="1"/>
  <c r="AM621" i="174"/>
  <c r="AX621" i="174" s="1"/>
  <c r="AM618" i="174"/>
  <c r="AX618" i="174" s="1"/>
  <c r="AM615" i="174"/>
  <c r="AX615" i="174" s="1"/>
  <c r="AM611" i="174"/>
  <c r="AX611" i="174" s="1"/>
  <c r="AM607" i="174"/>
  <c r="AX607" i="174" s="1"/>
  <c r="AM603" i="174"/>
  <c r="AX603" i="174" s="1"/>
  <c r="AM599" i="174"/>
  <c r="AX599" i="174" s="1"/>
  <c r="AM595" i="174"/>
  <c r="AX595" i="174" s="1"/>
  <c r="AM591" i="174"/>
  <c r="AX591" i="174" s="1"/>
  <c r="AM587" i="174"/>
  <c r="AX587" i="174" s="1"/>
  <c r="AM583" i="174"/>
  <c r="AX583" i="174" s="1"/>
  <c r="AM579" i="174"/>
  <c r="AX579" i="174" s="1"/>
  <c r="AM575" i="174"/>
  <c r="AX575" i="174" s="1"/>
  <c r="AM571" i="174"/>
  <c r="AX571" i="174" s="1"/>
  <c r="AM567" i="174"/>
  <c r="AX567" i="174" s="1"/>
  <c r="AM563" i="174"/>
  <c r="AX563" i="174" s="1"/>
  <c r="AM559" i="174"/>
  <c r="AX559" i="174" s="1"/>
  <c r="AM555" i="174"/>
  <c r="AX555" i="174" s="1"/>
  <c r="AM551" i="174"/>
  <c r="AX551" i="174" s="1"/>
  <c r="AM547" i="174"/>
  <c r="AX547" i="174" s="1"/>
  <c r="AM543" i="174"/>
  <c r="AX543" i="174" s="1"/>
  <c r="AM539" i="174"/>
  <c r="AX539" i="174" s="1"/>
  <c r="AM535" i="174"/>
  <c r="AX535" i="174" s="1"/>
  <c r="AM531" i="174"/>
  <c r="AX531" i="174" s="1"/>
  <c r="AM527" i="174"/>
  <c r="AX527" i="174" s="1"/>
  <c r="AM523" i="174"/>
  <c r="AX523" i="174" s="1"/>
  <c r="AM516" i="174"/>
  <c r="AX516" i="174" s="1"/>
  <c r="AM512" i="174"/>
  <c r="AX512" i="174" s="1"/>
  <c r="AM508" i="174"/>
  <c r="AX508" i="174" s="1"/>
  <c r="AM504" i="174"/>
  <c r="AX504" i="174" s="1"/>
  <c r="AM500" i="174"/>
  <c r="AX500" i="174" s="1"/>
  <c r="AM496" i="174"/>
  <c r="AX496" i="174" s="1"/>
  <c r="AM492" i="174"/>
  <c r="AX492" i="174" s="1"/>
  <c r="AM488" i="174"/>
  <c r="AX488" i="174" s="1"/>
  <c r="AM484" i="174"/>
  <c r="AX484" i="174" s="1"/>
  <c r="AM480" i="174"/>
  <c r="AX480" i="174" s="1"/>
  <c r="AM476" i="174"/>
  <c r="AX476" i="174" s="1"/>
  <c r="AM472" i="174"/>
  <c r="AX472" i="174" s="1"/>
  <c r="AM468" i="174"/>
  <c r="AX468" i="174" s="1"/>
  <c r="AM465" i="174"/>
  <c r="AX465" i="174" s="1"/>
  <c r="AM461" i="174"/>
  <c r="AX461" i="174" s="1"/>
  <c r="AM457" i="174"/>
  <c r="AX457" i="174" s="1"/>
  <c r="AM453" i="174"/>
  <c r="AX453" i="174" s="1"/>
  <c r="AM449" i="174"/>
  <c r="AX449" i="174" s="1"/>
  <c r="AM445" i="174"/>
  <c r="AX445" i="174" s="1"/>
  <c r="AM441" i="174"/>
  <c r="AX441" i="174" s="1"/>
  <c r="AM437" i="174"/>
  <c r="AX437" i="174" s="1"/>
  <c r="AM433" i="174"/>
  <c r="AX433" i="174" s="1"/>
  <c r="AM429" i="174"/>
  <c r="AX429" i="174" s="1"/>
  <c r="AM426" i="174"/>
  <c r="AX426" i="174" s="1"/>
  <c r="AM422" i="174"/>
  <c r="AX422" i="174" s="1"/>
  <c r="AM418" i="174"/>
  <c r="AX418" i="174" s="1"/>
  <c r="AM415" i="174"/>
  <c r="AX415" i="174" s="1"/>
  <c r="AM412" i="174"/>
  <c r="AX412" i="174" s="1"/>
  <c r="AM408" i="174"/>
  <c r="AX408" i="174" s="1"/>
  <c r="AM404" i="174"/>
  <c r="AX404" i="174" s="1"/>
  <c r="AM400" i="174"/>
  <c r="AX400" i="174" s="1"/>
  <c r="AM396" i="174"/>
  <c r="AX396" i="174" s="1"/>
  <c r="AM392" i="174"/>
  <c r="AX392" i="174" s="1"/>
  <c r="AM388" i="174"/>
  <c r="AX388" i="174" s="1"/>
  <c r="AM384" i="174"/>
  <c r="AX384" i="174" s="1"/>
  <c r="AM380" i="174"/>
  <c r="AX380" i="174" s="1"/>
  <c r="AM376" i="174"/>
  <c r="AX376" i="174" s="1"/>
  <c r="AM372" i="174"/>
  <c r="AX372" i="174" s="1"/>
  <c r="AM368" i="174"/>
  <c r="AX368" i="174" s="1"/>
  <c r="AM364" i="174"/>
  <c r="AX364" i="174" s="1"/>
  <c r="AM356" i="174"/>
  <c r="AX356" i="174" s="1"/>
  <c r="AM352" i="174"/>
  <c r="AX352" i="174" s="1"/>
  <c r="AM348" i="174"/>
  <c r="AX348" i="174" s="1"/>
  <c r="AM344" i="174"/>
  <c r="AX344" i="174" s="1"/>
  <c r="AM340" i="174"/>
  <c r="AX340" i="174" s="1"/>
  <c r="AM336" i="174"/>
  <c r="AX336" i="174" s="1"/>
  <c r="AM333" i="174"/>
  <c r="AX333" i="174" s="1"/>
  <c r="AM329" i="174"/>
  <c r="AX329" i="174" s="1"/>
  <c r="AM325" i="174"/>
  <c r="AX325" i="174" s="1"/>
  <c r="AM321" i="174"/>
  <c r="AX321" i="174" s="1"/>
  <c r="AM317" i="174"/>
  <c r="AX317" i="174" s="1"/>
  <c r="AM313" i="174"/>
  <c r="AX313" i="174" s="1"/>
  <c r="AM309" i="174"/>
  <c r="AX309" i="174" s="1"/>
  <c r="AM305" i="174"/>
  <c r="AX305" i="174" s="1"/>
  <c r="AM302" i="174"/>
  <c r="AX302" i="174" s="1"/>
  <c r="AM297" i="174"/>
  <c r="AX297" i="174" s="1"/>
  <c r="AM295" i="174"/>
  <c r="AX295" i="174" s="1"/>
  <c r="AM291" i="174"/>
  <c r="AX291" i="174" s="1"/>
  <c r="AM287" i="174"/>
  <c r="AX287" i="174" s="1"/>
  <c r="AM283" i="174"/>
  <c r="AX283" i="174" s="1"/>
  <c r="AM279" i="174"/>
  <c r="AX279" i="174" s="1"/>
  <c r="AM275" i="174"/>
  <c r="AX275" i="174" s="1"/>
  <c r="AM271" i="174"/>
  <c r="AX271" i="174" s="1"/>
  <c r="AM267" i="174"/>
  <c r="AX267" i="174" s="1"/>
  <c r="AM264" i="174"/>
  <c r="AX264" i="174" s="1"/>
  <c r="AM260" i="174"/>
  <c r="AX260" i="174" s="1"/>
  <c r="AM256" i="174"/>
  <c r="AX256" i="174" s="1"/>
  <c r="AM252" i="174"/>
  <c r="AX252" i="174" s="1"/>
  <c r="AM248" i="174"/>
  <c r="AX248" i="174" s="1"/>
  <c r="AM244" i="174"/>
  <c r="AX244" i="174" s="1"/>
  <c r="AM240" i="174"/>
  <c r="AX240" i="174" s="1"/>
  <c r="AM236" i="174"/>
  <c r="AX236" i="174" s="1"/>
  <c r="AM232" i="174"/>
  <c r="AX232" i="174" s="1"/>
  <c r="AM228" i="174"/>
  <c r="AX228" i="174" s="1"/>
  <c r="AM224" i="174"/>
  <c r="AX224" i="174" s="1"/>
  <c r="AM220" i="174"/>
  <c r="AX220" i="174" s="1"/>
  <c r="AM213" i="174"/>
  <c r="AX213" i="174" s="1"/>
  <c r="AM209" i="174"/>
  <c r="AX209" i="174" s="1"/>
  <c r="AM206" i="174"/>
  <c r="AX206" i="174" s="1"/>
  <c r="AM202" i="174"/>
  <c r="AX202" i="174" s="1"/>
  <c r="AM198" i="174"/>
  <c r="AX198" i="174" s="1"/>
  <c r="AM194" i="174"/>
  <c r="AX194" i="174" s="1"/>
  <c r="AM190" i="174"/>
  <c r="AX190" i="174" s="1"/>
  <c r="AM186" i="174"/>
  <c r="AX186" i="174" s="1"/>
  <c r="AM182" i="174"/>
  <c r="AX182" i="174" s="1"/>
  <c r="AM178" i="174"/>
  <c r="AX178" i="174" s="1"/>
  <c r="AM174" i="174"/>
  <c r="AX174" i="174" s="1"/>
  <c r="AM168" i="174"/>
  <c r="AX168" i="174" s="1"/>
  <c r="AM164" i="174"/>
  <c r="AX164" i="174" s="1"/>
  <c r="AM161" i="174"/>
  <c r="AX161" i="174" s="1"/>
  <c r="AM157" i="174"/>
  <c r="AX157" i="174" s="1"/>
  <c r="AM153" i="174"/>
  <c r="AX153" i="174" s="1"/>
  <c r="AM149" i="174"/>
  <c r="AX149" i="174" s="1"/>
  <c r="AM145" i="174"/>
  <c r="AX145" i="174" s="1"/>
  <c r="AM141" i="174"/>
  <c r="AX141" i="174" s="1"/>
  <c r="AM138" i="174"/>
  <c r="AX138" i="174" s="1"/>
  <c r="AM134" i="174"/>
  <c r="AX134" i="174" s="1"/>
  <c r="AM130" i="174"/>
  <c r="AX130" i="174" s="1"/>
  <c r="AM126" i="174"/>
  <c r="AX126" i="174" s="1"/>
  <c r="AM122" i="174"/>
  <c r="AX122" i="174" s="1"/>
  <c r="AM118" i="174"/>
  <c r="AX118" i="174" s="1"/>
  <c r="AM114" i="174"/>
  <c r="AX114" i="174" s="1"/>
  <c r="AM110" i="174"/>
  <c r="AX110" i="174" s="1"/>
  <c r="AM106" i="174"/>
  <c r="AX106" i="174" s="1"/>
  <c r="AM102" i="174"/>
  <c r="AX102" i="174" s="1"/>
  <c r="AM98" i="174"/>
  <c r="AX98" i="174" s="1"/>
  <c r="AM94" i="174"/>
  <c r="AX94" i="174" s="1"/>
  <c r="AM90" i="174"/>
  <c r="AX90" i="174" s="1"/>
  <c r="AM87" i="174"/>
  <c r="AX87" i="174" s="1"/>
  <c r="AM83" i="174"/>
  <c r="AX83" i="174" s="1"/>
  <c r="AM79" i="174"/>
  <c r="AX79" i="174" s="1"/>
  <c r="AM76" i="174"/>
  <c r="AX76" i="174" s="1"/>
  <c r="AM73" i="174"/>
  <c r="AX73" i="174" s="1"/>
  <c r="AM69" i="174"/>
  <c r="AX69" i="174" s="1"/>
  <c r="AM65" i="174"/>
  <c r="AX65" i="174" s="1"/>
  <c r="AM61" i="174"/>
  <c r="AX61" i="174" s="1"/>
  <c r="AM57" i="174"/>
  <c r="AX57" i="174" s="1"/>
  <c r="AM54" i="174"/>
  <c r="AX54" i="174" s="1"/>
  <c r="AM50" i="174"/>
  <c r="AX50" i="174" s="1"/>
  <c r="AM47" i="174"/>
  <c r="AX47" i="174" s="1"/>
  <c r="AM44" i="174"/>
  <c r="AX44" i="174" s="1"/>
  <c r="AM40" i="174"/>
  <c r="AX40" i="174" s="1"/>
  <c r="AM36" i="174"/>
  <c r="AX36" i="174" s="1"/>
  <c r="AM32" i="174"/>
  <c r="AX32" i="174" s="1"/>
  <c r="AM28" i="174"/>
  <c r="AX28" i="174" s="1"/>
  <c r="AM24" i="174"/>
  <c r="AX24" i="174" s="1"/>
  <c r="AM20" i="174"/>
  <c r="AX20" i="174" s="1"/>
  <c r="AM16" i="174"/>
  <c r="AX16" i="174" s="1"/>
  <c r="AM12" i="174"/>
  <c r="AX12" i="174" s="1"/>
  <c r="AM8" i="174"/>
  <c r="AX8" i="174" s="1"/>
  <c r="AM675" i="174"/>
  <c r="AX675" i="174" s="1"/>
  <c r="AM671" i="174"/>
  <c r="AX671" i="174" s="1"/>
  <c r="AM667" i="174"/>
  <c r="AX667" i="174" s="1"/>
  <c r="AM663" i="174"/>
  <c r="AX663" i="174" s="1"/>
  <c r="AM659" i="174"/>
  <c r="AX659" i="174" s="1"/>
  <c r="AM655" i="174"/>
  <c r="AX655" i="174" s="1"/>
  <c r="AM651" i="174"/>
  <c r="AX651" i="174" s="1"/>
  <c r="AM640" i="174"/>
  <c r="AX640" i="174" s="1"/>
  <c r="AM636" i="174"/>
  <c r="AX636" i="174" s="1"/>
  <c r="AM632" i="174"/>
  <c r="AX632" i="174" s="1"/>
  <c r="AM628" i="174"/>
  <c r="AX628" i="174" s="1"/>
  <c r="AM624" i="174"/>
  <c r="AX624" i="174" s="1"/>
  <c r="AM614" i="174"/>
  <c r="AX614" i="174" s="1"/>
  <c r="AM610" i="174"/>
  <c r="AX610" i="174" s="1"/>
  <c r="AM606" i="174"/>
  <c r="AX606" i="174" s="1"/>
  <c r="AM602" i="174"/>
  <c r="AX602" i="174" s="1"/>
  <c r="AM598" i="174"/>
  <c r="AX598" i="174" s="1"/>
  <c r="AM594" i="174"/>
  <c r="AX594" i="174" s="1"/>
  <c r="AM590" i="174"/>
  <c r="AX590" i="174" s="1"/>
  <c r="AM586" i="174"/>
  <c r="AX586" i="174" s="1"/>
  <c r="AM582" i="174"/>
  <c r="AX582" i="174" s="1"/>
  <c r="AM578" i="174"/>
  <c r="AX578" i="174" s="1"/>
  <c r="AM574" i="174"/>
  <c r="AX574" i="174" s="1"/>
  <c r="AM570" i="174"/>
  <c r="AX570" i="174" s="1"/>
  <c r="AM566" i="174"/>
  <c r="AX566" i="174" s="1"/>
  <c r="AM562" i="174"/>
  <c r="AX562" i="174" s="1"/>
  <c r="AM558" i="174"/>
  <c r="AX558" i="174" s="1"/>
  <c r="AM554" i="174"/>
  <c r="AX554" i="174" s="1"/>
  <c r="AM550" i="174"/>
  <c r="AX550" i="174" s="1"/>
  <c r="AM546" i="174"/>
  <c r="AX546" i="174" s="1"/>
  <c r="AM542" i="174"/>
  <c r="AX542" i="174" s="1"/>
  <c r="AM538" i="174"/>
  <c r="AX538" i="174" s="1"/>
  <c r="AM534" i="174"/>
  <c r="AX534" i="174" s="1"/>
  <c r="AM530" i="174"/>
  <c r="AX530" i="174" s="1"/>
  <c r="AM526" i="174"/>
  <c r="AX526" i="174" s="1"/>
  <c r="AM522" i="174"/>
  <c r="AX522" i="174" s="1"/>
  <c r="AM519" i="174"/>
  <c r="AX519" i="174" s="1"/>
  <c r="AM515" i="174"/>
  <c r="AX515" i="174" s="1"/>
  <c r="AM511" i="174"/>
  <c r="AX511" i="174" s="1"/>
  <c r="AM507" i="174"/>
  <c r="AX507" i="174" s="1"/>
  <c r="AM503" i="174"/>
  <c r="AX503" i="174" s="1"/>
  <c r="AM499" i="174"/>
  <c r="AX499" i="174" s="1"/>
  <c r="AM495" i="174"/>
  <c r="AX495" i="174" s="1"/>
  <c r="AM491" i="174"/>
  <c r="AX491" i="174" s="1"/>
  <c r="AM487" i="174"/>
  <c r="AX487" i="174" s="1"/>
  <c r="AM483" i="174"/>
  <c r="AX483" i="174" s="1"/>
  <c r="AM479" i="174"/>
  <c r="AX479" i="174" s="1"/>
  <c r="AM475" i="174"/>
  <c r="AX475" i="174" s="1"/>
  <c r="AM471" i="174"/>
  <c r="AX471" i="174" s="1"/>
  <c r="AM467" i="174"/>
  <c r="AX467" i="174" s="1"/>
  <c r="AM464" i="174"/>
  <c r="AX464" i="174" s="1"/>
  <c r="AM460" i="174"/>
  <c r="AX460" i="174" s="1"/>
  <c r="AM456" i="174"/>
  <c r="AX456" i="174" s="1"/>
  <c r="AM452" i="174"/>
  <c r="AX452" i="174" s="1"/>
  <c r="AM448" i="174"/>
  <c r="AX448" i="174" s="1"/>
  <c r="AM444" i="174"/>
  <c r="AX444" i="174" s="1"/>
  <c r="AM440" i="174"/>
  <c r="AX440" i="174" s="1"/>
  <c r="AM436" i="174"/>
  <c r="AX436" i="174" s="1"/>
  <c r="AM432" i="174"/>
  <c r="AX432" i="174" s="1"/>
  <c r="AM428" i="174"/>
  <c r="AX428" i="174" s="1"/>
  <c r="AM425" i="174"/>
  <c r="AX425" i="174" s="1"/>
  <c r="AM421" i="174"/>
  <c r="AX421" i="174" s="1"/>
  <c r="AM414" i="174"/>
  <c r="AX414" i="174" s="1"/>
  <c r="AM411" i="174"/>
  <c r="AX411" i="174" s="1"/>
  <c r="AM407" i="174"/>
  <c r="AX407" i="174" s="1"/>
  <c r="AM403" i="174"/>
  <c r="AX403" i="174" s="1"/>
  <c r="AM399" i="174"/>
  <c r="AX399" i="174" s="1"/>
  <c r="AM395" i="174"/>
  <c r="AX395" i="174" s="1"/>
  <c r="AM391" i="174"/>
  <c r="AX391" i="174" s="1"/>
  <c r="AM387" i="174"/>
  <c r="AX387" i="174" s="1"/>
  <c r="AM383" i="174"/>
  <c r="AX383" i="174" s="1"/>
  <c r="AM379" i="174"/>
  <c r="AX379" i="174" s="1"/>
  <c r="AM375" i="174"/>
  <c r="AX375" i="174" s="1"/>
  <c r="AM371" i="174"/>
  <c r="AX371" i="174" s="1"/>
  <c r="AM367" i="174"/>
  <c r="AX367" i="174" s="1"/>
  <c r="AM355" i="174"/>
  <c r="AX355" i="174" s="1"/>
  <c r="AM351" i="174"/>
  <c r="AX351" i="174" s="1"/>
  <c r="AM347" i="174"/>
  <c r="AX347" i="174" s="1"/>
  <c r="AM343" i="174"/>
  <c r="AX343" i="174" s="1"/>
  <c r="AM339" i="174"/>
  <c r="AX339" i="174" s="1"/>
  <c r="AM335" i="174"/>
  <c r="AX335" i="174" s="1"/>
  <c r="AM332" i="174"/>
  <c r="AX332" i="174" s="1"/>
  <c r="AM328" i="174"/>
  <c r="AX328" i="174" s="1"/>
  <c r="AM324" i="174"/>
  <c r="AX324" i="174" s="1"/>
  <c r="AM320" i="174"/>
  <c r="AX320" i="174" s="1"/>
  <c r="AM316" i="174"/>
  <c r="AX316" i="174" s="1"/>
  <c r="AM312" i="174"/>
  <c r="AX312" i="174" s="1"/>
  <c r="AM308" i="174"/>
  <c r="AX308" i="174" s="1"/>
  <c r="AM306" i="174"/>
  <c r="AX306" i="174" s="1"/>
  <c r="AM304" i="174"/>
  <c r="AX304" i="174" s="1"/>
  <c r="AM299" i="174"/>
  <c r="AX299" i="174" s="1"/>
  <c r="AM294" i="174"/>
  <c r="AX294" i="174" s="1"/>
  <c r="AM290" i="174"/>
  <c r="AX290" i="174" s="1"/>
  <c r="AM286" i="174"/>
  <c r="AX286" i="174" s="1"/>
  <c r="AM282" i="174"/>
  <c r="AX282" i="174" s="1"/>
  <c r="AM278" i="174"/>
  <c r="AX278" i="174" s="1"/>
  <c r="AM274" i="174"/>
  <c r="AX274" i="174" s="1"/>
  <c r="AM270" i="174"/>
  <c r="AX270" i="174" s="1"/>
  <c r="AM266" i="174"/>
  <c r="AX266" i="174" s="1"/>
  <c r="AM263" i="174"/>
  <c r="AX263" i="174" s="1"/>
  <c r="AM259" i="174"/>
  <c r="AX259" i="174" s="1"/>
  <c r="AM255" i="174"/>
  <c r="AX255" i="174" s="1"/>
  <c r="AM251" i="174"/>
  <c r="AX251" i="174" s="1"/>
  <c r="AM247" i="174"/>
  <c r="AX247" i="174" s="1"/>
  <c r="AM243" i="174"/>
  <c r="AX243" i="174" s="1"/>
  <c r="AM239" i="174"/>
  <c r="AX239" i="174" s="1"/>
  <c r="AM235" i="174"/>
  <c r="AX235" i="174" s="1"/>
  <c r="AM231" i="174"/>
  <c r="AX231" i="174" s="1"/>
  <c r="AM227" i="174"/>
  <c r="AX227" i="174" s="1"/>
  <c r="AM223" i="174"/>
  <c r="AX223" i="174" s="1"/>
  <c r="AM219" i="174"/>
  <c r="AX219" i="174" s="1"/>
  <c r="AM216" i="174"/>
  <c r="AX216" i="174" s="1"/>
  <c r="AM212" i="174"/>
  <c r="AX212" i="174" s="1"/>
  <c r="AM208" i="174"/>
  <c r="AX208" i="174" s="1"/>
  <c r="AM205" i="174"/>
  <c r="AX205" i="174" s="1"/>
  <c r="AM201" i="174"/>
  <c r="AX201" i="174" s="1"/>
  <c r="AM197" i="174"/>
  <c r="AX197" i="174" s="1"/>
  <c r="AM193" i="174"/>
  <c r="AX193" i="174" s="1"/>
  <c r="AM189" i="174"/>
  <c r="AX189" i="174" s="1"/>
  <c r="AM185" i="174"/>
  <c r="AX185" i="174" s="1"/>
  <c r="AM181" i="174"/>
  <c r="AX181" i="174" s="1"/>
  <c r="AM177" i="174"/>
  <c r="AX177" i="174" s="1"/>
  <c r="AM173" i="174"/>
  <c r="AX173" i="174" s="1"/>
  <c r="AM167" i="174"/>
  <c r="AX167" i="174" s="1"/>
  <c r="AM163" i="174"/>
  <c r="AX163" i="174" s="1"/>
  <c r="AM160" i="174"/>
  <c r="AX160" i="174" s="1"/>
  <c r="AM156" i="174"/>
  <c r="AX156" i="174" s="1"/>
  <c r="AM152" i="174"/>
  <c r="AX152" i="174" s="1"/>
  <c r="AM148" i="174"/>
  <c r="AX148" i="174" s="1"/>
  <c r="AM144" i="174"/>
  <c r="AX144" i="174" s="1"/>
  <c r="AM137" i="174"/>
  <c r="AX137" i="174" s="1"/>
  <c r="AM133" i="174"/>
  <c r="AX133" i="174" s="1"/>
  <c r="AM129" i="174"/>
  <c r="AX129" i="174" s="1"/>
  <c r="AM125" i="174"/>
  <c r="AX125" i="174" s="1"/>
  <c r="AM121" i="174"/>
  <c r="AX121" i="174" s="1"/>
  <c r="AM117" i="174"/>
  <c r="AX117" i="174" s="1"/>
  <c r="AM113" i="174"/>
  <c r="AX113" i="174" s="1"/>
  <c r="AM109" i="174"/>
  <c r="AX109" i="174" s="1"/>
  <c r="AM105" i="174"/>
  <c r="AX105" i="174" s="1"/>
  <c r="AM101" i="174"/>
  <c r="AX101" i="174" s="1"/>
  <c r="AM97" i="174"/>
  <c r="AX97" i="174" s="1"/>
  <c r="AM93" i="174"/>
  <c r="AX93" i="174" s="1"/>
  <c r="AM89" i="174"/>
  <c r="AX89" i="174" s="1"/>
  <c r="AM86" i="174"/>
  <c r="AX86" i="174" s="1"/>
  <c r="AM82" i="174"/>
  <c r="AX82" i="174" s="1"/>
  <c r="AM78" i="174"/>
  <c r="AX78" i="174" s="1"/>
  <c r="AM72" i="174"/>
  <c r="AX72" i="174" s="1"/>
  <c r="AM68" i="174"/>
  <c r="AX68" i="174" s="1"/>
  <c r="AM64" i="174"/>
  <c r="AX64" i="174" s="1"/>
  <c r="AM60" i="174"/>
  <c r="AX60" i="174" s="1"/>
  <c r="AM53" i="174"/>
  <c r="AX53" i="174" s="1"/>
  <c r="AM49" i="174"/>
  <c r="AX49" i="174" s="1"/>
  <c r="AM43" i="174"/>
  <c r="AX43" i="174" s="1"/>
  <c r="AM39" i="174"/>
  <c r="AX39" i="174" s="1"/>
  <c r="AM35" i="174"/>
  <c r="AX35" i="174" s="1"/>
  <c r="AM31" i="174"/>
  <c r="AX31" i="174" s="1"/>
  <c r="AM27" i="174"/>
  <c r="AX27" i="174" s="1"/>
  <c r="AM23" i="174"/>
  <c r="AX23" i="174" s="1"/>
  <c r="AM19" i="174"/>
  <c r="AX19" i="174" s="1"/>
  <c r="AM7" i="174"/>
  <c r="AM674" i="174"/>
  <c r="AX674" i="174" s="1"/>
  <c r="AM670" i="174"/>
  <c r="AX670" i="174" s="1"/>
  <c r="AM666" i="174"/>
  <c r="AX666" i="174" s="1"/>
  <c r="AM662" i="174"/>
  <c r="AX662" i="174" s="1"/>
  <c r="AM658" i="174"/>
  <c r="AX658" i="174" s="1"/>
  <c r="AM654" i="174"/>
  <c r="AX654" i="174" s="1"/>
  <c r="AM650" i="174"/>
  <c r="AX650" i="174" s="1"/>
  <c r="AM639" i="174"/>
  <c r="AX639" i="174" s="1"/>
  <c r="AM635" i="174"/>
  <c r="AX635" i="174" s="1"/>
  <c r="AM631" i="174"/>
  <c r="AX631" i="174" s="1"/>
  <c r="AM627" i="174"/>
  <c r="AX627" i="174" s="1"/>
  <c r="AM623" i="174"/>
  <c r="AX623" i="174" s="1"/>
  <c r="AM620" i="174"/>
  <c r="AX620" i="174" s="1"/>
  <c r="AM617" i="174"/>
  <c r="AX617" i="174" s="1"/>
  <c r="AM613" i="174"/>
  <c r="AX613" i="174" s="1"/>
  <c r="AM609" i="174"/>
  <c r="AX609" i="174" s="1"/>
  <c r="AM605" i="174"/>
  <c r="AX605" i="174" s="1"/>
  <c r="AM601" i="174"/>
  <c r="AX601" i="174" s="1"/>
  <c r="AM597" i="174"/>
  <c r="AX597" i="174" s="1"/>
  <c r="AM593" i="174"/>
  <c r="AX593" i="174" s="1"/>
  <c r="AM589" i="174"/>
  <c r="AX589" i="174" s="1"/>
  <c r="AM585" i="174"/>
  <c r="AX585" i="174" s="1"/>
  <c r="AM581" i="174"/>
  <c r="AX581" i="174" s="1"/>
  <c r="AM577" i="174"/>
  <c r="AX577" i="174" s="1"/>
  <c r="AM573" i="174"/>
  <c r="AX573" i="174" s="1"/>
  <c r="AM569" i="174"/>
  <c r="AX569" i="174" s="1"/>
  <c r="AM565" i="174"/>
  <c r="AX565" i="174" s="1"/>
  <c r="AM561" i="174"/>
  <c r="AX561" i="174" s="1"/>
  <c r="AM557" i="174"/>
  <c r="AX557" i="174" s="1"/>
  <c r="AM553" i="174"/>
  <c r="AX553" i="174" s="1"/>
  <c r="AM549" i="174"/>
  <c r="AX549" i="174" s="1"/>
  <c r="AM545" i="174"/>
  <c r="AX545" i="174" s="1"/>
  <c r="AM541" i="174"/>
  <c r="AX541" i="174" s="1"/>
  <c r="AM537" i="174"/>
  <c r="AX537" i="174" s="1"/>
  <c r="AM533" i="174"/>
  <c r="AX533" i="174" s="1"/>
  <c r="AM529" i="174"/>
  <c r="AX529" i="174" s="1"/>
  <c r="AM525" i="174"/>
  <c r="AX525" i="174" s="1"/>
  <c r="AM521" i="174"/>
  <c r="AX521" i="174" s="1"/>
  <c r="AM518" i="174"/>
  <c r="AX518" i="174" s="1"/>
  <c r="AM514" i="174"/>
  <c r="AX514" i="174" s="1"/>
  <c r="AM510" i="174"/>
  <c r="AX510" i="174" s="1"/>
  <c r="AM506" i="174"/>
  <c r="AX506" i="174" s="1"/>
  <c r="AM502" i="174"/>
  <c r="AX502" i="174" s="1"/>
  <c r="AM498" i="174"/>
  <c r="AX498" i="174" s="1"/>
  <c r="AM494" i="174"/>
  <c r="AX494" i="174" s="1"/>
  <c r="AM490" i="174"/>
  <c r="AX490" i="174" s="1"/>
  <c r="AM486" i="174"/>
  <c r="AX486" i="174" s="1"/>
  <c r="AM482" i="174"/>
  <c r="AX482" i="174" s="1"/>
  <c r="AM478" i="174"/>
  <c r="AX478" i="174" s="1"/>
  <c r="AM474" i="174"/>
  <c r="AX474" i="174" s="1"/>
  <c r="AM470" i="174"/>
  <c r="AX470" i="174" s="1"/>
  <c r="AM463" i="174"/>
  <c r="AX463" i="174" s="1"/>
  <c r="AM459" i="174"/>
  <c r="AX459" i="174" s="1"/>
  <c r="AM455" i="174"/>
  <c r="AX455" i="174" s="1"/>
  <c r="AM451" i="174"/>
  <c r="AX451" i="174" s="1"/>
  <c r="AM447" i="174"/>
  <c r="AX447" i="174" s="1"/>
  <c r="AM443" i="174"/>
  <c r="AX443" i="174" s="1"/>
  <c r="AM439" i="174"/>
  <c r="AX439" i="174" s="1"/>
  <c r="AM435" i="174"/>
  <c r="AX435" i="174" s="1"/>
  <c r="AM431" i="174"/>
  <c r="AX431" i="174" s="1"/>
  <c r="AM424" i="174"/>
  <c r="AX424" i="174" s="1"/>
  <c r="AM420" i="174"/>
  <c r="AX420" i="174" s="1"/>
  <c r="AM417" i="174"/>
  <c r="AX417" i="174" s="1"/>
  <c r="AM413" i="174"/>
  <c r="AX413" i="174" s="1"/>
  <c r="AM410" i="174"/>
  <c r="AX410" i="174" s="1"/>
  <c r="AM406" i="174"/>
  <c r="AX406" i="174" s="1"/>
  <c r="AM402" i="174"/>
  <c r="AX402" i="174" s="1"/>
  <c r="AM398" i="174"/>
  <c r="AX398" i="174" s="1"/>
  <c r="AM394" i="174"/>
  <c r="AX394" i="174" s="1"/>
  <c r="AM390" i="174"/>
  <c r="AX390" i="174" s="1"/>
  <c r="AM386" i="174"/>
  <c r="AX386" i="174" s="1"/>
  <c r="AM382" i="174"/>
  <c r="AX382" i="174" s="1"/>
  <c r="AM378" i="174"/>
  <c r="AX378" i="174" s="1"/>
  <c r="AM374" i="174"/>
  <c r="AX374" i="174" s="1"/>
  <c r="AM370" i="174"/>
  <c r="AX370" i="174" s="1"/>
  <c r="AM366" i="174"/>
  <c r="AX366" i="174" s="1"/>
  <c r="AM358" i="174"/>
  <c r="AX358" i="174" s="1"/>
  <c r="AM354" i="174"/>
  <c r="AX354" i="174" s="1"/>
  <c r="AM350" i="174"/>
  <c r="AX350" i="174" s="1"/>
  <c r="AM346" i="174"/>
  <c r="AX346" i="174" s="1"/>
  <c r="AM342" i="174"/>
  <c r="AX342" i="174" s="1"/>
  <c r="AM338" i="174"/>
  <c r="AX338" i="174" s="1"/>
  <c r="AM331" i="174"/>
  <c r="AX331" i="174" s="1"/>
  <c r="AM327" i="174"/>
  <c r="AX327" i="174" s="1"/>
  <c r="AM323" i="174"/>
  <c r="AX323" i="174" s="1"/>
  <c r="AM319" i="174"/>
  <c r="AX319" i="174" s="1"/>
  <c r="AM315" i="174"/>
  <c r="AX315" i="174" s="1"/>
  <c r="AM311" i="174"/>
  <c r="AX311" i="174" s="1"/>
  <c r="AM307" i="174"/>
  <c r="AX307" i="174" s="1"/>
  <c r="AM301" i="174"/>
  <c r="AX301" i="174" s="1"/>
  <c r="AM298" i="174"/>
  <c r="AX298" i="174" s="1"/>
  <c r="AM293" i="174"/>
  <c r="AX293" i="174" s="1"/>
  <c r="AM289" i="174"/>
  <c r="AX289" i="174" s="1"/>
  <c r="AM285" i="174"/>
  <c r="AX285" i="174" s="1"/>
  <c r="AM281" i="174"/>
  <c r="AX281" i="174" s="1"/>
  <c r="AM277" i="174"/>
  <c r="AX277" i="174" s="1"/>
  <c r="AM273" i="174"/>
  <c r="AX273" i="174" s="1"/>
  <c r="AM269" i="174"/>
  <c r="AX269" i="174" s="1"/>
  <c r="AM262" i="174"/>
  <c r="AX262" i="174" s="1"/>
  <c r="AM258" i="174"/>
  <c r="AX258" i="174" s="1"/>
  <c r="AM254" i="174"/>
  <c r="AX254" i="174" s="1"/>
  <c r="AM250" i="174"/>
  <c r="AX250" i="174" s="1"/>
  <c r="AM246" i="174"/>
  <c r="AX246" i="174" s="1"/>
  <c r="AM242" i="174"/>
  <c r="AX242" i="174" s="1"/>
  <c r="AM238" i="174"/>
  <c r="AX238" i="174" s="1"/>
  <c r="AM234" i="174"/>
  <c r="AX234" i="174" s="1"/>
  <c r="AM230" i="174"/>
  <c r="AX230" i="174" s="1"/>
  <c r="AM226" i="174"/>
  <c r="AX226" i="174" s="1"/>
  <c r="AM222" i="174"/>
  <c r="AX222" i="174" s="1"/>
  <c r="AM218" i="174"/>
  <c r="AX218" i="174" s="1"/>
  <c r="AM215" i="174"/>
  <c r="AX215" i="174" s="1"/>
  <c r="AM211" i="174"/>
  <c r="AX211" i="174" s="1"/>
  <c r="AM204" i="174"/>
  <c r="AX204" i="174" s="1"/>
  <c r="AM200" i="174"/>
  <c r="AX200" i="174" s="1"/>
  <c r="AM196" i="174"/>
  <c r="AX196" i="174" s="1"/>
  <c r="AM192" i="174"/>
  <c r="AX192" i="174" s="1"/>
  <c r="AM188" i="174"/>
  <c r="AX188" i="174" s="1"/>
  <c r="AM184" i="174"/>
  <c r="AX184" i="174" s="1"/>
  <c r="AM180" i="174"/>
  <c r="AX180" i="174" s="1"/>
  <c r="AM176" i="174"/>
  <c r="AX176" i="174" s="1"/>
  <c r="AM172" i="174"/>
  <c r="AX172" i="174" s="1"/>
  <c r="AM170" i="174"/>
  <c r="AX170" i="174" s="1"/>
  <c r="AM166" i="174"/>
  <c r="AX166" i="174" s="1"/>
  <c r="AM162" i="174"/>
  <c r="AX162" i="174" s="1"/>
  <c r="AM159" i="174"/>
  <c r="AX159" i="174" s="1"/>
  <c r="AM155" i="174"/>
  <c r="AX155" i="174" s="1"/>
  <c r="AM151" i="174"/>
  <c r="AX151" i="174" s="1"/>
  <c r="AM147" i="174"/>
  <c r="AX147" i="174" s="1"/>
  <c r="AM143" i="174"/>
  <c r="AX143" i="174" s="1"/>
  <c r="AM140" i="174"/>
  <c r="AX140" i="174" s="1"/>
  <c r="AM136" i="174"/>
  <c r="AX136" i="174" s="1"/>
  <c r="AM132" i="174"/>
  <c r="AX132" i="174" s="1"/>
  <c r="AM128" i="174"/>
  <c r="AX128" i="174" s="1"/>
  <c r="AM124" i="174"/>
  <c r="AX124" i="174" s="1"/>
  <c r="AM120" i="174"/>
  <c r="AX120" i="174" s="1"/>
  <c r="AM116" i="174"/>
  <c r="AX116" i="174" s="1"/>
  <c r="AM112" i="174"/>
  <c r="AX112" i="174" s="1"/>
  <c r="AM108" i="174"/>
  <c r="AX108" i="174" s="1"/>
  <c r="AM104" i="174"/>
  <c r="AX104" i="174" s="1"/>
  <c r="AM100" i="174"/>
  <c r="AX100" i="174" s="1"/>
  <c r="AM96" i="174"/>
  <c r="AX96" i="174" s="1"/>
  <c r="AM92" i="174"/>
  <c r="AX92" i="174" s="1"/>
  <c r="AM88" i="174"/>
  <c r="AX88" i="174" s="1"/>
  <c r="AM85" i="174"/>
  <c r="AX85" i="174" s="1"/>
  <c r="AM81" i="174"/>
  <c r="AX81" i="174" s="1"/>
  <c r="AM75" i="174"/>
  <c r="AX75" i="174" s="1"/>
  <c r="AM71" i="174"/>
  <c r="AX71" i="174" s="1"/>
  <c r="AM67" i="174"/>
  <c r="AX67" i="174" s="1"/>
  <c r="AM63" i="174"/>
  <c r="AX63" i="174" s="1"/>
  <c r="AM59" i="174"/>
  <c r="AX59" i="174" s="1"/>
  <c r="AM56" i="174"/>
  <c r="AX56" i="174" s="1"/>
  <c r="AM52" i="174"/>
  <c r="AX52" i="174" s="1"/>
  <c r="AM48" i="174"/>
  <c r="AX48" i="174" s="1"/>
  <c r="AM46" i="174"/>
  <c r="AX46" i="174" s="1"/>
  <c r="AM42" i="174"/>
  <c r="AX42" i="174" s="1"/>
  <c r="AM38" i="174"/>
  <c r="AX38" i="174" s="1"/>
  <c r="AM34" i="174"/>
  <c r="AX34" i="174" s="1"/>
  <c r="AM30" i="174"/>
  <c r="AX30" i="174" s="1"/>
  <c r="AM26" i="174"/>
  <c r="AX26" i="174" s="1"/>
  <c r="AM22" i="174"/>
  <c r="AX22" i="174" s="1"/>
  <c r="AM18" i="174"/>
  <c r="AX18" i="174" s="1"/>
  <c r="AM14" i="174"/>
  <c r="AX14" i="174" s="1"/>
  <c r="AM10" i="174"/>
  <c r="AX10" i="174" s="1"/>
  <c r="AM673" i="174"/>
  <c r="AX673" i="174" s="1"/>
  <c r="AM669" i="174"/>
  <c r="AX669" i="174" s="1"/>
  <c r="AM665" i="174"/>
  <c r="AX665" i="174" s="1"/>
  <c r="AM661" i="174"/>
  <c r="AX661" i="174" s="1"/>
  <c r="AM657" i="174"/>
  <c r="AX657" i="174" s="1"/>
  <c r="AM653" i="174"/>
  <c r="AX653" i="174" s="1"/>
  <c r="AM649" i="174"/>
  <c r="AX649" i="174" s="1"/>
  <c r="AM638" i="174"/>
  <c r="AX638" i="174" s="1"/>
  <c r="AM634" i="174"/>
  <c r="AX634" i="174" s="1"/>
  <c r="AM630" i="174"/>
  <c r="AX630" i="174" s="1"/>
  <c r="AM626" i="174"/>
  <c r="AX626" i="174" s="1"/>
  <c r="AM622" i="174"/>
  <c r="AX622" i="174" s="1"/>
  <c r="AM619" i="174"/>
  <c r="AX619" i="174" s="1"/>
  <c r="AM616" i="174"/>
  <c r="AX616" i="174" s="1"/>
  <c r="AM612" i="174"/>
  <c r="AX612" i="174" s="1"/>
  <c r="AM608" i="174"/>
  <c r="AX608" i="174" s="1"/>
  <c r="AM604" i="174"/>
  <c r="AX604" i="174" s="1"/>
  <c r="AM600" i="174"/>
  <c r="AX600" i="174" s="1"/>
  <c r="AM596" i="174"/>
  <c r="AX596" i="174" s="1"/>
  <c r="AM592" i="174"/>
  <c r="AX592" i="174" s="1"/>
  <c r="AM588" i="174"/>
  <c r="AX588" i="174" s="1"/>
  <c r="AM584" i="174"/>
  <c r="AX584" i="174" s="1"/>
  <c r="AM580" i="174"/>
  <c r="AX580" i="174" s="1"/>
  <c r="AM576" i="174"/>
  <c r="AX576" i="174" s="1"/>
  <c r="AM572" i="174"/>
  <c r="AX572" i="174" s="1"/>
  <c r="AM568" i="174"/>
  <c r="AX568" i="174" s="1"/>
  <c r="AM564" i="174"/>
  <c r="AX564" i="174" s="1"/>
  <c r="AM560" i="174"/>
  <c r="AX560" i="174" s="1"/>
  <c r="AM556" i="174"/>
  <c r="AX556" i="174" s="1"/>
  <c r="AM552" i="174"/>
  <c r="AX552" i="174" s="1"/>
  <c r="AM548" i="174"/>
  <c r="AX548" i="174" s="1"/>
  <c r="AM544" i="174"/>
  <c r="AX544" i="174" s="1"/>
  <c r="AM540" i="174"/>
  <c r="AX540" i="174" s="1"/>
  <c r="AM536" i="174"/>
  <c r="AX536" i="174" s="1"/>
  <c r="AM532" i="174"/>
  <c r="AX532" i="174" s="1"/>
  <c r="AM528" i="174"/>
  <c r="AX528" i="174" s="1"/>
  <c r="AM524" i="174"/>
  <c r="AX524" i="174" s="1"/>
  <c r="AM520" i="174"/>
  <c r="AX520" i="174" s="1"/>
  <c r="AM517" i="174"/>
  <c r="AX517" i="174" s="1"/>
  <c r="AM513" i="174"/>
  <c r="AX513" i="174" s="1"/>
  <c r="AM509" i="174"/>
  <c r="AX509" i="174" s="1"/>
  <c r="AM505" i="174"/>
  <c r="AX505" i="174" s="1"/>
  <c r="AM501" i="174"/>
  <c r="AX501" i="174" s="1"/>
  <c r="AM497" i="174"/>
  <c r="AX497" i="174" s="1"/>
  <c r="AM493" i="174"/>
  <c r="AX493" i="174" s="1"/>
  <c r="AM489" i="174"/>
  <c r="AX489" i="174" s="1"/>
  <c r="AM485" i="174"/>
  <c r="AX485" i="174" s="1"/>
  <c r="AM481" i="174"/>
  <c r="AX481" i="174" s="1"/>
  <c r="AM477" i="174"/>
  <c r="AX477" i="174" s="1"/>
  <c r="AM473" i="174"/>
  <c r="AX473" i="174" s="1"/>
  <c r="AM469" i="174"/>
  <c r="AX469" i="174" s="1"/>
  <c r="AM466" i="174"/>
  <c r="AX466" i="174" s="1"/>
  <c r="AM462" i="174"/>
  <c r="AX462" i="174" s="1"/>
  <c r="AM458" i="174"/>
  <c r="AX458" i="174" s="1"/>
  <c r="AM454" i="174"/>
  <c r="AX454" i="174" s="1"/>
  <c r="AM450" i="174"/>
  <c r="AX450" i="174" s="1"/>
  <c r="AM446" i="174"/>
  <c r="AX446" i="174" s="1"/>
  <c r="AM442" i="174"/>
  <c r="AX442" i="174" s="1"/>
  <c r="AM438" i="174"/>
  <c r="AX438" i="174" s="1"/>
  <c r="AM434" i="174"/>
  <c r="AX434" i="174" s="1"/>
  <c r="AM430" i="174"/>
  <c r="AX430" i="174" s="1"/>
  <c r="AM427" i="174"/>
  <c r="AX427" i="174" s="1"/>
  <c r="AM423" i="174"/>
  <c r="AX423" i="174" s="1"/>
  <c r="AM419" i="174"/>
  <c r="AX419" i="174" s="1"/>
  <c r="AM416" i="174"/>
  <c r="AX416" i="174" s="1"/>
  <c r="AM409" i="174"/>
  <c r="AX409" i="174" s="1"/>
  <c r="AM405" i="174"/>
  <c r="AX405" i="174" s="1"/>
  <c r="AM401" i="174"/>
  <c r="AX401" i="174" s="1"/>
  <c r="AM397" i="174"/>
  <c r="AX397" i="174" s="1"/>
  <c r="AM393" i="174"/>
  <c r="AX393" i="174" s="1"/>
  <c r="AM389" i="174"/>
  <c r="AX389" i="174" s="1"/>
  <c r="AM385" i="174"/>
  <c r="AX385" i="174" s="1"/>
  <c r="AM381" i="174"/>
  <c r="AX381" i="174" s="1"/>
  <c r="AM377" i="174"/>
  <c r="AX377" i="174" s="1"/>
  <c r="AM373" i="174"/>
  <c r="AX373" i="174" s="1"/>
  <c r="AM369" i="174"/>
  <c r="AX369" i="174" s="1"/>
  <c r="AM365" i="174"/>
  <c r="AX365" i="174" s="1"/>
  <c r="AM357" i="174"/>
  <c r="AX357" i="174" s="1"/>
  <c r="AM353" i="174"/>
  <c r="AX353" i="174" s="1"/>
  <c r="AM349" i="174"/>
  <c r="AX349" i="174" s="1"/>
  <c r="AM345" i="174"/>
  <c r="AX345" i="174" s="1"/>
  <c r="AM341" i="174"/>
  <c r="AX341" i="174" s="1"/>
  <c r="AM337" i="174"/>
  <c r="AX337" i="174" s="1"/>
  <c r="AM334" i="174"/>
  <c r="AX334" i="174" s="1"/>
  <c r="AM330" i="174"/>
  <c r="AX330" i="174" s="1"/>
  <c r="AM326" i="174"/>
  <c r="AX326" i="174" s="1"/>
  <c r="AM322" i="174"/>
  <c r="AX322" i="174" s="1"/>
  <c r="AM318" i="174"/>
  <c r="AX318" i="174" s="1"/>
  <c r="AM314" i="174"/>
  <c r="AX314" i="174" s="1"/>
  <c r="AM310" i="174"/>
  <c r="AX310" i="174" s="1"/>
  <c r="AM303" i="174"/>
  <c r="AX303" i="174" s="1"/>
  <c r="AM300" i="174"/>
  <c r="AX300" i="174" s="1"/>
  <c r="AM296" i="174"/>
  <c r="AX296" i="174" s="1"/>
  <c r="AM292" i="174"/>
  <c r="AX292" i="174" s="1"/>
  <c r="AM288" i="174"/>
  <c r="AX288" i="174" s="1"/>
  <c r="AM284" i="174"/>
  <c r="AX284" i="174" s="1"/>
  <c r="AM280" i="174"/>
  <c r="AX280" i="174" s="1"/>
  <c r="AM276" i="174"/>
  <c r="AX276" i="174" s="1"/>
  <c r="AM272" i="174"/>
  <c r="AX272" i="174" s="1"/>
  <c r="AM268" i="174"/>
  <c r="AX268" i="174" s="1"/>
  <c r="AM265" i="174"/>
  <c r="AX265" i="174" s="1"/>
  <c r="AM261" i="174"/>
  <c r="AX261" i="174" s="1"/>
  <c r="AM257" i="174"/>
  <c r="AX257" i="174" s="1"/>
  <c r="AM253" i="174"/>
  <c r="AX253" i="174" s="1"/>
  <c r="AM249" i="174"/>
  <c r="AX249" i="174" s="1"/>
  <c r="AM245" i="174"/>
  <c r="AX245" i="174" s="1"/>
  <c r="AM241" i="174"/>
  <c r="AX241" i="174" s="1"/>
  <c r="AM237" i="174"/>
  <c r="AX237" i="174" s="1"/>
  <c r="AM233" i="174"/>
  <c r="AX233" i="174" s="1"/>
  <c r="AM229" i="174"/>
  <c r="AX229" i="174" s="1"/>
  <c r="AM225" i="174"/>
  <c r="AX225" i="174" s="1"/>
  <c r="AM221" i="174"/>
  <c r="AX221" i="174" s="1"/>
  <c r="AM217" i="174"/>
  <c r="AX217" i="174" s="1"/>
  <c r="AM214" i="174"/>
  <c r="AX214" i="174" s="1"/>
  <c r="AM210" i="174"/>
  <c r="AX210" i="174" s="1"/>
  <c r="AM207" i="174"/>
  <c r="AX207" i="174" s="1"/>
  <c r="AM203" i="174"/>
  <c r="AX203" i="174" s="1"/>
  <c r="AM199" i="174"/>
  <c r="AX199" i="174" s="1"/>
  <c r="AM195" i="174"/>
  <c r="AX195" i="174" s="1"/>
  <c r="AM191" i="174"/>
  <c r="AX191" i="174" s="1"/>
  <c r="AM187" i="174"/>
  <c r="AX187" i="174" s="1"/>
  <c r="AM183" i="174"/>
  <c r="AX183" i="174" s="1"/>
  <c r="AM179" i="174"/>
  <c r="AX179" i="174" s="1"/>
  <c r="AM175" i="174"/>
  <c r="AX175" i="174" s="1"/>
  <c r="AM171" i="174"/>
  <c r="AX171" i="174" s="1"/>
  <c r="AM169" i="174"/>
  <c r="AX169" i="174" s="1"/>
  <c r="AM165" i="174"/>
  <c r="AX165" i="174" s="1"/>
  <c r="AM158" i="174"/>
  <c r="AX158" i="174" s="1"/>
  <c r="AM154" i="174"/>
  <c r="AX154" i="174" s="1"/>
  <c r="AM150" i="174"/>
  <c r="AX150" i="174" s="1"/>
  <c r="AM146" i="174"/>
  <c r="AX146" i="174" s="1"/>
  <c r="AM142" i="174"/>
  <c r="AX142" i="174" s="1"/>
  <c r="AM139" i="174"/>
  <c r="AX139" i="174" s="1"/>
  <c r="AM135" i="174"/>
  <c r="AX135" i="174" s="1"/>
  <c r="AM131" i="174"/>
  <c r="AX131" i="174" s="1"/>
  <c r="AM127" i="174"/>
  <c r="AX127" i="174" s="1"/>
  <c r="AM123" i="174"/>
  <c r="AX123" i="174" s="1"/>
  <c r="AM119" i="174"/>
  <c r="AX119" i="174" s="1"/>
  <c r="AM115" i="174"/>
  <c r="AX115" i="174" s="1"/>
  <c r="AM111" i="174"/>
  <c r="AX111" i="174" s="1"/>
  <c r="AM107" i="174"/>
  <c r="AX107" i="174" s="1"/>
  <c r="AM103" i="174"/>
  <c r="AX103" i="174" s="1"/>
  <c r="AM99" i="174"/>
  <c r="AX99" i="174" s="1"/>
  <c r="AM95" i="174"/>
  <c r="AX95" i="174" s="1"/>
  <c r="AM91" i="174"/>
  <c r="AX91" i="174" s="1"/>
  <c r="AM84" i="174"/>
  <c r="AX84" i="174" s="1"/>
  <c r="AM80" i="174"/>
  <c r="AX80" i="174" s="1"/>
  <c r="AM77" i="174"/>
  <c r="AX77" i="174" s="1"/>
  <c r="AM74" i="174"/>
  <c r="AX74" i="174" s="1"/>
  <c r="AM70" i="174"/>
  <c r="AX70" i="174" s="1"/>
  <c r="AM66" i="174"/>
  <c r="AX66" i="174" s="1"/>
  <c r="AM62" i="174"/>
  <c r="AX62" i="174" s="1"/>
  <c r="AM58" i="174"/>
  <c r="AX58" i="174" s="1"/>
  <c r="AM55" i="174"/>
  <c r="AX55" i="174" s="1"/>
  <c r="AM51" i="174"/>
  <c r="AX51" i="174" s="1"/>
  <c r="AM45" i="174"/>
  <c r="AX45" i="174" s="1"/>
  <c r="AM41" i="174"/>
  <c r="AX41" i="174" s="1"/>
  <c r="AM37" i="174"/>
  <c r="AX37" i="174" s="1"/>
  <c r="AM33" i="174"/>
  <c r="AX33" i="174" s="1"/>
  <c r="AM29" i="174"/>
  <c r="AX29" i="174" s="1"/>
  <c r="AM25" i="174"/>
  <c r="AX25" i="174" s="1"/>
  <c r="AM21" i="174"/>
  <c r="AX21" i="174" s="1"/>
  <c r="AM17" i="174"/>
  <c r="AX17" i="174" s="1"/>
  <c r="AM13" i="174"/>
  <c r="AX13" i="174" s="1"/>
  <c r="AM9" i="174"/>
  <c r="AX9" i="174" s="1"/>
  <c r="AM363" i="174"/>
  <c r="AX363" i="174" s="1"/>
  <c r="AM359" i="174"/>
  <c r="AX359" i="174" s="1"/>
  <c r="AM362" i="174"/>
  <c r="AX362" i="174" s="1"/>
  <c r="AM361" i="174"/>
  <c r="AX361" i="174" s="1"/>
  <c r="AM360" i="174"/>
  <c r="AX360" i="174" s="1"/>
  <c r="AM15" i="174"/>
  <c r="AX15" i="174" s="1"/>
  <c r="AM11" i="174"/>
  <c r="AX11" i="174" s="1"/>
  <c r="F6" i="174"/>
  <c r="AM6" i="174" s="1"/>
  <c r="AX7" i="174" l="1"/>
  <c r="BC7" i="174" s="1"/>
  <c r="AX6" i="174"/>
  <c r="BC103" i="174"/>
  <c r="BC81" i="174"/>
  <c r="BC193" i="174"/>
  <c r="BC16" i="174"/>
  <c r="BC482" i="174"/>
  <c r="BC498" i="174"/>
  <c r="BC514" i="174"/>
  <c r="BC529" i="174"/>
  <c r="BC545" i="174"/>
  <c r="BC561" i="174"/>
  <c r="BC577" i="174"/>
  <c r="BC593" i="174"/>
  <c r="BC609" i="174"/>
  <c r="BC623" i="174"/>
  <c r="BC639" i="174"/>
  <c r="BC662" i="174"/>
  <c r="BC31" i="174"/>
  <c r="BC60" i="174"/>
  <c r="BC89" i="174"/>
  <c r="BC105" i="174"/>
  <c r="BC121" i="174"/>
  <c r="BC137" i="174"/>
  <c r="BC152" i="174"/>
  <c r="BC167" i="174"/>
  <c r="BC181" i="174"/>
  <c r="BC197" i="174"/>
  <c r="BC212" i="174"/>
  <c r="BC227" i="174"/>
  <c r="BC243" i="174"/>
  <c r="BC259" i="174"/>
  <c r="BC274" i="174"/>
  <c r="BC290" i="174"/>
  <c r="BC306" i="174"/>
  <c r="BC320" i="174"/>
  <c r="BC335" i="174"/>
  <c r="BC351" i="174"/>
  <c r="BC371" i="174"/>
  <c r="BC387" i="174"/>
  <c r="BC403" i="174"/>
  <c r="BC432" i="174"/>
  <c r="BC448" i="174"/>
  <c r="BC464" i="174"/>
  <c r="BC479" i="174"/>
  <c r="BC495" i="174"/>
  <c r="BC511" i="174"/>
  <c r="BC526" i="174"/>
  <c r="BC542" i="174"/>
  <c r="BC558" i="174"/>
  <c r="BC574" i="174"/>
  <c r="BC590" i="174"/>
  <c r="BC606" i="174"/>
  <c r="BC636" i="174"/>
  <c r="BC659" i="174"/>
  <c r="BC675" i="174"/>
  <c r="BC20" i="174"/>
  <c r="BC36" i="174"/>
  <c r="BC50" i="174"/>
  <c r="BC65" i="174"/>
  <c r="BC79" i="174"/>
  <c r="BC94" i="174"/>
  <c r="BC110" i="174"/>
  <c r="BC126" i="174"/>
  <c r="BC141" i="174"/>
  <c r="BC157" i="174"/>
  <c r="BC186" i="174"/>
  <c r="BC202" i="174"/>
  <c r="BC232" i="174"/>
  <c r="BC248" i="174"/>
  <c r="BC264" i="174"/>
  <c r="BC279" i="174"/>
  <c r="BC295" i="174"/>
  <c r="BC321" i="174"/>
  <c r="BC336" i="174"/>
  <c r="BC352" i="174"/>
  <c r="BC372" i="174"/>
  <c r="BC388" i="174"/>
  <c r="BC404" i="174"/>
  <c r="BC418" i="174"/>
  <c r="BC433" i="174"/>
  <c r="BC449" i="174"/>
  <c r="BC465" i="174"/>
  <c r="BC480" i="174"/>
  <c r="BC496" i="174"/>
  <c r="BC512" i="174"/>
  <c r="BC527" i="174"/>
  <c r="BC543" i="174"/>
  <c r="BC559" i="174"/>
  <c r="BC575" i="174"/>
  <c r="BC591" i="174"/>
  <c r="BC607" i="174"/>
  <c r="BC621" i="174"/>
  <c r="BC637" i="174"/>
  <c r="BC660" i="174"/>
  <c r="BC676" i="174"/>
  <c r="BC15" i="174"/>
  <c r="BC362" i="174"/>
  <c r="BC13" i="174"/>
  <c r="BC29" i="174"/>
  <c r="BC45" i="174"/>
  <c r="BC58" i="174"/>
  <c r="BC74" i="174"/>
  <c r="BC119" i="174"/>
  <c r="BC135" i="174"/>
  <c r="BC150" i="174"/>
  <c r="BC165" i="174"/>
  <c r="BC179" i="174"/>
  <c r="BC195" i="174"/>
  <c r="BC210" i="174"/>
  <c r="BC225" i="174"/>
  <c r="BC241" i="174"/>
  <c r="BC257" i="174"/>
  <c r="BC272" i="174"/>
  <c r="BC288" i="174"/>
  <c r="BC300" i="174"/>
  <c r="BC318" i="174"/>
  <c r="BC334" i="174"/>
  <c r="BC349" i="174"/>
  <c r="BC369" i="174"/>
  <c r="BC385" i="174"/>
  <c r="BC401" i="174"/>
  <c r="BC416" i="174"/>
  <c r="BC430" i="174"/>
  <c r="BC446" i="174"/>
  <c r="BC462" i="174"/>
  <c r="BC477" i="174"/>
  <c r="BC493" i="174"/>
  <c r="BC509" i="174"/>
  <c r="BC524" i="174"/>
  <c r="BC540" i="174"/>
  <c r="BC556" i="174"/>
  <c r="BC572" i="174"/>
  <c r="BC588" i="174"/>
  <c r="BC604" i="174"/>
  <c r="BC619" i="174"/>
  <c r="BC634" i="174"/>
  <c r="BC657" i="174"/>
  <c r="BC673" i="174"/>
  <c r="BC22" i="174"/>
  <c r="BC38" i="174"/>
  <c r="BC52" i="174"/>
  <c r="BC67" i="174"/>
  <c r="BC96" i="174"/>
  <c r="BC112" i="174"/>
  <c r="BC128" i="174"/>
  <c r="BC143" i="174"/>
  <c r="BC159" i="174"/>
  <c r="BC172" i="174"/>
  <c r="BC188" i="174"/>
  <c r="BC204" i="174"/>
  <c r="BC218" i="174"/>
  <c r="BC234" i="174"/>
  <c r="BC250" i="174"/>
  <c r="BC281" i="174"/>
  <c r="BC319" i="174"/>
  <c r="BC338" i="174"/>
  <c r="BC354" i="174"/>
  <c r="BC374" i="174"/>
  <c r="BC390" i="174"/>
  <c r="BC406" i="174"/>
  <c r="BC420" i="174"/>
  <c r="BC435" i="174"/>
  <c r="BC451" i="174"/>
  <c r="BC470" i="174"/>
  <c r="BC486" i="174"/>
  <c r="BC502" i="174"/>
  <c r="BC518" i="174"/>
  <c r="BC533" i="174"/>
  <c r="BC549" i="174"/>
  <c r="BC565" i="174"/>
  <c r="BC581" i="174"/>
  <c r="BC597" i="174"/>
  <c r="BC613" i="174"/>
  <c r="BC627" i="174"/>
  <c r="BC650" i="174"/>
  <c r="BC666" i="174"/>
  <c r="BC19" i="174"/>
  <c r="BC35" i="174"/>
  <c r="BC49" i="174"/>
  <c r="BC64" i="174"/>
  <c r="BC78" i="174"/>
  <c r="BC93" i="174"/>
  <c r="BC109" i="174"/>
  <c r="BC125" i="174"/>
  <c r="BC156" i="174"/>
  <c r="BC185" i="174"/>
  <c r="BC201" i="174"/>
  <c r="BC216" i="174"/>
  <c r="BC231" i="174"/>
  <c r="BC247" i="174"/>
  <c r="BC263" i="174"/>
  <c r="BC278" i="174"/>
  <c r="BC294" i="174"/>
  <c r="BC308" i="174"/>
  <c r="BC324" i="174"/>
  <c r="BC339" i="174"/>
  <c r="BC355" i="174"/>
  <c r="BC375" i="174"/>
  <c r="BC391" i="174"/>
  <c r="BC407" i="174"/>
  <c r="BC421" i="174"/>
  <c r="BC436" i="174"/>
  <c r="BC452" i="174"/>
  <c r="BC467" i="174"/>
  <c r="BC483" i="174"/>
  <c r="BC499" i="174"/>
  <c r="BC515" i="174"/>
  <c r="BC530" i="174"/>
  <c r="BC546" i="174"/>
  <c r="BC562" i="174"/>
  <c r="BC578" i="174"/>
  <c r="BC594" i="174"/>
  <c r="BC610" i="174"/>
  <c r="BC624" i="174"/>
  <c r="BC640" i="174"/>
  <c r="BC663" i="174"/>
  <c r="BC8" i="174"/>
  <c r="BC24" i="174"/>
  <c r="BC40" i="174"/>
  <c r="BC54" i="174"/>
  <c r="BC69" i="174"/>
  <c r="BC83" i="174"/>
  <c r="BC98" i="174"/>
  <c r="BC114" i="174"/>
  <c r="BC130" i="174"/>
  <c r="BC145" i="174"/>
  <c r="BC161" i="174"/>
  <c r="BC174" i="174"/>
  <c r="BC190" i="174"/>
  <c r="BC206" i="174"/>
  <c r="BC220" i="174"/>
  <c r="BC236" i="174"/>
  <c r="BC252" i="174"/>
  <c r="BC267" i="174"/>
  <c r="BC283" i="174"/>
  <c r="BC297" i="174"/>
  <c r="BC309" i="174"/>
  <c r="BC325" i="174"/>
  <c r="BC340" i="174"/>
  <c r="BC356" i="174"/>
  <c r="BC376" i="174"/>
  <c r="BC392" i="174"/>
  <c r="BC408" i="174"/>
  <c r="BC422" i="174"/>
  <c r="BC437" i="174"/>
  <c r="BC453" i="174"/>
  <c r="BC468" i="174"/>
  <c r="BC484" i="174"/>
  <c r="BC500" i="174"/>
  <c r="BC516" i="174"/>
  <c r="BC531" i="174"/>
  <c r="BC547" i="174"/>
  <c r="BC563" i="174"/>
  <c r="BC579" i="174"/>
  <c r="BC595" i="174"/>
  <c r="BC611" i="174"/>
  <c r="BC625" i="174"/>
  <c r="BC641" i="174"/>
  <c r="BC17" i="174"/>
  <c r="BC33" i="174"/>
  <c r="BC62" i="174"/>
  <c r="BC77" i="174"/>
  <c r="BC91" i="174"/>
  <c r="BC107" i="174"/>
  <c r="BC123" i="174"/>
  <c r="BC139" i="174"/>
  <c r="BC154" i="174"/>
  <c r="BC169" i="174"/>
  <c r="BC183" i="174"/>
  <c r="BC199" i="174"/>
  <c r="BC214" i="174"/>
  <c r="BC229" i="174"/>
  <c r="BC245" i="174"/>
  <c r="BC261" i="174"/>
  <c r="BC276" i="174"/>
  <c r="BC292" i="174"/>
  <c r="BC303" i="174"/>
  <c r="BC322" i="174"/>
  <c r="BC337" i="174"/>
  <c r="BC353" i="174"/>
  <c r="BC373" i="174"/>
  <c r="BC389" i="174"/>
  <c r="BC405" i="174"/>
  <c r="BC419" i="174"/>
  <c r="BC434" i="174"/>
  <c r="BC450" i="174"/>
  <c r="BC466" i="174"/>
  <c r="BC481" i="174"/>
  <c r="BC497" i="174"/>
  <c r="BC513" i="174"/>
  <c r="BC528" i="174"/>
  <c r="BC544" i="174"/>
  <c r="BC560" i="174"/>
  <c r="BC576" i="174"/>
  <c r="BC592" i="174"/>
  <c r="BC608" i="174"/>
  <c r="BC622" i="174"/>
  <c r="BC638" i="174"/>
  <c r="BC661" i="174"/>
  <c r="BC10" i="174"/>
  <c r="BC26" i="174"/>
  <c r="BC42" i="174"/>
  <c r="BC56" i="174"/>
  <c r="BC71" i="174"/>
  <c r="BC85" i="174"/>
  <c r="BC100" i="174"/>
  <c r="BC116" i="174"/>
  <c r="BC132" i="174"/>
  <c r="BC147" i="174"/>
  <c r="BC162" i="174"/>
  <c r="BC176" i="174"/>
  <c r="BC192" i="174"/>
  <c r="BC222" i="174"/>
  <c r="BC238" i="174"/>
  <c r="BC254" i="174"/>
  <c r="BC269" i="174"/>
  <c r="BC285" i="174"/>
  <c r="BC298" i="174"/>
  <c r="BC307" i="174"/>
  <c r="BC323" i="174"/>
  <c r="BC342" i="174"/>
  <c r="BC358" i="174"/>
  <c r="BC378" i="174"/>
  <c r="BC394" i="174"/>
  <c r="BC410" i="174"/>
  <c r="BC424" i="174"/>
  <c r="BC439" i="174"/>
  <c r="BC455" i="174"/>
  <c r="BC360" i="174"/>
  <c r="BC359" i="174"/>
  <c r="BC474" i="174"/>
  <c r="BC490" i="174"/>
  <c r="BC506" i="174"/>
  <c r="BC521" i="174"/>
  <c r="BC537" i="174"/>
  <c r="BC553" i="174"/>
  <c r="BC569" i="174"/>
  <c r="BC585" i="174"/>
  <c r="BC601" i="174"/>
  <c r="BC617" i="174"/>
  <c r="BC631" i="174"/>
  <c r="BC654" i="174"/>
  <c r="BC670" i="174"/>
  <c r="BC23" i="174"/>
  <c r="BC39" i="174"/>
  <c r="BC53" i="174"/>
  <c r="BC68" i="174"/>
  <c r="BC82" i="174"/>
  <c r="BC97" i="174"/>
  <c r="BC113" i="174"/>
  <c r="BC129" i="174"/>
  <c r="BC144" i="174"/>
  <c r="BC160" i="174"/>
  <c r="BC173" i="174"/>
  <c r="BC189" i="174"/>
  <c r="BC205" i="174"/>
  <c r="BC219" i="174"/>
  <c r="BC235" i="174"/>
  <c r="BC251" i="174"/>
  <c r="BC266" i="174"/>
  <c r="BC282" i="174"/>
  <c r="BC299" i="174"/>
  <c r="BC312" i="174"/>
  <c r="BC328" i="174"/>
  <c r="BC343" i="174"/>
  <c r="BC379" i="174"/>
  <c r="BC395" i="174"/>
  <c r="BC411" i="174"/>
  <c r="BC425" i="174"/>
  <c r="BC440" i="174"/>
  <c r="BC456" i="174"/>
  <c r="BC471" i="174"/>
  <c r="BC487" i="174"/>
  <c r="BC503" i="174"/>
  <c r="BC519" i="174"/>
  <c r="BC534" i="174"/>
  <c r="BC550" i="174"/>
  <c r="BC566" i="174"/>
  <c r="BC582" i="174"/>
  <c r="BC598" i="174"/>
  <c r="BC614" i="174"/>
  <c r="BC628" i="174"/>
  <c r="BC651" i="174"/>
  <c r="BC667" i="174"/>
  <c r="BC12" i="174"/>
  <c r="BC28" i="174"/>
  <c r="BC44" i="174"/>
  <c r="BC57" i="174"/>
  <c r="BC73" i="174"/>
  <c r="BC87" i="174"/>
  <c r="BC102" i="174"/>
  <c r="BC118" i="174"/>
  <c r="BC134" i="174"/>
  <c r="BC149" i="174"/>
  <c r="BC164" i="174"/>
  <c r="BC178" i="174"/>
  <c r="BC194" i="174"/>
  <c r="BC209" i="174"/>
  <c r="BC224" i="174"/>
  <c r="BC240" i="174"/>
  <c r="BC256" i="174"/>
  <c r="BC271" i="174"/>
  <c r="BC287" i="174"/>
  <c r="BC302" i="174"/>
  <c r="BC313" i="174"/>
  <c r="BC329" i="174"/>
  <c r="BC344" i="174"/>
  <c r="BC364" i="174"/>
  <c r="BC380" i="174"/>
  <c r="BC396" i="174"/>
  <c r="BC412" i="174"/>
  <c r="BC426" i="174"/>
  <c r="BC441" i="174"/>
  <c r="BC457" i="174"/>
  <c r="BC472" i="174"/>
  <c r="BC488" i="174"/>
  <c r="BC504" i="174"/>
  <c r="BC535" i="174"/>
  <c r="BC551" i="174"/>
  <c r="BC567" i="174"/>
  <c r="BC583" i="174"/>
  <c r="BC599" i="174"/>
  <c r="BC615" i="174"/>
  <c r="BC629" i="174"/>
  <c r="BC652" i="174"/>
  <c r="BC668" i="174"/>
  <c r="BC363" i="174"/>
  <c r="BC21" i="174"/>
  <c r="BC37" i="174"/>
  <c r="BC51" i="174"/>
  <c r="BC66" i="174"/>
  <c r="BC80" i="174"/>
  <c r="BC95" i="174"/>
  <c r="BC111" i="174"/>
  <c r="BC127" i="174"/>
  <c r="BC142" i="174"/>
  <c r="BC158" i="174"/>
  <c r="BC171" i="174"/>
  <c r="BC187" i="174"/>
  <c r="BC203" i="174"/>
  <c r="BC217" i="174"/>
  <c r="BC233" i="174"/>
  <c r="BC249" i="174"/>
  <c r="BC265" i="174"/>
  <c r="BC280" i="174"/>
  <c r="BC296" i="174"/>
  <c r="BC310" i="174"/>
  <c r="BC326" i="174"/>
  <c r="BC341" i="174"/>
  <c r="BC357" i="174"/>
  <c r="BC377" i="174"/>
  <c r="BC393" i="174"/>
  <c r="BC409" i="174"/>
  <c r="BC423" i="174"/>
  <c r="BC438" i="174"/>
  <c r="BC454" i="174"/>
  <c r="BC469" i="174"/>
  <c r="BC485" i="174"/>
  <c r="BC501" i="174"/>
  <c r="BC517" i="174"/>
  <c r="BC532" i="174"/>
  <c r="BC548" i="174"/>
  <c r="BC564" i="174"/>
  <c r="BC580" i="174"/>
  <c r="BC596" i="174"/>
  <c r="BC612" i="174"/>
  <c r="BC626" i="174"/>
  <c r="BC649" i="174"/>
  <c r="BC665" i="174"/>
  <c r="BC14" i="174"/>
  <c r="BC30" i="174"/>
  <c r="BC46" i="174"/>
  <c r="BC59" i="174"/>
  <c r="BC75" i="174"/>
  <c r="BC88" i="174"/>
  <c r="BC104" i="174"/>
  <c r="BC120" i="174"/>
  <c r="BC136" i="174"/>
  <c r="BC151" i="174"/>
  <c r="BC166" i="174"/>
  <c r="BC180" i="174"/>
  <c r="BC196" i="174"/>
  <c r="BC211" i="174"/>
  <c r="BC226" i="174"/>
  <c r="BC242" i="174"/>
  <c r="BC258" i="174"/>
  <c r="BC273" i="174"/>
  <c r="BC289" i="174"/>
  <c r="BC301" i="174"/>
  <c r="BC311" i="174"/>
  <c r="BC327" i="174"/>
  <c r="BC346" i="174"/>
  <c r="BC366" i="174"/>
  <c r="BC382" i="174"/>
  <c r="BC398" i="174"/>
  <c r="BC413" i="174"/>
  <c r="BC443" i="174"/>
  <c r="BC459" i="174"/>
  <c r="BC644" i="174"/>
  <c r="BC361" i="174"/>
  <c r="BC478" i="174"/>
  <c r="BC494" i="174"/>
  <c r="BC510" i="174"/>
  <c r="BC525" i="174"/>
  <c r="BC541" i="174"/>
  <c r="BC557" i="174"/>
  <c r="BC573" i="174"/>
  <c r="BC589" i="174"/>
  <c r="BC605" i="174"/>
  <c r="BC620" i="174"/>
  <c r="BC635" i="174"/>
  <c r="BC658" i="174"/>
  <c r="BC674" i="174"/>
  <c r="BC27" i="174"/>
  <c r="BC43" i="174"/>
  <c r="BC72" i="174"/>
  <c r="BC86" i="174"/>
  <c r="BC101" i="174"/>
  <c r="BC117" i="174"/>
  <c r="BC133" i="174"/>
  <c r="BC148" i="174"/>
  <c r="BC163" i="174"/>
  <c r="BC177" i="174"/>
  <c r="BC208" i="174"/>
  <c r="BC223" i="174"/>
  <c r="BC239" i="174"/>
  <c r="BC255" i="174"/>
  <c r="BC270" i="174"/>
  <c r="BC286" i="174"/>
  <c r="BC304" i="174"/>
  <c r="BC316" i="174"/>
  <c r="BC332" i="174"/>
  <c r="BC347" i="174"/>
  <c r="BC367" i="174"/>
  <c r="BC383" i="174"/>
  <c r="BC399" i="174"/>
  <c r="BC414" i="174"/>
  <c r="BC428" i="174"/>
  <c r="BC444" i="174"/>
  <c r="BC460" i="174"/>
  <c r="BC475" i="174"/>
  <c r="BC491" i="174"/>
  <c r="BC507" i="174"/>
  <c r="BC522" i="174"/>
  <c r="BC538" i="174"/>
  <c r="BC554" i="174"/>
  <c r="BC570" i="174"/>
  <c r="BC586" i="174"/>
  <c r="BC602" i="174"/>
  <c r="BC632" i="174"/>
  <c r="BC655" i="174"/>
  <c r="BC671" i="174"/>
  <c r="BC32" i="174"/>
  <c r="BC47" i="174"/>
  <c r="BC61" i="174"/>
  <c r="BC76" i="174"/>
  <c r="BC90" i="174"/>
  <c r="BC106" i="174"/>
  <c r="BC122" i="174"/>
  <c r="BC138" i="174"/>
  <c r="BC153" i="174"/>
  <c r="BC168" i="174"/>
  <c r="BC182" i="174"/>
  <c r="BC198" i="174"/>
  <c r="BC213" i="174"/>
  <c r="BC228" i="174"/>
  <c r="BC244" i="174"/>
  <c r="BC260" i="174"/>
  <c r="BC275" i="174"/>
  <c r="BC291" i="174"/>
  <c r="BC305" i="174"/>
  <c r="BC317" i="174"/>
  <c r="BC333" i="174"/>
  <c r="BC348" i="174"/>
  <c r="BC368" i="174"/>
  <c r="BC384" i="174"/>
  <c r="BC400" i="174"/>
  <c r="BC415" i="174"/>
  <c r="BC429" i="174"/>
  <c r="BC445" i="174"/>
  <c r="BC461" i="174"/>
  <c r="BC476" i="174"/>
  <c r="BC492" i="174"/>
  <c r="BC508" i="174"/>
  <c r="BC523" i="174"/>
  <c r="BC539" i="174"/>
  <c r="BC555" i="174"/>
  <c r="BC571" i="174"/>
  <c r="BC587" i="174"/>
  <c r="BC603" i="174"/>
  <c r="BC618" i="174"/>
  <c r="BC633" i="174"/>
  <c r="BC656" i="174"/>
  <c r="BC11" i="174"/>
  <c r="BC9" i="174"/>
  <c r="BC25" i="174"/>
  <c r="BC41" i="174"/>
  <c r="BC55" i="174"/>
  <c r="BC70" i="174"/>
  <c r="BC84" i="174"/>
  <c r="BC99" i="174"/>
  <c r="BC115" i="174"/>
  <c r="BC131" i="174"/>
  <c r="BC146" i="174"/>
  <c r="BC175" i="174"/>
  <c r="BC191" i="174"/>
  <c r="BC207" i="174"/>
  <c r="BC221" i="174"/>
  <c r="BC237" i="174"/>
  <c r="BC253" i="174"/>
  <c r="BC268" i="174"/>
  <c r="BC284" i="174"/>
  <c r="BC314" i="174"/>
  <c r="BC330" i="174"/>
  <c r="BC345" i="174"/>
  <c r="BC365" i="174"/>
  <c r="BC381" i="174"/>
  <c r="BC397" i="174"/>
  <c r="BC427" i="174"/>
  <c r="BC442" i="174"/>
  <c r="BC458" i="174"/>
  <c r="BC473" i="174"/>
  <c r="BC489" i="174"/>
  <c r="BC505" i="174"/>
  <c r="BC520" i="174"/>
  <c r="BC536" i="174"/>
  <c r="BC552" i="174"/>
  <c r="BC568" i="174"/>
  <c r="BC584" i="174"/>
  <c r="BC600" i="174"/>
  <c r="BC616" i="174"/>
  <c r="BC630" i="174"/>
  <c r="BC653" i="174"/>
  <c r="BC669" i="174"/>
  <c r="BC18" i="174"/>
  <c r="BC34" i="174"/>
  <c r="BC48" i="174"/>
  <c r="BC63" i="174"/>
  <c r="BC92" i="174"/>
  <c r="BC108" i="174"/>
  <c r="BC124" i="174"/>
  <c r="BC140" i="174"/>
  <c r="BC155" i="174"/>
  <c r="BC170" i="174"/>
  <c r="BC184" i="174"/>
  <c r="BC200" i="174"/>
  <c r="BC215" i="174"/>
  <c r="BC230" i="174"/>
  <c r="BC246" i="174"/>
  <c r="BC262" i="174"/>
  <c r="BC277" i="174"/>
  <c r="BC293" i="174"/>
  <c r="BC315" i="174"/>
  <c r="BC331" i="174"/>
  <c r="BC350" i="174"/>
  <c r="BC370" i="174"/>
  <c r="BC386" i="174"/>
  <c r="BC402" i="174"/>
  <c r="BC417" i="174"/>
  <c r="BC431" i="174"/>
  <c r="BC447" i="174"/>
  <c r="BC463" i="174"/>
  <c r="BC646" i="174"/>
  <c r="BC672" i="174"/>
  <c r="BC645" i="174"/>
  <c r="BC664" i="174"/>
  <c r="BC648" i="174"/>
  <c r="BC643" i="174"/>
  <c r="BC642" i="174"/>
  <c r="BC647" i="174"/>
  <c r="BC6" i="174" l="1"/>
  <c r="AM683" i="174"/>
  <c r="AX683" i="174" s="1"/>
  <c r="AM679" i="174"/>
  <c r="AX679" i="174" s="1"/>
  <c r="AM678" i="174"/>
  <c r="AX678" i="174" s="1"/>
  <c r="AM681" i="174"/>
  <c r="AX681" i="174" s="1"/>
  <c r="AM684" i="174"/>
  <c r="AX684" i="174" s="1"/>
  <c r="AM682" i="174"/>
  <c r="AX682" i="174" s="1"/>
  <c r="AM680" i="174"/>
  <c r="AX680" i="174" s="1"/>
  <c r="AM677" i="174"/>
  <c r="AX677" i="174" l="1"/>
  <c r="BC679" i="174"/>
  <c r="BC682" i="174"/>
  <c r="BC683" i="174"/>
  <c r="BC681" i="174"/>
  <c r="BC680" i="174"/>
  <c r="BC678" i="174"/>
  <c r="AM832" i="174"/>
  <c r="AX832" i="174" s="1"/>
  <c r="AM749" i="174"/>
  <c r="AX749" i="174" s="1"/>
  <c r="AM790" i="174"/>
  <c r="AX790" i="174" s="1"/>
  <c r="AM785" i="174"/>
  <c r="AX785" i="174" s="1"/>
  <c r="AM875" i="174"/>
  <c r="AX875" i="174" s="1"/>
  <c r="AM904" i="174"/>
  <c r="AX904" i="174" s="1"/>
  <c r="AM998" i="174"/>
  <c r="AX998" i="174" s="1"/>
  <c r="AM709" i="174"/>
  <c r="AX709" i="174" s="1"/>
  <c r="AM964" i="174"/>
  <c r="AX964" i="174" s="1"/>
  <c r="AM788" i="174"/>
  <c r="AX788" i="174" s="1"/>
  <c r="AM950" i="174"/>
  <c r="AX950" i="174" s="1"/>
  <c r="AM948" i="174"/>
  <c r="AX948" i="174" s="1"/>
  <c r="AM767" i="174"/>
  <c r="AX767" i="174" s="1"/>
  <c r="AM808" i="174"/>
  <c r="AX808" i="174" s="1"/>
  <c r="AM801" i="174"/>
  <c r="AX801" i="174" s="1"/>
  <c r="AM778" i="174"/>
  <c r="AX778" i="174" s="1"/>
  <c r="AM861" i="174"/>
  <c r="AX861" i="174" s="1"/>
  <c r="AM699" i="174"/>
  <c r="AX699" i="174" s="1"/>
  <c r="AM691" i="174"/>
  <c r="AX691" i="174" s="1"/>
  <c r="AM816" i="174"/>
  <c r="AX816" i="174" s="1"/>
  <c r="AM821" i="174"/>
  <c r="AX821" i="174" s="1"/>
  <c r="AM999" i="174"/>
  <c r="AX999" i="174" s="1"/>
  <c r="AM772" i="174"/>
  <c r="AX772" i="174" s="1"/>
  <c r="AM848" i="174"/>
  <c r="AX848" i="174" s="1"/>
  <c r="AM901" i="174"/>
  <c r="AX901" i="174" s="1"/>
  <c r="AM819" i="174"/>
  <c r="AX819" i="174" s="1"/>
  <c r="AM689" i="174"/>
  <c r="AX689" i="174" s="1"/>
  <c r="AM835" i="174"/>
  <c r="AX835" i="174" s="1"/>
  <c r="AM868" i="174"/>
  <c r="AX868" i="174" s="1"/>
  <c r="AM795" i="174"/>
  <c r="AX795" i="174" s="1"/>
  <c r="AM769" i="174"/>
  <c r="AX769" i="174" s="1"/>
  <c r="AM723" i="174"/>
  <c r="AX723" i="174" s="1"/>
  <c r="AM824" i="174"/>
  <c r="AX824" i="174" s="1"/>
  <c r="AM755" i="174"/>
  <c r="AX755" i="174" s="1"/>
  <c r="AM958" i="174"/>
  <c r="AX958" i="174" s="1"/>
  <c r="AM921" i="174"/>
  <c r="AX921" i="174" s="1"/>
  <c r="AM956" i="174"/>
  <c r="AX956" i="174" s="1"/>
  <c r="AM991" i="174"/>
  <c r="AX991" i="174" s="1"/>
  <c r="AM925" i="174"/>
  <c r="AX925" i="174" s="1"/>
  <c r="AM963" i="174"/>
  <c r="AX963" i="174" s="1"/>
  <c r="AM859" i="174"/>
  <c r="AX859" i="174" s="1"/>
  <c r="AM893" i="174"/>
  <c r="AX893" i="174" s="1"/>
  <c r="AM882" i="174"/>
  <c r="AX882" i="174" s="1"/>
  <c r="AM914" i="174"/>
  <c r="AX914" i="174" s="1"/>
  <c r="AM777" i="174"/>
  <c r="AX777" i="174" s="1"/>
  <c r="AM735" i="174"/>
  <c r="AX735" i="174" s="1"/>
  <c r="AM717" i="174"/>
  <c r="AX717" i="174" s="1"/>
  <c r="AM990" i="174"/>
  <c r="AX990" i="174" s="1"/>
  <c r="AM732" i="174"/>
  <c r="AX732" i="174" s="1"/>
  <c r="AM770" i="174"/>
  <c r="AX770" i="174" s="1"/>
  <c r="AM896" i="174"/>
  <c r="AX896" i="174" s="1"/>
  <c r="AM915" i="174"/>
  <c r="AX915" i="174" s="1"/>
  <c r="AM855" i="174"/>
  <c r="AX855" i="174" s="1"/>
  <c r="AM891" i="174"/>
  <c r="AX891" i="174" s="1"/>
  <c r="AM933" i="174"/>
  <c r="AX933" i="174" s="1"/>
  <c r="AM811" i="174"/>
  <c r="AX811" i="174" s="1"/>
  <c r="AM981" i="174"/>
  <c r="AX981" i="174" s="1"/>
  <c r="AM985" i="174"/>
  <c r="AX985" i="174" s="1"/>
  <c r="AM957" i="174"/>
  <c r="AX957" i="174" s="1"/>
  <c r="AM995" i="174"/>
  <c r="AX995" i="174" s="1"/>
  <c r="AM953" i="174"/>
  <c r="AX953" i="174" s="1"/>
  <c r="AM694" i="174"/>
  <c r="AX694" i="174" s="1"/>
  <c r="AM805" i="174"/>
  <c r="AX805" i="174" s="1"/>
  <c r="AM701" i="174"/>
  <c r="AX701" i="174" s="1"/>
  <c r="AM867" i="174"/>
  <c r="AX867" i="174" s="1"/>
  <c r="AM926" i="174"/>
  <c r="AX926" i="174" s="1"/>
  <c r="AM806" i="174"/>
  <c r="AX806" i="174" s="1"/>
  <c r="AM983" i="174"/>
  <c r="AX983" i="174" s="1"/>
  <c r="AM783" i="174"/>
  <c r="AX783" i="174" s="1"/>
  <c r="AM828" i="174"/>
  <c r="AX828" i="174" s="1"/>
  <c r="AM830" i="174"/>
  <c r="AX830" i="174" s="1"/>
  <c r="AM986" i="174"/>
  <c r="AX986" i="174" s="1"/>
  <c r="AM721" i="174"/>
  <c r="AX721" i="174" s="1"/>
  <c r="AM728" i="174"/>
  <c r="AX728" i="174" s="1"/>
  <c r="AM764" i="174"/>
  <c r="AX764" i="174" s="1"/>
  <c r="AM900" i="174"/>
  <c r="AX900" i="174" s="1"/>
  <c r="AM881" i="174"/>
  <c r="AX881" i="174" s="1"/>
  <c r="AM703" i="174"/>
  <c r="AX703" i="174" s="1"/>
  <c r="AM708" i="174"/>
  <c r="AX708" i="174" s="1"/>
  <c r="AM851" i="174"/>
  <c r="AX851" i="174" s="1"/>
  <c r="AM854" i="174"/>
  <c r="AX854" i="174" s="1"/>
  <c r="AM943" i="174"/>
  <c r="AX943" i="174" s="1"/>
  <c r="AM809" i="174"/>
  <c r="AX809" i="174" s="1"/>
  <c r="AM946" i="174"/>
  <c r="AX946" i="174" s="1"/>
  <c r="AM908" i="174"/>
  <c r="AX908" i="174" s="1"/>
  <c r="AM905" i="174"/>
  <c r="AX905" i="174" s="1"/>
  <c r="AM916" i="174"/>
  <c r="AX916" i="174" s="1"/>
  <c r="AM967" i="174"/>
  <c r="AX967" i="174" s="1"/>
  <c r="AM873" i="174"/>
  <c r="AX873" i="174" s="1"/>
  <c r="AM740" i="174"/>
  <c r="AX740" i="174" s="1"/>
  <c r="AM936" i="174"/>
  <c r="AX936" i="174" s="1"/>
  <c r="AM931" i="174"/>
  <c r="AX931" i="174" s="1"/>
  <c r="AM869" i="174"/>
  <c r="AX869" i="174" s="1"/>
  <c r="AM850" i="174"/>
  <c r="AX850" i="174" s="1"/>
  <c r="AM781" i="174"/>
  <c r="AX781" i="174" s="1"/>
  <c r="AM688" i="174"/>
  <c r="AX688" i="174" s="1"/>
  <c r="AM911" i="174"/>
  <c r="AX911" i="174" s="1"/>
  <c r="AM758" i="174"/>
  <c r="AX758" i="174" s="1"/>
  <c r="AM988" i="174"/>
  <c r="AX988" i="174" s="1"/>
  <c r="AM971" i="174"/>
  <c r="AX971" i="174" s="1"/>
  <c r="AM974" i="174"/>
  <c r="AX974" i="174" s="1"/>
  <c r="AM720" i="174"/>
  <c r="AX720" i="174" s="1"/>
  <c r="AM766" i="174"/>
  <c r="AX766" i="174" s="1"/>
  <c r="AM928" i="174"/>
  <c r="AX928" i="174" s="1"/>
  <c r="AM761" i="174"/>
  <c r="AX761" i="174" s="1"/>
  <c r="AM787" i="174"/>
  <c r="AX787" i="174" s="1"/>
  <c r="AM864" i="174"/>
  <c r="AX864" i="174" s="1"/>
  <c r="AM729" i="174"/>
  <c r="AX729" i="174" s="1"/>
  <c r="AM798" i="174"/>
  <c r="AX798" i="174" s="1"/>
  <c r="AM690" i="174"/>
  <c r="AX690" i="174" s="1"/>
  <c r="AM743" i="174"/>
  <c r="AX743" i="174" s="1"/>
  <c r="AM831" i="174"/>
  <c r="AX831" i="174" s="1"/>
  <c r="AM757" i="174"/>
  <c r="AX757" i="174" s="1"/>
  <c r="AM826" i="174"/>
  <c r="AX826" i="174" s="1"/>
  <c r="AM803" i="174"/>
  <c r="AX803" i="174" s="1"/>
  <c r="AM687" i="174"/>
  <c r="AX687" i="174" s="1"/>
  <c r="AM852" i="174"/>
  <c r="AX852" i="174" s="1"/>
  <c r="AM907" i="174"/>
  <c r="AX907" i="174" s="1"/>
  <c r="AM707" i="174"/>
  <c r="AX707" i="174" s="1"/>
  <c r="AM706" i="174"/>
  <c r="AX706" i="174" s="1"/>
  <c r="AM906" i="174"/>
  <c r="AX906" i="174" s="1"/>
  <c r="AM924" i="174"/>
  <c r="AX924" i="174" s="1"/>
  <c r="AM744" i="174"/>
  <c r="AX744" i="174" s="1"/>
  <c r="AM880" i="174"/>
  <c r="AX880" i="174" s="1"/>
  <c r="AM866" i="174"/>
  <c r="AX866" i="174" s="1"/>
  <c r="AM979" i="174"/>
  <c r="AX979" i="174" s="1"/>
  <c r="AM715" i="174"/>
  <c r="AX715" i="174" s="1"/>
  <c r="AM871" i="174"/>
  <c r="AX871" i="174" s="1"/>
  <c r="AM987" i="174"/>
  <c r="AX987" i="174" s="1"/>
  <c r="AM844" i="174"/>
  <c r="AX844" i="174" s="1"/>
  <c r="AM773" i="174"/>
  <c r="AX773" i="174" s="1"/>
  <c r="AM779" i="174"/>
  <c r="AX779" i="174" s="1"/>
  <c r="AM955" i="174"/>
  <c r="AX955" i="174" s="1"/>
  <c r="AM923" i="174"/>
  <c r="AX923" i="174" s="1"/>
  <c r="AM884" i="174"/>
  <c r="AX884" i="174" s="1"/>
  <c r="AM876" i="174"/>
  <c r="AX876" i="174" s="1"/>
  <c r="AM817" i="174"/>
  <c r="AX817" i="174" s="1"/>
  <c r="AM927" i="174"/>
  <c r="AX927" i="174" s="1"/>
  <c r="AM695" i="174"/>
  <c r="AX695" i="174" s="1"/>
  <c r="AM734" i="174"/>
  <c r="AX734" i="174" s="1"/>
  <c r="AM704" i="174"/>
  <c r="AX704" i="174" s="1"/>
  <c r="AM938" i="174"/>
  <c r="AX938" i="174" s="1"/>
  <c r="AM887" i="174"/>
  <c r="AX887" i="174" s="1"/>
  <c r="AM945" i="174"/>
  <c r="AX945" i="174" s="1"/>
  <c r="AM836" i="174"/>
  <c r="AX836" i="174" s="1"/>
  <c r="AM753" i="174"/>
  <c r="AX753" i="174" s="1"/>
  <c r="AM940" i="174"/>
  <c r="AX940" i="174" s="1"/>
  <c r="AM980" i="174"/>
  <c r="AX980" i="174" s="1"/>
  <c r="AM780" i="174"/>
  <c r="AX780" i="174" s="1"/>
  <c r="AM909" i="174"/>
  <c r="AX909" i="174" s="1"/>
  <c r="AM982" i="174"/>
  <c r="AX982" i="174" s="1"/>
  <c r="AM813" i="174"/>
  <c r="AX813" i="174" s="1"/>
  <c r="AM973" i="174"/>
  <c r="AX973" i="174" s="1"/>
  <c r="AM961" i="174"/>
  <c r="AX961" i="174" s="1"/>
  <c r="AM959" i="174"/>
  <c r="AX959" i="174" s="1"/>
  <c r="AM750" i="174"/>
  <c r="AX750" i="174" s="1"/>
  <c r="AM930" i="174"/>
  <c r="AX930" i="174" s="1"/>
  <c r="AM748" i="174"/>
  <c r="AX748" i="174" s="1"/>
  <c r="AM929" i="174"/>
  <c r="AX929" i="174" s="1"/>
  <c r="AM885" i="174"/>
  <c r="AX885" i="174" s="1"/>
  <c r="AM759" i="174"/>
  <c r="AX759" i="174" s="1"/>
  <c r="AM937" i="174"/>
  <c r="AX937" i="174" s="1"/>
  <c r="AM710" i="174"/>
  <c r="AX710" i="174" s="1"/>
  <c r="AM1000" i="174"/>
  <c r="AX1000" i="174" s="1"/>
  <c r="AM741" i="174"/>
  <c r="AX741" i="174" s="1"/>
  <c r="AM736" i="174"/>
  <c r="AX736" i="174" s="1"/>
  <c r="AM846" i="174"/>
  <c r="AX846" i="174" s="1"/>
  <c r="AM918" i="174"/>
  <c r="AX918" i="174" s="1"/>
  <c r="AM782" i="174"/>
  <c r="AX782" i="174" s="1"/>
  <c r="AM952" i="174"/>
  <c r="AX952" i="174" s="1"/>
  <c r="AM713" i="174"/>
  <c r="AX713" i="174" s="1"/>
  <c r="AM897" i="174"/>
  <c r="AX897" i="174" s="1"/>
  <c r="AM954" i="174"/>
  <c r="AX954" i="174" s="1"/>
  <c r="AM726" i="174"/>
  <c r="AX726" i="174" s="1"/>
  <c r="AM714" i="174"/>
  <c r="AX714" i="174" s="1"/>
  <c r="AM810" i="174"/>
  <c r="AX810" i="174" s="1"/>
  <c r="AM825" i="174"/>
  <c r="AX825" i="174" s="1"/>
  <c r="AM898" i="174"/>
  <c r="AX898" i="174" s="1"/>
  <c r="AM838" i="174"/>
  <c r="AX838" i="174" s="1"/>
  <c r="AM814" i="174"/>
  <c r="AX814" i="174" s="1"/>
  <c r="AM739" i="174"/>
  <c r="AX739" i="174" s="1"/>
  <c r="AM730" i="174"/>
  <c r="AX730" i="174" s="1"/>
  <c r="AM802" i="174"/>
  <c r="AX802" i="174" s="1"/>
  <c r="AM722" i="174"/>
  <c r="AX722" i="174" s="1"/>
  <c r="AM899" i="174"/>
  <c r="AX899" i="174" s="1"/>
  <c r="AM742" i="174"/>
  <c r="AX742" i="174" s="1"/>
  <c r="AM815" i="174"/>
  <c r="AX815" i="174" s="1"/>
  <c r="AM944" i="174"/>
  <c r="AX944" i="174" s="1"/>
  <c r="AM919" i="174"/>
  <c r="AX919" i="174" s="1"/>
  <c r="AM751" i="174"/>
  <c r="AX751" i="174" s="1"/>
  <c r="AM902" i="174"/>
  <c r="AX902" i="174" s="1"/>
  <c r="AM686" i="174"/>
  <c r="AX686" i="174" s="1"/>
  <c r="AM994" i="174"/>
  <c r="AX994" i="174" s="1"/>
  <c r="AM834" i="174"/>
  <c r="AX834" i="174" s="1"/>
  <c r="AM847" i="174"/>
  <c r="AX847" i="174" s="1"/>
  <c r="AM793" i="174"/>
  <c r="AX793" i="174" s="1"/>
  <c r="AM947" i="174"/>
  <c r="AX947" i="174" s="1"/>
  <c r="AM972" i="174"/>
  <c r="AX972" i="174" s="1"/>
  <c r="AM932" i="174"/>
  <c r="AX932" i="174" s="1"/>
  <c r="AM829" i="174"/>
  <c r="AX829" i="174" s="1"/>
  <c r="AM762" i="174"/>
  <c r="AX762" i="174" s="1"/>
  <c r="AM763" i="174"/>
  <c r="AX763" i="174" s="1"/>
  <c r="AM992" i="174"/>
  <c r="AX992" i="174" s="1"/>
  <c r="AM789" i="174"/>
  <c r="AX789" i="174" s="1"/>
  <c r="AM839" i="174"/>
  <c r="AX839" i="174" s="1"/>
  <c r="AM697" i="174"/>
  <c r="AX697" i="174" s="1"/>
  <c r="AM912" i="174"/>
  <c r="AX912" i="174" s="1"/>
  <c r="AX719" i="174"/>
  <c r="AM889" i="174"/>
  <c r="AX889" i="174" s="1"/>
  <c r="AM920" i="174"/>
  <c r="AX920" i="174" s="1"/>
  <c r="AM978" i="174"/>
  <c r="AX978" i="174" s="1"/>
  <c r="AM693" i="174"/>
  <c r="AX693" i="174" s="1"/>
  <c r="AM792" i="174"/>
  <c r="AX792" i="174" s="1"/>
  <c r="AM752" i="174"/>
  <c r="AX752" i="174" s="1"/>
  <c r="AM771" i="174"/>
  <c r="AX771" i="174" s="1"/>
  <c r="AM886" i="174"/>
  <c r="AX886" i="174" s="1"/>
  <c r="AM733" i="174"/>
  <c r="AX733" i="174" s="1"/>
  <c r="AM725" i="174"/>
  <c r="AX725" i="174" s="1"/>
  <c r="AM842" i="174"/>
  <c r="AX842" i="174" s="1"/>
  <c r="AM968" i="174"/>
  <c r="AX968" i="174" s="1"/>
  <c r="AM843" i="174"/>
  <c r="AX843" i="174" s="1"/>
  <c r="AM702" i="174"/>
  <c r="AX702" i="174" s="1"/>
  <c r="AM965" i="174"/>
  <c r="AX965" i="174" s="1"/>
  <c r="AM857" i="174"/>
  <c r="AX857" i="174" s="1"/>
  <c r="AM840" i="174"/>
  <c r="AX840" i="174" s="1"/>
  <c r="AM797" i="174"/>
  <c r="AX797" i="174" s="1"/>
  <c r="AM874" i="174"/>
  <c r="AX874" i="174" s="1"/>
  <c r="AM934" i="174"/>
  <c r="AX934" i="174" s="1"/>
  <c r="AM935" i="174"/>
  <c r="AX935" i="174" s="1"/>
  <c r="AM791" i="174"/>
  <c r="AX791" i="174" s="1"/>
  <c r="AM776" i="174"/>
  <c r="AX776" i="174" s="1"/>
  <c r="AM984" i="174"/>
  <c r="AX984" i="174" s="1"/>
  <c r="AM775" i="174"/>
  <c r="AX775" i="174" s="1"/>
  <c r="AM917" i="174"/>
  <c r="AX917" i="174" s="1"/>
  <c r="AM807" i="174"/>
  <c r="AX807" i="174" s="1"/>
  <c r="AM841" i="174"/>
  <c r="AX841" i="174" s="1"/>
  <c r="AM711" i="174"/>
  <c r="AX711" i="174" s="1"/>
  <c r="AM820" i="174"/>
  <c r="AX820" i="174" s="1"/>
  <c r="AM863" i="174"/>
  <c r="AX863" i="174" s="1"/>
  <c r="AM796" i="174"/>
  <c r="AX796" i="174" s="1"/>
  <c r="AM718" i="174"/>
  <c r="AX718" i="174" s="1"/>
  <c r="AM877" i="174"/>
  <c r="AX877" i="174" s="1"/>
  <c r="AM800" i="174"/>
  <c r="AX800" i="174" s="1"/>
  <c r="AM858" i="174"/>
  <c r="AX858" i="174" s="1"/>
  <c r="AM712" i="174"/>
  <c r="AX712" i="174" s="1"/>
  <c r="AM960" i="174"/>
  <c r="AX960" i="174" s="1"/>
  <c r="AM786" i="174"/>
  <c r="AX786" i="174" s="1"/>
  <c r="AM862" i="174"/>
  <c r="AX862" i="174" s="1"/>
  <c r="AM833" i="174"/>
  <c r="AX833" i="174" s="1"/>
  <c r="AM685" i="174"/>
  <c r="AX685" i="174" s="1"/>
  <c r="AM716" i="174"/>
  <c r="AX716" i="174" s="1"/>
  <c r="AM922" i="174"/>
  <c r="AX922" i="174" s="1"/>
  <c r="AM895" i="174"/>
  <c r="AX895" i="174" s="1"/>
  <c r="AM705" i="174"/>
  <c r="AX705" i="174" s="1"/>
  <c r="AM754" i="174"/>
  <c r="AX754" i="174" s="1"/>
  <c r="AM737" i="174"/>
  <c r="AX737" i="174" s="1"/>
  <c r="AM872" i="174"/>
  <c r="AX872" i="174" s="1"/>
  <c r="AM700" i="174"/>
  <c r="AX700" i="174" s="1"/>
  <c r="AM962" i="174"/>
  <c r="AX962" i="174" s="1"/>
  <c r="AM745" i="174"/>
  <c r="AX745" i="174" s="1"/>
  <c r="AM692" i="174"/>
  <c r="AX692" i="174" s="1"/>
  <c r="AM878" i="174"/>
  <c r="AX878" i="174" s="1"/>
  <c r="AM903" i="174"/>
  <c r="AX903" i="174" s="1"/>
  <c r="AM746" i="174"/>
  <c r="AX746" i="174" s="1"/>
  <c r="AM949" i="174"/>
  <c r="AX949" i="174" s="1"/>
  <c r="AM853" i="174"/>
  <c r="AX853" i="174" s="1"/>
  <c r="AM888" i="174"/>
  <c r="AX888" i="174" s="1"/>
  <c r="AM989" i="174"/>
  <c r="AX989" i="174" s="1"/>
  <c r="AM856" i="174"/>
  <c r="AX856" i="174" s="1"/>
  <c r="AM870" i="174"/>
  <c r="AX870" i="174" s="1"/>
  <c r="AM942" i="174"/>
  <c r="AX942" i="174" s="1"/>
  <c r="AM696" i="174"/>
  <c r="AX696" i="174" s="1"/>
  <c r="AM997" i="174"/>
  <c r="AX997" i="174" s="1"/>
  <c r="AM837" i="174"/>
  <c r="AX837" i="174" s="1"/>
  <c r="AM698" i="174"/>
  <c r="AX698" i="174" s="1"/>
  <c r="AM939" i="174"/>
  <c r="AX939" i="174" s="1"/>
  <c r="AM756" i="174"/>
  <c r="AX756" i="174" s="1"/>
  <c r="AM970" i="174"/>
  <c r="AX970" i="174" s="1"/>
  <c r="AM760" i="174"/>
  <c r="AX760" i="174" s="1"/>
  <c r="AM822" i="174"/>
  <c r="AX822" i="174" s="1"/>
  <c r="AM747" i="174"/>
  <c r="AX747" i="174" s="1"/>
  <c r="AM976" i="174"/>
  <c r="AX976" i="174" s="1"/>
  <c r="AM774" i="174"/>
  <c r="AX774" i="174" s="1"/>
  <c r="AM724" i="174"/>
  <c r="AX724" i="174" s="1"/>
  <c r="AM727" i="174"/>
  <c r="AX727" i="174" s="1"/>
  <c r="AM913" i="174"/>
  <c r="AX913" i="174" s="1"/>
  <c r="AM784" i="174"/>
  <c r="AX784" i="174" s="1"/>
  <c r="AM765" i="174"/>
  <c r="AX765" i="174" s="1"/>
  <c r="AM993" i="174"/>
  <c r="AX993" i="174" s="1"/>
  <c r="AM799" i="174"/>
  <c r="AX799" i="174" s="1"/>
  <c r="AM804" i="174"/>
  <c r="AX804" i="174" s="1"/>
  <c r="AM812" i="174"/>
  <c r="AX812" i="174" s="1"/>
  <c r="AM966" i="174"/>
  <c r="AX966" i="174" s="1"/>
  <c r="AM894" i="174"/>
  <c r="AX894" i="174" s="1"/>
  <c r="AM951" i="174"/>
  <c r="AX951" i="174" s="1"/>
  <c r="AM845" i="174"/>
  <c r="AX845" i="174" s="1"/>
  <c r="AM996" i="174"/>
  <c r="AX996" i="174" s="1"/>
  <c r="AM969" i="174"/>
  <c r="AX969" i="174" s="1"/>
  <c r="AM883" i="174"/>
  <c r="AX883" i="174" s="1"/>
  <c r="AM975" i="174"/>
  <c r="AX975" i="174" s="1"/>
  <c r="AM827" i="174"/>
  <c r="AX827" i="174" s="1"/>
  <c r="AM977" i="174"/>
  <c r="AX977" i="174" s="1"/>
  <c r="AM890" i="174"/>
  <c r="AX890" i="174" s="1"/>
  <c r="AM768" i="174"/>
  <c r="AX768" i="174" s="1"/>
  <c r="AM738" i="174"/>
  <c r="AX738" i="174" s="1"/>
  <c r="AM818" i="174"/>
  <c r="AX818" i="174" s="1"/>
  <c r="AM731" i="174"/>
  <c r="AX731" i="174" s="1"/>
  <c r="AM794" i="174"/>
  <c r="AX794" i="174" s="1"/>
  <c r="AM910" i="174"/>
  <c r="AX910" i="174" s="1"/>
  <c r="AM860" i="174"/>
  <c r="AX860" i="174" s="1"/>
  <c r="AM865" i="174"/>
  <c r="AX865" i="174" s="1"/>
  <c r="AM941" i="174"/>
  <c r="AX941" i="174" s="1"/>
  <c r="AM892" i="174"/>
  <c r="AX892" i="174" s="1"/>
  <c r="AM823" i="174"/>
  <c r="AX823" i="174" s="1"/>
  <c r="AM879" i="174"/>
  <c r="AX879" i="174" s="1"/>
  <c r="AM849" i="174"/>
  <c r="AX849" i="174" s="1"/>
  <c r="BC684" i="174"/>
  <c r="AX3" i="174" l="1"/>
  <c r="AM3" i="174"/>
  <c r="BC677" i="174"/>
  <c r="BA910" i="174"/>
  <c r="AZ910" i="174"/>
  <c r="BC910" i="174"/>
  <c r="AZ827" i="174"/>
  <c r="BC827" i="174"/>
  <c r="BA827" i="174"/>
  <c r="AZ966" i="174"/>
  <c r="BC966" i="174"/>
  <c r="BA966" i="174"/>
  <c r="BC727" i="174"/>
  <c r="BC756" i="174"/>
  <c r="BA856" i="174"/>
  <c r="BC856" i="174"/>
  <c r="AZ856" i="174"/>
  <c r="BC692" i="174"/>
  <c r="BC895" i="174"/>
  <c r="AZ895" i="174"/>
  <c r="BA895" i="174"/>
  <c r="BC712" i="174"/>
  <c r="BC711" i="174"/>
  <c r="BA935" i="174"/>
  <c r="BC935" i="174"/>
  <c r="AZ935" i="174"/>
  <c r="AZ843" i="174"/>
  <c r="BC843" i="174"/>
  <c r="BA843" i="174"/>
  <c r="BA792" i="174"/>
  <c r="BC792" i="174"/>
  <c r="AZ792" i="174"/>
  <c r="BC839" i="174"/>
  <c r="AZ839" i="174"/>
  <c r="BA839" i="174"/>
  <c r="BA972" i="174"/>
  <c r="AZ972" i="174"/>
  <c r="BC972" i="174"/>
  <c r="BC751" i="174"/>
  <c r="BC730" i="174"/>
  <c r="BC726" i="174"/>
  <c r="BC736" i="174"/>
  <c r="BC748" i="174"/>
  <c r="AZ909" i="174"/>
  <c r="BA909" i="174"/>
  <c r="BC909" i="174"/>
  <c r="AZ938" i="174"/>
  <c r="BA938" i="174"/>
  <c r="BC938" i="174"/>
  <c r="AZ923" i="174"/>
  <c r="BC923" i="174"/>
  <c r="BA923" i="174"/>
  <c r="BA979" i="174"/>
  <c r="BC979" i="174"/>
  <c r="AZ979" i="174"/>
  <c r="AZ907" i="174"/>
  <c r="BC907" i="174"/>
  <c r="BA907" i="174"/>
  <c r="BC690" i="174"/>
  <c r="BC720" i="174"/>
  <c r="BC850" i="174"/>
  <c r="AZ850" i="174"/>
  <c r="BA850" i="174"/>
  <c r="BC905" i="174"/>
  <c r="BA905" i="174"/>
  <c r="AZ905" i="174"/>
  <c r="BC703" i="174"/>
  <c r="BC828" i="174"/>
  <c r="BA828" i="174"/>
  <c r="AZ828" i="174"/>
  <c r="BC694" i="174"/>
  <c r="BA891" i="174"/>
  <c r="BC891" i="174"/>
  <c r="AZ891" i="174"/>
  <c r="BC735" i="174"/>
  <c r="AZ991" i="174"/>
  <c r="BC991" i="174"/>
  <c r="BA991" i="174"/>
  <c r="AZ795" i="174"/>
  <c r="BC795" i="174"/>
  <c r="BA795" i="174"/>
  <c r="BC999" i="174"/>
  <c r="BA999" i="174"/>
  <c r="AZ999" i="174"/>
  <c r="BC808" i="174"/>
  <c r="BA808" i="174"/>
  <c r="AZ808" i="174"/>
  <c r="BC904" i="174"/>
  <c r="BA904" i="174"/>
  <c r="AZ904" i="174"/>
  <c r="BC849" i="174"/>
  <c r="AZ849" i="174"/>
  <c r="BA849" i="174"/>
  <c r="BC794" i="174"/>
  <c r="BA794" i="174"/>
  <c r="AZ794" i="174"/>
  <c r="BA975" i="174"/>
  <c r="BC975" i="174"/>
  <c r="AZ975" i="174"/>
  <c r="BA812" i="174"/>
  <c r="AZ812" i="174"/>
  <c r="BC812" i="174"/>
  <c r="BC724" i="174"/>
  <c r="AZ939" i="174"/>
  <c r="BA939" i="174"/>
  <c r="BC939" i="174"/>
  <c r="AZ989" i="174"/>
  <c r="BC989" i="174"/>
  <c r="BA989" i="174"/>
  <c r="BC745" i="174"/>
  <c r="AZ922" i="174"/>
  <c r="BC922" i="174"/>
  <c r="BA922" i="174"/>
  <c r="AZ858" i="174"/>
  <c r="BC858" i="174"/>
  <c r="BA858" i="174"/>
  <c r="BC841" i="174"/>
  <c r="AZ841" i="174"/>
  <c r="BA841" i="174"/>
  <c r="AZ934" i="174"/>
  <c r="BC934" i="174"/>
  <c r="BA934" i="174"/>
  <c r="BC968" i="174"/>
  <c r="BA968" i="174"/>
  <c r="AZ968" i="174"/>
  <c r="BC693" i="174"/>
  <c r="BC947" i="174"/>
  <c r="AZ947" i="174"/>
  <c r="BA947" i="174"/>
  <c r="BA919" i="174"/>
  <c r="BC919" i="174"/>
  <c r="AZ919" i="174"/>
  <c r="BC739" i="174"/>
  <c r="BA954" i="174"/>
  <c r="AZ954" i="174"/>
  <c r="BC954" i="174"/>
  <c r="BC741" i="174"/>
  <c r="BA930" i="174"/>
  <c r="BC930" i="174"/>
  <c r="AZ930" i="174"/>
  <c r="AZ780" i="174"/>
  <c r="BC780" i="174"/>
  <c r="BA780" i="174"/>
  <c r="BC704" i="174"/>
  <c r="AZ955" i="174"/>
  <c r="BA955" i="174"/>
  <c r="BC955" i="174"/>
  <c r="BC866" i="174"/>
  <c r="BA866" i="174"/>
  <c r="AZ866" i="174"/>
  <c r="BA852" i="174"/>
  <c r="AZ852" i="174"/>
  <c r="BC852" i="174"/>
  <c r="BC798" i="174"/>
  <c r="BA798" i="174"/>
  <c r="AZ798" i="174"/>
  <c r="AZ974" i="174"/>
  <c r="BA974" i="174"/>
  <c r="BC974" i="174"/>
  <c r="BA869" i="174"/>
  <c r="AZ869" i="174"/>
  <c r="BC869" i="174"/>
  <c r="AZ908" i="174"/>
  <c r="BA908" i="174"/>
  <c r="BC908" i="174"/>
  <c r="BC881" i="174"/>
  <c r="AZ881" i="174"/>
  <c r="BA881" i="174"/>
  <c r="BC783" i="174"/>
  <c r="BA783" i="174"/>
  <c r="AZ783" i="174"/>
  <c r="AZ953" i="174"/>
  <c r="BC953" i="174"/>
  <c r="BA953" i="174"/>
  <c r="BC855" i="174"/>
  <c r="BA855" i="174"/>
  <c r="AZ855" i="174"/>
  <c r="BC777" i="174"/>
  <c r="BA777" i="174"/>
  <c r="AZ777" i="174"/>
  <c r="BA956" i="174"/>
  <c r="BC956" i="174"/>
  <c r="AZ956" i="174"/>
  <c r="BC868" i="174"/>
  <c r="AZ868" i="174"/>
  <c r="BA868" i="174"/>
  <c r="AZ821" i="174"/>
  <c r="BA821" i="174"/>
  <c r="BC821" i="174"/>
  <c r="BC767" i="174"/>
  <c r="AZ875" i="174"/>
  <c r="BC875" i="174"/>
  <c r="BA875" i="174"/>
  <c r="BC879" i="174"/>
  <c r="BA879" i="174"/>
  <c r="AZ879" i="174"/>
  <c r="BC731" i="174"/>
  <c r="BC883" i="174"/>
  <c r="BA883" i="174"/>
  <c r="AZ883" i="174"/>
  <c r="BC804" i="174"/>
  <c r="BA804" i="174"/>
  <c r="AZ804" i="174"/>
  <c r="BA774" i="174"/>
  <c r="BC774" i="174"/>
  <c r="AZ774" i="174"/>
  <c r="BC698" i="174"/>
  <c r="BC888" i="174"/>
  <c r="BA888" i="174"/>
  <c r="AZ888" i="174"/>
  <c r="BC962" i="174"/>
  <c r="BA962" i="174"/>
  <c r="AZ962" i="174"/>
  <c r="BC716" i="174"/>
  <c r="BC800" i="174"/>
  <c r="BA800" i="174"/>
  <c r="AZ800" i="174"/>
  <c r="AZ807" i="174"/>
  <c r="BA807" i="174"/>
  <c r="BC807" i="174"/>
  <c r="BC874" i="174"/>
  <c r="BA874" i="174"/>
  <c r="AZ874" i="174"/>
  <c r="BC842" i="174"/>
  <c r="BA842" i="174"/>
  <c r="AZ842" i="174"/>
  <c r="BA978" i="174"/>
  <c r="AZ978" i="174"/>
  <c r="BC978" i="174"/>
  <c r="BA789" i="174"/>
  <c r="AZ789" i="174"/>
  <c r="BC789" i="174"/>
  <c r="BA793" i="174"/>
  <c r="BC793" i="174"/>
  <c r="AZ793" i="174"/>
  <c r="AZ944" i="174"/>
  <c r="BA944" i="174"/>
  <c r="BC944" i="174"/>
  <c r="BC814" i="174"/>
  <c r="BA814" i="174"/>
  <c r="AZ814" i="174"/>
  <c r="BC897" i="174"/>
  <c r="BA897" i="174"/>
  <c r="AZ897" i="174"/>
  <c r="AZ1000" i="174"/>
  <c r="BC1000" i="174"/>
  <c r="BA1000" i="174"/>
  <c r="BC750" i="174"/>
  <c r="BC980" i="174"/>
  <c r="BA980" i="174"/>
  <c r="AZ980" i="174"/>
  <c r="BC734" i="174"/>
  <c r="BA779" i="174"/>
  <c r="AZ779" i="174"/>
  <c r="BC779" i="174"/>
  <c r="AZ880" i="174"/>
  <c r="BA880" i="174"/>
  <c r="BC880" i="174"/>
  <c r="BC687" i="174"/>
  <c r="BC729" i="174"/>
  <c r="AZ971" i="174"/>
  <c r="BC971" i="174"/>
  <c r="BA971" i="174"/>
  <c r="BC931" i="174"/>
  <c r="BA931" i="174"/>
  <c r="AZ931" i="174"/>
  <c r="BC946" i="174"/>
  <c r="BA946" i="174"/>
  <c r="AZ946" i="174"/>
  <c r="AZ900" i="174"/>
  <c r="BA900" i="174"/>
  <c r="BC900" i="174"/>
  <c r="BA983" i="174"/>
  <c r="BC983" i="174"/>
  <c r="AZ983" i="174"/>
  <c r="BC995" i="174"/>
  <c r="AZ995" i="174"/>
  <c r="BA995" i="174"/>
  <c r="BA915" i="174"/>
  <c r="BC915" i="174"/>
  <c r="AZ915" i="174"/>
  <c r="BA914" i="174"/>
  <c r="AZ914" i="174"/>
  <c r="BC914" i="174"/>
  <c r="BA921" i="174"/>
  <c r="AZ921" i="174"/>
  <c r="BC921" i="174"/>
  <c r="BC835" i="174"/>
  <c r="BA835" i="174"/>
  <c r="AZ835" i="174"/>
  <c r="AZ816" i="174"/>
  <c r="BC816" i="174"/>
  <c r="BA816" i="174"/>
  <c r="BC948" i="174"/>
  <c r="BA948" i="174"/>
  <c r="AZ948" i="174"/>
  <c r="AZ785" i="174"/>
  <c r="BC785" i="174"/>
  <c r="BA785" i="174"/>
  <c r="BC823" i="174"/>
  <c r="AZ823" i="174"/>
  <c r="BA823" i="174"/>
  <c r="AZ818" i="174"/>
  <c r="BC818" i="174"/>
  <c r="BA818" i="174"/>
  <c r="BC969" i="174"/>
  <c r="BA969" i="174"/>
  <c r="AZ969" i="174"/>
  <c r="BC799" i="174"/>
  <c r="AZ799" i="174"/>
  <c r="BA799" i="174"/>
  <c r="BC976" i="174"/>
  <c r="BA976" i="174"/>
  <c r="AZ976" i="174"/>
  <c r="AZ837" i="174"/>
  <c r="BC837" i="174"/>
  <c r="BA837" i="174"/>
  <c r="BC853" i="174"/>
  <c r="AZ853" i="174"/>
  <c r="BA853" i="174"/>
  <c r="BC700" i="174"/>
  <c r="BC685" i="174"/>
  <c r="BA877" i="174"/>
  <c r="BC877" i="174"/>
  <c r="AZ877" i="174"/>
  <c r="BA917" i="174"/>
  <c r="AZ917" i="174"/>
  <c r="BC917" i="174"/>
  <c r="BC797" i="174"/>
  <c r="BA797" i="174"/>
  <c r="AZ797" i="174"/>
  <c r="BC725" i="174"/>
  <c r="BA920" i="174"/>
  <c r="AZ920" i="174"/>
  <c r="BC920" i="174"/>
  <c r="BC992" i="174"/>
  <c r="BA992" i="174"/>
  <c r="AZ992" i="174"/>
  <c r="BC847" i="174"/>
  <c r="BA847" i="174"/>
  <c r="AZ847" i="174"/>
  <c r="AZ815" i="174"/>
  <c r="BA815" i="174"/>
  <c r="BC815" i="174"/>
  <c r="BC838" i="174"/>
  <c r="AZ838" i="174"/>
  <c r="BA838" i="174"/>
  <c r="BC713" i="174"/>
  <c r="BC710" i="174"/>
  <c r="BC959" i="174"/>
  <c r="BA959" i="174"/>
  <c r="AZ959" i="174"/>
  <c r="BC940" i="174"/>
  <c r="AZ940" i="174"/>
  <c r="BA940" i="174"/>
  <c r="BC695" i="174"/>
  <c r="BC773" i="174"/>
  <c r="BA773" i="174"/>
  <c r="AZ773" i="174"/>
  <c r="BC744" i="174"/>
  <c r="AZ803" i="174"/>
  <c r="BC803" i="174"/>
  <c r="BA803" i="174"/>
  <c r="BA864" i="174"/>
  <c r="BC864" i="174"/>
  <c r="AZ864" i="174"/>
  <c r="BA988" i="174"/>
  <c r="BC988" i="174"/>
  <c r="AZ988" i="174"/>
  <c r="AZ936" i="174"/>
  <c r="BC936" i="174"/>
  <c r="BA936" i="174"/>
  <c r="BC809" i="174"/>
  <c r="BA809" i="174"/>
  <c r="AZ809" i="174"/>
  <c r="BC764" i="174"/>
  <c r="BA806" i="174"/>
  <c r="BC806" i="174"/>
  <c r="AZ806" i="174"/>
  <c r="BA957" i="174"/>
  <c r="BC957" i="174"/>
  <c r="AZ957" i="174"/>
  <c r="BC896" i="174"/>
  <c r="BA896" i="174"/>
  <c r="AZ896" i="174"/>
  <c r="BC882" i="174"/>
  <c r="BA882" i="174"/>
  <c r="AZ882" i="174"/>
  <c r="AZ958" i="174"/>
  <c r="BA958" i="174"/>
  <c r="BC958" i="174"/>
  <c r="BC689" i="174"/>
  <c r="BC691" i="174"/>
  <c r="AZ950" i="174"/>
  <c r="BA950" i="174"/>
  <c r="BC950" i="174"/>
  <c r="BC790" i="174"/>
  <c r="BA790" i="174"/>
  <c r="AZ790" i="174"/>
  <c r="BC892" i="174"/>
  <c r="BA892" i="174"/>
  <c r="AZ892" i="174"/>
  <c r="BC738" i="174"/>
  <c r="BC996" i="174"/>
  <c r="AZ996" i="174"/>
  <c r="BA996" i="174"/>
  <c r="BC993" i="174"/>
  <c r="BA993" i="174"/>
  <c r="AZ993" i="174"/>
  <c r="BC747" i="174"/>
  <c r="BA997" i="174"/>
  <c r="AZ997" i="174"/>
  <c r="BC997" i="174"/>
  <c r="BC949" i="174"/>
  <c r="BA949" i="174"/>
  <c r="AZ949" i="174"/>
  <c r="BA872" i="174"/>
  <c r="AZ872" i="174"/>
  <c r="BC872" i="174"/>
  <c r="AZ833" i="174"/>
  <c r="BC833" i="174"/>
  <c r="BA833" i="174"/>
  <c r="BC718" i="174"/>
  <c r="BA775" i="174"/>
  <c r="AZ775" i="174"/>
  <c r="BC775" i="174"/>
  <c r="BC840" i="174"/>
  <c r="BA840" i="174"/>
  <c r="AZ840" i="174"/>
  <c r="BC733" i="174"/>
  <c r="AZ889" i="174"/>
  <c r="BC889" i="174"/>
  <c r="BA889" i="174"/>
  <c r="BC763" i="174"/>
  <c r="AZ834" i="174"/>
  <c r="BC834" i="174"/>
  <c r="BA834" i="174"/>
  <c r="BC742" i="174"/>
  <c r="BA898" i="174"/>
  <c r="AZ898" i="174"/>
  <c r="BC898" i="174"/>
  <c r="AZ952" i="174"/>
  <c r="BA952" i="174"/>
  <c r="BC952" i="174"/>
  <c r="AZ937" i="174"/>
  <c r="BA937" i="174"/>
  <c r="BC937" i="174"/>
  <c r="BA961" i="174"/>
  <c r="BC961" i="174"/>
  <c r="AZ961" i="174"/>
  <c r="BC753" i="174"/>
  <c r="BC927" i="174"/>
  <c r="BA927" i="174"/>
  <c r="AZ927" i="174"/>
  <c r="BC844" i="174"/>
  <c r="BA844" i="174"/>
  <c r="AZ844" i="174"/>
  <c r="AZ924" i="174"/>
  <c r="BA924" i="174"/>
  <c r="BC924" i="174"/>
  <c r="BA826" i="174"/>
  <c r="AZ826" i="174"/>
  <c r="BC826" i="174"/>
  <c r="BA787" i="174"/>
  <c r="BC787" i="174"/>
  <c r="AZ787" i="174"/>
  <c r="BC758" i="174"/>
  <c r="BC740" i="174"/>
  <c r="BA943" i="174"/>
  <c r="AZ943" i="174"/>
  <c r="BC943" i="174"/>
  <c r="BC728" i="174"/>
  <c r="BA926" i="174"/>
  <c r="BC926" i="174"/>
  <c r="AZ926" i="174"/>
  <c r="BA985" i="174"/>
  <c r="AZ985" i="174"/>
  <c r="BC985" i="174"/>
  <c r="BC770" i="174"/>
  <c r="BC893" i="174"/>
  <c r="BA893" i="174"/>
  <c r="AZ893" i="174"/>
  <c r="BC755" i="174"/>
  <c r="BA819" i="174"/>
  <c r="BC819" i="174"/>
  <c r="AZ819" i="174"/>
  <c r="BC699" i="174"/>
  <c r="BA788" i="174"/>
  <c r="AZ788" i="174"/>
  <c r="BC788" i="174"/>
  <c r="BC749" i="174"/>
  <c r="AZ941" i="174"/>
  <c r="BC941" i="174"/>
  <c r="BA941" i="174"/>
  <c r="BC768" i="174"/>
  <c r="BC845" i="174"/>
  <c r="BA845" i="174"/>
  <c r="AZ845" i="174"/>
  <c r="BC765" i="174"/>
  <c r="BC822" i="174"/>
  <c r="BA822" i="174"/>
  <c r="AZ822" i="174"/>
  <c r="BC696" i="174"/>
  <c r="BC746" i="174"/>
  <c r="BC737" i="174"/>
  <c r="BA862" i="174"/>
  <c r="AZ862" i="174"/>
  <c r="BC862" i="174"/>
  <c r="BC796" i="174"/>
  <c r="BA796" i="174"/>
  <c r="AZ796" i="174"/>
  <c r="AZ984" i="174"/>
  <c r="BA984" i="174"/>
  <c r="BC984" i="174"/>
  <c r="BA857" i="174"/>
  <c r="BC857" i="174"/>
  <c r="AZ857" i="174"/>
  <c r="BA886" i="174"/>
  <c r="AZ886" i="174"/>
  <c r="BC886" i="174"/>
  <c r="BC719" i="174"/>
  <c r="BC762" i="174"/>
  <c r="AZ994" i="174"/>
  <c r="BA994" i="174"/>
  <c r="BC994" i="174"/>
  <c r="BC899" i="174"/>
  <c r="BA899" i="174"/>
  <c r="AZ899" i="174"/>
  <c r="BC825" i="174"/>
  <c r="BA825" i="174"/>
  <c r="AZ825" i="174"/>
  <c r="BA782" i="174"/>
  <c r="BC782" i="174"/>
  <c r="AZ782" i="174"/>
  <c r="BC759" i="174"/>
  <c r="BC973" i="174"/>
  <c r="BA973" i="174"/>
  <c r="AZ973" i="174"/>
  <c r="BC836" i="174"/>
  <c r="BA836" i="174"/>
  <c r="AZ836" i="174"/>
  <c r="BC817" i="174"/>
  <c r="BA817" i="174"/>
  <c r="AZ817" i="174"/>
  <c r="BC987" i="174"/>
  <c r="BA987" i="174"/>
  <c r="AZ987" i="174"/>
  <c r="BC906" i="174"/>
  <c r="BA906" i="174"/>
  <c r="AZ906" i="174"/>
  <c r="BC757" i="174"/>
  <c r="BC761" i="174"/>
  <c r="AZ911" i="174"/>
  <c r="BC911" i="174"/>
  <c r="BA911" i="174"/>
  <c r="AZ873" i="174"/>
  <c r="BA873" i="174"/>
  <c r="BC873" i="174"/>
  <c r="BA854" i="174"/>
  <c r="AZ854" i="174"/>
  <c r="BC854" i="174"/>
  <c r="BC721" i="174"/>
  <c r="BC867" i="174"/>
  <c r="BA867" i="174"/>
  <c r="AZ867" i="174"/>
  <c r="AZ981" i="174"/>
  <c r="BC981" i="174"/>
  <c r="BA981" i="174"/>
  <c r="BC732" i="174"/>
  <c r="BC859" i="174"/>
  <c r="AZ859" i="174"/>
  <c r="BA859" i="174"/>
  <c r="BC824" i="174"/>
  <c r="BA824" i="174"/>
  <c r="AZ824" i="174"/>
  <c r="BC901" i="174"/>
  <c r="BA901" i="174"/>
  <c r="AZ901" i="174"/>
  <c r="AZ861" i="174"/>
  <c r="BC861" i="174"/>
  <c r="BA861" i="174"/>
  <c r="BC964" i="174"/>
  <c r="BA964" i="174"/>
  <c r="AZ964" i="174"/>
  <c r="AZ832" i="174"/>
  <c r="BA832" i="174"/>
  <c r="BC832" i="174"/>
  <c r="BC865" i="174"/>
  <c r="AZ865" i="174"/>
  <c r="BA865" i="174"/>
  <c r="BA890" i="174"/>
  <c r="AZ890" i="174"/>
  <c r="BC890" i="174"/>
  <c r="AZ951" i="174"/>
  <c r="BC951" i="174"/>
  <c r="BA951" i="174"/>
  <c r="BA784" i="174"/>
  <c r="AZ784" i="174"/>
  <c r="BC784" i="174"/>
  <c r="BC760" i="174"/>
  <c r="BC942" i="174"/>
  <c r="AZ942" i="174"/>
  <c r="BA942" i="174"/>
  <c r="BC903" i="174"/>
  <c r="AZ903" i="174"/>
  <c r="BA903" i="174"/>
  <c r="BC754" i="174"/>
  <c r="BC786" i="174"/>
  <c r="BA786" i="174"/>
  <c r="AZ786" i="174"/>
  <c r="BC863" i="174"/>
  <c r="BA863" i="174"/>
  <c r="AZ863" i="174"/>
  <c r="AZ776" i="174"/>
  <c r="BC776" i="174"/>
  <c r="BA776" i="174"/>
  <c r="BA965" i="174"/>
  <c r="AZ965" i="174"/>
  <c r="BC965" i="174"/>
  <c r="BC771" i="174"/>
  <c r="BC912" i="174"/>
  <c r="BA912" i="174"/>
  <c r="AZ912" i="174"/>
  <c r="AZ829" i="174"/>
  <c r="BC829" i="174"/>
  <c r="BA829" i="174"/>
  <c r="BC686" i="174"/>
  <c r="BC722" i="174"/>
  <c r="BC810" i="174"/>
  <c r="AZ810" i="174"/>
  <c r="BA810" i="174"/>
  <c r="BA918" i="174"/>
  <c r="AZ918" i="174"/>
  <c r="BC918" i="174"/>
  <c r="AZ885" i="174"/>
  <c r="BA885" i="174"/>
  <c r="BC885" i="174"/>
  <c r="BC813" i="174"/>
  <c r="BA813" i="174"/>
  <c r="AZ813" i="174"/>
  <c r="BA945" i="174"/>
  <c r="AZ945" i="174"/>
  <c r="BC945" i="174"/>
  <c r="BC876" i="174"/>
  <c r="BA876" i="174"/>
  <c r="AZ876" i="174"/>
  <c r="BA871" i="174"/>
  <c r="AZ871" i="174"/>
  <c r="BC871" i="174"/>
  <c r="BC706" i="174"/>
  <c r="AZ831" i="174"/>
  <c r="BC831" i="174"/>
  <c r="BA831" i="174"/>
  <c r="BC928" i="174"/>
  <c r="AZ928" i="174"/>
  <c r="BA928" i="174"/>
  <c r="BC688" i="174"/>
  <c r="BA967" i="174"/>
  <c r="BC967" i="174"/>
  <c r="AZ967" i="174"/>
  <c r="AZ851" i="174"/>
  <c r="BC851" i="174"/>
  <c r="BA851" i="174"/>
  <c r="BA986" i="174"/>
  <c r="AZ986" i="174"/>
  <c r="BC986" i="174"/>
  <c r="BC701" i="174"/>
  <c r="BA811" i="174"/>
  <c r="AZ811" i="174"/>
  <c r="BC811" i="174"/>
  <c r="BC990" i="174"/>
  <c r="BA990" i="174"/>
  <c r="AZ990" i="174"/>
  <c r="BA963" i="174"/>
  <c r="BC963" i="174"/>
  <c r="AZ963" i="174"/>
  <c r="BC723" i="174"/>
  <c r="BC848" i="174"/>
  <c r="BA848" i="174"/>
  <c r="AZ848" i="174"/>
  <c r="BA778" i="174"/>
  <c r="AZ778" i="174"/>
  <c r="BC778" i="174"/>
  <c r="BC709" i="174"/>
  <c r="BA860" i="174"/>
  <c r="AZ860" i="174"/>
  <c r="BC860" i="174"/>
  <c r="BC977" i="174"/>
  <c r="BA977" i="174"/>
  <c r="AZ977" i="174"/>
  <c r="BA894" i="174"/>
  <c r="AZ894" i="174"/>
  <c r="BC894" i="174"/>
  <c r="AZ913" i="174"/>
  <c r="BA913" i="174"/>
  <c r="BC913" i="174"/>
  <c r="BA970" i="174"/>
  <c r="AZ970" i="174"/>
  <c r="BC970" i="174"/>
  <c r="BA870" i="174"/>
  <c r="BC870" i="174"/>
  <c r="AZ870" i="174"/>
  <c r="BA878" i="174"/>
  <c r="AZ878" i="174"/>
  <c r="BC878" i="174"/>
  <c r="BC705" i="174"/>
  <c r="BA960" i="174"/>
  <c r="AZ960" i="174"/>
  <c r="BC960" i="174"/>
  <c r="AZ820" i="174"/>
  <c r="BC820" i="174"/>
  <c r="BA820" i="174"/>
  <c r="AZ791" i="174"/>
  <c r="BA791" i="174"/>
  <c r="BC791" i="174"/>
  <c r="BC702" i="174"/>
  <c r="BC752" i="174"/>
  <c r="BC697" i="174"/>
  <c r="BC932" i="174"/>
  <c r="BA932" i="174"/>
  <c r="AZ932" i="174"/>
  <c r="BA902" i="174"/>
  <c r="BC902" i="174"/>
  <c r="AZ902" i="174"/>
  <c r="BC802" i="174"/>
  <c r="BA802" i="174"/>
  <c r="AZ802" i="174"/>
  <c r="BC714" i="174"/>
  <c r="BA846" i="174"/>
  <c r="AZ846" i="174"/>
  <c r="BC846" i="174"/>
  <c r="BC929" i="174"/>
  <c r="AZ929" i="174"/>
  <c r="BA929" i="174"/>
  <c r="AZ982" i="174"/>
  <c r="BA982" i="174"/>
  <c r="BC982" i="174"/>
  <c r="AZ887" i="174"/>
  <c r="BA887" i="174"/>
  <c r="BC887" i="174"/>
  <c r="BA884" i="174"/>
  <c r="BC884" i="174"/>
  <c r="AZ884" i="174"/>
  <c r="BC715" i="174"/>
  <c r="BC707" i="174"/>
  <c r="BC743" i="174"/>
  <c r="BC766" i="174"/>
  <c r="BC781" i="174"/>
  <c r="AZ781" i="174"/>
  <c r="BA781" i="174"/>
  <c r="BC916" i="174"/>
  <c r="AZ916" i="174"/>
  <c r="BA916" i="174"/>
  <c r="BC708" i="174"/>
  <c r="BA830" i="174"/>
  <c r="AZ830" i="174"/>
  <c r="BC830" i="174"/>
  <c r="BA805" i="174"/>
  <c r="AZ805" i="174"/>
  <c r="BC805" i="174"/>
  <c r="BC933" i="174"/>
  <c r="BA933" i="174"/>
  <c r="AZ933" i="174"/>
  <c r="BC717" i="174"/>
  <c r="BC925" i="174"/>
  <c r="BA925" i="174"/>
  <c r="AZ925" i="174"/>
  <c r="BC769" i="174"/>
  <c r="BC772" i="174"/>
  <c r="BA772" i="174"/>
  <c r="AZ772" i="174"/>
  <c r="BC801" i="174"/>
  <c r="AZ801" i="174"/>
  <c r="BA801" i="174"/>
  <c r="AZ998" i="174"/>
  <c r="BA998" i="174"/>
  <c r="BC998" i="174"/>
  <c r="AG771" i="174" l="1"/>
  <c r="AJ771" i="174" s="1"/>
  <c r="AG766" i="174"/>
  <c r="AJ766" i="174" s="1"/>
  <c r="AG765" i="174"/>
  <c r="AJ765" i="174" s="1"/>
  <c r="AG764" i="174"/>
  <c r="AJ764" i="174" s="1"/>
  <c r="AG762" i="174"/>
  <c r="AJ762" i="174" s="1"/>
  <c r="AG761" i="174"/>
  <c r="AJ761" i="174" s="1"/>
  <c r="AG760" i="174"/>
  <c r="AJ760" i="174" s="1"/>
  <c r="AG759" i="174"/>
  <c r="AJ759" i="174" s="1"/>
  <c r="AG763" i="174"/>
  <c r="AJ763" i="174" s="1"/>
  <c r="AG758" i="174"/>
  <c r="AJ758" i="174" s="1"/>
  <c r="AG770" i="174"/>
  <c r="AJ770" i="174" s="1"/>
  <c r="AG769" i="174"/>
  <c r="AJ769" i="174" s="1"/>
  <c r="AG768" i="174"/>
  <c r="AJ768" i="174" s="1"/>
  <c r="AG767" i="174"/>
  <c r="AJ767" i="174" s="1"/>
  <c r="AZ764" i="174" l="1"/>
  <c r="BA764" i="174"/>
  <c r="BD764" i="174"/>
  <c r="AZ758" i="174"/>
  <c r="BD758" i="174"/>
  <c r="BA758" i="174"/>
  <c r="AZ760" i="174"/>
  <c r="BA760" i="174"/>
  <c r="BD760" i="174"/>
  <c r="AZ769" i="174"/>
  <c r="BD769" i="174"/>
  <c r="BA769" i="174"/>
  <c r="AZ762" i="174"/>
  <c r="BA762" i="174"/>
  <c r="BD762" i="174"/>
  <c r="BD765" i="174"/>
  <c r="AZ765" i="174"/>
  <c r="BA765" i="174"/>
  <c r="BA763" i="174"/>
  <c r="AZ763" i="174"/>
  <c r="BD763" i="174"/>
  <c r="AZ761" i="174"/>
  <c r="BD761" i="174"/>
  <c r="BA761" i="174"/>
  <c r="BD766" i="174"/>
  <c r="AZ766" i="174"/>
  <c r="BA766" i="174"/>
  <c r="BA768" i="174"/>
  <c r="AZ768" i="174"/>
  <c r="BD768" i="174"/>
  <c r="AZ759" i="174"/>
  <c r="BA759" i="174"/>
  <c r="BD759" i="174"/>
  <c r="BA767" i="174"/>
  <c r="AZ767" i="174"/>
  <c r="BD767" i="174"/>
  <c r="BA770" i="174"/>
  <c r="BD770" i="174"/>
  <c r="AZ770" i="174"/>
  <c r="BA771" i="174"/>
  <c r="AZ771" i="174"/>
  <c r="BD771" i="174"/>
  <c r="K4" i="99" l="1"/>
  <c r="K1" i="99" s="1"/>
  <c r="K34" i="99" l="1"/>
  <c r="AD6" i="174"/>
  <c r="AD507" i="174" l="1"/>
  <c r="AD617" i="174"/>
  <c r="AD607" i="174"/>
  <c r="AD376" i="174"/>
  <c r="AD463" i="174"/>
  <c r="AD525" i="174"/>
  <c r="AD340" i="174"/>
  <c r="AD359" i="174"/>
  <c r="AD377" i="174"/>
  <c r="AD479" i="174"/>
  <c r="AD249" i="174"/>
  <c r="AD402" i="174"/>
  <c r="AD348" i="174"/>
  <c r="AD395" i="174"/>
  <c r="AD311" i="174"/>
  <c r="AD461" i="174"/>
  <c r="AD735" i="174"/>
  <c r="AD721" i="174"/>
  <c r="AD415" i="174"/>
  <c r="AD613" i="174"/>
  <c r="AD458" i="174"/>
  <c r="AD258" i="174"/>
  <c r="AD694" i="174"/>
  <c r="AD240" i="174"/>
  <c r="AD231" i="174"/>
  <c r="AD389" i="174"/>
  <c r="AD645" i="174"/>
  <c r="AD685" i="174"/>
  <c r="AD411" i="174"/>
  <c r="AD227" i="174"/>
  <c r="AD256" i="174"/>
  <c r="AD520" i="174"/>
  <c r="AD358" i="174"/>
  <c r="AD743" i="174"/>
  <c r="AD619" i="174"/>
  <c r="AD697" i="174"/>
  <c r="AD681" i="174"/>
  <c r="AD445" i="174"/>
  <c r="AD223" i="174"/>
  <c r="AD480" i="174"/>
  <c r="AD282" i="174"/>
  <c r="AD513" i="174"/>
  <c r="AD417" i="174"/>
  <c r="AD317" i="174"/>
  <c r="AD717" i="174"/>
  <c r="AD20" i="174"/>
  <c r="AD15" i="174"/>
  <c r="AD180" i="174"/>
  <c r="AD137" i="174"/>
  <c r="AD245" i="174"/>
  <c r="AD336" i="174"/>
  <c r="AD426" i="174"/>
  <c r="AD518" i="174"/>
  <c r="AD608" i="174"/>
  <c r="AD688" i="174"/>
  <c r="AD94" i="174"/>
  <c r="AD75" i="174"/>
  <c r="AD175" i="174"/>
  <c r="AD304" i="174"/>
  <c r="AD407" i="174"/>
  <c r="AD501" i="174"/>
  <c r="AD595" i="174"/>
  <c r="AD603" i="174"/>
  <c r="AD43" i="174"/>
  <c r="AD16" i="174"/>
  <c r="AD52" i="174"/>
  <c r="AD97" i="174"/>
  <c r="AD197" i="174"/>
  <c r="AD287" i="174"/>
  <c r="AD384" i="174"/>
  <c r="AD476" i="174"/>
  <c r="AD560" i="174"/>
  <c r="AD648" i="174"/>
  <c r="AD738" i="174"/>
  <c r="AD174" i="174"/>
  <c r="AD135" i="174"/>
  <c r="AD262" i="174"/>
  <c r="AD349" i="174"/>
  <c r="AD455" i="174"/>
  <c r="AD555" i="174"/>
  <c r="AD653" i="174"/>
  <c r="AD643" i="174"/>
  <c r="AD629" i="174"/>
  <c r="AD351" i="174"/>
  <c r="AD609" i="174"/>
  <c r="AD18" i="174"/>
  <c r="AD44" i="174"/>
  <c r="AD30" i="174"/>
  <c r="AD32" i="174"/>
  <c r="AD39" i="174"/>
  <c r="AD156" i="174"/>
  <c r="AD73" i="174"/>
  <c r="AD121" i="174"/>
  <c r="AD173" i="174"/>
  <c r="AD213" i="174"/>
  <c r="AD271" i="174"/>
  <c r="AD312" i="174"/>
  <c r="AD356" i="174"/>
  <c r="AD410" i="174"/>
  <c r="AD450" i="174"/>
  <c r="AD494" i="174"/>
  <c r="AD544" i="174"/>
  <c r="AD584" i="174"/>
  <c r="AD624" i="174"/>
  <c r="AD672" i="174"/>
  <c r="AD714" i="174"/>
  <c r="AD70" i="174"/>
  <c r="AD118" i="174"/>
  <c r="AD51" i="174"/>
  <c r="AD111" i="174"/>
  <c r="AD159" i="174"/>
  <c r="AD232" i="174"/>
  <c r="AD278" i="174"/>
  <c r="AD333" i="174"/>
  <c r="AD379" i="174"/>
  <c r="AD429" i="174"/>
  <c r="AD485" i="174"/>
  <c r="AD531" i="174"/>
  <c r="AD571" i="174"/>
  <c r="AD633" i="174"/>
  <c r="AD677" i="174"/>
  <c r="AD10" i="174"/>
  <c r="AD84" i="174"/>
  <c r="AD53" i="174"/>
  <c r="AD14" i="174"/>
  <c r="AD145" i="174"/>
  <c r="AD434" i="174"/>
  <c r="AD698" i="174"/>
  <c r="AD219" i="174"/>
  <c r="AD511" i="174"/>
  <c r="AD25" i="174"/>
  <c r="AD11" i="174"/>
  <c r="AD105" i="174"/>
  <c r="AD392" i="174"/>
  <c r="AD656" i="174"/>
  <c r="AD143" i="174"/>
  <c r="AD467" i="174"/>
  <c r="AD26" i="174"/>
  <c r="AD12" i="174"/>
  <c r="AD188" i="174"/>
  <c r="AD346" i="174"/>
  <c r="AD616" i="174"/>
  <c r="AD83" i="174"/>
  <c r="AD421" i="174"/>
  <c r="AD715" i="174"/>
  <c r="AD257" i="174"/>
  <c r="AD237" i="174"/>
  <c r="AD510" i="174"/>
  <c r="AD86" i="174"/>
  <c r="AD296" i="174"/>
  <c r="AD587" i="174"/>
  <c r="AD120" i="174"/>
  <c r="AD31" i="174"/>
  <c r="AD263" i="174"/>
  <c r="AD536" i="174"/>
  <c r="AD110" i="174"/>
  <c r="AD325" i="174"/>
  <c r="AD623" i="174"/>
  <c r="AD144" i="174"/>
  <c r="AD314" i="174"/>
  <c r="AD404" i="174"/>
  <c r="AD496" i="174"/>
  <c r="AD586" i="174"/>
  <c r="AD666" i="174"/>
  <c r="AD50" i="174"/>
  <c r="AD221" i="174"/>
  <c r="AD244" i="174"/>
  <c r="AD343" i="174"/>
  <c r="AD449" i="174"/>
  <c r="AD541" i="174"/>
  <c r="AD707" i="174"/>
  <c r="AD17" i="174"/>
  <c r="AD128" i="174"/>
  <c r="AD247" i="174"/>
  <c r="AD60" i="174"/>
  <c r="AD295" i="174"/>
  <c r="AD568" i="174"/>
  <c r="AD182" i="174"/>
  <c r="AD361" i="174"/>
  <c r="AD661" i="174"/>
  <c r="AD61" i="174"/>
  <c r="AD23" i="174"/>
  <c r="AD255" i="174"/>
  <c r="AD528" i="174"/>
  <c r="AD102" i="174"/>
  <c r="AD315" i="174"/>
  <c r="AD605" i="174"/>
  <c r="AD136" i="174"/>
  <c r="AD24" i="174"/>
  <c r="AD205" i="174"/>
  <c r="AD486" i="174"/>
  <c r="AD746" i="174"/>
  <c r="AD270" i="174"/>
  <c r="AD563" i="174"/>
  <c r="AD92" i="174"/>
  <c r="AD22" i="174"/>
  <c r="AD89" i="174"/>
  <c r="AD374" i="174"/>
  <c r="AD640" i="174"/>
  <c r="AD127" i="174"/>
  <c r="AD447" i="174"/>
  <c r="AD747" i="174"/>
  <c r="AD27" i="174"/>
  <c r="AD113" i="174"/>
  <c r="AD400" i="174"/>
  <c r="AD664" i="174"/>
  <c r="AD151" i="174"/>
  <c r="AD475" i="174"/>
  <c r="AD34" i="174"/>
  <c r="AD265" i="174"/>
  <c r="AD360" i="174"/>
  <c r="AD452" i="174"/>
  <c r="AD538" i="174"/>
  <c r="AD626" i="174"/>
  <c r="AD716" i="174"/>
  <c r="AD154" i="174"/>
  <c r="AD199" i="174"/>
  <c r="AD298" i="174"/>
  <c r="AD391" i="174"/>
  <c r="AD495" i="174"/>
  <c r="AD727" i="174"/>
  <c r="AD41" i="174"/>
  <c r="AD196" i="174"/>
  <c r="AD28" i="174"/>
  <c r="AD81" i="174"/>
  <c r="AD366" i="174"/>
  <c r="AD632" i="174"/>
  <c r="AD119" i="174"/>
  <c r="AD437" i="174"/>
  <c r="AD737" i="174"/>
  <c r="AD273" i="174"/>
  <c r="AD164" i="174"/>
  <c r="AD320" i="174"/>
  <c r="AD592" i="174"/>
  <c r="AD59" i="174"/>
  <c r="AD387" i="174"/>
  <c r="AD689" i="174"/>
  <c r="AD229" i="174"/>
  <c r="AD47" i="174"/>
  <c r="AD279" i="174"/>
  <c r="AD552" i="174"/>
  <c r="AD130" i="174"/>
  <c r="AD341" i="174"/>
  <c r="AD641" i="174"/>
  <c r="AD208" i="174"/>
  <c r="AD153" i="174"/>
  <c r="AD442" i="174"/>
  <c r="AD706" i="174"/>
  <c r="AD224" i="174"/>
  <c r="AD521" i="174"/>
  <c r="AD33" i="174"/>
  <c r="AD8" i="174"/>
  <c r="AD189" i="174"/>
  <c r="AD468" i="174"/>
  <c r="AD730" i="174"/>
  <c r="AD250" i="174"/>
  <c r="AD547" i="174"/>
  <c r="AD76" i="174"/>
  <c r="AD289" i="174"/>
  <c r="AD386" i="174"/>
  <c r="AD470" i="174"/>
  <c r="AD562" i="174"/>
  <c r="AD650" i="174"/>
  <c r="AD732" i="174"/>
  <c r="AD198" i="174"/>
  <c r="AD226" i="174"/>
  <c r="AD319" i="174"/>
  <c r="AD423" i="174"/>
  <c r="AD523" i="174"/>
  <c r="AD42" i="174"/>
  <c r="AD104" i="174"/>
  <c r="AD161" i="174"/>
  <c r="AD40" i="174"/>
  <c r="AD225" i="174"/>
  <c r="AD502" i="174"/>
  <c r="AD78" i="174"/>
  <c r="AD288" i="174"/>
  <c r="AD579" i="174"/>
  <c r="AD112" i="174"/>
  <c r="AD38" i="174"/>
  <c r="AD181" i="174"/>
  <c r="AD460" i="174"/>
  <c r="AD722" i="174"/>
  <c r="AD242" i="174"/>
  <c r="AD539" i="174"/>
  <c r="AD68" i="174"/>
  <c r="AD56" i="174"/>
  <c r="AD129" i="174"/>
  <c r="AD418" i="174"/>
  <c r="AD680" i="174"/>
  <c r="AD167" i="174"/>
  <c r="AD493" i="174"/>
  <c r="AD9" i="174"/>
  <c r="AD36" i="174"/>
  <c r="AD148" i="174"/>
  <c r="AD303" i="174"/>
  <c r="AD576" i="174"/>
  <c r="AD190" i="174"/>
  <c r="AD369" i="174"/>
  <c r="AD669" i="174"/>
  <c r="AD69" i="174"/>
  <c r="AD172" i="174"/>
  <c r="AD328" i="174"/>
  <c r="AD600" i="174"/>
  <c r="AD67" i="174"/>
  <c r="AD399" i="174"/>
  <c r="AD699" i="174"/>
  <c r="AD239" i="174"/>
  <c r="AD330" i="174"/>
  <c r="AD428" i="174"/>
  <c r="AD522" i="174"/>
  <c r="AD602" i="174"/>
  <c r="AD690" i="174"/>
  <c r="AD138" i="174"/>
  <c r="AD99" i="174"/>
  <c r="AD272" i="174"/>
  <c r="AD371" i="174"/>
  <c r="AD469" i="174"/>
  <c r="AD565" i="174"/>
  <c r="AD671" i="174"/>
  <c r="AD19" i="174"/>
  <c r="AD77" i="174"/>
  <c r="AD169" i="174"/>
  <c r="AD267" i="174"/>
  <c r="AD352" i="174"/>
  <c r="AD446" i="174"/>
  <c r="AD540" i="174"/>
  <c r="AD620" i="174"/>
  <c r="AD710" i="174"/>
  <c r="AD106" i="174"/>
  <c r="AD107" i="174"/>
  <c r="AD228" i="174"/>
  <c r="AD329" i="174"/>
  <c r="AD425" i="174"/>
  <c r="AD527" i="174"/>
  <c r="AD627" i="174"/>
  <c r="AD723" i="174"/>
  <c r="AD80" i="174"/>
  <c r="AD57" i="174"/>
  <c r="AD293" i="174"/>
  <c r="AD390" i="174"/>
  <c r="AD484" i="174"/>
  <c r="AD566" i="174"/>
  <c r="AD654" i="174"/>
  <c r="AD744" i="174"/>
  <c r="AD202" i="174"/>
  <c r="AD248" i="174"/>
  <c r="AD347" i="174"/>
  <c r="AD443" i="174"/>
  <c r="AD545" i="174"/>
  <c r="AD338" i="174"/>
  <c r="AD610" i="174"/>
  <c r="AD183" i="174"/>
  <c r="AD477" i="174"/>
  <c r="AD100" i="174"/>
  <c r="AD291" i="174"/>
  <c r="AD564" i="174"/>
  <c r="AD178" i="174"/>
  <c r="AD355" i="174"/>
  <c r="AD657" i="174"/>
  <c r="AD235" i="174"/>
  <c r="AD508" i="174"/>
  <c r="AD62" i="174"/>
  <c r="AD375" i="174"/>
  <c r="AD297" i="174"/>
  <c r="AD570" i="174"/>
  <c r="AD206" i="174"/>
  <c r="AD431" i="174"/>
  <c r="AD729" i="174"/>
  <c r="AD251" i="174"/>
  <c r="AD524" i="174"/>
  <c r="AD90" i="174"/>
  <c r="AD611" i="174"/>
  <c r="AD719" i="174"/>
  <c r="AD160" i="174"/>
  <c r="AD125" i="174"/>
  <c r="AD209" i="174"/>
  <c r="AD307" i="174"/>
  <c r="AD406" i="174"/>
  <c r="AD490" i="174"/>
  <c r="AD580" i="174"/>
  <c r="AD668" i="174"/>
  <c r="AD750" i="174"/>
  <c r="AD55" i="174"/>
  <c r="AD155" i="174"/>
  <c r="AD274" i="174"/>
  <c r="AD373" i="174"/>
  <c r="AD481" i="174"/>
  <c r="AD567" i="174"/>
  <c r="AD673" i="174"/>
  <c r="AD29" i="174"/>
  <c r="AD124" i="174"/>
  <c r="AD253" i="174"/>
  <c r="AD344" i="174"/>
  <c r="AD432" i="174"/>
  <c r="AD526" i="174"/>
  <c r="AD614" i="174"/>
  <c r="AD696" i="174"/>
  <c r="AD142" i="174"/>
  <c r="AD195" i="174"/>
  <c r="AD294" i="174"/>
  <c r="AD397" i="174"/>
  <c r="AD499" i="174"/>
  <c r="AD585" i="174"/>
  <c r="AD478" i="174"/>
  <c r="AD740" i="174"/>
  <c r="AD327" i="174"/>
  <c r="AD625" i="174"/>
  <c r="AD149" i="174"/>
  <c r="AD430" i="174"/>
  <c r="AD692" i="174"/>
  <c r="AD179" i="174"/>
  <c r="AD505" i="174"/>
  <c r="AD64" i="174"/>
  <c r="AD372" i="174"/>
  <c r="AD638" i="174"/>
  <c r="AD230" i="174"/>
  <c r="AD529" i="174"/>
  <c r="AD436" i="174"/>
  <c r="AD700" i="174"/>
  <c r="AD280" i="174"/>
  <c r="AD573" i="174"/>
  <c r="AD109" i="174"/>
  <c r="AD388" i="174"/>
  <c r="AD652" i="174"/>
  <c r="AD589" i="174"/>
  <c r="AD647" i="174"/>
  <c r="AD691" i="174"/>
  <c r="AD749" i="174"/>
  <c r="AD48" i="174"/>
  <c r="AD184" i="174"/>
  <c r="AD101" i="174"/>
  <c r="AD141" i="174"/>
  <c r="AD193" i="174"/>
  <c r="AD241" i="174"/>
  <c r="AD283" i="174"/>
  <c r="AD332" i="174"/>
  <c r="AD380" i="174"/>
  <c r="AD422" i="174"/>
  <c r="AD472" i="174"/>
  <c r="AD514" i="174"/>
  <c r="AD556" i="174"/>
  <c r="AD604" i="174"/>
  <c r="AD644" i="174"/>
  <c r="AD684" i="174"/>
  <c r="AD734" i="174"/>
  <c r="AD82" i="174"/>
  <c r="AD122" i="174"/>
  <c r="AD79" i="174"/>
  <c r="AD131" i="174"/>
  <c r="AD171" i="174"/>
  <c r="AD254" i="174"/>
  <c r="AD300" i="174"/>
  <c r="AD345" i="174"/>
  <c r="AD403" i="174"/>
  <c r="AD451" i="174"/>
  <c r="AD497" i="174"/>
  <c r="AD551" i="174"/>
  <c r="AD591" i="174"/>
  <c r="AD649" i="174"/>
  <c r="AD703" i="174"/>
  <c r="AD751" i="174"/>
  <c r="AD45" i="174"/>
  <c r="AD108" i="174"/>
  <c r="AD200" i="174"/>
  <c r="AD165" i="174"/>
  <c r="AD277" i="174"/>
  <c r="AD318" i="174"/>
  <c r="AD364" i="174"/>
  <c r="AD416" i="174"/>
  <c r="AD456" i="174"/>
  <c r="AD500" i="174"/>
  <c r="AD550" i="174"/>
  <c r="AD590" i="174"/>
  <c r="AD630" i="174"/>
  <c r="AD678" i="174"/>
  <c r="AD720" i="174"/>
  <c r="AD54" i="174"/>
  <c r="AD166" i="174"/>
  <c r="AD95" i="174"/>
  <c r="AD211" i="174"/>
  <c r="AD276" i="174"/>
  <c r="AD323" i="174"/>
  <c r="AD367" i="174"/>
  <c r="AD427" i="174"/>
  <c r="AD473" i="174"/>
  <c r="AD519" i="174"/>
  <c r="AD569" i="174"/>
  <c r="AD621" i="174"/>
  <c r="AD412" i="174"/>
  <c r="AD546" i="174"/>
  <c r="AD674" i="174"/>
  <c r="AD162" i="174"/>
  <c r="AD252" i="174"/>
  <c r="AD401" i="174"/>
  <c r="AD549" i="174"/>
  <c r="AD701" i="174"/>
  <c r="AD85" i="174"/>
  <c r="AD217" i="174"/>
  <c r="AD362" i="174"/>
  <c r="AD498" i="174"/>
  <c r="AD628" i="174"/>
  <c r="AD66" i="174"/>
  <c r="AD115" i="174"/>
  <c r="AD284" i="174"/>
  <c r="AD433" i="174"/>
  <c r="AD575" i="174"/>
  <c r="AD731" i="174"/>
  <c r="AD132" i="174"/>
  <c r="AD301" i="174"/>
  <c r="AD440" i="174"/>
  <c r="AD574" i="174"/>
  <c r="AD704" i="174"/>
  <c r="AD210" i="174"/>
  <c r="AD302" i="174"/>
  <c r="AD453" i="174"/>
  <c r="AD593" i="174"/>
  <c r="AD368" i="174"/>
  <c r="AD504" i="174"/>
  <c r="AD634" i="174"/>
  <c r="AD58" i="174"/>
  <c r="AD207" i="174"/>
  <c r="AD353" i="174"/>
  <c r="AD503" i="174"/>
  <c r="AD655" i="174"/>
  <c r="AD168" i="174"/>
  <c r="AD177" i="174"/>
  <c r="AD316" i="174"/>
  <c r="AD454" i="174"/>
  <c r="AD588" i="174"/>
  <c r="AD718" i="174"/>
  <c r="AD63" i="174"/>
  <c r="AD139" i="174"/>
  <c r="AD236" i="174"/>
  <c r="AD535" i="174"/>
  <c r="AD88" i="174"/>
  <c r="AD398" i="174"/>
  <c r="AD662" i="174"/>
  <c r="AD260" i="174"/>
  <c r="AD553" i="174"/>
  <c r="AD530" i="174"/>
  <c r="AD146" i="174"/>
  <c r="AD381" i="174"/>
  <c r="AD679" i="174"/>
  <c r="AD133" i="174"/>
  <c r="AD414" i="174"/>
  <c r="AD676" i="174"/>
  <c r="AD163" i="174"/>
  <c r="AD489" i="174"/>
  <c r="AD37" i="174"/>
  <c r="AD354" i="174"/>
  <c r="AD622" i="174"/>
  <c r="AD203" i="174"/>
  <c r="AD509" i="174"/>
  <c r="AD420" i="174"/>
  <c r="AD682" i="174"/>
  <c r="AD264" i="174"/>
  <c r="AD557" i="174"/>
  <c r="AD383" i="174"/>
  <c r="AD683" i="174"/>
  <c r="AD261" i="174"/>
  <c r="AD534" i="174"/>
  <c r="AD150" i="174"/>
  <c r="AD405" i="174"/>
  <c r="AD394" i="174"/>
  <c r="AD658" i="174"/>
  <c r="AD234" i="174"/>
  <c r="AD533" i="174"/>
  <c r="AD35" i="174"/>
  <c r="AD275" i="174"/>
  <c r="AD548" i="174"/>
  <c r="AD114" i="174"/>
  <c r="AD337" i="174"/>
  <c r="AD637" i="174"/>
  <c r="AD65" i="174"/>
  <c r="AD492" i="174"/>
  <c r="AD46" i="174"/>
  <c r="AD357" i="174"/>
  <c r="AD281" i="174"/>
  <c r="AD554" i="174"/>
  <c r="AD170" i="174"/>
  <c r="AD409" i="174"/>
  <c r="AD459" i="174"/>
  <c r="AD13" i="174"/>
  <c r="AD326" i="174"/>
  <c r="AD598" i="174"/>
  <c r="AD103" i="174"/>
  <c r="AD483" i="174"/>
  <c r="AD462" i="174"/>
  <c r="AD724" i="174"/>
  <c r="AD306" i="174"/>
  <c r="AD597" i="174"/>
  <c r="AD192" i="174"/>
  <c r="AD342" i="174"/>
  <c r="AD612" i="174"/>
  <c r="AD87" i="174"/>
  <c r="AD413" i="174"/>
  <c r="AD711" i="174"/>
  <c r="AD285" i="174"/>
  <c r="AD558" i="174"/>
  <c r="AD194" i="174"/>
  <c r="AD435" i="174"/>
  <c r="AD350" i="174"/>
  <c r="AD618" i="174"/>
  <c r="AD191" i="174"/>
  <c r="AD487" i="174"/>
  <c r="AD309" i="174"/>
  <c r="AD599" i="174"/>
  <c r="AD212" i="174"/>
  <c r="AD466" i="174"/>
  <c r="AD728" i="174"/>
  <c r="AD331" i="174"/>
  <c r="AD322" i="174"/>
  <c r="AD594" i="174"/>
  <c r="AD91" i="174"/>
  <c r="AD457" i="174"/>
  <c r="AD216" i="174"/>
  <c r="AD201" i="174"/>
  <c r="AD482" i="174"/>
  <c r="AD742" i="174"/>
  <c r="AD266" i="174"/>
  <c r="AD559" i="174"/>
  <c r="AD116" i="174"/>
  <c r="AD424" i="174"/>
  <c r="AD686" i="174"/>
  <c r="AD286" i="174"/>
  <c r="AD577" i="174"/>
  <c r="AD488" i="174"/>
  <c r="AD748" i="174"/>
  <c r="AD335" i="174"/>
  <c r="AD635" i="174"/>
  <c r="AD152" i="174"/>
  <c r="AD709" i="174"/>
  <c r="AD299" i="174"/>
  <c r="AD572" i="174"/>
  <c r="AD186" i="174"/>
  <c r="AD365" i="174"/>
  <c r="AD665" i="174"/>
  <c r="AD243" i="174"/>
  <c r="AD516" i="174"/>
  <c r="AD134" i="174"/>
  <c r="AD385" i="174"/>
  <c r="AD305" i="174"/>
  <c r="AD578" i="174"/>
  <c r="AD214" i="174"/>
  <c r="AD439" i="174"/>
  <c r="AD739" i="174"/>
  <c r="AD259" i="174"/>
  <c r="AD532" i="174"/>
  <c r="AD98" i="174"/>
  <c r="AD321" i="174"/>
  <c r="AD615" i="174"/>
  <c r="AD49" i="174"/>
  <c r="AD474" i="174"/>
  <c r="AD736" i="174"/>
  <c r="AD339" i="174"/>
  <c r="AD695" i="174"/>
  <c r="AD687" i="174"/>
  <c r="AD204" i="174"/>
  <c r="AD713" i="174"/>
  <c r="AD157" i="174"/>
  <c r="AD438" i="174"/>
  <c r="AD702" i="174"/>
  <c r="AD222" i="174"/>
  <c r="AD517" i="174"/>
  <c r="AD72" i="174"/>
  <c r="AD382" i="174"/>
  <c r="AD646" i="174"/>
  <c r="AD238" i="174"/>
  <c r="AD537" i="174"/>
  <c r="AD444" i="174"/>
  <c r="AD708" i="174"/>
  <c r="AD290" i="174"/>
  <c r="AD581" i="174"/>
  <c r="AD117" i="174"/>
  <c r="AD396" i="174"/>
  <c r="AD660" i="174"/>
  <c r="AD147" i="174"/>
  <c r="AD471" i="174"/>
  <c r="AD21" i="174"/>
  <c r="AD334" i="174"/>
  <c r="AD606" i="174"/>
  <c r="AD187" i="174"/>
  <c r="AD491" i="174"/>
  <c r="AD651" i="174"/>
  <c r="AD745" i="174"/>
  <c r="AD220" i="174"/>
  <c r="AD639" i="174"/>
  <c r="AD233" i="174"/>
  <c r="AD506" i="174"/>
  <c r="AD74" i="174"/>
  <c r="AD292" i="174"/>
  <c r="AD583" i="174"/>
  <c r="AD140" i="174"/>
  <c r="AD448" i="174"/>
  <c r="AD712" i="174"/>
  <c r="AD313" i="174"/>
  <c r="AD601" i="174"/>
  <c r="AD512" i="174"/>
  <c r="AD126" i="174"/>
  <c r="AD363" i="174"/>
  <c r="AD663" i="174"/>
  <c r="AD185" i="174"/>
  <c r="AD464" i="174"/>
  <c r="AD726" i="174"/>
  <c r="AD246" i="174"/>
  <c r="AD543" i="174"/>
  <c r="AD96" i="174"/>
  <c r="AD408" i="174"/>
  <c r="AD670" i="174"/>
  <c r="AD268" i="174"/>
  <c r="AD561" i="174"/>
  <c r="AD667" i="174"/>
  <c r="AD675" i="174"/>
  <c r="AD733" i="174"/>
  <c r="AD631" i="174"/>
  <c r="AD93" i="174"/>
  <c r="AD370" i="174"/>
  <c r="AD636" i="174"/>
  <c r="AD123" i="174"/>
  <c r="AD441" i="174"/>
  <c r="AD741" i="174"/>
  <c r="AD310" i="174"/>
  <c r="AD582" i="174"/>
  <c r="AD218" i="174"/>
  <c r="AD465" i="174"/>
  <c r="AD378" i="174"/>
  <c r="AD642" i="174"/>
  <c r="AD215" i="174"/>
  <c r="AD515" i="174"/>
  <c r="AD176" i="174"/>
  <c r="AD324" i="174"/>
  <c r="AD596" i="174"/>
  <c r="AD71" i="174"/>
  <c r="AD393" i="174"/>
  <c r="AD693" i="174"/>
  <c r="AD269" i="174"/>
  <c r="AD542" i="174"/>
  <c r="AD158" i="174"/>
  <c r="AD419" i="174"/>
  <c r="AD725" i="174"/>
  <c r="AD705" i="174"/>
  <c r="AD659" i="174"/>
  <c r="AD7" i="174" l="1"/>
  <c r="AD1" i="174"/>
  <c r="AD3" i="174" l="1"/>
  <c r="AB683" i="174" l="1"/>
  <c r="AB396" i="174"/>
  <c r="AB624" i="174"/>
  <c r="AB479" i="174"/>
  <c r="AB594" i="174"/>
  <c r="AB215" i="174"/>
  <c r="AB282" i="174"/>
  <c r="AB250" i="174"/>
  <c r="AB638" i="174"/>
  <c r="AB616" i="174"/>
  <c r="AB694" i="174"/>
  <c r="AB377" i="174"/>
  <c r="AB279" i="174"/>
  <c r="AB192" i="174"/>
  <c r="AB468" i="174"/>
  <c r="AB144" i="174"/>
  <c r="AB358" i="174"/>
  <c r="AB602" i="174"/>
  <c r="AB351" i="174"/>
  <c r="AB722" i="174"/>
  <c r="AB389" i="174"/>
  <c r="AB190" i="174"/>
  <c r="AB395" i="174"/>
  <c r="AB604" i="174"/>
  <c r="AB126" i="174"/>
  <c r="AB386" i="174"/>
  <c r="AB619" i="174"/>
  <c r="AB157" i="174"/>
  <c r="AB445" i="174"/>
  <c r="AB242" i="174"/>
  <c r="AB402" i="174"/>
  <c r="AB464" i="174"/>
  <c r="AB480" i="174"/>
  <c r="AB122" i="174"/>
  <c r="AB241" i="174"/>
  <c r="AB301" i="174" l="1"/>
  <c r="AB376" i="174"/>
  <c r="AB256" i="174"/>
  <c r="AB458" i="174"/>
  <c r="AB165" i="174"/>
  <c r="AB460" i="174"/>
  <c r="AB514" i="174"/>
  <c r="AB436" i="174"/>
  <c r="AB83" i="174"/>
  <c r="AB507" i="174"/>
  <c r="AB685" i="174"/>
  <c r="AB348" i="174"/>
  <c r="AB244" i="174"/>
  <c r="AB60" i="174"/>
  <c r="AB251" i="174"/>
  <c r="AB130" i="174"/>
  <c r="AB261" i="174"/>
  <c r="AB449" i="174"/>
  <c r="AB231" i="174"/>
  <c r="AB603" i="174"/>
  <c r="AB681" i="174"/>
  <c r="AB247" i="174"/>
  <c r="AB240" i="174"/>
  <c r="AB100" i="174"/>
  <c r="AB179" i="174"/>
  <c r="AB617" i="174"/>
  <c r="AB645" i="174"/>
  <c r="AB461" i="174"/>
  <c r="AB743" i="174"/>
  <c r="AB732" i="174"/>
  <c r="AB613" i="174"/>
  <c r="AB340" i="174"/>
  <c r="AB96" i="174"/>
  <c r="AB103" i="174"/>
  <c r="AB721" i="174"/>
  <c r="AB556" i="174"/>
  <c r="AB167" i="174"/>
  <c r="AB607" i="174"/>
  <c r="AB643" i="174"/>
  <c r="AB243" i="174"/>
  <c r="AB482" i="174"/>
  <c r="AB628" i="174"/>
  <c r="AB572" i="174"/>
  <c r="AB311" i="174"/>
  <c r="AB525" i="174"/>
  <c r="AB610" i="174"/>
  <c r="AB684" i="174"/>
  <c r="AB717" i="174"/>
  <c r="AB629" i="174"/>
  <c r="AB359" i="174"/>
  <c r="AB87" i="174"/>
  <c r="AB634" i="174"/>
  <c r="AB223" i="174"/>
  <c r="AB415" i="174"/>
  <c r="AB600" i="174"/>
  <c r="AB258" i="174"/>
  <c r="AB609" i="174"/>
  <c r="AB446" i="174"/>
  <c r="AB428" i="174"/>
  <c r="AB62" i="174"/>
  <c r="AB69" i="174"/>
  <c r="AB227" i="174"/>
  <c r="AB317" i="174"/>
  <c r="AB354" i="174"/>
  <c r="AB463" i="174"/>
  <c r="AB513" i="174"/>
  <c r="AB735" i="174"/>
  <c r="AB493" i="174"/>
  <c r="AB378" i="174"/>
  <c r="AB411" i="174"/>
  <c r="AB697" i="174"/>
  <c r="AB736" i="174"/>
  <c r="AB418" i="174"/>
  <c r="AB342" i="174"/>
  <c r="AB426" i="174"/>
  <c r="AB712" i="174"/>
  <c r="AB520" i="174"/>
  <c r="AB488" i="174"/>
  <c r="AB249" i="174"/>
  <c r="AB574" i="174"/>
  <c r="AB170" i="174"/>
  <c r="AG60" i="174" l="1"/>
  <c r="AG122" i="174"/>
  <c r="AG251" i="174"/>
  <c r="AG83" i="174"/>
  <c r="AG227" i="174"/>
  <c r="AG348" i="174"/>
  <c r="AG493" i="174"/>
  <c r="AG480" i="174"/>
  <c r="AG395" i="174"/>
  <c r="AG378" i="174"/>
  <c r="AG468" i="174"/>
  <c r="AG351" i="174"/>
  <c r="AG179" i="174"/>
  <c r="AG317" i="174"/>
  <c r="AG62" i="174"/>
  <c r="AG282" i="174"/>
  <c r="AG428" i="174"/>
  <c r="AG342" i="174"/>
  <c r="AG223" i="174"/>
  <c r="AG170" i="174"/>
  <c r="AG165" i="174"/>
  <c r="AG311" i="174"/>
  <c r="AG249" i="174"/>
  <c r="AG244" i="174"/>
  <c r="AG464" i="174"/>
  <c r="AG507" i="174"/>
  <c r="AG231" i="174"/>
  <c r="AG130" i="174"/>
  <c r="AG96" i="174"/>
  <c r="AG279" i="174"/>
  <c r="AG258" i="174"/>
  <c r="AG358" i="174"/>
  <c r="AG376" i="174"/>
  <c r="AG488" i="174"/>
  <c r="AG359" i="174"/>
  <c r="AG389" i="174"/>
  <c r="AG461" i="174"/>
  <c r="AG525" i="174"/>
  <c r="AG250" i="174"/>
  <c r="AG436" i="174"/>
  <c r="AG103" i="174"/>
  <c r="AG167" i="174"/>
  <c r="AG144" i="174"/>
  <c r="AG256" i="174"/>
  <c r="AG243" i="174"/>
  <c r="AG190" i="174"/>
  <c r="AG340" i="174"/>
  <c r="AG396" i="174"/>
  <c r="AG460" i="174"/>
  <c r="AG69" i="174"/>
  <c r="AG301" i="174"/>
  <c r="AG445" i="174"/>
  <c r="AG411" i="174"/>
  <c r="AG100" i="174"/>
  <c r="AG87" i="174"/>
  <c r="AG215" i="174"/>
  <c r="AG157" i="174"/>
  <c r="AG192" i="174"/>
  <c r="AG240" i="174"/>
  <c r="AG126" i="174"/>
  <c r="AG241" i="174"/>
  <c r="AG247" i="174"/>
  <c r="AG261" i="174"/>
  <c r="AG520" i="174"/>
  <c r="AG242" i="174"/>
  <c r="AG624" i="174"/>
  <c r="AG572" i="174"/>
  <c r="AG712" i="174"/>
  <c r="AG463" i="174"/>
  <c r="AG735" i="174"/>
  <c r="AG732" i="174"/>
  <c r="AG685" i="174"/>
  <c r="AG645" i="174"/>
  <c r="AG449" i="174"/>
  <c r="AG418" i="174"/>
  <c r="AG736" i="174"/>
  <c r="AG426" i="174"/>
  <c r="AG634" i="174"/>
  <c r="AG743" i="174"/>
  <c r="AG684" i="174"/>
  <c r="AG722" i="174"/>
  <c r="AG629" i="174"/>
  <c r="AG574" i="174"/>
  <c r="AG638" i="174"/>
  <c r="AG556" i="174"/>
  <c r="AG482" i="174"/>
  <c r="AG609" i="174"/>
  <c r="AG619" i="174"/>
  <c r="AG604" i="174"/>
  <c r="AG377" i="174"/>
  <c r="AG607" i="174"/>
  <c r="AG386" i="174"/>
  <c r="AG617" i="174"/>
  <c r="AG694" i="174"/>
  <c r="AG681" i="174"/>
  <c r="AG613" i="174"/>
  <c r="AG616" i="174"/>
  <c r="AG513" i="174"/>
  <c r="AG643" i="174"/>
  <c r="AG628" i="174"/>
  <c r="AG594" i="174"/>
  <c r="AG717" i="174"/>
  <c r="AG697" i="174"/>
  <c r="AG354" i="174"/>
  <c r="AG603" i="174"/>
  <c r="AG446" i="174"/>
  <c r="AG402" i="174"/>
  <c r="AG479" i="174"/>
  <c r="AG683" i="174"/>
  <c r="AG610" i="174"/>
  <c r="AG721" i="174"/>
  <c r="AG415" i="174"/>
  <c r="AG458" i="174"/>
  <c r="AG600" i="174"/>
  <c r="AG602" i="174"/>
  <c r="AG514" i="174"/>
  <c r="AA684" i="174" l="1"/>
  <c r="AJ684" i="174" s="1"/>
  <c r="AA62" i="174"/>
  <c r="AJ62" i="174" s="1"/>
  <c r="AA317" i="174"/>
  <c r="AJ317" i="174" s="1"/>
  <c r="AA377" i="174"/>
  <c r="AJ377" i="174" s="1"/>
  <c r="AA389" i="174"/>
  <c r="AJ389" i="174" s="1"/>
  <c r="AA244" i="174"/>
  <c r="AJ244" i="174" s="1"/>
  <c r="AA461" i="174"/>
  <c r="AJ461" i="174" s="1"/>
  <c r="AA87" i="174"/>
  <c r="AJ87" i="174" s="1"/>
  <c r="AA378" i="174"/>
  <c r="AJ378" i="174" s="1"/>
  <c r="AA458" i="174"/>
  <c r="AJ458" i="174" s="1"/>
  <c r="AA165" i="174"/>
  <c r="AJ165" i="174" s="1"/>
  <c r="AA428" i="174"/>
  <c r="AJ428" i="174" s="1"/>
  <c r="AA468" i="174"/>
  <c r="AJ468" i="174" s="1"/>
  <c r="AA619" i="174"/>
  <c r="AJ619" i="174" s="1"/>
  <c r="AA227" i="174"/>
  <c r="AJ227" i="174" s="1"/>
  <c r="AA190" i="174"/>
  <c r="AJ190" i="174" s="1"/>
  <c r="AA144" i="174"/>
  <c r="AJ144" i="174" s="1"/>
  <c r="AA712" i="174"/>
  <c r="AJ712" i="174" s="1"/>
  <c r="AA231" i="174"/>
  <c r="AJ231" i="174" s="1"/>
  <c r="AA170" i="174"/>
  <c r="AJ170" i="174" s="1"/>
  <c r="AA735" i="174"/>
  <c r="AJ735" i="174" s="1"/>
  <c r="AA251" i="174"/>
  <c r="AJ251" i="174" s="1"/>
  <c r="AA60" i="174"/>
  <c r="AJ60" i="174" s="1"/>
  <c r="AA122" i="174"/>
  <c r="AJ122" i="174" s="1"/>
  <c r="AA411" i="174"/>
  <c r="AJ411" i="174" s="1"/>
  <c r="AA96" i="174"/>
  <c r="AJ96" i="174" s="1"/>
  <c r="AA83" i="174" l="1"/>
  <c r="AJ83" i="174" s="1"/>
  <c r="BA83" i="174" s="1"/>
  <c r="AA243" i="174"/>
  <c r="AJ243" i="174" s="1"/>
  <c r="BA243" i="174" s="1"/>
  <c r="AA493" i="174"/>
  <c r="AJ493" i="174" s="1"/>
  <c r="BD493" i="174" s="1"/>
  <c r="AA603" i="174"/>
  <c r="AJ603" i="174" s="1"/>
  <c r="AZ603" i="174" s="1"/>
  <c r="AA348" i="174"/>
  <c r="AJ348" i="174" s="1"/>
  <c r="AZ348" i="174" s="1"/>
  <c r="AA126" i="174"/>
  <c r="AJ126" i="174" s="1"/>
  <c r="BA126" i="174" s="1"/>
  <c r="AA685" i="174"/>
  <c r="AJ685" i="174" s="1"/>
  <c r="AZ685" i="174" s="1"/>
  <c r="AA250" i="174"/>
  <c r="AJ250" i="174" s="1"/>
  <c r="BD250" i="174" s="1"/>
  <c r="AA694" i="174"/>
  <c r="AJ694" i="174" s="1"/>
  <c r="BD694" i="174" s="1"/>
  <c r="AA446" i="174"/>
  <c r="AJ446" i="174" s="1"/>
  <c r="AZ446" i="174" s="1"/>
  <c r="AA600" i="174"/>
  <c r="AJ600" i="174" s="1"/>
  <c r="AZ600" i="174" s="1"/>
  <c r="AA479" i="174"/>
  <c r="AJ479" i="174" s="1"/>
  <c r="BD479" i="174" s="1"/>
  <c r="AA279" i="174"/>
  <c r="AJ279" i="174" s="1"/>
  <c r="BD279" i="174" s="1"/>
  <c r="AA721" i="174"/>
  <c r="AJ721" i="174" s="1"/>
  <c r="AZ721" i="174" s="1"/>
  <c r="AA643" i="174"/>
  <c r="AJ643" i="174" s="1"/>
  <c r="BA643" i="174" s="1"/>
  <c r="AA351" i="174"/>
  <c r="AJ351" i="174" s="1"/>
  <c r="AZ351" i="174" s="1"/>
  <c r="AA395" i="174"/>
  <c r="AJ395" i="174" s="1"/>
  <c r="AZ395" i="174" s="1"/>
  <c r="AA354" i="174"/>
  <c r="AJ354" i="174" s="1"/>
  <c r="BA354" i="174" s="1"/>
  <c r="AA261" i="174"/>
  <c r="AJ261" i="174" s="1"/>
  <c r="BD261" i="174" s="1"/>
  <c r="AA242" i="174"/>
  <c r="AJ242" i="174" s="1"/>
  <c r="BD242" i="174" s="1"/>
  <c r="AA629" i="174"/>
  <c r="AJ629" i="174" s="1"/>
  <c r="BD629" i="174" s="1"/>
  <c r="AA732" i="174"/>
  <c r="AJ732" i="174" s="1"/>
  <c r="BA732" i="174" s="1"/>
  <c r="AA418" i="174"/>
  <c r="AJ418" i="174" s="1"/>
  <c r="BA418" i="174" s="1"/>
  <c r="AA482" i="174"/>
  <c r="AJ482" i="174" s="1"/>
  <c r="AZ482" i="174" s="1"/>
  <c r="AA743" i="174"/>
  <c r="AJ743" i="174" s="1"/>
  <c r="BA743" i="174" s="1"/>
  <c r="AA445" i="174"/>
  <c r="AJ445" i="174" s="1"/>
  <c r="AZ445" i="174" s="1"/>
  <c r="BD60" i="174"/>
  <c r="AZ60" i="174"/>
  <c r="BA60" i="174"/>
  <c r="BD251" i="174"/>
  <c r="AZ251" i="174"/>
  <c r="BA251" i="174"/>
  <c r="BD227" i="174"/>
  <c r="AZ227" i="174"/>
  <c r="BA227" i="174"/>
  <c r="AA130" i="174"/>
  <c r="AJ130" i="174" s="1"/>
  <c r="BA458" i="174"/>
  <c r="AZ458" i="174"/>
  <c r="BD458" i="174"/>
  <c r="AA617" i="174"/>
  <c r="AJ617" i="174" s="1"/>
  <c r="AA717" i="174"/>
  <c r="AJ717" i="174" s="1"/>
  <c r="BD244" i="174"/>
  <c r="BA244" i="174"/>
  <c r="AZ244" i="174"/>
  <c r="AA607" i="174"/>
  <c r="AJ607" i="174" s="1"/>
  <c r="AA594" i="174"/>
  <c r="AJ594" i="174" s="1"/>
  <c r="AA513" i="174"/>
  <c r="AJ513" i="174" s="1"/>
  <c r="BD684" i="174"/>
  <c r="BA684" i="174"/>
  <c r="AZ684" i="174"/>
  <c r="AA415" i="174"/>
  <c r="AJ415" i="174" s="1"/>
  <c r="AA634" i="174"/>
  <c r="AJ634" i="174" s="1"/>
  <c r="BA122" i="174"/>
  <c r="BD122" i="174"/>
  <c r="AZ122" i="174"/>
  <c r="AA681" i="174"/>
  <c r="AJ681" i="174" s="1"/>
  <c r="BA190" i="174"/>
  <c r="AZ190" i="174"/>
  <c r="BD190" i="174"/>
  <c r="BD619" i="174"/>
  <c r="AZ619" i="174"/>
  <c r="BA619" i="174"/>
  <c r="BA378" i="174"/>
  <c r="AZ378" i="174"/>
  <c r="BD378" i="174"/>
  <c r="AA722" i="174"/>
  <c r="AJ722" i="174" s="1"/>
  <c r="AA402" i="174"/>
  <c r="AJ402" i="174" s="1"/>
  <c r="AA436" i="174"/>
  <c r="AJ436" i="174" s="1"/>
  <c r="AA301" i="174"/>
  <c r="AJ301" i="174" s="1"/>
  <c r="AA359" i="174"/>
  <c r="AJ359" i="174" s="1"/>
  <c r="BD377" i="174"/>
  <c r="BA377" i="174"/>
  <c r="AZ377" i="174"/>
  <c r="AA342" i="174"/>
  <c r="AJ342" i="174" s="1"/>
  <c r="BA96" i="174"/>
  <c r="BD96" i="174"/>
  <c r="AZ96" i="174"/>
  <c r="AZ144" i="174"/>
  <c r="BA144" i="174"/>
  <c r="BD144" i="174"/>
  <c r="AA514" i="174"/>
  <c r="AJ514" i="174" s="1"/>
  <c r="AA464" i="174"/>
  <c r="AJ464" i="174" s="1"/>
  <c r="AA463" i="174"/>
  <c r="AJ463" i="174" s="1"/>
  <c r="AA282" i="174"/>
  <c r="AJ282" i="174" s="1"/>
  <c r="AA616" i="174"/>
  <c r="AJ616" i="174" s="1"/>
  <c r="AA697" i="174"/>
  <c r="AJ697" i="174" s="1"/>
  <c r="BA62" i="174"/>
  <c r="BD62" i="174"/>
  <c r="AZ62" i="174"/>
  <c r="AA258" i="174"/>
  <c r="AJ258" i="174" s="1"/>
  <c r="AA480" i="174"/>
  <c r="AJ480" i="174" s="1"/>
  <c r="AA610" i="174"/>
  <c r="AJ610" i="174" s="1"/>
  <c r="BA735" i="174"/>
  <c r="AZ735" i="174"/>
  <c r="BD735" i="174"/>
  <c r="BA170" i="174"/>
  <c r="BD170" i="174"/>
  <c r="AZ170" i="174"/>
  <c r="BA712" i="174"/>
  <c r="BD712" i="174"/>
  <c r="AZ712" i="174"/>
  <c r="AA574" i="174"/>
  <c r="AJ574" i="174" s="1"/>
  <c r="AA683" i="174"/>
  <c r="AJ683" i="174" s="1"/>
  <c r="AZ428" i="174"/>
  <c r="BA428" i="174"/>
  <c r="BD428" i="174"/>
  <c r="AA240" i="174"/>
  <c r="AJ240" i="174" s="1"/>
  <c r="AA256" i="174"/>
  <c r="AJ256" i="174" s="1"/>
  <c r="BA317" i="174"/>
  <c r="BD317" i="174"/>
  <c r="AZ317" i="174"/>
  <c r="BA411" i="174"/>
  <c r="BD411" i="174"/>
  <c r="AZ411" i="174"/>
  <c r="AA376" i="174"/>
  <c r="AJ376" i="174" s="1"/>
  <c r="AA223" i="174"/>
  <c r="AJ223" i="174" s="1"/>
  <c r="AA520" i="174"/>
  <c r="AJ520" i="174" s="1"/>
  <c r="AA460" i="174"/>
  <c r="AJ460" i="174" s="1"/>
  <c r="AA525" i="174"/>
  <c r="AJ525" i="174" s="1"/>
  <c r="AA386" i="174"/>
  <c r="AJ386" i="174" s="1"/>
  <c r="AA572" i="174"/>
  <c r="AJ572" i="174" s="1"/>
  <c r="AA613" i="174"/>
  <c r="AJ613" i="174" s="1"/>
  <c r="AA426" i="174"/>
  <c r="AJ426" i="174" s="1"/>
  <c r="AZ231" i="174"/>
  <c r="BD231" i="174"/>
  <c r="BA231" i="174"/>
  <c r="AA247" i="174"/>
  <c r="AJ247" i="174" s="1"/>
  <c r="AA241" i="174"/>
  <c r="AJ241" i="174" s="1"/>
  <c r="AA609" i="174"/>
  <c r="AJ609" i="174" s="1"/>
  <c r="BA461" i="174"/>
  <c r="AZ461" i="174"/>
  <c r="BD461" i="174"/>
  <c r="AA645" i="174"/>
  <c r="AJ645" i="174" s="1"/>
  <c r="AA602" i="174"/>
  <c r="AJ602" i="174" s="1"/>
  <c r="AA488" i="174"/>
  <c r="AJ488" i="174" s="1"/>
  <c r="AA167" i="174"/>
  <c r="AJ167" i="174" s="1"/>
  <c r="AA604" i="174"/>
  <c r="AJ604" i="174" s="1"/>
  <c r="AA157" i="174"/>
  <c r="AJ157" i="174" s="1"/>
  <c r="AA507" i="174"/>
  <c r="AJ507" i="174" s="1"/>
  <c r="AA192" i="174"/>
  <c r="AJ192" i="174" s="1"/>
  <c r="AA246" i="174"/>
  <c r="AA556" i="174"/>
  <c r="AJ556" i="174" s="1"/>
  <c r="AA624" i="174"/>
  <c r="AJ624" i="174" s="1"/>
  <c r="AA179" i="174"/>
  <c r="AJ179" i="174" s="1"/>
  <c r="BA468" i="174"/>
  <c r="AZ468" i="174"/>
  <c r="BD468" i="174"/>
  <c r="AA100" i="174"/>
  <c r="AJ100" i="174" s="1"/>
  <c r="AA69" i="174"/>
  <c r="AJ69" i="174" s="1"/>
  <c r="AA417" i="174"/>
  <c r="AA249" i="174"/>
  <c r="AJ249" i="174" s="1"/>
  <c r="AA449" i="174"/>
  <c r="AJ449" i="174" s="1"/>
  <c r="AA311" i="174"/>
  <c r="AJ311" i="174" s="1"/>
  <c r="AA103" i="174"/>
  <c r="AJ103" i="174" s="1"/>
  <c r="AA638" i="174"/>
  <c r="AJ638" i="174" s="1"/>
  <c r="AA340" i="174"/>
  <c r="AJ340" i="174" s="1"/>
  <c r="AA358" i="174"/>
  <c r="AJ358" i="174" s="1"/>
  <c r="AZ165" i="174"/>
  <c r="BA165" i="174"/>
  <c r="BD165" i="174"/>
  <c r="BD87" i="174"/>
  <c r="BA87" i="174"/>
  <c r="AZ87" i="174"/>
  <c r="AA396" i="174"/>
  <c r="AJ396" i="174" s="1"/>
  <c r="BD389" i="174"/>
  <c r="BA389" i="174"/>
  <c r="AZ389" i="174"/>
  <c r="AA628" i="174"/>
  <c r="AJ628" i="174" s="1"/>
  <c r="AA215" i="174"/>
  <c r="AJ215" i="174" s="1"/>
  <c r="AA736" i="174"/>
  <c r="AJ736" i="174" s="1"/>
  <c r="AZ743" i="174" l="1"/>
  <c r="BD446" i="174"/>
  <c r="BA446" i="174"/>
  <c r="BD643" i="174"/>
  <c r="BA261" i="174"/>
  <c r="BD243" i="174"/>
  <c r="AZ243" i="174"/>
  <c r="BA348" i="174"/>
  <c r="AZ354" i="174"/>
  <c r="AZ732" i="174"/>
  <c r="BD351" i="174"/>
  <c r="BA351" i="174"/>
  <c r="BA694" i="174"/>
  <c r="BD732" i="174"/>
  <c r="AZ694" i="174"/>
  <c r="BD348" i="174"/>
  <c r="BA395" i="174"/>
  <c r="AZ418" i="174"/>
  <c r="AZ83" i="174"/>
  <c r="BD418" i="174"/>
  <c r="BD83" i="174"/>
  <c r="BD354" i="174"/>
  <c r="BD126" i="174"/>
  <c r="BA493" i="174"/>
  <c r="BA603" i="174"/>
  <c r="BD685" i="174"/>
  <c r="AZ493" i="174"/>
  <c r="AZ126" i="174"/>
  <c r="BA685" i="174"/>
  <c r="BD603" i="174"/>
  <c r="BD721" i="174"/>
  <c r="BA629" i="174"/>
  <c r="AZ250" i="174"/>
  <c r="AZ629" i="174"/>
  <c r="BA250" i="174"/>
  <c r="BA721" i="174"/>
  <c r="AZ242" i="174"/>
  <c r="BA445" i="174"/>
  <c r="BA242" i="174"/>
  <c r="BD445" i="174"/>
  <c r="AZ479" i="174"/>
  <c r="BD395" i="174"/>
  <c r="BA479" i="174"/>
  <c r="BA600" i="174"/>
  <c r="BD600" i="174"/>
  <c r="AZ279" i="174"/>
  <c r="BA279" i="174"/>
  <c r="AZ261" i="174"/>
  <c r="AZ643" i="174"/>
  <c r="BD743" i="174"/>
  <c r="BA482" i="174"/>
  <c r="BD482" i="174"/>
  <c r="AZ604" i="174"/>
  <c r="BD604" i="174"/>
  <c r="BA604" i="174"/>
  <c r="BA402" i="174"/>
  <c r="BD402" i="174"/>
  <c r="AZ402" i="174"/>
  <c r="AZ340" i="174"/>
  <c r="BD340" i="174"/>
  <c r="BA340" i="174"/>
  <c r="AZ179" i="174"/>
  <c r="BD179" i="174"/>
  <c r="BA179" i="174"/>
  <c r="AZ157" i="174"/>
  <c r="BA157" i="174"/>
  <c r="BD157" i="174"/>
  <c r="BD520" i="174"/>
  <c r="BA520" i="174"/>
  <c r="AZ520" i="174"/>
  <c r="BD258" i="174"/>
  <c r="AZ258" i="174"/>
  <c r="BA258" i="174"/>
  <c r="BA722" i="174"/>
  <c r="BD722" i="174"/>
  <c r="AZ722" i="174"/>
  <c r="BD634" i="174"/>
  <c r="BA634" i="174"/>
  <c r="AZ634" i="174"/>
  <c r="BA249" i="174"/>
  <c r="BD249" i="174"/>
  <c r="AZ249" i="174"/>
  <c r="AZ69" i="174"/>
  <c r="BD69" i="174"/>
  <c r="BA69" i="174"/>
  <c r="BA100" i="174"/>
  <c r="AZ100" i="174"/>
  <c r="BD100" i="174"/>
  <c r="BD167" i="174"/>
  <c r="BA167" i="174"/>
  <c r="AZ167" i="174"/>
  <c r="BD616" i="174"/>
  <c r="AZ616" i="174"/>
  <c r="BA616" i="174"/>
  <c r="BD464" i="174"/>
  <c r="BA464" i="174"/>
  <c r="AZ464" i="174"/>
  <c r="BA342" i="174"/>
  <c r="AZ342" i="174"/>
  <c r="BD342" i="174"/>
  <c r="BD681" i="174"/>
  <c r="AZ681" i="174"/>
  <c r="BA681" i="174"/>
  <c r="BD192" i="174"/>
  <c r="AZ192" i="174"/>
  <c r="BA192" i="174"/>
  <c r="AZ602" i="174"/>
  <c r="BD602" i="174"/>
  <c r="BA602" i="174"/>
  <c r="AZ426" i="174"/>
  <c r="BD426" i="174"/>
  <c r="BA426" i="174"/>
  <c r="AZ525" i="174"/>
  <c r="BD525" i="174"/>
  <c r="BA525" i="174"/>
  <c r="BA240" i="174"/>
  <c r="BD240" i="174"/>
  <c r="AZ240" i="174"/>
  <c r="AZ594" i="174"/>
  <c r="BA594" i="174"/>
  <c r="BD594" i="174"/>
  <c r="BA607" i="174"/>
  <c r="BD607" i="174"/>
  <c r="AZ607" i="174"/>
  <c r="AZ638" i="174"/>
  <c r="BA638" i="174"/>
  <c r="BD638" i="174"/>
  <c r="BD311" i="174"/>
  <c r="BA311" i="174"/>
  <c r="AZ311" i="174"/>
  <c r="AZ241" i="174"/>
  <c r="BA241" i="174"/>
  <c r="BD241" i="174"/>
  <c r="BA247" i="174"/>
  <c r="BD247" i="174"/>
  <c r="AZ247" i="174"/>
  <c r="BA574" i="174"/>
  <c r="AZ574" i="174"/>
  <c r="BD574" i="174"/>
  <c r="AZ610" i="174"/>
  <c r="BD610" i="174"/>
  <c r="BA610" i="174"/>
  <c r="AZ513" i="174"/>
  <c r="BD513" i="174"/>
  <c r="BA513" i="174"/>
  <c r="BD617" i="174"/>
  <c r="BA617" i="174"/>
  <c r="AZ617" i="174"/>
  <c r="BD130" i="174"/>
  <c r="AZ130" i="174"/>
  <c r="BA130" i="174"/>
  <c r="AZ624" i="174"/>
  <c r="BA624" i="174"/>
  <c r="BD624" i="174"/>
  <c r="BA386" i="174"/>
  <c r="AZ386" i="174"/>
  <c r="BD386" i="174"/>
  <c r="BA103" i="174"/>
  <c r="BD103" i="174"/>
  <c r="AZ103" i="174"/>
  <c r="BA215" i="174"/>
  <c r="AZ215" i="174"/>
  <c r="BD215" i="174"/>
  <c r="BD358" i="174"/>
  <c r="BA358" i="174"/>
  <c r="AZ358" i="174"/>
  <c r="BA628" i="174"/>
  <c r="BD628" i="174"/>
  <c r="AZ628" i="174"/>
  <c r="BA488" i="174"/>
  <c r="AZ488" i="174"/>
  <c r="BD488" i="174"/>
  <c r="AZ645" i="174"/>
  <c r="BD645" i="174"/>
  <c r="BA645" i="174"/>
  <c r="BA609" i="174"/>
  <c r="AZ609" i="174"/>
  <c r="BD609" i="174"/>
  <c r="AZ572" i="174"/>
  <c r="BA572" i="174"/>
  <c r="BD572" i="174"/>
  <c r="BD376" i="174"/>
  <c r="BA376" i="174"/>
  <c r="AZ376" i="174"/>
  <c r="BA683" i="174"/>
  <c r="BD683" i="174"/>
  <c r="AZ683" i="174"/>
  <c r="AZ359" i="174"/>
  <c r="BD359" i="174"/>
  <c r="BA359" i="174"/>
  <c r="BD436" i="174"/>
  <c r="BA436" i="174"/>
  <c r="AZ436" i="174"/>
  <c r="BD736" i="174"/>
  <c r="BA736" i="174"/>
  <c r="AZ736" i="174"/>
  <c r="AZ396" i="174"/>
  <c r="BA396" i="174"/>
  <c r="BD396" i="174"/>
  <c r="AZ449" i="174"/>
  <c r="BD449" i="174"/>
  <c r="BA449" i="174"/>
  <c r="BD556" i="174"/>
  <c r="BA556" i="174"/>
  <c r="AZ556" i="174"/>
  <c r="AZ613" i="174"/>
  <c r="BD613" i="174"/>
  <c r="BA613" i="174"/>
  <c r="AZ460" i="174"/>
  <c r="BD460" i="174"/>
  <c r="BA460" i="174"/>
  <c r="BD223" i="174"/>
  <c r="BA223" i="174"/>
  <c r="AZ223" i="174"/>
  <c r="BA256" i="174"/>
  <c r="BD256" i="174"/>
  <c r="AZ256" i="174"/>
  <c r="BA480" i="174"/>
  <c r="BD480" i="174"/>
  <c r="AZ480" i="174"/>
  <c r="BD282" i="174"/>
  <c r="BA282" i="174"/>
  <c r="AZ282" i="174"/>
  <c r="AZ717" i="174"/>
  <c r="BA717" i="174"/>
  <c r="BD717" i="174"/>
  <c r="BD507" i="174"/>
  <c r="BA507" i="174"/>
  <c r="AZ507" i="174"/>
  <c r="AZ697" i="174"/>
  <c r="BA697" i="174"/>
  <c r="BD697" i="174"/>
  <c r="BD463" i="174"/>
  <c r="AZ463" i="174"/>
  <c r="BA463" i="174"/>
  <c r="AZ514" i="174"/>
  <c r="BA514" i="174"/>
  <c r="BD514" i="174"/>
  <c r="BA301" i="174"/>
  <c r="AZ301" i="174"/>
  <c r="BD301" i="174"/>
  <c r="BA415" i="174"/>
  <c r="BD415" i="174"/>
  <c r="AZ415" i="174"/>
  <c r="AG417" i="174" l="1"/>
  <c r="AB306" i="174" l="1"/>
  <c r="AB248" i="174"/>
  <c r="AB228" i="174"/>
  <c r="AB653" i="174"/>
  <c r="AB365" i="174"/>
  <c r="AB676" i="174"/>
  <c r="AB417" i="174"/>
  <c r="AJ417" i="174" s="1"/>
  <c r="AB424" i="174"/>
  <c r="AB296" i="174" l="1"/>
  <c r="AB303" i="174"/>
  <c r="AB273" i="174"/>
  <c r="AB733" i="174"/>
  <c r="AB246" i="174"/>
  <c r="AB550" i="174"/>
  <c r="AB640" i="174"/>
  <c r="AB362" i="174"/>
  <c r="AB639" i="174"/>
  <c r="AB487" i="174"/>
  <c r="AB139" i="174"/>
  <c r="AB224" i="174"/>
  <c r="AB85" i="174"/>
  <c r="AB431" i="174"/>
  <c r="AB304" i="174"/>
  <c r="AB642" i="174"/>
  <c r="AB112" i="174"/>
  <c r="AB106" i="174"/>
  <c r="AB316" i="174"/>
  <c r="AB388" i="174"/>
  <c r="AB205" i="174"/>
  <c r="AB409" i="174"/>
  <c r="AB105" i="174"/>
  <c r="AB719" i="174"/>
  <c r="AB430" i="174"/>
  <c r="AB289" i="174"/>
  <c r="AB481" i="174"/>
  <c r="AB302" i="174"/>
  <c r="AB292" i="174"/>
  <c r="AB692" i="174"/>
  <c r="AB94" i="174"/>
  <c r="AZ417" i="174"/>
  <c r="BA417" i="174"/>
  <c r="BD417" i="174"/>
  <c r="AB175" i="174"/>
  <c r="AB245" i="174"/>
  <c r="AB419" i="174"/>
  <c r="AB559" i="174"/>
  <c r="AB741" i="174"/>
  <c r="AB143" i="174"/>
  <c r="AB390" i="174"/>
  <c r="AB496" i="174"/>
  <c r="AG719" i="174" l="1"/>
  <c r="AG676" i="174"/>
  <c r="AG642" i="174"/>
  <c r="AG559" i="174"/>
  <c r="AG550" i="174"/>
  <c r="AG639" i="174"/>
  <c r="AG741" i="174"/>
  <c r="AG692" i="174"/>
  <c r="AG653" i="174"/>
  <c r="AG640" i="174"/>
  <c r="AG430" i="174"/>
  <c r="AG388" i="174"/>
  <c r="AG304" i="174"/>
  <c r="AG365" i="174"/>
  <c r="AG733" i="174"/>
  <c r="AG362" i="174"/>
  <c r="AG306" i="174"/>
  <c r="AG481" i="174"/>
  <c r="AG419" i="174"/>
  <c r="AG487" i="174"/>
  <c r="AG424" i="174"/>
  <c r="AG316" i="174"/>
  <c r="AG431" i="174"/>
  <c r="AG409" i="174"/>
  <c r="AG390" i="174"/>
  <c r="AG496" i="174"/>
  <c r="AG303" i="174"/>
  <c r="AG143" i="174"/>
  <c r="AG292" i="174"/>
  <c r="AG289" i="174"/>
  <c r="AG245" i="174"/>
  <c r="AG105" i="174"/>
  <c r="AG94" i="174"/>
  <c r="AG85" i="174"/>
  <c r="AG302" i="174"/>
  <c r="AG273" i="174"/>
  <c r="AG228" i="174"/>
  <c r="AG248" i="174"/>
  <c r="AG224" i="174"/>
  <c r="AG139" i="174"/>
  <c r="AG112" i="174"/>
  <c r="AG246" i="174"/>
  <c r="AJ246" i="174" s="1"/>
  <c r="AG205" i="174"/>
  <c r="AG106" i="174"/>
  <c r="AG175" i="174"/>
  <c r="AG296" i="174"/>
  <c r="BA246" i="174" l="1"/>
  <c r="AZ246" i="174"/>
  <c r="BD246" i="174"/>
  <c r="AA424" i="174" l="1"/>
  <c r="AJ424" i="174" s="1"/>
  <c r="AA419" i="174"/>
  <c r="AJ419" i="174" s="1"/>
  <c r="AA481" i="174"/>
  <c r="AJ481" i="174" s="1"/>
  <c r="AA302" i="174"/>
  <c r="AJ302" i="174" s="1"/>
  <c r="AA112" i="174"/>
  <c r="AJ112" i="174" s="1"/>
  <c r="AA248" i="174"/>
  <c r="AJ248" i="174" s="1"/>
  <c r="AA303" i="174"/>
  <c r="AJ303" i="174" s="1"/>
  <c r="AA273" i="174"/>
  <c r="AJ273" i="174" s="1"/>
  <c r="AA653" i="174" l="1"/>
  <c r="AJ653" i="174" s="1"/>
  <c r="AZ653" i="174" s="1"/>
  <c r="AA430" i="174"/>
  <c r="AJ430" i="174" s="1"/>
  <c r="BA430" i="174" s="1"/>
  <c r="AA306" i="174"/>
  <c r="AJ306" i="174" s="1"/>
  <c r="BA306" i="174" s="1"/>
  <c r="AA175" i="174"/>
  <c r="AJ175" i="174" s="1"/>
  <c r="AZ175" i="174" s="1"/>
  <c r="AA640" i="174"/>
  <c r="AJ640" i="174" s="1"/>
  <c r="BD640" i="174" s="1"/>
  <c r="AA741" i="174"/>
  <c r="AJ741" i="174" s="1"/>
  <c r="BA741" i="174" s="1"/>
  <c r="AA105" i="174"/>
  <c r="AJ105" i="174" s="1"/>
  <c r="AZ105" i="174" s="1"/>
  <c r="AA388" i="174"/>
  <c r="AJ388" i="174" s="1"/>
  <c r="AZ388" i="174" s="1"/>
  <c r="AA733" i="174"/>
  <c r="AJ733" i="174" s="1"/>
  <c r="AZ733" i="174" s="1"/>
  <c r="AA316" i="174"/>
  <c r="AJ316" i="174" s="1"/>
  <c r="AZ316" i="174" s="1"/>
  <c r="AA496" i="174"/>
  <c r="AJ496" i="174" s="1"/>
  <c r="BD496" i="174" s="1"/>
  <c r="AA676" i="174"/>
  <c r="AJ676" i="174" s="1"/>
  <c r="AZ676" i="174" s="1"/>
  <c r="AA719" i="174"/>
  <c r="AJ719" i="174" s="1"/>
  <c r="AZ719" i="174" s="1"/>
  <c r="AA106" i="174"/>
  <c r="AJ106" i="174" s="1"/>
  <c r="BA106" i="174" s="1"/>
  <c r="AA409" i="174"/>
  <c r="AJ409" i="174" s="1"/>
  <c r="BD409" i="174" s="1"/>
  <c r="AA139" i="174"/>
  <c r="AJ139" i="174" s="1"/>
  <c r="BD139" i="174" s="1"/>
  <c r="AA431" i="174"/>
  <c r="AJ431" i="174" s="1"/>
  <c r="AZ431" i="174" s="1"/>
  <c r="BA424" i="174"/>
  <c r="AZ424" i="174"/>
  <c r="BD424" i="174"/>
  <c r="AA296" i="174"/>
  <c r="AJ296" i="174" s="1"/>
  <c r="AA362" i="174"/>
  <c r="AJ362" i="174" s="1"/>
  <c r="AA289" i="174"/>
  <c r="AJ289" i="174" s="1"/>
  <c r="BA273" i="174"/>
  <c r="AZ273" i="174"/>
  <c r="BD273" i="174"/>
  <c r="AA642" i="174"/>
  <c r="AJ642" i="174" s="1"/>
  <c r="AA559" i="174"/>
  <c r="AJ559" i="174" s="1"/>
  <c r="AA94" i="174"/>
  <c r="AJ94" i="174" s="1"/>
  <c r="AA292" i="174"/>
  <c r="AJ292" i="174" s="1"/>
  <c r="AA550" i="174"/>
  <c r="AJ550" i="174" s="1"/>
  <c r="AA205" i="174"/>
  <c r="AJ205" i="174" s="1"/>
  <c r="AA228" i="174"/>
  <c r="AJ228" i="174" s="1"/>
  <c r="AA487" i="174"/>
  <c r="AJ487" i="174" s="1"/>
  <c r="AA224" i="174"/>
  <c r="AJ224" i="174" s="1"/>
  <c r="AA85" i="174"/>
  <c r="AJ85" i="174" s="1"/>
  <c r="AA390" i="174"/>
  <c r="AJ390" i="174" s="1"/>
  <c r="AA639" i="174"/>
  <c r="AJ639" i="174" s="1"/>
  <c r="AZ112" i="174"/>
  <c r="BD112" i="174"/>
  <c r="BA112" i="174"/>
  <c r="BD481" i="174"/>
  <c r="AZ481" i="174"/>
  <c r="BA481" i="174"/>
  <c r="BA419" i="174"/>
  <c r="BD419" i="174"/>
  <c r="AZ419" i="174"/>
  <c r="AA304" i="174"/>
  <c r="AJ304" i="174" s="1"/>
  <c r="AA365" i="174"/>
  <c r="AJ365" i="174" s="1"/>
  <c r="BA248" i="174"/>
  <c r="BD248" i="174"/>
  <c r="AZ248" i="174"/>
  <c r="BA303" i="174"/>
  <c r="BD303" i="174"/>
  <c r="AZ303" i="174"/>
  <c r="BD302" i="174"/>
  <c r="BA302" i="174"/>
  <c r="AZ302" i="174"/>
  <c r="AA692" i="174"/>
  <c r="AJ692" i="174" s="1"/>
  <c r="AA143" i="174"/>
  <c r="AJ143" i="174" s="1"/>
  <c r="AA245" i="174"/>
  <c r="AJ245" i="174" s="1"/>
  <c r="BA653" i="174" l="1"/>
  <c r="BD653" i="174"/>
  <c r="BA105" i="174"/>
  <c r="BD388" i="174"/>
  <c r="AZ640" i="174"/>
  <c r="BA640" i="174"/>
  <c r="BD741" i="174"/>
  <c r="BD105" i="174"/>
  <c r="BA388" i="174"/>
  <c r="AZ741" i="174"/>
  <c r="BA139" i="174"/>
  <c r="BD719" i="174"/>
  <c r="AZ306" i="174"/>
  <c r="BD306" i="174"/>
  <c r="AZ430" i="174"/>
  <c r="BD430" i="174"/>
  <c r="BA175" i="174"/>
  <c r="BD175" i="174"/>
  <c r="BA733" i="174"/>
  <c r="AZ106" i="174"/>
  <c r="BD733" i="174"/>
  <c r="BD106" i="174"/>
  <c r="BA316" i="174"/>
  <c r="BA409" i="174"/>
  <c r="BD316" i="174"/>
  <c r="AZ139" i="174"/>
  <c r="BA719" i="174"/>
  <c r="BA496" i="174"/>
  <c r="AZ496" i="174"/>
  <c r="AZ409" i="174"/>
  <c r="BA676" i="174"/>
  <c r="BD676" i="174"/>
  <c r="BD431" i="174"/>
  <c r="BA431" i="174"/>
  <c r="BA304" i="174"/>
  <c r="AZ304" i="174"/>
  <c r="BD304" i="174"/>
  <c r="AZ639" i="174"/>
  <c r="BA639" i="174"/>
  <c r="BD639" i="174"/>
  <c r="AZ390" i="174"/>
  <c r="BD390" i="174"/>
  <c r="BA390" i="174"/>
  <c r="BA85" i="174"/>
  <c r="AZ85" i="174"/>
  <c r="BD85" i="174"/>
  <c r="AZ362" i="174"/>
  <c r="BA362" i="174"/>
  <c r="BD362" i="174"/>
  <c r="BD224" i="174"/>
  <c r="BA224" i="174"/>
  <c r="AZ224" i="174"/>
  <c r="BA550" i="174"/>
  <c r="BD550" i="174"/>
  <c r="AZ550" i="174"/>
  <c r="BD94" i="174"/>
  <c r="AZ94" i="174"/>
  <c r="BA94" i="174"/>
  <c r="BD642" i="174"/>
  <c r="BA642" i="174"/>
  <c r="AZ642" i="174"/>
  <c r="BA296" i="174"/>
  <c r="AZ296" i="174"/>
  <c r="BD296" i="174"/>
  <c r="AZ487" i="174"/>
  <c r="BD487" i="174"/>
  <c r="BA487" i="174"/>
  <c r="BD228" i="174"/>
  <c r="AZ228" i="174"/>
  <c r="BA228" i="174"/>
  <c r="AZ292" i="174"/>
  <c r="BA292" i="174"/>
  <c r="BD292" i="174"/>
  <c r="BA559" i="174"/>
  <c r="BD559" i="174"/>
  <c r="AZ559" i="174"/>
  <c r="BD245" i="174"/>
  <c r="BA245" i="174"/>
  <c r="AZ245" i="174"/>
  <c r="BA365" i="174"/>
  <c r="AZ365" i="174"/>
  <c r="BD365" i="174"/>
  <c r="AZ143" i="174"/>
  <c r="BA143" i="174"/>
  <c r="BD143" i="174"/>
  <c r="BA692" i="174"/>
  <c r="AZ692" i="174"/>
  <c r="BD692" i="174"/>
  <c r="AZ289" i="174"/>
  <c r="BD289" i="174"/>
  <c r="BA289" i="174"/>
  <c r="BA205" i="174"/>
  <c r="BD205" i="174"/>
  <c r="AZ205" i="174"/>
  <c r="AB252" i="174" l="1"/>
  <c r="AB267" i="174"/>
  <c r="AB254" i="174" l="1"/>
  <c r="AB278" i="174"/>
  <c r="AB257" i="174"/>
  <c r="AA252" i="174" l="1"/>
  <c r="AG252" i="174" l="1"/>
  <c r="AJ252" i="174" s="1"/>
  <c r="AZ252" i="174" l="1"/>
  <c r="BD252" i="174"/>
  <c r="BA252" i="174"/>
  <c r="AA267" i="174" l="1"/>
  <c r="AA278" i="174" l="1"/>
  <c r="AA257" i="174"/>
  <c r="AA254" i="174"/>
  <c r="AG267" i="174" l="1"/>
  <c r="AJ267" i="174" s="1"/>
  <c r="BA267" i="174" l="1"/>
  <c r="BD267" i="174"/>
  <c r="AZ267" i="174"/>
  <c r="AG254" i="174" l="1"/>
  <c r="AJ254" i="174" s="1"/>
  <c r="AG278" i="174"/>
  <c r="AJ278" i="174" s="1"/>
  <c r="BD278" i="174" l="1"/>
  <c r="BA278" i="174"/>
  <c r="AZ278" i="174"/>
  <c r="BD254" i="174"/>
  <c r="AZ254" i="174"/>
  <c r="BA254" i="174"/>
  <c r="AG257" i="174" l="1"/>
  <c r="AJ257" i="174" s="1"/>
  <c r="BD257" i="174" l="1"/>
  <c r="AZ257" i="174"/>
  <c r="BA257" i="174"/>
  <c r="AB255" i="174" l="1"/>
  <c r="AA255" i="174" l="1"/>
  <c r="AG255" i="174" l="1"/>
  <c r="AJ255" i="174" s="1"/>
  <c r="BD255" i="174" l="1"/>
  <c r="BA255" i="174"/>
  <c r="AZ255" i="174"/>
  <c r="AG728" i="174" l="1"/>
  <c r="AG679" i="174"/>
  <c r="AG591" i="174"/>
  <c r="AG505" i="174"/>
  <c r="AG621" i="174"/>
  <c r="AG522" i="174"/>
  <c r="AG661" i="174"/>
  <c r="AG646" i="174"/>
  <c r="AG527" i="174"/>
  <c r="AG738" i="174"/>
  <c r="AG705" i="174"/>
  <c r="AG644" i="174"/>
  <c r="AG511" i="174"/>
  <c r="AG756" i="174"/>
  <c r="AG478" i="174"/>
  <c r="AG408" i="174"/>
  <c r="AG325" i="174"/>
  <c r="AG587" i="174"/>
  <c r="AG264" i="174"/>
  <c r="AG399" i="174"/>
  <c r="AG528" i="174"/>
  <c r="AG581" i="174"/>
  <c r="AG489" i="174"/>
  <c r="AG472" i="174"/>
  <c r="AG467" i="174"/>
  <c r="AG437" i="174"/>
  <c r="AG349" i="174"/>
  <c r="AG274" i="174"/>
  <c r="AG477" i="174"/>
  <c r="AG226" i="174"/>
  <c r="AG537" i="174"/>
  <c r="AG266" i="174"/>
  <c r="AG272" i="174"/>
  <c r="AG151" i="174"/>
  <c r="AG145" i="174"/>
  <c r="AG262" i="174"/>
  <c r="AG352" i="174"/>
  <c r="AG212" i="174"/>
  <c r="AG523" i="174"/>
  <c r="AG260" i="174"/>
  <c r="AG287" i="174"/>
  <c r="AG269" i="174"/>
  <c r="AG459" i="174"/>
  <c r="AG263" i="174"/>
  <c r="AG271" i="174"/>
  <c r="AG350" i="174"/>
  <c r="AG438" i="174"/>
  <c r="AG277" i="174"/>
  <c r="AG276" i="174"/>
  <c r="AG379" i="174"/>
  <c r="AG187" i="174"/>
  <c r="AG259" i="174"/>
  <c r="AG163" i="174"/>
  <c r="AG238" i="174"/>
  <c r="AG13" i="174"/>
  <c r="AG253" i="174"/>
  <c r="AG268" i="174"/>
  <c r="AG391" i="174"/>
  <c r="AG123" i="174"/>
  <c r="AG211" i="174"/>
  <c r="AG275" i="174"/>
  <c r="AG293" i="174"/>
  <c r="AG265" i="174"/>
  <c r="AG171" i="174"/>
  <c r="AB591" i="174" l="1"/>
  <c r="AB489" i="174"/>
  <c r="AB587" i="174"/>
  <c r="AB523" i="174"/>
  <c r="AB728" i="174"/>
  <c r="AB756" i="174"/>
  <c r="AB621" i="174"/>
  <c r="AB527" i="174"/>
  <c r="AB260" i="174"/>
  <c r="AB211" i="174"/>
  <c r="AB163" i="174"/>
  <c r="AB276" i="174"/>
  <c r="AB349" i="174"/>
  <c r="AB226" i="174"/>
  <c r="AB274" i="174"/>
  <c r="AA350" i="174"/>
  <c r="AA505" i="174"/>
  <c r="AA263" i="174"/>
  <c r="AA581" i="174"/>
  <c r="AA349" i="174"/>
  <c r="AB151" i="174" l="1"/>
  <c r="AB399" i="174"/>
  <c r="AA212" i="174"/>
  <c r="AB379" i="174"/>
  <c r="AB505" i="174"/>
  <c r="AJ505" i="174" s="1"/>
  <c r="AB581" i="174"/>
  <c r="AJ581" i="174" s="1"/>
  <c r="AB269" i="174"/>
  <c r="AJ349" i="174"/>
  <c r="AZ349" i="174" s="1"/>
  <c r="AA391" i="174"/>
  <c r="AA459" i="174"/>
  <c r="AA266" i="174"/>
  <c r="AB646" i="174"/>
  <c r="AA489" i="174"/>
  <c r="AJ489" i="174" s="1"/>
  <c r="BD489" i="174" s="1"/>
  <c r="AA644" i="174"/>
  <c r="AA265" i="174"/>
  <c r="AA276" i="174"/>
  <c r="AJ276" i="174" s="1"/>
  <c r="BD276" i="174" s="1"/>
  <c r="AA271" i="174"/>
  <c r="AA287" i="174"/>
  <c r="AA438" i="174"/>
  <c r="AB391" i="174"/>
  <c r="AB408" i="174"/>
  <c r="AB212" i="174"/>
  <c r="AA275" i="174"/>
  <c r="AA171" i="174"/>
  <c r="AA511" i="174"/>
  <c r="AA472" i="174"/>
  <c r="AB438" i="174"/>
  <c r="AB271" i="174"/>
  <c r="AA226" i="174"/>
  <c r="AJ226" i="174" s="1"/>
  <c r="AZ226" i="174" s="1"/>
  <c r="AB264" i="174"/>
  <c r="AA238" i="174"/>
  <c r="AB679" i="174"/>
  <c r="AA399" i="174"/>
  <c r="AB661" i="174"/>
  <c r="AA528" i="174"/>
  <c r="AA756" i="174"/>
  <c r="AJ756" i="174" s="1"/>
  <c r="BD756" i="174" s="1"/>
  <c r="AA527" i="174"/>
  <c r="AJ527" i="174" s="1"/>
  <c r="BD527" i="174" s="1"/>
  <c r="AB275" i="174"/>
  <c r="AB528" i="174"/>
  <c r="AB467" i="174"/>
  <c r="AA268" i="174"/>
  <c r="AA537" i="174"/>
  <c r="AA262" i="174"/>
  <c r="AA277" i="174"/>
  <c r="AA437" i="174"/>
  <c r="AB187" i="174"/>
  <c r="AA352" i="174"/>
  <c r="AA591" i="174"/>
  <c r="AJ591" i="174" s="1"/>
  <c r="AA478" i="174"/>
  <c r="AB265" i="174"/>
  <c r="AB145" i="174"/>
  <c r="AB268" i="174"/>
  <c r="AB266" i="174"/>
  <c r="AB477" i="174"/>
  <c r="AB705" i="174"/>
  <c r="AA379" i="174"/>
  <c r="AA523" i="174"/>
  <c r="AJ523" i="174" s="1"/>
  <c r="AA264" i="174"/>
  <c r="AA522" i="174"/>
  <c r="AB459" i="174"/>
  <c r="AA738" i="174"/>
  <c r="AA187" i="174"/>
  <c r="AA274" i="174"/>
  <c r="AJ274" i="174" s="1"/>
  <c r="AA679" i="174"/>
  <c r="AB259" i="174"/>
  <c r="AB287" i="174"/>
  <c r="AB352" i="174"/>
  <c r="AB263" i="174"/>
  <c r="AJ263" i="174" s="1"/>
  <c r="AB123" i="174"/>
  <c r="AB350" i="174"/>
  <c r="AJ350" i="174" s="1"/>
  <c r="AB511" i="174"/>
  <c r="AB738" i="174"/>
  <c r="AA661" i="174"/>
  <c r="AA123" i="174"/>
  <c r="AA253" i="174"/>
  <c r="AA408" i="174"/>
  <c r="AA163" i="174"/>
  <c r="AJ163" i="174" s="1"/>
  <c r="AA467" i="174"/>
  <c r="AA151" i="174"/>
  <c r="AA587" i="174"/>
  <c r="AJ587" i="174" s="1"/>
  <c r="AA260" i="174"/>
  <c r="AJ260" i="174" s="1"/>
  <c r="AA728" i="174"/>
  <c r="AJ728" i="174" s="1"/>
  <c r="AB325" i="174"/>
  <c r="AB262" i="174"/>
  <c r="AB437" i="174"/>
  <c r="AB537" i="174"/>
  <c r="AA145" i="174"/>
  <c r="AA211" i="174"/>
  <c r="AJ211" i="174" s="1"/>
  <c r="AA646" i="174"/>
  <c r="AB253" i="174"/>
  <c r="AB238" i="174"/>
  <c r="AB277" i="174"/>
  <c r="AB478" i="174"/>
  <c r="AB472" i="174"/>
  <c r="AA705" i="174"/>
  <c r="AA259" i="174"/>
  <c r="AA269" i="174"/>
  <c r="AA477" i="174"/>
  <c r="AA325" i="174"/>
  <c r="AB171" i="174"/>
  <c r="AB644" i="174"/>
  <c r="AB522" i="174"/>
  <c r="AJ151" i="174" l="1"/>
  <c r="AZ151" i="174" s="1"/>
  <c r="AA13" i="174"/>
  <c r="AB13" i="174"/>
  <c r="BA527" i="174"/>
  <c r="AJ459" i="174"/>
  <c r="AZ459" i="174" s="1"/>
  <c r="AJ171" i="174"/>
  <c r="AZ171" i="174" s="1"/>
  <c r="AJ266" i="174"/>
  <c r="BD266" i="174" s="1"/>
  <c r="BA276" i="174"/>
  <c r="AJ262" i="174"/>
  <c r="BA262" i="174" s="1"/>
  <c r="AJ679" i="174"/>
  <c r="BD679" i="174" s="1"/>
  <c r="AJ391" i="174"/>
  <c r="BA391" i="174" s="1"/>
  <c r="BD581" i="174"/>
  <c r="AZ581" i="174"/>
  <c r="AZ276" i="174"/>
  <c r="AJ212" i="174"/>
  <c r="AZ212" i="174" s="1"/>
  <c r="AJ269" i="174"/>
  <c r="AZ269" i="174" s="1"/>
  <c r="BA581" i="174"/>
  <c r="BA226" i="174"/>
  <c r="BD226" i="174"/>
  <c r="AJ408" i="174"/>
  <c r="BD408" i="174" s="1"/>
  <c r="AJ379" i="174"/>
  <c r="AZ379" i="174" s="1"/>
  <c r="AJ399" i="174"/>
  <c r="AJ259" i="174"/>
  <c r="BA259" i="174" s="1"/>
  <c r="AJ477" i="174"/>
  <c r="BA477" i="174" s="1"/>
  <c r="AJ644" i="174"/>
  <c r="BD644" i="174" s="1"/>
  <c r="AJ646" i="174"/>
  <c r="AZ646" i="174" s="1"/>
  <c r="BA349" i="174"/>
  <c r="BD349" i="174"/>
  <c r="AJ238" i="174"/>
  <c r="AZ238" i="174" s="1"/>
  <c r="BA489" i="174"/>
  <c r="AJ287" i="174"/>
  <c r="AZ287" i="174" s="1"/>
  <c r="AZ489" i="174"/>
  <c r="AJ265" i="174"/>
  <c r="AZ265" i="174" s="1"/>
  <c r="AJ264" i="174"/>
  <c r="BD264" i="174" s="1"/>
  <c r="AJ511" i="174"/>
  <c r="AZ511" i="174" s="1"/>
  <c r="AJ187" i="174"/>
  <c r="BD187" i="174" s="1"/>
  <c r="AJ325" i="174"/>
  <c r="BD325" i="174" s="1"/>
  <c r="AJ472" i="174"/>
  <c r="AZ472" i="174" s="1"/>
  <c r="AJ467" i="174"/>
  <c r="BD467" i="174" s="1"/>
  <c r="AJ271" i="174"/>
  <c r="BA271" i="174" s="1"/>
  <c r="AJ537" i="174"/>
  <c r="BD537" i="174" s="1"/>
  <c r="AJ438" i="174"/>
  <c r="BA438" i="174" s="1"/>
  <c r="AJ145" i="174"/>
  <c r="BA145" i="174" s="1"/>
  <c r="AJ123" i="174"/>
  <c r="BD123" i="174" s="1"/>
  <c r="AZ756" i="174"/>
  <c r="BA756" i="174"/>
  <c r="AJ661" i="174"/>
  <c r="BA661" i="174" s="1"/>
  <c r="AJ705" i="174"/>
  <c r="AZ705" i="174" s="1"/>
  <c r="AJ275" i="174"/>
  <c r="BA275" i="174" s="1"/>
  <c r="AJ268" i="174"/>
  <c r="BD268" i="174" s="1"/>
  <c r="AZ527" i="174"/>
  <c r="AJ528" i="174"/>
  <c r="AZ350" i="174"/>
  <c r="BD350" i="174"/>
  <c r="BA350" i="174"/>
  <c r="BD263" i="174"/>
  <c r="AZ263" i="174"/>
  <c r="BA263" i="174"/>
  <c r="AJ253" i="174"/>
  <c r="BA591" i="174"/>
  <c r="AZ591" i="174"/>
  <c r="BD591" i="174"/>
  <c r="AJ352" i="174"/>
  <c r="AZ211" i="174"/>
  <c r="BA211" i="174"/>
  <c r="BD211" i="174"/>
  <c r="BA260" i="174"/>
  <c r="BD260" i="174"/>
  <c r="AZ260" i="174"/>
  <c r="AJ738" i="174"/>
  <c r="BD587" i="174"/>
  <c r="AZ587" i="174"/>
  <c r="BA587" i="174"/>
  <c r="AJ437" i="174"/>
  <c r="BD728" i="174"/>
  <c r="BA728" i="174"/>
  <c r="AZ728" i="174"/>
  <c r="AZ523" i="174"/>
  <c r="BA523" i="174"/>
  <c r="BD523" i="174"/>
  <c r="AJ277" i="174"/>
  <c r="BA163" i="174"/>
  <c r="AZ163" i="174"/>
  <c r="BD163" i="174"/>
  <c r="BA274" i="174"/>
  <c r="AZ274" i="174"/>
  <c r="BD274" i="174"/>
  <c r="AJ522" i="174"/>
  <c r="AZ505" i="174"/>
  <c r="BD505" i="174"/>
  <c r="BA505" i="174"/>
  <c r="AJ478" i="174"/>
  <c r="BA151" i="174" l="1"/>
  <c r="BD151" i="174"/>
  <c r="AJ13" i="174"/>
  <c r="BA171" i="174"/>
  <c r="BD171" i="174"/>
  <c r="BD459" i="174"/>
  <c r="BA459" i="174"/>
  <c r="BA266" i="174"/>
  <c r="AZ266" i="174"/>
  <c r="BD472" i="174"/>
  <c r="BA472" i="174"/>
  <c r="BD262" i="174"/>
  <c r="AZ262" i="174"/>
  <c r="BD477" i="174"/>
  <c r="AZ679" i="174"/>
  <c r="BA679" i="174"/>
  <c r="BD269" i="174"/>
  <c r="BA269" i="174"/>
  <c r="BD511" i="174"/>
  <c r="BD391" i="174"/>
  <c r="AZ644" i="174"/>
  <c r="AZ391" i="174"/>
  <c r="AZ408" i="174"/>
  <c r="BA644" i="174"/>
  <c r="BA212" i="174"/>
  <c r="BA408" i="174"/>
  <c r="BD212" i="174"/>
  <c r="BA511" i="174"/>
  <c r="BD438" i="174"/>
  <c r="AZ438" i="174"/>
  <c r="BA265" i="174"/>
  <c r="BD265" i="174"/>
  <c r="BA379" i="174"/>
  <c r="BA264" i="174"/>
  <c r="AZ264" i="174"/>
  <c r="BD259" i="174"/>
  <c r="AZ259" i="174"/>
  <c r="AZ477" i="174"/>
  <c r="AZ537" i="174"/>
  <c r="BD379" i="174"/>
  <c r="BD646" i="174"/>
  <c r="BA646" i="174"/>
  <c r="AZ325" i="174"/>
  <c r="BA325" i="174"/>
  <c r="BA123" i="174"/>
  <c r="AZ123" i="174"/>
  <c r="BA399" i="174"/>
  <c r="BD399" i="174"/>
  <c r="AZ399" i="174"/>
  <c r="BD238" i="174"/>
  <c r="BA238" i="174"/>
  <c r="AZ275" i="174"/>
  <c r="BA467" i="174"/>
  <c r="BA287" i="174"/>
  <c r="AZ467" i="174"/>
  <c r="BD275" i="174"/>
  <c r="BD287" i="174"/>
  <c r="BA187" i="174"/>
  <c r="AZ187" i="174"/>
  <c r="BA537" i="174"/>
  <c r="BD661" i="174"/>
  <c r="BD705" i="174"/>
  <c r="AZ661" i="174"/>
  <c r="BA705" i="174"/>
  <c r="AZ271" i="174"/>
  <c r="AZ268" i="174"/>
  <c r="BA268" i="174"/>
  <c r="BD271" i="174"/>
  <c r="AZ145" i="174"/>
  <c r="BD145" i="174"/>
  <c r="AZ528" i="174"/>
  <c r="BD528" i="174"/>
  <c r="BA528" i="174"/>
  <c r="BA522" i="174"/>
  <c r="BD522" i="174"/>
  <c r="AZ522" i="174"/>
  <c r="AZ738" i="174"/>
  <c r="BD738" i="174"/>
  <c r="BA738" i="174"/>
  <c r="BA437" i="174"/>
  <c r="AZ437" i="174"/>
  <c r="BD437" i="174"/>
  <c r="BA253" i="174"/>
  <c r="BD253" i="174"/>
  <c r="AZ253" i="174"/>
  <c r="BA277" i="174"/>
  <c r="BD277" i="174"/>
  <c r="AZ277" i="174"/>
  <c r="AZ478" i="174"/>
  <c r="BD478" i="174"/>
  <c r="BA478" i="174"/>
  <c r="BD352" i="174"/>
  <c r="BA352" i="174"/>
  <c r="AZ352" i="174"/>
  <c r="BD13" i="174" l="1"/>
  <c r="AZ13" i="174"/>
  <c r="BA13" i="174"/>
  <c r="AA621" i="174" l="1"/>
  <c r="AJ621" i="174" s="1"/>
  <c r="BA621" i="174" l="1"/>
  <c r="BD621" i="174"/>
  <c r="AZ621" i="174"/>
  <c r="AB293" i="174" l="1"/>
  <c r="AB272" i="174"/>
  <c r="AA293" i="174" l="1"/>
  <c r="AJ293" i="174" s="1"/>
  <c r="BA293" i="174" s="1"/>
  <c r="AA272" i="174"/>
  <c r="AJ272" i="174" s="1"/>
  <c r="AZ293" i="174" l="1"/>
  <c r="BD293" i="174"/>
  <c r="AZ272" i="174"/>
  <c r="BA272" i="174"/>
  <c r="BD272" i="174"/>
  <c r="AB300" i="174" l="1"/>
  <c r="AB290" i="174"/>
  <c r="AB280" i="174"/>
  <c r="AB298" i="174"/>
  <c r="AA300" i="174" l="1"/>
  <c r="AA280" i="174"/>
  <c r="AA298" i="174"/>
  <c r="AA290" i="174"/>
  <c r="AG584" i="174" l="1"/>
  <c r="AG677" i="174"/>
  <c r="AG433" i="174"/>
  <c r="AG687" i="174"/>
  <c r="AG665" i="174"/>
  <c r="AG473" i="174"/>
  <c r="AG394" i="174"/>
  <c r="AG506" i="174"/>
  <c r="AG298" i="174"/>
  <c r="AJ298" i="174" s="1"/>
  <c r="AG285" i="174"/>
  <c r="AG281" i="174"/>
  <c r="AG189" i="174"/>
  <c r="AG300" i="174"/>
  <c r="AJ300" i="174" s="1"/>
  <c r="AG539" i="174"/>
  <c r="AG313" i="174"/>
  <c r="AG284" i="174"/>
  <c r="AG280" i="174"/>
  <c r="AJ280" i="174" s="1"/>
  <c r="AG295" i="174"/>
  <c r="AG290" i="174"/>
  <c r="AJ290" i="174" s="1"/>
  <c r="AG148" i="174"/>
  <c r="AG270" i="174"/>
  <c r="BD298" i="174" l="1"/>
  <c r="AZ298" i="174"/>
  <c r="BA298" i="174"/>
  <c r="AZ290" i="174"/>
  <c r="BA290" i="174"/>
  <c r="BD290" i="174"/>
  <c r="BD300" i="174"/>
  <c r="BA300" i="174"/>
  <c r="AZ300" i="174"/>
  <c r="BA280" i="174"/>
  <c r="AZ280" i="174"/>
  <c r="BD280" i="174"/>
  <c r="AA677" i="174" l="1"/>
  <c r="AA189" i="174"/>
  <c r="AA281" i="174" l="1"/>
  <c r="AA433" i="174"/>
  <c r="AA506" i="174"/>
  <c r="AA665" i="174"/>
  <c r="AA148" i="174"/>
  <c r="AA270" i="174"/>
  <c r="AA394" i="174"/>
  <c r="AA285" i="174"/>
  <c r="AA687" i="174"/>
  <c r="AA539" i="174"/>
  <c r="AA284" i="174"/>
  <c r="AA473" i="174"/>
  <c r="AA295" i="174"/>
  <c r="AA313" i="174"/>
  <c r="AA584" i="174"/>
  <c r="AB473" i="174" l="1"/>
  <c r="AJ473" i="174" s="1"/>
  <c r="AZ473" i="174" s="1"/>
  <c r="AB297" i="174"/>
  <c r="AB539" i="174"/>
  <c r="AJ539" i="174" s="1"/>
  <c r="AB294" i="174"/>
  <c r="AB584" i="174"/>
  <c r="AJ584" i="174" s="1"/>
  <c r="AB291" i="174"/>
  <c r="AB554" i="174"/>
  <c r="AB288" i="174"/>
  <c r="AB154" i="174"/>
  <c r="AB665" i="174"/>
  <c r="AJ665" i="174" s="1"/>
  <c r="AB394" i="174"/>
  <c r="AJ394" i="174" s="1"/>
  <c r="BA394" i="174" s="1"/>
  <c r="AB310" i="174"/>
  <c r="AB569" i="174"/>
  <c r="AB286" i="174"/>
  <c r="AB295" i="174"/>
  <c r="AJ295" i="174" s="1"/>
  <c r="BD295" i="174" s="1"/>
  <c r="AB333" i="174"/>
  <c r="AB141" i="174"/>
  <c r="AB313" i="174"/>
  <c r="AJ313" i="174" s="1"/>
  <c r="AB305" i="174"/>
  <c r="AB283" i="174"/>
  <c r="AB506" i="174"/>
  <c r="AJ506" i="174" s="1"/>
  <c r="AB236" i="174"/>
  <c r="AB270" i="174"/>
  <c r="AJ270" i="174" s="1"/>
  <c r="AB355" i="174"/>
  <c r="AB189" i="174"/>
  <c r="AJ189" i="174" s="1"/>
  <c r="AB702" i="174"/>
  <c r="AB608" i="174"/>
  <c r="AB14" i="174"/>
  <c r="AB690" i="174"/>
  <c r="AB647" i="174"/>
  <c r="AB197" i="174"/>
  <c r="AB659" i="174"/>
  <c r="AB299" i="174"/>
  <c r="AB526" i="174"/>
  <c r="AB169" i="174"/>
  <c r="AB433" i="174"/>
  <c r="AJ433" i="174" s="1"/>
  <c r="AZ433" i="174" s="1"/>
  <c r="AB218" i="174"/>
  <c r="AB503" i="174"/>
  <c r="AB285" i="174"/>
  <c r="AJ285" i="174" s="1"/>
  <c r="AB687" i="174"/>
  <c r="AJ687" i="174" s="1"/>
  <c r="AB724" i="174"/>
  <c r="AB284" i="174"/>
  <c r="AJ284" i="174" s="1"/>
  <c r="AB148" i="174"/>
  <c r="AJ148" i="174" s="1"/>
  <c r="AB281" i="174"/>
  <c r="AJ281" i="174" s="1"/>
  <c r="AB677" i="174"/>
  <c r="AJ677" i="174" s="1"/>
  <c r="BA473" i="174" l="1"/>
  <c r="BD473" i="174"/>
  <c r="BD394" i="174"/>
  <c r="AZ189" i="174"/>
  <c r="BA189" i="174"/>
  <c r="BD189" i="174"/>
  <c r="BD313" i="174"/>
  <c r="BA313" i="174"/>
  <c r="AZ313" i="174"/>
  <c r="AZ394" i="174"/>
  <c r="BA295" i="174"/>
  <c r="AZ295" i="174"/>
  <c r="BA270" i="174"/>
  <c r="BD270" i="174"/>
  <c r="AZ270" i="174"/>
  <c r="BD584" i="174"/>
  <c r="BA584" i="174"/>
  <c r="AZ584" i="174"/>
  <c r="BD539" i="174"/>
  <c r="BA539" i="174"/>
  <c r="AZ539" i="174"/>
  <c r="BA433" i="174"/>
  <c r="BD433" i="174"/>
  <c r="AZ148" i="174"/>
  <c r="BD148" i="174"/>
  <c r="BA148" i="174"/>
  <c r="BD285" i="174"/>
  <c r="BA285" i="174"/>
  <c r="AZ285" i="174"/>
  <c r="BA687" i="174"/>
  <c r="AZ687" i="174"/>
  <c r="BD687" i="174"/>
  <c r="AZ284" i="174"/>
  <c r="BD284" i="174"/>
  <c r="BA284" i="174"/>
  <c r="BA281" i="174"/>
  <c r="AZ281" i="174"/>
  <c r="BD281" i="174"/>
  <c r="BA677" i="174"/>
  <c r="AZ677" i="174"/>
  <c r="BD677" i="174"/>
  <c r="BD506" i="174"/>
  <c r="AZ506" i="174"/>
  <c r="BA506" i="174"/>
  <c r="AZ665" i="174"/>
  <c r="BA665" i="174"/>
  <c r="BD665" i="174"/>
  <c r="AA647" i="174" l="1"/>
  <c r="AA197" i="174"/>
  <c r="AA690" i="174"/>
  <c r="AA141" i="174"/>
  <c r="AA154" i="174"/>
  <c r="AA333" i="174"/>
  <c r="AA288" i="174"/>
  <c r="AA724" i="174"/>
  <c r="AA355" i="174" l="1"/>
  <c r="AA569" i="174"/>
  <c r="AA702" i="174"/>
  <c r="AA14" i="174"/>
  <c r="AA218" i="174"/>
  <c r="AA169" i="174"/>
  <c r="AA310" i="174"/>
  <c r="AA283" i="174"/>
  <c r="AA526" i="174"/>
  <c r="AA286" i="174"/>
  <c r="AA236" i="174"/>
  <c r="AA294" i="174"/>
  <c r="AA608" i="174"/>
  <c r="AA659" i="174"/>
  <c r="AA297" i="174"/>
  <c r="AA503" i="174"/>
  <c r="AA291" i="174"/>
  <c r="AA554" i="174" l="1"/>
  <c r="AG286" i="174" l="1"/>
  <c r="AJ286" i="174" s="1"/>
  <c r="AG283" i="174"/>
  <c r="AJ283" i="174" s="1"/>
  <c r="AG288" i="174"/>
  <c r="AJ288" i="174" s="1"/>
  <c r="AG297" i="174"/>
  <c r="AJ297" i="174" s="1"/>
  <c r="BD283" i="174" l="1"/>
  <c r="BA283" i="174"/>
  <c r="AZ283" i="174"/>
  <c r="AZ297" i="174"/>
  <c r="BA297" i="174"/>
  <c r="BD297" i="174"/>
  <c r="BD288" i="174"/>
  <c r="AZ288" i="174"/>
  <c r="BA288" i="174"/>
  <c r="AZ286" i="174"/>
  <c r="BD286" i="174"/>
  <c r="BA286" i="174"/>
  <c r="AG291" i="174" l="1"/>
  <c r="AG554" i="174"/>
  <c r="AG154" i="174"/>
  <c r="AG702" i="174"/>
  <c r="AG236" i="174"/>
  <c r="AG503" i="174"/>
  <c r="AG526" i="174"/>
  <c r="AG659" i="174"/>
  <c r="AG294" i="174"/>
  <c r="AG169" i="174"/>
  <c r="AG647" i="174"/>
  <c r="AG608" i="174"/>
  <c r="AG333" i="174"/>
  <c r="AG310" i="174"/>
  <c r="AG299" i="174"/>
  <c r="AG218" i="174"/>
  <c r="AG569" i="174"/>
  <c r="AG724" i="174"/>
  <c r="AG355" i="174"/>
  <c r="AG141" i="174"/>
  <c r="AG690" i="174"/>
  <c r="AG197" i="174"/>
  <c r="AG14" i="174" l="1"/>
  <c r="T291" i="174" l="1"/>
  <c r="AJ291" i="174" s="1"/>
  <c r="BA291" i="174" l="1"/>
  <c r="AZ291" i="174"/>
  <c r="BD291" i="174"/>
  <c r="T197" i="174" l="1"/>
  <c r="AJ197" i="174" s="1"/>
  <c r="T310" i="174"/>
  <c r="AJ310" i="174" s="1"/>
  <c r="T690" i="174"/>
  <c r="AJ690" i="174" s="1"/>
  <c r="T333" i="174"/>
  <c r="AJ333" i="174" s="1"/>
  <c r="AZ333" i="174" s="1"/>
  <c r="T554" i="174"/>
  <c r="AJ554" i="174" s="1"/>
  <c r="T647" i="174"/>
  <c r="AJ647" i="174" s="1"/>
  <c r="T569" i="174"/>
  <c r="AJ569" i="174" s="1"/>
  <c r="AZ569" i="174" s="1"/>
  <c r="T526" i="174"/>
  <c r="AJ526" i="174" s="1"/>
  <c r="T702" i="174"/>
  <c r="AJ702" i="174" s="1"/>
  <c r="T724" i="174"/>
  <c r="AJ724" i="174" s="1"/>
  <c r="T14" i="174"/>
  <c r="AJ14" i="174" s="1"/>
  <c r="T355" i="174"/>
  <c r="AJ355" i="174" s="1"/>
  <c r="BA355" i="174" s="1"/>
  <c r="T236" i="174"/>
  <c r="AJ236" i="174" s="1"/>
  <c r="T154" i="174"/>
  <c r="AJ154" i="174" s="1"/>
  <c r="T503" i="174"/>
  <c r="AJ503" i="174" s="1"/>
  <c r="BA503" i="174" s="1"/>
  <c r="T608" i="174"/>
  <c r="AJ608" i="174" s="1"/>
  <c r="T218" i="174"/>
  <c r="AJ218" i="174" s="1"/>
  <c r="T169" i="174"/>
  <c r="AJ169" i="174" s="1"/>
  <c r="T141" i="174"/>
  <c r="AJ141" i="174" s="1"/>
  <c r="BA141" i="174" s="1"/>
  <c r="T659" i="174"/>
  <c r="AJ659" i="174" s="1"/>
  <c r="AZ659" i="174" s="1"/>
  <c r="T294" i="174"/>
  <c r="AJ294" i="174" s="1"/>
  <c r="BD310" i="174" l="1"/>
  <c r="AZ310" i="174"/>
  <c r="BA310" i="174"/>
  <c r="BD702" i="174"/>
  <c r="AZ702" i="174"/>
  <c r="BA569" i="174"/>
  <c r="BD569" i="174"/>
  <c r="AZ724" i="174"/>
  <c r="BD724" i="174"/>
  <c r="BA724" i="174"/>
  <c r="AZ169" i="174"/>
  <c r="BD169" i="174"/>
  <c r="BA169" i="174"/>
  <c r="BD154" i="174"/>
  <c r="BA154" i="174"/>
  <c r="AZ154" i="174"/>
  <c r="BA218" i="174"/>
  <c r="AZ218" i="174"/>
  <c r="BD218" i="174"/>
  <c r="BD526" i="174"/>
  <c r="AZ526" i="174"/>
  <c r="BA526" i="174"/>
  <c r="BD503" i="174"/>
  <c r="AZ503" i="174"/>
  <c r="BD647" i="174"/>
  <c r="BA647" i="174"/>
  <c r="AZ647" i="174"/>
  <c r="AZ690" i="174"/>
  <c r="BD690" i="174"/>
  <c r="BA690" i="174"/>
  <c r="AZ608" i="174"/>
  <c r="BA608" i="174"/>
  <c r="BD608" i="174"/>
  <c r="BA554" i="174"/>
  <c r="BD554" i="174"/>
  <c r="AZ554" i="174"/>
  <c r="BD294" i="174"/>
  <c r="BA294" i="174"/>
  <c r="AZ294" i="174"/>
  <c r="AZ236" i="174"/>
  <c r="BA236" i="174"/>
  <c r="BD236" i="174"/>
  <c r="BA14" i="174"/>
  <c r="BD14" i="174"/>
  <c r="AZ14" i="174"/>
  <c r="AZ141" i="174"/>
  <c r="BA702" i="174"/>
  <c r="BD141" i="174"/>
  <c r="BA333" i="174"/>
  <c r="BD333" i="174"/>
  <c r="BA659" i="174"/>
  <c r="BD659" i="174"/>
  <c r="BD355" i="174"/>
  <c r="AZ355" i="174"/>
  <c r="AZ197" i="174"/>
  <c r="BD197" i="174"/>
  <c r="BA197" i="174"/>
  <c r="AA299" i="174" l="1"/>
  <c r="T299" i="174" l="1"/>
  <c r="AJ299" i="174" s="1"/>
  <c r="AZ299" i="174" l="1"/>
  <c r="BD299" i="174"/>
  <c r="BA299" i="174"/>
  <c r="AG305" i="174" l="1"/>
  <c r="T33" i="174" l="1"/>
  <c r="T596" i="174"/>
  <c r="T48" i="174"/>
  <c r="T210" i="174"/>
  <c r="T484" i="174"/>
  <c r="T657" i="174"/>
  <c r="T309" i="174"/>
  <c r="T573" i="174"/>
  <c r="T332" i="174"/>
  <c r="T686" i="174"/>
  <c r="T597" i="174"/>
  <c r="T637" i="174"/>
  <c r="T453" i="174"/>
  <c r="T331" i="174"/>
  <c r="T345" i="174"/>
  <c r="T308" i="174"/>
  <c r="T563" i="174"/>
  <c r="T104" i="174"/>
  <c r="T222" i="174"/>
  <c r="T611" i="174"/>
  <c r="T443" i="174"/>
  <c r="T586" i="174"/>
  <c r="T495" i="174"/>
  <c r="T713" i="174"/>
  <c r="T307" i="174"/>
  <c r="T672" i="174"/>
  <c r="T578" i="174"/>
  <c r="T114" i="174"/>
  <c r="T336" i="174"/>
  <c r="T725" i="174"/>
  <c r="T748" i="174"/>
  <c r="T558" i="174"/>
  <c r="T305" i="174"/>
  <c r="T494" i="174"/>
  <c r="T561" i="174"/>
  <c r="AA305" i="174" l="1"/>
  <c r="AJ305" i="174" s="1"/>
  <c r="AZ305" i="174" l="1"/>
  <c r="BD305" i="174"/>
  <c r="BA305" i="174"/>
  <c r="AG713" i="174" l="1"/>
  <c r="AG686" i="174"/>
  <c r="AG657" i="174"/>
  <c r="AG725" i="174"/>
  <c r="AG748" i="174"/>
  <c r="AG672" i="174"/>
  <c r="AG597" i="174"/>
  <c r="AG586" i="174"/>
  <c r="AG484" i="174"/>
  <c r="AG637" i="174"/>
  <c r="AG578" i="174"/>
  <c r="AG558" i="174"/>
  <c r="AG443" i="174"/>
  <c r="AG336" i="174"/>
  <c r="AG596" i="174"/>
  <c r="AG495" i="174"/>
  <c r="AG561" i="174"/>
  <c r="AG453" i="174"/>
  <c r="AG345" i="174"/>
  <c r="AG611" i="174"/>
  <c r="AG307" i="174"/>
  <c r="AG222" i="174"/>
  <c r="AG210" i="174"/>
  <c r="AG573" i="174"/>
  <c r="AG309" i="174"/>
  <c r="AG563" i="174"/>
  <c r="AG332" i="174"/>
  <c r="AG104" i="174"/>
  <c r="AG331" i="174"/>
  <c r="AG308" i="174"/>
  <c r="AG114" i="174"/>
  <c r="AG494" i="174"/>
  <c r="AG33" i="174"/>
  <c r="AG48" i="174"/>
  <c r="AB331" i="174" l="1"/>
  <c r="AB33" i="174"/>
  <c r="AB222" i="174"/>
  <c r="AB725" i="174" l="1"/>
  <c r="AB336" i="174"/>
  <c r="AB114" i="174"/>
  <c r="AB495" i="174"/>
  <c r="AB563" i="174"/>
  <c r="AB558" i="174"/>
  <c r="AB210" i="174"/>
  <c r="AB494" i="174"/>
  <c r="AB307" i="174"/>
  <c r="AB484" i="174"/>
  <c r="AB104" i="174"/>
  <c r="AB578" i="174"/>
  <c r="AB713" i="174"/>
  <c r="AB443" i="174"/>
  <c r="AB748" i="174"/>
  <c r="AB672" i="174"/>
  <c r="AB308" i="174"/>
  <c r="AB611" i="174"/>
  <c r="AB309" i="174"/>
  <c r="AB345" i="174"/>
  <c r="AB561" i="174"/>
  <c r="AB586" i="174"/>
  <c r="AB597" i="174"/>
  <c r="AB686" i="174"/>
  <c r="AB657" i="174"/>
  <c r="AB332" i="174"/>
  <c r="AB48" i="174"/>
  <c r="AB637" i="174"/>
  <c r="AB453" i="174"/>
  <c r="AB596" i="174"/>
  <c r="AB573" i="174" l="1"/>
  <c r="AA558" i="174" l="1"/>
  <c r="AJ558" i="174" s="1"/>
  <c r="BD558" i="174" s="1"/>
  <c r="AA637" i="174"/>
  <c r="AJ637" i="174" s="1"/>
  <c r="AA494" i="174"/>
  <c r="AJ494" i="174" s="1"/>
  <c r="AA578" i="174" l="1"/>
  <c r="AJ578" i="174" s="1"/>
  <c r="AZ578" i="174" s="1"/>
  <c r="AA104" i="174"/>
  <c r="AJ104" i="174" s="1"/>
  <c r="AZ104" i="174" s="1"/>
  <c r="AA495" i="174"/>
  <c r="AJ495" i="174" s="1"/>
  <c r="BD495" i="174" s="1"/>
  <c r="AA114" i="174"/>
  <c r="AJ114" i="174" s="1"/>
  <c r="BA114" i="174" s="1"/>
  <c r="AA611" i="174"/>
  <c r="AJ611" i="174" s="1"/>
  <c r="BA611" i="174" s="1"/>
  <c r="AA345" i="174"/>
  <c r="AJ345" i="174" s="1"/>
  <c r="BA345" i="174" s="1"/>
  <c r="AA586" i="174"/>
  <c r="AJ586" i="174" s="1"/>
  <c r="AZ586" i="174" s="1"/>
  <c r="AA484" i="174"/>
  <c r="AJ484" i="174" s="1"/>
  <c r="AZ484" i="174" s="1"/>
  <c r="AA48" i="174"/>
  <c r="AJ48" i="174" s="1"/>
  <c r="AZ48" i="174" s="1"/>
  <c r="AA748" i="174"/>
  <c r="AJ748" i="174" s="1"/>
  <c r="BA748" i="174" s="1"/>
  <c r="AA443" i="174"/>
  <c r="AJ443" i="174" s="1"/>
  <c r="BA443" i="174" s="1"/>
  <c r="AA596" i="174"/>
  <c r="AJ596" i="174" s="1"/>
  <c r="BA596" i="174" s="1"/>
  <c r="AA563" i="174"/>
  <c r="AJ563" i="174" s="1"/>
  <c r="BD563" i="174" s="1"/>
  <c r="AA307" i="174"/>
  <c r="AJ307" i="174" s="1"/>
  <c r="AZ307" i="174" s="1"/>
  <c r="AA561" i="174"/>
  <c r="AJ561" i="174" s="1"/>
  <c r="BD561" i="174" s="1"/>
  <c r="AA453" i="174"/>
  <c r="AJ453" i="174" s="1"/>
  <c r="BA453" i="174" s="1"/>
  <c r="AA657" i="174"/>
  <c r="AJ657" i="174" s="1"/>
  <c r="AZ657" i="174" s="1"/>
  <c r="BA558" i="174"/>
  <c r="AZ558" i="174"/>
  <c r="AZ494" i="174"/>
  <c r="BA494" i="174"/>
  <c r="BD494" i="174"/>
  <c r="AA336" i="174"/>
  <c r="AJ336" i="174" s="1"/>
  <c r="AA308" i="174"/>
  <c r="AJ308" i="174" s="1"/>
  <c r="AA725" i="174"/>
  <c r="AJ725" i="174" s="1"/>
  <c r="AA672" i="174"/>
  <c r="AJ672" i="174" s="1"/>
  <c r="AA686" i="174"/>
  <c r="AJ686" i="174" s="1"/>
  <c r="AA222" i="174"/>
  <c r="AJ222" i="174" s="1"/>
  <c r="AA597" i="174"/>
  <c r="AJ597" i="174" s="1"/>
  <c r="AA33" i="174"/>
  <c r="AJ33" i="174" s="1"/>
  <c r="AA713" i="174"/>
  <c r="AJ713" i="174" s="1"/>
  <c r="AA309" i="174"/>
  <c r="AJ309" i="174" s="1"/>
  <c r="BD637" i="174"/>
  <c r="BA637" i="174"/>
  <c r="AZ637" i="174"/>
  <c r="AA331" i="174"/>
  <c r="AJ331" i="174" s="1"/>
  <c r="AA332" i="174"/>
  <c r="AJ332" i="174" s="1"/>
  <c r="AA210" i="174"/>
  <c r="AJ210" i="174" s="1"/>
  <c r="BA104" i="174" l="1"/>
  <c r="BD104" i="174"/>
  <c r="BA578" i="174"/>
  <c r="BD578" i="174"/>
  <c r="AZ611" i="174"/>
  <c r="BD611" i="174"/>
  <c r="BD453" i="174"/>
  <c r="BA586" i="174"/>
  <c r="BA495" i="174"/>
  <c r="BD586" i="174"/>
  <c r="AZ495" i="174"/>
  <c r="AZ114" i="174"/>
  <c r="BD114" i="174"/>
  <c r="BD48" i="174"/>
  <c r="AZ345" i="174"/>
  <c r="BD345" i="174"/>
  <c r="BA48" i="174"/>
  <c r="BA484" i="174"/>
  <c r="BD484" i="174"/>
  <c r="AZ453" i="174"/>
  <c r="AZ748" i="174"/>
  <c r="AZ563" i="174"/>
  <c r="BD748" i="174"/>
  <c r="BD443" i="174"/>
  <c r="BA307" i="174"/>
  <c r="AZ443" i="174"/>
  <c r="BD307" i="174"/>
  <c r="BA563" i="174"/>
  <c r="BA657" i="174"/>
  <c r="BD657" i="174"/>
  <c r="AZ596" i="174"/>
  <c r="BD596" i="174"/>
  <c r="BA561" i="174"/>
  <c r="AZ561" i="174"/>
  <c r="AZ725" i="174"/>
  <c r="BA725" i="174"/>
  <c r="BD725" i="174"/>
  <c r="BA33" i="174"/>
  <c r="BD33" i="174"/>
  <c r="AZ33" i="174"/>
  <c r="BA210" i="174"/>
  <c r="AZ210" i="174"/>
  <c r="BD210" i="174"/>
  <c r="BD597" i="174"/>
  <c r="AZ597" i="174"/>
  <c r="BA597" i="174"/>
  <c r="BA308" i="174"/>
  <c r="BD308" i="174"/>
  <c r="AZ308" i="174"/>
  <c r="BA336" i="174"/>
  <c r="BD336" i="174"/>
  <c r="AZ336" i="174"/>
  <c r="BA332" i="174"/>
  <c r="AZ332" i="174"/>
  <c r="BD332" i="174"/>
  <c r="AZ331" i="174"/>
  <c r="BA331" i="174"/>
  <c r="BD331" i="174"/>
  <c r="AZ672" i="174"/>
  <c r="BA672" i="174"/>
  <c r="BD672" i="174"/>
  <c r="BA222" i="174"/>
  <c r="BD222" i="174"/>
  <c r="AZ222" i="174"/>
  <c r="AZ309" i="174"/>
  <c r="BA309" i="174"/>
  <c r="BD309" i="174"/>
  <c r="AZ713" i="174"/>
  <c r="BD713" i="174"/>
  <c r="BA713" i="174"/>
  <c r="BA686" i="174"/>
  <c r="BD686" i="174"/>
  <c r="AZ686" i="174"/>
  <c r="AA573" i="174"/>
  <c r="AJ573" i="174" s="1"/>
  <c r="AZ573" i="174" l="1"/>
  <c r="BD573" i="174"/>
  <c r="BA573" i="174"/>
  <c r="AB673" i="174" l="1"/>
  <c r="AB626" i="174"/>
  <c r="AB486" i="174"/>
  <c r="AB203" i="174"/>
  <c r="AB652" i="174"/>
  <c r="AB381" i="174"/>
  <c r="AB444" i="174"/>
  <c r="AB746" i="174"/>
  <c r="AB557" i="174"/>
  <c r="AB406" i="174"/>
  <c r="AB361" i="174"/>
  <c r="AB125" i="174"/>
  <c r="AB213" i="174"/>
  <c r="AB630" i="174" l="1"/>
  <c r="AB742" i="174"/>
  <c r="AB734" i="174"/>
  <c r="AB159" i="174"/>
  <c r="AB162" i="174"/>
  <c r="AB382" i="174"/>
  <c r="AB132" i="174"/>
  <c r="AB566" i="174"/>
  <c r="AB700" i="174"/>
  <c r="AB698" i="174"/>
  <c r="AB347" i="174"/>
  <c r="AB102" i="174"/>
  <c r="AB543" i="174"/>
  <c r="AB641" i="174"/>
  <c r="AB341" i="174"/>
  <c r="AB674" i="174"/>
  <c r="AB547" i="174"/>
  <c r="AB338" i="174"/>
  <c r="AB56" i="174"/>
  <c r="AB675" i="174"/>
  <c r="AB319" i="174"/>
  <c r="AB726" i="174"/>
  <c r="AB178" i="174"/>
  <c r="AB753" i="174"/>
  <c r="AB699" i="174"/>
  <c r="AB592" i="174"/>
  <c r="AB220" i="174"/>
  <c r="AB225" i="174"/>
  <c r="AB695" i="174"/>
  <c r="AB113" i="174"/>
  <c r="AB579" i="174"/>
  <c r="AB321" i="174"/>
  <c r="AB518" i="174"/>
  <c r="AB701" i="174"/>
  <c r="AB747" i="174" l="1"/>
  <c r="AB549" i="174"/>
  <c r="AB195" i="174"/>
  <c r="AB532" i="174"/>
  <c r="AB708" i="174"/>
  <c r="AA178" i="174" l="1"/>
  <c r="AA592" i="174"/>
  <c r="AA695" i="174"/>
  <c r="AA698" i="174"/>
  <c r="AA701" i="174"/>
  <c r="AA630" i="174"/>
  <c r="AA102" i="174"/>
  <c r="AA132" i="174"/>
  <c r="AA652" i="174"/>
  <c r="AA699" i="174"/>
  <c r="AA159" i="174"/>
  <c r="AA113" i="174"/>
  <c r="AA673" i="174"/>
  <c r="AA674" i="174"/>
  <c r="AA753" i="174"/>
  <c r="AA557" i="174"/>
  <c r="AA341" i="174"/>
  <c r="AA708" i="174"/>
  <c r="AA125" i="174"/>
  <c r="AG699" i="174" l="1"/>
  <c r="AG695" i="174"/>
  <c r="AG701" i="174"/>
  <c r="AG674" i="174"/>
  <c r="AG630" i="174"/>
  <c r="AG708" i="174"/>
  <c r="AG753" i="174"/>
  <c r="AG652" i="174"/>
  <c r="AG341" i="174"/>
  <c r="AG178" i="174"/>
  <c r="AG698" i="174"/>
  <c r="AG673" i="174"/>
  <c r="AG592" i="174"/>
  <c r="AG113" i="174"/>
  <c r="AG557" i="174"/>
  <c r="AG102" i="174"/>
  <c r="AG159" i="174"/>
  <c r="AG125" i="174"/>
  <c r="AG132" i="174"/>
  <c r="T699" i="174" l="1"/>
  <c r="AJ699" i="174" s="1"/>
  <c r="T673" i="174"/>
  <c r="AJ673" i="174" s="1"/>
  <c r="T652" i="174"/>
  <c r="AJ652" i="174" s="1"/>
  <c r="T132" i="174"/>
  <c r="AJ132" i="174" s="1"/>
  <c r="T159" i="174"/>
  <c r="AJ159" i="174" s="1"/>
  <c r="T341" i="174"/>
  <c r="AJ341" i="174" s="1"/>
  <c r="T592" i="174"/>
  <c r="AJ592" i="174" s="1"/>
  <c r="T630" i="174"/>
  <c r="AJ630" i="174" s="1"/>
  <c r="T674" i="174"/>
  <c r="AJ674" i="174" s="1"/>
  <c r="T102" i="174"/>
  <c r="AJ102" i="174" s="1"/>
  <c r="T113" i="174"/>
  <c r="AJ113" i="174" s="1"/>
  <c r="T695" i="174"/>
  <c r="AJ695" i="174" s="1"/>
  <c r="T698" i="174"/>
  <c r="AJ698" i="174" s="1"/>
  <c r="AZ698" i="174" s="1"/>
  <c r="T178" i="174"/>
  <c r="AJ178" i="174" s="1"/>
  <c r="T701" i="174"/>
  <c r="AJ701" i="174" s="1"/>
  <c r="T753" i="174"/>
  <c r="AJ753" i="174" s="1"/>
  <c r="T708" i="174"/>
  <c r="AJ708" i="174" s="1"/>
  <c r="T557" i="174"/>
  <c r="AJ557" i="174" s="1"/>
  <c r="BA557" i="174" s="1"/>
  <c r="T125" i="174"/>
  <c r="AJ125" i="174" s="1"/>
  <c r="AZ113" i="174" l="1"/>
  <c r="BD113" i="174"/>
  <c r="BA113" i="174"/>
  <c r="BD753" i="174"/>
  <c r="AZ753" i="174"/>
  <c r="BA753" i="174"/>
  <c r="AZ557" i="174"/>
  <c r="BD557" i="174"/>
  <c r="BA159" i="174"/>
  <c r="BD159" i="174"/>
  <c r="AZ159" i="174"/>
  <c r="BA178" i="174"/>
  <c r="BD178" i="174"/>
  <c r="AZ102" i="174"/>
  <c r="BA102" i="174"/>
  <c r="AZ178" i="174"/>
  <c r="BD102" i="174"/>
  <c r="BA652" i="174"/>
  <c r="AZ652" i="174"/>
  <c r="BD652" i="174"/>
  <c r="AZ699" i="174"/>
  <c r="BD699" i="174"/>
  <c r="BA699" i="174"/>
  <c r="AZ708" i="174"/>
  <c r="BA708" i="174"/>
  <c r="BD708" i="174"/>
  <c r="BD701" i="174"/>
  <c r="AZ701" i="174"/>
  <c r="BA701" i="174"/>
  <c r="BD695" i="174"/>
  <c r="BA695" i="174"/>
  <c r="AZ695" i="174"/>
  <c r="BA125" i="174"/>
  <c r="BD125" i="174"/>
  <c r="BA698" i="174"/>
  <c r="AZ125" i="174"/>
  <c r="BD698" i="174"/>
  <c r="AZ630" i="174"/>
  <c r="BD630" i="174"/>
  <c r="BD592" i="174"/>
  <c r="BA592" i="174"/>
  <c r="AZ341" i="174"/>
  <c r="BA341" i="174"/>
  <c r="BD674" i="174"/>
  <c r="AZ674" i="174"/>
  <c r="BA674" i="174"/>
  <c r="BA630" i="174"/>
  <c r="AZ592" i="174"/>
  <c r="BD341" i="174"/>
  <c r="BA132" i="174"/>
  <c r="AZ132" i="174"/>
  <c r="BD132" i="174"/>
  <c r="BA673" i="174"/>
  <c r="BD673" i="174"/>
  <c r="AZ673" i="174"/>
  <c r="T347" i="174" l="1"/>
  <c r="T220" i="174"/>
  <c r="T195" i="174"/>
  <c r="T338" i="174"/>
  <c r="AA338" i="174" l="1"/>
  <c r="AA347" i="174" l="1"/>
  <c r="AA220" i="174"/>
  <c r="AA195" i="174" l="1"/>
  <c r="AG338" i="174" l="1"/>
  <c r="AJ338" i="174" s="1"/>
  <c r="AG347" i="174"/>
  <c r="AJ347" i="174" s="1"/>
  <c r="AG220" i="174"/>
  <c r="AJ220" i="174" s="1"/>
  <c r="AG195" i="174"/>
  <c r="AJ195" i="174" s="1"/>
  <c r="AZ347" i="174" l="1"/>
  <c r="BA347" i="174"/>
  <c r="BD347" i="174"/>
  <c r="BA220" i="174"/>
  <c r="AZ220" i="174"/>
  <c r="BD220" i="174"/>
  <c r="BD338" i="174"/>
  <c r="AZ338" i="174"/>
  <c r="BA338" i="174"/>
  <c r="AZ195" i="174"/>
  <c r="BD195" i="174"/>
  <c r="BA195" i="174"/>
  <c r="T382" i="174" l="1"/>
  <c r="T321" i="174" l="1"/>
  <c r="T225" i="174"/>
  <c r="T203" i="174"/>
  <c r="T381" i="174"/>
  <c r="AA225" i="174" l="1"/>
  <c r="AA734" i="174"/>
  <c r="AA549" i="174"/>
  <c r="AA626" i="174"/>
  <c r="AA518" i="174"/>
  <c r="AA406" i="174"/>
  <c r="AA321" i="174"/>
  <c r="AA382" i="174"/>
  <c r="AA675" i="174"/>
  <c r="AA319" i="174"/>
  <c r="AA486" i="174"/>
  <c r="AA700" i="174"/>
  <c r="AA381" i="174"/>
  <c r="AA742" i="174"/>
  <c r="AA747" i="174"/>
  <c r="AA444" i="174"/>
  <c r="AA543" i="174"/>
  <c r="AA203" i="174"/>
  <c r="AA579" i="174"/>
  <c r="AA566" i="174"/>
  <c r="AA547" i="174"/>
  <c r="AA162" i="174"/>
  <c r="AA746" i="174"/>
  <c r="AA56" i="174"/>
  <c r="AA641" i="174"/>
  <c r="AA726" i="174"/>
  <c r="AA213" i="174"/>
  <c r="AA532" i="174"/>
  <c r="AA361" i="174"/>
  <c r="AG56" i="174" l="1"/>
  <c r="AG203" i="174"/>
  <c r="AJ203" i="174" s="1"/>
  <c r="AG162" i="174"/>
  <c r="AG213" i="174"/>
  <c r="AG225" i="174"/>
  <c r="AJ225" i="174" s="1"/>
  <c r="AG382" i="174"/>
  <c r="AJ382" i="174" s="1"/>
  <c r="AG319" i="174"/>
  <c r="AG444" i="174"/>
  <c r="AG406" i="174"/>
  <c r="AG547" i="174"/>
  <c r="AG361" i="174"/>
  <c r="AG532" i="174"/>
  <c r="AG566" i="174"/>
  <c r="AG579" i="174"/>
  <c r="AG381" i="174"/>
  <c r="AJ381" i="174" s="1"/>
  <c r="AG675" i="174"/>
  <c r="AG742" i="174"/>
  <c r="AG518" i="174"/>
  <c r="AG543" i="174"/>
  <c r="AG746" i="174"/>
  <c r="AG626" i="174"/>
  <c r="AG321" i="174"/>
  <c r="AJ321" i="174" s="1"/>
  <c r="AG700" i="174"/>
  <c r="AG641" i="174"/>
  <c r="AG486" i="174"/>
  <c r="AG734" i="174"/>
  <c r="AG747" i="174"/>
  <c r="AG726" i="174"/>
  <c r="AG549" i="174"/>
  <c r="BD381" i="174" l="1"/>
  <c r="BA381" i="174"/>
  <c r="AZ381" i="174"/>
  <c r="BA382" i="174"/>
  <c r="BD382" i="174"/>
  <c r="AZ382" i="174"/>
  <c r="BA321" i="174"/>
  <c r="AZ321" i="174"/>
  <c r="BD321" i="174"/>
  <c r="AZ225" i="174"/>
  <c r="BD225" i="174"/>
  <c r="BA225" i="174"/>
  <c r="BD203" i="174"/>
  <c r="AZ203" i="174"/>
  <c r="BA203" i="174"/>
  <c r="T549" i="174" l="1"/>
  <c r="AJ549" i="174" s="1"/>
  <c r="T406" i="174"/>
  <c r="AJ406" i="174" s="1"/>
  <c r="T700" i="174"/>
  <c r="AJ700" i="174" s="1"/>
  <c r="T56" i="174"/>
  <c r="AJ56" i="174" s="1"/>
  <c r="T734" i="174"/>
  <c r="AJ734" i="174" s="1"/>
  <c r="T444" i="174"/>
  <c r="AJ444" i="174" s="1"/>
  <c r="T361" i="174"/>
  <c r="AJ361" i="174" s="1"/>
  <c r="T675" i="174"/>
  <c r="AJ675" i="174" s="1"/>
  <c r="T746" i="174"/>
  <c r="AJ746" i="174" s="1"/>
  <c r="T543" i="174"/>
  <c r="AJ543" i="174" s="1"/>
  <c r="T726" i="174"/>
  <c r="AJ726" i="174" s="1"/>
  <c r="T742" i="174"/>
  <c r="AJ742" i="174" s="1"/>
  <c r="T486" i="174" l="1"/>
  <c r="AJ486" i="174" s="1"/>
  <c r="AZ486" i="174" s="1"/>
  <c r="T518" i="174"/>
  <c r="AJ518" i="174" s="1"/>
  <c r="BA518" i="174" s="1"/>
  <c r="T162" i="174"/>
  <c r="AJ162" i="174" s="1"/>
  <c r="AZ162" i="174" s="1"/>
  <c r="T579" i="174"/>
  <c r="AJ579" i="174" s="1"/>
  <c r="AZ675" i="174"/>
  <c r="BD675" i="174"/>
  <c r="BA675" i="174"/>
  <c r="AZ742" i="174"/>
  <c r="BD742" i="174"/>
  <c r="BA742" i="174"/>
  <c r="T532" i="174"/>
  <c r="AJ532" i="174" s="1"/>
  <c r="AZ543" i="174"/>
  <c r="BA543" i="174"/>
  <c r="BD543" i="174"/>
  <c r="T213" i="174"/>
  <c r="AJ213" i="174" s="1"/>
  <c r="T566" i="174"/>
  <c r="AJ566" i="174" s="1"/>
  <c r="AZ56" i="174"/>
  <c r="BA56" i="174"/>
  <c r="BD56" i="174"/>
  <c r="BD726" i="174"/>
  <c r="BA726" i="174"/>
  <c r="AZ726" i="174"/>
  <c r="T626" i="174"/>
  <c r="AJ626" i="174" s="1"/>
  <c r="BA444" i="174"/>
  <c r="BD444" i="174"/>
  <c r="AZ444" i="174"/>
  <c r="BD406" i="174"/>
  <c r="BA406" i="174"/>
  <c r="AZ406" i="174"/>
  <c r="T547" i="174"/>
  <c r="AJ547" i="174" s="1"/>
  <c r="AZ361" i="174"/>
  <c r="BD361" i="174"/>
  <c r="BA361" i="174"/>
  <c r="T747" i="174"/>
  <c r="AJ747" i="174" s="1"/>
  <c r="BA746" i="174"/>
  <c r="BD746" i="174"/>
  <c r="AZ746" i="174"/>
  <c r="BA734" i="174"/>
  <c r="BD734" i="174"/>
  <c r="AZ734" i="174"/>
  <c r="BA700" i="174"/>
  <c r="AZ700" i="174"/>
  <c r="BD700" i="174"/>
  <c r="BA549" i="174"/>
  <c r="BD549" i="174"/>
  <c r="AZ549" i="174"/>
  <c r="T319" i="174"/>
  <c r="AJ319" i="174" s="1"/>
  <c r="T641" i="174"/>
  <c r="AJ641" i="174" s="1"/>
  <c r="BA162" i="174" l="1"/>
  <c r="AZ518" i="174"/>
  <c r="BD518" i="174"/>
  <c r="BD486" i="174"/>
  <c r="BA486" i="174"/>
  <c r="BD162" i="174"/>
  <c r="BA747" i="174"/>
  <c r="BD747" i="174"/>
  <c r="AZ747" i="174"/>
  <c r="BD626" i="174"/>
  <c r="AZ626" i="174"/>
  <c r="BA626" i="174"/>
  <c r="BA641" i="174"/>
  <c r="BD641" i="174"/>
  <c r="AZ641" i="174"/>
  <c r="AZ547" i="174"/>
  <c r="BD547" i="174"/>
  <c r="BA547" i="174"/>
  <c r="AZ566" i="174"/>
  <c r="BA566" i="174"/>
  <c r="BD566" i="174"/>
  <c r="AZ579" i="174"/>
  <c r="BD579" i="174"/>
  <c r="BA579" i="174"/>
  <c r="BA319" i="174"/>
  <c r="BD319" i="174"/>
  <c r="AZ319" i="174"/>
  <c r="AZ213" i="174"/>
  <c r="BA213" i="174"/>
  <c r="BD213" i="174"/>
  <c r="BA532" i="174"/>
  <c r="BD532" i="174"/>
  <c r="AZ532" i="174"/>
  <c r="AW25" i="99" l="1"/>
  <c r="AW5" i="99"/>
  <c r="AW7" i="99"/>
  <c r="AW17" i="99"/>
  <c r="AW6" i="99"/>
  <c r="AW9" i="99"/>
  <c r="AW20" i="99"/>
  <c r="AW21" i="99"/>
  <c r="AB25" i="174" l="1"/>
  <c r="AB24" i="174"/>
  <c r="AB635" i="174"/>
  <c r="AB367" i="174"/>
  <c r="AB93" i="174"/>
  <c r="AB671" i="174"/>
  <c r="AB589" i="174"/>
  <c r="AB454" i="174"/>
  <c r="AB356" i="174"/>
  <c r="AB65" i="174"/>
  <c r="AB521" i="174"/>
  <c r="AB188" i="174"/>
  <c r="AB339" i="174"/>
  <c r="AB737" i="174"/>
  <c r="AB412" i="174"/>
  <c r="AB706" i="174"/>
  <c r="AB120" i="174"/>
  <c r="AB552" i="174"/>
  <c r="AB414" i="174"/>
  <c r="AB434" i="174"/>
  <c r="AB447" i="174"/>
  <c r="AB568" i="174"/>
  <c r="AB364" i="174"/>
  <c r="AB606" i="174"/>
  <c r="AB544" i="174"/>
  <c r="AB580" i="174"/>
  <c r="AB704" i="174"/>
  <c r="AB46" i="174"/>
  <c r="AB67" i="174"/>
  <c r="AB199" i="174"/>
  <c r="AB575" i="174"/>
  <c r="AB181" i="174"/>
  <c r="AB168" i="174"/>
  <c r="AB150" i="174"/>
  <c r="AB172" i="174"/>
  <c r="AB90" i="174"/>
  <c r="AB11" i="174"/>
  <c r="AB456" i="174"/>
  <c r="AB371" i="174"/>
  <c r="AB153" i="174"/>
  <c r="AB666" i="174"/>
  <c r="AB740" i="174"/>
  <c r="AB562" i="174"/>
  <c r="AB599" i="174"/>
  <c r="AB8" i="174"/>
  <c r="AB750" i="174"/>
  <c r="AB466" i="174"/>
  <c r="AB230" i="174"/>
  <c r="AB368" i="174"/>
  <c r="AB450" i="174"/>
  <c r="AB696" i="174"/>
  <c r="AB80" i="174"/>
  <c r="AB663" i="174"/>
  <c r="AB50" i="174"/>
  <c r="AB429" i="174"/>
  <c r="AB509" i="174"/>
  <c r="AB111" i="174"/>
  <c r="AB318" i="174"/>
  <c r="AB198" i="174"/>
  <c r="AB501" i="174"/>
  <c r="AB21" i="174"/>
  <c r="AB595" i="174"/>
  <c r="AB535" i="174"/>
  <c r="AB669" i="174"/>
  <c r="AB173" i="174"/>
  <c r="AB536" i="174"/>
  <c r="AB491" i="174"/>
  <c r="AB387" i="174"/>
  <c r="AB54" i="174"/>
  <c r="AB651" i="174"/>
  <c r="AB82" i="174"/>
  <c r="AB401" i="174"/>
  <c r="AB570" i="174"/>
  <c r="AB133" i="174"/>
  <c r="AB9" i="174"/>
  <c r="AB232" i="174"/>
  <c r="AB490" i="174"/>
  <c r="AB427" i="174"/>
  <c r="AB55" i="174"/>
  <c r="AB425" i="174"/>
  <c r="AB612" i="174"/>
  <c r="AB372" i="174"/>
  <c r="AB474" i="174"/>
  <c r="AB678" i="174"/>
  <c r="AB314" i="174"/>
  <c r="AB7" i="174"/>
  <c r="AB214" i="174"/>
  <c r="AB576" i="174"/>
  <c r="AB107" i="174"/>
  <c r="AB217" i="174"/>
  <c r="AB29" i="174"/>
  <c r="AB88" i="174"/>
  <c r="AB374" i="174"/>
  <c r="AB442" i="174"/>
  <c r="AB744" i="174"/>
  <c r="AB739" i="174"/>
  <c r="AB152" i="174"/>
  <c r="AB79" i="174"/>
  <c r="AB689" i="174"/>
  <c r="AB108" i="174"/>
  <c r="AB200" i="174"/>
  <c r="AB564" i="174"/>
  <c r="AB718" i="174"/>
  <c r="AB158" i="174"/>
  <c r="AB455" i="174"/>
  <c r="AB47" i="174"/>
  <c r="AB109" i="174"/>
  <c r="AB326" i="174"/>
  <c r="AW26" i="99"/>
  <c r="AW24" i="99"/>
  <c r="AW23" i="99"/>
  <c r="AW13" i="99"/>
  <c r="AW14" i="99"/>
  <c r="AW18" i="99"/>
  <c r="AW11" i="99"/>
  <c r="AW33" i="99"/>
  <c r="AW10" i="99"/>
  <c r="AW15" i="99"/>
  <c r="AW22" i="99"/>
  <c r="AW28" i="99"/>
  <c r="AW4" i="99"/>
  <c r="AW30" i="99"/>
  <c r="AW16" i="99"/>
  <c r="AW12" i="99"/>
  <c r="AW31" i="99"/>
  <c r="AW19" i="99"/>
  <c r="AW27" i="99"/>
  <c r="AW8" i="99"/>
  <c r="AW29" i="99"/>
  <c r="AW32" i="99"/>
  <c r="AB593" i="174" l="1"/>
  <c r="AB688" i="174"/>
  <c r="AB81" i="174"/>
  <c r="AB229" i="174"/>
  <c r="AB655" i="174"/>
  <c r="AB49" i="174"/>
  <c r="AB469" i="174"/>
  <c r="AB755" i="174"/>
  <c r="AB45" i="174"/>
  <c r="AB174" i="174"/>
  <c r="AB631" i="174"/>
  <c r="AB716" i="174"/>
  <c r="AB510" i="174"/>
  <c r="AB343" i="174"/>
  <c r="AB668" i="174"/>
  <c r="AB413" i="174"/>
  <c r="AB731" i="174"/>
  <c r="AB182" i="174"/>
  <c r="AB37" i="174"/>
  <c r="AB115" i="174"/>
  <c r="AB749" i="174"/>
  <c r="AB98" i="174"/>
  <c r="AB59" i="174"/>
  <c r="AB727" i="174"/>
  <c r="AB149" i="174"/>
  <c r="AB465" i="174"/>
  <c r="AB184" i="174"/>
  <c r="AB124" i="174"/>
  <c r="AB662" i="174"/>
  <c r="AB451" i="174"/>
  <c r="AB485" i="174"/>
  <c r="AB76" i="174"/>
  <c r="AB34" i="174"/>
  <c r="AB710" i="174"/>
  <c r="AB353" i="174"/>
  <c r="AB590" i="174"/>
  <c r="AB471" i="174"/>
  <c r="AB335" i="174"/>
  <c r="AB75" i="174"/>
  <c r="AB221" i="174"/>
  <c r="AB119" i="174"/>
  <c r="AB551" i="174"/>
  <c r="AB135" i="174"/>
  <c r="AB538" i="174"/>
  <c r="AB206" i="174"/>
  <c r="AB530" i="174"/>
  <c r="AB407" i="174"/>
  <c r="AB421" i="174"/>
  <c r="AB201" i="174"/>
  <c r="AB715" i="174"/>
  <c r="AB405" i="174"/>
  <c r="AB91" i="174"/>
  <c r="AB66" i="174"/>
  <c r="AB117" i="174"/>
  <c r="AB10" i="174"/>
  <c r="AB693" i="174"/>
  <c r="AB118" i="174"/>
  <c r="AB42" i="174"/>
  <c r="AB400" i="174"/>
  <c r="AB462" i="174"/>
  <c r="AB346" i="174"/>
  <c r="AB194" i="174"/>
  <c r="AB571" i="174"/>
  <c r="AB127" i="174"/>
  <c r="AB654" i="174"/>
  <c r="AB422" i="174"/>
  <c r="AB385" i="174"/>
  <c r="AB31" i="174"/>
  <c r="AB392" i="174"/>
  <c r="AB97" i="174"/>
  <c r="AB70" i="174"/>
  <c r="AB416" i="174"/>
  <c r="AB23" i="174"/>
  <c r="AB312" i="174"/>
  <c r="AB36" i="174"/>
  <c r="AB670" i="174"/>
  <c r="AB588" i="174"/>
  <c r="AB492" i="174"/>
  <c r="AB380" i="174"/>
  <c r="AB745" i="174"/>
  <c r="AB375" i="174"/>
  <c r="AB131" i="174"/>
  <c r="AB440" i="174"/>
  <c r="AB483" i="174"/>
  <c r="AB180" i="174"/>
  <c r="AB709" i="174"/>
  <c r="AB84" i="174"/>
  <c r="AB233" i="174"/>
  <c r="AB323" i="174"/>
  <c r="AB219" i="174"/>
  <c r="AB73" i="174"/>
  <c r="AB720" i="174"/>
  <c r="AB344" i="174"/>
  <c r="AB202" i="174"/>
  <c r="AB420" i="174"/>
  <c r="AB237" i="174"/>
  <c r="AB68" i="174"/>
  <c r="AB41" i="174"/>
  <c r="AB529" i="174"/>
  <c r="AB470" i="174"/>
  <c r="AB176" i="174"/>
  <c r="AB16" i="174"/>
  <c r="AB20" i="174"/>
  <c r="AB146" i="174"/>
  <c r="AB156" i="174"/>
  <c r="AB208" i="174"/>
  <c r="AB502" i="174"/>
  <c r="AB636" i="174"/>
  <c r="AB476" i="174"/>
  <c r="AB553" i="174"/>
  <c r="AB320" i="174"/>
  <c r="AB475" i="174"/>
  <c r="AB207" i="174"/>
  <c r="AB369" i="174"/>
  <c r="AB404" i="174"/>
  <c r="AB508" i="174"/>
  <c r="AB40" i="174"/>
  <c r="AB209" i="174"/>
  <c r="AB35" i="174"/>
  <c r="AB625" i="174"/>
  <c r="AB660" i="174"/>
  <c r="AB63" i="174"/>
  <c r="AB623" i="174"/>
  <c r="AB441" i="174"/>
  <c r="AB78" i="174"/>
  <c r="AB64" i="174"/>
  <c r="AB680" i="174"/>
  <c r="AB193" i="174"/>
  <c r="AB322" i="174"/>
  <c r="AB53" i="174"/>
  <c r="AB138" i="174"/>
  <c r="AB235" i="174"/>
  <c r="AB57" i="174"/>
  <c r="AB92" i="174"/>
  <c r="AB196" i="174"/>
  <c r="AB560" i="174"/>
  <c r="AB583" i="174"/>
  <c r="AB517" i="174"/>
  <c r="AB632" i="174"/>
  <c r="AB110" i="174"/>
  <c r="AB618" i="174"/>
  <c r="AB334" i="174"/>
  <c r="AB582" i="174"/>
  <c r="AB703" i="174"/>
  <c r="AB577" i="174"/>
  <c r="AB546" i="174"/>
  <c r="AB32" i="174"/>
  <c r="AB160" i="174"/>
  <c r="AB423" i="174"/>
  <c r="AB410" i="174"/>
  <c r="AB134" i="174"/>
  <c r="AB177" i="174"/>
  <c r="AB234" i="174"/>
  <c r="AB26" i="174"/>
  <c r="AB99" i="174"/>
  <c r="AB137" i="174"/>
  <c r="AB324" i="174"/>
  <c r="AB337" i="174"/>
  <c r="AB19" i="174"/>
  <c r="AB12" i="174"/>
  <c r="AB121" i="174"/>
  <c r="AB116" i="174"/>
  <c r="AB185" i="174"/>
  <c r="AB329" i="174"/>
  <c r="AB155" i="174"/>
  <c r="AB457" i="174"/>
  <c r="AB620" i="174"/>
  <c r="AB161" i="174"/>
  <c r="AB71" i="174"/>
  <c r="AB164" i="174"/>
  <c r="AB183" i="174"/>
  <c r="AB545" i="174"/>
  <c r="AB531" i="174"/>
  <c r="AB555" i="174"/>
  <c r="AB512" i="174"/>
  <c r="AB74" i="174"/>
  <c r="AB633" i="174"/>
  <c r="AB439" i="174"/>
  <c r="AB101" i="174"/>
  <c r="AB61" i="174"/>
  <c r="AB729" i="174"/>
  <c r="AB38" i="174"/>
  <c r="AB397" i="174"/>
  <c r="AB15" i="174"/>
  <c r="AB540" i="174"/>
  <c r="AB515" i="174"/>
  <c r="AB649" i="174"/>
  <c r="AB567" i="174"/>
  <c r="AB452" i="174"/>
  <c r="AB754" i="174"/>
  <c r="AB77" i="174"/>
  <c r="AB711" i="174"/>
  <c r="AB22" i="174"/>
  <c r="AB384" i="174"/>
  <c r="AB204" i="174"/>
  <c r="AB650" i="174"/>
  <c r="AB598" i="174"/>
  <c r="AB752" i="174"/>
  <c r="AB95" i="174"/>
  <c r="AB216" i="174"/>
  <c r="AB166" i="174"/>
  <c r="AB519" i="174"/>
  <c r="AB72" i="174"/>
  <c r="AB691" i="174"/>
  <c r="AB667" i="174"/>
  <c r="AB129" i="174"/>
  <c r="AB239" i="174"/>
  <c r="AB403" i="174"/>
  <c r="AB43" i="174"/>
  <c r="AB541" i="174"/>
  <c r="AB18" i="174"/>
  <c r="AB714" i="174"/>
  <c r="AB605" i="174"/>
  <c r="AB17" i="174"/>
  <c r="AB751" i="174"/>
  <c r="AB330" i="174"/>
  <c r="AB366" i="174"/>
  <c r="AB328" i="174"/>
  <c r="AB393" i="174"/>
  <c r="AB435" i="174"/>
  <c r="AB648" i="174"/>
  <c r="AB370" i="174"/>
  <c r="AB58" i="174"/>
  <c r="AB27" i="174"/>
  <c r="AB656" i="174"/>
  <c r="AB373" i="174"/>
  <c r="AB398" i="174"/>
  <c r="AB504" i="174"/>
  <c r="AB601" i="174"/>
  <c r="AB432" i="174"/>
  <c r="AB524" i="174"/>
  <c r="AB707" i="174"/>
  <c r="AB142" i="174"/>
  <c r="AB664" i="174"/>
  <c r="AB516" i="174"/>
  <c r="AB136" i="174"/>
  <c r="AB622" i="174"/>
  <c r="AB383" i="174"/>
  <c r="AB723" i="174"/>
  <c r="AB542" i="174"/>
  <c r="AB360" i="174"/>
  <c r="AB500" i="174"/>
  <c r="AB585" i="174"/>
  <c r="AB51" i="174"/>
  <c r="AB28" i="174"/>
  <c r="AB357" i="174"/>
  <c r="AB147" i="174"/>
  <c r="AB186" i="174"/>
  <c r="AB730" i="174"/>
  <c r="AB191" i="174"/>
  <c r="AB140" i="174"/>
  <c r="AB499" i="174"/>
  <c r="AB128" i="174"/>
  <c r="AB30" i="174"/>
  <c r="AB52" i="174"/>
  <c r="AB44" i="174"/>
  <c r="AB533" i="174"/>
  <c r="AB615" i="174"/>
  <c r="AB757" i="174"/>
  <c r="AB498" i="174"/>
  <c r="AB86" i="174"/>
  <c r="AB39" i="174"/>
  <c r="AB565" i="174"/>
  <c r="AB682" i="174"/>
  <c r="AB627" i="174"/>
  <c r="AB363" i="174"/>
  <c r="AB614" i="174"/>
  <c r="AB658" i="174"/>
  <c r="AB315" i="174"/>
  <c r="AB548" i="174"/>
  <c r="AB497" i="174"/>
  <c r="AB448" i="174"/>
  <c r="AB327" i="174"/>
  <c r="AB534" i="174"/>
  <c r="AB6" i="174"/>
  <c r="AW1" i="99" l="1"/>
  <c r="AB1" i="174" s="1"/>
  <c r="AW34" i="99"/>
  <c r="AB89" i="174"/>
  <c r="AB3" i="174" s="1"/>
  <c r="AA622" i="174" l="1"/>
  <c r="AA135" i="174"/>
  <c r="AA127" i="174"/>
  <c r="AA50" i="174"/>
  <c r="AA109" i="174"/>
  <c r="AA635" i="174"/>
  <c r="AA7" i="174"/>
  <c r="AA567" i="174"/>
  <c r="AA198" i="174"/>
  <c r="AA531" i="174"/>
  <c r="AA585" i="174"/>
  <c r="AA17" i="174"/>
  <c r="AA491" i="174"/>
  <c r="AA471" i="174"/>
  <c r="AA533" i="174"/>
  <c r="AA380" i="174"/>
  <c r="AA407" i="174"/>
  <c r="AA335" i="174"/>
  <c r="AA416" i="174"/>
  <c r="AA456" i="174"/>
  <c r="AA530" i="174"/>
  <c r="AA131" i="174"/>
  <c r="AA501" i="174"/>
  <c r="AA516" i="174"/>
  <c r="AA648" i="174"/>
  <c r="AA314" i="174"/>
  <c r="AA95" i="174"/>
  <c r="AA53" i="174"/>
  <c r="AA618" i="174"/>
  <c r="AA101" i="174"/>
  <c r="AA188" i="174"/>
  <c r="AA682" i="174"/>
  <c r="AA116" i="174"/>
  <c r="AA142" i="174"/>
  <c r="AA176" i="174"/>
  <c r="AA339" i="174"/>
  <c r="AA146" i="174"/>
  <c r="AA664" i="174"/>
  <c r="AA512" i="174"/>
  <c r="AA605" i="174"/>
  <c r="AA234" i="174"/>
  <c r="AA34" i="174"/>
  <c r="AA474" i="174"/>
  <c r="AA327" i="174"/>
  <c r="AA52" i="174"/>
  <c r="AA651" i="174"/>
  <c r="AA571" i="174"/>
  <c r="AA498" i="174"/>
  <c r="AA560" i="174"/>
  <c r="AA138" i="174"/>
  <c r="AA61" i="174"/>
  <c r="AA193" i="174"/>
  <c r="AA367" i="174"/>
  <c r="AA99" i="174"/>
  <c r="AA9" i="174"/>
  <c r="AA328" i="174"/>
  <c r="AA535" i="174"/>
  <c r="AA475" i="174"/>
  <c r="AA326" i="174"/>
  <c r="AA186" i="174"/>
  <c r="AA730" i="174"/>
  <c r="AA18" i="174"/>
  <c r="AA562" i="174"/>
  <c r="AA10" i="174"/>
  <c r="AA669" i="174"/>
  <c r="AA667" i="174"/>
  <c r="AA423" i="174"/>
  <c r="AA542" i="174"/>
  <c r="AA118" i="174"/>
  <c r="AA649" i="174"/>
  <c r="AA372" i="174"/>
  <c r="AA631" i="174"/>
  <c r="AA78" i="174"/>
  <c r="AA589" i="174"/>
  <c r="AA164" i="174"/>
  <c r="AA576" i="174"/>
  <c r="AA47" i="174"/>
  <c r="AA538" i="174"/>
  <c r="AA540" i="174"/>
  <c r="AA425" i="174"/>
  <c r="AA435" i="174"/>
  <c r="AA598" i="174"/>
  <c r="AA239" i="174"/>
  <c r="AA30" i="174"/>
  <c r="AA40" i="174"/>
  <c r="AA36" i="174"/>
  <c r="AA465" i="174"/>
  <c r="AA553" i="174"/>
  <c r="AA534" i="174"/>
  <c r="AA680" i="174"/>
  <c r="AA583" i="174"/>
  <c r="AA384" i="174"/>
  <c r="AA29" i="174"/>
  <c r="AA70" i="174"/>
  <c r="AA593" i="174"/>
  <c r="AA323" i="174"/>
  <c r="AA66" i="174"/>
  <c r="AA24" i="174"/>
  <c r="AA720" i="174"/>
  <c r="AA385" i="174"/>
  <c r="AA716" i="174"/>
  <c r="AA315" i="174"/>
  <c r="AA663" i="174"/>
  <c r="AA39" i="174"/>
  <c r="AA82" i="174"/>
  <c r="AA72" i="174"/>
  <c r="AA552" i="174"/>
  <c r="AA22" i="174"/>
  <c r="AA337" i="174"/>
  <c r="AA88" i="174"/>
  <c r="AA137" i="174"/>
  <c r="AA8" i="174"/>
  <c r="AA405" i="174"/>
  <c r="AA564" i="174"/>
  <c r="AA346" i="174"/>
  <c r="AA404" i="174"/>
  <c r="AA383" i="174"/>
  <c r="AA166" i="174"/>
  <c r="AA68" i="174"/>
  <c r="AA448" i="174"/>
  <c r="AA129" i="174"/>
  <c r="AA232" i="174"/>
  <c r="AA43" i="174"/>
  <c r="AA368" i="174"/>
  <c r="AA25" i="174"/>
  <c r="AA374" i="174"/>
  <c r="AA55" i="174"/>
  <c r="AA544" i="174"/>
  <c r="AA707" i="174"/>
  <c r="AA79" i="174"/>
  <c r="AA168" i="174"/>
  <c r="AA200" i="174"/>
  <c r="AA546" i="174"/>
  <c r="AA519" i="174"/>
  <c r="AA20" i="174"/>
  <c r="AA156" i="174"/>
  <c r="AA233" i="174"/>
  <c r="AA485" i="174"/>
  <c r="AA709" i="174"/>
  <c r="AA363" i="174"/>
  <c r="AA136" i="174"/>
  <c r="AA432" i="174"/>
  <c r="AA45" i="174"/>
  <c r="AA369" i="174"/>
  <c r="AA517" i="174"/>
  <c r="AA466" i="174"/>
  <c r="AA108" i="174"/>
  <c r="AA353" i="174"/>
  <c r="AA429" i="174"/>
  <c r="AA420" i="174"/>
  <c r="AA440" i="174"/>
  <c r="AA727" i="174"/>
  <c r="AA63" i="174"/>
  <c r="AA147" i="174"/>
  <c r="AA745" i="174"/>
  <c r="AA42" i="174"/>
  <c r="AA689" i="174"/>
  <c r="AA49" i="174"/>
  <c r="AA751" i="174"/>
  <c r="AA452" i="174"/>
  <c r="AA31" i="174"/>
  <c r="AA360" i="174"/>
  <c r="AA455" i="174"/>
  <c r="AA366" i="174"/>
  <c r="AA633" i="174"/>
  <c r="AA58" i="174"/>
  <c r="AA410" i="174"/>
  <c r="AA322" i="174"/>
  <c r="AA41" i="174"/>
  <c r="AA476" i="174"/>
  <c r="AA12" i="174"/>
  <c r="AA80" i="174"/>
  <c r="AA364" i="174"/>
  <c r="AA35" i="174"/>
  <c r="AA612" i="174"/>
  <c r="AA173" i="174"/>
  <c r="AA524" i="174"/>
  <c r="AA718" i="174"/>
  <c r="AA655" i="174"/>
  <c r="AA324" i="174"/>
  <c r="AA107" i="174"/>
  <c r="AA595" i="174"/>
  <c r="AA230" i="174"/>
  <c r="AA330" i="174"/>
  <c r="AA660" i="174"/>
  <c r="AA204" i="174"/>
  <c r="AA403" i="174"/>
  <c r="AA64" i="174"/>
  <c r="AA515" i="174"/>
  <c r="AA703" i="174"/>
  <c r="AA536" i="174"/>
  <c r="AA414" i="174"/>
  <c r="AA209" i="174"/>
  <c r="AA124" i="174"/>
  <c r="AA470" i="174"/>
  <c r="AA153" i="174"/>
  <c r="AA737" i="174"/>
  <c r="AA427" i="174"/>
  <c r="AA490" i="174"/>
  <c r="AA343" i="174"/>
  <c r="AA196" i="174"/>
  <c r="AA723" i="174"/>
  <c r="AA92" i="174"/>
  <c r="AA497" i="174"/>
  <c r="AA334" i="174"/>
  <c r="AA77" i="174"/>
  <c r="AA678" i="174"/>
  <c r="AA401" i="174"/>
  <c r="AA357" i="174"/>
  <c r="AA93" i="174"/>
  <c r="AA75" i="174"/>
  <c r="AA26" i="174"/>
  <c r="AA121" i="174"/>
  <c r="AA400" i="174"/>
  <c r="AA450" i="174"/>
  <c r="AA152" i="174"/>
  <c r="AA191" i="174"/>
  <c r="AA67" i="174"/>
  <c r="AA149" i="174"/>
  <c r="AA356" i="174"/>
  <c r="AA81" i="174"/>
  <c r="AA65" i="174"/>
  <c r="AA691" i="174"/>
  <c r="AA219" i="174"/>
  <c r="AA462" i="174"/>
  <c r="AA565" i="174"/>
  <c r="AA696" i="174"/>
  <c r="AA161" i="174"/>
  <c r="AA182" i="174"/>
  <c r="AA51" i="174"/>
  <c r="AA710" i="174"/>
  <c r="AA662" i="174"/>
  <c r="AA155" i="174"/>
  <c r="AA217" i="174"/>
  <c r="AA704" i="174"/>
  <c r="AA128" i="174"/>
  <c r="AA548" i="174"/>
  <c r="AA158" i="174"/>
  <c r="AA715" i="174"/>
  <c r="AA729" i="174"/>
  <c r="AA529" i="174"/>
  <c r="AA216" i="174"/>
  <c r="AA541" i="174"/>
  <c r="AA97" i="174"/>
  <c r="AA510" i="174"/>
  <c r="AA421" i="174"/>
  <c r="AA397" i="174"/>
  <c r="AA502" i="174"/>
  <c r="AA84" i="174"/>
  <c r="AA714" i="174"/>
  <c r="AA318" i="174"/>
  <c r="AA206" i="174"/>
  <c r="AA666" i="174"/>
  <c r="AA208" i="174"/>
  <c r="AA183" i="174"/>
  <c r="AA98" i="174"/>
  <c r="AA601" i="174"/>
  <c r="AA454" i="174"/>
  <c r="AA57" i="174"/>
  <c r="AA140" i="174"/>
  <c r="AA38" i="174"/>
  <c r="AA504" i="174"/>
  <c r="AA625" i="174"/>
  <c r="AA27" i="174"/>
  <c r="AA115" i="174"/>
  <c r="AA509" i="174"/>
  <c r="AA413" i="174"/>
  <c r="AA21" i="174"/>
  <c r="AA656" i="174"/>
  <c r="AA588" i="174"/>
  <c r="AA499" i="174"/>
  <c r="AA16" i="174"/>
  <c r="AA670" i="174"/>
  <c r="AA76" i="174"/>
  <c r="AA398" i="174"/>
  <c r="AA447" i="174"/>
  <c r="AA320" i="174"/>
  <c r="AA500" i="174"/>
  <c r="AA202" i="174"/>
  <c r="AA201" i="174"/>
  <c r="AA434" i="174"/>
  <c r="AA90" i="174"/>
  <c r="AA172" i="174"/>
  <c r="AA120" i="174"/>
  <c r="AA412" i="174"/>
  <c r="AA44" i="174"/>
  <c r="AA221" i="174"/>
  <c r="AA614" i="174"/>
  <c r="AA19" i="174"/>
  <c r="AA32" i="174"/>
  <c r="AA521" i="174"/>
  <c r="AA229" i="174"/>
  <c r="AA570" i="174"/>
  <c r="AA441" i="174"/>
  <c r="AA755" i="174"/>
  <c r="AA451" i="174"/>
  <c r="AA392" i="174"/>
  <c r="AA740" i="174"/>
  <c r="AA150" i="174"/>
  <c r="AA693" i="174"/>
  <c r="AA177" i="174"/>
  <c r="AA174" i="174"/>
  <c r="AA650" i="174"/>
  <c r="AA237" i="174"/>
  <c r="AA184" i="174"/>
  <c r="AA492" i="174"/>
  <c r="AA134" i="174"/>
  <c r="AA23" i="174"/>
  <c r="AA71" i="174"/>
  <c r="AA91" i="174"/>
  <c r="AA590" i="174"/>
  <c r="AA620" i="174"/>
  <c r="AA110" i="174"/>
  <c r="AA59" i="174"/>
  <c r="AA393" i="174"/>
  <c r="AA180" i="174"/>
  <c r="AA582" i="174"/>
  <c r="AA439" i="174"/>
  <c r="AA483" i="174"/>
  <c r="AA11" i="174"/>
  <c r="AA457" i="174"/>
  <c r="AA375" i="174"/>
  <c r="AA194" i="174"/>
  <c r="AA117" i="174"/>
  <c r="AA133" i="174"/>
  <c r="AA119" i="174"/>
  <c r="AA181" i="174"/>
  <c r="AA469" i="174"/>
  <c r="AA636" i="174"/>
  <c r="AA235" i="174"/>
  <c r="AA199" i="174"/>
  <c r="AA207" i="174"/>
  <c r="AA568" i="174"/>
  <c r="AA371" i="174"/>
  <c r="AA37" i="174"/>
  <c r="AA15" i="174"/>
  <c r="AA606" i="174"/>
  <c r="AA160" i="174"/>
  <c r="AA442" i="174"/>
  <c r="AA757" i="174"/>
  <c r="AA28" i="174"/>
  <c r="AA688" i="174"/>
  <c r="AA6" i="174"/>
  <c r="AA73" i="174" l="1"/>
  <c r="AA46" i="174" l="1"/>
  <c r="AA545" i="174" l="1"/>
  <c r="AA422" i="174" l="1"/>
  <c r="AA750" i="174" l="1"/>
  <c r="AA754" i="174"/>
  <c r="AA185" i="174"/>
  <c r="AA752" i="174" l="1"/>
  <c r="AA749" i="174" l="1"/>
  <c r="AA744" i="174" l="1"/>
  <c r="AA739" i="174" l="1"/>
  <c r="AA731" i="174" l="1"/>
  <c r="AA711" i="174" l="1"/>
  <c r="AA706" i="174" l="1"/>
  <c r="AA671" i="174" l="1"/>
  <c r="AA668" i="174"/>
  <c r="AA658" i="174" l="1"/>
  <c r="AA654" i="174"/>
  <c r="AA632" i="174" l="1"/>
  <c r="AA627" i="174" l="1"/>
  <c r="AA623" i="174" l="1"/>
  <c r="AA615" i="174"/>
  <c r="AA599" i="174" l="1"/>
  <c r="AA575" i="174" l="1"/>
  <c r="AA577" i="174"/>
  <c r="AA551" i="174" l="1"/>
  <c r="AA555" i="174"/>
  <c r="AA508" i="174" l="1"/>
  <c r="AA387" i="174" l="1"/>
  <c r="AA370" i="174" l="1"/>
  <c r="AA373" i="174"/>
  <c r="AA344" i="174" l="1"/>
  <c r="AA214" i="174" l="1"/>
  <c r="AA86" i="174"/>
  <c r="AA580" i="174"/>
  <c r="AA74" i="174"/>
  <c r="AA329" i="174"/>
  <c r="AA54" i="174"/>
  <c r="AA111" i="174" l="1"/>
  <c r="AA312" i="174"/>
  <c r="AA89" i="174"/>
  <c r="AA3" i="174" l="1"/>
  <c r="AA1" i="174"/>
  <c r="F29" i="99" l="1"/>
  <c r="F21" i="99"/>
  <c r="F15" i="99"/>
  <c r="F7" i="99"/>
  <c r="F10" i="99"/>
  <c r="F16" i="99"/>
  <c r="F28" i="99"/>
  <c r="F20" i="99"/>
  <c r="F14" i="99"/>
  <c r="F6" i="99"/>
  <c r="H16" i="99"/>
  <c r="F27" i="99"/>
  <c r="F19" i="99"/>
  <c r="F13" i="99"/>
  <c r="F5" i="99"/>
  <c r="F24" i="99"/>
  <c r="F30" i="99"/>
  <c r="F26" i="99"/>
  <c r="F18" i="99"/>
  <c r="F12" i="99"/>
  <c r="F4" i="99"/>
  <c r="F8" i="99"/>
  <c r="F33" i="99"/>
  <c r="F25" i="99"/>
  <c r="F17" i="99"/>
  <c r="F11" i="99"/>
  <c r="F32" i="99"/>
  <c r="F22" i="99"/>
  <c r="F31" i="99"/>
  <c r="F23" i="99"/>
  <c r="G16" i="99"/>
  <c r="E16" i="190" s="1"/>
  <c r="F9" i="99"/>
  <c r="F1" i="99" l="1"/>
  <c r="F34" i="99"/>
  <c r="AG632" i="174"/>
  <c r="AG752" i="174"/>
  <c r="AG706" i="174"/>
  <c r="AG387" i="174"/>
  <c r="AG217" i="174"/>
  <c r="AG500" i="174"/>
  <c r="AG545" i="174"/>
  <c r="AG86" i="174"/>
  <c r="AG111" i="174"/>
  <c r="AG370" i="174"/>
  <c r="AG512" i="174"/>
  <c r="AG627" i="174"/>
  <c r="AG392" i="174"/>
  <c r="AG499" i="174"/>
  <c r="AG575" i="174"/>
  <c r="AG153" i="174"/>
  <c r="AG53" i="174"/>
  <c r="AG631" i="174"/>
  <c r="AG73" i="174"/>
  <c r="AG185" i="174"/>
  <c r="AG583" i="174"/>
  <c r="AG184" i="174"/>
  <c r="AG432" i="174"/>
  <c r="AG535" i="174"/>
  <c r="AG654" i="174"/>
  <c r="AG329" i="174"/>
  <c r="AG552" i="174"/>
  <c r="AG439" i="174"/>
  <c r="AG651" i="174"/>
  <c r="AG191" i="174"/>
  <c r="AG166" i="174"/>
  <c r="AG555" i="174"/>
  <c r="AG422" i="174"/>
  <c r="AG623" i="174"/>
  <c r="AG46" i="174"/>
  <c r="AG198" i="174"/>
  <c r="AG739" i="174"/>
  <c r="AG548" i="174"/>
  <c r="AG658" i="174"/>
  <c r="AG750" i="174"/>
  <c r="AG344" i="174"/>
  <c r="AG551" i="174"/>
  <c r="AG668" i="174"/>
  <c r="AG749" i="174"/>
  <c r="AG372" i="174"/>
  <c r="AG731" i="174"/>
  <c r="AG405" i="174"/>
  <c r="AG667" i="174"/>
  <c r="AG74" i="174"/>
  <c r="AG373" i="174"/>
  <c r="AG636" i="174"/>
  <c r="AG737" i="174"/>
  <c r="AG599" i="174"/>
  <c r="AG580" i="174"/>
  <c r="AG671" i="174"/>
  <c r="AG214" i="174"/>
  <c r="AG229" i="174"/>
  <c r="AG570" i="174"/>
  <c r="AG615" i="174"/>
  <c r="AG115" i="174"/>
  <c r="AG51" i="174"/>
  <c r="AG744" i="174"/>
  <c r="AG89" i="174"/>
  <c r="AG54" i="174"/>
  <c r="AG577" i="174"/>
  <c r="AG711" i="174"/>
  <c r="AG633" i="174"/>
  <c r="AG312" i="174"/>
  <c r="AG508" i="174"/>
  <c r="AG754" i="174"/>
  <c r="H19" i="99" l="1"/>
  <c r="H30" i="99"/>
  <c r="H29" i="99"/>
  <c r="H11" i="99"/>
  <c r="H17" i="99"/>
  <c r="H15" i="99"/>
  <c r="AG440" i="174"/>
  <c r="H21" i="99"/>
  <c r="H5" i="99"/>
  <c r="H25" i="99"/>
  <c r="H28" i="99"/>
  <c r="H31" i="99"/>
  <c r="H9" i="99"/>
  <c r="H24" i="99"/>
  <c r="H18" i="99"/>
  <c r="H6" i="99"/>
  <c r="H10" i="99"/>
  <c r="H12" i="99"/>
  <c r="H20" i="99"/>
  <c r="H8" i="99"/>
  <c r="H4" i="99"/>
  <c r="H14" i="99"/>
  <c r="H13" i="99"/>
  <c r="H7" i="99"/>
  <c r="H33" i="99"/>
  <c r="H26" i="99"/>
  <c r="H32" i="99"/>
  <c r="H23" i="99"/>
  <c r="H27" i="99"/>
  <c r="H22" i="99"/>
  <c r="AG181" i="174" l="1"/>
  <c r="AG116" i="174"/>
  <c r="AG730" i="174"/>
  <c r="AG669" i="174"/>
  <c r="AG601" i="174"/>
  <c r="AG620" i="174"/>
  <c r="AG696" i="174"/>
  <c r="AG49" i="174"/>
  <c r="AG330" i="174"/>
  <c r="AG58" i="174"/>
  <c r="AG118" i="174"/>
  <c r="AG707" i="174"/>
  <c r="AG714" i="174"/>
  <c r="AG420" i="174"/>
  <c r="AG131" i="174"/>
  <c r="AG660" i="174"/>
  <c r="AG751" i="174"/>
  <c r="AG521" i="174"/>
  <c r="AG452" i="174"/>
  <c r="AG135" i="174"/>
  <c r="AG670" i="174"/>
  <c r="AG622" i="174"/>
  <c r="AG335" i="174"/>
  <c r="AG57" i="174"/>
  <c r="AG204" i="174"/>
  <c r="AG161" i="174"/>
  <c r="AG158" i="174"/>
  <c r="AG22" i="174"/>
  <c r="AG172" i="174"/>
  <c r="AG41" i="174"/>
  <c r="AG67" i="174"/>
  <c r="AG650" i="174"/>
  <c r="AG407" i="174"/>
  <c r="AG442" i="174"/>
  <c r="AG315" i="174"/>
  <c r="G32" i="99"/>
  <c r="E32" i="190" s="1"/>
  <c r="G33" i="99"/>
  <c r="E33" i="190" s="1"/>
  <c r="G14" i="99"/>
  <c r="E14" i="190" s="1"/>
  <c r="G18" i="99"/>
  <c r="E18" i="190" s="1"/>
  <c r="G9" i="99"/>
  <c r="E9" i="190" s="1"/>
  <c r="G31" i="99"/>
  <c r="E31" i="190" s="1"/>
  <c r="AG92" i="174"/>
  <c r="AG410" i="174"/>
  <c r="AG186" i="174"/>
  <c r="AG598" i="174"/>
  <c r="AG140" i="174"/>
  <c r="AG368" i="174"/>
  <c r="AG68" i="174"/>
  <c r="AG230" i="174"/>
  <c r="AG320" i="174"/>
  <c r="AG560" i="174"/>
  <c r="AG474" i="174"/>
  <c r="AG544" i="174"/>
  <c r="AG618" i="174"/>
  <c r="AG47" i="174"/>
  <c r="AG536" i="174"/>
  <c r="AG160" i="174"/>
  <c r="AG720" i="174"/>
  <c r="AG715" i="174"/>
  <c r="AG501" i="174"/>
  <c r="AG374" i="174"/>
  <c r="AG88" i="174"/>
  <c r="AG43" i="174"/>
  <c r="AG119" i="174"/>
  <c r="AG571" i="174"/>
  <c r="AG723" i="174"/>
  <c r="AG237" i="174"/>
  <c r="AG177" i="174"/>
  <c r="AG491" i="174"/>
  <c r="AG337" i="174"/>
  <c r="AG497" i="174"/>
  <c r="AG129" i="174"/>
  <c r="AG504" i="174"/>
  <c r="AG466" i="174"/>
  <c r="AG356" i="174"/>
  <c r="AG538" i="174"/>
  <c r="AG475" i="174"/>
  <c r="AG25" i="174"/>
  <c r="AG414" i="174"/>
  <c r="AG540" i="174"/>
  <c r="AG26" i="174"/>
  <c r="AG469" i="174"/>
  <c r="AG404" i="174"/>
  <c r="AG149" i="174"/>
  <c r="AG201" i="174"/>
  <c r="AG403" i="174"/>
  <c r="AG93" i="174"/>
  <c r="AG234" i="174"/>
  <c r="AG413" i="174"/>
  <c r="AG455" i="174"/>
  <c r="AG109" i="174"/>
  <c r="AG164" i="174"/>
  <c r="AG533" i="174"/>
  <c r="AG541" i="174"/>
  <c r="AG542" i="174"/>
  <c r="AG663" i="174"/>
  <c r="AG614" i="174"/>
  <c r="AG448" i="174"/>
  <c r="AG546" i="174"/>
  <c r="AG429" i="174"/>
  <c r="AG12" i="174"/>
  <c r="AG180" i="174"/>
  <c r="AG208" i="174"/>
  <c r="AG76" i="174"/>
  <c r="AG397" i="174"/>
  <c r="AG364" i="174"/>
  <c r="AG97" i="174"/>
  <c r="AG136" i="174"/>
  <c r="AG509" i="174"/>
  <c r="AG454" i="174"/>
  <c r="G22" i="99"/>
  <c r="E22" i="190" s="1"/>
  <c r="G10" i="99"/>
  <c r="E10" i="190" s="1"/>
  <c r="G21" i="99"/>
  <c r="E21" i="190" s="1"/>
  <c r="AG19" i="174"/>
  <c r="AG318" i="174"/>
  <c r="AG21" i="174"/>
  <c r="AG34" i="174"/>
  <c r="AG23" i="174"/>
  <c r="AG745" i="174"/>
  <c r="AG45" i="174"/>
  <c r="AG232" i="174"/>
  <c r="AG564" i="174"/>
  <c r="AG156" i="174"/>
  <c r="AG567" i="174"/>
  <c r="AG27" i="174"/>
  <c r="AG127" i="174"/>
  <c r="AG357" i="174"/>
  <c r="AG30" i="174"/>
  <c r="AG688" i="174"/>
  <c r="AG142" i="174"/>
  <c r="AG39" i="174"/>
  <c r="AG425" i="174"/>
  <c r="AG17" i="174"/>
  <c r="AG664" i="174"/>
  <c r="AG483" i="174"/>
  <c r="AG516" i="174"/>
  <c r="AG553" i="174"/>
  <c r="AG515" i="174"/>
  <c r="AG529" i="174"/>
  <c r="AG380" i="174"/>
  <c r="AG24" i="174"/>
  <c r="AG16" i="174"/>
  <c r="AG152" i="174"/>
  <c r="AG79" i="174"/>
  <c r="AG562" i="174"/>
  <c r="AG710" i="174"/>
  <c r="AG108" i="174"/>
  <c r="AG709" i="174"/>
  <c r="AG678" i="174"/>
  <c r="AG32" i="174"/>
  <c r="AG219" i="174"/>
  <c r="AG29" i="174"/>
  <c r="AG582" i="174"/>
  <c r="AG490" i="174"/>
  <c r="AG90" i="174"/>
  <c r="AG595" i="174"/>
  <c r="AG71" i="174"/>
  <c r="AG188" i="174"/>
  <c r="AG393" i="174"/>
  <c r="AG519" i="174"/>
  <c r="G15" i="99"/>
  <c r="E15" i="190" s="1"/>
  <c r="G17" i="99"/>
  <c r="E17" i="190" s="1"/>
  <c r="G29" i="99"/>
  <c r="E29" i="190" s="1"/>
  <c r="G19" i="99"/>
  <c r="E19" i="190" s="1"/>
  <c r="AG666" i="174"/>
  <c r="AG80" i="174"/>
  <c r="AG531" i="174"/>
  <c r="AG385" i="174"/>
  <c r="AG727" i="174"/>
  <c r="AG585" i="174"/>
  <c r="AG434" i="174"/>
  <c r="AG476" i="174"/>
  <c r="AG565" i="174"/>
  <c r="AG117" i="174"/>
  <c r="AG689" i="174"/>
  <c r="AG98" i="174"/>
  <c r="AG371" i="174"/>
  <c r="AG322" i="174"/>
  <c r="AG168" i="174"/>
  <c r="AG757" i="174"/>
  <c r="AG649" i="174"/>
  <c r="AG343" i="174"/>
  <c r="AG576" i="174"/>
  <c r="AG6" i="174"/>
  <c r="AG400" i="174"/>
  <c r="AG10" i="174"/>
  <c r="AG133" i="174"/>
  <c r="AG235" i="174"/>
  <c r="AG612" i="174"/>
  <c r="AG375" i="174"/>
  <c r="AG691" i="174"/>
  <c r="AG91" i="174"/>
  <c r="AG367" i="174"/>
  <c r="AG233" i="174"/>
  <c r="AG110" i="174"/>
  <c r="AG457" i="174"/>
  <c r="AG398" i="174"/>
  <c r="AG346" i="174"/>
  <c r="G23" i="99"/>
  <c r="E23" i="190" s="1"/>
  <c r="G26" i="99"/>
  <c r="E26" i="190" s="1"/>
  <c r="G13" i="99"/>
  <c r="E13" i="190" s="1"/>
  <c r="G4" i="99"/>
  <c r="E4" i="190" s="1"/>
  <c r="E1" i="190" s="1"/>
  <c r="G8" i="99"/>
  <c r="E8" i="190" s="1"/>
  <c r="G20" i="99"/>
  <c r="E20" i="190" s="1"/>
  <c r="G12" i="99"/>
  <c r="E12" i="190" s="1"/>
  <c r="G28" i="99"/>
  <c r="E28" i="190" s="1"/>
  <c r="G25" i="99"/>
  <c r="E25" i="190" s="1"/>
  <c r="AG328" i="174"/>
  <c r="AG207" i="174"/>
  <c r="AG95" i="174"/>
  <c r="AG15" i="174"/>
  <c r="AG35" i="174"/>
  <c r="AG155" i="174"/>
  <c r="AG200" i="174"/>
  <c r="AG173" i="174"/>
  <c r="AG59" i="174"/>
  <c r="AG740" i="174"/>
  <c r="AG435" i="174"/>
  <c r="AG471" i="174"/>
  <c r="AG64" i="174"/>
  <c r="AG412" i="174"/>
  <c r="AG121" i="174"/>
  <c r="AG729" i="174"/>
  <c r="AG221" i="174"/>
  <c r="AG134" i="174"/>
  <c r="AG517" i="174"/>
  <c r="AG50" i="174"/>
  <c r="AG441" i="174"/>
  <c r="AG462" i="174"/>
  <c r="AG465" i="174"/>
  <c r="AG427" i="174"/>
  <c r="AG150" i="174"/>
  <c r="AG146" i="174"/>
  <c r="AG589" i="174"/>
  <c r="AG680" i="174"/>
  <c r="AG199" i="174"/>
  <c r="AG568" i="174"/>
  <c r="AG590" i="174"/>
  <c r="AG72" i="174"/>
  <c r="AG682" i="174"/>
  <c r="AG75" i="174"/>
  <c r="AG78" i="174"/>
  <c r="AG8" i="174"/>
  <c r="AG120" i="174"/>
  <c r="AG206" i="174"/>
  <c r="AG28" i="174"/>
  <c r="AG40" i="174"/>
  <c r="AG648" i="174"/>
  <c r="AG147" i="174"/>
  <c r="AG66" i="174"/>
  <c r="AG7" i="174"/>
  <c r="AG470" i="174"/>
  <c r="AG716" i="174"/>
  <c r="AG61" i="174"/>
  <c r="AG326" i="174"/>
  <c r="AG138" i="174"/>
  <c r="AG401" i="174"/>
  <c r="AG128" i="174"/>
  <c r="G11" i="99"/>
  <c r="E11" i="190" s="1"/>
  <c r="G30" i="99"/>
  <c r="E30" i="190" s="1"/>
  <c r="AG65" i="174"/>
  <c r="AG124" i="174"/>
  <c r="AG655" i="174"/>
  <c r="AG718" i="174"/>
  <c r="AG662" i="174"/>
  <c r="AG31" i="174"/>
  <c r="AG605" i="174"/>
  <c r="AG183" i="174"/>
  <c r="AG44" i="174"/>
  <c r="AG84" i="174"/>
  <c r="AG502" i="174"/>
  <c r="AG9" i="174"/>
  <c r="AG606" i="174"/>
  <c r="AG366" i="174"/>
  <c r="AG369" i="174"/>
  <c r="AG498" i="174"/>
  <c r="AG323" i="174"/>
  <c r="AG447" i="174"/>
  <c r="AG339" i="174"/>
  <c r="AG42" i="174"/>
  <c r="AG451" i="174"/>
  <c r="AG137" i="174"/>
  <c r="AG327" i="174"/>
  <c r="AG492" i="174"/>
  <c r="AG193" i="174"/>
  <c r="AG656" i="174"/>
  <c r="AG216" i="174"/>
  <c r="AG82" i="174"/>
  <c r="AG360" i="174"/>
  <c r="G27" i="99"/>
  <c r="E27" i="190" s="1"/>
  <c r="G7" i="99"/>
  <c r="E7" i="190" s="1"/>
  <c r="G6" i="99"/>
  <c r="E6" i="190" s="1"/>
  <c r="G24" i="99"/>
  <c r="E24" i="190" s="1"/>
  <c r="G5" i="99"/>
  <c r="E5" i="190" s="1"/>
  <c r="AG588" i="174"/>
  <c r="AG176" i="174"/>
  <c r="AG363" i="174"/>
  <c r="AG625" i="174"/>
  <c r="AG383" i="174"/>
  <c r="AG593" i="174"/>
  <c r="AG55" i="174"/>
  <c r="AG334" i="174"/>
  <c r="AG101" i="174"/>
  <c r="AG63" i="174"/>
  <c r="AG37" i="174"/>
  <c r="AG635" i="174"/>
  <c r="AG38" i="174"/>
  <c r="AG77" i="174"/>
  <c r="AG755" i="174"/>
  <c r="AG99" i="174"/>
  <c r="AG421" i="174"/>
  <c r="AG182" i="174"/>
  <c r="AG239" i="174"/>
  <c r="AG18" i="174"/>
  <c r="AG52" i="174"/>
  <c r="AG534" i="174"/>
  <c r="AG196" i="174"/>
  <c r="AG416" i="174"/>
  <c r="AG202" i="174"/>
  <c r="AG510" i="174"/>
  <c r="AG423" i="174"/>
  <c r="AG314" i="174"/>
  <c r="AG450" i="174"/>
  <c r="AG384" i="174"/>
  <c r="AG81" i="174"/>
  <c r="AG194" i="174"/>
  <c r="AG703" i="174"/>
  <c r="AG11" i="174"/>
  <c r="AG36" i="174"/>
  <c r="AG704" i="174"/>
  <c r="AG324" i="174"/>
  <c r="AG353" i="174"/>
  <c r="AG174" i="174"/>
  <c r="AG524" i="174"/>
  <c r="AG70" i="174"/>
  <c r="AG693" i="174"/>
  <c r="AG530" i="174"/>
  <c r="AG107" i="174"/>
  <c r="AG485" i="174"/>
  <c r="AG209" i="174"/>
  <c r="H34" i="99" l="1"/>
  <c r="H1" i="99"/>
  <c r="AG1" i="174" s="1"/>
  <c r="AG456" i="174"/>
  <c r="G1" i="99" l="1"/>
  <c r="G34" i="99"/>
  <c r="E34" i="190" s="1"/>
  <c r="AG3" i="174"/>
  <c r="T42" i="174" l="1"/>
  <c r="AJ42" i="174" s="1"/>
  <c r="T88" i="174"/>
  <c r="AJ88" i="174" s="1"/>
  <c r="T137" i="174"/>
  <c r="AJ137" i="174" s="1"/>
  <c r="T194" i="174"/>
  <c r="AJ194" i="174" s="1"/>
  <c r="T185" i="174"/>
  <c r="AJ185" i="174" s="1"/>
  <c r="T155" i="174"/>
  <c r="AJ155" i="174" s="1"/>
  <c r="T412" i="174"/>
  <c r="AJ412" i="174" s="1"/>
  <c r="O2" i="172"/>
  <c r="O3" i="172" s="1"/>
  <c r="T39" i="174" l="1"/>
  <c r="AJ39" i="174" s="1"/>
  <c r="BD39" i="174" s="1"/>
  <c r="T193" i="174"/>
  <c r="AJ193" i="174" s="1"/>
  <c r="BD193" i="174" s="1"/>
  <c r="I2" i="172"/>
  <c r="I25" i="172"/>
  <c r="AO29" i="99" s="1"/>
  <c r="AQ29" i="99" s="1"/>
  <c r="I28" i="172"/>
  <c r="I27" i="172"/>
  <c r="I13" i="172"/>
  <c r="I26" i="172"/>
  <c r="AO30" i="99" s="1"/>
  <c r="AQ30" i="99" s="1"/>
  <c r="I17" i="172"/>
  <c r="I31" i="172"/>
  <c r="I14" i="172"/>
  <c r="I15" i="172"/>
  <c r="AO19" i="99" s="1"/>
  <c r="AQ19" i="99" s="1"/>
  <c r="T405" i="174"/>
  <c r="AJ405" i="174" s="1"/>
  <c r="T72" i="174"/>
  <c r="AJ72" i="174" s="1"/>
  <c r="T492" i="174"/>
  <c r="AJ492" i="174" s="1"/>
  <c r="T745" i="174"/>
  <c r="AJ745" i="174" s="1"/>
  <c r="T380" i="174"/>
  <c r="AJ380" i="174" s="1"/>
  <c r="T76" i="174"/>
  <c r="AJ76" i="174" s="1"/>
  <c r="T407" i="174"/>
  <c r="AJ407" i="174" s="1"/>
  <c r="T150" i="174"/>
  <c r="AJ150" i="174" s="1"/>
  <c r="T451" i="174"/>
  <c r="AJ451" i="174" s="1"/>
  <c r="T356" i="174"/>
  <c r="AJ356" i="174" s="1"/>
  <c r="T614" i="174"/>
  <c r="AJ614" i="174" s="1"/>
  <c r="T107" i="174"/>
  <c r="AJ107" i="174" s="1"/>
  <c r="T73" i="174"/>
  <c r="AJ73" i="174" s="1"/>
  <c r="T440" i="174"/>
  <c r="AJ440" i="174" s="1"/>
  <c r="T715" i="174"/>
  <c r="AJ715" i="174" s="1"/>
  <c r="T237" i="174"/>
  <c r="AJ237" i="174" s="1"/>
  <c r="T161" i="174"/>
  <c r="AJ161" i="174" s="1"/>
  <c r="T623" i="174"/>
  <c r="AJ623" i="174" s="1"/>
  <c r="T521" i="174"/>
  <c r="AJ521" i="174" s="1"/>
  <c r="BD412" i="174"/>
  <c r="BA412" i="174"/>
  <c r="AZ412" i="174"/>
  <c r="T117" i="174"/>
  <c r="AJ117" i="174" s="1"/>
  <c r="T755" i="174"/>
  <c r="AJ755" i="174" s="1"/>
  <c r="T534" i="174"/>
  <c r="AJ534" i="174" s="1"/>
  <c r="T589" i="174"/>
  <c r="AJ589" i="174" s="1"/>
  <c r="T618" i="174"/>
  <c r="AJ618" i="174" s="1"/>
  <c r="T160" i="174"/>
  <c r="AJ160" i="174" s="1"/>
  <c r="T497" i="174"/>
  <c r="AJ497" i="174" s="1"/>
  <c r="AZ88" i="174"/>
  <c r="BA88" i="174"/>
  <c r="BD88" i="174"/>
  <c r="BA185" i="174"/>
  <c r="BD185" i="174"/>
  <c r="AZ185" i="174"/>
  <c r="I30" i="172"/>
  <c r="T500" i="174"/>
  <c r="AJ500" i="174" s="1"/>
  <c r="T370" i="174"/>
  <c r="AJ370" i="174" s="1"/>
  <c r="T693" i="174"/>
  <c r="AJ693" i="174" s="1"/>
  <c r="AZ194" i="174"/>
  <c r="BA194" i="174"/>
  <c r="BD194" i="174"/>
  <c r="T59" i="174"/>
  <c r="AJ59" i="174" s="1"/>
  <c r="T146" i="174"/>
  <c r="AJ146" i="174" s="1"/>
  <c r="I24" i="172"/>
  <c r="AO28" i="99" s="1"/>
  <c r="AQ28" i="99" s="1"/>
  <c r="I22" i="172"/>
  <c r="AO26" i="99" s="1"/>
  <c r="AQ26" i="99" s="1"/>
  <c r="BA155" i="174"/>
  <c r="AZ155" i="174"/>
  <c r="BD155" i="174"/>
  <c r="AZ137" i="174"/>
  <c r="BA137" i="174"/>
  <c r="BD137" i="174"/>
  <c r="I5" i="172"/>
  <c r="AO8" i="99" s="1"/>
  <c r="AQ8" i="99" s="1"/>
  <c r="I3" i="172"/>
  <c r="AO6" i="99" s="1"/>
  <c r="AQ6" i="99" s="1"/>
  <c r="I21" i="172"/>
  <c r="AO25" i="99" s="1"/>
  <c r="AQ25" i="99" s="1"/>
  <c r="I4" i="172"/>
  <c r="I16" i="172"/>
  <c r="AO20" i="99" s="1"/>
  <c r="AQ20" i="99" s="1"/>
  <c r="I7" i="172"/>
  <c r="I9" i="172"/>
  <c r="AO13" i="99" s="1"/>
  <c r="AQ13" i="99" s="1"/>
  <c r="I18" i="172"/>
  <c r="I23" i="172"/>
  <c r="AO27" i="99" s="1"/>
  <c r="AQ27" i="99" s="1"/>
  <c r="I20" i="172"/>
  <c r="AO24" i="99" s="1"/>
  <c r="AQ24" i="99" s="1"/>
  <c r="BA42" i="174"/>
  <c r="BD42" i="174"/>
  <c r="AZ42" i="174"/>
  <c r="I29" i="172"/>
  <c r="AO33" i="99" s="1"/>
  <c r="AQ33" i="99" s="1"/>
  <c r="I12" i="172"/>
  <c r="AO16" i="99" s="1"/>
  <c r="AQ16" i="99" s="1"/>
  <c r="I10" i="172"/>
  <c r="I19" i="172"/>
  <c r="I11" i="172"/>
  <c r="AO15" i="99" s="1"/>
  <c r="AQ15" i="99" s="1"/>
  <c r="I8" i="172"/>
  <c r="AO12" i="99" s="1"/>
  <c r="AQ12" i="99" s="1"/>
  <c r="T166" i="174"/>
  <c r="AJ166" i="174" s="1"/>
  <c r="I6" i="172"/>
  <c r="AO11" i="99" l="1"/>
  <c r="AQ11" i="99" s="1"/>
  <c r="AO9" i="99"/>
  <c r="AQ9" i="99" s="1"/>
  <c r="T11" i="174" s="1"/>
  <c r="AJ11" i="174" s="1"/>
  <c r="AO17" i="99"/>
  <c r="AQ17" i="99" s="1"/>
  <c r="AO31" i="99"/>
  <c r="AQ31" i="99" s="1"/>
  <c r="AO10" i="99"/>
  <c r="AQ10" i="99" s="1"/>
  <c r="AO7" i="99"/>
  <c r="AQ7" i="99" s="1"/>
  <c r="AO32" i="99"/>
  <c r="AQ32" i="99" s="1"/>
  <c r="AO18" i="99"/>
  <c r="AQ18" i="99" s="1"/>
  <c r="AO14" i="99"/>
  <c r="AQ14" i="99" s="1"/>
  <c r="AO22" i="99"/>
  <c r="AQ22" i="99" s="1"/>
  <c r="AO21" i="99"/>
  <c r="AQ21" i="99" s="1"/>
  <c r="AO23" i="99"/>
  <c r="AQ23" i="99" s="1"/>
  <c r="AO4" i="99"/>
  <c r="AQ4" i="99" s="1"/>
  <c r="T6" i="174" s="1"/>
  <c r="AJ6" i="174" s="1"/>
  <c r="AO5" i="99"/>
  <c r="AQ5" i="99" s="1"/>
  <c r="T7" i="174" s="1"/>
  <c r="AJ7" i="174" s="1"/>
  <c r="BA193" i="174"/>
  <c r="BA39" i="174"/>
  <c r="AZ39" i="174"/>
  <c r="AZ193" i="174"/>
  <c r="T615" i="174"/>
  <c r="AJ615" i="174" s="1"/>
  <c r="T108" i="174"/>
  <c r="AJ108" i="174" s="1"/>
  <c r="T718" i="174"/>
  <c r="AJ718" i="174" s="1"/>
  <c r="T58" i="174"/>
  <c r="AJ58" i="174" s="1"/>
  <c r="T651" i="174"/>
  <c r="AJ651" i="174" s="1"/>
  <c r="T181" i="174"/>
  <c r="AJ181" i="174" s="1"/>
  <c r="T127" i="174"/>
  <c r="AJ127" i="174" s="1"/>
  <c r="T663" i="174"/>
  <c r="AJ663" i="174" s="1"/>
  <c r="T95" i="174"/>
  <c r="AJ95" i="174" s="1"/>
  <c r="T387" i="174"/>
  <c r="AJ387" i="174" s="1"/>
  <c r="T115" i="174"/>
  <c r="AJ115" i="174" s="1"/>
  <c r="T442" i="174"/>
  <c r="AJ442" i="174" s="1"/>
  <c r="T312" i="174"/>
  <c r="AJ312" i="174" s="1"/>
  <c r="T625" i="174"/>
  <c r="AJ625" i="174" s="1"/>
  <c r="T353" i="174"/>
  <c r="AJ353" i="174" s="1"/>
  <c r="T599" i="174"/>
  <c r="AJ599" i="174" s="1"/>
  <c r="T456" i="174"/>
  <c r="AJ456" i="174" s="1"/>
  <c r="T400" i="174"/>
  <c r="AJ400" i="174" s="1"/>
  <c r="T67" i="174"/>
  <c r="AJ67" i="174" s="1"/>
  <c r="T439" i="174"/>
  <c r="AJ439" i="174" s="1"/>
  <c r="T15" i="174"/>
  <c r="AJ15" i="174" s="1"/>
  <c r="T9" i="174"/>
  <c r="AJ9" i="174" s="1"/>
  <c r="T8" i="174"/>
  <c r="AJ8" i="174" s="1"/>
  <c r="T739" i="174"/>
  <c r="AJ739" i="174" s="1"/>
  <c r="T233" i="174"/>
  <c r="AJ233" i="174" s="1"/>
  <c r="T707" i="174"/>
  <c r="AJ707" i="174" s="1"/>
  <c r="T631" i="174"/>
  <c r="AJ631" i="174" s="1"/>
  <c r="T80" i="174"/>
  <c r="AJ80" i="174" s="1"/>
  <c r="T441" i="174"/>
  <c r="AJ441" i="174" s="1"/>
  <c r="T470" i="174"/>
  <c r="AJ470" i="174" s="1"/>
  <c r="T57" i="174"/>
  <c r="AJ57" i="174" s="1"/>
  <c r="T535" i="174"/>
  <c r="AJ535" i="174" s="1"/>
  <c r="T318" i="174"/>
  <c r="AJ318" i="174" s="1"/>
  <c r="T533" i="174"/>
  <c r="AJ533" i="174" s="1"/>
  <c r="BA589" i="174"/>
  <c r="BD589" i="174"/>
  <c r="AZ589" i="174"/>
  <c r="T529" i="174"/>
  <c r="AJ529" i="174" s="1"/>
  <c r="BD72" i="174"/>
  <c r="AZ72" i="174"/>
  <c r="BA72" i="174"/>
  <c r="T323" i="174"/>
  <c r="AJ323" i="174" s="1"/>
  <c r="T208" i="174"/>
  <c r="AJ208" i="174" s="1"/>
  <c r="T668" i="174"/>
  <c r="AJ668" i="174" s="1"/>
  <c r="T568" i="174"/>
  <c r="AJ568" i="174" s="1"/>
  <c r="T134" i="174"/>
  <c r="AJ134" i="174" s="1"/>
  <c r="T393" i="174"/>
  <c r="AJ393" i="174" s="1"/>
  <c r="T368" i="174"/>
  <c r="AJ368" i="174" s="1"/>
  <c r="T704" i="174"/>
  <c r="AJ704" i="174" s="1"/>
  <c r="T731" i="174"/>
  <c r="AJ731" i="174" s="1"/>
  <c r="T667" i="174"/>
  <c r="AJ667" i="174" s="1"/>
  <c r="T530" i="174"/>
  <c r="AJ530" i="174" s="1"/>
  <c r="T508" i="174"/>
  <c r="AJ508" i="174" s="1"/>
  <c r="T585" i="174"/>
  <c r="AJ585" i="174" s="1"/>
  <c r="T605" i="174"/>
  <c r="AJ605" i="174" s="1"/>
  <c r="T706" i="174"/>
  <c r="AJ706" i="174" s="1"/>
  <c r="T37" i="174"/>
  <c r="AJ37" i="174" s="1"/>
  <c r="T119" i="174"/>
  <c r="AJ119" i="174" s="1"/>
  <c r="T49" i="174"/>
  <c r="AJ49" i="174" s="1"/>
  <c r="T200" i="174"/>
  <c r="AJ200" i="174" s="1"/>
  <c r="T750" i="174"/>
  <c r="AJ750" i="174" s="1"/>
  <c r="T90" i="174"/>
  <c r="AJ90" i="174" s="1"/>
  <c r="T577" i="174"/>
  <c r="AJ577" i="174" s="1"/>
  <c r="T519" i="174"/>
  <c r="AJ519" i="174" s="1"/>
  <c r="T553" i="174"/>
  <c r="AJ553" i="174" s="1"/>
  <c r="T47" i="174"/>
  <c r="AJ47" i="174" s="1"/>
  <c r="BA160" i="174"/>
  <c r="AZ160" i="174"/>
  <c r="BD160" i="174"/>
  <c r="T188" i="174"/>
  <c r="AJ188" i="174" s="1"/>
  <c r="T337" i="174"/>
  <c r="AJ337" i="174" s="1"/>
  <c r="BD117" i="174"/>
  <c r="BA117" i="174"/>
  <c r="AZ117" i="174"/>
  <c r="AZ237" i="174"/>
  <c r="BA237" i="174"/>
  <c r="BD237" i="174"/>
  <c r="AZ107" i="174"/>
  <c r="BA107" i="174"/>
  <c r="BD107" i="174"/>
  <c r="T565" i="174"/>
  <c r="AJ565" i="174" s="1"/>
  <c r="T737" i="174"/>
  <c r="AJ737" i="174" s="1"/>
  <c r="T469" i="174"/>
  <c r="AJ469" i="174" s="1"/>
  <c r="T540" i="174"/>
  <c r="AJ540" i="174" s="1"/>
  <c r="T25" i="174"/>
  <c r="AJ25" i="174" s="1"/>
  <c r="T327" i="174"/>
  <c r="AJ327" i="174" s="1"/>
  <c r="T416" i="174"/>
  <c r="AJ416" i="174" s="1"/>
  <c r="T384" i="174"/>
  <c r="AJ384" i="174" s="1"/>
  <c r="T413" i="174"/>
  <c r="AJ413" i="174" s="1"/>
  <c r="T111" i="174"/>
  <c r="AJ111" i="174" s="1"/>
  <c r="T206" i="174"/>
  <c r="AJ206" i="174" s="1"/>
  <c r="T110" i="174"/>
  <c r="AJ110" i="174" s="1"/>
  <c r="T510" i="174"/>
  <c r="AJ510" i="174" s="1"/>
  <c r="T65" i="174"/>
  <c r="AJ65" i="174" s="1"/>
  <c r="T576" i="174"/>
  <c r="AJ576" i="174" s="1"/>
  <c r="T198" i="174"/>
  <c r="AJ198" i="174" s="1"/>
  <c r="T52" i="174"/>
  <c r="AJ52" i="174" s="1"/>
  <c r="T221" i="174"/>
  <c r="AJ221" i="174" s="1"/>
  <c r="T371" i="174"/>
  <c r="AJ371" i="174" s="1"/>
  <c r="T53" i="174"/>
  <c r="AJ53" i="174" s="1"/>
  <c r="T509" i="174"/>
  <c r="AJ509" i="174" s="1"/>
  <c r="T398" i="174"/>
  <c r="AJ398" i="174" s="1"/>
  <c r="T662" i="174"/>
  <c r="AJ662" i="174" s="1"/>
  <c r="T229" i="174"/>
  <c r="AJ229" i="174" s="1"/>
  <c r="T66" i="174"/>
  <c r="AJ66" i="174" s="1"/>
  <c r="T727" i="174"/>
  <c r="AJ727" i="174" s="1"/>
  <c r="T156" i="174"/>
  <c r="AJ156" i="174" s="1"/>
  <c r="T172" i="174"/>
  <c r="AJ172" i="174" s="1"/>
  <c r="T38" i="174"/>
  <c r="AJ38" i="174" s="1"/>
  <c r="T173" i="174"/>
  <c r="AJ173" i="174" s="1"/>
  <c r="T329" i="174"/>
  <c r="AJ329" i="174" s="1"/>
  <c r="T86" i="174"/>
  <c r="AJ86" i="174" s="1"/>
  <c r="T490" i="174"/>
  <c r="AJ490" i="174" s="1"/>
  <c r="T432" i="174"/>
  <c r="AJ432" i="174" s="1"/>
  <c r="T689" i="174"/>
  <c r="AJ689" i="174" s="1"/>
  <c r="T364" i="174"/>
  <c r="AJ364" i="174" s="1"/>
  <c r="T346" i="174"/>
  <c r="AJ346" i="174" s="1"/>
  <c r="T691" i="174"/>
  <c r="AJ691" i="174" s="1"/>
  <c r="T548" i="174"/>
  <c r="AJ548" i="174" s="1"/>
  <c r="T202" i="174"/>
  <c r="AJ202" i="174" s="1"/>
  <c r="T158" i="174"/>
  <c r="AJ158" i="174" s="1"/>
  <c r="T235" i="174"/>
  <c r="AJ235" i="174" s="1"/>
  <c r="T204" i="174"/>
  <c r="AJ204" i="174" s="1"/>
  <c r="T40" i="174"/>
  <c r="AJ40" i="174" s="1"/>
  <c r="T124" i="174"/>
  <c r="AJ124" i="174" s="1"/>
  <c r="T326" i="174"/>
  <c r="AJ326" i="174" s="1"/>
  <c r="T678" i="174"/>
  <c r="AJ678" i="174" s="1"/>
  <c r="T322" i="174"/>
  <c r="AJ322" i="174" s="1"/>
  <c r="T622" i="174"/>
  <c r="AJ622" i="174" s="1"/>
  <c r="BD623" i="174"/>
  <c r="BA623" i="174"/>
  <c r="AZ623" i="174"/>
  <c r="AZ76" i="174"/>
  <c r="BA76" i="174"/>
  <c r="BD76" i="174"/>
  <c r="BD745" i="174"/>
  <c r="BA745" i="174"/>
  <c r="AZ745" i="174"/>
  <c r="T93" i="174"/>
  <c r="AJ93" i="174" s="1"/>
  <c r="T70" i="174"/>
  <c r="AJ70" i="174" s="1"/>
  <c r="T91" i="174"/>
  <c r="AJ91" i="174" s="1"/>
  <c r="T544" i="174"/>
  <c r="AJ544" i="174" s="1"/>
  <c r="T711" i="174"/>
  <c r="AJ711" i="174" s="1"/>
  <c r="T669" i="174"/>
  <c r="AJ669" i="174" s="1"/>
  <c r="T121" i="174"/>
  <c r="AJ121" i="174" s="1"/>
  <c r="T452" i="174"/>
  <c r="AJ452" i="174" s="1"/>
  <c r="T710" i="174"/>
  <c r="AJ710" i="174" s="1"/>
  <c r="T571" i="174"/>
  <c r="AJ571" i="174" s="1"/>
  <c r="T34" i="174"/>
  <c r="AJ34" i="174" s="1"/>
  <c r="T12" i="174"/>
  <c r="AJ12" i="174" s="1"/>
  <c r="T131" i="174"/>
  <c r="AJ131" i="174" s="1"/>
  <c r="T19" i="174"/>
  <c r="AJ19" i="174" s="1"/>
  <c r="T136" i="174"/>
  <c r="AJ136" i="174" s="1"/>
  <c r="T79" i="174"/>
  <c r="AJ79" i="174" s="1"/>
  <c r="T454" i="174"/>
  <c r="AJ454" i="174" s="1"/>
  <c r="T485" i="174"/>
  <c r="AJ485" i="174" s="1"/>
  <c r="T30" i="174"/>
  <c r="AJ30" i="174" s="1"/>
  <c r="T335" i="174"/>
  <c r="AJ335" i="174" s="1"/>
  <c r="T450" i="174"/>
  <c r="AJ450" i="174" s="1"/>
  <c r="T68" i="174"/>
  <c r="AJ68" i="174" s="1"/>
  <c r="T18" i="174"/>
  <c r="AJ18" i="174" s="1"/>
  <c r="T366" i="174"/>
  <c r="AJ366" i="174" s="1"/>
  <c r="T682" i="174"/>
  <c r="AJ682" i="174" s="1"/>
  <c r="T232" i="174"/>
  <c r="AJ232" i="174" s="1"/>
  <c r="T209" i="174"/>
  <c r="AJ209" i="174" s="1"/>
  <c r="T474" i="174"/>
  <c r="AJ474" i="174" s="1"/>
  <c r="T703" i="174"/>
  <c r="AJ703" i="174" s="1"/>
  <c r="T466" i="174"/>
  <c r="AJ466" i="174" s="1"/>
  <c r="T357" i="174"/>
  <c r="AJ357" i="174" s="1"/>
  <c r="T191" i="174"/>
  <c r="AJ191" i="174" s="1"/>
  <c r="T82" i="174"/>
  <c r="AJ82" i="174" s="1"/>
  <c r="T670" i="174"/>
  <c r="AJ670" i="174" s="1"/>
  <c r="T498" i="174"/>
  <c r="AJ498" i="174" s="1"/>
  <c r="T183" i="174"/>
  <c r="AJ183" i="174" s="1"/>
  <c r="T201" i="174"/>
  <c r="AJ201" i="174" s="1"/>
  <c r="T32" i="174"/>
  <c r="AJ32" i="174" s="1"/>
  <c r="T97" i="174"/>
  <c r="AJ97" i="174" s="1"/>
  <c r="T214" i="174"/>
  <c r="AJ214" i="174" s="1"/>
  <c r="T207" i="174"/>
  <c r="AJ207" i="174" s="1"/>
  <c r="AZ618" i="174"/>
  <c r="BA618" i="174"/>
  <c r="BD618" i="174"/>
  <c r="T570" i="174"/>
  <c r="AJ570" i="174" s="1"/>
  <c r="AZ534" i="174"/>
  <c r="BD534" i="174"/>
  <c r="BA534" i="174"/>
  <c r="BA440" i="174"/>
  <c r="AZ440" i="174"/>
  <c r="BD440" i="174"/>
  <c r="BD405" i="174"/>
  <c r="AZ405" i="174"/>
  <c r="BA405" i="174"/>
  <c r="T601" i="174"/>
  <c r="AJ601" i="174" s="1"/>
  <c r="T109" i="174"/>
  <c r="AJ109" i="174" s="1"/>
  <c r="T385" i="174"/>
  <c r="AJ385" i="174" s="1"/>
  <c r="T64" i="174"/>
  <c r="AJ64" i="174" s="1"/>
  <c r="T595" i="174"/>
  <c r="AJ595" i="174" s="1"/>
  <c r="T35" i="174"/>
  <c r="AJ35" i="174" s="1"/>
  <c r="T635" i="174"/>
  <c r="AJ635" i="174" s="1"/>
  <c r="T582" i="174"/>
  <c r="AJ582" i="174" s="1"/>
  <c r="T46" i="174"/>
  <c r="AJ46" i="174" s="1"/>
  <c r="T435" i="174"/>
  <c r="AJ435" i="174" s="1"/>
  <c r="T564" i="174"/>
  <c r="AJ564" i="174" s="1"/>
  <c r="T744" i="174"/>
  <c r="AJ744" i="174" s="1"/>
  <c r="T51" i="174"/>
  <c r="AJ51" i="174" s="1"/>
  <c r="T414" i="174"/>
  <c r="AJ414" i="174" s="1"/>
  <c r="T517" i="174"/>
  <c r="AJ517" i="174" s="1"/>
  <c r="T501" i="174"/>
  <c r="AJ501" i="174" s="1"/>
  <c r="T216" i="174"/>
  <c r="AJ216" i="174" s="1"/>
  <c r="T749" i="174"/>
  <c r="AJ749" i="174" s="1"/>
  <c r="T99" i="174"/>
  <c r="AJ99" i="174" s="1"/>
  <c r="T545" i="174"/>
  <c r="AJ545" i="174" s="1"/>
  <c r="T142" i="174"/>
  <c r="AJ142" i="174" s="1"/>
  <c r="T636" i="174"/>
  <c r="AJ636" i="174" s="1"/>
  <c r="T44" i="174"/>
  <c r="AJ44" i="174" s="1"/>
  <c r="T27" i="174"/>
  <c r="AJ27" i="174" s="1"/>
  <c r="T476" i="174"/>
  <c r="AJ476" i="174" s="1"/>
  <c r="T531" i="174"/>
  <c r="AJ531" i="174" s="1"/>
  <c r="T77" i="174"/>
  <c r="AJ77" i="174" s="1"/>
  <c r="T196" i="174"/>
  <c r="AJ196" i="174" s="1"/>
  <c r="T633" i="174"/>
  <c r="AJ633" i="174" s="1"/>
  <c r="T149" i="174"/>
  <c r="AJ149" i="174" s="1"/>
  <c r="T177" i="174"/>
  <c r="AJ177" i="174" s="1"/>
  <c r="T26" i="174"/>
  <c r="AJ26" i="174" s="1"/>
  <c r="T17" i="174"/>
  <c r="AJ17" i="174" s="1"/>
  <c r="T239" i="174"/>
  <c r="AJ239" i="174" s="1"/>
  <c r="T343" i="174"/>
  <c r="AJ343" i="174" s="1"/>
  <c r="T397" i="174"/>
  <c r="AJ397" i="174" s="1"/>
  <c r="T186" i="174"/>
  <c r="AJ186" i="174" s="1"/>
  <c r="T562" i="174"/>
  <c r="AJ562" i="174" s="1"/>
  <c r="T709" i="174"/>
  <c r="AJ709" i="174" s="1"/>
  <c r="BA370" i="174"/>
  <c r="BD370" i="174"/>
  <c r="AZ370" i="174"/>
  <c r="T552" i="174"/>
  <c r="AJ552" i="174" s="1"/>
  <c r="T315" i="174"/>
  <c r="AJ315" i="174" s="1"/>
  <c r="T516" i="174"/>
  <c r="AJ516" i="174" s="1"/>
  <c r="T421" i="174"/>
  <c r="AJ421" i="174" s="1"/>
  <c r="T373" i="174"/>
  <c r="AJ373" i="174" s="1"/>
  <c r="T551" i="174"/>
  <c r="AJ551" i="174" s="1"/>
  <c r="T455" i="174"/>
  <c r="AJ455" i="174" s="1"/>
  <c r="T334" i="174"/>
  <c r="AJ334" i="174" s="1"/>
  <c r="T92" i="174"/>
  <c r="AJ92" i="174" s="1"/>
  <c r="BA715" i="174"/>
  <c r="AZ715" i="174"/>
  <c r="BD715" i="174"/>
  <c r="BD614" i="174"/>
  <c r="BA614" i="174"/>
  <c r="AZ614" i="174"/>
  <c r="AZ451" i="174"/>
  <c r="BA451" i="174"/>
  <c r="BD451" i="174"/>
  <c r="AZ150" i="174"/>
  <c r="BA150" i="174"/>
  <c r="BD150" i="174"/>
  <c r="T320" i="174"/>
  <c r="AJ320" i="174" s="1"/>
  <c r="T555" i="174"/>
  <c r="AJ555" i="174" s="1"/>
  <c r="T723" i="174"/>
  <c r="AJ723" i="174" s="1"/>
  <c r="T324" i="174"/>
  <c r="AJ324" i="174" s="1"/>
  <c r="T648" i="174"/>
  <c r="AJ648" i="174" s="1"/>
  <c r="T515" i="174"/>
  <c r="AJ515" i="174" s="1"/>
  <c r="T499" i="174"/>
  <c r="AJ499" i="174" s="1"/>
  <c r="T22" i="174"/>
  <c r="AJ22" i="174" s="1"/>
  <c r="T575" i="174"/>
  <c r="AJ575" i="174" s="1"/>
  <c r="T671" i="174"/>
  <c r="AJ671" i="174" s="1"/>
  <c r="T217" i="174"/>
  <c r="AJ217" i="174" s="1"/>
  <c r="T116" i="174"/>
  <c r="AJ116" i="174" s="1"/>
  <c r="T401" i="174"/>
  <c r="AJ401" i="174" s="1"/>
  <c r="T448" i="174"/>
  <c r="AJ448" i="174" s="1"/>
  <c r="T164" i="174"/>
  <c r="AJ164" i="174" s="1"/>
  <c r="T230" i="174"/>
  <c r="AJ230" i="174" s="1"/>
  <c r="T152" i="174"/>
  <c r="AJ152" i="174" s="1"/>
  <c r="T372" i="174"/>
  <c r="AJ372" i="174" s="1"/>
  <c r="T650" i="174"/>
  <c r="AJ650" i="174" s="1"/>
  <c r="T374" i="174"/>
  <c r="AJ374" i="174" s="1"/>
  <c r="BA693" i="174"/>
  <c r="AZ693" i="174"/>
  <c r="BD693" i="174"/>
  <c r="BD497" i="174"/>
  <c r="AZ497" i="174"/>
  <c r="BA497" i="174"/>
  <c r="T536" i="174"/>
  <c r="AJ536" i="174" s="1"/>
  <c r="T153" i="174"/>
  <c r="AJ153" i="174" s="1"/>
  <c r="T75" i="174"/>
  <c r="AJ75" i="174" s="1"/>
  <c r="BD356" i="174"/>
  <c r="AZ356" i="174"/>
  <c r="BA356" i="174"/>
  <c r="AZ380" i="174"/>
  <c r="BD380" i="174"/>
  <c r="BA380" i="174"/>
  <c r="BD492" i="174"/>
  <c r="AZ492" i="174"/>
  <c r="BA492" i="174"/>
  <c r="T369" i="174"/>
  <c r="AJ369" i="174" s="1"/>
  <c r="T754" i="174"/>
  <c r="AJ754" i="174" s="1"/>
  <c r="T330" i="174"/>
  <c r="AJ330" i="174" s="1"/>
  <c r="T383" i="174"/>
  <c r="AJ383" i="174" s="1"/>
  <c r="T541" i="174"/>
  <c r="AJ541" i="174" s="1"/>
  <c r="T23" i="174"/>
  <c r="AJ23" i="174" s="1"/>
  <c r="T71" i="174"/>
  <c r="AJ71" i="174" s="1"/>
  <c r="T546" i="174"/>
  <c r="AJ546" i="174" s="1"/>
  <c r="T612" i="174"/>
  <c r="AJ612" i="174" s="1"/>
  <c r="T314" i="174"/>
  <c r="AJ314" i="174" s="1"/>
  <c r="T593" i="174"/>
  <c r="AJ593" i="174" s="1"/>
  <c r="T84" i="174"/>
  <c r="AJ84" i="174" s="1"/>
  <c r="T129" i="174"/>
  <c r="AJ129" i="174" s="1"/>
  <c r="AZ166" i="174"/>
  <c r="BA166" i="174"/>
  <c r="BD166" i="174"/>
  <c r="T20" i="174"/>
  <c r="AJ20" i="174" s="1"/>
  <c r="T168" i="174"/>
  <c r="AJ168" i="174" s="1"/>
  <c r="T55" i="174"/>
  <c r="AJ55" i="174" s="1"/>
  <c r="T182" i="174"/>
  <c r="AJ182" i="174" s="1"/>
  <c r="T656" i="174"/>
  <c r="AJ656" i="174" s="1"/>
  <c r="T660" i="174"/>
  <c r="AJ660" i="174" s="1"/>
  <c r="T524" i="174"/>
  <c r="AJ524" i="174" s="1"/>
  <c r="T422" i="174"/>
  <c r="AJ422" i="174" s="1"/>
  <c r="T751" i="174"/>
  <c r="AJ751" i="174" s="1"/>
  <c r="T680" i="174"/>
  <c r="AJ680" i="174" s="1"/>
  <c r="T427" i="174"/>
  <c r="AJ427" i="174" s="1"/>
  <c r="T654" i="174"/>
  <c r="AJ654" i="174" s="1"/>
  <c r="T184" i="174"/>
  <c r="AJ184" i="174" s="1"/>
  <c r="T147" i="174"/>
  <c r="AJ147" i="174" s="1"/>
  <c r="T28" i="174"/>
  <c r="AJ28" i="174" s="1"/>
  <c r="T31" i="174"/>
  <c r="AJ31" i="174" s="1"/>
  <c r="T63" i="174"/>
  <c r="AJ63" i="174" s="1"/>
  <c r="T180" i="174"/>
  <c r="AJ180" i="174" s="1"/>
  <c r="T24" i="174"/>
  <c r="AJ24" i="174" s="1"/>
  <c r="T598" i="174"/>
  <c r="AJ598" i="174" s="1"/>
  <c r="T219" i="174"/>
  <c r="AJ219" i="174" s="1"/>
  <c r="T140" i="174"/>
  <c r="AJ140" i="174" s="1"/>
  <c r="T363" i="174"/>
  <c r="AJ363" i="174" s="1"/>
  <c r="T10" i="174"/>
  <c r="AJ10" i="174" s="1"/>
  <c r="T655" i="174"/>
  <c r="AJ655" i="174" s="1"/>
  <c r="T375" i="174"/>
  <c r="AJ375" i="174" s="1"/>
  <c r="T567" i="174"/>
  <c r="AJ567" i="174" s="1"/>
  <c r="T176" i="174"/>
  <c r="AJ176" i="174" s="1"/>
  <c r="T360" i="174"/>
  <c r="AJ360" i="174" s="1"/>
  <c r="T367" i="174"/>
  <c r="AJ367" i="174" s="1"/>
  <c r="AZ500" i="174"/>
  <c r="BD500" i="174"/>
  <c r="BA500" i="174"/>
  <c r="T664" i="174"/>
  <c r="AJ664" i="174" s="1"/>
  <c r="T45" i="174"/>
  <c r="AJ45" i="174" s="1"/>
  <c r="T632" i="174"/>
  <c r="AJ632" i="174" s="1"/>
  <c r="T696" i="174"/>
  <c r="AJ696" i="174" s="1"/>
  <c r="AZ73" i="174"/>
  <c r="BA73" i="174"/>
  <c r="BD73" i="174"/>
  <c r="T716" i="174"/>
  <c r="AJ716" i="174" s="1"/>
  <c r="T120" i="174"/>
  <c r="AJ120" i="174" s="1"/>
  <c r="T234" i="174"/>
  <c r="AJ234" i="174" s="1"/>
  <c r="T78" i="174"/>
  <c r="AJ78" i="174" s="1"/>
  <c r="T627" i="174"/>
  <c r="AJ627" i="174" s="1"/>
  <c r="T61" i="174"/>
  <c r="AJ61" i="174" s="1"/>
  <c r="T74" i="174"/>
  <c r="AJ74" i="174" s="1"/>
  <c r="T41" i="174"/>
  <c r="AJ41" i="174" s="1"/>
  <c r="T512" i="174"/>
  <c r="AJ512" i="174" s="1"/>
  <c r="T471" i="174"/>
  <c r="AJ471" i="174" s="1"/>
  <c r="T54" i="174"/>
  <c r="AJ54" i="174" s="1"/>
  <c r="T580" i="174"/>
  <c r="AJ580" i="174" s="1"/>
  <c r="T36" i="174"/>
  <c r="AJ36" i="174" s="1"/>
  <c r="T118" i="174"/>
  <c r="AJ118" i="174" s="1"/>
  <c r="T620" i="174"/>
  <c r="AJ620" i="174" s="1"/>
  <c r="T344" i="174"/>
  <c r="AJ344" i="174" s="1"/>
  <c r="T606" i="174"/>
  <c r="AJ606" i="174" s="1"/>
  <c r="T199" i="174"/>
  <c r="AJ199" i="174" s="1"/>
  <c r="T730" i="174"/>
  <c r="AJ730" i="174" s="1"/>
  <c r="T50" i="174"/>
  <c r="AJ50" i="174" s="1"/>
  <c r="T720" i="174"/>
  <c r="AJ720" i="174" s="1"/>
  <c r="T43" i="174"/>
  <c r="AJ43" i="174" s="1"/>
  <c r="T583" i="174"/>
  <c r="AJ583" i="174" s="1"/>
  <c r="T465" i="174"/>
  <c r="AJ465" i="174" s="1"/>
  <c r="T502" i="174"/>
  <c r="AJ502" i="174" s="1"/>
  <c r="T560" i="174"/>
  <c r="AJ560" i="174" s="1"/>
  <c r="AZ146" i="174"/>
  <c r="BA146" i="174"/>
  <c r="BD146" i="174"/>
  <c r="T81" i="174"/>
  <c r="AJ81" i="174" s="1"/>
  <c r="T16" i="174"/>
  <c r="AJ16" i="174" s="1"/>
  <c r="T392" i="174"/>
  <c r="AJ392" i="174" s="1"/>
  <c r="T649" i="174"/>
  <c r="AJ649" i="174" s="1"/>
  <c r="T423" i="174"/>
  <c r="AJ423" i="174" s="1"/>
  <c r="T410" i="174"/>
  <c r="AJ410" i="174" s="1"/>
  <c r="T339" i="174"/>
  <c r="AJ339" i="174" s="1"/>
  <c r="T447" i="174"/>
  <c r="AJ447" i="174" s="1"/>
  <c r="T462" i="174"/>
  <c r="AJ462" i="174" s="1"/>
  <c r="T128" i="174"/>
  <c r="AJ128" i="174" s="1"/>
  <c r="T688" i="174"/>
  <c r="AJ688" i="174" s="1"/>
  <c r="T420" i="174"/>
  <c r="AJ420" i="174" s="1"/>
  <c r="T89" i="174"/>
  <c r="AJ89" i="174" s="1"/>
  <c r="T542" i="174"/>
  <c r="AJ542" i="174" s="1"/>
  <c r="T658" i="174"/>
  <c r="AJ658" i="174" s="1"/>
  <c r="T483" i="174"/>
  <c r="AJ483" i="174" s="1"/>
  <c r="T174" i="174"/>
  <c r="AJ174" i="174" s="1"/>
  <c r="T429" i="174"/>
  <c r="AJ429" i="174" s="1"/>
  <c r="T29" i="174"/>
  <c r="AJ29" i="174" s="1"/>
  <c r="T588" i="174"/>
  <c r="AJ588" i="174" s="1"/>
  <c r="BA59" i="174"/>
  <c r="BD59" i="174"/>
  <c r="AZ59" i="174"/>
  <c r="T98" i="174"/>
  <c r="AJ98" i="174" s="1"/>
  <c r="T403" i="174"/>
  <c r="AJ403" i="174" s="1"/>
  <c r="T475" i="174"/>
  <c r="AJ475" i="174" s="1"/>
  <c r="AO34" i="99"/>
  <c r="T504" i="174"/>
  <c r="AJ504" i="174" s="1"/>
  <c r="T757" i="174"/>
  <c r="AJ757" i="174" s="1"/>
  <c r="BA755" i="174"/>
  <c r="AZ755" i="174"/>
  <c r="BD755" i="174"/>
  <c r="BA521" i="174"/>
  <c r="BD521" i="174"/>
  <c r="AZ521" i="174"/>
  <c r="BA161" i="174"/>
  <c r="AZ161" i="174"/>
  <c r="BD161" i="174"/>
  <c r="BA11" i="174"/>
  <c r="BD11" i="174"/>
  <c r="AZ11" i="174"/>
  <c r="BA407" i="174"/>
  <c r="AZ407" i="174"/>
  <c r="BD407" i="174"/>
  <c r="T740" i="174"/>
  <c r="AJ740" i="174" s="1"/>
  <c r="T434" i="174"/>
  <c r="AJ434" i="174" s="1"/>
  <c r="T538" i="174"/>
  <c r="AJ538" i="174" s="1"/>
  <c r="T101" i="174"/>
  <c r="AJ101" i="174" s="1"/>
  <c r="T328" i="174"/>
  <c r="AJ328" i="174" s="1"/>
  <c r="T425" i="174"/>
  <c r="AJ425" i="174" s="1"/>
  <c r="T135" i="174"/>
  <c r="AJ135" i="174" s="1"/>
  <c r="T714" i="174"/>
  <c r="AJ714" i="174" s="1"/>
  <c r="T491" i="174"/>
  <c r="AJ491" i="174" s="1"/>
  <c r="T752" i="174"/>
  <c r="AJ752" i="174" s="1"/>
  <c r="T21" i="174"/>
  <c r="AJ21" i="174" s="1"/>
  <c r="T590" i="174"/>
  <c r="AJ590" i="174" s="1"/>
  <c r="T133" i="174"/>
  <c r="AJ133" i="174" s="1"/>
  <c r="T729" i="174"/>
  <c r="AJ729" i="174" s="1"/>
  <c r="T666" i="174"/>
  <c r="AJ666" i="174" s="1"/>
  <c r="T457" i="174"/>
  <c r="AJ457" i="174" s="1"/>
  <c r="T404" i="174"/>
  <c r="AJ404" i="174" s="1"/>
  <c r="T138" i="174"/>
  <c r="AJ138" i="174" s="1"/>
  <c r="AQ1" i="99" l="1"/>
  <c r="AO1" i="99"/>
  <c r="AQ34" i="99"/>
  <c r="AZ339" i="174"/>
  <c r="BA339" i="174"/>
  <c r="BD339" i="174"/>
  <c r="AZ455" i="174"/>
  <c r="BD455" i="174"/>
  <c r="BA455" i="174"/>
  <c r="AZ457" i="174"/>
  <c r="BD457" i="174"/>
  <c r="BA457" i="174"/>
  <c r="BA729" i="174"/>
  <c r="AZ729" i="174"/>
  <c r="BD729" i="174"/>
  <c r="AZ714" i="174"/>
  <c r="BD714" i="174"/>
  <c r="BA714" i="174"/>
  <c r="AZ475" i="174"/>
  <c r="BD475" i="174"/>
  <c r="BA475" i="174"/>
  <c r="BA483" i="174"/>
  <c r="BD483" i="174"/>
  <c r="AZ483" i="174"/>
  <c r="BD16" i="174"/>
  <c r="BA16" i="174"/>
  <c r="AZ16" i="174"/>
  <c r="BD583" i="174"/>
  <c r="BA583" i="174"/>
  <c r="AZ583" i="174"/>
  <c r="AZ620" i="174"/>
  <c r="BD620" i="174"/>
  <c r="BA620" i="174"/>
  <c r="BA74" i="174"/>
  <c r="BD74" i="174"/>
  <c r="AZ74" i="174"/>
  <c r="AZ363" i="174"/>
  <c r="BA363" i="174"/>
  <c r="BD363" i="174"/>
  <c r="BA28" i="174"/>
  <c r="BD28" i="174"/>
  <c r="AZ28" i="174"/>
  <c r="AZ751" i="174"/>
  <c r="BA751" i="174"/>
  <c r="BD751" i="174"/>
  <c r="BA536" i="174"/>
  <c r="BD536" i="174"/>
  <c r="AZ536" i="174"/>
  <c r="BD650" i="174"/>
  <c r="BA650" i="174"/>
  <c r="AZ650" i="174"/>
  <c r="AZ723" i="174"/>
  <c r="BD723" i="174"/>
  <c r="BA723" i="174"/>
  <c r="BA6" i="174"/>
  <c r="AZ6" i="174"/>
  <c r="AJ3" i="174"/>
  <c r="BD6" i="174"/>
  <c r="BD315" i="174"/>
  <c r="BA315" i="174"/>
  <c r="AZ315" i="174"/>
  <c r="BA501" i="174"/>
  <c r="AZ501" i="174"/>
  <c r="BD501" i="174"/>
  <c r="AZ582" i="174"/>
  <c r="BA582" i="174"/>
  <c r="BD582" i="174"/>
  <c r="BA35" i="174"/>
  <c r="AZ35" i="174"/>
  <c r="BD35" i="174"/>
  <c r="AZ82" i="174"/>
  <c r="BA82" i="174"/>
  <c r="BD82" i="174"/>
  <c r="BD357" i="174"/>
  <c r="AZ357" i="174"/>
  <c r="BA357" i="174"/>
  <c r="AZ682" i="174"/>
  <c r="BD682" i="174"/>
  <c r="BA682" i="174"/>
  <c r="BD454" i="174"/>
  <c r="AZ454" i="174"/>
  <c r="BA454" i="174"/>
  <c r="BD711" i="174"/>
  <c r="AZ711" i="174"/>
  <c r="BA711" i="174"/>
  <c r="BD91" i="174"/>
  <c r="AZ91" i="174"/>
  <c r="BA91" i="174"/>
  <c r="BD202" i="174"/>
  <c r="AZ202" i="174"/>
  <c r="BA202" i="174"/>
  <c r="BD691" i="174"/>
  <c r="AZ691" i="174"/>
  <c r="BA691" i="174"/>
  <c r="AZ432" i="174"/>
  <c r="BD432" i="174"/>
  <c r="BA432" i="174"/>
  <c r="BD172" i="174"/>
  <c r="BA172" i="174"/>
  <c r="AZ172" i="174"/>
  <c r="BA53" i="174"/>
  <c r="BD53" i="174"/>
  <c r="AZ53" i="174"/>
  <c r="BA221" i="174"/>
  <c r="BD221" i="174"/>
  <c r="AZ221" i="174"/>
  <c r="BA540" i="174"/>
  <c r="BD540" i="174"/>
  <c r="AZ540" i="174"/>
  <c r="BD737" i="174"/>
  <c r="BA737" i="174"/>
  <c r="AZ737" i="174"/>
  <c r="BD47" i="174"/>
  <c r="AZ47" i="174"/>
  <c r="BA47" i="174"/>
  <c r="BA119" i="174"/>
  <c r="AZ119" i="174"/>
  <c r="BD119" i="174"/>
  <c r="AZ585" i="174"/>
  <c r="BA585" i="174"/>
  <c r="BD585" i="174"/>
  <c r="BA323" i="174"/>
  <c r="BD323" i="174"/>
  <c r="AZ323" i="174"/>
  <c r="BA739" i="174"/>
  <c r="AZ739" i="174"/>
  <c r="BD739" i="174"/>
  <c r="BD400" i="174"/>
  <c r="AZ400" i="174"/>
  <c r="BA400" i="174"/>
  <c r="AZ599" i="174"/>
  <c r="BD599" i="174"/>
  <c r="BA599" i="174"/>
  <c r="AZ757" i="174"/>
  <c r="BD757" i="174"/>
  <c r="BA757" i="174"/>
  <c r="AZ89" i="174"/>
  <c r="BD89" i="174"/>
  <c r="BA89" i="174"/>
  <c r="BD654" i="174"/>
  <c r="BA654" i="174"/>
  <c r="AZ654" i="174"/>
  <c r="BD709" i="174"/>
  <c r="AZ709" i="174"/>
  <c r="BA709" i="174"/>
  <c r="BD177" i="174"/>
  <c r="AZ177" i="174"/>
  <c r="BA177" i="174"/>
  <c r="BA44" i="174"/>
  <c r="AZ44" i="174"/>
  <c r="BD44" i="174"/>
  <c r="AZ51" i="174"/>
  <c r="BA51" i="174"/>
  <c r="BD51" i="174"/>
  <c r="BA564" i="174"/>
  <c r="AZ564" i="174"/>
  <c r="BD564" i="174"/>
  <c r="BD601" i="174"/>
  <c r="BA601" i="174"/>
  <c r="AZ601" i="174"/>
  <c r="AZ214" i="174"/>
  <c r="BA214" i="174"/>
  <c r="BD214" i="174"/>
  <c r="BD485" i="174"/>
  <c r="AZ485" i="174"/>
  <c r="BA485" i="174"/>
  <c r="AZ12" i="174"/>
  <c r="BD12" i="174"/>
  <c r="BA12" i="174"/>
  <c r="AZ452" i="174"/>
  <c r="BA452" i="174"/>
  <c r="BD452" i="174"/>
  <c r="BD124" i="174"/>
  <c r="BA124" i="174"/>
  <c r="AZ124" i="174"/>
  <c r="AZ329" i="174"/>
  <c r="BD329" i="174"/>
  <c r="BA329" i="174"/>
  <c r="AZ66" i="174"/>
  <c r="BD66" i="174"/>
  <c r="BA66" i="174"/>
  <c r="BD576" i="174"/>
  <c r="BA576" i="174"/>
  <c r="AZ576" i="174"/>
  <c r="BA206" i="174"/>
  <c r="BD206" i="174"/>
  <c r="AZ206" i="174"/>
  <c r="BD413" i="174"/>
  <c r="BA413" i="174"/>
  <c r="AZ413" i="174"/>
  <c r="BD577" i="174"/>
  <c r="BA577" i="174"/>
  <c r="AZ577" i="174"/>
  <c r="BD667" i="174"/>
  <c r="AZ667" i="174"/>
  <c r="BA667" i="174"/>
  <c r="AZ393" i="174"/>
  <c r="BA393" i="174"/>
  <c r="BD393" i="174"/>
  <c r="AZ318" i="174"/>
  <c r="BD318" i="174"/>
  <c r="BA318" i="174"/>
  <c r="BA441" i="174"/>
  <c r="AZ441" i="174"/>
  <c r="BD441" i="174"/>
  <c r="BD312" i="174"/>
  <c r="BA312" i="174"/>
  <c r="AZ312" i="174"/>
  <c r="AZ115" i="174"/>
  <c r="BA115" i="174"/>
  <c r="BD115" i="174"/>
  <c r="BA651" i="174"/>
  <c r="AZ651" i="174"/>
  <c r="BD651" i="174"/>
  <c r="BD718" i="174"/>
  <c r="BA718" i="174"/>
  <c r="AZ718" i="174"/>
  <c r="AZ138" i="174"/>
  <c r="BA138" i="174"/>
  <c r="BD138" i="174"/>
  <c r="BA648" i="174"/>
  <c r="AZ648" i="174"/>
  <c r="BD648" i="174"/>
  <c r="BD320" i="174"/>
  <c r="BA320" i="174"/>
  <c r="AZ320" i="174"/>
  <c r="BA421" i="174"/>
  <c r="BD421" i="174"/>
  <c r="AZ421" i="174"/>
  <c r="BA552" i="174"/>
  <c r="AZ552" i="174"/>
  <c r="BD552" i="174"/>
  <c r="AZ397" i="174"/>
  <c r="BA397" i="174"/>
  <c r="BD397" i="174"/>
  <c r="BA196" i="174"/>
  <c r="BD196" i="174"/>
  <c r="AZ196" i="174"/>
  <c r="BA545" i="174"/>
  <c r="AZ545" i="174"/>
  <c r="BD545" i="174"/>
  <c r="AZ201" i="174"/>
  <c r="BD201" i="174"/>
  <c r="BA201" i="174"/>
  <c r="BA498" i="174"/>
  <c r="BD498" i="174"/>
  <c r="AZ498" i="174"/>
  <c r="AZ703" i="174"/>
  <c r="BD703" i="174"/>
  <c r="BA703" i="174"/>
  <c r="AZ209" i="174"/>
  <c r="BA209" i="174"/>
  <c r="BD209" i="174"/>
  <c r="BA235" i="174"/>
  <c r="AZ235" i="174"/>
  <c r="BD235" i="174"/>
  <c r="BA173" i="174"/>
  <c r="BD173" i="174"/>
  <c r="AZ173" i="174"/>
  <c r="BD398" i="174"/>
  <c r="BA398" i="174"/>
  <c r="AZ398" i="174"/>
  <c r="BA188" i="174"/>
  <c r="BD188" i="174"/>
  <c r="AZ188" i="174"/>
  <c r="BD200" i="174"/>
  <c r="BA200" i="174"/>
  <c r="AZ200" i="174"/>
  <c r="AZ706" i="174"/>
  <c r="BA706" i="174"/>
  <c r="BD706" i="174"/>
  <c r="BD668" i="174"/>
  <c r="BA668" i="174"/>
  <c r="AZ668" i="174"/>
  <c r="BA707" i="174"/>
  <c r="AZ707" i="174"/>
  <c r="BD707" i="174"/>
  <c r="BD439" i="174"/>
  <c r="BA439" i="174"/>
  <c r="AZ439" i="174"/>
  <c r="BA663" i="174"/>
  <c r="BD663" i="174"/>
  <c r="AZ663" i="174"/>
  <c r="BA181" i="174"/>
  <c r="AZ181" i="174"/>
  <c r="BD181" i="174"/>
  <c r="BA403" i="174"/>
  <c r="AZ403" i="174"/>
  <c r="BD403" i="174"/>
  <c r="BD580" i="174"/>
  <c r="AZ580" i="174"/>
  <c r="BA580" i="174"/>
  <c r="BD176" i="174"/>
  <c r="BA176" i="174"/>
  <c r="AZ176" i="174"/>
  <c r="AZ230" i="174"/>
  <c r="BD230" i="174"/>
  <c r="BA230" i="174"/>
  <c r="BD649" i="174"/>
  <c r="BA649" i="174"/>
  <c r="AZ649" i="174"/>
  <c r="BD716" i="174"/>
  <c r="BA716" i="174"/>
  <c r="AZ716" i="174"/>
  <c r="BD612" i="174"/>
  <c r="BA612" i="174"/>
  <c r="AZ612" i="174"/>
  <c r="BD401" i="174"/>
  <c r="BA401" i="174"/>
  <c r="AZ401" i="174"/>
  <c r="BA133" i="174"/>
  <c r="AZ133" i="174"/>
  <c r="BD133" i="174"/>
  <c r="BA135" i="174"/>
  <c r="BD135" i="174"/>
  <c r="AZ135" i="174"/>
  <c r="BA658" i="174"/>
  <c r="AZ658" i="174"/>
  <c r="BD658" i="174"/>
  <c r="BA43" i="174"/>
  <c r="AZ43" i="174"/>
  <c r="BD43" i="174"/>
  <c r="AZ118" i="174"/>
  <c r="BD118" i="174"/>
  <c r="BA118" i="174"/>
  <c r="BD61" i="174"/>
  <c r="AZ61" i="174"/>
  <c r="BA61" i="174"/>
  <c r="BA632" i="174"/>
  <c r="AZ632" i="174"/>
  <c r="BD632" i="174"/>
  <c r="BA664" i="174"/>
  <c r="AZ664" i="174"/>
  <c r="BD664" i="174"/>
  <c r="BA367" i="174"/>
  <c r="BD367" i="174"/>
  <c r="AZ367" i="174"/>
  <c r="AZ140" i="174"/>
  <c r="BD140" i="174"/>
  <c r="BA140" i="174"/>
  <c r="BD147" i="174"/>
  <c r="AZ147" i="174"/>
  <c r="BA147" i="174"/>
  <c r="BD422" i="174"/>
  <c r="AZ422" i="174"/>
  <c r="BA422" i="174"/>
  <c r="AZ168" i="174"/>
  <c r="BD168" i="174"/>
  <c r="BA168" i="174"/>
  <c r="BA369" i="174"/>
  <c r="BD369" i="174"/>
  <c r="AZ369" i="174"/>
  <c r="BA372" i="174"/>
  <c r="AZ372" i="174"/>
  <c r="BD372" i="174"/>
  <c r="BD575" i="174"/>
  <c r="AZ575" i="174"/>
  <c r="BA575" i="174"/>
  <c r="AZ92" i="174"/>
  <c r="BD92" i="174"/>
  <c r="BA92" i="174"/>
  <c r="BD343" i="174"/>
  <c r="AZ343" i="174"/>
  <c r="BA343" i="174"/>
  <c r="BA17" i="174"/>
  <c r="BD17" i="174"/>
  <c r="AZ17" i="174"/>
  <c r="AZ476" i="174"/>
  <c r="BD476" i="174"/>
  <c r="BA476" i="174"/>
  <c r="AZ216" i="174"/>
  <c r="BD216" i="174"/>
  <c r="BA216" i="174"/>
  <c r="AZ517" i="174"/>
  <c r="BA517" i="174"/>
  <c r="BD517" i="174"/>
  <c r="AZ595" i="174"/>
  <c r="BA595" i="174"/>
  <c r="BD595" i="174"/>
  <c r="AZ385" i="174"/>
  <c r="BD385" i="174"/>
  <c r="BA385" i="174"/>
  <c r="AZ191" i="174"/>
  <c r="BA191" i="174"/>
  <c r="BD191" i="174"/>
  <c r="BA466" i="174"/>
  <c r="BD466" i="174"/>
  <c r="AZ466" i="174"/>
  <c r="AZ366" i="174"/>
  <c r="BD366" i="174"/>
  <c r="BA366" i="174"/>
  <c r="BD68" i="174"/>
  <c r="AZ68" i="174"/>
  <c r="BA68" i="174"/>
  <c r="BD335" i="174"/>
  <c r="AZ335" i="174"/>
  <c r="BA335" i="174"/>
  <c r="AZ79" i="174"/>
  <c r="BA79" i="174"/>
  <c r="BD79" i="174"/>
  <c r="BD19" i="174"/>
  <c r="AZ19" i="174"/>
  <c r="BA19" i="174"/>
  <c r="BD622" i="174"/>
  <c r="AZ622" i="174"/>
  <c r="BA622" i="174"/>
  <c r="BD678" i="174"/>
  <c r="BA678" i="174"/>
  <c r="AZ678" i="174"/>
  <c r="AZ346" i="174"/>
  <c r="BD346" i="174"/>
  <c r="BA346" i="174"/>
  <c r="BD689" i="174"/>
  <c r="AZ689" i="174"/>
  <c r="BA689" i="174"/>
  <c r="AZ490" i="174"/>
  <c r="BA490" i="174"/>
  <c r="BD490" i="174"/>
  <c r="BA156" i="174"/>
  <c r="AZ156" i="174"/>
  <c r="BD156" i="174"/>
  <c r="BD52" i="174"/>
  <c r="BA52" i="174"/>
  <c r="AZ52" i="174"/>
  <c r="AZ469" i="174"/>
  <c r="BA469" i="174"/>
  <c r="BD469" i="174"/>
  <c r="BA565" i="174"/>
  <c r="AZ565" i="174"/>
  <c r="BD565" i="174"/>
  <c r="AZ553" i="174"/>
  <c r="BA553" i="174"/>
  <c r="BD553" i="174"/>
  <c r="AZ37" i="174"/>
  <c r="BD37" i="174"/>
  <c r="BA37" i="174"/>
  <c r="BA508" i="174"/>
  <c r="BD508" i="174"/>
  <c r="AZ508" i="174"/>
  <c r="BD704" i="174"/>
  <c r="BA704" i="174"/>
  <c r="AZ704" i="174"/>
  <c r="AZ57" i="174"/>
  <c r="BD57" i="174"/>
  <c r="BA57" i="174"/>
  <c r="BA8" i="174"/>
  <c r="AZ8" i="174"/>
  <c r="BD8" i="174"/>
  <c r="AZ456" i="174"/>
  <c r="BA456" i="174"/>
  <c r="BD456" i="174"/>
  <c r="AZ353" i="174"/>
  <c r="BA353" i="174"/>
  <c r="BD353" i="174"/>
  <c r="BD504" i="174"/>
  <c r="BA504" i="174"/>
  <c r="AZ504" i="174"/>
  <c r="AZ588" i="174"/>
  <c r="BD588" i="174"/>
  <c r="BA588" i="174"/>
  <c r="AZ128" i="174"/>
  <c r="BD128" i="174"/>
  <c r="BA128" i="174"/>
  <c r="BA410" i="174"/>
  <c r="BD410" i="174"/>
  <c r="AZ410" i="174"/>
  <c r="BD730" i="174"/>
  <c r="AZ730" i="174"/>
  <c r="BA730" i="174"/>
  <c r="BD54" i="174"/>
  <c r="BA54" i="174"/>
  <c r="AZ54" i="174"/>
  <c r="AZ234" i="174"/>
  <c r="BA234" i="174"/>
  <c r="BD234" i="174"/>
  <c r="BD567" i="174"/>
  <c r="BA567" i="174"/>
  <c r="AZ567" i="174"/>
  <c r="AZ24" i="174"/>
  <c r="BD24" i="174"/>
  <c r="BA24" i="174"/>
  <c r="BD184" i="174"/>
  <c r="AZ184" i="174"/>
  <c r="BA184" i="174"/>
  <c r="BD427" i="174"/>
  <c r="AZ427" i="174"/>
  <c r="BA427" i="174"/>
  <c r="AZ129" i="174"/>
  <c r="BD129" i="174"/>
  <c r="BA129" i="174"/>
  <c r="AZ330" i="174"/>
  <c r="BA330" i="174"/>
  <c r="BD330" i="174"/>
  <c r="BA164" i="174"/>
  <c r="AZ164" i="174"/>
  <c r="BD164" i="174"/>
  <c r="AZ217" i="174"/>
  <c r="BD217" i="174"/>
  <c r="BA217" i="174"/>
  <c r="AZ499" i="174"/>
  <c r="BA499" i="174"/>
  <c r="BD499" i="174"/>
  <c r="AZ551" i="174"/>
  <c r="BA551" i="174"/>
  <c r="BD551" i="174"/>
  <c r="AZ562" i="174"/>
  <c r="BD562" i="174"/>
  <c r="BA562" i="174"/>
  <c r="BA149" i="174"/>
  <c r="AZ149" i="174"/>
  <c r="BD149" i="174"/>
  <c r="AZ531" i="174"/>
  <c r="BA531" i="174"/>
  <c r="BD531" i="174"/>
  <c r="BD636" i="174"/>
  <c r="AZ636" i="174"/>
  <c r="BA636" i="174"/>
  <c r="BA435" i="174"/>
  <c r="BD435" i="174"/>
  <c r="AZ435" i="174"/>
  <c r="BA97" i="174"/>
  <c r="BD97" i="174"/>
  <c r="AZ97" i="174"/>
  <c r="AZ34" i="174"/>
  <c r="BA34" i="174"/>
  <c r="BD34" i="174"/>
  <c r="BD121" i="174"/>
  <c r="BA121" i="174"/>
  <c r="AZ121" i="174"/>
  <c r="AZ40" i="174"/>
  <c r="BA40" i="174"/>
  <c r="BD40" i="174"/>
  <c r="AZ229" i="174"/>
  <c r="BD229" i="174"/>
  <c r="BA229" i="174"/>
  <c r="BA65" i="174"/>
  <c r="AZ65" i="174"/>
  <c r="BD65" i="174"/>
  <c r="BA111" i="174"/>
  <c r="BD111" i="174"/>
  <c r="AZ111" i="174"/>
  <c r="BA384" i="174"/>
  <c r="AZ384" i="174"/>
  <c r="BD384" i="174"/>
  <c r="BD327" i="174"/>
  <c r="BA327" i="174"/>
  <c r="AZ327" i="174"/>
  <c r="BD90" i="174"/>
  <c r="BA90" i="174"/>
  <c r="AZ90" i="174"/>
  <c r="AZ134" i="174"/>
  <c r="BA134" i="174"/>
  <c r="BD134" i="174"/>
  <c r="BD535" i="174"/>
  <c r="AZ535" i="174"/>
  <c r="BA535" i="174"/>
  <c r="BD80" i="174"/>
  <c r="AZ80" i="174"/>
  <c r="BA80" i="174"/>
  <c r="BA387" i="174"/>
  <c r="AZ387" i="174"/>
  <c r="BD387" i="174"/>
  <c r="BD108" i="174"/>
  <c r="BA108" i="174"/>
  <c r="AZ108" i="174"/>
  <c r="BD328" i="174"/>
  <c r="BA328" i="174"/>
  <c r="AZ328" i="174"/>
  <c r="AZ462" i="174"/>
  <c r="BD462" i="174"/>
  <c r="BA462" i="174"/>
  <c r="BD598" i="174"/>
  <c r="AZ598" i="174"/>
  <c r="BA598" i="174"/>
  <c r="BD182" i="174"/>
  <c r="AZ182" i="174"/>
  <c r="BA182" i="174"/>
  <c r="BA752" i="174"/>
  <c r="AZ752" i="174"/>
  <c r="BD752" i="174"/>
  <c r="BA606" i="174"/>
  <c r="AZ606" i="174"/>
  <c r="BD606" i="174"/>
  <c r="BD63" i="174"/>
  <c r="AZ63" i="174"/>
  <c r="BA63" i="174"/>
  <c r="BD434" i="174"/>
  <c r="AZ434" i="174"/>
  <c r="BA434" i="174"/>
  <c r="BA404" i="174"/>
  <c r="BD404" i="174"/>
  <c r="AZ404" i="174"/>
  <c r="BA491" i="174"/>
  <c r="BD491" i="174"/>
  <c r="AZ491" i="174"/>
  <c r="AZ174" i="174"/>
  <c r="BA174" i="174"/>
  <c r="BD174" i="174"/>
  <c r="BD392" i="174"/>
  <c r="AZ392" i="174"/>
  <c r="BA392" i="174"/>
  <c r="BA81" i="174"/>
  <c r="BD81" i="174"/>
  <c r="AZ81" i="174"/>
  <c r="AZ465" i="174"/>
  <c r="BD465" i="174"/>
  <c r="BA465" i="174"/>
  <c r="BA344" i="174"/>
  <c r="AZ344" i="174"/>
  <c r="BD344" i="174"/>
  <c r="BA41" i="174"/>
  <c r="BD41" i="174"/>
  <c r="AZ41" i="174"/>
  <c r="BD7" i="174"/>
  <c r="AZ7" i="174"/>
  <c r="BA7" i="174"/>
  <c r="BA10" i="174"/>
  <c r="BD10" i="174"/>
  <c r="AZ10" i="174"/>
  <c r="BA31" i="174"/>
  <c r="AZ31" i="174"/>
  <c r="BD31" i="174"/>
  <c r="BD680" i="174"/>
  <c r="BA680" i="174"/>
  <c r="AZ680" i="174"/>
  <c r="BD314" i="174"/>
  <c r="AZ314" i="174"/>
  <c r="BA314" i="174"/>
  <c r="BD23" i="174"/>
  <c r="BA23" i="174"/>
  <c r="AZ23" i="174"/>
  <c r="BD153" i="174"/>
  <c r="BA153" i="174"/>
  <c r="AZ153" i="174"/>
  <c r="BD374" i="174"/>
  <c r="AZ374" i="174"/>
  <c r="BA374" i="174"/>
  <c r="BA324" i="174"/>
  <c r="BD324" i="174"/>
  <c r="AZ324" i="174"/>
  <c r="BA516" i="174"/>
  <c r="AZ516" i="174"/>
  <c r="BD516" i="174"/>
  <c r="AZ77" i="174"/>
  <c r="BD77" i="174"/>
  <c r="BA77" i="174"/>
  <c r="AZ99" i="174"/>
  <c r="BA99" i="174"/>
  <c r="BD99" i="174"/>
  <c r="BA744" i="174"/>
  <c r="BD744" i="174"/>
  <c r="AZ744" i="174"/>
  <c r="AZ635" i="174"/>
  <c r="BD635" i="174"/>
  <c r="BA635" i="174"/>
  <c r="BD670" i="174"/>
  <c r="AZ670" i="174"/>
  <c r="BA670" i="174"/>
  <c r="BD474" i="174"/>
  <c r="AZ474" i="174"/>
  <c r="BA474" i="174"/>
  <c r="BA232" i="174"/>
  <c r="AZ232" i="174"/>
  <c r="BD232" i="174"/>
  <c r="BD544" i="174"/>
  <c r="AZ544" i="174"/>
  <c r="BA544" i="174"/>
  <c r="AZ70" i="174"/>
  <c r="BA70" i="174"/>
  <c r="BD70" i="174"/>
  <c r="BA158" i="174"/>
  <c r="AZ158" i="174"/>
  <c r="BD158" i="174"/>
  <c r="BD548" i="174"/>
  <c r="AZ548" i="174"/>
  <c r="BA548" i="174"/>
  <c r="AZ38" i="174"/>
  <c r="BA38" i="174"/>
  <c r="BD38" i="174"/>
  <c r="AZ509" i="174"/>
  <c r="BD509" i="174"/>
  <c r="BA509" i="174"/>
  <c r="AZ371" i="174"/>
  <c r="BA371" i="174"/>
  <c r="BD371" i="174"/>
  <c r="AZ49" i="174"/>
  <c r="BD49" i="174"/>
  <c r="BA49" i="174"/>
  <c r="BA605" i="174"/>
  <c r="AZ605" i="174"/>
  <c r="BD605" i="174"/>
  <c r="BA208" i="174"/>
  <c r="AZ208" i="174"/>
  <c r="BD208" i="174"/>
  <c r="BD233" i="174"/>
  <c r="BA233" i="174"/>
  <c r="AZ233" i="174"/>
  <c r="AZ15" i="174"/>
  <c r="BA15" i="174"/>
  <c r="BD15" i="174"/>
  <c r="BA67" i="174"/>
  <c r="AZ67" i="174"/>
  <c r="BD67" i="174"/>
  <c r="BD127" i="174"/>
  <c r="AZ127" i="174"/>
  <c r="BA127" i="174"/>
  <c r="BA671" i="174"/>
  <c r="AZ671" i="174"/>
  <c r="BD671" i="174"/>
  <c r="BA590" i="174"/>
  <c r="BD590" i="174"/>
  <c r="AZ590" i="174"/>
  <c r="BA502" i="174"/>
  <c r="AZ502" i="174"/>
  <c r="BD502" i="174"/>
  <c r="BD655" i="174"/>
  <c r="BA655" i="174"/>
  <c r="AZ655" i="174"/>
  <c r="AZ541" i="174"/>
  <c r="BD541" i="174"/>
  <c r="BA541" i="174"/>
  <c r="AZ666" i="174"/>
  <c r="BD666" i="174"/>
  <c r="BA666" i="174"/>
  <c r="BD425" i="174"/>
  <c r="BA425" i="174"/>
  <c r="AZ425" i="174"/>
  <c r="AZ101" i="174"/>
  <c r="BD101" i="174"/>
  <c r="BA101" i="174"/>
  <c r="AZ542" i="174"/>
  <c r="BD542" i="174"/>
  <c r="BA542" i="174"/>
  <c r="BA420" i="174"/>
  <c r="AZ420" i="174"/>
  <c r="BD420" i="174"/>
  <c r="AZ447" i="174"/>
  <c r="BA447" i="174"/>
  <c r="BD447" i="174"/>
  <c r="BD720" i="174"/>
  <c r="AZ720" i="174"/>
  <c r="BA720" i="174"/>
  <c r="BA36" i="174"/>
  <c r="BD36" i="174"/>
  <c r="AZ36" i="174"/>
  <c r="BA627" i="174"/>
  <c r="BD627" i="174"/>
  <c r="AZ627" i="174"/>
  <c r="BD696" i="174"/>
  <c r="BA696" i="174"/>
  <c r="AZ696" i="174"/>
  <c r="BD45" i="174"/>
  <c r="BA45" i="174"/>
  <c r="AZ45" i="174"/>
  <c r="BD360" i="174"/>
  <c r="AZ360" i="174"/>
  <c r="BA360" i="174"/>
  <c r="AZ219" i="174"/>
  <c r="BA219" i="174"/>
  <c r="BD219" i="174"/>
  <c r="BD524" i="174"/>
  <c r="BA524" i="174"/>
  <c r="AZ524" i="174"/>
  <c r="BA656" i="174"/>
  <c r="BD656" i="174"/>
  <c r="AZ656" i="174"/>
  <c r="BD55" i="174"/>
  <c r="BA55" i="174"/>
  <c r="AZ55" i="174"/>
  <c r="BD20" i="174"/>
  <c r="BA20" i="174"/>
  <c r="AZ20" i="174"/>
  <c r="AZ152" i="174"/>
  <c r="BD152" i="174"/>
  <c r="BA152" i="174"/>
  <c r="BA334" i="174"/>
  <c r="BD334" i="174"/>
  <c r="AZ334" i="174"/>
  <c r="BA239" i="174"/>
  <c r="BD239" i="174"/>
  <c r="AZ239" i="174"/>
  <c r="BA26" i="174"/>
  <c r="BD26" i="174"/>
  <c r="AZ26" i="174"/>
  <c r="BD27" i="174"/>
  <c r="BA27" i="174"/>
  <c r="AZ27" i="174"/>
  <c r="BA414" i="174"/>
  <c r="AZ414" i="174"/>
  <c r="BD414" i="174"/>
  <c r="AZ64" i="174"/>
  <c r="BD64" i="174"/>
  <c r="BA64" i="174"/>
  <c r="BD109" i="174"/>
  <c r="BA109" i="174"/>
  <c r="AZ109" i="174"/>
  <c r="BD570" i="174"/>
  <c r="BA570" i="174"/>
  <c r="AZ570" i="174"/>
  <c r="BA207" i="174"/>
  <c r="BD207" i="174"/>
  <c r="AZ207" i="174"/>
  <c r="BD18" i="174"/>
  <c r="AZ18" i="174"/>
  <c r="BA18" i="174"/>
  <c r="BA450" i="174"/>
  <c r="BD450" i="174"/>
  <c r="AZ450" i="174"/>
  <c r="BD30" i="174"/>
  <c r="BA30" i="174"/>
  <c r="AZ30" i="174"/>
  <c r="AZ136" i="174"/>
  <c r="BA136" i="174"/>
  <c r="BD136" i="174"/>
  <c r="BA131" i="174"/>
  <c r="AZ131" i="174"/>
  <c r="BD131" i="174"/>
  <c r="AZ710" i="174"/>
  <c r="BA710" i="174"/>
  <c r="BD710" i="174"/>
  <c r="AZ93" i="174"/>
  <c r="BD93" i="174"/>
  <c r="BA93" i="174"/>
  <c r="BA322" i="174"/>
  <c r="BD322" i="174"/>
  <c r="AZ322" i="174"/>
  <c r="BA326" i="174"/>
  <c r="AZ326" i="174"/>
  <c r="BD326" i="174"/>
  <c r="BA364" i="174"/>
  <c r="AZ364" i="174"/>
  <c r="BD364" i="174"/>
  <c r="BD86" i="174"/>
  <c r="BA86" i="174"/>
  <c r="AZ86" i="174"/>
  <c r="BA727" i="174"/>
  <c r="BD727" i="174"/>
  <c r="AZ727" i="174"/>
  <c r="AZ198" i="174"/>
  <c r="BA198" i="174"/>
  <c r="BD198" i="174"/>
  <c r="BA110" i="174"/>
  <c r="AZ110" i="174"/>
  <c r="BD110" i="174"/>
  <c r="BA519" i="174"/>
  <c r="AZ519" i="174"/>
  <c r="BD519" i="174"/>
  <c r="AZ530" i="174"/>
  <c r="BD530" i="174"/>
  <c r="BA530" i="174"/>
  <c r="BA731" i="174"/>
  <c r="BD731" i="174"/>
  <c r="AZ731" i="174"/>
  <c r="BA368" i="174"/>
  <c r="AZ368" i="174"/>
  <c r="BD368" i="174"/>
  <c r="BA533" i="174"/>
  <c r="BD533" i="174"/>
  <c r="AZ533" i="174"/>
  <c r="BA470" i="174"/>
  <c r="AZ470" i="174"/>
  <c r="BD470" i="174"/>
  <c r="BD9" i="174"/>
  <c r="BA9" i="174"/>
  <c r="AZ9" i="174"/>
  <c r="AZ625" i="174"/>
  <c r="BA625" i="174"/>
  <c r="BD625" i="174"/>
  <c r="BA442" i="174"/>
  <c r="AZ442" i="174"/>
  <c r="BD442" i="174"/>
  <c r="BD58" i="174"/>
  <c r="BA58" i="174"/>
  <c r="AZ58" i="174"/>
  <c r="AZ538" i="174"/>
  <c r="BA538" i="174"/>
  <c r="BD538" i="174"/>
  <c r="AZ688" i="174"/>
  <c r="BD688" i="174"/>
  <c r="BA688" i="174"/>
  <c r="BA50" i="174"/>
  <c r="AZ50" i="174"/>
  <c r="BD50" i="174"/>
  <c r="BD660" i="174"/>
  <c r="AZ660" i="174"/>
  <c r="BA660" i="174"/>
  <c r="BD75" i="174"/>
  <c r="BA75" i="174"/>
  <c r="AZ75" i="174"/>
  <c r="AZ429" i="174"/>
  <c r="BD429" i="174"/>
  <c r="BA429" i="174"/>
  <c r="AZ512" i="174"/>
  <c r="BD512" i="174"/>
  <c r="BA512" i="174"/>
  <c r="BD593" i="174"/>
  <c r="BA593" i="174"/>
  <c r="AZ593" i="174"/>
  <c r="AZ71" i="174"/>
  <c r="BA71" i="174"/>
  <c r="BD71" i="174"/>
  <c r="AZ98" i="174"/>
  <c r="BA98" i="174"/>
  <c r="BD98" i="174"/>
  <c r="BA21" i="174"/>
  <c r="BD21" i="174"/>
  <c r="AZ21" i="174"/>
  <c r="BD740" i="174"/>
  <c r="AZ740" i="174"/>
  <c r="BA740" i="174"/>
  <c r="AZ29" i="174"/>
  <c r="BD29" i="174"/>
  <c r="BA29" i="174"/>
  <c r="AZ423" i="174"/>
  <c r="BD423" i="174"/>
  <c r="BA423" i="174"/>
  <c r="BA560" i="174"/>
  <c r="AZ560" i="174"/>
  <c r="BD560" i="174"/>
  <c r="AZ199" i="174"/>
  <c r="BD199" i="174"/>
  <c r="BA199" i="174"/>
  <c r="BA471" i="174"/>
  <c r="AZ471" i="174"/>
  <c r="BD471" i="174"/>
  <c r="BA78" i="174"/>
  <c r="BD78" i="174"/>
  <c r="AZ78" i="174"/>
  <c r="BA120" i="174"/>
  <c r="AZ120" i="174"/>
  <c r="BD120" i="174"/>
  <c r="AZ375" i="174"/>
  <c r="BD375" i="174"/>
  <c r="BA375" i="174"/>
  <c r="BA180" i="174"/>
  <c r="BD180" i="174"/>
  <c r="AZ180" i="174"/>
  <c r="BD84" i="174"/>
  <c r="AZ84" i="174"/>
  <c r="BA84" i="174"/>
  <c r="BD546" i="174"/>
  <c r="BA546" i="174"/>
  <c r="AZ546" i="174"/>
  <c r="BD383" i="174"/>
  <c r="AZ383" i="174"/>
  <c r="BA383" i="174"/>
  <c r="BA754" i="174"/>
  <c r="AZ754" i="174"/>
  <c r="BD754" i="174"/>
  <c r="BA448" i="174"/>
  <c r="AZ448" i="174"/>
  <c r="BD448" i="174"/>
  <c r="BA116" i="174"/>
  <c r="BD116" i="174"/>
  <c r="AZ116" i="174"/>
  <c r="AZ22" i="174"/>
  <c r="BD22" i="174"/>
  <c r="BA22" i="174"/>
  <c r="BD515" i="174"/>
  <c r="BA515" i="174"/>
  <c r="AZ515" i="174"/>
  <c r="AZ555" i="174"/>
  <c r="BA555" i="174"/>
  <c r="BD555" i="174"/>
  <c r="T3" i="174"/>
  <c r="BD373" i="174"/>
  <c r="AZ373" i="174"/>
  <c r="BA373" i="174"/>
  <c r="BA186" i="174"/>
  <c r="AZ186" i="174"/>
  <c r="BD186" i="174"/>
  <c r="BA633" i="174"/>
  <c r="AZ633" i="174"/>
  <c r="BD633" i="174"/>
  <c r="BA142" i="174"/>
  <c r="AZ142" i="174"/>
  <c r="BD142" i="174"/>
  <c r="BA749" i="174"/>
  <c r="BD749" i="174"/>
  <c r="AZ749" i="174"/>
  <c r="BD46" i="174"/>
  <c r="AZ46" i="174"/>
  <c r="BA46" i="174"/>
  <c r="BA32" i="174"/>
  <c r="AZ32" i="174"/>
  <c r="BD32" i="174"/>
  <c r="BA183" i="174"/>
  <c r="BD183" i="174"/>
  <c r="AZ183" i="174"/>
  <c r="BD571" i="174"/>
  <c r="BA571" i="174"/>
  <c r="AZ571" i="174"/>
  <c r="BA669" i="174"/>
  <c r="BD669" i="174"/>
  <c r="AZ669" i="174"/>
  <c r="BD204" i="174"/>
  <c r="BA204" i="174"/>
  <c r="AZ204" i="174"/>
  <c r="BA662" i="174"/>
  <c r="BD662" i="174"/>
  <c r="AZ662" i="174"/>
  <c r="BA510" i="174"/>
  <c r="AZ510" i="174"/>
  <c r="BD510" i="174"/>
  <c r="BA416" i="174"/>
  <c r="BD416" i="174"/>
  <c r="AZ416" i="174"/>
  <c r="BD25" i="174"/>
  <c r="BA25" i="174"/>
  <c r="AZ25" i="174"/>
  <c r="AZ337" i="174"/>
  <c r="BD337" i="174"/>
  <c r="BA337" i="174"/>
  <c r="BA750" i="174"/>
  <c r="AZ750" i="174"/>
  <c r="BD750" i="174"/>
  <c r="BA568" i="174"/>
  <c r="AZ568" i="174"/>
  <c r="BD568" i="174"/>
  <c r="BA529" i="174"/>
  <c r="AZ529" i="174"/>
  <c r="BD529" i="174"/>
  <c r="AZ631" i="174"/>
  <c r="BD631" i="174"/>
  <c r="BA631" i="174"/>
  <c r="BA95" i="174"/>
  <c r="AZ95" i="174"/>
  <c r="BD95" i="174"/>
  <c r="BA615" i="174"/>
  <c r="BD615" i="174"/>
  <c r="AZ615" i="174"/>
  <c r="AZ3" i="174" l="1"/>
  <c r="BA3" i="17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Juliane Castro Oliveira</author>
  </authors>
  <commentList>
    <comment ref="R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  <comment ref="BM2" authorId="0" shapeId="0" xr:uid="{31ED2BF5-4784-436B-A6FD-6D8D652D0F04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</authors>
  <commentList>
    <comment ref="B3" authorId="0" shapeId="0" xr:uid="{00000000-0006-0000-0D00-000001000000}">
      <text>
        <r>
          <rPr>
            <sz val="9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rFont val="Segoe UI"/>
            <family val="2"/>
          </rPr>
          <t>nome do beneficiário</t>
        </r>
        <r>
          <rPr>
            <sz val="9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3" authorId="0" shapeId="0" xr:uid="{00000000-0006-0000-0D00-000002000000}">
      <text>
        <r>
          <rPr>
            <sz val="9"/>
            <rFont val="Segoe UI"/>
            <family val="2"/>
          </rPr>
          <t xml:space="preserve">Preencher </t>
        </r>
        <r>
          <rPr>
            <b/>
            <sz val="9"/>
            <rFont val="Segoe UI"/>
            <family val="2"/>
          </rPr>
          <t xml:space="preserve">valor </t>
        </r>
        <r>
          <rPr>
            <b/>
            <u/>
            <sz val="9"/>
            <rFont val="Segoe UI"/>
            <family val="2"/>
          </rPr>
          <t>total</t>
        </r>
        <r>
          <rPr>
            <b/>
            <sz val="9"/>
            <rFont val="Segoe UI"/>
            <family val="2"/>
          </rPr>
          <t xml:space="preserve"> de crédito</t>
        </r>
        <r>
          <rPr>
            <sz val="9"/>
            <rFont val="Segoe UI"/>
            <family val="2"/>
          </rPr>
          <t>.</t>
        </r>
        <r>
          <rPr>
            <b/>
            <sz val="9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edila_borges</author>
    <author>kaline_pinto</author>
    <author>bruna_almeida</author>
    <author>gabriela_sales</author>
  </authors>
  <commentList>
    <comment ref="K2" authorId="0" shapeId="0" xr:uid="{19594563-454C-4151-9980-ABF078F19D08}">
      <text>
        <r>
          <rPr>
            <b/>
            <sz val="9"/>
            <color indexed="81"/>
            <rFont val="Tahoma"/>
            <family val="2"/>
          </rPr>
          <t>edila_borges:</t>
        </r>
        <r>
          <rPr>
            <sz val="9"/>
            <color indexed="81"/>
            <rFont val="Tahoma"/>
            <family val="2"/>
          </rPr>
          <t xml:space="preserve">
não será efetuado desconto, para este mês</t>
        </r>
      </text>
    </comment>
    <comment ref="M9" authorId="1" shapeId="0" xr:uid="{65A6434D-C76C-4BF4-94E9-45EDFDA7229A}">
      <text>
        <r>
          <rPr>
            <b/>
            <sz val="9"/>
            <color indexed="81"/>
            <rFont val="Tahoma"/>
            <family val="2"/>
          </rPr>
          <t>kaline_pinto:</t>
        </r>
        <r>
          <rPr>
            <sz val="9"/>
            <color indexed="81"/>
            <rFont val="Tahoma"/>
            <family val="2"/>
          </rPr>
          <t xml:space="preserve">
Informamos que conforme regras do plano CPqDPrev, o participante JOSE FRANCISCO MORETO S FRANCO matricula 133.725-4 cumpriu carência em 04/2018 com suspensão das contribuições de patrocinadora a partir de 05/2018.
"Art. 59: Cessarão as contribuições mensais da Patrocinadora referidas nos artigos 46, incisos I e II, 48, inciso I e 49, inciso I, 120 (cento e vinte) meses após o Participante atender às condições para a concessão da Aposentadoria Normal. 
Parágrafo Único: Na hipótese prevista neste artigo, o Participante assumirá o ônus da contribuição administrativa prevista no inciso I do artigo 49."</t>
        </r>
      </text>
    </comment>
    <comment ref="O9" authorId="2" shapeId="0" xr:uid="{A6B1CD35-7D9F-460D-9887-AB4D3AA39A25}">
      <text>
        <r>
          <rPr>
            <b/>
            <sz val="9"/>
            <color indexed="81"/>
            <rFont val="Tahoma"/>
            <family val="2"/>
          </rPr>
          <t>bruna_almeida:</t>
        </r>
        <r>
          <rPr>
            <sz val="9"/>
            <color indexed="81"/>
            <rFont val="Tahoma"/>
            <family val="2"/>
          </rPr>
          <t xml:space="preserve">
NÃO DESCONTA?</t>
        </r>
      </text>
    </comment>
    <comment ref="S9" authorId="3" shapeId="0" xr:uid="{E02680D0-BCA6-4BDD-AE82-EF721FADA931}">
      <text>
        <r>
          <rPr>
            <b/>
            <sz val="8"/>
            <color indexed="81"/>
            <rFont val="Tahoma"/>
            <family val="2"/>
          </rPr>
          <t>gabriela_sales:</t>
        </r>
        <r>
          <rPr>
            <sz val="8"/>
            <color indexed="81"/>
            <rFont val="Tahoma"/>
            <family val="2"/>
          </rPr>
          <t xml:space="preserve">
Segundo a Sistel este participante não terá mais desconto da taixa de risco.
</t>
        </r>
      </text>
    </comment>
    <comment ref="K19" authorId="0" shapeId="0" xr:uid="{09A4F01D-2563-4308-B6C9-1687FBC4E0FF}">
      <text>
        <r>
          <rPr>
            <b/>
            <sz val="9"/>
            <color indexed="81"/>
            <rFont val="Tahoma"/>
            <family val="2"/>
          </rPr>
          <t>edila_borges:</t>
        </r>
        <r>
          <rPr>
            <sz val="9"/>
            <color indexed="81"/>
            <rFont val="Tahoma"/>
            <family val="2"/>
          </rPr>
          <t xml:space="preserve">
não haverá desconto para a competencia 03/2020 - motivo COVID-19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131DA-D8A4-48CD-8B77-966EB1EA4961}" keepAlive="1" name="Consulta - reebolsos txt" description="Conexão com a consulta 'reebolsos txt' na pasta de trabalho." type="5" refreshedVersion="8" background="1" saveData="1">
    <dbPr connection="Provider=Microsoft.Mashup.OleDb.1;Data Source=$Workbook$;Location=&quot;reebolsos txt&quot;;Extended Properties=&quot;&quot;" command="SELECT * FROM [reebolsos txt]"/>
  </connection>
  <connection id="2" xr16:uid="{60C41420-E5B6-4EB1-AD07-880AD45869B6}" keepAlive="1" name="Consulta - reebolsos txt (2)" description="Conexão com a consulta 'reebolsos txt (2)' na pasta de trabalho." type="5" refreshedVersion="8" background="1" saveData="1">
    <dbPr connection="Provider=Microsoft.Mashup.OleDb.1;Data Source=$Workbook$;Location=&quot;reebolsos txt (2)&quot;;Extended Properties=&quot;&quot;" command="SELECT * FROM [reebolsos txt (2)]"/>
  </connection>
  <connection id="3" xr16:uid="{7EF44D39-6EA1-484A-BA04-475610D15FEC}" keepAlive="1" name="Consulta - reebolsos txt (3)" description="Conexão com a consulta 'reebolsos txt (3)' na pasta de trabalho." type="5" refreshedVersion="8" background="1" saveData="1">
    <dbPr connection="Provider=Microsoft.Mashup.OleDb.1;Data Source=$Workbook$;Location=&quot;reebolsos txt (3)&quot;;Extended Properties=&quot;&quot;" command="SELECT * FROM [reebolsos txt (3)]"/>
  </connection>
  <connection id="4" xr16:uid="{9B7C85EA-90E7-4801-A714-64AB6E14C9DF}" keepAlive="1" name="Consulta - reebolsos txt (4)" description="Conexão com a consulta 'reebolsos txt (4)' na pasta de trabalho." type="5" refreshedVersion="8" background="1" saveData="1">
    <dbPr connection="Provider=Microsoft.Mashup.OleDb.1;Data Source=$Workbook$;Location=&quot;reebolsos txt (4)&quot;;Extended Properties=&quot;&quot;" command="SELECT * FROM [reebolsos txt (4)]"/>
  </connection>
  <connection id="5" xr16:uid="{FF7245B3-85EE-47BD-81FB-3DB5621AFA8D}" keepAlive="1" name="Consulta - reebolsos txt (5)" description="Conexão com a consulta 'reebolsos txt (5)' na pasta de trabalho." type="5" refreshedVersion="8" background="1" saveData="1">
    <dbPr connection="Provider=Microsoft.Mashup.OleDb.1;Data Source=$Workbook$;Location=&quot;reebolsos txt (5)&quot;;Extended Properties=&quot;&quot;" command="SELECT * FROM [reebolsos txt (5)]"/>
  </connection>
</connections>
</file>

<file path=xl/sharedStrings.xml><?xml version="1.0" encoding="utf-8"?>
<sst xmlns="http://schemas.openxmlformats.org/spreadsheetml/2006/main" count="1057" uniqueCount="368">
  <si>
    <t>Matricula</t>
  </si>
  <si>
    <t>Nome</t>
  </si>
  <si>
    <t>Unimed</t>
  </si>
  <si>
    <t>Uniodonto</t>
  </si>
  <si>
    <t>Seguro de Vida</t>
  </si>
  <si>
    <t>Sistel</t>
  </si>
  <si>
    <t>Auxilio Creche</t>
  </si>
  <si>
    <t>Transporte</t>
  </si>
  <si>
    <t>Fatura</t>
  </si>
  <si>
    <t>Desconto</t>
  </si>
  <si>
    <t>Custo</t>
  </si>
  <si>
    <t>Empresti</t>
  </si>
  <si>
    <t>TOTAL</t>
  </si>
  <si>
    <t>Pós Graduação</t>
  </si>
  <si>
    <t>Salário</t>
  </si>
  <si>
    <t>Total</t>
  </si>
  <si>
    <t>Refeicao</t>
  </si>
  <si>
    <t>Nome completo</t>
  </si>
  <si>
    <t>Valor crédito</t>
  </si>
  <si>
    <t>Tipo</t>
  </si>
  <si>
    <t>Valor</t>
  </si>
  <si>
    <t>CLT</t>
  </si>
  <si>
    <t>FAIXA SALARIAL</t>
  </si>
  <si>
    <t>INST.</t>
  </si>
  <si>
    <t>FUNC.</t>
  </si>
  <si>
    <t>TABELA DESCONTO REFEIÇÃO</t>
  </si>
  <si>
    <t>CPF</t>
  </si>
  <si>
    <t>Step</t>
  </si>
  <si>
    <t>Gratificação</t>
  </si>
  <si>
    <t>Folha</t>
  </si>
  <si>
    <t>Auxílio HO</t>
  </si>
  <si>
    <t>Auxilio HO</t>
  </si>
  <si>
    <t>Mat</t>
  </si>
  <si>
    <t>COLABORADOR</t>
  </si>
  <si>
    <t>ASO</t>
  </si>
  <si>
    <t>Status</t>
  </si>
  <si>
    <t>Reembolso Func</t>
  </si>
  <si>
    <t>Nascimento</t>
  </si>
  <si>
    <t>RG</t>
  </si>
  <si>
    <t>Claro</t>
  </si>
  <si>
    <t>Pensão Alimentícia</t>
  </si>
  <si>
    <t>Quantidade de Pessoas</t>
  </si>
  <si>
    <t>Valor unitário</t>
  </si>
  <si>
    <t>Valor da Fatura</t>
  </si>
  <si>
    <t>MAT</t>
  </si>
  <si>
    <t>VALOR</t>
  </si>
  <si>
    <t>Nível</t>
  </si>
  <si>
    <t>Função</t>
  </si>
  <si>
    <t>Cargo</t>
  </si>
  <si>
    <t>Indicação Premiada</t>
  </si>
  <si>
    <t>ATIVO</t>
  </si>
  <si>
    <t>Admissão</t>
  </si>
  <si>
    <t>Demissão</t>
  </si>
  <si>
    <t>Matrícula</t>
  </si>
  <si>
    <t>Auxílio Creche</t>
  </si>
  <si>
    <t>Auxílio Transporte</t>
  </si>
  <si>
    <t>Caju</t>
  </si>
  <si>
    <t>Gympass</t>
  </si>
  <si>
    <t>Zenklub</t>
  </si>
  <si>
    <t>E-mail</t>
  </si>
  <si>
    <t>Empresa</t>
  </si>
  <si>
    <t>alyne@atlantico.com.br</t>
  </si>
  <si>
    <t>rudolf@atlantico.com.br</t>
  </si>
  <si>
    <t>danilo_costa@atlantico.com.br</t>
  </si>
  <si>
    <t>marcus_vinicius@atlantico.com.br</t>
  </si>
  <si>
    <t>victoria@atlantico.com.br</t>
  </si>
  <si>
    <t>emanuelle@atlantico.com.br</t>
  </si>
  <si>
    <t>kaline_pinto@atlantico.com.br</t>
  </si>
  <si>
    <t>albert@atlantico.com.br</t>
  </si>
  <si>
    <t>victor_castro@atlantico.com.br</t>
  </si>
  <si>
    <t>charlys_pinheiro@atlantico.com.br</t>
  </si>
  <si>
    <t>henrique_soares@atlantico.com.br</t>
  </si>
  <si>
    <t>joao_uchoa@atlantico.com.br</t>
  </si>
  <si>
    <t>luiz_melo@atlantico.com.br</t>
  </si>
  <si>
    <t>moreira_joao@atlantico.com.br</t>
  </si>
  <si>
    <t>caetano_gouveia@atlantico.com.br</t>
  </si>
  <si>
    <t>moreto@atlantico.com.br</t>
  </si>
  <si>
    <t>dione_amancio@atlantico.com.br</t>
  </si>
  <si>
    <t>romildo_lima@atlantico.com.br</t>
  </si>
  <si>
    <t>albano@atlantico.com.br</t>
  </si>
  <si>
    <t>clemilson@atlantico.com.br</t>
  </si>
  <si>
    <t>carvalho_sandra@atlantico.com.br</t>
  </si>
  <si>
    <t>ramon_andrade@atlantico.com.br</t>
  </si>
  <si>
    <t>ramos_ederson@atlantico.com.br</t>
  </si>
  <si>
    <t>rousiany_lemos@atlantico.com.br</t>
  </si>
  <si>
    <t>virginia_carvalho@atlantico.com.br</t>
  </si>
  <si>
    <t>thiago@atlantico.com.br</t>
  </si>
  <si>
    <t>oliveira_juliane@atlantico.com.br</t>
  </si>
  <si>
    <t>josenio_camelo@atlantico.com.br</t>
  </si>
  <si>
    <t>abner@atlantico.com.br</t>
  </si>
  <si>
    <t>Nome Completo</t>
  </si>
  <si>
    <t>Email</t>
  </si>
  <si>
    <t>Celular</t>
  </si>
  <si>
    <t>Data de Nascimento</t>
  </si>
  <si>
    <t>Gênero</t>
  </si>
  <si>
    <t>Senioridade</t>
  </si>
  <si>
    <t>Masculino</t>
  </si>
  <si>
    <t>Feminino</t>
  </si>
  <si>
    <t>gabi@atlantico.com.br</t>
  </si>
  <si>
    <t>TITULAR/DEPENDENTE</t>
  </si>
  <si>
    <t>TITULAR</t>
  </si>
  <si>
    <t>DEPENDENTE</t>
  </si>
  <si>
    <t>Bradesco Saúde</t>
  </si>
  <si>
    <t>Bradesco Dental</t>
  </si>
  <si>
    <t>TABELA DESCONTO UNIMED, UNIODONTO E BRADESCO SAÚDE</t>
  </si>
  <si>
    <t>-</t>
  </si>
  <si>
    <t>Referência</t>
  </si>
  <si>
    <t>Dias Trabalhados</t>
  </si>
  <si>
    <t>Demissão Volutária?</t>
  </si>
  <si>
    <t>Salário Mês</t>
  </si>
  <si>
    <t>Sobre Aviso</t>
  </si>
  <si>
    <t>Horas Banco desconto</t>
  </si>
  <si>
    <t>Hora Extra 50</t>
  </si>
  <si>
    <t>Hora Extra 50 Banco</t>
  </si>
  <si>
    <t>Hora Extra 100</t>
  </si>
  <si>
    <t>Hora Extra Noturno</t>
  </si>
  <si>
    <t>DSR</t>
  </si>
  <si>
    <t>Total Hora Extra</t>
  </si>
  <si>
    <t>Vale Transporte</t>
  </si>
  <si>
    <t>Odonto</t>
  </si>
  <si>
    <t>Saude</t>
  </si>
  <si>
    <t>Auxilio Ingles</t>
  </si>
  <si>
    <t>Total Beneficios</t>
  </si>
  <si>
    <t>INSS</t>
  </si>
  <si>
    <t xml:space="preserve">PIS </t>
  </si>
  <si>
    <t xml:space="preserve">FGTS </t>
  </si>
  <si>
    <t>Aviso Prévio</t>
  </si>
  <si>
    <t xml:space="preserve"> Multa FGTS 50%</t>
  </si>
  <si>
    <t>Capacitação e inovação</t>
  </si>
  <si>
    <t>13º Salário</t>
  </si>
  <si>
    <t>INSS S/ 13o</t>
  </si>
  <si>
    <t>FGTS S/ 13o</t>
  </si>
  <si>
    <t>Férias</t>
  </si>
  <si>
    <t>INSS S/ Férias</t>
  </si>
  <si>
    <t>FGTS S/ Férias</t>
  </si>
  <si>
    <t>Total Encargos</t>
  </si>
  <si>
    <t>Total Provisionamentos</t>
  </si>
  <si>
    <t>Custo Total sem Prov.</t>
  </si>
  <si>
    <t>Custo Total Com Prov.</t>
  </si>
  <si>
    <t>Sal</t>
  </si>
  <si>
    <t>Enc.</t>
  </si>
  <si>
    <t>Ben.</t>
  </si>
  <si>
    <t>Salário Bruto</t>
  </si>
  <si>
    <t>Salário Base</t>
  </si>
  <si>
    <t>Salário Maternidade</t>
  </si>
  <si>
    <t>Salário Licenca</t>
  </si>
  <si>
    <t>Complemento de Folha</t>
  </si>
  <si>
    <t>Base Férias</t>
  </si>
  <si>
    <t>Base Férias Mês Anterior</t>
  </si>
  <si>
    <t>Complemento de Férias</t>
  </si>
  <si>
    <t>13o</t>
  </si>
  <si>
    <t>Base de Calculo</t>
  </si>
  <si>
    <t>Valor Final</t>
  </si>
  <si>
    <t>Rótulos de Linha</t>
  </si>
  <si>
    <t>Soma de Valor Final</t>
  </si>
  <si>
    <t>Total Geral</t>
  </si>
  <si>
    <t>Ascan</t>
  </si>
  <si>
    <t>Gratificação ASCAN</t>
  </si>
  <si>
    <t>Data de Demissão</t>
  </si>
  <si>
    <t>Comissão</t>
  </si>
  <si>
    <t>Academy</t>
  </si>
  <si>
    <t>NOME</t>
  </si>
  <si>
    <t>Diaria de Viagem</t>
  </si>
  <si>
    <t>Agiel</t>
  </si>
  <si>
    <t>Data da demissão</t>
  </si>
  <si>
    <t>Data do cancelamento</t>
  </si>
  <si>
    <t>Auxílio Funeral</t>
  </si>
  <si>
    <t>Assistência Saúde</t>
  </si>
  <si>
    <t>Diária de Viagem</t>
  </si>
  <si>
    <t>Carga Horária</t>
  </si>
  <si>
    <t>Data de Admissão</t>
  </si>
  <si>
    <t>Auxílio Pós Graduação</t>
  </si>
  <si>
    <t>Total Fatura</t>
  </si>
  <si>
    <t>Total de colaboradores</t>
  </si>
  <si>
    <t>Valor individual</t>
  </si>
  <si>
    <t>Caju Extra</t>
  </si>
  <si>
    <t>Open English</t>
  </si>
  <si>
    <t>Inglês Tim</t>
  </si>
  <si>
    <t>Situação</t>
  </si>
  <si>
    <t>Descrição</t>
  </si>
  <si>
    <t>Titular</t>
  </si>
  <si>
    <t>Instituto Atlantico</t>
  </si>
  <si>
    <t>MATRÍCULA</t>
  </si>
  <si>
    <t>PRÊMIO</t>
  </si>
  <si>
    <t>Pedido de Demissão</t>
  </si>
  <si>
    <t xml:space="preserve"> Risco de Passivos Trabalhistas</t>
  </si>
  <si>
    <r>
      <t>1. Pagamento de Horas Extras</t>
    </r>
    <r>
      <rPr>
        <sz val="11"/>
        <color theme="1"/>
        <rFont val="Calibri"/>
        <family val="2"/>
        <scheme val="minor"/>
      </rPr>
      <t xml:space="preserve"> </t>
    </r>
  </si>
  <si>
    <t>2. Registro de Jornada</t>
  </si>
  <si>
    <r>
      <t>3. Demissões Sensíveis</t>
    </r>
    <r>
      <rPr>
        <sz val="11"/>
        <color theme="1"/>
        <rFont val="Calibri"/>
        <family val="2"/>
        <scheme val="minor"/>
      </rPr>
      <t xml:space="preserve"> </t>
    </r>
  </si>
  <si>
    <t>☐ Verificar se houve demissão de cipeiros, gestantes ou outros funcionários com estabilidade.</t>
  </si>
  <si>
    <t xml:space="preserve">☐ Assegurar que as demissões foram realizadas de acordo com a legislação vigente. </t>
  </si>
  <si>
    <t>☐ Revisar a documentação das rescisões para garantir conformidade legal.</t>
  </si>
  <si>
    <t xml:space="preserve">☐ Verificar se todas as horas, referente a banco de horas, foram devidamente registradas no trimestre. </t>
  </si>
  <si>
    <t xml:space="preserve">* Dados são enviados via PDF para a controller para lançamento. Posteriormente deve ser conciliados, durante a conferência da folha. </t>
  </si>
  <si>
    <t>☐ Conferir se todos os colaboradores realizarem os 4 pontos diários.</t>
  </si>
  <si>
    <t>☐ Analisar os colaboradores que possuem falta no periodo da folha</t>
  </si>
  <si>
    <t>* Gerar o relatório Conferência batidas- almoço</t>
  </si>
  <si>
    <t>* Gerar Relatório de faltas</t>
  </si>
  <si>
    <t>*Check List dos documentos obrigatórios</t>
  </si>
  <si>
    <t>Analise Mensal</t>
  </si>
  <si>
    <t>Diferença Sistel</t>
  </si>
  <si>
    <t>Auxílio HO - Intermitente</t>
  </si>
  <si>
    <t>Creche - Intermitente</t>
  </si>
  <si>
    <t>Listagem</t>
  </si>
  <si>
    <t>Data</t>
  </si>
  <si>
    <t>Caju Intermitentes</t>
  </si>
  <si>
    <t>Ativo</t>
  </si>
  <si>
    <t>PARENTESCO</t>
  </si>
  <si>
    <t>Valor do boleto</t>
  </si>
  <si>
    <t>Fatura Mensal</t>
  </si>
  <si>
    <t>Nome do Plano</t>
  </si>
  <si>
    <t>Pagas pela Empresa</t>
  </si>
  <si>
    <t>COMPOSIÇÃO SESSÕES EXTRAS</t>
  </si>
  <si>
    <t>DEPENDENTE 1</t>
  </si>
  <si>
    <t>DEPENDENTE 2</t>
  </si>
  <si>
    <t>DEPENDENTE 3</t>
  </si>
  <si>
    <t>DEPENDENTE 4</t>
  </si>
  <si>
    <t>DEPENDENTE 5</t>
  </si>
  <si>
    <t>DEPENDENTE 6</t>
  </si>
  <si>
    <t>DEPENDENTE 7</t>
  </si>
  <si>
    <t>DEPENDENTE 8</t>
  </si>
  <si>
    <t>DEPENDENTE 9</t>
  </si>
  <si>
    <t>DEPENDENTE 10</t>
  </si>
  <si>
    <t>DEPENDENTE 11</t>
  </si>
  <si>
    <t>DEPENDENTE 12</t>
  </si>
  <si>
    <t>DEPENDENTE 13</t>
  </si>
  <si>
    <t>DEPENDENTE 14</t>
  </si>
  <si>
    <t>DEPENDENTE 15</t>
  </si>
  <si>
    <t>DEPENDENTE 16</t>
  </si>
  <si>
    <t>DEPENDENTE 17</t>
  </si>
  <si>
    <t>DEPENDENTE 18</t>
  </si>
  <si>
    <t>DEPENDENTE 19</t>
  </si>
  <si>
    <t>DEPENDENTE 20</t>
  </si>
  <si>
    <t>DEPENDENTE 21</t>
  </si>
  <si>
    <t>DEPENDENTE 22</t>
  </si>
  <si>
    <t>DEPENDENTE 23</t>
  </si>
  <si>
    <t>DEPENDENTE 24</t>
  </si>
  <si>
    <t>DEPENDENTE 25</t>
  </si>
  <si>
    <t>DEPENDENTE 26</t>
  </si>
  <si>
    <t>DEPENDENTE 27</t>
  </si>
  <si>
    <t>DEPENDENTE 28</t>
  </si>
  <si>
    <t>DEPENDENTE 29</t>
  </si>
  <si>
    <t>DEPENDENTE 30</t>
  </si>
  <si>
    <t>dependente1</t>
  </si>
  <si>
    <t>dependente2</t>
  </si>
  <si>
    <t>dependente3</t>
  </si>
  <si>
    <t>dependente4</t>
  </si>
  <si>
    <t>dependente5</t>
  </si>
  <si>
    <t>dependente6</t>
  </si>
  <si>
    <t>dependente7</t>
  </si>
  <si>
    <t>dependente8</t>
  </si>
  <si>
    <t>dependente9</t>
  </si>
  <si>
    <t>dependente10</t>
  </si>
  <si>
    <t>dependente11</t>
  </si>
  <si>
    <t>dependente12</t>
  </si>
  <si>
    <t>dependente13</t>
  </si>
  <si>
    <t>dependente14</t>
  </si>
  <si>
    <t>dependente15</t>
  </si>
  <si>
    <t>dependente16</t>
  </si>
  <si>
    <t>dependente17</t>
  </si>
  <si>
    <t>dependente18</t>
  </si>
  <si>
    <t>dependente19</t>
  </si>
  <si>
    <t>dependente20</t>
  </si>
  <si>
    <t>dependente21</t>
  </si>
  <si>
    <t>dependente22</t>
  </si>
  <si>
    <t>dependente23</t>
  </si>
  <si>
    <t>dependente24</t>
  </si>
  <si>
    <t>dependente25</t>
  </si>
  <si>
    <t>dependente26</t>
  </si>
  <si>
    <t>dependente27</t>
  </si>
  <si>
    <t>dependente28</t>
  </si>
  <si>
    <t>dependente29</t>
  </si>
  <si>
    <t>dependente30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</si>
  <si>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</si>
  <si>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</si>
  <si>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</si>
  <si>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</si>
  <si>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</si>
  <si>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</si>
  <si>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</si>
  <si>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</si>
  <si>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</si>
  <si>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</si>
  <si>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</si>
  <si>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</si>
  <si>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</si>
  <si>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</si>
  <si>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</si>
  <si>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</si>
  <si>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</si>
  <si>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</si>
  <si>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</si>
  <si>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</si>
  <si>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</si>
  <si>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</si>
  <si>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</si>
  <si>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</si>
  <si>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</si>
  <si>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</si>
  <si>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</si>
  <si>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</si>
  <si>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</si>
  <si>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</si>
  <si>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</si>
  <si>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</si>
  <si>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</si>
  <si>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</si>
  <si>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</si>
  <si>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</si>
  <si>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</si>
  <si>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</si>
  <si>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</si>
  <si>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</si>
  <si>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</si>
  <si>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</si>
  <si>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</si>
  <si>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</si>
  <si>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</si>
  <si>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</si>
  <si>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</si>
  <si>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</si>
  <si>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</si>
  <si>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</si>
  <si>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</si>
  <si>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</si>
  <si>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</si>
  <si>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</si>
  <si>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</si>
  <si>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</si>
  <si>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</si>
  <si>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</si>
  <si>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</si>
  <si>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colaborador1</t>
  </si>
  <si>
    <t>colaborador2</t>
  </si>
  <si>
    <t>colaborador3</t>
  </si>
  <si>
    <t>colaborador4</t>
  </si>
  <si>
    <t>colaborador5</t>
  </si>
  <si>
    <t>colaborador6</t>
  </si>
  <si>
    <t>colaborador7</t>
  </si>
  <si>
    <t>colaborador8</t>
  </si>
  <si>
    <t>colaborador9</t>
  </si>
  <si>
    <t>colaborador10</t>
  </si>
  <si>
    <t>colaborador11</t>
  </si>
  <si>
    <t>colaborador12</t>
  </si>
  <si>
    <t>colaborador13</t>
  </si>
  <si>
    <t>colaborador14</t>
  </si>
  <si>
    <t>colaborador15</t>
  </si>
  <si>
    <t>colaborador16</t>
  </si>
  <si>
    <t>colaborador17</t>
  </si>
  <si>
    <t>colaborador18</t>
  </si>
  <si>
    <t>colaborador19</t>
  </si>
  <si>
    <t>colaborador20</t>
  </si>
  <si>
    <t>colaborador21</t>
  </si>
  <si>
    <t>colaborador22</t>
  </si>
  <si>
    <t>colaborador23</t>
  </si>
  <si>
    <t>colaborador24</t>
  </si>
  <si>
    <t>colaborador25</t>
  </si>
  <si>
    <t>colaborador26</t>
  </si>
  <si>
    <t>colaborador27</t>
  </si>
  <si>
    <t>colaborador28</t>
  </si>
  <si>
    <t>colaborador29</t>
  </si>
  <si>
    <t>colaborador30</t>
  </si>
  <si>
    <t>DESCONTOS</t>
  </si>
  <si>
    <t>Refeição</t>
  </si>
  <si>
    <t>SVG</t>
  </si>
  <si>
    <t>Empr Sistel</t>
  </si>
  <si>
    <t>Assistencia Saúde</t>
  </si>
  <si>
    <t>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</si>
</sst>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&quot;#,##0.00"/>
    <numFmt numFmtId="169" formatCode="00000000000"/>
    <numFmt numFmtId="170" formatCode="00"/>
    <numFmt numFmtId="171" formatCode="d\-m\-yyyy;@"/>
    <numFmt numFmtId="172" formatCode="dd/mm/yyyy;@"/>
  </numFmts>
  <fonts count="10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3"/>
      <color indexed="56"/>
      <name val="Calibri"/>
      <family val="2"/>
    </font>
    <font>
      <sz val="11"/>
      <color indexed="10"/>
      <name val="Calibri"/>
      <family val="2"/>
    </font>
    <font>
      <b/>
      <u/>
      <sz val="9"/>
      <name val="Segoe UI"/>
      <family val="2"/>
    </font>
    <font>
      <b/>
      <sz val="9"/>
      <color indexed="10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2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206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6"/>
      <color indexed="8"/>
      <name val="Courier New"/>
      <family val="2"/>
    </font>
    <font>
      <sz val="11"/>
      <color rgb="FF9C57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9"/>
      <color indexed="12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</font>
    <font>
      <sz val="11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charset val="134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4D00"/>
        <bgColor indexed="64"/>
      </patternFill>
    </fill>
    <fill>
      <patternFill patternType="solid">
        <fgColor rgb="FF213D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4700"/>
        <bgColor indexed="64"/>
      </patternFill>
    </fill>
    <fill>
      <patternFill patternType="solid">
        <fgColor rgb="FF203D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374370555742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19"/>
      </left>
      <right style="dashed">
        <color indexed="19"/>
      </right>
      <top style="dashed">
        <color indexed="19"/>
      </top>
      <bottom style="dashed">
        <color indexed="19"/>
      </bottom>
      <diagonal/>
    </border>
    <border>
      <left style="dashed">
        <color indexed="19"/>
      </left>
      <right style="dashed">
        <color indexed="19"/>
      </right>
      <top/>
      <bottom style="dashed">
        <color indexed="1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19"/>
      </left>
      <right/>
      <top/>
      <bottom style="dashed">
        <color indexed="19"/>
      </bottom>
      <diagonal/>
    </border>
    <border>
      <left/>
      <right style="dashed">
        <color indexed="19"/>
      </right>
      <top/>
      <bottom style="dashed">
        <color indexed="19"/>
      </bottom>
      <diagonal/>
    </border>
  </borders>
  <cellStyleXfs count="233">
    <xf numFmtId="0" fontId="0" fillId="0" borderId="0"/>
    <xf numFmtId="0" fontId="26" fillId="8" borderId="0" applyNumberFormat="0" applyBorder="0" applyAlignment="0" applyProtection="0"/>
    <xf numFmtId="166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20" fillId="0" borderId="0"/>
    <xf numFmtId="0" fontId="26" fillId="4" borderId="0" applyNumberFormat="0" applyBorder="0" applyAlignment="0" applyProtection="0"/>
    <xf numFmtId="0" fontId="31" fillId="13" borderId="6" applyNumberFormat="0" applyAlignment="0" applyProtection="0"/>
    <xf numFmtId="0" fontId="20" fillId="0" borderId="0"/>
    <xf numFmtId="0" fontId="26" fillId="20" borderId="0" applyNumberFormat="0" applyBorder="0" applyAlignment="0" applyProtection="0"/>
    <xf numFmtId="0" fontId="34" fillId="17" borderId="8" applyNumberFormat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8" fillId="26" borderId="0" applyNumberFormat="0" applyBorder="0" applyAlignment="0" applyProtection="0"/>
    <xf numFmtId="0" fontId="20" fillId="0" borderId="0"/>
    <xf numFmtId="0" fontId="26" fillId="21" borderId="0" applyNumberFormat="0" applyBorder="0" applyAlignment="0" applyProtection="0"/>
    <xf numFmtId="0" fontId="26" fillId="8" borderId="0" applyNumberFormat="0" applyBorder="0" applyAlignment="0" applyProtection="0"/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0" fontId="26" fillId="22" borderId="0" applyNumberFormat="0" applyBorder="0" applyAlignment="0" applyProtection="0"/>
    <xf numFmtId="0" fontId="20" fillId="0" borderId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15" borderId="0" applyNumberFormat="0" applyBorder="0" applyAlignment="0" applyProtection="0"/>
    <xf numFmtId="0" fontId="26" fillId="4" borderId="0" applyNumberFormat="0" applyBorder="0" applyAlignment="0" applyProtection="0"/>
    <xf numFmtId="9" fontId="20" fillId="0" borderId="0" applyFont="0" applyFill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18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18" borderId="0" applyNumberFormat="0" applyBorder="0" applyAlignment="0" applyProtection="0"/>
    <xf numFmtId="0" fontId="26" fillId="8" borderId="0" applyNumberFormat="0" applyBorder="0" applyAlignment="0" applyProtection="0"/>
    <xf numFmtId="0" fontId="37" fillId="22" borderId="6" applyNumberFormat="0" applyAlignment="0" applyProtection="0"/>
    <xf numFmtId="0" fontId="26" fillId="6" borderId="0" applyNumberFormat="0" applyBorder="0" applyAlignment="0" applyProtection="0"/>
    <xf numFmtId="0" fontId="28" fillId="26" borderId="0" applyNumberFormat="0" applyBorder="0" applyAlignment="0" applyProtection="0"/>
    <xf numFmtId="0" fontId="28" fillId="16" borderId="0" applyNumberFormat="0" applyBorder="0" applyAlignment="0" applyProtection="0"/>
    <xf numFmtId="0" fontId="28" fillId="12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3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2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7" borderId="0" applyNumberFormat="0" applyBorder="0" applyAlignment="0" applyProtection="0"/>
    <xf numFmtId="0" fontId="36" fillId="15" borderId="0" applyNumberFormat="0" applyBorder="0" applyAlignment="0" applyProtection="0"/>
    <xf numFmtId="0" fontId="33" fillId="4" borderId="0" applyNumberFormat="0" applyBorder="0" applyAlignment="0" applyProtection="0"/>
    <xf numFmtId="0" fontId="31" fillId="13" borderId="6" applyNumberFormat="0" applyAlignment="0" applyProtection="0"/>
    <xf numFmtId="0" fontId="32" fillId="0" borderId="7" applyNumberFormat="0" applyFill="0" applyAlignment="0" applyProtection="0"/>
    <xf numFmtId="0" fontId="20" fillId="0" borderId="0"/>
    <xf numFmtId="0" fontId="34" fillId="17" borderId="8" applyNumberFormat="0" applyAlignment="0" applyProtection="0"/>
    <xf numFmtId="0" fontId="28" fillId="25" borderId="0" applyNumberFormat="0" applyBorder="0" applyAlignment="0" applyProtection="0"/>
    <xf numFmtId="0" fontId="28" fillId="24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7" borderId="0" applyNumberFormat="0" applyBorder="0" applyAlignment="0" applyProtection="0"/>
    <xf numFmtId="0" fontId="37" fillId="22" borderId="6" applyNumberFormat="0" applyAlignment="0" applyProtection="0"/>
    <xf numFmtId="0" fontId="35" fillId="0" borderId="0" applyNumberFormat="0" applyFill="0" applyBorder="0" applyAlignment="0" applyProtection="0"/>
    <xf numFmtId="0" fontId="33" fillId="4" borderId="0" applyNumberFormat="0" applyBorder="0" applyAlignment="0" applyProtection="0"/>
    <xf numFmtId="0" fontId="38" fillId="0" borderId="11" applyNumberFormat="0" applyFill="0" applyAlignment="0" applyProtection="0"/>
    <xf numFmtId="0" fontId="41" fillId="0" borderId="14" applyNumberFormat="0" applyFill="0" applyAlignment="0" applyProtection="0"/>
    <xf numFmtId="0" fontId="29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6" fillId="15" borderId="0" applyNumberFormat="0" applyBorder="0" applyAlignment="0" applyProtection="0"/>
    <xf numFmtId="0" fontId="32" fillId="0" borderId="7" applyNumberFormat="0" applyFill="0" applyAlignment="0" applyProtection="0"/>
    <xf numFmtId="165" fontId="20" fillId="0" borderId="0" applyFont="0" applyFill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166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7" fillId="0" borderId="0"/>
    <xf numFmtId="0" fontId="20" fillId="19" borderId="10" applyNumberFormat="0" applyFont="0" applyAlignment="0" applyProtection="0"/>
    <xf numFmtId="0" fontId="26" fillId="19" borderId="10" applyNumberFormat="0" applyFont="0" applyAlignment="0" applyProtection="0"/>
    <xf numFmtId="0" fontId="39" fillId="13" borderId="12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0" fontId="39" fillId="13" borderId="12" applyNumberFormat="0" applyAlignment="0" applyProtection="0"/>
    <xf numFmtId="166" fontId="20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9" fillId="0" borderId="9" applyNumberFormat="0" applyFill="0" applyAlignment="0" applyProtection="0"/>
    <xf numFmtId="166" fontId="47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8" fillId="0" borderId="11" applyNumberFormat="0" applyFill="0" applyAlignment="0" applyProtection="0"/>
    <xf numFmtId="0" fontId="41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40" fillId="0" borderId="13" applyNumberFormat="0" applyFill="0" applyAlignment="0" applyProtection="0"/>
    <xf numFmtId="43" fontId="47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9" fillId="0" borderId="0"/>
    <xf numFmtId="166" fontId="20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0" fontId="12" fillId="0" borderId="0"/>
    <xf numFmtId="0" fontId="54" fillId="0" borderId="0"/>
    <xf numFmtId="166" fontId="12" fillId="0" borderId="0" applyFont="0" applyFill="0" applyBorder="0" applyAlignment="0" applyProtection="0"/>
    <xf numFmtId="0" fontId="31" fillId="13" borderId="18" applyNumberFormat="0" applyAlignment="0" applyProtection="0"/>
    <xf numFmtId="164" fontId="12" fillId="0" borderId="0" applyFont="0" applyFill="0" applyBorder="0" applyAlignment="0" applyProtection="0"/>
    <xf numFmtId="0" fontId="37" fillId="22" borderId="18" applyNumberFormat="0" applyAlignment="0" applyProtection="0"/>
    <xf numFmtId="0" fontId="31" fillId="13" borderId="18" applyNumberFormat="0" applyAlignment="0" applyProtection="0"/>
    <xf numFmtId="0" fontId="37" fillId="22" borderId="18" applyNumberFormat="0" applyAlignment="0" applyProtection="0"/>
    <xf numFmtId="0" fontId="12" fillId="0" borderId="0"/>
    <xf numFmtId="0" fontId="20" fillId="19" borderId="19" applyNumberFormat="0" applyFont="0" applyAlignment="0" applyProtection="0"/>
    <xf numFmtId="0" fontId="26" fillId="19" borderId="19" applyNumberFormat="0" applyFont="0" applyAlignment="0" applyProtection="0"/>
    <xf numFmtId="0" fontId="39" fillId="13" borderId="20" applyNumberFormat="0" applyAlignment="0" applyProtection="0"/>
    <xf numFmtId="0" fontId="39" fillId="13" borderId="20" applyNumberFormat="0" applyAlignment="0" applyProtection="0"/>
    <xf numFmtId="166" fontId="12" fillId="0" borderId="0" applyFont="0" applyFill="0" applyBorder="0" applyAlignment="0" applyProtection="0"/>
    <xf numFmtId="0" fontId="40" fillId="0" borderId="21" applyNumberFormat="0" applyFill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58" fillId="0" borderId="0"/>
    <xf numFmtId="0" fontId="11" fillId="0" borderId="0"/>
    <xf numFmtId="44" fontId="59" fillId="0" borderId="0" applyFont="0" applyFill="0" applyBorder="0" applyAlignment="0" applyProtection="0"/>
    <xf numFmtId="0" fontId="52" fillId="0" borderId="0"/>
    <xf numFmtId="0" fontId="64" fillId="0" borderId="0"/>
    <xf numFmtId="0" fontId="70" fillId="0" borderId="0" applyNumberFormat="0" applyFill="0" applyBorder="0" applyAlignment="0" applyProtection="0"/>
    <xf numFmtId="0" fontId="71" fillId="0" borderId="30" applyNumberFormat="0" applyFill="0" applyAlignment="0" applyProtection="0"/>
    <xf numFmtId="0" fontId="72" fillId="0" borderId="31" applyNumberFormat="0" applyFill="0" applyAlignment="0" applyProtection="0"/>
    <xf numFmtId="0" fontId="73" fillId="0" borderId="32" applyNumberFormat="0" applyFill="0" applyAlignment="0" applyProtection="0"/>
    <xf numFmtId="0" fontId="73" fillId="0" borderId="0" applyNumberFormat="0" applyFill="0" applyBorder="0" applyAlignment="0" applyProtection="0"/>
    <xf numFmtId="0" fontId="74" fillId="38" borderId="0" applyNumberFormat="0" applyBorder="0" applyAlignment="0" applyProtection="0"/>
    <xf numFmtId="0" fontId="75" fillId="39" borderId="0" applyNumberFormat="0" applyBorder="0" applyAlignment="0" applyProtection="0"/>
    <xf numFmtId="0" fontId="76" fillId="40" borderId="0" applyNumberFormat="0" applyBorder="0" applyAlignment="0" applyProtection="0"/>
    <xf numFmtId="0" fontId="77" fillId="41" borderId="33" applyNumberFormat="0" applyAlignment="0" applyProtection="0"/>
    <xf numFmtId="0" fontId="78" fillId="42" borderId="34" applyNumberFormat="0" applyAlignment="0" applyProtection="0"/>
    <xf numFmtId="0" fontId="79" fillId="42" borderId="33" applyNumberFormat="0" applyAlignment="0" applyProtection="0"/>
    <xf numFmtId="0" fontId="80" fillId="0" borderId="35" applyNumberFormat="0" applyFill="0" applyAlignment="0" applyProtection="0"/>
    <xf numFmtId="0" fontId="67" fillId="43" borderId="36" applyNumberFormat="0" applyAlignment="0" applyProtection="0"/>
    <xf numFmtId="0" fontId="2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7" fillId="0" borderId="38" applyNumberFormat="0" applyFill="0" applyAlignment="0" applyProtection="0"/>
    <xf numFmtId="0" fontId="82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82" fillId="48" borderId="0" applyNumberFormat="0" applyBorder="0" applyAlignment="0" applyProtection="0"/>
    <xf numFmtId="0" fontId="82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82" fillId="52" borderId="0" applyNumberFormat="0" applyBorder="0" applyAlignment="0" applyProtection="0"/>
    <xf numFmtId="0" fontId="82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82" fillId="56" borderId="0" applyNumberFormat="0" applyBorder="0" applyAlignment="0" applyProtection="0"/>
    <xf numFmtId="0" fontId="82" fillId="57" borderId="0" applyNumberFormat="0" applyBorder="0" applyAlignment="0" applyProtection="0"/>
    <xf numFmtId="0" fontId="9" fillId="58" borderId="0" applyNumberFormat="0" applyBorder="0" applyAlignment="0" applyProtection="0"/>
    <xf numFmtId="0" fontId="9" fillId="59" borderId="0" applyNumberFormat="0" applyBorder="0" applyAlignment="0" applyProtection="0"/>
    <xf numFmtId="0" fontId="82" fillId="60" borderId="0" applyNumberFormat="0" applyBorder="0" applyAlignment="0" applyProtection="0"/>
    <xf numFmtId="0" fontId="82" fillId="61" borderId="0" applyNumberFormat="0" applyBorder="0" applyAlignment="0" applyProtection="0"/>
    <xf numFmtId="0" fontId="9" fillId="62" borderId="0" applyNumberFormat="0" applyBorder="0" applyAlignment="0" applyProtection="0"/>
    <xf numFmtId="0" fontId="9" fillId="63" borderId="0" applyNumberFormat="0" applyBorder="0" applyAlignment="0" applyProtection="0"/>
    <xf numFmtId="0" fontId="82" fillId="64" borderId="0" applyNumberFormat="0" applyBorder="0" applyAlignment="0" applyProtection="0"/>
    <xf numFmtId="0" fontId="82" fillId="65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0" fontId="82" fillId="68" borderId="0" applyNumberFormat="0" applyBorder="0" applyAlignment="0" applyProtection="0"/>
    <xf numFmtId="0" fontId="9" fillId="0" borderId="0"/>
    <xf numFmtId="0" fontId="9" fillId="44" borderId="37" applyNumberFormat="0" applyFont="0" applyAlignment="0" applyProtection="0"/>
    <xf numFmtId="0" fontId="83" fillId="0" borderId="0" applyNumberForma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88" fillId="0" borderId="0" applyNumberFormat="0" applyFill="0" applyBorder="0" applyProtection="0"/>
    <xf numFmtId="0" fontId="89" fillId="40" borderId="0" applyNumberFormat="0" applyBorder="0" applyAlignment="0" applyProtection="0"/>
    <xf numFmtId="0" fontId="7" fillId="44" borderId="37" applyNumberFormat="0" applyFont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7" fillId="56" borderId="0" applyNumberFormat="0" applyBorder="0" applyAlignment="0" applyProtection="0"/>
    <xf numFmtId="0" fontId="7" fillId="58" borderId="0" applyNumberFormat="0" applyBorder="0" applyAlignment="0" applyProtection="0"/>
    <xf numFmtId="0" fontId="7" fillId="59" borderId="0" applyNumberFormat="0" applyBorder="0" applyAlignment="0" applyProtection="0"/>
    <xf numFmtId="0" fontId="7" fillId="60" borderId="0" applyNumberFormat="0" applyBorder="0" applyAlignment="0" applyProtection="0"/>
    <xf numFmtId="0" fontId="7" fillId="62" borderId="0" applyNumberFormat="0" applyBorder="0" applyAlignment="0" applyProtection="0"/>
    <xf numFmtId="0" fontId="7" fillId="63" borderId="0" applyNumberFormat="0" applyBorder="0" applyAlignment="0" applyProtection="0"/>
    <xf numFmtId="0" fontId="7" fillId="64" borderId="0" applyNumberFormat="0" applyBorder="0" applyAlignment="0" applyProtection="0"/>
    <xf numFmtId="0" fontId="7" fillId="66" borderId="0" applyNumberFormat="0" applyBorder="0" applyAlignment="0" applyProtection="0"/>
    <xf numFmtId="0" fontId="7" fillId="67" borderId="0" applyNumberFormat="0" applyBorder="0" applyAlignment="0" applyProtection="0"/>
    <xf numFmtId="0" fontId="7" fillId="68" borderId="0" applyNumberFormat="0" applyBorder="0" applyAlignment="0" applyProtection="0"/>
    <xf numFmtId="0" fontId="90" fillId="0" borderId="0"/>
    <xf numFmtId="0" fontId="91" fillId="0" borderId="0"/>
    <xf numFmtId="0" fontId="6" fillId="0" borderId="0"/>
    <xf numFmtId="43" fontId="6" fillId="0" borderId="0" applyFont="0" applyFill="0" applyBorder="0" applyAlignment="0" applyProtection="0"/>
    <xf numFmtId="0" fontId="4" fillId="44" borderId="37" applyNumberFormat="0" applyFont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2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6" borderId="0" applyNumberFormat="0" applyBorder="0" applyAlignment="0" applyProtection="0"/>
    <xf numFmtId="0" fontId="4" fillId="67" borderId="0" applyNumberFormat="0" applyBorder="0" applyAlignment="0" applyProtection="0"/>
    <xf numFmtId="0" fontId="4" fillId="68" borderId="0" applyNumberFormat="0" applyBorder="0" applyAlignment="0" applyProtection="0"/>
  </cellStyleXfs>
  <cellXfs count="263">
    <xf numFmtId="0" fontId="0" fillId="0" borderId="0" xfId="0"/>
    <xf numFmtId="166" fontId="0" fillId="0" borderId="0" xfId="2" applyFont="1"/>
    <xf numFmtId="43" fontId="0" fillId="0" borderId="0" xfId="0" applyNumberFormat="1"/>
    <xf numFmtId="0" fontId="21" fillId="0" borderId="0" xfId="0" applyFont="1"/>
    <xf numFmtId="4" fontId="0" fillId="0" borderId="0" xfId="0" applyNumberFormat="1"/>
    <xf numFmtId="43" fontId="21" fillId="0" borderId="0" xfId="0" applyNumberFormat="1" applyFont="1"/>
    <xf numFmtId="0" fontId="21" fillId="0" borderId="0" xfId="0" applyFont="1" applyAlignment="1">
      <alignment horizontal="center"/>
    </xf>
    <xf numFmtId="166" fontId="21" fillId="0" borderId="0" xfId="2" applyFont="1" applyFill="1" applyBorder="1" applyAlignment="1"/>
    <xf numFmtId="166" fontId="21" fillId="0" borderId="0" xfId="0" applyNumberFormat="1" applyFont="1"/>
    <xf numFmtId="166" fontId="0" fillId="0" borderId="0" xfId="0" applyNumberFormat="1"/>
    <xf numFmtId="166" fontId="24" fillId="0" borderId="0" xfId="2" applyFont="1" applyFill="1"/>
    <xf numFmtId="168" fontId="21" fillId="0" borderId="0" xfId="2" applyNumberFormat="1" applyFont="1" applyAlignment="1">
      <alignment horizontal="right"/>
    </xf>
    <xf numFmtId="0" fontId="22" fillId="0" borderId="0" xfId="0" applyFont="1"/>
    <xf numFmtId="0" fontId="18" fillId="0" borderId="0" xfId="0" applyFont="1"/>
    <xf numFmtId="0" fontId="23" fillId="0" borderId="0" xfId="0" applyFont="1"/>
    <xf numFmtId="0" fontId="18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166" fontId="20" fillId="0" borderId="3" xfId="2" applyFont="1" applyFill="1" applyBorder="1" applyProtection="1"/>
    <xf numFmtId="4" fontId="19" fillId="0" borderId="3" xfId="2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right"/>
    </xf>
    <xf numFmtId="0" fontId="0" fillId="0" borderId="22" xfId="0" applyBorder="1"/>
    <xf numFmtId="166" fontId="0" fillId="2" borderId="0" xfId="2" applyFont="1" applyFill="1"/>
    <xf numFmtId="166" fontId="20" fillId="0" borderId="3" xfId="2" applyFont="1" applyFill="1" applyBorder="1" applyAlignment="1" applyProtection="1">
      <alignment horizontal="right"/>
    </xf>
    <xf numFmtId="39" fontId="19" fillId="0" borderId="3" xfId="2" applyNumberFormat="1" applyFont="1" applyFill="1" applyBorder="1" applyAlignment="1" applyProtection="1">
      <alignment horizontal="right"/>
    </xf>
    <xf numFmtId="4" fontId="19" fillId="0" borderId="3" xfId="2" applyNumberFormat="1" applyFont="1" applyFill="1" applyBorder="1" applyAlignment="1" applyProtection="1">
      <alignment horizontal="right"/>
    </xf>
    <xf numFmtId="39" fontId="20" fillId="0" borderId="3" xfId="2" applyNumberFormat="1" applyFont="1" applyFill="1" applyBorder="1" applyAlignment="1" applyProtection="1">
      <alignment horizontal="right"/>
    </xf>
    <xf numFmtId="10" fontId="20" fillId="0" borderId="3" xfId="3" applyNumberFormat="1" applyFont="1" applyFill="1" applyBorder="1" applyAlignment="1" applyProtection="1">
      <alignment horizontal="center"/>
    </xf>
    <xf numFmtId="39" fontId="19" fillId="0" borderId="3" xfId="2" applyNumberFormat="1" applyFont="1" applyFill="1" applyBorder="1" applyAlignment="1" applyProtection="1">
      <alignment horizontal="center"/>
    </xf>
    <xf numFmtId="39" fontId="20" fillId="0" borderId="3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 wrapText="1"/>
    </xf>
    <xf numFmtId="4" fontId="23" fillId="7" borderId="22" xfId="0" applyNumberFormat="1" applyFont="1" applyFill="1" applyBorder="1" applyAlignment="1">
      <alignment horizontal="center" vertical="center"/>
    </xf>
    <xf numFmtId="9" fontId="24" fillId="7" borderId="22" xfId="3" applyFont="1" applyFill="1" applyBorder="1" applyAlignment="1">
      <alignment horizontal="center" vertical="center"/>
    </xf>
    <xf numFmtId="9" fontId="23" fillId="7" borderId="22" xfId="3" applyFont="1" applyFill="1" applyBorder="1" applyAlignment="1">
      <alignment horizontal="center" vertical="center"/>
    </xf>
    <xf numFmtId="43" fontId="18" fillId="0" borderId="0" xfId="0" applyNumberFormat="1" applyFont="1"/>
    <xf numFmtId="0" fontId="17" fillId="33" borderId="15" xfId="0" applyFont="1" applyFill="1" applyBorder="1" applyAlignment="1">
      <alignment horizontal="center"/>
    </xf>
    <xf numFmtId="166" fontId="17" fillId="2" borderId="0" xfId="2" applyFont="1" applyFill="1"/>
    <xf numFmtId="171" fontId="21" fillId="0" borderId="0" xfId="0" applyNumberFormat="1" applyFont="1"/>
    <xf numFmtId="14" fontId="21" fillId="7" borderId="0" xfId="0" applyNumberFormat="1" applyFont="1" applyFill="1"/>
    <xf numFmtId="0" fontId="0" fillId="0" borderId="0" xfId="2" applyNumberFormat="1" applyFont="1" applyAlignment="1">
      <alignment horizontal="center"/>
    </xf>
    <xf numFmtId="43" fontId="0" fillId="0" borderId="0" xfId="2" applyNumberFormat="1" applyFont="1" applyAlignment="1">
      <alignment horizontal="center"/>
    </xf>
    <xf numFmtId="166" fontId="0" fillId="0" borderId="0" xfId="2" applyFont="1" applyAlignment="1">
      <alignment horizontal="center"/>
    </xf>
    <xf numFmtId="167" fontId="0" fillId="0" borderId="0" xfId="2" applyNumberFormat="1" applyFont="1" applyAlignment="1">
      <alignment horizontal="center" vertical="center"/>
    </xf>
    <xf numFmtId="0" fontId="68" fillId="36" borderId="27" xfId="0" applyFont="1" applyFill="1" applyBorder="1" applyAlignment="1">
      <alignment horizontal="center" vertical="center" wrapText="1"/>
    </xf>
    <xf numFmtId="10" fontId="67" fillId="37" borderId="28" xfId="3" applyNumberFormat="1" applyFont="1" applyFill="1" applyBorder="1" applyAlignment="1">
      <alignment horizontal="center" vertical="center" wrapText="1"/>
    </xf>
    <xf numFmtId="0" fontId="67" fillId="37" borderId="28" xfId="3" applyNumberFormat="1" applyFont="1" applyFill="1" applyBorder="1" applyAlignment="1">
      <alignment horizontal="center" vertical="center" wrapText="1"/>
    </xf>
    <xf numFmtId="9" fontId="67" fillId="37" borderId="28" xfId="3" applyFont="1" applyFill="1" applyBorder="1" applyAlignment="1">
      <alignment horizontal="center" vertical="center" wrapText="1"/>
    </xf>
    <xf numFmtId="0" fontId="69" fillId="34" borderId="29" xfId="2" applyNumberFormat="1" applyFont="1" applyFill="1" applyBorder="1" applyAlignment="1">
      <alignment horizontal="center" vertical="center" wrapText="1"/>
    </xf>
    <xf numFmtId="4" fontId="69" fillId="34" borderId="29" xfId="2" applyNumberFormat="1" applyFont="1" applyFill="1" applyBorder="1" applyAlignment="1">
      <alignment horizontal="center" vertical="center" wrapText="1"/>
    </xf>
    <xf numFmtId="171" fontId="69" fillId="34" borderId="29" xfId="2" applyNumberFormat="1" applyFont="1" applyFill="1" applyBorder="1" applyAlignment="1">
      <alignment horizontal="center" vertical="center" wrapText="1"/>
    </xf>
    <xf numFmtId="166" fontId="69" fillId="34" borderId="29" xfId="2" applyFont="1" applyFill="1" applyBorder="1" applyAlignment="1">
      <alignment horizontal="center" vertical="center" wrapText="1"/>
    </xf>
    <xf numFmtId="166" fontId="69" fillId="28" borderId="29" xfId="2" applyFont="1" applyFill="1" applyBorder="1" applyAlignment="1">
      <alignment horizontal="center" vertical="center" wrapText="1"/>
    </xf>
    <xf numFmtId="0" fontId="10" fillId="0" borderId="0" xfId="0" applyFont="1"/>
    <xf numFmtId="166" fontId="10" fillId="0" borderId="0" xfId="2" applyFont="1"/>
    <xf numFmtId="0" fontId="0" fillId="0" borderId="0" xfId="0" pivotButton="1"/>
    <xf numFmtId="0" fontId="66" fillId="0" borderId="0" xfId="141" applyFont="1"/>
    <xf numFmtId="166" fontId="68" fillId="36" borderId="27" xfId="2" applyFont="1" applyFill="1" applyBorder="1" applyAlignment="1">
      <alignment horizontal="center" vertical="center" wrapText="1"/>
    </xf>
    <xf numFmtId="166" fontId="67" fillId="37" borderId="28" xfId="2" applyFont="1" applyFill="1" applyBorder="1" applyAlignment="1">
      <alignment horizontal="center" vertical="center" wrapText="1"/>
    </xf>
    <xf numFmtId="167" fontId="0" fillId="0" borderId="0" xfId="2" applyNumberFormat="1" applyFont="1" applyAlignment="1">
      <alignment horizontal="center"/>
    </xf>
    <xf numFmtId="166" fontId="17" fillId="33" borderId="15" xfId="2" applyFont="1" applyFill="1" applyBorder="1" applyAlignment="1">
      <alignment horizontal="center"/>
    </xf>
    <xf numFmtId="39" fontId="20" fillId="0" borderId="2" xfId="2" applyNumberFormat="1" applyFont="1" applyFill="1" applyBorder="1" applyAlignment="1" applyProtection="1">
      <alignment horizontal="center" vertical="center"/>
    </xf>
    <xf numFmtId="8" fontId="0" fillId="0" borderId="0" xfId="0" applyNumberFormat="1"/>
    <xf numFmtId="166" fontId="17" fillId="2" borderId="22" xfId="0" applyNumberFormat="1" applyFont="1" applyFill="1" applyBorder="1"/>
    <xf numFmtId="0" fontId="0" fillId="0" borderId="0" xfId="0" applyAlignment="1">
      <alignment horizontal="center" vertical="center"/>
    </xf>
    <xf numFmtId="169" fontId="21" fillId="0" borderId="0" xfId="0" applyNumberFormat="1" applyFont="1" applyAlignment="1">
      <alignment horizontal="center"/>
    </xf>
    <xf numFmtId="166" fontId="21" fillId="0" borderId="0" xfId="2" applyFont="1" applyFill="1"/>
    <xf numFmtId="49" fontId="21" fillId="0" borderId="0" xfId="0" applyNumberFormat="1" applyFont="1"/>
    <xf numFmtId="9" fontId="21" fillId="0" borderId="0" xfId="0" applyNumberFormat="1" applyFont="1"/>
    <xf numFmtId="17" fontId="21" fillId="0" borderId="0" xfId="0" applyNumberFormat="1" applyFont="1"/>
    <xf numFmtId="0" fontId="21" fillId="0" borderId="0" xfId="0" applyFont="1" applyAlignment="1">
      <alignment wrapText="1"/>
    </xf>
    <xf numFmtId="0" fontId="84" fillId="32" borderId="22" xfId="0" applyFont="1" applyFill="1" applyBorder="1" applyAlignment="1">
      <alignment horizontal="center" vertical="center" wrapText="1"/>
    </xf>
    <xf numFmtId="0" fontId="84" fillId="32" borderId="22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66" fontId="0" fillId="0" borderId="0" xfId="2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0" fillId="0" borderId="17" xfId="0" applyFont="1" applyBorder="1"/>
    <xf numFmtId="0" fontId="20" fillId="0" borderId="3" xfId="0" applyFont="1" applyBorder="1" applyAlignment="1">
      <alignment horizontal="center"/>
    </xf>
    <xf numFmtId="4" fontId="19" fillId="0" borderId="16" xfId="0" applyNumberFormat="1" applyFont="1" applyBorder="1" applyAlignment="1">
      <alignment horizontal="right"/>
    </xf>
    <xf numFmtId="0" fontId="20" fillId="0" borderId="40" xfId="0" applyFont="1" applyBorder="1"/>
    <xf numFmtId="49" fontId="20" fillId="0" borderId="40" xfId="2" applyNumberFormat="1" applyFont="1" applyFill="1" applyBorder="1" applyAlignment="1" applyProtection="1">
      <alignment horizontal="left"/>
    </xf>
    <xf numFmtId="0" fontId="20" fillId="0" borderId="40" xfId="0" applyFont="1" applyBorder="1" applyAlignment="1">
      <alignment vertical="center"/>
    </xf>
    <xf numFmtId="4" fontId="19" fillId="0" borderId="16" xfId="0" applyNumberFormat="1" applyFont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167" fontId="0" fillId="0" borderId="0" xfId="2" applyNumberFormat="1" applyFont="1"/>
    <xf numFmtId="0" fontId="85" fillId="0" borderId="0" xfId="0" applyFont="1"/>
    <xf numFmtId="2" fontId="0" fillId="0" borderId="0" xfId="0" applyNumberFormat="1" applyAlignment="1">
      <alignment horizontal="center"/>
    </xf>
    <xf numFmtId="0" fontId="65" fillId="35" borderId="26" xfId="141" applyFont="1" applyFill="1" applyBorder="1" applyAlignment="1">
      <alignment horizontal="center" vertical="center" wrapText="1"/>
    </xf>
    <xf numFmtId="0" fontId="65" fillId="35" borderId="39" xfId="141" applyFont="1" applyFill="1" applyBorder="1" applyAlignment="1">
      <alignment horizontal="center" vertical="center" wrapText="1"/>
    </xf>
    <xf numFmtId="0" fontId="85" fillId="0" borderId="0" xfId="0" applyFont="1" applyAlignment="1">
      <alignment vertical="center" wrapText="1"/>
    </xf>
    <xf numFmtId="44" fontId="0" fillId="0" borderId="0" xfId="139" applyFont="1"/>
    <xf numFmtId="44" fontId="0" fillId="0" borderId="0" xfId="0" applyNumberFormat="1"/>
    <xf numFmtId="0" fontId="18" fillId="0" borderId="41" xfId="0" applyFont="1" applyBorder="1" applyAlignment="1">
      <alignment horizontal="left" vertical="top"/>
    </xf>
    <xf numFmtId="166" fontId="20" fillId="0" borderId="41" xfId="2" applyFont="1" applyFill="1" applyBorder="1" applyAlignment="1" applyProtection="1">
      <alignment horizontal="right"/>
    </xf>
    <xf numFmtId="39" fontId="19" fillId="0" borderId="41" xfId="2" applyNumberFormat="1" applyFont="1" applyFill="1" applyBorder="1" applyAlignment="1" applyProtection="1">
      <alignment horizontal="right"/>
    </xf>
    <xf numFmtId="39" fontId="20" fillId="0" borderId="41" xfId="2" applyNumberFormat="1" applyFont="1" applyFill="1" applyBorder="1" applyAlignment="1" applyProtection="1">
      <alignment horizontal="right"/>
    </xf>
    <xf numFmtId="0" fontId="20" fillId="0" borderId="41" xfId="0" applyFont="1" applyBorder="1" applyAlignment="1">
      <alignment horizontal="center"/>
    </xf>
    <xf numFmtId="39" fontId="19" fillId="0" borderId="41" xfId="2" applyNumberFormat="1" applyFont="1" applyFill="1" applyBorder="1" applyAlignment="1" applyProtection="1">
      <alignment horizontal="center"/>
    </xf>
    <xf numFmtId="166" fontId="20" fillId="0" borderId="41" xfId="2" applyFont="1" applyFill="1" applyBorder="1" applyProtection="1"/>
    <xf numFmtId="10" fontId="20" fillId="0" borderId="41" xfId="3" applyNumberFormat="1" applyFont="1" applyFill="1" applyBorder="1" applyAlignment="1" applyProtection="1">
      <alignment horizontal="center"/>
    </xf>
    <xf numFmtId="39" fontId="57" fillId="0" borderId="41" xfId="2" applyNumberFormat="1" applyFont="1" applyFill="1" applyBorder="1" applyAlignment="1" applyProtection="1">
      <alignment horizontal="right"/>
    </xf>
    <xf numFmtId="0" fontId="20" fillId="0" borderId="41" xfId="0" applyFont="1" applyBorder="1" applyAlignment="1">
      <alignment horizontal="center" vertical="center"/>
    </xf>
    <xf numFmtId="10" fontId="20" fillId="0" borderId="41" xfId="3" applyNumberFormat="1" applyFont="1" applyFill="1" applyBorder="1" applyAlignment="1" applyProtection="1">
      <alignment horizontal="center" vertical="center"/>
    </xf>
    <xf numFmtId="39" fontId="20" fillId="0" borderId="41" xfId="2" applyNumberFormat="1" applyFont="1" applyFill="1" applyBorder="1" applyAlignment="1" applyProtection="1">
      <alignment horizontal="center" vertical="center"/>
    </xf>
    <xf numFmtId="39" fontId="19" fillId="0" borderId="41" xfId="2" applyNumberFormat="1" applyFont="1" applyFill="1" applyBorder="1" applyAlignment="1" applyProtection="1">
      <alignment horizontal="center" vertical="center"/>
    </xf>
    <xf numFmtId="166" fontId="20" fillId="0" borderId="41" xfId="2" applyFont="1" applyFill="1" applyBorder="1" applyAlignment="1" applyProtection="1">
      <alignment vertical="center"/>
    </xf>
    <xf numFmtId="39" fontId="20" fillId="0" borderId="41" xfId="2" applyNumberFormat="1" applyFont="1" applyFill="1" applyBorder="1" applyAlignment="1" applyProtection="1">
      <alignment vertical="center"/>
    </xf>
    <xf numFmtId="0" fontId="65" fillId="35" borderId="41" xfId="141" applyFont="1" applyFill="1" applyBorder="1" applyAlignment="1">
      <alignment horizontal="center" vertical="center" wrapText="1"/>
    </xf>
    <xf numFmtId="0" fontId="66" fillId="0" borderId="41" xfId="141" applyFont="1" applyBorder="1"/>
    <xf numFmtId="14" fontId="66" fillId="0" borderId="41" xfId="141" applyNumberFormat="1" applyFont="1" applyBorder="1"/>
    <xf numFmtId="0" fontId="66" fillId="29" borderId="41" xfId="141" applyFont="1" applyFill="1" applyBorder="1"/>
    <xf numFmtId="0" fontId="0" fillId="0" borderId="41" xfId="0" applyBorder="1"/>
    <xf numFmtId="14" fontId="0" fillId="0" borderId="41" xfId="0" applyNumberFormat="1" applyBorder="1"/>
    <xf numFmtId="0" fontId="66" fillId="0" borderId="41" xfId="0" applyFont="1" applyBorder="1"/>
    <xf numFmtId="14" fontId="66" fillId="0" borderId="41" xfId="0" applyNumberFormat="1" applyFont="1" applyBorder="1"/>
    <xf numFmtId="166" fontId="86" fillId="70" borderId="0" xfId="2" applyFont="1" applyFill="1" applyBorder="1"/>
    <xf numFmtId="0" fontId="66" fillId="69" borderId="41" xfId="141" applyFont="1" applyFill="1" applyBorder="1"/>
    <xf numFmtId="166" fontId="17" fillId="2" borderId="41" xfId="0" applyNumberFormat="1" applyFont="1" applyFill="1" applyBorder="1"/>
    <xf numFmtId="166" fontId="66" fillId="0" borderId="41" xfId="2" applyFont="1" applyBorder="1"/>
    <xf numFmtId="166" fontId="20" fillId="0" borderId="0" xfId="2" applyFont="1" applyFill="1" applyBorder="1" applyAlignment="1" applyProtection="1">
      <alignment horizontal="right"/>
    </xf>
    <xf numFmtId="39" fontId="19" fillId="0" borderId="0" xfId="2" applyNumberFormat="1" applyFont="1" applyFill="1" applyBorder="1" applyAlignment="1" applyProtection="1">
      <alignment horizontal="right"/>
    </xf>
    <xf numFmtId="39" fontId="20" fillId="0" borderId="0" xfId="2" applyNumberFormat="1" applyFont="1" applyFill="1" applyBorder="1" applyAlignment="1" applyProtection="1">
      <alignment horizontal="right"/>
    </xf>
    <xf numFmtId="0" fontId="15" fillId="0" borderId="0" xfId="0" applyFont="1"/>
    <xf numFmtId="2" fontId="17" fillId="2" borderId="41" xfId="2" applyNumberFormat="1" applyFont="1" applyFill="1" applyBorder="1" applyAlignment="1">
      <alignment horizontal="center"/>
    </xf>
    <xf numFmtId="0" fontId="92" fillId="0" borderId="41" xfId="0" applyFont="1" applyBorder="1" applyAlignment="1">
      <alignment horizontal="left" vertical="top"/>
    </xf>
    <xf numFmtId="43" fontId="66" fillId="0" borderId="41" xfId="2" applyNumberFormat="1" applyFont="1" applyFill="1" applyBorder="1"/>
    <xf numFmtId="0" fontId="15" fillId="0" borderId="41" xfId="0" applyFont="1" applyBorder="1"/>
    <xf numFmtId="0" fontId="93" fillId="71" borderId="41" xfId="0" applyFont="1" applyFill="1" applyBorder="1" applyAlignment="1">
      <alignment horizontal="center"/>
    </xf>
    <xf numFmtId="0" fontId="94" fillId="4" borderId="23" xfId="0" applyFont="1" applyFill="1" applyBorder="1" applyAlignment="1">
      <alignment horizontal="center" vertical="center" wrapText="1"/>
    </xf>
    <xf numFmtId="0" fontId="94" fillId="4" borderId="24" xfId="0" quotePrefix="1" applyFont="1" applyFill="1" applyBorder="1" applyAlignment="1">
      <alignment horizontal="center" vertical="center" wrapText="1"/>
    </xf>
    <xf numFmtId="0" fontId="94" fillId="4" borderId="24" xfId="0" quotePrefix="1" applyFont="1" applyFill="1" applyBorder="1" applyAlignment="1">
      <alignment horizontal="center" vertical="center"/>
    </xf>
    <xf numFmtId="0" fontId="94" fillId="2" borderId="24" xfId="0" applyFont="1" applyFill="1" applyBorder="1" applyAlignment="1">
      <alignment horizontal="center" vertical="center" wrapText="1"/>
    </xf>
    <xf numFmtId="9" fontId="94" fillId="4" borderId="24" xfId="3" applyFont="1" applyFill="1" applyBorder="1" applyAlignment="1" applyProtection="1">
      <alignment horizontal="center" vertical="center" wrapText="1"/>
    </xf>
    <xf numFmtId="0" fontId="94" fillId="2" borderId="24" xfId="0" applyFont="1" applyFill="1" applyBorder="1" applyAlignment="1">
      <alignment horizontal="right" vertical="center" wrapText="1"/>
    </xf>
    <xf numFmtId="0" fontId="94" fillId="4" borderId="24" xfId="0" applyFont="1" applyFill="1" applyBorder="1" applyAlignment="1">
      <alignment horizontal="center" vertical="center" wrapText="1"/>
    </xf>
    <xf numFmtId="0" fontId="94" fillId="73" borderId="24" xfId="0" quotePrefix="1" applyFont="1" applyFill="1" applyBorder="1" applyAlignment="1">
      <alignment horizontal="center" vertical="center" wrapText="1"/>
    </xf>
    <xf numFmtId="0" fontId="94" fillId="2" borderId="24" xfId="0" quotePrefix="1" applyFont="1" applyFill="1" applyBorder="1" applyAlignment="1">
      <alignment horizontal="center" vertical="center" wrapText="1"/>
    </xf>
    <xf numFmtId="0" fontId="94" fillId="73" borderId="25" xfId="0" applyFont="1" applyFill="1" applyBorder="1" applyAlignment="1">
      <alignment horizontal="center" vertical="center" wrapText="1"/>
    </xf>
    <xf numFmtId="0" fontId="20" fillId="5" borderId="40" xfId="0" applyFont="1" applyFill="1" applyBorder="1"/>
    <xf numFmtId="0" fontId="20" fillId="5" borderId="41" xfId="0" applyFont="1" applyFill="1" applyBorder="1" applyAlignment="1">
      <alignment horizontal="center"/>
    </xf>
    <xf numFmtId="10" fontId="20" fillId="5" borderId="41" xfId="3" applyNumberFormat="1" applyFont="1" applyFill="1" applyBorder="1" applyAlignment="1" applyProtection="1">
      <alignment horizontal="right"/>
    </xf>
    <xf numFmtId="39" fontId="20" fillId="5" borderId="41" xfId="2" applyNumberFormat="1" applyFont="1" applyFill="1" applyBorder="1" applyAlignment="1" applyProtection="1">
      <alignment horizontal="right"/>
    </xf>
    <xf numFmtId="10" fontId="20" fillId="5" borderId="41" xfId="3" applyNumberFormat="1" applyFont="1" applyFill="1" applyBorder="1" applyAlignment="1" applyProtection="1">
      <alignment horizontal="center"/>
    </xf>
    <xf numFmtId="39" fontId="19" fillId="5" borderId="41" xfId="2" applyNumberFormat="1" applyFont="1" applyFill="1" applyBorder="1" applyAlignment="1" applyProtection="1">
      <alignment horizontal="center"/>
    </xf>
    <xf numFmtId="166" fontId="20" fillId="5" borderId="41" xfId="2" applyFont="1" applyFill="1" applyBorder="1" applyProtection="1"/>
    <xf numFmtId="10" fontId="20" fillId="2" borderId="41" xfId="3" applyNumberFormat="1" applyFont="1" applyFill="1" applyBorder="1" applyAlignment="1" applyProtection="1">
      <alignment horizontal="center"/>
    </xf>
    <xf numFmtId="4" fontId="61" fillId="73" borderId="42" xfId="0" applyNumberFormat="1" applyFont="1" applyFill="1" applyBorder="1" applyAlignment="1" applyProtection="1">
      <alignment horizontal="center" vertical="center"/>
      <protection locked="0"/>
    </xf>
    <xf numFmtId="4" fontId="61" fillId="73" borderId="42" xfId="0" applyNumberFormat="1" applyFont="1" applyFill="1" applyBorder="1" applyAlignment="1" applyProtection="1">
      <alignment horizontal="right" vertical="center"/>
      <protection locked="0"/>
    </xf>
    <xf numFmtId="0" fontId="94" fillId="4" borderId="24" xfId="0" applyFont="1" applyFill="1" applyBorder="1" applyAlignment="1">
      <alignment vertical="center" wrapText="1"/>
    </xf>
    <xf numFmtId="0" fontId="94" fillId="30" borderId="24" xfId="0" applyFont="1" applyFill="1" applyBorder="1" applyAlignment="1">
      <alignment horizontal="center" vertical="center" wrapText="1"/>
    </xf>
    <xf numFmtId="0" fontId="20" fillId="5" borderId="40" xfId="0" applyFont="1" applyFill="1" applyBorder="1" applyAlignment="1">
      <alignment vertical="center"/>
    </xf>
    <xf numFmtId="39" fontId="20" fillId="5" borderId="41" xfId="2" applyNumberFormat="1" applyFont="1" applyFill="1" applyBorder="1" applyAlignment="1" applyProtection="1">
      <alignment vertical="center"/>
    </xf>
    <xf numFmtId="0" fontId="20" fillId="5" borderId="17" xfId="0" applyFont="1" applyFill="1" applyBorder="1" applyAlignment="1">
      <alignment vertical="center"/>
    </xf>
    <xf numFmtId="10" fontId="20" fillId="2" borderId="41" xfId="3" applyNumberFormat="1" applyFont="1" applyFill="1" applyBorder="1" applyAlignment="1" applyProtection="1">
      <alignment horizontal="center" vertical="center"/>
    </xf>
    <xf numFmtId="0" fontId="18" fillId="5" borderId="2" xfId="0" applyFont="1" applyFill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166" fontId="20" fillId="5" borderId="41" xfId="2" applyFont="1" applyFill="1" applyBorder="1" applyAlignment="1" applyProtection="1">
      <alignment vertical="center"/>
    </xf>
    <xf numFmtId="0" fontId="18" fillId="0" borderId="0" xfId="0" applyFont="1" applyAlignment="1">
      <alignment horizontal="left" vertical="top"/>
    </xf>
    <xf numFmtId="0" fontId="18" fillId="5" borderId="41" xfId="0" applyFont="1" applyFill="1" applyBorder="1" applyAlignment="1">
      <alignment horizontal="left" vertical="top"/>
    </xf>
    <xf numFmtId="0" fontId="18" fillId="0" borderId="41" xfId="0" applyFont="1" applyBorder="1"/>
    <xf numFmtId="4" fontId="61" fillId="73" borderId="43" xfId="0" applyNumberFormat="1" applyFont="1" applyFill="1" applyBorder="1" applyAlignment="1" applyProtection="1">
      <alignment horizontal="center" vertical="center"/>
      <protection locked="0"/>
    </xf>
    <xf numFmtId="4" fontId="61" fillId="73" borderId="43" xfId="0" applyNumberFormat="1" applyFont="1" applyFill="1" applyBorder="1" applyAlignment="1" applyProtection="1">
      <alignment vertical="center"/>
      <protection locked="0"/>
    </xf>
    <xf numFmtId="0" fontId="20" fillId="0" borderId="0" xfId="0" applyFont="1"/>
    <xf numFmtId="170" fontId="20" fillId="0" borderId="0" xfId="0" applyNumberFormat="1" applyFont="1" applyAlignment="1">
      <alignment horizontal="center"/>
    </xf>
    <xf numFmtId="10" fontId="20" fillId="0" borderId="0" xfId="3" applyNumberFormat="1" applyFont="1" applyFill="1" applyBorder="1" applyAlignment="1" applyProtection="1">
      <alignment horizontal="right"/>
    </xf>
    <xf numFmtId="0" fontId="95" fillId="0" borderId="0" xfId="0" applyFont="1"/>
    <xf numFmtId="0" fontId="5" fillId="0" borderId="0" xfId="0" applyFont="1"/>
    <xf numFmtId="0" fontId="17" fillId="0" borderId="41" xfId="0" applyFont="1" applyBorder="1"/>
    <xf numFmtId="0" fontId="5" fillId="0" borderId="41" xfId="0" applyFont="1" applyBorder="1"/>
    <xf numFmtId="0" fontId="5" fillId="0" borderId="41" xfId="0" applyFont="1" applyBorder="1" applyAlignment="1">
      <alignment wrapText="1"/>
    </xf>
    <xf numFmtId="170" fontId="20" fillId="0" borderId="44" xfId="0" applyNumberFormat="1" applyFont="1" applyBorder="1" applyAlignment="1">
      <alignment horizontal="center"/>
    </xf>
    <xf numFmtId="43" fontId="0" fillId="0" borderId="41" xfId="0" applyNumberFormat="1" applyBorder="1"/>
    <xf numFmtId="10" fontId="20" fillId="0" borderId="45" xfId="3" applyNumberFormat="1" applyFont="1" applyFill="1" applyBorder="1" applyAlignment="1" applyProtection="1">
      <alignment horizontal="right"/>
    </xf>
    <xf numFmtId="170" fontId="20" fillId="5" borderId="4" xfId="0" applyNumberFormat="1" applyFont="1" applyFill="1" applyBorder="1" applyAlignment="1">
      <alignment horizontal="center"/>
    </xf>
    <xf numFmtId="10" fontId="20" fillId="5" borderId="2" xfId="3" applyNumberFormat="1" applyFont="1" applyFill="1" applyBorder="1" applyAlignment="1" applyProtection="1">
      <alignment horizontal="right"/>
    </xf>
    <xf numFmtId="170" fontId="20" fillId="0" borderId="4" xfId="0" applyNumberFormat="1" applyFont="1" applyBorder="1" applyAlignment="1">
      <alignment horizontal="center"/>
    </xf>
    <xf numFmtId="10" fontId="20" fillId="0" borderId="2" xfId="3" applyNumberFormat="1" applyFont="1" applyFill="1" applyBorder="1" applyAlignment="1" applyProtection="1">
      <alignment horizontal="right"/>
    </xf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61" fillId="73" borderId="43" xfId="0" applyNumberFormat="1" applyFont="1" applyFill="1" applyBorder="1" applyAlignment="1" applyProtection="1">
      <alignment horizontal="right" vertical="center"/>
      <protection locked="0"/>
    </xf>
    <xf numFmtId="170" fontId="20" fillId="0" borderId="4" xfId="0" applyNumberFormat="1" applyFont="1" applyBorder="1" applyAlignment="1">
      <alignment horizontal="center" vertical="center"/>
    </xf>
    <xf numFmtId="43" fontId="0" fillId="0" borderId="41" xfId="0" applyNumberFormat="1" applyBorder="1" applyAlignment="1">
      <alignment vertical="center"/>
    </xf>
    <xf numFmtId="10" fontId="20" fillId="0" borderId="2" xfId="3" applyNumberFormat="1" applyFont="1" applyFill="1" applyBorder="1" applyAlignment="1" applyProtection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8" fillId="0" borderId="4" xfId="102" applyNumberFormat="1" applyFont="1" applyFill="1" applyBorder="1" applyAlignment="1">
      <alignment horizontal="center" vertical="center"/>
    </xf>
    <xf numFmtId="10" fontId="20" fillId="2" borderId="2" xfId="3" applyNumberFormat="1" applyFont="1" applyFill="1" applyBorder="1" applyAlignment="1" applyProtection="1">
      <alignment horizontal="center" vertical="center"/>
    </xf>
    <xf numFmtId="4" fontId="61" fillId="73" borderId="46" xfId="0" applyNumberFormat="1" applyFont="1" applyFill="1" applyBorder="1" applyAlignment="1" applyProtection="1">
      <alignment horizontal="center" vertical="center"/>
      <protection locked="0"/>
    </xf>
    <xf numFmtId="4" fontId="61" fillId="73" borderId="41" xfId="0" applyNumberFormat="1" applyFont="1" applyFill="1" applyBorder="1" applyAlignment="1" applyProtection="1">
      <alignment vertical="center"/>
      <protection locked="0"/>
    </xf>
    <xf numFmtId="4" fontId="61" fillId="73" borderId="47" xfId="0" applyNumberFormat="1" applyFont="1" applyFill="1" applyBorder="1" applyAlignment="1" applyProtection="1">
      <alignment vertical="center"/>
      <protection locked="0"/>
    </xf>
    <xf numFmtId="2" fontId="15" fillId="0" borderId="2" xfId="2" applyNumberFormat="1" applyFont="1" applyBorder="1" applyAlignment="1">
      <alignment horizontal="center"/>
    </xf>
    <xf numFmtId="0" fontId="60" fillId="72" borderId="0" xfId="0" applyFont="1" applyFill="1" applyAlignment="1">
      <alignment horizontal="center"/>
    </xf>
    <xf numFmtId="0" fontId="98" fillId="0" borderId="41" xfId="0" applyFont="1" applyBorder="1" applyAlignment="1">
      <alignment horizontal="center" vertical="center" wrapText="1"/>
    </xf>
    <xf numFmtId="166" fontId="15" fillId="0" borderId="41" xfId="2" applyFont="1" applyFill="1" applyBorder="1"/>
    <xf numFmtId="43" fontId="97" fillId="69" borderId="0" xfId="0" applyNumberFormat="1" applyFont="1" applyFill="1"/>
    <xf numFmtId="0" fontId="99" fillId="0" borderId="0" xfId="2" applyNumberFormat="1" applyFont="1" applyFill="1" applyBorder="1" applyAlignment="1">
      <alignment horizontal="center" vertical="center"/>
    </xf>
    <xf numFmtId="1" fontId="0" fillId="0" borderId="0" xfId="0" applyNumberFormat="1"/>
    <xf numFmtId="166" fontId="66" fillId="0" borderId="5" xfId="2" applyFont="1" applyBorder="1"/>
    <xf numFmtId="0" fontId="16" fillId="0" borderId="1" xfId="2" applyNumberFormat="1" applyFont="1" applyFill="1" applyBorder="1" applyAlignment="1">
      <alignment horizontal="center" vertical="center"/>
    </xf>
    <xf numFmtId="14" fontId="15" fillId="0" borderId="41" xfId="0" applyNumberFormat="1" applyFont="1" applyBorder="1"/>
    <xf numFmtId="0" fontId="16" fillId="0" borderId="41" xfId="2" applyNumberFormat="1" applyFont="1" applyFill="1" applyBorder="1" applyAlignment="1">
      <alignment horizontal="center" vertical="center"/>
    </xf>
    <xf numFmtId="0" fontId="17" fillId="34" borderId="41" xfId="0" applyFont="1" applyFill="1" applyBorder="1" applyAlignment="1">
      <alignment horizontal="center" vertical="top"/>
    </xf>
    <xf numFmtId="9" fontId="0" fillId="0" borderId="0" xfId="3" applyFont="1"/>
    <xf numFmtId="0" fontId="52" fillId="0" borderId="41" xfId="0" applyFont="1" applyBorder="1"/>
    <xf numFmtId="14" fontId="52" fillId="0" borderId="41" xfId="0" applyNumberFormat="1" applyFont="1" applyBorder="1"/>
    <xf numFmtId="166" fontId="3" fillId="0" borderId="0" xfId="2" applyFont="1" applyFill="1" applyAlignment="1">
      <alignment horizontal="right"/>
    </xf>
    <xf numFmtId="166" fontId="3" fillId="7" borderId="0" xfId="2" applyFont="1" applyFill="1" applyAlignment="1">
      <alignment horizontal="right"/>
    </xf>
    <xf numFmtId="49" fontId="3" fillId="0" borderId="0" xfId="0" applyNumberFormat="1" applyFont="1" applyAlignment="1">
      <alignment horizontal="center" vertical="center"/>
    </xf>
    <xf numFmtId="0" fontId="67" fillId="32" borderId="15" xfId="87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49" fontId="96" fillId="0" borderId="1" xfId="2" applyNumberFormat="1" applyFont="1" applyFill="1" applyBorder="1" applyAlignment="1">
      <alignment horizontal="center"/>
    </xf>
    <xf numFmtId="0" fontId="25" fillId="0" borderId="15" xfId="0" applyFont="1" applyBorder="1" applyAlignment="1">
      <alignment horizontal="left" vertical="top"/>
    </xf>
    <xf numFmtId="166" fontId="96" fillId="3" borderId="1" xfId="2" applyFont="1" applyFill="1" applyBorder="1" applyAlignment="1">
      <alignment horizontal="right" vertical="center"/>
    </xf>
    <xf numFmtId="166" fontId="100" fillId="0" borderId="0" xfId="0" applyNumberFormat="1" applyFont="1" applyAlignment="1">
      <alignment horizontal="right"/>
    </xf>
    <xf numFmtId="166" fontId="22" fillId="0" borderId="0" xfId="2" applyFont="1" applyFill="1"/>
    <xf numFmtId="166" fontId="25" fillId="0" borderId="0" xfId="2" applyFont="1" applyFill="1"/>
    <xf numFmtId="43" fontId="3" fillId="0" borderId="0" xfId="0" applyNumberFormat="1" applyFont="1" applyAlignment="1">
      <alignment horizontal="right"/>
    </xf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0" xfId="2" applyFont="1" applyFill="1"/>
    <xf numFmtId="0" fontId="69" fillId="7" borderId="29" xfId="2" applyNumberFormat="1" applyFont="1" applyFill="1" applyBorder="1" applyAlignment="1">
      <alignment horizontal="center" vertical="center" wrapText="1"/>
    </xf>
    <xf numFmtId="0" fontId="69" fillId="7" borderId="29" xfId="2" applyNumberFormat="1" applyFont="1" applyFill="1" applyBorder="1" applyAlignment="1">
      <alignment horizontal="left" vertical="center" wrapText="1"/>
    </xf>
    <xf numFmtId="166" fontId="69" fillId="74" borderId="29" xfId="2" applyFont="1" applyFill="1" applyBorder="1" applyAlignment="1">
      <alignment horizontal="center" vertical="center" wrapText="1"/>
    </xf>
    <xf numFmtId="0" fontId="67" fillId="31" borderId="3" xfId="87" applyFont="1" applyFill="1" applyBorder="1" applyAlignment="1">
      <alignment vertical="center"/>
    </xf>
    <xf numFmtId="166" fontId="67" fillId="31" borderId="1" xfId="2" applyFont="1" applyFill="1" applyBorder="1" applyAlignment="1">
      <alignment horizontal="center" vertical="center" wrapText="1"/>
    </xf>
    <xf numFmtId="0" fontId="67" fillId="31" borderId="1" xfId="87" applyFont="1" applyFill="1" applyBorder="1" applyAlignment="1">
      <alignment horizontal="center" vertical="center"/>
    </xf>
    <xf numFmtId="0" fontId="67" fillId="31" borderId="3" xfId="87" applyFont="1" applyFill="1" applyBorder="1" applyAlignment="1">
      <alignment horizontal="center" vertical="center"/>
    </xf>
    <xf numFmtId="166" fontId="67" fillId="31" borderId="3" xfId="2" applyFont="1" applyFill="1" applyBorder="1" applyAlignment="1">
      <alignment horizontal="center" vertical="center" wrapText="1"/>
    </xf>
    <xf numFmtId="166" fontId="67" fillId="31" borderId="22" xfId="2" applyFont="1" applyFill="1" applyBorder="1" applyAlignment="1">
      <alignment horizontal="center" vertical="center"/>
    </xf>
    <xf numFmtId="0" fontId="67" fillId="31" borderId="22" xfId="87" applyFont="1" applyFill="1" applyBorder="1" applyAlignment="1">
      <alignment horizontal="center" vertical="center"/>
    </xf>
    <xf numFmtId="166" fontId="67" fillId="31" borderId="1" xfId="2" applyFont="1" applyFill="1" applyBorder="1" applyAlignment="1">
      <alignment horizontal="center" vertical="center"/>
    </xf>
    <xf numFmtId="0" fontId="67" fillId="32" borderId="41" xfId="0" applyFont="1" applyFill="1" applyBorder="1" applyAlignment="1">
      <alignment horizontal="center" vertical="center" wrapText="1"/>
    </xf>
    <xf numFmtId="0" fontId="69" fillId="74" borderId="29" xfId="2" applyNumberFormat="1" applyFont="1" applyFill="1" applyBorder="1" applyAlignment="1">
      <alignment horizontal="left" vertical="center" wrapText="1"/>
    </xf>
    <xf numFmtId="0" fontId="69" fillId="74" borderId="29" xfId="2" applyNumberFormat="1" applyFont="1" applyFill="1" applyBorder="1" applyAlignment="1">
      <alignment horizontal="center" vertical="center" wrapText="1"/>
    </xf>
    <xf numFmtId="172" fontId="69" fillId="34" borderId="29" xfId="2" applyNumberFormat="1" applyFont="1" applyFill="1" applyBorder="1" applyAlignment="1">
      <alignment horizontal="center" vertical="center" wrapText="1"/>
    </xf>
    <xf numFmtId="0" fontId="69" fillId="34" borderId="29" xfId="2" applyNumberFormat="1" applyFont="1" applyFill="1" applyBorder="1" applyAlignment="1">
      <alignment horizontal="right" vertical="center" wrapText="1"/>
    </xf>
    <xf numFmtId="0" fontId="69" fillId="34" borderId="29" xfId="2" applyNumberFormat="1" applyFont="1" applyFill="1" applyBorder="1" applyAlignment="1">
      <alignment horizontal="left" vertical="center" wrapText="1"/>
    </xf>
    <xf numFmtId="0" fontId="101" fillId="0" borderId="41" xfId="0" applyFont="1" applyBorder="1" applyAlignment="1">
      <alignment horizontal="left" vertical="center" readingOrder="1"/>
    </xf>
    <xf numFmtId="49" fontId="101" fillId="0" borderId="41" xfId="0" applyNumberFormat="1" applyFont="1" applyBorder="1" applyAlignment="1">
      <alignment horizontal="left" vertical="center" readingOrder="1"/>
    </xf>
    <xf numFmtId="43" fontId="98" fillId="0" borderId="41" xfId="0" applyNumberFormat="1" applyFont="1" applyBorder="1"/>
    <xf numFmtId="0" fontId="60" fillId="32" borderId="15" xfId="87" applyFont="1" applyFill="1" applyBorder="1" applyAlignment="1">
      <alignment horizontal="center" vertical="center"/>
    </xf>
    <xf numFmtId="0" fontId="24" fillId="69" borderId="0" xfId="0" applyFont="1" applyFill="1" applyAlignment="1">
      <alignment horizontal="center"/>
    </xf>
    <xf numFmtId="166" fontId="24" fillId="69" borderId="0" xfId="2" applyFont="1" applyFill="1" applyBorder="1" applyAlignment="1">
      <alignment horizontal="center"/>
    </xf>
    <xf numFmtId="0" fontId="17" fillId="69" borderId="0" xfId="0" applyFont="1" applyFill="1"/>
    <xf numFmtId="168" fontId="17" fillId="69" borderId="0" xfId="2" applyNumberFormat="1" applyFont="1" applyFill="1" applyAlignment="1">
      <alignment horizontal="right"/>
    </xf>
    <xf numFmtId="2" fontId="0" fillId="0" borderId="0" xfId="0" applyNumberFormat="1"/>
    <xf numFmtId="0" fontId="102" fillId="0" borderId="41" xfId="0" applyFont="1" applyBorder="1"/>
    <xf numFmtId="0" fontId="67" fillId="72" borderId="15" xfId="87" applyFont="1" applyFill="1" applyBorder="1" applyAlignment="1">
      <alignment horizontal="center" vertical="center"/>
    </xf>
    <xf numFmtId="0" fontId="67" fillId="72" borderId="15" xfId="87" applyFont="1" applyFill="1" applyBorder="1" applyAlignment="1">
      <alignment horizontal="center" vertical="center" wrapText="1"/>
    </xf>
    <xf numFmtId="0" fontId="69" fillId="28" borderId="29" xfId="2" applyNumberFormat="1" applyFont="1" applyFill="1" applyBorder="1" applyAlignment="1">
      <alignment horizontal="center" vertical="center"/>
    </xf>
    <xf numFmtId="0" fontId="69" fillId="28" borderId="29" xfId="2" applyNumberFormat="1" applyFont="1" applyFill="1" applyBorder="1" applyAlignment="1">
      <alignment horizontal="left" vertical="center"/>
    </xf>
    <xf numFmtId="166" fontId="69" fillId="74" borderId="29" xfId="2" applyFont="1" applyFill="1" applyBorder="1" applyAlignment="1">
      <alignment horizontal="center" vertical="center"/>
    </xf>
    <xf numFmtId="166" fontId="69" fillId="34" borderId="29" xfId="2" applyFont="1" applyFill="1" applyBorder="1" applyAlignment="1">
      <alignment horizontal="center" vertical="center"/>
    </xf>
    <xf numFmtId="4" fontId="2" fillId="7" borderId="0" xfId="0" applyNumberFormat="1" applyFont="1" applyFill="1"/>
    <xf numFmtId="0" fontId="67" fillId="72" borderId="4" xfId="87" applyFont="1" applyFill="1" applyBorder="1" applyAlignment="1">
      <alignment horizontal="center" vertical="center"/>
    </xf>
    <xf numFmtId="0" fontId="67" fillId="72" borderId="2" xfId="87" applyFont="1" applyFill="1" applyBorder="1" applyAlignment="1">
      <alignment horizontal="center" vertical="center"/>
    </xf>
    <xf numFmtId="0" fontId="67" fillId="72" borderId="5" xfId="87" applyFont="1" applyFill="1" applyBorder="1" applyAlignment="1">
      <alignment horizontal="center" vertical="center"/>
    </xf>
    <xf numFmtId="3" fontId="0" fillId="0" borderId="0" xfId="2" applyNumberFormat="1" applyFont="1" applyAlignment="1">
      <alignment horizontal="center"/>
    </xf>
    <xf numFmtId="0" fontId="67" fillId="32" borderId="41" xfId="0" applyFont="1" applyFill="1" applyBorder="1" applyAlignment="1">
      <alignment horizontal="center" vertical="center" wrapText="1"/>
    </xf>
    <xf numFmtId="0" fontId="17" fillId="28" borderId="41" xfId="0" applyFont="1" applyFill="1" applyBorder="1" applyAlignment="1">
      <alignment horizontal="center" vertical="center"/>
    </xf>
    <xf numFmtId="0" fontId="84" fillId="32" borderId="4" xfId="0" applyFont="1" applyFill="1" applyBorder="1" applyAlignment="1">
      <alignment horizontal="center" vertical="center"/>
    </xf>
    <xf numFmtId="0" fontId="84" fillId="32" borderId="5" xfId="0" applyFont="1" applyFill="1" applyBorder="1" applyAlignment="1">
      <alignment horizontal="center" vertical="center"/>
    </xf>
    <xf numFmtId="0" fontId="84" fillId="32" borderId="2" xfId="0" applyFont="1" applyFill="1" applyBorder="1" applyAlignment="1">
      <alignment horizontal="center" vertical="center"/>
    </xf>
  </cellXfs>
  <cellStyles count="233">
    <cellStyle name="20% - Accent1" xfId="8" xr:uid="{00000000-0005-0000-0000-000000000000}"/>
    <cellStyle name="20% - Accent2" xfId="17" xr:uid="{00000000-0005-0000-0000-000001000000}"/>
    <cellStyle name="20% - Accent3" xfId="5" xr:uid="{00000000-0005-0000-0000-000002000000}"/>
    <cellStyle name="20% - Accent4" xfId="20" xr:uid="{00000000-0005-0000-0000-000003000000}"/>
    <cellStyle name="20% - Accent5" xfId="10" xr:uid="{00000000-0005-0000-0000-000004000000}"/>
    <cellStyle name="20% - Accent6" xfId="21" xr:uid="{00000000-0005-0000-0000-000005000000}"/>
    <cellStyle name="20% - Ênfase1" xfId="159" builtinId="30" customBuiltin="1"/>
    <cellStyle name="20% - Ênfase1 2" xfId="11" xr:uid="{00000000-0005-0000-0000-000007000000}"/>
    <cellStyle name="20% - Ênfase1 3" xfId="192" xr:uid="{34C509DE-53F9-4D16-B3CA-F3F0CF9C87E8}"/>
    <cellStyle name="20% - Ênfase1 4" xfId="215" xr:uid="{84D0FE47-7FA1-4268-A018-B6EAE1F77A1E}"/>
    <cellStyle name="20% - Ênfase2" xfId="163" builtinId="34" customBuiltin="1"/>
    <cellStyle name="20% - Ênfase2 2" xfId="22" xr:uid="{00000000-0005-0000-0000-000009000000}"/>
    <cellStyle name="20% - Ênfase2 3" xfId="195" xr:uid="{EA732622-B88D-4B2A-86EE-C9BEDEB81885}"/>
    <cellStyle name="20% - Ênfase2 4" xfId="218" xr:uid="{124506C2-B4D6-4878-AF35-12025336A11C}"/>
    <cellStyle name="20% - Ênfase3" xfId="167" builtinId="38" customBuiltin="1"/>
    <cellStyle name="20% - Ênfase3 2" xfId="23" xr:uid="{00000000-0005-0000-0000-00000B000000}"/>
    <cellStyle name="20% - Ênfase3 3" xfId="198" xr:uid="{E4EFBD7B-93AB-41AD-BC65-628472D95226}"/>
    <cellStyle name="20% - Ênfase3 4" xfId="221" xr:uid="{1D30160E-42B3-4C30-B193-3C40E54BB167}"/>
    <cellStyle name="20% - Ênfase4" xfId="171" builtinId="42" customBuiltin="1"/>
    <cellStyle name="20% - Ênfase4 2" xfId="16" xr:uid="{00000000-0005-0000-0000-00000D000000}"/>
    <cellStyle name="20% - Ênfase4 3" xfId="201" xr:uid="{55C6D635-192E-4804-BCB1-965DB0BB93A4}"/>
    <cellStyle name="20% - Ênfase4 4" xfId="224" xr:uid="{C989AB77-AAE8-4D8D-8B66-B03F2644CB57}"/>
    <cellStyle name="20% - Ênfase5" xfId="175" builtinId="46" customBuiltin="1"/>
    <cellStyle name="20% - Ênfase5 2" xfId="14" xr:uid="{00000000-0005-0000-0000-00000F000000}"/>
    <cellStyle name="20% - Ênfase5 3" xfId="204" xr:uid="{CC84EF34-8541-45E0-96B3-6E9D2DFCD680}"/>
    <cellStyle name="20% - Ênfase5 4" xfId="227" xr:uid="{6C0E4EF6-505E-433F-9193-E0BFC209D163}"/>
    <cellStyle name="20% - Ênfase6" xfId="179" builtinId="50" customBuiltin="1"/>
    <cellStyle name="20% - Ênfase6 2" xfId="18" xr:uid="{00000000-0005-0000-0000-000011000000}"/>
    <cellStyle name="20% - Ênfase6 3" xfId="207" xr:uid="{303DD18A-92C4-4B03-AA9F-F811F792784D}"/>
    <cellStyle name="20% - Ênfase6 4" xfId="230" xr:uid="{720EB02B-0A6E-4FDC-9F42-ADD01B801C79}"/>
    <cellStyle name="40% - Accent1" xfId="1" xr:uid="{00000000-0005-0000-0000-000012000000}"/>
    <cellStyle name="40% - Accent2" xfId="25" xr:uid="{00000000-0005-0000-0000-000013000000}"/>
    <cellStyle name="40% - Accent3" xfId="26" xr:uid="{00000000-0005-0000-0000-000014000000}"/>
    <cellStyle name="40% - Accent4" xfId="27" xr:uid="{00000000-0005-0000-0000-000015000000}"/>
    <cellStyle name="40% - Accent5" xfId="15" xr:uid="{00000000-0005-0000-0000-000016000000}"/>
    <cellStyle name="40% - Accent6" xfId="28" xr:uid="{00000000-0005-0000-0000-000017000000}"/>
    <cellStyle name="40% - Ênfase1" xfId="160" builtinId="31" customBuiltin="1"/>
    <cellStyle name="40% - Ênfase1 2" xfId="29" xr:uid="{00000000-0005-0000-0000-000019000000}"/>
    <cellStyle name="40% - Ênfase1 3" xfId="193" xr:uid="{BEDCE95E-6125-4586-ACBA-330C40B24EB5}"/>
    <cellStyle name="40% - Ênfase1 4" xfId="216" xr:uid="{4AF27A16-AC4F-49AB-80DE-A1B8D24EE215}"/>
    <cellStyle name="40% - Ênfase2" xfId="164" builtinId="35" customBuiltin="1"/>
    <cellStyle name="40% - Ênfase2 2" xfId="30" xr:uid="{00000000-0005-0000-0000-00001B000000}"/>
    <cellStyle name="40% - Ênfase2 3" xfId="196" xr:uid="{C05D6447-40E8-438C-BAC6-A7DF7F1EFDE4}"/>
    <cellStyle name="40% - Ênfase2 4" xfId="219" xr:uid="{C0877257-165C-4D28-A530-E5EAD690719E}"/>
    <cellStyle name="40% - Ênfase3" xfId="168" builtinId="39" customBuiltin="1"/>
    <cellStyle name="40% - Ênfase3 2" xfId="31" xr:uid="{00000000-0005-0000-0000-00001D000000}"/>
    <cellStyle name="40% - Ênfase3 3" xfId="199" xr:uid="{B48B522A-CAE6-4A07-A80A-6520FA4DFFA5}"/>
    <cellStyle name="40% - Ênfase3 4" xfId="222" xr:uid="{4815B084-D94E-42D3-AD14-3A7D85E7FB3A}"/>
    <cellStyle name="40% - Ênfase4" xfId="172" builtinId="43" customBuiltin="1"/>
    <cellStyle name="40% - Ênfase4 2" xfId="32" xr:uid="{00000000-0005-0000-0000-00001F000000}"/>
    <cellStyle name="40% - Ênfase4 3" xfId="202" xr:uid="{1EF46243-A242-47B8-831D-84E4FA2322AC}"/>
    <cellStyle name="40% - Ênfase4 4" xfId="225" xr:uid="{FE7AE462-6C51-4172-A248-53D3DF760F84}"/>
    <cellStyle name="40% - Ênfase5" xfId="176" builtinId="47" customBuiltin="1"/>
    <cellStyle name="40% - Ênfase5 2" xfId="33" xr:uid="{00000000-0005-0000-0000-000021000000}"/>
    <cellStyle name="40% - Ênfase5 3" xfId="205" xr:uid="{EEF4EC42-B6E5-46EC-9CC2-712BD2C989BC}"/>
    <cellStyle name="40% - Ênfase5 4" xfId="228" xr:uid="{E7F61398-C32E-478D-BBA5-2BEAA3B438C6}"/>
    <cellStyle name="40% - Ênfase6" xfId="180" builtinId="51" customBuiltin="1"/>
    <cellStyle name="40% - Ênfase6 2" xfId="35" xr:uid="{00000000-0005-0000-0000-000023000000}"/>
    <cellStyle name="40% - Ênfase6 3" xfId="208" xr:uid="{540CAE84-7E78-4CF4-9B34-81BB5A9296FE}"/>
    <cellStyle name="40% - Ênfase6 4" xfId="231" xr:uid="{9BB3CB82-E620-4F49-88F9-18AA4D17D2EA}"/>
    <cellStyle name="60% - Accent1" xfId="36" xr:uid="{00000000-0005-0000-0000-000024000000}"/>
    <cellStyle name="60% - Accent2" xfId="37" xr:uid="{00000000-0005-0000-0000-000025000000}"/>
    <cellStyle name="60% - Accent3" xfId="38" xr:uid="{00000000-0005-0000-0000-000026000000}"/>
    <cellStyle name="60% - Accent4" xfId="39" xr:uid="{00000000-0005-0000-0000-000027000000}"/>
    <cellStyle name="60% - Accent5" xfId="40" xr:uid="{00000000-0005-0000-0000-000028000000}"/>
    <cellStyle name="60% - Accent6" xfId="42" xr:uid="{00000000-0005-0000-0000-000029000000}"/>
    <cellStyle name="60% - Ênfase1" xfId="161" builtinId="32" customBuiltin="1"/>
    <cellStyle name="60% - Ênfase1 2" xfId="12" xr:uid="{00000000-0005-0000-0000-00002B000000}"/>
    <cellStyle name="60% - Ênfase1 3" xfId="194" xr:uid="{B5F694BF-A7BE-44B7-957C-4A3C834FFA00}"/>
    <cellStyle name="60% - Ênfase1 4" xfId="217" xr:uid="{9C1DEF34-D362-4B21-BDDB-B825D48E74EC}"/>
    <cellStyle name="60% - Ênfase2" xfId="165" builtinId="36" customBuiltin="1"/>
    <cellStyle name="60% - Ênfase2 2" xfId="43" xr:uid="{00000000-0005-0000-0000-00002D000000}"/>
    <cellStyle name="60% - Ênfase2 3" xfId="197" xr:uid="{5238BBF3-AE9B-4153-855A-5DD19557B97D}"/>
    <cellStyle name="60% - Ênfase2 4" xfId="220" xr:uid="{BDA29C41-0CF2-440F-B3E7-34C3B8806F24}"/>
    <cellStyle name="60% - Ênfase3" xfId="169" builtinId="40" customBuiltin="1"/>
    <cellStyle name="60% - Ênfase3 2" xfId="44" xr:uid="{00000000-0005-0000-0000-00002F000000}"/>
    <cellStyle name="60% - Ênfase3 3" xfId="200" xr:uid="{08C98023-D5EA-4A98-9577-FA44F09A1FC6}"/>
    <cellStyle name="60% - Ênfase3 4" xfId="223" xr:uid="{494B91F4-4997-43CD-96C6-5215E142BF4C}"/>
    <cellStyle name="60% - Ênfase4" xfId="173" builtinId="44" customBuiltin="1"/>
    <cellStyle name="60% - Ênfase4 2" xfId="45" xr:uid="{00000000-0005-0000-0000-000031000000}"/>
    <cellStyle name="60% - Ênfase4 3" xfId="203" xr:uid="{07D7AF84-D7D9-4C18-8333-BA9F39F7D3FD}"/>
    <cellStyle name="60% - Ênfase4 4" xfId="226" xr:uid="{28C91EBF-0A82-4322-97C2-3D9CB00C6DEF}"/>
    <cellStyle name="60% - Ênfase5" xfId="177" builtinId="48" customBuiltin="1"/>
    <cellStyle name="60% - Ênfase5 2" xfId="46" xr:uid="{00000000-0005-0000-0000-000033000000}"/>
    <cellStyle name="60% - Ênfase5 3" xfId="206" xr:uid="{EBFCD09E-ED0D-4ED2-B2D7-2EE5FE140C6A}"/>
    <cellStyle name="60% - Ênfase5 4" xfId="229" xr:uid="{8F856343-8F5C-4A4D-9DD8-CE83DE5F6E2C}"/>
    <cellStyle name="60% - Ênfase6" xfId="181" builtinId="52" customBuiltin="1"/>
    <cellStyle name="60% - Ênfase6 2" xfId="47" xr:uid="{00000000-0005-0000-0000-000035000000}"/>
    <cellStyle name="60% - Ênfase6 3" xfId="209" xr:uid="{C734708F-7685-41DB-A54C-53D206B431E2}"/>
    <cellStyle name="60% - Ênfase6 4" xfId="232" xr:uid="{BDADC3A3-E315-4206-904B-96F50BD91DB0}"/>
    <cellStyle name="Accent1" xfId="48" xr:uid="{00000000-0005-0000-0000-000036000000}"/>
    <cellStyle name="Accent2" xfId="49" xr:uid="{00000000-0005-0000-0000-000037000000}"/>
    <cellStyle name="Accent3" xfId="50" xr:uid="{00000000-0005-0000-0000-000038000000}"/>
    <cellStyle name="Accent4" xfId="51" xr:uid="{00000000-0005-0000-0000-000039000000}"/>
    <cellStyle name="Accent5" xfId="52" xr:uid="{00000000-0005-0000-0000-00003A000000}"/>
    <cellStyle name="Accent6" xfId="53" xr:uid="{00000000-0005-0000-0000-00003B000000}"/>
    <cellStyle name="Bad" xfId="54" xr:uid="{00000000-0005-0000-0000-00003C000000}"/>
    <cellStyle name="Bom" xfId="147" builtinId="26" customBuiltin="1"/>
    <cellStyle name="Bom 2" xfId="55" xr:uid="{00000000-0005-0000-0000-00003E000000}"/>
    <cellStyle name="Calculation" xfId="56" xr:uid="{00000000-0005-0000-0000-00003F000000}"/>
    <cellStyle name="Calculation 2" xfId="123" xr:uid="{00000000-0005-0000-0000-000040000000}"/>
    <cellStyle name="Cálculo" xfId="152" builtinId="22" customBuiltin="1"/>
    <cellStyle name="Cálculo 2" xfId="6" xr:uid="{00000000-0005-0000-0000-000042000000}"/>
    <cellStyle name="Cálculo 2 2" xfId="120" xr:uid="{00000000-0005-0000-0000-000043000000}"/>
    <cellStyle name="Célula de Verificação" xfId="154" builtinId="23" customBuiltin="1"/>
    <cellStyle name="Célula de Verificação 2" xfId="9" xr:uid="{00000000-0005-0000-0000-000045000000}"/>
    <cellStyle name="Célula Vinculada" xfId="153" builtinId="24" customBuiltin="1"/>
    <cellStyle name="Célula Vinculada 2" xfId="57" xr:uid="{00000000-0005-0000-0000-000047000000}"/>
    <cellStyle name="Check Cell" xfId="59" xr:uid="{00000000-0005-0000-0000-000048000000}"/>
    <cellStyle name="Ênfase1" xfId="158" builtinId="29" customBuiltin="1"/>
    <cellStyle name="Ênfase1 2" xfId="60" xr:uid="{00000000-0005-0000-0000-00004A000000}"/>
    <cellStyle name="Ênfase2" xfId="162" builtinId="33" customBuiltin="1"/>
    <cellStyle name="Ênfase2 2" xfId="41" xr:uid="{00000000-0005-0000-0000-00004C000000}"/>
    <cellStyle name="Ênfase3" xfId="166" builtinId="37" customBuiltin="1"/>
    <cellStyle name="Ênfase3 2" xfId="61" xr:uid="{00000000-0005-0000-0000-00004E000000}"/>
    <cellStyle name="Ênfase4" xfId="170" builtinId="41" customBuiltin="1"/>
    <cellStyle name="Ênfase4 2" xfId="62" xr:uid="{00000000-0005-0000-0000-000050000000}"/>
    <cellStyle name="Ênfase5" xfId="174" builtinId="45" customBuiltin="1"/>
    <cellStyle name="Ênfase5 2" xfId="63" xr:uid="{00000000-0005-0000-0000-000052000000}"/>
    <cellStyle name="Ênfase6" xfId="178" builtinId="49" customBuiltin="1"/>
    <cellStyle name="Ênfase6 2" xfId="64" xr:uid="{00000000-0005-0000-0000-000054000000}"/>
    <cellStyle name="Entrada" xfId="150" builtinId="20" customBuiltin="1"/>
    <cellStyle name="Entrada 2" xfId="65" xr:uid="{00000000-0005-0000-0000-000056000000}"/>
    <cellStyle name="Entrada 2 2" xfId="124" xr:uid="{00000000-0005-0000-0000-000057000000}"/>
    <cellStyle name="Explanatory Text" xfId="66" xr:uid="{00000000-0005-0000-0000-000058000000}"/>
    <cellStyle name="Good" xfId="67" xr:uid="{00000000-0005-0000-0000-000059000000}"/>
    <cellStyle name="Heading 1" xfId="68" xr:uid="{00000000-0005-0000-0000-00005A000000}"/>
    <cellStyle name="Heading 2" xfId="69" xr:uid="{00000000-0005-0000-0000-00005B000000}"/>
    <cellStyle name="Heading 3" xfId="70" xr:uid="{00000000-0005-0000-0000-00005C000000}"/>
    <cellStyle name="Heading 4" xfId="71" xr:uid="{00000000-0005-0000-0000-00005D000000}"/>
    <cellStyle name="Hiperlink 2" xfId="184" xr:uid="{00000000-0005-0000-0000-00005E000000}"/>
    <cellStyle name="Incorreto 2" xfId="72" xr:uid="{00000000-0005-0000-0000-000060000000}"/>
    <cellStyle name="Input" xfId="34" xr:uid="{00000000-0005-0000-0000-000061000000}"/>
    <cellStyle name="Input 2" xfId="122" xr:uid="{00000000-0005-0000-0000-000062000000}"/>
    <cellStyle name="Linked Cell" xfId="73" xr:uid="{00000000-0005-0000-0000-000063000000}"/>
    <cellStyle name="Moeda" xfId="139" builtinId="4"/>
    <cellStyle name="Moeda 2" xfId="74" xr:uid="{00000000-0005-0000-0000-000065000000}"/>
    <cellStyle name="Moeda 3" xfId="121" xr:uid="{00000000-0005-0000-0000-000066000000}"/>
    <cellStyle name="Moeda 4" xfId="188" xr:uid="{00000000-0005-0000-0000-000067000000}"/>
    <cellStyle name="Neutra 2" xfId="75" xr:uid="{00000000-0005-0000-0000-000069000000}"/>
    <cellStyle name="Neutral" xfId="76" xr:uid="{00000000-0005-0000-0000-00006A000000}"/>
    <cellStyle name="Neutro" xfId="149" builtinId="28" customBuiltin="1"/>
    <cellStyle name="Neutro 2" xfId="190" xr:uid="{CD719591-0689-449C-A682-F398D203A9EE}"/>
    <cellStyle name="Normal" xfId="0" builtinId="0"/>
    <cellStyle name="Normal 10" xfId="137" xr:uid="{00000000-0005-0000-0000-00006C000000}"/>
    <cellStyle name="Normal 11" xfId="78" xr:uid="{00000000-0005-0000-0000-00006D000000}"/>
    <cellStyle name="Normal 12" xfId="138" xr:uid="{00000000-0005-0000-0000-00006E000000}"/>
    <cellStyle name="Normal 13" xfId="141" xr:uid="{00000000-0005-0000-0000-00006F000000}"/>
    <cellStyle name="Normal 14" xfId="182" xr:uid="{00000000-0005-0000-0000-000070000000}"/>
    <cellStyle name="Normal 15" xfId="187" xr:uid="{00000000-0005-0000-0000-000071000000}"/>
    <cellStyle name="Normal 16" xfId="189" xr:uid="{83AC065E-6B43-4CCB-B3B2-743B4E075F42}"/>
    <cellStyle name="Normal 17" xfId="210" xr:uid="{E8B261B2-6166-4DB9-9D87-A5512E6A1307}"/>
    <cellStyle name="Normal 18" xfId="211" xr:uid="{0FA1AB9A-D0D6-4763-AA75-1E72471B526E}"/>
    <cellStyle name="Normal 19" xfId="212" xr:uid="{FF82B4F0-6EA1-488D-AE72-CF15E88DE297}"/>
    <cellStyle name="Normal 2" xfId="58" xr:uid="{00000000-0005-0000-0000-000072000000}"/>
    <cellStyle name="Normal 2 2" xfId="79" xr:uid="{00000000-0005-0000-0000-000073000000}"/>
    <cellStyle name="Normal 2 3" xfId="13" xr:uid="{00000000-0005-0000-0000-000074000000}"/>
    <cellStyle name="Normal 2 3 2" xfId="80" xr:uid="{00000000-0005-0000-0000-000075000000}"/>
    <cellStyle name="Normal 2 3 3" xfId="4" xr:uid="{00000000-0005-0000-0000-000076000000}"/>
    <cellStyle name="Normal 2 4" xfId="81" xr:uid="{00000000-0005-0000-0000-000077000000}"/>
    <cellStyle name="Normal 2 5" xfId="82" xr:uid="{00000000-0005-0000-0000-000078000000}"/>
    <cellStyle name="Normal 2 6" xfId="83" xr:uid="{00000000-0005-0000-0000-000079000000}"/>
    <cellStyle name="Normal 2 7" xfId="84" xr:uid="{00000000-0005-0000-0000-00007A000000}"/>
    <cellStyle name="Normal 2 8" xfId="85" xr:uid="{00000000-0005-0000-0000-00007B000000}"/>
    <cellStyle name="Normal 2 9" xfId="86" xr:uid="{00000000-0005-0000-0000-00007C000000}"/>
    <cellStyle name="Normal 3" xfId="87" xr:uid="{00000000-0005-0000-0000-00007D000000}"/>
    <cellStyle name="Normal 3 2" xfId="7" xr:uid="{00000000-0005-0000-0000-00007E000000}"/>
    <cellStyle name="Normal 3 3" xfId="19" xr:uid="{00000000-0005-0000-0000-00007F000000}"/>
    <cellStyle name="Normal 3 3 2" xfId="88" xr:uid="{00000000-0005-0000-0000-000080000000}"/>
    <cellStyle name="Normal 3 3 3" xfId="89" xr:uid="{00000000-0005-0000-0000-000081000000}"/>
    <cellStyle name="Normal 4" xfId="90" xr:uid="{00000000-0005-0000-0000-000082000000}"/>
    <cellStyle name="Normal 4 2" xfId="125" xr:uid="{00000000-0005-0000-0000-000083000000}"/>
    <cellStyle name="Normal 5" xfId="112" xr:uid="{00000000-0005-0000-0000-000084000000}"/>
    <cellStyle name="Normal 5 2" xfId="133" xr:uid="{00000000-0005-0000-0000-000085000000}"/>
    <cellStyle name="Normal 6" xfId="114" xr:uid="{00000000-0005-0000-0000-000086000000}"/>
    <cellStyle name="Normal 6 2" xfId="134" xr:uid="{00000000-0005-0000-0000-000087000000}"/>
    <cellStyle name="Normal 7" xfId="116" xr:uid="{00000000-0005-0000-0000-000088000000}"/>
    <cellStyle name="Normal 7 2" xfId="136" xr:uid="{00000000-0005-0000-0000-000089000000}"/>
    <cellStyle name="Normal 72" xfId="185" xr:uid="{00000000-0005-0000-0000-00008A000000}"/>
    <cellStyle name="Normal 8" xfId="118" xr:uid="{00000000-0005-0000-0000-00008B000000}"/>
    <cellStyle name="Normal 9" xfId="117" xr:uid="{00000000-0005-0000-0000-00008C000000}"/>
    <cellStyle name="Normal 90" xfId="140" xr:uid="{00000000-0005-0000-0000-00008D000000}"/>
    <cellStyle name="Nota 2" xfId="91" xr:uid="{00000000-0005-0000-0000-00008E000000}"/>
    <cellStyle name="Nota 2 2" xfId="126" xr:uid="{00000000-0005-0000-0000-00008F000000}"/>
    <cellStyle name="Nota 3" xfId="183" xr:uid="{00000000-0005-0000-0000-000090000000}"/>
    <cellStyle name="Nota 4" xfId="191" xr:uid="{CA962C78-B5DE-42FB-9434-0919AC7D67A4}"/>
    <cellStyle name="Nota 5" xfId="214" xr:uid="{89809461-9839-4783-B81D-E1E2F3F6FE1E}"/>
    <cellStyle name="Note" xfId="92" xr:uid="{00000000-0005-0000-0000-000091000000}"/>
    <cellStyle name="Note 2" xfId="127" xr:uid="{00000000-0005-0000-0000-000092000000}"/>
    <cellStyle name="Output" xfId="93" xr:uid="{00000000-0005-0000-0000-000093000000}"/>
    <cellStyle name="Output 2" xfId="128" xr:uid="{00000000-0005-0000-0000-000094000000}"/>
    <cellStyle name="Porcentagem" xfId="3" builtinId="5"/>
    <cellStyle name="Porcentagem 2" xfId="94" xr:uid="{00000000-0005-0000-0000-000096000000}"/>
    <cellStyle name="Porcentagem 3" xfId="24" xr:uid="{00000000-0005-0000-0000-000097000000}"/>
    <cellStyle name="Porcentagem 3 2" xfId="95" xr:uid="{00000000-0005-0000-0000-000098000000}"/>
    <cellStyle name="Porcentagem 3 3" xfId="97" xr:uid="{00000000-0005-0000-0000-000099000000}"/>
    <cellStyle name="Ruim" xfId="148" builtinId="27" customBuiltin="1"/>
    <cellStyle name="Saída" xfId="151" builtinId="21" customBuiltin="1"/>
    <cellStyle name="Saída 2" xfId="98" xr:uid="{00000000-0005-0000-0000-00009B000000}"/>
    <cellStyle name="Saída 2 2" xfId="129" xr:uid="{00000000-0005-0000-0000-00009C000000}"/>
    <cellStyle name="Separador de milhares 10" xfId="186" xr:uid="{00000000-0005-0000-0000-00009D000000}"/>
    <cellStyle name="Separador de milhares 2" xfId="99" xr:uid="{00000000-0005-0000-0000-00009E000000}"/>
    <cellStyle name="Separador de milhares 2 2" xfId="77" xr:uid="{00000000-0005-0000-0000-00009F000000}"/>
    <cellStyle name="Separador de milhares 2 3" xfId="113" xr:uid="{00000000-0005-0000-0000-0000A0000000}"/>
    <cellStyle name="Separador de milhares 3" xfId="100" xr:uid="{00000000-0005-0000-0000-0000A1000000}"/>
    <cellStyle name="Separador de milhares 4" xfId="102" xr:uid="{00000000-0005-0000-0000-0000A2000000}"/>
    <cellStyle name="Separador de milhares 4 2" xfId="130" xr:uid="{00000000-0005-0000-0000-0000A3000000}"/>
    <cellStyle name="Separador de milhares 5" xfId="115" xr:uid="{00000000-0005-0000-0000-0000A4000000}"/>
    <cellStyle name="Separador de milhares 5 2" xfId="135" xr:uid="{00000000-0005-0000-0000-0000A5000000}"/>
    <cellStyle name="Separador de milhares 6" xfId="119" xr:uid="{00000000-0005-0000-0000-0000A6000000}"/>
    <cellStyle name="Texto de Aviso" xfId="155" builtinId="11" customBuiltin="1"/>
    <cellStyle name="Texto de Aviso 2" xfId="103" xr:uid="{00000000-0005-0000-0000-0000A8000000}"/>
    <cellStyle name="Texto Explicativo" xfId="156" builtinId="53" customBuiltin="1"/>
    <cellStyle name="Texto Explicativo 2" xfId="104" xr:uid="{00000000-0005-0000-0000-0000AA000000}"/>
    <cellStyle name="Title" xfId="105" xr:uid="{00000000-0005-0000-0000-0000AB000000}"/>
    <cellStyle name="Título" xfId="142" builtinId="15" customBuiltin="1"/>
    <cellStyle name="Título 1" xfId="143" builtinId="16" customBuiltin="1"/>
    <cellStyle name="Título 1 2" xfId="106" xr:uid="{00000000-0005-0000-0000-0000AE000000}"/>
    <cellStyle name="Título 2" xfId="144" builtinId="17" customBuiltin="1"/>
    <cellStyle name="Título 2 2" xfId="107" xr:uid="{00000000-0005-0000-0000-0000B0000000}"/>
    <cellStyle name="Título 3" xfId="145" builtinId="18" customBuiltin="1"/>
    <cellStyle name="Título 3 2" xfId="101" xr:uid="{00000000-0005-0000-0000-0000B2000000}"/>
    <cellStyle name="Título 4" xfId="146" builtinId="19" customBuiltin="1"/>
    <cellStyle name="Título 4 2" xfId="108" xr:uid="{00000000-0005-0000-0000-0000B4000000}"/>
    <cellStyle name="Título 5" xfId="96" xr:uid="{00000000-0005-0000-0000-0000B5000000}"/>
    <cellStyle name="Total" xfId="157" builtinId="25" customBuiltin="1"/>
    <cellStyle name="Total 2" xfId="109" xr:uid="{00000000-0005-0000-0000-0000B7000000}"/>
    <cellStyle name="Total 2 2" xfId="131" xr:uid="{00000000-0005-0000-0000-0000B8000000}"/>
    <cellStyle name="Vírgula" xfId="2" builtinId="3"/>
    <cellStyle name="Vírgula 2" xfId="110" xr:uid="{00000000-0005-0000-0000-0000BA000000}"/>
    <cellStyle name="Vírgula 2 2" xfId="132" xr:uid="{00000000-0005-0000-0000-0000BB000000}"/>
    <cellStyle name="Vírgula 3" xfId="213" xr:uid="{23B68AF1-BF76-4DA2-A0CE-8BCF928A8204}"/>
    <cellStyle name="Warning Text" xfId="111" xr:uid="{00000000-0005-0000-0000-0000B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(* #,##0.00_);_(* \(#,##0.00\);_(* &quot;-&quot;??_);_(@_)"/>
    </dxf>
  </dxfs>
  <tableStyles count="0" defaultTableStyle="TableStyleMedium9" defaultPivotStyle="PivotStyleLight16"/>
  <colors>
    <mruColors>
      <color rgb="FFF74D00"/>
      <color rgb="FF213D93"/>
      <color rgb="FF9966FF"/>
      <color rgb="FFFFFFFF"/>
      <color rgb="FFCC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vn_financeiro_2.0\bases\plano_carreiras\plano_cargos_salarios.xlsx" TargetMode="External"/><Relationship Id="rId1" Type="http://schemas.openxmlformats.org/officeDocument/2006/relationships/externalLinkPath" Target="/svn_financeiro_2.0/bases/plano_carreiras/plano_cargos_sal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_macedo\Desktop\area_51\unimed_desconto_jan2026.xlsx" TargetMode="External"/><Relationship Id="rId1" Type="http://schemas.openxmlformats.org/officeDocument/2006/relationships/externalLinkPath" Target="unimed_desconto_jan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_macedo\Desktop\area_51\bradesco_012026.xlsx" TargetMode="External"/><Relationship Id="rId1" Type="http://schemas.openxmlformats.org/officeDocument/2006/relationships/externalLinkPath" Target="bradesco_01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_macedo\Desktop\area_51\bradesco_dental_012026.xlsx" TargetMode="External"/><Relationship Id="rId1" Type="http://schemas.openxmlformats.org/officeDocument/2006/relationships/externalLinkPath" Target="bradesco_dental_01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vn_financeiro_2.0\bases\cadastro\dados_colaboradores.xlsx" TargetMode="External"/><Relationship Id="rId1" Type="http://schemas.openxmlformats.org/officeDocument/2006/relationships/externalLinkPath" Target="/svn_financeiro_2.0/bases/cadastro/dados_colaborador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adf_dp\folha_pagamento\2023\042023\provisoes\provisao_de_13_salario.xls" TargetMode="External"/><Relationship Id="rId1" Type="http://schemas.openxmlformats.org/officeDocument/2006/relationships/externalLinkPath" Target="/gadf_dp/folha_pagamento/2023/042023/provisoes/provisao_de_13_salario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adf_dp\folha_pagamento\2023\042023\provisoes\provisao_de_ferias.xls" TargetMode="External"/><Relationship Id="rId1" Type="http://schemas.openxmlformats.org/officeDocument/2006/relationships/externalLinkPath" Target="/gadf_dp/folha_pagamento/2023/042023/provisoes/provisao_de_feria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adf_dp\folha_pagamento\2023\042023\listagens\planilha_de_f&#233;rias_rateio.xls" TargetMode="External"/><Relationship Id="rId1" Type="http://schemas.openxmlformats.org/officeDocument/2006/relationships/externalLinkPath" Target="/gadf_dp/folha_pagamento/2023/042023/listagens/planilha_de_f&#233;rias_rateio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df_dp\planilhas_descontos\2024\082024\desconto_beneficios_fortaleza_08_2024.xlsx" TargetMode="External"/><Relationship Id="rId1" Type="http://schemas.openxmlformats.org/officeDocument/2006/relationships/externalLinkPath" Target="/gadf_dp/planilhas_descontos/2024/082024/desconto_beneficios_fortaleza_08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os_atlantico"/>
      <sheetName val="funções_atlantico"/>
      <sheetName val="tabela_salarial"/>
      <sheetName val="niveis_estagiarios"/>
      <sheetName val="dicionário_niveis"/>
    </sheetNames>
    <sheetDataSet>
      <sheetData sheetId="0">
        <row r="8">
          <cell r="B8" t="str">
            <v>Agente de vendas</v>
          </cell>
          <cell r="H8" t="str">
            <v>Apoio</v>
          </cell>
        </row>
        <row r="9">
          <cell r="B9" t="str">
            <v>Analista administrativo</v>
          </cell>
          <cell r="H9" t="str">
            <v>Operacional Avanti</v>
          </cell>
        </row>
        <row r="10">
          <cell r="B10" t="str">
            <v>Analista administrativo financeiro</v>
          </cell>
          <cell r="H10" t="str">
            <v>Executivo Avanti</v>
          </cell>
        </row>
        <row r="11">
          <cell r="B11" t="str">
            <v>Analista contábil</v>
          </cell>
          <cell r="H11" t="str">
            <v>Pesquisa e Tecnologia</v>
          </cell>
        </row>
        <row r="12">
          <cell r="B12" t="str">
            <v>Analista de automação</v>
          </cell>
          <cell r="H12" t="str">
            <v>Gestão Pedagógica</v>
          </cell>
        </row>
        <row r="13">
          <cell r="B13" t="str">
            <v>Analista de Compras</v>
          </cell>
          <cell r="H13" t="str">
            <v>Gestão</v>
          </cell>
        </row>
        <row r="14">
          <cell r="B14" t="str">
            <v>Analista de inovação</v>
          </cell>
          <cell r="H14" t="str">
            <v>Administrativo Avanti</v>
          </cell>
        </row>
        <row r="15">
          <cell r="B15" t="str">
            <v>Analista de marketing</v>
          </cell>
        </row>
        <row r="16">
          <cell r="B16" t="str">
            <v>Analista de negócios</v>
          </cell>
        </row>
        <row r="17">
          <cell r="B17" t="str">
            <v>Analista de pessoas e cultura</v>
          </cell>
        </row>
        <row r="18">
          <cell r="B18" t="str">
            <v>Analista de processos</v>
          </cell>
        </row>
        <row r="19">
          <cell r="B19" t="str">
            <v>Analista de riscos e compliance</v>
          </cell>
        </row>
        <row r="20">
          <cell r="B20" t="str">
            <v>Analista de segurança da informação</v>
          </cell>
        </row>
        <row r="21">
          <cell r="B21" t="str">
            <v>Analista de proteção de dados</v>
          </cell>
        </row>
        <row r="22">
          <cell r="B22" t="str">
            <v>Analista de sistemas</v>
          </cell>
        </row>
        <row r="23">
          <cell r="B23" t="str">
            <v>Analista de suporte de TI</v>
          </cell>
        </row>
        <row r="24">
          <cell r="B24" t="str">
            <v>Analista Educacional</v>
          </cell>
        </row>
        <row r="25">
          <cell r="B25" t="str">
            <v>Assistente administrativo</v>
          </cell>
        </row>
        <row r="26">
          <cell r="B26" t="str">
            <v>Assistente Comercial</v>
          </cell>
        </row>
        <row r="27">
          <cell r="B27" t="str">
            <v>Assistente de pessoas e cultura</v>
          </cell>
        </row>
        <row r="28">
          <cell r="B28" t="str">
            <v>Auxiliar de almoxarifado</v>
          </cell>
        </row>
        <row r="29">
          <cell r="B29" t="str">
            <v>Consultor de vendas</v>
          </cell>
        </row>
        <row r="30">
          <cell r="B30" t="str">
            <v>Coordenador administrativo</v>
          </cell>
        </row>
        <row r="31">
          <cell r="B31" t="str">
            <v>Coordenador Comercial</v>
          </cell>
        </row>
        <row r="32">
          <cell r="B32" t="str">
            <v>Coordenador de arquitetura de soluções</v>
          </cell>
        </row>
        <row r="33">
          <cell r="B33" t="str">
            <v>Coordenador de comunicação e marketing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med"/>
      <sheetName val="planos"/>
      <sheetName val="tabelas"/>
    </sheetNames>
    <sheetDataSet>
      <sheetData sheetId="0">
        <row r="1">
          <cell r="AJ1">
            <v>24839.420000000009</v>
          </cell>
          <cell r="AP1">
            <v>19897.653316269818</v>
          </cell>
          <cell r="AQ1">
            <v>4941.7666837301804</v>
          </cell>
        </row>
        <row r="2">
          <cell r="AJ2" t="str">
            <v>Total</v>
          </cell>
          <cell r="AL2" t="str">
            <v>Matricula Titular</v>
          </cell>
          <cell r="AP2" t="str">
            <v>CUSTO ATLANTICO</v>
          </cell>
          <cell r="AQ2" t="str">
            <v>DESCONTO COLABORADOR</v>
          </cell>
        </row>
        <row r="3">
          <cell r="AJ3">
            <v>694.48</v>
          </cell>
          <cell r="AL3">
            <v>1</v>
          </cell>
          <cell r="AP3">
            <v>590.30889898038652</v>
          </cell>
          <cell r="AQ3">
            <v>104.1711010196135</v>
          </cell>
        </row>
        <row r="4">
          <cell r="AJ4">
            <v>393.45</v>
          </cell>
          <cell r="AL4">
            <v>1</v>
          </cell>
          <cell r="AP4">
            <v>365.91054742171934</v>
          </cell>
          <cell r="AQ4">
            <v>27.539452578280645</v>
          </cell>
        </row>
        <row r="5">
          <cell r="AJ5">
            <v>559.91999999999996</v>
          </cell>
          <cell r="AL5">
            <v>1</v>
          </cell>
          <cell r="AP5">
            <v>520.72335242622967</v>
          </cell>
          <cell r="AQ5">
            <v>39.196647573770292</v>
          </cell>
        </row>
        <row r="6">
          <cell r="AJ6">
            <v>559.91999999999996</v>
          </cell>
          <cell r="AL6">
            <v>2</v>
          </cell>
          <cell r="AP6">
            <v>475.92994576590883</v>
          </cell>
          <cell r="AQ6">
            <v>83.990054234091133</v>
          </cell>
        </row>
        <row r="7">
          <cell r="AJ7">
            <v>559.91999999999996</v>
          </cell>
          <cell r="AL7">
            <v>2</v>
          </cell>
          <cell r="AP7">
            <v>475.92994576590883</v>
          </cell>
          <cell r="AQ7">
            <v>83.990054234091133</v>
          </cell>
        </row>
        <row r="8">
          <cell r="AJ8">
            <v>559.91999999999996</v>
          </cell>
          <cell r="AL8">
            <v>3</v>
          </cell>
          <cell r="AP8">
            <v>475.92994576590883</v>
          </cell>
          <cell r="AQ8">
            <v>83.990054234091133</v>
          </cell>
        </row>
        <row r="9">
          <cell r="AJ9">
            <v>937.56</v>
          </cell>
          <cell r="AL9">
            <v>4</v>
          </cell>
          <cell r="AP9">
            <v>534.75041437046787</v>
          </cell>
          <cell r="AQ9">
            <v>402.80958562953208</v>
          </cell>
        </row>
        <row r="10">
          <cell r="AJ10">
            <v>1201.83</v>
          </cell>
          <cell r="AL10">
            <v>5</v>
          </cell>
          <cell r="AP10">
            <v>1044.412785</v>
          </cell>
          <cell r="AQ10">
            <v>157.41721499999994</v>
          </cell>
        </row>
        <row r="11">
          <cell r="AJ11">
            <v>421.06</v>
          </cell>
          <cell r="AL11">
            <v>5</v>
          </cell>
          <cell r="AP11">
            <v>365.91054742171934</v>
          </cell>
          <cell r="AQ11">
            <v>55.149452578280659</v>
          </cell>
        </row>
        <row r="12">
          <cell r="AJ12">
            <v>43.74</v>
          </cell>
          <cell r="AL12">
            <v>5</v>
          </cell>
          <cell r="AP12">
            <v>0</v>
          </cell>
          <cell r="AQ12">
            <v>43.74</v>
          </cell>
        </row>
        <row r="13">
          <cell r="AJ13">
            <v>39.75</v>
          </cell>
          <cell r="AL13">
            <v>5</v>
          </cell>
          <cell r="AP13">
            <v>0</v>
          </cell>
          <cell r="AQ13">
            <v>39.75</v>
          </cell>
        </row>
        <row r="14">
          <cell r="AJ14">
            <v>26.37</v>
          </cell>
          <cell r="AL14">
            <v>5</v>
          </cell>
          <cell r="AP14">
            <v>0</v>
          </cell>
          <cell r="AQ14">
            <v>26.37</v>
          </cell>
        </row>
        <row r="15">
          <cell r="AJ15">
            <v>24.05</v>
          </cell>
          <cell r="AL15">
            <v>5</v>
          </cell>
          <cell r="AP15">
            <v>0</v>
          </cell>
          <cell r="AQ15">
            <v>24.05</v>
          </cell>
        </row>
        <row r="16">
          <cell r="AJ16">
            <v>23.3</v>
          </cell>
          <cell r="AL16">
            <v>5</v>
          </cell>
          <cell r="AP16">
            <v>0</v>
          </cell>
          <cell r="AQ16">
            <v>23.3</v>
          </cell>
        </row>
        <row r="17">
          <cell r="AJ17">
            <v>421.06</v>
          </cell>
          <cell r="AL17">
            <v>5</v>
          </cell>
          <cell r="AP17">
            <v>334.43437129942089</v>
          </cell>
          <cell r="AQ17">
            <v>86.625628700579114</v>
          </cell>
        </row>
        <row r="18">
          <cell r="AJ18">
            <v>26.37</v>
          </cell>
          <cell r="AL18">
            <v>5</v>
          </cell>
          <cell r="AP18">
            <v>0</v>
          </cell>
          <cell r="AQ18">
            <v>26.37</v>
          </cell>
        </row>
        <row r="19">
          <cell r="AJ19">
            <v>13.16</v>
          </cell>
          <cell r="AL19">
            <v>5</v>
          </cell>
          <cell r="AP19">
            <v>0</v>
          </cell>
          <cell r="AQ19">
            <v>13.16</v>
          </cell>
        </row>
        <row r="20">
          <cell r="AJ20">
            <v>10.130000000000001</v>
          </cell>
          <cell r="AL20">
            <v>5</v>
          </cell>
          <cell r="AP20">
            <v>0</v>
          </cell>
          <cell r="AQ20">
            <v>10.130000000000001</v>
          </cell>
        </row>
        <row r="21">
          <cell r="AJ21">
            <v>3.6</v>
          </cell>
          <cell r="AL21">
            <v>5</v>
          </cell>
          <cell r="AP21">
            <v>0</v>
          </cell>
          <cell r="AQ21">
            <v>3.6</v>
          </cell>
        </row>
        <row r="22">
          <cell r="AJ22">
            <v>19.190000000000001</v>
          </cell>
          <cell r="AL22">
            <v>5</v>
          </cell>
          <cell r="AP22">
            <v>0</v>
          </cell>
          <cell r="AQ22">
            <v>19.190000000000001</v>
          </cell>
        </row>
        <row r="23">
          <cell r="AJ23">
            <v>21.11</v>
          </cell>
          <cell r="AL23">
            <v>5</v>
          </cell>
          <cell r="AP23">
            <v>0</v>
          </cell>
          <cell r="AQ23">
            <v>21.11</v>
          </cell>
        </row>
        <row r="24">
          <cell r="AJ24">
            <v>24.45</v>
          </cell>
          <cell r="AL24">
            <v>5</v>
          </cell>
          <cell r="AP24">
            <v>0</v>
          </cell>
          <cell r="AQ24">
            <v>24.45</v>
          </cell>
        </row>
        <row r="25">
          <cell r="AJ25">
            <v>48.86</v>
          </cell>
          <cell r="AL25">
            <v>5</v>
          </cell>
          <cell r="AP25">
            <v>0</v>
          </cell>
          <cell r="AQ25">
            <v>48.86</v>
          </cell>
        </row>
        <row r="26">
          <cell r="AJ26">
            <v>1201.83</v>
          </cell>
          <cell r="AL26">
            <v>5</v>
          </cell>
          <cell r="AP26">
            <v>954.57082500000001</v>
          </cell>
          <cell r="AQ26">
            <v>247.25917499999991</v>
          </cell>
        </row>
        <row r="27">
          <cell r="AJ27">
            <v>54.59</v>
          </cell>
          <cell r="AL27">
            <v>5</v>
          </cell>
          <cell r="AP27">
            <v>0</v>
          </cell>
          <cell r="AQ27">
            <v>54.59</v>
          </cell>
        </row>
        <row r="28">
          <cell r="AJ28">
            <v>694.48</v>
          </cell>
          <cell r="AL28">
            <v>6</v>
          </cell>
          <cell r="AP28">
            <v>534.75041437046787</v>
          </cell>
          <cell r="AQ28">
            <v>159.72958562953215</v>
          </cell>
        </row>
        <row r="29">
          <cell r="AJ29">
            <v>393.45</v>
          </cell>
          <cell r="AL29">
            <v>6</v>
          </cell>
          <cell r="AP29">
            <v>365.91054742171934</v>
          </cell>
          <cell r="AQ29">
            <v>27.539452578280645</v>
          </cell>
        </row>
        <row r="30">
          <cell r="AJ30">
            <v>393.45</v>
          </cell>
          <cell r="AL30">
            <v>6</v>
          </cell>
          <cell r="AP30">
            <v>334.43437129942089</v>
          </cell>
          <cell r="AQ30">
            <v>59.0156287005791</v>
          </cell>
        </row>
        <row r="31">
          <cell r="AJ31">
            <v>393.45</v>
          </cell>
          <cell r="AL31">
            <v>6</v>
          </cell>
          <cell r="AP31">
            <v>365.91054742171934</v>
          </cell>
          <cell r="AQ31">
            <v>27.539452578280645</v>
          </cell>
        </row>
        <row r="32">
          <cell r="AJ32">
            <v>393.45</v>
          </cell>
          <cell r="AL32">
            <v>6</v>
          </cell>
          <cell r="AP32">
            <v>365.91054742171934</v>
          </cell>
          <cell r="AQ32">
            <v>27.539452578280645</v>
          </cell>
        </row>
        <row r="33">
          <cell r="AJ33">
            <v>559.91999999999996</v>
          </cell>
          <cell r="AL33">
            <v>6</v>
          </cell>
          <cell r="AP33">
            <v>475.92994576590883</v>
          </cell>
          <cell r="AQ33">
            <v>83.990054234091133</v>
          </cell>
        </row>
        <row r="34">
          <cell r="AJ34">
            <v>393.45</v>
          </cell>
          <cell r="AL34">
            <v>6</v>
          </cell>
          <cell r="AP34">
            <v>302.95819517712249</v>
          </cell>
          <cell r="AQ34">
            <v>90.491804822877498</v>
          </cell>
        </row>
        <row r="35">
          <cell r="AJ35">
            <v>559.91999999999996</v>
          </cell>
          <cell r="AL35">
            <v>7</v>
          </cell>
          <cell r="AP35">
            <v>475.92994576590883</v>
          </cell>
          <cell r="AQ35">
            <v>83.990054234091133</v>
          </cell>
        </row>
        <row r="36">
          <cell r="AJ36">
            <v>559.91999999999996</v>
          </cell>
          <cell r="AL36">
            <v>7</v>
          </cell>
          <cell r="AP36">
            <v>475.92994576590883</v>
          </cell>
          <cell r="AQ36">
            <v>83.990054234091133</v>
          </cell>
        </row>
        <row r="37">
          <cell r="AJ37">
            <v>694.48</v>
          </cell>
          <cell r="AL37">
            <v>8</v>
          </cell>
          <cell r="AP37">
            <v>590.30889898038652</v>
          </cell>
          <cell r="AQ37">
            <v>104.1711010196135</v>
          </cell>
        </row>
        <row r="38">
          <cell r="AJ38">
            <v>694.48</v>
          </cell>
          <cell r="AL38">
            <v>9</v>
          </cell>
          <cell r="AP38">
            <v>590.30889898038652</v>
          </cell>
          <cell r="AQ38">
            <v>104.1711010196135</v>
          </cell>
        </row>
        <row r="39">
          <cell r="AJ39">
            <v>755.88</v>
          </cell>
          <cell r="AL39">
            <v>9</v>
          </cell>
          <cell r="AP39">
            <v>475.92994576590883</v>
          </cell>
          <cell r="AQ39">
            <v>279.95005423409117</v>
          </cell>
        </row>
        <row r="40">
          <cell r="AJ40">
            <v>559.91999999999996</v>
          </cell>
          <cell r="AL40">
            <v>10</v>
          </cell>
          <cell r="AP40">
            <v>520.72335242622967</v>
          </cell>
          <cell r="AQ40">
            <v>39.196647573770292</v>
          </cell>
        </row>
        <row r="41">
          <cell r="AJ41">
            <v>26.37</v>
          </cell>
          <cell r="AL41">
            <v>10</v>
          </cell>
          <cell r="AP41">
            <v>0</v>
          </cell>
          <cell r="AQ41">
            <v>26.37</v>
          </cell>
        </row>
        <row r="42">
          <cell r="AJ42">
            <v>550.51</v>
          </cell>
          <cell r="AL42">
            <v>10</v>
          </cell>
          <cell r="AP42">
            <v>590.30889898038652</v>
          </cell>
          <cell r="AQ42">
            <v>-39.798898980386525</v>
          </cell>
        </row>
        <row r="43">
          <cell r="AJ43">
            <v>421.06</v>
          </cell>
          <cell r="AL43">
            <v>10</v>
          </cell>
          <cell r="AP43">
            <v>365.91054742171934</v>
          </cell>
          <cell r="AQ43">
            <v>55.149452578280659</v>
          </cell>
        </row>
        <row r="44">
          <cell r="AJ44">
            <v>694.48</v>
          </cell>
          <cell r="AL44">
            <v>11</v>
          </cell>
          <cell r="AP44">
            <v>645.86738359030528</v>
          </cell>
          <cell r="AQ44">
            <v>48.612616409694738</v>
          </cell>
        </row>
        <row r="45">
          <cell r="AJ45">
            <v>393.45</v>
          </cell>
          <cell r="AL45">
            <v>11</v>
          </cell>
          <cell r="AP45">
            <v>334.43437129942089</v>
          </cell>
          <cell r="AQ45">
            <v>59.0156287005791</v>
          </cell>
        </row>
        <row r="46">
          <cell r="AJ46">
            <v>1123.02</v>
          </cell>
          <cell r="AL46">
            <v>12</v>
          </cell>
          <cell r="AP46">
            <v>1044.412785</v>
          </cell>
          <cell r="AQ46">
            <v>78.607214999999997</v>
          </cell>
        </row>
        <row r="47">
          <cell r="AJ47">
            <v>393.45</v>
          </cell>
          <cell r="AL47">
            <v>12</v>
          </cell>
          <cell r="AP47">
            <v>302.95819517712249</v>
          </cell>
          <cell r="AQ47">
            <v>90.491804822877498</v>
          </cell>
        </row>
        <row r="48">
          <cell r="AJ48">
            <v>393.45</v>
          </cell>
          <cell r="AL48">
            <v>12</v>
          </cell>
          <cell r="AP48">
            <v>334.43437129942089</v>
          </cell>
          <cell r="AQ48">
            <v>59.0156287005791</v>
          </cell>
        </row>
        <row r="49">
          <cell r="AJ49">
            <v>1123.02</v>
          </cell>
          <cell r="AL49">
            <v>12</v>
          </cell>
          <cell r="AP49">
            <v>1044.412785</v>
          </cell>
          <cell r="AQ49">
            <v>78.607214999999997</v>
          </cell>
        </row>
        <row r="50">
          <cell r="AJ50">
            <v>694.48</v>
          </cell>
          <cell r="AL50">
            <v>13</v>
          </cell>
          <cell r="AP50">
            <v>645.86738359030528</v>
          </cell>
          <cell r="AQ50">
            <v>48.612616409694738</v>
          </cell>
        </row>
        <row r="51">
          <cell r="AJ51">
            <v>1516.1</v>
          </cell>
          <cell r="AL51">
            <v>14</v>
          </cell>
          <cell r="AP51">
            <v>954.57082500000001</v>
          </cell>
          <cell r="AQ51">
            <v>561.5291749999999</v>
          </cell>
        </row>
        <row r="52">
          <cell r="AJ52">
            <v>531.20000000000005</v>
          </cell>
          <cell r="AL52">
            <v>14</v>
          </cell>
          <cell r="AP52">
            <v>365.91054742171934</v>
          </cell>
          <cell r="AQ52">
            <v>165.2894525782807</v>
          </cell>
        </row>
        <row r="53">
          <cell r="AJ53">
            <v>531.20000000000005</v>
          </cell>
          <cell r="AL53">
            <v>14</v>
          </cell>
          <cell r="AP53">
            <v>302.95819517712249</v>
          </cell>
          <cell r="AQ53">
            <v>228.24180482287755</v>
          </cell>
        </row>
        <row r="54">
          <cell r="AJ54">
            <v>755.88</v>
          </cell>
          <cell r="AL54">
            <v>15</v>
          </cell>
          <cell r="AP54">
            <v>475.92994576590883</v>
          </cell>
          <cell r="AQ54">
            <v>279.95005423409117</v>
          </cell>
        </row>
        <row r="55">
          <cell r="AJ55">
            <v>755.88</v>
          </cell>
          <cell r="AL55">
            <v>15</v>
          </cell>
          <cell r="AP55">
            <v>475.92994576590883</v>
          </cell>
          <cell r="AQ55">
            <v>279.95005423409117</v>
          </cell>
        </row>
        <row r="56">
          <cell r="AJ56"/>
          <cell r="AL56"/>
          <cell r="AP56"/>
          <cell r="AQ56"/>
        </row>
        <row r="57">
          <cell r="AJ57"/>
          <cell r="AL57"/>
          <cell r="AP57"/>
          <cell r="AQ57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desco"/>
      <sheetName val="Planilha2"/>
      <sheetName val="tabelas"/>
    </sheetNames>
    <sheetDataSet>
      <sheetData sheetId="0">
        <row r="2">
          <cell r="M2">
            <v>134675.09999999986</v>
          </cell>
          <cell r="Y2">
            <v>112745.83819999985</v>
          </cell>
        </row>
        <row r="3">
          <cell r="C3" t="str">
            <v>MAT</v>
          </cell>
          <cell r="M3" t="str">
            <v>X</v>
          </cell>
          <cell r="V3" t="str">
            <v>DESCONTO COLABORADOR</v>
          </cell>
          <cell r="Y3" t="str">
            <v>Custo total</v>
          </cell>
        </row>
        <row r="4">
          <cell r="C4"/>
          <cell r="M4">
            <v>0</v>
          </cell>
        </row>
        <row r="5">
          <cell r="C5">
            <v>1</v>
          </cell>
          <cell r="M5">
            <v>1580.29</v>
          </cell>
          <cell r="V5">
            <v>263.90349999999989</v>
          </cell>
          <cell r="Y5">
            <v>1336.294947204969</v>
          </cell>
        </row>
        <row r="6">
          <cell r="C6">
            <v>2</v>
          </cell>
          <cell r="M6">
            <v>1327.97</v>
          </cell>
          <cell r="V6">
            <v>221.77999999999997</v>
          </cell>
          <cell r="Y6">
            <v>1126.098447204969</v>
          </cell>
        </row>
        <row r="7">
          <cell r="C7">
            <v>3</v>
          </cell>
          <cell r="M7">
            <v>460.91</v>
          </cell>
          <cell r="V7">
            <v>76.965000000000032</v>
          </cell>
          <cell r="Y7">
            <v>403.85344720496892</v>
          </cell>
        </row>
        <row r="8">
          <cell r="C8">
            <v>4</v>
          </cell>
          <cell r="M8">
            <v>460.91</v>
          </cell>
          <cell r="V8">
            <v>113.101</v>
          </cell>
          <cell r="Y8">
            <v>367.71744720496895</v>
          </cell>
        </row>
        <row r="9">
          <cell r="C9">
            <v>5</v>
          </cell>
          <cell r="M9">
            <v>875.77</v>
          </cell>
          <cell r="V9">
            <v>217.92950000000008</v>
          </cell>
          <cell r="Y9">
            <v>677.74894720496889</v>
          </cell>
        </row>
        <row r="10">
          <cell r="C10">
            <v>6</v>
          </cell>
          <cell r="M10">
            <v>875.77</v>
          </cell>
          <cell r="V10">
            <v>217.92950000000008</v>
          </cell>
          <cell r="Y10">
            <v>677.74894720496889</v>
          </cell>
        </row>
        <row r="11">
          <cell r="C11">
            <v>7</v>
          </cell>
          <cell r="M11">
            <v>511.15</v>
          </cell>
          <cell r="V11">
            <v>127.20499999999998</v>
          </cell>
          <cell r="Y11">
            <v>403.85344720496892</v>
          </cell>
        </row>
        <row r="12">
          <cell r="C12">
            <v>8</v>
          </cell>
          <cell r="M12">
            <v>511.15</v>
          </cell>
          <cell r="V12">
            <v>163.34099999999995</v>
          </cell>
          <cell r="Y12">
            <v>367.71744720496895</v>
          </cell>
        </row>
        <row r="13">
          <cell r="C13">
            <v>9</v>
          </cell>
          <cell r="M13">
            <v>511.15</v>
          </cell>
          <cell r="V13">
            <v>127.20499999999998</v>
          </cell>
          <cell r="Y13">
            <v>403.85344720496892</v>
          </cell>
        </row>
        <row r="14">
          <cell r="C14">
            <v>10</v>
          </cell>
          <cell r="M14">
            <v>900.29</v>
          </cell>
          <cell r="V14">
            <v>79.769599999999969</v>
          </cell>
          <cell r="Y14">
            <v>840.42884720496897</v>
          </cell>
        </row>
        <row r="15">
          <cell r="C15">
            <v>11</v>
          </cell>
          <cell r="M15">
            <v>900.29</v>
          </cell>
          <cell r="V15">
            <v>220.93439999999998</v>
          </cell>
          <cell r="Y15">
            <v>699.26404720496896</v>
          </cell>
        </row>
        <row r="16">
          <cell r="C16">
            <v>12</v>
          </cell>
          <cell r="M16">
            <v>729.81</v>
          </cell>
          <cell r="V16">
            <v>181.61099999999988</v>
          </cell>
          <cell r="Y16">
            <v>568.10744720496905</v>
          </cell>
        </row>
        <row r="17">
          <cell r="C17">
            <v>13</v>
          </cell>
          <cell r="M17">
            <v>729.81</v>
          </cell>
          <cell r="V17">
            <v>130.0157999999999</v>
          </cell>
          <cell r="Y17">
            <v>619.70264720496903</v>
          </cell>
        </row>
        <row r="18">
          <cell r="C18">
            <v>14</v>
          </cell>
          <cell r="M18">
            <v>927.29</v>
          </cell>
          <cell r="V18">
            <v>154.86099999999999</v>
          </cell>
          <cell r="Y18">
            <v>792.33744720496895</v>
          </cell>
        </row>
        <row r="19">
          <cell r="C19">
            <v>15</v>
          </cell>
          <cell r="M19">
            <v>460.91</v>
          </cell>
          <cell r="V19">
            <v>40.829000000000008</v>
          </cell>
          <cell r="Y19">
            <v>439.98944720496894</v>
          </cell>
        </row>
        <row r="20">
          <cell r="C20">
            <v>16</v>
          </cell>
          <cell r="M20">
            <v>460.91</v>
          </cell>
          <cell r="V20">
            <v>76.965000000000032</v>
          </cell>
          <cell r="Y20">
            <v>403.85344720496892</v>
          </cell>
        </row>
        <row r="21">
          <cell r="C21">
            <v>17</v>
          </cell>
          <cell r="M21">
            <v>460.91</v>
          </cell>
          <cell r="V21">
            <v>113.101</v>
          </cell>
          <cell r="Y21">
            <v>367.71744720496895</v>
          </cell>
        </row>
        <row r="22">
          <cell r="C22">
            <v>18</v>
          </cell>
          <cell r="M22">
            <v>998.38</v>
          </cell>
          <cell r="V22">
            <v>248.44200000000001</v>
          </cell>
          <cell r="Y22">
            <v>769.84644720496897</v>
          </cell>
        </row>
        <row r="23">
          <cell r="C23">
            <v>19</v>
          </cell>
          <cell r="M23">
            <v>875.77</v>
          </cell>
          <cell r="V23">
            <v>217.92950000000008</v>
          </cell>
          <cell r="Y23">
            <v>677.74894720496889</v>
          </cell>
        </row>
        <row r="24">
          <cell r="C24">
            <v>20</v>
          </cell>
          <cell r="M24">
            <v>900.29</v>
          </cell>
          <cell r="V24">
            <v>150.35199999999998</v>
          </cell>
          <cell r="Y24">
            <v>769.84644720496897</v>
          </cell>
        </row>
        <row r="25">
          <cell r="C25">
            <v>21</v>
          </cell>
          <cell r="M25">
            <v>927.29</v>
          </cell>
          <cell r="V25">
            <v>82.161799999999857</v>
          </cell>
          <cell r="Y25">
            <v>865.03664720496909</v>
          </cell>
        </row>
        <row r="26">
          <cell r="C26">
            <v>22</v>
          </cell>
          <cell r="M26">
            <v>927.29</v>
          </cell>
          <cell r="V26">
            <v>154.86099999999999</v>
          </cell>
          <cell r="Y26">
            <v>792.33744720496895</v>
          </cell>
        </row>
        <row r="27">
          <cell r="C27">
            <v>23</v>
          </cell>
          <cell r="M27">
            <v>460.91</v>
          </cell>
          <cell r="V27">
            <v>40.829000000000008</v>
          </cell>
          <cell r="Y27">
            <v>439.98944720496894</v>
          </cell>
        </row>
        <row r="28">
          <cell r="C28">
            <v>24</v>
          </cell>
          <cell r="M28">
            <v>789.72</v>
          </cell>
          <cell r="V28">
            <v>69.965100000000007</v>
          </cell>
          <cell r="Y28">
            <v>739.663347204969</v>
          </cell>
        </row>
        <row r="29">
          <cell r="C29">
            <v>25</v>
          </cell>
          <cell r="M29">
            <v>875.77</v>
          </cell>
          <cell r="V29">
            <v>156.01509999999996</v>
          </cell>
          <cell r="Y29">
            <v>739.663347204969</v>
          </cell>
        </row>
        <row r="30">
          <cell r="C30">
            <v>26</v>
          </cell>
          <cell r="M30">
            <v>900.29</v>
          </cell>
          <cell r="V30">
            <v>79.769599999999969</v>
          </cell>
          <cell r="Y30">
            <v>840.42884720496897</v>
          </cell>
        </row>
        <row r="31">
          <cell r="C31">
            <v>27</v>
          </cell>
          <cell r="M31">
            <v>789.72</v>
          </cell>
          <cell r="V31">
            <v>69.965100000000007</v>
          </cell>
          <cell r="Y31">
            <v>739.663347204969</v>
          </cell>
        </row>
        <row r="32">
          <cell r="C32">
            <v>28</v>
          </cell>
          <cell r="M32">
            <v>980.31</v>
          </cell>
          <cell r="V32">
            <v>230.37199999999996</v>
          </cell>
          <cell r="Y32">
            <v>769.84644720496897</v>
          </cell>
        </row>
        <row r="33">
          <cell r="C33">
            <v>29</v>
          </cell>
          <cell r="M33">
            <v>927.29</v>
          </cell>
          <cell r="V33">
            <v>154.86099999999999</v>
          </cell>
          <cell r="Y33">
            <v>792.33744720496895</v>
          </cell>
        </row>
        <row r="34">
          <cell r="C34">
            <v>30</v>
          </cell>
          <cell r="M34">
            <v>789.72</v>
          </cell>
          <cell r="V34">
            <v>131.87950000000012</v>
          </cell>
          <cell r="Y34">
            <v>677.74894720496889</v>
          </cell>
        </row>
        <row r="35">
          <cell r="C35">
            <v>31</v>
          </cell>
          <cell r="M35">
            <v>460.91</v>
          </cell>
          <cell r="V35">
            <v>113.101</v>
          </cell>
          <cell r="Y35">
            <v>367.71744720496895</v>
          </cell>
        </row>
        <row r="36">
          <cell r="C36">
            <v>32</v>
          </cell>
          <cell r="M36">
            <v>1028.3399999999999</v>
          </cell>
          <cell r="V36">
            <v>183.21179999999981</v>
          </cell>
          <cell r="Y36">
            <v>865.03664720496909</v>
          </cell>
        </row>
        <row r="37">
          <cell r="C37">
            <v>33</v>
          </cell>
          <cell r="M37">
            <v>511.15</v>
          </cell>
          <cell r="V37">
            <v>91.06899999999996</v>
          </cell>
          <cell r="Y37">
            <v>439.98944720496894</v>
          </cell>
        </row>
        <row r="38">
          <cell r="C38">
            <v>34</v>
          </cell>
          <cell r="M38">
            <v>511.15</v>
          </cell>
          <cell r="V38">
            <v>127.20499999999998</v>
          </cell>
          <cell r="Y38">
            <v>403.85344720496892</v>
          </cell>
        </row>
        <row r="39">
          <cell r="C39">
            <v>35</v>
          </cell>
          <cell r="M39">
            <v>875.77</v>
          </cell>
          <cell r="V39">
            <v>156.01509999999996</v>
          </cell>
          <cell r="Y39">
            <v>739.663347204969</v>
          </cell>
        </row>
        <row r="40">
          <cell r="C40">
            <v>36</v>
          </cell>
          <cell r="M40">
            <v>875.77</v>
          </cell>
          <cell r="V40">
            <v>217.92950000000008</v>
          </cell>
          <cell r="Y40">
            <v>677.74894720496889</v>
          </cell>
        </row>
        <row r="41">
          <cell r="C41">
            <v>37</v>
          </cell>
          <cell r="M41">
            <v>998.38</v>
          </cell>
          <cell r="V41">
            <v>177.8596</v>
          </cell>
          <cell r="Y41">
            <v>840.42884720496897</v>
          </cell>
        </row>
        <row r="42">
          <cell r="C42">
            <v>38</v>
          </cell>
          <cell r="M42">
            <v>980.31</v>
          </cell>
          <cell r="V42">
            <v>230.37199999999996</v>
          </cell>
          <cell r="Y42">
            <v>769.84644720496897</v>
          </cell>
        </row>
        <row r="43">
          <cell r="C43">
            <v>39</v>
          </cell>
          <cell r="M43">
            <v>1129.03</v>
          </cell>
          <cell r="V43">
            <v>277.06349999999986</v>
          </cell>
          <cell r="Y43">
            <v>871.87494720496909</v>
          </cell>
        </row>
        <row r="44">
          <cell r="C44">
            <v>40</v>
          </cell>
          <cell r="M44">
            <v>900.29</v>
          </cell>
          <cell r="V44">
            <v>150.35199999999998</v>
          </cell>
          <cell r="Y44">
            <v>769.84644720496897</v>
          </cell>
        </row>
        <row r="45">
          <cell r="C45">
            <v>41</v>
          </cell>
          <cell r="M45">
            <v>460.91</v>
          </cell>
          <cell r="V45">
            <v>40.829000000000008</v>
          </cell>
          <cell r="Y45">
            <v>439.98944720496894</v>
          </cell>
        </row>
        <row r="46">
          <cell r="C46">
            <v>42</v>
          </cell>
          <cell r="M46">
            <v>875.77</v>
          </cell>
          <cell r="V46">
            <v>217.92950000000008</v>
          </cell>
          <cell r="Y46">
            <v>677.74894720496889</v>
          </cell>
        </row>
        <row r="47">
          <cell r="C47">
            <v>43</v>
          </cell>
          <cell r="M47">
            <v>789.72</v>
          </cell>
          <cell r="V47">
            <v>131.87950000000012</v>
          </cell>
          <cell r="Y47">
            <v>677.74894720496889</v>
          </cell>
        </row>
        <row r="48">
          <cell r="C48">
            <v>44</v>
          </cell>
          <cell r="M48">
            <v>875.77</v>
          </cell>
          <cell r="V48">
            <v>217.92950000000008</v>
          </cell>
          <cell r="Y48">
            <v>677.74894720496889</v>
          </cell>
        </row>
        <row r="49">
          <cell r="C49">
            <v>45</v>
          </cell>
          <cell r="M49">
            <v>511.15</v>
          </cell>
          <cell r="V49">
            <v>91.06899999999996</v>
          </cell>
          <cell r="Y49">
            <v>439.98944720496894</v>
          </cell>
        </row>
        <row r="50">
          <cell r="C50">
            <v>46</v>
          </cell>
          <cell r="M50">
            <v>875.77</v>
          </cell>
          <cell r="V50">
            <v>217.92950000000008</v>
          </cell>
          <cell r="Y50">
            <v>677.74894720496889</v>
          </cell>
        </row>
        <row r="51">
          <cell r="C51">
            <v>47</v>
          </cell>
          <cell r="M51">
            <v>875.77</v>
          </cell>
          <cell r="V51">
            <v>217.92950000000008</v>
          </cell>
          <cell r="Y51">
            <v>677.74894720496889</v>
          </cell>
        </row>
        <row r="52">
          <cell r="C52">
            <v>48</v>
          </cell>
          <cell r="M52">
            <v>511.15</v>
          </cell>
          <cell r="V52">
            <v>91.06899999999996</v>
          </cell>
          <cell r="Y52">
            <v>439.98944720496894</v>
          </cell>
        </row>
        <row r="53">
          <cell r="C53">
            <v>49</v>
          </cell>
          <cell r="M53">
            <v>875.77</v>
          </cell>
          <cell r="V53">
            <v>217.92950000000008</v>
          </cell>
          <cell r="Y53">
            <v>677.74894720496889</v>
          </cell>
        </row>
        <row r="54">
          <cell r="C54">
            <v>50</v>
          </cell>
          <cell r="M54">
            <v>729.81</v>
          </cell>
          <cell r="V54">
            <v>181.61099999999988</v>
          </cell>
          <cell r="Y54">
            <v>568.10744720496905</v>
          </cell>
        </row>
        <row r="55">
          <cell r="C55">
            <v>51</v>
          </cell>
          <cell r="M55">
            <v>511.15</v>
          </cell>
          <cell r="V55">
            <v>127.20499999999998</v>
          </cell>
          <cell r="Y55">
            <v>403.85344720496892</v>
          </cell>
        </row>
        <row r="56">
          <cell r="C56">
            <v>52</v>
          </cell>
          <cell r="M56">
            <v>927.29</v>
          </cell>
          <cell r="V56">
            <v>154.86099999999999</v>
          </cell>
          <cell r="Y56">
            <v>792.33744720496895</v>
          </cell>
        </row>
        <row r="57">
          <cell r="C57">
            <v>53</v>
          </cell>
          <cell r="M57">
            <v>1129.03</v>
          </cell>
          <cell r="V57">
            <v>188.54750000000001</v>
          </cell>
          <cell r="Y57">
            <v>960.39094720496894</v>
          </cell>
        </row>
        <row r="58">
          <cell r="C58">
            <v>54</v>
          </cell>
          <cell r="M58">
            <v>658.1</v>
          </cell>
          <cell r="V58">
            <v>58.305799999999977</v>
          </cell>
          <cell r="Y58">
            <v>619.70264720496903</v>
          </cell>
        </row>
        <row r="59">
          <cell r="C59">
            <v>55</v>
          </cell>
          <cell r="M59">
            <v>875.77</v>
          </cell>
          <cell r="V59">
            <v>279.84389999999996</v>
          </cell>
          <cell r="Y59">
            <v>615.834547204969</v>
          </cell>
        </row>
        <row r="60">
          <cell r="C60">
            <v>56</v>
          </cell>
          <cell r="M60">
            <v>875.77</v>
          </cell>
          <cell r="V60">
            <v>217.92950000000008</v>
          </cell>
          <cell r="Y60">
            <v>677.74894720496889</v>
          </cell>
        </row>
        <row r="61">
          <cell r="C61">
            <v>57</v>
          </cell>
          <cell r="M61">
            <v>729.81</v>
          </cell>
          <cell r="V61">
            <v>181.61099999999988</v>
          </cell>
          <cell r="Y61">
            <v>568.10744720496905</v>
          </cell>
        </row>
        <row r="62">
          <cell r="C62">
            <v>58</v>
          </cell>
          <cell r="M62">
            <v>511.15</v>
          </cell>
          <cell r="V62">
            <v>127.20499999999998</v>
          </cell>
          <cell r="Y62">
            <v>403.85344720496892</v>
          </cell>
        </row>
        <row r="63">
          <cell r="C63">
            <v>59</v>
          </cell>
          <cell r="M63">
            <v>1327.97</v>
          </cell>
          <cell r="V63">
            <v>117.66799999999989</v>
          </cell>
          <cell r="Y63">
            <v>1230.2104472049691</v>
          </cell>
        </row>
        <row r="64">
          <cell r="C64">
            <v>60</v>
          </cell>
          <cell r="M64">
            <v>789.72</v>
          </cell>
          <cell r="V64">
            <v>69.965100000000007</v>
          </cell>
          <cell r="Y64">
            <v>739.663347204969</v>
          </cell>
        </row>
        <row r="65">
          <cell r="C65">
            <v>61</v>
          </cell>
          <cell r="M65">
            <v>1028.3399999999999</v>
          </cell>
          <cell r="V65">
            <v>255.91099999999994</v>
          </cell>
          <cell r="Y65">
            <v>792.33744720496895</v>
          </cell>
        </row>
        <row r="66">
          <cell r="C66">
            <v>62</v>
          </cell>
          <cell r="M66">
            <v>998.38</v>
          </cell>
          <cell r="V66">
            <v>248.44200000000001</v>
          </cell>
          <cell r="Y66">
            <v>769.84644720496897</v>
          </cell>
        </row>
        <row r="67">
          <cell r="C67">
            <v>63</v>
          </cell>
          <cell r="M67">
            <v>998.38</v>
          </cell>
          <cell r="V67">
            <v>177.8596</v>
          </cell>
          <cell r="Y67">
            <v>840.42884720496897</v>
          </cell>
        </row>
        <row r="68">
          <cell r="C68">
            <v>64</v>
          </cell>
          <cell r="M68">
            <v>998.38</v>
          </cell>
          <cell r="V68">
            <v>177.8596</v>
          </cell>
          <cell r="Y68">
            <v>840.42884720496897</v>
          </cell>
        </row>
        <row r="69">
          <cell r="C69">
            <v>65</v>
          </cell>
          <cell r="M69">
            <v>875.77</v>
          </cell>
          <cell r="V69">
            <v>156.01509999999996</v>
          </cell>
          <cell r="Y69">
            <v>739.663347204969</v>
          </cell>
        </row>
        <row r="70">
          <cell r="C70">
            <v>66</v>
          </cell>
          <cell r="M70">
            <v>511.15</v>
          </cell>
          <cell r="V70">
            <v>91.06899999999996</v>
          </cell>
          <cell r="Y70">
            <v>439.98944720496894</v>
          </cell>
        </row>
        <row r="71">
          <cell r="C71">
            <v>67</v>
          </cell>
          <cell r="M71">
            <v>1752.49</v>
          </cell>
          <cell r="V71">
            <v>436.10349999999994</v>
          </cell>
          <cell r="Y71">
            <v>1336.294947204969</v>
          </cell>
        </row>
        <row r="72">
          <cell r="C72">
            <v>68</v>
          </cell>
          <cell r="M72">
            <v>1752.49</v>
          </cell>
          <cell r="V72">
            <v>312.20829999999978</v>
          </cell>
          <cell r="Y72">
            <v>1460.1901472049692</v>
          </cell>
        </row>
        <row r="73">
          <cell r="C73">
            <v>69</v>
          </cell>
          <cell r="M73">
            <v>773.93</v>
          </cell>
          <cell r="V73">
            <v>54.175099999999929</v>
          </cell>
          <cell r="Y73">
            <v>739.663347204969</v>
          </cell>
        </row>
        <row r="74">
          <cell r="C74">
            <v>70</v>
          </cell>
          <cell r="M74">
            <v>1028.3399999999999</v>
          </cell>
          <cell r="V74">
            <v>328.61019999999985</v>
          </cell>
          <cell r="Y74">
            <v>719.63824720496905</v>
          </cell>
        </row>
        <row r="75">
          <cell r="C75">
            <v>71</v>
          </cell>
          <cell r="M75">
            <v>511.15</v>
          </cell>
          <cell r="V75">
            <v>91.06899999999996</v>
          </cell>
          <cell r="Y75">
            <v>439.98944720496894</v>
          </cell>
        </row>
        <row r="76">
          <cell r="C76">
            <v>72</v>
          </cell>
          <cell r="M76">
            <v>511.15</v>
          </cell>
          <cell r="V76">
            <v>127.20499999999998</v>
          </cell>
          <cell r="Y76">
            <v>403.85344720496892</v>
          </cell>
        </row>
        <row r="77">
          <cell r="C77">
            <v>73</v>
          </cell>
          <cell r="M77">
            <v>998.38</v>
          </cell>
          <cell r="V77">
            <v>248.44200000000001</v>
          </cell>
          <cell r="Y77">
            <v>769.84644720496897</v>
          </cell>
        </row>
        <row r="78">
          <cell r="C78">
            <v>74</v>
          </cell>
          <cell r="M78">
            <v>511.15</v>
          </cell>
          <cell r="V78">
            <v>163.34099999999995</v>
          </cell>
          <cell r="Y78">
            <v>367.71744720496895</v>
          </cell>
        </row>
        <row r="79">
          <cell r="C79">
            <v>75</v>
          </cell>
          <cell r="M79">
            <v>1028.3399999999999</v>
          </cell>
          <cell r="V79">
            <v>255.91099999999994</v>
          </cell>
          <cell r="Y79">
            <v>792.33744720496895</v>
          </cell>
        </row>
        <row r="80">
          <cell r="C80">
            <v>76</v>
          </cell>
          <cell r="M80">
            <v>998.38</v>
          </cell>
          <cell r="V80">
            <v>177.8596</v>
          </cell>
          <cell r="Y80">
            <v>840.42884720496897</v>
          </cell>
        </row>
        <row r="81">
          <cell r="C81">
            <v>77</v>
          </cell>
          <cell r="M81">
            <v>511.15</v>
          </cell>
          <cell r="V81">
            <v>163.34099999999995</v>
          </cell>
          <cell r="Y81">
            <v>367.71744720496895</v>
          </cell>
        </row>
        <row r="82">
          <cell r="C82">
            <v>78</v>
          </cell>
          <cell r="M82">
            <v>998.38</v>
          </cell>
          <cell r="V82">
            <v>319.02440000000001</v>
          </cell>
          <cell r="Y82">
            <v>699.26404720496896</v>
          </cell>
        </row>
        <row r="83">
          <cell r="C83">
            <v>79</v>
          </cell>
          <cell r="M83">
            <v>511.15</v>
          </cell>
          <cell r="V83">
            <v>127.20499999999998</v>
          </cell>
          <cell r="Y83">
            <v>403.85344720496892</v>
          </cell>
        </row>
        <row r="84">
          <cell r="C84">
            <v>80</v>
          </cell>
          <cell r="M84">
            <v>908.74</v>
          </cell>
          <cell r="V84">
            <v>63.611799999999903</v>
          </cell>
          <cell r="Y84">
            <v>865.03664720496909</v>
          </cell>
        </row>
        <row r="85">
          <cell r="C85">
            <v>81</v>
          </cell>
          <cell r="M85">
            <v>773.93</v>
          </cell>
          <cell r="V85">
            <v>116.08950000000004</v>
          </cell>
          <cell r="Y85">
            <v>677.74894720496889</v>
          </cell>
        </row>
        <row r="86">
          <cell r="C86">
            <v>82</v>
          </cell>
          <cell r="M86">
            <v>451.7</v>
          </cell>
          <cell r="V86">
            <v>31.618999999999971</v>
          </cell>
          <cell r="Y86">
            <v>439.98944720496894</v>
          </cell>
        </row>
        <row r="87">
          <cell r="C87">
            <v>83</v>
          </cell>
          <cell r="M87">
            <v>1028.3399999999999</v>
          </cell>
          <cell r="V87">
            <v>183.21179999999981</v>
          </cell>
          <cell r="Y87">
            <v>865.03664720496909</v>
          </cell>
        </row>
        <row r="88">
          <cell r="C88">
            <v>84</v>
          </cell>
          <cell r="M88">
            <v>511.15</v>
          </cell>
          <cell r="V88">
            <v>127.20499999999998</v>
          </cell>
          <cell r="Y88">
            <v>403.85344720496892</v>
          </cell>
        </row>
        <row r="89">
          <cell r="C89">
            <v>85</v>
          </cell>
          <cell r="M89">
            <v>2765.51</v>
          </cell>
          <cell r="V89">
            <v>461.8400000000006</v>
          </cell>
          <cell r="Y89">
            <v>2323.5784472049686</v>
          </cell>
        </row>
        <row r="90">
          <cell r="C90">
            <v>86</v>
          </cell>
          <cell r="M90">
            <v>875.77</v>
          </cell>
          <cell r="V90">
            <v>217.92950000000008</v>
          </cell>
          <cell r="Y90">
            <v>677.74894720496889</v>
          </cell>
        </row>
        <row r="91">
          <cell r="C91">
            <v>87</v>
          </cell>
          <cell r="M91">
            <v>1229.3900000000001</v>
          </cell>
          <cell r="V91">
            <v>200.39149999999995</v>
          </cell>
          <cell r="Y91">
            <v>1048.9069472049691</v>
          </cell>
        </row>
        <row r="92">
          <cell r="C92">
            <v>88</v>
          </cell>
          <cell r="M92">
            <v>1229.3900000000001</v>
          </cell>
          <cell r="V92">
            <v>377.42349999999999</v>
          </cell>
          <cell r="Y92">
            <v>871.87494720496909</v>
          </cell>
        </row>
        <row r="93">
          <cell r="C93">
            <v>89</v>
          </cell>
          <cell r="M93">
            <v>592.23</v>
          </cell>
          <cell r="V93">
            <v>139.18</v>
          </cell>
          <cell r="Y93">
            <v>472.95844720496893</v>
          </cell>
        </row>
        <row r="94">
          <cell r="C94">
            <v>90</v>
          </cell>
          <cell r="M94">
            <v>501.88</v>
          </cell>
          <cell r="V94">
            <v>81.798999999999978</v>
          </cell>
          <cell r="Y94">
            <v>439.98944720496894</v>
          </cell>
        </row>
        <row r="95">
          <cell r="C95">
            <v>91</v>
          </cell>
          <cell r="M95">
            <v>3066.87</v>
          </cell>
          <cell r="V95">
            <v>546.38400000000001</v>
          </cell>
          <cell r="Y95">
            <v>2540.3944472049689</v>
          </cell>
        </row>
        <row r="96">
          <cell r="C96">
            <v>92</v>
          </cell>
          <cell r="M96">
            <v>644.94000000000005</v>
          </cell>
          <cell r="V96">
            <v>96.740999999999985</v>
          </cell>
          <cell r="Y96">
            <v>568.10744720496905</v>
          </cell>
        </row>
        <row r="97">
          <cell r="C97">
            <v>93</v>
          </cell>
          <cell r="M97">
            <v>644.94000000000005</v>
          </cell>
          <cell r="V97">
            <v>45.145800000000008</v>
          </cell>
          <cell r="Y97">
            <v>619.70264720496903</v>
          </cell>
        </row>
        <row r="98">
          <cell r="C98">
            <v>94</v>
          </cell>
          <cell r="M98">
            <v>451.7</v>
          </cell>
          <cell r="V98">
            <v>67.754999999999995</v>
          </cell>
          <cell r="Y98">
            <v>403.85344720496892</v>
          </cell>
        </row>
        <row r="99">
          <cell r="C99">
            <v>95</v>
          </cell>
          <cell r="M99">
            <v>1028.3399999999999</v>
          </cell>
          <cell r="V99">
            <v>328.61019999999985</v>
          </cell>
          <cell r="Y99">
            <v>719.63824720496905</v>
          </cell>
        </row>
        <row r="100">
          <cell r="C100">
            <v>96</v>
          </cell>
          <cell r="M100">
            <v>998.38</v>
          </cell>
          <cell r="V100">
            <v>177.8596</v>
          </cell>
          <cell r="Y100">
            <v>840.42884720496897</v>
          </cell>
        </row>
        <row r="101">
          <cell r="C101">
            <v>97</v>
          </cell>
          <cell r="M101">
            <v>511.15</v>
          </cell>
          <cell r="V101">
            <v>127.20499999999998</v>
          </cell>
          <cell r="Y101">
            <v>403.85344720496892</v>
          </cell>
        </row>
        <row r="102">
          <cell r="C102">
            <v>98</v>
          </cell>
          <cell r="M102">
            <v>511.15</v>
          </cell>
          <cell r="V102">
            <v>127.20499999999998</v>
          </cell>
          <cell r="Y102">
            <v>403.85344720496892</v>
          </cell>
        </row>
        <row r="103">
          <cell r="C103">
            <v>99</v>
          </cell>
          <cell r="M103">
            <v>789.72</v>
          </cell>
          <cell r="V103">
            <v>131.87950000000012</v>
          </cell>
          <cell r="Y103">
            <v>677.74894720496889</v>
          </cell>
        </row>
        <row r="104">
          <cell r="C104">
            <v>100</v>
          </cell>
          <cell r="M104">
            <v>789.72</v>
          </cell>
          <cell r="V104">
            <v>69.965100000000007</v>
          </cell>
          <cell r="Y104">
            <v>739.663347204969</v>
          </cell>
        </row>
        <row r="105">
          <cell r="C105">
            <v>101</v>
          </cell>
          <cell r="M105">
            <v>460.91</v>
          </cell>
          <cell r="V105">
            <v>113.101</v>
          </cell>
          <cell r="Y105">
            <v>367.71744720496895</v>
          </cell>
        </row>
        <row r="106">
          <cell r="C106">
            <v>102</v>
          </cell>
          <cell r="M106">
            <v>716.59</v>
          </cell>
          <cell r="V106">
            <v>168.39099999999996</v>
          </cell>
          <cell r="Y106">
            <v>568.10744720496905</v>
          </cell>
        </row>
        <row r="107">
          <cell r="C107">
            <v>103</v>
          </cell>
          <cell r="M107">
            <v>773.93</v>
          </cell>
          <cell r="V107">
            <v>116.08950000000004</v>
          </cell>
          <cell r="Y107">
            <v>677.74894720496889</v>
          </cell>
        </row>
        <row r="108">
          <cell r="C108">
            <v>104</v>
          </cell>
          <cell r="M108">
            <v>451.7</v>
          </cell>
          <cell r="V108">
            <v>31.618999999999971</v>
          </cell>
          <cell r="Y108">
            <v>439.98944720496894</v>
          </cell>
        </row>
        <row r="109">
          <cell r="C109">
            <v>105</v>
          </cell>
          <cell r="M109">
            <v>644.94000000000005</v>
          </cell>
          <cell r="V109">
            <v>96.740999999999985</v>
          </cell>
          <cell r="Y109">
            <v>568.10744720496905</v>
          </cell>
        </row>
        <row r="110">
          <cell r="C110">
            <v>106</v>
          </cell>
          <cell r="M110">
            <v>1472.67</v>
          </cell>
          <cell r="V110">
            <v>366.48</v>
          </cell>
          <cell r="Y110">
            <v>1126.098447204969</v>
          </cell>
        </row>
        <row r="111">
          <cell r="C111">
            <v>107</v>
          </cell>
          <cell r="M111">
            <v>1752.49</v>
          </cell>
          <cell r="V111">
            <v>436.10349999999994</v>
          </cell>
          <cell r="Y111">
            <v>1336.294947204969</v>
          </cell>
        </row>
        <row r="112">
          <cell r="C112">
            <v>108</v>
          </cell>
          <cell r="M112">
            <v>1252.06</v>
          </cell>
          <cell r="V112">
            <v>223.0614999999998</v>
          </cell>
          <cell r="Y112">
            <v>1048.9069472049691</v>
          </cell>
        </row>
        <row r="113">
          <cell r="C113">
            <v>109</v>
          </cell>
          <cell r="M113">
            <v>511.15</v>
          </cell>
          <cell r="V113">
            <v>91.06899999999996</v>
          </cell>
          <cell r="Y113">
            <v>439.98944720496894</v>
          </cell>
        </row>
        <row r="114">
          <cell r="C114">
            <v>110</v>
          </cell>
          <cell r="M114">
            <v>1252.06</v>
          </cell>
          <cell r="V114">
            <v>223.0614999999998</v>
          </cell>
          <cell r="Y114">
            <v>1048.9069472049691</v>
          </cell>
        </row>
        <row r="115">
          <cell r="C115">
            <v>111</v>
          </cell>
          <cell r="M115">
            <v>789.72</v>
          </cell>
          <cell r="V115">
            <v>69.965100000000007</v>
          </cell>
          <cell r="Y115">
            <v>739.663347204969</v>
          </cell>
        </row>
        <row r="116">
          <cell r="C116">
            <v>112</v>
          </cell>
          <cell r="M116">
            <v>1472.67</v>
          </cell>
          <cell r="V116">
            <v>366.48</v>
          </cell>
          <cell r="Y116">
            <v>1126.098447204969</v>
          </cell>
        </row>
        <row r="117">
          <cell r="C117">
            <v>113</v>
          </cell>
          <cell r="M117">
            <v>1252.06</v>
          </cell>
          <cell r="V117">
            <v>311.57749999999999</v>
          </cell>
          <cell r="Y117">
            <v>960.39094720496894</v>
          </cell>
        </row>
        <row r="118">
          <cell r="C118">
            <v>114</v>
          </cell>
          <cell r="M118">
            <v>511.15</v>
          </cell>
          <cell r="V118">
            <v>127.20499999999998</v>
          </cell>
          <cell r="Y118">
            <v>403.85344720496892</v>
          </cell>
        </row>
        <row r="119">
          <cell r="C119">
            <v>115</v>
          </cell>
          <cell r="M119">
            <v>511.15</v>
          </cell>
          <cell r="V119">
            <v>91.06899999999996</v>
          </cell>
          <cell r="Y119">
            <v>439.98944720496894</v>
          </cell>
        </row>
        <row r="120">
          <cell r="C120">
            <v>116</v>
          </cell>
          <cell r="M120">
            <v>1106.45</v>
          </cell>
          <cell r="V120">
            <v>254.48349999999994</v>
          </cell>
          <cell r="Y120">
            <v>871.87494720496909</v>
          </cell>
        </row>
        <row r="121">
          <cell r="C121">
            <v>117</v>
          </cell>
          <cell r="M121">
            <v>998.38</v>
          </cell>
          <cell r="V121">
            <v>248.44200000000001</v>
          </cell>
          <cell r="Y121">
            <v>769.84644720496897</v>
          </cell>
        </row>
        <row r="122">
          <cell r="C122">
            <v>118</v>
          </cell>
          <cell r="M122">
            <v>729.81</v>
          </cell>
          <cell r="V122">
            <v>181.61099999999988</v>
          </cell>
          <cell r="Y122">
            <v>568.10744720496905</v>
          </cell>
        </row>
        <row r="123">
          <cell r="C123">
            <v>119</v>
          </cell>
          <cell r="M123">
            <v>773.93</v>
          </cell>
          <cell r="V123">
            <v>116.08950000000004</v>
          </cell>
          <cell r="Y123">
            <v>677.74894720496889</v>
          </cell>
        </row>
        <row r="124">
          <cell r="C124">
            <v>120</v>
          </cell>
          <cell r="M124">
            <v>644.94000000000005</v>
          </cell>
          <cell r="V124">
            <v>96.740999999999985</v>
          </cell>
          <cell r="Y124">
            <v>568.10744720496905</v>
          </cell>
        </row>
        <row r="125">
          <cell r="C125">
            <v>121</v>
          </cell>
          <cell r="M125">
            <v>882.28</v>
          </cell>
          <cell r="V125">
            <v>132.34199999999998</v>
          </cell>
          <cell r="Y125">
            <v>769.84644720496897</v>
          </cell>
        </row>
        <row r="126">
          <cell r="C126">
            <v>122</v>
          </cell>
          <cell r="M126">
            <v>451.7</v>
          </cell>
          <cell r="V126">
            <v>67.754999999999995</v>
          </cell>
          <cell r="Y126">
            <v>403.85344720496892</v>
          </cell>
        </row>
        <row r="127">
          <cell r="C127">
            <v>123</v>
          </cell>
          <cell r="M127">
            <v>451.7</v>
          </cell>
          <cell r="V127">
            <v>31.618999999999971</v>
          </cell>
          <cell r="Y127">
            <v>439.98944720496894</v>
          </cell>
        </row>
        <row r="128">
          <cell r="C128">
            <v>124</v>
          </cell>
          <cell r="M128">
            <v>882.28</v>
          </cell>
          <cell r="V128">
            <v>132.34199999999998</v>
          </cell>
          <cell r="Y128">
            <v>769.84644720496897</v>
          </cell>
        </row>
        <row r="129">
          <cell r="C129">
            <v>125</v>
          </cell>
          <cell r="M129">
            <v>1009.73</v>
          </cell>
          <cell r="V129">
            <v>237.30100000000004</v>
          </cell>
          <cell r="Y129">
            <v>792.33744720496895</v>
          </cell>
        </row>
        <row r="130">
          <cell r="C130">
            <v>126</v>
          </cell>
          <cell r="M130">
            <v>882.28</v>
          </cell>
          <cell r="V130">
            <v>132.34199999999998</v>
          </cell>
          <cell r="Y130">
            <v>769.84644720496897</v>
          </cell>
        </row>
        <row r="131">
          <cell r="C131">
            <v>127</v>
          </cell>
          <cell r="M131">
            <v>882.28</v>
          </cell>
          <cell r="V131">
            <v>132.34199999999998</v>
          </cell>
          <cell r="Y131">
            <v>769.84644720496897</v>
          </cell>
        </row>
        <row r="132">
          <cell r="C132">
            <v>128</v>
          </cell>
          <cell r="M132">
            <v>773.93</v>
          </cell>
          <cell r="V132">
            <v>116.08950000000004</v>
          </cell>
          <cell r="Y132">
            <v>677.74894720496889</v>
          </cell>
        </row>
        <row r="133">
          <cell r="C133">
            <v>129</v>
          </cell>
          <cell r="M133">
            <v>644.94000000000005</v>
          </cell>
          <cell r="V133">
            <v>96.740999999999985</v>
          </cell>
          <cell r="Y133">
            <v>568.10744720496905</v>
          </cell>
        </row>
        <row r="134">
          <cell r="C134">
            <v>130</v>
          </cell>
          <cell r="M134">
            <v>644.94000000000005</v>
          </cell>
          <cell r="V134">
            <v>96.740999999999985</v>
          </cell>
          <cell r="Y134">
            <v>568.10744720496905</v>
          </cell>
        </row>
        <row r="135">
          <cell r="C135">
            <v>131</v>
          </cell>
          <cell r="M135">
            <v>603.14</v>
          </cell>
          <cell r="V135">
            <v>192.72999999999996</v>
          </cell>
          <cell r="Y135">
            <v>430.31844720496895</v>
          </cell>
        </row>
        <row r="136">
          <cell r="C136">
            <v>132</v>
          </cell>
          <cell r="M136">
            <v>644.94000000000005</v>
          </cell>
          <cell r="V136">
            <v>45.145800000000008</v>
          </cell>
          <cell r="Y136">
            <v>619.70264720496903</v>
          </cell>
        </row>
        <row r="137">
          <cell r="C137">
            <v>133</v>
          </cell>
          <cell r="M137">
            <v>773.93</v>
          </cell>
          <cell r="V137">
            <v>54.175099999999929</v>
          </cell>
          <cell r="Y137">
            <v>739.663347204969</v>
          </cell>
        </row>
        <row r="138">
          <cell r="C138">
            <v>134</v>
          </cell>
          <cell r="M138">
            <v>773.93</v>
          </cell>
          <cell r="V138">
            <v>116.08950000000004</v>
          </cell>
          <cell r="Y138">
            <v>677.74894720496889</v>
          </cell>
        </row>
        <row r="139">
          <cell r="C139">
            <v>135</v>
          </cell>
          <cell r="M139">
            <v>1548.69</v>
          </cell>
          <cell r="V139">
            <v>108.40829999999983</v>
          </cell>
          <cell r="Y139">
            <v>1460.1901472049692</v>
          </cell>
        </row>
        <row r="140">
          <cell r="C140">
            <v>136</v>
          </cell>
          <cell r="M140">
            <v>644.94000000000005</v>
          </cell>
          <cell r="V140">
            <v>96.740999999999985</v>
          </cell>
          <cell r="Y140">
            <v>568.10744720496905</v>
          </cell>
        </row>
        <row r="141">
          <cell r="C141">
            <v>137</v>
          </cell>
          <cell r="M141">
            <v>900.29</v>
          </cell>
          <cell r="V141">
            <v>150.35199999999998</v>
          </cell>
          <cell r="Y141">
            <v>769.84644720496897</v>
          </cell>
        </row>
        <row r="142">
          <cell r="C142">
            <v>138</v>
          </cell>
          <cell r="M142">
            <v>900.29</v>
          </cell>
          <cell r="V142">
            <v>79.769599999999969</v>
          </cell>
          <cell r="Y142">
            <v>840.42884720496897</v>
          </cell>
        </row>
        <row r="143">
          <cell r="C143">
            <v>139</v>
          </cell>
          <cell r="M143">
            <v>460.91</v>
          </cell>
          <cell r="V143">
            <v>76.965000000000032</v>
          </cell>
          <cell r="Y143">
            <v>403.85344720496892</v>
          </cell>
        </row>
        <row r="144">
          <cell r="C144">
            <v>140</v>
          </cell>
          <cell r="M144">
            <v>882.28</v>
          </cell>
          <cell r="V144">
            <v>132.34199999999998</v>
          </cell>
          <cell r="Y144">
            <v>769.84644720496897</v>
          </cell>
        </row>
        <row r="145">
          <cell r="C145">
            <v>141</v>
          </cell>
          <cell r="M145">
            <v>644.94000000000005</v>
          </cell>
          <cell r="V145">
            <v>45.145800000000008</v>
          </cell>
          <cell r="Y145">
            <v>619.70264720496903</v>
          </cell>
        </row>
        <row r="146">
          <cell r="C146">
            <v>142</v>
          </cell>
          <cell r="M146">
            <v>1106.45</v>
          </cell>
          <cell r="V146">
            <v>77.451499999999896</v>
          </cell>
          <cell r="Y146">
            <v>1048.9069472049691</v>
          </cell>
        </row>
        <row r="147">
          <cell r="C147">
            <v>143</v>
          </cell>
          <cell r="M147">
            <v>908.74</v>
          </cell>
          <cell r="V147">
            <v>63.611799999999903</v>
          </cell>
          <cell r="Y147">
            <v>865.03664720496909</v>
          </cell>
        </row>
        <row r="148">
          <cell r="C148">
            <v>144</v>
          </cell>
          <cell r="M148">
            <v>451.7</v>
          </cell>
          <cell r="V148">
            <v>103.89099999999996</v>
          </cell>
          <cell r="Y148">
            <v>367.71744720496895</v>
          </cell>
        </row>
        <row r="149">
          <cell r="C149">
            <v>145</v>
          </cell>
          <cell r="M149">
            <v>859.91</v>
          </cell>
          <cell r="V149">
            <v>202.06950000000006</v>
          </cell>
          <cell r="Y149">
            <v>677.74894720496889</v>
          </cell>
        </row>
        <row r="150">
          <cell r="C150">
            <v>146</v>
          </cell>
          <cell r="M150">
            <v>980.31</v>
          </cell>
          <cell r="V150">
            <v>159.78959999999995</v>
          </cell>
          <cell r="Y150">
            <v>840.42884720496897</v>
          </cell>
        </row>
        <row r="151">
          <cell r="C151">
            <v>147</v>
          </cell>
          <cell r="M151">
            <v>501.88</v>
          </cell>
          <cell r="V151">
            <v>81.798999999999978</v>
          </cell>
          <cell r="Y151">
            <v>439.98944720496894</v>
          </cell>
        </row>
        <row r="152">
          <cell r="C152">
            <v>148</v>
          </cell>
          <cell r="M152">
            <v>501.88</v>
          </cell>
          <cell r="V152">
            <v>154.07099999999997</v>
          </cell>
          <cell r="Y152">
            <v>367.71744720496895</v>
          </cell>
        </row>
        <row r="153">
          <cell r="C153">
            <v>149</v>
          </cell>
          <cell r="M153">
            <v>773.93</v>
          </cell>
          <cell r="V153">
            <v>116.08950000000004</v>
          </cell>
          <cell r="Y153">
            <v>677.74894720496889</v>
          </cell>
        </row>
        <row r="154">
          <cell r="C154">
            <v>150</v>
          </cell>
          <cell r="M154">
            <v>451.7</v>
          </cell>
          <cell r="V154">
            <v>103.89099999999996</v>
          </cell>
          <cell r="Y154">
            <v>367.71744720496895</v>
          </cell>
        </row>
        <row r="155">
          <cell r="C155">
            <v>151</v>
          </cell>
          <cell r="M155">
            <v>882.28</v>
          </cell>
          <cell r="V155">
            <v>132.34199999999998</v>
          </cell>
          <cell r="Y155">
            <v>769.84644720496897</v>
          </cell>
        </row>
        <row r="156">
          <cell r="C156">
            <v>152</v>
          </cell>
          <cell r="M156">
            <v>644.94000000000005</v>
          </cell>
          <cell r="V156">
            <v>96.740999999999985</v>
          </cell>
          <cell r="Y156">
            <v>568.10744720496905</v>
          </cell>
        </row>
        <row r="157">
          <cell r="C157">
            <v>153</v>
          </cell>
          <cell r="M157">
            <v>773.93</v>
          </cell>
          <cell r="V157">
            <v>116.08950000000004</v>
          </cell>
          <cell r="Y157">
            <v>677.74894720496889</v>
          </cell>
        </row>
        <row r="158">
          <cell r="C158">
            <v>154</v>
          </cell>
          <cell r="M158">
            <v>773.93</v>
          </cell>
          <cell r="V158">
            <v>116.08950000000004</v>
          </cell>
          <cell r="Y158">
            <v>677.74894720496889</v>
          </cell>
        </row>
        <row r="159">
          <cell r="C159">
            <v>155</v>
          </cell>
          <cell r="M159">
            <v>451.7</v>
          </cell>
          <cell r="V159">
            <v>31.618999999999971</v>
          </cell>
          <cell r="Y159">
            <v>439.98944720496894</v>
          </cell>
        </row>
        <row r="160">
          <cell r="C160">
            <v>156</v>
          </cell>
          <cell r="M160">
            <v>451.7</v>
          </cell>
          <cell r="V160">
            <v>67.754999999999995</v>
          </cell>
          <cell r="Y160">
            <v>403.85344720496892</v>
          </cell>
        </row>
        <row r="161">
          <cell r="C161">
            <v>157</v>
          </cell>
          <cell r="M161">
            <v>882.28</v>
          </cell>
          <cell r="V161">
            <v>132.34199999999998</v>
          </cell>
          <cell r="Y161">
            <v>769.84644720496897</v>
          </cell>
        </row>
        <row r="162">
          <cell r="C162">
            <v>158</v>
          </cell>
          <cell r="M162">
            <v>882.28</v>
          </cell>
          <cell r="V162">
            <v>61.759599999999978</v>
          </cell>
          <cell r="Y162">
            <v>840.42884720496897</v>
          </cell>
        </row>
        <row r="163">
          <cell r="C163">
            <v>159</v>
          </cell>
          <cell r="M163">
            <v>773.93</v>
          </cell>
          <cell r="V163">
            <v>54.175099999999929</v>
          </cell>
          <cell r="Y163">
            <v>739.663347204969</v>
          </cell>
        </row>
        <row r="164">
          <cell r="C164">
            <v>160</v>
          </cell>
          <cell r="M164">
            <v>859.91</v>
          </cell>
          <cell r="V164">
            <v>140.15509999999995</v>
          </cell>
          <cell r="Y164">
            <v>739.663347204969</v>
          </cell>
        </row>
        <row r="165">
          <cell r="C165">
            <v>161</v>
          </cell>
          <cell r="M165">
            <v>980.31</v>
          </cell>
          <cell r="V165">
            <v>300.95439999999996</v>
          </cell>
          <cell r="Y165">
            <v>699.26404720496896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desco"/>
      <sheetName val="Planilha2"/>
      <sheetName val="tabelas"/>
    </sheetNames>
    <sheetDataSet>
      <sheetData sheetId="0">
        <row r="2">
          <cell r="M2">
            <v>4818.7299999999977</v>
          </cell>
        </row>
        <row r="3">
          <cell r="C3" t="str">
            <v>MAT</v>
          </cell>
          <cell r="M3" t="str">
            <v>X</v>
          </cell>
          <cell r="V3" t="str">
            <v>DESCONTO COLABORADOR</v>
          </cell>
        </row>
        <row r="4">
          <cell r="C4"/>
          <cell r="M4"/>
          <cell r="V4"/>
        </row>
        <row r="5">
          <cell r="C5">
            <v>1</v>
          </cell>
          <cell r="M5">
            <v>29.93</v>
          </cell>
          <cell r="V5">
            <v>4.4894999999999996</v>
          </cell>
        </row>
        <row r="6">
          <cell r="C6">
            <v>2</v>
          </cell>
          <cell r="M6">
            <v>29.93</v>
          </cell>
          <cell r="V6">
            <v>4.4894999999999996</v>
          </cell>
        </row>
        <row r="7">
          <cell r="C7">
            <v>3</v>
          </cell>
          <cell r="M7">
            <v>29.93</v>
          </cell>
          <cell r="V7">
            <v>4.4894999999999996</v>
          </cell>
        </row>
        <row r="8">
          <cell r="C8">
            <v>4</v>
          </cell>
          <cell r="M8">
            <v>29.93</v>
          </cell>
          <cell r="V8">
            <v>6.8839000000000006</v>
          </cell>
        </row>
        <row r="9">
          <cell r="C9">
            <v>5</v>
          </cell>
          <cell r="M9">
            <v>29.93</v>
          </cell>
          <cell r="V9">
            <v>4.4894999999999996</v>
          </cell>
        </row>
        <row r="10">
          <cell r="C10">
            <v>6</v>
          </cell>
          <cell r="M10">
            <v>29.93</v>
          </cell>
          <cell r="V10">
            <v>4.4894999999999996</v>
          </cell>
        </row>
        <row r="11">
          <cell r="C11">
            <v>7</v>
          </cell>
          <cell r="M11">
            <v>29.93</v>
          </cell>
          <cell r="V11">
            <v>4.4894999999999996</v>
          </cell>
        </row>
        <row r="12">
          <cell r="C12">
            <v>8</v>
          </cell>
          <cell r="M12">
            <v>29.93</v>
          </cell>
          <cell r="V12">
            <v>6.8839000000000006</v>
          </cell>
        </row>
        <row r="13">
          <cell r="C13">
            <v>9</v>
          </cell>
          <cell r="M13">
            <v>29.93</v>
          </cell>
          <cell r="V13">
            <v>4.4894999999999996</v>
          </cell>
        </row>
        <row r="14">
          <cell r="C14">
            <v>10</v>
          </cell>
          <cell r="M14">
            <v>29.93</v>
          </cell>
          <cell r="V14">
            <v>2.0950999999999986</v>
          </cell>
        </row>
        <row r="15">
          <cell r="C15">
            <v>11</v>
          </cell>
          <cell r="M15">
            <v>29.93</v>
          </cell>
          <cell r="V15">
            <v>6.8839000000000006</v>
          </cell>
        </row>
        <row r="16">
          <cell r="C16">
            <v>12</v>
          </cell>
          <cell r="M16">
            <v>29.93</v>
          </cell>
          <cell r="V16">
            <v>4.4894999999999996</v>
          </cell>
        </row>
        <row r="17">
          <cell r="C17">
            <v>13</v>
          </cell>
          <cell r="M17">
            <v>29.93</v>
          </cell>
          <cell r="V17">
            <v>2.0950999999999986</v>
          </cell>
        </row>
        <row r="18">
          <cell r="C18">
            <v>14</v>
          </cell>
          <cell r="M18">
            <v>29.93</v>
          </cell>
          <cell r="V18">
            <v>4.4894999999999996</v>
          </cell>
        </row>
        <row r="19">
          <cell r="C19">
            <v>15</v>
          </cell>
          <cell r="M19">
            <v>29.93</v>
          </cell>
          <cell r="V19">
            <v>2.0950999999999986</v>
          </cell>
        </row>
        <row r="20">
          <cell r="C20">
            <v>16</v>
          </cell>
          <cell r="M20">
            <v>29.93</v>
          </cell>
          <cell r="V20">
            <v>4.4894999999999996</v>
          </cell>
        </row>
        <row r="21">
          <cell r="C21">
            <v>17</v>
          </cell>
          <cell r="M21">
            <v>29.93</v>
          </cell>
          <cell r="V21">
            <v>6.8839000000000006</v>
          </cell>
        </row>
        <row r="22">
          <cell r="C22">
            <v>18</v>
          </cell>
          <cell r="M22">
            <v>29.93</v>
          </cell>
          <cell r="V22">
            <v>4.4894999999999996</v>
          </cell>
        </row>
        <row r="23">
          <cell r="C23">
            <v>19</v>
          </cell>
          <cell r="M23">
            <v>29.93</v>
          </cell>
          <cell r="V23">
            <v>4.4894999999999996</v>
          </cell>
        </row>
        <row r="24">
          <cell r="C24">
            <v>20</v>
          </cell>
          <cell r="M24">
            <v>29.93</v>
          </cell>
          <cell r="V24">
            <v>4.4894999999999996</v>
          </cell>
        </row>
        <row r="25">
          <cell r="C25">
            <v>21</v>
          </cell>
          <cell r="M25">
            <v>29.93</v>
          </cell>
          <cell r="V25">
            <v>2.0950999999999986</v>
          </cell>
        </row>
        <row r="26">
          <cell r="C26">
            <v>22</v>
          </cell>
          <cell r="M26">
            <v>29.93</v>
          </cell>
          <cell r="V26">
            <v>4.4894999999999996</v>
          </cell>
        </row>
        <row r="27">
          <cell r="C27">
            <v>23</v>
          </cell>
          <cell r="M27">
            <v>29.93</v>
          </cell>
          <cell r="V27">
            <v>2.0950999999999986</v>
          </cell>
        </row>
        <row r="28">
          <cell r="C28">
            <v>24</v>
          </cell>
          <cell r="M28">
            <v>29.93</v>
          </cell>
          <cell r="V28">
            <v>2.0950999999999986</v>
          </cell>
        </row>
        <row r="29">
          <cell r="C29">
            <v>25</v>
          </cell>
          <cell r="M29">
            <v>29.93</v>
          </cell>
          <cell r="V29">
            <v>2.0950999999999986</v>
          </cell>
        </row>
        <row r="30">
          <cell r="C30">
            <v>26</v>
          </cell>
          <cell r="M30">
            <v>29.93</v>
          </cell>
          <cell r="V30">
            <v>2.0950999999999986</v>
          </cell>
        </row>
        <row r="31">
          <cell r="C31">
            <v>27</v>
          </cell>
          <cell r="M31">
            <v>29.93</v>
          </cell>
          <cell r="V31">
            <v>2.0950999999999986</v>
          </cell>
        </row>
        <row r="32">
          <cell r="C32">
            <v>28</v>
          </cell>
          <cell r="M32">
            <v>29.93</v>
          </cell>
          <cell r="V32">
            <v>4.4894999999999996</v>
          </cell>
        </row>
        <row r="33">
          <cell r="C33">
            <v>29</v>
          </cell>
          <cell r="M33">
            <v>29.93</v>
          </cell>
          <cell r="V33">
            <v>4.4894999999999996</v>
          </cell>
        </row>
        <row r="34">
          <cell r="C34">
            <v>30</v>
          </cell>
          <cell r="M34">
            <v>29.93</v>
          </cell>
          <cell r="V34">
            <v>4.4894999999999996</v>
          </cell>
        </row>
        <row r="35">
          <cell r="C35">
            <v>31</v>
          </cell>
          <cell r="M35">
            <v>29.93</v>
          </cell>
          <cell r="V35">
            <v>6.8839000000000006</v>
          </cell>
        </row>
        <row r="36">
          <cell r="C36">
            <v>32</v>
          </cell>
          <cell r="M36">
            <v>29.93</v>
          </cell>
          <cell r="V36">
            <v>2.0950999999999986</v>
          </cell>
        </row>
        <row r="37">
          <cell r="C37">
            <v>33</v>
          </cell>
          <cell r="M37">
            <v>29.93</v>
          </cell>
          <cell r="V37">
            <v>2.0950999999999986</v>
          </cell>
        </row>
        <row r="38">
          <cell r="C38">
            <v>34</v>
          </cell>
          <cell r="M38">
            <v>29.93</v>
          </cell>
          <cell r="V38">
            <v>4.4894999999999996</v>
          </cell>
        </row>
        <row r="39">
          <cell r="C39">
            <v>35</v>
          </cell>
          <cell r="M39">
            <v>29.93</v>
          </cell>
          <cell r="V39">
            <v>2.0950999999999986</v>
          </cell>
        </row>
        <row r="40">
          <cell r="C40">
            <v>36</v>
          </cell>
          <cell r="M40">
            <v>29.93</v>
          </cell>
          <cell r="V40">
            <v>4.4894999999999996</v>
          </cell>
        </row>
        <row r="41">
          <cell r="C41">
            <v>37</v>
          </cell>
          <cell r="M41">
            <v>29.93</v>
          </cell>
          <cell r="V41">
            <v>2.0950999999999986</v>
          </cell>
        </row>
        <row r="42">
          <cell r="C42">
            <v>38</v>
          </cell>
          <cell r="M42">
            <v>29.93</v>
          </cell>
          <cell r="V42">
            <v>4.4894999999999996</v>
          </cell>
        </row>
        <row r="43">
          <cell r="C43">
            <v>39</v>
          </cell>
          <cell r="M43">
            <v>29.93</v>
          </cell>
          <cell r="V43">
            <v>6.8839000000000006</v>
          </cell>
        </row>
        <row r="44">
          <cell r="C44">
            <v>40</v>
          </cell>
          <cell r="M44">
            <v>29.93</v>
          </cell>
          <cell r="V44">
            <v>4.4894999999999996</v>
          </cell>
        </row>
        <row r="45">
          <cell r="C45">
            <v>41</v>
          </cell>
          <cell r="M45">
            <v>29.93</v>
          </cell>
          <cell r="V45">
            <v>2.0950999999999986</v>
          </cell>
        </row>
        <row r="46">
          <cell r="C46">
            <v>42</v>
          </cell>
          <cell r="M46">
            <v>29.93</v>
          </cell>
          <cell r="V46">
            <v>4.4894999999999996</v>
          </cell>
        </row>
        <row r="47">
          <cell r="C47">
            <v>43</v>
          </cell>
          <cell r="M47">
            <v>29.93</v>
          </cell>
          <cell r="V47">
            <v>4.4894999999999996</v>
          </cell>
        </row>
        <row r="48">
          <cell r="C48">
            <v>44</v>
          </cell>
          <cell r="M48">
            <v>29.93</v>
          </cell>
          <cell r="V48">
            <v>4.4894999999999996</v>
          </cell>
        </row>
        <row r="49">
          <cell r="C49">
            <v>45</v>
          </cell>
          <cell r="M49">
            <v>29.93</v>
          </cell>
          <cell r="V49">
            <v>2.0950999999999986</v>
          </cell>
        </row>
        <row r="50">
          <cell r="C50">
            <v>46</v>
          </cell>
          <cell r="M50">
            <v>29.93</v>
          </cell>
          <cell r="V50">
            <v>4.4894999999999996</v>
          </cell>
        </row>
        <row r="51">
          <cell r="C51">
            <v>47</v>
          </cell>
          <cell r="M51">
            <v>29.93</v>
          </cell>
          <cell r="V51">
            <v>4.4894999999999996</v>
          </cell>
        </row>
        <row r="52">
          <cell r="C52">
            <v>48</v>
          </cell>
          <cell r="M52">
            <v>29.93</v>
          </cell>
          <cell r="V52">
            <v>2.0950999999999986</v>
          </cell>
        </row>
        <row r="53">
          <cell r="C53">
            <v>49</v>
          </cell>
          <cell r="M53">
            <v>29.93</v>
          </cell>
          <cell r="V53">
            <v>4.4894999999999996</v>
          </cell>
        </row>
        <row r="54">
          <cell r="C54">
            <v>50</v>
          </cell>
          <cell r="M54">
            <v>29.93</v>
          </cell>
          <cell r="V54">
            <v>4.4894999999999996</v>
          </cell>
        </row>
        <row r="55">
          <cell r="C55">
            <v>51</v>
          </cell>
          <cell r="M55">
            <v>29.93</v>
          </cell>
          <cell r="V55">
            <v>4.4894999999999996</v>
          </cell>
        </row>
        <row r="56">
          <cell r="C56">
            <v>52</v>
          </cell>
          <cell r="M56">
            <v>29.93</v>
          </cell>
          <cell r="V56">
            <v>4.4894999999999996</v>
          </cell>
        </row>
        <row r="57">
          <cell r="C57">
            <v>53</v>
          </cell>
          <cell r="M57">
            <v>29.93</v>
          </cell>
          <cell r="V57">
            <v>4.4894999999999996</v>
          </cell>
        </row>
        <row r="58">
          <cell r="C58">
            <v>54</v>
          </cell>
          <cell r="M58">
            <v>29.93</v>
          </cell>
          <cell r="V58">
            <v>2.0950999999999986</v>
          </cell>
        </row>
        <row r="59">
          <cell r="C59">
            <v>55</v>
          </cell>
          <cell r="M59">
            <v>29.93</v>
          </cell>
          <cell r="V59">
            <v>6.8839000000000006</v>
          </cell>
        </row>
        <row r="60">
          <cell r="C60">
            <v>56</v>
          </cell>
          <cell r="M60">
            <v>29.93</v>
          </cell>
          <cell r="V60">
            <v>4.4894999999999996</v>
          </cell>
        </row>
        <row r="61">
          <cell r="C61">
            <v>57</v>
          </cell>
          <cell r="M61">
            <v>29.93</v>
          </cell>
          <cell r="V61">
            <v>4.4894999999999996</v>
          </cell>
        </row>
        <row r="62">
          <cell r="C62">
            <v>58</v>
          </cell>
          <cell r="M62">
            <v>29.93</v>
          </cell>
          <cell r="V62">
            <v>4.4894999999999996</v>
          </cell>
        </row>
        <row r="63">
          <cell r="C63">
            <v>59</v>
          </cell>
          <cell r="M63">
            <v>29.93</v>
          </cell>
          <cell r="V63">
            <v>2.0950999999999986</v>
          </cell>
        </row>
        <row r="64">
          <cell r="C64">
            <v>60</v>
          </cell>
          <cell r="M64">
            <v>29.93</v>
          </cell>
          <cell r="V64">
            <v>2.0950999999999986</v>
          </cell>
        </row>
        <row r="65">
          <cell r="C65">
            <v>61</v>
          </cell>
          <cell r="M65">
            <v>29.93</v>
          </cell>
          <cell r="V65">
            <v>4.4894999999999996</v>
          </cell>
        </row>
        <row r="66">
          <cell r="C66">
            <v>62</v>
          </cell>
          <cell r="M66">
            <v>29.93</v>
          </cell>
          <cell r="V66">
            <v>4.4894999999999996</v>
          </cell>
        </row>
        <row r="67">
          <cell r="C67">
            <v>63</v>
          </cell>
          <cell r="M67">
            <v>29.93</v>
          </cell>
          <cell r="V67">
            <v>2.0950999999999986</v>
          </cell>
        </row>
        <row r="68">
          <cell r="C68">
            <v>64</v>
          </cell>
          <cell r="M68">
            <v>29.93</v>
          </cell>
          <cell r="V68">
            <v>2.0950999999999986</v>
          </cell>
        </row>
        <row r="69">
          <cell r="C69">
            <v>65</v>
          </cell>
          <cell r="M69">
            <v>29.93</v>
          </cell>
          <cell r="V69">
            <v>2.0950999999999986</v>
          </cell>
        </row>
        <row r="70">
          <cell r="C70">
            <v>66</v>
          </cell>
          <cell r="M70">
            <v>29.93</v>
          </cell>
          <cell r="V70">
            <v>2.0950999999999986</v>
          </cell>
        </row>
        <row r="71">
          <cell r="C71">
            <v>67</v>
          </cell>
          <cell r="M71">
            <v>29.93</v>
          </cell>
          <cell r="V71">
            <v>4.4894999999999996</v>
          </cell>
        </row>
        <row r="72">
          <cell r="C72">
            <v>68</v>
          </cell>
          <cell r="M72">
            <v>29.93</v>
          </cell>
          <cell r="V72">
            <v>2.0950999999999986</v>
          </cell>
        </row>
        <row r="73">
          <cell r="C73">
            <v>69</v>
          </cell>
          <cell r="M73">
            <v>29.93</v>
          </cell>
          <cell r="V73">
            <v>2.0950999999999986</v>
          </cell>
        </row>
        <row r="74">
          <cell r="C74">
            <v>70</v>
          </cell>
          <cell r="M74">
            <v>29.93</v>
          </cell>
          <cell r="V74">
            <v>6.8839000000000006</v>
          </cell>
        </row>
        <row r="75">
          <cell r="C75">
            <v>71</v>
          </cell>
          <cell r="M75">
            <v>29.93</v>
          </cell>
          <cell r="V75">
            <v>2.0950999999999986</v>
          </cell>
        </row>
        <row r="76">
          <cell r="C76">
            <v>72</v>
          </cell>
          <cell r="M76">
            <v>29.93</v>
          </cell>
          <cell r="V76">
            <v>4.4894999999999996</v>
          </cell>
        </row>
        <row r="77">
          <cell r="C77">
            <v>73</v>
          </cell>
          <cell r="M77">
            <v>29.93</v>
          </cell>
          <cell r="V77">
            <v>4.4894999999999996</v>
          </cell>
        </row>
        <row r="78">
          <cell r="C78">
            <v>74</v>
          </cell>
          <cell r="M78">
            <v>29.93</v>
          </cell>
          <cell r="V78">
            <v>6.8839000000000006</v>
          </cell>
        </row>
        <row r="79">
          <cell r="C79">
            <v>75</v>
          </cell>
          <cell r="M79">
            <v>29.93</v>
          </cell>
          <cell r="V79">
            <v>4.4894999999999996</v>
          </cell>
        </row>
        <row r="80">
          <cell r="C80">
            <v>76</v>
          </cell>
          <cell r="M80">
            <v>29.93</v>
          </cell>
          <cell r="V80">
            <v>2.0950999999999986</v>
          </cell>
        </row>
        <row r="81">
          <cell r="C81">
            <v>77</v>
          </cell>
          <cell r="M81">
            <v>29.93</v>
          </cell>
          <cell r="V81">
            <v>6.8839000000000006</v>
          </cell>
        </row>
        <row r="82">
          <cell r="C82">
            <v>78</v>
          </cell>
          <cell r="M82">
            <v>29.93</v>
          </cell>
          <cell r="V82">
            <v>6.8839000000000006</v>
          </cell>
        </row>
        <row r="83">
          <cell r="C83">
            <v>79</v>
          </cell>
          <cell r="M83">
            <v>29.93</v>
          </cell>
          <cell r="V83">
            <v>4.4894999999999996</v>
          </cell>
        </row>
        <row r="84">
          <cell r="C84">
            <v>80</v>
          </cell>
          <cell r="M84">
            <v>29.93</v>
          </cell>
          <cell r="V84">
            <v>2.0950999999999986</v>
          </cell>
        </row>
        <row r="85">
          <cell r="C85">
            <v>81</v>
          </cell>
          <cell r="M85">
            <v>29.93</v>
          </cell>
          <cell r="V85">
            <v>4.4894999999999996</v>
          </cell>
        </row>
        <row r="86">
          <cell r="C86">
            <v>82</v>
          </cell>
          <cell r="M86">
            <v>29.93</v>
          </cell>
          <cell r="V86">
            <v>2.0950999999999986</v>
          </cell>
        </row>
        <row r="87">
          <cell r="C87">
            <v>83</v>
          </cell>
          <cell r="M87">
            <v>29.93</v>
          </cell>
          <cell r="V87">
            <v>2.0950999999999986</v>
          </cell>
        </row>
        <row r="88">
          <cell r="C88">
            <v>84</v>
          </cell>
          <cell r="M88">
            <v>29.93</v>
          </cell>
          <cell r="V88">
            <v>4.4894999999999996</v>
          </cell>
        </row>
        <row r="89">
          <cell r="C89">
            <v>85</v>
          </cell>
          <cell r="M89">
            <v>29.93</v>
          </cell>
          <cell r="V89">
            <v>4.4894999999999996</v>
          </cell>
        </row>
        <row r="90">
          <cell r="C90">
            <v>86</v>
          </cell>
          <cell r="M90">
            <v>29.93</v>
          </cell>
          <cell r="V90">
            <v>4.4894999999999996</v>
          </cell>
        </row>
        <row r="91">
          <cell r="C91">
            <v>87</v>
          </cell>
          <cell r="M91">
            <v>29.93</v>
          </cell>
          <cell r="V91">
            <v>2.0950999999999986</v>
          </cell>
        </row>
        <row r="92">
          <cell r="C92">
            <v>88</v>
          </cell>
          <cell r="M92">
            <v>29.93</v>
          </cell>
          <cell r="V92">
            <v>6.8839000000000006</v>
          </cell>
        </row>
        <row r="93">
          <cell r="C93">
            <v>89</v>
          </cell>
          <cell r="M93">
            <v>29.93</v>
          </cell>
          <cell r="V93">
            <v>4.4894999999999996</v>
          </cell>
        </row>
        <row r="94">
          <cell r="C94">
            <v>90</v>
          </cell>
          <cell r="M94">
            <v>29.93</v>
          </cell>
          <cell r="V94">
            <v>2.0950999999999986</v>
          </cell>
        </row>
        <row r="95">
          <cell r="C95">
            <v>91</v>
          </cell>
          <cell r="M95">
            <v>29.93</v>
          </cell>
          <cell r="V95">
            <v>2.0950999999999986</v>
          </cell>
        </row>
        <row r="96">
          <cell r="C96">
            <v>92</v>
          </cell>
          <cell r="M96">
            <v>29.93</v>
          </cell>
          <cell r="V96">
            <v>4.4894999999999996</v>
          </cell>
        </row>
        <row r="97">
          <cell r="C97">
            <v>93</v>
          </cell>
          <cell r="M97">
            <v>29.93</v>
          </cell>
          <cell r="V97">
            <v>2.0950999999999986</v>
          </cell>
        </row>
        <row r="98">
          <cell r="C98">
            <v>94</v>
          </cell>
          <cell r="M98">
            <v>29.93</v>
          </cell>
          <cell r="V98">
            <v>4.4894999999999996</v>
          </cell>
        </row>
        <row r="99">
          <cell r="C99">
            <v>95</v>
          </cell>
          <cell r="M99">
            <v>29.93</v>
          </cell>
          <cell r="V99">
            <v>6.8839000000000006</v>
          </cell>
        </row>
        <row r="100">
          <cell r="C100">
            <v>96</v>
          </cell>
          <cell r="M100">
            <v>29.93</v>
          </cell>
          <cell r="V100">
            <v>2.0950999999999986</v>
          </cell>
        </row>
        <row r="101">
          <cell r="C101">
            <v>97</v>
          </cell>
          <cell r="M101">
            <v>29.93</v>
          </cell>
          <cell r="V101">
            <v>4.4894999999999996</v>
          </cell>
        </row>
        <row r="102">
          <cell r="C102">
            <v>98</v>
          </cell>
          <cell r="M102">
            <v>29.93</v>
          </cell>
          <cell r="V102">
            <v>4.4894999999999996</v>
          </cell>
        </row>
        <row r="103">
          <cell r="C103">
            <v>99</v>
          </cell>
          <cell r="M103">
            <v>29.93</v>
          </cell>
          <cell r="V103">
            <v>4.4894999999999996</v>
          </cell>
        </row>
        <row r="104">
          <cell r="C104">
            <v>100</v>
          </cell>
          <cell r="M104">
            <v>29.93</v>
          </cell>
          <cell r="V104">
            <v>2.0950999999999986</v>
          </cell>
        </row>
        <row r="105">
          <cell r="C105">
            <v>101</v>
          </cell>
          <cell r="M105">
            <v>29.93</v>
          </cell>
          <cell r="V105">
            <v>6.8839000000000006</v>
          </cell>
        </row>
        <row r="106">
          <cell r="C106">
            <v>102</v>
          </cell>
          <cell r="M106">
            <v>29.93</v>
          </cell>
          <cell r="V106">
            <v>4.4894999999999996</v>
          </cell>
        </row>
        <row r="107">
          <cell r="C107">
            <v>103</v>
          </cell>
          <cell r="M107">
            <v>29.93</v>
          </cell>
          <cell r="V107">
            <v>4.4894999999999996</v>
          </cell>
        </row>
        <row r="108">
          <cell r="C108">
            <v>104</v>
          </cell>
          <cell r="M108">
            <v>29.93</v>
          </cell>
          <cell r="V108">
            <v>2.0950999999999986</v>
          </cell>
        </row>
        <row r="109">
          <cell r="C109">
            <v>105</v>
          </cell>
          <cell r="M109">
            <v>29.93</v>
          </cell>
          <cell r="V109">
            <v>4.4894999999999996</v>
          </cell>
        </row>
        <row r="110">
          <cell r="C110">
            <v>106</v>
          </cell>
          <cell r="M110">
            <v>29.93</v>
          </cell>
          <cell r="V110">
            <v>4.4894999999999996</v>
          </cell>
        </row>
        <row r="111">
          <cell r="C111">
            <v>107</v>
          </cell>
          <cell r="M111">
            <v>29.93</v>
          </cell>
          <cell r="V111">
            <v>4.4894999999999996</v>
          </cell>
        </row>
        <row r="112">
          <cell r="C112">
            <v>108</v>
          </cell>
          <cell r="M112">
            <v>29.93</v>
          </cell>
          <cell r="V112">
            <v>2.0950999999999986</v>
          </cell>
        </row>
        <row r="113">
          <cell r="C113">
            <v>109</v>
          </cell>
          <cell r="M113">
            <v>29.93</v>
          </cell>
          <cell r="V113">
            <v>2.0950999999999986</v>
          </cell>
        </row>
        <row r="114">
          <cell r="C114">
            <v>110</v>
          </cell>
          <cell r="M114">
            <v>29.93</v>
          </cell>
          <cell r="V114">
            <v>2.0950999999999986</v>
          </cell>
        </row>
        <row r="115">
          <cell r="C115">
            <v>111</v>
          </cell>
          <cell r="M115">
            <v>29.93</v>
          </cell>
          <cell r="V115">
            <v>2.0950999999999986</v>
          </cell>
        </row>
        <row r="116">
          <cell r="C116">
            <v>112</v>
          </cell>
          <cell r="M116">
            <v>29.93</v>
          </cell>
          <cell r="V116">
            <v>4.4894999999999996</v>
          </cell>
        </row>
        <row r="117">
          <cell r="C117">
            <v>113</v>
          </cell>
          <cell r="M117">
            <v>29.93</v>
          </cell>
          <cell r="V117">
            <v>4.4894999999999996</v>
          </cell>
        </row>
        <row r="118">
          <cell r="C118">
            <v>114</v>
          </cell>
          <cell r="M118">
            <v>29.93</v>
          </cell>
          <cell r="V118">
            <v>4.4894999999999996</v>
          </cell>
        </row>
        <row r="119">
          <cell r="C119">
            <v>115</v>
          </cell>
          <cell r="M119">
            <v>29.93</v>
          </cell>
          <cell r="V119">
            <v>2.0950999999999986</v>
          </cell>
        </row>
        <row r="120">
          <cell r="C120">
            <v>116</v>
          </cell>
          <cell r="M120">
            <v>29.93</v>
          </cell>
          <cell r="V120">
            <v>6.8839000000000006</v>
          </cell>
        </row>
        <row r="121">
          <cell r="C121">
            <v>117</v>
          </cell>
          <cell r="M121">
            <v>29.93</v>
          </cell>
          <cell r="V121">
            <v>4.4894999999999996</v>
          </cell>
        </row>
        <row r="122">
          <cell r="C122">
            <v>118</v>
          </cell>
          <cell r="M122">
            <v>29.93</v>
          </cell>
          <cell r="V122">
            <v>4.4894999999999996</v>
          </cell>
        </row>
        <row r="123">
          <cell r="C123">
            <v>119</v>
          </cell>
          <cell r="M123">
            <v>29.93</v>
          </cell>
          <cell r="V123">
            <v>4.4894999999999996</v>
          </cell>
        </row>
        <row r="124">
          <cell r="C124">
            <v>120</v>
          </cell>
          <cell r="M124">
            <v>29.93</v>
          </cell>
          <cell r="V124">
            <v>4.4894999999999996</v>
          </cell>
        </row>
        <row r="125">
          <cell r="C125">
            <v>121</v>
          </cell>
          <cell r="M125">
            <v>29.93</v>
          </cell>
          <cell r="V125">
            <v>4.4894999999999996</v>
          </cell>
        </row>
        <row r="126">
          <cell r="C126">
            <v>122</v>
          </cell>
          <cell r="M126">
            <v>29.93</v>
          </cell>
          <cell r="V126">
            <v>4.4894999999999996</v>
          </cell>
        </row>
        <row r="127">
          <cell r="C127">
            <v>123</v>
          </cell>
          <cell r="M127">
            <v>29.93</v>
          </cell>
          <cell r="V127">
            <v>2.0950999999999986</v>
          </cell>
        </row>
        <row r="128">
          <cell r="C128">
            <v>124</v>
          </cell>
          <cell r="M128">
            <v>29.93</v>
          </cell>
          <cell r="V128">
            <v>4.4894999999999996</v>
          </cell>
        </row>
        <row r="129">
          <cell r="C129">
            <v>125</v>
          </cell>
          <cell r="M129">
            <v>29.93</v>
          </cell>
          <cell r="V129">
            <v>4.4894999999999996</v>
          </cell>
        </row>
        <row r="130">
          <cell r="C130">
            <v>126</v>
          </cell>
          <cell r="M130">
            <v>29.93</v>
          </cell>
          <cell r="V130">
            <v>4.4894999999999996</v>
          </cell>
        </row>
        <row r="131">
          <cell r="C131">
            <v>127</v>
          </cell>
          <cell r="M131">
            <v>29.93</v>
          </cell>
          <cell r="V131">
            <v>4.4894999999999996</v>
          </cell>
        </row>
        <row r="132">
          <cell r="C132">
            <v>128</v>
          </cell>
          <cell r="M132">
            <v>29.93</v>
          </cell>
          <cell r="V132">
            <v>4.4894999999999996</v>
          </cell>
        </row>
        <row r="133">
          <cell r="C133">
            <v>129</v>
          </cell>
          <cell r="M133">
            <v>29.93</v>
          </cell>
          <cell r="V133">
            <v>4.4894999999999996</v>
          </cell>
        </row>
        <row r="134">
          <cell r="C134">
            <v>130</v>
          </cell>
          <cell r="M134">
            <v>29.93</v>
          </cell>
          <cell r="V134">
            <v>4.4894999999999996</v>
          </cell>
        </row>
        <row r="135">
          <cell r="C135">
            <v>131</v>
          </cell>
          <cell r="M135">
            <v>29.93</v>
          </cell>
          <cell r="V135">
            <v>6.8839000000000006</v>
          </cell>
        </row>
        <row r="136">
          <cell r="C136">
            <v>132</v>
          </cell>
          <cell r="M136">
            <v>29.93</v>
          </cell>
          <cell r="V136">
            <v>2.0950999999999986</v>
          </cell>
        </row>
        <row r="137">
          <cell r="C137">
            <v>133</v>
          </cell>
          <cell r="M137">
            <v>29.93</v>
          </cell>
          <cell r="V137">
            <v>2.0950999999999986</v>
          </cell>
        </row>
        <row r="138">
          <cell r="C138">
            <v>134</v>
          </cell>
          <cell r="M138">
            <v>29.93</v>
          </cell>
          <cell r="V138">
            <v>4.4894999999999996</v>
          </cell>
        </row>
        <row r="139">
          <cell r="C139">
            <v>135</v>
          </cell>
          <cell r="M139">
            <v>29.93</v>
          </cell>
          <cell r="V139">
            <v>2.0950999999999986</v>
          </cell>
        </row>
        <row r="140">
          <cell r="C140">
            <v>136</v>
          </cell>
          <cell r="M140">
            <v>29.93</v>
          </cell>
          <cell r="V140">
            <v>4.4894999999999996</v>
          </cell>
        </row>
        <row r="141">
          <cell r="C141">
            <v>137</v>
          </cell>
          <cell r="M141">
            <v>29.93</v>
          </cell>
          <cell r="V141">
            <v>4.4894999999999996</v>
          </cell>
        </row>
        <row r="142">
          <cell r="C142">
            <v>138</v>
          </cell>
          <cell r="M142">
            <v>29.93</v>
          </cell>
          <cell r="V142">
            <v>2.0950999999999986</v>
          </cell>
        </row>
        <row r="143">
          <cell r="C143">
            <v>139</v>
          </cell>
          <cell r="M143">
            <v>29.93</v>
          </cell>
          <cell r="V143">
            <v>4.4894999999999996</v>
          </cell>
        </row>
        <row r="144">
          <cell r="C144">
            <v>140</v>
          </cell>
          <cell r="M144">
            <v>29.93</v>
          </cell>
          <cell r="V144">
            <v>4.4894999999999996</v>
          </cell>
        </row>
        <row r="145">
          <cell r="C145">
            <v>141</v>
          </cell>
          <cell r="M145">
            <v>29.93</v>
          </cell>
          <cell r="V145">
            <v>2.0950999999999986</v>
          </cell>
        </row>
        <row r="146">
          <cell r="C146">
            <v>142</v>
          </cell>
          <cell r="M146">
            <v>29.93</v>
          </cell>
          <cell r="V146">
            <v>2.0950999999999986</v>
          </cell>
        </row>
        <row r="147">
          <cell r="C147">
            <v>143</v>
          </cell>
          <cell r="M147">
            <v>29.93</v>
          </cell>
          <cell r="V147">
            <v>2.0950999999999986</v>
          </cell>
        </row>
        <row r="148">
          <cell r="C148">
            <v>144</v>
          </cell>
          <cell r="M148">
            <v>29.93</v>
          </cell>
          <cell r="V148">
            <v>6.8839000000000006</v>
          </cell>
        </row>
        <row r="149">
          <cell r="C149">
            <v>145</v>
          </cell>
          <cell r="M149">
            <v>29.93</v>
          </cell>
          <cell r="V149">
            <v>4.4894999999999996</v>
          </cell>
        </row>
        <row r="150">
          <cell r="C150">
            <v>146</v>
          </cell>
          <cell r="M150">
            <v>29.93</v>
          </cell>
          <cell r="V150">
            <v>2.0950999999999986</v>
          </cell>
        </row>
        <row r="151">
          <cell r="C151">
            <v>147</v>
          </cell>
          <cell r="M151">
            <v>29.93</v>
          </cell>
          <cell r="V151">
            <v>2.0950999999999986</v>
          </cell>
        </row>
        <row r="152">
          <cell r="C152">
            <v>148</v>
          </cell>
          <cell r="M152">
            <v>29.93</v>
          </cell>
          <cell r="V152">
            <v>6.8839000000000006</v>
          </cell>
        </row>
        <row r="153">
          <cell r="C153">
            <v>149</v>
          </cell>
          <cell r="M153">
            <v>29.93</v>
          </cell>
          <cell r="V153">
            <v>4.4894999999999996</v>
          </cell>
        </row>
        <row r="154">
          <cell r="C154">
            <v>150</v>
          </cell>
          <cell r="M154">
            <v>29.93</v>
          </cell>
          <cell r="V154">
            <v>6.8839000000000006</v>
          </cell>
        </row>
        <row r="155">
          <cell r="C155">
            <v>151</v>
          </cell>
          <cell r="M155">
            <v>29.93</v>
          </cell>
          <cell r="V155">
            <v>4.4894999999999996</v>
          </cell>
        </row>
        <row r="156">
          <cell r="C156">
            <v>152</v>
          </cell>
          <cell r="M156">
            <v>29.93</v>
          </cell>
          <cell r="V156">
            <v>4.4894999999999996</v>
          </cell>
        </row>
        <row r="157">
          <cell r="C157">
            <v>153</v>
          </cell>
          <cell r="M157">
            <v>29.93</v>
          </cell>
          <cell r="V157">
            <v>4.4894999999999996</v>
          </cell>
        </row>
        <row r="158">
          <cell r="C158">
            <v>154</v>
          </cell>
          <cell r="M158">
            <v>29.93</v>
          </cell>
          <cell r="V158">
            <v>4.4894999999999996</v>
          </cell>
        </row>
        <row r="159">
          <cell r="C159">
            <v>155</v>
          </cell>
          <cell r="M159">
            <v>29.93</v>
          </cell>
          <cell r="V159">
            <v>2.0950999999999986</v>
          </cell>
        </row>
        <row r="160">
          <cell r="C160">
            <v>156</v>
          </cell>
          <cell r="M160">
            <v>29.93</v>
          </cell>
          <cell r="V160">
            <v>4.4894999999999996</v>
          </cell>
        </row>
        <row r="161">
          <cell r="C161">
            <v>157</v>
          </cell>
          <cell r="M161">
            <v>29.93</v>
          </cell>
          <cell r="V161">
            <v>4.4894999999999996</v>
          </cell>
        </row>
        <row r="162">
          <cell r="C162">
            <v>158</v>
          </cell>
          <cell r="M162">
            <v>29.93</v>
          </cell>
          <cell r="V162">
            <v>2.0950999999999986</v>
          </cell>
        </row>
        <row r="163">
          <cell r="C163">
            <v>159</v>
          </cell>
          <cell r="M163">
            <v>29.93</v>
          </cell>
          <cell r="V163">
            <v>2.0950999999999986</v>
          </cell>
        </row>
        <row r="164">
          <cell r="C164">
            <v>160</v>
          </cell>
          <cell r="M164">
            <v>29.93</v>
          </cell>
          <cell r="V164">
            <v>2.0950999999999986</v>
          </cell>
        </row>
        <row r="165">
          <cell r="C165">
            <v>161</v>
          </cell>
          <cell r="M165">
            <v>29.93</v>
          </cell>
          <cell r="V165">
            <v>6.8839000000000006</v>
          </cell>
        </row>
        <row r="166">
          <cell r="C166">
            <v>162</v>
          </cell>
          <cell r="M166"/>
          <cell r="V166"/>
        </row>
        <row r="167">
          <cell r="C167"/>
          <cell r="M167"/>
          <cell r="V167"/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  <sheetName val="base_pessoal"/>
      <sheetName val="senioridade_areas"/>
      <sheetName val="gestao_PCDs"/>
      <sheetName val="grupos"/>
      <sheetName val="escolaridade"/>
      <sheetName val="dash_escolaridade"/>
      <sheetName val="demografia"/>
      <sheetName val="pc_tabela_salarial"/>
      <sheetName val="pc_tabela_salarial_Avanti"/>
      <sheetName val="base_escolaridade"/>
      <sheetName val="base_cargos"/>
      <sheetName val="Media Salarial por Cargo"/>
      <sheetName val="Media Salarial por Função"/>
      <sheetName val="base_rhi"/>
      <sheetName val="dados_mes_anterior"/>
      <sheetName val="movimentacoes"/>
      <sheetName val="PC_tabela_salarial_2021"/>
      <sheetName val="parametros"/>
      <sheetName val="escolaridade_112022"/>
      <sheetName val="rg"/>
      <sheetName val="formação"/>
      <sheetName val="Planilha2"/>
      <sheetName val="dados_colaboradores"/>
      <sheetName val="Planilha1"/>
      <sheetName val="base_dados"/>
      <sheetName val="dados_escolaridade"/>
      <sheetName val="#REF"/>
      <sheetName val="CLIENTES"/>
      <sheetName val="Media_Salarial_por_Cargo1"/>
      <sheetName val="Media_Salarial_por_Função1"/>
      <sheetName val="Media_Salarial_por_Cargo"/>
      <sheetName val="Media_Salarial_por_Função"/>
      <sheetName val="Media_Salarial_por_Cargo2"/>
      <sheetName val="Media_Salarial_por_Função2"/>
      <sheetName val="Media_Salarial_por_Cargo3"/>
      <sheetName val="Media_Salarial_por_Função3"/>
      <sheetName val="Media_Salarial_por_Cargo4"/>
      <sheetName val="Media_Salarial_por_Função4"/>
      <sheetName val="Media_Salarial_por_Cargo5"/>
      <sheetName val="Media_Salarial_por_Função5"/>
      <sheetName val="Media_Salarial_por_Cargo7"/>
      <sheetName val="Media_Salarial_por_Função7"/>
      <sheetName val="Media_Salarial_por_Cargo6"/>
      <sheetName val="Media_Salarial_por_Função6"/>
    </sheetNames>
    <sheetDataSet>
      <sheetData sheetId="0"/>
      <sheetData sheetId="1">
        <row r="2">
          <cell r="B2" t="str">
            <v>Mat</v>
          </cell>
          <cell r="C2" t="str">
            <v>Nome</v>
          </cell>
          <cell r="D2" t="str">
            <v>Salário Mensal</v>
          </cell>
          <cell r="E2" t="str">
            <v>Gestor</v>
          </cell>
          <cell r="F2" t="str">
            <v>Função Atlântico</v>
          </cell>
          <cell r="G2" t="str">
            <v>Função</v>
          </cell>
          <cell r="H2" t="str">
            <v>Step</v>
          </cell>
          <cell r="I2" t="str">
            <v>Senioridade</v>
          </cell>
          <cell r="J2" t="str">
            <v>Data de Admissão</v>
          </cell>
          <cell r="K2" t="str">
            <v>Data de Demissão</v>
          </cell>
          <cell r="L2" t="str">
            <v>Inicio Afastamento</v>
          </cell>
          <cell r="M2" t="str">
            <v>Término Afastamento</v>
          </cell>
          <cell r="N2" t="str">
            <v>Tipo de Demissão</v>
          </cell>
          <cell r="O2" t="str">
            <v>Líder Imediato</v>
          </cell>
          <cell r="P2" t="str">
            <v>PCD</v>
          </cell>
        </row>
        <row r="3">
          <cell r="B3">
            <v>18</v>
          </cell>
          <cell r="C3" t="str">
            <v>JOSE CLEMILSON DE OLIVEIRA LUCIO</v>
          </cell>
          <cell r="D3">
            <v>19924</v>
          </cell>
          <cell r="E3" t="str">
            <v>GABRIELA CAMPOS COSTA BARBOSA</v>
          </cell>
          <cell r="F3" t="str">
            <v xml:space="preserve">Líder Técnico </v>
          </cell>
          <cell r="G3" t="str">
            <v>Analista de sistemas</v>
          </cell>
          <cell r="H3">
            <v>29</v>
          </cell>
          <cell r="I3" t="str">
            <v>Consultor</v>
          </cell>
          <cell r="J3">
            <v>37288</v>
          </cell>
          <cell r="K3" t="str">
            <v/>
          </cell>
          <cell r="L3" t="str">
            <v/>
          </cell>
          <cell r="M3" t="str">
            <v/>
          </cell>
          <cell r="N3">
            <v>0</v>
          </cell>
          <cell r="O3" t="str">
            <v>AMANDA VEZZARO</v>
          </cell>
          <cell r="P3"/>
        </row>
        <row r="4">
          <cell r="B4">
            <v>28</v>
          </cell>
          <cell r="C4" t="str">
            <v>GABRIELA TELLES DE SOUZA</v>
          </cell>
          <cell r="D4">
            <v>37068</v>
          </cell>
          <cell r="E4" t="str">
            <v>JOSE FRANCISCO MORETO SILVEIRA FRANCO</v>
          </cell>
          <cell r="F4" t="str">
            <v>Diretor de recursos organizacionais</v>
          </cell>
          <cell r="G4" t="str">
            <v>Diretor de recursos organizacionais</v>
          </cell>
          <cell r="H4">
            <v>50</v>
          </cell>
          <cell r="I4" t="str">
            <v>Consultor</v>
          </cell>
          <cell r="J4">
            <v>37410</v>
          </cell>
          <cell r="K4" t="str">
            <v/>
          </cell>
          <cell r="L4" t="str">
            <v/>
          </cell>
          <cell r="M4" t="str">
            <v/>
          </cell>
          <cell r="N4">
            <v>0</v>
          </cell>
          <cell r="O4" t="str">
            <v>JOSE FRANCISCO MORETO SILVEIRA FRANCO</v>
          </cell>
          <cell r="P4"/>
        </row>
        <row r="5">
          <cell r="B5">
            <v>37</v>
          </cell>
          <cell r="C5" t="str">
            <v>EMANUELLE NOGUEIRA JUCA</v>
          </cell>
          <cell r="D5">
            <v>27581</v>
          </cell>
          <cell r="E5" t="str">
            <v>VICTORIA DAMASCENO MATOS</v>
          </cell>
          <cell r="F5" t="str">
            <v>Gerente Executivo de Operação</v>
          </cell>
          <cell r="G5" t="str">
            <v>Gerente de operação de TI</v>
          </cell>
          <cell r="H5">
            <v>40</v>
          </cell>
          <cell r="I5" t="str">
            <v>Sênior</v>
          </cell>
          <cell r="J5">
            <v>37469</v>
          </cell>
          <cell r="K5" t="str">
            <v/>
          </cell>
          <cell r="L5" t="str">
            <v/>
          </cell>
          <cell r="M5" t="str">
            <v/>
          </cell>
          <cell r="N5">
            <v>0</v>
          </cell>
          <cell r="O5" t="str">
            <v>VICTORIA DAMASCENO MATOS</v>
          </cell>
          <cell r="P5"/>
        </row>
        <row r="6">
          <cell r="B6">
            <v>50</v>
          </cell>
          <cell r="C6" t="str">
            <v>THIAGO BARBOSA LIMA DE MOURA</v>
          </cell>
          <cell r="D6">
            <v>19343</v>
          </cell>
          <cell r="E6" t="str">
            <v>ROMILDO FERREIRA LIMA JUNIOR</v>
          </cell>
          <cell r="F6" t="str">
            <v xml:space="preserve">Líder Técnico </v>
          </cell>
          <cell r="G6" t="str">
            <v>Analista de sistemas</v>
          </cell>
          <cell r="H6">
            <v>28</v>
          </cell>
          <cell r="I6" t="str">
            <v>Consultor</v>
          </cell>
          <cell r="J6">
            <v>37578</v>
          </cell>
          <cell r="K6" t="str">
            <v/>
          </cell>
          <cell r="L6" t="str">
            <v/>
          </cell>
          <cell r="M6" t="str">
            <v/>
          </cell>
          <cell r="N6">
            <v>0</v>
          </cell>
          <cell r="O6" t="str">
            <v>ALEXANDRE LOURENCO DO NASCIMENTO</v>
          </cell>
          <cell r="P6"/>
        </row>
        <row r="7">
          <cell r="B7">
            <v>60</v>
          </cell>
          <cell r="C7" t="str">
            <v>VICTORIA DAMASCENO MATOS</v>
          </cell>
          <cell r="D7">
            <v>37068</v>
          </cell>
          <cell r="E7" t="str">
            <v>JOSE FRANCISCO MORETO SILVEIRA FRANCO</v>
          </cell>
          <cell r="F7" t="str">
            <v>Diretor de Operação e Pessoas</v>
          </cell>
          <cell r="G7" t="str">
            <v>Diretor de operação de TI</v>
          </cell>
          <cell r="H7">
            <v>50</v>
          </cell>
          <cell r="I7" t="str">
            <v>Consultor</v>
          </cell>
          <cell r="J7">
            <v>37662</v>
          </cell>
          <cell r="K7" t="str">
            <v/>
          </cell>
          <cell r="L7" t="str">
            <v/>
          </cell>
          <cell r="M7" t="str">
            <v/>
          </cell>
          <cell r="N7">
            <v>0</v>
          </cell>
          <cell r="O7" t="str">
            <v>JOSE FRANCISCO MORETO SILVEIRA FRANCO</v>
          </cell>
          <cell r="P7"/>
        </row>
        <row r="8">
          <cell r="B8">
            <v>130</v>
          </cell>
          <cell r="C8" t="str">
            <v>RUDOLF HARDY PLUTARCO ARAGAO</v>
          </cell>
          <cell r="D8">
            <v>13233</v>
          </cell>
          <cell r="E8" t="str">
            <v>ANA SOFIA CYSNEIROS MARCAL</v>
          </cell>
          <cell r="F8" t="str">
            <v xml:space="preserve">Líder Técnico </v>
          </cell>
          <cell r="G8" t="str">
            <v>Analista de sistemas</v>
          </cell>
          <cell r="H8">
            <v>20</v>
          </cell>
          <cell r="I8" t="str">
            <v>Sênior</v>
          </cell>
          <cell r="J8">
            <v>38534</v>
          </cell>
          <cell r="K8" t="str">
            <v/>
          </cell>
          <cell r="L8" t="str">
            <v/>
          </cell>
          <cell r="M8" t="str">
            <v/>
          </cell>
          <cell r="N8">
            <v>0</v>
          </cell>
          <cell r="O8" t="str">
            <v>LUIZ AUGEANE RICARDO DE MELO</v>
          </cell>
          <cell r="P8"/>
        </row>
        <row r="9">
          <cell r="B9">
            <v>134</v>
          </cell>
          <cell r="C9" t="str">
            <v>ALYNE GOMES SOARES CANTAL</v>
          </cell>
          <cell r="D9">
            <v>19343</v>
          </cell>
          <cell r="E9" t="str">
            <v>ROMILDO FERREIRA LIMA JUNIOR</v>
          </cell>
          <cell r="F9" t="str">
            <v xml:space="preserve">Líder Técnico </v>
          </cell>
          <cell r="G9" t="str">
            <v>Analista de sistemas</v>
          </cell>
          <cell r="H9">
            <v>28</v>
          </cell>
          <cell r="I9" t="str">
            <v>Consultor</v>
          </cell>
          <cell r="J9">
            <v>38565</v>
          </cell>
          <cell r="K9" t="str">
            <v/>
          </cell>
          <cell r="L9" t="str">
            <v/>
          </cell>
          <cell r="M9" t="str">
            <v/>
          </cell>
          <cell r="N9">
            <v>0</v>
          </cell>
          <cell r="O9" t="str">
            <v>BRUNO SABOIA ARAGAO</v>
          </cell>
          <cell r="P9"/>
        </row>
        <row r="10">
          <cell r="B10">
            <v>154</v>
          </cell>
          <cell r="C10" t="str">
            <v>ERIKO WERBET DE OLIVEIRA ARAUJO</v>
          </cell>
          <cell r="D10">
            <v>18147</v>
          </cell>
          <cell r="E10" t="str">
            <v>GABRIELA CAMPOS COSTA BARBOSA</v>
          </cell>
          <cell r="F10" t="str">
            <v xml:space="preserve">Arquiteto de Soluções </v>
          </cell>
          <cell r="G10" t="str">
            <v>Analista de sistemas</v>
          </cell>
          <cell r="H10">
            <v>0</v>
          </cell>
          <cell r="I10" t="str">
            <v/>
          </cell>
          <cell r="J10">
            <v>38754</v>
          </cell>
          <cell r="K10">
            <v>45327</v>
          </cell>
          <cell r="L10">
            <v>45352</v>
          </cell>
          <cell r="M10">
            <v>46387</v>
          </cell>
          <cell r="N10" t="str">
            <v>2</v>
          </cell>
          <cell r="O10" t="str">
            <v>GLAUBER QUEIROZ DE OLIVEIRA</v>
          </cell>
          <cell r="P10"/>
        </row>
        <row r="11">
          <cell r="B11">
            <v>157</v>
          </cell>
          <cell r="C11" t="str">
            <v>FRANCISCO SIQUEIRA DE SOUSA</v>
          </cell>
          <cell r="D11">
            <v>37433</v>
          </cell>
          <cell r="E11" t="str">
            <v>JOSE FRANCISCO MORETO SILVEIRA FRANCO</v>
          </cell>
          <cell r="F11" t="str">
            <v>Gerente Comercial</v>
          </cell>
          <cell r="G11" t="str">
            <v>Gerente comercial</v>
          </cell>
          <cell r="H11">
            <v>0</v>
          </cell>
          <cell r="I11" t="str">
            <v/>
          </cell>
          <cell r="J11">
            <v>38810</v>
          </cell>
          <cell r="K11">
            <v>45504</v>
          </cell>
          <cell r="L11">
            <v>45505</v>
          </cell>
          <cell r="M11">
            <v>46387</v>
          </cell>
          <cell r="N11" t="str">
            <v>2</v>
          </cell>
          <cell r="O11" t="str">
            <v>JOSE FRANCISCO MORETO SILVEIRA FRANCO</v>
          </cell>
          <cell r="P11"/>
        </row>
        <row r="12">
          <cell r="B12">
            <v>175</v>
          </cell>
          <cell r="C12" t="str">
            <v>ALBERT SCHILLING GOMES</v>
          </cell>
          <cell r="D12">
            <v>33923</v>
          </cell>
          <cell r="E12" t="str">
            <v>JOSE FRANCISCO MORETO SILVEIRA FRANCO</v>
          </cell>
          <cell r="F12" t="str">
            <v>Diretor Comercial</v>
          </cell>
          <cell r="G12" t="str">
            <v>Diretor comercial</v>
          </cell>
          <cell r="H12">
            <v>47</v>
          </cell>
          <cell r="I12" t="str">
            <v>Especialista</v>
          </cell>
          <cell r="J12">
            <v>39479</v>
          </cell>
          <cell r="K12" t="str">
            <v/>
          </cell>
          <cell r="L12" t="str">
            <v/>
          </cell>
          <cell r="M12" t="str">
            <v/>
          </cell>
          <cell r="N12">
            <v>0</v>
          </cell>
          <cell r="O12" t="str">
            <v>JOSE FRANCISCO MORETO SILVEIRA FRANCO</v>
          </cell>
          <cell r="P12"/>
        </row>
        <row r="13">
          <cell r="B13">
            <v>181</v>
          </cell>
          <cell r="C13" t="str">
            <v>JOAO VIANEY BATISTA MOREIRA FILHO</v>
          </cell>
          <cell r="D13">
            <v>16693</v>
          </cell>
          <cell r="E13" t="str">
            <v>ROMILDO FERREIRA LIMA JUNIOR</v>
          </cell>
          <cell r="F13" t="str">
            <v xml:space="preserve">Líder de Portfólio </v>
          </cell>
          <cell r="G13" t="str">
            <v>Analista de sistemas</v>
          </cell>
          <cell r="H13">
            <v>24</v>
          </cell>
          <cell r="I13" t="str">
            <v>Especialista</v>
          </cell>
          <cell r="J13">
            <v>39573</v>
          </cell>
          <cell r="K13" t="str">
            <v/>
          </cell>
          <cell r="L13" t="str">
            <v/>
          </cell>
          <cell r="M13" t="str">
            <v/>
          </cell>
          <cell r="N13">
            <v>0</v>
          </cell>
          <cell r="O13" t="str">
            <v>WEBSTER RULIAN LIMA JORGE</v>
          </cell>
          <cell r="P13"/>
        </row>
        <row r="14">
          <cell r="B14">
            <v>188</v>
          </cell>
          <cell r="C14" t="str">
            <v>PAULO ABNER AURELIO MESQUITA</v>
          </cell>
          <cell r="D14">
            <v>16693</v>
          </cell>
          <cell r="E14" t="str">
            <v>LUIZ ALVES DE LIMA NETO</v>
          </cell>
          <cell r="F14" t="str">
            <v xml:space="preserve">Líder de Plataforma </v>
          </cell>
          <cell r="G14" t="str">
            <v>Pesquisador</v>
          </cell>
          <cell r="H14">
            <v>24</v>
          </cell>
          <cell r="I14" t="str">
            <v>Especialista</v>
          </cell>
          <cell r="J14">
            <v>39601</v>
          </cell>
          <cell r="K14" t="str">
            <v/>
          </cell>
          <cell r="L14" t="str">
            <v/>
          </cell>
          <cell r="M14" t="str">
            <v/>
          </cell>
          <cell r="N14">
            <v>0</v>
          </cell>
          <cell r="O14" t="str">
            <v>ANTONIO ALEX MONTEIRO DE SOUSA</v>
          </cell>
          <cell r="P14"/>
        </row>
        <row r="15">
          <cell r="B15">
            <v>252</v>
          </cell>
          <cell r="C15" t="str">
            <v>EDERSON DA MOTA RAMOS</v>
          </cell>
          <cell r="D15">
            <v>11346</v>
          </cell>
          <cell r="E15" t="str">
            <v>GABRIELA TELLES DE SOUZA</v>
          </cell>
          <cell r="F15" t="str">
            <v>Coordenador de infraestrutura de TI e segurança da informação</v>
          </cell>
          <cell r="G15" t="str">
            <v>Coordenador de suporte de TI</v>
          </cell>
          <cell r="H15">
            <v>18</v>
          </cell>
          <cell r="I15" t="str">
            <v>Sênior</v>
          </cell>
          <cell r="J15">
            <v>40238</v>
          </cell>
          <cell r="K15" t="str">
            <v/>
          </cell>
          <cell r="L15" t="str">
            <v/>
          </cell>
          <cell r="M15" t="str">
            <v/>
          </cell>
          <cell r="N15">
            <v>0</v>
          </cell>
          <cell r="O15" t="str">
            <v>GABRIELA TELLES DE SOUZA</v>
          </cell>
          <cell r="P15"/>
        </row>
        <row r="16">
          <cell r="B16">
            <v>266</v>
          </cell>
          <cell r="C16" t="str">
            <v>JULIANE CASTRO OLIVEIRA</v>
          </cell>
          <cell r="D16">
            <v>13233</v>
          </cell>
          <cell r="E16" t="str">
            <v>GABRIELA TELLES DE SOUZA</v>
          </cell>
          <cell r="F16" t="str">
            <v>Coordenador administrativo</v>
          </cell>
          <cell r="G16" t="str">
            <v>Coordenador administrativo</v>
          </cell>
          <cell r="H16">
            <v>20</v>
          </cell>
          <cell r="I16" t="str">
            <v>Sênior</v>
          </cell>
          <cell r="J16">
            <v>40513</v>
          </cell>
          <cell r="K16" t="str">
            <v/>
          </cell>
          <cell r="L16" t="str">
            <v/>
          </cell>
          <cell r="M16" t="str">
            <v/>
          </cell>
          <cell r="N16">
            <v>0</v>
          </cell>
          <cell r="O16" t="str">
            <v>GABRIELA TELLES DE SOUZA</v>
          </cell>
          <cell r="P16"/>
        </row>
        <row r="17">
          <cell r="B17">
            <v>270</v>
          </cell>
          <cell r="C17" t="str">
            <v>JOSE FRANCISCO MORETO SILVEIRA FRANCO</v>
          </cell>
          <cell r="D17">
            <v>49818</v>
          </cell>
          <cell r="E17" t="str">
            <v>FREDERICO SIGRIST NAVA</v>
          </cell>
          <cell r="F17" t="str">
            <v>Superintendente</v>
          </cell>
          <cell r="G17" t="str">
            <v>Superintendente</v>
          </cell>
          <cell r="H17">
            <v>60</v>
          </cell>
          <cell r="I17" t="str">
            <v>Consultor</v>
          </cell>
          <cell r="J17">
            <v>40634</v>
          </cell>
          <cell r="K17" t="str">
            <v/>
          </cell>
          <cell r="L17" t="str">
            <v/>
          </cell>
          <cell r="M17" t="str">
            <v/>
          </cell>
          <cell r="N17">
            <v>0</v>
          </cell>
          <cell r="O17" t="str">
            <v>FREDERICO SIGRIST NAVA</v>
          </cell>
          <cell r="P17"/>
        </row>
        <row r="18">
          <cell r="B18">
            <v>278</v>
          </cell>
          <cell r="C18" t="str">
            <v>JOSENIO CANDIDO CAMELO</v>
          </cell>
          <cell r="D18">
            <v>18056</v>
          </cell>
          <cell r="E18" t="str">
            <v>GABRIELA CAMPOS COSTA BARBOSA</v>
          </cell>
          <cell r="F18" t="str">
            <v xml:space="preserve">Desenvolvedor </v>
          </cell>
          <cell r="G18" t="str">
            <v>Analista de sistemas</v>
          </cell>
          <cell r="H18">
            <v>26</v>
          </cell>
          <cell r="I18" t="str">
            <v>Especialista</v>
          </cell>
          <cell r="J18">
            <v>40771</v>
          </cell>
          <cell r="K18" t="str">
            <v/>
          </cell>
          <cell r="L18" t="str">
            <v/>
          </cell>
          <cell r="M18" t="str">
            <v/>
          </cell>
          <cell r="N18">
            <v>0</v>
          </cell>
          <cell r="O18" t="str">
            <v>AMANDA VEZZARO</v>
          </cell>
          <cell r="P18"/>
        </row>
        <row r="19">
          <cell r="B19">
            <v>293</v>
          </cell>
          <cell r="C19" t="str">
            <v>RAMON DE MORAES ANDRADE</v>
          </cell>
          <cell r="D19">
            <v>9549</v>
          </cell>
          <cell r="E19" t="str">
            <v>GABRIELA TELLES DE SOUZA</v>
          </cell>
          <cell r="F19" t="str">
            <v>Analista de segurança da informação</v>
          </cell>
          <cell r="G19" t="str">
            <v>Analista de segurança da informação</v>
          </cell>
          <cell r="H19">
            <v>16</v>
          </cell>
          <cell r="I19" t="str">
            <v>Sênior</v>
          </cell>
          <cell r="J19">
            <v>40910</v>
          </cell>
          <cell r="K19" t="str">
            <v/>
          </cell>
          <cell r="L19" t="str">
            <v/>
          </cell>
          <cell r="M19" t="str">
            <v/>
          </cell>
          <cell r="N19">
            <v>0</v>
          </cell>
          <cell r="O19" t="str">
            <v>EDERSON DA MOTA RAMOS</v>
          </cell>
          <cell r="P19"/>
        </row>
        <row r="20">
          <cell r="B20">
            <v>297</v>
          </cell>
          <cell r="C20" t="str">
            <v>DANIELLY BARBOZA GUIMARAES</v>
          </cell>
          <cell r="D20">
            <v>16684</v>
          </cell>
          <cell r="E20" t="str">
            <v>ANA SOFIA CYSNEIROS MARCAL</v>
          </cell>
          <cell r="F20" t="str">
            <v xml:space="preserve">Gerente de Programa </v>
          </cell>
          <cell r="G20" t="str">
            <v>Gerente de projetos de TI</v>
          </cell>
          <cell r="H20">
            <v>0</v>
          </cell>
          <cell r="I20" t="str">
            <v/>
          </cell>
          <cell r="J20">
            <v>40945</v>
          </cell>
          <cell r="K20">
            <v>44750</v>
          </cell>
          <cell r="L20">
            <v>44774</v>
          </cell>
          <cell r="M20">
            <v>46387</v>
          </cell>
          <cell r="N20" t="str">
            <v>4</v>
          </cell>
          <cell r="O20" t="str">
            <v>ANA SOFIA CYSNEIROS MARCAL</v>
          </cell>
          <cell r="P20"/>
        </row>
        <row r="21">
          <cell r="B21">
            <v>299</v>
          </cell>
          <cell r="C21" t="str">
            <v>SAMIRA E SILVA AMARAL RIBEIRO</v>
          </cell>
          <cell r="D21">
            <v>5089</v>
          </cell>
          <cell r="E21" t="str">
            <v>GABRIELA CAMPOS COSTA BARBOSA</v>
          </cell>
          <cell r="F21" t="str">
            <v xml:space="preserve">Product Owner </v>
          </cell>
          <cell r="G21" t="str">
            <v>Analista de sistemas</v>
          </cell>
          <cell r="H21">
            <v>0</v>
          </cell>
          <cell r="I21" t="str">
            <v/>
          </cell>
          <cell r="J21">
            <v>40955</v>
          </cell>
          <cell r="K21">
            <v>44374</v>
          </cell>
          <cell r="L21">
            <v>44378</v>
          </cell>
          <cell r="M21">
            <v>46387</v>
          </cell>
          <cell r="N21" t="str">
            <v>4</v>
          </cell>
          <cell r="O21" t="str">
            <v>GABRIELA CAMPOS COSTA BARBOSA</v>
          </cell>
          <cell r="P21"/>
        </row>
        <row r="22">
          <cell r="B22">
            <v>303</v>
          </cell>
          <cell r="C22" t="str">
            <v>JOAO LUIZ MESQUITA UCHOA</v>
          </cell>
          <cell r="D22">
            <v>16693</v>
          </cell>
          <cell r="E22" t="str">
            <v>ANA SOFIA CYSNEIROS MARCAL</v>
          </cell>
          <cell r="F22" t="str">
            <v xml:space="preserve">Gerente de Programa </v>
          </cell>
          <cell r="G22" t="str">
            <v>Gerente de projetos de TI</v>
          </cell>
          <cell r="H22">
            <v>24</v>
          </cell>
          <cell r="I22" t="str">
            <v>Especialista</v>
          </cell>
          <cell r="J22">
            <v>40969</v>
          </cell>
          <cell r="K22" t="str">
            <v/>
          </cell>
          <cell r="L22" t="str">
            <v/>
          </cell>
          <cell r="M22" t="str">
            <v/>
          </cell>
          <cell r="N22">
            <v>0</v>
          </cell>
          <cell r="O22" t="str">
            <v>ANA SOFIA CYSNEIROS MARCAL</v>
          </cell>
          <cell r="P22"/>
        </row>
        <row r="23">
          <cell r="B23">
            <v>316</v>
          </cell>
          <cell r="C23" t="str">
            <v>DANILO FREITAS DA COSTA</v>
          </cell>
          <cell r="D23">
            <v>23790</v>
          </cell>
          <cell r="E23" t="str">
            <v>VICTORIA DAMASCENO MATOS</v>
          </cell>
          <cell r="F23" t="str">
            <v>Gerente Executivo de Operação</v>
          </cell>
          <cell r="G23" t="str">
            <v>Gerente de operação de TI</v>
          </cell>
          <cell r="H23">
            <v>35</v>
          </cell>
          <cell r="I23" t="str">
            <v>Pleno</v>
          </cell>
          <cell r="J23">
            <v>41034</v>
          </cell>
          <cell r="K23" t="str">
            <v/>
          </cell>
          <cell r="L23" t="str">
            <v/>
          </cell>
          <cell r="M23" t="str">
            <v/>
          </cell>
          <cell r="N23">
            <v>0</v>
          </cell>
          <cell r="O23" t="str">
            <v>VICTORIA DAMASCENO MATOS</v>
          </cell>
          <cell r="P23"/>
        </row>
        <row r="24">
          <cell r="B24">
            <v>317</v>
          </cell>
          <cell r="C24" t="str">
            <v>ROUSIANY BARBOSA LEMOS</v>
          </cell>
          <cell r="D24">
            <v>12253</v>
          </cell>
          <cell r="E24" t="str">
            <v>ANA SOFIA CYSNEIROS MARCAL</v>
          </cell>
          <cell r="F24" t="str">
            <v xml:space="preserve">Product Owner </v>
          </cell>
          <cell r="G24" t="str">
            <v>Analista de sistemas</v>
          </cell>
          <cell r="H24">
            <v>19</v>
          </cell>
          <cell r="I24" t="str">
            <v>Sênior</v>
          </cell>
          <cell r="J24">
            <v>41031</v>
          </cell>
          <cell r="K24" t="str">
            <v/>
          </cell>
          <cell r="L24" t="str">
            <v/>
          </cell>
          <cell r="M24" t="str">
            <v/>
          </cell>
          <cell r="N24">
            <v>0</v>
          </cell>
          <cell r="O24" t="str">
            <v>LUIZ AUGEANE RICARDO DE MELO</v>
          </cell>
          <cell r="P24"/>
        </row>
        <row r="25">
          <cell r="B25">
            <v>330</v>
          </cell>
          <cell r="C25" t="str">
            <v>CHARLYS MOREIRA PINHEIRO</v>
          </cell>
          <cell r="D25">
            <v>16053</v>
          </cell>
          <cell r="E25" t="str">
            <v>DANILO FREITAS DA COSTA</v>
          </cell>
          <cell r="F25" t="str">
            <v xml:space="preserve">Desenvolvedor </v>
          </cell>
          <cell r="G25" t="str">
            <v>Analista de sistemas</v>
          </cell>
          <cell r="H25">
            <v>23</v>
          </cell>
          <cell r="I25" t="str">
            <v>Especialista</v>
          </cell>
          <cell r="J25">
            <v>41148</v>
          </cell>
          <cell r="K25" t="str">
            <v/>
          </cell>
          <cell r="L25" t="str">
            <v/>
          </cell>
          <cell r="M25" t="str">
            <v/>
          </cell>
          <cell r="N25">
            <v>0</v>
          </cell>
          <cell r="O25" t="str">
            <v>LUZIA LUCELIA SARAIVA RIBEIRO</v>
          </cell>
          <cell r="P25"/>
        </row>
        <row r="26">
          <cell r="B26">
            <v>331</v>
          </cell>
          <cell r="C26" t="str">
            <v>VIRGINIA KELLY DE MOURA CARVALHO MESQUITA</v>
          </cell>
          <cell r="D26">
            <v>13233</v>
          </cell>
          <cell r="E26" t="str">
            <v>EMANUELLE NOGUEIRA JUCA</v>
          </cell>
          <cell r="F26" t="str">
            <v xml:space="preserve">Gerente de Projetos </v>
          </cell>
          <cell r="G26" t="str">
            <v>Gerente de projetos de TI</v>
          </cell>
          <cell r="H26">
            <v>20</v>
          </cell>
          <cell r="I26" t="str">
            <v>Sênior</v>
          </cell>
          <cell r="J26">
            <v>41155</v>
          </cell>
          <cell r="K26" t="str">
            <v/>
          </cell>
          <cell r="L26" t="str">
            <v/>
          </cell>
          <cell r="M26" t="str">
            <v/>
          </cell>
          <cell r="N26">
            <v>0</v>
          </cell>
          <cell r="O26" t="str">
            <v>EMANUELLE NOGUEIRA JUCA</v>
          </cell>
          <cell r="P26"/>
        </row>
        <row r="27">
          <cell r="B27">
            <v>333</v>
          </cell>
          <cell r="C27" t="str">
            <v>HENRIQUE DE ALBUQUERQUE VASCONCELOS SOARES</v>
          </cell>
          <cell r="D27">
            <v>16053</v>
          </cell>
          <cell r="E27" t="str">
            <v>ROMILDO FERREIRA LIMA JUNIOR</v>
          </cell>
          <cell r="F27" t="str">
            <v xml:space="preserve">Líder de Portfólio </v>
          </cell>
          <cell r="G27" t="str">
            <v>Analista de sistemas</v>
          </cell>
          <cell r="H27">
            <v>23</v>
          </cell>
          <cell r="I27" t="str">
            <v>Especialista</v>
          </cell>
          <cell r="J27">
            <v>41169</v>
          </cell>
          <cell r="K27" t="str">
            <v/>
          </cell>
          <cell r="L27" t="str">
            <v/>
          </cell>
          <cell r="M27" t="str">
            <v/>
          </cell>
          <cell r="N27">
            <v>0</v>
          </cell>
          <cell r="O27" t="str">
            <v>ROMILDO FERREIRA LIMA JUNIOR</v>
          </cell>
          <cell r="P27"/>
        </row>
        <row r="28">
          <cell r="B28">
            <v>335</v>
          </cell>
          <cell r="C28" t="str">
            <v>HILDENILSON ANDRADE ALBANO</v>
          </cell>
          <cell r="D28">
            <v>12253</v>
          </cell>
          <cell r="E28" t="str">
            <v>ROMILDO FERREIRA LIMA JUNIOR</v>
          </cell>
          <cell r="F28" t="str">
            <v xml:space="preserve">Desenvolvedor </v>
          </cell>
          <cell r="G28" t="str">
            <v>Analista de sistemas</v>
          </cell>
          <cell r="H28">
            <v>19</v>
          </cell>
          <cell r="I28" t="str">
            <v>Sênior</v>
          </cell>
          <cell r="J28">
            <v>41155</v>
          </cell>
          <cell r="K28" t="str">
            <v/>
          </cell>
          <cell r="L28" t="str">
            <v/>
          </cell>
          <cell r="M28" t="str">
            <v/>
          </cell>
          <cell r="N28">
            <v>0</v>
          </cell>
          <cell r="O28" t="str">
            <v>NATHALIA SANTIAGO VASCONCELOS</v>
          </cell>
          <cell r="P28"/>
        </row>
        <row r="29">
          <cell r="B29">
            <v>342</v>
          </cell>
          <cell r="C29" t="str">
            <v>ANDRE ALEXANDRE DA SILVA ROCHA</v>
          </cell>
          <cell r="D29">
            <v>5757.61</v>
          </cell>
          <cell r="E29" t="str">
            <v>ANA SOFIA CYSNEIROS MARCAL</v>
          </cell>
          <cell r="F29" t="str">
            <v xml:space="preserve">Líder Técnico </v>
          </cell>
          <cell r="G29" t="str">
            <v>Analista de sistemas</v>
          </cell>
          <cell r="H29">
            <v>0</v>
          </cell>
          <cell r="I29" t="str">
            <v/>
          </cell>
          <cell r="J29">
            <v>41190</v>
          </cell>
          <cell r="K29">
            <v>44228</v>
          </cell>
          <cell r="L29">
            <v>44256</v>
          </cell>
          <cell r="M29">
            <v>46387</v>
          </cell>
          <cell r="N29" t="str">
            <v>4</v>
          </cell>
          <cell r="O29" t="str">
            <v>ANA SOFIA CYSNEIROS MARCAL</v>
          </cell>
          <cell r="P29"/>
        </row>
        <row r="30">
          <cell r="B30">
            <v>354</v>
          </cell>
          <cell r="C30" t="str">
            <v>MARCUS VINICIUS ZANON CASTELO BRANCO</v>
          </cell>
          <cell r="D30">
            <v>14292</v>
          </cell>
          <cell r="E30" t="str">
            <v>EMANUELLE NOGUEIRA JUCA</v>
          </cell>
          <cell r="F30" t="str">
            <v>Engenheiro de automação</v>
          </cell>
          <cell r="G30" t="str">
            <v>Engenheiro de automação</v>
          </cell>
          <cell r="H30">
            <v>21</v>
          </cell>
          <cell r="I30" t="str">
            <v>I</v>
          </cell>
          <cell r="J30">
            <v>41306</v>
          </cell>
          <cell r="K30" t="str">
            <v/>
          </cell>
          <cell r="L30" t="str">
            <v/>
          </cell>
          <cell r="M30" t="str">
            <v/>
          </cell>
          <cell r="N30">
            <v>0</v>
          </cell>
          <cell r="O30" t="str">
            <v>MANOEL FABIO MARQUES DE SOUZA</v>
          </cell>
          <cell r="P30" t="str">
            <v>sim</v>
          </cell>
        </row>
        <row r="31">
          <cell r="B31">
            <v>356</v>
          </cell>
          <cell r="C31" t="str">
            <v>NIEDJA MENDONCA CAVALCANTE</v>
          </cell>
          <cell r="D31">
            <v>8852</v>
          </cell>
          <cell r="E31" t="str">
            <v>ALBERT SCHILLING GOMES</v>
          </cell>
          <cell r="F31" t="str">
            <v xml:space="preserve">Gerente de Projetos </v>
          </cell>
          <cell r="G31" t="str">
            <v>Gerente de projetos de TI</v>
          </cell>
          <cell r="H31">
            <v>0</v>
          </cell>
          <cell r="I31" t="str">
            <v/>
          </cell>
          <cell r="J31">
            <v>41306</v>
          </cell>
          <cell r="K31">
            <v>44393</v>
          </cell>
          <cell r="L31">
            <v>44409</v>
          </cell>
          <cell r="M31">
            <v>46387</v>
          </cell>
          <cell r="N31" t="str">
            <v>4</v>
          </cell>
          <cell r="O31" t="str">
            <v>ALBERT SCHILLING GOMES</v>
          </cell>
          <cell r="P31"/>
        </row>
        <row r="32">
          <cell r="B32">
            <v>368</v>
          </cell>
          <cell r="C32" t="str">
            <v>FRANCISCO RUBENS ARAUJO BRILHANTE JUNIOR</v>
          </cell>
          <cell r="D32">
            <v>13846</v>
          </cell>
          <cell r="E32" t="str">
            <v>ALBERT SCHILLING GOMES</v>
          </cell>
          <cell r="F32" t="str">
            <v xml:space="preserve">Desenvolvedor </v>
          </cell>
          <cell r="G32" t="str">
            <v>Analista de sistemas</v>
          </cell>
          <cell r="H32">
            <v>0</v>
          </cell>
          <cell r="I32" t="str">
            <v/>
          </cell>
          <cell r="J32">
            <v>41365</v>
          </cell>
          <cell r="K32">
            <v>44722</v>
          </cell>
          <cell r="L32">
            <v>44743</v>
          </cell>
          <cell r="M32">
            <v>46387</v>
          </cell>
          <cell r="N32" t="str">
            <v>4</v>
          </cell>
          <cell r="O32" t="str">
            <v>WEBSTER RULIAN LIMA JORGE</v>
          </cell>
          <cell r="P32"/>
        </row>
        <row r="33">
          <cell r="B33">
            <v>369</v>
          </cell>
          <cell r="C33" t="str">
            <v>KALINE MOURA PINTO MEDEIROS</v>
          </cell>
          <cell r="D33">
            <v>4455</v>
          </cell>
          <cell r="E33" t="str">
            <v>VICTORIA DAMASCENO MATOS</v>
          </cell>
          <cell r="F33" t="str">
            <v>Analista de pessoas e cultura</v>
          </cell>
          <cell r="G33" t="str">
            <v>Analista de pessoas e cultura</v>
          </cell>
          <cell r="H33">
            <v>8</v>
          </cell>
          <cell r="I33" t="str">
            <v>Pleno</v>
          </cell>
          <cell r="J33">
            <v>41365</v>
          </cell>
          <cell r="K33" t="str">
            <v/>
          </cell>
          <cell r="L33" t="str">
            <v/>
          </cell>
          <cell r="M33" t="str">
            <v/>
          </cell>
          <cell r="N33">
            <v>0</v>
          </cell>
          <cell r="O33" t="str">
            <v>SARA MARTINS DE OLIVEIRA</v>
          </cell>
          <cell r="P33"/>
        </row>
        <row r="34">
          <cell r="B34">
            <v>371</v>
          </cell>
          <cell r="C34" t="str">
            <v>CAETANO TORRES GOUVEIA NETO</v>
          </cell>
          <cell r="D34">
            <v>10504</v>
          </cell>
          <cell r="E34" t="str">
            <v>DANILO FREITAS DA COSTA</v>
          </cell>
          <cell r="F34" t="str">
            <v xml:space="preserve">Gerente de Projetos </v>
          </cell>
          <cell r="G34" t="str">
            <v>Analista de sistemas</v>
          </cell>
          <cell r="H34">
            <v>17</v>
          </cell>
          <cell r="I34" t="str">
            <v>Pleno</v>
          </cell>
          <cell r="J34">
            <v>41372</v>
          </cell>
          <cell r="K34" t="str">
            <v/>
          </cell>
          <cell r="L34" t="str">
            <v/>
          </cell>
          <cell r="M34" t="str">
            <v/>
          </cell>
          <cell r="N34">
            <v>0</v>
          </cell>
          <cell r="O34" t="str">
            <v>DANILO FREITAS DA COSTA</v>
          </cell>
          <cell r="P34" t="str">
            <v>sim</v>
          </cell>
        </row>
        <row r="35">
          <cell r="B35">
            <v>382</v>
          </cell>
          <cell r="C35" t="str">
            <v>THALLITA ARAUJO</v>
          </cell>
          <cell r="D35">
            <v>6208</v>
          </cell>
          <cell r="E35" t="str">
            <v>GABRIELA TELLES DE SOUZA</v>
          </cell>
          <cell r="F35" t="str">
            <v>Analista contábil</v>
          </cell>
          <cell r="G35" t="str">
            <v>Analista contábil</v>
          </cell>
          <cell r="H35">
            <v>0</v>
          </cell>
          <cell r="I35" t="str">
            <v/>
          </cell>
          <cell r="J35">
            <v>41396</v>
          </cell>
          <cell r="K35">
            <v>45601</v>
          </cell>
          <cell r="L35">
            <v>45627</v>
          </cell>
          <cell r="M35">
            <v>46387</v>
          </cell>
          <cell r="N35" t="str">
            <v>2</v>
          </cell>
          <cell r="O35" t="str">
            <v>JULIANE CASTRO OLIVEIRA</v>
          </cell>
          <cell r="P35"/>
        </row>
        <row r="36">
          <cell r="B36">
            <v>385</v>
          </cell>
          <cell r="C36" t="str">
            <v>SANDRA REGIA CHAVES CARVALHO</v>
          </cell>
          <cell r="D36">
            <v>15436</v>
          </cell>
          <cell r="E36" t="str">
            <v>EMANUELLE NOGUEIRA JUCA</v>
          </cell>
          <cell r="F36" t="str">
            <v xml:space="preserve">Gerente de Projetos </v>
          </cell>
          <cell r="G36" t="str">
            <v>Gerente de projetos de TI</v>
          </cell>
          <cell r="H36">
            <v>22</v>
          </cell>
          <cell r="I36" t="str">
            <v>Sênior</v>
          </cell>
          <cell r="J36">
            <v>41396</v>
          </cell>
          <cell r="K36" t="str">
            <v/>
          </cell>
          <cell r="L36" t="str">
            <v/>
          </cell>
          <cell r="M36" t="str">
            <v/>
          </cell>
          <cell r="N36">
            <v>0</v>
          </cell>
          <cell r="O36" t="str">
            <v>EMANUELLE NOGUEIRA JUCA</v>
          </cell>
          <cell r="P36"/>
        </row>
        <row r="37">
          <cell r="B37">
            <v>390</v>
          </cell>
          <cell r="C37" t="str">
            <v>FRANCISCO DIONE DE SOUSA AMANCIO</v>
          </cell>
          <cell r="D37">
            <v>9549</v>
          </cell>
          <cell r="E37" t="str">
            <v>ROMILDO FERREIRA LIMA JUNIOR</v>
          </cell>
          <cell r="F37" t="str">
            <v xml:space="preserve">Gerente de Projetos </v>
          </cell>
          <cell r="G37" t="str">
            <v>Gerente de projetos de TI</v>
          </cell>
          <cell r="H37">
            <v>16</v>
          </cell>
          <cell r="I37" t="str">
            <v>Pleno</v>
          </cell>
          <cell r="J37">
            <v>41428</v>
          </cell>
          <cell r="K37" t="str">
            <v/>
          </cell>
          <cell r="L37" t="str">
            <v/>
          </cell>
          <cell r="M37" t="str">
            <v/>
          </cell>
          <cell r="N37">
            <v>0</v>
          </cell>
          <cell r="O37" t="str">
            <v>CARLOS BARDAWIL ROLIM</v>
          </cell>
          <cell r="P37"/>
        </row>
        <row r="38">
          <cell r="B38">
            <v>396</v>
          </cell>
          <cell r="C38" t="str">
            <v>ROMILDO FERREIRA LIMA JUNIOR</v>
          </cell>
          <cell r="D38">
            <v>23790</v>
          </cell>
          <cell r="E38" t="str">
            <v>VICTORIA DAMASCENO MATOS</v>
          </cell>
          <cell r="F38" t="str">
            <v>Gerente Executivo de Operação</v>
          </cell>
          <cell r="G38" t="str">
            <v>Gerente de operação de TI</v>
          </cell>
          <cell r="H38">
            <v>35</v>
          </cell>
          <cell r="I38" t="str">
            <v>Pleno</v>
          </cell>
          <cell r="J38">
            <v>41456</v>
          </cell>
          <cell r="K38" t="str">
            <v/>
          </cell>
          <cell r="L38" t="str">
            <v/>
          </cell>
          <cell r="M38" t="str">
            <v/>
          </cell>
          <cell r="N38">
            <v>0</v>
          </cell>
          <cell r="O38" t="str">
            <v>VICTORIA DAMASCENO MATOS</v>
          </cell>
          <cell r="P38"/>
        </row>
        <row r="39">
          <cell r="B39">
            <v>400</v>
          </cell>
          <cell r="C39" t="str">
            <v>FRANCISCO DANIEL ALVES OLIVEIRA</v>
          </cell>
          <cell r="D39">
            <v>7451</v>
          </cell>
          <cell r="E39" t="str">
            <v>ANA SOFIA CYSNEIROS MARCAL</v>
          </cell>
          <cell r="F39" t="str">
            <v xml:space="preserve">Desenvolvedor </v>
          </cell>
          <cell r="G39" t="str">
            <v>Analista de sistemas</v>
          </cell>
          <cell r="H39">
            <v>0</v>
          </cell>
          <cell r="I39" t="str">
            <v/>
          </cell>
          <cell r="J39">
            <v>41487</v>
          </cell>
          <cell r="K39">
            <v>44442</v>
          </cell>
          <cell r="L39">
            <v>44470</v>
          </cell>
          <cell r="M39">
            <v>46387</v>
          </cell>
          <cell r="N39" t="str">
            <v>4</v>
          </cell>
          <cell r="O39" t="str">
            <v>ANA SOFIA CYSNEIROS MARCAL</v>
          </cell>
          <cell r="P39"/>
        </row>
        <row r="40">
          <cell r="B40">
            <v>404</v>
          </cell>
          <cell r="C40" t="str">
            <v>ITALO JOSE CHAVES LEITAO</v>
          </cell>
          <cell r="D40">
            <v>10325</v>
          </cell>
          <cell r="E40" t="str">
            <v>ANA SOFIA CYSNEIROS MARCAL</v>
          </cell>
          <cell r="F40" t="str">
            <v xml:space="preserve">Líder Técnico </v>
          </cell>
          <cell r="G40" t="str">
            <v>Analista de sistemas</v>
          </cell>
          <cell r="H40">
            <v>0</v>
          </cell>
          <cell r="I40" t="str">
            <v/>
          </cell>
          <cell r="J40">
            <v>41492</v>
          </cell>
          <cell r="K40">
            <v>44411</v>
          </cell>
          <cell r="L40">
            <v>44440</v>
          </cell>
          <cell r="M40">
            <v>46387</v>
          </cell>
          <cell r="N40" t="str">
            <v>4</v>
          </cell>
          <cell r="O40" t="str">
            <v>ANA SOFIA CYSNEIROS MARCAL</v>
          </cell>
          <cell r="P40"/>
        </row>
        <row r="41">
          <cell r="B41">
            <v>407</v>
          </cell>
          <cell r="C41" t="str">
            <v>LEONARDO NOGUEIRA DE OLIVEIRA</v>
          </cell>
          <cell r="D41">
            <v>11414</v>
          </cell>
          <cell r="E41" t="str">
            <v>ALBERT SCHILLING GOMES</v>
          </cell>
          <cell r="F41" t="str">
            <v xml:space="preserve">Líder Técnico </v>
          </cell>
          <cell r="G41" t="str">
            <v>Analista de sistemas</v>
          </cell>
          <cell r="H41">
            <v>0</v>
          </cell>
          <cell r="I41" t="str">
            <v/>
          </cell>
          <cell r="J41">
            <v>41502</v>
          </cell>
          <cell r="K41">
            <v>44736</v>
          </cell>
          <cell r="L41">
            <v>44743</v>
          </cell>
          <cell r="M41">
            <v>46387</v>
          </cell>
          <cell r="N41" t="str">
            <v>4</v>
          </cell>
          <cell r="O41" t="str">
            <v>MARIANA RODRIGUES DA SILVA</v>
          </cell>
          <cell r="P41"/>
        </row>
        <row r="42">
          <cell r="B42">
            <v>409</v>
          </cell>
          <cell r="C42" t="str">
            <v>VICTOR ANAYLTON PINHEIRO DE CASTRO LOPES</v>
          </cell>
          <cell r="D42">
            <v>19924</v>
          </cell>
          <cell r="E42" t="str">
            <v>ROMILDO FERREIRA LIMA JUNIOR</v>
          </cell>
          <cell r="F42" t="str">
            <v xml:space="preserve">Líder de Portfólio </v>
          </cell>
          <cell r="G42" t="str">
            <v>Analista de sistemas</v>
          </cell>
          <cell r="H42">
            <v>29</v>
          </cell>
          <cell r="I42" t="str">
            <v>Consultor</v>
          </cell>
          <cell r="J42">
            <v>41505</v>
          </cell>
          <cell r="K42" t="str">
            <v/>
          </cell>
          <cell r="L42" t="str">
            <v/>
          </cell>
          <cell r="M42" t="str">
            <v/>
          </cell>
          <cell r="N42">
            <v>0</v>
          </cell>
          <cell r="O42" t="str">
            <v>ANDRE VICTOR MOURA BEZERRA</v>
          </cell>
          <cell r="P42"/>
        </row>
        <row r="43">
          <cell r="B43">
            <v>410</v>
          </cell>
          <cell r="C43" t="str">
            <v>LUIZ AUGEANE RICARDO DE MELO</v>
          </cell>
          <cell r="D43">
            <v>16693</v>
          </cell>
          <cell r="E43" t="str">
            <v>ANA SOFIA CYSNEIROS MARCAL</v>
          </cell>
          <cell r="F43" t="str">
            <v xml:space="preserve">Gerente de Projetos </v>
          </cell>
          <cell r="G43" t="str">
            <v>Gerente de projetos de TI</v>
          </cell>
          <cell r="H43">
            <v>24</v>
          </cell>
          <cell r="I43" t="str">
            <v>Especialista</v>
          </cell>
          <cell r="J43">
            <v>41519</v>
          </cell>
          <cell r="K43" t="str">
            <v/>
          </cell>
          <cell r="L43" t="str">
            <v/>
          </cell>
          <cell r="M43" t="str">
            <v/>
          </cell>
          <cell r="N43">
            <v>0</v>
          </cell>
          <cell r="O43" t="str">
            <v>ANA SOFIA CYSNEIROS MARCAL</v>
          </cell>
          <cell r="P43"/>
        </row>
        <row r="44">
          <cell r="B44">
            <v>421</v>
          </cell>
          <cell r="C44" t="str">
            <v>CARLOS BARDAWIL ROLIM</v>
          </cell>
          <cell r="D44">
            <v>19924</v>
          </cell>
          <cell r="E44" t="str">
            <v>ROMILDO FERREIRA LIMA JUNIOR</v>
          </cell>
          <cell r="F44" t="str">
            <v xml:space="preserve">Gerente de Programa </v>
          </cell>
          <cell r="G44" t="str">
            <v>Gerente de projetos de TI</v>
          </cell>
          <cell r="H44">
            <v>29</v>
          </cell>
          <cell r="I44" t="str">
            <v>Consultor</v>
          </cell>
          <cell r="J44">
            <v>41561</v>
          </cell>
          <cell r="K44" t="str">
            <v/>
          </cell>
          <cell r="L44" t="str">
            <v/>
          </cell>
          <cell r="M44" t="str">
            <v/>
          </cell>
          <cell r="N44">
            <v>0</v>
          </cell>
          <cell r="O44" t="str">
            <v>ROMILDO FERREIRA LIMA JUNIOR</v>
          </cell>
          <cell r="P44"/>
        </row>
        <row r="45">
          <cell r="B45">
            <v>426</v>
          </cell>
          <cell r="C45" t="str">
            <v>VICTOR NOBREGA PRAXEDES</v>
          </cell>
          <cell r="D45">
            <v>10325</v>
          </cell>
          <cell r="E45" t="str">
            <v>LUIZ ALVES DE LIMA NETO</v>
          </cell>
          <cell r="F45" t="str">
            <v xml:space="preserve">Líder de Plataforma </v>
          </cell>
          <cell r="G45" t="str">
            <v>Engenheiro de sistemas</v>
          </cell>
          <cell r="H45">
            <v>0</v>
          </cell>
          <cell r="I45" t="str">
            <v/>
          </cell>
          <cell r="J45">
            <v>41596</v>
          </cell>
          <cell r="K45">
            <v>44351</v>
          </cell>
          <cell r="L45">
            <v>44378</v>
          </cell>
          <cell r="M45">
            <v>46387</v>
          </cell>
          <cell r="N45" t="str">
            <v>4</v>
          </cell>
          <cell r="O45" t="str">
            <v>LUIZ ALVES DE LIMA NETO</v>
          </cell>
          <cell r="P45"/>
        </row>
        <row r="46">
          <cell r="B46">
            <v>427</v>
          </cell>
          <cell r="C46" t="str">
            <v>ALVARO RONDINELLI MESQUITA DA SILVA</v>
          </cell>
          <cell r="D46">
            <v>16053</v>
          </cell>
          <cell r="E46" t="str">
            <v>ROMILDO FERREIRA LIMA JUNIOR</v>
          </cell>
          <cell r="F46" t="str">
            <v xml:space="preserve">Desenvolvedor </v>
          </cell>
          <cell r="G46" t="str">
            <v>Analista de sistemas</v>
          </cell>
          <cell r="H46">
            <v>23</v>
          </cell>
          <cell r="I46" t="str">
            <v>Especialista</v>
          </cell>
          <cell r="J46">
            <v>41610</v>
          </cell>
          <cell r="K46" t="str">
            <v/>
          </cell>
          <cell r="L46" t="str">
            <v/>
          </cell>
          <cell r="M46" t="str">
            <v/>
          </cell>
          <cell r="N46">
            <v>0</v>
          </cell>
          <cell r="O46" t="str">
            <v>CLARISSE IASMIN ALVES DE LIMA</v>
          </cell>
          <cell r="P46"/>
        </row>
        <row r="47">
          <cell r="B47">
            <v>437</v>
          </cell>
          <cell r="C47" t="str">
            <v>EVERTON SOARES RODRIGUES</v>
          </cell>
          <cell r="D47">
            <v>13846</v>
          </cell>
          <cell r="E47" t="str">
            <v>ALBERT SCHILLING GOMES</v>
          </cell>
          <cell r="F47" t="str">
            <v xml:space="preserve">Líder Técnico </v>
          </cell>
          <cell r="G47" t="str">
            <v>Analista de sistemas</v>
          </cell>
          <cell r="H47">
            <v>0</v>
          </cell>
          <cell r="I47" t="str">
            <v/>
          </cell>
          <cell r="J47">
            <v>41730</v>
          </cell>
          <cell r="K47">
            <v>44785</v>
          </cell>
          <cell r="L47">
            <v>44805</v>
          </cell>
          <cell r="M47">
            <v>46387</v>
          </cell>
          <cell r="N47" t="str">
            <v>4</v>
          </cell>
          <cell r="O47" t="str">
            <v>PAULO ARTHUR GOMES VIEIRA</v>
          </cell>
          <cell r="P47"/>
        </row>
        <row r="48">
          <cell r="B48">
            <v>439</v>
          </cell>
          <cell r="C48" t="str">
            <v>ANA CAROLINA DE SOUSA GONCALVES</v>
          </cell>
          <cell r="D48">
            <v>7488</v>
          </cell>
          <cell r="E48" t="str">
            <v>ANA SOFIA CYSNEIROS MARCAL</v>
          </cell>
          <cell r="F48" t="str">
            <v xml:space="preserve">Gerente de Projetos </v>
          </cell>
          <cell r="G48" t="str">
            <v>Gerente de projetos de TI</v>
          </cell>
          <cell r="H48">
            <v>0</v>
          </cell>
          <cell r="I48" t="str">
            <v/>
          </cell>
          <cell r="J48">
            <v>41732</v>
          </cell>
          <cell r="K48">
            <v>44641</v>
          </cell>
          <cell r="L48">
            <v>44652</v>
          </cell>
          <cell r="M48">
            <v>46387</v>
          </cell>
          <cell r="N48" t="str">
            <v>4</v>
          </cell>
          <cell r="O48" t="str">
            <v>DANILO FREITAS DA COSTA</v>
          </cell>
          <cell r="P48"/>
        </row>
        <row r="49">
          <cell r="B49">
            <v>441</v>
          </cell>
          <cell r="C49" t="str">
            <v>BRUNO FACUNDO RAMOS</v>
          </cell>
          <cell r="D49">
            <v>10504</v>
          </cell>
          <cell r="E49" t="str">
            <v>ROMILDO FERREIRA LIMA JUNIOR</v>
          </cell>
          <cell r="F49" t="str">
            <v xml:space="preserve">Desenvolvedor </v>
          </cell>
          <cell r="G49" t="str">
            <v>Analista de sistemas</v>
          </cell>
          <cell r="H49">
            <v>17</v>
          </cell>
          <cell r="I49" t="str">
            <v>Pleno</v>
          </cell>
          <cell r="J49">
            <v>41761</v>
          </cell>
          <cell r="K49" t="str">
            <v/>
          </cell>
          <cell r="L49" t="str">
            <v/>
          </cell>
          <cell r="M49" t="str">
            <v/>
          </cell>
          <cell r="N49">
            <v>0</v>
          </cell>
          <cell r="O49" t="str">
            <v>BYANCA PINHEIRO AUGUSTO</v>
          </cell>
          <cell r="P49"/>
        </row>
        <row r="50">
          <cell r="B50">
            <v>442</v>
          </cell>
          <cell r="C50" t="str">
            <v>RICARDO GALENO PEREIRA DE SOUZA FILHO</v>
          </cell>
          <cell r="D50">
            <v>5162.5</v>
          </cell>
          <cell r="E50" t="str">
            <v>ALBERT SCHILLING GOMES</v>
          </cell>
          <cell r="F50" t="str">
            <v xml:space="preserve">Líder Técnico </v>
          </cell>
          <cell r="G50" t="str">
            <v>Analista de sistemas</v>
          </cell>
          <cell r="H50">
            <v>0</v>
          </cell>
          <cell r="I50" t="str">
            <v/>
          </cell>
          <cell r="J50">
            <v>41764</v>
          </cell>
          <cell r="K50">
            <v>44566</v>
          </cell>
          <cell r="L50">
            <v>44593</v>
          </cell>
          <cell r="M50">
            <v>46387</v>
          </cell>
          <cell r="N50" t="str">
            <v>4</v>
          </cell>
          <cell r="O50" t="str">
            <v>ALBERT SCHILLING GOMES</v>
          </cell>
          <cell r="P50"/>
        </row>
        <row r="51">
          <cell r="B51">
            <v>446</v>
          </cell>
          <cell r="C51" t="str">
            <v>ANTONIO ALEX MONTEIRO DE SOUSA</v>
          </cell>
          <cell r="D51">
            <v>21136</v>
          </cell>
          <cell r="E51" t="str">
            <v>LUIZ ALVES DE LIMA NETO</v>
          </cell>
          <cell r="F51" t="str">
            <v xml:space="preserve">Coordenador de P&amp;D e Inovação </v>
          </cell>
          <cell r="G51" t="str">
            <v>Coordenador de PD&amp;I</v>
          </cell>
          <cell r="H51">
            <v>31</v>
          </cell>
          <cell r="I51" t="str">
            <v>Consultor</v>
          </cell>
          <cell r="J51">
            <v>41778</v>
          </cell>
          <cell r="K51" t="str">
            <v/>
          </cell>
          <cell r="L51" t="str">
            <v/>
          </cell>
          <cell r="M51" t="str">
            <v/>
          </cell>
          <cell r="N51">
            <v>0</v>
          </cell>
          <cell r="O51" t="str">
            <v>LUIZ ALVES DE LIMA NETO</v>
          </cell>
          <cell r="P51"/>
        </row>
        <row r="52">
          <cell r="B52">
            <v>460</v>
          </cell>
          <cell r="C52" t="str">
            <v>ANA KAROLINE LIMA CATUNDA</v>
          </cell>
          <cell r="D52">
            <v>5122.24</v>
          </cell>
          <cell r="E52" t="str">
            <v>ALBERT SCHILLING GOMES</v>
          </cell>
          <cell r="F52" t="str">
            <v xml:space="preserve">Desenvolvedor </v>
          </cell>
          <cell r="G52" t="str">
            <v>Analista de sistemas</v>
          </cell>
          <cell r="H52">
            <v>0</v>
          </cell>
          <cell r="I52" t="str">
            <v/>
          </cell>
          <cell r="J52">
            <v>41869</v>
          </cell>
          <cell r="K52">
            <v>44266</v>
          </cell>
          <cell r="L52">
            <v>44287</v>
          </cell>
          <cell r="M52">
            <v>46387</v>
          </cell>
          <cell r="N52" t="str">
            <v>4</v>
          </cell>
          <cell r="O52" t="str">
            <v>ALBERT SCHILLING GOMES</v>
          </cell>
          <cell r="P52"/>
        </row>
        <row r="53">
          <cell r="B53">
            <v>465</v>
          </cell>
          <cell r="C53" t="str">
            <v>KATRYNE FERNANDES RABELO</v>
          </cell>
          <cell r="D53">
            <v>12525</v>
          </cell>
          <cell r="E53" t="str">
            <v>GABRIELA CAMPOS COSTA BARBOSA</v>
          </cell>
          <cell r="F53" t="str">
            <v xml:space="preserve">Gerente de Projetos </v>
          </cell>
          <cell r="G53" t="str">
            <v>Gerente de projetos de TI</v>
          </cell>
          <cell r="H53">
            <v>0</v>
          </cell>
          <cell r="I53" t="str">
            <v/>
          </cell>
          <cell r="J53">
            <v>41932</v>
          </cell>
          <cell r="K53">
            <v>44554</v>
          </cell>
          <cell r="L53">
            <v>44562</v>
          </cell>
          <cell r="M53">
            <v>46387</v>
          </cell>
          <cell r="N53" t="str">
            <v>4</v>
          </cell>
          <cell r="O53" t="str">
            <v>GABRIELA CAMPOS COSTA BARBOSA</v>
          </cell>
          <cell r="P53"/>
        </row>
        <row r="54">
          <cell r="B54">
            <v>466</v>
          </cell>
          <cell r="C54" t="str">
            <v>LUIZ ALVES DE LIMA NETO</v>
          </cell>
          <cell r="D54">
            <v>37068</v>
          </cell>
          <cell r="E54" t="str">
            <v>JOSE FRANCISCO MORETO SILVEIRA FRANCO</v>
          </cell>
          <cell r="F54" t="str">
            <v>Diretor de Inovação</v>
          </cell>
          <cell r="G54" t="str">
            <v>Diretor de Inovação</v>
          </cell>
          <cell r="H54">
            <v>50</v>
          </cell>
          <cell r="I54" t="str">
            <v>Consultor</v>
          </cell>
          <cell r="J54">
            <v>41974</v>
          </cell>
          <cell r="K54" t="str">
            <v/>
          </cell>
          <cell r="L54" t="str">
            <v/>
          </cell>
          <cell r="M54" t="str">
            <v/>
          </cell>
          <cell r="N54">
            <v>0</v>
          </cell>
          <cell r="O54" t="str">
            <v>JOSE FRANCISCO MORETO SILVEIRA FRANCO</v>
          </cell>
          <cell r="P54"/>
        </row>
        <row r="55">
          <cell r="B55">
            <v>469</v>
          </cell>
          <cell r="C55" t="str">
            <v>RENATA NOGUEIRA REBOUÇAS</v>
          </cell>
          <cell r="D55">
            <v>4900</v>
          </cell>
          <cell r="E55" t="str">
            <v>GABRIELA TELLES DE SOUZA</v>
          </cell>
          <cell r="F55" t="str">
            <v>Analista administrativo</v>
          </cell>
          <cell r="G55" t="str">
            <v>Analista administrativo</v>
          </cell>
          <cell r="H55">
            <v>9</v>
          </cell>
          <cell r="I55" t="str">
            <v>Pleno</v>
          </cell>
          <cell r="J55">
            <v>42044</v>
          </cell>
          <cell r="K55" t="str">
            <v/>
          </cell>
          <cell r="L55" t="str">
            <v/>
          </cell>
          <cell r="M55" t="str">
            <v/>
          </cell>
          <cell r="N55">
            <v>0</v>
          </cell>
          <cell r="O55" t="str">
            <v>JULIANE CASTRO OLIVEIRA</v>
          </cell>
          <cell r="P55"/>
        </row>
        <row r="56">
          <cell r="B56">
            <v>476</v>
          </cell>
          <cell r="C56" t="str">
            <v>PATRICIA TEIXEIRA MELLO</v>
          </cell>
          <cell r="D56">
            <v>13846</v>
          </cell>
          <cell r="E56" t="str">
            <v>EMANUELLE NOGUEIRA JUCA</v>
          </cell>
          <cell r="F56" t="str">
            <v xml:space="preserve">Engenheiro de Dados </v>
          </cell>
          <cell r="G56" t="str">
            <v>Analista de sistemas</v>
          </cell>
          <cell r="H56">
            <v>0</v>
          </cell>
          <cell r="I56" t="str">
            <v/>
          </cell>
          <cell r="J56">
            <v>42142</v>
          </cell>
          <cell r="K56">
            <v>44834</v>
          </cell>
          <cell r="L56">
            <v>44835</v>
          </cell>
          <cell r="M56">
            <v>46387</v>
          </cell>
          <cell r="N56" t="str">
            <v>4</v>
          </cell>
          <cell r="O56" t="str">
            <v>MANOEL FABIO MARQUES DE SOUZA</v>
          </cell>
          <cell r="P56"/>
        </row>
        <row r="57">
          <cell r="B57">
            <v>479</v>
          </cell>
          <cell r="C57" t="str">
            <v>LUDMILA VARELA ARRUDA</v>
          </cell>
          <cell r="D57">
            <v>9560</v>
          </cell>
          <cell r="E57" t="str">
            <v>GABRIELA CAMPOS COSTA BARBOSA</v>
          </cell>
          <cell r="F57" t="str">
            <v xml:space="preserve">Gerente de Projetos </v>
          </cell>
          <cell r="G57" t="str">
            <v>Gerente de projetos de TI</v>
          </cell>
          <cell r="H57">
            <v>0</v>
          </cell>
          <cell r="I57" t="str">
            <v/>
          </cell>
          <cell r="J57">
            <v>42165</v>
          </cell>
          <cell r="K57">
            <v>44421</v>
          </cell>
          <cell r="L57">
            <v>44440</v>
          </cell>
          <cell r="M57">
            <v>46387</v>
          </cell>
          <cell r="N57" t="str">
            <v>4</v>
          </cell>
          <cell r="O57" t="str">
            <v>GABRIELA CAMPOS COSTA BARBOSA</v>
          </cell>
          <cell r="P57"/>
        </row>
        <row r="58">
          <cell r="B58">
            <v>480</v>
          </cell>
          <cell r="C58" t="str">
            <v>VICTOR HUGO REBELO RODRIGUES</v>
          </cell>
          <cell r="D58">
            <v>19924</v>
          </cell>
          <cell r="E58" t="str">
            <v>GABRIELA CAMPOS COSTA BARBOSA</v>
          </cell>
          <cell r="F58" t="str">
            <v xml:space="preserve">Desenvolvedor </v>
          </cell>
          <cell r="G58" t="str">
            <v>Analista de sistemas</v>
          </cell>
          <cell r="H58">
            <v>29</v>
          </cell>
          <cell r="I58" t="str">
            <v>Consultor</v>
          </cell>
          <cell r="J58">
            <v>42170</v>
          </cell>
          <cell r="K58" t="str">
            <v/>
          </cell>
          <cell r="L58" t="str">
            <v/>
          </cell>
          <cell r="M58" t="str">
            <v/>
          </cell>
          <cell r="N58">
            <v>0</v>
          </cell>
          <cell r="O58" t="str">
            <v>LUCAS GURGEL DO AMARAL CARLEIAL</v>
          </cell>
          <cell r="P58"/>
        </row>
        <row r="59">
          <cell r="B59">
            <v>488</v>
          </cell>
          <cell r="C59" t="str">
            <v>MAURICIO ALEJANDRO MIRAGLIO</v>
          </cell>
          <cell r="D59">
            <v>16053</v>
          </cell>
          <cell r="E59" t="str">
            <v>GABRIELA CAMPOS COSTA BARBOSA</v>
          </cell>
          <cell r="F59" t="str">
            <v xml:space="preserve">Desenvolvedor </v>
          </cell>
          <cell r="G59" t="str">
            <v>Analista de sistemas</v>
          </cell>
          <cell r="H59">
            <v>23</v>
          </cell>
          <cell r="I59" t="str">
            <v>Especialista</v>
          </cell>
          <cell r="J59">
            <v>42219</v>
          </cell>
          <cell r="K59" t="str">
            <v/>
          </cell>
          <cell r="L59" t="str">
            <v/>
          </cell>
          <cell r="M59" t="str">
            <v/>
          </cell>
          <cell r="N59">
            <v>0</v>
          </cell>
          <cell r="O59" t="str">
            <v>LUCAS GURGEL DO AMARAL CARLEIAL</v>
          </cell>
          <cell r="P59"/>
        </row>
        <row r="60">
          <cell r="B60">
            <v>489</v>
          </cell>
          <cell r="C60" t="str">
            <v>ANA SOFIA CYSNEIROS MARCAL</v>
          </cell>
          <cell r="D60">
            <v>31045</v>
          </cell>
          <cell r="E60" t="str">
            <v>VICTORIA DAMASCENO MATOS</v>
          </cell>
          <cell r="F60" t="str">
            <v>Gerente Executivo de Operação</v>
          </cell>
          <cell r="G60" t="str">
            <v>Gerente operação de TI</v>
          </cell>
          <cell r="H60">
            <v>44</v>
          </cell>
          <cell r="I60">
            <v>0</v>
          </cell>
          <cell r="J60">
            <v>42217</v>
          </cell>
          <cell r="K60" t="str">
            <v/>
          </cell>
          <cell r="L60" t="str">
            <v/>
          </cell>
          <cell r="M60" t="str">
            <v/>
          </cell>
          <cell r="N60">
            <v>0</v>
          </cell>
          <cell r="O60" t="str">
            <v>VICTORIA DAMASCENO MATOS</v>
          </cell>
          <cell r="P60"/>
        </row>
        <row r="61">
          <cell r="B61">
            <v>495</v>
          </cell>
          <cell r="C61" t="str">
            <v>TIAGO BARBOSA MELO</v>
          </cell>
          <cell r="D61">
            <v>7054.06</v>
          </cell>
          <cell r="E61" t="str">
            <v>ALBERT SCHILLING GOMES</v>
          </cell>
          <cell r="F61" t="str">
            <v xml:space="preserve">Desenvolvedor </v>
          </cell>
          <cell r="G61" t="str">
            <v>Analista de sistemas</v>
          </cell>
          <cell r="H61">
            <v>0</v>
          </cell>
          <cell r="I61" t="str">
            <v/>
          </cell>
          <cell r="J61">
            <v>42255</v>
          </cell>
          <cell r="K61">
            <v>44316</v>
          </cell>
          <cell r="L61">
            <v>44317</v>
          </cell>
          <cell r="M61">
            <v>46387</v>
          </cell>
          <cell r="N61" t="str">
            <v>4</v>
          </cell>
          <cell r="O61" t="str">
            <v>ALBERT SCHILLING GOMES</v>
          </cell>
          <cell r="P61"/>
        </row>
        <row r="62">
          <cell r="B62">
            <v>498</v>
          </cell>
          <cell r="C62" t="str">
            <v>AURINDO JORGE FERREIRA</v>
          </cell>
          <cell r="D62">
            <v>9714.43</v>
          </cell>
          <cell r="E62" t="str">
            <v>ALBERT SCHILLING GOMES</v>
          </cell>
          <cell r="F62" t="str">
            <v xml:space="preserve">Líder Técnico </v>
          </cell>
          <cell r="G62" t="str">
            <v>Analista de sistemas</v>
          </cell>
          <cell r="H62">
            <v>0</v>
          </cell>
          <cell r="I62" t="str">
            <v/>
          </cell>
          <cell r="J62">
            <v>42263</v>
          </cell>
          <cell r="K62">
            <v>44266</v>
          </cell>
          <cell r="L62">
            <v>44287</v>
          </cell>
          <cell r="M62">
            <v>46387</v>
          </cell>
          <cell r="N62" t="str">
            <v>4</v>
          </cell>
          <cell r="O62" t="str">
            <v>ALBERT SCHILLING GOMES</v>
          </cell>
          <cell r="P62"/>
        </row>
        <row r="63">
          <cell r="B63">
            <v>509</v>
          </cell>
          <cell r="C63" t="str">
            <v>AMANDA VICTORIA FERREIRA ALVES</v>
          </cell>
          <cell r="D63">
            <v>6208</v>
          </cell>
          <cell r="E63" t="str">
            <v>ROMILDO FERREIRA LIMA JUNIOR</v>
          </cell>
          <cell r="F63" t="str">
            <v xml:space="preserve">Gerente de Projetos </v>
          </cell>
          <cell r="G63" t="str">
            <v>Gerente de projetos de TI</v>
          </cell>
          <cell r="H63">
            <v>0</v>
          </cell>
          <cell r="I63" t="str">
            <v/>
          </cell>
          <cell r="J63">
            <v>42278</v>
          </cell>
          <cell r="K63">
            <v>45643</v>
          </cell>
          <cell r="L63">
            <v>45658</v>
          </cell>
          <cell r="M63">
            <v>46387</v>
          </cell>
          <cell r="N63" t="str">
            <v>2</v>
          </cell>
          <cell r="O63" t="str">
            <v>CARLOS BARDAWIL ROLIM</v>
          </cell>
          <cell r="P63"/>
        </row>
        <row r="64">
          <cell r="B64">
            <v>510</v>
          </cell>
          <cell r="C64" t="str">
            <v>ANDRE LUIZ LIMA PEDRO</v>
          </cell>
          <cell r="D64">
            <v>11346</v>
          </cell>
          <cell r="E64" t="str">
            <v>ROMILDO FERREIRA LIMA JUNIOR</v>
          </cell>
          <cell r="F64" t="str">
            <v xml:space="preserve">Desenvolvedor </v>
          </cell>
          <cell r="G64" t="str">
            <v>Analista de sistemas</v>
          </cell>
          <cell r="H64">
            <v>18</v>
          </cell>
          <cell r="I64" t="str">
            <v>Sênior</v>
          </cell>
          <cell r="J64">
            <v>42278</v>
          </cell>
          <cell r="K64" t="str">
            <v/>
          </cell>
          <cell r="L64" t="str">
            <v/>
          </cell>
          <cell r="M64" t="str">
            <v/>
          </cell>
          <cell r="N64">
            <v>0</v>
          </cell>
          <cell r="O64" t="str">
            <v>ALEX RANDERSON CAVALCANTI PORTELA</v>
          </cell>
          <cell r="P64"/>
        </row>
        <row r="65">
          <cell r="B65">
            <v>516</v>
          </cell>
          <cell r="C65" t="str">
            <v>ALANO MARTINS PINTO</v>
          </cell>
          <cell r="D65">
            <v>8599.51</v>
          </cell>
          <cell r="E65" t="str">
            <v>LUIZ ALVES DE LIMA NETO</v>
          </cell>
          <cell r="F65" t="str">
            <v xml:space="preserve">Líder de Plataforma </v>
          </cell>
          <cell r="G65" t="str">
            <v>Analista de sistemas</v>
          </cell>
          <cell r="H65">
            <v>0</v>
          </cell>
          <cell r="I65" t="str">
            <v/>
          </cell>
          <cell r="J65">
            <v>42461</v>
          </cell>
          <cell r="K65">
            <v>44302</v>
          </cell>
          <cell r="L65">
            <v>44317</v>
          </cell>
          <cell r="M65">
            <v>46387</v>
          </cell>
          <cell r="N65" t="str">
            <v>4</v>
          </cell>
          <cell r="O65" t="str">
            <v>LUIZ ALVES DE LIMA NETO</v>
          </cell>
          <cell r="P65"/>
        </row>
        <row r="66">
          <cell r="B66">
            <v>523</v>
          </cell>
          <cell r="C66" t="str">
            <v>CLEILTON LIMA ROCHA</v>
          </cell>
          <cell r="D66">
            <v>19924</v>
          </cell>
          <cell r="E66" t="str">
            <v>LUIZ ALVES DE LIMA NETO</v>
          </cell>
          <cell r="F66" t="str">
            <v xml:space="preserve">Líder de Plataforma </v>
          </cell>
          <cell r="G66" t="str">
            <v>Pesquisador</v>
          </cell>
          <cell r="H66">
            <v>29</v>
          </cell>
          <cell r="I66" t="str">
            <v>Consultor</v>
          </cell>
          <cell r="J66">
            <v>42471</v>
          </cell>
          <cell r="K66" t="str">
            <v/>
          </cell>
          <cell r="L66" t="str">
            <v/>
          </cell>
          <cell r="M66" t="str">
            <v/>
          </cell>
          <cell r="N66">
            <v>0</v>
          </cell>
          <cell r="O66" t="str">
            <v>ANTONIO ALEX MONTEIRO DE SOUSA</v>
          </cell>
          <cell r="P66"/>
        </row>
        <row r="67">
          <cell r="B67">
            <v>528</v>
          </cell>
          <cell r="C67" t="str">
            <v>JOAO LOURENCO SOUZA JUNIOR</v>
          </cell>
          <cell r="D67">
            <v>10325</v>
          </cell>
          <cell r="E67" t="str">
            <v>GABRIELA CAMPOS COSTA BARBOSA</v>
          </cell>
          <cell r="F67" t="str">
            <v xml:space="preserve">Arquiteto de Soluções </v>
          </cell>
          <cell r="G67" t="str">
            <v>Analista de sistemas</v>
          </cell>
          <cell r="H67">
            <v>0</v>
          </cell>
          <cell r="I67" t="str">
            <v/>
          </cell>
          <cell r="J67">
            <v>42537</v>
          </cell>
          <cell r="K67">
            <v>44554</v>
          </cell>
          <cell r="L67">
            <v>44562</v>
          </cell>
          <cell r="M67">
            <v>46387</v>
          </cell>
          <cell r="N67" t="str">
            <v>4</v>
          </cell>
          <cell r="O67" t="str">
            <v>GABRIELA CAMPOS COSTA BARBOSA</v>
          </cell>
          <cell r="P67"/>
        </row>
        <row r="68">
          <cell r="B68">
            <v>529</v>
          </cell>
          <cell r="C68" t="str">
            <v>ALEX FERREIRA RAMIRES TRAJANO</v>
          </cell>
          <cell r="D68">
            <v>19924</v>
          </cell>
          <cell r="E68" t="str">
            <v>LUIZ ALVES DE LIMA NETO</v>
          </cell>
          <cell r="F68" t="str">
            <v xml:space="preserve">Líder de Plataforma </v>
          </cell>
          <cell r="G68" t="str">
            <v>Pesquisador</v>
          </cell>
          <cell r="H68">
            <v>29</v>
          </cell>
          <cell r="I68" t="str">
            <v>Consultor</v>
          </cell>
          <cell r="J68">
            <v>42545</v>
          </cell>
          <cell r="K68" t="str">
            <v/>
          </cell>
          <cell r="L68" t="str">
            <v/>
          </cell>
          <cell r="M68" t="str">
            <v/>
          </cell>
          <cell r="N68">
            <v>0</v>
          </cell>
          <cell r="O68" t="str">
            <v>ANTONIO ALEX MONTEIRO DE SOUSA</v>
          </cell>
          <cell r="P68"/>
        </row>
        <row r="69">
          <cell r="B69">
            <v>530</v>
          </cell>
          <cell r="C69" t="str">
            <v>MIGUEL FRANKLIN MARIANO FILHO</v>
          </cell>
          <cell r="D69">
            <v>8852</v>
          </cell>
          <cell r="E69" t="str">
            <v>ALBERT SCHILLING GOMES</v>
          </cell>
          <cell r="F69" t="str">
            <v xml:space="preserve">Líder Técnico </v>
          </cell>
          <cell r="G69" t="str">
            <v>Analista de sistemas</v>
          </cell>
          <cell r="H69">
            <v>0</v>
          </cell>
          <cell r="I69" t="str">
            <v/>
          </cell>
          <cell r="J69">
            <v>42555</v>
          </cell>
          <cell r="K69">
            <v>44517</v>
          </cell>
          <cell r="L69">
            <v>44531</v>
          </cell>
          <cell r="M69">
            <v>46387</v>
          </cell>
          <cell r="N69" t="str">
            <v>4</v>
          </cell>
          <cell r="O69" t="str">
            <v>ALBERT SCHILLING GOMES</v>
          </cell>
          <cell r="P69"/>
        </row>
        <row r="70">
          <cell r="B70">
            <v>532</v>
          </cell>
          <cell r="C70" t="str">
            <v>GABRIELA CAMPOS COSTA BARBOSA</v>
          </cell>
          <cell r="D70">
            <v>27581</v>
          </cell>
          <cell r="E70" t="str">
            <v>VICTORIA DAMASCENO MATOS</v>
          </cell>
          <cell r="F70" t="str">
            <v>Gerente Executivo de Operação</v>
          </cell>
          <cell r="G70" t="str">
            <v>Gerente de operação de TI</v>
          </cell>
          <cell r="H70">
            <v>40</v>
          </cell>
          <cell r="I70" t="str">
            <v>Sênior</v>
          </cell>
          <cell r="J70">
            <v>42828</v>
          </cell>
          <cell r="K70" t="str">
            <v/>
          </cell>
          <cell r="L70" t="str">
            <v/>
          </cell>
          <cell r="M70" t="str">
            <v/>
          </cell>
          <cell r="N70">
            <v>0</v>
          </cell>
          <cell r="O70" t="str">
            <v>VICTORIA DAMASCENO MATOS</v>
          </cell>
          <cell r="P70"/>
        </row>
        <row r="71">
          <cell r="B71">
            <v>533</v>
          </cell>
          <cell r="C71" t="str">
            <v>DANIEL FREITAS COLACO</v>
          </cell>
          <cell r="D71">
            <v>17363</v>
          </cell>
          <cell r="E71" t="str">
            <v>ALBERT SCHILLING GOMES</v>
          </cell>
          <cell r="F71" t="str">
            <v>Gerente de mercado</v>
          </cell>
          <cell r="G71" t="str">
            <v>Gerente de mercado</v>
          </cell>
          <cell r="H71">
            <v>25</v>
          </cell>
          <cell r="I71" t="str">
            <v>Especialista</v>
          </cell>
          <cell r="J71">
            <v>42835</v>
          </cell>
          <cell r="K71" t="str">
            <v/>
          </cell>
          <cell r="L71" t="str">
            <v/>
          </cell>
          <cell r="M71" t="str">
            <v/>
          </cell>
          <cell r="N71">
            <v>0</v>
          </cell>
          <cell r="O71" t="str">
            <v>ALBERT SCHILLING GOMES</v>
          </cell>
          <cell r="P71"/>
        </row>
        <row r="72">
          <cell r="B72">
            <v>534</v>
          </cell>
          <cell r="C72" t="str">
            <v>JOAO PAULO SILVA DO NASCIMENTO</v>
          </cell>
          <cell r="D72">
            <v>8852</v>
          </cell>
          <cell r="E72" t="str">
            <v>ALBERT SCHILLING GOMES</v>
          </cell>
          <cell r="F72" t="str">
            <v xml:space="preserve">Quality Analyst </v>
          </cell>
          <cell r="G72" t="str">
            <v>Analista de sistemas</v>
          </cell>
          <cell r="H72">
            <v>0</v>
          </cell>
          <cell r="I72" t="str">
            <v/>
          </cell>
          <cell r="J72">
            <v>42937</v>
          </cell>
          <cell r="K72">
            <v>44330</v>
          </cell>
          <cell r="L72">
            <v>44348</v>
          </cell>
          <cell r="M72">
            <v>46387</v>
          </cell>
          <cell r="N72" t="str">
            <v>4</v>
          </cell>
          <cell r="O72" t="str">
            <v>ALBERT SCHILLING GOMES</v>
          </cell>
          <cell r="P72"/>
        </row>
        <row r="73">
          <cell r="B73">
            <v>535</v>
          </cell>
          <cell r="C73" t="str">
            <v>CAIO VICTOR LUCAS CORDEIRO</v>
          </cell>
          <cell r="D73">
            <v>12253</v>
          </cell>
          <cell r="E73" t="str">
            <v>ROMILDO FERREIRA LIMA JUNIOR</v>
          </cell>
          <cell r="F73" t="str">
            <v xml:space="preserve">Desenvolvedor </v>
          </cell>
          <cell r="G73" t="str">
            <v>Analista de sistemas</v>
          </cell>
          <cell r="H73">
            <v>19</v>
          </cell>
          <cell r="I73" t="str">
            <v>Sênior</v>
          </cell>
          <cell r="J73">
            <v>42954</v>
          </cell>
          <cell r="K73" t="str">
            <v/>
          </cell>
          <cell r="L73" t="str">
            <v/>
          </cell>
          <cell r="M73" t="str">
            <v/>
          </cell>
          <cell r="N73">
            <v>0</v>
          </cell>
          <cell r="O73" t="str">
            <v>VICTOR VASCONCELOS BANDEIRA</v>
          </cell>
          <cell r="P73"/>
        </row>
        <row r="74">
          <cell r="B74">
            <v>538</v>
          </cell>
          <cell r="C74" t="str">
            <v>ARGEU APRIGIO ALCANTARA</v>
          </cell>
          <cell r="D74">
            <v>16693</v>
          </cell>
          <cell r="E74" t="str">
            <v>ROMILDO FERREIRA LIMA JUNIOR</v>
          </cell>
          <cell r="F74" t="str">
            <v xml:space="preserve">Líder de Portfólio </v>
          </cell>
          <cell r="G74" t="str">
            <v>Analista de sistemas</v>
          </cell>
          <cell r="H74">
            <v>24</v>
          </cell>
          <cell r="I74" t="str">
            <v>Especialista</v>
          </cell>
          <cell r="J74">
            <v>42948</v>
          </cell>
          <cell r="K74" t="str">
            <v/>
          </cell>
          <cell r="L74" t="str">
            <v/>
          </cell>
          <cell r="M74" t="str">
            <v/>
          </cell>
          <cell r="N74">
            <v>0</v>
          </cell>
          <cell r="O74" t="str">
            <v>CARLOS BARDAWIL ROLIM</v>
          </cell>
          <cell r="P74"/>
        </row>
        <row r="75">
          <cell r="B75">
            <v>540</v>
          </cell>
          <cell r="C75" t="str">
            <v>ANTONIA HARETA ALVES FORTE</v>
          </cell>
          <cell r="D75">
            <v>14292</v>
          </cell>
          <cell r="E75" t="str">
            <v>ANA SOFIA CYSNEIROS MARCAL</v>
          </cell>
          <cell r="F75" t="str">
            <v xml:space="preserve">Líder Técnico </v>
          </cell>
          <cell r="G75" t="str">
            <v>Analista de sistemas</v>
          </cell>
          <cell r="H75">
            <v>21</v>
          </cell>
          <cell r="I75" t="str">
            <v>Sênior</v>
          </cell>
          <cell r="J75">
            <v>42961</v>
          </cell>
          <cell r="K75">
            <v>45968</v>
          </cell>
          <cell r="L75">
            <v>45992</v>
          </cell>
          <cell r="M75">
            <v>46387</v>
          </cell>
          <cell r="N75" t="str">
            <v>4</v>
          </cell>
          <cell r="O75" t="str">
            <v>ARLINDO BRAGA DE SOUSA NETO</v>
          </cell>
          <cell r="P75"/>
        </row>
        <row r="76">
          <cell r="B76">
            <v>545</v>
          </cell>
          <cell r="C76" t="str">
            <v>DACIO BARROS TAVARES</v>
          </cell>
          <cell r="D76">
            <v>11346</v>
          </cell>
          <cell r="E76" t="str">
            <v>ROMILDO FERREIRA LIMA JUNIOR</v>
          </cell>
          <cell r="F76" t="str">
            <v xml:space="preserve">Desenvolvedor </v>
          </cell>
          <cell r="G76" t="str">
            <v>Analista de sistemas</v>
          </cell>
          <cell r="H76">
            <v>18</v>
          </cell>
          <cell r="I76" t="str">
            <v>Sênior</v>
          </cell>
          <cell r="J76">
            <v>42982</v>
          </cell>
          <cell r="K76" t="str">
            <v/>
          </cell>
          <cell r="L76" t="str">
            <v/>
          </cell>
          <cell r="M76" t="str">
            <v/>
          </cell>
          <cell r="N76">
            <v>0</v>
          </cell>
          <cell r="O76" t="str">
            <v>BRUNO SABOIA ARAGAO</v>
          </cell>
          <cell r="P76"/>
        </row>
        <row r="77">
          <cell r="B77">
            <v>546</v>
          </cell>
          <cell r="C77" t="str">
            <v>EDELVANIA RODRIGUES MATOSO</v>
          </cell>
          <cell r="D77">
            <v>13233</v>
          </cell>
          <cell r="E77" t="str">
            <v>ANA SOFIA CYSNEIROS MARCAL</v>
          </cell>
          <cell r="F77" t="str">
            <v xml:space="preserve">Gerente de Projetos </v>
          </cell>
          <cell r="G77" t="str">
            <v>Gerente de projetos de TI</v>
          </cell>
          <cell r="H77">
            <v>20</v>
          </cell>
          <cell r="I77" t="str">
            <v>Sênior</v>
          </cell>
          <cell r="J77">
            <v>42996</v>
          </cell>
          <cell r="K77" t="str">
            <v/>
          </cell>
          <cell r="L77" t="str">
            <v/>
          </cell>
          <cell r="M77" t="str">
            <v/>
          </cell>
          <cell r="N77">
            <v>0</v>
          </cell>
          <cell r="O77" t="str">
            <v>JOAO LUIZ MESQUITA UCHOA</v>
          </cell>
          <cell r="P77"/>
        </row>
        <row r="78">
          <cell r="B78">
            <v>547</v>
          </cell>
          <cell r="C78" t="str">
            <v>FRANCISCO GLAILTON RODRIGUES COSTA</v>
          </cell>
          <cell r="D78">
            <v>6774</v>
          </cell>
          <cell r="E78" t="str">
            <v>ALBERT SCHILLING GOMES</v>
          </cell>
          <cell r="F78" t="str">
            <v xml:space="preserve">Desenvolvedor </v>
          </cell>
          <cell r="G78" t="str">
            <v>Analista de sistemas</v>
          </cell>
          <cell r="H78">
            <v>0</v>
          </cell>
          <cell r="I78" t="str">
            <v/>
          </cell>
          <cell r="J78">
            <v>42999</v>
          </cell>
          <cell r="K78">
            <v>44330</v>
          </cell>
          <cell r="L78">
            <v>44348</v>
          </cell>
          <cell r="M78">
            <v>46387</v>
          </cell>
          <cell r="N78" t="str">
            <v>4</v>
          </cell>
          <cell r="O78" t="str">
            <v>ALBERT SCHILLING GOMES</v>
          </cell>
          <cell r="P78"/>
        </row>
        <row r="79">
          <cell r="B79">
            <v>549</v>
          </cell>
          <cell r="C79" t="str">
            <v>NATANAEL HUOCHYTON DE AGUIAR</v>
          </cell>
          <cell r="D79">
            <v>6158</v>
          </cell>
          <cell r="E79" t="str">
            <v>ALBERT SCHILLING GOMES</v>
          </cell>
          <cell r="F79" t="str">
            <v xml:space="preserve">Desenvolvedor </v>
          </cell>
          <cell r="G79" t="str">
            <v>Analista de sistemas</v>
          </cell>
          <cell r="H79">
            <v>0</v>
          </cell>
          <cell r="I79" t="str">
            <v/>
          </cell>
          <cell r="J79">
            <v>43108</v>
          </cell>
          <cell r="K79">
            <v>44372</v>
          </cell>
          <cell r="L79">
            <v>44378</v>
          </cell>
          <cell r="M79">
            <v>46387</v>
          </cell>
          <cell r="N79" t="str">
            <v>4</v>
          </cell>
          <cell r="O79" t="str">
            <v>ALBERT SCHILLING GOMES</v>
          </cell>
          <cell r="P79"/>
        </row>
        <row r="80">
          <cell r="B80">
            <v>552</v>
          </cell>
          <cell r="C80" t="str">
            <v>IGOR FARIAS SOUZA</v>
          </cell>
          <cell r="D80">
            <v>5089</v>
          </cell>
          <cell r="E80" t="str">
            <v>ANA SOFIA CYSNEIROS MARCAL</v>
          </cell>
          <cell r="F80" t="str">
            <v xml:space="preserve">Cientista de Dados </v>
          </cell>
          <cell r="G80" t="str">
            <v>Analista de sistemas</v>
          </cell>
          <cell r="H80">
            <v>0</v>
          </cell>
          <cell r="I80" t="str">
            <v/>
          </cell>
          <cell r="J80">
            <v>43132</v>
          </cell>
          <cell r="K80">
            <v>44393</v>
          </cell>
          <cell r="L80">
            <v>44409</v>
          </cell>
          <cell r="M80">
            <v>46387</v>
          </cell>
          <cell r="N80" t="str">
            <v>4</v>
          </cell>
          <cell r="O80" t="str">
            <v>ANA SOFIA CYSNEIROS MARCAL</v>
          </cell>
          <cell r="P80"/>
        </row>
        <row r="81">
          <cell r="B81">
            <v>553</v>
          </cell>
          <cell r="C81" t="str">
            <v>ANANDA LIMA FREIRE</v>
          </cell>
          <cell r="D81">
            <v>16693</v>
          </cell>
          <cell r="E81" t="str">
            <v>GABRIELA CAMPOS COSTA BARBOSA</v>
          </cell>
          <cell r="F81" t="str">
            <v xml:space="preserve">Cientista de Dados </v>
          </cell>
          <cell r="G81" t="str">
            <v>Analista de sistemas</v>
          </cell>
          <cell r="H81">
            <v>24</v>
          </cell>
          <cell r="I81" t="str">
            <v>Especialista</v>
          </cell>
          <cell r="J81">
            <v>43132</v>
          </cell>
          <cell r="K81" t="str">
            <v/>
          </cell>
          <cell r="L81" t="str">
            <v/>
          </cell>
          <cell r="M81" t="str">
            <v/>
          </cell>
          <cell r="N81">
            <v>0</v>
          </cell>
          <cell r="O81" t="str">
            <v>AMANDA VEZZARO</v>
          </cell>
          <cell r="P81"/>
        </row>
        <row r="82">
          <cell r="B82">
            <v>556</v>
          </cell>
          <cell r="C82" t="str">
            <v>MARCELO HENRIQUE PEREIRA</v>
          </cell>
          <cell r="D82">
            <v>4180.8500000000004</v>
          </cell>
          <cell r="E82" t="str">
            <v>ANA SOFIA CYSNEIROS MARCAL</v>
          </cell>
          <cell r="F82" t="str">
            <v xml:space="preserve">Desenvolvedor </v>
          </cell>
          <cell r="G82" t="str">
            <v>Analista de sistemas</v>
          </cell>
          <cell r="H82">
            <v>0</v>
          </cell>
          <cell r="I82" t="str">
            <v/>
          </cell>
          <cell r="J82">
            <v>43132</v>
          </cell>
          <cell r="K82">
            <v>44246</v>
          </cell>
          <cell r="L82">
            <v>44256</v>
          </cell>
          <cell r="M82">
            <v>46387</v>
          </cell>
          <cell r="N82" t="str">
            <v>4</v>
          </cell>
          <cell r="O82" t="str">
            <v>ANA SOFIA CYSNEIROS MARCAL</v>
          </cell>
          <cell r="P82"/>
        </row>
        <row r="83">
          <cell r="B83">
            <v>560</v>
          </cell>
          <cell r="C83" t="str">
            <v>PEDRO LOPES DE AZEVEDO</v>
          </cell>
          <cell r="D83">
            <v>6158</v>
          </cell>
          <cell r="E83" t="str">
            <v>ALBERT SCHILLING GOMES</v>
          </cell>
          <cell r="F83" t="str">
            <v xml:space="preserve">Desenvolvedor </v>
          </cell>
          <cell r="G83" t="str">
            <v>Analista de sistemas</v>
          </cell>
          <cell r="H83">
            <v>0</v>
          </cell>
          <cell r="I83" t="str">
            <v/>
          </cell>
          <cell r="J83">
            <v>43146</v>
          </cell>
          <cell r="K83">
            <v>44410</v>
          </cell>
          <cell r="L83">
            <v>44440</v>
          </cell>
          <cell r="M83">
            <v>46387</v>
          </cell>
          <cell r="N83" t="str">
            <v>4</v>
          </cell>
          <cell r="O83" t="str">
            <v>ALBERT SCHILLING GOMES</v>
          </cell>
          <cell r="P83"/>
        </row>
        <row r="84">
          <cell r="B84">
            <v>565</v>
          </cell>
          <cell r="C84" t="str">
            <v>CRISLAINE MOTA DOS REIS</v>
          </cell>
          <cell r="D84">
            <v>4649</v>
          </cell>
          <cell r="E84" t="str">
            <v>GABRIELA TELLES DE SOUZA</v>
          </cell>
          <cell r="F84" t="str">
            <v>Analista de processos</v>
          </cell>
          <cell r="G84" t="str">
            <v>Analista de processos</v>
          </cell>
          <cell r="H84">
            <v>0</v>
          </cell>
          <cell r="I84" t="str">
            <v/>
          </cell>
          <cell r="J84">
            <v>43171</v>
          </cell>
          <cell r="K84">
            <v>44967</v>
          </cell>
          <cell r="L84">
            <v>44986</v>
          </cell>
          <cell r="M84">
            <v>46387</v>
          </cell>
          <cell r="N84" t="str">
            <v>4</v>
          </cell>
          <cell r="O84" t="str">
            <v>ANTONIO VINICIUS GOMES DE LIMA</v>
          </cell>
          <cell r="P84"/>
        </row>
        <row r="85">
          <cell r="B85">
            <v>566</v>
          </cell>
          <cell r="C85" t="str">
            <v>ANTONIO VINICIUS GOMES DE LIMA</v>
          </cell>
          <cell r="D85">
            <v>11346</v>
          </cell>
          <cell r="E85" t="str">
            <v>GABRIELA TELLES DE SOUZA</v>
          </cell>
          <cell r="F85" t="str">
            <v>Coordenador de Processos</v>
          </cell>
          <cell r="G85" t="str">
            <v>Coordenador de processos</v>
          </cell>
          <cell r="H85">
            <v>18</v>
          </cell>
          <cell r="I85" t="str">
            <v>Sênior</v>
          </cell>
          <cell r="J85">
            <v>43171</v>
          </cell>
          <cell r="K85" t="str">
            <v/>
          </cell>
          <cell r="L85" t="str">
            <v/>
          </cell>
          <cell r="M85" t="str">
            <v/>
          </cell>
          <cell r="N85">
            <v>0</v>
          </cell>
          <cell r="O85" t="str">
            <v>GABRIELA TELLES DE SOUZA</v>
          </cell>
          <cell r="P85"/>
        </row>
        <row r="86">
          <cell r="B86">
            <v>567</v>
          </cell>
          <cell r="C86" t="str">
            <v>RODRIGO GALBA BARBOSA NUNES DE MIRANDA</v>
          </cell>
          <cell r="D86">
            <v>8556.7999999999993</v>
          </cell>
          <cell r="E86" t="str">
            <v>ALBERT SCHILLING GOMES</v>
          </cell>
          <cell r="F86" t="str">
            <v xml:space="preserve">Desenvolvedor </v>
          </cell>
          <cell r="G86" t="str">
            <v>Analista de sistemas</v>
          </cell>
          <cell r="H86">
            <v>0</v>
          </cell>
          <cell r="I86" t="str">
            <v/>
          </cell>
          <cell r="J86">
            <v>43172</v>
          </cell>
          <cell r="K86">
            <v>44232</v>
          </cell>
          <cell r="L86">
            <v>44256</v>
          </cell>
          <cell r="M86">
            <v>46387</v>
          </cell>
          <cell r="N86" t="str">
            <v>4</v>
          </cell>
          <cell r="O86" t="str">
            <v>ALBERT SCHILLING GOMES</v>
          </cell>
          <cell r="P86"/>
        </row>
        <row r="87">
          <cell r="B87">
            <v>568</v>
          </cell>
          <cell r="C87" t="str">
            <v>JEFFERSON RODRIGO ALVES CAVALCANTE</v>
          </cell>
          <cell r="D87">
            <v>7054.06</v>
          </cell>
          <cell r="E87" t="str">
            <v>ALBERT SCHILLING GOMES</v>
          </cell>
          <cell r="F87" t="str">
            <v xml:space="preserve">Desenvolvedor </v>
          </cell>
          <cell r="G87" t="str">
            <v>Analista de sistemas</v>
          </cell>
          <cell r="H87">
            <v>0</v>
          </cell>
          <cell r="I87" t="str">
            <v/>
          </cell>
          <cell r="J87">
            <v>43193</v>
          </cell>
          <cell r="K87">
            <v>44256</v>
          </cell>
          <cell r="L87">
            <v>44287</v>
          </cell>
          <cell r="M87">
            <v>46387</v>
          </cell>
          <cell r="N87" t="str">
            <v>4</v>
          </cell>
          <cell r="O87" t="str">
            <v>ALBERT SCHILLING GOMES</v>
          </cell>
          <cell r="P87"/>
        </row>
        <row r="88">
          <cell r="B88">
            <v>571</v>
          </cell>
          <cell r="C88" t="str">
            <v>JOSE FERREIRA DA COSTA NETO</v>
          </cell>
          <cell r="D88">
            <v>2296</v>
          </cell>
          <cell r="E88" t="str">
            <v>GABRIELA TELLES DE SOUZA</v>
          </cell>
          <cell r="F88" t="str">
            <v>Assistente administrativo</v>
          </cell>
          <cell r="G88" t="str">
            <v>Assistente administrativo</v>
          </cell>
          <cell r="H88">
            <v>0</v>
          </cell>
          <cell r="I88" t="str">
            <v/>
          </cell>
          <cell r="J88">
            <v>43222</v>
          </cell>
          <cell r="K88">
            <v>44970</v>
          </cell>
          <cell r="L88">
            <v>44986</v>
          </cell>
          <cell r="M88">
            <v>46387</v>
          </cell>
          <cell r="N88" t="str">
            <v>2</v>
          </cell>
          <cell r="O88" t="str">
            <v>JULIANE CASTRO OLIVEIRA</v>
          </cell>
          <cell r="P88" t="str">
            <v>sim</v>
          </cell>
        </row>
        <row r="89">
          <cell r="B89">
            <v>575</v>
          </cell>
          <cell r="C89" t="str">
            <v>NATHANAEL DE CASTRO COSTA</v>
          </cell>
          <cell r="D89">
            <v>7162.37</v>
          </cell>
          <cell r="E89" t="str">
            <v>ALBERT SCHILLING GOMES</v>
          </cell>
          <cell r="F89" t="str">
            <v xml:space="preserve">Desenvolvedor </v>
          </cell>
          <cell r="G89" t="str">
            <v>Analista de sistemas</v>
          </cell>
          <cell r="H89">
            <v>0</v>
          </cell>
          <cell r="I89" t="str">
            <v/>
          </cell>
          <cell r="J89">
            <v>43241</v>
          </cell>
          <cell r="K89">
            <v>44286</v>
          </cell>
          <cell r="L89">
            <v>44287</v>
          </cell>
          <cell r="M89">
            <v>46387</v>
          </cell>
          <cell r="N89" t="str">
            <v>4</v>
          </cell>
          <cell r="O89" t="str">
            <v>ALBERT SCHILLING GOMES</v>
          </cell>
          <cell r="P89"/>
        </row>
        <row r="90">
          <cell r="B90">
            <v>577</v>
          </cell>
          <cell r="C90" t="str">
            <v>HENDY RODRIGUES FERREIRA DA SILVA</v>
          </cell>
          <cell r="D90">
            <v>3475</v>
          </cell>
          <cell r="E90" t="str">
            <v>ANA SOFIA CYSNEIROS MARCAL</v>
          </cell>
          <cell r="F90" t="str">
            <v xml:space="preserve">Cientista de Dados </v>
          </cell>
          <cell r="G90" t="str">
            <v>Analista de sistemas</v>
          </cell>
          <cell r="H90">
            <v>0</v>
          </cell>
          <cell r="I90" t="str">
            <v/>
          </cell>
          <cell r="J90">
            <v>43258</v>
          </cell>
          <cell r="K90">
            <v>44330</v>
          </cell>
          <cell r="L90">
            <v>44348</v>
          </cell>
          <cell r="M90">
            <v>46387</v>
          </cell>
          <cell r="N90" t="str">
            <v>4</v>
          </cell>
          <cell r="O90" t="str">
            <v>ANA SOFIA CYSNEIROS MARCAL</v>
          </cell>
          <cell r="P90"/>
        </row>
        <row r="91">
          <cell r="B91">
            <v>580</v>
          </cell>
          <cell r="C91" t="str">
            <v>PAULO JONATHAS ALVES MATOS</v>
          </cell>
          <cell r="D91">
            <v>7019.03</v>
          </cell>
          <cell r="E91" t="str">
            <v>ALBERT SCHILLING GOMES</v>
          </cell>
          <cell r="F91" t="str">
            <v xml:space="preserve">DevOps </v>
          </cell>
          <cell r="G91" t="str">
            <v>Analista de sistemas</v>
          </cell>
          <cell r="H91">
            <v>0</v>
          </cell>
          <cell r="I91" t="str">
            <v/>
          </cell>
          <cell r="J91">
            <v>43290</v>
          </cell>
          <cell r="K91">
            <v>44225</v>
          </cell>
          <cell r="L91">
            <v>44228</v>
          </cell>
          <cell r="M91">
            <v>46387</v>
          </cell>
          <cell r="N91" t="str">
            <v>4</v>
          </cell>
          <cell r="O91" t="str">
            <v>ALBERT SCHILLING GOMES</v>
          </cell>
          <cell r="P91"/>
        </row>
        <row r="92">
          <cell r="B92">
            <v>581</v>
          </cell>
          <cell r="C92" t="str">
            <v>JANE MERY FERREIRA DE MIRANDA</v>
          </cell>
          <cell r="D92">
            <v>7894</v>
          </cell>
          <cell r="E92" t="str">
            <v>ROMILDO FERREIRA LIMA JUNIOR</v>
          </cell>
          <cell r="F92" t="str">
            <v xml:space="preserve">Quality Analyst </v>
          </cell>
          <cell r="G92" t="str">
            <v>Analista de sistemas</v>
          </cell>
          <cell r="H92">
            <v>14</v>
          </cell>
          <cell r="I92" t="str">
            <v>Pleno</v>
          </cell>
          <cell r="J92">
            <v>43297</v>
          </cell>
          <cell r="K92" t="str">
            <v/>
          </cell>
          <cell r="L92" t="str">
            <v/>
          </cell>
          <cell r="M92" t="str">
            <v/>
          </cell>
          <cell r="N92">
            <v>0</v>
          </cell>
          <cell r="O92" t="str">
            <v>RICARDO PAIVA GARCIA</v>
          </cell>
          <cell r="P92"/>
        </row>
        <row r="93">
          <cell r="B93">
            <v>583</v>
          </cell>
          <cell r="C93" t="str">
            <v>VITOR RODRIGUES COSTA</v>
          </cell>
          <cell r="D93">
            <v>4205</v>
          </cell>
          <cell r="E93" t="str">
            <v>ANA SOFIA CYSNEIROS MARCAL</v>
          </cell>
          <cell r="F93" t="str">
            <v xml:space="preserve">Desenvolvedor </v>
          </cell>
          <cell r="G93" t="str">
            <v>Analista de sistemas</v>
          </cell>
          <cell r="H93">
            <v>0</v>
          </cell>
          <cell r="I93" t="str">
            <v/>
          </cell>
          <cell r="J93">
            <v>43320</v>
          </cell>
          <cell r="K93">
            <v>44400</v>
          </cell>
          <cell r="L93">
            <v>44409</v>
          </cell>
          <cell r="M93">
            <v>46387</v>
          </cell>
          <cell r="N93" t="str">
            <v>4</v>
          </cell>
          <cell r="O93" t="str">
            <v>ANA SOFIA CYSNEIROS MARCAL</v>
          </cell>
          <cell r="P93"/>
        </row>
        <row r="94">
          <cell r="B94">
            <v>584</v>
          </cell>
          <cell r="C94" t="str">
            <v>AMANDA SOUZA DA SILVA</v>
          </cell>
          <cell r="D94">
            <v>4626</v>
          </cell>
          <cell r="E94" t="str">
            <v>ANA SOFIA CYSNEIROS MARCAL</v>
          </cell>
          <cell r="F94" t="str">
            <v xml:space="preserve">Product Owner </v>
          </cell>
          <cell r="G94" t="str">
            <v>Analista de sistemas</v>
          </cell>
          <cell r="H94">
            <v>0</v>
          </cell>
          <cell r="I94" t="str">
            <v/>
          </cell>
          <cell r="J94">
            <v>43348</v>
          </cell>
          <cell r="K94">
            <v>44414</v>
          </cell>
          <cell r="L94">
            <v>44440</v>
          </cell>
          <cell r="M94">
            <v>46387</v>
          </cell>
          <cell r="N94" t="str">
            <v>4</v>
          </cell>
          <cell r="O94" t="str">
            <v>ANA SOFIA CYSNEIROS MARCAL</v>
          </cell>
          <cell r="P94"/>
        </row>
        <row r="95">
          <cell r="B95">
            <v>585</v>
          </cell>
          <cell r="C95" t="str">
            <v>MATHEUS FREITAS CEZAR</v>
          </cell>
          <cell r="D95">
            <v>3475</v>
          </cell>
          <cell r="E95" t="str">
            <v>ALBERT SCHILLING GOMES</v>
          </cell>
          <cell r="F95" t="str">
            <v>Analista de qualidade</v>
          </cell>
          <cell r="G95" t="str">
            <v>Analista de sistemas</v>
          </cell>
          <cell r="H95">
            <v>0</v>
          </cell>
          <cell r="I95" t="str">
            <v/>
          </cell>
          <cell r="J95">
            <v>43353</v>
          </cell>
          <cell r="K95">
            <v>44365</v>
          </cell>
          <cell r="L95">
            <v>44378</v>
          </cell>
          <cell r="M95">
            <v>46387</v>
          </cell>
          <cell r="N95" t="str">
            <v>4</v>
          </cell>
          <cell r="O95" t="str">
            <v>ALBERT SCHILLING GOMES</v>
          </cell>
          <cell r="P95"/>
        </row>
        <row r="96">
          <cell r="B96">
            <v>586</v>
          </cell>
          <cell r="C96" t="str">
            <v>VANILSON NOGUEIRA DE AZEVEDO</v>
          </cell>
          <cell r="D96">
            <v>12253</v>
          </cell>
          <cell r="E96" t="str">
            <v>ROMILDO FERREIRA LIMA JUNIOR</v>
          </cell>
          <cell r="F96" t="str">
            <v xml:space="preserve">Líder Técnico </v>
          </cell>
          <cell r="G96" t="str">
            <v>Analista de sistemas</v>
          </cell>
          <cell r="H96">
            <v>19</v>
          </cell>
          <cell r="I96" t="str">
            <v>Sênior</v>
          </cell>
          <cell r="J96">
            <v>43374</v>
          </cell>
          <cell r="K96" t="str">
            <v/>
          </cell>
          <cell r="L96" t="str">
            <v/>
          </cell>
          <cell r="M96" t="str">
            <v/>
          </cell>
          <cell r="N96">
            <v>0</v>
          </cell>
          <cell r="O96" t="str">
            <v>NATHALIA SANTIAGO VASCONCELOS</v>
          </cell>
          <cell r="P96"/>
        </row>
        <row r="97">
          <cell r="B97">
            <v>589</v>
          </cell>
          <cell r="C97" t="str">
            <v>MARIO SERGIO DE FRANCA FONTELES JUNIOR</v>
          </cell>
          <cell r="D97">
            <v>6947.38</v>
          </cell>
          <cell r="E97" t="str">
            <v>ALBERT SCHILLING GOMES</v>
          </cell>
          <cell r="F97" t="str">
            <v xml:space="preserve">Líder Técnico </v>
          </cell>
          <cell r="G97" t="str">
            <v>Analista de sistemas</v>
          </cell>
          <cell r="H97">
            <v>0</v>
          </cell>
          <cell r="I97" t="str">
            <v/>
          </cell>
          <cell r="J97">
            <v>43374</v>
          </cell>
          <cell r="K97">
            <v>44287</v>
          </cell>
          <cell r="L97">
            <v>44317</v>
          </cell>
          <cell r="M97">
            <v>46387</v>
          </cell>
          <cell r="N97" t="str">
            <v>4</v>
          </cell>
          <cell r="O97" t="str">
            <v>ALBERT SCHILLING GOMES</v>
          </cell>
          <cell r="P97"/>
        </row>
        <row r="98">
          <cell r="B98">
            <v>591</v>
          </cell>
          <cell r="C98" t="str">
            <v>BRIAN CARLOS DE LEMOS VIEGAS DE PAIVA</v>
          </cell>
          <cell r="D98">
            <v>19343</v>
          </cell>
          <cell r="E98" t="str">
            <v>GABRIELA CAMPOS COSTA BARBOSA</v>
          </cell>
          <cell r="F98" t="str">
            <v xml:space="preserve">Cientista de Dados </v>
          </cell>
          <cell r="G98" t="str">
            <v>Analista de sistemas</v>
          </cell>
          <cell r="H98">
            <v>28</v>
          </cell>
          <cell r="I98" t="str">
            <v>Consultor</v>
          </cell>
          <cell r="J98">
            <v>43388</v>
          </cell>
          <cell r="K98" t="str">
            <v/>
          </cell>
          <cell r="L98" t="str">
            <v/>
          </cell>
          <cell r="M98" t="str">
            <v/>
          </cell>
          <cell r="N98">
            <v>0</v>
          </cell>
          <cell r="O98" t="str">
            <v>LUCAS GURGEL DO AMARAL CARLEIAL</v>
          </cell>
          <cell r="P98"/>
        </row>
        <row r="99">
          <cell r="B99">
            <v>593</v>
          </cell>
          <cell r="C99" t="str">
            <v>KEVEN DO NASCIMENTO CARNEIRO</v>
          </cell>
          <cell r="D99">
            <v>10504</v>
          </cell>
          <cell r="E99" t="str">
            <v>EMANUELLE NOGUEIRA JUCA</v>
          </cell>
          <cell r="F99" t="str">
            <v xml:space="preserve">Cientista de Dados </v>
          </cell>
          <cell r="G99" t="str">
            <v>Analista de sistemas</v>
          </cell>
          <cell r="H99">
            <v>17</v>
          </cell>
          <cell r="I99" t="str">
            <v>Pleno</v>
          </cell>
          <cell r="J99">
            <v>43409</v>
          </cell>
          <cell r="K99" t="str">
            <v/>
          </cell>
          <cell r="L99" t="str">
            <v/>
          </cell>
          <cell r="M99" t="str">
            <v/>
          </cell>
          <cell r="N99">
            <v>0</v>
          </cell>
          <cell r="O99" t="str">
            <v>VIRGINIA KELLY DE MOURA CARVALHO MESQUITA</v>
          </cell>
          <cell r="P99"/>
        </row>
        <row r="100">
          <cell r="B100">
            <v>594</v>
          </cell>
          <cell r="C100" t="str">
            <v>ANA THAYSA TEIXEIRA SANTOS</v>
          </cell>
          <cell r="D100">
            <v>9786</v>
          </cell>
          <cell r="E100" t="str">
            <v>ANA SOFIA CYSNEIROS MARCAL</v>
          </cell>
          <cell r="F100" t="str">
            <v xml:space="preserve">Gerente de Projetos </v>
          </cell>
          <cell r="G100" t="str">
            <v>Gerente de projetos de TI</v>
          </cell>
          <cell r="H100">
            <v>0</v>
          </cell>
          <cell r="I100" t="str">
            <v/>
          </cell>
          <cell r="J100">
            <v>43409</v>
          </cell>
          <cell r="K100">
            <v>44687</v>
          </cell>
          <cell r="L100">
            <v>44713</v>
          </cell>
          <cell r="M100">
            <v>46387</v>
          </cell>
          <cell r="N100" t="str">
            <v>4</v>
          </cell>
          <cell r="O100" t="str">
            <v>LUIZ AUGEANE RICARDO DE MELO</v>
          </cell>
          <cell r="P100"/>
        </row>
        <row r="101">
          <cell r="B101">
            <v>595</v>
          </cell>
          <cell r="C101" t="str">
            <v>GESIEL CHAVES DA SILVA JUNIOR</v>
          </cell>
          <cell r="D101">
            <v>6504.1</v>
          </cell>
          <cell r="E101" t="str">
            <v>ANA SOFIA CYSNEIROS MARCAL</v>
          </cell>
          <cell r="F101" t="str">
            <v xml:space="preserve">Líder de Portfólio </v>
          </cell>
          <cell r="G101" t="str">
            <v>Analista de sistemas</v>
          </cell>
          <cell r="H101">
            <v>0</v>
          </cell>
          <cell r="I101" t="str">
            <v/>
          </cell>
          <cell r="J101">
            <v>43409</v>
          </cell>
          <cell r="K101">
            <v>44211</v>
          </cell>
          <cell r="L101">
            <v>44228</v>
          </cell>
          <cell r="M101">
            <v>46387</v>
          </cell>
          <cell r="N101" t="str">
            <v>4</v>
          </cell>
          <cell r="O101" t="str">
            <v>ANA SOFIA CYSNEIROS MARCAL</v>
          </cell>
          <cell r="P101"/>
        </row>
        <row r="102">
          <cell r="B102">
            <v>596</v>
          </cell>
          <cell r="C102" t="str">
            <v>JOAO MARCOS CARVALHO LIMA</v>
          </cell>
          <cell r="D102">
            <v>3816.75</v>
          </cell>
          <cell r="E102" t="str">
            <v>ANA SOFIA CYSNEIROS MARCAL</v>
          </cell>
          <cell r="F102" t="str">
            <v xml:space="preserve">Cientista de Dados </v>
          </cell>
          <cell r="G102" t="str">
            <v>Analista de sistemas</v>
          </cell>
          <cell r="H102">
            <v>0</v>
          </cell>
          <cell r="I102" t="str">
            <v/>
          </cell>
          <cell r="J102">
            <v>43409</v>
          </cell>
          <cell r="K102">
            <v>44610</v>
          </cell>
          <cell r="L102">
            <v>44621</v>
          </cell>
          <cell r="M102">
            <v>46387</v>
          </cell>
          <cell r="N102" t="str">
            <v>4</v>
          </cell>
          <cell r="O102" t="str">
            <v>JARDEL LIMA PEREIRA</v>
          </cell>
          <cell r="P102"/>
        </row>
        <row r="103">
          <cell r="B103">
            <v>597</v>
          </cell>
          <cell r="C103" t="str">
            <v>IVANDA MELO GOMES</v>
          </cell>
          <cell r="D103">
            <v>10504</v>
          </cell>
          <cell r="E103" t="str">
            <v>ANA SOFIA CYSNEIROS MARCAL</v>
          </cell>
          <cell r="F103" t="str">
            <v>Gerente técnico de programa</v>
          </cell>
          <cell r="G103" t="str">
            <v>Gerente de projetos de TI</v>
          </cell>
          <cell r="H103">
            <v>17</v>
          </cell>
          <cell r="I103" t="str">
            <v>Pleno</v>
          </cell>
          <cell r="J103">
            <v>43409</v>
          </cell>
          <cell r="K103" t="str">
            <v/>
          </cell>
          <cell r="L103" t="str">
            <v/>
          </cell>
          <cell r="M103" t="str">
            <v/>
          </cell>
          <cell r="N103">
            <v>0</v>
          </cell>
          <cell r="O103" t="str">
            <v>MARCELA DE MOURA ANDRADE SILVA</v>
          </cell>
          <cell r="P103"/>
        </row>
        <row r="104">
          <cell r="B104">
            <v>598</v>
          </cell>
          <cell r="C104" t="str">
            <v>JULIANA DOS SANTOS TEIXEIRA</v>
          </cell>
          <cell r="D104">
            <v>6774</v>
          </cell>
          <cell r="E104" t="str">
            <v>ANA SOFIA CYSNEIROS MARCAL</v>
          </cell>
          <cell r="F104" t="str">
            <v xml:space="preserve">Gerente de Projetos </v>
          </cell>
          <cell r="G104" t="str">
            <v>Gerente de projetos de TI</v>
          </cell>
          <cell r="H104">
            <v>0</v>
          </cell>
          <cell r="I104" t="str">
            <v/>
          </cell>
          <cell r="J104">
            <v>43409</v>
          </cell>
          <cell r="K104">
            <v>44547</v>
          </cell>
          <cell r="L104">
            <v>44562</v>
          </cell>
          <cell r="M104">
            <v>46387</v>
          </cell>
          <cell r="N104" t="str">
            <v>4</v>
          </cell>
          <cell r="O104" t="str">
            <v>ANA SOFIA CYSNEIROS MARCAL</v>
          </cell>
          <cell r="P104"/>
        </row>
        <row r="105">
          <cell r="B105">
            <v>599</v>
          </cell>
          <cell r="C105" t="str">
            <v>RAUL VICTOR MEDEIROS DA NOBREGA</v>
          </cell>
          <cell r="D105">
            <v>16693</v>
          </cell>
          <cell r="E105" t="str">
            <v>GABRIELA CAMPOS COSTA BARBOSA</v>
          </cell>
          <cell r="F105" t="str">
            <v xml:space="preserve">Cientista de Dados </v>
          </cell>
          <cell r="G105" t="str">
            <v>Analista de sistemas</v>
          </cell>
          <cell r="H105">
            <v>24</v>
          </cell>
          <cell r="I105" t="str">
            <v>Especialista</v>
          </cell>
          <cell r="J105">
            <v>43411</v>
          </cell>
          <cell r="K105" t="str">
            <v/>
          </cell>
          <cell r="L105" t="str">
            <v/>
          </cell>
          <cell r="M105" t="str">
            <v/>
          </cell>
          <cell r="N105">
            <v>0</v>
          </cell>
          <cell r="O105" t="str">
            <v>AMANDA VEZZARO</v>
          </cell>
          <cell r="P105"/>
        </row>
        <row r="106">
          <cell r="B106">
            <v>600</v>
          </cell>
          <cell r="C106" t="str">
            <v>ISAC DO NASCIMENTO LIRA</v>
          </cell>
          <cell r="D106">
            <v>4245.04</v>
          </cell>
          <cell r="E106" t="str">
            <v>GABRIELA CAMPOS COSTA BARBOSA</v>
          </cell>
          <cell r="F106" t="str">
            <v xml:space="preserve">Cientista de Dados </v>
          </cell>
          <cell r="G106" t="str">
            <v>Analista de sistemas</v>
          </cell>
          <cell r="H106">
            <v>0</v>
          </cell>
          <cell r="I106" t="str">
            <v/>
          </cell>
          <cell r="J106">
            <v>43412</v>
          </cell>
          <cell r="K106">
            <v>44242</v>
          </cell>
          <cell r="L106">
            <v>44256</v>
          </cell>
          <cell r="M106">
            <v>46387</v>
          </cell>
          <cell r="N106" t="str">
            <v>4</v>
          </cell>
          <cell r="O106" t="str">
            <v>GABRIELA CAMPOS COSTA BARBOSA</v>
          </cell>
          <cell r="P106"/>
        </row>
        <row r="107">
          <cell r="B107">
            <v>603</v>
          </cell>
          <cell r="C107" t="str">
            <v>MARIA EDILA DANTAS BORGES</v>
          </cell>
          <cell r="D107">
            <v>3037</v>
          </cell>
          <cell r="E107" t="str">
            <v>VICTORIA DAMASCENO MATOS</v>
          </cell>
          <cell r="F107" t="str">
            <v>Assistente de pessoas e cultura</v>
          </cell>
          <cell r="G107" t="str">
            <v>Assistente de pessoas e cultura</v>
          </cell>
          <cell r="H107">
            <v>0</v>
          </cell>
          <cell r="I107" t="str">
            <v/>
          </cell>
          <cell r="J107">
            <v>43437</v>
          </cell>
          <cell r="K107">
            <v>44958</v>
          </cell>
          <cell r="L107">
            <v>44986</v>
          </cell>
          <cell r="M107">
            <v>46387</v>
          </cell>
          <cell r="N107" t="str">
            <v>2</v>
          </cell>
          <cell r="O107" t="str">
            <v>SARA MARTINS DE OLIVEIRA</v>
          </cell>
          <cell r="P107"/>
        </row>
        <row r="108">
          <cell r="B108">
            <v>604</v>
          </cell>
          <cell r="C108" t="str">
            <v>ISAC CAVALCANTE SILVA</v>
          </cell>
          <cell r="D108">
            <v>3035.88</v>
          </cell>
          <cell r="E108" t="str">
            <v>ALBERT SCHILLING GOMES</v>
          </cell>
          <cell r="F108" t="str">
            <v xml:space="preserve">DevOps </v>
          </cell>
          <cell r="G108" t="str">
            <v>Analista de sistemas</v>
          </cell>
          <cell r="H108">
            <v>0</v>
          </cell>
          <cell r="I108" t="str">
            <v/>
          </cell>
          <cell r="J108">
            <v>43451</v>
          </cell>
          <cell r="K108">
            <v>44200</v>
          </cell>
          <cell r="L108">
            <v>44228</v>
          </cell>
          <cell r="M108">
            <v>46387</v>
          </cell>
          <cell r="N108" t="str">
            <v>4</v>
          </cell>
          <cell r="O108" t="str">
            <v>ALBERT SCHILLING GOMES</v>
          </cell>
          <cell r="P108" t="str">
            <v/>
          </cell>
        </row>
        <row r="109">
          <cell r="B109">
            <v>606</v>
          </cell>
          <cell r="C109" t="str">
            <v>SAMUEL ALVES</v>
          </cell>
          <cell r="D109">
            <v>6158</v>
          </cell>
          <cell r="E109" t="str">
            <v>ANA SOFIA CYSNEIROS MARCAL</v>
          </cell>
          <cell r="F109" t="str">
            <v xml:space="preserve">Desenvolvedor </v>
          </cell>
          <cell r="G109" t="str">
            <v>Analista de sistemas</v>
          </cell>
          <cell r="H109">
            <v>0</v>
          </cell>
          <cell r="I109" t="str">
            <v/>
          </cell>
          <cell r="J109">
            <v>43497</v>
          </cell>
          <cell r="K109">
            <v>44533</v>
          </cell>
          <cell r="L109">
            <v>44562</v>
          </cell>
          <cell r="M109">
            <v>46387</v>
          </cell>
          <cell r="N109" t="str">
            <v>4</v>
          </cell>
          <cell r="O109" t="str">
            <v>ANA SOFIA CYSNEIROS MARCAL</v>
          </cell>
          <cell r="P109"/>
        </row>
        <row r="110">
          <cell r="B110">
            <v>607</v>
          </cell>
          <cell r="C110" t="str">
            <v>BEATRIZ ALVES MAIA</v>
          </cell>
          <cell r="D110">
            <v>9549</v>
          </cell>
          <cell r="E110" t="str">
            <v>ROMILDO FERREIRA LIMA JUNIOR</v>
          </cell>
          <cell r="F110" t="str">
            <v xml:space="preserve">Quality Analyst </v>
          </cell>
          <cell r="G110" t="str">
            <v>Analista de sistemas</v>
          </cell>
          <cell r="H110">
            <v>16</v>
          </cell>
          <cell r="I110" t="str">
            <v>Pleno</v>
          </cell>
          <cell r="J110">
            <v>43500</v>
          </cell>
          <cell r="K110" t="str">
            <v/>
          </cell>
          <cell r="L110" t="str">
            <v/>
          </cell>
          <cell r="M110" t="str">
            <v/>
          </cell>
          <cell r="N110">
            <v>0</v>
          </cell>
          <cell r="O110" t="str">
            <v>MARIANA MAIA BEZERRA</v>
          </cell>
          <cell r="P110"/>
        </row>
        <row r="111">
          <cell r="B111">
            <v>608</v>
          </cell>
          <cell r="C111" t="str">
            <v>ANDRE VICTOR MOURA BEZERRA</v>
          </cell>
          <cell r="D111">
            <v>17363</v>
          </cell>
          <cell r="E111" t="str">
            <v>ROMILDO FERREIRA LIMA JUNIOR</v>
          </cell>
          <cell r="F111" t="str">
            <v xml:space="preserve">Gerente de Programa </v>
          </cell>
          <cell r="G111" t="str">
            <v>Gerente de projetos de TI</v>
          </cell>
          <cell r="H111">
            <v>25</v>
          </cell>
          <cell r="I111" t="str">
            <v>Especialista</v>
          </cell>
          <cell r="J111">
            <v>43500</v>
          </cell>
          <cell r="K111" t="str">
            <v/>
          </cell>
          <cell r="L111" t="str">
            <v/>
          </cell>
          <cell r="M111" t="str">
            <v/>
          </cell>
          <cell r="N111">
            <v>0</v>
          </cell>
          <cell r="O111" t="str">
            <v>ROMILDO FERREIRA LIMA JUNIOR</v>
          </cell>
          <cell r="P111" t="str">
            <v>sim</v>
          </cell>
        </row>
        <row r="112">
          <cell r="B112">
            <v>609</v>
          </cell>
          <cell r="C112" t="str">
            <v>LUCAS GONCALVES DE MOURA LEITE</v>
          </cell>
          <cell r="D112">
            <v>8852</v>
          </cell>
          <cell r="E112" t="str">
            <v>ALBERT SCHILLING GOMES</v>
          </cell>
          <cell r="F112" t="str">
            <v xml:space="preserve">Desenvolvedor </v>
          </cell>
          <cell r="G112" t="str">
            <v>Analista de sistemas</v>
          </cell>
          <cell r="H112">
            <v>0</v>
          </cell>
          <cell r="I112" t="str">
            <v/>
          </cell>
          <cell r="J112">
            <v>43508</v>
          </cell>
          <cell r="K112">
            <v>44344</v>
          </cell>
          <cell r="L112">
            <v>44348</v>
          </cell>
          <cell r="M112">
            <v>46387</v>
          </cell>
          <cell r="N112" t="str">
            <v>4</v>
          </cell>
          <cell r="O112" t="str">
            <v>ALBERT SCHILLING GOMES</v>
          </cell>
          <cell r="P112"/>
        </row>
        <row r="113">
          <cell r="B113">
            <v>610</v>
          </cell>
          <cell r="C113" t="str">
            <v>PAULO BRUNO DE SOUSA SERAFIM</v>
          </cell>
          <cell r="D113">
            <v>9786</v>
          </cell>
          <cell r="E113" t="str">
            <v>ANA SOFIA CYSNEIROS MARCAL</v>
          </cell>
          <cell r="F113" t="str">
            <v xml:space="preserve">Desenvolvedor </v>
          </cell>
          <cell r="G113" t="str">
            <v>Analista de sistemas</v>
          </cell>
          <cell r="H113">
            <v>0</v>
          </cell>
          <cell r="I113" t="str">
            <v/>
          </cell>
          <cell r="J113">
            <v>43517</v>
          </cell>
          <cell r="K113">
            <v>44635</v>
          </cell>
          <cell r="L113">
            <v>44652</v>
          </cell>
          <cell r="M113">
            <v>46387</v>
          </cell>
          <cell r="N113" t="str">
            <v>4</v>
          </cell>
          <cell r="O113" t="str">
            <v>JOAO RICARDO DOS SANTOS GONCALVES</v>
          </cell>
          <cell r="P113"/>
        </row>
        <row r="114">
          <cell r="B114">
            <v>611</v>
          </cell>
          <cell r="C114" t="str">
            <v>ISAAC LEAL DA CUNHA LIMA</v>
          </cell>
          <cell r="D114">
            <v>11414</v>
          </cell>
          <cell r="E114" t="str">
            <v>ANA SOFIA CYSNEIROS MARCAL</v>
          </cell>
          <cell r="F114" t="str">
            <v xml:space="preserve">Desenvolvedor </v>
          </cell>
          <cell r="G114" t="str">
            <v>Analista de sistemas</v>
          </cell>
          <cell r="H114">
            <v>0</v>
          </cell>
          <cell r="I114" t="str">
            <v/>
          </cell>
          <cell r="J114">
            <v>43518</v>
          </cell>
          <cell r="K114">
            <v>44722</v>
          </cell>
          <cell r="L114">
            <v>44743</v>
          </cell>
          <cell r="M114">
            <v>46387</v>
          </cell>
          <cell r="N114" t="str">
            <v>4</v>
          </cell>
          <cell r="O114" t="str">
            <v>SAMUEL ALVES ARAUJO</v>
          </cell>
          <cell r="P114"/>
        </row>
        <row r="115">
          <cell r="B115">
            <v>612</v>
          </cell>
          <cell r="C115" t="str">
            <v>RAFAEL FERNANDES MARQUES</v>
          </cell>
          <cell r="D115">
            <v>7894</v>
          </cell>
          <cell r="E115" t="str">
            <v>ROMILDO FERREIRA LIMA JUNIOR</v>
          </cell>
          <cell r="F115" t="str">
            <v xml:space="preserve">Desenvolvedor </v>
          </cell>
          <cell r="G115" t="str">
            <v>Analista de sistemas</v>
          </cell>
          <cell r="H115">
            <v>14</v>
          </cell>
          <cell r="I115" t="str">
            <v>Pleno</v>
          </cell>
          <cell r="J115">
            <v>43525</v>
          </cell>
          <cell r="K115" t="str">
            <v/>
          </cell>
          <cell r="L115" t="str">
            <v/>
          </cell>
          <cell r="M115" t="str">
            <v/>
          </cell>
          <cell r="N115">
            <v>0</v>
          </cell>
          <cell r="O115" t="str">
            <v>TALES COSTA BARRETO</v>
          </cell>
          <cell r="P115"/>
        </row>
        <row r="116">
          <cell r="B116">
            <v>617</v>
          </cell>
          <cell r="C116" t="str">
            <v>ALISSON RODRIGUES ALVES</v>
          </cell>
          <cell r="D116">
            <v>6774</v>
          </cell>
          <cell r="E116" t="str">
            <v>ANA SOFIA CYSNEIROS MARCAL</v>
          </cell>
          <cell r="F116" t="str">
            <v xml:space="preserve">Desenvolvedor </v>
          </cell>
          <cell r="G116" t="str">
            <v>Analista de sistemas</v>
          </cell>
          <cell r="H116">
            <v>0</v>
          </cell>
          <cell r="I116" t="str">
            <v/>
          </cell>
          <cell r="J116">
            <v>43544</v>
          </cell>
          <cell r="K116">
            <v>44365</v>
          </cell>
          <cell r="L116">
            <v>44378</v>
          </cell>
          <cell r="M116">
            <v>46387</v>
          </cell>
          <cell r="N116" t="str">
            <v>4</v>
          </cell>
          <cell r="O116" t="str">
            <v>ANA SOFIA CYSNEIROS MARCAL</v>
          </cell>
          <cell r="P116"/>
        </row>
        <row r="117">
          <cell r="B117">
            <v>620</v>
          </cell>
          <cell r="C117" t="str">
            <v>LEVI DE BARROS ROSAL</v>
          </cell>
          <cell r="D117">
            <v>3823</v>
          </cell>
          <cell r="E117" t="str">
            <v>ALBERT SCHILLING GOMES</v>
          </cell>
          <cell r="F117" t="str">
            <v xml:space="preserve">Desenvolvedor </v>
          </cell>
          <cell r="G117" t="str">
            <v>Analista de sistemas</v>
          </cell>
          <cell r="H117">
            <v>0</v>
          </cell>
          <cell r="I117" t="str">
            <v/>
          </cell>
          <cell r="J117">
            <v>43570</v>
          </cell>
          <cell r="K117">
            <v>44526</v>
          </cell>
          <cell r="L117">
            <v>44531</v>
          </cell>
          <cell r="M117">
            <v>46387</v>
          </cell>
          <cell r="N117" t="str">
            <v>4</v>
          </cell>
          <cell r="O117" t="str">
            <v>ALBERT SCHILLING GOMES</v>
          </cell>
          <cell r="P117"/>
        </row>
        <row r="118">
          <cell r="B118">
            <v>622</v>
          </cell>
          <cell r="C118" t="str">
            <v>JESSYCA CAMPOS DE AQUINO</v>
          </cell>
          <cell r="D118">
            <v>2747</v>
          </cell>
          <cell r="E118" t="str">
            <v>GABRIELA TELLES DE SOUZA</v>
          </cell>
          <cell r="F118" t="str">
            <v xml:space="preserve">Analista de Comunicação </v>
          </cell>
          <cell r="G118" t="str">
            <v>Analista de marketing</v>
          </cell>
          <cell r="H118">
            <v>0</v>
          </cell>
          <cell r="I118" t="str">
            <v/>
          </cell>
          <cell r="J118">
            <v>43572</v>
          </cell>
          <cell r="K118">
            <v>44348</v>
          </cell>
          <cell r="L118">
            <v>44378</v>
          </cell>
          <cell r="M118">
            <v>46387</v>
          </cell>
          <cell r="N118" t="str">
            <v>4</v>
          </cell>
          <cell r="O118" t="str">
            <v>GABRIELA TELLES DE SOUZA</v>
          </cell>
          <cell r="P118"/>
        </row>
        <row r="119">
          <cell r="B119">
            <v>623</v>
          </cell>
          <cell r="C119" t="str">
            <v>ANDREZA MARTINS QUEIROZ</v>
          </cell>
          <cell r="D119">
            <v>11346</v>
          </cell>
          <cell r="E119" t="str">
            <v>ROMILDO FERREIRA LIMA JUNIOR</v>
          </cell>
          <cell r="F119" t="str">
            <v xml:space="preserve">Product Owner </v>
          </cell>
          <cell r="G119" t="str">
            <v>Analista de sistemas</v>
          </cell>
          <cell r="H119">
            <v>18</v>
          </cell>
          <cell r="I119" t="str">
            <v>Sênior</v>
          </cell>
          <cell r="J119">
            <v>43577</v>
          </cell>
          <cell r="K119" t="str">
            <v/>
          </cell>
          <cell r="L119" t="str">
            <v/>
          </cell>
          <cell r="M119" t="str">
            <v/>
          </cell>
          <cell r="N119">
            <v>0</v>
          </cell>
          <cell r="O119" t="str">
            <v>NATHALIA SANTIAGO VASCONCELOS</v>
          </cell>
          <cell r="P119"/>
        </row>
        <row r="120">
          <cell r="B120">
            <v>624</v>
          </cell>
          <cell r="C120" t="str">
            <v>JOAQUIM PEDRO MATIAS NETO</v>
          </cell>
          <cell r="D120">
            <v>12253</v>
          </cell>
          <cell r="E120" t="str">
            <v>ROMILDO FERREIRA LIMA JUNIOR</v>
          </cell>
          <cell r="F120" t="str">
            <v xml:space="preserve">Desenvolvedor </v>
          </cell>
          <cell r="G120" t="str">
            <v>Analista de sistemas</v>
          </cell>
          <cell r="H120">
            <v>19</v>
          </cell>
          <cell r="I120" t="str">
            <v>Sênior</v>
          </cell>
          <cell r="J120">
            <v>43587</v>
          </cell>
          <cell r="K120" t="str">
            <v/>
          </cell>
          <cell r="L120" t="str">
            <v/>
          </cell>
          <cell r="M120" t="str">
            <v/>
          </cell>
          <cell r="N120">
            <v>0</v>
          </cell>
          <cell r="O120" t="str">
            <v>RICARDO PAIVA GARCIA</v>
          </cell>
          <cell r="P120"/>
        </row>
        <row r="121">
          <cell r="B121">
            <v>627</v>
          </cell>
          <cell r="C121" t="str">
            <v>FRANCISCO RAMON MARTINS CAMPOS</v>
          </cell>
          <cell r="D121">
            <v>6774</v>
          </cell>
          <cell r="E121" t="str">
            <v>ALBERT SCHILLING GOMES</v>
          </cell>
          <cell r="F121" t="str">
            <v xml:space="preserve">Desenvolvedor </v>
          </cell>
          <cell r="G121" t="str">
            <v>Analista de sistemas</v>
          </cell>
          <cell r="H121">
            <v>0</v>
          </cell>
          <cell r="I121" t="str">
            <v/>
          </cell>
          <cell r="J121">
            <v>43598</v>
          </cell>
          <cell r="K121">
            <v>44390</v>
          </cell>
          <cell r="L121">
            <v>44409</v>
          </cell>
          <cell r="M121">
            <v>46387</v>
          </cell>
          <cell r="N121" t="str">
            <v>4</v>
          </cell>
          <cell r="O121" t="str">
            <v>ALBERT SCHILLING GOMES</v>
          </cell>
          <cell r="P121"/>
        </row>
        <row r="122">
          <cell r="B122">
            <v>630</v>
          </cell>
          <cell r="C122" t="str">
            <v>JOAO BATISTA RAMALHO LEITE JUNIOR</v>
          </cell>
          <cell r="D122">
            <v>14975</v>
          </cell>
          <cell r="E122" t="str">
            <v>ALBERT SCHILLING GOMES</v>
          </cell>
          <cell r="F122" t="str">
            <v xml:space="preserve">Gerente de Programa </v>
          </cell>
          <cell r="G122" t="str">
            <v>Gerente de projetos de TI</v>
          </cell>
          <cell r="H122">
            <v>0</v>
          </cell>
          <cell r="I122" t="str">
            <v/>
          </cell>
          <cell r="J122">
            <v>43619</v>
          </cell>
          <cell r="K122">
            <v>44932</v>
          </cell>
          <cell r="L122">
            <v>44958</v>
          </cell>
          <cell r="M122">
            <v>46387</v>
          </cell>
          <cell r="N122" t="str">
            <v>4</v>
          </cell>
          <cell r="O122" t="str">
            <v>ALBERT SCHILLING GOMES</v>
          </cell>
          <cell r="P122"/>
        </row>
        <row r="123">
          <cell r="B123">
            <v>631</v>
          </cell>
          <cell r="C123" t="str">
            <v>ALINE CHAVES FREITAS</v>
          </cell>
          <cell r="D123">
            <v>15436</v>
          </cell>
          <cell r="E123" t="str">
            <v>ROMILDO FERREIRA LIMA JUNIOR</v>
          </cell>
          <cell r="F123" t="str">
            <v xml:space="preserve">Quality Analyst </v>
          </cell>
          <cell r="G123" t="str">
            <v>Analista de sistemas</v>
          </cell>
          <cell r="H123">
            <v>22</v>
          </cell>
          <cell r="I123" t="str">
            <v>Sênior</v>
          </cell>
          <cell r="J123">
            <v>43626</v>
          </cell>
          <cell r="K123" t="str">
            <v/>
          </cell>
          <cell r="L123" t="str">
            <v/>
          </cell>
          <cell r="M123" t="str">
            <v/>
          </cell>
          <cell r="N123">
            <v>0</v>
          </cell>
          <cell r="O123" t="str">
            <v>RICARDO PAIVA GARCIA</v>
          </cell>
          <cell r="P123"/>
        </row>
        <row r="124">
          <cell r="B124">
            <v>632</v>
          </cell>
          <cell r="C124" t="str">
            <v>ANA PAULA OLIVEIRA SILVA</v>
          </cell>
          <cell r="D124">
            <v>5598</v>
          </cell>
          <cell r="E124" t="str">
            <v>ANA SOFIA CYSNEIROS MARCAL</v>
          </cell>
          <cell r="F124" t="str">
            <v xml:space="preserve">Quality Analyst </v>
          </cell>
          <cell r="G124" t="str">
            <v>Analista de sistemas</v>
          </cell>
          <cell r="H124">
            <v>0</v>
          </cell>
          <cell r="I124" t="str">
            <v/>
          </cell>
          <cell r="J124">
            <v>43633</v>
          </cell>
          <cell r="K124">
            <v>44442</v>
          </cell>
          <cell r="L124">
            <v>44470</v>
          </cell>
          <cell r="M124">
            <v>46387</v>
          </cell>
          <cell r="N124" t="str">
            <v>4</v>
          </cell>
          <cell r="O124" t="str">
            <v>ANA SOFIA CYSNEIROS MARCAL</v>
          </cell>
          <cell r="P124"/>
        </row>
        <row r="125">
          <cell r="B125">
            <v>633</v>
          </cell>
          <cell r="C125" t="str">
            <v>GISELLY SOARES DE SOUSA DAMASCENO</v>
          </cell>
          <cell r="D125">
            <v>7176</v>
          </cell>
          <cell r="E125" t="str">
            <v>DANILO FREITAS DA COSTA</v>
          </cell>
          <cell r="F125" t="str">
            <v xml:space="preserve">Cientista de Dados </v>
          </cell>
          <cell r="G125" t="str">
            <v>Analista de sistemas</v>
          </cell>
          <cell r="H125">
            <v>13</v>
          </cell>
          <cell r="I125" t="str">
            <v>Pleno</v>
          </cell>
          <cell r="J125">
            <v>43640</v>
          </cell>
          <cell r="K125" t="str">
            <v/>
          </cell>
          <cell r="L125" t="str">
            <v/>
          </cell>
          <cell r="M125" t="str">
            <v/>
          </cell>
          <cell r="N125">
            <v>0</v>
          </cell>
          <cell r="O125" t="str">
            <v>PAULO ARTHUR GOMES VIEIRA</v>
          </cell>
          <cell r="P125"/>
        </row>
        <row r="126">
          <cell r="B126">
            <v>636</v>
          </cell>
          <cell r="C126" t="str">
            <v>DAVI NASCIMENTO DA SILVA</v>
          </cell>
          <cell r="D126">
            <v>3475</v>
          </cell>
          <cell r="E126" t="str">
            <v>ANA SOFIA CYSNEIROS MARCAL</v>
          </cell>
          <cell r="F126" t="str">
            <v xml:space="preserve">Desenvolvedor </v>
          </cell>
          <cell r="G126" t="str">
            <v>Analista de sistemas</v>
          </cell>
          <cell r="H126">
            <v>0</v>
          </cell>
          <cell r="I126" t="str">
            <v/>
          </cell>
          <cell r="J126">
            <v>43647</v>
          </cell>
          <cell r="K126">
            <v>44484</v>
          </cell>
          <cell r="L126">
            <v>44501</v>
          </cell>
          <cell r="M126">
            <v>46387</v>
          </cell>
          <cell r="N126" t="str">
            <v>4</v>
          </cell>
          <cell r="O126" t="str">
            <v>ANA SOFIA CYSNEIROS MARCAL</v>
          </cell>
          <cell r="P126"/>
        </row>
        <row r="127">
          <cell r="B127">
            <v>637</v>
          </cell>
          <cell r="C127" t="str">
            <v>SAMARA SANTIAGO FERNANDES RODRIGUES</v>
          </cell>
          <cell r="D127">
            <v>4869.05</v>
          </cell>
          <cell r="E127" t="str">
            <v>ALBERT SCHILLING GOMES</v>
          </cell>
          <cell r="F127" t="str">
            <v>Analista de qualidade</v>
          </cell>
          <cell r="G127" t="str">
            <v>Analista de sistemas</v>
          </cell>
          <cell r="H127">
            <v>0</v>
          </cell>
          <cell r="I127" t="str">
            <v/>
          </cell>
          <cell r="J127">
            <v>43654</v>
          </cell>
          <cell r="K127">
            <v>44211</v>
          </cell>
          <cell r="L127">
            <v>44228</v>
          </cell>
          <cell r="M127">
            <v>46387</v>
          </cell>
          <cell r="N127" t="str">
            <v>4</v>
          </cell>
          <cell r="O127" t="str">
            <v>ALBERT SCHILLING GOMES</v>
          </cell>
          <cell r="P127"/>
        </row>
        <row r="128">
          <cell r="B128">
            <v>639</v>
          </cell>
          <cell r="C128" t="str">
            <v>ALEX JASON MARAMALDO</v>
          </cell>
          <cell r="D128">
            <v>9094.61</v>
          </cell>
          <cell r="E128" t="str">
            <v>GABRIELA CAMPOS COSTA BARBOSA</v>
          </cell>
          <cell r="F128" t="str">
            <v xml:space="preserve">Desenvolvedor </v>
          </cell>
          <cell r="G128" t="str">
            <v>Analista de sistemas</v>
          </cell>
          <cell r="H128">
            <v>0</v>
          </cell>
          <cell r="I128" t="str">
            <v/>
          </cell>
          <cell r="J128">
            <v>43662</v>
          </cell>
          <cell r="K128">
            <v>44246</v>
          </cell>
          <cell r="L128">
            <v>44256</v>
          </cell>
          <cell r="M128">
            <v>46387</v>
          </cell>
          <cell r="N128" t="str">
            <v>4</v>
          </cell>
          <cell r="O128" t="str">
            <v>GABRIELA CAMPOS COSTA BARBOSA</v>
          </cell>
          <cell r="P128"/>
        </row>
        <row r="129">
          <cell r="B129">
            <v>640</v>
          </cell>
          <cell r="C129" t="str">
            <v>FELIPE RODRIGUES DIEB</v>
          </cell>
          <cell r="D129">
            <v>6158</v>
          </cell>
          <cell r="E129" t="str">
            <v>ANA SOFIA CYSNEIROS MARCAL</v>
          </cell>
          <cell r="F129" t="str">
            <v xml:space="preserve">Cientista de Dados </v>
          </cell>
          <cell r="G129" t="str">
            <v>Analista de sistemas</v>
          </cell>
          <cell r="H129">
            <v>0</v>
          </cell>
          <cell r="I129" t="str">
            <v/>
          </cell>
          <cell r="J129">
            <v>43662</v>
          </cell>
          <cell r="K129">
            <v>44579</v>
          </cell>
          <cell r="L129">
            <v>44593</v>
          </cell>
          <cell r="M129">
            <v>46387</v>
          </cell>
          <cell r="N129" t="str">
            <v>4</v>
          </cell>
          <cell r="O129" t="str">
            <v>ANA SOFIA CYSNEIROS MARCAL</v>
          </cell>
          <cell r="P129"/>
        </row>
        <row r="130">
          <cell r="B130">
            <v>641</v>
          </cell>
          <cell r="C130" t="str">
            <v>GLAUBER QUEIROZ DE OLIVEIRA</v>
          </cell>
          <cell r="D130">
            <v>16053</v>
          </cell>
          <cell r="E130" t="str">
            <v>ALBERT SCHILLING GOMES</v>
          </cell>
          <cell r="F130" t="str">
            <v>Coordenador de arquitetura de soluções</v>
          </cell>
          <cell r="G130" t="str">
            <v>Coordenador de arquitetura de soluções</v>
          </cell>
          <cell r="H130">
            <v>23</v>
          </cell>
          <cell r="I130" t="str">
            <v>Especialista</v>
          </cell>
          <cell r="J130">
            <v>43668</v>
          </cell>
          <cell r="K130" t="str">
            <v/>
          </cell>
          <cell r="L130" t="str">
            <v/>
          </cell>
          <cell r="M130" t="str">
            <v/>
          </cell>
          <cell r="N130">
            <v>0</v>
          </cell>
          <cell r="O130" t="str">
            <v>ALBERT SCHILLING GOMES</v>
          </cell>
          <cell r="P130"/>
        </row>
        <row r="131">
          <cell r="B131">
            <v>642</v>
          </cell>
          <cell r="C131" t="str">
            <v>GIOVANNA MAGDA SOUSA E SILVA</v>
          </cell>
          <cell r="D131">
            <v>3475</v>
          </cell>
          <cell r="E131" t="str">
            <v>ANA SOFIA CYSNEIROS MARCAL</v>
          </cell>
          <cell r="F131" t="str">
            <v xml:space="preserve">UI/UX </v>
          </cell>
          <cell r="G131" t="str">
            <v>Analista de sistemas</v>
          </cell>
          <cell r="H131">
            <v>0</v>
          </cell>
          <cell r="I131" t="str">
            <v/>
          </cell>
          <cell r="J131">
            <v>43678</v>
          </cell>
          <cell r="K131">
            <v>44442</v>
          </cell>
          <cell r="L131">
            <v>44470</v>
          </cell>
          <cell r="M131">
            <v>46387</v>
          </cell>
          <cell r="N131" t="str">
            <v>4</v>
          </cell>
          <cell r="O131" t="str">
            <v>ANA SOFIA CYSNEIROS MARCAL</v>
          </cell>
          <cell r="P131"/>
        </row>
        <row r="132">
          <cell r="B132">
            <v>643</v>
          </cell>
          <cell r="C132" t="str">
            <v>CAROLINA HERBSTER MESQUITA JORGE</v>
          </cell>
          <cell r="D132">
            <v>6158</v>
          </cell>
          <cell r="E132" t="str">
            <v>ALBERT SCHILLING GOMES</v>
          </cell>
          <cell r="F132" t="str">
            <v xml:space="preserve">Desenvolvedor </v>
          </cell>
          <cell r="G132" t="str">
            <v>Analista de sistemas</v>
          </cell>
          <cell r="H132">
            <v>0</v>
          </cell>
          <cell r="I132" t="str">
            <v/>
          </cell>
          <cell r="J132">
            <v>43682</v>
          </cell>
          <cell r="K132">
            <v>44484</v>
          </cell>
          <cell r="L132">
            <v>44501</v>
          </cell>
          <cell r="M132">
            <v>46387</v>
          </cell>
          <cell r="N132" t="str">
            <v>4</v>
          </cell>
          <cell r="O132" t="str">
            <v>ALBERT SCHILLING GOMES</v>
          </cell>
          <cell r="P132"/>
        </row>
        <row r="133">
          <cell r="B133">
            <v>646</v>
          </cell>
          <cell r="C133" t="str">
            <v>EVERTON BAIMA DA SILVA SOUSA</v>
          </cell>
          <cell r="D133">
            <v>7894</v>
          </cell>
          <cell r="E133" t="str">
            <v>ROMILDO FERREIRA LIMA JUNIOR</v>
          </cell>
          <cell r="F133" t="str">
            <v xml:space="preserve">Desenvolvedor </v>
          </cell>
          <cell r="G133" t="str">
            <v>Analista de sistemas</v>
          </cell>
          <cell r="H133">
            <v>14</v>
          </cell>
          <cell r="I133" t="str">
            <v>Pleno</v>
          </cell>
          <cell r="J133">
            <v>43696</v>
          </cell>
          <cell r="K133" t="str">
            <v/>
          </cell>
          <cell r="L133" t="str">
            <v/>
          </cell>
          <cell r="M133" t="str">
            <v/>
          </cell>
          <cell r="N133">
            <v>0</v>
          </cell>
          <cell r="O133" t="str">
            <v>MARIANA RODRIGUES DA SILVA</v>
          </cell>
          <cell r="P133"/>
        </row>
        <row r="134">
          <cell r="B134">
            <v>648</v>
          </cell>
          <cell r="C134" t="str">
            <v>UYARA REGIA PEREIRA GOMES VIEITEZ</v>
          </cell>
          <cell r="D134">
            <v>14292</v>
          </cell>
          <cell r="E134" t="str">
            <v>ROMILDO FERREIRA LIMA JUNIOR</v>
          </cell>
          <cell r="F134" t="str">
            <v xml:space="preserve">Gerente de Projetos </v>
          </cell>
          <cell r="G134" t="str">
            <v>Gerente de projetos de TI</v>
          </cell>
          <cell r="H134">
            <v>21</v>
          </cell>
          <cell r="I134" t="str">
            <v>Sênior</v>
          </cell>
          <cell r="J134">
            <v>43710</v>
          </cell>
          <cell r="K134" t="str">
            <v/>
          </cell>
          <cell r="L134" t="str">
            <v/>
          </cell>
          <cell r="M134" t="str">
            <v/>
          </cell>
          <cell r="N134">
            <v>0</v>
          </cell>
          <cell r="O134" t="str">
            <v>CARLOS BARDAWIL ROLIM</v>
          </cell>
          <cell r="P134"/>
        </row>
        <row r="135">
          <cell r="B135">
            <v>650</v>
          </cell>
          <cell r="C135" t="str">
            <v>DENNYS DA SILVA SIMIAO</v>
          </cell>
          <cell r="D135">
            <v>11346</v>
          </cell>
          <cell r="E135" t="str">
            <v>ANA SOFIA CYSNEIROS MARCAL</v>
          </cell>
          <cell r="F135" t="str">
            <v xml:space="preserve">Product Owner </v>
          </cell>
          <cell r="G135" t="str">
            <v>Analista de sistemas</v>
          </cell>
          <cell r="H135">
            <v>18</v>
          </cell>
          <cell r="I135" t="str">
            <v>Sênior</v>
          </cell>
          <cell r="J135">
            <v>43719</v>
          </cell>
          <cell r="K135" t="str">
            <v/>
          </cell>
          <cell r="L135" t="str">
            <v/>
          </cell>
          <cell r="M135" t="str">
            <v/>
          </cell>
          <cell r="N135">
            <v>0</v>
          </cell>
          <cell r="O135" t="str">
            <v>ARLINDO BRAGA DE SOUSA NETO</v>
          </cell>
          <cell r="P135"/>
        </row>
        <row r="136">
          <cell r="B136">
            <v>651</v>
          </cell>
          <cell r="C136" t="str">
            <v>MARIANA PESSOA SILVA</v>
          </cell>
          <cell r="D136">
            <v>4900</v>
          </cell>
          <cell r="E136" t="str">
            <v>GABRIELA TELLES DE SOUZA</v>
          </cell>
          <cell r="F136" t="str">
            <v>Analista de processos</v>
          </cell>
          <cell r="G136" t="str">
            <v>Analista de processos</v>
          </cell>
          <cell r="H136">
            <v>9</v>
          </cell>
          <cell r="I136" t="str">
            <v>Pleno</v>
          </cell>
          <cell r="J136">
            <v>43724</v>
          </cell>
          <cell r="K136" t="str">
            <v/>
          </cell>
          <cell r="L136" t="str">
            <v/>
          </cell>
          <cell r="M136" t="str">
            <v/>
          </cell>
          <cell r="N136">
            <v>0</v>
          </cell>
          <cell r="O136" t="str">
            <v>ANTONIO VINICIUS GOMES DE LIMA</v>
          </cell>
          <cell r="P136"/>
        </row>
        <row r="137">
          <cell r="B137">
            <v>652</v>
          </cell>
          <cell r="C137" t="str">
            <v>SARA MARTINS DE OLIVEIRA</v>
          </cell>
          <cell r="D137">
            <v>11346</v>
          </cell>
          <cell r="E137" t="str">
            <v>VICTORIA DAMASCENO MATOS</v>
          </cell>
          <cell r="F137" t="str">
            <v>Coordenador de Pessoas e Cultura</v>
          </cell>
          <cell r="G137" t="str">
            <v>Coordenador de pessoas e cultura</v>
          </cell>
          <cell r="H137">
            <v>18</v>
          </cell>
          <cell r="I137" t="str">
            <v>Sênior</v>
          </cell>
          <cell r="J137">
            <v>43724</v>
          </cell>
          <cell r="K137" t="str">
            <v/>
          </cell>
          <cell r="L137" t="str">
            <v/>
          </cell>
          <cell r="M137" t="str">
            <v/>
          </cell>
          <cell r="N137">
            <v>0</v>
          </cell>
          <cell r="O137" t="str">
            <v>VICTORIA DAMASCENO MATOS</v>
          </cell>
          <cell r="P137"/>
        </row>
        <row r="138">
          <cell r="B138">
            <v>653</v>
          </cell>
          <cell r="C138" t="str">
            <v>MILLIAM JEHNYFFEN PINTO ALVES</v>
          </cell>
          <cell r="D138">
            <v>7451</v>
          </cell>
          <cell r="E138" t="str">
            <v>ALBERT SCHILLING GOMES</v>
          </cell>
          <cell r="F138" t="str">
            <v>Analista de qualidade</v>
          </cell>
          <cell r="G138" t="str">
            <v>Analista de sistemas</v>
          </cell>
          <cell r="H138">
            <v>0</v>
          </cell>
          <cell r="I138" t="str">
            <v/>
          </cell>
          <cell r="J138">
            <v>43725</v>
          </cell>
          <cell r="K138">
            <v>44377</v>
          </cell>
          <cell r="L138">
            <v>44378</v>
          </cell>
          <cell r="M138">
            <v>46387</v>
          </cell>
          <cell r="N138" t="str">
            <v>4</v>
          </cell>
          <cell r="O138" t="str">
            <v>ALBERT SCHILLING GOMES</v>
          </cell>
          <cell r="P138"/>
        </row>
        <row r="139">
          <cell r="B139">
            <v>655</v>
          </cell>
          <cell r="C139" t="str">
            <v>JOVANE AMARO PIRES</v>
          </cell>
          <cell r="D139">
            <v>6636.93</v>
          </cell>
          <cell r="E139" t="str">
            <v>ANA SOFIA CYSNEIROS MARCAL</v>
          </cell>
          <cell r="F139" t="str">
            <v xml:space="preserve">Cientista de Dados </v>
          </cell>
          <cell r="G139" t="str">
            <v>Analista de sistemas</v>
          </cell>
          <cell r="H139">
            <v>0</v>
          </cell>
          <cell r="I139" t="str">
            <v/>
          </cell>
          <cell r="J139">
            <v>43731</v>
          </cell>
          <cell r="K139">
            <v>44274</v>
          </cell>
          <cell r="L139">
            <v>44287</v>
          </cell>
          <cell r="M139">
            <v>46387</v>
          </cell>
          <cell r="N139" t="str">
            <v>4</v>
          </cell>
          <cell r="O139" t="str">
            <v>ANA SOFIA CYSNEIROS MARCAL</v>
          </cell>
          <cell r="P139"/>
        </row>
        <row r="140">
          <cell r="B140">
            <v>656</v>
          </cell>
          <cell r="C140" t="str">
            <v>THIAGO FREITAS DA PONTE</v>
          </cell>
          <cell r="D140">
            <v>15205</v>
          </cell>
          <cell r="E140" t="str">
            <v>ALBERT SCHILLING GOMES</v>
          </cell>
          <cell r="F140" t="str">
            <v xml:space="preserve">Líder Técnico </v>
          </cell>
          <cell r="G140" t="str">
            <v>Analista de sistemas</v>
          </cell>
          <cell r="H140">
            <v>0</v>
          </cell>
          <cell r="I140" t="str">
            <v/>
          </cell>
          <cell r="J140">
            <v>43731</v>
          </cell>
          <cell r="K140">
            <v>45114</v>
          </cell>
          <cell r="L140">
            <v>45139</v>
          </cell>
          <cell r="M140">
            <v>46387</v>
          </cell>
          <cell r="N140" t="str">
            <v>4</v>
          </cell>
          <cell r="O140" t="str">
            <v>BRUNA MARA CHAGAS MACEDO</v>
          </cell>
          <cell r="P140"/>
        </row>
        <row r="141">
          <cell r="B141">
            <v>658</v>
          </cell>
          <cell r="C141" t="str">
            <v>CLAIRTON MENEZES DA SILVA JUNIOR</v>
          </cell>
          <cell r="D141">
            <v>5598</v>
          </cell>
          <cell r="E141" t="str">
            <v>ANA SOFIA CYSNEIROS MARCAL</v>
          </cell>
          <cell r="F141" t="str">
            <v xml:space="preserve">Cientista de Dados </v>
          </cell>
          <cell r="G141" t="str">
            <v>Analista de sistemas</v>
          </cell>
          <cell r="H141">
            <v>0</v>
          </cell>
          <cell r="I141" t="str">
            <v/>
          </cell>
          <cell r="J141">
            <v>43739</v>
          </cell>
          <cell r="K141">
            <v>44419</v>
          </cell>
          <cell r="L141">
            <v>44440</v>
          </cell>
          <cell r="M141">
            <v>46387</v>
          </cell>
          <cell r="N141" t="str">
            <v>4</v>
          </cell>
          <cell r="O141" t="str">
            <v>ANA SOFIA CYSNEIROS MARCAL</v>
          </cell>
          <cell r="P141"/>
        </row>
        <row r="142">
          <cell r="B142">
            <v>659</v>
          </cell>
          <cell r="C142" t="str">
            <v>NICOLAS FONSECA VICTORINO CIDRAO ROCHA</v>
          </cell>
          <cell r="D142">
            <v>3834.58</v>
          </cell>
          <cell r="E142" t="str">
            <v>ANA SOFIA CYSNEIROS MARCAL</v>
          </cell>
          <cell r="F142" t="str">
            <v>Analista de qualidade</v>
          </cell>
          <cell r="G142" t="str">
            <v>Analista de sistemas</v>
          </cell>
          <cell r="H142">
            <v>0</v>
          </cell>
          <cell r="I142" t="str">
            <v/>
          </cell>
          <cell r="J142">
            <v>43745</v>
          </cell>
          <cell r="K142">
            <v>44316</v>
          </cell>
          <cell r="L142">
            <v>44317</v>
          </cell>
          <cell r="M142">
            <v>46387</v>
          </cell>
          <cell r="N142" t="str">
            <v>4</v>
          </cell>
          <cell r="O142" t="str">
            <v>ANA SOFIA CYSNEIROS MARCAL</v>
          </cell>
          <cell r="P142"/>
        </row>
        <row r="143">
          <cell r="B143">
            <v>660</v>
          </cell>
          <cell r="C143" t="str">
            <v>HAMILTON DOS SANTOS MONTEIRO NETO</v>
          </cell>
          <cell r="D143">
            <v>3482.15</v>
          </cell>
          <cell r="E143" t="str">
            <v>ANA SOFIA CYSNEIROS MARCAL</v>
          </cell>
          <cell r="F143" t="str">
            <v xml:space="preserve">Desenvolvedor </v>
          </cell>
          <cell r="G143" t="str">
            <v>Analista de sistemas</v>
          </cell>
          <cell r="H143">
            <v>0</v>
          </cell>
          <cell r="I143" t="str">
            <v/>
          </cell>
          <cell r="J143">
            <v>43745</v>
          </cell>
          <cell r="K143">
            <v>44243</v>
          </cell>
          <cell r="L143">
            <v>44256</v>
          </cell>
          <cell r="M143">
            <v>46387</v>
          </cell>
          <cell r="N143" t="str">
            <v>4</v>
          </cell>
          <cell r="O143" t="str">
            <v>ANA SOFIA CYSNEIROS MARCAL</v>
          </cell>
          <cell r="P143"/>
        </row>
        <row r="144">
          <cell r="B144">
            <v>661</v>
          </cell>
          <cell r="C144" t="str">
            <v>ERNANDES AZEVEDO JUNIOR</v>
          </cell>
          <cell r="D144">
            <v>4603.99</v>
          </cell>
          <cell r="E144" t="str">
            <v>GABRIELA CAMPOS COSTA BARBOSA</v>
          </cell>
          <cell r="F144" t="str">
            <v xml:space="preserve">Desenvolvedor </v>
          </cell>
          <cell r="G144" t="str">
            <v>Analista de sistemas</v>
          </cell>
          <cell r="H144">
            <v>0</v>
          </cell>
          <cell r="I144" t="str">
            <v/>
          </cell>
          <cell r="J144">
            <v>43746</v>
          </cell>
          <cell r="K144">
            <v>44309</v>
          </cell>
          <cell r="L144">
            <v>44317</v>
          </cell>
          <cell r="M144">
            <v>46387</v>
          </cell>
          <cell r="N144" t="str">
            <v>4</v>
          </cell>
          <cell r="O144" t="str">
            <v>GABRIELA CAMPOS COSTA BARBOSA</v>
          </cell>
          <cell r="P144"/>
        </row>
        <row r="145">
          <cell r="B145">
            <v>662</v>
          </cell>
          <cell r="C145" t="str">
            <v>REBECCA VITORIA COSTA FARIAS</v>
          </cell>
          <cell r="D145">
            <v>5598</v>
          </cell>
          <cell r="E145" t="str">
            <v>ALBERT SCHILLING GOMES</v>
          </cell>
          <cell r="F145" t="str">
            <v xml:space="preserve">Quality Analyst </v>
          </cell>
          <cell r="G145" t="str">
            <v>Analista de sistemas</v>
          </cell>
          <cell r="H145">
            <v>0</v>
          </cell>
          <cell r="I145" t="str">
            <v/>
          </cell>
          <cell r="J145">
            <v>43752</v>
          </cell>
          <cell r="K145">
            <v>44407</v>
          </cell>
          <cell r="L145">
            <v>44409</v>
          </cell>
          <cell r="M145">
            <v>46387</v>
          </cell>
          <cell r="N145" t="str">
            <v>4</v>
          </cell>
          <cell r="O145" t="str">
            <v>ALBERT SCHILLING GOMES</v>
          </cell>
          <cell r="P145"/>
        </row>
        <row r="146">
          <cell r="B146">
            <v>664</v>
          </cell>
          <cell r="C146" t="str">
            <v>RAFAEL DA PONTE BARBOSA</v>
          </cell>
          <cell r="D146">
            <v>7497.41</v>
          </cell>
          <cell r="E146" t="str">
            <v>ANA SOFIA CYSNEIROS MARCAL</v>
          </cell>
          <cell r="F146" t="str">
            <v xml:space="preserve">Líder Técnico </v>
          </cell>
          <cell r="G146" t="str">
            <v>Analista de sistemas</v>
          </cell>
          <cell r="H146">
            <v>0</v>
          </cell>
          <cell r="I146" t="str">
            <v/>
          </cell>
          <cell r="J146">
            <v>43759</v>
          </cell>
          <cell r="K146">
            <v>44292</v>
          </cell>
          <cell r="L146">
            <v>44317</v>
          </cell>
          <cell r="M146">
            <v>46387</v>
          </cell>
          <cell r="N146" t="str">
            <v>4</v>
          </cell>
          <cell r="O146" t="str">
            <v>ANA SOFIA CYSNEIROS MARCAL</v>
          </cell>
          <cell r="P146"/>
        </row>
        <row r="147">
          <cell r="B147">
            <v>666</v>
          </cell>
          <cell r="C147" t="str">
            <v>MARCELO CARNEIRO BRIGIDO</v>
          </cell>
          <cell r="D147">
            <v>14292</v>
          </cell>
          <cell r="E147" t="str">
            <v>GABRIELA CAMPOS COSTA BARBOSA</v>
          </cell>
          <cell r="F147" t="str">
            <v xml:space="preserve">Gerente de Projetos </v>
          </cell>
          <cell r="G147" t="str">
            <v>Gerente de projetos de TI</v>
          </cell>
          <cell r="H147">
            <v>21</v>
          </cell>
          <cell r="I147" t="str">
            <v>Sênior</v>
          </cell>
          <cell r="J147">
            <v>43759</v>
          </cell>
          <cell r="K147" t="str">
            <v/>
          </cell>
          <cell r="L147" t="str">
            <v/>
          </cell>
          <cell r="M147" t="str">
            <v/>
          </cell>
          <cell r="N147">
            <v>0</v>
          </cell>
          <cell r="O147" t="str">
            <v>GABRIELA CAMPOS COSTA BARBOSA</v>
          </cell>
          <cell r="P147"/>
        </row>
        <row r="148">
          <cell r="B148">
            <v>667</v>
          </cell>
          <cell r="C148" t="str">
            <v>VITOR FERNANDES MUNIZ</v>
          </cell>
          <cell r="D148">
            <v>4055.35</v>
          </cell>
          <cell r="E148" t="str">
            <v>ANA SOFIA CYSNEIROS MARCAL</v>
          </cell>
          <cell r="F148" t="str">
            <v xml:space="preserve">Desenvolvedor </v>
          </cell>
          <cell r="G148" t="str">
            <v>Analista de sistemas</v>
          </cell>
          <cell r="H148">
            <v>0</v>
          </cell>
          <cell r="I148" t="str">
            <v/>
          </cell>
          <cell r="J148">
            <v>43760</v>
          </cell>
          <cell r="K148">
            <v>44228</v>
          </cell>
          <cell r="L148">
            <v>44256</v>
          </cell>
          <cell r="M148">
            <v>46387</v>
          </cell>
          <cell r="N148" t="str">
            <v>4</v>
          </cell>
          <cell r="O148" t="str">
            <v>ANA SOFIA CYSNEIROS MARCAL</v>
          </cell>
          <cell r="P148"/>
        </row>
        <row r="149">
          <cell r="B149">
            <v>668</v>
          </cell>
          <cell r="C149" t="str">
            <v>CASSIO DE OLIVEIRA MOREIRA</v>
          </cell>
          <cell r="D149">
            <v>6244.46</v>
          </cell>
          <cell r="E149" t="str">
            <v>ALBERT SCHILLING GOMES</v>
          </cell>
          <cell r="F149" t="str">
            <v xml:space="preserve">DevOps </v>
          </cell>
          <cell r="G149" t="str">
            <v>Analista de sistemas</v>
          </cell>
          <cell r="H149">
            <v>0</v>
          </cell>
          <cell r="I149" t="str">
            <v/>
          </cell>
          <cell r="J149">
            <v>43773</v>
          </cell>
          <cell r="K149">
            <v>44267</v>
          </cell>
          <cell r="L149">
            <v>44287</v>
          </cell>
          <cell r="M149">
            <v>46387</v>
          </cell>
          <cell r="N149" t="str">
            <v>4</v>
          </cell>
          <cell r="O149" t="str">
            <v>ALBERT SCHILLING GOMES</v>
          </cell>
          <cell r="P149"/>
        </row>
        <row r="150">
          <cell r="B150">
            <v>669</v>
          </cell>
          <cell r="C150" t="str">
            <v>JOSE RAFAEL MATIAS MAGALHAES</v>
          </cell>
          <cell r="D150">
            <v>13846</v>
          </cell>
          <cell r="E150" t="str">
            <v>ANA SOFIA CYSNEIROS MARCAL</v>
          </cell>
          <cell r="F150" t="str">
            <v xml:space="preserve">Líder Técnico </v>
          </cell>
          <cell r="G150" t="str">
            <v>Analista de sistemas</v>
          </cell>
          <cell r="H150">
            <v>0</v>
          </cell>
          <cell r="I150" t="str">
            <v/>
          </cell>
          <cell r="J150">
            <v>43808</v>
          </cell>
          <cell r="K150">
            <v>44812</v>
          </cell>
          <cell r="L150">
            <v>44835</v>
          </cell>
          <cell r="M150">
            <v>46387</v>
          </cell>
          <cell r="N150" t="str">
            <v>4</v>
          </cell>
          <cell r="O150" t="str">
            <v>GERSON VIEIRA ALBUQUERQUE NETO</v>
          </cell>
          <cell r="P150"/>
        </row>
        <row r="151">
          <cell r="B151">
            <v>671</v>
          </cell>
          <cell r="C151" t="str">
            <v>LITZA NAIARA LOPES CABRAL HENRIQUE</v>
          </cell>
          <cell r="D151">
            <v>3394.48</v>
          </cell>
          <cell r="E151" t="str">
            <v>VICTORIA DAMASCENO MATOS</v>
          </cell>
          <cell r="F151" t="str">
            <v>Analista de pessoas e cultura</v>
          </cell>
          <cell r="G151" t="str">
            <v>Analista de RH</v>
          </cell>
          <cell r="H151">
            <v>0</v>
          </cell>
          <cell r="I151" t="str">
            <v/>
          </cell>
          <cell r="J151">
            <v>43832</v>
          </cell>
          <cell r="K151">
            <v>44281</v>
          </cell>
          <cell r="L151">
            <v>44287</v>
          </cell>
          <cell r="M151">
            <v>46387</v>
          </cell>
          <cell r="N151" t="str">
            <v>4</v>
          </cell>
          <cell r="O151" t="str">
            <v>SARA MARTINS DE OLIVEIRA</v>
          </cell>
          <cell r="P151"/>
        </row>
        <row r="152">
          <cell r="B152">
            <v>672</v>
          </cell>
          <cell r="C152" t="str">
            <v>DOUGLAS ALMEIDA RIVAN</v>
          </cell>
          <cell r="D152">
            <v>3475</v>
          </cell>
          <cell r="E152" t="str">
            <v>ALBERT SCHILLING GOMES</v>
          </cell>
          <cell r="F152" t="str">
            <v xml:space="preserve">Desenvolvedor </v>
          </cell>
          <cell r="G152" t="str">
            <v>Analista de sistemas</v>
          </cell>
          <cell r="H152">
            <v>0</v>
          </cell>
          <cell r="I152" t="str">
            <v/>
          </cell>
          <cell r="J152">
            <v>43843</v>
          </cell>
          <cell r="K152">
            <v>44470</v>
          </cell>
          <cell r="L152">
            <v>44501</v>
          </cell>
          <cell r="M152">
            <v>46387</v>
          </cell>
          <cell r="N152" t="str">
            <v>4</v>
          </cell>
          <cell r="O152" t="str">
            <v>ALBERT SCHILLING GOMES</v>
          </cell>
          <cell r="P152"/>
        </row>
        <row r="153">
          <cell r="B153">
            <v>675</v>
          </cell>
          <cell r="C153" t="str">
            <v>IGOR MELO BENEVIDES</v>
          </cell>
          <cell r="D153">
            <v>3475</v>
          </cell>
          <cell r="E153" t="str">
            <v>ALBERT SCHILLING GOMES</v>
          </cell>
          <cell r="F153" t="str">
            <v xml:space="preserve">Desenvolvedor </v>
          </cell>
          <cell r="G153" t="str">
            <v>Analista de sistemas</v>
          </cell>
          <cell r="H153">
            <v>0</v>
          </cell>
          <cell r="I153" t="str">
            <v/>
          </cell>
          <cell r="J153">
            <v>43850</v>
          </cell>
          <cell r="K153">
            <v>44445</v>
          </cell>
          <cell r="L153">
            <v>44470</v>
          </cell>
          <cell r="M153">
            <v>46387</v>
          </cell>
          <cell r="N153" t="str">
            <v>4</v>
          </cell>
          <cell r="O153" t="str">
            <v>ALBERT SCHILLING GOMES</v>
          </cell>
          <cell r="P153"/>
        </row>
        <row r="154">
          <cell r="B154">
            <v>676</v>
          </cell>
          <cell r="C154" t="str">
            <v>GRACIANE XAVIER NOBRE</v>
          </cell>
          <cell r="D154">
            <v>4909</v>
          </cell>
          <cell r="E154" t="str">
            <v>ANA SOFIA CYSNEIROS MARCAL</v>
          </cell>
          <cell r="F154" t="str">
            <v xml:space="preserve">Quality Analyst </v>
          </cell>
          <cell r="G154" t="str">
            <v>Analista de sistemas</v>
          </cell>
          <cell r="H154">
            <v>0</v>
          </cell>
          <cell r="I154" t="str">
            <v/>
          </cell>
          <cell r="J154">
            <v>43853</v>
          </cell>
          <cell r="K154">
            <v>45147</v>
          </cell>
          <cell r="L154">
            <v>45170</v>
          </cell>
          <cell r="M154">
            <v>46387</v>
          </cell>
          <cell r="N154" t="str">
            <v>2</v>
          </cell>
          <cell r="O154" t="str">
            <v>JOAO RICARDO DOS SANTOS GONCALVES</v>
          </cell>
          <cell r="P154"/>
        </row>
        <row r="155">
          <cell r="B155">
            <v>677</v>
          </cell>
          <cell r="C155" t="str">
            <v>BRUNO ITALO LIMA BENEVIDES</v>
          </cell>
          <cell r="D155">
            <v>9786</v>
          </cell>
          <cell r="E155" t="str">
            <v>ALBERT SCHILLING GOMES</v>
          </cell>
          <cell r="F155" t="str">
            <v xml:space="preserve">Desenvolvedor </v>
          </cell>
          <cell r="G155" t="str">
            <v>Analista de sistemas</v>
          </cell>
          <cell r="H155">
            <v>0</v>
          </cell>
          <cell r="I155" t="str">
            <v/>
          </cell>
          <cell r="J155">
            <v>43864</v>
          </cell>
          <cell r="K155">
            <v>44715</v>
          </cell>
          <cell r="L155">
            <v>44743</v>
          </cell>
          <cell r="M155">
            <v>46387</v>
          </cell>
          <cell r="N155" t="str">
            <v>4</v>
          </cell>
          <cell r="O155" t="str">
            <v>UYARA REGIA PEREIRA GOMES</v>
          </cell>
          <cell r="P155"/>
        </row>
        <row r="156">
          <cell r="B156">
            <v>678</v>
          </cell>
          <cell r="C156" t="str">
            <v>GUILHERME HERMINIO SOUSA</v>
          </cell>
          <cell r="D156">
            <v>1873.57</v>
          </cell>
          <cell r="E156" t="str">
            <v>ALBERT SCHILLING GOMES</v>
          </cell>
          <cell r="F156" t="str">
            <v>Analista de qualidade</v>
          </cell>
          <cell r="G156" t="str">
            <v>Analista de sistemas</v>
          </cell>
          <cell r="H156">
            <v>0</v>
          </cell>
          <cell r="I156" t="str">
            <v/>
          </cell>
          <cell r="J156">
            <v>43864</v>
          </cell>
          <cell r="K156">
            <v>44298</v>
          </cell>
          <cell r="L156">
            <v>44317</v>
          </cell>
          <cell r="M156">
            <v>46387</v>
          </cell>
          <cell r="N156" t="str">
            <v>2</v>
          </cell>
          <cell r="O156" t="str">
            <v>ALBERT SCHILLING GOMES</v>
          </cell>
          <cell r="P156"/>
        </row>
        <row r="157">
          <cell r="B157">
            <v>679</v>
          </cell>
          <cell r="C157" t="str">
            <v>JORGE SABA JORGE NETO</v>
          </cell>
          <cell r="D157">
            <v>5598</v>
          </cell>
          <cell r="E157" t="str">
            <v>ANA SOFIA CYSNEIROS MARCAL</v>
          </cell>
          <cell r="F157" t="str">
            <v xml:space="preserve">Desenvolvedor </v>
          </cell>
          <cell r="G157" t="str">
            <v>Analista de sistemas</v>
          </cell>
          <cell r="H157">
            <v>0</v>
          </cell>
          <cell r="I157" t="str">
            <v/>
          </cell>
          <cell r="J157">
            <v>43864</v>
          </cell>
          <cell r="K157">
            <v>44365</v>
          </cell>
          <cell r="L157">
            <v>44378</v>
          </cell>
          <cell r="M157">
            <v>46387</v>
          </cell>
          <cell r="N157" t="str">
            <v>4</v>
          </cell>
          <cell r="O157" t="str">
            <v>ANA SOFIA CYSNEIROS MARCAL</v>
          </cell>
          <cell r="P157"/>
        </row>
        <row r="158">
          <cell r="B158">
            <v>680</v>
          </cell>
          <cell r="C158" t="str">
            <v>SIBELINE MARQUES DA SILVA</v>
          </cell>
          <cell r="D158">
            <v>10504</v>
          </cell>
          <cell r="E158" t="str">
            <v>ROMILDO FERREIRA LIMA JUNIOR</v>
          </cell>
          <cell r="F158" t="str">
            <v xml:space="preserve">Quality Analyst </v>
          </cell>
          <cell r="G158" t="str">
            <v>Analista de sistemas</v>
          </cell>
          <cell r="H158">
            <v>17</v>
          </cell>
          <cell r="I158" t="str">
            <v>Pleno</v>
          </cell>
          <cell r="J158">
            <v>43864</v>
          </cell>
          <cell r="K158" t="str">
            <v/>
          </cell>
          <cell r="L158" t="str">
            <v/>
          </cell>
          <cell r="M158" t="str">
            <v/>
          </cell>
          <cell r="N158">
            <v>0</v>
          </cell>
          <cell r="O158" t="str">
            <v>HUGO PIRES BARRETO</v>
          </cell>
          <cell r="P158"/>
        </row>
        <row r="159">
          <cell r="B159">
            <v>681</v>
          </cell>
          <cell r="C159" t="str">
            <v>JULLY NOBRE DA SILVA</v>
          </cell>
          <cell r="D159">
            <v>2619.79</v>
          </cell>
          <cell r="E159" t="str">
            <v>GABRIELA CAMPOS COSTA BARBOSA</v>
          </cell>
          <cell r="F159" t="str">
            <v xml:space="preserve">Desenvolvedor </v>
          </cell>
          <cell r="G159" t="str">
            <v>Analista de sistemas</v>
          </cell>
          <cell r="H159">
            <v>0</v>
          </cell>
          <cell r="I159" t="str">
            <v/>
          </cell>
          <cell r="J159">
            <v>43864</v>
          </cell>
          <cell r="K159">
            <v>44316</v>
          </cell>
          <cell r="L159">
            <v>44317</v>
          </cell>
          <cell r="M159">
            <v>46387</v>
          </cell>
          <cell r="N159" t="str">
            <v>4</v>
          </cell>
          <cell r="O159" t="str">
            <v>GABRIELA CAMPOS COSTA BARBOSA</v>
          </cell>
          <cell r="P159"/>
        </row>
        <row r="160">
          <cell r="B160">
            <v>682</v>
          </cell>
          <cell r="C160" t="str">
            <v>JOSE ADAIL CARVALHO FILHO</v>
          </cell>
          <cell r="D160">
            <v>6308.86</v>
          </cell>
          <cell r="E160" t="str">
            <v>GABRIELA CAMPOS COSTA BARBOSA</v>
          </cell>
          <cell r="F160" t="str">
            <v xml:space="preserve">Desenvolvedor </v>
          </cell>
          <cell r="G160" t="str">
            <v>Analista de sistemas</v>
          </cell>
          <cell r="H160">
            <v>0</v>
          </cell>
          <cell r="I160" t="str">
            <v/>
          </cell>
          <cell r="J160">
            <v>43867</v>
          </cell>
          <cell r="K160">
            <v>44216</v>
          </cell>
          <cell r="L160">
            <v>44228</v>
          </cell>
          <cell r="M160">
            <v>46387</v>
          </cell>
          <cell r="N160" t="str">
            <v>2</v>
          </cell>
          <cell r="O160" t="str">
            <v>GABRIELA CAMPOS COSTA BARBOSA</v>
          </cell>
          <cell r="P160"/>
        </row>
        <row r="161">
          <cell r="B161">
            <v>684</v>
          </cell>
          <cell r="C161" t="str">
            <v>NATALIA PAULA BANDEIRA</v>
          </cell>
          <cell r="D161">
            <v>9567</v>
          </cell>
          <cell r="E161" t="str">
            <v>ANA SOFIA CYSNEIROS MARCAL</v>
          </cell>
          <cell r="F161" t="str">
            <v xml:space="preserve">Líder Técnico </v>
          </cell>
          <cell r="G161" t="str">
            <v>Analista de sistemas</v>
          </cell>
          <cell r="H161">
            <v>0</v>
          </cell>
          <cell r="I161" t="str">
            <v/>
          </cell>
          <cell r="J161">
            <v>43871</v>
          </cell>
          <cell r="K161">
            <v>44995</v>
          </cell>
          <cell r="L161">
            <v>45017</v>
          </cell>
          <cell r="M161">
            <v>46387</v>
          </cell>
          <cell r="N161" t="str">
            <v>V</v>
          </cell>
          <cell r="O161" t="str">
            <v>JOAO RICARDO DOS SANTOS GONCALVES</v>
          </cell>
          <cell r="P161"/>
        </row>
        <row r="162">
          <cell r="B162">
            <v>685</v>
          </cell>
          <cell r="C162" t="str">
            <v>RODRIGO TEIXEIRA DE MELO</v>
          </cell>
          <cell r="D162">
            <v>11346</v>
          </cell>
          <cell r="E162" t="str">
            <v>ALBERT SCHILLING GOMES</v>
          </cell>
          <cell r="F162" t="str">
            <v xml:space="preserve">Arquiteto de Soluções </v>
          </cell>
          <cell r="G162" t="str">
            <v>Analista de sistemas</v>
          </cell>
          <cell r="H162">
            <v>18</v>
          </cell>
          <cell r="I162" t="str">
            <v>Sênior</v>
          </cell>
          <cell r="J162">
            <v>43871</v>
          </cell>
          <cell r="K162" t="str">
            <v/>
          </cell>
          <cell r="L162" t="str">
            <v/>
          </cell>
          <cell r="M162" t="str">
            <v/>
          </cell>
          <cell r="N162">
            <v>0</v>
          </cell>
          <cell r="O162" t="str">
            <v>GLAUBER QUEIROZ DE OLIVEIRA</v>
          </cell>
          <cell r="P162"/>
        </row>
        <row r="163">
          <cell r="B163">
            <v>686</v>
          </cell>
          <cell r="C163" t="str">
            <v>VANESSA RODRIGUES OLIVEIRA DA SILVA FALCAO</v>
          </cell>
          <cell r="D163">
            <v>4205</v>
          </cell>
          <cell r="E163" t="str">
            <v>ANA SOFIA CYSNEIROS MARCAL</v>
          </cell>
          <cell r="F163" t="str">
            <v xml:space="preserve">Desenvolvedor </v>
          </cell>
          <cell r="G163" t="str">
            <v>Analista de sistemas</v>
          </cell>
          <cell r="H163">
            <v>0</v>
          </cell>
          <cell r="I163" t="str">
            <v/>
          </cell>
          <cell r="J163">
            <v>43871</v>
          </cell>
          <cell r="K163">
            <v>44596</v>
          </cell>
          <cell r="L163">
            <v>44621</v>
          </cell>
          <cell r="M163">
            <v>46387</v>
          </cell>
          <cell r="N163" t="str">
            <v>4</v>
          </cell>
          <cell r="O163" t="str">
            <v>JOSE SAMUEL MONTENEGRO SANTIAGO</v>
          </cell>
          <cell r="P163"/>
        </row>
        <row r="164">
          <cell r="B164">
            <v>687</v>
          </cell>
          <cell r="C164" t="str">
            <v>VALBERTO ENOC RODRIGUES DA SILVA FILHO</v>
          </cell>
          <cell r="D164">
            <v>16053</v>
          </cell>
          <cell r="E164" t="str">
            <v>ROMILDO FERREIRA LIMA JUNIOR</v>
          </cell>
          <cell r="F164" t="str">
            <v xml:space="preserve">Desenvolvedor </v>
          </cell>
          <cell r="G164" t="str">
            <v>Analista de sistemas</v>
          </cell>
          <cell r="H164">
            <v>23</v>
          </cell>
          <cell r="I164" t="str">
            <v>Especialista</v>
          </cell>
          <cell r="J164">
            <v>43874</v>
          </cell>
          <cell r="K164" t="str">
            <v/>
          </cell>
          <cell r="L164" t="str">
            <v/>
          </cell>
          <cell r="M164" t="str">
            <v/>
          </cell>
          <cell r="N164">
            <v>0</v>
          </cell>
          <cell r="O164" t="str">
            <v>UYARA REGIA PEREIRA GOMES</v>
          </cell>
          <cell r="P164"/>
        </row>
        <row r="165">
          <cell r="B165">
            <v>689</v>
          </cell>
          <cell r="C165" t="str">
            <v>VICTOR ESCOTO MAGALHAES</v>
          </cell>
          <cell r="D165">
            <v>6639</v>
          </cell>
          <cell r="E165" t="str">
            <v>GABRIELA CAMPOS COSTA BARBOSA</v>
          </cell>
          <cell r="F165" t="str">
            <v xml:space="preserve">Desenvolvedor </v>
          </cell>
          <cell r="G165" t="str">
            <v>Analista de sistemas</v>
          </cell>
          <cell r="H165">
            <v>0</v>
          </cell>
          <cell r="I165" t="str">
            <v/>
          </cell>
          <cell r="J165">
            <v>43878</v>
          </cell>
          <cell r="K165">
            <v>44349</v>
          </cell>
          <cell r="L165">
            <v>44378</v>
          </cell>
          <cell r="M165">
            <v>46387</v>
          </cell>
          <cell r="N165" t="str">
            <v>4</v>
          </cell>
          <cell r="O165" t="str">
            <v>GABRIELA CAMPOS COSTA BARBOSA</v>
          </cell>
          <cell r="P165"/>
        </row>
        <row r="166">
          <cell r="B166">
            <v>690</v>
          </cell>
          <cell r="C166" t="str">
            <v>VICENZO LUCAS FERNANDES PEGADO</v>
          </cell>
          <cell r="D166">
            <v>5875.2</v>
          </cell>
          <cell r="E166" t="str">
            <v>GABRIELA CAMPOS COSTA BARBOSA</v>
          </cell>
          <cell r="F166" t="str">
            <v xml:space="preserve">UI/UX </v>
          </cell>
          <cell r="G166" t="str">
            <v>Analista de sistemas</v>
          </cell>
          <cell r="H166">
            <v>0</v>
          </cell>
          <cell r="I166" t="str">
            <v/>
          </cell>
          <cell r="J166">
            <v>43878</v>
          </cell>
          <cell r="K166">
            <v>44267</v>
          </cell>
          <cell r="L166">
            <v>44287</v>
          </cell>
          <cell r="M166">
            <v>46387</v>
          </cell>
          <cell r="N166" t="str">
            <v>4</v>
          </cell>
          <cell r="O166" t="str">
            <v>GABRIELA CAMPOS COSTA BARBOSA</v>
          </cell>
          <cell r="P166"/>
        </row>
        <row r="167">
          <cell r="B167">
            <v>692</v>
          </cell>
          <cell r="C167" t="str">
            <v>ANTONIO WANDERSON DE CASTRO SILVA</v>
          </cell>
          <cell r="D167">
            <v>8852</v>
          </cell>
          <cell r="E167" t="str">
            <v>ANA SOFIA CYSNEIROS MARCAL</v>
          </cell>
          <cell r="F167" t="str">
            <v>Analista de BI</v>
          </cell>
          <cell r="G167" t="str">
            <v>Analista de sistemas</v>
          </cell>
          <cell r="H167">
            <v>0</v>
          </cell>
          <cell r="I167" t="str">
            <v/>
          </cell>
          <cell r="J167">
            <v>43892</v>
          </cell>
          <cell r="K167">
            <v>44442</v>
          </cell>
          <cell r="L167">
            <v>44470</v>
          </cell>
          <cell r="M167">
            <v>46387</v>
          </cell>
          <cell r="N167" t="str">
            <v>4</v>
          </cell>
          <cell r="O167" t="str">
            <v>ANA SOFIA CYSNEIROS MARCAL</v>
          </cell>
          <cell r="P167"/>
        </row>
        <row r="168">
          <cell r="B168">
            <v>693</v>
          </cell>
          <cell r="C168" t="str">
            <v>FERNANDO PINHEIRO DE ALBUQUERQUE</v>
          </cell>
          <cell r="D168">
            <v>8852</v>
          </cell>
          <cell r="E168" t="str">
            <v>ANA SOFIA CYSNEIROS MARCAL</v>
          </cell>
          <cell r="F168" t="str">
            <v xml:space="preserve">Líder Técnico </v>
          </cell>
          <cell r="G168" t="str">
            <v>Analista de sistemas</v>
          </cell>
          <cell r="H168">
            <v>0</v>
          </cell>
          <cell r="I168" t="str">
            <v/>
          </cell>
          <cell r="J168">
            <v>43892</v>
          </cell>
          <cell r="K168">
            <v>44498</v>
          </cell>
          <cell r="L168">
            <v>44501</v>
          </cell>
          <cell r="M168">
            <v>46387</v>
          </cell>
          <cell r="N168" t="str">
            <v>4</v>
          </cell>
          <cell r="O168" t="str">
            <v>ANA SOFIA CYSNEIROS MARCAL</v>
          </cell>
          <cell r="P168"/>
        </row>
        <row r="169">
          <cell r="B169">
            <v>695</v>
          </cell>
          <cell r="C169" t="str">
            <v>MARIA RENATA CAMPOS AVELINO</v>
          </cell>
          <cell r="D169">
            <v>11346</v>
          </cell>
          <cell r="E169" t="str">
            <v>ANA SOFIA CYSNEIROS MARCAL</v>
          </cell>
          <cell r="F169" t="str">
            <v xml:space="preserve">Quality Analyst </v>
          </cell>
          <cell r="G169" t="str">
            <v>Analista de sistemas</v>
          </cell>
          <cell r="H169">
            <v>18</v>
          </cell>
          <cell r="I169" t="str">
            <v>Sênior</v>
          </cell>
          <cell r="J169">
            <v>43895</v>
          </cell>
          <cell r="K169" t="str">
            <v/>
          </cell>
          <cell r="L169" t="str">
            <v/>
          </cell>
          <cell r="M169" t="str">
            <v/>
          </cell>
          <cell r="N169">
            <v>0</v>
          </cell>
          <cell r="O169" t="str">
            <v>LUIZ AUGEANE RICARDO DE MELO</v>
          </cell>
          <cell r="P169"/>
        </row>
        <row r="170">
          <cell r="B170">
            <v>696</v>
          </cell>
          <cell r="C170" t="str">
            <v>EMANUELLE ARAUJO</v>
          </cell>
          <cell r="D170">
            <v>4205</v>
          </cell>
          <cell r="E170" t="str">
            <v>ANA SOFIA CYSNEIROS MARCAL</v>
          </cell>
          <cell r="F170" t="str">
            <v xml:space="preserve">UI/UX </v>
          </cell>
          <cell r="G170" t="str">
            <v>Analista de sistemas</v>
          </cell>
          <cell r="H170">
            <v>0</v>
          </cell>
          <cell r="I170" t="str">
            <v/>
          </cell>
          <cell r="J170">
            <v>43895</v>
          </cell>
          <cell r="K170">
            <v>44407</v>
          </cell>
          <cell r="L170">
            <v>44409</v>
          </cell>
          <cell r="M170">
            <v>46387</v>
          </cell>
          <cell r="N170" t="str">
            <v>4</v>
          </cell>
          <cell r="O170" t="str">
            <v>ANA SOFIA CYSNEIROS MARCAL</v>
          </cell>
          <cell r="P170"/>
        </row>
        <row r="171">
          <cell r="B171">
            <v>698</v>
          </cell>
          <cell r="C171" t="str">
            <v>ANDRE LUIS CARVALHO MOREIRA</v>
          </cell>
          <cell r="D171">
            <v>2640.38</v>
          </cell>
          <cell r="E171" t="str">
            <v>ALBERT SCHILLING GOMES</v>
          </cell>
          <cell r="F171" t="str">
            <v xml:space="preserve">Desenvolvedor </v>
          </cell>
          <cell r="G171" t="str">
            <v>Analista de sistemas</v>
          </cell>
          <cell r="H171">
            <v>0</v>
          </cell>
          <cell r="I171" t="str">
            <v/>
          </cell>
          <cell r="J171">
            <v>43899</v>
          </cell>
          <cell r="K171">
            <v>44287</v>
          </cell>
          <cell r="L171">
            <v>44317</v>
          </cell>
          <cell r="M171">
            <v>46387</v>
          </cell>
          <cell r="N171" t="str">
            <v>4</v>
          </cell>
          <cell r="O171" t="str">
            <v>ALBERT SCHILLING GOMES</v>
          </cell>
          <cell r="P171"/>
        </row>
        <row r="172">
          <cell r="B172">
            <v>699</v>
          </cell>
          <cell r="C172" t="str">
            <v>THAIS NASCIMENTO GOUVEIA</v>
          </cell>
          <cell r="D172">
            <v>4626</v>
          </cell>
          <cell r="E172" t="str">
            <v>ANA SOFIA CYSNEIROS MARCAL</v>
          </cell>
          <cell r="F172" t="str">
            <v xml:space="preserve">UI/UX </v>
          </cell>
          <cell r="G172" t="str">
            <v>Analista de sistemas</v>
          </cell>
          <cell r="H172">
            <v>0</v>
          </cell>
          <cell r="I172" t="str">
            <v/>
          </cell>
          <cell r="J172">
            <v>43899</v>
          </cell>
          <cell r="K172">
            <v>44428</v>
          </cell>
          <cell r="L172">
            <v>44440</v>
          </cell>
          <cell r="M172">
            <v>46387</v>
          </cell>
          <cell r="N172" t="str">
            <v>4</v>
          </cell>
          <cell r="O172" t="str">
            <v>ANA SOFIA CYSNEIROS MARCAL</v>
          </cell>
          <cell r="P172"/>
        </row>
        <row r="173">
          <cell r="B173">
            <v>700</v>
          </cell>
          <cell r="C173" t="str">
            <v>SAULO CASTELO SAMPAIO</v>
          </cell>
          <cell r="D173">
            <v>7460.18</v>
          </cell>
          <cell r="E173" t="str">
            <v>GABRIELA CAMPOS COSTA BARBOSA</v>
          </cell>
          <cell r="F173" t="str">
            <v xml:space="preserve">Desenvolvedor </v>
          </cell>
          <cell r="G173" t="str">
            <v>Analista de sistemas</v>
          </cell>
          <cell r="H173">
            <v>0</v>
          </cell>
          <cell r="I173" t="str">
            <v/>
          </cell>
          <cell r="J173">
            <v>43899</v>
          </cell>
          <cell r="K173">
            <v>44216</v>
          </cell>
          <cell r="L173">
            <v>44228</v>
          </cell>
          <cell r="M173">
            <v>46387</v>
          </cell>
          <cell r="N173" t="str">
            <v>2</v>
          </cell>
          <cell r="O173" t="str">
            <v>GABRIELA CAMPOS COSTA BARBOSA</v>
          </cell>
          <cell r="P173"/>
        </row>
        <row r="174">
          <cell r="B174">
            <v>701</v>
          </cell>
          <cell r="C174" t="str">
            <v>LUZIA LUCELIA SARAIVA RIBEIRO</v>
          </cell>
          <cell r="D174">
            <v>16053</v>
          </cell>
          <cell r="E174" t="str">
            <v>DANILO FREITAS DA COSTA</v>
          </cell>
          <cell r="F174" t="str">
            <v xml:space="preserve">Gerente de Projetos </v>
          </cell>
          <cell r="G174" t="str">
            <v>Gerente de projetos de TI</v>
          </cell>
          <cell r="H174">
            <v>23</v>
          </cell>
          <cell r="I174" t="str">
            <v>Especialista</v>
          </cell>
          <cell r="J174">
            <v>43903</v>
          </cell>
          <cell r="K174" t="str">
            <v/>
          </cell>
          <cell r="L174" t="str">
            <v/>
          </cell>
          <cell r="M174" t="str">
            <v/>
          </cell>
          <cell r="N174">
            <v>0</v>
          </cell>
          <cell r="O174" t="str">
            <v>DANILO FREITAS DA COSTA</v>
          </cell>
          <cell r="P174"/>
        </row>
        <row r="175">
          <cell r="B175">
            <v>702</v>
          </cell>
          <cell r="C175" t="str">
            <v>PEDRO HENRIQUE LIMA DE AZEVEDO</v>
          </cell>
          <cell r="D175">
            <v>7497.41</v>
          </cell>
          <cell r="E175" t="str">
            <v>ALBERT SCHILLING GOMES</v>
          </cell>
          <cell r="F175" t="str">
            <v xml:space="preserve">Desenvolvedor </v>
          </cell>
          <cell r="G175" t="str">
            <v>Analista de sistemas</v>
          </cell>
          <cell r="H175">
            <v>0</v>
          </cell>
          <cell r="I175" t="str">
            <v/>
          </cell>
          <cell r="J175">
            <v>43906</v>
          </cell>
          <cell r="K175">
            <v>44295</v>
          </cell>
          <cell r="L175">
            <v>44317</v>
          </cell>
          <cell r="M175">
            <v>46387</v>
          </cell>
          <cell r="N175" t="str">
            <v>4</v>
          </cell>
          <cell r="O175" t="str">
            <v>ALBERT SCHILLING GOMES</v>
          </cell>
          <cell r="P175"/>
        </row>
        <row r="176">
          <cell r="B176">
            <v>703</v>
          </cell>
          <cell r="C176" t="str">
            <v>JARDEL LIMA PEREIRA</v>
          </cell>
          <cell r="D176">
            <v>12253</v>
          </cell>
          <cell r="E176" t="str">
            <v>ANA SOFIA CYSNEIROS MARCAL</v>
          </cell>
          <cell r="F176" t="str">
            <v xml:space="preserve">Gerente de Projetos </v>
          </cell>
          <cell r="G176" t="str">
            <v>Gerente de projetos de TI</v>
          </cell>
          <cell r="H176">
            <v>19</v>
          </cell>
          <cell r="I176" t="str">
            <v>Sênior</v>
          </cell>
          <cell r="J176">
            <v>43906</v>
          </cell>
          <cell r="K176" t="str">
            <v/>
          </cell>
          <cell r="L176" t="str">
            <v/>
          </cell>
          <cell r="M176" t="str">
            <v/>
          </cell>
          <cell r="N176">
            <v>0</v>
          </cell>
          <cell r="O176" t="str">
            <v>ANA SOFIA CYSNEIROS MARCAL</v>
          </cell>
          <cell r="P176"/>
        </row>
        <row r="177">
          <cell r="B177">
            <v>705</v>
          </cell>
          <cell r="C177" t="str">
            <v>PAULO JARBAS CAMURCA</v>
          </cell>
          <cell r="D177">
            <v>8237</v>
          </cell>
          <cell r="E177" t="str">
            <v>LUIZ ALVES DE LIMA NETO</v>
          </cell>
          <cell r="F177" t="str">
            <v xml:space="preserve">Cientista de Dados </v>
          </cell>
          <cell r="G177" t="str">
            <v>Analista de sistemas</v>
          </cell>
          <cell r="H177">
            <v>0</v>
          </cell>
          <cell r="I177" t="str">
            <v/>
          </cell>
          <cell r="J177">
            <v>43927</v>
          </cell>
          <cell r="K177">
            <v>44865</v>
          </cell>
          <cell r="L177">
            <v>44866</v>
          </cell>
          <cell r="M177">
            <v>46387</v>
          </cell>
          <cell r="N177" t="str">
            <v>4</v>
          </cell>
          <cell r="O177" t="str">
            <v>BRUNA DE SOUSA FELIX</v>
          </cell>
          <cell r="P177"/>
        </row>
        <row r="178">
          <cell r="B178">
            <v>706</v>
          </cell>
          <cell r="C178" t="str">
            <v>MARCOS PAULO PAIVA PEREIRA</v>
          </cell>
          <cell r="D178">
            <v>6808</v>
          </cell>
          <cell r="E178" t="str">
            <v>ANA SOFIA CYSNEIROS MARCAL</v>
          </cell>
          <cell r="F178" t="str">
            <v xml:space="preserve">Cientista de Dados </v>
          </cell>
          <cell r="G178" t="str">
            <v>Analista de sistemas</v>
          </cell>
          <cell r="H178">
            <v>0</v>
          </cell>
          <cell r="I178" t="str">
            <v/>
          </cell>
          <cell r="J178">
            <v>43927</v>
          </cell>
          <cell r="K178">
            <v>44659</v>
          </cell>
          <cell r="L178">
            <v>44682</v>
          </cell>
          <cell r="M178">
            <v>46387</v>
          </cell>
          <cell r="N178" t="str">
            <v>4</v>
          </cell>
          <cell r="O178" t="str">
            <v>ELLEY SANDY AMORIM MACIEL CAMPOS</v>
          </cell>
          <cell r="P178"/>
        </row>
        <row r="179">
          <cell r="B179">
            <v>707</v>
          </cell>
          <cell r="C179" t="str">
            <v>ARTHUR SILVA BASTOS</v>
          </cell>
          <cell r="D179">
            <v>5089</v>
          </cell>
          <cell r="E179" t="str">
            <v>GABRIELA CAMPOS COSTA BARBOSA</v>
          </cell>
          <cell r="F179" t="str">
            <v xml:space="preserve">Desenvolvedor </v>
          </cell>
          <cell r="G179" t="str">
            <v>Analista de sistemas</v>
          </cell>
          <cell r="H179">
            <v>0</v>
          </cell>
          <cell r="I179" t="str">
            <v/>
          </cell>
          <cell r="J179">
            <v>43927</v>
          </cell>
          <cell r="K179">
            <v>44449</v>
          </cell>
          <cell r="L179">
            <v>44470</v>
          </cell>
          <cell r="M179">
            <v>46387</v>
          </cell>
          <cell r="N179" t="str">
            <v>4</v>
          </cell>
          <cell r="O179" t="str">
            <v>GABRIELA CAMPOS COSTA BARBOSA</v>
          </cell>
          <cell r="P179"/>
        </row>
        <row r="180">
          <cell r="B180">
            <v>708</v>
          </cell>
          <cell r="C180" t="str">
            <v>KAMILA FIGUEREDO DE SOUSA</v>
          </cell>
          <cell r="D180">
            <v>9549</v>
          </cell>
          <cell r="E180" t="str">
            <v>EMANUELLE NOGUEIRA JUCA</v>
          </cell>
          <cell r="F180" t="str">
            <v xml:space="preserve">Quality Analyst </v>
          </cell>
          <cell r="G180" t="str">
            <v>Analista de sistemas</v>
          </cell>
          <cell r="H180">
            <v>16</v>
          </cell>
          <cell r="I180" t="str">
            <v>Pleno</v>
          </cell>
          <cell r="J180">
            <v>43927</v>
          </cell>
          <cell r="K180" t="str">
            <v/>
          </cell>
          <cell r="L180" t="str">
            <v/>
          </cell>
          <cell r="M180" t="str">
            <v/>
          </cell>
          <cell r="N180">
            <v>0</v>
          </cell>
          <cell r="O180" t="str">
            <v>VIRGINIA KELLY DE MOURA CARVALHO MESQUITA</v>
          </cell>
          <cell r="P180"/>
        </row>
        <row r="181">
          <cell r="B181">
            <v>709</v>
          </cell>
          <cell r="C181" t="str">
            <v>RODRIGO GATO TAVORA</v>
          </cell>
          <cell r="D181">
            <v>8852</v>
          </cell>
          <cell r="E181" t="str">
            <v>ANA SOFIA CYSNEIROS MARCAL</v>
          </cell>
          <cell r="F181" t="str">
            <v xml:space="preserve">Desenvolvedor </v>
          </cell>
          <cell r="G181" t="str">
            <v>Analista de sistemas</v>
          </cell>
          <cell r="H181">
            <v>0</v>
          </cell>
          <cell r="I181" t="str">
            <v/>
          </cell>
          <cell r="J181">
            <v>43927</v>
          </cell>
          <cell r="K181">
            <v>44400</v>
          </cell>
          <cell r="L181">
            <v>44409</v>
          </cell>
          <cell r="M181">
            <v>46387</v>
          </cell>
          <cell r="N181" t="str">
            <v>4</v>
          </cell>
          <cell r="O181" t="str">
            <v>ANA SOFIA CYSNEIROS MARCAL</v>
          </cell>
          <cell r="P181"/>
        </row>
        <row r="182">
          <cell r="B182">
            <v>710</v>
          </cell>
          <cell r="C182" t="str">
            <v>LYSANDRO CARIOCA BRAGA</v>
          </cell>
          <cell r="D182">
            <v>6808.34</v>
          </cell>
          <cell r="E182" t="str">
            <v>ALBERT SCHILLING GOMES</v>
          </cell>
          <cell r="F182" t="str">
            <v xml:space="preserve">Desenvolvedor </v>
          </cell>
          <cell r="G182" t="str">
            <v>Analista de sistemas</v>
          </cell>
          <cell r="H182">
            <v>0</v>
          </cell>
          <cell r="I182" t="str">
            <v/>
          </cell>
          <cell r="J182">
            <v>43929</v>
          </cell>
          <cell r="K182">
            <v>44246</v>
          </cell>
          <cell r="L182">
            <v>44256</v>
          </cell>
          <cell r="M182">
            <v>46387</v>
          </cell>
          <cell r="N182" t="str">
            <v>4</v>
          </cell>
          <cell r="O182" t="str">
            <v>ALBERT SCHILLING GOMES</v>
          </cell>
          <cell r="P182"/>
        </row>
        <row r="183">
          <cell r="B183">
            <v>711</v>
          </cell>
          <cell r="C183" t="str">
            <v>MARCO ANTONIO MOREIRA CARUJO</v>
          </cell>
          <cell r="D183">
            <v>10334</v>
          </cell>
          <cell r="E183" t="str">
            <v>ANA SOFIA CYSNEIROS MARCAL</v>
          </cell>
          <cell r="F183" t="str">
            <v xml:space="preserve">Líder Técnico </v>
          </cell>
          <cell r="G183" t="str">
            <v>Analista de sistemas</v>
          </cell>
          <cell r="H183">
            <v>0</v>
          </cell>
          <cell r="I183" t="str">
            <v/>
          </cell>
          <cell r="J183">
            <v>43934</v>
          </cell>
          <cell r="K183">
            <v>45184</v>
          </cell>
          <cell r="L183">
            <v>45200</v>
          </cell>
          <cell r="M183">
            <v>46387</v>
          </cell>
          <cell r="N183" t="str">
            <v>4</v>
          </cell>
          <cell r="O183" t="str">
            <v>BRUNA MARIA PEREIRA MAIA</v>
          </cell>
          <cell r="P183"/>
        </row>
        <row r="184">
          <cell r="B184">
            <v>712</v>
          </cell>
          <cell r="C184" t="str">
            <v>PAULO JOSE CARDOSO BARBOSA</v>
          </cell>
          <cell r="D184">
            <v>4205</v>
          </cell>
          <cell r="E184" t="str">
            <v>ALBERT SCHILLING GOMES</v>
          </cell>
          <cell r="F184" t="str">
            <v xml:space="preserve">Desenvolvedor </v>
          </cell>
          <cell r="G184" t="str">
            <v>Analista de sistemas</v>
          </cell>
          <cell r="H184">
            <v>0</v>
          </cell>
          <cell r="I184" t="str">
            <v/>
          </cell>
          <cell r="J184">
            <v>43935</v>
          </cell>
          <cell r="K184">
            <v>44393</v>
          </cell>
          <cell r="L184">
            <v>44409</v>
          </cell>
          <cell r="M184">
            <v>46387</v>
          </cell>
          <cell r="N184" t="str">
            <v>4</v>
          </cell>
          <cell r="O184" t="str">
            <v>ALBERT SCHILLING GOMES</v>
          </cell>
          <cell r="P184"/>
        </row>
        <row r="185">
          <cell r="B185">
            <v>713</v>
          </cell>
          <cell r="C185" t="str">
            <v>MATHEUS ALVES PEIXOTO DOS SANTOS</v>
          </cell>
          <cell r="D185">
            <v>3475</v>
          </cell>
          <cell r="E185" t="str">
            <v>ALBERT SCHILLING GOMES</v>
          </cell>
          <cell r="F185" t="str">
            <v xml:space="preserve">Desenvolvedor </v>
          </cell>
          <cell r="G185" t="str">
            <v>Analista de sistemas</v>
          </cell>
          <cell r="H185">
            <v>0</v>
          </cell>
          <cell r="I185" t="str">
            <v/>
          </cell>
          <cell r="J185">
            <v>43944</v>
          </cell>
          <cell r="K185">
            <v>44378</v>
          </cell>
          <cell r="L185">
            <v>44409</v>
          </cell>
          <cell r="M185">
            <v>46387</v>
          </cell>
          <cell r="N185" t="str">
            <v>4</v>
          </cell>
          <cell r="O185" t="str">
            <v>ALBERT SCHILLING GOMES</v>
          </cell>
          <cell r="P185"/>
        </row>
        <row r="186">
          <cell r="B186">
            <v>714</v>
          </cell>
          <cell r="C186" t="str">
            <v>CARLOS HENRIQUE GOUVEIA CARNEIRO</v>
          </cell>
          <cell r="D186">
            <v>16693</v>
          </cell>
          <cell r="E186" t="str">
            <v>ROMILDO FERREIRA LIMA JUNIOR</v>
          </cell>
          <cell r="F186" t="str">
            <v xml:space="preserve">Líder Técnico </v>
          </cell>
          <cell r="G186" t="str">
            <v>Analista de sistemas</v>
          </cell>
          <cell r="H186">
            <v>24</v>
          </cell>
          <cell r="I186" t="str">
            <v>Especialista</v>
          </cell>
          <cell r="J186">
            <v>43955</v>
          </cell>
          <cell r="K186" t="str">
            <v/>
          </cell>
          <cell r="L186" t="str">
            <v/>
          </cell>
          <cell r="M186" t="str">
            <v/>
          </cell>
          <cell r="N186">
            <v>0</v>
          </cell>
          <cell r="O186" t="str">
            <v>NATHALIA SANTIAGO VASCONCELOS</v>
          </cell>
          <cell r="P186"/>
        </row>
        <row r="187">
          <cell r="B187">
            <v>715</v>
          </cell>
          <cell r="C187" t="str">
            <v>ANA ALICE XIMENES MOTA</v>
          </cell>
          <cell r="D187">
            <v>6536</v>
          </cell>
          <cell r="E187" t="str">
            <v>ANA SOFIA CYSNEIROS MARCAL</v>
          </cell>
          <cell r="F187" t="str">
            <v xml:space="preserve">Cientista de Dados </v>
          </cell>
          <cell r="G187" t="str">
            <v>Analista de sistemas</v>
          </cell>
          <cell r="H187">
            <v>0</v>
          </cell>
          <cell r="I187" t="str">
            <v/>
          </cell>
          <cell r="J187">
            <v>43955</v>
          </cell>
          <cell r="K187">
            <v>45065</v>
          </cell>
          <cell r="L187">
            <v>45078</v>
          </cell>
          <cell r="M187">
            <v>46387</v>
          </cell>
          <cell r="N187" t="str">
            <v>V</v>
          </cell>
          <cell r="O187" t="str">
            <v>ARLINDO BRAGA DE SOUSA NETO</v>
          </cell>
          <cell r="P187"/>
        </row>
        <row r="188">
          <cell r="B188">
            <v>718</v>
          </cell>
          <cell r="C188" t="str">
            <v>ITALO FERNANDES RIBEIRO</v>
          </cell>
          <cell r="D188">
            <v>3482.15</v>
          </cell>
          <cell r="E188" t="str">
            <v>ANA SOFIA CYSNEIROS MARCAL</v>
          </cell>
          <cell r="F188" t="str">
            <v xml:space="preserve">Desenvolvedor </v>
          </cell>
          <cell r="G188" t="str">
            <v>Analista de sistemas</v>
          </cell>
          <cell r="H188">
            <v>0</v>
          </cell>
          <cell r="I188" t="str">
            <v/>
          </cell>
          <cell r="J188">
            <v>43958</v>
          </cell>
          <cell r="K188">
            <v>44232</v>
          </cell>
          <cell r="L188">
            <v>44256</v>
          </cell>
          <cell r="M188">
            <v>46387</v>
          </cell>
          <cell r="N188" t="str">
            <v>4</v>
          </cell>
          <cell r="O188" t="str">
            <v>ANA SOFIA CYSNEIROS MARCAL</v>
          </cell>
          <cell r="P188"/>
        </row>
        <row r="189">
          <cell r="B189">
            <v>719</v>
          </cell>
          <cell r="C189" t="str">
            <v>LUCAS DE PAULA VIEIRA</v>
          </cell>
          <cell r="D189">
            <v>7176</v>
          </cell>
          <cell r="E189" t="str">
            <v>ROMILDO FERREIRA LIMA JUNIOR</v>
          </cell>
          <cell r="F189" t="str">
            <v xml:space="preserve">Desenvolvedor </v>
          </cell>
          <cell r="G189" t="str">
            <v>Analista de sistemas</v>
          </cell>
          <cell r="H189">
            <v>13</v>
          </cell>
          <cell r="I189" t="str">
            <v>Pleno</v>
          </cell>
          <cell r="J189">
            <v>43962</v>
          </cell>
          <cell r="K189" t="str">
            <v/>
          </cell>
          <cell r="L189" t="str">
            <v/>
          </cell>
          <cell r="M189" t="str">
            <v/>
          </cell>
          <cell r="N189">
            <v>0</v>
          </cell>
          <cell r="O189" t="str">
            <v>SARA MARIA MUSSNICH POLIDORO</v>
          </cell>
          <cell r="P189"/>
        </row>
        <row r="190">
          <cell r="B190">
            <v>720</v>
          </cell>
          <cell r="C190" t="str">
            <v>MARIA JULIANA DE FIGUEIREDO E CYRINO</v>
          </cell>
          <cell r="D190">
            <v>4050</v>
          </cell>
          <cell r="E190" t="str">
            <v>GABRIELA TELLES DE SOUZA</v>
          </cell>
          <cell r="F190" t="str">
            <v xml:space="preserve">Analista de Comunicação </v>
          </cell>
          <cell r="G190" t="str">
            <v>Analista de marketing</v>
          </cell>
          <cell r="H190">
            <v>7</v>
          </cell>
          <cell r="I190" t="str">
            <v>Júnior</v>
          </cell>
          <cell r="J190">
            <v>43964</v>
          </cell>
          <cell r="K190" t="str">
            <v/>
          </cell>
          <cell r="L190" t="str">
            <v/>
          </cell>
          <cell r="M190" t="str">
            <v/>
          </cell>
          <cell r="N190">
            <v>0</v>
          </cell>
          <cell r="O190" t="str">
            <v>ANDREA OLIVEIRA NERY</v>
          </cell>
          <cell r="P190"/>
        </row>
        <row r="191">
          <cell r="B191">
            <v>721</v>
          </cell>
          <cell r="C191" t="str">
            <v>MADSON KAIQUE PEREIRA DE ANDRADES</v>
          </cell>
          <cell r="D191">
            <v>4050</v>
          </cell>
          <cell r="E191" t="str">
            <v>GABRIELA TELLES DE SOUZA</v>
          </cell>
          <cell r="F191" t="str">
            <v xml:space="preserve">Analista de Comunicação </v>
          </cell>
          <cell r="G191" t="str">
            <v>Analista de marketing</v>
          </cell>
          <cell r="H191">
            <v>7</v>
          </cell>
          <cell r="I191" t="str">
            <v>Júnior</v>
          </cell>
          <cell r="J191">
            <v>43964</v>
          </cell>
          <cell r="K191" t="str">
            <v/>
          </cell>
          <cell r="L191" t="str">
            <v/>
          </cell>
          <cell r="M191" t="str">
            <v/>
          </cell>
          <cell r="N191">
            <v>0</v>
          </cell>
          <cell r="O191" t="str">
            <v>ANDREA OLIVEIRA NERY</v>
          </cell>
          <cell r="P191"/>
        </row>
        <row r="192">
          <cell r="B192">
            <v>723</v>
          </cell>
          <cell r="C192" t="str">
            <v>ARIADYNE DANTAS DO NASCIMENTO</v>
          </cell>
          <cell r="D192">
            <v>9786</v>
          </cell>
          <cell r="E192" t="str">
            <v>ANA SOFIA CYSNEIROS MARCAL</v>
          </cell>
          <cell r="F192" t="str">
            <v xml:space="preserve">Gerente de Projetos </v>
          </cell>
          <cell r="G192" t="str">
            <v>Gerente de projetos de TI</v>
          </cell>
          <cell r="H192">
            <v>0</v>
          </cell>
          <cell r="I192" t="str">
            <v/>
          </cell>
          <cell r="J192">
            <v>43966</v>
          </cell>
          <cell r="K192">
            <v>44733</v>
          </cell>
          <cell r="L192">
            <v>44743</v>
          </cell>
          <cell r="M192">
            <v>46387</v>
          </cell>
          <cell r="N192" t="str">
            <v>4</v>
          </cell>
          <cell r="O192" t="str">
            <v>LUIZ AUGEANE RICARDO DE MELO</v>
          </cell>
          <cell r="P192"/>
        </row>
        <row r="193">
          <cell r="B193">
            <v>724</v>
          </cell>
          <cell r="C193" t="str">
            <v>LUCAS VIEIRA ALVES</v>
          </cell>
          <cell r="D193">
            <v>7907</v>
          </cell>
          <cell r="E193" t="str">
            <v>GABRIELA CAMPOS COSTA BARBOSA</v>
          </cell>
          <cell r="F193" t="str">
            <v xml:space="preserve">Cientista de Dados </v>
          </cell>
          <cell r="G193" t="str">
            <v>Analista de sistemas</v>
          </cell>
          <cell r="H193">
            <v>0</v>
          </cell>
          <cell r="I193" t="str">
            <v/>
          </cell>
          <cell r="J193">
            <v>43969</v>
          </cell>
          <cell r="K193">
            <v>45044</v>
          </cell>
          <cell r="L193">
            <v>45047</v>
          </cell>
          <cell r="M193">
            <v>46387</v>
          </cell>
          <cell r="N193" t="str">
            <v>4</v>
          </cell>
          <cell r="O193" t="str">
            <v>JOSE VALDIR VIDAL JUNIOR</v>
          </cell>
          <cell r="P193"/>
        </row>
        <row r="194">
          <cell r="B194">
            <v>725</v>
          </cell>
          <cell r="C194" t="str">
            <v>RENATO ALEXANDRE COSTA FREITAS</v>
          </cell>
          <cell r="D194">
            <v>5019.7299999999996</v>
          </cell>
          <cell r="E194" t="str">
            <v>GABRIELA CAMPOS COSTA BARBOSA</v>
          </cell>
          <cell r="F194" t="str">
            <v xml:space="preserve">Desenvolvedor </v>
          </cell>
          <cell r="G194" t="str">
            <v>Analista de sistemas</v>
          </cell>
          <cell r="H194">
            <v>0</v>
          </cell>
          <cell r="I194" t="str">
            <v/>
          </cell>
          <cell r="J194">
            <v>43970</v>
          </cell>
          <cell r="K194">
            <v>44216</v>
          </cell>
          <cell r="L194">
            <v>44228</v>
          </cell>
          <cell r="M194">
            <v>46387</v>
          </cell>
          <cell r="N194" t="str">
            <v>2</v>
          </cell>
          <cell r="O194" t="str">
            <v>GABRIELA CAMPOS COSTA BARBOSA</v>
          </cell>
          <cell r="P194"/>
        </row>
        <row r="195">
          <cell r="B195">
            <v>726</v>
          </cell>
          <cell r="C195" t="str">
            <v>LETICIA DA SILVA FERNANDES</v>
          </cell>
          <cell r="D195">
            <v>5598</v>
          </cell>
          <cell r="E195" t="str">
            <v>ALBERT SCHILLING GOMES</v>
          </cell>
          <cell r="F195" t="str">
            <v xml:space="preserve">Desenvolvedor </v>
          </cell>
          <cell r="G195" t="str">
            <v>Analista de sistemas</v>
          </cell>
          <cell r="H195">
            <v>0</v>
          </cell>
          <cell r="I195" t="str">
            <v/>
          </cell>
          <cell r="J195">
            <v>43983</v>
          </cell>
          <cell r="K195">
            <v>44372</v>
          </cell>
          <cell r="L195">
            <v>44378</v>
          </cell>
          <cell r="M195">
            <v>46387</v>
          </cell>
          <cell r="N195" t="str">
            <v>4</v>
          </cell>
          <cell r="O195" t="str">
            <v>ALBERT SCHILLING GOMES</v>
          </cell>
          <cell r="P195"/>
        </row>
        <row r="196">
          <cell r="B196">
            <v>727</v>
          </cell>
          <cell r="C196" t="str">
            <v>SAMUEL CAVALCANTE FALES PEREIRA</v>
          </cell>
          <cell r="D196">
            <v>9060</v>
          </cell>
          <cell r="E196" t="str">
            <v>ANA SOFIA CYSNEIROS MARCAL</v>
          </cell>
          <cell r="F196" t="str">
            <v xml:space="preserve">Desenvolvedor </v>
          </cell>
          <cell r="G196" t="str">
            <v>Analista de sistemas</v>
          </cell>
          <cell r="H196">
            <v>0</v>
          </cell>
          <cell r="I196" t="str">
            <v/>
          </cell>
          <cell r="J196">
            <v>43983</v>
          </cell>
          <cell r="K196">
            <v>44631</v>
          </cell>
          <cell r="L196">
            <v>44652</v>
          </cell>
          <cell r="M196">
            <v>46387</v>
          </cell>
          <cell r="N196" t="str">
            <v>4</v>
          </cell>
          <cell r="O196" t="str">
            <v>ARIADYNE DANTAS DO NASCIMENTO</v>
          </cell>
          <cell r="P196"/>
        </row>
        <row r="197">
          <cell r="B197">
            <v>728</v>
          </cell>
          <cell r="C197" t="str">
            <v>HUGO RODRIGUES DE LIMA</v>
          </cell>
          <cell r="D197">
            <v>7488</v>
          </cell>
          <cell r="E197" t="str">
            <v>ALBERT SCHILLING GOMES</v>
          </cell>
          <cell r="F197" t="str">
            <v xml:space="preserve">Desenvolvedor </v>
          </cell>
          <cell r="G197" t="str">
            <v>Analista de sistemas</v>
          </cell>
          <cell r="H197">
            <v>0</v>
          </cell>
          <cell r="I197" t="str">
            <v/>
          </cell>
          <cell r="J197">
            <v>43990</v>
          </cell>
          <cell r="K197">
            <v>44722</v>
          </cell>
          <cell r="L197">
            <v>44743</v>
          </cell>
          <cell r="M197">
            <v>46387</v>
          </cell>
          <cell r="N197" t="str">
            <v>4</v>
          </cell>
          <cell r="O197" t="str">
            <v>ALEXANDRE LOURENCO DO NASCIMENTO</v>
          </cell>
          <cell r="P197"/>
        </row>
        <row r="198">
          <cell r="B198">
            <v>729</v>
          </cell>
          <cell r="C198" t="str">
            <v>JOSE EVALDO DOS SANTOS JUNIOR</v>
          </cell>
          <cell r="D198">
            <v>7162.37</v>
          </cell>
          <cell r="E198" t="str">
            <v>ALBERT SCHILLING GOMES</v>
          </cell>
          <cell r="F198" t="str">
            <v xml:space="preserve">Desenvolvedor </v>
          </cell>
          <cell r="G198" t="str">
            <v>Analista de sistemas</v>
          </cell>
          <cell r="H198">
            <v>0</v>
          </cell>
          <cell r="I198" t="str">
            <v/>
          </cell>
          <cell r="J198">
            <v>43999</v>
          </cell>
          <cell r="K198">
            <v>44316</v>
          </cell>
          <cell r="L198">
            <v>44317</v>
          </cell>
          <cell r="M198">
            <v>46387</v>
          </cell>
          <cell r="N198" t="str">
            <v>4</v>
          </cell>
          <cell r="O198" t="str">
            <v>ALBERT SCHILLING GOMES</v>
          </cell>
          <cell r="P198"/>
        </row>
        <row r="199">
          <cell r="B199">
            <v>730</v>
          </cell>
          <cell r="C199" t="str">
            <v>DANRLEY ANGELO GALDINO</v>
          </cell>
          <cell r="D199">
            <v>11346</v>
          </cell>
          <cell r="E199" t="str">
            <v>ROMILDO FERREIRA LIMA JUNIOR</v>
          </cell>
          <cell r="F199" t="str">
            <v xml:space="preserve">Desenvolvedor </v>
          </cell>
          <cell r="G199" t="str">
            <v>Analista de sistemas</v>
          </cell>
          <cell r="H199">
            <v>18</v>
          </cell>
          <cell r="I199" t="str">
            <v>Sênior</v>
          </cell>
          <cell r="J199">
            <v>44004</v>
          </cell>
          <cell r="K199" t="str">
            <v/>
          </cell>
          <cell r="L199" t="str">
            <v/>
          </cell>
          <cell r="M199" t="str">
            <v/>
          </cell>
          <cell r="N199">
            <v>0</v>
          </cell>
          <cell r="O199" t="str">
            <v>HUGO PIRES BARRETO</v>
          </cell>
          <cell r="P199"/>
        </row>
        <row r="200">
          <cell r="B200">
            <v>731</v>
          </cell>
          <cell r="C200" t="str">
            <v>RENATO KLEBER PEREIRA DE OLIVEIRA</v>
          </cell>
          <cell r="D200">
            <v>3170.17</v>
          </cell>
          <cell r="E200" t="str">
            <v>EMANUELLE NOGUEIRA JUCA</v>
          </cell>
          <cell r="F200" t="str">
            <v xml:space="preserve">UI/UX </v>
          </cell>
          <cell r="G200" t="str">
            <v>Analista de sistemas</v>
          </cell>
          <cell r="H200">
            <v>0</v>
          </cell>
          <cell r="I200" t="str">
            <v/>
          </cell>
          <cell r="J200">
            <v>44005</v>
          </cell>
          <cell r="K200">
            <v>44286</v>
          </cell>
          <cell r="L200">
            <v>44287</v>
          </cell>
          <cell r="M200">
            <v>46387</v>
          </cell>
          <cell r="N200" t="str">
            <v>T</v>
          </cell>
          <cell r="O200" t="str">
            <v>EMANUELLE NOGUEIRA JUCA</v>
          </cell>
          <cell r="P200"/>
        </row>
        <row r="201">
          <cell r="B201">
            <v>732</v>
          </cell>
          <cell r="C201" t="str">
            <v>FRANCISCO WILLIAM MAIA ARRUDA</v>
          </cell>
          <cell r="D201">
            <v>19343</v>
          </cell>
          <cell r="E201" t="str">
            <v>ANA SOFIA CYSNEIROS MARCAL</v>
          </cell>
          <cell r="F201" t="str">
            <v xml:space="preserve">Líder Técnico </v>
          </cell>
          <cell r="G201" t="str">
            <v>Analista de sistemas</v>
          </cell>
          <cell r="H201">
            <v>28</v>
          </cell>
          <cell r="I201" t="str">
            <v>Consultor</v>
          </cell>
          <cell r="J201">
            <v>44013</v>
          </cell>
          <cell r="K201">
            <v>45757</v>
          </cell>
          <cell r="L201">
            <v>45778</v>
          </cell>
          <cell r="M201">
            <v>46387</v>
          </cell>
          <cell r="N201" t="str">
            <v>4</v>
          </cell>
          <cell r="O201" t="str">
            <v>MARCELA DE MOURA ANDRADE SILVA</v>
          </cell>
          <cell r="P201"/>
        </row>
        <row r="202">
          <cell r="B202">
            <v>733</v>
          </cell>
          <cell r="C202" t="str">
            <v>FRANCISCO VALMAR ISAIAS SILVA JUNIOR</v>
          </cell>
          <cell r="D202">
            <v>5598</v>
          </cell>
          <cell r="E202" t="str">
            <v>ANA SOFIA CYSNEIROS MARCAL</v>
          </cell>
          <cell r="F202" t="str">
            <v xml:space="preserve">Desenvolvedor </v>
          </cell>
          <cell r="G202" t="str">
            <v>Analista de sistemas</v>
          </cell>
          <cell r="H202">
            <v>0</v>
          </cell>
          <cell r="I202" t="str">
            <v/>
          </cell>
          <cell r="J202">
            <v>44013</v>
          </cell>
          <cell r="K202">
            <v>44470</v>
          </cell>
          <cell r="L202">
            <v>44501</v>
          </cell>
          <cell r="M202">
            <v>46387</v>
          </cell>
          <cell r="N202" t="str">
            <v>4</v>
          </cell>
          <cell r="O202" t="str">
            <v>ANA SOFIA CYSNEIROS MARCAL</v>
          </cell>
          <cell r="P202"/>
        </row>
        <row r="203">
          <cell r="B203">
            <v>734</v>
          </cell>
          <cell r="C203" t="str">
            <v>THAIS CRISTINA SAMPAIO MACHADO</v>
          </cell>
          <cell r="D203">
            <v>11160</v>
          </cell>
          <cell r="E203" t="str">
            <v>ALBERT SCHILLING GOMES</v>
          </cell>
          <cell r="F203" t="str">
            <v xml:space="preserve">Gerente de Projetos </v>
          </cell>
          <cell r="G203" t="str">
            <v>Gerente de projetos de TI</v>
          </cell>
          <cell r="H203">
            <v>0</v>
          </cell>
          <cell r="I203" t="str">
            <v/>
          </cell>
          <cell r="J203">
            <v>44013</v>
          </cell>
          <cell r="K203">
            <v>45061</v>
          </cell>
          <cell r="L203">
            <v>45078</v>
          </cell>
          <cell r="M203">
            <v>46387</v>
          </cell>
          <cell r="N203" t="str">
            <v>4</v>
          </cell>
          <cell r="O203" t="str">
            <v>ANDRE VICTOR MOURA BEZERRA</v>
          </cell>
          <cell r="P203"/>
        </row>
        <row r="204">
          <cell r="B204">
            <v>735</v>
          </cell>
          <cell r="C204" t="str">
            <v>ANDERSON DE OLIVEIRA MADEIRA</v>
          </cell>
          <cell r="D204">
            <v>6842.32</v>
          </cell>
          <cell r="E204" t="str">
            <v>ALBERT SCHILLING GOMES</v>
          </cell>
          <cell r="F204" t="str">
            <v xml:space="preserve">Desenvolvedor </v>
          </cell>
          <cell r="G204" t="str">
            <v>Analista de sistemas</v>
          </cell>
          <cell r="H204">
            <v>0</v>
          </cell>
          <cell r="I204" t="str">
            <v/>
          </cell>
          <cell r="J204">
            <v>44013</v>
          </cell>
          <cell r="K204">
            <v>44265</v>
          </cell>
          <cell r="L204">
            <v>44287</v>
          </cell>
          <cell r="M204">
            <v>46387</v>
          </cell>
          <cell r="N204" t="str">
            <v>4</v>
          </cell>
          <cell r="O204" t="str">
            <v>ALBERT SCHILLING GOMES</v>
          </cell>
          <cell r="P204"/>
        </row>
        <row r="205">
          <cell r="B205">
            <v>736</v>
          </cell>
          <cell r="C205" t="str">
            <v>LEILA MARIA RODRIGUES DE SOUSA</v>
          </cell>
          <cell r="D205">
            <v>4205</v>
          </cell>
          <cell r="E205" t="str">
            <v>ANA SOFIA CYSNEIROS MARCAL</v>
          </cell>
          <cell r="F205" t="str">
            <v xml:space="preserve">Cientista de Dados </v>
          </cell>
          <cell r="G205" t="str">
            <v>Analista de sistemas</v>
          </cell>
          <cell r="H205">
            <v>0</v>
          </cell>
          <cell r="I205" t="str">
            <v/>
          </cell>
          <cell r="J205">
            <v>44013</v>
          </cell>
          <cell r="K205">
            <v>44421</v>
          </cell>
          <cell r="L205">
            <v>44440</v>
          </cell>
          <cell r="M205">
            <v>46387</v>
          </cell>
          <cell r="N205" t="str">
            <v>4</v>
          </cell>
          <cell r="O205" t="str">
            <v>ANA SOFIA CYSNEIROS MARCAL</v>
          </cell>
          <cell r="P205"/>
        </row>
        <row r="206">
          <cell r="B206">
            <v>737</v>
          </cell>
          <cell r="C206" t="str">
            <v>PEDRO FACANHA PEIXOTO</v>
          </cell>
          <cell r="D206">
            <v>6830</v>
          </cell>
          <cell r="E206" t="str">
            <v>ROMILDO FERREIRA LIMA JUNIOR</v>
          </cell>
          <cell r="F206" t="str">
            <v xml:space="preserve">Desenvolvedor </v>
          </cell>
          <cell r="G206" t="str">
            <v>Analista de sistemas</v>
          </cell>
          <cell r="H206">
            <v>0</v>
          </cell>
          <cell r="I206" t="str">
            <v/>
          </cell>
          <cell r="J206">
            <v>44013</v>
          </cell>
          <cell r="K206">
            <v>45576</v>
          </cell>
          <cell r="L206">
            <v>45597</v>
          </cell>
          <cell r="M206">
            <v>46387</v>
          </cell>
          <cell r="N206" t="str">
            <v>4</v>
          </cell>
          <cell r="O206" t="str">
            <v>VICTOR VASCONCELOS BANDEIRA</v>
          </cell>
          <cell r="P206"/>
        </row>
        <row r="207">
          <cell r="B207">
            <v>739</v>
          </cell>
          <cell r="C207" t="str">
            <v>FRANCISCO MATHEUS PINHEIRO NERY BARBOSA</v>
          </cell>
          <cell r="D207">
            <v>5114</v>
          </cell>
          <cell r="E207" t="str">
            <v>ANA SOFIA CYSNEIROS MARCAL</v>
          </cell>
          <cell r="F207" t="str">
            <v xml:space="preserve">Cientista de Dados </v>
          </cell>
          <cell r="G207" t="str">
            <v>Analista de sistemas</v>
          </cell>
          <cell r="H207">
            <v>0</v>
          </cell>
          <cell r="I207" t="str">
            <v/>
          </cell>
          <cell r="J207">
            <v>44025</v>
          </cell>
          <cell r="K207">
            <v>44739</v>
          </cell>
          <cell r="L207">
            <v>44743</v>
          </cell>
          <cell r="M207">
            <v>46387</v>
          </cell>
          <cell r="N207" t="str">
            <v>4</v>
          </cell>
          <cell r="O207" t="str">
            <v>SAMUEL ALVES ARAUJO</v>
          </cell>
          <cell r="P207"/>
        </row>
        <row r="208">
          <cell r="B208">
            <v>740</v>
          </cell>
          <cell r="C208" t="str">
            <v>ROBERTO BEZERRA MOREL LOPES</v>
          </cell>
          <cell r="D208">
            <v>8852</v>
          </cell>
          <cell r="E208" t="str">
            <v>ALBERT SCHILLING GOMES</v>
          </cell>
          <cell r="F208" t="str">
            <v xml:space="preserve">Desenvolvedor </v>
          </cell>
          <cell r="G208" t="str">
            <v>Analista de sistemas</v>
          </cell>
          <cell r="H208">
            <v>0</v>
          </cell>
          <cell r="I208" t="str">
            <v/>
          </cell>
          <cell r="J208">
            <v>44025</v>
          </cell>
          <cell r="K208">
            <v>44347</v>
          </cell>
          <cell r="L208">
            <v>44348</v>
          </cell>
          <cell r="M208">
            <v>46387</v>
          </cell>
          <cell r="N208" t="str">
            <v>4</v>
          </cell>
          <cell r="O208" t="str">
            <v>ALBERT SCHILLING GOMES</v>
          </cell>
          <cell r="P208"/>
        </row>
        <row r="209">
          <cell r="B209">
            <v>741</v>
          </cell>
          <cell r="C209" t="str">
            <v>DAVI BRAGA GOMES</v>
          </cell>
          <cell r="D209">
            <v>7384.02</v>
          </cell>
          <cell r="E209" t="str">
            <v>ALBERT SCHILLING GOMES</v>
          </cell>
          <cell r="F209" t="str">
            <v xml:space="preserve">Desenvolvedor </v>
          </cell>
          <cell r="G209" t="str">
            <v>Analista de sistemas</v>
          </cell>
          <cell r="H209">
            <v>0</v>
          </cell>
          <cell r="I209" t="str">
            <v/>
          </cell>
          <cell r="J209">
            <v>44025</v>
          </cell>
          <cell r="K209">
            <v>44316</v>
          </cell>
          <cell r="L209">
            <v>44317</v>
          </cell>
          <cell r="M209">
            <v>46387</v>
          </cell>
          <cell r="N209" t="str">
            <v>4</v>
          </cell>
          <cell r="O209" t="str">
            <v>ALBERT SCHILLING GOMES</v>
          </cell>
          <cell r="P209"/>
        </row>
        <row r="210">
          <cell r="B210">
            <v>743</v>
          </cell>
          <cell r="C210" t="str">
            <v>PEDRO RAMYRES ALVES PINHEIRO</v>
          </cell>
          <cell r="D210">
            <v>6158</v>
          </cell>
          <cell r="E210" t="str">
            <v>ALBERT SCHILLING GOMES</v>
          </cell>
          <cell r="F210" t="str">
            <v xml:space="preserve">Desenvolvedor </v>
          </cell>
          <cell r="G210" t="str">
            <v>Analista de sistemas</v>
          </cell>
          <cell r="H210">
            <v>0</v>
          </cell>
          <cell r="I210" t="str">
            <v/>
          </cell>
          <cell r="J210">
            <v>44025</v>
          </cell>
          <cell r="K210">
            <v>44417</v>
          </cell>
          <cell r="L210">
            <v>44440</v>
          </cell>
          <cell r="M210">
            <v>46387</v>
          </cell>
          <cell r="N210" t="str">
            <v>4</v>
          </cell>
          <cell r="O210" t="str">
            <v>ALBERT SCHILLING GOMES</v>
          </cell>
          <cell r="P210"/>
        </row>
        <row r="211">
          <cell r="B211">
            <v>744</v>
          </cell>
          <cell r="C211" t="str">
            <v>JOAO PAULO MESQUITA DE OLIVEIRA</v>
          </cell>
          <cell r="D211">
            <v>8196</v>
          </cell>
          <cell r="E211" t="str">
            <v>ALBERT SCHILLING GOMES</v>
          </cell>
          <cell r="F211" t="str">
            <v xml:space="preserve">Desenvolvedor </v>
          </cell>
          <cell r="G211" t="str">
            <v>Analista de sistemas</v>
          </cell>
          <cell r="H211">
            <v>0</v>
          </cell>
          <cell r="I211" t="str">
            <v/>
          </cell>
          <cell r="J211">
            <v>44027</v>
          </cell>
          <cell r="K211">
            <v>44449</v>
          </cell>
          <cell r="L211">
            <v>44470</v>
          </cell>
          <cell r="M211">
            <v>46387</v>
          </cell>
          <cell r="N211" t="str">
            <v>4</v>
          </cell>
          <cell r="O211" t="str">
            <v>ALBERT SCHILLING GOMES</v>
          </cell>
          <cell r="P211"/>
        </row>
        <row r="212">
          <cell r="B212">
            <v>745</v>
          </cell>
          <cell r="C212" t="str">
            <v>GUILHERME VIEIRA DE MORAES</v>
          </cell>
          <cell r="D212">
            <v>5598</v>
          </cell>
          <cell r="E212" t="str">
            <v>ALBERT SCHILLING GOMES</v>
          </cell>
          <cell r="F212" t="str">
            <v xml:space="preserve">Desenvolvedor </v>
          </cell>
          <cell r="G212" t="str">
            <v>Analista de sistemas</v>
          </cell>
          <cell r="H212">
            <v>0</v>
          </cell>
          <cell r="I212" t="str">
            <v/>
          </cell>
          <cell r="J212">
            <v>44027</v>
          </cell>
          <cell r="K212">
            <v>44474</v>
          </cell>
          <cell r="L212">
            <v>44501</v>
          </cell>
          <cell r="M212">
            <v>46387</v>
          </cell>
          <cell r="N212" t="str">
            <v>4</v>
          </cell>
          <cell r="O212" t="str">
            <v>ALBERT SCHILLING GOMES</v>
          </cell>
          <cell r="P212"/>
        </row>
        <row r="213">
          <cell r="B213">
            <v>746</v>
          </cell>
          <cell r="C213" t="str">
            <v>CAIO NOGUEIRA DE OLIVEIRA</v>
          </cell>
          <cell r="D213">
            <v>4649</v>
          </cell>
          <cell r="E213" t="str">
            <v>ANA SOFIA CYSNEIROS MARCAL</v>
          </cell>
          <cell r="F213" t="str">
            <v xml:space="preserve">Quality Analyst </v>
          </cell>
          <cell r="G213" t="str">
            <v>Analista de sistemas</v>
          </cell>
          <cell r="H213">
            <v>0</v>
          </cell>
          <cell r="I213" t="str">
            <v/>
          </cell>
          <cell r="J213">
            <v>44032</v>
          </cell>
          <cell r="K213">
            <v>44760</v>
          </cell>
          <cell r="L213">
            <v>44774</v>
          </cell>
          <cell r="M213">
            <v>46387</v>
          </cell>
          <cell r="N213" t="str">
            <v>4</v>
          </cell>
          <cell r="O213" t="str">
            <v>MARCELO CARNEIRO BRIGIDO</v>
          </cell>
          <cell r="P213"/>
        </row>
        <row r="214">
          <cell r="B214">
            <v>747</v>
          </cell>
          <cell r="C214" t="str">
            <v>SAULO MENDES DE MELO</v>
          </cell>
          <cell r="D214">
            <v>8237</v>
          </cell>
          <cell r="E214" t="str">
            <v>ANA SOFIA CYSNEIROS MARCAL</v>
          </cell>
          <cell r="F214" t="str">
            <v xml:space="preserve">Cientista de Dados </v>
          </cell>
          <cell r="G214" t="str">
            <v>Analista de sistemas</v>
          </cell>
          <cell r="H214">
            <v>0</v>
          </cell>
          <cell r="I214" t="str">
            <v/>
          </cell>
          <cell r="J214">
            <v>44032</v>
          </cell>
          <cell r="K214">
            <v>44834</v>
          </cell>
          <cell r="L214">
            <v>44835</v>
          </cell>
          <cell r="M214">
            <v>46387</v>
          </cell>
          <cell r="N214" t="str">
            <v>V</v>
          </cell>
          <cell r="O214" t="str">
            <v>GERSON VIEIRA ALBUQUERQUE NETO</v>
          </cell>
          <cell r="P214"/>
        </row>
        <row r="215">
          <cell r="B215">
            <v>748</v>
          </cell>
          <cell r="C215" t="str">
            <v>KAROLINA CELESTE ROLIM DUARTE</v>
          </cell>
          <cell r="D215">
            <v>10334</v>
          </cell>
          <cell r="E215" t="str">
            <v>ANA SOFIA CYSNEIROS MARCAL</v>
          </cell>
          <cell r="F215" t="str">
            <v xml:space="preserve">Product Owner </v>
          </cell>
          <cell r="G215" t="str">
            <v>Analista de sistemas</v>
          </cell>
          <cell r="H215">
            <v>0</v>
          </cell>
          <cell r="I215" t="str">
            <v/>
          </cell>
          <cell r="J215">
            <v>44032</v>
          </cell>
          <cell r="K215">
            <v>45145</v>
          </cell>
          <cell r="L215">
            <v>45170</v>
          </cell>
          <cell r="M215">
            <v>46387</v>
          </cell>
          <cell r="N215" t="str">
            <v>2</v>
          </cell>
          <cell r="O215" t="str">
            <v>BRUNA MARIA PEREIRA MAIA</v>
          </cell>
          <cell r="P215"/>
        </row>
        <row r="216">
          <cell r="B216">
            <v>749</v>
          </cell>
          <cell r="C216" t="str">
            <v>PAULO DANIEL NOBRE FERREIRA</v>
          </cell>
          <cell r="D216">
            <v>8469.4500000000007</v>
          </cell>
          <cell r="E216" t="str">
            <v>ANA SOFIA CYSNEIROS MARCAL</v>
          </cell>
          <cell r="F216" t="str">
            <v xml:space="preserve">Cientista de Dados </v>
          </cell>
          <cell r="G216" t="str">
            <v>Analista de sistemas</v>
          </cell>
          <cell r="H216">
            <v>0</v>
          </cell>
          <cell r="I216" t="str">
            <v/>
          </cell>
          <cell r="J216">
            <v>44032</v>
          </cell>
          <cell r="K216">
            <v>44256</v>
          </cell>
          <cell r="L216">
            <v>44287</v>
          </cell>
          <cell r="M216">
            <v>46387</v>
          </cell>
          <cell r="N216" t="str">
            <v>4</v>
          </cell>
          <cell r="O216" t="str">
            <v>ANA SOFIA CYSNEIROS MARCAL</v>
          </cell>
          <cell r="P216"/>
        </row>
        <row r="217">
          <cell r="B217">
            <v>750</v>
          </cell>
          <cell r="C217" t="str">
            <v>IURI BRINDEIRO DA SILVA</v>
          </cell>
          <cell r="D217">
            <v>5280.76</v>
          </cell>
          <cell r="E217" t="str">
            <v>ANA SOFIA CYSNEIROS MARCAL</v>
          </cell>
          <cell r="F217" t="str">
            <v xml:space="preserve">Desenvolvedor </v>
          </cell>
          <cell r="G217" t="str">
            <v>Analista de sistemas</v>
          </cell>
          <cell r="H217">
            <v>0</v>
          </cell>
          <cell r="I217" t="str">
            <v/>
          </cell>
          <cell r="J217">
            <v>44032</v>
          </cell>
          <cell r="K217">
            <v>44264</v>
          </cell>
          <cell r="L217">
            <v>44287</v>
          </cell>
          <cell r="M217">
            <v>46387</v>
          </cell>
          <cell r="N217" t="str">
            <v>4</v>
          </cell>
          <cell r="O217" t="str">
            <v>ANA SOFIA CYSNEIROS MARCAL</v>
          </cell>
          <cell r="P217"/>
        </row>
        <row r="218">
          <cell r="B218">
            <v>751</v>
          </cell>
          <cell r="C218" t="str">
            <v>LUIZ FERNANDO DOS SANTOS CHAVES</v>
          </cell>
          <cell r="D218">
            <v>7189</v>
          </cell>
          <cell r="E218" t="str">
            <v>ANA SOFIA CYSNEIROS MARCAL</v>
          </cell>
          <cell r="F218" t="str">
            <v xml:space="preserve">Desenvolvedor </v>
          </cell>
          <cell r="G218" t="str">
            <v>Analista de sistemas</v>
          </cell>
          <cell r="H218">
            <v>0</v>
          </cell>
          <cell r="I218" t="str">
            <v/>
          </cell>
          <cell r="J218">
            <v>44032</v>
          </cell>
          <cell r="K218">
            <v>45175</v>
          </cell>
          <cell r="L218">
            <v>45200</v>
          </cell>
          <cell r="M218">
            <v>46387</v>
          </cell>
          <cell r="N218" t="str">
            <v>4</v>
          </cell>
          <cell r="O218" t="str">
            <v>JARDEL LIMA PEREIRA</v>
          </cell>
          <cell r="P218"/>
        </row>
        <row r="219">
          <cell r="B219">
            <v>753</v>
          </cell>
          <cell r="C219" t="str">
            <v>JOSE SAMUEL MONTENEGRO SANTIAGO</v>
          </cell>
          <cell r="D219">
            <v>14292</v>
          </cell>
          <cell r="E219" t="str">
            <v>ROMILDO FERREIRA LIMA JUNIOR</v>
          </cell>
          <cell r="F219" t="str">
            <v xml:space="preserve">Gerente de Projetos </v>
          </cell>
          <cell r="G219" t="str">
            <v>Gerente de projetos de TI</v>
          </cell>
          <cell r="H219">
            <v>21</v>
          </cell>
          <cell r="I219" t="str">
            <v>Sênior</v>
          </cell>
          <cell r="J219">
            <v>44032</v>
          </cell>
          <cell r="K219" t="str">
            <v/>
          </cell>
          <cell r="L219" t="str">
            <v/>
          </cell>
          <cell r="M219" t="str">
            <v/>
          </cell>
          <cell r="N219">
            <v>0</v>
          </cell>
          <cell r="O219" t="str">
            <v>WEBSTER RULIAN LIMA JORGE</v>
          </cell>
          <cell r="P219"/>
        </row>
        <row r="220">
          <cell r="B220">
            <v>754</v>
          </cell>
          <cell r="C220" t="str">
            <v>JOSE FURTADO DE AZEVEDO NETO</v>
          </cell>
          <cell r="D220">
            <v>5598</v>
          </cell>
          <cell r="E220" t="str">
            <v>ANA SOFIA CYSNEIROS MARCAL</v>
          </cell>
          <cell r="F220" t="str">
            <v xml:space="preserve">Desenvolvedor </v>
          </cell>
          <cell r="G220" t="str">
            <v>Analista de sistemas</v>
          </cell>
          <cell r="H220">
            <v>0</v>
          </cell>
          <cell r="I220" t="str">
            <v/>
          </cell>
          <cell r="J220">
            <v>44039</v>
          </cell>
          <cell r="K220">
            <v>44440</v>
          </cell>
          <cell r="L220">
            <v>44470</v>
          </cell>
          <cell r="M220">
            <v>46387</v>
          </cell>
          <cell r="N220" t="str">
            <v>4</v>
          </cell>
          <cell r="O220" t="str">
            <v>ANA SOFIA CYSNEIROS MARCAL</v>
          </cell>
          <cell r="P220"/>
        </row>
        <row r="221">
          <cell r="B221">
            <v>756</v>
          </cell>
          <cell r="C221" t="str">
            <v>RICARDO RUFINO PONTES</v>
          </cell>
          <cell r="D221">
            <v>4603.99</v>
          </cell>
          <cell r="E221" t="str">
            <v>ANA SOFIA CYSNEIROS MARCAL</v>
          </cell>
          <cell r="F221" t="str">
            <v xml:space="preserve">Product Owner </v>
          </cell>
          <cell r="G221" t="str">
            <v>Analista de sistemas</v>
          </cell>
          <cell r="H221">
            <v>0</v>
          </cell>
          <cell r="I221" t="str">
            <v/>
          </cell>
          <cell r="J221">
            <v>44039</v>
          </cell>
          <cell r="K221">
            <v>44256</v>
          </cell>
          <cell r="L221">
            <v>44287</v>
          </cell>
          <cell r="M221">
            <v>46387</v>
          </cell>
          <cell r="N221" t="str">
            <v>2</v>
          </cell>
          <cell r="O221" t="str">
            <v>ANA SOFIA CYSNEIROS MARCAL</v>
          </cell>
          <cell r="P221"/>
        </row>
        <row r="222">
          <cell r="B222">
            <v>757</v>
          </cell>
          <cell r="C222" t="str">
            <v>DANIEL DE SOUSA LAURINDO</v>
          </cell>
          <cell r="D222">
            <v>13233</v>
          </cell>
          <cell r="E222" t="str">
            <v>ROMILDO FERREIRA LIMA JUNIOR</v>
          </cell>
          <cell r="F222" t="str">
            <v xml:space="preserve">Desenvolvedor </v>
          </cell>
          <cell r="G222" t="str">
            <v>Analista de sistemas</v>
          </cell>
          <cell r="H222">
            <v>20</v>
          </cell>
          <cell r="I222" t="str">
            <v>Sênior</v>
          </cell>
          <cell r="J222">
            <v>44046</v>
          </cell>
          <cell r="K222" t="str">
            <v/>
          </cell>
          <cell r="L222" t="str">
            <v/>
          </cell>
          <cell r="M222" t="str">
            <v/>
          </cell>
          <cell r="N222">
            <v>0</v>
          </cell>
          <cell r="O222" t="str">
            <v>BRENO BEZERRA DE CASTRO</v>
          </cell>
          <cell r="P222"/>
        </row>
        <row r="223">
          <cell r="B223">
            <v>758</v>
          </cell>
          <cell r="C223" t="str">
            <v>ENZO GABRIEL BELLOTO FURLAN</v>
          </cell>
          <cell r="D223">
            <v>6774</v>
          </cell>
          <cell r="E223" t="str">
            <v>GABRIELA CAMPOS COSTA BARBOSA</v>
          </cell>
          <cell r="F223" t="str">
            <v xml:space="preserve">Quality Analyst </v>
          </cell>
          <cell r="G223" t="str">
            <v>Analista de sistemas</v>
          </cell>
          <cell r="H223">
            <v>0</v>
          </cell>
          <cell r="I223" t="str">
            <v/>
          </cell>
          <cell r="J223">
            <v>44046</v>
          </cell>
          <cell r="K223">
            <v>44452</v>
          </cell>
          <cell r="L223">
            <v>44470</v>
          </cell>
          <cell r="M223">
            <v>46387</v>
          </cell>
          <cell r="N223" t="str">
            <v>4</v>
          </cell>
          <cell r="O223" t="str">
            <v>GABRIELA CAMPOS COSTA BARBOSA</v>
          </cell>
          <cell r="P223"/>
        </row>
        <row r="224">
          <cell r="B224">
            <v>759</v>
          </cell>
          <cell r="C224" t="str">
            <v>DEIVITH SILVA MATIAS DE OLIVEIRA</v>
          </cell>
          <cell r="D224">
            <v>4198.5</v>
          </cell>
          <cell r="E224" t="str">
            <v>LUIZ ALVES DE LIMA NETO</v>
          </cell>
          <cell r="F224" t="str">
            <v xml:space="preserve">UI/UX </v>
          </cell>
          <cell r="G224" t="str">
            <v>Analista de sistemas</v>
          </cell>
          <cell r="H224">
            <v>0</v>
          </cell>
          <cell r="I224" t="str">
            <v/>
          </cell>
          <cell r="J224">
            <v>44046</v>
          </cell>
          <cell r="K224">
            <v>44393</v>
          </cell>
          <cell r="L224">
            <v>44409</v>
          </cell>
          <cell r="M224">
            <v>46387</v>
          </cell>
          <cell r="N224" t="str">
            <v>4</v>
          </cell>
          <cell r="O224" t="str">
            <v>LUIZ ALVES DE LIMA NETO</v>
          </cell>
          <cell r="P224"/>
        </row>
        <row r="225">
          <cell r="B225">
            <v>760</v>
          </cell>
          <cell r="C225" t="str">
            <v>DIOGO DE CASTRO PEREIRA</v>
          </cell>
          <cell r="D225">
            <v>8852</v>
          </cell>
          <cell r="E225" t="str">
            <v>ANA SOFIA CYSNEIROS MARCAL</v>
          </cell>
          <cell r="F225" t="str">
            <v xml:space="preserve">Cientista de Dados </v>
          </cell>
          <cell r="G225" t="str">
            <v>Analista de sistemas</v>
          </cell>
          <cell r="H225">
            <v>0</v>
          </cell>
          <cell r="I225" t="str">
            <v/>
          </cell>
          <cell r="J225">
            <v>44046</v>
          </cell>
          <cell r="K225">
            <v>44358</v>
          </cell>
          <cell r="L225">
            <v>44378</v>
          </cell>
          <cell r="M225">
            <v>46387</v>
          </cell>
          <cell r="N225" t="str">
            <v>4</v>
          </cell>
          <cell r="O225" t="str">
            <v>ANA SOFIA CYSNEIROS MARCAL</v>
          </cell>
          <cell r="P225"/>
        </row>
        <row r="226">
          <cell r="B226">
            <v>761</v>
          </cell>
          <cell r="C226" t="str">
            <v>THALIA NASCIMENTO DE SOUSA FREITAS</v>
          </cell>
          <cell r="D226">
            <v>4626</v>
          </cell>
          <cell r="E226" t="str">
            <v>ALBERT SCHILLING GOMES</v>
          </cell>
          <cell r="F226" t="str">
            <v xml:space="preserve">Desenvolvedor </v>
          </cell>
          <cell r="G226" t="str">
            <v>Analista de sistemas</v>
          </cell>
          <cell r="H226">
            <v>0</v>
          </cell>
          <cell r="I226" t="str">
            <v/>
          </cell>
          <cell r="J226">
            <v>44046</v>
          </cell>
          <cell r="K226">
            <v>44323</v>
          </cell>
          <cell r="L226">
            <v>44348</v>
          </cell>
          <cell r="M226">
            <v>46387</v>
          </cell>
          <cell r="N226" t="str">
            <v>4</v>
          </cell>
          <cell r="O226" t="str">
            <v>ALBERT SCHILLING GOMES</v>
          </cell>
          <cell r="P226"/>
        </row>
        <row r="227">
          <cell r="B227">
            <v>762</v>
          </cell>
          <cell r="C227" t="str">
            <v>FRANCISCO WANDERSON DE ALMEIDA ARAUJO</v>
          </cell>
          <cell r="D227">
            <v>11346</v>
          </cell>
          <cell r="E227" t="str">
            <v>ROMILDO FERREIRA LIMA JUNIOR</v>
          </cell>
          <cell r="F227" t="str">
            <v xml:space="preserve">Desenvolvedor </v>
          </cell>
          <cell r="G227" t="str">
            <v>Analista de sistemas</v>
          </cell>
          <cell r="H227">
            <v>18</v>
          </cell>
          <cell r="I227" t="str">
            <v>Sênior</v>
          </cell>
          <cell r="J227">
            <v>44046</v>
          </cell>
          <cell r="K227" t="str">
            <v/>
          </cell>
          <cell r="L227" t="str">
            <v/>
          </cell>
          <cell r="M227" t="str">
            <v/>
          </cell>
          <cell r="N227">
            <v>0</v>
          </cell>
          <cell r="O227" t="str">
            <v>BRUNO SABOIA ARAGAO</v>
          </cell>
          <cell r="P227"/>
        </row>
        <row r="228">
          <cell r="B228">
            <v>763</v>
          </cell>
          <cell r="C228" t="str">
            <v>JOHNNY SARAIVA DE OLIVEIRA</v>
          </cell>
          <cell r="D228">
            <v>7488</v>
          </cell>
          <cell r="E228" t="str">
            <v>ALBERT SCHILLING GOMES</v>
          </cell>
          <cell r="F228" t="str">
            <v xml:space="preserve">Desenvolvedor </v>
          </cell>
          <cell r="G228" t="str">
            <v>Analista de sistemas</v>
          </cell>
          <cell r="H228">
            <v>0</v>
          </cell>
          <cell r="I228" t="str">
            <v/>
          </cell>
          <cell r="J228">
            <v>44046</v>
          </cell>
          <cell r="K228">
            <v>44715</v>
          </cell>
          <cell r="L228">
            <v>44743</v>
          </cell>
          <cell r="M228">
            <v>46387</v>
          </cell>
          <cell r="N228" t="str">
            <v>4</v>
          </cell>
          <cell r="O228" t="str">
            <v>ALEXANDRE LOURENCO DO NASCIMENTO</v>
          </cell>
          <cell r="P228"/>
        </row>
        <row r="229">
          <cell r="B229">
            <v>764</v>
          </cell>
          <cell r="C229" t="str">
            <v>HARISSON RAFAEL SARAIVA MAIA</v>
          </cell>
          <cell r="D229">
            <v>16053</v>
          </cell>
          <cell r="E229" t="str">
            <v>ROMILDO FERREIRA LIMA JUNIOR</v>
          </cell>
          <cell r="F229" t="str">
            <v xml:space="preserve">Desenvolvedor </v>
          </cell>
          <cell r="G229" t="str">
            <v>Analista de sistemas</v>
          </cell>
          <cell r="H229">
            <v>23</v>
          </cell>
          <cell r="I229" t="str">
            <v>Especialista</v>
          </cell>
          <cell r="J229">
            <v>44046</v>
          </cell>
          <cell r="K229" t="str">
            <v/>
          </cell>
          <cell r="L229" t="str">
            <v/>
          </cell>
          <cell r="M229" t="str">
            <v/>
          </cell>
          <cell r="N229">
            <v>0</v>
          </cell>
          <cell r="O229" t="str">
            <v>SARA MARIA MUSSNICH POLIDORO</v>
          </cell>
          <cell r="P229"/>
        </row>
        <row r="230">
          <cell r="B230">
            <v>765</v>
          </cell>
          <cell r="C230" t="str">
            <v>IGOR SANTOS MASCARENHAS</v>
          </cell>
          <cell r="D230">
            <v>3475</v>
          </cell>
          <cell r="E230" t="str">
            <v>ALBERT SCHILLING GOMES</v>
          </cell>
          <cell r="F230" t="str">
            <v>Analista de qualidade</v>
          </cell>
          <cell r="G230" t="str">
            <v>Analista de sistemas</v>
          </cell>
          <cell r="H230">
            <v>0</v>
          </cell>
          <cell r="I230" t="str">
            <v/>
          </cell>
          <cell r="J230">
            <v>44047</v>
          </cell>
          <cell r="K230">
            <v>44330</v>
          </cell>
          <cell r="L230">
            <v>44348</v>
          </cell>
          <cell r="M230">
            <v>46387</v>
          </cell>
          <cell r="N230" t="str">
            <v>4</v>
          </cell>
          <cell r="O230" t="str">
            <v>ALBERT SCHILLING GOMES</v>
          </cell>
          <cell r="P230"/>
        </row>
        <row r="231">
          <cell r="B231">
            <v>766</v>
          </cell>
          <cell r="C231" t="str">
            <v>JOSE DAVI DA SILVA PEREIRA</v>
          </cell>
          <cell r="D231">
            <v>6189</v>
          </cell>
          <cell r="E231" t="str">
            <v>ANA SOFIA CYSNEIROS MARCAL</v>
          </cell>
          <cell r="F231" t="str">
            <v xml:space="preserve">Cientista de Dados </v>
          </cell>
          <cell r="G231" t="str">
            <v>Analista de sistemas</v>
          </cell>
          <cell r="H231">
            <v>0</v>
          </cell>
          <cell r="I231" t="str">
            <v/>
          </cell>
          <cell r="J231">
            <v>44047</v>
          </cell>
          <cell r="K231">
            <v>44729</v>
          </cell>
          <cell r="L231">
            <v>44743</v>
          </cell>
          <cell r="M231">
            <v>46387</v>
          </cell>
          <cell r="N231" t="str">
            <v>4</v>
          </cell>
          <cell r="O231" t="str">
            <v>SAMUEL ALVES ARAUJO</v>
          </cell>
          <cell r="P231"/>
        </row>
        <row r="232">
          <cell r="B232">
            <v>767</v>
          </cell>
          <cell r="C232" t="str">
            <v>WEBSTER RULIAN LIMA JORGE</v>
          </cell>
          <cell r="D232">
            <v>16693</v>
          </cell>
          <cell r="E232" t="str">
            <v>ROMILDO FERREIRA LIMA JUNIOR</v>
          </cell>
          <cell r="F232" t="str">
            <v xml:space="preserve">Gerente de Programa </v>
          </cell>
          <cell r="G232" t="str">
            <v>Gerente de projetos de TI</v>
          </cell>
          <cell r="H232">
            <v>24</v>
          </cell>
          <cell r="I232" t="str">
            <v>Especialista</v>
          </cell>
          <cell r="J232">
            <v>44054</v>
          </cell>
          <cell r="K232" t="str">
            <v/>
          </cell>
          <cell r="L232" t="str">
            <v/>
          </cell>
          <cell r="M232" t="str">
            <v/>
          </cell>
          <cell r="N232">
            <v>0</v>
          </cell>
          <cell r="O232" t="str">
            <v>ROMILDO FERREIRA LIMA JUNIOR</v>
          </cell>
          <cell r="P232"/>
        </row>
        <row r="233">
          <cell r="B233">
            <v>768</v>
          </cell>
          <cell r="C233" t="str">
            <v>DAVI HOLANDA SOARES</v>
          </cell>
          <cell r="D233">
            <v>4626</v>
          </cell>
          <cell r="E233" t="str">
            <v>ANA SOFIA CYSNEIROS MARCAL</v>
          </cell>
          <cell r="F233" t="str">
            <v xml:space="preserve">Desenvolvedor </v>
          </cell>
          <cell r="G233" t="str">
            <v>Analista de sistemas</v>
          </cell>
          <cell r="H233">
            <v>0</v>
          </cell>
          <cell r="I233" t="str">
            <v/>
          </cell>
          <cell r="J233">
            <v>44055</v>
          </cell>
          <cell r="K233">
            <v>44351</v>
          </cell>
          <cell r="L233">
            <v>44378</v>
          </cell>
          <cell r="M233">
            <v>46387</v>
          </cell>
          <cell r="N233" t="str">
            <v>4</v>
          </cell>
          <cell r="O233" t="str">
            <v>ANA SOFIA CYSNEIROS MARCAL</v>
          </cell>
          <cell r="P233"/>
        </row>
        <row r="234">
          <cell r="B234">
            <v>769</v>
          </cell>
          <cell r="C234" t="str">
            <v>LAERCIO GIL PINHEIRO BEZERRA</v>
          </cell>
          <cell r="D234">
            <v>9567</v>
          </cell>
          <cell r="E234" t="str">
            <v>ANA SOFIA CYSNEIROS MARCAL</v>
          </cell>
          <cell r="F234" t="str">
            <v xml:space="preserve">Cientista de Dados </v>
          </cell>
          <cell r="G234" t="str">
            <v>Analista de sistemas</v>
          </cell>
          <cell r="H234">
            <v>0</v>
          </cell>
          <cell r="I234" t="str">
            <v/>
          </cell>
          <cell r="J234">
            <v>44055</v>
          </cell>
          <cell r="K234">
            <v>45154</v>
          </cell>
          <cell r="L234">
            <v>45170</v>
          </cell>
          <cell r="M234">
            <v>46387</v>
          </cell>
          <cell r="N234" t="str">
            <v>V</v>
          </cell>
          <cell r="O234" t="str">
            <v>MARCELA DE MOURA ANDRADE SILVA</v>
          </cell>
          <cell r="P234"/>
        </row>
        <row r="235">
          <cell r="B235">
            <v>770</v>
          </cell>
          <cell r="C235" t="str">
            <v>ALEXSSANDRO OLIVEIRA SANTOS</v>
          </cell>
          <cell r="D235">
            <v>9549</v>
          </cell>
          <cell r="E235" t="str">
            <v>EMANUELLE NOGUEIRA JUCA</v>
          </cell>
          <cell r="F235" t="str">
            <v xml:space="preserve">Cientista de Dados </v>
          </cell>
          <cell r="G235" t="str">
            <v>Analista de sistemas</v>
          </cell>
          <cell r="H235">
            <v>16</v>
          </cell>
          <cell r="I235" t="str">
            <v>Pleno</v>
          </cell>
          <cell r="J235">
            <v>44060</v>
          </cell>
          <cell r="K235">
            <v>45831</v>
          </cell>
          <cell r="L235">
            <v>45839</v>
          </cell>
          <cell r="M235">
            <v>46387</v>
          </cell>
          <cell r="N235" t="str">
            <v>4</v>
          </cell>
          <cell r="O235" t="str">
            <v>SANDRA REGIA CHAVES CARVALHO</v>
          </cell>
          <cell r="P235"/>
        </row>
        <row r="236">
          <cell r="B236">
            <v>771</v>
          </cell>
          <cell r="C236" t="str">
            <v>MARCUS VINICIUS LINHARES DE LIMA</v>
          </cell>
          <cell r="D236">
            <v>6808</v>
          </cell>
          <cell r="E236" t="str">
            <v>EMANUELLE NOGUEIRA JUCA</v>
          </cell>
          <cell r="F236" t="str">
            <v xml:space="preserve">Desenvolvedor </v>
          </cell>
          <cell r="G236" t="str">
            <v>Analista de sistemas</v>
          </cell>
          <cell r="H236">
            <v>0</v>
          </cell>
          <cell r="I236" t="str">
            <v/>
          </cell>
          <cell r="J236">
            <v>44060</v>
          </cell>
          <cell r="K236">
            <v>44673</v>
          </cell>
          <cell r="L236">
            <v>44682</v>
          </cell>
          <cell r="M236">
            <v>46387</v>
          </cell>
          <cell r="N236" t="str">
            <v>4</v>
          </cell>
          <cell r="O236" t="str">
            <v>ETIENE ANTOINE ALENCAR SALES</v>
          </cell>
          <cell r="P236"/>
        </row>
        <row r="237">
          <cell r="B237">
            <v>773</v>
          </cell>
          <cell r="C237" t="str">
            <v>VICTOR SANTOS BATISTA</v>
          </cell>
          <cell r="D237">
            <v>4205</v>
          </cell>
          <cell r="E237" t="str">
            <v>EMANUELLE NOGUEIRA JUCA</v>
          </cell>
          <cell r="F237" t="str">
            <v xml:space="preserve">Desenvolvedor </v>
          </cell>
          <cell r="G237" t="str">
            <v>Analista de sistemas</v>
          </cell>
          <cell r="H237">
            <v>0</v>
          </cell>
          <cell r="I237" t="str">
            <v/>
          </cell>
          <cell r="J237">
            <v>44060</v>
          </cell>
          <cell r="K237">
            <v>44519</v>
          </cell>
          <cell r="L237">
            <v>44531</v>
          </cell>
          <cell r="M237">
            <v>46387</v>
          </cell>
          <cell r="N237" t="str">
            <v>4</v>
          </cell>
          <cell r="O237" t="str">
            <v>EMANUELLE NOGUEIRA JUCA</v>
          </cell>
          <cell r="P237"/>
        </row>
        <row r="238">
          <cell r="B238">
            <v>774</v>
          </cell>
          <cell r="C238" t="str">
            <v>JOSE EDUARDO NERY CORDEIRO</v>
          </cell>
          <cell r="D238">
            <v>7513</v>
          </cell>
          <cell r="E238" t="str">
            <v>ANA SOFIA CYSNEIROS MARCAL</v>
          </cell>
          <cell r="F238" t="str">
            <v xml:space="preserve">Desenvolvedor </v>
          </cell>
          <cell r="G238" t="str">
            <v>Analista de sistemas</v>
          </cell>
          <cell r="H238">
            <v>0</v>
          </cell>
          <cell r="I238" t="str">
            <v/>
          </cell>
          <cell r="J238">
            <v>44067</v>
          </cell>
          <cell r="K238">
            <v>45625</v>
          </cell>
          <cell r="L238">
            <v>45627</v>
          </cell>
          <cell r="M238">
            <v>46387</v>
          </cell>
          <cell r="N238" t="str">
            <v>4</v>
          </cell>
          <cell r="O238" t="str">
            <v>JARDEL LIMA PEREIRA</v>
          </cell>
          <cell r="P238"/>
        </row>
        <row r="239">
          <cell r="B239">
            <v>775</v>
          </cell>
          <cell r="C239" t="str">
            <v>JEFFERSON ROMARIO MELO SOUSA</v>
          </cell>
          <cell r="D239">
            <v>6158</v>
          </cell>
          <cell r="E239" t="str">
            <v>ALBERT SCHILLING GOMES</v>
          </cell>
          <cell r="F239" t="str">
            <v xml:space="preserve">Quality Analyst </v>
          </cell>
          <cell r="G239" t="str">
            <v>Analista de sistemas</v>
          </cell>
          <cell r="H239">
            <v>0</v>
          </cell>
          <cell r="I239" t="str">
            <v/>
          </cell>
          <cell r="J239">
            <v>44067</v>
          </cell>
          <cell r="K239">
            <v>44512</v>
          </cell>
          <cell r="L239">
            <v>44531</v>
          </cell>
          <cell r="M239">
            <v>46387</v>
          </cell>
          <cell r="N239" t="str">
            <v>4</v>
          </cell>
          <cell r="O239" t="str">
            <v>ALBERT SCHILLING GOMES</v>
          </cell>
          <cell r="P239"/>
        </row>
        <row r="240">
          <cell r="B240">
            <v>776</v>
          </cell>
          <cell r="C240" t="str">
            <v>MARCELO RIBEIRO MOURAO</v>
          </cell>
          <cell r="D240">
            <v>9060</v>
          </cell>
          <cell r="E240" t="str">
            <v>ALBERT SCHILLING GOMES</v>
          </cell>
          <cell r="F240" t="str">
            <v xml:space="preserve">Desenvolvedor </v>
          </cell>
          <cell r="G240" t="str">
            <v>Analista de sistemas</v>
          </cell>
          <cell r="H240">
            <v>0</v>
          </cell>
          <cell r="I240" t="str">
            <v/>
          </cell>
          <cell r="J240">
            <v>44067</v>
          </cell>
          <cell r="K240">
            <v>44712</v>
          </cell>
          <cell r="L240">
            <v>44713</v>
          </cell>
          <cell r="M240">
            <v>46387</v>
          </cell>
          <cell r="N240" t="str">
            <v>4</v>
          </cell>
          <cell r="O240" t="str">
            <v>MATHEUS BRASILEIRO DE HOLANDA FERNANDES</v>
          </cell>
          <cell r="P240"/>
        </row>
        <row r="241">
          <cell r="B241">
            <v>777</v>
          </cell>
          <cell r="C241" t="str">
            <v>PAULO MARCELO VASCONCELOS WALRAVEN COELHO</v>
          </cell>
          <cell r="D241">
            <v>3823</v>
          </cell>
          <cell r="E241" t="str">
            <v>ANA SOFIA CYSNEIROS MARCAL</v>
          </cell>
          <cell r="F241" t="str">
            <v xml:space="preserve">Desenvolvedor </v>
          </cell>
          <cell r="G241" t="str">
            <v>Analista de sistemas</v>
          </cell>
          <cell r="H241">
            <v>0</v>
          </cell>
          <cell r="I241" t="str">
            <v/>
          </cell>
          <cell r="J241">
            <v>44067</v>
          </cell>
          <cell r="K241">
            <v>44503</v>
          </cell>
          <cell r="L241">
            <v>44531</v>
          </cell>
          <cell r="M241">
            <v>46387</v>
          </cell>
          <cell r="N241" t="str">
            <v>4</v>
          </cell>
          <cell r="O241" t="str">
            <v>ANA SOFIA CYSNEIROS MARCAL</v>
          </cell>
          <cell r="P241"/>
        </row>
        <row r="242">
          <cell r="B242">
            <v>778</v>
          </cell>
          <cell r="C242" t="str">
            <v>THIAGO LIRA DINIZ</v>
          </cell>
          <cell r="D242">
            <v>3475</v>
          </cell>
          <cell r="E242" t="str">
            <v>ANA SOFIA CYSNEIROS MARCAL</v>
          </cell>
          <cell r="F242" t="str">
            <v xml:space="preserve">Desenvolvedor </v>
          </cell>
          <cell r="G242" t="str">
            <v>Analista de sistemas</v>
          </cell>
          <cell r="H242">
            <v>0</v>
          </cell>
          <cell r="I242" t="str">
            <v/>
          </cell>
          <cell r="J242">
            <v>44069</v>
          </cell>
          <cell r="K242">
            <v>44498</v>
          </cell>
          <cell r="L242">
            <v>44501</v>
          </cell>
          <cell r="M242">
            <v>46387</v>
          </cell>
          <cell r="N242" t="str">
            <v>4</v>
          </cell>
          <cell r="O242" t="str">
            <v>ANA SOFIA CYSNEIROS MARCAL</v>
          </cell>
          <cell r="P242"/>
        </row>
        <row r="243">
          <cell r="B243">
            <v>779</v>
          </cell>
          <cell r="C243" t="str">
            <v>FRANCISCO MARQUES DE CARVALHO NETO</v>
          </cell>
          <cell r="D243">
            <v>4649</v>
          </cell>
          <cell r="E243" t="str">
            <v>ALBERT SCHILLING GOMES</v>
          </cell>
          <cell r="F243" t="str">
            <v xml:space="preserve">Quality Analyst </v>
          </cell>
          <cell r="G243" t="str">
            <v>Analista de sistemas</v>
          </cell>
          <cell r="H243">
            <v>0</v>
          </cell>
          <cell r="I243" t="str">
            <v/>
          </cell>
          <cell r="J243">
            <v>44075</v>
          </cell>
          <cell r="K243">
            <v>44743</v>
          </cell>
          <cell r="L243">
            <v>44774</v>
          </cell>
          <cell r="M243">
            <v>46387</v>
          </cell>
          <cell r="N243" t="str">
            <v>4</v>
          </cell>
          <cell r="O243" t="str">
            <v>WEBSTER RULIAN LIMA JORGE</v>
          </cell>
          <cell r="P243"/>
        </row>
        <row r="244">
          <cell r="B244">
            <v>781</v>
          </cell>
          <cell r="C244" t="str">
            <v>BRUNA DE SOUSA FELIX</v>
          </cell>
          <cell r="D244">
            <v>13233</v>
          </cell>
          <cell r="E244" t="str">
            <v>LUIZ ALVES DE LIMA NETO</v>
          </cell>
          <cell r="F244" t="str">
            <v>Coordenador de Inovação</v>
          </cell>
          <cell r="G244" t="str">
            <v>Coordenador de inovação</v>
          </cell>
          <cell r="H244">
            <v>20</v>
          </cell>
          <cell r="I244" t="str">
            <v>Sênior</v>
          </cell>
          <cell r="J244">
            <v>44075</v>
          </cell>
          <cell r="K244" t="str">
            <v/>
          </cell>
          <cell r="L244" t="str">
            <v/>
          </cell>
          <cell r="M244" t="str">
            <v/>
          </cell>
          <cell r="N244">
            <v>0</v>
          </cell>
          <cell r="O244" t="str">
            <v>LUIZ ALVES DE LIMA NETO</v>
          </cell>
          <cell r="P244"/>
        </row>
        <row r="245">
          <cell r="B245">
            <v>782</v>
          </cell>
          <cell r="C245" t="str">
            <v>FLAVIO CAVALCANTE TABOSA</v>
          </cell>
          <cell r="D245">
            <v>11346</v>
          </cell>
          <cell r="E245" t="str">
            <v>ROMILDO FERREIRA LIMA JUNIOR</v>
          </cell>
          <cell r="F245" t="str">
            <v xml:space="preserve">Líder Técnico </v>
          </cell>
          <cell r="G245" t="str">
            <v>Analista de sistemas</v>
          </cell>
          <cell r="H245">
            <v>18</v>
          </cell>
          <cell r="I245" t="str">
            <v>Sênior</v>
          </cell>
          <cell r="J245">
            <v>44083</v>
          </cell>
          <cell r="K245" t="str">
            <v/>
          </cell>
          <cell r="L245" t="str">
            <v/>
          </cell>
          <cell r="M245" t="str">
            <v/>
          </cell>
          <cell r="N245">
            <v>0</v>
          </cell>
          <cell r="O245" t="str">
            <v>ALEX RANDERSON CAVALCANTI PORTELA</v>
          </cell>
          <cell r="P245"/>
        </row>
        <row r="246">
          <cell r="B246">
            <v>783</v>
          </cell>
          <cell r="C246" t="str">
            <v>ALESSANDRO QUEIROZ BESSA CHAVES</v>
          </cell>
          <cell r="D246">
            <v>7451</v>
          </cell>
          <cell r="E246" t="str">
            <v>GABRIELA CAMPOS COSTA BARBOSA</v>
          </cell>
          <cell r="F246" t="str">
            <v xml:space="preserve">Cientista de Dados </v>
          </cell>
          <cell r="G246" t="str">
            <v>Analista de sistemas</v>
          </cell>
          <cell r="H246">
            <v>0</v>
          </cell>
          <cell r="I246" t="str">
            <v/>
          </cell>
          <cell r="J246">
            <v>44088</v>
          </cell>
          <cell r="K246">
            <v>44449</v>
          </cell>
          <cell r="L246">
            <v>44470</v>
          </cell>
          <cell r="M246">
            <v>46387</v>
          </cell>
          <cell r="N246" t="str">
            <v>4</v>
          </cell>
          <cell r="O246" t="str">
            <v>GABRIELA CAMPOS COSTA BARBOSA</v>
          </cell>
          <cell r="P246"/>
        </row>
        <row r="247">
          <cell r="B247">
            <v>784</v>
          </cell>
          <cell r="C247" t="str">
            <v>LUCAS ALVES VASCONCELOS</v>
          </cell>
          <cell r="D247">
            <v>6774</v>
          </cell>
          <cell r="E247" t="str">
            <v>GABRIELA CAMPOS COSTA BARBOSA</v>
          </cell>
          <cell r="F247" t="str">
            <v xml:space="preserve">Desenvolvedor </v>
          </cell>
          <cell r="G247" t="str">
            <v>Analista de sistemas</v>
          </cell>
          <cell r="H247">
            <v>0</v>
          </cell>
          <cell r="I247" t="str">
            <v/>
          </cell>
          <cell r="J247">
            <v>44088</v>
          </cell>
          <cell r="K247">
            <v>44398</v>
          </cell>
          <cell r="L247">
            <v>44409</v>
          </cell>
          <cell r="M247">
            <v>46387</v>
          </cell>
          <cell r="N247" t="str">
            <v>4</v>
          </cell>
          <cell r="O247" t="str">
            <v>GABRIELA CAMPOS COSTA BARBOSA</v>
          </cell>
          <cell r="P247"/>
        </row>
        <row r="248">
          <cell r="B248">
            <v>785</v>
          </cell>
          <cell r="C248" t="str">
            <v>THAIS MARINHO DE AMORIM</v>
          </cell>
          <cell r="D248">
            <v>4138.16</v>
          </cell>
          <cell r="E248" t="str">
            <v>ALBERT SCHILLING GOMES</v>
          </cell>
          <cell r="F248" t="str">
            <v>Analista de qualidade</v>
          </cell>
          <cell r="G248" t="str">
            <v>Analista de sistemas</v>
          </cell>
          <cell r="H248">
            <v>0</v>
          </cell>
          <cell r="I248" t="str">
            <v/>
          </cell>
          <cell r="J248">
            <v>44088</v>
          </cell>
          <cell r="K248">
            <v>44302</v>
          </cell>
          <cell r="L248">
            <v>44317</v>
          </cell>
          <cell r="M248">
            <v>46387</v>
          </cell>
          <cell r="N248" t="str">
            <v>4</v>
          </cell>
          <cell r="O248" t="str">
            <v>ALBERT SCHILLING GOMES</v>
          </cell>
          <cell r="P248"/>
        </row>
        <row r="249">
          <cell r="B249">
            <v>786</v>
          </cell>
          <cell r="C249" t="str">
            <v>JOANNA DOS SANTOS MOURA</v>
          </cell>
          <cell r="D249">
            <v>5598</v>
          </cell>
          <cell r="E249" t="str">
            <v>ALBERT SCHILLING GOMES</v>
          </cell>
          <cell r="F249" t="str">
            <v xml:space="preserve">Desenvolvedor </v>
          </cell>
          <cell r="G249" t="str">
            <v>Analista de sistemas</v>
          </cell>
          <cell r="H249">
            <v>0</v>
          </cell>
          <cell r="I249" t="str">
            <v/>
          </cell>
          <cell r="J249">
            <v>44095</v>
          </cell>
          <cell r="K249">
            <v>44510</v>
          </cell>
          <cell r="L249">
            <v>44531</v>
          </cell>
          <cell r="M249">
            <v>46387</v>
          </cell>
          <cell r="N249" t="str">
            <v>4</v>
          </cell>
          <cell r="O249" t="str">
            <v>ALBERT SCHILLING GOMES</v>
          </cell>
          <cell r="P249"/>
        </row>
        <row r="250">
          <cell r="B250">
            <v>787</v>
          </cell>
          <cell r="C250" t="str">
            <v>LUCAS GURGEL DO AMARAL CARLEIAL</v>
          </cell>
          <cell r="D250">
            <v>16693</v>
          </cell>
          <cell r="E250" t="str">
            <v>GABRIELA CAMPOS COSTA BARBOSA</v>
          </cell>
          <cell r="F250" t="str">
            <v xml:space="preserve">Gerente de Projetos </v>
          </cell>
          <cell r="G250" t="str">
            <v>Gerente de projetos de TI</v>
          </cell>
          <cell r="H250">
            <v>24</v>
          </cell>
          <cell r="I250" t="str">
            <v>Especialista</v>
          </cell>
          <cell r="J250">
            <v>44095</v>
          </cell>
          <cell r="K250" t="str">
            <v/>
          </cell>
          <cell r="L250" t="str">
            <v/>
          </cell>
          <cell r="M250" t="str">
            <v/>
          </cell>
          <cell r="N250">
            <v>0</v>
          </cell>
          <cell r="O250" t="str">
            <v>GABRIELA CAMPOS COSTA BARBOSA</v>
          </cell>
          <cell r="P250"/>
        </row>
        <row r="251">
          <cell r="B251">
            <v>788</v>
          </cell>
          <cell r="C251" t="str">
            <v>THIAGO DA SILVA DO NASCIMENTO</v>
          </cell>
          <cell r="D251">
            <v>16693</v>
          </cell>
          <cell r="E251" t="str">
            <v>EMANUELLE NOGUEIRA JUCA</v>
          </cell>
          <cell r="F251" t="str">
            <v xml:space="preserve">Desenvolvedor </v>
          </cell>
          <cell r="G251" t="str">
            <v>Analista de sistemas</v>
          </cell>
          <cell r="H251">
            <v>24</v>
          </cell>
          <cell r="I251" t="str">
            <v>Especialista</v>
          </cell>
          <cell r="J251">
            <v>44095</v>
          </cell>
          <cell r="K251" t="str">
            <v/>
          </cell>
          <cell r="L251" t="str">
            <v/>
          </cell>
          <cell r="M251" t="str">
            <v/>
          </cell>
          <cell r="N251">
            <v>0</v>
          </cell>
          <cell r="O251" t="str">
            <v>VIRGINIA KELLY DE MOURA CARVALHO MESQUITA</v>
          </cell>
          <cell r="P251"/>
        </row>
        <row r="252">
          <cell r="B252">
            <v>789</v>
          </cell>
          <cell r="C252" t="str">
            <v>JOSE ALMIR DA SILVA COSTA FILHO</v>
          </cell>
          <cell r="D252">
            <v>6189</v>
          </cell>
          <cell r="E252" t="str">
            <v>ANA SOFIA CYSNEIROS MARCAL</v>
          </cell>
          <cell r="F252" t="str">
            <v xml:space="preserve">Desenvolvedor </v>
          </cell>
          <cell r="G252" t="str">
            <v>Analista de sistemas</v>
          </cell>
          <cell r="H252">
            <v>0</v>
          </cell>
          <cell r="I252" t="str">
            <v/>
          </cell>
          <cell r="J252">
            <v>44095</v>
          </cell>
          <cell r="K252">
            <v>44644</v>
          </cell>
          <cell r="L252">
            <v>44652</v>
          </cell>
          <cell r="M252">
            <v>46387</v>
          </cell>
          <cell r="N252" t="str">
            <v>4</v>
          </cell>
          <cell r="O252" t="str">
            <v>ARIADYNE DANTAS DO NASCIMENTO</v>
          </cell>
          <cell r="P252"/>
        </row>
        <row r="253">
          <cell r="B253">
            <v>790</v>
          </cell>
          <cell r="C253" t="str">
            <v>AMANDA FERREIRA TAVARES VIEIRA</v>
          </cell>
          <cell r="D253">
            <v>4398.25</v>
          </cell>
          <cell r="E253" t="str">
            <v>GABRIELA CAMPOS COSTA BARBOSA</v>
          </cell>
          <cell r="F253" t="str">
            <v xml:space="preserve">UI/UX </v>
          </cell>
          <cell r="G253" t="str">
            <v>Analista de sistemas</v>
          </cell>
          <cell r="H253">
            <v>0</v>
          </cell>
          <cell r="I253" t="str">
            <v/>
          </cell>
          <cell r="J253">
            <v>44096</v>
          </cell>
          <cell r="K253">
            <v>44267</v>
          </cell>
          <cell r="L253">
            <v>44287</v>
          </cell>
          <cell r="M253">
            <v>46387</v>
          </cell>
          <cell r="N253" t="str">
            <v>4</v>
          </cell>
          <cell r="O253" t="str">
            <v>GABRIELA CAMPOS COSTA BARBOSA</v>
          </cell>
          <cell r="P253"/>
        </row>
        <row r="254">
          <cell r="B254">
            <v>791</v>
          </cell>
          <cell r="C254" t="str">
            <v>BRUNO MOURAO DE LAVOR MOREIRA</v>
          </cell>
          <cell r="D254">
            <v>8682</v>
          </cell>
          <cell r="E254" t="str">
            <v>ROMILDO FERREIRA LIMA JUNIOR</v>
          </cell>
          <cell r="F254" t="str">
            <v xml:space="preserve">Quality Analyst </v>
          </cell>
          <cell r="G254" t="str">
            <v>Analista de sistemas</v>
          </cell>
          <cell r="H254">
            <v>15</v>
          </cell>
          <cell r="I254" t="str">
            <v>Pleno</v>
          </cell>
          <cell r="J254">
            <v>44102</v>
          </cell>
          <cell r="K254" t="str">
            <v/>
          </cell>
          <cell r="L254" t="str">
            <v/>
          </cell>
          <cell r="M254" t="str">
            <v/>
          </cell>
          <cell r="N254">
            <v>0</v>
          </cell>
          <cell r="O254" t="str">
            <v>RICARDO PAIVA GARCIA</v>
          </cell>
          <cell r="P254"/>
        </row>
        <row r="255">
          <cell r="B255">
            <v>792</v>
          </cell>
          <cell r="C255" t="str">
            <v>JOSE CANDIDO DE QUEIROZ LIMA FILHO</v>
          </cell>
          <cell r="D255">
            <v>10325</v>
          </cell>
          <cell r="E255" t="str">
            <v>ANA SOFIA CYSNEIROS MARCAL</v>
          </cell>
          <cell r="F255" t="str">
            <v xml:space="preserve">Desenvolvedor </v>
          </cell>
          <cell r="G255" t="str">
            <v>Analista de sistemas</v>
          </cell>
          <cell r="H255">
            <v>0</v>
          </cell>
          <cell r="I255" t="str">
            <v/>
          </cell>
          <cell r="J255">
            <v>44105</v>
          </cell>
          <cell r="K255">
            <v>44519</v>
          </cell>
          <cell r="L255">
            <v>44531</v>
          </cell>
          <cell r="M255">
            <v>46387</v>
          </cell>
          <cell r="N255" t="str">
            <v>4</v>
          </cell>
          <cell r="O255" t="str">
            <v>ANA SOFIA CYSNEIROS MARCAL</v>
          </cell>
          <cell r="P255"/>
        </row>
        <row r="256">
          <cell r="B256">
            <v>793</v>
          </cell>
          <cell r="C256" t="str">
            <v>GISELE APARECIDA CHAVES ANTENOR</v>
          </cell>
          <cell r="D256">
            <v>12253</v>
          </cell>
          <cell r="E256" t="str">
            <v>ALBERT SCHILLING GOMES</v>
          </cell>
          <cell r="F256" t="str">
            <v>Coordenador comercial</v>
          </cell>
          <cell r="G256" t="str">
            <v>Coordenador Comercial</v>
          </cell>
          <cell r="H256">
            <v>19</v>
          </cell>
          <cell r="I256" t="str">
            <v>Sênior</v>
          </cell>
          <cell r="J256">
            <v>44105</v>
          </cell>
          <cell r="K256" t="str">
            <v/>
          </cell>
          <cell r="L256" t="str">
            <v/>
          </cell>
          <cell r="M256" t="str">
            <v/>
          </cell>
          <cell r="N256">
            <v>0</v>
          </cell>
          <cell r="O256" t="str">
            <v>ALBERT SCHILLING GOMES</v>
          </cell>
          <cell r="P256"/>
        </row>
        <row r="257">
          <cell r="B257">
            <v>794</v>
          </cell>
          <cell r="C257" t="str">
            <v>PEDRO HENRIQUE MOURA PEREIRA</v>
          </cell>
          <cell r="D257">
            <v>6026.94</v>
          </cell>
          <cell r="E257" t="str">
            <v>GABRIELA CAMPOS COSTA BARBOSA</v>
          </cell>
          <cell r="F257" t="str">
            <v xml:space="preserve">DevOps </v>
          </cell>
          <cell r="G257" t="str">
            <v>Analista de sistemas</v>
          </cell>
          <cell r="H257">
            <v>0</v>
          </cell>
          <cell r="I257" t="str">
            <v/>
          </cell>
          <cell r="J257">
            <v>44105</v>
          </cell>
          <cell r="K257">
            <v>44239</v>
          </cell>
          <cell r="L257">
            <v>44256</v>
          </cell>
          <cell r="M257">
            <v>46387</v>
          </cell>
          <cell r="N257" t="str">
            <v>4</v>
          </cell>
          <cell r="O257" t="str">
            <v>GABRIELA CAMPOS COSTA BARBOSA</v>
          </cell>
          <cell r="P257"/>
        </row>
        <row r="258">
          <cell r="B258">
            <v>795</v>
          </cell>
          <cell r="C258" t="str">
            <v>ITALO YELTSIN MEDEIROS BRUNO</v>
          </cell>
          <cell r="D258">
            <v>15436</v>
          </cell>
          <cell r="E258" t="str">
            <v>ROMILDO FERREIRA LIMA JUNIOR</v>
          </cell>
          <cell r="F258" t="str">
            <v xml:space="preserve">Desenvolvedor </v>
          </cell>
          <cell r="G258" t="str">
            <v>Analista de sistemas</v>
          </cell>
          <cell r="H258">
            <v>22</v>
          </cell>
          <cell r="I258" t="str">
            <v>Sênior</v>
          </cell>
          <cell r="J258">
            <v>44105</v>
          </cell>
          <cell r="K258" t="str">
            <v/>
          </cell>
          <cell r="L258" t="str">
            <v/>
          </cell>
          <cell r="M258" t="str">
            <v/>
          </cell>
          <cell r="N258">
            <v>0</v>
          </cell>
          <cell r="O258" t="str">
            <v>BRENO BEZERRA DE CASTRO</v>
          </cell>
          <cell r="P258"/>
        </row>
        <row r="259">
          <cell r="B259">
            <v>796</v>
          </cell>
          <cell r="C259" t="str">
            <v>HENRIQUE MATIAS DE SOUZA</v>
          </cell>
          <cell r="D259">
            <v>8698</v>
          </cell>
          <cell r="E259" t="str">
            <v>ANA SOFIA CYSNEIROS MARCAL</v>
          </cell>
          <cell r="F259" t="str">
            <v xml:space="preserve">Líder Técnico </v>
          </cell>
          <cell r="G259" t="str">
            <v>Analista de sistemas</v>
          </cell>
          <cell r="H259">
            <v>0</v>
          </cell>
          <cell r="I259" t="str">
            <v/>
          </cell>
          <cell r="J259">
            <v>44105</v>
          </cell>
          <cell r="K259">
            <v>44986</v>
          </cell>
          <cell r="L259">
            <v>45017</v>
          </cell>
          <cell r="M259">
            <v>46387</v>
          </cell>
          <cell r="N259" t="str">
            <v>V</v>
          </cell>
          <cell r="O259" t="str">
            <v>BRUNA MARIA PEREIRA MAIA</v>
          </cell>
          <cell r="P259"/>
        </row>
        <row r="260">
          <cell r="B260">
            <v>797</v>
          </cell>
          <cell r="C260" t="str">
            <v>RODRIGO LUCAS SOARES</v>
          </cell>
          <cell r="D260">
            <v>5941</v>
          </cell>
          <cell r="E260" t="str">
            <v>ALBERT SCHILLING GOMES</v>
          </cell>
          <cell r="F260" t="str">
            <v xml:space="preserve">Desenvolvedor </v>
          </cell>
          <cell r="G260" t="str">
            <v>Analista de sistemas</v>
          </cell>
          <cell r="H260">
            <v>0</v>
          </cell>
          <cell r="I260" t="str">
            <v/>
          </cell>
          <cell r="J260">
            <v>44105</v>
          </cell>
          <cell r="K260">
            <v>45322</v>
          </cell>
          <cell r="L260">
            <v>45323</v>
          </cell>
          <cell r="M260">
            <v>46387</v>
          </cell>
          <cell r="N260" t="str">
            <v>4</v>
          </cell>
          <cell r="O260" t="str">
            <v>LIARA SOUSA MOTA</v>
          </cell>
          <cell r="P260"/>
        </row>
        <row r="261">
          <cell r="B261">
            <v>798</v>
          </cell>
          <cell r="C261" t="str">
            <v>FRANCISCO ANDERSON RIPARDO MACIEL</v>
          </cell>
          <cell r="D261">
            <v>5390</v>
          </cell>
          <cell r="E261" t="str">
            <v>EMANUELLE NOGUEIRA JUCA</v>
          </cell>
          <cell r="F261" t="str">
            <v xml:space="preserve">Quality Analyst </v>
          </cell>
          <cell r="G261" t="str">
            <v>Analista de sistemas</v>
          </cell>
          <cell r="H261">
            <v>10</v>
          </cell>
          <cell r="I261" t="str">
            <v>Júnior</v>
          </cell>
          <cell r="J261">
            <v>44109</v>
          </cell>
          <cell r="K261" t="str">
            <v/>
          </cell>
          <cell r="L261" t="str">
            <v/>
          </cell>
          <cell r="M261" t="str">
            <v/>
          </cell>
          <cell r="N261">
            <v>0</v>
          </cell>
          <cell r="O261" t="str">
            <v>MANOEL FABIO MARQUES DE SOUZA</v>
          </cell>
          <cell r="P261"/>
        </row>
        <row r="262">
          <cell r="B262">
            <v>799</v>
          </cell>
          <cell r="C262" t="str">
            <v>CAIO ESPINOLA FERREIRA</v>
          </cell>
          <cell r="D262">
            <v>5846.02</v>
          </cell>
          <cell r="E262" t="str">
            <v>ANA SOFIA CYSNEIROS MARCAL</v>
          </cell>
          <cell r="F262" t="str">
            <v xml:space="preserve">Quality Analyst </v>
          </cell>
          <cell r="G262" t="str">
            <v>Analista de sistemas</v>
          </cell>
          <cell r="H262">
            <v>0</v>
          </cell>
          <cell r="I262" t="str">
            <v/>
          </cell>
          <cell r="J262">
            <v>44109</v>
          </cell>
          <cell r="K262">
            <v>44225</v>
          </cell>
          <cell r="L262">
            <v>44228</v>
          </cell>
          <cell r="M262">
            <v>46387</v>
          </cell>
          <cell r="N262" t="str">
            <v>4</v>
          </cell>
          <cell r="O262" t="str">
            <v>ANA SOFIA CYSNEIROS MARCAL</v>
          </cell>
          <cell r="P262"/>
        </row>
        <row r="263">
          <cell r="B263">
            <v>801</v>
          </cell>
          <cell r="C263" t="str">
            <v>REBECCA DANTAS DE OLIVEIRA</v>
          </cell>
          <cell r="D263">
            <v>3823</v>
          </cell>
          <cell r="E263" t="str">
            <v>ANA SOFIA CYSNEIROS MARCAL</v>
          </cell>
          <cell r="F263" t="str">
            <v xml:space="preserve">UI/UX </v>
          </cell>
          <cell r="G263" t="str">
            <v>Analista de sistemas</v>
          </cell>
          <cell r="H263">
            <v>0</v>
          </cell>
          <cell r="I263" t="str">
            <v/>
          </cell>
          <cell r="J263">
            <v>44109</v>
          </cell>
          <cell r="K263">
            <v>44512</v>
          </cell>
          <cell r="L263">
            <v>44531</v>
          </cell>
          <cell r="M263">
            <v>46387</v>
          </cell>
          <cell r="N263" t="str">
            <v>4</v>
          </cell>
          <cell r="O263" t="str">
            <v>ANA SOFIA CYSNEIROS MARCAL</v>
          </cell>
          <cell r="P263"/>
        </row>
        <row r="264">
          <cell r="B264">
            <v>802</v>
          </cell>
          <cell r="C264" t="str">
            <v>BRUNO REGES DE OLIVEIRA</v>
          </cell>
          <cell r="D264">
            <v>5390</v>
          </cell>
          <cell r="E264" t="str">
            <v>ROMILDO FERREIRA LIMA JUNIOR</v>
          </cell>
          <cell r="F264" t="str">
            <v xml:space="preserve">Desenvolvedor </v>
          </cell>
          <cell r="G264" t="str">
            <v>Analista de sistemas</v>
          </cell>
          <cell r="H264">
            <v>10</v>
          </cell>
          <cell r="I264" t="str">
            <v>Júnior</v>
          </cell>
          <cell r="J264">
            <v>44112</v>
          </cell>
          <cell r="K264">
            <v>45747</v>
          </cell>
          <cell r="L264">
            <v>45748</v>
          </cell>
          <cell r="M264">
            <v>46387</v>
          </cell>
          <cell r="N264" t="str">
            <v>4</v>
          </cell>
          <cell r="O264" t="str">
            <v>FRANCISCO DIONE DE SOUSA AMANCIO</v>
          </cell>
          <cell r="P264"/>
        </row>
        <row r="265">
          <cell r="B265">
            <v>803</v>
          </cell>
          <cell r="C265" t="str">
            <v>LUCAS MAGALHAES DO NASCIMENTO</v>
          </cell>
          <cell r="D265">
            <v>4649</v>
          </cell>
          <cell r="E265" t="str">
            <v>ALBERT SCHILLING GOMES</v>
          </cell>
          <cell r="F265" t="str">
            <v xml:space="preserve">Desenvolvedor </v>
          </cell>
          <cell r="G265" t="str">
            <v>Analista de sistemas</v>
          </cell>
          <cell r="H265">
            <v>0</v>
          </cell>
          <cell r="I265" t="str">
            <v/>
          </cell>
          <cell r="J265">
            <v>44117</v>
          </cell>
          <cell r="K265">
            <v>44953</v>
          </cell>
          <cell r="L265">
            <v>44958</v>
          </cell>
          <cell r="M265">
            <v>46387</v>
          </cell>
          <cell r="N265" t="str">
            <v>4</v>
          </cell>
          <cell r="O265" t="str">
            <v>CAETANO TORRES GOUVEIA NETO</v>
          </cell>
          <cell r="P265"/>
        </row>
        <row r="266">
          <cell r="B266">
            <v>804</v>
          </cell>
          <cell r="C266" t="str">
            <v>CLARA DE VASCONCELOS LOPES</v>
          </cell>
          <cell r="D266">
            <v>7176</v>
          </cell>
          <cell r="E266" t="str">
            <v>LUIZ ALVES DE LIMA NETO</v>
          </cell>
          <cell r="F266" t="str">
            <v xml:space="preserve">Quality Analyst </v>
          </cell>
          <cell r="G266" t="str">
            <v>Analista de sistemas</v>
          </cell>
          <cell r="H266">
            <v>13</v>
          </cell>
          <cell r="I266" t="str">
            <v>Pleno</v>
          </cell>
          <cell r="J266">
            <v>44117</v>
          </cell>
          <cell r="K266" t="str">
            <v/>
          </cell>
          <cell r="L266" t="str">
            <v/>
          </cell>
          <cell r="M266" t="str">
            <v/>
          </cell>
          <cell r="N266">
            <v>0</v>
          </cell>
          <cell r="O266" t="str">
            <v>DEBORA CARREIRO ALVES</v>
          </cell>
          <cell r="P266"/>
        </row>
        <row r="267">
          <cell r="B267">
            <v>805</v>
          </cell>
          <cell r="C267" t="str">
            <v>ALAN SIDNEY DO NASCIMENTO VASCONCELOS</v>
          </cell>
          <cell r="D267">
            <v>12253</v>
          </cell>
          <cell r="E267" t="str">
            <v>EMANUELLE NOGUEIRA JUCA</v>
          </cell>
          <cell r="F267" t="str">
            <v xml:space="preserve">Desenvolvedor </v>
          </cell>
          <cell r="G267" t="str">
            <v>Analista de sistemas</v>
          </cell>
          <cell r="H267">
            <v>19</v>
          </cell>
          <cell r="I267" t="str">
            <v>Sênior</v>
          </cell>
          <cell r="J267">
            <v>44117</v>
          </cell>
          <cell r="K267" t="str">
            <v/>
          </cell>
          <cell r="L267" t="str">
            <v/>
          </cell>
          <cell r="M267" t="str">
            <v/>
          </cell>
          <cell r="N267">
            <v>0</v>
          </cell>
          <cell r="O267" t="str">
            <v>VIRGINIA KELLY DE MOURA CARVALHO MESQUITA</v>
          </cell>
          <cell r="P267"/>
        </row>
        <row r="268">
          <cell r="B268">
            <v>806</v>
          </cell>
          <cell r="C268" t="str">
            <v>JARELIO GOMES DA SILVA FILHO</v>
          </cell>
          <cell r="D268">
            <v>3475</v>
          </cell>
          <cell r="E268" t="str">
            <v>ALBERT SCHILLING GOMES</v>
          </cell>
          <cell r="F268" t="str">
            <v xml:space="preserve">Desenvolvedor </v>
          </cell>
          <cell r="G268" t="str">
            <v>Analista de sistemas</v>
          </cell>
          <cell r="H268">
            <v>0</v>
          </cell>
          <cell r="I268" t="str">
            <v/>
          </cell>
          <cell r="J268">
            <v>44117</v>
          </cell>
          <cell r="K268">
            <v>44470</v>
          </cell>
          <cell r="L268">
            <v>44501</v>
          </cell>
          <cell r="M268">
            <v>46387</v>
          </cell>
          <cell r="N268" t="str">
            <v>4</v>
          </cell>
          <cell r="O268" t="str">
            <v>ALBERT SCHILLING GOMES</v>
          </cell>
          <cell r="P268"/>
        </row>
        <row r="269">
          <cell r="B269">
            <v>807</v>
          </cell>
          <cell r="C269" t="str">
            <v>CICERO LEITE GADELHA</v>
          </cell>
          <cell r="D269">
            <v>13846</v>
          </cell>
          <cell r="E269" t="str">
            <v>ALBERT SCHILLING GOMES</v>
          </cell>
          <cell r="F269" t="str">
            <v xml:space="preserve">DevOps </v>
          </cell>
          <cell r="G269" t="str">
            <v>Analista de sistemas</v>
          </cell>
          <cell r="H269">
            <v>0</v>
          </cell>
          <cell r="I269" t="str">
            <v/>
          </cell>
          <cell r="J269">
            <v>44117</v>
          </cell>
          <cell r="K269">
            <v>44756</v>
          </cell>
          <cell r="L269">
            <v>44774</v>
          </cell>
          <cell r="M269">
            <v>46387</v>
          </cell>
          <cell r="N269" t="str">
            <v>4</v>
          </cell>
          <cell r="O269" t="str">
            <v>UYARA REGIA PEREIRA GOMES</v>
          </cell>
          <cell r="P269"/>
        </row>
        <row r="270">
          <cell r="B270">
            <v>808</v>
          </cell>
          <cell r="C270" t="str">
            <v>JOSE MARIA BEZERRA JUNIOR</v>
          </cell>
          <cell r="D270">
            <v>8852</v>
          </cell>
          <cell r="E270" t="str">
            <v>ALBERT SCHILLING GOMES</v>
          </cell>
          <cell r="F270" t="str">
            <v xml:space="preserve">Desenvolvedor </v>
          </cell>
          <cell r="G270" t="str">
            <v>Analista de sistemas</v>
          </cell>
          <cell r="H270">
            <v>0</v>
          </cell>
          <cell r="I270" t="str">
            <v/>
          </cell>
          <cell r="J270">
            <v>44119</v>
          </cell>
          <cell r="K270">
            <v>44323</v>
          </cell>
          <cell r="L270">
            <v>44348</v>
          </cell>
          <cell r="M270">
            <v>46387</v>
          </cell>
          <cell r="N270" t="str">
            <v>4</v>
          </cell>
          <cell r="O270" t="str">
            <v>ALBERT SCHILLING GOMES</v>
          </cell>
          <cell r="P270"/>
        </row>
        <row r="271">
          <cell r="B271">
            <v>809</v>
          </cell>
          <cell r="C271" t="str">
            <v>CONCEICAO LAIS FLORIANO ROSA</v>
          </cell>
          <cell r="D271">
            <v>4674.68</v>
          </cell>
          <cell r="E271" t="str">
            <v>ALBERT SCHILLING GOMES</v>
          </cell>
          <cell r="F271" t="str">
            <v>Analista de qualidade</v>
          </cell>
          <cell r="G271" t="str">
            <v>Analista de sistemas</v>
          </cell>
          <cell r="H271">
            <v>0</v>
          </cell>
          <cell r="I271" t="str">
            <v/>
          </cell>
          <cell r="J271">
            <v>44123</v>
          </cell>
          <cell r="K271">
            <v>44270</v>
          </cell>
          <cell r="L271">
            <v>44287</v>
          </cell>
          <cell r="M271">
            <v>46387</v>
          </cell>
          <cell r="N271" t="str">
            <v>4</v>
          </cell>
          <cell r="O271" t="str">
            <v>ALBERT SCHILLING GOMES</v>
          </cell>
          <cell r="P271"/>
        </row>
        <row r="272">
          <cell r="B272">
            <v>810</v>
          </cell>
          <cell r="C272" t="str">
            <v>FRANCISCO EDIGLEISON DA SILVA BARBOSA</v>
          </cell>
          <cell r="D272">
            <v>8196</v>
          </cell>
          <cell r="E272" t="str">
            <v>ALBERT SCHILLING GOMES</v>
          </cell>
          <cell r="F272" t="str">
            <v>Analista de qualidade</v>
          </cell>
          <cell r="G272" t="str">
            <v>Analista de sistemas</v>
          </cell>
          <cell r="H272">
            <v>0</v>
          </cell>
          <cell r="I272" t="str">
            <v/>
          </cell>
          <cell r="J272">
            <v>44123</v>
          </cell>
          <cell r="K272">
            <v>44371</v>
          </cell>
          <cell r="L272">
            <v>44378</v>
          </cell>
          <cell r="M272">
            <v>46387</v>
          </cell>
          <cell r="N272" t="str">
            <v>4</v>
          </cell>
          <cell r="O272" t="str">
            <v>ALBERT SCHILLING GOMES</v>
          </cell>
          <cell r="P272"/>
        </row>
        <row r="273">
          <cell r="B273">
            <v>811</v>
          </cell>
          <cell r="C273" t="str">
            <v>ROSELI DA ROCHA BARBOSA</v>
          </cell>
          <cell r="D273">
            <v>8682</v>
          </cell>
          <cell r="E273" t="str">
            <v>ANA SOFIA CYSNEIROS MARCAL</v>
          </cell>
          <cell r="F273" t="str">
            <v xml:space="preserve">Desenvolvedor </v>
          </cell>
          <cell r="G273" t="str">
            <v>Analista de sistemas</v>
          </cell>
          <cell r="H273">
            <v>15</v>
          </cell>
          <cell r="I273" t="str">
            <v>Pleno</v>
          </cell>
          <cell r="J273">
            <v>44123</v>
          </cell>
          <cell r="K273" t="str">
            <v/>
          </cell>
          <cell r="L273" t="str">
            <v/>
          </cell>
          <cell r="M273" t="str">
            <v/>
          </cell>
          <cell r="N273">
            <v>0</v>
          </cell>
          <cell r="O273" t="str">
            <v>JOAO RICARDO DOS SANTOS GONCALVES</v>
          </cell>
          <cell r="P273"/>
        </row>
        <row r="274">
          <cell r="B274">
            <v>812</v>
          </cell>
          <cell r="C274" t="str">
            <v>ITALO BRUNO RODRIGUES TEIXEIRA</v>
          </cell>
          <cell r="D274">
            <v>6842.32</v>
          </cell>
          <cell r="E274" t="str">
            <v>ALBERT SCHILLING GOMES</v>
          </cell>
          <cell r="F274" t="str">
            <v xml:space="preserve">Desenvolvedor </v>
          </cell>
          <cell r="G274" t="str">
            <v>Analista de sistemas</v>
          </cell>
          <cell r="H274">
            <v>0</v>
          </cell>
          <cell r="I274" t="str">
            <v/>
          </cell>
          <cell r="J274">
            <v>44123</v>
          </cell>
          <cell r="K274">
            <v>44309</v>
          </cell>
          <cell r="L274">
            <v>44317</v>
          </cell>
          <cell r="M274">
            <v>46387</v>
          </cell>
          <cell r="N274" t="str">
            <v>4</v>
          </cell>
          <cell r="O274" t="str">
            <v>ALBERT SCHILLING GOMES</v>
          </cell>
          <cell r="P274"/>
        </row>
        <row r="275">
          <cell r="B275">
            <v>813</v>
          </cell>
          <cell r="C275" t="str">
            <v>NILTON PEDRO DA SILVA JUNIOR</v>
          </cell>
          <cell r="D275">
            <v>7488</v>
          </cell>
          <cell r="E275" t="str">
            <v>ANA SOFIA CYSNEIROS MARCAL</v>
          </cell>
          <cell r="F275" t="str">
            <v xml:space="preserve">Product Owner </v>
          </cell>
          <cell r="G275" t="str">
            <v>Analista de sistemas</v>
          </cell>
          <cell r="H275">
            <v>0</v>
          </cell>
          <cell r="I275" t="str">
            <v/>
          </cell>
          <cell r="J275">
            <v>44123</v>
          </cell>
          <cell r="K275">
            <v>44981</v>
          </cell>
          <cell r="L275">
            <v>44986</v>
          </cell>
          <cell r="M275">
            <v>46387</v>
          </cell>
          <cell r="N275" t="str">
            <v>4</v>
          </cell>
          <cell r="O275" t="str">
            <v>JOAO RICARDO DOS SANTOS GONCALVES</v>
          </cell>
          <cell r="P275"/>
        </row>
        <row r="276">
          <cell r="B276">
            <v>814</v>
          </cell>
          <cell r="C276" t="str">
            <v>JEAN MICHELL DE SOUZA BERNARDO</v>
          </cell>
          <cell r="D276">
            <v>9549</v>
          </cell>
          <cell r="E276" t="str">
            <v>ROMILDO FERREIRA LIMA JUNIOR</v>
          </cell>
          <cell r="F276" t="str">
            <v xml:space="preserve">Desenvolvedor </v>
          </cell>
          <cell r="G276" t="str">
            <v>Analista de sistemas</v>
          </cell>
          <cell r="H276">
            <v>16</v>
          </cell>
          <cell r="I276" t="str">
            <v>Pleno</v>
          </cell>
          <cell r="J276">
            <v>44126</v>
          </cell>
          <cell r="K276" t="str">
            <v/>
          </cell>
          <cell r="L276" t="str">
            <v/>
          </cell>
          <cell r="M276" t="str">
            <v/>
          </cell>
          <cell r="N276">
            <v>0</v>
          </cell>
          <cell r="O276" t="str">
            <v>MARIANA RODRIGUES DA SILVA</v>
          </cell>
          <cell r="P276"/>
        </row>
        <row r="277">
          <cell r="B277">
            <v>815</v>
          </cell>
          <cell r="C277" t="str">
            <v>ANDERSON DE OLIVEIRA CANDIDO</v>
          </cell>
          <cell r="D277">
            <v>10325</v>
          </cell>
          <cell r="E277" t="str">
            <v>ANA SOFIA CYSNEIROS MARCAL</v>
          </cell>
          <cell r="F277" t="str">
            <v xml:space="preserve">Desenvolvedor </v>
          </cell>
          <cell r="G277" t="str">
            <v>Analista de sistemas</v>
          </cell>
          <cell r="H277">
            <v>0</v>
          </cell>
          <cell r="I277" t="str">
            <v/>
          </cell>
          <cell r="J277">
            <v>44126</v>
          </cell>
          <cell r="K277">
            <v>44344</v>
          </cell>
          <cell r="L277">
            <v>44348</v>
          </cell>
          <cell r="M277">
            <v>46387</v>
          </cell>
          <cell r="N277" t="str">
            <v>4</v>
          </cell>
          <cell r="O277" t="str">
            <v>ANA SOFIA CYSNEIROS MARCAL</v>
          </cell>
          <cell r="P277"/>
        </row>
        <row r="278">
          <cell r="B278">
            <v>816</v>
          </cell>
          <cell r="C278" t="str">
            <v>ISAC MOURA GOMES</v>
          </cell>
          <cell r="D278">
            <v>2319.12</v>
          </cell>
          <cell r="E278" t="str">
            <v>ANA SOFIA CYSNEIROS MARCAL</v>
          </cell>
          <cell r="F278" t="str">
            <v xml:space="preserve">Desenvolvedor </v>
          </cell>
          <cell r="G278" t="str">
            <v>Analista de sistemas</v>
          </cell>
          <cell r="H278">
            <v>0</v>
          </cell>
          <cell r="I278" t="str">
            <v/>
          </cell>
          <cell r="J278">
            <v>44126</v>
          </cell>
          <cell r="K278">
            <v>44287</v>
          </cell>
          <cell r="L278">
            <v>44317</v>
          </cell>
          <cell r="M278">
            <v>46387</v>
          </cell>
          <cell r="N278" t="str">
            <v>4</v>
          </cell>
          <cell r="O278" t="str">
            <v>ANA SOFIA CYSNEIROS MARCAL</v>
          </cell>
          <cell r="P278"/>
        </row>
        <row r="279">
          <cell r="B279">
            <v>817</v>
          </cell>
          <cell r="C279" t="str">
            <v>LUCAS LIMA DA COSTA</v>
          </cell>
          <cell r="D279">
            <v>6830</v>
          </cell>
          <cell r="E279" t="str">
            <v>ANA SOFIA CYSNEIROS MARCAL</v>
          </cell>
          <cell r="F279" t="str">
            <v xml:space="preserve">Desenvolvedor </v>
          </cell>
          <cell r="G279" t="str">
            <v>Analista de sistemas</v>
          </cell>
          <cell r="H279">
            <v>0</v>
          </cell>
          <cell r="I279" t="str">
            <v/>
          </cell>
          <cell r="J279">
            <v>44126</v>
          </cell>
          <cell r="K279">
            <v>45706</v>
          </cell>
          <cell r="L279">
            <v>45717</v>
          </cell>
          <cell r="M279">
            <v>46387</v>
          </cell>
          <cell r="N279" t="str">
            <v>4</v>
          </cell>
          <cell r="O279" t="str">
            <v>LUIZ AUGEANE RICARDO DE MELO</v>
          </cell>
          <cell r="P279"/>
        </row>
        <row r="280">
          <cell r="B280">
            <v>818</v>
          </cell>
          <cell r="C280" t="str">
            <v>ROBSON ROCHA CARVALHO</v>
          </cell>
          <cell r="D280">
            <v>5598</v>
          </cell>
          <cell r="E280" t="str">
            <v>ALBERT SCHILLING GOMES</v>
          </cell>
          <cell r="F280" t="str">
            <v xml:space="preserve">Desenvolvedor </v>
          </cell>
          <cell r="G280" t="str">
            <v>Analista de sistemas</v>
          </cell>
          <cell r="H280">
            <v>0</v>
          </cell>
          <cell r="I280" t="str">
            <v/>
          </cell>
          <cell r="J280">
            <v>44126</v>
          </cell>
          <cell r="K280">
            <v>44351</v>
          </cell>
          <cell r="L280">
            <v>44378</v>
          </cell>
          <cell r="M280">
            <v>46387</v>
          </cell>
          <cell r="N280" t="str">
            <v>4</v>
          </cell>
          <cell r="O280" t="str">
            <v>ALBERT SCHILLING GOMES</v>
          </cell>
          <cell r="P280"/>
        </row>
        <row r="281">
          <cell r="B281">
            <v>819</v>
          </cell>
          <cell r="C281" t="str">
            <v>JOAO LEVY CRISTIAN DOS ANJOS</v>
          </cell>
          <cell r="D281">
            <v>5598</v>
          </cell>
          <cell r="E281" t="str">
            <v>ALBERT SCHILLING GOMES</v>
          </cell>
          <cell r="F281" t="str">
            <v xml:space="preserve">Desenvolvedor </v>
          </cell>
          <cell r="G281" t="str">
            <v>Analista de sistemas</v>
          </cell>
          <cell r="H281">
            <v>0</v>
          </cell>
          <cell r="I281" t="str">
            <v/>
          </cell>
          <cell r="J281">
            <v>44130</v>
          </cell>
          <cell r="K281">
            <v>44505</v>
          </cell>
          <cell r="L281">
            <v>44531</v>
          </cell>
          <cell r="M281">
            <v>46387</v>
          </cell>
          <cell r="N281" t="str">
            <v>4</v>
          </cell>
          <cell r="O281" t="str">
            <v>ALBERT SCHILLING GOMES</v>
          </cell>
          <cell r="P281"/>
        </row>
        <row r="282">
          <cell r="B282">
            <v>820</v>
          </cell>
          <cell r="C282" t="str">
            <v>JOSELITO VIVEIROS NOGUEIRA FILHO</v>
          </cell>
          <cell r="D282">
            <v>6021.5</v>
          </cell>
          <cell r="E282" t="str">
            <v>ALBERT SCHILLING GOMES</v>
          </cell>
          <cell r="F282" t="str">
            <v xml:space="preserve">Desenvolvedor </v>
          </cell>
          <cell r="G282" t="str">
            <v>Analista de sistemas</v>
          </cell>
          <cell r="H282">
            <v>0</v>
          </cell>
          <cell r="I282" t="str">
            <v/>
          </cell>
          <cell r="J282">
            <v>44130</v>
          </cell>
          <cell r="K282">
            <v>44564</v>
          </cell>
          <cell r="L282">
            <v>44593</v>
          </cell>
          <cell r="M282">
            <v>46387</v>
          </cell>
          <cell r="N282" t="str">
            <v>4</v>
          </cell>
          <cell r="O282" t="str">
            <v>ALBERT SCHILLING GOMES</v>
          </cell>
          <cell r="P282"/>
        </row>
        <row r="283">
          <cell r="B283">
            <v>821</v>
          </cell>
          <cell r="C283" t="str">
            <v>JOSE DIEGO NASCIMENTO RUFINO</v>
          </cell>
          <cell r="D283">
            <v>7894</v>
          </cell>
          <cell r="E283" t="str">
            <v>ROMILDO FERREIRA LIMA JUNIOR</v>
          </cell>
          <cell r="F283" t="str">
            <v xml:space="preserve">Desenvolvedor </v>
          </cell>
          <cell r="G283" t="str">
            <v>Analista de sistemas</v>
          </cell>
          <cell r="H283">
            <v>14</v>
          </cell>
          <cell r="I283" t="str">
            <v>Pleno</v>
          </cell>
          <cell r="J283">
            <v>44130</v>
          </cell>
          <cell r="K283" t="str">
            <v/>
          </cell>
          <cell r="L283" t="str">
            <v/>
          </cell>
          <cell r="M283" t="str">
            <v/>
          </cell>
          <cell r="N283">
            <v>0</v>
          </cell>
          <cell r="O283" t="str">
            <v>NATHALIA SANTIAGO VASCONCELOS</v>
          </cell>
          <cell r="P283"/>
        </row>
        <row r="284">
          <cell r="B284">
            <v>822</v>
          </cell>
          <cell r="C284" t="str">
            <v>VANESSA PINTO ESTEVES</v>
          </cell>
          <cell r="D284">
            <v>3823</v>
          </cell>
          <cell r="E284" t="str">
            <v>ANA SOFIA CYSNEIROS MARCAL</v>
          </cell>
          <cell r="F284" t="str">
            <v xml:space="preserve">Quality Analyst </v>
          </cell>
          <cell r="G284" t="str">
            <v>Analista de sistemas</v>
          </cell>
          <cell r="H284">
            <v>0</v>
          </cell>
          <cell r="I284" t="str">
            <v/>
          </cell>
          <cell r="J284">
            <v>44130</v>
          </cell>
          <cell r="K284">
            <v>44400</v>
          </cell>
          <cell r="L284">
            <v>44409</v>
          </cell>
          <cell r="M284">
            <v>46387</v>
          </cell>
          <cell r="N284" t="str">
            <v>4</v>
          </cell>
          <cell r="O284" t="str">
            <v>ANA SOFIA CYSNEIROS MARCAL</v>
          </cell>
          <cell r="P284"/>
        </row>
        <row r="285">
          <cell r="B285">
            <v>823</v>
          </cell>
          <cell r="C285" t="str">
            <v>REBECA FONSECA DO NASCIMENTO</v>
          </cell>
          <cell r="D285">
            <v>9549</v>
          </cell>
          <cell r="E285" t="str">
            <v>EMANUELLE NOGUEIRA JUCA</v>
          </cell>
          <cell r="F285" t="str">
            <v xml:space="preserve">Quality Analyst </v>
          </cell>
          <cell r="G285" t="str">
            <v>Analista de sistemas</v>
          </cell>
          <cell r="H285">
            <v>16</v>
          </cell>
          <cell r="I285" t="str">
            <v>Pleno</v>
          </cell>
          <cell r="J285">
            <v>44130</v>
          </cell>
          <cell r="K285" t="str">
            <v/>
          </cell>
          <cell r="L285" t="str">
            <v/>
          </cell>
          <cell r="M285" t="str">
            <v/>
          </cell>
          <cell r="N285">
            <v>0</v>
          </cell>
          <cell r="O285" t="str">
            <v>VIRGINIA KELLY DE MOURA CARVALHO MESQUITA</v>
          </cell>
          <cell r="P285"/>
        </row>
        <row r="286">
          <cell r="B286">
            <v>824</v>
          </cell>
          <cell r="C286" t="str">
            <v>PEDRO ALEXANDRE ESTEVAO DIAS</v>
          </cell>
          <cell r="D286">
            <v>5598</v>
          </cell>
          <cell r="E286" t="str">
            <v>ALBERT SCHILLING GOMES</v>
          </cell>
          <cell r="F286" t="str">
            <v xml:space="preserve">Desenvolvedor </v>
          </cell>
          <cell r="G286" t="str">
            <v>Analista de sistemas</v>
          </cell>
          <cell r="H286">
            <v>0</v>
          </cell>
          <cell r="I286" t="str">
            <v/>
          </cell>
          <cell r="J286">
            <v>44138</v>
          </cell>
          <cell r="K286">
            <v>44603</v>
          </cell>
          <cell r="L286">
            <v>44621</v>
          </cell>
          <cell r="M286">
            <v>46387</v>
          </cell>
          <cell r="N286" t="str">
            <v>4</v>
          </cell>
          <cell r="O286" t="str">
            <v>ANDRE VICTOR MOURA BEZERRA</v>
          </cell>
          <cell r="P286"/>
        </row>
        <row r="287">
          <cell r="B287">
            <v>825</v>
          </cell>
          <cell r="C287" t="str">
            <v>MARTINA AGUIAR SARAIVA</v>
          </cell>
          <cell r="D287">
            <v>16053</v>
          </cell>
          <cell r="E287" t="str">
            <v>ROMILDO FERREIRA LIMA JUNIOR</v>
          </cell>
          <cell r="F287" t="str">
            <v xml:space="preserve">Gerente de Programa </v>
          </cell>
          <cell r="G287" t="str">
            <v>Gerente de projetos de TI</v>
          </cell>
          <cell r="H287">
            <v>23</v>
          </cell>
          <cell r="I287" t="str">
            <v>Especialista</v>
          </cell>
          <cell r="J287">
            <v>44138</v>
          </cell>
          <cell r="K287" t="str">
            <v/>
          </cell>
          <cell r="L287" t="str">
            <v/>
          </cell>
          <cell r="M287" t="str">
            <v/>
          </cell>
          <cell r="N287">
            <v>0</v>
          </cell>
          <cell r="O287" t="str">
            <v>ROMILDO FERREIRA LIMA JUNIOR</v>
          </cell>
          <cell r="P287"/>
        </row>
        <row r="288">
          <cell r="B288">
            <v>826</v>
          </cell>
          <cell r="C288" t="str">
            <v>RAYANE MENDES ROCHA</v>
          </cell>
          <cell r="D288">
            <v>11346</v>
          </cell>
          <cell r="E288" t="str">
            <v>ANA SOFIA CYSNEIROS MARCAL</v>
          </cell>
          <cell r="F288" t="str">
            <v xml:space="preserve">Product Owner </v>
          </cell>
          <cell r="G288" t="str">
            <v>Analista de sistemas</v>
          </cell>
          <cell r="H288">
            <v>18</v>
          </cell>
          <cell r="I288" t="str">
            <v>Sênior</v>
          </cell>
          <cell r="J288">
            <v>44138</v>
          </cell>
          <cell r="K288" t="str">
            <v/>
          </cell>
          <cell r="L288" t="str">
            <v/>
          </cell>
          <cell r="M288" t="str">
            <v/>
          </cell>
          <cell r="N288">
            <v>0</v>
          </cell>
          <cell r="O288" t="str">
            <v>ALANNA DA CUNHA MALTEZ E SOUZA</v>
          </cell>
          <cell r="P288"/>
        </row>
        <row r="289">
          <cell r="B289">
            <v>827</v>
          </cell>
          <cell r="C289" t="str">
            <v>WANIALDO EDUARDO DE LIMA DA SILVA</v>
          </cell>
          <cell r="D289">
            <v>12253</v>
          </cell>
          <cell r="E289" t="str">
            <v>ROMILDO FERREIRA LIMA JUNIOR</v>
          </cell>
          <cell r="F289" t="str">
            <v xml:space="preserve">Líder Técnico </v>
          </cell>
          <cell r="G289" t="str">
            <v>Analista de sistemas</v>
          </cell>
          <cell r="H289">
            <v>19</v>
          </cell>
          <cell r="I289" t="str">
            <v>Sênior</v>
          </cell>
          <cell r="J289">
            <v>44138</v>
          </cell>
          <cell r="K289" t="str">
            <v/>
          </cell>
          <cell r="L289" t="str">
            <v/>
          </cell>
          <cell r="M289" t="str">
            <v/>
          </cell>
          <cell r="N289">
            <v>0</v>
          </cell>
          <cell r="O289" t="str">
            <v>TALES COSTA BARRETO</v>
          </cell>
          <cell r="P289"/>
        </row>
        <row r="290">
          <cell r="B290">
            <v>828</v>
          </cell>
          <cell r="C290" t="str">
            <v>RUI DE ALENCAR FROTA</v>
          </cell>
          <cell r="D290">
            <v>7894</v>
          </cell>
          <cell r="E290" t="str">
            <v>ROMILDO FERREIRA LIMA JUNIOR</v>
          </cell>
          <cell r="F290" t="str">
            <v xml:space="preserve">Desenvolvedor </v>
          </cell>
          <cell r="G290" t="str">
            <v>Analista de sistemas</v>
          </cell>
          <cell r="H290">
            <v>14</v>
          </cell>
          <cell r="I290" t="str">
            <v>Pleno</v>
          </cell>
          <cell r="J290">
            <v>44138</v>
          </cell>
          <cell r="K290" t="str">
            <v/>
          </cell>
          <cell r="L290" t="str">
            <v/>
          </cell>
          <cell r="M290" t="str">
            <v/>
          </cell>
          <cell r="N290">
            <v>0</v>
          </cell>
          <cell r="O290" t="str">
            <v>JOSE SAMUEL MONTENEGRO SANTIAGO</v>
          </cell>
          <cell r="P290"/>
        </row>
        <row r="291">
          <cell r="B291">
            <v>829</v>
          </cell>
          <cell r="C291" t="str">
            <v>ANDERSON ALVES DE CARVALHO AGUIAR</v>
          </cell>
          <cell r="D291">
            <v>6774</v>
          </cell>
          <cell r="E291" t="str">
            <v>ALBERT SCHILLING GOMES</v>
          </cell>
          <cell r="F291" t="str">
            <v xml:space="preserve">Quality Analyst </v>
          </cell>
          <cell r="G291" t="str">
            <v>Analista de sistemas</v>
          </cell>
          <cell r="H291">
            <v>0</v>
          </cell>
          <cell r="I291" t="str">
            <v/>
          </cell>
          <cell r="J291">
            <v>44138</v>
          </cell>
          <cell r="K291">
            <v>44516</v>
          </cell>
          <cell r="L291">
            <v>44531</v>
          </cell>
          <cell r="M291">
            <v>46387</v>
          </cell>
          <cell r="N291" t="str">
            <v>4</v>
          </cell>
          <cell r="O291" t="str">
            <v>ALBERT SCHILLING GOMES</v>
          </cell>
          <cell r="P291"/>
        </row>
        <row r="292">
          <cell r="B292">
            <v>830</v>
          </cell>
          <cell r="C292" t="str">
            <v>MARCELO GONDIM MARQUES</v>
          </cell>
          <cell r="D292">
            <v>7189</v>
          </cell>
          <cell r="E292" t="str">
            <v>ALBERT SCHILLING GOMES</v>
          </cell>
          <cell r="F292" t="str">
            <v xml:space="preserve">DevOps </v>
          </cell>
          <cell r="G292" t="str">
            <v>Analista de sistemas</v>
          </cell>
          <cell r="H292">
            <v>0</v>
          </cell>
          <cell r="I292" t="str">
            <v/>
          </cell>
          <cell r="J292">
            <v>44138</v>
          </cell>
          <cell r="K292">
            <v>45149</v>
          </cell>
          <cell r="L292">
            <v>45170</v>
          </cell>
          <cell r="M292">
            <v>46387</v>
          </cell>
          <cell r="N292" t="str">
            <v>2</v>
          </cell>
          <cell r="O292" t="str">
            <v>NATHALIA SANTIAGO VASCONCELOS</v>
          </cell>
          <cell r="P292"/>
        </row>
        <row r="293">
          <cell r="B293">
            <v>831</v>
          </cell>
          <cell r="C293" t="str">
            <v>DANIEL ALVES DE MACEDO</v>
          </cell>
          <cell r="D293">
            <v>3521</v>
          </cell>
          <cell r="E293" t="str">
            <v>GABRIELA TELLES DE SOUZA</v>
          </cell>
          <cell r="F293" t="str">
            <v>Assistente administrativo</v>
          </cell>
          <cell r="G293" t="str">
            <v>Assistente administrativo</v>
          </cell>
          <cell r="H293">
            <v>6</v>
          </cell>
          <cell r="I293" t="str">
            <v>Assistente</v>
          </cell>
          <cell r="J293">
            <v>44139</v>
          </cell>
          <cell r="K293" t="str">
            <v/>
          </cell>
          <cell r="L293" t="str">
            <v/>
          </cell>
          <cell r="M293" t="str">
            <v/>
          </cell>
          <cell r="N293">
            <v>0</v>
          </cell>
          <cell r="O293" t="str">
            <v>JULIANE CASTRO OLIVEIRA</v>
          </cell>
          <cell r="P293"/>
        </row>
        <row r="294">
          <cell r="B294">
            <v>832</v>
          </cell>
          <cell r="C294" t="str">
            <v>JORGE LUCAS ROCHA ARAUJO</v>
          </cell>
          <cell r="D294">
            <v>5598</v>
          </cell>
          <cell r="E294" t="str">
            <v>ANA SOFIA CYSNEIROS MARCAL</v>
          </cell>
          <cell r="F294" t="str">
            <v xml:space="preserve">Desenvolvedor </v>
          </cell>
          <cell r="G294" t="str">
            <v>Analista de sistemas</v>
          </cell>
          <cell r="H294">
            <v>0</v>
          </cell>
          <cell r="I294" t="str">
            <v/>
          </cell>
          <cell r="J294">
            <v>44144</v>
          </cell>
          <cell r="K294">
            <v>44386</v>
          </cell>
          <cell r="L294">
            <v>44409</v>
          </cell>
          <cell r="M294">
            <v>46387</v>
          </cell>
          <cell r="N294" t="str">
            <v>4</v>
          </cell>
          <cell r="O294" t="str">
            <v>ANA SOFIA CYSNEIROS MARCAL</v>
          </cell>
          <cell r="P294"/>
        </row>
        <row r="295">
          <cell r="B295">
            <v>833</v>
          </cell>
          <cell r="C295" t="str">
            <v>RICARDO DE SOUZA LUCAS</v>
          </cell>
          <cell r="D295">
            <v>5598</v>
          </cell>
          <cell r="E295" t="str">
            <v>ANA SOFIA CYSNEIROS MARCAL</v>
          </cell>
          <cell r="F295" t="str">
            <v xml:space="preserve">Desenvolvedor </v>
          </cell>
          <cell r="G295" t="str">
            <v>Analista de sistemas</v>
          </cell>
          <cell r="H295">
            <v>0</v>
          </cell>
          <cell r="I295" t="str">
            <v/>
          </cell>
          <cell r="J295">
            <v>44144</v>
          </cell>
          <cell r="K295">
            <v>44533</v>
          </cell>
          <cell r="L295">
            <v>44562</v>
          </cell>
          <cell r="M295">
            <v>46387</v>
          </cell>
          <cell r="N295" t="str">
            <v>4</v>
          </cell>
          <cell r="O295" t="str">
            <v>ANA SOFIA CYSNEIROS MARCAL</v>
          </cell>
          <cell r="P295"/>
        </row>
        <row r="296">
          <cell r="B296">
            <v>834</v>
          </cell>
          <cell r="C296" t="str">
            <v>CARLOS EDUARDO ACACIO CARNEIRO</v>
          </cell>
          <cell r="D296">
            <v>5361.84</v>
          </cell>
          <cell r="E296" t="str">
            <v>ANA SOFIA CYSNEIROS MARCAL</v>
          </cell>
          <cell r="F296" t="str">
            <v xml:space="preserve">Desenvolvedor </v>
          </cell>
          <cell r="G296" t="str">
            <v>Analista de sistemas</v>
          </cell>
          <cell r="H296">
            <v>0</v>
          </cell>
          <cell r="I296" t="str">
            <v/>
          </cell>
          <cell r="J296">
            <v>44144</v>
          </cell>
          <cell r="K296">
            <v>44294</v>
          </cell>
          <cell r="L296">
            <v>44317</v>
          </cell>
          <cell r="M296">
            <v>46387</v>
          </cell>
          <cell r="N296" t="str">
            <v>4</v>
          </cell>
          <cell r="O296" t="str">
            <v>ANA SOFIA CYSNEIROS MARCAL</v>
          </cell>
          <cell r="P296"/>
        </row>
        <row r="297">
          <cell r="B297">
            <v>835</v>
          </cell>
          <cell r="C297" t="str">
            <v>MAQSON ELDO CANDIDO FERREIRA FILHO</v>
          </cell>
          <cell r="D297">
            <v>8852</v>
          </cell>
          <cell r="E297" t="str">
            <v>ANA SOFIA CYSNEIROS MARCAL</v>
          </cell>
          <cell r="F297" t="str">
            <v xml:space="preserve">Desenvolvedor </v>
          </cell>
          <cell r="G297" t="str">
            <v>Analista de sistemas</v>
          </cell>
          <cell r="H297">
            <v>0</v>
          </cell>
          <cell r="I297" t="str">
            <v/>
          </cell>
          <cell r="J297">
            <v>44144</v>
          </cell>
          <cell r="K297">
            <v>44452</v>
          </cell>
          <cell r="L297">
            <v>44470</v>
          </cell>
          <cell r="M297">
            <v>46387</v>
          </cell>
          <cell r="N297" t="str">
            <v>2</v>
          </cell>
          <cell r="O297" t="str">
            <v>ANA SOFIA CYSNEIROS MARCAL</v>
          </cell>
          <cell r="P297"/>
        </row>
        <row r="298">
          <cell r="B298">
            <v>836</v>
          </cell>
          <cell r="C298" t="str">
            <v>MATEUS NOGUEIRA TARGINO</v>
          </cell>
          <cell r="D298">
            <v>3446.6</v>
          </cell>
          <cell r="E298" t="str">
            <v>ANA SOFIA CYSNEIROS MARCAL</v>
          </cell>
          <cell r="F298" t="str">
            <v xml:space="preserve">UI/UX </v>
          </cell>
          <cell r="G298" t="str">
            <v>Analista de sistemas</v>
          </cell>
          <cell r="H298">
            <v>0</v>
          </cell>
          <cell r="I298" t="str">
            <v/>
          </cell>
          <cell r="J298">
            <v>44144</v>
          </cell>
          <cell r="K298">
            <v>44309</v>
          </cell>
          <cell r="L298">
            <v>44317</v>
          </cell>
          <cell r="M298">
            <v>46387</v>
          </cell>
          <cell r="N298" t="str">
            <v>4</v>
          </cell>
          <cell r="O298" t="str">
            <v>ANA SOFIA CYSNEIROS MARCAL</v>
          </cell>
          <cell r="P298"/>
        </row>
        <row r="299">
          <cell r="B299">
            <v>837</v>
          </cell>
          <cell r="C299" t="str">
            <v>CICERO HENRIQUE RODRIGUES VIANA</v>
          </cell>
          <cell r="D299">
            <v>6158</v>
          </cell>
          <cell r="E299" t="str">
            <v>ALBERT SCHILLING GOMES</v>
          </cell>
          <cell r="F299" t="str">
            <v xml:space="preserve">Desenvolvedor </v>
          </cell>
          <cell r="G299" t="str">
            <v>Analista de sistemas</v>
          </cell>
          <cell r="H299">
            <v>0</v>
          </cell>
          <cell r="I299" t="str">
            <v/>
          </cell>
          <cell r="J299">
            <v>44144</v>
          </cell>
          <cell r="K299">
            <v>44568</v>
          </cell>
          <cell r="L299">
            <v>44593</v>
          </cell>
          <cell r="M299">
            <v>46387</v>
          </cell>
          <cell r="N299" t="str">
            <v>4</v>
          </cell>
          <cell r="O299" t="str">
            <v>KAIO LUCAS RIBEIRO DE QUEIROZ</v>
          </cell>
          <cell r="P299"/>
        </row>
        <row r="300">
          <cell r="B300">
            <v>838</v>
          </cell>
          <cell r="C300" t="str">
            <v>DENYS ATYLA LATISLAU PINHEIRO</v>
          </cell>
          <cell r="D300">
            <v>14692</v>
          </cell>
          <cell r="E300" t="str">
            <v>ROMILDO FERREIRA LIMA JUNIOR</v>
          </cell>
          <cell r="F300" t="str">
            <v xml:space="preserve">DevOps </v>
          </cell>
          <cell r="G300" t="str">
            <v>Analista de sistemas</v>
          </cell>
          <cell r="H300">
            <v>0</v>
          </cell>
          <cell r="I300" t="str">
            <v/>
          </cell>
          <cell r="J300">
            <v>44144</v>
          </cell>
          <cell r="K300">
            <v>45474</v>
          </cell>
          <cell r="L300">
            <v>45505</v>
          </cell>
          <cell r="M300">
            <v>46387</v>
          </cell>
          <cell r="N300" t="str">
            <v>2</v>
          </cell>
          <cell r="O300" t="str">
            <v>BYANCA PINHEIRO AUGUSTO</v>
          </cell>
          <cell r="P300"/>
        </row>
        <row r="301">
          <cell r="B301">
            <v>839</v>
          </cell>
          <cell r="C301" t="str">
            <v>GABRIEL OLIVEIRA MENDANHA</v>
          </cell>
          <cell r="D301">
            <v>6158</v>
          </cell>
          <cell r="E301" t="str">
            <v>ALBERT SCHILLING GOMES</v>
          </cell>
          <cell r="F301" t="str">
            <v xml:space="preserve">Desenvolvedor </v>
          </cell>
          <cell r="G301" t="str">
            <v>Analista de sistemas</v>
          </cell>
          <cell r="H301">
            <v>0</v>
          </cell>
          <cell r="I301" t="str">
            <v/>
          </cell>
          <cell r="J301">
            <v>44144</v>
          </cell>
          <cell r="K301">
            <v>44442</v>
          </cell>
          <cell r="L301">
            <v>44470</v>
          </cell>
          <cell r="M301">
            <v>46387</v>
          </cell>
          <cell r="N301" t="str">
            <v>4</v>
          </cell>
          <cell r="O301" t="str">
            <v>ALBERT SCHILLING GOMES</v>
          </cell>
          <cell r="P301"/>
        </row>
        <row r="302">
          <cell r="B302">
            <v>840</v>
          </cell>
          <cell r="C302" t="str">
            <v>JOSHUA BEN RABI ARAUJO ALVES</v>
          </cell>
          <cell r="D302">
            <v>12253</v>
          </cell>
          <cell r="E302" t="str">
            <v>ROMILDO FERREIRA LIMA JUNIOR</v>
          </cell>
          <cell r="F302" t="str">
            <v xml:space="preserve">Desenvolvedor </v>
          </cell>
          <cell r="G302" t="str">
            <v>Analista de sistemas</v>
          </cell>
          <cell r="H302">
            <v>19</v>
          </cell>
          <cell r="I302" t="str">
            <v>Sênior</v>
          </cell>
          <cell r="J302">
            <v>44144</v>
          </cell>
          <cell r="K302">
            <v>46065</v>
          </cell>
          <cell r="L302">
            <v>46082</v>
          </cell>
          <cell r="M302">
            <v>46387</v>
          </cell>
          <cell r="N302" t="str">
            <v>2</v>
          </cell>
          <cell r="O302" t="str">
            <v>BRUNO SABOIA ARAGAO</v>
          </cell>
          <cell r="P302"/>
        </row>
        <row r="303">
          <cell r="B303">
            <v>841</v>
          </cell>
          <cell r="C303" t="str">
            <v>LUCAS FERREIRA DE LIMA</v>
          </cell>
          <cell r="D303">
            <v>9786</v>
          </cell>
          <cell r="E303" t="str">
            <v>GABRIELA CAMPOS COSTA BARBOSA</v>
          </cell>
          <cell r="F303" t="str">
            <v xml:space="preserve">Desenvolvedor </v>
          </cell>
          <cell r="G303" t="str">
            <v>Analista de sistemas</v>
          </cell>
          <cell r="H303">
            <v>0</v>
          </cell>
          <cell r="I303" t="str">
            <v/>
          </cell>
          <cell r="J303">
            <v>44144</v>
          </cell>
          <cell r="K303">
            <v>44652</v>
          </cell>
          <cell r="L303">
            <v>44682</v>
          </cell>
          <cell r="M303">
            <v>46387</v>
          </cell>
          <cell r="N303" t="str">
            <v>4</v>
          </cell>
          <cell r="O303" t="str">
            <v>GUSTAVO OSVALDO BASTOS DE ANDRADE</v>
          </cell>
          <cell r="P303"/>
        </row>
        <row r="304">
          <cell r="B304">
            <v>842</v>
          </cell>
          <cell r="C304" t="str">
            <v>JOEL FERREIRA BARBOSA</v>
          </cell>
          <cell r="D304">
            <v>12053</v>
          </cell>
          <cell r="E304" t="str">
            <v>ALBERT SCHILLING GOMES</v>
          </cell>
          <cell r="F304" t="str">
            <v xml:space="preserve">Desenvolvedor </v>
          </cell>
          <cell r="G304" t="str">
            <v>Analista de sistemas</v>
          </cell>
          <cell r="H304">
            <v>0</v>
          </cell>
          <cell r="I304" t="str">
            <v/>
          </cell>
          <cell r="J304">
            <v>44144</v>
          </cell>
          <cell r="K304">
            <v>45160</v>
          </cell>
          <cell r="L304">
            <v>45170</v>
          </cell>
          <cell r="M304">
            <v>46387</v>
          </cell>
          <cell r="N304" t="str">
            <v>2</v>
          </cell>
          <cell r="O304" t="str">
            <v>BRUNA MARA CHAGAS MACEDO</v>
          </cell>
          <cell r="P304"/>
        </row>
        <row r="305">
          <cell r="B305">
            <v>843</v>
          </cell>
          <cell r="C305" t="str">
            <v>ANA BEATRIZ BEZERRA DE ABREU CARNEIRO</v>
          </cell>
          <cell r="D305">
            <v>3475</v>
          </cell>
          <cell r="E305" t="str">
            <v>ANA SOFIA CYSNEIROS MARCAL</v>
          </cell>
          <cell r="F305" t="str">
            <v xml:space="preserve">Cientista de Dados </v>
          </cell>
          <cell r="G305" t="str">
            <v>Analista de sistemas</v>
          </cell>
          <cell r="H305">
            <v>0</v>
          </cell>
          <cell r="I305" t="str">
            <v/>
          </cell>
          <cell r="J305">
            <v>44147</v>
          </cell>
          <cell r="K305">
            <v>44386</v>
          </cell>
          <cell r="L305">
            <v>44409</v>
          </cell>
          <cell r="M305">
            <v>46387</v>
          </cell>
          <cell r="N305" t="str">
            <v>4</v>
          </cell>
          <cell r="O305" t="str">
            <v>ANA SOFIA CYSNEIROS MARCAL</v>
          </cell>
          <cell r="P305"/>
        </row>
        <row r="306">
          <cell r="B306">
            <v>844</v>
          </cell>
          <cell r="C306" t="str">
            <v>THIAGO FRAXE CORREIA PESSOA</v>
          </cell>
          <cell r="D306">
            <v>3475</v>
          </cell>
          <cell r="E306" t="str">
            <v>ALBERT SCHILLING GOMES</v>
          </cell>
          <cell r="F306" t="str">
            <v xml:space="preserve">Desenvolvedor </v>
          </cell>
          <cell r="G306" t="str">
            <v>Analista de sistemas</v>
          </cell>
          <cell r="H306">
            <v>0</v>
          </cell>
          <cell r="I306" t="str">
            <v/>
          </cell>
          <cell r="J306">
            <v>44147</v>
          </cell>
          <cell r="K306">
            <v>44428</v>
          </cell>
          <cell r="L306">
            <v>44440</v>
          </cell>
          <cell r="M306">
            <v>46387</v>
          </cell>
          <cell r="N306" t="str">
            <v>4</v>
          </cell>
          <cell r="O306" t="str">
            <v>ALBERT SCHILLING GOMES</v>
          </cell>
          <cell r="P306"/>
        </row>
        <row r="307">
          <cell r="B307">
            <v>845</v>
          </cell>
          <cell r="C307" t="str">
            <v>BETINA MOTA MULLER CAXILE</v>
          </cell>
          <cell r="D307">
            <v>4226</v>
          </cell>
          <cell r="E307" t="str">
            <v>VICTORIA DAMASCENO MATOS</v>
          </cell>
          <cell r="F307" t="str">
            <v>Analista de pessoas e cultura</v>
          </cell>
          <cell r="G307" t="str">
            <v>Analista de pessoas e cultura</v>
          </cell>
          <cell r="H307">
            <v>0</v>
          </cell>
          <cell r="I307" t="str">
            <v/>
          </cell>
          <cell r="J307">
            <v>44151</v>
          </cell>
          <cell r="K307">
            <v>44958</v>
          </cell>
          <cell r="L307">
            <v>44986</v>
          </cell>
          <cell r="M307">
            <v>46387</v>
          </cell>
          <cell r="N307" t="str">
            <v>2</v>
          </cell>
          <cell r="O307" t="str">
            <v>SARA MARTINS DE OLIVEIRA</v>
          </cell>
          <cell r="P307"/>
        </row>
        <row r="308">
          <cell r="B308">
            <v>846</v>
          </cell>
          <cell r="C308" t="str">
            <v>JOSE GUILHERME PINHO ALMEIDA PAULA</v>
          </cell>
          <cell r="D308">
            <v>4626</v>
          </cell>
          <cell r="E308" t="str">
            <v>ANA SOFIA CYSNEIROS MARCAL</v>
          </cell>
          <cell r="F308" t="str">
            <v xml:space="preserve">Desenvolvedor </v>
          </cell>
          <cell r="G308" t="str">
            <v>Analista de sistemas</v>
          </cell>
          <cell r="H308">
            <v>0</v>
          </cell>
          <cell r="I308" t="str">
            <v/>
          </cell>
          <cell r="J308">
            <v>44151</v>
          </cell>
          <cell r="K308">
            <v>44449</v>
          </cell>
          <cell r="L308">
            <v>44470</v>
          </cell>
          <cell r="M308">
            <v>46387</v>
          </cell>
          <cell r="N308" t="str">
            <v>4</v>
          </cell>
          <cell r="O308" t="str">
            <v>ANA SOFIA CYSNEIROS MARCAL</v>
          </cell>
          <cell r="P308"/>
        </row>
        <row r="309">
          <cell r="B309">
            <v>847</v>
          </cell>
          <cell r="C309" t="str">
            <v>DIEGO BRITO DOS SANTOS</v>
          </cell>
          <cell r="D309">
            <v>2389</v>
          </cell>
          <cell r="E309" t="str">
            <v>ALBERT SCHILLING GOMES</v>
          </cell>
          <cell r="F309" t="str">
            <v>Analista de qualidade</v>
          </cell>
          <cell r="G309" t="str">
            <v>Analista de sistemas</v>
          </cell>
          <cell r="H309">
            <v>0</v>
          </cell>
          <cell r="I309" t="str">
            <v/>
          </cell>
          <cell r="J309">
            <v>44151</v>
          </cell>
          <cell r="K309">
            <v>44351</v>
          </cell>
          <cell r="L309">
            <v>44378</v>
          </cell>
          <cell r="M309">
            <v>46387</v>
          </cell>
          <cell r="N309" t="str">
            <v>4</v>
          </cell>
          <cell r="O309" t="str">
            <v>ALBERT SCHILLING GOMES</v>
          </cell>
          <cell r="P309"/>
        </row>
        <row r="310">
          <cell r="B310">
            <v>848</v>
          </cell>
          <cell r="C310" t="str">
            <v>EVERTON DE OLIVEIRA ARAUJO</v>
          </cell>
          <cell r="D310">
            <v>4626</v>
          </cell>
          <cell r="E310" t="str">
            <v>ALBERT SCHILLING GOMES</v>
          </cell>
          <cell r="F310" t="str">
            <v>Analista de qualidade</v>
          </cell>
          <cell r="G310" t="str">
            <v>Analista de sistemas</v>
          </cell>
          <cell r="H310">
            <v>0</v>
          </cell>
          <cell r="I310" t="str">
            <v/>
          </cell>
          <cell r="J310">
            <v>44151</v>
          </cell>
          <cell r="K310">
            <v>44414</v>
          </cell>
          <cell r="L310">
            <v>44440</v>
          </cell>
          <cell r="M310">
            <v>46387</v>
          </cell>
          <cell r="N310" t="str">
            <v>4</v>
          </cell>
          <cell r="O310" t="str">
            <v>ALBERT SCHILLING GOMES</v>
          </cell>
          <cell r="P310"/>
        </row>
        <row r="311">
          <cell r="B311">
            <v>849</v>
          </cell>
          <cell r="C311" t="str">
            <v>LILIAN CRISTYANE SOUZA VASCONCELOS</v>
          </cell>
          <cell r="D311">
            <v>6774</v>
          </cell>
          <cell r="E311" t="str">
            <v>ALBERT SCHILLING GOMES</v>
          </cell>
          <cell r="F311" t="str">
            <v xml:space="preserve">Quality Analyst </v>
          </cell>
          <cell r="G311" t="str">
            <v>Analista de sistemas</v>
          </cell>
          <cell r="H311">
            <v>0</v>
          </cell>
          <cell r="I311" t="str">
            <v/>
          </cell>
          <cell r="J311">
            <v>44153</v>
          </cell>
          <cell r="K311">
            <v>44501</v>
          </cell>
          <cell r="L311">
            <v>44531</v>
          </cell>
          <cell r="M311">
            <v>46387</v>
          </cell>
          <cell r="N311" t="str">
            <v>4</v>
          </cell>
          <cell r="O311" t="str">
            <v>ALBERT SCHILLING GOMES</v>
          </cell>
          <cell r="P311"/>
        </row>
        <row r="312">
          <cell r="B312">
            <v>850</v>
          </cell>
          <cell r="C312" t="str">
            <v>GABRIEL NOBRE DE SOUZA</v>
          </cell>
          <cell r="D312">
            <v>7384.02</v>
          </cell>
          <cell r="E312" t="str">
            <v>GABRIELA CAMPOS COSTA BARBOSA</v>
          </cell>
          <cell r="F312" t="str">
            <v xml:space="preserve">Desenvolvedor </v>
          </cell>
          <cell r="G312" t="str">
            <v>Analista de sistemas</v>
          </cell>
          <cell r="H312">
            <v>0</v>
          </cell>
          <cell r="I312" t="str">
            <v/>
          </cell>
          <cell r="J312">
            <v>44153</v>
          </cell>
          <cell r="K312">
            <v>44305</v>
          </cell>
          <cell r="L312">
            <v>44317</v>
          </cell>
          <cell r="M312">
            <v>46387</v>
          </cell>
          <cell r="N312" t="str">
            <v>4</v>
          </cell>
          <cell r="O312" t="str">
            <v>GABRIELA CAMPOS COSTA BARBOSA</v>
          </cell>
          <cell r="P312"/>
        </row>
        <row r="313">
          <cell r="B313">
            <v>851</v>
          </cell>
          <cell r="C313" t="str">
            <v>JOSE DANIEL ARAUJO PACHECO FILHO</v>
          </cell>
          <cell r="D313">
            <v>4626</v>
          </cell>
          <cell r="E313" t="str">
            <v>ALBERT SCHILLING GOMES</v>
          </cell>
          <cell r="F313" t="str">
            <v xml:space="preserve">Desenvolvedor </v>
          </cell>
          <cell r="G313" t="str">
            <v>Analista de sistemas</v>
          </cell>
          <cell r="H313">
            <v>0</v>
          </cell>
          <cell r="I313" t="str">
            <v/>
          </cell>
          <cell r="J313">
            <v>44153</v>
          </cell>
          <cell r="K313">
            <v>44365</v>
          </cell>
          <cell r="L313">
            <v>44378</v>
          </cell>
          <cell r="M313">
            <v>46387</v>
          </cell>
          <cell r="N313" t="str">
            <v>4</v>
          </cell>
          <cell r="O313" t="str">
            <v>ALBERT SCHILLING GOMES</v>
          </cell>
          <cell r="P313"/>
        </row>
        <row r="314">
          <cell r="B314">
            <v>852</v>
          </cell>
          <cell r="C314" t="str">
            <v>RICARDO DE PADUA GOMES VIEIRA</v>
          </cell>
          <cell r="D314">
            <v>6158</v>
          </cell>
          <cell r="E314" t="str">
            <v>ANA SOFIA CYSNEIROS MARCAL</v>
          </cell>
          <cell r="F314" t="str">
            <v xml:space="preserve">Desenvolvedor </v>
          </cell>
          <cell r="G314" t="str">
            <v>Analista de sistemas</v>
          </cell>
          <cell r="H314">
            <v>0</v>
          </cell>
          <cell r="I314" t="str">
            <v/>
          </cell>
          <cell r="J314">
            <v>44154</v>
          </cell>
          <cell r="K314">
            <v>44365</v>
          </cell>
          <cell r="L314">
            <v>44378</v>
          </cell>
          <cell r="M314">
            <v>46387</v>
          </cell>
          <cell r="N314" t="str">
            <v>4</v>
          </cell>
          <cell r="O314" t="str">
            <v>ANA SOFIA CYSNEIROS MARCAL</v>
          </cell>
          <cell r="P314"/>
        </row>
        <row r="315">
          <cell r="B315">
            <v>853</v>
          </cell>
          <cell r="C315" t="str">
            <v>DIEGO FREITAS MOURA MOTA</v>
          </cell>
          <cell r="D315">
            <v>4057</v>
          </cell>
          <cell r="E315" t="str">
            <v>ALBERT SCHILLING GOMES</v>
          </cell>
          <cell r="F315" t="str">
            <v xml:space="preserve">Desenvolvedor </v>
          </cell>
          <cell r="G315" t="str">
            <v>Analista de sistemas</v>
          </cell>
          <cell r="H315">
            <v>0</v>
          </cell>
          <cell r="I315" t="str">
            <v/>
          </cell>
          <cell r="J315">
            <v>44154</v>
          </cell>
          <cell r="K315">
            <v>45355</v>
          </cell>
          <cell r="L315">
            <v>45383</v>
          </cell>
          <cell r="M315">
            <v>46387</v>
          </cell>
          <cell r="N315" t="str">
            <v>2</v>
          </cell>
          <cell r="O315" t="str">
            <v>NATHALIA SANTIAGO VASCONCELOS</v>
          </cell>
          <cell r="P315"/>
        </row>
        <row r="316">
          <cell r="B316">
            <v>854</v>
          </cell>
          <cell r="C316" t="str">
            <v>MARCIO ERIC DE SOUSA NICOLAU</v>
          </cell>
          <cell r="D316">
            <v>6158</v>
          </cell>
          <cell r="E316" t="str">
            <v>ANA SOFIA CYSNEIROS MARCAL</v>
          </cell>
          <cell r="F316" t="str">
            <v xml:space="preserve">Desenvolvedor </v>
          </cell>
          <cell r="G316" t="str">
            <v>Analista de sistemas</v>
          </cell>
          <cell r="H316">
            <v>0</v>
          </cell>
          <cell r="I316" t="str">
            <v/>
          </cell>
          <cell r="J316">
            <v>44158</v>
          </cell>
          <cell r="K316">
            <v>44333</v>
          </cell>
          <cell r="L316">
            <v>44348</v>
          </cell>
          <cell r="M316">
            <v>46387</v>
          </cell>
          <cell r="N316" t="str">
            <v>4</v>
          </cell>
          <cell r="O316" t="str">
            <v>ANA SOFIA CYSNEIROS MARCAL</v>
          </cell>
          <cell r="P316"/>
        </row>
        <row r="317">
          <cell r="B317">
            <v>855</v>
          </cell>
          <cell r="C317" t="str">
            <v>FLAVIO WILKER CHAVES PINTO</v>
          </cell>
          <cell r="D317">
            <v>5598</v>
          </cell>
          <cell r="E317" t="str">
            <v>ALBERT SCHILLING GOMES</v>
          </cell>
          <cell r="F317" t="str">
            <v xml:space="preserve">Desenvolvedor </v>
          </cell>
          <cell r="G317" t="str">
            <v>Analista de sistemas</v>
          </cell>
          <cell r="H317">
            <v>0</v>
          </cell>
          <cell r="I317" t="str">
            <v/>
          </cell>
          <cell r="J317">
            <v>44158</v>
          </cell>
          <cell r="K317">
            <v>44442</v>
          </cell>
          <cell r="L317">
            <v>44470</v>
          </cell>
          <cell r="M317">
            <v>46387</v>
          </cell>
          <cell r="N317" t="str">
            <v>4</v>
          </cell>
          <cell r="O317" t="str">
            <v>ALBERT SCHILLING GOMES</v>
          </cell>
          <cell r="P317"/>
        </row>
        <row r="318">
          <cell r="B318">
            <v>856</v>
          </cell>
          <cell r="C318" t="str">
            <v>IGOR RODRIGUES ARRUDA</v>
          </cell>
          <cell r="D318">
            <v>7451</v>
          </cell>
          <cell r="E318" t="str">
            <v>ALBERT SCHILLING GOMES</v>
          </cell>
          <cell r="F318" t="str">
            <v xml:space="preserve">Desenvolvedor </v>
          </cell>
          <cell r="G318" t="str">
            <v>Analista de sistemas</v>
          </cell>
          <cell r="H318">
            <v>0</v>
          </cell>
          <cell r="I318" t="str">
            <v/>
          </cell>
          <cell r="J318">
            <v>44158</v>
          </cell>
          <cell r="K318">
            <v>44600</v>
          </cell>
          <cell r="L318">
            <v>44621</v>
          </cell>
          <cell r="M318">
            <v>46387</v>
          </cell>
          <cell r="N318" t="str">
            <v>4</v>
          </cell>
          <cell r="O318" t="str">
            <v>MARTINA AGUIAR SARAIVA</v>
          </cell>
          <cell r="P318"/>
        </row>
        <row r="319">
          <cell r="B319">
            <v>857</v>
          </cell>
          <cell r="C319" t="str">
            <v>LUCAS TORRES MAPURUNGA</v>
          </cell>
          <cell r="D319">
            <v>11346</v>
          </cell>
          <cell r="E319" t="str">
            <v>ROMILDO FERREIRA LIMA JUNIOR</v>
          </cell>
          <cell r="F319" t="str">
            <v xml:space="preserve">Desenvolvedor </v>
          </cell>
          <cell r="G319" t="str">
            <v>Analista de sistemas</v>
          </cell>
          <cell r="H319">
            <v>18</v>
          </cell>
          <cell r="I319" t="str">
            <v>Sênior</v>
          </cell>
          <cell r="J319">
            <v>44158</v>
          </cell>
          <cell r="K319" t="str">
            <v/>
          </cell>
          <cell r="L319" t="str">
            <v/>
          </cell>
          <cell r="M319" t="str">
            <v/>
          </cell>
          <cell r="N319">
            <v>0</v>
          </cell>
          <cell r="O319" t="str">
            <v>BRENO BEZERRA DE CASTRO</v>
          </cell>
          <cell r="P319"/>
        </row>
        <row r="320">
          <cell r="B320">
            <v>858</v>
          </cell>
          <cell r="C320" t="str">
            <v>MARCUS REUBER ALMEIDA MORAES SILVA</v>
          </cell>
          <cell r="D320">
            <v>3475</v>
          </cell>
          <cell r="E320" t="str">
            <v>ALBERT SCHILLING GOMES</v>
          </cell>
          <cell r="F320" t="str">
            <v xml:space="preserve">Desenvolvedor </v>
          </cell>
          <cell r="G320" t="str">
            <v>Analista de sistemas</v>
          </cell>
          <cell r="H320">
            <v>0</v>
          </cell>
          <cell r="I320" t="str">
            <v/>
          </cell>
          <cell r="J320">
            <v>44158</v>
          </cell>
          <cell r="K320">
            <v>44407</v>
          </cell>
          <cell r="L320">
            <v>44409</v>
          </cell>
          <cell r="M320">
            <v>46387</v>
          </cell>
          <cell r="N320" t="str">
            <v>4</v>
          </cell>
          <cell r="O320" t="str">
            <v>ALBERT SCHILLING GOMES</v>
          </cell>
          <cell r="P320"/>
        </row>
        <row r="321">
          <cell r="B321">
            <v>859</v>
          </cell>
          <cell r="C321" t="str">
            <v>MARIANA MAIA BEZERRA</v>
          </cell>
          <cell r="D321">
            <v>8682</v>
          </cell>
          <cell r="E321" t="str">
            <v>ROMILDO FERREIRA LIMA JUNIOR</v>
          </cell>
          <cell r="F321" t="str">
            <v xml:space="preserve">Gerente de Projetos </v>
          </cell>
          <cell r="G321" t="str">
            <v>Gerente de projetos de TI</v>
          </cell>
          <cell r="H321">
            <v>15</v>
          </cell>
          <cell r="I321" t="str">
            <v>Pleno</v>
          </cell>
          <cell r="J321">
            <v>44158</v>
          </cell>
          <cell r="K321" t="str">
            <v/>
          </cell>
          <cell r="L321" t="str">
            <v/>
          </cell>
          <cell r="M321" t="str">
            <v/>
          </cell>
          <cell r="N321">
            <v>0</v>
          </cell>
          <cell r="O321" t="str">
            <v>WEBSTER RULIAN LIMA JORGE</v>
          </cell>
          <cell r="P321"/>
        </row>
        <row r="322">
          <cell r="B322">
            <v>860</v>
          </cell>
          <cell r="C322" t="str">
            <v>WILSON MOURAO CAETANO</v>
          </cell>
          <cell r="D322">
            <v>9786</v>
          </cell>
          <cell r="E322" t="str">
            <v>ALBERT SCHILLING GOMES</v>
          </cell>
          <cell r="F322" t="str">
            <v xml:space="preserve">Quality Analyst </v>
          </cell>
          <cell r="G322" t="str">
            <v>Analista de sistemas</v>
          </cell>
          <cell r="H322">
            <v>0</v>
          </cell>
          <cell r="I322" t="str">
            <v/>
          </cell>
          <cell r="J322">
            <v>44158</v>
          </cell>
          <cell r="K322">
            <v>44665</v>
          </cell>
          <cell r="L322">
            <v>44682</v>
          </cell>
          <cell r="M322">
            <v>46387</v>
          </cell>
          <cell r="N322" t="str">
            <v>4</v>
          </cell>
          <cell r="O322" t="str">
            <v>VANESKA KAREN DE SOUSA SILVA</v>
          </cell>
          <cell r="P322"/>
        </row>
        <row r="323">
          <cell r="B323">
            <v>861</v>
          </cell>
          <cell r="C323" t="str">
            <v>EDSON CELIO FERREIRA ARAUJO</v>
          </cell>
          <cell r="D323">
            <v>5598</v>
          </cell>
          <cell r="E323" t="str">
            <v>ALBERT SCHILLING GOMES</v>
          </cell>
          <cell r="F323" t="str">
            <v xml:space="preserve">Desenvolvedor </v>
          </cell>
          <cell r="G323" t="str">
            <v>Analista de sistemas</v>
          </cell>
          <cell r="H323">
            <v>0</v>
          </cell>
          <cell r="I323" t="str">
            <v/>
          </cell>
          <cell r="J323">
            <v>44161</v>
          </cell>
          <cell r="K323">
            <v>44344</v>
          </cell>
          <cell r="L323">
            <v>44348</v>
          </cell>
          <cell r="M323">
            <v>46387</v>
          </cell>
          <cell r="N323" t="str">
            <v>4</v>
          </cell>
          <cell r="O323" t="str">
            <v>ALBERT SCHILLING GOMES</v>
          </cell>
          <cell r="P323"/>
        </row>
        <row r="324">
          <cell r="B324">
            <v>862</v>
          </cell>
          <cell r="C324" t="str">
            <v>HUGO HENRIQUE LEAO DINIZ</v>
          </cell>
          <cell r="D324">
            <v>9089</v>
          </cell>
          <cell r="E324" t="str">
            <v>ALBERT SCHILLING GOMES</v>
          </cell>
          <cell r="F324" t="str">
            <v xml:space="preserve">Líder Técnico </v>
          </cell>
          <cell r="G324" t="str">
            <v>Analista de sistemas</v>
          </cell>
          <cell r="H324">
            <v>0</v>
          </cell>
          <cell r="I324" t="str">
            <v/>
          </cell>
          <cell r="J324">
            <v>44161</v>
          </cell>
          <cell r="K324">
            <v>45414</v>
          </cell>
          <cell r="L324">
            <v>45444</v>
          </cell>
          <cell r="M324">
            <v>46387</v>
          </cell>
          <cell r="N324" t="str">
            <v>4</v>
          </cell>
          <cell r="O324" t="str">
            <v>BRENO BEZERRA DE CASTRO</v>
          </cell>
          <cell r="P324"/>
        </row>
        <row r="325">
          <cell r="B325">
            <v>863</v>
          </cell>
          <cell r="C325" t="str">
            <v>MARIA AMANDA VASCONCELOS DE CASTRO</v>
          </cell>
          <cell r="D325">
            <v>6523</v>
          </cell>
          <cell r="E325" t="str">
            <v>VICTORIA DAMASCENO MATOS</v>
          </cell>
          <cell r="F325" t="str">
            <v>Analista de pessoas e cultura</v>
          </cell>
          <cell r="G325" t="str">
            <v>Analista de pessoas e cultura</v>
          </cell>
          <cell r="H325">
            <v>12</v>
          </cell>
          <cell r="I325" t="str">
            <v>Pleno</v>
          </cell>
          <cell r="J325">
            <v>44166</v>
          </cell>
          <cell r="K325" t="str">
            <v/>
          </cell>
          <cell r="L325" t="str">
            <v/>
          </cell>
          <cell r="M325" t="str">
            <v/>
          </cell>
          <cell r="N325">
            <v>0</v>
          </cell>
          <cell r="O325" t="str">
            <v>SARA MARTINS DE OLIVEIRA</v>
          </cell>
          <cell r="P325"/>
        </row>
        <row r="326">
          <cell r="B326">
            <v>864</v>
          </cell>
          <cell r="C326" t="str">
            <v>LUCAS LOPES DO AMARAL</v>
          </cell>
          <cell r="D326">
            <v>13233</v>
          </cell>
          <cell r="E326" t="str">
            <v>GABRIELA CAMPOS COSTA BARBOSA</v>
          </cell>
          <cell r="F326" t="str">
            <v xml:space="preserve">Quality Analyst </v>
          </cell>
          <cell r="G326" t="str">
            <v>Analista de sistemas</v>
          </cell>
          <cell r="H326">
            <v>20</v>
          </cell>
          <cell r="I326" t="str">
            <v>Sênior</v>
          </cell>
          <cell r="J326">
            <v>44166</v>
          </cell>
          <cell r="K326" t="str">
            <v/>
          </cell>
          <cell r="L326" t="str">
            <v/>
          </cell>
          <cell r="M326" t="str">
            <v/>
          </cell>
          <cell r="N326">
            <v>0</v>
          </cell>
          <cell r="O326" t="str">
            <v>LUCAS GURGEL DO AMARAL CARLEIAL</v>
          </cell>
          <cell r="P326"/>
        </row>
        <row r="327">
          <cell r="B327">
            <v>865</v>
          </cell>
          <cell r="C327" t="str">
            <v>JOAO CARLOS DA CRUZ DE LIMA</v>
          </cell>
          <cell r="D327">
            <v>2742.34</v>
          </cell>
          <cell r="E327" t="str">
            <v>ALBERT SCHILLING GOMES</v>
          </cell>
          <cell r="F327" t="str">
            <v xml:space="preserve">Desenvolvedor </v>
          </cell>
          <cell r="G327" t="str">
            <v>Analista de sistemas</v>
          </cell>
          <cell r="H327">
            <v>0</v>
          </cell>
          <cell r="I327" t="str">
            <v/>
          </cell>
          <cell r="J327">
            <v>44166</v>
          </cell>
          <cell r="K327">
            <v>44270</v>
          </cell>
          <cell r="L327">
            <v>44287</v>
          </cell>
          <cell r="M327">
            <v>46387</v>
          </cell>
          <cell r="N327" t="str">
            <v>4</v>
          </cell>
          <cell r="O327" t="str">
            <v>ALBERT SCHILLING GOMES</v>
          </cell>
          <cell r="P327"/>
        </row>
        <row r="328">
          <cell r="B328">
            <v>866</v>
          </cell>
          <cell r="C328" t="str">
            <v>SAMUEL PAIVA CARNEIRO</v>
          </cell>
          <cell r="D328">
            <v>8237</v>
          </cell>
          <cell r="E328" t="str">
            <v>ANA SOFIA CYSNEIROS MARCAL</v>
          </cell>
          <cell r="F328" t="str">
            <v xml:space="preserve">Desenvolvedor </v>
          </cell>
          <cell r="G328" t="str">
            <v>Analista de sistemas</v>
          </cell>
          <cell r="H328">
            <v>0</v>
          </cell>
          <cell r="I328" t="str">
            <v/>
          </cell>
          <cell r="J328">
            <v>44166</v>
          </cell>
          <cell r="K328">
            <v>44771</v>
          </cell>
          <cell r="L328">
            <v>44774</v>
          </cell>
          <cell r="M328">
            <v>46387</v>
          </cell>
          <cell r="N328" t="str">
            <v>4</v>
          </cell>
          <cell r="O328" t="str">
            <v>GERSON VIEIRA ALBUQUERQUE NETO</v>
          </cell>
          <cell r="P328"/>
        </row>
        <row r="329">
          <cell r="B329">
            <v>867</v>
          </cell>
          <cell r="C329" t="str">
            <v>RAIMUNDO FABRICIO LOPES MAIA</v>
          </cell>
          <cell r="D329">
            <v>9786</v>
          </cell>
          <cell r="E329" t="str">
            <v>ALBERT SCHILLING GOMES</v>
          </cell>
          <cell r="F329" t="str">
            <v xml:space="preserve">Desenvolvedor </v>
          </cell>
          <cell r="G329" t="str">
            <v>Analista de sistemas</v>
          </cell>
          <cell r="H329">
            <v>0</v>
          </cell>
          <cell r="I329" t="str">
            <v/>
          </cell>
          <cell r="J329">
            <v>44166</v>
          </cell>
          <cell r="K329">
            <v>44624</v>
          </cell>
          <cell r="L329">
            <v>44652</v>
          </cell>
          <cell r="M329">
            <v>46387</v>
          </cell>
          <cell r="N329" t="str">
            <v>4</v>
          </cell>
          <cell r="O329" t="str">
            <v>CAETANO TORRES GOUVEIA NETO</v>
          </cell>
          <cell r="P329"/>
        </row>
        <row r="330">
          <cell r="B330">
            <v>868</v>
          </cell>
          <cell r="C330" t="str">
            <v>FLAVIA REGIS PARENTE DE ALBUQUERQUE MELO</v>
          </cell>
          <cell r="D330">
            <v>6536</v>
          </cell>
          <cell r="E330" t="str">
            <v>ANA SOFIA CYSNEIROS MARCAL</v>
          </cell>
          <cell r="F330" t="str">
            <v xml:space="preserve">Product Owner </v>
          </cell>
          <cell r="G330" t="str">
            <v>Analista de sistemas</v>
          </cell>
          <cell r="H330">
            <v>0</v>
          </cell>
          <cell r="I330" t="str">
            <v/>
          </cell>
          <cell r="J330">
            <v>44166</v>
          </cell>
          <cell r="K330">
            <v>45145</v>
          </cell>
          <cell r="L330">
            <v>45170</v>
          </cell>
          <cell r="M330">
            <v>46387</v>
          </cell>
          <cell r="N330" t="str">
            <v>2</v>
          </cell>
          <cell r="O330" t="str">
            <v>MARCELO CARNEIRO BRIGIDO</v>
          </cell>
          <cell r="P330"/>
        </row>
        <row r="331">
          <cell r="B331">
            <v>869</v>
          </cell>
          <cell r="C331" t="str">
            <v>BRUNA MARA CHAGAS MACEDO</v>
          </cell>
          <cell r="D331">
            <v>11346</v>
          </cell>
          <cell r="E331" t="str">
            <v>ROMILDO FERREIRA LIMA JUNIOR</v>
          </cell>
          <cell r="F331" t="str">
            <v xml:space="preserve">Gerente de Projetos </v>
          </cell>
          <cell r="G331" t="str">
            <v>Gerente de projetos de TI</v>
          </cell>
          <cell r="H331">
            <v>18</v>
          </cell>
          <cell r="I331" t="str">
            <v>Sênior</v>
          </cell>
          <cell r="J331">
            <v>44172</v>
          </cell>
          <cell r="K331" t="str">
            <v/>
          </cell>
          <cell r="L331" t="str">
            <v/>
          </cell>
          <cell r="M331" t="str">
            <v/>
          </cell>
          <cell r="N331">
            <v>0</v>
          </cell>
          <cell r="O331" t="str">
            <v>WEBSTER RULIAN LIMA JORGE</v>
          </cell>
          <cell r="P331"/>
        </row>
        <row r="332">
          <cell r="B332">
            <v>870</v>
          </cell>
          <cell r="C332" t="str">
            <v>FELIPE GUAITANELLI DOS SANTOS</v>
          </cell>
          <cell r="D332">
            <v>9549</v>
          </cell>
          <cell r="E332" t="str">
            <v>ROMILDO FERREIRA LIMA JUNIOR</v>
          </cell>
          <cell r="F332" t="str">
            <v xml:space="preserve">Quality Analyst </v>
          </cell>
          <cell r="G332" t="str">
            <v>Analista de sistemas</v>
          </cell>
          <cell r="H332">
            <v>16</v>
          </cell>
          <cell r="I332" t="str">
            <v>Pleno</v>
          </cell>
          <cell r="J332">
            <v>44172</v>
          </cell>
          <cell r="K332">
            <v>46056</v>
          </cell>
          <cell r="L332">
            <v>46082</v>
          </cell>
          <cell r="M332">
            <v>46387</v>
          </cell>
          <cell r="N332" t="str">
            <v>2</v>
          </cell>
          <cell r="O332" t="str">
            <v>BRUNA MARA CHAGAS MACEDO</v>
          </cell>
          <cell r="P332"/>
        </row>
        <row r="333">
          <cell r="B333">
            <v>871</v>
          </cell>
          <cell r="C333" t="str">
            <v>PABLO GIOVANI FERNANDES ROSADO</v>
          </cell>
          <cell r="D333">
            <v>4240</v>
          </cell>
          <cell r="E333" t="str">
            <v>ROMILDO FERREIRA LIMA JUNIOR</v>
          </cell>
          <cell r="F333" t="str">
            <v xml:space="preserve">Desenvolvedor </v>
          </cell>
          <cell r="G333" t="str">
            <v>Analista de sistemas</v>
          </cell>
          <cell r="H333">
            <v>0</v>
          </cell>
          <cell r="I333" t="str">
            <v/>
          </cell>
          <cell r="J333">
            <v>44172</v>
          </cell>
          <cell r="K333">
            <v>45496</v>
          </cell>
          <cell r="L333">
            <v>45505</v>
          </cell>
          <cell r="M333">
            <v>46387</v>
          </cell>
          <cell r="N333" t="str">
            <v>2</v>
          </cell>
          <cell r="O333" t="str">
            <v>VANESKA KAREN DE SOUSA SILVA</v>
          </cell>
          <cell r="P333"/>
        </row>
        <row r="334">
          <cell r="B334">
            <v>872</v>
          </cell>
          <cell r="C334" t="str">
            <v>VICTOR VIEIRA BARROS LEAL DA SILVEIRA</v>
          </cell>
          <cell r="D334">
            <v>6774</v>
          </cell>
          <cell r="E334" t="str">
            <v>ALBERT SCHILLING GOMES</v>
          </cell>
          <cell r="F334" t="str">
            <v xml:space="preserve">Desenvolvedor </v>
          </cell>
          <cell r="G334" t="str">
            <v>Analista de sistemas</v>
          </cell>
          <cell r="H334">
            <v>0</v>
          </cell>
          <cell r="I334" t="str">
            <v/>
          </cell>
          <cell r="J334">
            <v>44172</v>
          </cell>
          <cell r="K334">
            <v>44410</v>
          </cell>
          <cell r="L334">
            <v>44440</v>
          </cell>
          <cell r="M334">
            <v>46387</v>
          </cell>
          <cell r="N334" t="str">
            <v>4</v>
          </cell>
          <cell r="O334" t="str">
            <v>ALBERT SCHILLING GOMES</v>
          </cell>
          <cell r="P334"/>
        </row>
        <row r="335">
          <cell r="B335">
            <v>873</v>
          </cell>
          <cell r="C335" t="str">
            <v>CAIO MILFONT GARCIA BARBOSA</v>
          </cell>
          <cell r="D335">
            <v>3475</v>
          </cell>
          <cell r="E335" t="str">
            <v>ALBERT SCHILLING GOMES</v>
          </cell>
          <cell r="F335" t="str">
            <v xml:space="preserve">Desenvolvedor </v>
          </cell>
          <cell r="G335" t="str">
            <v>Analista de sistemas</v>
          </cell>
          <cell r="H335">
            <v>0</v>
          </cell>
          <cell r="I335" t="str">
            <v/>
          </cell>
          <cell r="J335">
            <v>44174</v>
          </cell>
          <cell r="K335">
            <v>44329</v>
          </cell>
          <cell r="L335">
            <v>44348</v>
          </cell>
          <cell r="M335">
            <v>46387</v>
          </cell>
          <cell r="N335" t="str">
            <v>4</v>
          </cell>
          <cell r="O335" t="str">
            <v>ALBERT SCHILLING GOMES</v>
          </cell>
          <cell r="P335"/>
        </row>
        <row r="336">
          <cell r="B336">
            <v>874</v>
          </cell>
          <cell r="C336" t="str">
            <v>LUAN DOUGLAS MAIA DA SILVA</v>
          </cell>
          <cell r="D336">
            <v>7176</v>
          </cell>
          <cell r="E336" t="str">
            <v>LUIZ ALVES DE LIMA NETO</v>
          </cell>
          <cell r="F336" t="str">
            <v xml:space="preserve">Desenvolvedor </v>
          </cell>
          <cell r="G336" t="str">
            <v>Analista de sistemas</v>
          </cell>
          <cell r="H336">
            <v>13</v>
          </cell>
          <cell r="I336" t="str">
            <v>Pleno</v>
          </cell>
          <cell r="J336">
            <v>44174</v>
          </cell>
          <cell r="K336" t="str">
            <v/>
          </cell>
          <cell r="L336" t="str">
            <v/>
          </cell>
          <cell r="M336" t="str">
            <v/>
          </cell>
          <cell r="N336">
            <v>0</v>
          </cell>
          <cell r="O336" t="str">
            <v>BRUNA DE SOUSA FELIX</v>
          </cell>
          <cell r="P336"/>
        </row>
        <row r="337">
          <cell r="B337">
            <v>875</v>
          </cell>
          <cell r="C337" t="str">
            <v>RAFAELA MELO PENHA</v>
          </cell>
          <cell r="D337">
            <v>8852</v>
          </cell>
          <cell r="E337" t="str">
            <v>ALBERT SCHILLING GOMES</v>
          </cell>
          <cell r="F337" t="str">
            <v xml:space="preserve">Product Owner </v>
          </cell>
          <cell r="G337" t="str">
            <v>Analista de sistemas</v>
          </cell>
          <cell r="H337">
            <v>0</v>
          </cell>
          <cell r="I337" t="str">
            <v/>
          </cell>
          <cell r="J337">
            <v>44174</v>
          </cell>
          <cell r="K337">
            <v>44512</v>
          </cell>
          <cell r="L337">
            <v>44531</v>
          </cell>
          <cell r="M337">
            <v>46387</v>
          </cell>
          <cell r="N337" t="str">
            <v>4</v>
          </cell>
          <cell r="O337" t="str">
            <v>ALBERT SCHILLING GOMES</v>
          </cell>
          <cell r="P337"/>
        </row>
        <row r="338">
          <cell r="B338">
            <v>876</v>
          </cell>
          <cell r="C338" t="str">
            <v>ELLEY SANDY AMORIM MACIEL CAMPOS</v>
          </cell>
          <cell r="D338">
            <v>8237</v>
          </cell>
          <cell r="E338" t="str">
            <v>ANA SOFIA CYSNEIROS MARCAL</v>
          </cell>
          <cell r="F338" t="str">
            <v xml:space="preserve">Gerente de Projetos </v>
          </cell>
          <cell r="G338" t="str">
            <v>Gerente de projetos de TI</v>
          </cell>
          <cell r="H338">
            <v>0</v>
          </cell>
          <cell r="I338" t="str">
            <v/>
          </cell>
          <cell r="J338">
            <v>44174</v>
          </cell>
          <cell r="K338">
            <v>44708</v>
          </cell>
          <cell r="L338">
            <v>44713</v>
          </cell>
          <cell r="M338">
            <v>46387</v>
          </cell>
          <cell r="N338" t="str">
            <v>4</v>
          </cell>
          <cell r="O338" t="str">
            <v>LUIZ AUGEANE RICARDO DE MELO</v>
          </cell>
          <cell r="P338"/>
        </row>
        <row r="339">
          <cell r="B339">
            <v>877</v>
          </cell>
          <cell r="C339" t="str">
            <v>CLARISSE IASMIN ALVES DE LIMA</v>
          </cell>
          <cell r="D339">
            <v>7176</v>
          </cell>
          <cell r="E339" t="str">
            <v>ROMILDO FERREIRA LIMA JUNIOR</v>
          </cell>
          <cell r="F339" t="str">
            <v xml:space="preserve">Gerente de Projetos </v>
          </cell>
          <cell r="G339" t="str">
            <v>Gerente de projetos de TI</v>
          </cell>
          <cell r="H339">
            <v>13</v>
          </cell>
          <cell r="I339" t="str">
            <v>Pleno</v>
          </cell>
          <cell r="J339">
            <v>44179</v>
          </cell>
          <cell r="K339" t="str">
            <v/>
          </cell>
          <cell r="L339" t="str">
            <v/>
          </cell>
          <cell r="M339" t="str">
            <v/>
          </cell>
          <cell r="N339">
            <v>0</v>
          </cell>
          <cell r="O339" t="str">
            <v>ANDRE VICTOR MOURA BEZERRA</v>
          </cell>
          <cell r="P339"/>
        </row>
        <row r="340">
          <cell r="B340">
            <v>878</v>
          </cell>
          <cell r="C340" t="str">
            <v>FRANCISCO FERREIRA DE MENDONCA JUNIOR</v>
          </cell>
          <cell r="D340">
            <v>11160</v>
          </cell>
          <cell r="E340" t="str">
            <v>ALBERT SCHILLING GOMES</v>
          </cell>
          <cell r="F340" t="str">
            <v xml:space="preserve">Líder Técnico </v>
          </cell>
          <cell r="G340" t="str">
            <v>Analista de sistemas</v>
          </cell>
          <cell r="H340">
            <v>0</v>
          </cell>
          <cell r="I340" t="str">
            <v/>
          </cell>
          <cell r="J340">
            <v>44179</v>
          </cell>
          <cell r="K340">
            <v>45034</v>
          </cell>
          <cell r="L340">
            <v>45047</v>
          </cell>
          <cell r="M340">
            <v>46387</v>
          </cell>
          <cell r="N340" t="str">
            <v>4</v>
          </cell>
          <cell r="O340" t="str">
            <v>MARTINA AGUIAR SARAIVA</v>
          </cell>
          <cell r="P340"/>
        </row>
        <row r="341">
          <cell r="B341">
            <v>879</v>
          </cell>
          <cell r="C341" t="str">
            <v>LIANA FEITOSA NOGUEIRA</v>
          </cell>
          <cell r="D341">
            <v>8682</v>
          </cell>
          <cell r="E341" t="str">
            <v>EMANUELLE NOGUEIRA JUCA</v>
          </cell>
          <cell r="F341" t="str">
            <v xml:space="preserve">Product Owner </v>
          </cell>
          <cell r="G341" t="str">
            <v>Analista de sistemas</v>
          </cell>
          <cell r="H341">
            <v>15</v>
          </cell>
          <cell r="I341" t="str">
            <v>Pleno</v>
          </cell>
          <cell r="J341">
            <v>44179</v>
          </cell>
          <cell r="K341" t="str">
            <v/>
          </cell>
          <cell r="L341" t="str">
            <v/>
          </cell>
          <cell r="M341" t="str">
            <v/>
          </cell>
          <cell r="N341">
            <v>0</v>
          </cell>
          <cell r="O341" t="str">
            <v>FRANCISCO JOSE ALMEIDA JUNIOR</v>
          </cell>
          <cell r="P341"/>
        </row>
        <row r="342">
          <cell r="B342">
            <v>880</v>
          </cell>
          <cell r="C342" t="str">
            <v>ISRAEL MENDONCA BUIATTI</v>
          </cell>
          <cell r="D342">
            <v>11346</v>
          </cell>
          <cell r="E342" t="str">
            <v>ROMILDO FERREIRA LIMA JUNIOR</v>
          </cell>
          <cell r="F342" t="str">
            <v xml:space="preserve">Desenvolvedor </v>
          </cell>
          <cell r="G342" t="str">
            <v>Analista de sistemas</v>
          </cell>
          <cell r="H342">
            <v>18</v>
          </cell>
          <cell r="I342" t="str">
            <v>Sênior</v>
          </cell>
          <cell r="J342">
            <v>44179</v>
          </cell>
          <cell r="K342">
            <v>45807</v>
          </cell>
          <cell r="L342">
            <v>45809</v>
          </cell>
          <cell r="M342">
            <v>46387</v>
          </cell>
          <cell r="N342" t="str">
            <v>4</v>
          </cell>
          <cell r="O342" t="str">
            <v>MARIANA MAIA BEZERRA</v>
          </cell>
          <cell r="P342"/>
        </row>
        <row r="343">
          <cell r="B343">
            <v>881</v>
          </cell>
          <cell r="C343" t="str">
            <v>KLEDSON DE JESUS CAMPOS</v>
          </cell>
          <cell r="D343">
            <v>8682</v>
          </cell>
          <cell r="E343" t="str">
            <v>ROMILDO FERREIRA LIMA JUNIOR</v>
          </cell>
          <cell r="F343" t="str">
            <v xml:space="preserve">Quality Analyst </v>
          </cell>
          <cell r="G343" t="str">
            <v>Analista de sistemas</v>
          </cell>
          <cell r="H343">
            <v>15</v>
          </cell>
          <cell r="I343" t="str">
            <v>Pleno</v>
          </cell>
          <cell r="J343">
            <v>44179</v>
          </cell>
          <cell r="K343" t="str">
            <v/>
          </cell>
          <cell r="L343" t="str">
            <v/>
          </cell>
          <cell r="M343" t="str">
            <v/>
          </cell>
          <cell r="N343">
            <v>0</v>
          </cell>
          <cell r="O343" t="str">
            <v>RICARDO PAIVA GARCIA</v>
          </cell>
          <cell r="P343"/>
        </row>
        <row r="344">
          <cell r="B344">
            <v>882</v>
          </cell>
          <cell r="C344" t="str">
            <v>LUCAS PRIMO FERNANDES MURARO</v>
          </cell>
          <cell r="D344">
            <v>7176</v>
          </cell>
          <cell r="E344" t="str">
            <v>ROMILDO FERREIRA LIMA JUNIOR</v>
          </cell>
          <cell r="F344" t="str">
            <v xml:space="preserve">Desenvolvedor </v>
          </cell>
          <cell r="G344" t="str">
            <v>Analista de sistemas</v>
          </cell>
          <cell r="H344">
            <v>13</v>
          </cell>
          <cell r="I344" t="str">
            <v>Pleno</v>
          </cell>
          <cell r="J344">
            <v>44179</v>
          </cell>
          <cell r="K344" t="str">
            <v/>
          </cell>
          <cell r="L344" t="str">
            <v/>
          </cell>
          <cell r="M344" t="str">
            <v/>
          </cell>
          <cell r="N344">
            <v>0</v>
          </cell>
          <cell r="O344" t="str">
            <v>ALEX RANDERSON CAVALCANTI PORTELA</v>
          </cell>
          <cell r="P344"/>
        </row>
        <row r="345">
          <cell r="B345">
            <v>883</v>
          </cell>
          <cell r="C345" t="str">
            <v>MATHEUS UCHOA SALES</v>
          </cell>
          <cell r="D345">
            <v>4746.46</v>
          </cell>
          <cell r="E345" t="str">
            <v>ALBERT SCHILLING GOMES</v>
          </cell>
          <cell r="F345" t="str">
            <v xml:space="preserve">Desenvolvedor </v>
          </cell>
          <cell r="G345" t="str">
            <v>Analista de sistemas</v>
          </cell>
          <cell r="H345">
            <v>0</v>
          </cell>
          <cell r="I345" t="str">
            <v/>
          </cell>
          <cell r="J345">
            <v>44179</v>
          </cell>
          <cell r="K345">
            <v>44302</v>
          </cell>
          <cell r="L345">
            <v>44317</v>
          </cell>
          <cell r="M345">
            <v>46387</v>
          </cell>
          <cell r="N345" t="str">
            <v>4</v>
          </cell>
          <cell r="O345" t="str">
            <v>ALBERT SCHILLING GOMES</v>
          </cell>
          <cell r="P345"/>
        </row>
        <row r="346">
          <cell r="B346">
            <v>884</v>
          </cell>
          <cell r="C346" t="str">
            <v>RAQUEL CARNEIRO CORDEIRO</v>
          </cell>
          <cell r="D346">
            <v>9549</v>
          </cell>
          <cell r="E346" t="str">
            <v>EMANUELLE NOGUEIRA JUCA</v>
          </cell>
          <cell r="F346" t="str">
            <v xml:space="preserve">Product Owner </v>
          </cell>
          <cell r="G346" t="str">
            <v>Analista de sistemas</v>
          </cell>
          <cell r="H346">
            <v>16</v>
          </cell>
          <cell r="I346" t="str">
            <v>Pleno</v>
          </cell>
          <cell r="J346">
            <v>44179</v>
          </cell>
          <cell r="K346">
            <v>45954</v>
          </cell>
          <cell r="L346">
            <v>45962</v>
          </cell>
          <cell r="M346">
            <v>46387</v>
          </cell>
          <cell r="N346" t="str">
            <v>4</v>
          </cell>
          <cell r="O346" t="str">
            <v>VIRGINIA KELLY DE MOURA CARVALHO MESQUITA</v>
          </cell>
          <cell r="P346"/>
        </row>
        <row r="347">
          <cell r="B347">
            <v>885</v>
          </cell>
          <cell r="C347" t="str">
            <v>MATHEUS OLIVEIRA COSTA</v>
          </cell>
          <cell r="D347">
            <v>7189</v>
          </cell>
          <cell r="E347" t="str">
            <v>ALBERT SCHILLING GOMES</v>
          </cell>
          <cell r="F347" t="str">
            <v xml:space="preserve">Líder Técnico </v>
          </cell>
          <cell r="G347" t="str">
            <v>Analista de sistemas</v>
          </cell>
          <cell r="H347">
            <v>0</v>
          </cell>
          <cell r="I347" t="str">
            <v/>
          </cell>
          <cell r="J347">
            <v>44179</v>
          </cell>
          <cell r="K347">
            <v>45338</v>
          </cell>
          <cell r="L347">
            <v>45352</v>
          </cell>
          <cell r="M347">
            <v>46387</v>
          </cell>
          <cell r="N347" t="str">
            <v>4</v>
          </cell>
          <cell r="O347" t="str">
            <v>VICTOR VASCONCELOS BANDEIRA</v>
          </cell>
          <cell r="P347"/>
        </row>
        <row r="348">
          <cell r="B348">
            <v>886</v>
          </cell>
          <cell r="C348" t="str">
            <v>EVANDIR RODRIGO DE OLIVEIRA RODRIGUES</v>
          </cell>
          <cell r="D348">
            <v>6842.32</v>
          </cell>
          <cell r="E348" t="str">
            <v>ALBERT SCHILLING GOMES</v>
          </cell>
          <cell r="F348" t="str">
            <v xml:space="preserve">Desenvolvedor </v>
          </cell>
          <cell r="G348" t="str">
            <v>Analista de sistemas</v>
          </cell>
          <cell r="H348">
            <v>0</v>
          </cell>
          <cell r="I348" t="str">
            <v/>
          </cell>
          <cell r="J348">
            <v>44179</v>
          </cell>
          <cell r="K348">
            <v>44260</v>
          </cell>
          <cell r="L348">
            <v>44287</v>
          </cell>
          <cell r="M348">
            <v>46387</v>
          </cell>
          <cell r="N348" t="str">
            <v>4</v>
          </cell>
          <cell r="O348" t="str">
            <v>ALBERT SCHILLING GOMES</v>
          </cell>
          <cell r="P348"/>
        </row>
        <row r="349">
          <cell r="B349">
            <v>887</v>
          </cell>
          <cell r="C349" t="str">
            <v>REBECA HELLEN FERNANDES TELES</v>
          </cell>
          <cell r="D349">
            <v>5390</v>
          </cell>
          <cell r="E349" t="str">
            <v>ROMILDO FERREIRA LIMA JUNIOR</v>
          </cell>
          <cell r="F349" t="str">
            <v xml:space="preserve">Quality Analyst </v>
          </cell>
          <cell r="G349" t="str">
            <v>Analista de sistemas</v>
          </cell>
          <cell r="H349">
            <v>10</v>
          </cell>
          <cell r="I349" t="str">
            <v>Júnior</v>
          </cell>
          <cell r="J349">
            <v>44181</v>
          </cell>
          <cell r="K349" t="str">
            <v/>
          </cell>
          <cell r="L349" t="str">
            <v/>
          </cell>
          <cell r="M349" t="str">
            <v/>
          </cell>
          <cell r="N349">
            <v>0</v>
          </cell>
          <cell r="O349" t="str">
            <v>VICTOR VASCONCELOS BANDEIRA</v>
          </cell>
          <cell r="P349"/>
        </row>
        <row r="350">
          <cell r="B350">
            <v>888</v>
          </cell>
          <cell r="C350" t="str">
            <v>TALITA NOGUEIRA SARAIVA</v>
          </cell>
          <cell r="D350">
            <v>4649</v>
          </cell>
          <cell r="E350" t="str">
            <v>ALBERT SCHILLING GOMES</v>
          </cell>
          <cell r="F350" t="str">
            <v xml:space="preserve">Quality Analyst </v>
          </cell>
          <cell r="G350" t="str">
            <v>Analista de sistemas</v>
          </cell>
          <cell r="H350">
            <v>0</v>
          </cell>
          <cell r="I350" t="str">
            <v/>
          </cell>
          <cell r="J350">
            <v>44182</v>
          </cell>
          <cell r="K350">
            <v>44980</v>
          </cell>
          <cell r="L350">
            <v>44986</v>
          </cell>
          <cell r="M350">
            <v>46387</v>
          </cell>
          <cell r="N350" t="str">
            <v>V</v>
          </cell>
          <cell r="O350" t="str">
            <v>HUGO PIRES BARRETO</v>
          </cell>
          <cell r="P350"/>
        </row>
        <row r="351">
          <cell r="B351">
            <v>889</v>
          </cell>
          <cell r="C351" t="str">
            <v>VITOR NADJIM MOTA OUABDELKADER</v>
          </cell>
          <cell r="D351">
            <v>7894</v>
          </cell>
          <cell r="E351" t="str">
            <v>ROMILDO FERREIRA LIMA JUNIOR</v>
          </cell>
          <cell r="F351" t="str">
            <v xml:space="preserve">Desenvolvedor </v>
          </cell>
          <cell r="G351" t="str">
            <v>Analista de sistemas</v>
          </cell>
          <cell r="H351">
            <v>14</v>
          </cell>
          <cell r="I351" t="str">
            <v>Pleno</v>
          </cell>
          <cell r="J351">
            <v>44182</v>
          </cell>
          <cell r="K351">
            <v>46024</v>
          </cell>
          <cell r="L351">
            <v>46054</v>
          </cell>
          <cell r="M351">
            <v>46387</v>
          </cell>
          <cell r="N351" t="str">
            <v>4</v>
          </cell>
          <cell r="O351" t="str">
            <v>UYARA REGIA PEREIRA GOMES</v>
          </cell>
          <cell r="P351"/>
        </row>
        <row r="352">
          <cell r="B352">
            <v>890</v>
          </cell>
          <cell r="C352" t="str">
            <v>HUGO TOSHIRO RODRIGUES SATO</v>
          </cell>
          <cell r="D352">
            <v>9567</v>
          </cell>
          <cell r="E352" t="str">
            <v>ALBERT SCHILLING GOMES</v>
          </cell>
          <cell r="F352" t="str">
            <v xml:space="preserve">Quality Analyst </v>
          </cell>
          <cell r="G352" t="str">
            <v>Analista de sistemas</v>
          </cell>
          <cell r="H352">
            <v>0</v>
          </cell>
          <cell r="I352" t="str">
            <v/>
          </cell>
          <cell r="J352">
            <v>44186</v>
          </cell>
          <cell r="K352">
            <v>45128</v>
          </cell>
          <cell r="L352">
            <v>45139</v>
          </cell>
          <cell r="M352">
            <v>46387</v>
          </cell>
          <cell r="N352" t="str">
            <v>4</v>
          </cell>
          <cell r="O352" t="str">
            <v>PAULO ARTHUR GOMES VIEIRA</v>
          </cell>
          <cell r="P352"/>
        </row>
        <row r="353">
          <cell r="B353">
            <v>891</v>
          </cell>
          <cell r="C353" t="str">
            <v>ROANDERSON FELIPE DE SOUZA PINHEIRO</v>
          </cell>
          <cell r="D353">
            <v>3842</v>
          </cell>
          <cell r="E353" t="str">
            <v>ALBERT SCHILLING GOMES</v>
          </cell>
          <cell r="F353" t="str">
            <v xml:space="preserve">Quality Analyst </v>
          </cell>
          <cell r="G353" t="str">
            <v>Analista de sistemas</v>
          </cell>
          <cell r="H353">
            <v>0</v>
          </cell>
          <cell r="I353" t="str">
            <v/>
          </cell>
          <cell r="J353">
            <v>44200</v>
          </cell>
          <cell r="K353">
            <v>44778</v>
          </cell>
          <cell r="L353">
            <v>44805</v>
          </cell>
          <cell r="M353">
            <v>46387</v>
          </cell>
          <cell r="N353" t="str">
            <v>4</v>
          </cell>
          <cell r="O353" t="str">
            <v>MARIANA RODRIGUES DA SILVA</v>
          </cell>
          <cell r="P353"/>
        </row>
        <row r="354">
          <cell r="B354">
            <v>892</v>
          </cell>
          <cell r="C354" t="str">
            <v>DIEGO BRUM DA CUNHA</v>
          </cell>
          <cell r="D354">
            <v>9549</v>
          </cell>
          <cell r="E354" t="str">
            <v>ROMILDO FERREIRA LIMA JUNIOR</v>
          </cell>
          <cell r="F354" t="str">
            <v xml:space="preserve">Quality Analyst </v>
          </cell>
          <cell r="G354" t="str">
            <v>Analista de sistemas</v>
          </cell>
          <cell r="H354">
            <v>16</v>
          </cell>
          <cell r="I354" t="str">
            <v>Pleno</v>
          </cell>
          <cell r="J354">
            <v>44200</v>
          </cell>
          <cell r="K354" t="str">
            <v/>
          </cell>
          <cell r="L354" t="str">
            <v/>
          </cell>
          <cell r="M354" t="str">
            <v/>
          </cell>
          <cell r="N354">
            <v>0</v>
          </cell>
          <cell r="O354" t="str">
            <v>BRUNA MARA CHAGAS MACEDO</v>
          </cell>
          <cell r="P354"/>
        </row>
        <row r="355">
          <cell r="B355">
            <v>893</v>
          </cell>
          <cell r="C355" t="str">
            <v>LEONARDO JOSE MONTENEGRO SANTIAGO</v>
          </cell>
          <cell r="D355">
            <v>13603</v>
          </cell>
          <cell r="E355" t="str">
            <v>ROMILDO FERREIRA LIMA JUNIOR</v>
          </cell>
          <cell r="F355" t="str">
            <v xml:space="preserve">Desenvolvedor </v>
          </cell>
          <cell r="G355" t="str">
            <v>Analista de sistemas</v>
          </cell>
          <cell r="H355">
            <v>0</v>
          </cell>
          <cell r="I355" t="str">
            <v/>
          </cell>
          <cell r="J355">
            <v>44200</v>
          </cell>
          <cell r="K355">
            <v>45541</v>
          </cell>
          <cell r="L355">
            <v>45566</v>
          </cell>
          <cell r="M355">
            <v>46387</v>
          </cell>
          <cell r="N355" t="str">
            <v>4</v>
          </cell>
          <cell r="O355" t="str">
            <v>UYARA REGIA PEREIRA GOMES</v>
          </cell>
          <cell r="P355"/>
        </row>
        <row r="356">
          <cell r="B356">
            <v>894</v>
          </cell>
          <cell r="C356" t="str">
            <v>MATEUS ARRUDA DE MEDEIROS</v>
          </cell>
          <cell r="D356">
            <v>7907</v>
          </cell>
          <cell r="E356" t="str">
            <v>ALBERT SCHILLING GOMES</v>
          </cell>
          <cell r="F356" t="str">
            <v xml:space="preserve">Desenvolvedor </v>
          </cell>
          <cell r="G356" t="str">
            <v>Analista de sistemas</v>
          </cell>
          <cell r="H356">
            <v>0</v>
          </cell>
          <cell r="I356" t="str">
            <v/>
          </cell>
          <cell r="J356">
            <v>44200</v>
          </cell>
          <cell r="K356">
            <v>44988</v>
          </cell>
          <cell r="L356">
            <v>45017</v>
          </cell>
          <cell r="M356">
            <v>46387</v>
          </cell>
          <cell r="N356" t="str">
            <v>4</v>
          </cell>
          <cell r="O356" t="str">
            <v>EDUARDO GAMBOGI CARDOSO</v>
          </cell>
          <cell r="P356"/>
        </row>
        <row r="357">
          <cell r="B357">
            <v>895</v>
          </cell>
          <cell r="C357" t="str">
            <v>NICOLE PAIVA CIDRAO</v>
          </cell>
          <cell r="D357">
            <v>3475</v>
          </cell>
          <cell r="E357" t="str">
            <v>ANA SOFIA CYSNEIROS MARCAL</v>
          </cell>
          <cell r="F357" t="str">
            <v xml:space="preserve">UI/UX </v>
          </cell>
          <cell r="G357" t="str">
            <v>Analista de sistemas</v>
          </cell>
          <cell r="H357">
            <v>0</v>
          </cell>
          <cell r="I357" t="str">
            <v/>
          </cell>
          <cell r="J357">
            <v>44200</v>
          </cell>
          <cell r="K357">
            <v>44526</v>
          </cell>
          <cell r="L357">
            <v>44531</v>
          </cell>
          <cell r="M357">
            <v>46387</v>
          </cell>
          <cell r="N357" t="str">
            <v>4</v>
          </cell>
          <cell r="O357" t="str">
            <v>ANA SOFIA CYSNEIROS MARCAL</v>
          </cell>
          <cell r="P357"/>
        </row>
        <row r="358">
          <cell r="B358">
            <v>896</v>
          </cell>
          <cell r="C358" t="str">
            <v>NATHANNAEL MORAIS MARTINS</v>
          </cell>
          <cell r="D358">
            <v>14621</v>
          </cell>
          <cell r="E358" t="str">
            <v>GABRIELA CAMPOS COSTA BARBOSA</v>
          </cell>
          <cell r="F358" t="str">
            <v xml:space="preserve">Desenvolvedor </v>
          </cell>
          <cell r="G358" t="str">
            <v>Analista de sistemas</v>
          </cell>
          <cell r="H358">
            <v>0</v>
          </cell>
          <cell r="I358" t="str">
            <v/>
          </cell>
          <cell r="J358">
            <v>44200</v>
          </cell>
          <cell r="K358">
            <v>45210</v>
          </cell>
          <cell r="L358">
            <v>45231</v>
          </cell>
          <cell r="M358">
            <v>46387</v>
          </cell>
          <cell r="N358" t="str">
            <v>4</v>
          </cell>
          <cell r="O358" t="str">
            <v>GUSTAVO OSVALDO BASTOS DE ANDRADE</v>
          </cell>
          <cell r="P358"/>
        </row>
        <row r="359">
          <cell r="B359">
            <v>897</v>
          </cell>
          <cell r="C359" t="str">
            <v>ANTONIO WILSON PEREIRA DE ALMEIDA FILHO</v>
          </cell>
          <cell r="D359">
            <v>12253</v>
          </cell>
          <cell r="E359" t="str">
            <v>GABRIELA CAMPOS COSTA BARBOSA</v>
          </cell>
          <cell r="F359" t="str">
            <v xml:space="preserve">Desenvolvedor </v>
          </cell>
          <cell r="G359" t="str">
            <v>Analista de sistemas</v>
          </cell>
          <cell r="H359">
            <v>19</v>
          </cell>
          <cell r="I359" t="str">
            <v>Sênior</v>
          </cell>
          <cell r="J359">
            <v>44200</v>
          </cell>
          <cell r="K359" t="str">
            <v/>
          </cell>
          <cell r="L359" t="str">
            <v/>
          </cell>
          <cell r="M359" t="str">
            <v/>
          </cell>
          <cell r="N359">
            <v>0</v>
          </cell>
          <cell r="O359" t="str">
            <v>LEANDRO AUGUSTO OLIVEIRA LEAO</v>
          </cell>
          <cell r="P359"/>
        </row>
        <row r="360">
          <cell r="B360">
            <v>898</v>
          </cell>
          <cell r="C360" t="str">
            <v>LIZIE SANCHO NASCIMENTO</v>
          </cell>
          <cell r="D360">
            <v>12253</v>
          </cell>
          <cell r="E360" t="str">
            <v>ANA SOFIA CYSNEIROS MARCAL</v>
          </cell>
          <cell r="F360" t="str">
            <v xml:space="preserve">UI/UX </v>
          </cell>
          <cell r="G360" t="str">
            <v>Analista de sistemas</v>
          </cell>
          <cell r="H360">
            <v>19</v>
          </cell>
          <cell r="I360" t="str">
            <v>Sênior</v>
          </cell>
          <cell r="J360">
            <v>44200</v>
          </cell>
          <cell r="K360" t="str">
            <v/>
          </cell>
          <cell r="L360" t="str">
            <v/>
          </cell>
          <cell r="M360" t="str">
            <v/>
          </cell>
          <cell r="N360">
            <v>0</v>
          </cell>
          <cell r="O360" t="str">
            <v>LUIZ AUGEANE RICARDO DE MELO</v>
          </cell>
          <cell r="P360"/>
        </row>
        <row r="361">
          <cell r="B361">
            <v>899</v>
          </cell>
          <cell r="C361" t="str">
            <v>CLINTON DE SA BARRETO MACIEL</v>
          </cell>
          <cell r="D361">
            <v>7488</v>
          </cell>
          <cell r="E361" t="str">
            <v>ALBERT SCHILLING GOMES</v>
          </cell>
          <cell r="F361" t="str">
            <v xml:space="preserve">Desenvolvedor </v>
          </cell>
          <cell r="G361" t="str">
            <v>Analista de sistemas</v>
          </cell>
          <cell r="H361">
            <v>0</v>
          </cell>
          <cell r="I361" t="str">
            <v/>
          </cell>
          <cell r="J361">
            <v>44200</v>
          </cell>
          <cell r="K361">
            <v>44722</v>
          </cell>
          <cell r="L361">
            <v>44743</v>
          </cell>
          <cell r="M361">
            <v>46387</v>
          </cell>
          <cell r="N361" t="str">
            <v>4</v>
          </cell>
          <cell r="O361" t="str">
            <v>MARIANA RODRIGUES DA SILVA</v>
          </cell>
          <cell r="P361"/>
        </row>
        <row r="362">
          <cell r="B362">
            <v>900</v>
          </cell>
          <cell r="C362" t="str">
            <v>ANA VICTORIA ARAUJO MAIA</v>
          </cell>
          <cell r="D362">
            <v>7176</v>
          </cell>
          <cell r="E362" t="str">
            <v>ROMILDO FERREIRA LIMA JUNIOR</v>
          </cell>
          <cell r="F362" t="str">
            <v xml:space="preserve">Quality Analyst </v>
          </cell>
          <cell r="G362" t="str">
            <v>Analista de sistemas</v>
          </cell>
          <cell r="H362">
            <v>13</v>
          </cell>
          <cell r="I362" t="str">
            <v>Pleno</v>
          </cell>
          <cell r="J362">
            <v>44200</v>
          </cell>
          <cell r="K362" t="str">
            <v/>
          </cell>
          <cell r="L362" t="str">
            <v/>
          </cell>
          <cell r="M362" t="str">
            <v/>
          </cell>
          <cell r="N362">
            <v>0</v>
          </cell>
          <cell r="O362" t="str">
            <v>TALES COSTA BARRETO</v>
          </cell>
          <cell r="P362"/>
        </row>
        <row r="363">
          <cell r="B363">
            <v>901</v>
          </cell>
          <cell r="C363" t="str">
            <v>PALOMA BEZERRA TEIXEIRA</v>
          </cell>
          <cell r="D363">
            <v>1367.6</v>
          </cell>
          <cell r="E363" t="str">
            <v>GABRIELA TELLES DE SOUZA</v>
          </cell>
          <cell r="F363" t="str">
            <v>Assistente administrativo</v>
          </cell>
          <cell r="G363" t="str">
            <v>Assistente administrativo</v>
          </cell>
          <cell r="H363">
            <v>0</v>
          </cell>
          <cell r="I363" t="str">
            <v/>
          </cell>
          <cell r="J363">
            <v>44202</v>
          </cell>
          <cell r="K363">
            <v>44292</v>
          </cell>
          <cell r="L363">
            <v>44317</v>
          </cell>
          <cell r="M363">
            <v>46387</v>
          </cell>
          <cell r="N363" t="str">
            <v>2</v>
          </cell>
          <cell r="O363" t="str">
            <v>GABRIELA TELLES DE SOUZA</v>
          </cell>
          <cell r="P363"/>
        </row>
        <row r="364">
          <cell r="B364">
            <v>902</v>
          </cell>
          <cell r="C364" t="str">
            <v>DAVI PEREIRA DE MENDONCA</v>
          </cell>
          <cell r="D364">
            <v>7189</v>
          </cell>
          <cell r="E364" t="str">
            <v>EMANUELLE NOGUEIRA JUCA</v>
          </cell>
          <cell r="F364" t="str">
            <v xml:space="preserve">Desenvolvedor </v>
          </cell>
          <cell r="G364" t="str">
            <v>Analista de sistemas</v>
          </cell>
          <cell r="H364">
            <v>0</v>
          </cell>
          <cell r="I364" t="str">
            <v/>
          </cell>
          <cell r="J364">
            <v>44203</v>
          </cell>
          <cell r="K364">
            <v>45181</v>
          </cell>
          <cell r="L364">
            <v>45200</v>
          </cell>
          <cell r="M364">
            <v>46387</v>
          </cell>
          <cell r="N364" t="str">
            <v>2</v>
          </cell>
          <cell r="O364" t="str">
            <v>SANDRA REGIA CHAVES CARVALHO</v>
          </cell>
          <cell r="P364"/>
        </row>
        <row r="365">
          <cell r="B365">
            <v>903</v>
          </cell>
          <cell r="C365" t="str">
            <v>ALEXSANDERSON VIEIRA SANTOS</v>
          </cell>
          <cell r="D365">
            <v>8852</v>
          </cell>
          <cell r="E365" t="str">
            <v>ANA SOFIA CYSNEIROS MARCAL</v>
          </cell>
          <cell r="F365" t="str">
            <v xml:space="preserve">DevOps </v>
          </cell>
          <cell r="G365" t="str">
            <v>Analista de sistemas</v>
          </cell>
          <cell r="H365">
            <v>0</v>
          </cell>
          <cell r="I365" t="str">
            <v/>
          </cell>
          <cell r="J365">
            <v>44203</v>
          </cell>
          <cell r="K365">
            <v>44449</v>
          </cell>
          <cell r="L365">
            <v>44470</v>
          </cell>
          <cell r="M365">
            <v>46387</v>
          </cell>
          <cell r="N365" t="str">
            <v>4</v>
          </cell>
          <cell r="O365" t="str">
            <v>ANA SOFIA CYSNEIROS MARCAL</v>
          </cell>
          <cell r="P365"/>
        </row>
        <row r="366">
          <cell r="B366">
            <v>904</v>
          </cell>
          <cell r="C366" t="str">
            <v>JERRY JACKSON MACIEL PAULA</v>
          </cell>
          <cell r="D366">
            <v>5527.77</v>
          </cell>
          <cell r="E366" t="str">
            <v>ALBERT SCHILLING GOMES</v>
          </cell>
          <cell r="F366" t="str">
            <v xml:space="preserve">DevOps </v>
          </cell>
          <cell r="G366" t="str">
            <v>Analista de sistemas</v>
          </cell>
          <cell r="H366">
            <v>0</v>
          </cell>
          <cell r="I366" t="str">
            <v/>
          </cell>
          <cell r="J366">
            <v>44203</v>
          </cell>
          <cell r="K366">
            <v>44287</v>
          </cell>
          <cell r="L366">
            <v>44317</v>
          </cell>
          <cell r="M366">
            <v>46387</v>
          </cell>
          <cell r="N366" t="str">
            <v>4</v>
          </cell>
          <cell r="O366" t="str">
            <v>ALBERT SCHILLING GOMES</v>
          </cell>
          <cell r="P366"/>
        </row>
        <row r="367">
          <cell r="B367">
            <v>905</v>
          </cell>
          <cell r="C367" t="str">
            <v>ANDRE FELIPE RODRIGUES DE FREITAS</v>
          </cell>
          <cell r="D367">
            <v>5929</v>
          </cell>
          <cell r="E367" t="str">
            <v>ROMILDO FERREIRA LIMA JUNIOR</v>
          </cell>
          <cell r="F367" t="str">
            <v xml:space="preserve">Desenvolvedor </v>
          </cell>
          <cell r="G367" t="str">
            <v>Analista de sistemas</v>
          </cell>
          <cell r="H367">
            <v>11</v>
          </cell>
          <cell r="I367" t="str">
            <v>Júnior</v>
          </cell>
          <cell r="J367">
            <v>44203</v>
          </cell>
          <cell r="K367" t="str">
            <v/>
          </cell>
          <cell r="L367" t="str">
            <v/>
          </cell>
          <cell r="M367" t="str">
            <v/>
          </cell>
          <cell r="N367">
            <v>0</v>
          </cell>
          <cell r="O367" t="str">
            <v>JOSE SAMUEL MONTENEGRO SANTIAGO</v>
          </cell>
          <cell r="P367"/>
        </row>
        <row r="368">
          <cell r="B368">
            <v>906</v>
          </cell>
          <cell r="C368" t="str">
            <v>VICTOR CELSO CERQUINHO TASSINARI</v>
          </cell>
          <cell r="D368">
            <v>13233</v>
          </cell>
          <cell r="E368" t="str">
            <v>ROMILDO FERREIRA LIMA JUNIOR</v>
          </cell>
          <cell r="F368" t="str">
            <v xml:space="preserve">Desenvolvedor </v>
          </cell>
          <cell r="G368" t="str">
            <v>Analista de sistemas</v>
          </cell>
          <cell r="H368">
            <v>20</v>
          </cell>
          <cell r="I368" t="str">
            <v>Sênior</v>
          </cell>
          <cell r="J368">
            <v>44203</v>
          </cell>
          <cell r="K368" t="str">
            <v/>
          </cell>
          <cell r="L368" t="str">
            <v/>
          </cell>
          <cell r="M368" t="str">
            <v/>
          </cell>
          <cell r="N368">
            <v>0</v>
          </cell>
          <cell r="O368" t="str">
            <v>SARA MARIA MUSSNICH POLIDORO</v>
          </cell>
          <cell r="P368"/>
        </row>
        <row r="369">
          <cell r="B369">
            <v>907</v>
          </cell>
          <cell r="C369" t="str">
            <v>MARIA VALESCA GOMES DE SOUZA</v>
          </cell>
          <cell r="D369">
            <v>5929</v>
          </cell>
          <cell r="E369" t="str">
            <v>ROMILDO FERREIRA LIMA JUNIOR</v>
          </cell>
          <cell r="F369" t="str">
            <v xml:space="preserve">Desenvolvedor </v>
          </cell>
          <cell r="G369" t="str">
            <v>Analista de sistemas</v>
          </cell>
          <cell r="H369">
            <v>11</v>
          </cell>
          <cell r="I369" t="str">
            <v>Júnior</v>
          </cell>
          <cell r="J369">
            <v>44203</v>
          </cell>
          <cell r="K369">
            <v>45756</v>
          </cell>
          <cell r="L369">
            <v>45778</v>
          </cell>
          <cell r="M369">
            <v>46387</v>
          </cell>
          <cell r="N369" t="str">
            <v>2</v>
          </cell>
          <cell r="O369" t="str">
            <v>BYANCA PINHEIRO AUGUSTO</v>
          </cell>
          <cell r="P369"/>
        </row>
        <row r="370">
          <cell r="B370">
            <v>908</v>
          </cell>
          <cell r="C370" t="str">
            <v>MATHEUS SILVA OLIVEIRA</v>
          </cell>
          <cell r="D370">
            <v>3475</v>
          </cell>
          <cell r="E370" t="str">
            <v>ALBERT SCHILLING GOMES</v>
          </cell>
          <cell r="F370" t="str">
            <v xml:space="preserve">DevOps </v>
          </cell>
          <cell r="G370" t="str">
            <v>Analista de sistemas</v>
          </cell>
          <cell r="H370">
            <v>0</v>
          </cell>
          <cell r="I370" t="str">
            <v/>
          </cell>
          <cell r="J370">
            <v>44207</v>
          </cell>
          <cell r="K370">
            <v>44547</v>
          </cell>
          <cell r="L370">
            <v>44562</v>
          </cell>
          <cell r="M370">
            <v>46387</v>
          </cell>
          <cell r="N370" t="str">
            <v>4</v>
          </cell>
          <cell r="O370" t="str">
            <v>ALBERT SCHILLING GOMES</v>
          </cell>
          <cell r="P370"/>
        </row>
        <row r="371">
          <cell r="B371">
            <v>909</v>
          </cell>
          <cell r="C371" t="str">
            <v>FELIPE LIMEIRA DE AZEREDO</v>
          </cell>
          <cell r="D371">
            <v>8090.98</v>
          </cell>
          <cell r="E371" t="str">
            <v>ALBERT SCHILLING GOMES</v>
          </cell>
          <cell r="F371" t="str">
            <v xml:space="preserve">Desenvolvedor </v>
          </cell>
          <cell r="G371" t="str">
            <v>Analista de sistemas</v>
          </cell>
          <cell r="H371">
            <v>0</v>
          </cell>
          <cell r="I371" t="str">
            <v/>
          </cell>
          <cell r="J371">
            <v>44207</v>
          </cell>
          <cell r="K371">
            <v>44270</v>
          </cell>
          <cell r="L371">
            <v>44287</v>
          </cell>
          <cell r="M371">
            <v>46387</v>
          </cell>
          <cell r="N371" t="str">
            <v>4</v>
          </cell>
          <cell r="O371" t="str">
            <v>ALBERT SCHILLING GOMES</v>
          </cell>
          <cell r="P371"/>
        </row>
        <row r="372">
          <cell r="B372">
            <v>910</v>
          </cell>
          <cell r="C372" t="str">
            <v>EVERSON NYERD FARIAS DE ARAUJO</v>
          </cell>
          <cell r="D372">
            <v>6189</v>
          </cell>
          <cell r="E372" t="str">
            <v>ALBERT SCHILLING GOMES</v>
          </cell>
          <cell r="F372" t="str">
            <v xml:space="preserve">Desenvolvedor </v>
          </cell>
          <cell r="G372" t="str">
            <v>Analista de sistemas</v>
          </cell>
          <cell r="H372">
            <v>0</v>
          </cell>
          <cell r="I372" t="str">
            <v/>
          </cell>
          <cell r="J372">
            <v>44207</v>
          </cell>
          <cell r="K372">
            <v>44804</v>
          </cell>
          <cell r="L372">
            <v>44805</v>
          </cell>
          <cell r="M372">
            <v>46387</v>
          </cell>
          <cell r="N372" t="str">
            <v>4</v>
          </cell>
          <cell r="O372" t="str">
            <v>KAIO LUCAS RIBEIRO DE QUEIROZ</v>
          </cell>
          <cell r="P372"/>
        </row>
        <row r="373">
          <cell r="B373">
            <v>911</v>
          </cell>
          <cell r="C373" t="str">
            <v>FRANCISCO CLAUVANE DE SOUSA NASCIMENTO</v>
          </cell>
          <cell r="D373">
            <v>7968.62</v>
          </cell>
          <cell r="E373" t="str">
            <v>ALBERT SCHILLING GOMES</v>
          </cell>
          <cell r="F373" t="str">
            <v xml:space="preserve">Desenvolvedor </v>
          </cell>
          <cell r="G373" t="str">
            <v>Analista de sistemas</v>
          </cell>
          <cell r="H373">
            <v>0</v>
          </cell>
          <cell r="I373" t="str">
            <v/>
          </cell>
          <cell r="J373">
            <v>44209</v>
          </cell>
          <cell r="K373">
            <v>44316</v>
          </cell>
          <cell r="L373">
            <v>44317</v>
          </cell>
          <cell r="M373">
            <v>46387</v>
          </cell>
          <cell r="N373" t="str">
            <v>4</v>
          </cell>
          <cell r="O373" t="str">
            <v>ALBERT SCHILLING GOMES</v>
          </cell>
          <cell r="P373"/>
        </row>
        <row r="374">
          <cell r="B374">
            <v>912</v>
          </cell>
          <cell r="C374" t="str">
            <v>DARLINSON ALVES PEREIRA</v>
          </cell>
          <cell r="D374">
            <v>5089</v>
          </cell>
          <cell r="E374" t="str">
            <v>ALBERT SCHILLING GOMES</v>
          </cell>
          <cell r="F374" t="str">
            <v xml:space="preserve">Desenvolvedor </v>
          </cell>
          <cell r="G374" t="str">
            <v>Analista de sistemas</v>
          </cell>
          <cell r="H374">
            <v>0</v>
          </cell>
          <cell r="I374" t="str">
            <v/>
          </cell>
          <cell r="J374">
            <v>44214</v>
          </cell>
          <cell r="K374">
            <v>44466</v>
          </cell>
          <cell r="L374">
            <v>44470</v>
          </cell>
          <cell r="M374">
            <v>46387</v>
          </cell>
          <cell r="N374" t="str">
            <v>4</v>
          </cell>
          <cell r="O374" t="str">
            <v>ALBERT SCHILLING GOMES</v>
          </cell>
          <cell r="P374"/>
        </row>
        <row r="375">
          <cell r="B375">
            <v>913</v>
          </cell>
          <cell r="C375" t="str">
            <v>KAIO LUCAS RIBEIRO DE QUEIROZ</v>
          </cell>
          <cell r="D375">
            <v>8698</v>
          </cell>
          <cell r="E375" t="str">
            <v>ALBERT SCHILLING GOMES</v>
          </cell>
          <cell r="F375" t="str">
            <v xml:space="preserve">Gerente de Projetos </v>
          </cell>
          <cell r="G375" t="str">
            <v>Gerente de projetos de TI</v>
          </cell>
          <cell r="H375">
            <v>0</v>
          </cell>
          <cell r="I375" t="str">
            <v/>
          </cell>
          <cell r="J375">
            <v>44214</v>
          </cell>
          <cell r="K375">
            <v>45093</v>
          </cell>
          <cell r="L375">
            <v>45108</v>
          </cell>
          <cell r="M375">
            <v>46387</v>
          </cell>
          <cell r="N375" t="str">
            <v>4</v>
          </cell>
          <cell r="O375" t="str">
            <v>WEBSTER RULIAN LIMA JORGE</v>
          </cell>
          <cell r="P375" t="str">
            <v>sim</v>
          </cell>
        </row>
        <row r="376">
          <cell r="B376">
            <v>914</v>
          </cell>
          <cell r="C376" t="str">
            <v>MARCOS ROBERTO DE OLIVEIRA E SILVA</v>
          </cell>
          <cell r="D376">
            <v>13233</v>
          </cell>
          <cell r="E376" t="str">
            <v>GABRIELA CAMPOS COSTA BARBOSA</v>
          </cell>
          <cell r="F376" t="str">
            <v xml:space="preserve">DevOps </v>
          </cell>
          <cell r="G376" t="str">
            <v>Analista de sistemas</v>
          </cell>
          <cell r="H376">
            <v>20</v>
          </cell>
          <cell r="I376" t="str">
            <v>Sênior</v>
          </cell>
          <cell r="J376">
            <v>44221</v>
          </cell>
          <cell r="K376" t="str">
            <v/>
          </cell>
          <cell r="L376" t="str">
            <v/>
          </cell>
          <cell r="M376" t="str">
            <v/>
          </cell>
          <cell r="N376">
            <v>0</v>
          </cell>
          <cell r="O376" t="str">
            <v>MARCELO CARNEIRO BRIGIDO</v>
          </cell>
          <cell r="P376"/>
        </row>
        <row r="377">
          <cell r="B377">
            <v>915</v>
          </cell>
          <cell r="C377" t="str">
            <v>CESAR RYAN DAMASCENO FIGUEREDO</v>
          </cell>
          <cell r="D377">
            <v>8682</v>
          </cell>
          <cell r="E377" t="str">
            <v>ROMILDO FERREIRA LIMA JUNIOR</v>
          </cell>
          <cell r="F377" t="str">
            <v xml:space="preserve">Desenvolvedor </v>
          </cell>
          <cell r="G377" t="str">
            <v>Analista de sistemas</v>
          </cell>
          <cell r="H377">
            <v>15</v>
          </cell>
          <cell r="I377" t="str">
            <v>Pleno</v>
          </cell>
          <cell r="J377">
            <v>44221</v>
          </cell>
          <cell r="K377" t="str">
            <v/>
          </cell>
          <cell r="L377" t="str">
            <v/>
          </cell>
          <cell r="M377" t="str">
            <v/>
          </cell>
          <cell r="N377">
            <v>0</v>
          </cell>
          <cell r="O377" t="str">
            <v>JOSE SAMUEL MONTENEGRO SANTIAGO</v>
          </cell>
          <cell r="P377"/>
        </row>
        <row r="378">
          <cell r="B378">
            <v>916</v>
          </cell>
          <cell r="C378" t="str">
            <v>NATANAEL DA SILVA ARAUJO</v>
          </cell>
          <cell r="D378">
            <v>5114</v>
          </cell>
          <cell r="E378" t="str">
            <v>ALBERT SCHILLING GOMES</v>
          </cell>
          <cell r="F378" t="str">
            <v xml:space="preserve">Desenvolvedor </v>
          </cell>
          <cell r="G378" t="str">
            <v>Analista de sistemas</v>
          </cell>
          <cell r="H378">
            <v>0</v>
          </cell>
          <cell r="I378" t="str">
            <v/>
          </cell>
          <cell r="J378">
            <v>44221</v>
          </cell>
          <cell r="K378">
            <v>44692</v>
          </cell>
          <cell r="L378">
            <v>44713</v>
          </cell>
          <cell r="M378">
            <v>46387</v>
          </cell>
          <cell r="N378" t="str">
            <v>4</v>
          </cell>
          <cell r="O378" t="str">
            <v>AMANDA VICTORIA FERREIRA ALVES</v>
          </cell>
          <cell r="P378"/>
        </row>
        <row r="379">
          <cell r="B379">
            <v>917</v>
          </cell>
          <cell r="C379" t="str">
            <v>JEFFERSON BRUNO MOURA DA SILVA</v>
          </cell>
          <cell r="D379">
            <v>5598</v>
          </cell>
          <cell r="E379" t="str">
            <v>ALBERT SCHILLING GOMES</v>
          </cell>
          <cell r="F379" t="str">
            <v xml:space="preserve">Desenvolvedor </v>
          </cell>
          <cell r="G379" t="str">
            <v>Analista de sistemas</v>
          </cell>
          <cell r="H379">
            <v>0</v>
          </cell>
          <cell r="I379" t="str">
            <v/>
          </cell>
          <cell r="J379">
            <v>44221</v>
          </cell>
          <cell r="K379">
            <v>44484</v>
          </cell>
          <cell r="L379">
            <v>44501</v>
          </cell>
          <cell r="M379">
            <v>46387</v>
          </cell>
          <cell r="N379" t="str">
            <v>4</v>
          </cell>
          <cell r="O379" t="str">
            <v>ALBERT SCHILLING GOMES</v>
          </cell>
          <cell r="P379"/>
        </row>
        <row r="380">
          <cell r="B380">
            <v>918</v>
          </cell>
          <cell r="C380" t="str">
            <v>MARCELO MELO OLIVEIRA</v>
          </cell>
          <cell r="D380">
            <v>7176</v>
          </cell>
          <cell r="E380" t="str">
            <v>ROMILDO FERREIRA LIMA JUNIOR</v>
          </cell>
          <cell r="F380" t="str">
            <v xml:space="preserve">Desenvolvedor </v>
          </cell>
          <cell r="G380" t="str">
            <v>Analista de sistemas</v>
          </cell>
          <cell r="H380">
            <v>13</v>
          </cell>
          <cell r="I380" t="str">
            <v>Pleno</v>
          </cell>
          <cell r="J380">
            <v>44221</v>
          </cell>
          <cell r="K380" t="str">
            <v/>
          </cell>
          <cell r="L380" t="str">
            <v/>
          </cell>
          <cell r="M380" t="str">
            <v/>
          </cell>
          <cell r="N380">
            <v>0</v>
          </cell>
          <cell r="O380" t="str">
            <v>JOSE SAMUEL MONTENEGRO SANTIAGO</v>
          </cell>
          <cell r="P380"/>
        </row>
        <row r="381">
          <cell r="B381">
            <v>919</v>
          </cell>
          <cell r="C381" t="str">
            <v>FRANCISCO WESLEY OLIVEIRA SANTOS</v>
          </cell>
          <cell r="D381">
            <v>10504</v>
          </cell>
          <cell r="E381" t="str">
            <v>ROMILDO FERREIRA LIMA JUNIOR</v>
          </cell>
          <cell r="F381" t="str">
            <v xml:space="preserve">Desenvolvedor </v>
          </cell>
          <cell r="G381" t="str">
            <v>Analista de sistemas</v>
          </cell>
          <cell r="H381">
            <v>17</v>
          </cell>
          <cell r="I381" t="str">
            <v>Pleno</v>
          </cell>
          <cell r="J381">
            <v>44223</v>
          </cell>
          <cell r="K381" t="str">
            <v/>
          </cell>
          <cell r="L381" t="str">
            <v/>
          </cell>
          <cell r="M381" t="str">
            <v/>
          </cell>
          <cell r="N381">
            <v>0</v>
          </cell>
          <cell r="O381" t="str">
            <v>SARA MARIA MUSSNICH POLIDORO</v>
          </cell>
          <cell r="P381"/>
        </row>
        <row r="382">
          <cell r="B382">
            <v>920</v>
          </cell>
          <cell r="C382" t="str">
            <v>MAURICIO HOLANDA FREITAS QUIRINO</v>
          </cell>
          <cell r="D382">
            <v>11346</v>
          </cell>
          <cell r="E382" t="str">
            <v>ROMILDO FERREIRA LIMA JUNIOR</v>
          </cell>
          <cell r="F382" t="str">
            <v xml:space="preserve">Desenvolvedor </v>
          </cell>
          <cell r="G382" t="str">
            <v>Analista de sistemas</v>
          </cell>
          <cell r="H382">
            <v>18</v>
          </cell>
          <cell r="I382" t="str">
            <v>Sênior</v>
          </cell>
          <cell r="J382">
            <v>44228</v>
          </cell>
          <cell r="K382" t="str">
            <v/>
          </cell>
          <cell r="L382" t="str">
            <v/>
          </cell>
          <cell r="M382" t="str">
            <v/>
          </cell>
          <cell r="N382">
            <v>0</v>
          </cell>
          <cell r="O382" t="str">
            <v>JOSE SAMUEL MONTENEGRO SANTIAGO</v>
          </cell>
          <cell r="P382"/>
        </row>
        <row r="383">
          <cell r="B383">
            <v>921</v>
          </cell>
          <cell r="C383" t="str">
            <v>PATRICK DA SILVA PEREIRA</v>
          </cell>
          <cell r="D383">
            <v>7488</v>
          </cell>
          <cell r="E383" t="str">
            <v>ALBERT SCHILLING GOMES</v>
          </cell>
          <cell r="F383" t="str">
            <v xml:space="preserve">Desenvolvedor </v>
          </cell>
          <cell r="G383" t="str">
            <v>Analista de sistemas</v>
          </cell>
          <cell r="H383">
            <v>0</v>
          </cell>
          <cell r="I383" t="str">
            <v/>
          </cell>
          <cell r="J383">
            <v>44228</v>
          </cell>
          <cell r="K383">
            <v>44683</v>
          </cell>
          <cell r="L383">
            <v>44713</v>
          </cell>
          <cell r="M383">
            <v>46387</v>
          </cell>
          <cell r="N383" t="str">
            <v>4</v>
          </cell>
          <cell r="O383" t="str">
            <v>CLARISSE IASMIN ALVES DE LIMA</v>
          </cell>
          <cell r="P383"/>
        </row>
        <row r="384">
          <cell r="B384">
            <v>922</v>
          </cell>
          <cell r="C384" t="str">
            <v>ALEXANDER THOMAZ SOARES BARBOSA</v>
          </cell>
          <cell r="D384">
            <v>6189</v>
          </cell>
          <cell r="E384" t="str">
            <v>ALBERT SCHILLING GOMES</v>
          </cell>
          <cell r="F384" t="str">
            <v xml:space="preserve">Desenvolvedor </v>
          </cell>
          <cell r="G384" t="str">
            <v>Analista de sistemas</v>
          </cell>
          <cell r="H384">
            <v>0</v>
          </cell>
          <cell r="I384" t="str">
            <v/>
          </cell>
          <cell r="J384">
            <v>44228</v>
          </cell>
          <cell r="K384">
            <v>44904</v>
          </cell>
          <cell r="L384">
            <v>44927</v>
          </cell>
          <cell r="M384">
            <v>46387</v>
          </cell>
          <cell r="N384" t="str">
            <v>4</v>
          </cell>
          <cell r="O384" t="str">
            <v>WEBSTER RULIAN LIMA JORGE</v>
          </cell>
          <cell r="P384"/>
        </row>
        <row r="385">
          <cell r="B385">
            <v>923</v>
          </cell>
          <cell r="C385" t="str">
            <v>ALEXANDRE LOURENCO DO NASCIMENTO</v>
          </cell>
          <cell r="D385">
            <v>9549</v>
          </cell>
          <cell r="E385" t="str">
            <v>ROMILDO FERREIRA LIMA JUNIOR</v>
          </cell>
          <cell r="F385" t="str">
            <v xml:space="preserve">Gerente de Projetos </v>
          </cell>
          <cell r="G385" t="str">
            <v>Gerente de projetos de TI</v>
          </cell>
          <cell r="H385">
            <v>16</v>
          </cell>
          <cell r="I385" t="str">
            <v>Pleno</v>
          </cell>
          <cell r="J385">
            <v>44228</v>
          </cell>
          <cell r="K385" t="str">
            <v/>
          </cell>
          <cell r="L385" t="str">
            <v/>
          </cell>
          <cell r="M385" t="str">
            <v/>
          </cell>
          <cell r="N385">
            <v>0</v>
          </cell>
          <cell r="O385" t="str">
            <v>CARLOS BARDAWIL ROLIM</v>
          </cell>
          <cell r="P385"/>
        </row>
        <row r="386">
          <cell r="B386">
            <v>924</v>
          </cell>
          <cell r="C386" t="str">
            <v>JOAO IGOR MATOS DA SILVA</v>
          </cell>
          <cell r="D386">
            <v>11346</v>
          </cell>
          <cell r="E386" t="str">
            <v>LUIZ ALVES DE LIMA NETO</v>
          </cell>
          <cell r="F386" t="str">
            <v xml:space="preserve">Desenvolvedor </v>
          </cell>
          <cell r="G386" t="str">
            <v>Analista de sistemas</v>
          </cell>
          <cell r="H386">
            <v>18</v>
          </cell>
          <cell r="I386" t="str">
            <v>Sênior</v>
          </cell>
          <cell r="J386">
            <v>44228</v>
          </cell>
          <cell r="K386" t="str">
            <v/>
          </cell>
          <cell r="L386" t="str">
            <v/>
          </cell>
          <cell r="M386" t="str">
            <v/>
          </cell>
          <cell r="N386">
            <v>0</v>
          </cell>
          <cell r="O386" t="str">
            <v>DEBORA CARREIRO ALVES</v>
          </cell>
          <cell r="P386"/>
        </row>
        <row r="387">
          <cell r="B387">
            <v>925</v>
          </cell>
          <cell r="C387" t="str">
            <v>VICTOR CASTRO SOUSA ARAUJO</v>
          </cell>
          <cell r="D387">
            <v>3475</v>
          </cell>
          <cell r="E387" t="str">
            <v>ALBERT SCHILLING GOMES</v>
          </cell>
          <cell r="F387" t="str">
            <v xml:space="preserve">Desenvolvedor </v>
          </cell>
          <cell r="G387" t="str">
            <v>Analista de sistemas</v>
          </cell>
          <cell r="H387">
            <v>0</v>
          </cell>
          <cell r="I387" t="str">
            <v/>
          </cell>
          <cell r="J387">
            <v>44228</v>
          </cell>
          <cell r="K387">
            <v>44609</v>
          </cell>
          <cell r="L387">
            <v>44621</v>
          </cell>
          <cell r="M387">
            <v>46387</v>
          </cell>
          <cell r="N387" t="str">
            <v>4</v>
          </cell>
          <cell r="O387" t="str">
            <v>MARTINA AGUIAR SARAIVA</v>
          </cell>
          <cell r="P387"/>
        </row>
        <row r="388">
          <cell r="B388">
            <v>926</v>
          </cell>
          <cell r="C388" t="str">
            <v>MARCUS VINICIUS SILVA OLIVEIRA</v>
          </cell>
          <cell r="D388">
            <v>3842</v>
          </cell>
          <cell r="E388" t="str">
            <v>ALBERT SCHILLING GOMES</v>
          </cell>
          <cell r="F388" t="str">
            <v xml:space="preserve">Desenvolvedor </v>
          </cell>
          <cell r="G388" t="str">
            <v>Analista de sistemas</v>
          </cell>
          <cell r="H388">
            <v>0</v>
          </cell>
          <cell r="I388" t="str">
            <v/>
          </cell>
          <cell r="J388">
            <v>44230</v>
          </cell>
          <cell r="K388">
            <v>44820</v>
          </cell>
          <cell r="L388">
            <v>44835</v>
          </cell>
          <cell r="M388">
            <v>46387</v>
          </cell>
          <cell r="N388" t="str">
            <v>4</v>
          </cell>
          <cell r="O388" t="str">
            <v>ALEXANDRE LOURENCO DO NASCIMENTO</v>
          </cell>
          <cell r="P388"/>
        </row>
        <row r="389">
          <cell r="B389">
            <v>927</v>
          </cell>
          <cell r="C389" t="str">
            <v>RAPHAELA VIDAL DE OLIVEIRA</v>
          </cell>
          <cell r="D389">
            <v>2296</v>
          </cell>
          <cell r="E389" t="str">
            <v>GABRIELA TELLES DE SOUZA</v>
          </cell>
          <cell r="F389" t="str">
            <v>Assistente administrativo</v>
          </cell>
          <cell r="G389" t="str">
            <v>Assistente administrativo</v>
          </cell>
          <cell r="H389">
            <v>0</v>
          </cell>
          <cell r="I389" t="str">
            <v/>
          </cell>
          <cell r="J389">
            <v>44230</v>
          </cell>
          <cell r="K389">
            <v>44925</v>
          </cell>
          <cell r="L389">
            <v>44927</v>
          </cell>
          <cell r="M389">
            <v>46387</v>
          </cell>
          <cell r="N389" t="str">
            <v>2</v>
          </cell>
          <cell r="O389" t="str">
            <v>JULIANE CASTRO OLIVEIRA</v>
          </cell>
          <cell r="P389"/>
        </row>
        <row r="390">
          <cell r="B390">
            <v>928</v>
          </cell>
          <cell r="C390" t="str">
            <v>MARILIA BRITO SOUSA</v>
          </cell>
          <cell r="D390">
            <v>6536</v>
          </cell>
          <cell r="E390" t="str">
            <v>ALBERT SCHILLING GOMES</v>
          </cell>
          <cell r="F390" t="str">
            <v xml:space="preserve">Quality Analyst </v>
          </cell>
          <cell r="G390" t="str">
            <v>Analista de sistemas</v>
          </cell>
          <cell r="H390">
            <v>0</v>
          </cell>
          <cell r="I390" t="str">
            <v/>
          </cell>
          <cell r="J390">
            <v>44230</v>
          </cell>
          <cell r="K390">
            <v>45343</v>
          </cell>
          <cell r="L390">
            <v>45352</v>
          </cell>
          <cell r="M390">
            <v>46387</v>
          </cell>
          <cell r="N390" t="str">
            <v>4</v>
          </cell>
          <cell r="O390" t="str">
            <v>BYANCA PINHEIRO AUGUSTO</v>
          </cell>
          <cell r="P390"/>
        </row>
        <row r="391">
          <cell r="B391">
            <v>929</v>
          </cell>
          <cell r="C391" t="str">
            <v>WALLINSON DEIVES BATISTA LIMA</v>
          </cell>
          <cell r="D391">
            <v>4649</v>
          </cell>
          <cell r="E391" t="str">
            <v>ALBERT SCHILLING GOMES</v>
          </cell>
          <cell r="F391" t="str">
            <v xml:space="preserve">Desenvolvedor </v>
          </cell>
          <cell r="G391" t="str">
            <v>Analista de sistemas</v>
          </cell>
          <cell r="H391">
            <v>0</v>
          </cell>
          <cell r="I391" t="str">
            <v/>
          </cell>
          <cell r="J391">
            <v>44235</v>
          </cell>
          <cell r="K391">
            <v>44767</v>
          </cell>
          <cell r="L391">
            <v>44774</v>
          </cell>
          <cell r="M391">
            <v>46387</v>
          </cell>
          <cell r="N391" t="str">
            <v>4</v>
          </cell>
          <cell r="O391" t="str">
            <v>BARBARA QUINTINO FARIAS MONTEIRO</v>
          </cell>
          <cell r="P391"/>
        </row>
        <row r="392">
          <cell r="B392">
            <v>930</v>
          </cell>
          <cell r="C392" t="str">
            <v>SABRINA LANNY MENESES QUEIROZ</v>
          </cell>
          <cell r="D392">
            <v>13233</v>
          </cell>
          <cell r="E392" t="str">
            <v>ANA SOFIA CYSNEIROS MARCAL</v>
          </cell>
          <cell r="F392" t="str">
            <v xml:space="preserve">Desenvolvedor </v>
          </cell>
          <cell r="G392" t="str">
            <v>Analista de sistemas</v>
          </cell>
          <cell r="H392">
            <v>20</v>
          </cell>
          <cell r="I392" t="str">
            <v>Sênior</v>
          </cell>
          <cell r="J392">
            <v>44235</v>
          </cell>
          <cell r="K392" t="str">
            <v/>
          </cell>
          <cell r="L392" t="str">
            <v/>
          </cell>
          <cell r="M392" t="str">
            <v/>
          </cell>
          <cell r="N392">
            <v>0</v>
          </cell>
          <cell r="O392" t="str">
            <v>EDELVANIA RODRIGUES MATOSO</v>
          </cell>
          <cell r="P392"/>
        </row>
        <row r="393">
          <cell r="B393">
            <v>931</v>
          </cell>
          <cell r="C393" t="str">
            <v>MARCOS FABIO DOS SANTOS AMARAL JUNIOR</v>
          </cell>
          <cell r="D393">
            <v>7488</v>
          </cell>
          <cell r="E393" t="str">
            <v>ALBERT SCHILLING GOMES</v>
          </cell>
          <cell r="F393" t="str">
            <v xml:space="preserve">Desenvolvedor </v>
          </cell>
          <cell r="G393" t="str">
            <v>Analista de sistemas</v>
          </cell>
          <cell r="H393">
            <v>0</v>
          </cell>
          <cell r="I393" t="str">
            <v/>
          </cell>
          <cell r="J393">
            <v>44237</v>
          </cell>
          <cell r="K393">
            <v>44714</v>
          </cell>
          <cell r="L393">
            <v>44743</v>
          </cell>
          <cell r="M393">
            <v>46387</v>
          </cell>
          <cell r="N393" t="str">
            <v>4</v>
          </cell>
          <cell r="O393" t="str">
            <v>MARTINA AGUIAR SARAIVA</v>
          </cell>
          <cell r="P393"/>
        </row>
        <row r="394">
          <cell r="B394">
            <v>932</v>
          </cell>
          <cell r="C394" t="str">
            <v>MAIKE BEZERRA DA SILVA</v>
          </cell>
          <cell r="D394">
            <v>6830</v>
          </cell>
          <cell r="E394" t="str">
            <v>ANA SOFIA CYSNEIROS MARCAL</v>
          </cell>
          <cell r="F394" t="str">
            <v xml:space="preserve">Desenvolvedor </v>
          </cell>
          <cell r="G394" t="str">
            <v>Analista de sistemas</v>
          </cell>
          <cell r="H394">
            <v>0</v>
          </cell>
          <cell r="I394" t="str">
            <v/>
          </cell>
          <cell r="J394">
            <v>44237</v>
          </cell>
          <cell r="K394">
            <v>45436</v>
          </cell>
          <cell r="L394">
            <v>45444</v>
          </cell>
          <cell r="M394">
            <v>46387</v>
          </cell>
          <cell r="N394" t="str">
            <v>4</v>
          </cell>
          <cell r="O394" t="str">
            <v>MARCELA DE MOURA ANDRADE SILVA</v>
          </cell>
          <cell r="P394"/>
        </row>
        <row r="395">
          <cell r="B395">
            <v>933</v>
          </cell>
          <cell r="C395" t="str">
            <v>BRUNO ANDERSON SILVA DE SOUZA</v>
          </cell>
          <cell r="D395">
            <v>4649</v>
          </cell>
          <cell r="E395" t="str">
            <v>ANA SOFIA CYSNEIROS MARCAL</v>
          </cell>
          <cell r="F395" t="str">
            <v xml:space="preserve">Desenvolvedor </v>
          </cell>
          <cell r="G395" t="str">
            <v>Analista de sistemas</v>
          </cell>
          <cell r="H395">
            <v>0</v>
          </cell>
          <cell r="I395" t="str">
            <v/>
          </cell>
          <cell r="J395">
            <v>44237</v>
          </cell>
          <cell r="K395">
            <v>44958</v>
          </cell>
          <cell r="L395">
            <v>44986</v>
          </cell>
          <cell r="M395">
            <v>46387</v>
          </cell>
          <cell r="N395" t="str">
            <v>2</v>
          </cell>
          <cell r="O395" t="str">
            <v>ARLINDO BRAGA DE SOUSA NETO</v>
          </cell>
          <cell r="P395"/>
        </row>
        <row r="396">
          <cell r="B396">
            <v>934</v>
          </cell>
          <cell r="C396" t="str">
            <v>MARCELA DE MOURA ANDRADE SILVA</v>
          </cell>
          <cell r="D396">
            <v>10504</v>
          </cell>
          <cell r="E396" t="str">
            <v>ANA SOFIA CYSNEIROS MARCAL</v>
          </cell>
          <cell r="F396" t="str">
            <v xml:space="preserve">Gerente de Projetos </v>
          </cell>
          <cell r="G396" t="str">
            <v>Gerente de projetos de TI</v>
          </cell>
          <cell r="H396">
            <v>17</v>
          </cell>
          <cell r="I396" t="str">
            <v>Pleno</v>
          </cell>
          <cell r="J396">
            <v>44237</v>
          </cell>
          <cell r="K396" t="str">
            <v/>
          </cell>
          <cell r="L396" t="str">
            <v/>
          </cell>
          <cell r="M396" t="str">
            <v/>
          </cell>
          <cell r="N396">
            <v>0</v>
          </cell>
          <cell r="O396" t="str">
            <v>ANA SOFIA CYSNEIROS MARCAL</v>
          </cell>
          <cell r="P396"/>
        </row>
        <row r="397">
          <cell r="B397">
            <v>935</v>
          </cell>
          <cell r="C397" t="str">
            <v>OLAVO OLIVEIRA NETO</v>
          </cell>
          <cell r="D397">
            <v>16684</v>
          </cell>
          <cell r="E397" t="str">
            <v>ANA SOFIA CYSNEIROS MARCAL</v>
          </cell>
          <cell r="F397" t="str">
            <v xml:space="preserve">Líder Técnico </v>
          </cell>
          <cell r="G397" t="str">
            <v>Analista de sistemas</v>
          </cell>
          <cell r="H397">
            <v>0</v>
          </cell>
          <cell r="I397" t="str">
            <v/>
          </cell>
          <cell r="J397">
            <v>44238</v>
          </cell>
          <cell r="K397">
            <v>44909</v>
          </cell>
          <cell r="L397">
            <v>44927</v>
          </cell>
          <cell r="M397">
            <v>46387</v>
          </cell>
          <cell r="N397" t="str">
            <v>4</v>
          </cell>
          <cell r="O397" t="str">
            <v>BRUNO TEIXEIRA DE SOUZA</v>
          </cell>
          <cell r="P397"/>
        </row>
        <row r="398">
          <cell r="B398">
            <v>937</v>
          </cell>
          <cell r="C398" t="str">
            <v>FRANCISCA GERMANA DANTAS BATISTA</v>
          </cell>
          <cell r="D398">
            <v>12253</v>
          </cell>
          <cell r="E398" t="str">
            <v>DANILO FREITAS DA COSTA</v>
          </cell>
          <cell r="F398" t="str">
            <v xml:space="preserve">Gerente de Projetos </v>
          </cell>
          <cell r="G398" t="str">
            <v>Gerente de projetos de TI</v>
          </cell>
          <cell r="H398">
            <v>19</v>
          </cell>
          <cell r="I398" t="str">
            <v>Sênior</v>
          </cell>
          <cell r="J398">
            <v>44245</v>
          </cell>
          <cell r="K398" t="str">
            <v/>
          </cell>
          <cell r="L398" t="str">
            <v/>
          </cell>
          <cell r="M398" t="str">
            <v/>
          </cell>
          <cell r="N398">
            <v>0</v>
          </cell>
          <cell r="O398" t="str">
            <v>DANILO FREITAS DA COSTA</v>
          </cell>
          <cell r="P398"/>
        </row>
        <row r="399">
          <cell r="B399">
            <v>938</v>
          </cell>
          <cell r="C399" t="str">
            <v>FRANCISCO WILSON RODRIGUES JUNIOR</v>
          </cell>
          <cell r="D399">
            <v>9549</v>
          </cell>
          <cell r="E399" t="str">
            <v>ROMILDO FERREIRA LIMA JUNIOR</v>
          </cell>
          <cell r="F399" t="str">
            <v xml:space="preserve">Desenvolvedor </v>
          </cell>
          <cell r="G399" t="str">
            <v>Analista de sistemas</v>
          </cell>
          <cell r="H399">
            <v>16</v>
          </cell>
          <cell r="I399" t="str">
            <v>Pleno</v>
          </cell>
          <cell r="J399">
            <v>44245</v>
          </cell>
          <cell r="K399" t="str">
            <v/>
          </cell>
          <cell r="L399" t="str">
            <v/>
          </cell>
          <cell r="M399" t="str">
            <v/>
          </cell>
          <cell r="N399">
            <v>0</v>
          </cell>
          <cell r="O399" t="str">
            <v>ALEXANDRE LOURENCO DO NASCIMENTO</v>
          </cell>
          <cell r="P399"/>
        </row>
        <row r="400">
          <cell r="B400">
            <v>939</v>
          </cell>
          <cell r="C400" t="str">
            <v>LEONARDO CAMPOS DO NASCIMENTO</v>
          </cell>
          <cell r="D400">
            <v>11346</v>
          </cell>
          <cell r="E400" t="str">
            <v>ROMILDO FERREIRA LIMA JUNIOR</v>
          </cell>
          <cell r="F400" t="str">
            <v xml:space="preserve">Quality Analyst </v>
          </cell>
          <cell r="G400" t="str">
            <v>Analista de sistemas</v>
          </cell>
          <cell r="H400">
            <v>18</v>
          </cell>
          <cell r="I400" t="str">
            <v>Sênior</v>
          </cell>
          <cell r="J400">
            <v>44245</v>
          </cell>
          <cell r="K400">
            <v>45792</v>
          </cell>
          <cell r="L400">
            <v>45809</v>
          </cell>
          <cell r="M400">
            <v>46387</v>
          </cell>
          <cell r="N400" t="str">
            <v>2</v>
          </cell>
          <cell r="O400" t="str">
            <v>CAETANO TORRES GOUVEIA NETO</v>
          </cell>
          <cell r="P400"/>
        </row>
        <row r="401">
          <cell r="B401">
            <v>940</v>
          </cell>
          <cell r="C401" t="str">
            <v>WAGNER SIMAO DE SOUSA</v>
          </cell>
          <cell r="D401">
            <v>9549</v>
          </cell>
          <cell r="E401" t="str">
            <v>EMANUELLE NOGUEIRA JUCA</v>
          </cell>
          <cell r="F401" t="str">
            <v xml:space="preserve">Product Owner </v>
          </cell>
          <cell r="G401" t="str">
            <v>Analista de sistemas</v>
          </cell>
          <cell r="H401">
            <v>16</v>
          </cell>
          <cell r="I401" t="str">
            <v>Pleno</v>
          </cell>
          <cell r="J401">
            <v>44245</v>
          </cell>
          <cell r="K401" t="str">
            <v/>
          </cell>
          <cell r="L401" t="str">
            <v/>
          </cell>
          <cell r="M401" t="str">
            <v/>
          </cell>
          <cell r="N401">
            <v>0</v>
          </cell>
          <cell r="O401" t="str">
            <v>SANDRA REGIA CHAVES CARVALHO</v>
          </cell>
          <cell r="P401"/>
        </row>
        <row r="402">
          <cell r="B402">
            <v>941</v>
          </cell>
          <cell r="C402" t="str">
            <v>ELVIS RAFAEL FERREIRA DIAS</v>
          </cell>
          <cell r="D402">
            <v>8263</v>
          </cell>
          <cell r="E402" t="str">
            <v>GABRIELA CAMPOS COSTA BARBOSA</v>
          </cell>
          <cell r="F402" t="str">
            <v xml:space="preserve">Cientista de Dados </v>
          </cell>
          <cell r="G402" t="str">
            <v>Analista de sistemas</v>
          </cell>
          <cell r="H402">
            <v>0</v>
          </cell>
          <cell r="I402" t="str">
            <v/>
          </cell>
          <cell r="J402">
            <v>44245</v>
          </cell>
          <cell r="K402">
            <v>45555</v>
          </cell>
          <cell r="L402">
            <v>45566</v>
          </cell>
          <cell r="M402">
            <v>46387</v>
          </cell>
          <cell r="N402" t="str">
            <v>4</v>
          </cell>
          <cell r="O402" t="str">
            <v>RICARDO ROGULSKI</v>
          </cell>
          <cell r="P402"/>
        </row>
        <row r="403">
          <cell r="B403">
            <v>942</v>
          </cell>
          <cell r="C403" t="str">
            <v>JOAO HENRIQUE LIMA BANDEIRA</v>
          </cell>
          <cell r="D403">
            <v>7487.98</v>
          </cell>
          <cell r="E403" t="str">
            <v>ALBERT SCHILLING GOMES</v>
          </cell>
          <cell r="F403" t="str">
            <v xml:space="preserve">Quality Analyst </v>
          </cell>
          <cell r="G403" t="str">
            <v>Analista de sistemas</v>
          </cell>
          <cell r="H403">
            <v>0</v>
          </cell>
          <cell r="I403" t="str">
            <v/>
          </cell>
          <cell r="J403">
            <v>44249</v>
          </cell>
          <cell r="K403">
            <v>44638</v>
          </cell>
          <cell r="L403">
            <v>44652</v>
          </cell>
          <cell r="M403">
            <v>46387</v>
          </cell>
          <cell r="N403" t="str">
            <v>4</v>
          </cell>
          <cell r="O403" t="str">
            <v>CARLOS EDUARDO VIANA VALENTE</v>
          </cell>
          <cell r="P403"/>
        </row>
        <row r="404">
          <cell r="B404">
            <v>943</v>
          </cell>
          <cell r="C404" t="str">
            <v>CARLOS EDUARDO VIANA VALENTE</v>
          </cell>
          <cell r="D404">
            <v>10568</v>
          </cell>
          <cell r="E404" t="str">
            <v>ALBERT SCHILLING GOMES</v>
          </cell>
          <cell r="F404" t="str">
            <v xml:space="preserve">Gerente de Projetos </v>
          </cell>
          <cell r="G404" t="str">
            <v>Gerente de projetos de TI</v>
          </cell>
          <cell r="H404">
            <v>0</v>
          </cell>
          <cell r="I404" t="str">
            <v/>
          </cell>
          <cell r="J404">
            <v>44249</v>
          </cell>
          <cell r="K404">
            <v>44820</v>
          </cell>
          <cell r="L404">
            <v>44835</v>
          </cell>
          <cell r="M404">
            <v>46387</v>
          </cell>
          <cell r="N404" t="str">
            <v>4</v>
          </cell>
          <cell r="O404" t="str">
            <v>ROMILDO FERREIRA LIMA JUNIOR</v>
          </cell>
          <cell r="P404"/>
        </row>
        <row r="405">
          <cell r="B405">
            <v>944</v>
          </cell>
          <cell r="C405" t="str">
            <v>IZAC SIDARTA DE ANDRADE MATOS</v>
          </cell>
          <cell r="D405">
            <v>4900</v>
          </cell>
          <cell r="E405" t="str">
            <v>ANA SOFIA CYSNEIROS MARCAL</v>
          </cell>
          <cell r="F405" t="str">
            <v xml:space="preserve">UI/UX </v>
          </cell>
          <cell r="G405" t="str">
            <v>Analista de sistemas</v>
          </cell>
          <cell r="H405">
            <v>9</v>
          </cell>
          <cell r="I405" t="str">
            <v>Júnior</v>
          </cell>
          <cell r="J405">
            <v>44249</v>
          </cell>
          <cell r="K405" t="str">
            <v/>
          </cell>
          <cell r="L405" t="str">
            <v/>
          </cell>
          <cell r="M405" t="str">
            <v/>
          </cell>
          <cell r="N405">
            <v>0</v>
          </cell>
          <cell r="O405" t="str">
            <v>EDELVANIA RODRIGUES MATOSO</v>
          </cell>
          <cell r="P405"/>
        </row>
        <row r="406">
          <cell r="B406">
            <v>945</v>
          </cell>
          <cell r="C406" t="str">
            <v>FRANCISCO THIAGO CHAVES DE OLIVEIRA</v>
          </cell>
          <cell r="D406">
            <v>9549</v>
          </cell>
          <cell r="E406" t="str">
            <v>ROMILDO FERREIRA LIMA JUNIOR</v>
          </cell>
          <cell r="F406" t="str">
            <v xml:space="preserve">Desenvolvedor </v>
          </cell>
          <cell r="G406" t="str">
            <v>Analista de sistemas</v>
          </cell>
          <cell r="H406">
            <v>16</v>
          </cell>
          <cell r="I406" t="str">
            <v>Pleno</v>
          </cell>
          <cell r="J406">
            <v>44249</v>
          </cell>
          <cell r="K406" t="str">
            <v/>
          </cell>
          <cell r="L406" t="str">
            <v/>
          </cell>
          <cell r="M406" t="str">
            <v/>
          </cell>
          <cell r="N406">
            <v>0</v>
          </cell>
          <cell r="O406" t="str">
            <v>SARA MARIA MUSSNICH POLIDORO</v>
          </cell>
          <cell r="P406"/>
        </row>
        <row r="407">
          <cell r="B407">
            <v>946</v>
          </cell>
          <cell r="C407" t="str">
            <v>SAMUEL BARBOSA SANTIAGO</v>
          </cell>
          <cell r="D407">
            <v>7176</v>
          </cell>
          <cell r="E407" t="str">
            <v>ROMILDO FERREIRA LIMA JUNIOR</v>
          </cell>
          <cell r="F407" t="str">
            <v xml:space="preserve">Líder Técnico </v>
          </cell>
          <cell r="G407" t="str">
            <v>Analista de sistemas</v>
          </cell>
          <cell r="H407">
            <v>13</v>
          </cell>
          <cell r="I407" t="str">
            <v>Pleno</v>
          </cell>
          <cell r="J407">
            <v>44249</v>
          </cell>
          <cell r="K407" t="str">
            <v/>
          </cell>
          <cell r="L407" t="str">
            <v/>
          </cell>
          <cell r="M407" t="str">
            <v/>
          </cell>
          <cell r="N407">
            <v>0</v>
          </cell>
          <cell r="O407" t="str">
            <v>MARIANA MAIA BEZERRA</v>
          </cell>
          <cell r="P407"/>
        </row>
        <row r="408">
          <cell r="B408">
            <v>947</v>
          </cell>
          <cell r="C408" t="str">
            <v>ISA RAQUEL DAS NEVES REIS NONATO</v>
          </cell>
          <cell r="D408">
            <v>5786.34</v>
          </cell>
          <cell r="E408" t="str">
            <v>GABRIELA CAMPOS COSTA BARBOSA</v>
          </cell>
          <cell r="F408" t="str">
            <v>Analista de qualidade</v>
          </cell>
          <cell r="G408" t="str">
            <v>Analista de sistemas</v>
          </cell>
          <cell r="H408">
            <v>0</v>
          </cell>
          <cell r="I408" t="str">
            <v/>
          </cell>
          <cell r="J408">
            <v>44249</v>
          </cell>
          <cell r="K408">
            <v>44302</v>
          </cell>
          <cell r="L408">
            <v>44317</v>
          </cell>
          <cell r="M408">
            <v>46387</v>
          </cell>
          <cell r="N408" t="str">
            <v>4</v>
          </cell>
          <cell r="O408" t="str">
            <v>GABRIELA CAMPOS COSTA BARBOSA</v>
          </cell>
          <cell r="P408"/>
        </row>
        <row r="409">
          <cell r="B409">
            <v>948</v>
          </cell>
          <cell r="C409" t="str">
            <v>JULIA LEANDRO DE CARVALHO</v>
          </cell>
          <cell r="D409">
            <v>14292</v>
          </cell>
          <cell r="E409" t="str">
            <v>ROMILDO FERREIRA LIMA JUNIOR</v>
          </cell>
          <cell r="F409" t="str">
            <v xml:space="preserve">Product Owner </v>
          </cell>
          <cell r="G409" t="str">
            <v>Analista de sistemas</v>
          </cell>
          <cell r="H409">
            <v>21</v>
          </cell>
          <cell r="I409" t="str">
            <v>Sênior</v>
          </cell>
          <cell r="J409">
            <v>44249</v>
          </cell>
          <cell r="K409" t="str">
            <v/>
          </cell>
          <cell r="L409" t="str">
            <v/>
          </cell>
          <cell r="M409" t="str">
            <v/>
          </cell>
          <cell r="N409">
            <v>0</v>
          </cell>
          <cell r="O409" t="str">
            <v>FRANCISCO DIONE DE SOUSA AMANCIO</v>
          </cell>
          <cell r="P409"/>
        </row>
        <row r="410">
          <cell r="B410">
            <v>949</v>
          </cell>
          <cell r="C410" t="str">
            <v>LUCAS DIEGO REBOUCAS ROCHA</v>
          </cell>
          <cell r="D410">
            <v>12253</v>
          </cell>
          <cell r="E410" t="str">
            <v>ROMILDO FERREIRA LIMA JUNIOR</v>
          </cell>
          <cell r="F410" t="str">
            <v xml:space="preserve">Desenvolvedor </v>
          </cell>
          <cell r="G410" t="str">
            <v>Analista de sistemas</v>
          </cell>
          <cell r="H410">
            <v>19</v>
          </cell>
          <cell r="I410" t="str">
            <v>Sênior</v>
          </cell>
          <cell r="J410">
            <v>44256</v>
          </cell>
          <cell r="K410" t="str">
            <v/>
          </cell>
          <cell r="L410" t="str">
            <v/>
          </cell>
          <cell r="M410" t="str">
            <v/>
          </cell>
          <cell r="N410">
            <v>0</v>
          </cell>
          <cell r="O410" t="str">
            <v>UYARA REGIA PEREIRA GOMES</v>
          </cell>
          <cell r="P410"/>
        </row>
        <row r="411">
          <cell r="B411">
            <v>950</v>
          </cell>
          <cell r="C411" t="str">
            <v>LUIZ FELIPE DA CUNHA MALTEZ E SOUZA</v>
          </cell>
          <cell r="D411">
            <v>11346</v>
          </cell>
          <cell r="E411" t="str">
            <v>EMANUELLE NOGUEIRA JUCA</v>
          </cell>
          <cell r="F411" t="str">
            <v xml:space="preserve">Product Owner </v>
          </cell>
          <cell r="G411" t="str">
            <v>Analista de sistemas</v>
          </cell>
          <cell r="H411">
            <v>18</v>
          </cell>
          <cell r="I411" t="str">
            <v>Sênior</v>
          </cell>
          <cell r="J411">
            <v>44256</v>
          </cell>
          <cell r="K411">
            <v>45902</v>
          </cell>
          <cell r="L411">
            <v>45931</v>
          </cell>
          <cell r="M411">
            <v>46387</v>
          </cell>
          <cell r="N411" t="str">
            <v>2</v>
          </cell>
          <cell r="O411" t="str">
            <v>LUZIA LUCELIA SARAIVA RIBEIRO</v>
          </cell>
          <cell r="P411"/>
        </row>
        <row r="412">
          <cell r="B412">
            <v>951</v>
          </cell>
          <cell r="C412" t="str">
            <v>ANTONIO DA COSTA NOBREGA NETO</v>
          </cell>
          <cell r="D412">
            <v>6807.05</v>
          </cell>
          <cell r="E412" t="str">
            <v>ALBERT SCHILLING GOMES</v>
          </cell>
          <cell r="F412" t="str">
            <v xml:space="preserve">Desenvolvedor </v>
          </cell>
          <cell r="G412" t="str">
            <v>Analista de sistemas</v>
          </cell>
          <cell r="H412">
            <v>0</v>
          </cell>
          <cell r="I412" t="str">
            <v/>
          </cell>
          <cell r="J412">
            <v>44256</v>
          </cell>
          <cell r="K412">
            <v>44636</v>
          </cell>
          <cell r="L412">
            <v>44652</v>
          </cell>
          <cell r="M412">
            <v>46387</v>
          </cell>
          <cell r="N412" t="str">
            <v>2</v>
          </cell>
          <cell r="O412" t="str">
            <v>MATHEUS BRASILEIRO DE HOLANDA FERNANDES</v>
          </cell>
          <cell r="P412"/>
        </row>
        <row r="413">
          <cell r="B413">
            <v>952</v>
          </cell>
          <cell r="C413" t="str">
            <v>GLEICIANY BARBOSA LEMOS</v>
          </cell>
          <cell r="D413">
            <v>9549</v>
          </cell>
          <cell r="E413" t="str">
            <v>ANA SOFIA CYSNEIROS MARCAL</v>
          </cell>
          <cell r="F413" t="str">
            <v xml:space="preserve">Quality Analyst </v>
          </cell>
          <cell r="G413" t="str">
            <v>Analista de sistemas</v>
          </cell>
          <cell r="H413">
            <v>16</v>
          </cell>
          <cell r="I413" t="str">
            <v>Pleno</v>
          </cell>
          <cell r="J413">
            <v>44256</v>
          </cell>
          <cell r="K413" t="str">
            <v/>
          </cell>
          <cell r="L413" t="str">
            <v/>
          </cell>
          <cell r="M413" t="str">
            <v/>
          </cell>
          <cell r="N413">
            <v>0</v>
          </cell>
          <cell r="O413" t="str">
            <v>ARLINDO BRAGA DE SOUSA NETO</v>
          </cell>
          <cell r="P413"/>
        </row>
        <row r="414">
          <cell r="B414">
            <v>953</v>
          </cell>
          <cell r="C414" t="str">
            <v>LUIZ RICARDO PAIVA SANTIAGO</v>
          </cell>
          <cell r="D414">
            <v>9567</v>
          </cell>
          <cell r="E414" t="str">
            <v>ANA SOFIA CYSNEIROS MARCAL</v>
          </cell>
          <cell r="F414" t="str">
            <v xml:space="preserve">Desenvolvedor </v>
          </cell>
          <cell r="G414" t="str">
            <v>Analista de sistemas</v>
          </cell>
          <cell r="H414">
            <v>0</v>
          </cell>
          <cell r="I414" t="str">
            <v/>
          </cell>
          <cell r="J414">
            <v>44256</v>
          </cell>
          <cell r="K414">
            <v>45147</v>
          </cell>
          <cell r="L414">
            <v>45170</v>
          </cell>
          <cell r="M414">
            <v>46387</v>
          </cell>
          <cell r="N414" t="str">
            <v>2</v>
          </cell>
          <cell r="O414" t="str">
            <v>SAMUEL ALVES ARAUJO</v>
          </cell>
          <cell r="P414"/>
        </row>
        <row r="415">
          <cell r="B415">
            <v>954</v>
          </cell>
          <cell r="C415" t="str">
            <v>ELTON BENEDITO LAZZARIN</v>
          </cell>
          <cell r="D415">
            <v>4900</v>
          </cell>
          <cell r="E415" t="str">
            <v>ROMILDO FERREIRA LIMA JUNIOR</v>
          </cell>
          <cell r="F415" t="str">
            <v xml:space="preserve">Desenvolvedor </v>
          </cell>
          <cell r="G415" t="str">
            <v>Analista de sistemas</v>
          </cell>
          <cell r="H415">
            <v>9</v>
          </cell>
          <cell r="I415" t="str">
            <v>Júnior</v>
          </cell>
          <cell r="J415">
            <v>44256</v>
          </cell>
          <cell r="K415" t="str">
            <v/>
          </cell>
          <cell r="L415" t="str">
            <v/>
          </cell>
          <cell r="M415" t="str">
            <v/>
          </cell>
          <cell r="N415">
            <v>0</v>
          </cell>
          <cell r="O415" t="str">
            <v>MARIANA RODRIGUES DA SILVA</v>
          </cell>
          <cell r="P415"/>
        </row>
        <row r="416">
          <cell r="B416">
            <v>955</v>
          </cell>
          <cell r="C416" t="str">
            <v>KEWTON VENANCIO DO CARMO</v>
          </cell>
          <cell r="D416">
            <v>9549</v>
          </cell>
          <cell r="E416" t="str">
            <v>ROMILDO FERREIRA LIMA JUNIOR</v>
          </cell>
          <cell r="F416" t="str">
            <v xml:space="preserve">Desenvolvedor </v>
          </cell>
          <cell r="G416" t="str">
            <v>Analista de sistemas</v>
          </cell>
          <cell r="H416">
            <v>16</v>
          </cell>
          <cell r="I416" t="str">
            <v>Pleno</v>
          </cell>
          <cell r="J416">
            <v>44256</v>
          </cell>
          <cell r="K416" t="str">
            <v/>
          </cell>
          <cell r="L416" t="str">
            <v/>
          </cell>
          <cell r="M416" t="str">
            <v/>
          </cell>
          <cell r="N416">
            <v>0</v>
          </cell>
          <cell r="O416" t="str">
            <v>MARIANA MAIA BEZERRA</v>
          </cell>
          <cell r="P416"/>
        </row>
        <row r="417">
          <cell r="B417">
            <v>956</v>
          </cell>
          <cell r="C417" t="str">
            <v>MATHEUS FECHINE DE MOURA</v>
          </cell>
          <cell r="D417">
            <v>9549</v>
          </cell>
          <cell r="E417" t="str">
            <v>ROMILDO FERREIRA LIMA JUNIOR</v>
          </cell>
          <cell r="F417" t="str">
            <v xml:space="preserve">Quality Analyst </v>
          </cell>
          <cell r="G417" t="str">
            <v>Analista de sistemas</v>
          </cell>
          <cell r="H417">
            <v>16</v>
          </cell>
          <cell r="I417" t="str">
            <v>Pleno</v>
          </cell>
          <cell r="J417">
            <v>44256</v>
          </cell>
          <cell r="K417" t="str">
            <v/>
          </cell>
          <cell r="L417" t="str">
            <v/>
          </cell>
          <cell r="M417" t="str">
            <v/>
          </cell>
          <cell r="N417">
            <v>0</v>
          </cell>
          <cell r="O417" t="str">
            <v>GUILHERME MAIA RIBEIRO VIANA</v>
          </cell>
          <cell r="P417"/>
        </row>
        <row r="418">
          <cell r="B418">
            <v>957</v>
          </cell>
          <cell r="C418" t="str">
            <v>ANDERLINE HELEN DOS SANTOS</v>
          </cell>
          <cell r="D418">
            <v>8682</v>
          </cell>
          <cell r="E418" t="str">
            <v>ROMILDO FERREIRA LIMA JUNIOR</v>
          </cell>
          <cell r="F418" t="str">
            <v xml:space="preserve">Quality Analyst </v>
          </cell>
          <cell r="G418" t="str">
            <v>Analista de sistemas</v>
          </cell>
          <cell r="H418">
            <v>15</v>
          </cell>
          <cell r="I418" t="str">
            <v>Pleno</v>
          </cell>
          <cell r="J418">
            <v>44256</v>
          </cell>
          <cell r="K418" t="str">
            <v/>
          </cell>
          <cell r="L418" t="str">
            <v/>
          </cell>
          <cell r="M418" t="str">
            <v/>
          </cell>
          <cell r="N418">
            <v>0</v>
          </cell>
          <cell r="O418" t="str">
            <v>RICARDO PAIVA GARCIA</v>
          </cell>
          <cell r="P418"/>
        </row>
        <row r="419">
          <cell r="B419">
            <v>958</v>
          </cell>
          <cell r="C419" t="str">
            <v>JOAO VICTOR CASTELO MARTINS</v>
          </cell>
          <cell r="D419">
            <v>9998</v>
          </cell>
          <cell r="E419" t="str">
            <v>ANA SOFIA CYSNEIROS MARCAL</v>
          </cell>
          <cell r="F419" t="str">
            <v xml:space="preserve">Líder Técnico </v>
          </cell>
          <cell r="G419" t="str">
            <v>Analista de sistemas</v>
          </cell>
          <cell r="H419">
            <v>0</v>
          </cell>
          <cell r="I419" t="str">
            <v/>
          </cell>
          <cell r="J419">
            <v>44256</v>
          </cell>
          <cell r="K419">
            <v>45576</v>
          </cell>
          <cell r="L419">
            <v>45597</v>
          </cell>
          <cell r="M419">
            <v>46387</v>
          </cell>
          <cell r="N419" t="str">
            <v>4</v>
          </cell>
          <cell r="O419" t="str">
            <v>JARDEL LIMA PEREIRA</v>
          </cell>
          <cell r="P419"/>
        </row>
        <row r="420">
          <cell r="B420">
            <v>959</v>
          </cell>
          <cell r="C420" t="str">
            <v>SAMUEL ALVES ARAUJO</v>
          </cell>
          <cell r="D420">
            <v>13017</v>
          </cell>
          <cell r="E420" t="str">
            <v>ANA SOFIA CYSNEIROS MARCAL</v>
          </cell>
          <cell r="F420" t="str">
            <v xml:space="preserve">Gerente de Projetos </v>
          </cell>
          <cell r="G420" t="str">
            <v>Gerente de projetos de TI</v>
          </cell>
          <cell r="H420">
            <v>0</v>
          </cell>
          <cell r="I420" t="str">
            <v/>
          </cell>
          <cell r="J420">
            <v>44256</v>
          </cell>
          <cell r="K420">
            <v>45289</v>
          </cell>
          <cell r="L420">
            <v>45292</v>
          </cell>
          <cell r="M420">
            <v>46387</v>
          </cell>
          <cell r="N420" t="str">
            <v>4</v>
          </cell>
          <cell r="O420" t="str">
            <v>DANILO FREITAS DA COSTA</v>
          </cell>
          <cell r="P420"/>
        </row>
        <row r="421">
          <cell r="B421">
            <v>960</v>
          </cell>
          <cell r="C421" t="str">
            <v>DANIEL DE FRANCA BRASIL SOARES</v>
          </cell>
          <cell r="D421">
            <v>7907</v>
          </cell>
          <cell r="E421" t="str">
            <v>ANA SOFIA CYSNEIROS MARCAL</v>
          </cell>
          <cell r="F421" t="str">
            <v>Linguística computacional</v>
          </cell>
          <cell r="G421" t="str">
            <v>Analista de sistemas</v>
          </cell>
          <cell r="H421">
            <v>0</v>
          </cell>
          <cell r="I421" t="str">
            <v/>
          </cell>
          <cell r="J421">
            <v>44256</v>
          </cell>
          <cell r="K421">
            <v>45327</v>
          </cell>
          <cell r="L421">
            <v>45352</v>
          </cell>
          <cell r="M421">
            <v>46387</v>
          </cell>
          <cell r="N421" t="str">
            <v>2</v>
          </cell>
          <cell r="O421" t="str">
            <v>JARDEL LIMA PEREIRA</v>
          </cell>
          <cell r="P421"/>
        </row>
        <row r="422">
          <cell r="B422">
            <v>961</v>
          </cell>
          <cell r="C422" t="str">
            <v>RICARDO RODRIGUES DE OLIVEIRA</v>
          </cell>
          <cell r="D422">
            <v>7488</v>
          </cell>
          <cell r="E422" t="str">
            <v>ANA SOFIA CYSNEIROS MARCAL</v>
          </cell>
          <cell r="F422" t="str">
            <v xml:space="preserve">Quality Analyst </v>
          </cell>
          <cell r="G422" t="str">
            <v>Analista de sistemas</v>
          </cell>
          <cell r="H422">
            <v>0</v>
          </cell>
          <cell r="I422" t="str">
            <v/>
          </cell>
          <cell r="J422">
            <v>44263</v>
          </cell>
          <cell r="K422">
            <v>44648</v>
          </cell>
          <cell r="L422">
            <v>44652</v>
          </cell>
          <cell r="M422">
            <v>46387</v>
          </cell>
          <cell r="N422" t="str">
            <v>2</v>
          </cell>
          <cell r="O422" t="str">
            <v>ELLEY SANDY AMORIM MACIEL CAMPOS</v>
          </cell>
          <cell r="P422"/>
        </row>
        <row r="423">
          <cell r="B423">
            <v>962</v>
          </cell>
          <cell r="C423" t="str">
            <v>GERSON VIEIRA ALBUQUERQUE NETO</v>
          </cell>
          <cell r="D423">
            <v>12253</v>
          </cell>
          <cell r="E423" t="str">
            <v>ROMILDO FERREIRA LIMA JUNIOR</v>
          </cell>
          <cell r="F423" t="str">
            <v xml:space="preserve">Gerente de Projetos </v>
          </cell>
          <cell r="G423" t="str">
            <v>Gerente de projetos de TI</v>
          </cell>
          <cell r="H423">
            <v>19</v>
          </cell>
          <cell r="I423" t="str">
            <v>Sênior</v>
          </cell>
          <cell r="J423">
            <v>44263</v>
          </cell>
          <cell r="K423">
            <v>45965</v>
          </cell>
          <cell r="L423">
            <v>45992</v>
          </cell>
          <cell r="M423">
            <v>46387</v>
          </cell>
          <cell r="N423" t="str">
            <v>2</v>
          </cell>
          <cell r="O423" t="str">
            <v>MARTINA AGUIAR SARAIVA</v>
          </cell>
          <cell r="P423"/>
        </row>
        <row r="424">
          <cell r="B424">
            <v>963</v>
          </cell>
          <cell r="C424" t="str">
            <v>CAMILA RAMALHO CORREIA</v>
          </cell>
          <cell r="D424">
            <v>9549</v>
          </cell>
          <cell r="E424" t="str">
            <v>ANA SOFIA CYSNEIROS MARCAL</v>
          </cell>
          <cell r="F424" t="str">
            <v xml:space="preserve">Quality Analyst </v>
          </cell>
          <cell r="G424" t="str">
            <v>Analista de sistemas</v>
          </cell>
          <cell r="H424">
            <v>16</v>
          </cell>
          <cell r="I424" t="str">
            <v>Pleno</v>
          </cell>
          <cell r="J424">
            <v>44263</v>
          </cell>
          <cell r="K424" t="str">
            <v/>
          </cell>
          <cell r="L424" t="str">
            <v/>
          </cell>
          <cell r="M424" t="str">
            <v/>
          </cell>
          <cell r="N424">
            <v>0</v>
          </cell>
          <cell r="O424" t="str">
            <v>JOAO LUIZ MESQUITA UCHOA</v>
          </cell>
          <cell r="P424"/>
        </row>
        <row r="425">
          <cell r="B425">
            <v>964</v>
          </cell>
          <cell r="C425" t="str">
            <v>DANIEL LOPES DE QUEIROZ</v>
          </cell>
          <cell r="D425">
            <v>3475</v>
          </cell>
          <cell r="E425" t="str">
            <v>ANA SOFIA CYSNEIROS MARCAL</v>
          </cell>
          <cell r="F425" t="str">
            <v xml:space="preserve">Desenvolvedor </v>
          </cell>
          <cell r="G425" t="str">
            <v>Analista de sistemas</v>
          </cell>
          <cell r="H425">
            <v>0</v>
          </cell>
          <cell r="I425" t="str">
            <v/>
          </cell>
          <cell r="J425">
            <v>44263</v>
          </cell>
          <cell r="K425">
            <v>44547</v>
          </cell>
          <cell r="L425">
            <v>44562</v>
          </cell>
          <cell r="M425">
            <v>46387</v>
          </cell>
          <cell r="N425" t="str">
            <v>4</v>
          </cell>
          <cell r="O425" t="str">
            <v>ANA SOFIA CYSNEIROS MARCAL</v>
          </cell>
          <cell r="P425"/>
        </row>
        <row r="426">
          <cell r="B426">
            <v>965</v>
          </cell>
          <cell r="C426" t="str">
            <v>WALTER BRUNO COSTA SIQUEIRA</v>
          </cell>
          <cell r="D426">
            <v>6158</v>
          </cell>
          <cell r="E426" t="str">
            <v>ANA SOFIA CYSNEIROS MARCAL</v>
          </cell>
          <cell r="F426" t="str">
            <v xml:space="preserve">Desenvolvedor </v>
          </cell>
          <cell r="G426" t="str">
            <v>Analista de sistemas</v>
          </cell>
          <cell r="H426">
            <v>0</v>
          </cell>
          <cell r="I426" t="str">
            <v/>
          </cell>
          <cell r="J426">
            <v>44263</v>
          </cell>
          <cell r="K426">
            <v>44326</v>
          </cell>
          <cell r="L426">
            <v>44348</v>
          </cell>
          <cell r="M426">
            <v>46387</v>
          </cell>
          <cell r="N426" t="str">
            <v>2</v>
          </cell>
          <cell r="O426" t="str">
            <v>ANA SOFIA CYSNEIROS MARCAL</v>
          </cell>
          <cell r="P426"/>
        </row>
        <row r="427">
          <cell r="B427">
            <v>966</v>
          </cell>
          <cell r="C427" t="str">
            <v>VALDIR ARRUDA DE CASTRO JUNIOR</v>
          </cell>
          <cell r="D427">
            <v>4226</v>
          </cell>
          <cell r="E427" t="str">
            <v>ANA SOFIA CYSNEIROS MARCAL</v>
          </cell>
          <cell r="F427" t="str">
            <v xml:space="preserve">Desenvolvedor </v>
          </cell>
          <cell r="G427" t="str">
            <v>Analista de sistemas</v>
          </cell>
          <cell r="H427">
            <v>0</v>
          </cell>
          <cell r="I427" t="str">
            <v/>
          </cell>
          <cell r="J427">
            <v>44266</v>
          </cell>
          <cell r="K427">
            <v>44935</v>
          </cell>
          <cell r="L427">
            <v>44958</v>
          </cell>
          <cell r="M427">
            <v>46387</v>
          </cell>
          <cell r="N427" t="str">
            <v>4</v>
          </cell>
          <cell r="O427" t="str">
            <v>SAMUEL ALVES ARAUJO</v>
          </cell>
          <cell r="P427"/>
        </row>
        <row r="428">
          <cell r="B428">
            <v>967</v>
          </cell>
          <cell r="C428" t="str">
            <v>MARIVALDO MENDONCA RIBEIRO JUNIOR</v>
          </cell>
          <cell r="D428">
            <v>15436</v>
          </cell>
          <cell r="E428" t="str">
            <v>ANA SOFIA CYSNEIROS MARCAL</v>
          </cell>
          <cell r="F428" t="str">
            <v xml:space="preserve">Desenvolvedor </v>
          </cell>
          <cell r="G428" t="str">
            <v>Analista de sistemas</v>
          </cell>
          <cell r="H428">
            <v>22</v>
          </cell>
          <cell r="I428" t="str">
            <v>Sênior</v>
          </cell>
          <cell r="J428">
            <v>44270</v>
          </cell>
          <cell r="K428" t="str">
            <v/>
          </cell>
          <cell r="L428" t="str">
            <v/>
          </cell>
          <cell r="M428" t="str">
            <v/>
          </cell>
          <cell r="N428">
            <v>0</v>
          </cell>
          <cell r="O428" t="str">
            <v>LUIZ AUGEANE RICARDO DE MELO</v>
          </cell>
          <cell r="P428"/>
        </row>
        <row r="429">
          <cell r="B429">
            <v>968</v>
          </cell>
          <cell r="C429" t="str">
            <v>WAGNER SOLANO PANTOJA CHAGAS</v>
          </cell>
          <cell r="D429">
            <v>14292</v>
          </cell>
          <cell r="E429" t="str">
            <v>VICTORIA DAMASCENO MATOS</v>
          </cell>
          <cell r="F429" t="str">
            <v>Staff Manager</v>
          </cell>
          <cell r="G429" t="str">
            <v>Gerente de projetos de TI</v>
          </cell>
          <cell r="H429">
            <v>21</v>
          </cell>
          <cell r="I429" t="str">
            <v>Sênior</v>
          </cell>
          <cell r="J429">
            <v>44270</v>
          </cell>
          <cell r="K429" t="str">
            <v/>
          </cell>
          <cell r="L429" t="str">
            <v/>
          </cell>
          <cell r="M429" t="str">
            <v/>
          </cell>
          <cell r="N429">
            <v>0</v>
          </cell>
          <cell r="O429" t="str">
            <v>VICTORIA DAMASCENO MATOS</v>
          </cell>
          <cell r="P429"/>
        </row>
        <row r="430">
          <cell r="B430">
            <v>969</v>
          </cell>
          <cell r="C430" t="str">
            <v>ROBSON CARNEIRO DE AZEVEDO</v>
          </cell>
          <cell r="D430">
            <v>6808</v>
          </cell>
          <cell r="E430" t="str">
            <v>ANA SOFIA CYSNEIROS MARCAL</v>
          </cell>
          <cell r="F430" t="str">
            <v xml:space="preserve">Desenvolvedor </v>
          </cell>
          <cell r="G430" t="str">
            <v>Analista de sistemas</v>
          </cell>
          <cell r="H430">
            <v>0</v>
          </cell>
          <cell r="I430" t="str">
            <v/>
          </cell>
          <cell r="J430">
            <v>44270</v>
          </cell>
          <cell r="K430">
            <v>44932</v>
          </cell>
          <cell r="L430">
            <v>44958</v>
          </cell>
          <cell r="M430">
            <v>46387</v>
          </cell>
          <cell r="N430" t="str">
            <v>4</v>
          </cell>
          <cell r="O430" t="str">
            <v>SAMUEL ALVES ARAUJO</v>
          </cell>
          <cell r="P430"/>
        </row>
        <row r="431">
          <cell r="B431">
            <v>970</v>
          </cell>
          <cell r="C431" t="str">
            <v>JARBAS BALTAZAR DE JESUS SANTOS</v>
          </cell>
          <cell r="D431">
            <v>7488</v>
          </cell>
          <cell r="E431" t="str">
            <v>ANA SOFIA CYSNEIROS MARCAL</v>
          </cell>
          <cell r="F431" t="str">
            <v xml:space="preserve">Desenvolvedor </v>
          </cell>
          <cell r="G431" t="str">
            <v>Analista de sistemas</v>
          </cell>
          <cell r="H431">
            <v>0</v>
          </cell>
          <cell r="I431" t="str">
            <v/>
          </cell>
          <cell r="J431">
            <v>44270</v>
          </cell>
          <cell r="K431">
            <v>44790</v>
          </cell>
          <cell r="L431">
            <v>44805</v>
          </cell>
          <cell r="M431">
            <v>46387</v>
          </cell>
          <cell r="N431" t="str">
            <v>4</v>
          </cell>
          <cell r="O431" t="str">
            <v>MARCELA DE MOURA ANDRADE SILVA</v>
          </cell>
          <cell r="P431"/>
        </row>
        <row r="432">
          <cell r="B432">
            <v>971</v>
          </cell>
          <cell r="C432" t="str">
            <v>DANILO PARANHOS CAVALCANTE</v>
          </cell>
          <cell r="D432">
            <v>7513</v>
          </cell>
          <cell r="E432" t="str">
            <v>ROMILDO FERREIRA LIMA JUNIOR</v>
          </cell>
          <cell r="F432" t="str">
            <v xml:space="preserve">Desenvolvedor </v>
          </cell>
          <cell r="G432" t="str">
            <v>Analista de sistemas</v>
          </cell>
          <cell r="H432">
            <v>0</v>
          </cell>
          <cell r="I432" t="str">
            <v/>
          </cell>
          <cell r="J432">
            <v>44270</v>
          </cell>
          <cell r="K432">
            <v>45474</v>
          </cell>
          <cell r="L432">
            <v>45505</v>
          </cell>
          <cell r="M432">
            <v>46387</v>
          </cell>
          <cell r="N432" t="str">
            <v>4</v>
          </cell>
          <cell r="O432" t="str">
            <v>JOSE SAMUEL MONTENEGRO SANTIAGO</v>
          </cell>
          <cell r="P432"/>
        </row>
        <row r="433">
          <cell r="B433">
            <v>972</v>
          </cell>
          <cell r="C433" t="str">
            <v>JOSUE SA FAMA</v>
          </cell>
          <cell r="D433">
            <v>4455</v>
          </cell>
          <cell r="E433" t="str">
            <v>GABRIELA TELLES DE SOUZA</v>
          </cell>
          <cell r="F433" t="str">
            <v>Analista de processos</v>
          </cell>
          <cell r="G433" t="str">
            <v>Analista de processos</v>
          </cell>
          <cell r="H433">
            <v>8</v>
          </cell>
          <cell r="I433" t="str">
            <v>Pleno</v>
          </cell>
          <cell r="J433">
            <v>44277</v>
          </cell>
          <cell r="K433" t="str">
            <v/>
          </cell>
          <cell r="L433" t="str">
            <v/>
          </cell>
          <cell r="M433" t="str">
            <v/>
          </cell>
          <cell r="N433">
            <v>0</v>
          </cell>
          <cell r="O433" t="str">
            <v>ANTONIO VINICIUS GOMES DE LIMA</v>
          </cell>
          <cell r="P433"/>
        </row>
        <row r="434">
          <cell r="B434">
            <v>973</v>
          </cell>
          <cell r="C434" t="str">
            <v>DAVID DE SOUSA SANTOS</v>
          </cell>
          <cell r="D434">
            <v>8682</v>
          </cell>
          <cell r="E434" t="str">
            <v>EMANUELLE NOGUEIRA JUCA</v>
          </cell>
          <cell r="F434" t="str">
            <v xml:space="preserve">Quality Analyst </v>
          </cell>
          <cell r="G434" t="str">
            <v>Analista de sistemas</v>
          </cell>
          <cell r="H434">
            <v>15</v>
          </cell>
          <cell r="I434" t="str">
            <v>Pleno</v>
          </cell>
          <cell r="J434">
            <v>44277</v>
          </cell>
          <cell r="K434">
            <v>45875</v>
          </cell>
          <cell r="L434">
            <v>45901</v>
          </cell>
          <cell r="M434">
            <v>46387</v>
          </cell>
          <cell r="N434" t="str">
            <v>2</v>
          </cell>
          <cell r="O434" t="str">
            <v>LUZIA LUCELIA SARAIVA RIBEIRO</v>
          </cell>
          <cell r="P434"/>
        </row>
        <row r="435">
          <cell r="B435">
            <v>974</v>
          </cell>
          <cell r="C435" t="str">
            <v>HILTON JUNIOR LUCAS DA SILVA</v>
          </cell>
          <cell r="D435">
            <v>12253</v>
          </cell>
          <cell r="E435" t="str">
            <v>ANA SOFIA CYSNEIROS MARCAL</v>
          </cell>
          <cell r="F435" t="str">
            <v xml:space="preserve">Desenvolvedor </v>
          </cell>
          <cell r="G435" t="str">
            <v>Analista de sistemas</v>
          </cell>
          <cell r="H435">
            <v>19</v>
          </cell>
          <cell r="I435" t="str">
            <v>Sênior</v>
          </cell>
          <cell r="J435">
            <v>44277</v>
          </cell>
          <cell r="K435" t="str">
            <v/>
          </cell>
          <cell r="L435" t="str">
            <v/>
          </cell>
          <cell r="M435" t="str">
            <v/>
          </cell>
          <cell r="N435">
            <v>0</v>
          </cell>
          <cell r="O435" t="str">
            <v>LUIZ AUGEANE RICARDO DE MELO</v>
          </cell>
          <cell r="P435"/>
        </row>
        <row r="436">
          <cell r="B436">
            <v>975</v>
          </cell>
          <cell r="C436" t="str">
            <v>RAQUEL ALEXANDRE LIMA</v>
          </cell>
          <cell r="D436">
            <v>4240</v>
          </cell>
          <cell r="E436" t="str">
            <v>GABRIELA TELLES DE SOUZA</v>
          </cell>
          <cell r="F436" t="str">
            <v>Analista de processos</v>
          </cell>
          <cell r="G436" t="str">
            <v>Analista de processos</v>
          </cell>
          <cell r="H436">
            <v>0</v>
          </cell>
          <cell r="I436" t="str">
            <v/>
          </cell>
          <cell r="J436">
            <v>44284</v>
          </cell>
          <cell r="K436">
            <v>45579</v>
          </cell>
          <cell r="L436">
            <v>45597</v>
          </cell>
          <cell r="M436">
            <v>46387</v>
          </cell>
          <cell r="N436" t="str">
            <v>2</v>
          </cell>
          <cell r="O436" t="str">
            <v>ANTONIO VINICIUS GOMES DE LIMA</v>
          </cell>
          <cell r="P436"/>
        </row>
        <row r="437">
          <cell r="B437">
            <v>976</v>
          </cell>
          <cell r="C437" t="str">
            <v>PEDRO CORDEIRO DE SOUZA</v>
          </cell>
          <cell r="D437">
            <v>5598</v>
          </cell>
          <cell r="E437" t="str">
            <v>ANA SOFIA CYSNEIROS MARCAL</v>
          </cell>
          <cell r="F437" t="str">
            <v xml:space="preserve">Desenvolvedor </v>
          </cell>
          <cell r="G437" t="str">
            <v>Analista de sistemas</v>
          </cell>
          <cell r="H437">
            <v>0</v>
          </cell>
          <cell r="I437" t="str">
            <v/>
          </cell>
          <cell r="J437">
            <v>44284</v>
          </cell>
          <cell r="K437">
            <v>44447</v>
          </cell>
          <cell r="L437">
            <v>44470</v>
          </cell>
          <cell r="M437">
            <v>46387</v>
          </cell>
          <cell r="N437" t="str">
            <v>4</v>
          </cell>
          <cell r="O437" t="str">
            <v>ANA SOFIA CYSNEIROS MARCAL</v>
          </cell>
          <cell r="P437"/>
        </row>
        <row r="438">
          <cell r="B438">
            <v>977</v>
          </cell>
          <cell r="C438" t="str">
            <v>ALEXANDRE DE MENEZES GOMES</v>
          </cell>
          <cell r="D438">
            <v>7488</v>
          </cell>
          <cell r="E438" t="str">
            <v>ANA SOFIA CYSNEIROS MARCAL</v>
          </cell>
          <cell r="F438" t="str">
            <v xml:space="preserve">Desenvolvedor </v>
          </cell>
          <cell r="G438" t="str">
            <v>Analista de sistemas</v>
          </cell>
          <cell r="H438">
            <v>0</v>
          </cell>
          <cell r="I438" t="str">
            <v/>
          </cell>
          <cell r="J438">
            <v>44287</v>
          </cell>
          <cell r="K438">
            <v>44693</v>
          </cell>
          <cell r="L438">
            <v>44713</v>
          </cell>
          <cell r="M438">
            <v>46387</v>
          </cell>
          <cell r="N438" t="str">
            <v>4</v>
          </cell>
          <cell r="O438" t="str">
            <v>ELLEY SANDY AMORIM MACIEL CAMPOS</v>
          </cell>
          <cell r="P438"/>
        </row>
        <row r="439">
          <cell r="B439">
            <v>978</v>
          </cell>
          <cell r="C439" t="str">
            <v>CAIO CESAR FELIX CALDEIRA</v>
          </cell>
          <cell r="D439">
            <v>6536</v>
          </cell>
          <cell r="E439" t="str">
            <v>ANA SOFIA CYSNEIROS MARCAL</v>
          </cell>
          <cell r="F439" t="str">
            <v xml:space="preserve">Desenvolvedor </v>
          </cell>
          <cell r="G439" t="str">
            <v>Analista de sistemas</v>
          </cell>
          <cell r="H439">
            <v>0</v>
          </cell>
          <cell r="I439" t="str">
            <v/>
          </cell>
          <cell r="J439">
            <v>44287</v>
          </cell>
          <cell r="K439">
            <v>45016</v>
          </cell>
          <cell r="L439">
            <v>45017</v>
          </cell>
          <cell r="M439">
            <v>46387</v>
          </cell>
          <cell r="N439" t="str">
            <v>V</v>
          </cell>
          <cell r="O439" t="str">
            <v>BYANCA PINHEIRO AUGUSTO</v>
          </cell>
          <cell r="P439"/>
        </row>
        <row r="440">
          <cell r="B440">
            <v>979</v>
          </cell>
          <cell r="C440" t="str">
            <v>JOSE WELLINGTON ARAUJO FARIAS JUNIOR</v>
          </cell>
          <cell r="D440">
            <v>6774</v>
          </cell>
          <cell r="E440" t="str">
            <v>ANA SOFIA CYSNEIROS MARCAL</v>
          </cell>
          <cell r="F440" t="str">
            <v xml:space="preserve">Desenvolvedor </v>
          </cell>
          <cell r="G440" t="str">
            <v>Analista de sistemas</v>
          </cell>
          <cell r="H440">
            <v>0</v>
          </cell>
          <cell r="I440" t="str">
            <v/>
          </cell>
          <cell r="J440">
            <v>44287</v>
          </cell>
          <cell r="K440">
            <v>44523</v>
          </cell>
          <cell r="L440">
            <v>44531</v>
          </cell>
          <cell r="M440">
            <v>46387</v>
          </cell>
          <cell r="N440" t="str">
            <v>4</v>
          </cell>
          <cell r="O440" t="str">
            <v>ANA SOFIA CYSNEIROS MARCAL</v>
          </cell>
          <cell r="P440"/>
        </row>
        <row r="441">
          <cell r="B441">
            <v>980</v>
          </cell>
          <cell r="C441" t="str">
            <v>RODRIGO BENTO RODRIGUES</v>
          </cell>
          <cell r="D441">
            <v>8698</v>
          </cell>
          <cell r="E441" t="str">
            <v>ANA SOFIA CYSNEIROS MARCAL</v>
          </cell>
          <cell r="F441" t="str">
            <v xml:space="preserve">Desenvolvedor </v>
          </cell>
          <cell r="G441" t="str">
            <v>Analista de sistemas</v>
          </cell>
          <cell r="H441">
            <v>0</v>
          </cell>
          <cell r="I441" t="str">
            <v/>
          </cell>
          <cell r="J441">
            <v>44287</v>
          </cell>
          <cell r="K441">
            <v>45170</v>
          </cell>
          <cell r="L441">
            <v>45200</v>
          </cell>
          <cell r="M441">
            <v>46387</v>
          </cell>
          <cell r="N441" t="str">
            <v>V</v>
          </cell>
          <cell r="O441" t="str">
            <v>MARCELA DE MOURA ANDRADE SILVA</v>
          </cell>
          <cell r="P441"/>
        </row>
        <row r="442">
          <cell r="B442">
            <v>981</v>
          </cell>
          <cell r="C442" t="str">
            <v>JOSE JARDEL DA SILVA COSTA</v>
          </cell>
          <cell r="D442">
            <v>10504</v>
          </cell>
          <cell r="E442" t="str">
            <v>ROMILDO FERREIRA LIMA JUNIOR</v>
          </cell>
          <cell r="F442" t="str">
            <v xml:space="preserve">Desenvolvedor </v>
          </cell>
          <cell r="G442" t="str">
            <v>Analista de sistemas</v>
          </cell>
          <cell r="H442">
            <v>17</v>
          </cell>
          <cell r="I442" t="str">
            <v>Pleno</v>
          </cell>
          <cell r="J442">
            <v>44287</v>
          </cell>
          <cell r="K442">
            <v>45922</v>
          </cell>
          <cell r="L442">
            <v>45931</v>
          </cell>
          <cell r="M442">
            <v>46387</v>
          </cell>
          <cell r="N442" t="str">
            <v>2</v>
          </cell>
          <cell r="O442" t="str">
            <v>RICARDO PAIVA GARCIA</v>
          </cell>
          <cell r="P442"/>
        </row>
        <row r="443">
          <cell r="B443">
            <v>982</v>
          </cell>
          <cell r="C443" t="str">
            <v>PAULO SERGIO MAIA DE SOUSA</v>
          </cell>
          <cell r="D443">
            <v>4226</v>
          </cell>
          <cell r="E443" t="str">
            <v>ANA SOFIA CYSNEIROS MARCAL</v>
          </cell>
          <cell r="F443" t="str">
            <v xml:space="preserve">Desenvolvedor </v>
          </cell>
          <cell r="G443" t="str">
            <v>Analista de sistemas</v>
          </cell>
          <cell r="H443">
            <v>0</v>
          </cell>
          <cell r="I443" t="str">
            <v/>
          </cell>
          <cell r="J443">
            <v>44287</v>
          </cell>
          <cell r="K443">
            <v>44729</v>
          </cell>
          <cell r="L443">
            <v>44743</v>
          </cell>
          <cell r="M443">
            <v>46387</v>
          </cell>
          <cell r="N443" t="str">
            <v>4</v>
          </cell>
          <cell r="O443" t="str">
            <v>MARCELO CARNEIRO BRIGIDO</v>
          </cell>
          <cell r="P443"/>
        </row>
        <row r="444">
          <cell r="B444">
            <v>983</v>
          </cell>
          <cell r="C444" t="str">
            <v>CIBELY SILVA FREIRE</v>
          </cell>
          <cell r="D444">
            <v>5400</v>
          </cell>
          <cell r="E444" t="str">
            <v>ANA SOFIA CYSNEIROS MARCAL</v>
          </cell>
          <cell r="F444" t="str">
            <v xml:space="preserve">Product Owner </v>
          </cell>
          <cell r="G444" t="str">
            <v>Analista de sistemas</v>
          </cell>
          <cell r="H444">
            <v>0</v>
          </cell>
          <cell r="I444" t="str">
            <v/>
          </cell>
          <cell r="J444">
            <v>44287</v>
          </cell>
          <cell r="K444">
            <v>45250</v>
          </cell>
          <cell r="L444">
            <v>45261</v>
          </cell>
          <cell r="M444">
            <v>46387</v>
          </cell>
          <cell r="N444" t="str">
            <v>2</v>
          </cell>
          <cell r="O444" t="str">
            <v>ARLINDO BRAGA DE SOUSA NETO</v>
          </cell>
          <cell r="P444"/>
        </row>
        <row r="445">
          <cell r="B445">
            <v>984</v>
          </cell>
          <cell r="C445" t="str">
            <v>RAFAEL RUDA FRANCA ROCHA</v>
          </cell>
          <cell r="D445">
            <v>6808</v>
          </cell>
          <cell r="E445" t="str">
            <v>ALBERT SCHILLING GOMES</v>
          </cell>
          <cell r="F445" t="str">
            <v xml:space="preserve">Desenvolvedor </v>
          </cell>
          <cell r="G445" t="str">
            <v>Analista de sistemas</v>
          </cell>
          <cell r="H445">
            <v>0</v>
          </cell>
          <cell r="I445" t="str">
            <v/>
          </cell>
          <cell r="J445">
            <v>44287</v>
          </cell>
          <cell r="K445">
            <v>44719</v>
          </cell>
          <cell r="L445">
            <v>44743</v>
          </cell>
          <cell r="M445">
            <v>46387</v>
          </cell>
          <cell r="N445" t="str">
            <v>4</v>
          </cell>
          <cell r="O445" t="str">
            <v>PAULO ARTHUR GOMES VIEIRA</v>
          </cell>
          <cell r="P445"/>
        </row>
        <row r="446">
          <cell r="B446">
            <v>985</v>
          </cell>
          <cell r="C446" t="str">
            <v>FRANCISCO IGOR TEIXEIRA MARTINS</v>
          </cell>
          <cell r="D446">
            <v>4205</v>
          </cell>
          <cell r="E446" t="str">
            <v>ANA SOFIA CYSNEIROS MARCAL</v>
          </cell>
          <cell r="F446" t="str">
            <v xml:space="preserve">Desenvolvedor </v>
          </cell>
          <cell r="G446" t="str">
            <v>Analista de sistemas</v>
          </cell>
          <cell r="H446">
            <v>0</v>
          </cell>
          <cell r="I446" t="str">
            <v/>
          </cell>
          <cell r="J446">
            <v>44287</v>
          </cell>
          <cell r="K446">
            <v>44526</v>
          </cell>
          <cell r="L446">
            <v>44531</v>
          </cell>
          <cell r="M446">
            <v>46387</v>
          </cell>
          <cell r="N446" t="str">
            <v>4</v>
          </cell>
          <cell r="O446" t="str">
            <v>ANA SOFIA CYSNEIROS MARCAL</v>
          </cell>
          <cell r="P446"/>
        </row>
        <row r="447">
          <cell r="B447">
            <v>986</v>
          </cell>
          <cell r="C447" t="str">
            <v>RICARDO FLAVIO LIMA CAVALCANTE</v>
          </cell>
          <cell r="D447">
            <v>3842</v>
          </cell>
          <cell r="E447" t="str">
            <v>ALBERT SCHILLING GOMES</v>
          </cell>
          <cell r="F447" t="str">
            <v xml:space="preserve">Desenvolvedor </v>
          </cell>
          <cell r="G447" t="str">
            <v>Analista de sistemas</v>
          </cell>
          <cell r="H447">
            <v>0</v>
          </cell>
          <cell r="I447" t="str">
            <v/>
          </cell>
          <cell r="J447">
            <v>44287</v>
          </cell>
          <cell r="K447">
            <v>44957</v>
          </cell>
          <cell r="L447">
            <v>44958</v>
          </cell>
          <cell r="M447">
            <v>46387</v>
          </cell>
          <cell r="N447" t="str">
            <v>4</v>
          </cell>
          <cell r="O447" t="str">
            <v>LIARA SOUSA MOTA</v>
          </cell>
          <cell r="P447"/>
        </row>
        <row r="448">
          <cell r="B448">
            <v>987</v>
          </cell>
          <cell r="C448" t="str">
            <v>JOAO LOBO GUERRA NETO</v>
          </cell>
          <cell r="D448">
            <v>11160</v>
          </cell>
          <cell r="E448" t="str">
            <v>ALBERT SCHILLING GOMES</v>
          </cell>
          <cell r="F448" t="str">
            <v xml:space="preserve">DevOps </v>
          </cell>
          <cell r="G448" t="str">
            <v>Analista de sistemas</v>
          </cell>
          <cell r="H448">
            <v>0</v>
          </cell>
          <cell r="I448" t="str">
            <v/>
          </cell>
          <cell r="J448">
            <v>44287</v>
          </cell>
          <cell r="K448">
            <v>45156</v>
          </cell>
          <cell r="L448">
            <v>45170</v>
          </cell>
          <cell r="M448">
            <v>46387</v>
          </cell>
          <cell r="N448" t="str">
            <v>4</v>
          </cell>
          <cell r="O448" t="str">
            <v>BARBARA QUINTINO FARIAS MONTEIRO</v>
          </cell>
          <cell r="P448"/>
        </row>
        <row r="449">
          <cell r="B449">
            <v>988</v>
          </cell>
          <cell r="C449" t="str">
            <v>DIEGO TEIXEIRA DE MASIN</v>
          </cell>
          <cell r="D449">
            <v>11346</v>
          </cell>
          <cell r="E449" t="str">
            <v>GABRIELA CAMPOS COSTA BARBOSA</v>
          </cell>
          <cell r="F449" t="str">
            <v xml:space="preserve">Desenvolvedor </v>
          </cell>
          <cell r="G449" t="str">
            <v>Analista de sistemas</v>
          </cell>
          <cell r="H449">
            <v>18</v>
          </cell>
          <cell r="I449" t="str">
            <v>Sênior</v>
          </cell>
          <cell r="J449">
            <v>44291</v>
          </cell>
          <cell r="K449" t="str">
            <v/>
          </cell>
          <cell r="L449" t="str">
            <v/>
          </cell>
          <cell r="M449" t="str">
            <v/>
          </cell>
          <cell r="N449">
            <v>0</v>
          </cell>
          <cell r="O449" t="str">
            <v>MARCELO CARNEIRO BRIGIDO</v>
          </cell>
          <cell r="P449"/>
        </row>
        <row r="450">
          <cell r="B450">
            <v>989</v>
          </cell>
          <cell r="C450" t="str">
            <v>ANDRE WASHINGTON MORAIS DE FREITAS</v>
          </cell>
          <cell r="D450">
            <v>12253</v>
          </cell>
          <cell r="E450" t="str">
            <v>ROMILDO FERREIRA LIMA JUNIOR</v>
          </cell>
          <cell r="F450" t="str">
            <v xml:space="preserve">Líder Técnico </v>
          </cell>
          <cell r="G450" t="str">
            <v>Analista de sistemas</v>
          </cell>
          <cell r="H450">
            <v>19</v>
          </cell>
          <cell r="I450" t="str">
            <v>Sênior</v>
          </cell>
          <cell r="J450">
            <v>44291</v>
          </cell>
          <cell r="K450" t="str">
            <v/>
          </cell>
          <cell r="L450" t="str">
            <v/>
          </cell>
          <cell r="M450" t="str">
            <v/>
          </cell>
          <cell r="N450">
            <v>0</v>
          </cell>
          <cell r="O450" t="str">
            <v>ALEXANDRE LOURENCO DO NASCIMENTO</v>
          </cell>
          <cell r="P450"/>
        </row>
        <row r="451">
          <cell r="B451">
            <v>990</v>
          </cell>
          <cell r="C451" t="str">
            <v>CAMILO EUGENIO MARTINELLI</v>
          </cell>
          <cell r="D451">
            <v>2454.5</v>
          </cell>
          <cell r="E451" t="str">
            <v>FRANCISCO SIQUEIRA DE SOUSA</v>
          </cell>
          <cell r="F451" t="str">
            <v>Analista comercial</v>
          </cell>
          <cell r="G451" t="str">
            <v>Analista de negócios</v>
          </cell>
          <cell r="H451">
            <v>0</v>
          </cell>
          <cell r="I451" t="str">
            <v/>
          </cell>
          <cell r="J451">
            <v>44291</v>
          </cell>
          <cell r="K451">
            <v>44986</v>
          </cell>
          <cell r="L451">
            <v>45017</v>
          </cell>
          <cell r="M451">
            <v>46387</v>
          </cell>
          <cell r="N451" t="str">
            <v>2</v>
          </cell>
          <cell r="O451" t="str">
            <v>FRANCISCO SIQUEIRA DE SOUSA</v>
          </cell>
          <cell r="P451"/>
        </row>
        <row r="452">
          <cell r="B452">
            <v>991</v>
          </cell>
          <cell r="C452" t="str">
            <v>FELIPE RAMOS DE CASTRO FARIAS</v>
          </cell>
          <cell r="D452">
            <v>16693</v>
          </cell>
          <cell r="E452" t="str">
            <v>EMANUELLE NOGUEIRA JUCA</v>
          </cell>
          <cell r="F452" t="str">
            <v xml:space="preserve">Líder Técnico </v>
          </cell>
          <cell r="G452" t="str">
            <v>Analista de sistemas</v>
          </cell>
          <cell r="H452">
            <v>24</v>
          </cell>
          <cell r="I452" t="str">
            <v>Especialista</v>
          </cell>
          <cell r="J452">
            <v>44291</v>
          </cell>
          <cell r="K452" t="str">
            <v/>
          </cell>
          <cell r="L452" t="str">
            <v/>
          </cell>
          <cell r="M452" t="str">
            <v/>
          </cell>
          <cell r="N452">
            <v>0</v>
          </cell>
          <cell r="O452" t="str">
            <v>MANOEL FABIO MARQUES DE SOUZA</v>
          </cell>
          <cell r="P452"/>
        </row>
        <row r="453">
          <cell r="B453">
            <v>992</v>
          </cell>
          <cell r="C453" t="str">
            <v>DENIS RODRIGUES DOS SANTOS</v>
          </cell>
          <cell r="D453">
            <v>3063</v>
          </cell>
          <cell r="E453" t="str">
            <v>GABRIELA TELLES DE SOUZA</v>
          </cell>
          <cell r="F453" t="str">
            <v>Analista de infraestrutura de TI</v>
          </cell>
          <cell r="G453" t="str">
            <v>Analista de suporte de TI</v>
          </cell>
          <cell r="H453">
            <v>5</v>
          </cell>
          <cell r="I453" t="str">
            <v>Júnior</v>
          </cell>
          <cell r="J453">
            <v>44291</v>
          </cell>
          <cell r="K453" t="str">
            <v/>
          </cell>
          <cell r="L453" t="str">
            <v/>
          </cell>
          <cell r="M453" t="str">
            <v/>
          </cell>
          <cell r="N453">
            <v>0</v>
          </cell>
          <cell r="O453" t="str">
            <v>EDERSON DA MOTA RAMOS</v>
          </cell>
          <cell r="P453"/>
        </row>
        <row r="454">
          <cell r="B454">
            <v>993</v>
          </cell>
          <cell r="C454" t="str">
            <v>MATEUS SANTOS LOPES</v>
          </cell>
          <cell r="D454">
            <v>3475</v>
          </cell>
          <cell r="E454" t="str">
            <v>ANA SOFIA CYSNEIROS MARCAL</v>
          </cell>
          <cell r="F454" t="str">
            <v xml:space="preserve">Desenvolvedor </v>
          </cell>
          <cell r="G454" t="str">
            <v>Analista de sistemas</v>
          </cell>
          <cell r="H454">
            <v>0</v>
          </cell>
          <cell r="I454" t="str">
            <v/>
          </cell>
          <cell r="J454">
            <v>44291</v>
          </cell>
          <cell r="K454">
            <v>44491</v>
          </cell>
          <cell r="L454">
            <v>44501</v>
          </cell>
          <cell r="M454">
            <v>46387</v>
          </cell>
          <cell r="N454" t="str">
            <v>4</v>
          </cell>
          <cell r="O454" t="str">
            <v>ANA SOFIA CYSNEIROS MARCAL</v>
          </cell>
          <cell r="P454"/>
        </row>
        <row r="455">
          <cell r="B455">
            <v>994</v>
          </cell>
          <cell r="C455" t="str">
            <v>VICTOR MARCILIO DE ARAUJO SOUZA PEIXOTO</v>
          </cell>
          <cell r="D455">
            <v>6808</v>
          </cell>
          <cell r="E455" t="str">
            <v>ALBERT SCHILLING GOMES</v>
          </cell>
          <cell r="F455" t="str">
            <v xml:space="preserve">Desenvolvedor </v>
          </cell>
          <cell r="G455" t="str">
            <v>Analista de sistemas</v>
          </cell>
          <cell r="H455">
            <v>0</v>
          </cell>
          <cell r="I455" t="str">
            <v/>
          </cell>
          <cell r="J455">
            <v>44291</v>
          </cell>
          <cell r="K455">
            <v>44774</v>
          </cell>
          <cell r="L455">
            <v>44805</v>
          </cell>
          <cell r="M455">
            <v>46387</v>
          </cell>
          <cell r="N455" t="str">
            <v>4</v>
          </cell>
          <cell r="O455" t="str">
            <v>THAIS CRISTINA SAMPAIO MACHADO</v>
          </cell>
          <cell r="P455"/>
        </row>
        <row r="456">
          <cell r="B456">
            <v>995</v>
          </cell>
          <cell r="C456" t="str">
            <v>ANDREY VIRGINIO SALES</v>
          </cell>
          <cell r="D456">
            <v>2316</v>
          </cell>
          <cell r="E456" t="str">
            <v>GABRIELA TELLES DE SOUZA</v>
          </cell>
          <cell r="F456" t="str">
            <v>Assistente administrativo</v>
          </cell>
          <cell r="G456" t="str">
            <v>Assistente administrativo</v>
          </cell>
          <cell r="H456">
            <v>3</v>
          </cell>
          <cell r="I456" t="str">
            <v>Assistente</v>
          </cell>
          <cell r="J456">
            <v>44293</v>
          </cell>
          <cell r="K456" t="str">
            <v/>
          </cell>
          <cell r="L456" t="str">
            <v/>
          </cell>
          <cell r="M456" t="str">
            <v/>
          </cell>
          <cell r="N456">
            <v>0</v>
          </cell>
          <cell r="O456" t="str">
            <v>JULIANE CASTRO OLIVEIRA</v>
          </cell>
          <cell r="P456"/>
        </row>
        <row r="457">
          <cell r="B457">
            <v>996</v>
          </cell>
          <cell r="C457" t="str">
            <v>FERNANDA MARIA PINHEIRO AMANCIO</v>
          </cell>
          <cell r="D457">
            <v>7176</v>
          </cell>
          <cell r="E457" t="str">
            <v>EMANUELLE NOGUEIRA JUCA</v>
          </cell>
          <cell r="F457" t="str">
            <v xml:space="preserve">Quality Analyst </v>
          </cell>
          <cell r="G457" t="str">
            <v>Analista de sistemas</v>
          </cell>
          <cell r="H457">
            <v>13</v>
          </cell>
          <cell r="I457" t="str">
            <v>Pleno</v>
          </cell>
          <cell r="J457">
            <v>44294</v>
          </cell>
          <cell r="K457" t="str">
            <v/>
          </cell>
          <cell r="L457" t="str">
            <v/>
          </cell>
          <cell r="M457" t="str">
            <v/>
          </cell>
          <cell r="N457">
            <v>0</v>
          </cell>
          <cell r="O457" t="str">
            <v>FRANCISCO JOSE ALMEIDA JUNIOR</v>
          </cell>
          <cell r="P457"/>
        </row>
        <row r="458">
          <cell r="B458">
            <v>997</v>
          </cell>
          <cell r="C458" t="str">
            <v>FRANCISCA DEBORA BEZERRA RIBEIRO</v>
          </cell>
          <cell r="D458">
            <v>5643</v>
          </cell>
          <cell r="E458" t="str">
            <v>EMANUELLE NOGUEIRA JUCA</v>
          </cell>
          <cell r="F458" t="str">
            <v xml:space="preserve">Quality Analyst </v>
          </cell>
          <cell r="G458" t="str">
            <v>Analista de sistemas</v>
          </cell>
          <cell r="H458">
            <v>0</v>
          </cell>
          <cell r="I458" t="str">
            <v/>
          </cell>
          <cell r="J458">
            <v>44294</v>
          </cell>
          <cell r="K458">
            <v>45485</v>
          </cell>
          <cell r="L458">
            <v>45505</v>
          </cell>
          <cell r="M458">
            <v>46387</v>
          </cell>
          <cell r="N458" t="str">
            <v>4</v>
          </cell>
          <cell r="O458" t="str">
            <v>SANDRA REGIA CHAVES CARVALHO</v>
          </cell>
          <cell r="P458"/>
        </row>
        <row r="459">
          <cell r="B459">
            <v>998</v>
          </cell>
          <cell r="C459" t="str">
            <v>PAULO HENRIQUE SILVA MOTA</v>
          </cell>
          <cell r="D459">
            <v>15436</v>
          </cell>
          <cell r="E459" t="str">
            <v>ROMILDO FERREIRA LIMA JUNIOR</v>
          </cell>
          <cell r="F459" t="str">
            <v xml:space="preserve">Desenvolvedor </v>
          </cell>
          <cell r="G459" t="str">
            <v>Analista de sistemas</v>
          </cell>
          <cell r="H459">
            <v>22</v>
          </cell>
          <cell r="I459" t="str">
            <v>Sênior</v>
          </cell>
          <cell r="J459">
            <v>44294</v>
          </cell>
          <cell r="K459" t="str">
            <v/>
          </cell>
          <cell r="L459" t="str">
            <v/>
          </cell>
          <cell r="M459" t="str">
            <v/>
          </cell>
          <cell r="N459">
            <v>0</v>
          </cell>
          <cell r="O459" t="str">
            <v>VICTOR VASCONCELOS BANDEIRA</v>
          </cell>
          <cell r="P459"/>
        </row>
        <row r="460">
          <cell r="B460">
            <v>999</v>
          </cell>
          <cell r="C460" t="str">
            <v>LUIZ GUSTAVO FERREIRA DA SILVA</v>
          </cell>
          <cell r="D460">
            <v>4057</v>
          </cell>
          <cell r="E460" t="str">
            <v>ALBERT SCHILLING GOMES</v>
          </cell>
          <cell r="F460" t="str">
            <v xml:space="preserve">Desenvolvedor </v>
          </cell>
          <cell r="G460" t="str">
            <v>Analista de sistemas</v>
          </cell>
          <cell r="H460">
            <v>0</v>
          </cell>
          <cell r="I460" t="str">
            <v/>
          </cell>
          <cell r="J460">
            <v>44294</v>
          </cell>
          <cell r="K460">
            <v>45145</v>
          </cell>
          <cell r="L460">
            <v>45170</v>
          </cell>
          <cell r="M460">
            <v>46387</v>
          </cell>
          <cell r="N460" t="str">
            <v>2</v>
          </cell>
          <cell r="O460" t="str">
            <v>AMANDA VICTORIA FERREIRA ALVES</v>
          </cell>
          <cell r="P460"/>
        </row>
        <row r="461">
          <cell r="B461">
            <v>1000</v>
          </cell>
          <cell r="C461" t="str">
            <v>MARDEN GABRIEL DE OLIVEIRA ROCHA</v>
          </cell>
          <cell r="D461">
            <v>8682</v>
          </cell>
          <cell r="E461" t="str">
            <v>ROMILDO FERREIRA LIMA JUNIOR</v>
          </cell>
          <cell r="F461" t="str">
            <v xml:space="preserve">Desenvolvedor </v>
          </cell>
          <cell r="G461" t="str">
            <v>Analista de sistemas</v>
          </cell>
          <cell r="H461">
            <v>15</v>
          </cell>
          <cell r="I461" t="str">
            <v>Pleno</v>
          </cell>
          <cell r="J461">
            <v>44298</v>
          </cell>
          <cell r="K461" t="str">
            <v/>
          </cell>
          <cell r="L461" t="str">
            <v/>
          </cell>
          <cell r="M461" t="str">
            <v/>
          </cell>
          <cell r="N461">
            <v>0</v>
          </cell>
          <cell r="O461" t="str">
            <v>TALES COSTA BARRETO</v>
          </cell>
          <cell r="P461"/>
        </row>
        <row r="462">
          <cell r="B462">
            <v>1126</v>
          </cell>
          <cell r="C462" t="str">
            <v>FRANCISCO DAS CHAGAS FONTENELE MARQUES JUNIOR</v>
          </cell>
          <cell r="D462">
            <v>3000</v>
          </cell>
          <cell r="E462" t="str">
            <v>GABRIELA CAMPOS COSTA BARBOSA</v>
          </cell>
          <cell r="F462" t="str">
            <v>Bolsista</v>
          </cell>
          <cell r="G462" t="str">
            <v>Bolsista</v>
          </cell>
          <cell r="H462">
            <v>0</v>
          </cell>
          <cell r="I462" t="str">
            <v/>
          </cell>
          <cell r="J462">
            <v>43922</v>
          </cell>
          <cell r="K462">
            <v>44318</v>
          </cell>
          <cell r="L462">
            <v>44348</v>
          </cell>
          <cell r="M462">
            <v>46387</v>
          </cell>
          <cell r="N462">
            <v>0</v>
          </cell>
          <cell r="O462" t="str">
            <v>GABRIELA CAMPOS COSTA BARBOSA</v>
          </cell>
          <cell r="P462" t="str">
            <v/>
          </cell>
        </row>
        <row r="463">
          <cell r="B463">
            <v>1133</v>
          </cell>
          <cell r="C463" t="str">
            <v>EDGAR DOS SANTOS OLIVEIRA</v>
          </cell>
          <cell r="D463">
            <v>800</v>
          </cell>
          <cell r="E463">
            <v>0</v>
          </cell>
          <cell r="F463">
            <v>0</v>
          </cell>
          <cell r="G463" t="str">
            <v>Bolsista</v>
          </cell>
          <cell r="H463">
            <v>0</v>
          </cell>
          <cell r="I463" t="str">
            <v/>
          </cell>
          <cell r="J463">
            <v>44063</v>
          </cell>
          <cell r="K463">
            <v>44216</v>
          </cell>
          <cell r="L463">
            <v>44228</v>
          </cell>
          <cell r="M463">
            <v>46387</v>
          </cell>
          <cell r="N463">
            <v>0</v>
          </cell>
          <cell r="O463">
            <v>0</v>
          </cell>
          <cell r="P463" t="str">
            <v/>
          </cell>
        </row>
        <row r="464">
          <cell r="B464">
            <v>1134</v>
          </cell>
          <cell r="C464" t="str">
            <v>MARINA CARVALHO MOREIRA DE SANTANA</v>
          </cell>
          <cell r="D464">
            <v>700</v>
          </cell>
          <cell r="E464" t="str">
            <v>LUIZ ALVES DE LIMA NETO</v>
          </cell>
          <cell r="F464" t="str">
            <v>Bolsista</v>
          </cell>
          <cell r="G464" t="str">
            <v>Bolsista</v>
          </cell>
          <cell r="H464">
            <v>0</v>
          </cell>
          <cell r="I464" t="str">
            <v/>
          </cell>
          <cell r="J464">
            <v>45635</v>
          </cell>
          <cell r="K464">
            <v>45769</v>
          </cell>
          <cell r="L464">
            <v>45778</v>
          </cell>
          <cell r="M464">
            <v>46387</v>
          </cell>
          <cell r="N464" t="str">
            <v>T</v>
          </cell>
          <cell r="O464" t="str">
            <v>ANTONIO ALEX MONTEIRO DE SOUSA</v>
          </cell>
          <cell r="P464"/>
        </row>
        <row r="465">
          <cell r="B465">
            <v>1135</v>
          </cell>
          <cell r="C465" t="str">
            <v>RAFAEL DA SILVA SANTOS</v>
          </cell>
          <cell r="D465">
            <v>700</v>
          </cell>
          <cell r="E465" t="str">
            <v>LUIZ ALVES DE LIMA NETO</v>
          </cell>
          <cell r="F465" t="str">
            <v>Bolsista</v>
          </cell>
          <cell r="G465" t="str">
            <v>Bolsista</v>
          </cell>
          <cell r="H465">
            <v>0</v>
          </cell>
          <cell r="I465" t="str">
            <v/>
          </cell>
          <cell r="J465">
            <v>45635</v>
          </cell>
          <cell r="K465">
            <v>45814</v>
          </cell>
          <cell r="L465">
            <v>45839</v>
          </cell>
          <cell r="M465">
            <v>46387</v>
          </cell>
          <cell r="N465" t="str">
            <v>T</v>
          </cell>
          <cell r="O465" t="str">
            <v>ANTONIO ALEX MONTEIRO DE SOUSA</v>
          </cell>
          <cell r="P465"/>
        </row>
        <row r="466">
          <cell r="B466">
            <v>1136</v>
          </cell>
          <cell r="C466" t="str">
            <v>THALYSON GOMES NEPOMUCENO DA SILVA</v>
          </cell>
          <cell r="D466">
            <v>3100</v>
          </cell>
          <cell r="E466" t="str">
            <v>LUIZ ALVES DE LIMA NETO</v>
          </cell>
          <cell r="F466" t="str">
            <v>Bolsista</v>
          </cell>
          <cell r="G466" t="str">
            <v>Bolsista</v>
          </cell>
          <cell r="H466">
            <v>0</v>
          </cell>
          <cell r="I466" t="str">
            <v/>
          </cell>
          <cell r="J466">
            <v>45635</v>
          </cell>
          <cell r="K466">
            <v>45814</v>
          </cell>
          <cell r="L466">
            <v>45839</v>
          </cell>
          <cell r="M466">
            <v>46387</v>
          </cell>
          <cell r="N466" t="str">
            <v>T</v>
          </cell>
          <cell r="O466" t="str">
            <v>ANTONIO ALEX MONTEIRO DE SOUSA</v>
          </cell>
          <cell r="P466"/>
        </row>
        <row r="467">
          <cell r="B467">
            <v>1137</v>
          </cell>
          <cell r="C467" t="str">
            <v>GUSTAVO DE MELO TIMBO</v>
          </cell>
          <cell r="D467">
            <v>700</v>
          </cell>
          <cell r="E467" t="str">
            <v>LUIZ ALVES DE LIMA NETO</v>
          </cell>
          <cell r="F467" t="str">
            <v>Bolsista</v>
          </cell>
          <cell r="G467" t="str">
            <v>Bolsista</v>
          </cell>
          <cell r="H467">
            <v>0</v>
          </cell>
          <cell r="I467" t="str">
            <v/>
          </cell>
          <cell r="J467">
            <v>45635</v>
          </cell>
          <cell r="K467">
            <v>45814</v>
          </cell>
          <cell r="L467">
            <v>45839</v>
          </cell>
          <cell r="M467">
            <v>46387</v>
          </cell>
          <cell r="N467" t="str">
            <v>T</v>
          </cell>
          <cell r="O467" t="str">
            <v>ANTONIO ALEX MONTEIRO DE SOUSA</v>
          </cell>
          <cell r="P467"/>
        </row>
        <row r="468">
          <cell r="B468">
            <v>1138</v>
          </cell>
          <cell r="C468" t="str">
            <v>CLAUDIO JUNIOR NASCIMENTO DA SILVA</v>
          </cell>
          <cell r="D468">
            <v>3100</v>
          </cell>
          <cell r="E468" t="str">
            <v>LUIZ ALVES DE LIMA NETO</v>
          </cell>
          <cell r="F468" t="str">
            <v>Bolsista</v>
          </cell>
          <cell r="G468" t="str">
            <v>Bolsista</v>
          </cell>
          <cell r="H468">
            <v>0</v>
          </cell>
          <cell r="I468" t="str">
            <v/>
          </cell>
          <cell r="J468">
            <v>45670</v>
          </cell>
          <cell r="K468">
            <v>45849</v>
          </cell>
          <cell r="L468">
            <v>45870</v>
          </cell>
          <cell r="M468">
            <v>46387</v>
          </cell>
          <cell r="N468" t="str">
            <v>T</v>
          </cell>
          <cell r="O468" t="str">
            <v>ANTONIO ALEX MONTEIRO DE SOUSA</v>
          </cell>
          <cell r="P468"/>
        </row>
        <row r="469">
          <cell r="B469">
            <v>1139</v>
          </cell>
          <cell r="C469" t="str">
            <v>PEDRO ANDRADE TORRES</v>
          </cell>
          <cell r="D469">
            <v>2100</v>
          </cell>
          <cell r="E469" t="str">
            <v>LUIZ ALVES DE LIMA NETO</v>
          </cell>
          <cell r="F469" t="str">
            <v>Bolsista</v>
          </cell>
          <cell r="G469" t="str">
            <v>Bolsista</v>
          </cell>
          <cell r="H469">
            <v>0</v>
          </cell>
          <cell r="I469" t="str">
            <v/>
          </cell>
          <cell r="J469">
            <v>45670</v>
          </cell>
          <cell r="K469">
            <v>45849</v>
          </cell>
          <cell r="L469">
            <v>45870</v>
          </cell>
          <cell r="M469">
            <v>46387</v>
          </cell>
          <cell r="N469" t="str">
            <v>T</v>
          </cell>
          <cell r="O469" t="str">
            <v>ANTONIO ALEX MONTEIRO DE SOUSA</v>
          </cell>
          <cell r="P469"/>
        </row>
        <row r="470">
          <cell r="B470">
            <v>1140</v>
          </cell>
          <cell r="C470" t="str">
            <v>PAULO HENRIQUE MENDES MAIA</v>
          </cell>
          <cell r="D470">
            <v>6500</v>
          </cell>
          <cell r="E470" t="str">
            <v>DANILO FREITAS DA COSTA</v>
          </cell>
          <cell r="F470" t="str">
            <v>Bolsista</v>
          </cell>
          <cell r="G470" t="str">
            <v>Bolsista</v>
          </cell>
          <cell r="H470">
            <v>0</v>
          </cell>
          <cell r="I470" t="str">
            <v/>
          </cell>
          <cell r="J470">
            <v>45901</v>
          </cell>
          <cell r="K470" t="str">
            <v/>
          </cell>
          <cell r="L470" t="str">
            <v/>
          </cell>
          <cell r="M470" t="str">
            <v/>
          </cell>
          <cell r="N470">
            <v>0</v>
          </cell>
          <cell r="O470" t="str">
            <v>DANILO FREITAS DA COSTA</v>
          </cell>
          <cell r="P470"/>
        </row>
        <row r="471">
          <cell r="B471">
            <v>1141</v>
          </cell>
          <cell r="C471" t="str">
            <v>ARIEL LIMA DE CARVALHO PORTELA</v>
          </cell>
          <cell r="D471">
            <v>3100</v>
          </cell>
          <cell r="E471" t="str">
            <v>DANILO FREITAS DA COSTA</v>
          </cell>
          <cell r="F471" t="str">
            <v>Bolsista</v>
          </cell>
          <cell r="G471" t="str">
            <v>Bolsista</v>
          </cell>
          <cell r="H471">
            <v>0</v>
          </cell>
          <cell r="I471" t="str">
            <v/>
          </cell>
          <cell r="J471">
            <v>45901</v>
          </cell>
          <cell r="K471" t="str">
            <v/>
          </cell>
          <cell r="L471" t="str">
            <v/>
          </cell>
          <cell r="M471" t="str">
            <v/>
          </cell>
          <cell r="N471">
            <v>0</v>
          </cell>
          <cell r="O471" t="str">
            <v>DANILO FREITAS DA COSTA</v>
          </cell>
          <cell r="P471"/>
        </row>
        <row r="472">
          <cell r="B472">
            <v>1142</v>
          </cell>
          <cell r="C472" t="str">
            <v>PAULO TORRES JUNIOR</v>
          </cell>
          <cell r="D472">
            <v>2200</v>
          </cell>
          <cell r="E472" t="str">
            <v>LUIZ ALVES DE LIMA NETO</v>
          </cell>
          <cell r="F472" t="str">
            <v>Bolsista</v>
          </cell>
          <cell r="G472" t="str">
            <v>Bolsista</v>
          </cell>
          <cell r="H472">
            <v>0</v>
          </cell>
          <cell r="I472" t="str">
            <v/>
          </cell>
          <cell r="J472">
            <v>45901</v>
          </cell>
          <cell r="K472" t="str">
            <v/>
          </cell>
          <cell r="L472" t="str">
            <v/>
          </cell>
          <cell r="M472" t="str">
            <v/>
          </cell>
          <cell r="N472">
            <v>0</v>
          </cell>
          <cell r="O472" t="str">
            <v>BRUNA DE SOUSA FELIX</v>
          </cell>
          <cell r="P472"/>
        </row>
        <row r="473">
          <cell r="B473">
            <v>1143</v>
          </cell>
          <cell r="C473" t="str">
            <v>CLAUDIO JUNIOR NASCIMENTO DA SILVA</v>
          </cell>
          <cell r="D473">
            <v>3100</v>
          </cell>
          <cell r="E473" t="str">
            <v>LUIZ ALVES DE LIMA NETO</v>
          </cell>
          <cell r="F473" t="str">
            <v>Bolsista</v>
          </cell>
          <cell r="G473" t="str">
            <v>Bolsista</v>
          </cell>
          <cell r="H473">
            <v>0</v>
          </cell>
          <cell r="I473" t="str">
            <v/>
          </cell>
          <cell r="J473">
            <v>45922</v>
          </cell>
          <cell r="K473" t="str">
            <v/>
          </cell>
          <cell r="L473" t="str">
            <v/>
          </cell>
          <cell r="M473" t="str">
            <v/>
          </cell>
          <cell r="N473">
            <v>0</v>
          </cell>
          <cell r="O473" t="str">
            <v>ANTONIO ALEX MONTEIRO DE SOUSA</v>
          </cell>
          <cell r="P473"/>
        </row>
        <row r="474">
          <cell r="B474">
            <v>1144</v>
          </cell>
          <cell r="C474" t="str">
            <v>ANTONIO ICARO MORAIS PINTO</v>
          </cell>
          <cell r="D474">
            <v>700</v>
          </cell>
          <cell r="E474" t="str">
            <v>LUIZ ALVES DE LIMA NETO</v>
          </cell>
          <cell r="F474" t="str">
            <v>Bolsista</v>
          </cell>
          <cell r="G474" t="str">
            <v>Bolsista</v>
          </cell>
          <cell r="H474">
            <v>0</v>
          </cell>
          <cell r="I474" t="str">
            <v/>
          </cell>
          <cell r="J474">
            <v>45922</v>
          </cell>
          <cell r="K474" t="str">
            <v/>
          </cell>
          <cell r="L474" t="str">
            <v/>
          </cell>
          <cell r="M474" t="str">
            <v/>
          </cell>
          <cell r="N474">
            <v>0</v>
          </cell>
          <cell r="O474" t="str">
            <v>ANTONIO ALEX MONTEIRO DE SOUSA</v>
          </cell>
          <cell r="P474"/>
        </row>
        <row r="475">
          <cell r="B475">
            <v>1145</v>
          </cell>
          <cell r="C475" t="str">
            <v>THALYSON GOMES NEPOMUCENO DA SILVA</v>
          </cell>
          <cell r="D475">
            <v>3100</v>
          </cell>
          <cell r="E475" t="str">
            <v>LUIZ ALVES DE LIMA NETO</v>
          </cell>
          <cell r="F475" t="str">
            <v>Bolsista</v>
          </cell>
          <cell r="G475" t="str">
            <v>Bolsista</v>
          </cell>
          <cell r="H475">
            <v>0</v>
          </cell>
          <cell r="I475" t="str">
            <v/>
          </cell>
          <cell r="J475">
            <v>45922</v>
          </cell>
          <cell r="K475" t="str">
            <v/>
          </cell>
          <cell r="L475" t="str">
            <v/>
          </cell>
          <cell r="M475" t="str">
            <v/>
          </cell>
          <cell r="N475">
            <v>0</v>
          </cell>
          <cell r="O475" t="str">
            <v>ANTONIO ALEX MONTEIRO DE SOUSA</v>
          </cell>
          <cell r="P475"/>
        </row>
        <row r="476">
          <cell r="B476">
            <v>1146</v>
          </cell>
          <cell r="C476" t="str">
            <v>DIEGO DIAS FERNANDES</v>
          </cell>
          <cell r="D476">
            <v>700</v>
          </cell>
          <cell r="E476" t="str">
            <v>LUIZ ALVES DE LIMA NETO</v>
          </cell>
          <cell r="F476" t="str">
            <v>Bolsista</v>
          </cell>
          <cell r="G476" t="str">
            <v>Bolsista</v>
          </cell>
          <cell r="H476">
            <v>0</v>
          </cell>
          <cell r="I476" t="str">
            <v/>
          </cell>
          <cell r="J476">
            <v>45922</v>
          </cell>
          <cell r="K476" t="str">
            <v/>
          </cell>
          <cell r="L476" t="str">
            <v/>
          </cell>
          <cell r="M476" t="str">
            <v/>
          </cell>
          <cell r="N476">
            <v>0</v>
          </cell>
          <cell r="O476" t="str">
            <v>ANTONIO ALEX MONTEIRO DE SOUSA</v>
          </cell>
          <cell r="P476"/>
        </row>
        <row r="477">
          <cell r="B477">
            <v>1147</v>
          </cell>
          <cell r="C477" t="str">
            <v>JOAO ANTONIO MENESES BRITO CAVALCANTI</v>
          </cell>
          <cell r="D477">
            <v>700</v>
          </cell>
          <cell r="E477" t="str">
            <v>LUIZ ALVES DE LIMA NETO</v>
          </cell>
          <cell r="F477" t="str">
            <v>Bolsista</v>
          </cell>
          <cell r="G477" t="str">
            <v>Bolsista</v>
          </cell>
          <cell r="H477">
            <v>0</v>
          </cell>
          <cell r="I477" t="str">
            <v/>
          </cell>
          <cell r="J477">
            <v>45922</v>
          </cell>
          <cell r="K477" t="str">
            <v/>
          </cell>
          <cell r="L477" t="str">
            <v/>
          </cell>
          <cell r="M477" t="str">
            <v/>
          </cell>
          <cell r="N477">
            <v>0</v>
          </cell>
          <cell r="O477" t="str">
            <v>ANTONIO ALEX MONTEIRO DE SOUSA</v>
          </cell>
          <cell r="P477"/>
        </row>
        <row r="478">
          <cell r="B478">
            <v>1148</v>
          </cell>
          <cell r="C478" t="str">
            <v>PEDRO ANDRADE TORRES</v>
          </cell>
          <cell r="D478">
            <v>2100</v>
          </cell>
          <cell r="E478" t="str">
            <v>LUIZ ALVES DE LIMA NETO</v>
          </cell>
          <cell r="F478" t="str">
            <v>Bolsista</v>
          </cell>
          <cell r="G478" t="str">
            <v>Bolsista</v>
          </cell>
          <cell r="H478">
            <v>0</v>
          </cell>
          <cell r="I478" t="str">
            <v/>
          </cell>
          <cell r="J478">
            <v>45922</v>
          </cell>
          <cell r="K478" t="str">
            <v/>
          </cell>
          <cell r="L478" t="str">
            <v/>
          </cell>
          <cell r="M478" t="str">
            <v/>
          </cell>
          <cell r="N478">
            <v>0</v>
          </cell>
          <cell r="O478" t="str">
            <v>ANTONIO ALEX MONTEIRO DE SOUSA</v>
          </cell>
          <cell r="P478"/>
        </row>
        <row r="479">
          <cell r="B479">
            <v>1149</v>
          </cell>
          <cell r="C479" t="str">
            <v>SAYONARA ARCANJO DA SILVA</v>
          </cell>
          <cell r="D479">
            <v>624</v>
          </cell>
          <cell r="E479" t="str">
            <v>ANA SOFIA CYSNEIROS MARCAL</v>
          </cell>
          <cell r="F479" t="str">
            <v>Bolsista</v>
          </cell>
          <cell r="G479" t="str">
            <v>Bolsista</v>
          </cell>
          <cell r="H479">
            <v>0</v>
          </cell>
          <cell r="I479" t="str">
            <v/>
          </cell>
          <cell r="J479">
            <v>45943</v>
          </cell>
          <cell r="K479" t="str">
            <v/>
          </cell>
          <cell r="L479" t="str">
            <v/>
          </cell>
          <cell r="M479" t="str">
            <v/>
          </cell>
          <cell r="N479">
            <v>0</v>
          </cell>
          <cell r="O479" t="str">
            <v>JARDEL LIMA PEREIRA</v>
          </cell>
          <cell r="P479"/>
        </row>
        <row r="480">
          <cell r="B480">
            <v>1150</v>
          </cell>
          <cell r="C480" t="str">
            <v>ADAO EDUARDO GOMES DE OLIVEIRA</v>
          </cell>
          <cell r="D480">
            <v>624</v>
          </cell>
          <cell r="E480" t="str">
            <v>ANA SOFIA CYSNEIROS MARCAL</v>
          </cell>
          <cell r="F480" t="str">
            <v>Bolsista</v>
          </cell>
          <cell r="G480" t="str">
            <v>Bolsista</v>
          </cell>
          <cell r="H480">
            <v>0</v>
          </cell>
          <cell r="I480" t="str">
            <v/>
          </cell>
          <cell r="J480">
            <v>45943</v>
          </cell>
          <cell r="K480" t="str">
            <v/>
          </cell>
          <cell r="L480" t="str">
            <v/>
          </cell>
          <cell r="M480" t="str">
            <v/>
          </cell>
          <cell r="N480">
            <v>0</v>
          </cell>
          <cell r="O480" t="str">
            <v>JARDEL LIMA PEREIRA</v>
          </cell>
          <cell r="P480"/>
        </row>
        <row r="481">
          <cell r="B481">
            <v>1151</v>
          </cell>
          <cell r="C481" t="str">
            <v>CARLOS EDUARDO DE LIMA LIRA SANTANA</v>
          </cell>
          <cell r="D481">
            <v>624</v>
          </cell>
          <cell r="E481" t="str">
            <v>ANA SOFIA CYSNEIROS MARCAL</v>
          </cell>
          <cell r="F481" t="str">
            <v>Bolsista</v>
          </cell>
          <cell r="G481" t="str">
            <v>Bolsista</v>
          </cell>
          <cell r="H481">
            <v>0</v>
          </cell>
          <cell r="I481" t="str">
            <v/>
          </cell>
          <cell r="J481">
            <v>45943</v>
          </cell>
          <cell r="K481" t="str">
            <v/>
          </cell>
          <cell r="L481" t="str">
            <v/>
          </cell>
          <cell r="M481" t="str">
            <v/>
          </cell>
          <cell r="N481">
            <v>0</v>
          </cell>
          <cell r="O481" t="str">
            <v>JARDEL LIMA PEREIRA</v>
          </cell>
          <cell r="P481"/>
        </row>
        <row r="482">
          <cell r="B482">
            <v>1152</v>
          </cell>
          <cell r="C482" t="str">
            <v>FRANCISCO ITALO GUILHERME DA SILVA</v>
          </cell>
          <cell r="D482">
            <v>1950</v>
          </cell>
          <cell r="E482" t="str">
            <v>ANA SOFIA CYSNEIROS MARCAL</v>
          </cell>
          <cell r="F482" t="str">
            <v>Bolsista</v>
          </cell>
          <cell r="G482" t="str">
            <v>Bolsista</v>
          </cell>
          <cell r="H482">
            <v>0</v>
          </cell>
          <cell r="I482" t="str">
            <v/>
          </cell>
          <cell r="J482">
            <v>45943</v>
          </cell>
          <cell r="K482" t="str">
            <v/>
          </cell>
          <cell r="L482" t="str">
            <v/>
          </cell>
          <cell r="M482" t="str">
            <v/>
          </cell>
          <cell r="N482">
            <v>0</v>
          </cell>
          <cell r="O482" t="str">
            <v>JARDEL LIMA PEREIRA</v>
          </cell>
          <cell r="P482"/>
        </row>
        <row r="483">
          <cell r="B483">
            <v>1153</v>
          </cell>
          <cell r="C483" t="str">
            <v>PEDRO HUGO URSULINO FERNANDES</v>
          </cell>
          <cell r="D483">
            <v>1040</v>
          </cell>
          <cell r="E483" t="str">
            <v>ANA SOFIA CYSNEIROS MARCAL</v>
          </cell>
          <cell r="F483" t="str">
            <v>Bolsista</v>
          </cell>
          <cell r="G483" t="str">
            <v>Bolsista</v>
          </cell>
          <cell r="H483">
            <v>0</v>
          </cell>
          <cell r="I483" t="str">
            <v/>
          </cell>
          <cell r="J483">
            <v>45943</v>
          </cell>
          <cell r="K483" t="str">
            <v/>
          </cell>
          <cell r="L483" t="str">
            <v/>
          </cell>
          <cell r="M483" t="str">
            <v/>
          </cell>
          <cell r="N483">
            <v>0</v>
          </cell>
          <cell r="O483" t="str">
            <v>JARDEL LIMA PEREIRA</v>
          </cell>
          <cell r="P483"/>
        </row>
        <row r="484">
          <cell r="B484">
            <v>1154</v>
          </cell>
          <cell r="C484" t="str">
            <v>LUIS FABRICIO DE FREITAS SOUZA</v>
          </cell>
          <cell r="D484">
            <v>3900</v>
          </cell>
          <cell r="E484" t="str">
            <v>ANA SOFIA CYSNEIROS MARCAL</v>
          </cell>
          <cell r="F484" t="str">
            <v>Bolsista</v>
          </cell>
          <cell r="G484" t="str">
            <v>Bolsista</v>
          </cell>
          <cell r="H484">
            <v>0</v>
          </cell>
          <cell r="I484" t="str">
            <v/>
          </cell>
          <cell r="J484">
            <v>45957</v>
          </cell>
          <cell r="K484" t="str">
            <v/>
          </cell>
          <cell r="L484" t="str">
            <v/>
          </cell>
          <cell r="M484" t="str">
            <v/>
          </cell>
          <cell r="N484">
            <v>0</v>
          </cell>
          <cell r="O484" t="str">
            <v>JARDEL LIMA PEREIRA</v>
          </cell>
          <cell r="P484"/>
        </row>
        <row r="485">
          <cell r="B485">
            <v>1155</v>
          </cell>
          <cell r="C485" t="str">
            <v>FRIEDRICH WOLFGANG KEPPELER</v>
          </cell>
          <cell r="D485">
            <v>9773.82</v>
          </cell>
          <cell r="E485" t="str">
            <v>DANILO FREITAS DA COSTA</v>
          </cell>
          <cell r="F485" t="str">
            <v>Bolsista</v>
          </cell>
          <cell r="G485" t="str">
            <v>Bolsista</v>
          </cell>
          <cell r="H485">
            <v>0</v>
          </cell>
          <cell r="I485" t="str">
            <v/>
          </cell>
          <cell r="J485">
            <v>45957</v>
          </cell>
          <cell r="K485" t="str">
            <v/>
          </cell>
          <cell r="L485" t="str">
            <v/>
          </cell>
          <cell r="M485" t="str">
            <v/>
          </cell>
          <cell r="N485">
            <v>0</v>
          </cell>
          <cell r="O485" t="str">
            <v>LUZIA LUCELIA SARAIVA RIBEIRO</v>
          </cell>
          <cell r="P485"/>
        </row>
        <row r="486">
          <cell r="B486">
            <v>1156</v>
          </cell>
          <cell r="C486" t="str">
            <v>EURICO MESQUITA NOLETO FILHO</v>
          </cell>
          <cell r="D486">
            <v>9773.82</v>
          </cell>
          <cell r="E486" t="str">
            <v>DANILO FREITAS DA COSTA</v>
          </cell>
          <cell r="F486" t="str">
            <v>Bolsista</v>
          </cell>
          <cell r="G486" t="str">
            <v>Bolsista</v>
          </cell>
          <cell r="H486">
            <v>0</v>
          </cell>
          <cell r="I486" t="str">
            <v/>
          </cell>
          <cell r="J486">
            <v>45957</v>
          </cell>
          <cell r="K486" t="str">
            <v/>
          </cell>
          <cell r="L486" t="str">
            <v/>
          </cell>
          <cell r="M486" t="str">
            <v/>
          </cell>
          <cell r="N486">
            <v>0</v>
          </cell>
          <cell r="O486" t="str">
            <v>LUZIA LUCELIA SARAIVA RIBEIRO</v>
          </cell>
          <cell r="P486"/>
        </row>
        <row r="487">
          <cell r="B487">
            <v>1157</v>
          </cell>
          <cell r="C487" t="str">
            <v>JOSE AMORIM DOS REIS FILHO</v>
          </cell>
          <cell r="D487">
            <v>4467.9799999999996</v>
          </cell>
          <cell r="E487" t="str">
            <v>DANILO FREITAS DA COSTA</v>
          </cell>
          <cell r="F487" t="str">
            <v>Bolsista</v>
          </cell>
          <cell r="G487" t="str">
            <v>Bolsista</v>
          </cell>
          <cell r="H487">
            <v>0</v>
          </cell>
          <cell r="I487" t="str">
            <v/>
          </cell>
          <cell r="J487">
            <v>45957</v>
          </cell>
          <cell r="K487" t="str">
            <v/>
          </cell>
          <cell r="L487" t="str">
            <v/>
          </cell>
          <cell r="M487" t="str">
            <v/>
          </cell>
          <cell r="N487">
            <v>0</v>
          </cell>
          <cell r="O487" t="str">
            <v>LUZIA LUCELIA SARAIVA RIBEIRO</v>
          </cell>
          <cell r="P487"/>
        </row>
        <row r="488">
          <cell r="B488">
            <v>1158</v>
          </cell>
          <cell r="C488" t="str">
            <v>TOMMASO GIARRIZZO</v>
          </cell>
          <cell r="D488">
            <v>9773.82</v>
          </cell>
          <cell r="E488" t="str">
            <v>DANILO FREITAS DA COSTA</v>
          </cell>
          <cell r="F488" t="str">
            <v>Bolsista</v>
          </cell>
          <cell r="G488" t="str">
            <v>Bolsista</v>
          </cell>
          <cell r="H488">
            <v>0</v>
          </cell>
          <cell r="I488" t="str">
            <v/>
          </cell>
          <cell r="J488">
            <v>45957</v>
          </cell>
          <cell r="K488" t="str">
            <v/>
          </cell>
          <cell r="L488" t="str">
            <v/>
          </cell>
          <cell r="M488" t="str">
            <v/>
          </cell>
          <cell r="N488">
            <v>0</v>
          </cell>
          <cell r="O488" t="str">
            <v>LUZIA LUCELIA SARAIVA RIBEIRO</v>
          </cell>
          <cell r="P488"/>
        </row>
        <row r="489">
          <cell r="B489">
            <v>1159</v>
          </cell>
          <cell r="C489" t="str">
            <v>VITOR FONTENELE DE OLIVEIRA LINHARES</v>
          </cell>
          <cell r="D489">
            <v>1430</v>
          </cell>
          <cell r="E489" t="str">
            <v>DANILO FREITAS DA COSTA</v>
          </cell>
          <cell r="F489" t="str">
            <v>Bolsista</v>
          </cell>
          <cell r="G489" t="str">
            <v>Bolsista</v>
          </cell>
          <cell r="H489">
            <v>0</v>
          </cell>
          <cell r="I489" t="str">
            <v/>
          </cell>
          <cell r="J489">
            <v>45999</v>
          </cell>
          <cell r="K489" t="str">
            <v/>
          </cell>
          <cell r="L489" t="str">
            <v/>
          </cell>
          <cell r="M489" t="str">
            <v/>
          </cell>
          <cell r="N489">
            <v>0</v>
          </cell>
          <cell r="O489" t="str">
            <v>FRANCISCA GERMANA DANTAS BATISTA</v>
          </cell>
          <cell r="P489"/>
        </row>
        <row r="490">
          <cell r="B490">
            <v>1160</v>
          </cell>
          <cell r="C490" t="str">
            <v>GUSTAVO MATOS COSTA</v>
          </cell>
          <cell r="D490">
            <v>1040</v>
          </cell>
          <cell r="E490" t="str">
            <v>ANA SOFIA CYSNEIROS MARCAL</v>
          </cell>
          <cell r="F490" t="str">
            <v>Bolsista</v>
          </cell>
          <cell r="G490" t="str">
            <v>Bolsista</v>
          </cell>
          <cell r="H490">
            <v>0</v>
          </cell>
          <cell r="I490" t="str">
            <v/>
          </cell>
          <cell r="J490">
            <v>46034</v>
          </cell>
          <cell r="K490" t="str">
            <v/>
          </cell>
          <cell r="L490" t="str">
            <v/>
          </cell>
          <cell r="M490" t="str">
            <v/>
          </cell>
          <cell r="N490">
            <v>0</v>
          </cell>
          <cell r="O490" t="str">
            <v>JARDEL LIMA PEREIRA</v>
          </cell>
          <cell r="P490"/>
        </row>
        <row r="491">
          <cell r="B491">
            <v>1161</v>
          </cell>
          <cell r="C491" t="str">
            <v>KLEBER LUCAS CASTRO LUZ</v>
          </cell>
          <cell r="D491">
            <v>1950</v>
          </cell>
          <cell r="E491" t="str">
            <v>ANA SOFIA CYSNEIROS MARCAL</v>
          </cell>
          <cell r="F491" t="str">
            <v>Bolsista</v>
          </cell>
          <cell r="G491" t="str">
            <v>Bolsista</v>
          </cell>
          <cell r="H491">
            <v>0</v>
          </cell>
          <cell r="I491" t="str">
            <v/>
          </cell>
          <cell r="J491">
            <v>46034</v>
          </cell>
          <cell r="K491" t="str">
            <v/>
          </cell>
          <cell r="L491" t="str">
            <v/>
          </cell>
          <cell r="M491" t="str">
            <v/>
          </cell>
          <cell r="N491">
            <v>0</v>
          </cell>
          <cell r="O491" t="str">
            <v>JARDEL LIMA PEREIRA</v>
          </cell>
          <cell r="P491"/>
        </row>
        <row r="492">
          <cell r="B492">
            <v>1162</v>
          </cell>
          <cell r="C492" t="str">
            <v>LETICIA MARIA PONTES RODRIGUES</v>
          </cell>
          <cell r="D492">
            <v>1430</v>
          </cell>
          <cell r="E492" t="str">
            <v>ANA SOFIA CYSNEIROS MARCAL</v>
          </cell>
          <cell r="F492" t="str">
            <v>Bolsista</v>
          </cell>
          <cell r="G492" t="str">
            <v>Bolsista</v>
          </cell>
          <cell r="H492">
            <v>0</v>
          </cell>
          <cell r="I492" t="str">
            <v/>
          </cell>
          <cell r="J492">
            <v>46034</v>
          </cell>
          <cell r="K492" t="str">
            <v/>
          </cell>
          <cell r="L492" t="str">
            <v/>
          </cell>
          <cell r="M492" t="str">
            <v/>
          </cell>
          <cell r="N492">
            <v>0</v>
          </cell>
          <cell r="O492" t="str">
            <v>JARDEL LIMA PEREIRA</v>
          </cell>
          <cell r="P492"/>
        </row>
        <row r="493">
          <cell r="B493">
            <v>1163</v>
          </cell>
          <cell r="C493" t="str">
            <v>NATHALIA LOPES LINHARES BAYER</v>
          </cell>
          <cell r="D493">
            <v>1430</v>
          </cell>
          <cell r="E493" t="str">
            <v>ANA SOFIA CYSNEIROS MARCAL</v>
          </cell>
          <cell r="F493" t="str">
            <v>Bolsista</v>
          </cell>
          <cell r="G493" t="str">
            <v>Bolsista</v>
          </cell>
          <cell r="H493">
            <v>0</v>
          </cell>
          <cell r="I493" t="str">
            <v/>
          </cell>
          <cell r="J493">
            <v>46034</v>
          </cell>
          <cell r="K493" t="str">
            <v/>
          </cell>
          <cell r="L493" t="str">
            <v/>
          </cell>
          <cell r="M493" t="str">
            <v/>
          </cell>
          <cell r="N493">
            <v>0</v>
          </cell>
          <cell r="O493" t="str">
            <v>JARDEL LIMA PEREIRA</v>
          </cell>
          <cell r="P493"/>
        </row>
        <row r="494">
          <cell r="B494">
            <v>1164</v>
          </cell>
          <cell r="C494" t="str">
            <v>GIORDANO VASCONCELOS CAPIBARIBE</v>
          </cell>
          <cell r="D494">
            <v>3200</v>
          </cell>
          <cell r="E494" t="str">
            <v>DANILO FREITAS DA COSTA</v>
          </cell>
          <cell r="F494" t="str">
            <v>Bolsista</v>
          </cell>
          <cell r="G494" t="str">
            <v>Bolsista</v>
          </cell>
          <cell r="H494">
            <v>0</v>
          </cell>
          <cell r="I494" t="str">
            <v/>
          </cell>
          <cell r="J494">
            <v>46034</v>
          </cell>
          <cell r="K494" t="str">
            <v/>
          </cell>
          <cell r="L494" t="str">
            <v/>
          </cell>
          <cell r="M494" t="str">
            <v/>
          </cell>
          <cell r="N494">
            <v>0</v>
          </cell>
          <cell r="O494" t="str">
            <v>DANILO FREITAS DA COSTA</v>
          </cell>
          <cell r="P494"/>
        </row>
        <row r="495">
          <cell r="B495">
            <v>1165</v>
          </cell>
          <cell r="C495" t="str">
            <v>MOESIO DA COSTA BASTOS</v>
          </cell>
          <cell r="D495">
            <v>1950</v>
          </cell>
          <cell r="E495" t="str">
            <v>ANA SOFIA CYSNEIROS MARCAL</v>
          </cell>
          <cell r="F495" t="str">
            <v>Bolsista</v>
          </cell>
          <cell r="G495" t="str">
            <v>Bolsista</v>
          </cell>
          <cell r="H495">
            <v>0</v>
          </cell>
          <cell r="I495" t="str">
            <v/>
          </cell>
          <cell r="J495">
            <v>46034</v>
          </cell>
          <cell r="K495" t="str">
            <v/>
          </cell>
          <cell r="L495" t="str">
            <v/>
          </cell>
          <cell r="M495" t="str">
            <v/>
          </cell>
          <cell r="N495">
            <v>0</v>
          </cell>
          <cell r="O495" t="str">
            <v>JARDEL LIMA PEREIRA</v>
          </cell>
          <cell r="P495"/>
        </row>
        <row r="496">
          <cell r="B496">
            <v>1166</v>
          </cell>
          <cell r="C496" t="str">
            <v>LUMA BRANDAO COSTA ALMEIDA</v>
          </cell>
          <cell r="D496">
            <v>1040</v>
          </cell>
          <cell r="E496" t="str">
            <v>ANA SOFIA CYSNEIROS MARCAL</v>
          </cell>
          <cell r="F496" t="str">
            <v>Bolsista</v>
          </cell>
          <cell r="G496" t="str">
            <v>Bolsista</v>
          </cell>
          <cell r="H496">
            <v>0</v>
          </cell>
          <cell r="I496" t="str">
            <v/>
          </cell>
          <cell r="J496">
            <v>46034</v>
          </cell>
          <cell r="K496" t="str">
            <v/>
          </cell>
          <cell r="L496" t="str">
            <v/>
          </cell>
          <cell r="M496" t="str">
            <v/>
          </cell>
          <cell r="N496">
            <v>0</v>
          </cell>
          <cell r="O496" t="str">
            <v>JARDEL LIMA PEREIRA</v>
          </cell>
          <cell r="P496"/>
        </row>
        <row r="497">
          <cell r="B497">
            <v>1167</v>
          </cell>
          <cell r="C497" t="str">
            <v>AMANDA FONSECA RODRIGUES</v>
          </cell>
          <cell r="D497">
            <v>1040</v>
          </cell>
          <cell r="E497" t="str">
            <v>ANA SOFIA CYSNEIROS MARCAL</v>
          </cell>
          <cell r="F497" t="str">
            <v>Bolsista</v>
          </cell>
          <cell r="G497" t="str">
            <v>Bolsista</v>
          </cell>
          <cell r="H497">
            <v>0</v>
          </cell>
          <cell r="I497" t="str">
            <v/>
          </cell>
          <cell r="J497">
            <v>46034</v>
          </cell>
          <cell r="K497" t="str">
            <v/>
          </cell>
          <cell r="L497" t="str">
            <v/>
          </cell>
          <cell r="M497" t="str">
            <v/>
          </cell>
          <cell r="N497">
            <v>0</v>
          </cell>
          <cell r="O497" t="str">
            <v>JARDEL LIMA PEREIRA</v>
          </cell>
          <cell r="P497"/>
        </row>
        <row r="498">
          <cell r="B498">
            <v>1296</v>
          </cell>
          <cell r="C498" t="str">
            <v>DENIS RODRIGUES DOS SANTOS</v>
          </cell>
          <cell r="D498">
            <v>1250</v>
          </cell>
          <cell r="E498" t="str">
            <v>GABRIELA TELLES DE SOUZA</v>
          </cell>
          <cell r="F498" t="str">
            <v>Estagiario</v>
          </cell>
          <cell r="G498" t="str">
            <v>Estagiário</v>
          </cell>
          <cell r="H498">
            <v>0</v>
          </cell>
          <cell r="I498" t="str">
            <v/>
          </cell>
          <cell r="J498">
            <v>43570</v>
          </cell>
          <cell r="K498">
            <v>44290</v>
          </cell>
          <cell r="L498">
            <v>44317</v>
          </cell>
          <cell r="M498">
            <v>46387</v>
          </cell>
          <cell r="N498">
            <v>0</v>
          </cell>
          <cell r="O498" t="str">
            <v>EDERSON DA MOTA RAMOS</v>
          </cell>
          <cell r="P498"/>
        </row>
        <row r="499">
          <cell r="B499">
            <v>1297</v>
          </cell>
          <cell r="C499" t="str">
            <v>RAPHAELA VIDAL DE OLIVEIRA</v>
          </cell>
          <cell r="D499">
            <v>1250</v>
          </cell>
          <cell r="E499" t="str">
            <v>GABRIELA TELLES DE SOUZA</v>
          </cell>
          <cell r="F499" t="str">
            <v>Estagiario</v>
          </cell>
          <cell r="G499" t="str">
            <v>Estagiário</v>
          </cell>
          <cell r="H499">
            <v>0</v>
          </cell>
          <cell r="I499" t="str">
            <v/>
          </cell>
          <cell r="J499">
            <v>43600</v>
          </cell>
          <cell r="K499">
            <v>44229</v>
          </cell>
          <cell r="L499">
            <v>44256</v>
          </cell>
          <cell r="M499">
            <v>46387</v>
          </cell>
          <cell r="N499">
            <v>0</v>
          </cell>
          <cell r="O499" t="str">
            <v>JULIANE CASTRO OLIVEIRA</v>
          </cell>
          <cell r="P499"/>
        </row>
        <row r="500">
          <cell r="B500">
            <v>1298</v>
          </cell>
          <cell r="C500" t="str">
            <v>LUCAS SARAIVA DA SILVA</v>
          </cell>
          <cell r="D500">
            <v>1350</v>
          </cell>
          <cell r="E500" t="str">
            <v>GABRIELA TELLES DE SOUZA</v>
          </cell>
          <cell r="F500" t="str">
            <v>Estagiario</v>
          </cell>
          <cell r="G500" t="str">
            <v>Estagiário</v>
          </cell>
          <cell r="H500">
            <v>0</v>
          </cell>
          <cell r="I500" t="str">
            <v/>
          </cell>
          <cell r="J500">
            <v>43626</v>
          </cell>
          <cell r="K500">
            <v>44353</v>
          </cell>
          <cell r="L500">
            <v>44378</v>
          </cell>
          <cell r="M500">
            <v>46387</v>
          </cell>
          <cell r="N500">
            <v>0</v>
          </cell>
          <cell r="O500" t="str">
            <v>EDERSON DA MOTA RAMOS</v>
          </cell>
          <cell r="P500"/>
        </row>
        <row r="501">
          <cell r="B501">
            <v>1308</v>
          </cell>
          <cell r="C501" t="str">
            <v>ANTONIA PATRICIA COELHO SAMPAIO</v>
          </cell>
          <cell r="D501">
            <v>1250</v>
          </cell>
          <cell r="E501" t="str">
            <v>ANA SOFIA CYSNEIROS MARCAL</v>
          </cell>
          <cell r="F501" t="str">
            <v>Estagiario</v>
          </cell>
          <cell r="G501" t="str">
            <v>Estagiário</v>
          </cell>
          <cell r="H501">
            <v>0</v>
          </cell>
          <cell r="I501" t="str">
            <v/>
          </cell>
          <cell r="J501">
            <v>43710</v>
          </cell>
          <cell r="K501">
            <v>44225</v>
          </cell>
          <cell r="L501">
            <v>44228</v>
          </cell>
          <cell r="M501">
            <v>46387</v>
          </cell>
          <cell r="N501">
            <v>0</v>
          </cell>
          <cell r="O501" t="str">
            <v>ANA SOFIA CYSNEIROS MARCAL</v>
          </cell>
          <cell r="P501"/>
        </row>
        <row r="502">
          <cell r="B502">
            <v>1310</v>
          </cell>
          <cell r="C502" t="str">
            <v>WALLINSON DEIVES BATISTA LIMA</v>
          </cell>
          <cell r="D502">
            <v>1250</v>
          </cell>
          <cell r="E502" t="str">
            <v>ALBERT SCHILLING GOMES</v>
          </cell>
          <cell r="F502" t="str">
            <v>Estagiario</v>
          </cell>
          <cell r="G502" t="str">
            <v>Estagiário</v>
          </cell>
          <cell r="H502">
            <v>0</v>
          </cell>
          <cell r="I502" t="str">
            <v/>
          </cell>
          <cell r="J502">
            <v>43711</v>
          </cell>
          <cell r="K502">
            <v>44234</v>
          </cell>
          <cell r="L502">
            <v>44256</v>
          </cell>
          <cell r="M502">
            <v>46387</v>
          </cell>
          <cell r="N502">
            <v>0</v>
          </cell>
          <cell r="O502" t="str">
            <v>UYARA REGIA PEREIRA GOMES</v>
          </cell>
          <cell r="P502"/>
        </row>
        <row r="503">
          <cell r="B503">
            <v>1315</v>
          </cell>
          <cell r="C503" t="str">
            <v>RICARDO FLAVIO LIMA CAVALCANTE</v>
          </cell>
          <cell r="D503">
            <v>1250</v>
          </cell>
          <cell r="E503" t="str">
            <v>EMANUELLE NOGUEIRA JUCA</v>
          </cell>
          <cell r="F503" t="str">
            <v>Estagiario</v>
          </cell>
          <cell r="G503" t="str">
            <v>Estagiário</v>
          </cell>
          <cell r="H503">
            <v>0</v>
          </cell>
          <cell r="I503" t="str">
            <v/>
          </cell>
          <cell r="J503">
            <v>43752</v>
          </cell>
          <cell r="K503">
            <v>44286</v>
          </cell>
          <cell r="L503">
            <v>44287</v>
          </cell>
          <cell r="M503">
            <v>46387</v>
          </cell>
          <cell r="N503">
            <v>0</v>
          </cell>
          <cell r="O503" t="str">
            <v>EMANUELLE NOGUEIRA JUCA</v>
          </cell>
          <cell r="P503"/>
        </row>
        <row r="504">
          <cell r="B504">
            <v>1322</v>
          </cell>
          <cell r="C504" t="str">
            <v>FELIPE PINTO MENDONCA</v>
          </cell>
          <cell r="D504">
            <v>1250</v>
          </cell>
          <cell r="E504" t="str">
            <v>ANA SOFIA CYSNEIROS MARCAL</v>
          </cell>
          <cell r="F504" t="str">
            <v>Estagiario</v>
          </cell>
          <cell r="G504" t="str">
            <v>Estagiário</v>
          </cell>
          <cell r="H504">
            <v>0</v>
          </cell>
          <cell r="I504" t="str">
            <v/>
          </cell>
          <cell r="J504">
            <v>43962</v>
          </cell>
          <cell r="K504">
            <v>44363</v>
          </cell>
          <cell r="L504">
            <v>44378</v>
          </cell>
          <cell r="M504">
            <v>46387</v>
          </cell>
          <cell r="N504">
            <v>0</v>
          </cell>
          <cell r="O504" t="str">
            <v>ANA SOFIA CYSNEIROS MARCAL</v>
          </cell>
          <cell r="P504"/>
        </row>
        <row r="505">
          <cell r="B505">
            <v>1325</v>
          </cell>
          <cell r="C505" t="str">
            <v>MAIKE BEZERRA DA SILVA</v>
          </cell>
          <cell r="D505">
            <v>1250</v>
          </cell>
          <cell r="E505" t="str">
            <v>ANA SOFIA CYSNEIROS MARCAL</v>
          </cell>
          <cell r="F505" t="str">
            <v>Estagiario</v>
          </cell>
          <cell r="G505" t="str">
            <v>Estagiário</v>
          </cell>
          <cell r="H505">
            <v>0</v>
          </cell>
          <cell r="I505" t="str">
            <v/>
          </cell>
          <cell r="J505">
            <v>43985</v>
          </cell>
          <cell r="K505">
            <v>44236</v>
          </cell>
          <cell r="L505">
            <v>44256</v>
          </cell>
          <cell r="M505">
            <v>46387</v>
          </cell>
          <cell r="N505">
            <v>0</v>
          </cell>
          <cell r="O505" t="str">
            <v>ANA SOFIA CYSNEIROS MARCAL</v>
          </cell>
          <cell r="P505" t="str">
            <v/>
          </cell>
        </row>
        <row r="506">
          <cell r="B506">
            <v>1329</v>
          </cell>
          <cell r="C506" t="str">
            <v>CAIO LUCAS MESQUITA DE MORAES</v>
          </cell>
          <cell r="D506">
            <v>1080</v>
          </cell>
          <cell r="E506" t="str">
            <v>ALBERT SCHILLING GOMES</v>
          </cell>
          <cell r="F506" t="str">
            <v>Estagiario</v>
          </cell>
          <cell r="G506" t="str">
            <v>Estagiário</v>
          </cell>
          <cell r="H506">
            <v>0</v>
          </cell>
          <cell r="I506" t="str">
            <v/>
          </cell>
          <cell r="J506">
            <v>44018</v>
          </cell>
          <cell r="K506">
            <v>44563</v>
          </cell>
          <cell r="L506">
            <v>44593</v>
          </cell>
          <cell r="M506">
            <v>46387</v>
          </cell>
          <cell r="N506">
            <v>0</v>
          </cell>
          <cell r="O506" t="str">
            <v>ALBERT SCHILLING GOMES</v>
          </cell>
          <cell r="P506"/>
        </row>
        <row r="507">
          <cell r="B507">
            <v>1330</v>
          </cell>
          <cell r="C507" t="str">
            <v>EMILLY DE PAIVA CASTRO</v>
          </cell>
          <cell r="D507">
            <v>990</v>
          </cell>
          <cell r="E507" t="str">
            <v>ALBERT SCHILLING GOMES</v>
          </cell>
          <cell r="F507" t="str">
            <v>Estagiario</v>
          </cell>
          <cell r="G507" t="str">
            <v>Estagiário</v>
          </cell>
          <cell r="H507">
            <v>0</v>
          </cell>
          <cell r="I507" t="str">
            <v/>
          </cell>
          <cell r="J507">
            <v>44018</v>
          </cell>
          <cell r="K507">
            <v>44274</v>
          </cell>
          <cell r="L507">
            <v>44287</v>
          </cell>
          <cell r="M507">
            <v>46387</v>
          </cell>
          <cell r="N507">
            <v>0</v>
          </cell>
          <cell r="O507" t="str">
            <v>ALBERT SCHILLING GOMES</v>
          </cell>
          <cell r="P507"/>
        </row>
        <row r="508">
          <cell r="B508">
            <v>1331</v>
          </cell>
          <cell r="C508" t="str">
            <v>MARILIA BRITO SOUSA</v>
          </cell>
          <cell r="D508">
            <v>1250</v>
          </cell>
          <cell r="E508" t="str">
            <v>ALBERT SCHILLING GOMES</v>
          </cell>
          <cell r="F508" t="str">
            <v>Estagiario</v>
          </cell>
          <cell r="G508" t="str">
            <v>Estagiário</v>
          </cell>
          <cell r="H508">
            <v>0</v>
          </cell>
          <cell r="I508" t="str">
            <v/>
          </cell>
          <cell r="J508">
            <v>44025</v>
          </cell>
          <cell r="K508">
            <v>44229</v>
          </cell>
          <cell r="L508">
            <v>44256</v>
          </cell>
          <cell r="M508">
            <v>46387</v>
          </cell>
          <cell r="N508">
            <v>0</v>
          </cell>
          <cell r="O508" t="str">
            <v>MARTINA AGUIAR SARAIVA</v>
          </cell>
          <cell r="P508" t="str">
            <v/>
          </cell>
        </row>
        <row r="509">
          <cell r="B509">
            <v>1333</v>
          </cell>
          <cell r="C509" t="str">
            <v>BRENO ITALO LIMA BENEVIDES</v>
          </cell>
          <cell r="D509">
            <v>1350</v>
          </cell>
          <cell r="E509" t="str">
            <v>ALBERT SCHILLING GOMES</v>
          </cell>
          <cell r="F509" t="str">
            <v>Estagiario</v>
          </cell>
          <cell r="G509" t="str">
            <v>Estagiário</v>
          </cell>
          <cell r="H509">
            <v>0</v>
          </cell>
          <cell r="I509" t="str">
            <v/>
          </cell>
          <cell r="J509">
            <v>44025</v>
          </cell>
          <cell r="K509">
            <v>44493</v>
          </cell>
          <cell r="L509">
            <v>44501</v>
          </cell>
          <cell r="M509">
            <v>46387</v>
          </cell>
          <cell r="N509">
            <v>0</v>
          </cell>
          <cell r="O509" t="str">
            <v>ALBERT SCHILLING GOMES</v>
          </cell>
          <cell r="P509"/>
        </row>
        <row r="510">
          <cell r="B510">
            <v>1334</v>
          </cell>
          <cell r="C510" t="str">
            <v>AIRTON SILVA MESQUITA FILHO</v>
          </cell>
          <cell r="D510">
            <v>1620</v>
          </cell>
          <cell r="E510" t="str">
            <v>ALBERT SCHILLING GOMES</v>
          </cell>
          <cell r="F510" t="str">
            <v>Estagiario</v>
          </cell>
          <cell r="G510" t="str">
            <v>Estagiário</v>
          </cell>
          <cell r="H510">
            <v>0</v>
          </cell>
          <cell r="I510" t="str">
            <v/>
          </cell>
          <cell r="J510">
            <v>44067</v>
          </cell>
          <cell r="K510">
            <v>44454</v>
          </cell>
          <cell r="L510">
            <v>44470</v>
          </cell>
          <cell r="M510">
            <v>46387</v>
          </cell>
          <cell r="N510">
            <v>0</v>
          </cell>
          <cell r="O510" t="str">
            <v>ALBERT SCHILLING GOMES</v>
          </cell>
          <cell r="P510"/>
        </row>
        <row r="511">
          <cell r="B511">
            <v>1335</v>
          </cell>
          <cell r="C511" t="str">
            <v>JOAO BATISTA DE ARAUJO NETO</v>
          </cell>
          <cell r="D511">
            <v>1620</v>
          </cell>
          <cell r="E511" t="str">
            <v>ANA SOFIA CYSNEIROS MARCAL</v>
          </cell>
          <cell r="F511" t="str">
            <v>Estagiario</v>
          </cell>
          <cell r="G511" t="str">
            <v>Estagiário</v>
          </cell>
          <cell r="H511">
            <v>0</v>
          </cell>
          <cell r="I511" t="str">
            <v/>
          </cell>
          <cell r="J511">
            <v>44075</v>
          </cell>
          <cell r="K511">
            <v>44381</v>
          </cell>
          <cell r="L511">
            <v>44409</v>
          </cell>
          <cell r="M511">
            <v>46387</v>
          </cell>
          <cell r="N511">
            <v>0</v>
          </cell>
          <cell r="O511" t="str">
            <v>ANA SOFIA CYSNEIROS MARCAL</v>
          </cell>
          <cell r="P511"/>
        </row>
        <row r="512">
          <cell r="B512">
            <v>1336</v>
          </cell>
          <cell r="C512" t="str">
            <v>MATEUS SANTOS LOPES</v>
          </cell>
          <cell r="D512">
            <v>1250</v>
          </cell>
          <cell r="E512" t="str">
            <v>ANA SOFIA CYSNEIROS MARCAL</v>
          </cell>
          <cell r="F512" t="str">
            <v>Estagiario</v>
          </cell>
          <cell r="G512" t="str">
            <v>Estagiário</v>
          </cell>
          <cell r="H512">
            <v>0</v>
          </cell>
          <cell r="I512" t="str">
            <v/>
          </cell>
          <cell r="J512">
            <v>44075</v>
          </cell>
          <cell r="K512">
            <v>44290</v>
          </cell>
          <cell r="L512">
            <v>44317</v>
          </cell>
          <cell r="M512">
            <v>46387</v>
          </cell>
          <cell r="N512">
            <v>0</v>
          </cell>
          <cell r="O512" t="str">
            <v>ANA SOFIA CYSNEIROS MARCAL</v>
          </cell>
          <cell r="P512"/>
        </row>
        <row r="513">
          <cell r="B513">
            <v>1337</v>
          </cell>
          <cell r="C513" t="str">
            <v>MURILO CHAYEL COSTA SILVA</v>
          </cell>
          <cell r="D513">
            <v>1350</v>
          </cell>
          <cell r="E513" t="str">
            <v>EMANUELLE NOGUEIRA JUCA</v>
          </cell>
          <cell r="F513" t="str">
            <v>Estagiario</v>
          </cell>
          <cell r="G513" t="str">
            <v>Estagiário</v>
          </cell>
          <cell r="H513">
            <v>0</v>
          </cell>
          <cell r="I513" t="str">
            <v/>
          </cell>
          <cell r="J513">
            <v>44077</v>
          </cell>
          <cell r="K513">
            <v>44542</v>
          </cell>
          <cell r="L513">
            <v>44562</v>
          </cell>
          <cell r="M513">
            <v>46387</v>
          </cell>
          <cell r="N513">
            <v>0</v>
          </cell>
          <cell r="O513" t="str">
            <v>EMANUELLE NOGUEIRA JUCA</v>
          </cell>
          <cell r="P513"/>
        </row>
        <row r="514">
          <cell r="B514">
            <v>1339</v>
          </cell>
          <cell r="C514" t="str">
            <v>FABIANY DE SOUSA COSTA</v>
          </cell>
          <cell r="D514">
            <v>1350</v>
          </cell>
          <cell r="E514" t="str">
            <v>ANA SOFIA CYSNEIROS MARCAL</v>
          </cell>
          <cell r="F514" t="str">
            <v>Estagiario</v>
          </cell>
          <cell r="G514" t="str">
            <v>Estagiário</v>
          </cell>
          <cell r="H514">
            <v>0</v>
          </cell>
          <cell r="I514" t="str">
            <v/>
          </cell>
          <cell r="J514">
            <v>44088</v>
          </cell>
          <cell r="K514">
            <v>44563</v>
          </cell>
          <cell r="L514">
            <v>44593</v>
          </cell>
          <cell r="M514">
            <v>46387</v>
          </cell>
          <cell r="N514">
            <v>0</v>
          </cell>
          <cell r="O514" t="str">
            <v>ANA SOFIA CYSNEIROS MARCAL</v>
          </cell>
          <cell r="P514"/>
        </row>
        <row r="515">
          <cell r="B515">
            <v>1340</v>
          </cell>
          <cell r="C515" t="str">
            <v>FRANCISCO HERBETH ALBUQUERQUE ABREU</v>
          </cell>
          <cell r="D515">
            <v>1620</v>
          </cell>
          <cell r="E515" t="str">
            <v>ALBERT SCHILLING GOMES</v>
          </cell>
          <cell r="F515" t="str">
            <v>Estagiario</v>
          </cell>
          <cell r="G515" t="str">
            <v>Estagiário</v>
          </cell>
          <cell r="H515">
            <v>0</v>
          </cell>
          <cell r="I515" t="str">
            <v/>
          </cell>
          <cell r="J515">
            <v>44095</v>
          </cell>
          <cell r="K515">
            <v>44361</v>
          </cell>
          <cell r="L515">
            <v>44378</v>
          </cell>
          <cell r="M515">
            <v>46387</v>
          </cell>
          <cell r="N515">
            <v>0</v>
          </cell>
          <cell r="O515" t="str">
            <v>ALBERT SCHILLING GOMES</v>
          </cell>
          <cell r="P515"/>
        </row>
        <row r="516">
          <cell r="B516">
            <v>1341</v>
          </cell>
          <cell r="C516" t="str">
            <v>JOSE GEOVANE SOARES DE OLIVEIRA</v>
          </cell>
          <cell r="D516">
            <v>1620</v>
          </cell>
          <cell r="E516" t="str">
            <v>ALBERT SCHILLING GOMES</v>
          </cell>
          <cell r="F516" t="str">
            <v>Estagiario</v>
          </cell>
          <cell r="G516" t="str">
            <v>Estagiário</v>
          </cell>
          <cell r="H516">
            <v>0</v>
          </cell>
          <cell r="I516" t="str">
            <v/>
          </cell>
          <cell r="J516">
            <v>44097</v>
          </cell>
          <cell r="K516">
            <v>44473</v>
          </cell>
          <cell r="L516">
            <v>44501</v>
          </cell>
          <cell r="M516">
            <v>46387</v>
          </cell>
          <cell r="N516">
            <v>0</v>
          </cell>
          <cell r="O516" t="str">
            <v>ALBERT SCHILLING GOMES</v>
          </cell>
          <cell r="P516"/>
        </row>
        <row r="517">
          <cell r="B517">
            <v>1343</v>
          </cell>
          <cell r="C517" t="str">
            <v>RICASSIO DA SILVA COSTA</v>
          </cell>
          <cell r="D517">
            <v>1620</v>
          </cell>
          <cell r="E517" t="str">
            <v>ALBERT SCHILLING GOMES</v>
          </cell>
          <cell r="F517" t="str">
            <v>Estagiario</v>
          </cell>
          <cell r="G517" t="str">
            <v>Estagiário</v>
          </cell>
          <cell r="H517">
            <v>0</v>
          </cell>
          <cell r="I517" t="str">
            <v/>
          </cell>
          <cell r="J517">
            <v>44119</v>
          </cell>
          <cell r="K517">
            <v>44367</v>
          </cell>
          <cell r="L517">
            <v>44378</v>
          </cell>
          <cell r="M517">
            <v>46387</v>
          </cell>
          <cell r="N517">
            <v>0</v>
          </cell>
          <cell r="O517" t="str">
            <v>ALBERT SCHILLING GOMES</v>
          </cell>
          <cell r="P517"/>
        </row>
        <row r="518">
          <cell r="B518">
            <v>1344</v>
          </cell>
          <cell r="C518" t="str">
            <v>RAFAEL PIAZZA DE CAMPOS</v>
          </cell>
          <cell r="D518">
            <v>1250</v>
          </cell>
          <cell r="E518" t="str">
            <v>ANA SOFIA CYSNEIROS MARCAL</v>
          </cell>
          <cell r="F518" t="str">
            <v>Estagiario</v>
          </cell>
          <cell r="G518" t="str">
            <v>Estagiário</v>
          </cell>
          <cell r="H518">
            <v>0</v>
          </cell>
          <cell r="I518" t="str">
            <v/>
          </cell>
          <cell r="J518">
            <v>44123</v>
          </cell>
          <cell r="K518">
            <v>44347</v>
          </cell>
          <cell r="L518">
            <v>44348</v>
          </cell>
          <cell r="M518">
            <v>46387</v>
          </cell>
          <cell r="N518">
            <v>0</v>
          </cell>
          <cell r="O518" t="str">
            <v>ANA SOFIA CYSNEIROS MARCAL</v>
          </cell>
          <cell r="P518"/>
        </row>
        <row r="519">
          <cell r="B519">
            <v>1345</v>
          </cell>
          <cell r="C519" t="str">
            <v>DANIELLE DE SENA ARAUJO</v>
          </cell>
          <cell r="D519">
            <v>990</v>
          </cell>
          <cell r="E519" t="str">
            <v>ALBERT SCHILLING GOMES</v>
          </cell>
          <cell r="F519" t="str">
            <v>Estagiario</v>
          </cell>
          <cell r="G519" t="str">
            <v>Estagiário</v>
          </cell>
          <cell r="H519">
            <v>0</v>
          </cell>
          <cell r="I519" t="str">
            <v/>
          </cell>
          <cell r="J519">
            <v>44141</v>
          </cell>
          <cell r="K519">
            <v>44339</v>
          </cell>
          <cell r="L519">
            <v>44348</v>
          </cell>
          <cell r="M519">
            <v>46387</v>
          </cell>
          <cell r="N519">
            <v>0</v>
          </cell>
          <cell r="O519" t="str">
            <v>ALBERT SCHILLING GOMES</v>
          </cell>
          <cell r="P519"/>
        </row>
        <row r="520">
          <cell r="B520">
            <v>1346</v>
          </cell>
          <cell r="C520" t="str">
            <v>LETICIA TAYANA LOPES TEODORO</v>
          </cell>
          <cell r="D520">
            <v>499.7</v>
          </cell>
          <cell r="E520" t="str">
            <v>GABRIELA TELLES DE SOUZA</v>
          </cell>
          <cell r="F520" t="str">
            <v>Jovem aprendiz</v>
          </cell>
          <cell r="G520" t="str">
            <v>Menor aprendiz</v>
          </cell>
          <cell r="H520">
            <v>0</v>
          </cell>
          <cell r="I520" t="str">
            <v/>
          </cell>
          <cell r="J520">
            <v>44144</v>
          </cell>
          <cell r="K520">
            <v>44358</v>
          </cell>
          <cell r="L520">
            <v>44378</v>
          </cell>
          <cell r="M520">
            <v>46387</v>
          </cell>
          <cell r="N520" t="str">
            <v>2</v>
          </cell>
          <cell r="O520" t="str">
            <v>GABRIELA TELLES DE SOUZA</v>
          </cell>
          <cell r="P520"/>
        </row>
        <row r="521">
          <cell r="B521">
            <v>1347</v>
          </cell>
          <cell r="C521" t="str">
            <v>LUCAS DE MAURICIO BARROSO</v>
          </cell>
          <cell r="D521">
            <v>1620</v>
          </cell>
          <cell r="E521" t="str">
            <v>ALBERT SCHILLING GOMES</v>
          </cell>
          <cell r="F521" t="str">
            <v>Estagiario</v>
          </cell>
          <cell r="G521" t="str">
            <v>Estagiário</v>
          </cell>
          <cell r="H521">
            <v>0</v>
          </cell>
          <cell r="I521" t="str">
            <v/>
          </cell>
          <cell r="J521">
            <v>44166</v>
          </cell>
          <cell r="K521">
            <v>44402</v>
          </cell>
          <cell r="L521">
            <v>44409</v>
          </cell>
          <cell r="M521">
            <v>46387</v>
          </cell>
          <cell r="N521">
            <v>0</v>
          </cell>
          <cell r="O521" t="str">
            <v>ALBERT SCHILLING GOMES</v>
          </cell>
          <cell r="P521"/>
        </row>
        <row r="522">
          <cell r="B522">
            <v>1348</v>
          </cell>
          <cell r="C522" t="str">
            <v>FRANCISCA DEBORA BEZERRA RIBEIRO</v>
          </cell>
          <cell r="D522">
            <v>1250</v>
          </cell>
          <cell r="E522" t="str">
            <v>ALBERT SCHILLING GOMES</v>
          </cell>
          <cell r="F522" t="str">
            <v>Estagiario</v>
          </cell>
          <cell r="G522" t="str">
            <v>Estagiário</v>
          </cell>
          <cell r="H522">
            <v>0</v>
          </cell>
          <cell r="I522" t="str">
            <v/>
          </cell>
          <cell r="J522">
            <v>44166</v>
          </cell>
          <cell r="K522">
            <v>44293</v>
          </cell>
          <cell r="L522">
            <v>44317</v>
          </cell>
          <cell r="M522">
            <v>46387</v>
          </cell>
          <cell r="N522">
            <v>0</v>
          </cell>
          <cell r="O522" t="str">
            <v>ALBERT SCHILLING GOMES</v>
          </cell>
          <cell r="P522"/>
        </row>
        <row r="523">
          <cell r="B523">
            <v>1349</v>
          </cell>
          <cell r="C523" t="str">
            <v>LUCAS RODRIGUES SILVA</v>
          </cell>
          <cell r="D523">
            <v>1350</v>
          </cell>
          <cell r="E523" t="str">
            <v>GABRIELA TELLES DE SOUZA</v>
          </cell>
          <cell r="F523" t="str">
            <v>Estagiario</v>
          </cell>
          <cell r="G523" t="str">
            <v>Estagiário</v>
          </cell>
          <cell r="H523">
            <v>0</v>
          </cell>
          <cell r="I523" t="str">
            <v/>
          </cell>
          <cell r="J523">
            <v>44172</v>
          </cell>
          <cell r="K523">
            <v>44745</v>
          </cell>
          <cell r="L523">
            <v>44774</v>
          </cell>
          <cell r="M523">
            <v>46387</v>
          </cell>
          <cell r="N523">
            <v>0</v>
          </cell>
          <cell r="O523" t="str">
            <v>EDERSON DA MOTA RAMOS</v>
          </cell>
          <cell r="P523"/>
        </row>
        <row r="524">
          <cell r="B524">
            <v>1350</v>
          </cell>
          <cell r="C524" t="str">
            <v>JOEL RODRIGUES MIRANDA</v>
          </cell>
          <cell r="D524">
            <v>1350</v>
          </cell>
          <cell r="E524" t="str">
            <v>GABRIELA TELLES DE SOUZA</v>
          </cell>
          <cell r="F524" t="str">
            <v>Estagiario</v>
          </cell>
          <cell r="G524" t="str">
            <v>Estagiário</v>
          </cell>
          <cell r="H524">
            <v>0</v>
          </cell>
          <cell r="I524" t="str">
            <v/>
          </cell>
          <cell r="J524">
            <v>44172</v>
          </cell>
          <cell r="K524">
            <v>44577</v>
          </cell>
          <cell r="L524">
            <v>44593</v>
          </cell>
          <cell r="M524">
            <v>46387</v>
          </cell>
          <cell r="N524">
            <v>0</v>
          </cell>
          <cell r="O524" t="str">
            <v>EDERSON DA MOTA RAMOS</v>
          </cell>
          <cell r="P524"/>
        </row>
        <row r="525">
          <cell r="B525">
            <v>1351</v>
          </cell>
          <cell r="C525" t="str">
            <v>LEANDRO HOLANDA TORRES</v>
          </cell>
          <cell r="D525">
            <v>1620</v>
          </cell>
          <cell r="E525" t="str">
            <v>ALBERT SCHILLING GOMES</v>
          </cell>
          <cell r="F525" t="str">
            <v>Estagiario</v>
          </cell>
          <cell r="G525" t="str">
            <v>Estagiário</v>
          </cell>
          <cell r="H525">
            <v>0</v>
          </cell>
          <cell r="I525" t="str">
            <v/>
          </cell>
          <cell r="J525">
            <v>44172</v>
          </cell>
          <cell r="K525">
            <v>44626</v>
          </cell>
          <cell r="L525">
            <v>44652</v>
          </cell>
          <cell r="M525">
            <v>46387</v>
          </cell>
          <cell r="N525">
            <v>0</v>
          </cell>
          <cell r="O525" t="str">
            <v>CLARISSE IASMIN ALVES DE LIMA</v>
          </cell>
          <cell r="P525"/>
        </row>
        <row r="526">
          <cell r="B526">
            <v>1352</v>
          </cell>
          <cell r="C526" t="str">
            <v>BRUNO DIAS DE FREITAS</v>
          </cell>
          <cell r="D526">
            <v>1620</v>
          </cell>
          <cell r="E526" t="str">
            <v>GABRIELA TELLES DE SOUZA</v>
          </cell>
          <cell r="F526" t="str">
            <v>Estagiario</v>
          </cell>
          <cell r="G526" t="str">
            <v>Estagiário</v>
          </cell>
          <cell r="H526">
            <v>0</v>
          </cell>
          <cell r="I526" t="str">
            <v/>
          </cell>
          <cell r="J526">
            <v>44172</v>
          </cell>
          <cell r="K526">
            <v>44542</v>
          </cell>
          <cell r="L526">
            <v>44562</v>
          </cell>
          <cell r="M526">
            <v>46387</v>
          </cell>
          <cell r="N526">
            <v>0</v>
          </cell>
          <cell r="O526" t="str">
            <v>ANTONIO VINICIUS GOMES DE LIMA</v>
          </cell>
          <cell r="P526"/>
        </row>
        <row r="527">
          <cell r="B527">
            <v>1353</v>
          </cell>
          <cell r="C527" t="str">
            <v>GILHERBSON PEREIRA DE ALMEIDA</v>
          </cell>
          <cell r="D527">
            <v>1620</v>
          </cell>
          <cell r="E527" t="str">
            <v>EMANUELLE NOGUEIRA JUCA</v>
          </cell>
          <cell r="F527" t="str">
            <v>Estagiario</v>
          </cell>
          <cell r="G527" t="str">
            <v>Estagiário</v>
          </cell>
          <cell r="H527">
            <v>0</v>
          </cell>
          <cell r="I527" t="str">
            <v/>
          </cell>
          <cell r="J527">
            <v>44172</v>
          </cell>
          <cell r="K527">
            <v>44451</v>
          </cell>
          <cell r="L527">
            <v>44470</v>
          </cell>
          <cell r="M527">
            <v>46387</v>
          </cell>
          <cell r="N527">
            <v>0</v>
          </cell>
          <cell r="O527" t="str">
            <v>EMANUELLE NOGUEIRA JUCA</v>
          </cell>
          <cell r="P527"/>
        </row>
        <row r="528">
          <cell r="B528">
            <v>1354</v>
          </cell>
          <cell r="C528" t="str">
            <v>JOAO PEDRO BANDEIRA DE LIMA</v>
          </cell>
          <cell r="D528">
            <v>1620</v>
          </cell>
          <cell r="E528" t="str">
            <v>ALBERT SCHILLING GOMES</v>
          </cell>
          <cell r="F528" t="str">
            <v>Estagiario</v>
          </cell>
          <cell r="G528" t="str">
            <v>Estagiário</v>
          </cell>
          <cell r="H528">
            <v>0</v>
          </cell>
          <cell r="I528" t="str">
            <v/>
          </cell>
          <cell r="J528">
            <v>44172</v>
          </cell>
          <cell r="K528">
            <v>44361</v>
          </cell>
          <cell r="L528">
            <v>44378</v>
          </cell>
          <cell r="M528">
            <v>46387</v>
          </cell>
          <cell r="N528">
            <v>0</v>
          </cell>
          <cell r="O528" t="str">
            <v>ALBERT SCHILLING GOMES</v>
          </cell>
          <cell r="P528"/>
        </row>
        <row r="529">
          <cell r="B529">
            <v>1355</v>
          </cell>
          <cell r="C529" t="str">
            <v>PEDRO FELIPPE DOMINGOS FERNANDES</v>
          </cell>
          <cell r="D529">
            <v>1620</v>
          </cell>
          <cell r="E529" t="str">
            <v>ALBERT SCHILLING GOMES</v>
          </cell>
          <cell r="F529" t="str">
            <v>Estagiario</v>
          </cell>
          <cell r="G529" t="str">
            <v>Estagiário</v>
          </cell>
          <cell r="H529">
            <v>0</v>
          </cell>
          <cell r="I529" t="str">
            <v/>
          </cell>
          <cell r="J529">
            <v>44172</v>
          </cell>
          <cell r="K529">
            <v>44446</v>
          </cell>
          <cell r="L529">
            <v>44470</v>
          </cell>
          <cell r="M529">
            <v>46387</v>
          </cell>
          <cell r="N529">
            <v>0</v>
          </cell>
          <cell r="O529" t="str">
            <v>ALBERT SCHILLING GOMES</v>
          </cell>
          <cell r="P529"/>
        </row>
        <row r="530">
          <cell r="B530">
            <v>1356</v>
          </cell>
          <cell r="C530" t="str">
            <v>PIETRO CHRISTOF FREITAS ANDRADE</v>
          </cell>
          <cell r="D530">
            <v>1620</v>
          </cell>
          <cell r="E530" t="str">
            <v>EMANUELLE NOGUEIRA JUCA</v>
          </cell>
          <cell r="F530" t="str">
            <v>Estagiario</v>
          </cell>
          <cell r="G530" t="str">
            <v>Estagiário</v>
          </cell>
          <cell r="H530">
            <v>0</v>
          </cell>
          <cell r="I530" t="str">
            <v/>
          </cell>
          <cell r="J530">
            <v>44179</v>
          </cell>
          <cell r="K530">
            <v>44542</v>
          </cell>
          <cell r="L530">
            <v>44562</v>
          </cell>
          <cell r="M530">
            <v>46387</v>
          </cell>
          <cell r="N530">
            <v>0</v>
          </cell>
          <cell r="O530" t="str">
            <v>EMANUELLE NOGUEIRA JUCA</v>
          </cell>
          <cell r="P530"/>
        </row>
        <row r="531">
          <cell r="B531">
            <v>1357</v>
          </cell>
          <cell r="C531" t="str">
            <v>IVO AGUIAR PIMENTA</v>
          </cell>
          <cell r="D531">
            <v>1620</v>
          </cell>
          <cell r="E531" t="str">
            <v>ALBERT SCHILLING GOMES</v>
          </cell>
          <cell r="F531" t="str">
            <v>Estagiario</v>
          </cell>
          <cell r="G531" t="str">
            <v>Estagiário</v>
          </cell>
          <cell r="H531">
            <v>0</v>
          </cell>
          <cell r="I531" t="str">
            <v/>
          </cell>
          <cell r="J531">
            <v>44179</v>
          </cell>
          <cell r="K531">
            <v>44908</v>
          </cell>
          <cell r="L531">
            <v>44927</v>
          </cell>
          <cell r="M531">
            <v>46387</v>
          </cell>
          <cell r="N531">
            <v>0</v>
          </cell>
          <cell r="O531" t="str">
            <v>MARIANA RODRIGUES DA SILVA</v>
          </cell>
          <cell r="P531"/>
        </row>
        <row r="532">
          <cell r="B532">
            <v>1358</v>
          </cell>
          <cell r="C532" t="str">
            <v>MORGANA ARAUJO DOS SANTOS</v>
          </cell>
          <cell r="D532">
            <v>1620</v>
          </cell>
          <cell r="E532" t="str">
            <v>ALBERT SCHILLING GOMES</v>
          </cell>
          <cell r="F532" t="str">
            <v>Estagiario</v>
          </cell>
          <cell r="G532" t="str">
            <v>Estagiário</v>
          </cell>
          <cell r="H532">
            <v>0</v>
          </cell>
          <cell r="I532" t="str">
            <v/>
          </cell>
          <cell r="J532">
            <v>44179</v>
          </cell>
          <cell r="K532">
            <v>44481</v>
          </cell>
          <cell r="L532">
            <v>44501</v>
          </cell>
          <cell r="M532">
            <v>46387</v>
          </cell>
          <cell r="N532">
            <v>0</v>
          </cell>
          <cell r="O532" t="str">
            <v>ALBERT SCHILLING GOMES</v>
          </cell>
          <cell r="P532"/>
        </row>
        <row r="533">
          <cell r="B533">
            <v>1359</v>
          </cell>
          <cell r="C533" t="str">
            <v>ARNALDO AGUIAR PORTELA FILHO</v>
          </cell>
          <cell r="D533">
            <v>1620</v>
          </cell>
          <cell r="E533" t="str">
            <v>ALBERT SCHILLING GOMES</v>
          </cell>
          <cell r="F533" t="str">
            <v>Estagiario</v>
          </cell>
          <cell r="G533" t="str">
            <v>Estagiário</v>
          </cell>
          <cell r="H533">
            <v>0</v>
          </cell>
          <cell r="I533" t="str">
            <v/>
          </cell>
          <cell r="J533">
            <v>44179</v>
          </cell>
          <cell r="K533">
            <v>44563</v>
          </cell>
          <cell r="L533">
            <v>44593</v>
          </cell>
          <cell r="M533">
            <v>46387</v>
          </cell>
          <cell r="N533">
            <v>0</v>
          </cell>
          <cell r="O533" t="str">
            <v>ALBERT SCHILLING GOMES</v>
          </cell>
          <cell r="P533"/>
        </row>
        <row r="534">
          <cell r="B534">
            <v>1360</v>
          </cell>
          <cell r="C534" t="str">
            <v>LUCELENA DOS SANTOS DE SOUSA</v>
          </cell>
          <cell r="D534">
            <v>1620</v>
          </cell>
          <cell r="E534" t="str">
            <v>ANA SOFIA CYSNEIROS MARCAL</v>
          </cell>
          <cell r="F534" t="str">
            <v>Estagiario</v>
          </cell>
          <cell r="G534" t="str">
            <v>Estagiário</v>
          </cell>
          <cell r="H534">
            <v>0</v>
          </cell>
          <cell r="I534" t="str">
            <v/>
          </cell>
          <cell r="J534">
            <v>44200</v>
          </cell>
          <cell r="K534">
            <v>44654</v>
          </cell>
          <cell r="L534">
            <v>44682</v>
          </cell>
          <cell r="M534">
            <v>46387</v>
          </cell>
          <cell r="N534">
            <v>0</v>
          </cell>
          <cell r="O534" t="str">
            <v>GERSON VIEIRA ALBUQUERQUE NETO</v>
          </cell>
          <cell r="P534"/>
        </row>
        <row r="535">
          <cell r="B535">
            <v>1361</v>
          </cell>
          <cell r="C535" t="str">
            <v>EDSON IVO MAIA LIMA BRITO</v>
          </cell>
          <cell r="D535">
            <v>1350</v>
          </cell>
          <cell r="E535" t="str">
            <v>ALBERT SCHILLING GOMES</v>
          </cell>
          <cell r="F535" t="str">
            <v>Estagiario</v>
          </cell>
          <cell r="G535" t="str">
            <v>Estagiário</v>
          </cell>
          <cell r="H535">
            <v>0</v>
          </cell>
          <cell r="I535" t="str">
            <v/>
          </cell>
          <cell r="J535">
            <v>44200</v>
          </cell>
          <cell r="K535">
            <v>44515</v>
          </cell>
          <cell r="L535">
            <v>44531</v>
          </cell>
          <cell r="M535">
            <v>46387</v>
          </cell>
          <cell r="N535">
            <v>0</v>
          </cell>
          <cell r="O535" t="str">
            <v>ALBERT SCHILLING GOMES</v>
          </cell>
          <cell r="P535"/>
        </row>
        <row r="536">
          <cell r="B536">
            <v>1362</v>
          </cell>
          <cell r="C536" t="str">
            <v>FLAVIO SILVA VITORIANO FILHO</v>
          </cell>
          <cell r="D536">
            <v>1350</v>
          </cell>
          <cell r="E536" t="str">
            <v>ALBERT SCHILLING GOMES</v>
          </cell>
          <cell r="F536" t="str">
            <v>Estagiario</v>
          </cell>
          <cell r="G536" t="str">
            <v>Estagiário</v>
          </cell>
          <cell r="H536">
            <v>0</v>
          </cell>
          <cell r="I536" t="str">
            <v/>
          </cell>
          <cell r="J536">
            <v>44221</v>
          </cell>
          <cell r="K536">
            <v>44355</v>
          </cell>
          <cell r="L536">
            <v>44378</v>
          </cell>
          <cell r="M536">
            <v>46387</v>
          </cell>
          <cell r="N536">
            <v>0</v>
          </cell>
          <cell r="O536" t="str">
            <v>ALBERT SCHILLING GOMES</v>
          </cell>
          <cell r="P536"/>
        </row>
        <row r="537">
          <cell r="B537">
            <v>1363</v>
          </cell>
          <cell r="C537" t="str">
            <v>BEATRIZ RODRIGUES MONTE</v>
          </cell>
          <cell r="D537">
            <v>1620</v>
          </cell>
          <cell r="E537" t="str">
            <v>ALBERT SCHILLING GOMES</v>
          </cell>
          <cell r="F537" t="str">
            <v>Estagiario</v>
          </cell>
          <cell r="G537" t="str">
            <v>Estagiário</v>
          </cell>
          <cell r="H537">
            <v>0</v>
          </cell>
          <cell r="I537" t="str">
            <v/>
          </cell>
          <cell r="J537">
            <v>44228</v>
          </cell>
          <cell r="K537">
            <v>44712</v>
          </cell>
          <cell r="L537">
            <v>44713</v>
          </cell>
          <cell r="M537">
            <v>46387</v>
          </cell>
          <cell r="N537">
            <v>0</v>
          </cell>
          <cell r="O537" t="str">
            <v>BARBARA QUINTINO FARIAS MONTEIRO</v>
          </cell>
          <cell r="P537"/>
        </row>
        <row r="538">
          <cell r="B538">
            <v>1364</v>
          </cell>
          <cell r="C538" t="str">
            <v>RAQUEL DOS SANTOS AMARAL</v>
          </cell>
          <cell r="D538">
            <v>1350</v>
          </cell>
          <cell r="E538" t="str">
            <v>ALBERT SCHILLING GOMES</v>
          </cell>
          <cell r="F538" t="str">
            <v>Estagiario</v>
          </cell>
          <cell r="G538" t="str">
            <v>Estagiário</v>
          </cell>
          <cell r="H538">
            <v>0</v>
          </cell>
          <cell r="I538" t="str">
            <v/>
          </cell>
          <cell r="J538">
            <v>44228</v>
          </cell>
          <cell r="K538">
            <v>44353</v>
          </cell>
          <cell r="L538">
            <v>44378</v>
          </cell>
          <cell r="M538">
            <v>46387</v>
          </cell>
          <cell r="N538">
            <v>0</v>
          </cell>
          <cell r="O538" t="str">
            <v>ALBERT SCHILLING GOMES</v>
          </cell>
          <cell r="P538"/>
        </row>
        <row r="539">
          <cell r="B539">
            <v>1365</v>
          </cell>
          <cell r="C539" t="str">
            <v>ISAIAS DIMITRI VASCONCELOS ALMEIDA</v>
          </cell>
          <cell r="D539">
            <v>1350</v>
          </cell>
          <cell r="E539" t="str">
            <v>ALBERT SCHILLING GOMES</v>
          </cell>
          <cell r="F539" t="str">
            <v>Estagiario</v>
          </cell>
          <cell r="G539" t="str">
            <v>Estagiário</v>
          </cell>
          <cell r="H539">
            <v>0</v>
          </cell>
          <cell r="I539" t="str">
            <v/>
          </cell>
          <cell r="J539">
            <v>44228</v>
          </cell>
          <cell r="K539">
            <v>44588</v>
          </cell>
          <cell r="L539">
            <v>44593</v>
          </cell>
          <cell r="M539">
            <v>46387</v>
          </cell>
          <cell r="N539">
            <v>0</v>
          </cell>
          <cell r="O539" t="str">
            <v>ALBERT SCHILLING GOMES</v>
          </cell>
          <cell r="P539"/>
        </row>
        <row r="540">
          <cell r="B540">
            <v>1366</v>
          </cell>
          <cell r="C540" t="str">
            <v>ANDRE LEVI OLIVEIRA SILVA</v>
          </cell>
          <cell r="D540">
            <v>1620</v>
          </cell>
          <cell r="E540" t="str">
            <v>ANA SOFIA CYSNEIROS MARCAL</v>
          </cell>
          <cell r="F540" t="str">
            <v>Estagiario</v>
          </cell>
          <cell r="G540" t="str">
            <v>Estagiário</v>
          </cell>
          <cell r="H540">
            <v>0</v>
          </cell>
          <cell r="I540" t="str">
            <v/>
          </cell>
          <cell r="J540">
            <v>44235</v>
          </cell>
          <cell r="K540">
            <v>44659</v>
          </cell>
          <cell r="L540">
            <v>44682</v>
          </cell>
          <cell r="M540">
            <v>46387</v>
          </cell>
          <cell r="N540">
            <v>0</v>
          </cell>
          <cell r="O540" t="str">
            <v>JOSE SAMUEL MONTENEGRO SANTIAGO</v>
          </cell>
          <cell r="P540"/>
        </row>
        <row r="541">
          <cell r="B541">
            <v>1367</v>
          </cell>
          <cell r="C541" t="str">
            <v>ITALO SANTOS VARELA</v>
          </cell>
          <cell r="D541">
            <v>1620</v>
          </cell>
          <cell r="E541" t="str">
            <v>ALBERT SCHILLING GOMES</v>
          </cell>
          <cell r="F541" t="str">
            <v>Estagiario</v>
          </cell>
          <cell r="G541" t="str">
            <v>Estagiário</v>
          </cell>
          <cell r="H541">
            <v>0</v>
          </cell>
          <cell r="I541" t="str">
            <v/>
          </cell>
          <cell r="J541">
            <v>44245</v>
          </cell>
          <cell r="K541">
            <v>44418</v>
          </cell>
          <cell r="L541">
            <v>44440</v>
          </cell>
          <cell r="M541">
            <v>46387</v>
          </cell>
          <cell r="N541">
            <v>0</v>
          </cell>
          <cell r="O541" t="str">
            <v>ALBERT SCHILLING GOMES</v>
          </cell>
          <cell r="P541"/>
        </row>
        <row r="542">
          <cell r="B542">
            <v>1368</v>
          </cell>
          <cell r="C542" t="str">
            <v>CARLOS BRUNO DE SOUSA ALMEIDA</v>
          </cell>
          <cell r="D542">
            <v>1250</v>
          </cell>
          <cell r="E542" t="str">
            <v>ALBERT SCHILLING GOMES</v>
          </cell>
          <cell r="F542" t="str">
            <v>Estagiario</v>
          </cell>
          <cell r="G542" t="str">
            <v>Estagiário</v>
          </cell>
          <cell r="H542">
            <v>0</v>
          </cell>
          <cell r="I542" t="str">
            <v/>
          </cell>
          <cell r="J542">
            <v>44245</v>
          </cell>
          <cell r="K542">
            <v>44332</v>
          </cell>
          <cell r="L542">
            <v>44348</v>
          </cell>
          <cell r="M542">
            <v>46387</v>
          </cell>
          <cell r="N542">
            <v>0</v>
          </cell>
          <cell r="O542" t="str">
            <v>ALBERT SCHILLING GOMES</v>
          </cell>
          <cell r="P542"/>
        </row>
        <row r="543">
          <cell r="B543">
            <v>1369</v>
          </cell>
          <cell r="C543" t="str">
            <v>CARLOS AUGUSTO FAST</v>
          </cell>
          <cell r="D543">
            <v>1620</v>
          </cell>
          <cell r="E543" t="str">
            <v>ALBERT SCHILLING GOMES</v>
          </cell>
          <cell r="F543" t="str">
            <v>Estagiario</v>
          </cell>
          <cell r="G543" t="str">
            <v>Estagiário</v>
          </cell>
          <cell r="H543">
            <v>0</v>
          </cell>
          <cell r="I543" t="str">
            <v/>
          </cell>
          <cell r="J543">
            <v>44256</v>
          </cell>
          <cell r="K543">
            <v>44409</v>
          </cell>
          <cell r="L543">
            <v>44440</v>
          </cell>
          <cell r="M543">
            <v>46387</v>
          </cell>
          <cell r="N543">
            <v>0</v>
          </cell>
          <cell r="O543" t="str">
            <v>ALBERT SCHILLING GOMES</v>
          </cell>
          <cell r="P543"/>
        </row>
        <row r="544">
          <cell r="B544">
            <v>1370</v>
          </cell>
          <cell r="C544" t="str">
            <v>ERIK ALVES FERREIRA</v>
          </cell>
          <cell r="D544">
            <v>1130</v>
          </cell>
          <cell r="E544" t="str">
            <v>ANA SOFIA CYSNEIROS MARCAL</v>
          </cell>
          <cell r="F544" t="str">
            <v>Estagiario</v>
          </cell>
          <cell r="G544" t="str">
            <v>Estagiário</v>
          </cell>
          <cell r="H544">
            <v>0</v>
          </cell>
          <cell r="I544" t="str">
            <v/>
          </cell>
          <cell r="J544">
            <v>44265</v>
          </cell>
          <cell r="K544">
            <v>44994</v>
          </cell>
          <cell r="L544">
            <v>45017</v>
          </cell>
          <cell r="M544">
            <v>46387</v>
          </cell>
          <cell r="N544">
            <v>0</v>
          </cell>
          <cell r="O544" t="str">
            <v>JOAO LUIZ MESQUITA UCHOA</v>
          </cell>
          <cell r="P544"/>
        </row>
        <row r="545">
          <cell r="B545">
            <v>1371</v>
          </cell>
          <cell r="C545" t="str">
            <v>MATEUS UZIEL PALACIO OLIVEIRA</v>
          </cell>
          <cell r="D545">
            <v>1620</v>
          </cell>
          <cell r="E545" t="str">
            <v>ANA SOFIA CYSNEIROS MARCAL</v>
          </cell>
          <cell r="F545" t="str">
            <v>Estagiario</v>
          </cell>
          <cell r="G545" t="str">
            <v>Estagiário</v>
          </cell>
          <cell r="H545">
            <v>0</v>
          </cell>
          <cell r="I545" t="str">
            <v/>
          </cell>
          <cell r="J545">
            <v>44287</v>
          </cell>
          <cell r="K545">
            <v>44423</v>
          </cell>
          <cell r="L545">
            <v>44440</v>
          </cell>
          <cell r="M545">
            <v>46387</v>
          </cell>
          <cell r="N545">
            <v>0</v>
          </cell>
          <cell r="O545" t="str">
            <v>ANA SOFIA CYSNEIROS MARCAL</v>
          </cell>
          <cell r="P545"/>
        </row>
        <row r="546">
          <cell r="B546">
            <v>1372</v>
          </cell>
          <cell r="C546" t="str">
            <v>VINICIUS AMARO SAMPAIO</v>
          </cell>
          <cell r="D546">
            <v>1620</v>
          </cell>
          <cell r="E546" t="str">
            <v>ANA SOFIA CYSNEIROS MARCAL</v>
          </cell>
          <cell r="F546" t="str">
            <v>Estagiario</v>
          </cell>
          <cell r="G546" t="str">
            <v>Estagiário</v>
          </cell>
          <cell r="H546">
            <v>0</v>
          </cell>
          <cell r="I546" t="str">
            <v/>
          </cell>
          <cell r="J546">
            <v>44287</v>
          </cell>
          <cell r="K546">
            <v>44593</v>
          </cell>
          <cell r="L546">
            <v>44621</v>
          </cell>
          <cell r="M546">
            <v>46387</v>
          </cell>
          <cell r="N546">
            <v>0</v>
          </cell>
          <cell r="O546" t="str">
            <v>JOSE SAMUEL MONTENEGRO SANTIAGO</v>
          </cell>
          <cell r="P546"/>
        </row>
        <row r="547">
          <cell r="B547">
            <v>1373</v>
          </cell>
          <cell r="C547" t="str">
            <v>CLEBSON DANTAS UCHOA PEREIRA</v>
          </cell>
          <cell r="D547">
            <v>1620</v>
          </cell>
          <cell r="E547" t="str">
            <v>ALBERT SCHILLING GOMES</v>
          </cell>
          <cell r="F547" t="str">
            <v>Estagiario</v>
          </cell>
          <cell r="G547" t="str">
            <v>Estagiário</v>
          </cell>
          <cell r="H547">
            <v>0</v>
          </cell>
          <cell r="I547" t="str">
            <v/>
          </cell>
          <cell r="J547">
            <v>44287</v>
          </cell>
          <cell r="K547">
            <v>44409</v>
          </cell>
          <cell r="L547">
            <v>44440</v>
          </cell>
          <cell r="M547">
            <v>46387</v>
          </cell>
          <cell r="N547">
            <v>0</v>
          </cell>
          <cell r="O547" t="str">
            <v>ALBERT SCHILLING GOMES</v>
          </cell>
          <cell r="P547"/>
        </row>
        <row r="548">
          <cell r="B548">
            <v>1374</v>
          </cell>
          <cell r="C548" t="str">
            <v>GABRIEL FELICIANO GONCALVES</v>
          </cell>
          <cell r="D548">
            <v>1620</v>
          </cell>
          <cell r="E548" t="str">
            <v>ANA SOFIA CYSNEIROS MARCAL</v>
          </cell>
          <cell r="F548" t="str">
            <v>Estagiario</v>
          </cell>
          <cell r="G548" t="str">
            <v>Estagiário</v>
          </cell>
          <cell r="H548">
            <v>0</v>
          </cell>
          <cell r="I548" t="str">
            <v/>
          </cell>
          <cell r="J548">
            <v>44287</v>
          </cell>
          <cell r="K548">
            <v>44469</v>
          </cell>
          <cell r="L548">
            <v>44470</v>
          </cell>
          <cell r="M548">
            <v>46387</v>
          </cell>
          <cell r="N548">
            <v>0</v>
          </cell>
          <cell r="O548" t="str">
            <v>ANA SOFIA CYSNEIROS MARCAL</v>
          </cell>
          <cell r="P548"/>
        </row>
        <row r="549">
          <cell r="B549">
            <v>1375</v>
          </cell>
          <cell r="C549" t="str">
            <v>JOSE CLENILDON FERREIRA DO NASCIMENTO</v>
          </cell>
          <cell r="D549">
            <v>1620</v>
          </cell>
          <cell r="E549" t="str">
            <v>EMANUELLE NOGUEIRA JUCA</v>
          </cell>
          <cell r="F549" t="str">
            <v>Estagiario</v>
          </cell>
          <cell r="G549" t="str">
            <v>Estagiário</v>
          </cell>
          <cell r="H549">
            <v>0</v>
          </cell>
          <cell r="I549" t="str">
            <v/>
          </cell>
          <cell r="J549">
            <v>44298</v>
          </cell>
          <cell r="K549">
            <v>44712</v>
          </cell>
          <cell r="L549">
            <v>44713</v>
          </cell>
          <cell r="M549">
            <v>46387</v>
          </cell>
          <cell r="N549">
            <v>0</v>
          </cell>
          <cell r="O549" t="str">
            <v>SANDRA REGIA CHAVES CARVALHO</v>
          </cell>
          <cell r="P549"/>
        </row>
        <row r="550">
          <cell r="B550">
            <v>1376</v>
          </cell>
          <cell r="C550" t="str">
            <v>LUCAS DE MOURA VASCONCELOS</v>
          </cell>
          <cell r="D550">
            <v>1620</v>
          </cell>
          <cell r="E550" t="str">
            <v>ALBERT SCHILLING GOMES</v>
          </cell>
          <cell r="F550" t="str">
            <v>Estagiario</v>
          </cell>
          <cell r="G550" t="str">
            <v>Estagiário</v>
          </cell>
          <cell r="H550">
            <v>0</v>
          </cell>
          <cell r="I550" t="str">
            <v/>
          </cell>
          <cell r="J550">
            <v>44298</v>
          </cell>
          <cell r="K550">
            <v>44607</v>
          </cell>
          <cell r="L550">
            <v>44621</v>
          </cell>
          <cell r="M550">
            <v>46387</v>
          </cell>
          <cell r="N550">
            <v>0</v>
          </cell>
          <cell r="O550" t="str">
            <v>MATHEUS BRASILEIRO DE HOLANDA FERNANDES</v>
          </cell>
          <cell r="P550"/>
        </row>
        <row r="551">
          <cell r="B551">
            <v>1377</v>
          </cell>
          <cell r="C551" t="str">
            <v>FRANCISCO IVANILSO SOARES ARAUJO</v>
          </cell>
          <cell r="D551">
            <v>1620</v>
          </cell>
          <cell r="E551" t="str">
            <v>ANA SOFIA CYSNEIROS MARCAL</v>
          </cell>
          <cell r="F551" t="str">
            <v>Estagiario</v>
          </cell>
          <cell r="G551" t="str">
            <v>Estagiário</v>
          </cell>
          <cell r="H551">
            <v>0</v>
          </cell>
          <cell r="I551" t="str">
            <v/>
          </cell>
          <cell r="J551">
            <v>44305</v>
          </cell>
          <cell r="K551">
            <v>44592</v>
          </cell>
          <cell r="L551">
            <v>44593</v>
          </cell>
          <cell r="M551">
            <v>46387</v>
          </cell>
          <cell r="N551">
            <v>0</v>
          </cell>
          <cell r="O551" t="str">
            <v>ANA SOFIA CYSNEIROS MARCAL</v>
          </cell>
          <cell r="P551"/>
        </row>
        <row r="552">
          <cell r="B552">
            <v>1378</v>
          </cell>
          <cell r="C552" t="str">
            <v>DAVI CAJUCARU DE LIMA</v>
          </cell>
          <cell r="D552">
            <v>1620</v>
          </cell>
          <cell r="E552" t="str">
            <v>ALBERT SCHILLING GOMES</v>
          </cell>
          <cell r="F552" t="str">
            <v>Estagiario</v>
          </cell>
          <cell r="G552" t="str">
            <v>Estagiário</v>
          </cell>
          <cell r="H552">
            <v>0</v>
          </cell>
          <cell r="I552" t="str">
            <v/>
          </cell>
          <cell r="J552">
            <v>44319</v>
          </cell>
          <cell r="K552">
            <v>44563</v>
          </cell>
          <cell r="L552">
            <v>44593</v>
          </cell>
          <cell r="M552">
            <v>46387</v>
          </cell>
          <cell r="N552">
            <v>0</v>
          </cell>
          <cell r="O552" t="str">
            <v>RAFAEL FARES MENDES LOPES</v>
          </cell>
          <cell r="P552"/>
        </row>
        <row r="553">
          <cell r="B553">
            <v>1379</v>
          </cell>
          <cell r="C553" t="str">
            <v>ESTEFENIS FREITAS LOPES</v>
          </cell>
          <cell r="D553">
            <v>1620</v>
          </cell>
          <cell r="E553" t="str">
            <v>ANA SOFIA CYSNEIROS MARCAL</v>
          </cell>
          <cell r="F553" t="str">
            <v>Estagiario</v>
          </cell>
          <cell r="G553" t="str">
            <v>Estagiário</v>
          </cell>
          <cell r="H553">
            <v>0</v>
          </cell>
          <cell r="I553" t="str">
            <v/>
          </cell>
          <cell r="J553">
            <v>44319</v>
          </cell>
          <cell r="K553">
            <v>44542</v>
          </cell>
          <cell r="L553">
            <v>44562</v>
          </cell>
          <cell r="M553">
            <v>46387</v>
          </cell>
          <cell r="N553">
            <v>0</v>
          </cell>
          <cell r="O553" t="str">
            <v>ANA SOFIA CYSNEIROS MARCAL</v>
          </cell>
          <cell r="P553"/>
        </row>
        <row r="554">
          <cell r="B554">
            <v>1380</v>
          </cell>
          <cell r="C554" t="str">
            <v>FRANCISCO HUGO BRASILEIRO DE HOLANDA FERNANDES</v>
          </cell>
          <cell r="D554">
            <v>1350</v>
          </cell>
          <cell r="E554" t="str">
            <v>GABRIELA CAMPOS COSTA BARBOSA</v>
          </cell>
          <cell r="F554" t="str">
            <v>Estagiario</v>
          </cell>
          <cell r="G554" t="str">
            <v>Estagiário</v>
          </cell>
          <cell r="H554">
            <v>0</v>
          </cell>
          <cell r="I554" t="str">
            <v/>
          </cell>
          <cell r="J554">
            <v>44319</v>
          </cell>
          <cell r="K554">
            <v>44409</v>
          </cell>
          <cell r="L554">
            <v>44440</v>
          </cell>
          <cell r="M554">
            <v>46387</v>
          </cell>
          <cell r="N554">
            <v>0</v>
          </cell>
          <cell r="O554" t="str">
            <v>GABRIELA CAMPOS COSTA BARBOSA</v>
          </cell>
          <cell r="P554"/>
        </row>
        <row r="555">
          <cell r="B555">
            <v>1381</v>
          </cell>
          <cell r="C555" t="str">
            <v>SARA GIRAO GUIMARAES</v>
          </cell>
          <cell r="D555">
            <v>1620</v>
          </cell>
          <cell r="E555" t="str">
            <v>ALBERT SCHILLING GOMES</v>
          </cell>
          <cell r="F555" t="str">
            <v>Estagiario</v>
          </cell>
          <cell r="G555" t="str">
            <v>Estagiário</v>
          </cell>
          <cell r="H555">
            <v>0</v>
          </cell>
          <cell r="I555" t="str">
            <v/>
          </cell>
          <cell r="J555">
            <v>44333</v>
          </cell>
          <cell r="K555">
            <v>44682</v>
          </cell>
          <cell r="L555">
            <v>44713</v>
          </cell>
          <cell r="M555">
            <v>46387</v>
          </cell>
          <cell r="N555">
            <v>0</v>
          </cell>
          <cell r="O555" t="str">
            <v>AMANDA VICTORIA FERREIRA ALVES</v>
          </cell>
          <cell r="P555"/>
        </row>
        <row r="556">
          <cell r="B556">
            <v>1382</v>
          </cell>
          <cell r="C556" t="str">
            <v>NADIANE VIANA FIRMINO</v>
          </cell>
          <cell r="D556">
            <v>1350</v>
          </cell>
          <cell r="E556" t="str">
            <v>ALBERT SCHILLING GOMES</v>
          </cell>
          <cell r="F556" t="str">
            <v>Estagiario</v>
          </cell>
          <cell r="G556" t="str">
            <v>Estagiário</v>
          </cell>
          <cell r="H556">
            <v>0</v>
          </cell>
          <cell r="I556" t="str">
            <v/>
          </cell>
          <cell r="J556">
            <v>44333</v>
          </cell>
          <cell r="K556">
            <v>44602</v>
          </cell>
          <cell r="L556">
            <v>44621</v>
          </cell>
          <cell r="M556">
            <v>46387</v>
          </cell>
          <cell r="N556">
            <v>0</v>
          </cell>
          <cell r="O556" t="str">
            <v>CLARISSE IASMIN ALVES DE LIMA</v>
          </cell>
          <cell r="P556"/>
        </row>
        <row r="557">
          <cell r="B557">
            <v>1383</v>
          </cell>
          <cell r="C557" t="str">
            <v>GERSON VINICIUS RODRIGUES DE MACEDO</v>
          </cell>
          <cell r="D557">
            <v>900</v>
          </cell>
          <cell r="E557" t="str">
            <v>ALBERT SCHILLING GOMES</v>
          </cell>
          <cell r="F557" t="str">
            <v>Estagiario</v>
          </cell>
          <cell r="G557" t="str">
            <v>Estagiário</v>
          </cell>
          <cell r="H557">
            <v>0</v>
          </cell>
          <cell r="I557" t="str">
            <v/>
          </cell>
          <cell r="J557">
            <v>44333</v>
          </cell>
          <cell r="K557">
            <v>44594</v>
          </cell>
          <cell r="L557">
            <v>44621</v>
          </cell>
          <cell r="M557">
            <v>46387</v>
          </cell>
          <cell r="N557">
            <v>0</v>
          </cell>
          <cell r="O557" t="str">
            <v>ALBERT SCHILLING GOMES</v>
          </cell>
          <cell r="P557"/>
        </row>
        <row r="558">
          <cell r="B558">
            <v>1384</v>
          </cell>
          <cell r="C558" t="str">
            <v>CRISTIANO FELIPE DE MESQUITA CASTRO</v>
          </cell>
          <cell r="D558">
            <v>1620</v>
          </cell>
          <cell r="E558" t="str">
            <v>ALBERT SCHILLING GOMES</v>
          </cell>
          <cell r="F558" t="str">
            <v>Estagiario</v>
          </cell>
          <cell r="G558" t="str">
            <v>Estagiário</v>
          </cell>
          <cell r="H558">
            <v>0</v>
          </cell>
          <cell r="I558" t="str">
            <v/>
          </cell>
          <cell r="J558">
            <v>44333</v>
          </cell>
          <cell r="K558">
            <v>44363</v>
          </cell>
          <cell r="L558">
            <v>44378</v>
          </cell>
          <cell r="M558">
            <v>46387</v>
          </cell>
          <cell r="N558">
            <v>0</v>
          </cell>
          <cell r="O558" t="str">
            <v>ALBERT SCHILLING GOMES</v>
          </cell>
          <cell r="P558"/>
        </row>
        <row r="559">
          <cell r="B559">
            <v>1385</v>
          </cell>
          <cell r="C559" t="str">
            <v>BRUNO FREITAS ROCHA</v>
          </cell>
          <cell r="D559">
            <v>1350</v>
          </cell>
          <cell r="E559" t="str">
            <v>ANA SOFIA CYSNEIROS MARCAL</v>
          </cell>
          <cell r="F559" t="str">
            <v>Estagiario</v>
          </cell>
          <cell r="G559" t="str">
            <v>Estagiário</v>
          </cell>
          <cell r="H559">
            <v>0</v>
          </cell>
          <cell r="I559" t="str">
            <v/>
          </cell>
          <cell r="J559">
            <v>44348</v>
          </cell>
          <cell r="K559">
            <v>44711</v>
          </cell>
          <cell r="L559">
            <v>44713</v>
          </cell>
          <cell r="M559">
            <v>46387</v>
          </cell>
          <cell r="N559">
            <v>0</v>
          </cell>
          <cell r="O559" t="str">
            <v>FRANCISCO DIONE DE SOUSA AMANCIO</v>
          </cell>
          <cell r="P559"/>
        </row>
        <row r="560">
          <cell r="B560">
            <v>1386</v>
          </cell>
          <cell r="C560" t="str">
            <v>GABRIEL INACIO BARBOSA DE LIMA</v>
          </cell>
          <cell r="D560">
            <v>1350</v>
          </cell>
          <cell r="E560" t="str">
            <v>ANA SOFIA CYSNEIROS MARCAL</v>
          </cell>
          <cell r="F560" t="str">
            <v>Estagiario</v>
          </cell>
          <cell r="G560" t="str">
            <v>Estagiário</v>
          </cell>
          <cell r="H560">
            <v>0</v>
          </cell>
          <cell r="I560" t="str">
            <v/>
          </cell>
          <cell r="J560">
            <v>44348</v>
          </cell>
          <cell r="K560">
            <v>44626</v>
          </cell>
          <cell r="L560">
            <v>44652</v>
          </cell>
          <cell r="M560">
            <v>46387</v>
          </cell>
          <cell r="N560">
            <v>0</v>
          </cell>
          <cell r="O560" t="str">
            <v>FLAVIA MARIA QUINTELLA DA ROCHA RODRIGUES</v>
          </cell>
          <cell r="P560"/>
        </row>
        <row r="561">
          <cell r="B561">
            <v>1387</v>
          </cell>
          <cell r="C561" t="str">
            <v>GUILHERME FEDERICO FICHERA ARAUJO</v>
          </cell>
          <cell r="D561">
            <v>1620</v>
          </cell>
          <cell r="E561" t="str">
            <v>ANA SOFIA CYSNEIROS MARCAL</v>
          </cell>
          <cell r="F561" t="str">
            <v>Estagiario</v>
          </cell>
          <cell r="G561" t="str">
            <v>Estagiário</v>
          </cell>
          <cell r="H561">
            <v>0</v>
          </cell>
          <cell r="I561" t="str">
            <v/>
          </cell>
          <cell r="J561">
            <v>44348</v>
          </cell>
          <cell r="K561">
            <v>44474</v>
          </cell>
          <cell r="L561">
            <v>44501</v>
          </cell>
          <cell r="M561">
            <v>46387</v>
          </cell>
          <cell r="N561">
            <v>0</v>
          </cell>
          <cell r="O561" t="str">
            <v>ANA SOFIA CYSNEIROS MARCAL</v>
          </cell>
          <cell r="P561"/>
        </row>
        <row r="562">
          <cell r="B562">
            <v>1388</v>
          </cell>
          <cell r="C562" t="str">
            <v>SERGIO SARAIVA DE SOUSA NETO</v>
          </cell>
          <cell r="D562">
            <v>1620</v>
          </cell>
          <cell r="E562" t="str">
            <v>ANA SOFIA CYSNEIROS MARCAL</v>
          </cell>
          <cell r="F562" t="str">
            <v>Estagiario</v>
          </cell>
          <cell r="G562" t="str">
            <v>Estagiário</v>
          </cell>
          <cell r="H562">
            <v>0</v>
          </cell>
          <cell r="I562" t="str">
            <v/>
          </cell>
          <cell r="J562">
            <v>44348</v>
          </cell>
          <cell r="K562">
            <v>44766</v>
          </cell>
          <cell r="L562">
            <v>44774</v>
          </cell>
          <cell r="M562">
            <v>46387</v>
          </cell>
          <cell r="N562">
            <v>0</v>
          </cell>
          <cell r="O562" t="str">
            <v>RUTE NOGUEIRA SILVEIRA DE CASTRO</v>
          </cell>
          <cell r="P562"/>
        </row>
        <row r="563">
          <cell r="B563">
            <v>1389</v>
          </cell>
          <cell r="C563" t="str">
            <v>LETICIA FRANCA FARIAS</v>
          </cell>
          <cell r="D563">
            <v>1710</v>
          </cell>
          <cell r="E563" t="str">
            <v>ALBERT SCHILLING GOMES</v>
          </cell>
          <cell r="F563" t="str">
            <v>Estagiario</v>
          </cell>
          <cell r="G563" t="str">
            <v>Estagiário</v>
          </cell>
          <cell r="H563">
            <v>0</v>
          </cell>
          <cell r="I563" t="str">
            <v/>
          </cell>
          <cell r="J563">
            <v>44382</v>
          </cell>
          <cell r="K563">
            <v>45110</v>
          </cell>
          <cell r="L563">
            <v>45139</v>
          </cell>
          <cell r="M563">
            <v>46387</v>
          </cell>
          <cell r="N563" t="str">
            <v>T</v>
          </cell>
          <cell r="O563" t="str">
            <v>MARTINA AGUIAR SARAIVA</v>
          </cell>
          <cell r="P563"/>
        </row>
        <row r="564">
          <cell r="B564">
            <v>1390</v>
          </cell>
          <cell r="C564" t="str">
            <v>JUAN ANTONIO REBOUCAS DE SOUZA ALMEIDA</v>
          </cell>
          <cell r="D564">
            <v>1710</v>
          </cell>
          <cell r="E564" t="str">
            <v>ALBERT SCHILLING GOMES</v>
          </cell>
          <cell r="F564" t="str">
            <v>Estagiario</v>
          </cell>
          <cell r="G564" t="str">
            <v>Estagiário</v>
          </cell>
          <cell r="H564">
            <v>0</v>
          </cell>
          <cell r="I564" t="str">
            <v/>
          </cell>
          <cell r="J564">
            <v>44389</v>
          </cell>
          <cell r="K564">
            <v>45110</v>
          </cell>
          <cell r="L564">
            <v>45139</v>
          </cell>
          <cell r="M564">
            <v>46387</v>
          </cell>
          <cell r="N564" t="str">
            <v>T</v>
          </cell>
          <cell r="O564" t="str">
            <v>AMANDA VICTORIA FERREIRA ALVES</v>
          </cell>
          <cell r="P564"/>
        </row>
        <row r="565">
          <cell r="B565">
            <v>1391</v>
          </cell>
          <cell r="C565" t="str">
            <v>NATHALIA FERREIRA DE FIGUEIREDO</v>
          </cell>
          <cell r="D565">
            <v>1620</v>
          </cell>
          <cell r="E565" t="str">
            <v>ALBERT SCHILLING GOMES</v>
          </cell>
          <cell r="F565" t="str">
            <v>Estagiario</v>
          </cell>
          <cell r="G565" t="str">
            <v>Estagiário</v>
          </cell>
          <cell r="H565">
            <v>0</v>
          </cell>
          <cell r="I565" t="str">
            <v/>
          </cell>
          <cell r="J565">
            <v>44396</v>
          </cell>
          <cell r="K565">
            <v>44641</v>
          </cell>
          <cell r="L565">
            <v>44652</v>
          </cell>
          <cell r="M565">
            <v>46387</v>
          </cell>
          <cell r="N565">
            <v>0</v>
          </cell>
          <cell r="O565" t="str">
            <v>RAFAEL FARES MENDES LOPES</v>
          </cell>
          <cell r="P565"/>
        </row>
        <row r="566">
          <cell r="B566">
            <v>1392</v>
          </cell>
          <cell r="C566" t="str">
            <v>DERISSON SANTIAGO DE FREITAS</v>
          </cell>
          <cell r="D566">
            <v>1190</v>
          </cell>
          <cell r="E566" t="str">
            <v>GABRIELA TELLES DE SOUZA</v>
          </cell>
          <cell r="F566" t="str">
            <v>Estagiario</v>
          </cell>
          <cell r="G566" t="str">
            <v>Estagiário</v>
          </cell>
          <cell r="H566">
            <v>0</v>
          </cell>
          <cell r="I566" t="str">
            <v/>
          </cell>
          <cell r="J566">
            <v>44410</v>
          </cell>
          <cell r="K566">
            <v>45138</v>
          </cell>
          <cell r="L566">
            <v>45139</v>
          </cell>
          <cell r="M566">
            <v>46387</v>
          </cell>
          <cell r="N566" t="str">
            <v>T</v>
          </cell>
          <cell r="O566" t="str">
            <v>EDERSON DA MOTA RAMOS</v>
          </cell>
          <cell r="P566"/>
        </row>
        <row r="567">
          <cell r="B567">
            <v>1393</v>
          </cell>
          <cell r="C567" t="str">
            <v>IGOR OLIVEIRA DOS SANTOS</v>
          </cell>
          <cell r="D567">
            <v>1620</v>
          </cell>
          <cell r="E567" t="str">
            <v>ALBERT SCHILLING GOMES</v>
          </cell>
          <cell r="F567" t="str">
            <v>Estagiario</v>
          </cell>
          <cell r="G567" t="str">
            <v>Estagiário</v>
          </cell>
          <cell r="H567">
            <v>0</v>
          </cell>
          <cell r="I567" t="str">
            <v/>
          </cell>
          <cell r="J567">
            <v>44410</v>
          </cell>
          <cell r="K567">
            <v>44900</v>
          </cell>
          <cell r="L567">
            <v>44927</v>
          </cell>
          <cell r="M567">
            <v>46387</v>
          </cell>
          <cell r="N567">
            <v>0</v>
          </cell>
          <cell r="O567" t="str">
            <v>MARTINA AGUIAR SARAIVA</v>
          </cell>
          <cell r="P567"/>
        </row>
        <row r="568">
          <cell r="B568">
            <v>1394</v>
          </cell>
          <cell r="C568" t="str">
            <v>ARTHUR SANTOS VIANA DE OLIVEIRA</v>
          </cell>
          <cell r="D568">
            <v>1710</v>
          </cell>
          <cell r="E568" t="str">
            <v>ANA SOFIA CYSNEIROS MARCAL</v>
          </cell>
          <cell r="F568" t="str">
            <v>Estagiario</v>
          </cell>
          <cell r="G568" t="str">
            <v>Estagiário</v>
          </cell>
          <cell r="H568">
            <v>0</v>
          </cell>
          <cell r="I568" t="str">
            <v/>
          </cell>
          <cell r="J568">
            <v>44410</v>
          </cell>
          <cell r="K568">
            <v>45139</v>
          </cell>
          <cell r="L568">
            <v>45170</v>
          </cell>
          <cell r="M568">
            <v>46387</v>
          </cell>
          <cell r="N568" t="str">
            <v>T</v>
          </cell>
          <cell r="O568" t="str">
            <v>MARCELA DE MOURA ANDRADE SILVA</v>
          </cell>
          <cell r="P568"/>
        </row>
        <row r="569">
          <cell r="B569">
            <v>1395</v>
          </cell>
          <cell r="C569" t="str">
            <v>KAIO HENRIQUE SILVA DA CUNHA</v>
          </cell>
          <cell r="D569">
            <v>1350</v>
          </cell>
          <cell r="E569" t="str">
            <v>ALBERT SCHILLING GOMES</v>
          </cell>
          <cell r="F569" t="str">
            <v>Estagiario</v>
          </cell>
          <cell r="G569" t="str">
            <v>Estagiário</v>
          </cell>
          <cell r="H569">
            <v>0</v>
          </cell>
          <cell r="I569" t="str">
            <v/>
          </cell>
          <cell r="J569">
            <v>44410</v>
          </cell>
          <cell r="K569">
            <v>44661</v>
          </cell>
          <cell r="L569">
            <v>44682</v>
          </cell>
          <cell r="M569">
            <v>46387</v>
          </cell>
          <cell r="N569">
            <v>0</v>
          </cell>
          <cell r="O569" t="str">
            <v>UYARA REGIA PEREIRA GOMES</v>
          </cell>
          <cell r="P569"/>
        </row>
        <row r="570">
          <cell r="B570">
            <v>1396</v>
          </cell>
          <cell r="C570" t="str">
            <v>ANTONIO LUCAS BRAGA SOUZA</v>
          </cell>
          <cell r="D570">
            <v>1350</v>
          </cell>
          <cell r="E570" t="str">
            <v>ALBERT SCHILLING GOMES</v>
          </cell>
          <cell r="F570" t="str">
            <v>Estagiario</v>
          </cell>
          <cell r="G570" t="str">
            <v>Estagiário</v>
          </cell>
          <cell r="H570">
            <v>0</v>
          </cell>
          <cell r="I570" t="str">
            <v/>
          </cell>
          <cell r="J570">
            <v>44410</v>
          </cell>
          <cell r="K570">
            <v>44804</v>
          </cell>
          <cell r="L570">
            <v>44805</v>
          </cell>
          <cell r="M570">
            <v>46387</v>
          </cell>
          <cell r="N570">
            <v>0</v>
          </cell>
          <cell r="O570" t="str">
            <v>UYARA REGIA PEREIRA GOMES</v>
          </cell>
          <cell r="P570"/>
        </row>
        <row r="571">
          <cell r="B571">
            <v>1397</v>
          </cell>
          <cell r="C571" t="str">
            <v>FRANCISCO ERIBERTO ALVES DA SILVA</v>
          </cell>
          <cell r="D571">
            <v>1130</v>
          </cell>
          <cell r="E571" t="str">
            <v>GABRIELA TELLES DE SOUZA</v>
          </cell>
          <cell r="F571" t="str">
            <v>Estagiario</v>
          </cell>
          <cell r="G571" t="str">
            <v>Estagiário</v>
          </cell>
          <cell r="H571">
            <v>0</v>
          </cell>
          <cell r="I571" t="str">
            <v/>
          </cell>
          <cell r="J571">
            <v>44417</v>
          </cell>
          <cell r="K571">
            <v>44628</v>
          </cell>
          <cell r="L571">
            <v>44652</v>
          </cell>
          <cell r="M571">
            <v>46387</v>
          </cell>
          <cell r="N571">
            <v>0</v>
          </cell>
          <cell r="O571" t="str">
            <v>EDERSON DA MOTA RAMOS</v>
          </cell>
          <cell r="P571"/>
        </row>
        <row r="572">
          <cell r="B572">
            <v>1398</v>
          </cell>
          <cell r="C572" t="str">
            <v>PEDRO CARDOSO LOUREIRO</v>
          </cell>
          <cell r="D572">
            <v>1430</v>
          </cell>
          <cell r="E572" t="str">
            <v>FRANCISCO SIQUEIRA DE SOUSA</v>
          </cell>
          <cell r="F572" t="str">
            <v>Estagiario</v>
          </cell>
          <cell r="G572" t="str">
            <v>Estagiário</v>
          </cell>
          <cell r="H572">
            <v>0</v>
          </cell>
          <cell r="I572" t="str">
            <v/>
          </cell>
          <cell r="J572">
            <v>44417</v>
          </cell>
          <cell r="K572">
            <v>45114</v>
          </cell>
          <cell r="L572">
            <v>45139</v>
          </cell>
          <cell r="M572">
            <v>46387</v>
          </cell>
          <cell r="N572" t="str">
            <v>T</v>
          </cell>
          <cell r="O572" t="str">
            <v>FRANCISCO SIQUEIRA DE SOUSA</v>
          </cell>
          <cell r="P572"/>
        </row>
        <row r="573">
          <cell r="B573">
            <v>1399</v>
          </cell>
          <cell r="C573" t="str">
            <v>MICHERENIO FERREIRA DO NASCIMENTO</v>
          </cell>
          <cell r="D573">
            <v>1620</v>
          </cell>
          <cell r="E573" t="str">
            <v>EMANUELLE NOGUEIRA JUCA</v>
          </cell>
          <cell r="F573" t="str">
            <v>Estagiario</v>
          </cell>
          <cell r="G573" t="str">
            <v>Estagiário</v>
          </cell>
          <cell r="H573">
            <v>0</v>
          </cell>
          <cell r="I573" t="str">
            <v/>
          </cell>
          <cell r="J573">
            <v>44424</v>
          </cell>
          <cell r="K573">
            <v>44727</v>
          </cell>
          <cell r="L573">
            <v>44743</v>
          </cell>
          <cell r="M573">
            <v>46387</v>
          </cell>
          <cell r="N573">
            <v>0</v>
          </cell>
          <cell r="O573" t="str">
            <v>SANDRA REGIA CHAVES CARVALHO</v>
          </cell>
          <cell r="P573"/>
        </row>
        <row r="574">
          <cell r="B574">
            <v>1400</v>
          </cell>
          <cell r="C574" t="str">
            <v>JOAQUIM PEDRO SOUSA CHAVES</v>
          </cell>
          <cell r="D574">
            <v>1620</v>
          </cell>
          <cell r="E574" t="str">
            <v>EMANUELLE NOGUEIRA JUCA</v>
          </cell>
          <cell r="F574" t="str">
            <v>Estagiario</v>
          </cell>
          <cell r="G574" t="str">
            <v>Estagiário</v>
          </cell>
          <cell r="H574">
            <v>0</v>
          </cell>
          <cell r="I574" t="str">
            <v/>
          </cell>
          <cell r="J574">
            <v>44424</v>
          </cell>
          <cell r="K574">
            <v>44788</v>
          </cell>
          <cell r="L574">
            <v>44805</v>
          </cell>
          <cell r="M574">
            <v>46387</v>
          </cell>
          <cell r="N574">
            <v>0</v>
          </cell>
          <cell r="O574" t="str">
            <v>VIRGINIA KELLY DE MOURA CARVALHO MESQUITA</v>
          </cell>
          <cell r="P574"/>
        </row>
        <row r="575">
          <cell r="B575">
            <v>1401</v>
          </cell>
          <cell r="C575" t="str">
            <v>LUIS FELIPE DE JESUS</v>
          </cell>
          <cell r="D575">
            <v>1620</v>
          </cell>
          <cell r="E575" t="str">
            <v>EMANUELLE NOGUEIRA JUCA</v>
          </cell>
          <cell r="F575" t="str">
            <v>Estagiario</v>
          </cell>
          <cell r="G575" t="str">
            <v>Estagiário</v>
          </cell>
          <cell r="H575">
            <v>0</v>
          </cell>
          <cell r="I575" t="str">
            <v/>
          </cell>
          <cell r="J575">
            <v>44424</v>
          </cell>
          <cell r="K575">
            <v>44896</v>
          </cell>
          <cell r="L575">
            <v>44927</v>
          </cell>
          <cell r="M575">
            <v>46387</v>
          </cell>
          <cell r="N575">
            <v>0</v>
          </cell>
          <cell r="O575" t="str">
            <v>VIRGINIA KELLY DE MOURA CARVALHO MESQUITA</v>
          </cell>
          <cell r="P575"/>
        </row>
        <row r="576">
          <cell r="B576">
            <v>1403</v>
          </cell>
          <cell r="C576" t="str">
            <v>RAPHAEL LUCAS MARINHO DA SILVA</v>
          </cell>
          <cell r="D576">
            <v>1710</v>
          </cell>
          <cell r="E576" t="str">
            <v>ANA SOFIA CYSNEIROS MARCAL</v>
          </cell>
          <cell r="F576" t="str">
            <v>Estagiario</v>
          </cell>
          <cell r="G576" t="str">
            <v>Estagiário</v>
          </cell>
          <cell r="H576">
            <v>0</v>
          </cell>
          <cell r="I576" t="str">
            <v/>
          </cell>
          <cell r="J576">
            <v>44447</v>
          </cell>
          <cell r="K576">
            <v>45175</v>
          </cell>
          <cell r="L576">
            <v>45200</v>
          </cell>
          <cell r="M576">
            <v>46387</v>
          </cell>
          <cell r="N576" t="str">
            <v>T</v>
          </cell>
          <cell r="O576" t="str">
            <v>GERSON VIEIRA ALBUQUERQUE NETO</v>
          </cell>
          <cell r="P576"/>
        </row>
        <row r="577">
          <cell r="B577">
            <v>1404</v>
          </cell>
          <cell r="C577" t="str">
            <v>DAVI FERREIRA RAMIRES TRAJANO</v>
          </cell>
          <cell r="D577">
            <v>1620</v>
          </cell>
          <cell r="E577" t="str">
            <v>EMANUELLE NOGUEIRA JUCA</v>
          </cell>
          <cell r="F577" t="str">
            <v>Estagiario</v>
          </cell>
          <cell r="G577" t="str">
            <v>Estagiário</v>
          </cell>
          <cell r="H577">
            <v>0</v>
          </cell>
          <cell r="I577" t="str">
            <v/>
          </cell>
          <cell r="J577">
            <v>44452</v>
          </cell>
          <cell r="K577">
            <v>44843</v>
          </cell>
          <cell r="L577">
            <v>44866</v>
          </cell>
          <cell r="M577">
            <v>46387</v>
          </cell>
          <cell r="N577">
            <v>0</v>
          </cell>
          <cell r="O577" t="str">
            <v>SANDRA REGIA CHAVES CARVALHO</v>
          </cell>
          <cell r="P577"/>
        </row>
        <row r="578">
          <cell r="B578">
            <v>1405</v>
          </cell>
          <cell r="C578" t="str">
            <v>FRANCISCO RAFAEL EVANGELISTA</v>
          </cell>
          <cell r="D578">
            <v>1620</v>
          </cell>
          <cell r="E578" t="str">
            <v>ANA SOFIA CYSNEIROS MARCAL</v>
          </cell>
          <cell r="F578" t="str">
            <v>Estagiario</v>
          </cell>
          <cell r="G578" t="str">
            <v>Estagiário</v>
          </cell>
          <cell r="H578">
            <v>0</v>
          </cell>
          <cell r="I578" t="str">
            <v/>
          </cell>
          <cell r="J578">
            <v>44452</v>
          </cell>
          <cell r="K578">
            <v>44752</v>
          </cell>
          <cell r="L578">
            <v>44774</v>
          </cell>
          <cell r="M578">
            <v>46387</v>
          </cell>
          <cell r="N578">
            <v>0</v>
          </cell>
          <cell r="O578" t="str">
            <v>JOAO LUIZ MESQUITA UCHOA</v>
          </cell>
          <cell r="P578"/>
        </row>
        <row r="579">
          <cell r="B579">
            <v>1406</v>
          </cell>
          <cell r="C579" t="str">
            <v>VITOR BRAGA ESTEVAM</v>
          </cell>
          <cell r="D579">
            <v>1620</v>
          </cell>
          <cell r="E579" t="str">
            <v>EMANUELLE NOGUEIRA JUCA</v>
          </cell>
          <cell r="F579" t="str">
            <v>Estagiario</v>
          </cell>
          <cell r="G579" t="str">
            <v>Estagiário</v>
          </cell>
          <cell r="H579">
            <v>0</v>
          </cell>
          <cell r="I579" t="str">
            <v/>
          </cell>
          <cell r="J579">
            <v>44452</v>
          </cell>
          <cell r="K579">
            <v>44682</v>
          </cell>
          <cell r="L579">
            <v>44713</v>
          </cell>
          <cell r="M579">
            <v>46387</v>
          </cell>
          <cell r="N579">
            <v>0</v>
          </cell>
          <cell r="O579" t="str">
            <v>SANDRA REGIA CHAVES CARVALHO</v>
          </cell>
          <cell r="P579"/>
        </row>
        <row r="580">
          <cell r="B580">
            <v>1407</v>
          </cell>
          <cell r="C580" t="str">
            <v>LUCAS ROMERO DA FROTA MORAES DE ANDRADE</v>
          </cell>
          <cell r="D580">
            <v>1350</v>
          </cell>
          <cell r="E580" t="str">
            <v>ANA SOFIA CYSNEIROS MARCAL</v>
          </cell>
          <cell r="F580" t="str">
            <v>Estagiario</v>
          </cell>
          <cell r="G580" t="str">
            <v>Estagiário</v>
          </cell>
          <cell r="H580">
            <v>0</v>
          </cell>
          <cell r="I580" t="str">
            <v/>
          </cell>
          <cell r="J580">
            <v>44459</v>
          </cell>
          <cell r="K580">
            <v>44668</v>
          </cell>
          <cell r="L580">
            <v>44682</v>
          </cell>
          <cell r="M580">
            <v>46387</v>
          </cell>
          <cell r="N580">
            <v>0</v>
          </cell>
          <cell r="O580" t="str">
            <v>ELLEY SANDY AMORIM MACIEL CAMPOS</v>
          </cell>
          <cell r="P580"/>
        </row>
        <row r="581">
          <cell r="B581">
            <v>1408</v>
          </cell>
          <cell r="C581" t="str">
            <v>UBIRATAN DE OLIVEIRA JUNIOR</v>
          </cell>
          <cell r="D581">
            <v>1620</v>
          </cell>
          <cell r="E581" t="str">
            <v>EMANUELLE NOGUEIRA JUCA</v>
          </cell>
          <cell r="F581" t="str">
            <v>Estagiario</v>
          </cell>
          <cell r="G581" t="str">
            <v>Estagiário</v>
          </cell>
          <cell r="H581">
            <v>0</v>
          </cell>
          <cell r="I581" t="str">
            <v/>
          </cell>
          <cell r="J581">
            <v>44459</v>
          </cell>
          <cell r="K581">
            <v>44822</v>
          </cell>
          <cell r="L581">
            <v>44835</v>
          </cell>
          <cell r="M581">
            <v>46387</v>
          </cell>
          <cell r="N581">
            <v>0</v>
          </cell>
          <cell r="O581" t="str">
            <v>ETIENE ANTOINE ALENCAR SALES</v>
          </cell>
          <cell r="P581"/>
        </row>
        <row r="582">
          <cell r="B582">
            <v>1409</v>
          </cell>
          <cell r="C582" t="str">
            <v>ISRAEL FRANCO MAIA</v>
          </cell>
          <cell r="D582">
            <v>1350</v>
          </cell>
          <cell r="E582" t="str">
            <v>ANA SOFIA CYSNEIROS MARCAL</v>
          </cell>
          <cell r="F582" t="str">
            <v>Estagiario</v>
          </cell>
          <cell r="G582" t="str">
            <v>Estagiário</v>
          </cell>
          <cell r="H582">
            <v>0</v>
          </cell>
          <cell r="I582" t="str">
            <v/>
          </cell>
          <cell r="J582">
            <v>44466</v>
          </cell>
          <cell r="K582">
            <v>44668</v>
          </cell>
          <cell r="L582">
            <v>44682</v>
          </cell>
          <cell r="M582">
            <v>46387</v>
          </cell>
          <cell r="N582">
            <v>0</v>
          </cell>
          <cell r="O582" t="str">
            <v>ELLEY SANDY AMORIM MACIEL CAMPOS</v>
          </cell>
          <cell r="P582"/>
        </row>
        <row r="583">
          <cell r="B583">
            <v>1410</v>
          </cell>
          <cell r="C583" t="str">
            <v>FRANCISCO EDUARDO SILVA COSTA</v>
          </cell>
          <cell r="D583">
            <v>1350</v>
          </cell>
          <cell r="E583" t="str">
            <v>GABRIELA CAMPOS COSTA BARBOSA</v>
          </cell>
          <cell r="F583" t="str">
            <v>Estagiario</v>
          </cell>
          <cell r="G583" t="str">
            <v>Estagiário</v>
          </cell>
          <cell r="H583">
            <v>0</v>
          </cell>
          <cell r="I583" t="str">
            <v/>
          </cell>
          <cell r="J583">
            <v>44482</v>
          </cell>
          <cell r="K583">
            <v>44896</v>
          </cell>
          <cell r="L583">
            <v>44927</v>
          </cell>
          <cell r="M583">
            <v>46387</v>
          </cell>
          <cell r="N583">
            <v>0</v>
          </cell>
          <cell r="O583" t="str">
            <v>RAIMUNDO BEZERRA LIMA JUNIOR</v>
          </cell>
          <cell r="P583"/>
        </row>
        <row r="584">
          <cell r="B584">
            <v>1411</v>
          </cell>
          <cell r="C584" t="str">
            <v>ANDREA SAMPAIO ELIAS</v>
          </cell>
          <cell r="D584">
            <v>1710</v>
          </cell>
          <cell r="E584" t="str">
            <v>ALBERT SCHILLING GOMES</v>
          </cell>
          <cell r="F584" t="str">
            <v>Estagiario</v>
          </cell>
          <cell r="G584" t="str">
            <v>Estagiário</v>
          </cell>
          <cell r="H584">
            <v>0</v>
          </cell>
          <cell r="I584" t="str">
            <v/>
          </cell>
          <cell r="J584">
            <v>44482</v>
          </cell>
          <cell r="K584">
            <v>45138</v>
          </cell>
          <cell r="L584">
            <v>45139</v>
          </cell>
          <cell r="M584">
            <v>46387</v>
          </cell>
          <cell r="N584" t="str">
            <v>T</v>
          </cell>
          <cell r="O584" t="str">
            <v>FRANCISCA GERMANA DANTAS BATISTA</v>
          </cell>
          <cell r="P584"/>
        </row>
        <row r="585">
          <cell r="B585">
            <v>1412</v>
          </cell>
          <cell r="C585" t="str">
            <v>DANIELE CARNAUBA GONCALVES</v>
          </cell>
          <cell r="D585">
            <v>1620</v>
          </cell>
          <cell r="E585" t="str">
            <v>ALBERT SCHILLING GOMES</v>
          </cell>
          <cell r="F585" t="str">
            <v>Estagiario</v>
          </cell>
          <cell r="G585" t="str">
            <v>Estagiário</v>
          </cell>
          <cell r="H585">
            <v>0</v>
          </cell>
          <cell r="I585" t="str">
            <v/>
          </cell>
          <cell r="J585">
            <v>44487</v>
          </cell>
          <cell r="K585">
            <v>44989</v>
          </cell>
          <cell r="L585">
            <v>45017</v>
          </cell>
          <cell r="M585">
            <v>46387</v>
          </cell>
          <cell r="N585">
            <v>0</v>
          </cell>
          <cell r="O585" t="str">
            <v>CLARISSE IASMIN ALVES DE LIMA</v>
          </cell>
          <cell r="P585"/>
        </row>
        <row r="586">
          <cell r="B586">
            <v>1413</v>
          </cell>
          <cell r="C586" t="str">
            <v>CARLOS CAUET FERREIRA COSTA</v>
          </cell>
          <cell r="D586">
            <v>1430</v>
          </cell>
          <cell r="E586" t="str">
            <v>ALBERT SCHILLING GOMES</v>
          </cell>
          <cell r="F586" t="str">
            <v>Estagiario</v>
          </cell>
          <cell r="G586" t="str">
            <v>Estagiário</v>
          </cell>
          <cell r="H586">
            <v>0</v>
          </cell>
          <cell r="I586" t="str">
            <v/>
          </cell>
          <cell r="J586">
            <v>44487</v>
          </cell>
          <cell r="K586">
            <v>45216</v>
          </cell>
          <cell r="L586">
            <v>45231</v>
          </cell>
          <cell r="M586">
            <v>46387</v>
          </cell>
          <cell r="N586" t="str">
            <v>T</v>
          </cell>
          <cell r="O586" t="str">
            <v>THAIS CRISTINA SAMPAIO MACHADO</v>
          </cell>
          <cell r="P586"/>
        </row>
        <row r="587">
          <cell r="B587">
            <v>1414</v>
          </cell>
          <cell r="C587" t="str">
            <v>GABRIELLA ALVES DE BARROS SILVA</v>
          </cell>
          <cell r="D587">
            <v>1620</v>
          </cell>
          <cell r="E587" t="str">
            <v>ANA SOFIA CYSNEIROS MARCAL</v>
          </cell>
          <cell r="F587" t="str">
            <v>Estagiario</v>
          </cell>
          <cell r="G587" t="str">
            <v>Estagiário</v>
          </cell>
          <cell r="H587">
            <v>0</v>
          </cell>
          <cell r="I587" t="str">
            <v/>
          </cell>
          <cell r="J587">
            <v>44503</v>
          </cell>
          <cell r="K587">
            <v>44694</v>
          </cell>
          <cell r="L587">
            <v>44713</v>
          </cell>
          <cell r="M587">
            <v>46387</v>
          </cell>
          <cell r="N587">
            <v>0</v>
          </cell>
          <cell r="O587" t="str">
            <v>JOAO RICARDO DOS SANTOS GONCALVES</v>
          </cell>
          <cell r="P587"/>
        </row>
        <row r="588">
          <cell r="B588">
            <v>1415</v>
          </cell>
          <cell r="C588" t="str">
            <v>ULISSES QUEIROZ DA SILVA</v>
          </cell>
          <cell r="D588">
            <v>1350</v>
          </cell>
          <cell r="E588" t="str">
            <v>ANA SOFIA CYSNEIROS MARCAL</v>
          </cell>
          <cell r="F588" t="str">
            <v>Estagiario</v>
          </cell>
          <cell r="G588" t="str">
            <v>Estagiário</v>
          </cell>
          <cell r="H588">
            <v>0</v>
          </cell>
          <cell r="I588" t="str">
            <v/>
          </cell>
          <cell r="J588">
            <v>44518</v>
          </cell>
          <cell r="K588">
            <v>44563</v>
          </cell>
          <cell r="L588">
            <v>44593</v>
          </cell>
          <cell r="M588">
            <v>46387</v>
          </cell>
          <cell r="N588">
            <v>0</v>
          </cell>
          <cell r="O588" t="str">
            <v>ANA SOFIA CYSNEIROS MARCAL</v>
          </cell>
          <cell r="P588"/>
        </row>
        <row r="589">
          <cell r="B589">
            <v>1416</v>
          </cell>
          <cell r="C589" t="str">
            <v>JACQUES GALDINO MASCARENHAS</v>
          </cell>
          <cell r="D589">
            <v>1710</v>
          </cell>
          <cell r="E589" t="str">
            <v>ALBERT SCHILLING GOMES</v>
          </cell>
          <cell r="F589" t="str">
            <v>Estagiario</v>
          </cell>
          <cell r="G589" t="str">
            <v>Estagiário</v>
          </cell>
          <cell r="H589">
            <v>0</v>
          </cell>
          <cell r="I589" t="str">
            <v/>
          </cell>
          <cell r="J589">
            <v>44522</v>
          </cell>
          <cell r="K589">
            <v>45251</v>
          </cell>
          <cell r="L589">
            <v>45261</v>
          </cell>
          <cell r="M589">
            <v>46387</v>
          </cell>
          <cell r="N589" t="str">
            <v>T</v>
          </cell>
          <cell r="O589" t="str">
            <v>VANESKA KAREN DE SOUSA SILVA</v>
          </cell>
          <cell r="P589"/>
        </row>
        <row r="590">
          <cell r="B590">
            <v>1417</v>
          </cell>
          <cell r="C590" t="str">
            <v>LUNA COSTA VASCONCELOS</v>
          </cell>
          <cell r="D590">
            <v>1710</v>
          </cell>
          <cell r="E590" t="str">
            <v>ALBERT SCHILLING GOMES</v>
          </cell>
          <cell r="F590" t="str">
            <v>Estagiario</v>
          </cell>
          <cell r="G590" t="str">
            <v>Estagiário</v>
          </cell>
          <cell r="H590">
            <v>0</v>
          </cell>
          <cell r="I590" t="str">
            <v/>
          </cell>
          <cell r="J590">
            <v>44522</v>
          </cell>
          <cell r="K590">
            <v>45247</v>
          </cell>
          <cell r="L590">
            <v>45261</v>
          </cell>
          <cell r="M590">
            <v>46387</v>
          </cell>
          <cell r="N590" t="str">
            <v>T</v>
          </cell>
          <cell r="O590" t="str">
            <v>VIRGINIA KELLY DE MOURA CARVALHO MESQUITA</v>
          </cell>
          <cell r="P590"/>
        </row>
        <row r="591">
          <cell r="B591">
            <v>1418</v>
          </cell>
          <cell r="C591" t="str">
            <v>ARLINO MONTE ROCHA FILHO</v>
          </cell>
          <cell r="D591">
            <v>1430</v>
          </cell>
          <cell r="E591" t="str">
            <v>GABRIELA TELLES DE SOUZA</v>
          </cell>
          <cell r="F591" t="str">
            <v>Estagiario</v>
          </cell>
          <cell r="G591" t="str">
            <v>Estagiário</v>
          </cell>
          <cell r="H591">
            <v>0</v>
          </cell>
          <cell r="I591" t="str">
            <v/>
          </cell>
          <cell r="J591">
            <v>44531</v>
          </cell>
          <cell r="K591">
            <v>45260</v>
          </cell>
          <cell r="L591">
            <v>45261</v>
          </cell>
          <cell r="M591">
            <v>46387</v>
          </cell>
          <cell r="N591" t="str">
            <v>T</v>
          </cell>
          <cell r="O591" t="str">
            <v>EDERSON DA MOTA RAMOS</v>
          </cell>
          <cell r="P591"/>
        </row>
        <row r="592">
          <cell r="B592">
            <v>1419</v>
          </cell>
          <cell r="C592" t="str">
            <v>FABRICIO JULIANO DE LIMA</v>
          </cell>
          <cell r="D592">
            <v>1620</v>
          </cell>
          <cell r="E592" t="str">
            <v>ALBERT SCHILLING GOMES</v>
          </cell>
          <cell r="F592" t="str">
            <v>Estagiario</v>
          </cell>
          <cell r="G592" t="str">
            <v>Estagiário</v>
          </cell>
          <cell r="H592">
            <v>0</v>
          </cell>
          <cell r="I592" t="str">
            <v/>
          </cell>
          <cell r="J592">
            <v>44531</v>
          </cell>
          <cell r="K592">
            <v>44927</v>
          </cell>
          <cell r="L592">
            <v>44958</v>
          </cell>
          <cell r="M592">
            <v>46387</v>
          </cell>
          <cell r="N592">
            <v>0</v>
          </cell>
          <cell r="O592" t="str">
            <v>BRUNO SABOIA ARAGAO</v>
          </cell>
          <cell r="P592"/>
        </row>
        <row r="593">
          <cell r="B593">
            <v>1420</v>
          </cell>
          <cell r="C593" t="str">
            <v>MARIA DALILA DE SOUSA AMANCIO</v>
          </cell>
          <cell r="D593">
            <v>1130</v>
          </cell>
          <cell r="E593" t="str">
            <v>VICTORIA DAMASCENO MATOS</v>
          </cell>
          <cell r="F593" t="str">
            <v>Estagiario</v>
          </cell>
          <cell r="G593" t="str">
            <v>Estagiário</v>
          </cell>
          <cell r="H593">
            <v>0</v>
          </cell>
          <cell r="I593" t="str">
            <v/>
          </cell>
          <cell r="J593">
            <v>44564</v>
          </cell>
          <cell r="K593">
            <v>44936</v>
          </cell>
          <cell r="L593">
            <v>44958</v>
          </cell>
          <cell r="M593">
            <v>46387</v>
          </cell>
          <cell r="N593">
            <v>0</v>
          </cell>
          <cell r="O593" t="str">
            <v>SARA MARTINS DE OLIVEIRA</v>
          </cell>
          <cell r="P593"/>
        </row>
        <row r="594">
          <cell r="B594">
            <v>1421</v>
          </cell>
          <cell r="C594" t="str">
            <v>ARTHUR VILAS BOAS SANTOS</v>
          </cell>
          <cell r="D594">
            <v>1350</v>
          </cell>
          <cell r="E594" t="str">
            <v>ALBERT SCHILLING GOMES</v>
          </cell>
          <cell r="F594" t="str">
            <v>Estagiario</v>
          </cell>
          <cell r="G594" t="str">
            <v>Estagiário</v>
          </cell>
          <cell r="H594">
            <v>0</v>
          </cell>
          <cell r="I594" t="str">
            <v/>
          </cell>
          <cell r="J594">
            <v>44571</v>
          </cell>
          <cell r="K594">
            <v>44731</v>
          </cell>
          <cell r="L594">
            <v>44743</v>
          </cell>
          <cell r="M594">
            <v>46387</v>
          </cell>
          <cell r="N594">
            <v>0</v>
          </cell>
          <cell r="O594" t="str">
            <v>KAIO LUCAS RIBEIRO DE QUEIROZ</v>
          </cell>
          <cell r="P594"/>
        </row>
        <row r="595">
          <cell r="B595">
            <v>1422</v>
          </cell>
          <cell r="C595" t="str">
            <v>MATEUS CESAR GONDIM DE LIMA</v>
          </cell>
          <cell r="D595">
            <v>1710</v>
          </cell>
          <cell r="E595" t="str">
            <v>ALBERT SCHILLING GOMES</v>
          </cell>
          <cell r="F595" t="str">
            <v>Estagiario</v>
          </cell>
          <cell r="G595" t="str">
            <v>Estagiário</v>
          </cell>
          <cell r="H595">
            <v>0</v>
          </cell>
          <cell r="I595" t="str">
            <v/>
          </cell>
          <cell r="J595">
            <v>44571</v>
          </cell>
          <cell r="K595">
            <v>45247</v>
          </cell>
          <cell r="L595">
            <v>45261</v>
          </cell>
          <cell r="M595">
            <v>46387</v>
          </cell>
          <cell r="N595" t="str">
            <v>T</v>
          </cell>
          <cell r="O595" t="str">
            <v>FRANCISCA GERMANA DANTAS BATISTA</v>
          </cell>
          <cell r="P595"/>
        </row>
        <row r="596">
          <cell r="B596">
            <v>1423</v>
          </cell>
          <cell r="C596" t="str">
            <v>BRENO MENEZES ALENCAR ARARIPE</v>
          </cell>
          <cell r="D596">
            <v>1350</v>
          </cell>
          <cell r="E596" t="str">
            <v>ALBERT SCHILLING GOMES</v>
          </cell>
          <cell r="F596" t="str">
            <v>Estagiario</v>
          </cell>
          <cell r="G596" t="str">
            <v>Estagiário</v>
          </cell>
          <cell r="H596">
            <v>0</v>
          </cell>
          <cell r="I596" t="str">
            <v/>
          </cell>
          <cell r="J596">
            <v>44593</v>
          </cell>
          <cell r="K596">
            <v>44995</v>
          </cell>
          <cell r="L596">
            <v>45017</v>
          </cell>
          <cell r="M596">
            <v>46387</v>
          </cell>
          <cell r="N596">
            <v>0</v>
          </cell>
          <cell r="O596" t="str">
            <v>BRUNA MARA CHAGAS MACEDO</v>
          </cell>
          <cell r="P596"/>
        </row>
        <row r="597">
          <cell r="B597">
            <v>1424</v>
          </cell>
          <cell r="C597" t="str">
            <v>JHENNYFER RODRIGUES DE OLIVEIRA</v>
          </cell>
          <cell r="D597">
            <v>1620</v>
          </cell>
          <cell r="E597" t="str">
            <v>ALBERT SCHILLING GOMES</v>
          </cell>
          <cell r="F597" t="str">
            <v>Estagiario</v>
          </cell>
          <cell r="G597" t="str">
            <v>Estagiário</v>
          </cell>
          <cell r="H597">
            <v>0</v>
          </cell>
          <cell r="I597" t="str">
            <v/>
          </cell>
          <cell r="J597">
            <v>44608</v>
          </cell>
          <cell r="K597">
            <v>44696</v>
          </cell>
          <cell r="L597">
            <v>44713</v>
          </cell>
          <cell r="M597">
            <v>46387</v>
          </cell>
          <cell r="N597">
            <v>0</v>
          </cell>
          <cell r="O597" t="str">
            <v>CLARISSE IASMIN ALVES DE LIMA</v>
          </cell>
          <cell r="P597"/>
        </row>
        <row r="598">
          <cell r="B598">
            <v>1425</v>
          </cell>
          <cell r="C598" t="str">
            <v>LUCCAS GOIS DE ALMEIDA</v>
          </cell>
          <cell r="D598">
            <v>1350</v>
          </cell>
          <cell r="E598" t="str">
            <v>ALBERT SCHILLING GOMES</v>
          </cell>
          <cell r="F598" t="str">
            <v>Estagiario</v>
          </cell>
          <cell r="G598" t="str">
            <v>Estagiário</v>
          </cell>
          <cell r="H598">
            <v>0</v>
          </cell>
          <cell r="I598" t="str">
            <v/>
          </cell>
          <cell r="J598">
            <v>44613</v>
          </cell>
          <cell r="K598">
            <v>44804</v>
          </cell>
          <cell r="L598">
            <v>44805</v>
          </cell>
          <cell r="M598">
            <v>46387</v>
          </cell>
          <cell r="N598">
            <v>0</v>
          </cell>
          <cell r="O598" t="str">
            <v>THAIS CRISTINA SAMPAIO MACHADO</v>
          </cell>
          <cell r="P598"/>
        </row>
        <row r="599">
          <cell r="B599">
            <v>1426</v>
          </cell>
          <cell r="C599" t="str">
            <v>ALAN VITAL PEREIRA</v>
          </cell>
          <cell r="D599">
            <v>1350</v>
          </cell>
          <cell r="E599" t="str">
            <v>LUIZ ALVES DE LIMA NETO</v>
          </cell>
          <cell r="F599" t="str">
            <v>Estagiario</v>
          </cell>
          <cell r="G599" t="str">
            <v>Estagiário</v>
          </cell>
          <cell r="H599">
            <v>0</v>
          </cell>
          <cell r="I599" t="str">
            <v/>
          </cell>
          <cell r="J599">
            <v>44627</v>
          </cell>
          <cell r="K599">
            <v>44880</v>
          </cell>
          <cell r="L599">
            <v>44896</v>
          </cell>
          <cell r="M599">
            <v>46387</v>
          </cell>
          <cell r="N599">
            <v>0</v>
          </cell>
          <cell r="O599" t="str">
            <v>BRUNA DE SOUSA FELIX</v>
          </cell>
          <cell r="P599"/>
        </row>
        <row r="600">
          <cell r="B600">
            <v>1427</v>
          </cell>
          <cell r="C600" t="str">
            <v>CAIO MARTIM BARROS</v>
          </cell>
          <cell r="D600">
            <v>1710</v>
          </cell>
          <cell r="E600" t="str">
            <v>ANA SOFIA CYSNEIROS MARCAL</v>
          </cell>
          <cell r="F600" t="str">
            <v>Estagiario</v>
          </cell>
          <cell r="G600" t="str">
            <v>Estagiário</v>
          </cell>
          <cell r="H600">
            <v>0</v>
          </cell>
          <cell r="I600" t="str">
            <v/>
          </cell>
          <cell r="J600">
            <v>44627</v>
          </cell>
          <cell r="K600">
            <v>45289</v>
          </cell>
          <cell r="L600">
            <v>45292</v>
          </cell>
          <cell r="M600">
            <v>46387</v>
          </cell>
          <cell r="N600" t="str">
            <v>T</v>
          </cell>
          <cell r="O600" t="str">
            <v>JOSE SAMUEL MONTENEGRO SANTIAGO</v>
          </cell>
          <cell r="P600"/>
        </row>
        <row r="601">
          <cell r="B601">
            <v>1428</v>
          </cell>
          <cell r="C601" t="str">
            <v>FELIPE ALBUQUERQUE DE CARVALHO</v>
          </cell>
          <cell r="D601">
            <v>1430</v>
          </cell>
          <cell r="E601" t="str">
            <v>LUIZ ALVES DE LIMA NETO</v>
          </cell>
          <cell r="F601" t="str">
            <v>Estagiario</v>
          </cell>
          <cell r="G601" t="str">
            <v>Estagiário</v>
          </cell>
          <cell r="H601">
            <v>0</v>
          </cell>
          <cell r="I601" t="str">
            <v/>
          </cell>
          <cell r="J601">
            <v>44627</v>
          </cell>
          <cell r="K601">
            <v>45357</v>
          </cell>
          <cell r="L601">
            <v>45383</v>
          </cell>
          <cell r="M601">
            <v>46387</v>
          </cell>
          <cell r="N601" t="str">
            <v>T</v>
          </cell>
          <cell r="O601" t="str">
            <v>ANTONIO ALEX MONTEIRO DE SOUSA</v>
          </cell>
          <cell r="P601"/>
        </row>
        <row r="602">
          <cell r="B602">
            <v>1429</v>
          </cell>
          <cell r="C602" t="str">
            <v>GUILHERME SALES FERNANDES</v>
          </cell>
          <cell r="D602">
            <v>1710</v>
          </cell>
          <cell r="E602" t="str">
            <v>LUIZ ALVES DE LIMA NETO</v>
          </cell>
          <cell r="F602" t="str">
            <v>Estagiario</v>
          </cell>
          <cell r="G602" t="str">
            <v>Estagiário</v>
          </cell>
          <cell r="H602">
            <v>0</v>
          </cell>
          <cell r="I602" t="str">
            <v/>
          </cell>
          <cell r="J602">
            <v>44627</v>
          </cell>
          <cell r="K602">
            <v>45114</v>
          </cell>
          <cell r="L602">
            <v>45139</v>
          </cell>
          <cell r="M602">
            <v>46387</v>
          </cell>
          <cell r="N602" t="str">
            <v>T</v>
          </cell>
          <cell r="O602" t="str">
            <v>ANTONIO ALEX MONTEIRO DE SOUSA</v>
          </cell>
          <cell r="P602"/>
        </row>
        <row r="603">
          <cell r="B603">
            <v>1430</v>
          </cell>
          <cell r="C603" t="str">
            <v>JOSE LUCAS FERNANDES NOBRE</v>
          </cell>
          <cell r="D603">
            <v>1710</v>
          </cell>
          <cell r="E603" t="str">
            <v>ALBERT SCHILLING GOMES</v>
          </cell>
          <cell r="F603" t="str">
            <v>Estagiario</v>
          </cell>
          <cell r="G603" t="str">
            <v>Estagiário</v>
          </cell>
          <cell r="H603">
            <v>0</v>
          </cell>
          <cell r="I603" t="str">
            <v/>
          </cell>
          <cell r="J603">
            <v>44627</v>
          </cell>
          <cell r="K603">
            <v>45357</v>
          </cell>
          <cell r="L603">
            <v>45383</v>
          </cell>
          <cell r="M603">
            <v>46387</v>
          </cell>
          <cell r="N603" t="str">
            <v>T</v>
          </cell>
          <cell r="O603" t="str">
            <v>GERSON VIEIRA ALBUQUERQUE NETO</v>
          </cell>
          <cell r="P603"/>
        </row>
        <row r="604">
          <cell r="B604">
            <v>1431</v>
          </cell>
          <cell r="C604" t="str">
            <v>LEVI MATEUS FERNANDES DE LIMA</v>
          </cell>
          <cell r="D604">
            <v>1430</v>
          </cell>
          <cell r="E604" t="str">
            <v>LUIZ ALVES DE LIMA NETO</v>
          </cell>
          <cell r="F604" t="str">
            <v>Estagiario</v>
          </cell>
          <cell r="G604" t="str">
            <v>Estagiário</v>
          </cell>
          <cell r="H604">
            <v>0</v>
          </cell>
          <cell r="I604" t="str">
            <v/>
          </cell>
          <cell r="J604">
            <v>44627</v>
          </cell>
          <cell r="K604">
            <v>45357</v>
          </cell>
          <cell r="L604">
            <v>45383</v>
          </cell>
          <cell r="M604">
            <v>46387</v>
          </cell>
          <cell r="N604" t="str">
            <v>T</v>
          </cell>
          <cell r="O604" t="str">
            <v>ANTONIO ALEX MONTEIRO DE SOUSA</v>
          </cell>
          <cell r="P604"/>
        </row>
        <row r="605">
          <cell r="B605">
            <v>1432</v>
          </cell>
          <cell r="C605" t="str">
            <v>LUIS PAULO MAIA UCHOA</v>
          </cell>
          <cell r="D605">
            <v>1710</v>
          </cell>
          <cell r="E605" t="str">
            <v>LUIZ ALVES DE LIMA NETO</v>
          </cell>
          <cell r="F605" t="str">
            <v>Estagiario</v>
          </cell>
          <cell r="G605" t="str">
            <v>Estagiário</v>
          </cell>
          <cell r="H605">
            <v>0</v>
          </cell>
          <cell r="I605" t="str">
            <v/>
          </cell>
          <cell r="J605">
            <v>44627</v>
          </cell>
          <cell r="K605">
            <v>45357</v>
          </cell>
          <cell r="L605">
            <v>45383</v>
          </cell>
          <cell r="M605">
            <v>46387</v>
          </cell>
          <cell r="N605" t="str">
            <v>T</v>
          </cell>
          <cell r="O605" t="str">
            <v>ANTONIO ALEX MONTEIRO DE SOUSA</v>
          </cell>
          <cell r="P605"/>
        </row>
        <row r="606">
          <cell r="B606">
            <v>1433</v>
          </cell>
          <cell r="C606" t="str">
            <v>ROBERTO VITOR BARROS DA COSTA</v>
          </cell>
          <cell r="D606">
            <v>1620</v>
          </cell>
          <cell r="E606" t="str">
            <v>ALBERT SCHILLING GOMES</v>
          </cell>
          <cell r="F606" t="str">
            <v>Estagiario</v>
          </cell>
          <cell r="G606" t="str">
            <v>Estagiário</v>
          </cell>
          <cell r="H606">
            <v>0</v>
          </cell>
          <cell r="I606" t="str">
            <v/>
          </cell>
          <cell r="J606">
            <v>44627</v>
          </cell>
          <cell r="K606">
            <v>44871</v>
          </cell>
          <cell r="L606">
            <v>44896</v>
          </cell>
          <cell r="M606">
            <v>46387</v>
          </cell>
          <cell r="N606">
            <v>0</v>
          </cell>
          <cell r="O606" t="str">
            <v>HUGO PIRES BARRETO</v>
          </cell>
          <cell r="P606"/>
        </row>
        <row r="607">
          <cell r="B607">
            <v>1434</v>
          </cell>
          <cell r="C607" t="str">
            <v>FRANCISCO WESLEY MENDES MACIEL</v>
          </cell>
          <cell r="D607">
            <v>1710</v>
          </cell>
          <cell r="E607" t="str">
            <v>ALBERT SCHILLING GOMES</v>
          </cell>
          <cell r="F607" t="str">
            <v>Estagiario</v>
          </cell>
          <cell r="G607" t="str">
            <v>Estagiário</v>
          </cell>
          <cell r="H607">
            <v>0</v>
          </cell>
          <cell r="I607" t="str">
            <v/>
          </cell>
          <cell r="J607">
            <v>44627</v>
          </cell>
          <cell r="K607">
            <v>45357</v>
          </cell>
          <cell r="L607">
            <v>45383</v>
          </cell>
          <cell r="M607">
            <v>46387</v>
          </cell>
          <cell r="N607" t="str">
            <v>T</v>
          </cell>
          <cell r="O607" t="str">
            <v>BRUNA MARA CHAGAS MACEDO</v>
          </cell>
          <cell r="P607"/>
        </row>
        <row r="608">
          <cell r="B608">
            <v>1435</v>
          </cell>
          <cell r="C608" t="str">
            <v>JOSE PEDRO DANIEL DEMBO</v>
          </cell>
          <cell r="D608">
            <v>1710</v>
          </cell>
          <cell r="E608" t="str">
            <v>LUIZ ALVES DE LIMA NETO</v>
          </cell>
          <cell r="F608" t="str">
            <v>Estagiario</v>
          </cell>
          <cell r="G608" t="str">
            <v>Estagiário</v>
          </cell>
          <cell r="H608">
            <v>0</v>
          </cell>
          <cell r="I608" t="str">
            <v/>
          </cell>
          <cell r="J608">
            <v>44634</v>
          </cell>
          <cell r="K608">
            <v>45364</v>
          </cell>
          <cell r="L608">
            <v>45383</v>
          </cell>
          <cell r="M608">
            <v>46387</v>
          </cell>
          <cell r="N608" t="str">
            <v>T</v>
          </cell>
          <cell r="O608" t="str">
            <v>ANTONIO ALEX MONTEIRO DE SOUSA</v>
          </cell>
          <cell r="P608"/>
        </row>
        <row r="609">
          <cell r="B609">
            <v>1436</v>
          </cell>
          <cell r="C609" t="str">
            <v>CAIO MORETTI DE MACEDO</v>
          </cell>
          <cell r="D609">
            <v>1710</v>
          </cell>
          <cell r="E609" t="str">
            <v>ALBERT SCHILLING GOMES</v>
          </cell>
          <cell r="F609" t="str">
            <v>Estagiario</v>
          </cell>
          <cell r="G609" t="str">
            <v>Estagiário</v>
          </cell>
          <cell r="H609">
            <v>0</v>
          </cell>
          <cell r="I609" t="str">
            <v/>
          </cell>
          <cell r="J609">
            <v>44634</v>
          </cell>
          <cell r="K609">
            <v>45254</v>
          </cell>
          <cell r="L609">
            <v>45261</v>
          </cell>
          <cell r="M609">
            <v>46387</v>
          </cell>
          <cell r="N609" t="str">
            <v>T</v>
          </cell>
          <cell r="O609" t="str">
            <v>BARBARA QUINTINO FARIAS MONTEIRO</v>
          </cell>
          <cell r="P609"/>
        </row>
        <row r="610">
          <cell r="B610">
            <v>1437</v>
          </cell>
          <cell r="C610" t="str">
            <v>JONNAS CHRISTIAN SOUSA DE PAIVA</v>
          </cell>
          <cell r="D610">
            <v>1710</v>
          </cell>
          <cell r="E610" t="str">
            <v>ALBERT SCHILLING GOMES</v>
          </cell>
          <cell r="F610" t="str">
            <v>Estagiario</v>
          </cell>
          <cell r="G610" t="str">
            <v>Estagiário</v>
          </cell>
          <cell r="H610">
            <v>0</v>
          </cell>
          <cell r="I610" t="str">
            <v/>
          </cell>
          <cell r="J610">
            <v>44634</v>
          </cell>
          <cell r="K610">
            <v>45364</v>
          </cell>
          <cell r="L610">
            <v>45383</v>
          </cell>
          <cell r="M610">
            <v>46387</v>
          </cell>
          <cell r="N610" t="str">
            <v>T</v>
          </cell>
          <cell r="O610" t="str">
            <v>AMANDA VICTORIA FERREIRA ALVES</v>
          </cell>
          <cell r="P610"/>
        </row>
        <row r="611">
          <cell r="B611">
            <v>1438</v>
          </cell>
          <cell r="C611" t="str">
            <v>JEFFERSON MONTEIRO DE MOURA</v>
          </cell>
          <cell r="D611">
            <v>1620</v>
          </cell>
          <cell r="E611" t="str">
            <v>ALBERT SCHILLING GOMES</v>
          </cell>
          <cell r="F611" t="str">
            <v>Estagiario</v>
          </cell>
          <cell r="G611" t="str">
            <v>Estagiário</v>
          </cell>
          <cell r="H611">
            <v>0</v>
          </cell>
          <cell r="I611" t="str">
            <v/>
          </cell>
          <cell r="J611">
            <v>44634</v>
          </cell>
          <cell r="K611">
            <v>44899</v>
          </cell>
          <cell r="L611">
            <v>44927</v>
          </cell>
          <cell r="M611">
            <v>46387</v>
          </cell>
          <cell r="N611">
            <v>0</v>
          </cell>
          <cell r="O611" t="str">
            <v>SABRINA ISABEL DE OLIVEIRA PAIVA</v>
          </cell>
          <cell r="P611"/>
        </row>
        <row r="612">
          <cell r="B612">
            <v>1439</v>
          </cell>
          <cell r="C612" t="str">
            <v>VICTOR MISAEL BRITO FENELON CARNEIRO</v>
          </cell>
          <cell r="D612">
            <v>1620</v>
          </cell>
          <cell r="E612" t="str">
            <v>ALBERT SCHILLING GOMES</v>
          </cell>
          <cell r="F612" t="str">
            <v>Estagiario</v>
          </cell>
          <cell r="G612" t="str">
            <v>Estagiário</v>
          </cell>
          <cell r="H612">
            <v>0</v>
          </cell>
          <cell r="I612" t="str">
            <v/>
          </cell>
          <cell r="J612">
            <v>44641</v>
          </cell>
          <cell r="K612">
            <v>44942</v>
          </cell>
          <cell r="L612">
            <v>44958</v>
          </cell>
          <cell r="M612">
            <v>46387</v>
          </cell>
          <cell r="N612">
            <v>0</v>
          </cell>
          <cell r="O612" t="str">
            <v>VANESKA KAREN DE SOUSA SILVA</v>
          </cell>
          <cell r="P612"/>
        </row>
        <row r="613">
          <cell r="B613">
            <v>1440</v>
          </cell>
          <cell r="C613" t="str">
            <v>CARLOS ERIC ALVES FERREIRA</v>
          </cell>
          <cell r="D613">
            <v>950</v>
          </cell>
          <cell r="E613" t="str">
            <v>ANA SOFIA CYSNEIROS MARCAL</v>
          </cell>
          <cell r="F613" t="str">
            <v>Estagiario</v>
          </cell>
          <cell r="G613" t="str">
            <v>Estagiário</v>
          </cell>
          <cell r="H613">
            <v>0</v>
          </cell>
          <cell r="I613" t="str">
            <v/>
          </cell>
          <cell r="J613">
            <v>44655</v>
          </cell>
          <cell r="K613">
            <v>45343</v>
          </cell>
          <cell r="L613">
            <v>45352</v>
          </cell>
          <cell r="M613">
            <v>46387</v>
          </cell>
          <cell r="N613" t="str">
            <v>T</v>
          </cell>
          <cell r="O613" t="str">
            <v>JOSE SAMUEL MONTENEGRO SANTIAGO</v>
          </cell>
          <cell r="P613"/>
        </row>
        <row r="614">
          <cell r="B614">
            <v>1441</v>
          </cell>
          <cell r="C614" t="str">
            <v>GLEYCIANA CAMPELO SOMBRA</v>
          </cell>
          <cell r="D614">
            <v>1430</v>
          </cell>
          <cell r="E614" t="str">
            <v>ANA SOFIA CYSNEIROS MARCAL</v>
          </cell>
          <cell r="F614" t="str">
            <v>Estagiario</v>
          </cell>
          <cell r="G614" t="str">
            <v>Estagiário</v>
          </cell>
          <cell r="H614">
            <v>0</v>
          </cell>
          <cell r="I614" t="str">
            <v/>
          </cell>
          <cell r="J614">
            <v>44655</v>
          </cell>
          <cell r="K614">
            <v>45385</v>
          </cell>
          <cell r="L614">
            <v>45413</v>
          </cell>
          <cell r="M614">
            <v>46387</v>
          </cell>
          <cell r="N614" t="str">
            <v>T</v>
          </cell>
          <cell r="O614" t="str">
            <v>EDELVANIA RODRIGUES MATOSO</v>
          </cell>
          <cell r="P614"/>
        </row>
        <row r="615">
          <cell r="B615">
            <v>1442</v>
          </cell>
          <cell r="C615" t="str">
            <v>MATTHEWS RIBEIRO SAMPAIO</v>
          </cell>
          <cell r="D615">
            <v>1430</v>
          </cell>
          <cell r="E615" t="str">
            <v>ANA SOFIA CYSNEIROS MARCAL</v>
          </cell>
          <cell r="F615" t="str">
            <v>Estagiario</v>
          </cell>
          <cell r="G615" t="str">
            <v>Estagiário</v>
          </cell>
          <cell r="H615">
            <v>0</v>
          </cell>
          <cell r="I615" t="str">
            <v/>
          </cell>
          <cell r="J615">
            <v>44655</v>
          </cell>
          <cell r="K615">
            <v>45279</v>
          </cell>
          <cell r="L615">
            <v>45292</v>
          </cell>
          <cell r="M615">
            <v>46387</v>
          </cell>
          <cell r="N615" t="str">
            <v>T</v>
          </cell>
          <cell r="O615" t="str">
            <v>MARCELA DE MOURA ANDRADE SILVA</v>
          </cell>
          <cell r="P615"/>
        </row>
        <row r="616">
          <cell r="B616">
            <v>1443</v>
          </cell>
          <cell r="C616" t="str">
            <v>VITOR MANOEL ALVES DA SILVA</v>
          </cell>
          <cell r="D616">
            <v>1710</v>
          </cell>
          <cell r="E616" t="str">
            <v>ANA SOFIA CYSNEIROS MARCAL</v>
          </cell>
          <cell r="F616" t="str">
            <v>Estagiario</v>
          </cell>
          <cell r="G616" t="str">
            <v>Estagiário</v>
          </cell>
          <cell r="H616">
            <v>0</v>
          </cell>
          <cell r="I616" t="str">
            <v/>
          </cell>
          <cell r="J616">
            <v>44655</v>
          </cell>
          <cell r="K616">
            <v>45385</v>
          </cell>
          <cell r="L616">
            <v>45413</v>
          </cell>
          <cell r="M616">
            <v>46387</v>
          </cell>
          <cell r="N616" t="str">
            <v>T</v>
          </cell>
          <cell r="O616" t="str">
            <v>JOAO RICARDO DOS SANTOS GONCALVES</v>
          </cell>
          <cell r="P616"/>
        </row>
        <row r="617">
          <cell r="B617">
            <v>1444</v>
          </cell>
          <cell r="C617" t="str">
            <v>ABMAEL DA SILVA SOUSA</v>
          </cell>
          <cell r="D617">
            <v>1190</v>
          </cell>
          <cell r="E617" t="str">
            <v>GABRIELA TELLES DE SOUZA</v>
          </cell>
          <cell r="F617" t="str">
            <v>Estagiario</v>
          </cell>
          <cell r="G617" t="str">
            <v>Estagiário</v>
          </cell>
          <cell r="H617">
            <v>0</v>
          </cell>
          <cell r="I617" t="str">
            <v/>
          </cell>
          <cell r="J617">
            <v>44655</v>
          </cell>
          <cell r="K617">
            <v>45174</v>
          </cell>
          <cell r="L617">
            <v>45200</v>
          </cell>
          <cell r="M617">
            <v>46387</v>
          </cell>
          <cell r="N617" t="str">
            <v>T</v>
          </cell>
          <cell r="O617" t="str">
            <v>EDERSON DA MOTA RAMOS</v>
          </cell>
          <cell r="P617"/>
        </row>
        <row r="618">
          <cell r="B618">
            <v>1445</v>
          </cell>
          <cell r="C618" t="str">
            <v>JORGE WASHINGTON TARGINO DO CARMO</v>
          </cell>
          <cell r="D618">
            <v>1710</v>
          </cell>
          <cell r="E618" t="str">
            <v>ALBERT SCHILLING GOMES</v>
          </cell>
          <cell r="F618" t="str">
            <v>Estagiario</v>
          </cell>
          <cell r="G618" t="str">
            <v>Estagiário</v>
          </cell>
          <cell r="H618">
            <v>0</v>
          </cell>
          <cell r="I618" t="str">
            <v/>
          </cell>
          <cell r="J618">
            <v>44669</v>
          </cell>
          <cell r="K618">
            <v>45399</v>
          </cell>
          <cell r="L618">
            <v>45413</v>
          </cell>
          <cell r="M618">
            <v>46387</v>
          </cell>
          <cell r="N618" t="str">
            <v>T</v>
          </cell>
          <cell r="O618" t="str">
            <v>JOSE SAMUEL MONTENEGRO SANTIAGO</v>
          </cell>
          <cell r="P618"/>
        </row>
        <row r="619">
          <cell r="B619">
            <v>1446</v>
          </cell>
          <cell r="C619" t="str">
            <v>LUANA DA SILVA SANTOS</v>
          </cell>
          <cell r="D619">
            <v>1130</v>
          </cell>
          <cell r="E619" t="str">
            <v>GABRIELA TELLES DE SOUZA</v>
          </cell>
          <cell r="F619" t="str">
            <v>Estagiario</v>
          </cell>
          <cell r="G619" t="str">
            <v>Estagiário</v>
          </cell>
          <cell r="H619">
            <v>0</v>
          </cell>
          <cell r="I619" t="str">
            <v/>
          </cell>
          <cell r="J619">
            <v>44669</v>
          </cell>
          <cell r="K619">
            <v>44809</v>
          </cell>
          <cell r="L619">
            <v>44835</v>
          </cell>
          <cell r="M619">
            <v>46387</v>
          </cell>
          <cell r="N619">
            <v>0</v>
          </cell>
          <cell r="O619" t="str">
            <v>EDERSON DA MOTA RAMOS</v>
          </cell>
          <cell r="P619"/>
        </row>
        <row r="620">
          <cell r="B620">
            <v>1447</v>
          </cell>
          <cell r="C620" t="str">
            <v>TIAGO GOOSSEN DE ANDRADE</v>
          </cell>
          <cell r="D620">
            <v>950</v>
          </cell>
          <cell r="E620" t="str">
            <v>ANA SOFIA CYSNEIROS MARCAL</v>
          </cell>
          <cell r="F620" t="str">
            <v>Estagiario</v>
          </cell>
          <cell r="G620" t="str">
            <v>Estagiário</v>
          </cell>
          <cell r="H620">
            <v>0</v>
          </cell>
          <cell r="I620" t="str">
            <v/>
          </cell>
          <cell r="J620">
            <v>44669</v>
          </cell>
          <cell r="K620">
            <v>45399</v>
          </cell>
          <cell r="L620">
            <v>45413</v>
          </cell>
          <cell r="M620">
            <v>46387</v>
          </cell>
          <cell r="N620" t="str">
            <v>T</v>
          </cell>
          <cell r="O620" t="str">
            <v>JARDEL LIMA PEREIRA</v>
          </cell>
          <cell r="P620"/>
        </row>
        <row r="621">
          <cell r="B621">
            <v>1448</v>
          </cell>
          <cell r="C621" t="str">
            <v>FERNANDA PEREIRA RAMOS</v>
          </cell>
          <cell r="D621">
            <v>1710</v>
          </cell>
          <cell r="E621" t="str">
            <v>ALBERT SCHILLING GOMES</v>
          </cell>
          <cell r="F621" t="str">
            <v>Estagiario</v>
          </cell>
          <cell r="G621" t="str">
            <v>Estagiário</v>
          </cell>
          <cell r="H621">
            <v>0</v>
          </cell>
          <cell r="I621" t="str">
            <v/>
          </cell>
          <cell r="J621">
            <v>44697</v>
          </cell>
          <cell r="K621">
            <v>45352</v>
          </cell>
          <cell r="L621">
            <v>45383</v>
          </cell>
          <cell r="M621">
            <v>46387</v>
          </cell>
          <cell r="N621" t="str">
            <v>T</v>
          </cell>
          <cell r="O621" t="str">
            <v>THAIS CRISTINA SAMPAIO MACHADO</v>
          </cell>
          <cell r="P621"/>
        </row>
        <row r="622">
          <cell r="B622">
            <v>1449</v>
          </cell>
          <cell r="C622" t="str">
            <v>LETICIA NOGUEIRA SALES LIMA</v>
          </cell>
          <cell r="D622">
            <v>1430</v>
          </cell>
          <cell r="E622" t="str">
            <v>ANA SOFIA CYSNEIROS MARCAL</v>
          </cell>
          <cell r="F622" t="str">
            <v>Estagiario</v>
          </cell>
          <cell r="G622" t="str">
            <v>Estagiário</v>
          </cell>
          <cell r="H622">
            <v>0</v>
          </cell>
          <cell r="I622" t="str">
            <v/>
          </cell>
          <cell r="J622">
            <v>44704</v>
          </cell>
          <cell r="K622">
            <v>45387</v>
          </cell>
          <cell r="L622">
            <v>45413</v>
          </cell>
          <cell r="M622">
            <v>46387</v>
          </cell>
          <cell r="N622" t="str">
            <v>T</v>
          </cell>
          <cell r="O622" t="str">
            <v>LUIZ AUGEANE RICARDO DE MELO</v>
          </cell>
          <cell r="P622"/>
        </row>
        <row r="623">
          <cell r="B623">
            <v>1450</v>
          </cell>
          <cell r="C623" t="str">
            <v>VICTOR DE SOUSA ROCHA</v>
          </cell>
          <cell r="D623">
            <v>1710</v>
          </cell>
          <cell r="E623" t="str">
            <v>GABRIELA CAMPOS COSTA BARBOSA</v>
          </cell>
          <cell r="F623" t="str">
            <v>Estagiario</v>
          </cell>
          <cell r="G623" t="str">
            <v>Estagiário</v>
          </cell>
          <cell r="H623">
            <v>0</v>
          </cell>
          <cell r="I623" t="str">
            <v/>
          </cell>
          <cell r="J623">
            <v>44704</v>
          </cell>
          <cell r="K623">
            <v>45226</v>
          </cell>
          <cell r="L623">
            <v>45231</v>
          </cell>
          <cell r="M623">
            <v>46387</v>
          </cell>
          <cell r="N623" t="str">
            <v>T</v>
          </cell>
          <cell r="O623" t="str">
            <v>JOSE VALDIR VIDAL JUNIOR</v>
          </cell>
          <cell r="P623"/>
        </row>
        <row r="624">
          <cell r="B624">
            <v>1451</v>
          </cell>
          <cell r="C624" t="str">
            <v>CAIO ROCHA ALBUQUERQUE</v>
          </cell>
          <cell r="D624">
            <v>1620</v>
          </cell>
          <cell r="E624" t="str">
            <v>FRANCISCO SIQUEIRA DE SOUSA</v>
          </cell>
          <cell r="F624" t="str">
            <v>Estagiario</v>
          </cell>
          <cell r="G624" t="str">
            <v>Estagiário</v>
          </cell>
          <cell r="H624">
            <v>0</v>
          </cell>
          <cell r="I624" t="str">
            <v/>
          </cell>
          <cell r="J624">
            <v>44713</v>
          </cell>
          <cell r="K624">
            <v>45016</v>
          </cell>
          <cell r="L624">
            <v>45017</v>
          </cell>
          <cell r="M624">
            <v>46387</v>
          </cell>
          <cell r="N624">
            <v>0</v>
          </cell>
          <cell r="O624" t="str">
            <v>GISELE APARECIDA CHAVES ANTENOR</v>
          </cell>
          <cell r="P624"/>
        </row>
        <row r="625">
          <cell r="B625">
            <v>1452</v>
          </cell>
          <cell r="C625" t="str">
            <v>HUGO MATOS PAZ</v>
          </cell>
          <cell r="D625">
            <v>1430</v>
          </cell>
          <cell r="E625" t="str">
            <v>ALBERT SCHILLING GOMES</v>
          </cell>
          <cell r="F625" t="str">
            <v>Estagiario</v>
          </cell>
          <cell r="G625" t="str">
            <v>Estagiário</v>
          </cell>
          <cell r="H625">
            <v>0</v>
          </cell>
          <cell r="I625" t="str">
            <v/>
          </cell>
          <cell r="J625">
            <v>44713</v>
          </cell>
          <cell r="K625">
            <v>45408</v>
          </cell>
          <cell r="L625">
            <v>45413</v>
          </cell>
          <cell r="M625">
            <v>46387</v>
          </cell>
          <cell r="N625" t="str">
            <v>T</v>
          </cell>
          <cell r="O625" t="str">
            <v>WANIALDO EDUARDO DE LIMA DA SILVA</v>
          </cell>
          <cell r="P625"/>
        </row>
        <row r="626">
          <cell r="B626">
            <v>1453</v>
          </cell>
          <cell r="C626" t="str">
            <v>MATHEUS COSME DE ALENCAR TAVARES</v>
          </cell>
          <cell r="D626">
            <v>1710</v>
          </cell>
          <cell r="E626" t="str">
            <v>ANA SOFIA CYSNEIROS MARCAL</v>
          </cell>
          <cell r="F626" t="str">
            <v>Estagiario</v>
          </cell>
          <cell r="G626" t="str">
            <v>Estagiário</v>
          </cell>
          <cell r="H626">
            <v>0</v>
          </cell>
          <cell r="I626" t="str">
            <v/>
          </cell>
          <cell r="J626">
            <v>44713</v>
          </cell>
          <cell r="K626">
            <v>45429</v>
          </cell>
          <cell r="L626">
            <v>45444</v>
          </cell>
          <cell r="M626">
            <v>46387</v>
          </cell>
          <cell r="N626" t="str">
            <v>T</v>
          </cell>
          <cell r="O626" t="str">
            <v>MARCELA DE MOURA ANDRADE SILVA</v>
          </cell>
          <cell r="P626"/>
        </row>
        <row r="627">
          <cell r="B627">
            <v>1454</v>
          </cell>
          <cell r="C627" t="str">
            <v>ALICIA ALEXIA ARAUJO FARIAS</v>
          </cell>
          <cell r="D627">
            <v>1710</v>
          </cell>
          <cell r="E627" t="str">
            <v>EMANUELLE NOGUEIRA JUCA</v>
          </cell>
          <cell r="F627" t="str">
            <v>Estagiario</v>
          </cell>
          <cell r="G627" t="str">
            <v>Estagiário</v>
          </cell>
          <cell r="H627">
            <v>0</v>
          </cell>
          <cell r="I627" t="str">
            <v/>
          </cell>
          <cell r="J627">
            <v>44713</v>
          </cell>
          <cell r="K627">
            <v>45078</v>
          </cell>
          <cell r="L627">
            <v>45108</v>
          </cell>
          <cell r="M627">
            <v>46387</v>
          </cell>
          <cell r="N627" t="str">
            <v>T</v>
          </cell>
          <cell r="O627" t="str">
            <v>JOSE VALDIR VIDAL JUNIOR</v>
          </cell>
          <cell r="P627"/>
        </row>
        <row r="628">
          <cell r="B628">
            <v>1455</v>
          </cell>
          <cell r="C628" t="str">
            <v>MARIANA OLIVEIRA FERNANDES</v>
          </cell>
          <cell r="D628">
            <v>1080</v>
          </cell>
          <cell r="E628" t="str">
            <v>ANA SOFIA CYSNEIROS MARCAL</v>
          </cell>
          <cell r="F628" t="str">
            <v>Estagiario</v>
          </cell>
          <cell r="G628" t="str">
            <v>Estagiário</v>
          </cell>
          <cell r="H628">
            <v>0</v>
          </cell>
          <cell r="I628" t="str">
            <v/>
          </cell>
          <cell r="J628">
            <v>44718</v>
          </cell>
          <cell r="K628">
            <v>44827</v>
          </cell>
          <cell r="L628">
            <v>44835</v>
          </cell>
          <cell r="M628">
            <v>46387</v>
          </cell>
          <cell r="N628">
            <v>0</v>
          </cell>
          <cell r="O628" t="str">
            <v>JOAO RICARDO DOS SANTOS GONCALVES</v>
          </cell>
          <cell r="P628"/>
        </row>
        <row r="629">
          <cell r="B629">
            <v>1456</v>
          </cell>
          <cell r="C629" t="str">
            <v>MARILIA ALVES VIANA ARAGAO</v>
          </cell>
          <cell r="D629">
            <v>1710</v>
          </cell>
          <cell r="E629" t="str">
            <v>ANA SOFIA CYSNEIROS MARCAL</v>
          </cell>
          <cell r="F629" t="str">
            <v>Estagiario</v>
          </cell>
          <cell r="G629" t="str">
            <v>Estagiário</v>
          </cell>
          <cell r="H629">
            <v>0</v>
          </cell>
          <cell r="I629" t="str">
            <v/>
          </cell>
          <cell r="J629">
            <v>44718</v>
          </cell>
          <cell r="K629">
            <v>45450</v>
          </cell>
          <cell r="L629">
            <v>45474</v>
          </cell>
          <cell r="M629">
            <v>46387</v>
          </cell>
          <cell r="N629" t="str">
            <v>T</v>
          </cell>
          <cell r="O629" t="str">
            <v>JOAO LUIZ MESQUITA UCHOA</v>
          </cell>
          <cell r="P629"/>
        </row>
        <row r="630">
          <cell r="B630">
            <v>1457</v>
          </cell>
          <cell r="C630" t="str">
            <v>VIVIANE MATIAS BEZERRA</v>
          </cell>
          <cell r="D630">
            <v>1430</v>
          </cell>
          <cell r="E630" t="str">
            <v>EMANUELLE NOGUEIRA JUCA</v>
          </cell>
          <cell r="F630" t="str">
            <v>Estagiario</v>
          </cell>
          <cell r="G630" t="str">
            <v>Estagiário</v>
          </cell>
          <cell r="H630">
            <v>0</v>
          </cell>
          <cell r="I630" t="str">
            <v/>
          </cell>
          <cell r="J630">
            <v>44718</v>
          </cell>
          <cell r="K630">
            <v>45415</v>
          </cell>
          <cell r="L630">
            <v>45444</v>
          </cell>
          <cell r="M630">
            <v>46387</v>
          </cell>
          <cell r="N630" t="str">
            <v>T</v>
          </cell>
          <cell r="O630" t="str">
            <v>JOSE VALDIR VIDAL JUNIOR</v>
          </cell>
          <cell r="P630"/>
        </row>
        <row r="631">
          <cell r="B631">
            <v>1458</v>
          </cell>
          <cell r="C631" t="str">
            <v>REBECA VERAS ARAUJO</v>
          </cell>
          <cell r="D631">
            <v>1710</v>
          </cell>
          <cell r="E631" t="str">
            <v>ALBERT SCHILLING GOMES</v>
          </cell>
          <cell r="F631" t="str">
            <v>Estagiario</v>
          </cell>
          <cell r="G631" t="str">
            <v>Estagiário</v>
          </cell>
          <cell r="H631">
            <v>0</v>
          </cell>
          <cell r="I631" t="str">
            <v/>
          </cell>
          <cell r="J631">
            <v>44725</v>
          </cell>
          <cell r="K631">
            <v>45429</v>
          </cell>
          <cell r="L631">
            <v>45444</v>
          </cell>
          <cell r="M631">
            <v>46387</v>
          </cell>
          <cell r="N631" t="str">
            <v>T</v>
          </cell>
          <cell r="O631" t="str">
            <v>HUGO PIRES BARRETO</v>
          </cell>
          <cell r="P631"/>
        </row>
        <row r="632">
          <cell r="B632">
            <v>1459</v>
          </cell>
          <cell r="C632" t="str">
            <v>CARLOS FELIPI CORDEIRO CAVALCANTE</v>
          </cell>
          <cell r="D632">
            <v>1430</v>
          </cell>
          <cell r="E632" t="str">
            <v>GABRIELA TELLES DE SOUZA</v>
          </cell>
          <cell r="F632" t="str">
            <v>Estagiario</v>
          </cell>
          <cell r="G632" t="str">
            <v>Estagiário</v>
          </cell>
          <cell r="H632">
            <v>0</v>
          </cell>
          <cell r="I632" t="str">
            <v/>
          </cell>
          <cell r="J632">
            <v>44732</v>
          </cell>
          <cell r="K632">
            <v>45464</v>
          </cell>
          <cell r="L632">
            <v>45474</v>
          </cell>
          <cell r="M632">
            <v>46387</v>
          </cell>
          <cell r="N632" t="str">
            <v>T</v>
          </cell>
          <cell r="O632" t="str">
            <v>EDERSON DA MOTA RAMOS</v>
          </cell>
          <cell r="P632"/>
        </row>
        <row r="633">
          <cell r="B633">
            <v>1460</v>
          </cell>
          <cell r="C633" t="str">
            <v>ALEXSANDRO LOPES BEZERRA SILVEIRA</v>
          </cell>
          <cell r="D633">
            <v>1710</v>
          </cell>
          <cell r="E633" t="str">
            <v>ANA SOFIA CYSNEIROS MARCAL</v>
          </cell>
          <cell r="F633" t="str">
            <v>Estagiario</v>
          </cell>
          <cell r="G633" t="str">
            <v>Estagiário</v>
          </cell>
          <cell r="H633">
            <v>0</v>
          </cell>
          <cell r="I633" t="str">
            <v/>
          </cell>
          <cell r="J633">
            <v>44746</v>
          </cell>
          <cell r="K633">
            <v>45244</v>
          </cell>
          <cell r="L633">
            <v>45261</v>
          </cell>
          <cell r="M633">
            <v>46387</v>
          </cell>
          <cell r="N633" t="str">
            <v>T</v>
          </cell>
          <cell r="O633" t="str">
            <v>JOAO RICARDO DOS SANTOS GONCALVES</v>
          </cell>
          <cell r="P633"/>
        </row>
        <row r="634">
          <cell r="B634">
            <v>1461</v>
          </cell>
          <cell r="C634" t="str">
            <v>JOSE LUAN LIMA DA COSTA</v>
          </cell>
          <cell r="D634">
            <v>1710</v>
          </cell>
          <cell r="E634" t="str">
            <v>ANA SOFIA CYSNEIROS MARCAL</v>
          </cell>
          <cell r="F634" t="str">
            <v>Estagiario</v>
          </cell>
          <cell r="G634" t="str">
            <v>Estagiário</v>
          </cell>
          <cell r="H634">
            <v>0</v>
          </cell>
          <cell r="I634" t="str">
            <v/>
          </cell>
          <cell r="J634">
            <v>44746</v>
          </cell>
          <cell r="K634">
            <v>45476</v>
          </cell>
          <cell r="L634">
            <v>45505</v>
          </cell>
          <cell r="M634">
            <v>46387</v>
          </cell>
          <cell r="N634" t="str">
            <v>T</v>
          </cell>
          <cell r="O634" t="str">
            <v>JARDEL LIMA PEREIRA</v>
          </cell>
          <cell r="P634"/>
        </row>
        <row r="635">
          <cell r="B635">
            <v>1462</v>
          </cell>
          <cell r="C635" t="str">
            <v>LETICIA SAMPAIO ARAUJO GONCALVES</v>
          </cell>
          <cell r="D635">
            <v>1620</v>
          </cell>
          <cell r="E635" t="str">
            <v>ANA SOFIA CYSNEIROS MARCAL</v>
          </cell>
          <cell r="F635" t="str">
            <v>Estagiario</v>
          </cell>
          <cell r="G635" t="str">
            <v>Estagiário</v>
          </cell>
          <cell r="H635">
            <v>0</v>
          </cell>
          <cell r="I635" t="str">
            <v/>
          </cell>
          <cell r="J635">
            <v>44746</v>
          </cell>
          <cell r="K635">
            <v>44958</v>
          </cell>
          <cell r="L635">
            <v>44986</v>
          </cell>
          <cell r="M635">
            <v>46387</v>
          </cell>
          <cell r="N635">
            <v>0</v>
          </cell>
          <cell r="O635" t="str">
            <v>JOSE SAMUEL MONTENEGRO SANTIAGO</v>
          </cell>
          <cell r="P635"/>
        </row>
        <row r="636">
          <cell r="B636">
            <v>1463</v>
          </cell>
          <cell r="C636" t="str">
            <v>YURI GUIMARAES GADELHA</v>
          </cell>
          <cell r="D636">
            <v>1430</v>
          </cell>
          <cell r="E636" t="str">
            <v>ALBERT SCHILLING GOMES</v>
          </cell>
          <cell r="F636" t="str">
            <v>Estagiario</v>
          </cell>
          <cell r="G636" t="str">
            <v>Estagiário</v>
          </cell>
          <cell r="H636">
            <v>0</v>
          </cell>
          <cell r="I636" t="str">
            <v/>
          </cell>
          <cell r="J636">
            <v>44753</v>
          </cell>
          <cell r="K636">
            <v>45142</v>
          </cell>
          <cell r="L636">
            <v>45170</v>
          </cell>
          <cell r="M636">
            <v>46387</v>
          </cell>
          <cell r="N636" t="str">
            <v>T</v>
          </cell>
          <cell r="O636" t="str">
            <v>MARIANA RODRIGUES DA SILVA</v>
          </cell>
          <cell r="P636"/>
        </row>
        <row r="637">
          <cell r="B637">
            <v>1464</v>
          </cell>
          <cell r="C637" t="str">
            <v>FRANCISCO CLEIDISON DOS SANTOS FEITOZA</v>
          </cell>
          <cell r="D637">
            <v>1430</v>
          </cell>
          <cell r="E637" t="str">
            <v>EMANUELLE NOGUEIRA JUCA</v>
          </cell>
          <cell r="F637" t="str">
            <v>Estagiario</v>
          </cell>
          <cell r="G637" t="str">
            <v>Estagiário</v>
          </cell>
          <cell r="H637">
            <v>0</v>
          </cell>
          <cell r="I637" t="str">
            <v/>
          </cell>
          <cell r="J637">
            <v>44767</v>
          </cell>
          <cell r="K637">
            <v>45450</v>
          </cell>
          <cell r="L637">
            <v>45474</v>
          </cell>
          <cell r="M637">
            <v>46387</v>
          </cell>
          <cell r="N637" t="str">
            <v>T</v>
          </cell>
          <cell r="O637" t="str">
            <v>LUZIA LUCELIA SARAIVA RIBEIRO</v>
          </cell>
          <cell r="P637"/>
        </row>
        <row r="638">
          <cell r="B638">
            <v>1465</v>
          </cell>
          <cell r="C638" t="str">
            <v>ANDREINA MARIA MENDES DA SILVA</v>
          </cell>
          <cell r="D638">
            <v>1710</v>
          </cell>
          <cell r="E638" t="str">
            <v>LUIZ ALVES DE LIMA NETO</v>
          </cell>
          <cell r="F638" t="str">
            <v>Estagiario</v>
          </cell>
          <cell r="G638" t="str">
            <v>Estagiário</v>
          </cell>
          <cell r="H638">
            <v>0</v>
          </cell>
          <cell r="I638" t="str">
            <v/>
          </cell>
          <cell r="J638">
            <v>44774</v>
          </cell>
          <cell r="K638">
            <v>45504</v>
          </cell>
          <cell r="L638">
            <v>45505</v>
          </cell>
          <cell r="M638">
            <v>46387</v>
          </cell>
          <cell r="N638" t="str">
            <v>T</v>
          </cell>
          <cell r="O638" t="str">
            <v>ANTONIO ALEX MONTEIRO DE SOUSA</v>
          </cell>
          <cell r="P638"/>
        </row>
        <row r="639">
          <cell r="B639">
            <v>1466</v>
          </cell>
          <cell r="C639" t="str">
            <v>DANIEL RIBEIRO MENDES</v>
          </cell>
          <cell r="D639">
            <v>1430</v>
          </cell>
          <cell r="E639" t="str">
            <v>ALBERT SCHILLING GOMES</v>
          </cell>
          <cell r="F639" t="str">
            <v>Estagiario</v>
          </cell>
          <cell r="G639" t="str">
            <v>Estagiário</v>
          </cell>
          <cell r="H639">
            <v>0</v>
          </cell>
          <cell r="I639" t="str">
            <v/>
          </cell>
          <cell r="J639">
            <v>44774</v>
          </cell>
          <cell r="K639">
            <v>45184</v>
          </cell>
          <cell r="L639">
            <v>45200</v>
          </cell>
          <cell r="M639">
            <v>46387</v>
          </cell>
          <cell r="N639" t="str">
            <v>T</v>
          </cell>
          <cell r="O639" t="str">
            <v>BRUNO SABOIA ARAGAO</v>
          </cell>
          <cell r="P639"/>
        </row>
        <row r="640">
          <cell r="B640">
            <v>1467</v>
          </cell>
          <cell r="C640" t="str">
            <v>MARDESON HERCULANO ACACIO</v>
          </cell>
          <cell r="D640">
            <v>1710</v>
          </cell>
          <cell r="E640" t="str">
            <v>ALBERT SCHILLING GOMES</v>
          </cell>
          <cell r="F640" t="str">
            <v>Estagiario</v>
          </cell>
          <cell r="G640" t="str">
            <v>Estagiário</v>
          </cell>
          <cell r="H640">
            <v>0</v>
          </cell>
          <cell r="I640" t="str">
            <v/>
          </cell>
          <cell r="J640">
            <v>44781</v>
          </cell>
          <cell r="K640">
            <v>45405</v>
          </cell>
          <cell r="L640">
            <v>45413</v>
          </cell>
          <cell r="M640">
            <v>46387</v>
          </cell>
          <cell r="N640" t="str">
            <v>T</v>
          </cell>
          <cell r="O640" t="str">
            <v>WAGNER SOLANO PANTOJA CHAGAS</v>
          </cell>
          <cell r="P640"/>
        </row>
        <row r="641">
          <cell r="B641">
            <v>1468</v>
          </cell>
          <cell r="C641" t="str">
            <v>RODRIGO FURTADO DE SOUSA</v>
          </cell>
          <cell r="D641">
            <v>1430</v>
          </cell>
          <cell r="E641" t="str">
            <v>ROMILDO FERREIRA LIMA JUNIOR</v>
          </cell>
          <cell r="F641" t="str">
            <v>Estagiario</v>
          </cell>
          <cell r="G641" t="str">
            <v>Estagiário</v>
          </cell>
          <cell r="H641">
            <v>0</v>
          </cell>
          <cell r="I641" t="str">
            <v/>
          </cell>
          <cell r="J641">
            <v>44781</v>
          </cell>
          <cell r="K641">
            <v>45511</v>
          </cell>
          <cell r="L641">
            <v>45536</v>
          </cell>
          <cell r="M641">
            <v>46387</v>
          </cell>
          <cell r="N641" t="str">
            <v>T</v>
          </cell>
          <cell r="O641" t="str">
            <v>NATHALIA SANTIAGO VASCONCELOS</v>
          </cell>
          <cell r="P641"/>
        </row>
        <row r="642">
          <cell r="B642">
            <v>1469</v>
          </cell>
          <cell r="C642" t="str">
            <v>NARA CRISTINA PEREIRA MOURA</v>
          </cell>
          <cell r="D642">
            <v>1430</v>
          </cell>
          <cell r="E642" t="str">
            <v>LUIZ ALVES DE LIMA NETO</v>
          </cell>
          <cell r="F642" t="str">
            <v>Estagiario</v>
          </cell>
          <cell r="G642" t="str">
            <v>Estagiário</v>
          </cell>
          <cell r="H642">
            <v>0</v>
          </cell>
          <cell r="I642" t="str">
            <v/>
          </cell>
          <cell r="J642">
            <v>44789</v>
          </cell>
          <cell r="K642">
            <v>45433</v>
          </cell>
          <cell r="L642">
            <v>45444</v>
          </cell>
          <cell r="M642">
            <v>46387</v>
          </cell>
          <cell r="N642" t="str">
            <v>T</v>
          </cell>
          <cell r="O642" t="str">
            <v>ANTONIO ALEX MONTEIRO DE SOUSA</v>
          </cell>
          <cell r="P642"/>
        </row>
        <row r="643">
          <cell r="B643">
            <v>1470</v>
          </cell>
          <cell r="C643" t="str">
            <v>MICHERENIO FERREIRA DO NASCIMENTO</v>
          </cell>
          <cell r="D643">
            <v>1430</v>
          </cell>
          <cell r="E643" t="str">
            <v>EMANUELLE NOGUEIRA JUCA</v>
          </cell>
          <cell r="F643" t="str">
            <v>Estagiario</v>
          </cell>
          <cell r="G643" t="str">
            <v>Estagiário</v>
          </cell>
          <cell r="H643">
            <v>0</v>
          </cell>
          <cell r="I643" t="str">
            <v/>
          </cell>
          <cell r="J643">
            <v>44805</v>
          </cell>
          <cell r="K643">
            <v>45170</v>
          </cell>
          <cell r="L643">
            <v>45200</v>
          </cell>
          <cell r="M643">
            <v>46387</v>
          </cell>
          <cell r="N643" t="str">
            <v>T</v>
          </cell>
          <cell r="O643" t="str">
            <v>SANDRA REGIA CHAVES CARVALHO</v>
          </cell>
          <cell r="P643"/>
        </row>
        <row r="644">
          <cell r="B644">
            <v>1471</v>
          </cell>
          <cell r="C644" t="str">
            <v>ANDRE SILVA CAVALCANTI DE ALBUQUERQUE</v>
          </cell>
          <cell r="D644">
            <v>1710</v>
          </cell>
          <cell r="E644" t="str">
            <v>ROMILDO FERREIRA LIMA JUNIOR</v>
          </cell>
          <cell r="F644" t="str">
            <v>Estagiario</v>
          </cell>
          <cell r="G644" t="str">
            <v>Estagiário</v>
          </cell>
          <cell r="H644">
            <v>0</v>
          </cell>
          <cell r="I644" t="str">
            <v/>
          </cell>
          <cell r="J644">
            <v>44816</v>
          </cell>
          <cell r="K644">
            <v>45474</v>
          </cell>
          <cell r="L644">
            <v>45505</v>
          </cell>
          <cell r="M644">
            <v>46387</v>
          </cell>
          <cell r="N644" t="str">
            <v>T</v>
          </cell>
          <cell r="O644" t="str">
            <v>SARA MARIA MUSSNICH POLIDORO</v>
          </cell>
          <cell r="P644"/>
        </row>
        <row r="645">
          <cell r="B645">
            <v>1472</v>
          </cell>
          <cell r="C645" t="str">
            <v>ANA VITORIA MARINHO DE SOUZA MOREIRA</v>
          </cell>
          <cell r="D645">
            <v>1710</v>
          </cell>
          <cell r="E645" t="str">
            <v>LUIZ ALVES DE LIMA NETO</v>
          </cell>
          <cell r="F645" t="str">
            <v>Estagiario</v>
          </cell>
          <cell r="G645" t="str">
            <v>Estagiário</v>
          </cell>
          <cell r="H645">
            <v>0</v>
          </cell>
          <cell r="I645" t="str">
            <v/>
          </cell>
          <cell r="J645">
            <v>44816</v>
          </cell>
          <cell r="K645">
            <v>45429</v>
          </cell>
          <cell r="L645">
            <v>45444</v>
          </cell>
          <cell r="M645">
            <v>46387</v>
          </cell>
          <cell r="N645" t="str">
            <v>T</v>
          </cell>
          <cell r="O645" t="str">
            <v>BRUNA DE SOUSA FELIX</v>
          </cell>
          <cell r="P645"/>
        </row>
        <row r="646">
          <cell r="B646">
            <v>1473</v>
          </cell>
          <cell r="C646" t="str">
            <v>LETICIA DE LIMA TORRES</v>
          </cell>
          <cell r="D646">
            <v>1710</v>
          </cell>
          <cell r="E646" t="str">
            <v>LUIZ ALVES DE LIMA NETO</v>
          </cell>
          <cell r="F646" t="str">
            <v>Estagiario</v>
          </cell>
          <cell r="G646" t="str">
            <v>Estagiário</v>
          </cell>
          <cell r="H646">
            <v>0</v>
          </cell>
          <cell r="I646" t="str">
            <v/>
          </cell>
          <cell r="J646">
            <v>44816</v>
          </cell>
          <cell r="K646">
            <v>45537</v>
          </cell>
          <cell r="L646">
            <v>45566</v>
          </cell>
          <cell r="M646">
            <v>46387</v>
          </cell>
          <cell r="N646" t="str">
            <v>T</v>
          </cell>
          <cell r="O646" t="str">
            <v>BRUNA DE SOUSA FELIX</v>
          </cell>
          <cell r="P646"/>
        </row>
        <row r="647">
          <cell r="B647">
            <v>1474</v>
          </cell>
          <cell r="C647" t="str">
            <v>VITHOR VILAS BOAS SANTOS</v>
          </cell>
          <cell r="D647">
            <v>1430</v>
          </cell>
          <cell r="E647" t="str">
            <v>ROMILDO FERREIRA LIMA JUNIOR</v>
          </cell>
          <cell r="F647" t="str">
            <v>Estagiario</v>
          </cell>
          <cell r="G647" t="str">
            <v>Estagiário</v>
          </cell>
          <cell r="H647">
            <v>0</v>
          </cell>
          <cell r="I647" t="str">
            <v/>
          </cell>
          <cell r="J647">
            <v>44837</v>
          </cell>
          <cell r="K647">
            <v>45450</v>
          </cell>
          <cell r="L647">
            <v>45474</v>
          </cell>
          <cell r="M647">
            <v>46387</v>
          </cell>
          <cell r="N647" t="str">
            <v>T</v>
          </cell>
          <cell r="O647" t="str">
            <v>TALES COSTA BARRETO</v>
          </cell>
          <cell r="P647"/>
        </row>
        <row r="648">
          <cell r="B648">
            <v>1475</v>
          </cell>
          <cell r="C648" t="str">
            <v>MATHEUS MUNHOZ VIEIRA FRANCO</v>
          </cell>
          <cell r="D648">
            <v>1140</v>
          </cell>
          <cell r="E648" t="str">
            <v>LUIZ ALVES DE LIMA NETO</v>
          </cell>
          <cell r="F648" t="str">
            <v>Estagiario</v>
          </cell>
          <cell r="G648" t="str">
            <v>Estagiário</v>
          </cell>
          <cell r="H648">
            <v>0</v>
          </cell>
          <cell r="I648" t="str">
            <v/>
          </cell>
          <cell r="J648">
            <v>44844</v>
          </cell>
          <cell r="K648">
            <v>45078</v>
          </cell>
          <cell r="L648">
            <v>45108</v>
          </cell>
          <cell r="M648">
            <v>46387</v>
          </cell>
          <cell r="N648" t="str">
            <v>T</v>
          </cell>
          <cell r="O648" t="str">
            <v>BRUNA DE SOUSA FELIX</v>
          </cell>
          <cell r="P648"/>
        </row>
        <row r="649">
          <cell r="B649">
            <v>1476</v>
          </cell>
          <cell r="C649" t="str">
            <v>CAMILA MEDEIROS REGO</v>
          </cell>
          <cell r="D649">
            <v>1710</v>
          </cell>
          <cell r="E649" t="str">
            <v>ALBERT SCHILLING GOMES</v>
          </cell>
          <cell r="F649" t="str">
            <v>Estagiario</v>
          </cell>
          <cell r="G649" t="str">
            <v>Estagiário</v>
          </cell>
          <cell r="H649">
            <v>0</v>
          </cell>
          <cell r="I649" t="str">
            <v/>
          </cell>
          <cell r="J649">
            <v>44844</v>
          </cell>
          <cell r="K649">
            <v>45170</v>
          </cell>
          <cell r="L649">
            <v>45200</v>
          </cell>
          <cell r="M649">
            <v>46387</v>
          </cell>
          <cell r="N649" t="str">
            <v>T</v>
          </cell>
          <cell r="O649" t="str">
            <v>VIRGINIA KELLY DE MOURA CARVALHO MESQUITA</v>
          </cell>
          <cell r="P649"/>
        </row>
        <row r="650">
          <cell r="B650">
            <v>1477</v>
          </cell>
          <cell r="C650" t="str">
            <v>LUCAS FLORENCIO DE SOUSA</v>
          </cell>
          <cell r="D650">
            <v>1430</v>
          </cell>
          <cell r="E650" t="str">
            <v>ALBERT SCHILLING GOMES</v>
          </cell>
          <cell r="F650" t="str">
            <v>Estagiario</v>
          </cell>
          <cell r="G650" t="str">
            <v>Estagiário</v>
          </cell>
          <cell r="H650">
            <v>0</v>
          </cell>
          <cell r="I650" t="str">
            <v/>
          </cell>
          <cell r="J650">
            <v>44872</v>
          </cell>
          <cell r="K650">
            <v>45156</v>
          </cell>
          <cell r="L650">
            <v>45170</v>
          </cell>
          <cell r="M650">
            <v>46387</v>
          </cell>
          <cell r="N650" t="str">
            <v>T</v>
          </cell>
          <cell r="O650" t="str">
            <v>VANESKA KAREN DE SOUSA SILVA</v>
          </cell>
          <cell r="P650"/>
        </row>
        <row r="651">
          <cell r="B651">
            <v>1478</v>
          </cell>
          <cell r="C651" t="str">
            <v>MAURICIO GARCIA BIMBU</v>
          </cell>
          <cell r="D651">
            <v>1430</v>
          </cell>
          <cell r="E651" t="str">
            <v>VICTORIA DAMASCENO MATOS</v>
          </cell>
          <cell r="F651" t="str">
            <v>Estagiario</v>
          </cell>
          <cell r="G651" t="str">
            <v>Estagiário</v>
          </cell>
          <cell r="H651">
            <v>0</v>
          </cell>
          <cell r="I651" t="str">
            <v/>
          </cell>
          <cell r="J651">
            <v>44872</v>
          </cell>
          <cell r="K651">
            <v>45154</v>
          </cell>
          <cell r="L651">
            <v>45170</v>
          </cell>
          <cell r="M651">
            <v>46387</v>
          </cell>
          <cell r="N651" t="str">
            <v>T</v>
          </cell>
          <cell r="O651" t="str">
            <v>SARA MARTINS DE OLIVEIRA</v>
          </cell>
          <cell r="P651"/>
        </row>
        <row r="652">
          <cell r="B652">
            <v>1479</v>
          </cell>
          <cell r="C652" t="str">
            <v>FABIO GABRIEL ESTEVES IVO GOMES</v>
          </cell>
          <cell r="D652">
            <v>950</v>
          </cell>
          <cell r="E652" t="str">
            <v>GABRIELA CAMPOS COSTA BARBOSA</v>
          </cell>
          <cell r="F652" t="str">
            <v>Estagiario</v>
          </cell>
          <cell r="G652" t="str">
            <v>Estagiário</v>
          </cell>
          <cell r="H652">
            <v>0</v>
          </cell>
          <cell r="I652" t="str">
            <v/>
          </cell>
          <cell r="J652">
            <v>44881</v>
          </cell>
          <cell r="K652">
            <v>45610</v>
          </cell>
          <cell r="L652">
            <v>45627</v>
          </cell>
          <cell r="M652">
            <v>46387</v>
          </cell>
          <cell r="N652" t="str">
            <v>T</v>
          </cell>
          <cell r="O652" t="str">
            <v>MARCELO CARNEIRO BRIGIDO</v>
          </cell>
          <cell r="P652"/>
        </row>
        <row r="653">
          <cell r="B653">
            <v>1480</v>
          </cell>
          <cell r="C653" t="str">
            <v>JOSHUEL NOBRE PEREIRA MACHADO</v>
          </cell>
          <cell r="D653">
            <v>1430</v>
          </cell>
          <cell r="E653" t="str">
            <v>EMANUELLE NOGUEIRA JUCA</v>
          </cell>
          <cell r="F653" t="str">
            <v>Estagiario</v>
          </cell>
          <cell r="G653" t="str">
            <v>Estagiário</v>
          </cell>
          <cell r="H653">
            <v>0</v>
          </cell>
          <cell r="I653" t="str">
            <v/>
          </cell>
          <cell r="J653">
            <v>44881</v>
          </cell>
          <cell r="K653">
            <v>45142</v>
          </cell>
          <cell r="L653">
            <v>45170</v>
          </cell>
          <cell r="M653">
            <v>46387</v>
          </cell>
          <cell r="N653" t="str">
            <v>T</v>
          </cell>
          <cell r="O653" t="str">
            <v>LUZIA LUCELIA SARAIVA RIBEIRO</v>
          </cell>
          <cell r="P653"/>
        </row>
        <row r="654">
          <cell r="B654">
            <v>1481</v>
          </cell>
          <cell r="C654" t="str">
            <v>ELY GEONES RODRIGUES DA SILVA</v>
          </cell>
          <cell r="D654">
            <v>1430</v>
          </cell>
          <cell r="E654" t="str">
            <v>GABRIELA TELLES DE SOUZA</v>
          </cell>
          <cell r="F654" t="str">
            <v>Estagiario</v>
          </cell>
          <cell r="G654" t="str">
            <v>Estagiário</v>
          </cell>
          <cell r="H654">
            <v>0</v>
          </cell>
          <cell r="I654" t="str">
            <v/>
          </cell>
          <cell r="J654">
            <v>44886</v>
          </cell>
          <cell r="K654">
            <v>45615</v>
          </cell>
          <cell r="L654">
            <v>45627</v>
          </cell>
          <cell r="M654">
            <v>46387</v>
          </cell>
          <cell r="N654" t="str">
            <v>T</v>
          </cell>
          <cell r="O654" t="str">
            <v>EDERSON DA MOTA RAMOS</v>
          </cell>
          <cell r="P654"/>
        </row>
        <row r="655">
          <cell r="B655">
            <v>1482</v>
          </cell>
          <cell r="C655" t="str">
            <v>TIAGO DE OLIVEIRA</v>
          </cell>
          <cell r="D655">
            <v>1190</v>
          </cell>
          <cell r="E655" t="str">
            <v>VICTORIA DAMASCENO MATOS</v>
          </cell>
          <cell r="F655" t="str">
            <v>Estagiario</v>
          </cell>
          <cell r="G655" t="str">
            <v>Estagiário</v>
          </cell>
          <cell r="H655">
            <v>0</v>
          </cell>
          <cell r="I655" t="str">
            <v/>
          </cell>
          <cell r="J655">
            <v>45054</v>
          </cell>
          <cell r="K655">
            <v>45579</v>
          </cell>
          <cell r="L655">
            <v>45597</v>
          </cell>
          <cell r="M655">
            <v>46387</v>
          </cell>
          <cell r="N655" t="str">
            <v>T</v>
          </cell>
          <cell r="O655" t="str">
            <v>SARA MARTINS DE OLIVEIRA</v>
          </cell>
          <cell r="P655"/>
        </row>
        <row r="656">
          <cell r="B656">
            <v>1483</v>
          </cell>
          <cell r="C656" t="str">
            <v>ANDRE ROGE ARAUJO LUNA SILVA</v>
          </cell>
          <cell r="D656">
            <v>1503</v>
          </cell>
          <cell r="E656" t="str">
            <v>ALBERT SCHILLING GOMES</v>
          </cell>
          <cell r="F656" t="str">
            <v>Estagiario</v>
          </cell>
          <cell r="G656" t="str">
            <v>Estagiário</v>
          </cell>
          <cell r="H656">
            <v>0</v>
          </cell>
          <cell r="I656" t="str">
            <v/>
          </cell>
          <cell r="J656">
            <v>45096</v>
          </cell>
          <cell r="K656">
            <v>45807</v>
          </cell>
          <cell r="L656">
            <v>45809</v>
          </cell>
          <cell r="M656">
            <v>46387</v>
          </cell>
          <cell r="N656" t="str">
            <v>T</v>
          </cell>
          <cell r="O656" t="str">
            <v>GISELE APARECIDA CHAVES ANTENOR</v>
          </cell>
          <cell r="P656"/>
        </row>
        <row r="657">
          <cell r="B657">
            <v>1484</v>
          </cell>
          <cell r="C657" t="str">
            <v>JUAN DA SILVA FONTENELE</v>
          </cell>
          <cell r="D657">
            <v>1503</v>
          </cell>
          <cell r="E657" t="str">
            <v>GABRIELA TELLES DE SOUZA</v>
          </cell>
          <cell r="F657" t="str">
            <v>Estagiario</v>
          </cell>
          <cell r="G657" t="str">
            <v>Estagiário</v>
          </cell>
          <cell r="H657">
            <v>0</v>
          </cell>
          <cell r="I657" t="str">
            <v/>
          </cell>
          <cell r="J657">
            <v>45201</v>
          </cell>
          <cell r="K657">
            <v>45931</v>
          </cell>
          <cell r="L657">
            <v>45962</v>
          </cell>
          <cell r="M657">
            <v>46387</v>
          </cell>
          <cell r="N657" t="str">
            <v>T</v>
          </cell>
          <cell r="O657" t="str">
            <v>EDERSON DA MOTA RAMOS</v>
          </cell>
          <cell r="P657"/>
        </row>
        <row r="658">
          <cell r="B658">
            <v>1485</v>
          </cell>
          <cell r="C658" t="str">
            <v>CARLOS RIAN MOREIRA DA SILVA</v>
          </cell>
          <cell r="D658">
            <v>1190</v>
          </cell>
          <cell r="E658" t="str">
            <v>VICTORIA DAMASCENO MATOS</v>
          </cell>
          <cell r="F658" t="str">
            <v>Estagiario</v>
          </cell>
          <cell r="G658" t="str">
            <v>Estagiário</v>
          </cell>
          <cell r="H658">
            <v>0</v>
          </cell>
          <cell r="I658" t="str">
            <v/>
          </cell>
          <cell r="J658">
            <v>45202</v>
          </cell>
          <cell r="K658">
            <v>45688</v>
          </cell>
          <cell r="L658">
            <v>45689</v>
          </cell>
          <cell r="M658">
            <v>46387</v>
          </cell>
          <cell r="N658" t="str">
            <v>T</v>
          </cell>
          <cell r="O658" t="str">
            <v>SARA MARTINS DE OLIVEIRA</v>
          </cell>
          <cell r="P658"/>
        </row>
        <row r="659">
          <cell r="B659">
            <v>1486</v>
          </cell>
          <cell r="C659" t="str">
            <v>DIEGO ALBUQUERQUE DE AQUINO</v>
          </cell>
          <cell r="D659">
            <v>1710</v>
          </cell>
          <cell r="E659" t="str">
            <v>LUIZ ALVES DE LIMA NETO</v>
          </cell>
          <cell r="F659" t="str">
            <v>Estagiario</v>
          </cell>
          <cell r="G659" t="str">
            <v>Estagiário</v>
          </cell>
          <cell r="H659">
            <v>0</v>
          </cell>
          <cell r="I659" t="str">
            <v/>
          </cell>
          <cell r="J659">
            <v>45306</v>
          </cell>
          <cell r="K659">
            <v>45450</v>
          </cell>
          <cell r="L659">
            <v>45474</v>
          </cell>
          <cell r="M659">
            <v>46387</v>
          </cell>
          <cell r="N659" t="str">
            <v>T</v>
          </cell>
          <cell r="O659" t="str">
            <v>LUZIA LUCELIA SARAIVA RIBEIRO</v>
          </cell>
          <cell r="P659"/>
        </row>
        <row r="660">
          <cell r="B660">
            <v>1487</v>
          </cell>
          <cell r="C660" t="str">
            <v>VINICIUS GOMES ANDRADE</v>
          </cell>
          <cell r="D660">
            <v>1430</v>
          </cell>
          <cell r="E660" t="str">
            <v>LUIZ ALVES DE LIMA NETO</v>
          </cell>
          <cell r="F660" t="str">
            <v>Estagiario</v>
          </cell>
          <cell r="G660" t="str">
            <v>Estagiário</v>
          </cell>
          <cell r="H660">
            <v>0</v>
          </cell>
          <cell r="I660" t="str">
            <v/>
          </cell>
          <cell r="J660">
            <v>45306</v>
          </cell>
          <cell r="K660">
            <v>45488</v>
          </cell>
          <cell r="L660">
            <v>45505</v>
          </cell>
          <cell r="M660">
            <v>46387</v>
          </cell>
          <cell r="N660" t="str">
            <v>T</v>
          </cell>
          <cell r="O660" t="str">
            <v>LUZIA LUCELIA SARAIVA RIBEIRO</v>
          </cell>
          <cell r="P660"/>
        </row>
        <row r="661">
          <cell r="B661">
            <v>1488</v>
          </cell>
          <cell r="C661" t="str">
            <v>TERESA CLARA SANDY GUEDES</v>
          </cell>
          <cell r="D661">
            <v>1797</v>
          </cell>
          <cell r="E661" t="str">
            <v>GABRIELA CAMPOS COSTA BARBOSA</v>
          </cell>
          <cell r="F661" t="str">
            <v>Estagiario</v>
          </cell>
          <cell r="G661" t="str">
            <v>Estagiário</v>
          </cell>
          <cell r="H661">
            <v>0</v>
          </cell>
          <cell r="I661" t="str">
            <v/>
          </cell>
          <cell r="J661">
            <v>45313</v>
          </cell>
          <cell r="K661">
            <v>45854</v>
          </cell>
          <cell r="L661">
            <v>45870</v>
          </cell>
          <cell r="M661">
            <v>46387</v>
          </cell>
          <cell r="N661" t="str">
            <v>T</v>
          </cell>
          <cell r="O661" t="str">
            <v>JOSE VALDIR VIDAL JUNIOR</v>
          </cell>
          <cell r="P661"/>
        </row>
        <row r="662">
          <cell r="B662">
            <v>1489</v>
          </cell>
          <cell r="C662" t="str">
            <v>CAMILA MARIA DA SILVA BARBOSA</v>
          </cell>
          <cell r="D662">
            <v>1797</v>
          </cell>
          <cell r="E662" t="str">
            <v>CARLOS HENRYQUE POMPEU GOMES</v>
          </cell>
          <cell r="F662" t="str">
            <v>Estagiario</v>
          </cell>
          <cell r="G662" t="str">
            <v>Estagiário</v>
          </cell>
          <cell r="H662">
            <v>0</v>
          </cell>
          <cell r="I662" t="str">
            <v/>
          </cell>
          <cell r="J662">
            <v>45313</v>
          </cell>
          <cell r="K662">
            <v>45807</v>
          </cell>
          <cell r="L662">
            <v>45809</v>
          </cell>
          <cell r="M662">
            <v>46387</v>
          </cell>
          <cell r="N662" t="str">
            <v>T</v>
          </cell>
          <cell r="O662" t="str">
            <v>CARLOS HENRYQUE POMPEU GOMES</v>
          </cell>
          <cell r="P662"/>
        </row>
        <row r="663">
          <cell r="B663">
            <v>1490</v>
          </cell>
          <cell r="C663" t="str">
            <v>RIAN MANOEL PESSOA</v>
          </cell>
          <cell r="D663">
            <v>1710</v>
          </cell>
          <cell r="E663" t="str">
            <v>LUIZ ALVES DE LIMA NETO</v>
          </cell>
          <cell r="F663" t="str">
            <v>Estagiario</v>
          </cell>
          <cell r="G663" t="str">
            <v>Estagiário</v>
          </cell>
          <cell r="H663">
            <v>0</v>
          </cell>
          <cell r="I663" t="str">
            <v/>
          </cell>
          <cell r="J663">
            <v>45313</v>
          </cell>
          <cell r="K663">
            <v>45594</v>
          </cell>
          <cell r="L663">
            <v>45597</v>
          </cell>
          <cell r="M663">
            <v>46387</v>
          </cell>
          <cell r="N663" t="str">
            <v>T</v>
          </cell>
          <cell r="O663" t="str">
            <v>ANTONIO ALEX MONTEIRO DE SOUSA</v>
          </cell>
          <cell r="P663"/>
        </row>
        <row r="664">
          <cell r="B664">
            <v>1491</v>
          </cell>
          <cell r="C664" t="str">
            <v>FRANCISCA ISABEL FERREIRA SOARES</v>
          </cell>
          <cell r="D664">
            <v>1710</v>
          </cell>
          <cell r="E664" t="str">
            <v>ROMILDO FERREIRA LIMA JUNIOR</v>
          </cell>
          <cell r="F664" t="str">
            <v>Estagiario</v>
          </cell>
          <cell r="G664" t="str">
            <v>Estagiário</v>
          </cell>
          <cell r="H664">
            <v>0</v>
          </cell>
          <cell r="I664" t="str">
            <v/>
          </cell>
          <cell r="J664">
            <v>45313</v>
          </cell>
          <cell r="K664">
            <v>45471</v>
          </cell>
          <cell r="L664">
            <v>45474</v>
          </cell>
          <cell r="M664">
            <v>46387</v>
          </cell>
          <cell r="N664" t="str">
            <v>T</v>
          </cell>
          <cell r="O664" t="str">
            <v>CLARISSE IASMIN ALVES DE LIMA</v>
          </cell>
          <cell r="P664"/>
        </row>
        <row r="665">
          <cell r="B665">
            <v>1492</v>
          </cell>
          <cell r="C665" t="str">
            <v>KAIRO MATHEUS SALES BARBOSA</v>
          </cell>
          <cell r="D665">
            <v>1430</v>
          </cell>
          <cell r="E665" t="str">
            <v>ROMILDO FERREIRA LIMA JUNIOR</v>
          </cell>
          <cell r="F665" t="str">
            <v>Estagiario</v>
          </cell>
          <cell r="G665" t="str">
            <v>Estagiário</v>
          </cell>
          <cell r="H665">
            <v>0</v>
          </cell>
          <cell r="I665" t="str">
            <v/>
          </cell>
          <cell r="J665">
            <v>45313</v>
          </cell>
          <cell r="K665">
            <v>45488</v>
          </cell>
          <cell r="L665">
            <v>45505</v>
          </cell>
          <cell r="M665">
            <v>46387</v>
          </cell>
          <cell r="N665" t="str">
            <v>T</v>
          </cell>
          <cell r="O665" t="str">
            <v>TALES COSTA BARRETO</v>
          </cell>
          <cell r="P665"/>
        </row>
        <row r="666">
          <cell r="B666">
            <v>1493</v>
          </cell>
          <cell r="C666" t="str">
            <v>RAFAEL COELHO VENTURA</v>
          </cell>
          <cell r="D666">
            <v>1430</v>
          </cell>
          <cell r="E666" t="str">
            <v>ROMILDO FERREIRA LIMA JUNIOR</v>
          </cell>
          <cell r="F666" t="str">
            <v>Estagiario</v>
          </cell>
          <cell r="G666" t="str">
            <v>Estagiário</v>
          </cell>
          <cell r="H666">
            <v>0</v>
          </cell>
          <cell r="I666" t="str">
            <v/>
          </cell>
          <cell r="J666">
            <v>45313</v>
          </cell>
          <cell r="K666">
            <v>45488</v>
          </cell>
          <cell r="L666">
            <v>45505</v>
          </cell>
          <cell r="M666">
            <v>46387</v>
          </cell>
          <cell r="N666" t="str">
            <v>T</v>
          </cell>
          <cell r="O666" t="str">
            <v>HUGO PIRES BARRETO</v>
          </cell>
          <cell r="P666"/>
        </row>
        <row r="667">
          <cell r="B667">
            <v>1494</v>
          </cell>
          <cell r="C667" t="str">
            <v>DEISE SOMAYA GOMES DA SILVA</v>
          </cell>
          <cell r="D667">
            <v>1503</v>
          </cell>
          <cell r="E667" t="str">
            <v>LUIZ ALVES DE LIMA NETO</v>
          </cell>
          <cell r="F667" t="str">
            <v>Estagiario</v>
          </cell>
          <cell r="G667" t="str">
            <v>Estagiário</v>
          </cell>
          <cell r="H667">
            <v>0</v>
          </cell>
          <cell r="I667" t="str">
            <v/>
          </cell>
          <cell r="J667">
            <v>45323</v>
          </cell>
          <cell r="K667">
            <v>45807</v>
          </cell>
          <cell r="L667">
            <v>45809</v>
          </cell>
          <cell r="M667">
            <v>46387</v>
          </cell>
          <cell r="N667" t="str">
            <v>T</v>
          </cell>
          <cell r="O667" t="str">
            <v>ANTONIO ALEX MONTEIRO DE SOUSA</v>
          </cell>
          <cell r="P667"/>
        </row>
        <row r="668">
          <cell r="B668">
            <v>1495</v>
          </cell>
          <cell r="C668" t="str">
            <v>CLARISSA MARIA SALES DE SOUZA</v>
          </cell>
          <cell r="D668">
            <v>1503</v>
          </cell>
          <cell r="E668" t="str">
            <v>LUIZ ALVES DE LIMA NETO</v>
          </cell>
          <cell r="F668" t="str">
            <v>Estagiario</v>
          </cell>
          <cell r="G668" t="str">
            <v>Estagiário</v>
          </cell>
          <cell r="H668">
            <v>0</v>
          </cell>
          <cell r="I668" t="str">
            <v/>
          </cell>
          <cell r="J668">
            <v>45327</v>
          </cell>
          <cell r="K668">
            <v>45933</v>
          </cell>
          <cell r="L668">
            <v>45962</v>
          </cell>
          <cell r="M668">
            <v>46387</v>
          </cell>
          <cell r="N668" t="str">
            <v>T</v>
          </cell>
          <cell r="O668" t="str">
            <v>BRUNA DE SOUSA FELIX</v>
          </cell>
          <cell r="P668"/>
        </row>
        <row r="669">
          <cell r="B669">
            <v>1496</v>
          </cell>
          <cell r="C669" t="str">
            <v>FABIOLA GOMES DA ROCHA</v>
          </cell>
          <cell r="D669">
            <v>1430</v>
          </cell>
          <cell r="E669" t="str">
            <v>ANA SOFIA CYSNEIROS MARCAL</v>
          </cell>
          <cell r="F669" t="str">
            <v>Estagiario</v>
          </cell>
          <cell r="G669" t="str">
            <v>Estagiário</v>
          </cell>
          <cell r="H669">
            <v>0</v>
          </cell>
          <cell r="I669" t="str">
            <v/>
          </cell>
          <cell r="J669">
            <v>45341</v>
          </cell>
          <cell r="K669">
            <v>45453</v>
          </cell>
          <cell r="L669">
            <v>45474</v>
          </cell>
          <cell r="M669">
            <v>46387</v>
          </cell>
          <cell r="N669" t="str">
            <v>T</v>
          </cell>
          <cell r="O669" t="str">
            <v>LUIZ AUGEANE RICARDO DE MELO</v>
          </cell>
          <cell r="P669"/>
        </row>
        <row r="670">
          <cell r="B670">
            <v>1497</v>
          </cell>
          <cell r="C670" t="str">
            <v>TIAGO DE SOUSA MATA</v>
          </cell>
          <cell r="D670">
            <v>1430</v>
          </cell>
          <cell r="E670" t="str">
            <v>ROMILDO FERREIRA LIMA JUNIOR</v>
          </cell>
          <cell r="F670" t="str">
            <v>Estagiario</v>
          </cell>
          <cell r="G670" t="str">
            <v>Estagiário</v>
          </cell>
          <cell r="H670">
            <v>0</v>
          </cell>
          <cell r="I670" t="str">
            <v/>
          </cell>
          <cell r="J670">
            <v>45341</v>
          </cell>
          <cell r="K670">
            <v>45505</v>
          </cell>
          <cell r="L670">
            <v>45536</v>
          </cell>
          <cell r="M670">
            <v>46387</v>
          </cell>
          <cell r="N670" t="str">
            <v>T</v>
          </cell>
          <cell r="O670" t="str">
            <v>AMANDA VICTORIA FERREIRA ALVES</v>
          </cell>
          <cell r="P670"/>
        </row>
        <row r="671">
          <cell r="B671">
            <v>1498</v>
          </cell>
          <cell r="C671" t="str">
            <v>GIOVANNA DA SILVA DE OLIVEIRA</v>
          </cell>
          <cell r="D671">
            <v>1797</v>
          </cell>
          <cell r="E671" t="str">
            <v>ROMILDO FERREIRA LIMA JUNIOR</v>
          </cell>
          <cell r="F671" t="str">
            <v>Estagiario</v>
          </cell>
          <cell r="G671" t="str">
            <v>Estagiário</v>
          </cell>
          <cell r="H671">
            <v>0</v>
          </cell>
          <cell r="I671" t="str">
            <v/>
          </cell>
          <cell r="J671">
            <v>45341</v>
          </cell>
          <cell r="K671">
            <v>45996</v>
          </cell>
          <cell r="L671">
            <v>46023</v>
          </cell>
          <cell r="M671">
            <v>46387</v>
          </cell>
          <cell r="N671" t="str">
            <v>T</v>
          </cell>
          <cell r="O671" t="str">
            <v>FRANCISCO DIONE DE SOUSA AMANCIO</v>
          </cell>
          <cell r="P671"/>
        </row>
        <row r="672">
          <cell r="B672">
            <v>1499</v>
          </cell>
          <cell r="C672" t="str">
            <v>ELAINE RAMOS CORREA</v>
          </cell>
          <cell r="D672">
            <v>1797</v>
          </cell>
          <cell r="E672" t="str">
            <v>LUIZ ALVES DE LIMA NETO</v>
          </cell>
          <cell r="F672" t="str">
            <v>Estagiario</v>
          </cell>
          <cell r="G672" t="str">
            <v>Estagiário</v>
          </cell>
          <cell r="H672">
            <v>0</v>
          </cell>
          <cell r="I672" t="str">
            <v/>
          </cell>
          <cell r="J672">
            <v>45343</v>
          </cell>
          <cell r="K672">
            <v>45870</v>
          </cell>
          <cell r="L672">
            <v>45901</v>
          </cell>
          <cell r="M672">
            <v>46387</v>
          </cell>
          <cell r="N672" t="str">
            <v>T</v>
          </cell>
          <cell r="O672" t="str">
            <v>DEBORA CARREIRO ALVES</v>
          </cell>
          <cell r="P672"/>
        </row>
        <row r="673">
          <cell r="B673">
            <v>1500</v>
          </cell>
          <cell r="C673" t="str">
            <v>VINICIUS TEIXEIRA COSTA</v>
          </cell>
          <cell r="D673">
            <v>1797</v>
          </cell>
          <cell r="E673" t="str">
            <v>EMANUELLE NOGUEIRA JUCA</v>
          </cell>
          <cell r="F673" t="str">
            <v>Estagiario</v>
          </cell>
          <cell r="G673" t="str">
            <v>Estagiário</v>
          </cell>
          <cell r="H673">
            <v>0</v>
          </cell>
          <cell r="I673" t="str">
            <v/>
          </cell>
          <cell r="J673">
            <v>45348</v>
          </cell>
          <cell r="K673">
            <v>45870</v>
          </cell>
          <cell r="L673">
            <v>45901</v>
          </cell>
          <cell r="M673">
            <v>46387</v>
          </cell>
          <cell r="N673" t="str">
            <v>T</v>
          </cell>
          <cell r="O673" t="str">
            <v>LUZIA LUCELIA SARAIVA RIBEIRO</v>
          </cell>
          <cell r="P673"/>
        </row>
        <row r="674">
          <cell r="B674">
            <v>1501</v>
          </cell>
          <cell r="C674" t="str">
            <v>CAIQUE SAMPAIO DE ARAUJO</v>
          </cell>
          <cell r="D674">
            <v>1797</v>
          </cell>
          <cell r="E674" t="str">
            <v>ANA SOFIA CYSNEIROS MARCAL</v>
          </cell>
          <cell r="F674" t="str">
            <v>Estagiario</v>
          </cell>
          <cell r="G674" t="str">
            <v>Estagiário</v>
          </cell>
          <cell r="H674">
            <v>0</v>
          </cell>
          <cell r="I674" t="str">
            <v/>
          </cell>
          <cell r="J674">
            <v>45355</v>
          </cell>
          <cell r="K674">
            <v>45887</v>
          </cell>
          <cell r="L674">
            <v>45901</v>
          </cell>
          <cell r="M674">
            <v>46387</v>
          </cell>
          <cell r="N674" t="str">
            <v>T</v>
          </cell>
          <cell r="O674" t="str">
            <v>ARLINDO BRAGA DE SOUSA NETO</v>
          </cell>
          <cell r="P674"/>
        </row>
        <row r="675">
          <cell r="B675">
            <v>1502</v>
          </cell>
          <cell r="C675" t="str">
            <v>LUCAS ARAGAO ALVES DA COSTA</v>
          </cell>
          <cell r="D675">
            <v>1797</v>
          </cell>
          <cell r="E675" t="str">
            <v>ANA SOFIA CYSNEIROS MARCAL</v>
          </cell>
          <cell r="F675" t="str">
            <v>Estagiario</v>
          </cell>
          <cell r="G675" t="str">
            <v>Estagiário</v>
          </cell>
          <cell r="H675">
            <v>0</v>
          </cell>
          <cell r="I675" t="str">
            <v/>
          </cell>
          <cell r="J675">
            <v>45371</v>
          </cell>
          <cell r="K675">
            <v>45838</v>
          </cell>
          <cell r="L675">
            <v>45839</v>
          </cell>
          <cell r="M675">
            <v>46387</v>
          </cell>
          <cell r="N675" t="str">
            <v>T</v>
          </cell>
          <cell r="O675" t="str">
            <v>JOAO LUIZ MESQUITA UCHOA</v>
          </cell>
          <cell r="P675"/>
        </row>
        <row r="676">
          <cell r="B676">
            <v>1503</v>
          </cell>
          <cell r="C676" t="str">
            <v>LAISSA MARIA GAMA SILVA</v>
          </cell>
          <cell r="D676">
            <v>1503</v>
          </cell>
          <cell r="E676" t="str">
            <v>VICTORIA DAMASCENO MATOS</v>
          </cell>
          <cell r="F676" t="str">
            <v>Estagiario</v>
          </cell>
          <cell r="G676" t="str">
            <v>Estagiário</v>
          </cell>
          <cell r="H676">
            <v>0</v>
          </cell>
          <cell r="I676" t="str">
            <v/>
          </cell>
          <cell r="J676">
            <v>45390</v>
          </cell>
          <cell r="K676" t="str">
            <v/>
          </cell>
          <cell r="L676" t="str">
            <v/>
          </cell>
          <cell r="M676" t="str">
            <v/>
          </cell>
          <cell r="N676">
            <v>0</v>
          </cell>
          <cell r="O676" t="str">
            <v>WAGNER SOLANO PANTOJA CHAGAS</v>
          </cell>
          <cell r="P676"/>
        </row>
        <row r="677">
          <cell r="B677">
            <v>1504</v>
          </cell>
          <cell r="C677" t="str">
            <v>THALITA FEITOSA INACIO DA CRUZ</v>
          </cell>
          <cell r="D677">
            <v>1503</v>
          </cell>
          <cell r="E677" t="str">
            <v>ALBERT SCHILLING GOMES</v>
          </cell>
          <cell r="F677" t="str">
            <v>Estagiario</v>
          </cell>
          <cell r="G677" t="str">
            <v>Estagiário</v>
          </cell>
          <cell r="H677">
            <v>0</v>
          </cell>
          <cell r="I677" t="str">
            <v/>
          </cell>
          <cell r="J677">
            <v>45404</v>
          </cell>
          <cell r="K677" t="str">
            <v/>
          </cell>
          <cell r="L677" t="str">
            <v/>
          </cell>
          <cell r="M677" t="str">
            <v/>
          </cell>
          <cell r="N677">
            <v>0</v>
          </cell>
          <cell r="O677" t="str">
            <v>GISELE APARECIDA CHAVES ANTENOR</v>
          </cell>
          <cell r="P677"/>
        </row>
        <row r="678">
          <cell r="B678">
            <v>1505</v>
          </cell>
          <cell r="C678" t="str">
            <v>ANDRE VIDAL ALMEIDA</v>
          </cell>
          <cell r="D678">
            <v>1503</v>
          </cell>
          <cell r="E678" t="str">
            <v>ROMILDO FERREIRA LIMA JUNIOR</v>
          </cell>
          <cell r="F678" t="str">
            <v>Estagiario</v>
          </cell>
          <cell r="G678" t="str">
            <v>Estagiário</v>
          </cell>
          <cell r="H678">
            <v>0</v>
          </cell>
          <cell r="I678" t="str">
            <v/>
          </cell>
          <cell r="J678">
            <v>45474</v>
          </cell>
          <cell r="K678">
            <v>45912</v>
          </cell>
          <cell r="L678">
            <v>45931</v>
          </cell>
          <cell r="M678">
            <v>46387</v>
          </cell>
          <cell r="N678" t="str">
            <v>T</v>
          </cell>
          <cell r="O678" t="str">
            <v>BYANCA PINHEIRO AUGUSTO</v>
          </cell>
          <cell r="P678"/>
        </row>
        <row r="679">
          <cell r="B679">
            <v>1506</v>
          </cell>
          <cell r="C679" t="str">
            <v>GUILHERME DE BERNARDI SANTOS</v>
          </cell>
          <cell r="D679">
            <v>1797</v>
          </cell>
          <cell r="E679" t="str">
            <v>ROMILDO FERREIRA LIMA JUNIOR</v>
          </cell>
          <cell r="F679" t="str">
            <v>Estagiario</v>
          </cell>
          <cell r="G679" t="str">
            <v>Estagiário</v>
          </cell>
          <cell r="H679">
            <v>0</v>
          </cell>
          <cell r="I679" t="str">
            <v/>
          </cell>
          <cell r="J679">
            <v>45474</v>
          </cell>
          <cell r="K679">
            <v>45779</v>
          </cell>
          <cell r="L679">
            <v>45809</v>
          </cell>
          <cell r="M679">
            <v>46387</v>
          </cell>
          <cell r="N679" t="str">
            <v>T</v>
          </cell>
          <cell r="O679" t="str">
            <v>ALEX RANDERSON CAVALCANTI PORTELA</v>
          </cell>
          <cell r="P679"/>
        </row>
        <row r="680">
          <cell r="B680">
            <v>1507</v>
          </cell>
          <cell r="C680" t="str">
            <v>MARIA BETANIA DE PAIVA NUNES</v>
          </cell>
          <cell r="D680">
            <v>1430</v>
          </cell>
          <cell r="E680" t="str">
            <v>ROMILDO FERREIRA LIMA JUNIOR</v>
          </cell>
          <cell r="F680" t="str">
            <v>Estagiario</v>
          </cell>
          <cell r="G680" t="str">
            <v>Estagiário</v>
          </cell>
          <cell r="H680">
            <v>0</v>
          </cell>
          <cell r="I680" t="str">
            <v/>
          </cell>
          <cell r="J680">
            <v>45481</v>
          </cell>
          <cell r="K680">
            <v>45691</v>
          </cell>
          <cell r="L680">
            <v>45717</v>
          </cell>
          <cell r="M680">
            <v>46387</v>
          </cell>
          <cell r="N680" t="str">
            <v>T</v>
          </cell>
          <cell r="O680" t="str">
            <v>GERSON VIEIRA ALBUQUERQUE NETO</v>
          </cell>
          <cell r="P680"/>
        </row>
        <row r="681">
          <cell r="B681">
            <v>1508</v>
          </cell>
          <cell r="C681" t="str">
            <v>ALLAN MESSIAS DE SOUSA COELHO</v>
          </cell>
          <cell r="D681">
            <v>1503</v>
          </cell>
          <cell r="E681" t="str">
            <v>GABRIELA TELLES DE SOUZA</v>
          </cell>
          <cell r="F681" t="str">
            <v>Estagiario</v>
          </cell>
          <cell r="G681" t="str">
            <v>Estagiário</v>
          </cell>
          <cell r="H681">
            <v>0</v>
          </cell>
          <cell r="I681" t="str">
            <v/>
          </cell>
          <cell r="J681">
            <v>45481</v>
          </cell>
          <cell r="K681" t="str">
            <v/>
          </cell>
          <cell r="L681" t="str">
            <v/>
          </cell>
          <cell r="M681" t="str">
            <v/>
          </cell>
          <cell r="N681">
            <v>0</v>
          </cell>
          <cell r="O681" t="str">
            <v>ANTONIO VINICIUS GOMES DE LIMA</v>
          </cell>
          <cell r="P681"/>
        </row>
        <row r="682">
          <cell r="B682">
            <v>1509</v>
          </cell>
          <cell r="C682" t="str">
            <v>GUSTAVO FERREIRA REINALDO</v>
          </cell>
          <cell r="D682">
            <v>1797</v>
          </cell>
          <cell r="E682" t="str">
            <v>ROMILDO FERREIRA LIMA JUNIOR</v>
          </cell>
          <cell r="F682" t="str">
            <v>Estagiario</v>
          </cell>
          <cell r="G682" t="str">
            <v>Estagiário</v>
          </cell>
          <cell r="H682">
            <v>0</v>
          </cell>
          <cell r="I682" t="str">
            <v/>
          </cell>
          <cell r="J682">
            <v>45481</v>
          </cell>
          <cell r="K682">
            <v>45758</v>
          </cell>
          <cell r="L682">
            <v>45778</v>
          </cell>
          <cell r="M682">
            <v>46387</v>
          </cell>
          <cell r="N682" t="str">
            <v>T</v>
          </cell>
          <cell r="O682" t="str">
            <v>BRUNO SABOIA ARAGAO</v>
          </cell>
          <cell r="P682"/>
        </row>
        <row r="683">
          <cell r="B683">
            <v>1510</v>
          </cell>
          <cell r="C683" t="str">
            <v>JOAO VITOR SOUZA CAMPOS</v>
          </cell>
          <cell r="D683">
            <v>1710</v>
          </cell>
          <cell r="E683" t="str">
            <v>LUIZ ALVES DE LIMA NETO</v>
          </cell>
          <cell r="F683" t="str">
            <v>Estagiario</v>
          </cell>
          <cell r="G683" t="str">
            <v>Estagiário</v>
          </cell>
          <cell r="H683">
            <v>0</v>
          </cell>
          <cell r="I683" t="str">
            <v/>
          </cell>
          <cell r="J683">
            <v>45481</v>
          </cell>
          <cell r="K683">
            <v>45664</v>
          </cell>
          <cell r="L683">
            <v>45689</v>
          </cell>
          <cell r="M683">
            <v>46387</v>
          </cell>
          <cell r="N683" t="str">
            <v>T</v>
          </cell>
          <cell r="O683" t="str">
            <v>DEBORA CARREIRO ALVES</v>
          </cell>
          <cell r="P683"/>
        </row>
        <row r="684">
          <cell r="B684">
            <v>1511</v>
          </cell>
          <cell r="C684" t="str">
            <v>SARAH PRISCILA GOMES DE ALMEIDA</v>
          </cell>
          <cell r="D684">
            <v>1710</v>
          </cell>
          <cell r="E684" t="str">
            <v>LUIZ ALVES DE LIMA NETO</v>
          </cell>
          <cell r="F684" t="str">
            <v>Estagiario</v>
          </cell>
          <cell r="G684" t="str">
            <v>Estagiário</v>
          </cell>
          <cell r="H684">
            <v>0</v>
          </cell>
          <cell r="I684" t="str">
            <v/>
          </cell>
          <cell r="J684">
            <v>45488</v>
          </cell>
          <cell r="K684">
            <v>45646</v>
          </cell>
          <cell r="L684">
            <v>45658</v>
          </cell>
          <cell r="M684">
            <v>46387</v>
          </cell>
          <cell r="N684" t="str">
            <v>T</v>
          </cell>
          <cell r="O684" t="str">
            <v>BRUNA DE SOUSA FELIX</v>
          </cell>
          <cell r="P684"/>
        </row>
        <row r="685">
          <cell r="B685">
            <v>1512</v>
          </cell>
          <cell r="C685" t="str">
            <v>NATANAEL DOS SANTOS LINO</v>
          </cell>
          <cell r="D685">
            <v>1710</v>
          </cell>
          <cell r="E685" t="str">
            <v>ROMILDO FERREIRA LIMA JUNIOR</v>
          </cell>
          <cell r="F685" t="str">
            <v>Estagiario</v>
          </cell>
          <cell r="G685" t="str">
            <v>Estagiário</v>
          </cell>
          <cell r="H685">
            <v>0</v>
          </cell>
          <cell r="I685" t="str">
            <v/>
          </cell>
          <cell r="J685">
            <v>45488</v>
          </cell>
          <cell r="K685">
            <v>45664</v>
          </cell>
          <cell r="L685">
            <v>45689</v>
          </cell>
          <cell r="M685">
            <v>46387</v>
          </cell>
          <cell r="N685" t="str">
            <v>T</v>
          </cell>
          <cell r="O685" t="str">
            <v>CLARISSE IASMIN ALVES DE LIMA</v>
          </cell>
          <cell r="P685"/>
        </row>
        <row r="686">
          <cell r="B686">
            <v>1513</v>
          </cell>
          <cell r="C686" t="str">
            <v>CLEO GOMES DA ROCHA SANTOS</v>
          </cell>
          <cell r="D686">
            <v>1503</v>
          </cell>
          <cell r="E686" t="str">
            <v>CARLOS HENRYQUE POMPEU GOMES</v>
          </cell>
          <cell r="F686" t="str">
            <v>Estagiario</v>
          </cell>
          <cell r="G686" t="str">
            <v>Estagiário</v>
          </cell>
          <cell r="H686">
            <v>0</v>
          </cell>
          <cell r="I686" t="str">
            <v/>
          </cell>
          <cell r="J686">
            <v>45488</v>
          </cell>
          <cell r="K686">
            <v>45870</v>
          </cell>
          <cell r="L686">
            <v>45901</v>
          </cell>
          <cell r="M686">
            <v>46387</v>
          </cell>
          <cell r="N686" t="str">
            <v>T</v>
          </cell>
          <cell r="O686" t="str">
            <v>ELIABE DE ABREU SANTOS</v>
          </cell>
          <cell r="P686"/>
        </row>
        <row r="687">
          <cell r="B687">
            <v>1514</v>
          </cell>
          <cell r="C687" t="str">
            <v>MARESSA STEPHANIE OVIDIO ALVES</v>
          </cell>
          <cell r="D687">
            <v>1710</v>
          </cell>
          <cell r="E687" t="str">
            <v>EMANUELLE NOGUEIRA JUCA</v>
          </cell>
          <cell r="F687" t="str">
            <v>Estagiario</v>
          </cell>
          <cell r="G687" t="str">
            <v>Estagiário</v>
          </cell>
          <cell r="H687">
            <v>0</v>
          </cell>
          <cell r="I687" t="str">
            <v/>
          </cell>
          <cell r="J687">
            <v>45495</v>
          </cell>
          <cell r="K687">
            <v>45632</v>
          </cell>
          <cell r="L687">
            <v>45658</v>
          </cell>
          <cell r="M687">
            <v>46387</v>
          </cell>
          <cell r="N687" t="str">
            <v>T</v>
          </cell>
          <cell r="O687" t="str">
            <v>MANOEL FABIO MARQUES DE SOUZA</v>
          </cell>
          <cell r="P687"/>
        </row>
        <row r="688">
          <cell r="B688">
            <v>1515</v>
          </cell>
          <cell r="C688" t="str">
            <v>ALANA ALVES MAIA</v>
          </cell>
          <cell r="D688">
            <v>1430</v>
          </cell>
          <cell r="E688" t="str">
            <v>EMANUELLE NOGUEIRA JUCA</v>
          </cell>
          <cell r="F688" t="str">
            <v>Estagiario</v>
          </cell>
          <cell r="G688" t="str">
            <v>Estagiário</v>
          </cell>
          <cell r="H688">
            <v>0</v>
          </cell>
          <cell r="I688" t="str">
            <v/>
          </cell>
          <cell r="J688">
            <v>45495</v>
          </cell>
          <cell r="K688">
            <v>45678</v>
          </cell>
          <cell r="L688">
            <v>45689</v>
          </cell>
          <cell r="M688">
            <v>46387</v>
          </cell>
          <cell r="N688" t="str">
            <v>T</v>
          </cell>
          <cell r="O688" t="str">
            <v>FRANCISCO JOSE ALMEIDA JUNIOR</v>
          </cell>
          <cell r="P688"/>
        </row>
        <row r="689">
          <cell r="B689">
            <v>1516</v>
          </cell>
          <cell r="C689" t="str">
            <v>GIOVANE JOSE DA SILVA SOUZA</v>
          </cell>
          <cell r="D689">
            <v>1710</v>
          </cell>
          <cell r="E689" t="str">
            <v>ROMILDO FERREIRA LIMA JUNIOR</v>
          </cell>
          <cell r="F689" t="str">
            <v>Estagiario</v>
          </cell>
          <cell r="G689" t="str">
            <v>Estagiário</v>
          </cell>
          <cell r="H689">
            <v>0</v>
          </cell>
          <cell r="I689" t="str">
            <v/>
          </cell>
          <cell r="J689">
            <v>45495</v>
          </cell>
          <cell r="K689">
            <v>45695</v>
          </cell>
          <cell r="L689">
            <v>45717</v>
          </cell>
          <cell r="M689">
            <v>46387</v>
          </cell>
          <cell r="N689" t="str">
            <v>T</v>
          </cell>
          <cell r="O689" t="str">
            <v>RICARDO PAIVA GARCIA</v>
          </cell>
          <cell r="P689"/>
        </row>
        <row r="690">
          <cell r="B690">
            <v>1517</v>
          </cell>
          <cell r="C690" t="str">
            <v>YASMIM OSORIO ADELINO RODRIGUES</v>
          </cell>
          <cell r="D690">
            <v>1797</v>
          </cell>
          <cell r="E690" t="str">
            <v>ANA SOFIA CYSNEIROS MARCAL</v>
          </cell>
          <cell r="F690" t="str">
            <v>Estagiario</v>
          </cell>
          <cell r="G690" t="str">
            <v>Estagiário</v>
          </cell>
          <cell r="H690">
            <v>0</v>
          </cell>
          <cell r="I690" t="str">
            <v/>
          </cell>
          <cell r="J690">
            <v>45495</v>
          </cell>
          <cell r="K690">
            <v>45947</v>
          </cell>
          <cell r="L690">
            <v>45962</v>
          </cell>
          <cell r="M690">
            <v>46387</v>
          </cell>
          <cell r="N690" t="str">
            <v>T</v>
          </cell>
          <cell r="O690" t="str">
            <v>MARCELA DE MOURA ANDRADE SILVA</v>
          </cell>
          <cell r="P690"/>
        </row>
        <row r="691">
          <cell r="B691">
            <v>1518</v>
          </cell>
          <cell r="C691" t="str">
            <v>JULIO CESAR DA SILVA RODRIGUES</v>
          </cell>
          <cell r="D691">
            <v>1710</v>
          </cell>
          <cell r="E691" t="str">
            <v>ROMILDO FERREIRA LIMA JUNIOR</v>
          </cell>
          <cell r="F691" t="str">
            <v>Estagiario</v>
          </cell>
          <cell r="G691" t="str">
            <v>Estagiário</v>
          </cell>
          <cell r="H691">
            <v>0</v>
          </cell>
          <cell r="I691" t="str">
            <v/>
          </cell>
          <cell r="J691">
            <v>45495</v>
          </cell>
          <cell r="K691">
            <v>45671</v>
          </cell>
          <cell r="L691">
            <v>45689</v>
          </cell>
          <cell r="M691">
            <v>46387</v>
          </cell>
          <cell r="N691" t="str">
            <v>T</v>
          </cell>
          <cell r="O691" t="str">
            <v>GERSON VIEIRA ALBUQUERQUE NETO</v>
          </cell>
          <cell r="P691"/>
        </row>
        <row r="692">
          <cell r="B692">
            <v>1519</v>
          </cell>
          <cell r="C692" t="str">
            <v>MARIANA RANGEL DE CASTRO</v>
          </cell>
          <cell r="D692">
            <v>1503</v>
          </cell>
          <cell r="E692" t="str">
            <v>EMANUELLE NOGUEIRA JUCA</v>
          </cell>
          <cell r="F692" t="str">
            <v>Estagiario</v>
          </cell>
          <cell r="G692" t="str">
            <v>Estagiário</v>
          </cell>
          <cell r="H692">
            <v>0</v>
          </cell>
          <cell r="I692" t="str">
            <v/>
          </cell>
          <cell r="J692">
            <v>45509</v>
          </cell>
          <cell r="K692">
            <v>45859</v>
          </cell>
          <cell r="L692">
            <v>45870</v>
          </cell>
          <cell r="M692">
            <v>46387</v>
          </cell>
          <cell r="N692" t="str">
            <v>T</v>
          </cell>
          <cell r="O692" t="str">
            <v>MANOEL FABIO MARQUES DE SOUZA</v>
          </cell>
          <cell r="P692"/>
        </row>
        <row r="693">
          <cell r="B693">
            <v>1520</v>
          </cell>
          <cell r="C693" t="str">
            <v>MARIA DALILA DE SOUSA AMANCIO</v>
          </cell>
          <cell r="D693">
            <v>1251</v>
          </cell>
          <cell r="E693" t="str">
            <v>GABRIELA TELLES DE SOUZA</v>
          </cell>
          <cell r="F693" t="str">
            <v>Estagiario</v>
          </cell>
          <cell r="G693" t="str">
            <v>Estagiário</v>
          </cell>
          <cell r="H693">
            <v>0</v>
          </cell>
          <cell r="I693" t="str">
            <v/>
          </cell>
          <cell r="J693">
            <v>45523</v>
          </cell>
          <cell r="K693">
            <v>45863</v>
          </cell>
          <cell r="L693">
            <v>45870</v>
          </cell>
          <cell r="M693">
            <v>46387</v>
          </cell>
          <cell r="N693" t="str">
            <v>T</v>
          </cell>
          <cell r="O693" t="str">
            <v>ANTONIO VINICIUS GOMES DE LIMA</v>
          </cell>
          <cell r="P693"/>
        </row>
        <row r="694">
          <cell r="B694">
            <v>1521</v>
          </cell>
          <cell r="C694" t="str">
            <v>YARA LETICIA DE ALMEIDA</v>
          </cell>
          <cell r="D694">
            <v>1503</v>
          </cell>
          <cell r="E694" t="str">
            <v>GABRIELA TELLES DE SOUZA</v>
          </cell>
          <cell r="F694" t="str">
            <v>Estagiario</v>
          </cell>
          <cell r="G694" t="str">
            <v>Estagiário</v>
          </cell>
          <cell r="H694">
            <v>0</v>
          </cell>
          <cell r="I694" t="str">
            <v/>
          </cell>
          <cell r="J694">
            <v>45537</v>
          </cell>
          <cell r="K694">
            <v>45901</v>
          </cell>
          <cell r="L694">
            <v>45931</v>
          </cell>
          <cell r="M694">
            <v>46387</v>
          </cell>
          <cell r="N694" t="str">
            <v>T</v>
          </cell>
          <cell r="O694" t="str">
            <v>ANTONIO VINICIUS GOMES DE LIMA</v>
          </cell>
          <cell r="P694"/>
        </row>
        <row r="695">
          <cell r="B695">
            <v>1522</v>
          </cell>
          <cell r="C695" t="str">
            <v>HENRY CABRAL AZEVEDO</v>
          </cell>
          <cell r="D695">
            <v>950</v>
          </cell>
          <cell r="E695" t="str">
            <v>LUIZ ALVES DE LIMA NETO</v>
          </cell>
          <cell r="F695" t="str">
            <v>Estagiario</v>
          </cell>
          <cell r="G695" t="str">
            <v>Estagiário</v>
          </cell>
          <cell r="H695">
            <v>0</v>
          </cell>
          <cell r="I695" t="str">
            <v/>
          </cell>
          <cell r="J695">
            <v>45558</v>
          </cell>
          <cell r="K695">
            <v>45597</v>
          </cell>
          <cell r="L695">
            <v>45627</v>
          </cell>
          <cell r="M695">
            <v>46387</v>
          </cell>
          <cell r="N695" t="str">
            <v>T</v>
          </cell>
          <cell r="O695" t="str">
            <v>ELIABE DE ABREU SANTOS</v>
          </cell>
          <cell r="P695"/>
        </row>
        <row r="696">
          <cell r="B696">
            <v>1523</v>
          </cell>
          <cell r="C696" t="str">
            <v>ALANIS OLIVEIRA SANTOS</v>
          </cell>
          <cell r="D696">
            <v>1797</v>
          </cell>
          <cell r="E696" t="str">
            <v>CARLOS HENRYQUE POMPEU GOMES</v>
          </cell>
          <cell r="F696" t="str">
            <v>Estagiario</v>
          </cell>
          <cell r="G696" t="str">
            <v>Estagiário</v>
          </cell>
          <cell r="H696">
            <v>0</v>
          </cell>
          <cell r="I696" t="str">
            <v/>
          </cell>
          <cell r="J696">
            <v>45558</v>
          </cell>
          <cell r="K696">
            <v>45922</v>
          </cell>
          <cell r="L696">
            <v>45931</v>
          </cell>
          <cell r="M696">
            <v>46387</v>
          </cell>
          <cell r="N696" t="str">
            <v>T</v>
          </cell>
          <cell r="O696" t="str">
            <v>ELIABE DE ABREU SANTOS</v>
          </cell>
          <cell r="P696"/>
        </row>
        <row r="697">
          <cell r="B697">
            <v>1524</v>
          </cell>
          <cell r="C697" t="str">
            <v>BARBARA COSTA PEREIRA ARRUDA</v>
          </cell>
          <cell r="D697">
            <v>950</v>
          </cell>
          <cell r="E697" t="str">
            <v>LUIZ ALVES DE LIMA NETO</v>
          </cell>
          <cell r="F697" t="str">
            <v>Estagiario</v>
          </cell>
          <cell r="G697" t="str">
            <v>Estagiário</v>
          </cell>
          <cell r="H697">
            <v>0</v>
          </cell>
          <cell r="I697" t="str">
            <v/>
          </cell>
          <cell r="J697">
            <v>45558</v>
          </cell>
          <cell r="K697">
            <v>45632</v>
          </cell>
          <cell r="L697">
            <v>45658</v>
          </cell>
          <cell r="M697">
            <v>46387</v>
          </cell>
          <cell r="N697" t="str">
            <v>T</v>
          </cell>
          <cell r="O697" t="str">
            <v>ELIABE DE ABREU SANTOS</v>
          </cell>
          <cell r="P697"/>
        </row>
        <row r="698">
          <cell r="B698">
            <v>1525</v>
          </cell>
          <cell r="C698" t="str">
            <v>GABRIEL BEZERRA VIEIRA LIMA</v>
          </cell>
          <cell r="D698">
            <v>950</v>
          </cell>
          <cell r="E698" t="str">
            <v>LUIZ ALVES DE LIMA NETO</v>
          </cell>
          <cell r="F698" t="str">
            <v>Estagiario</v>
          </cell>
          <cell r="G698" t="str">
            <v>Estagiário</v>
          </cell>
          <cell r="H698">
            <v>0</v>
          </cell>
          <cell r="I698" t="str">
            <v/>
          </cell>
          <cell r="J698">
            <v>45558</v>
          </cell>
          <cell r="K698">
            <v>45737</v>
          </cell>
          <cell r="L698">
            <v>45748</v>
          </cell>
          <cell r="M698">
            <v>46387</v>
          </cell>
          <cell r="N698" t="str">
            <v>T</v>
          </cell>
          <cell r="O698" t="str">
            <v>ELIABE DE ABREU SANTOS</v>
          </cell>
          <cell r="P698"/>
        </row>
        <row r="699">
          <cell r="B699">
            <v>1526</v>
          </cell>
          <cell r="C699" t="str">
            <v>GUSTAVO CARVALHO ALVES DOS SANTOS</v>
          </cell>
          <cell r="D699">
            <v>1140</v>
          </cell>
          <cell r="E699" t="str">
            <v>LUIZ ALVES DE LIMA NETO</v>
          </cell>
          <cell r="F699" t="str">
            <v>Estagiario</v>
          </cell>
          <cell r="G699" t="str">
            <v>Estagiário</v>
          </cell>
          <cell r="H699">
            <v>0</v>
          </cell>
          <cell r="I699" t="str">
            <v/>
          </cell>
          <cell r="J699">
            <v>45558</v>
          </cell>
          <cell r="K699">
            <v>45580</v>
          </cell>
          <cell r="L699">
            <v>45597</v>
          </cell>
          <cell r="M699">
            <v>46387</v>
          </cell>
          <cell r="N699" t="str">
            <v>T</v>
          </cell>
          <cell r="O699" t="str">
            <v>ELIABE DE ABREU SANTOS</v>
          </cell>
          <cell r="P699"/>
        </row>
        <row r="700">
          <cell r="B700">
            <v>1527</v>
          </cell>
          <cell r="C700" t="str">
            <v>GABRIEL MARTINS DELFES</v>
          </cell>
          <cell r="D700">
            <v>1797</v>
          </cell>
          <cell r="E700" t="str">
            <v>CARLOS HENRYQUE POMPEU GOMES</v>
          </cell>
          <cell r="F700" t="str">
            <v>Estagiario</v>
          </cell>
          <cell r="G700" t="str">
            <v>Estagiário</v>
          </cell>
          <cell r="H700">
            <v>0</v>
          </cell>
          <cell r="I700" t="str">
            <v/>
          </cell>
          <cell r="J700">
            <v>45566</v>
          </cell>
          <cell r="K700">
            <v>45930</v>
          </cell>
          <cell r="L700">
            <v>45931</v>
          </cell>
          <cell r="M700">
            <v>46387</v>
          </cell>
          <cell r="N700" t="str">
            <v>T</v>
          </cell>
          <cell r="O700" t="str">
            <v>ELIABE DE ABREU SANTOS</v>
          </cell>
          <cell r="P700"/>
        </row>
        <row r="701">
          <cell r="B701">
            <v>1528</v>
          </cell>
          <cell r="C701" t="str">
            <v>DAVI DOS SANTOS GOMES</v>
          </cell>
          <cell r="D701">
            <v>1503</v>
          </cell>
          <cell r="E701" t="str">
            <v>GABRIELA TELLES DE SOUZA</v>
          </cell>
          <cell r="F701" t="str">
            <v>Estagiario</v>
          </cell>
          <cell r="G701" t="str">
            <v>Estagiário</v>
          </cell>
          <cell r="H701">
            <v>0</v>
          </cell>
          <cell r="I701" t="str">
            <v/>
          </cell>
          <cell r="J701">
            <v>45566</v>
          </cell>
          <cell r="K701" t="str">
            <v/>
          </cell>
          <cell r="L701" t="str">
            <v/>
          </cell>
          <cell r="M701" t="str">
            <v/>
          </cell>
          <cell r="N701">
            <v>0</v>
          </cell>
          <cell r="O701" t="str">
            <v>EDERSON DA MOTA RAMOS</v>
          </cell>
          <cell r="P701"/>
        </row>
        <row r="702">
          <cell r="B702">
            <v>1529</v>
          </cell>
          <cell r="C702" t="str">
            <v>HELOISA HELENA FONSECA CATIVO</v>
          </cell>
          <cell r="D702">
            <v>1503</v>
          </cell>
          <cell r="E702" t="str">
            <v>ALBERT SCHILLING GOMES</v>
          </cell>
          <cell r="F702" t="str">
            <v>Estagiario</v>
          </cell>
          <cell r="G702" t="str">
            <v>Estagiário</v>
          </cell>
          <cell r="H702">
            <v>0</v>
          </cell>
          <cell r="I702" t="str">
            <v/>
          </cell>
          <cell r="J702">
            <v>45579</v>
          </cell>
          <cell r="K702">
            <v>45931</v>
          </cell>
          <cell r="L702">
            <v>45962</v>
          </cell>
          <cell r="M702">
            <v>46387</v>
          </cell>
          <cell r="N702" t="str">
            <v>T</v>
          </cell>
          <cell r="O702" t="str">
            <v>GLAUBER QUEIROZ DE OLIVEIRA</v>
          </cell>
          <cell r="P702"/>
        </row>
        <row r="703">
          <cell r="B703">
            <v>1530</v>
          </cell>
          <cell r="C703" t="str">
            <v>TIAGO TOME LIMA</v>
          </cell>
          <cell r="D703">
            <v>1797</v>
          </cell>
          <cell r="E703" t="str">
            <v>LUIZ ALVES DE LIMA NETO</v>
          </cell>
          <cell r="F703" t="str">
            <v>Estagiario</v>
          </cell>
          <cell r="G703" t="str">
            <v>Estagiário</v>
          </cell>
          <cell r="H703">
            <v>0</v>
          </cell>
          <cell r="I703" t="str">
            <v/>
          </cell>
          <cell r="J703">
            <v>45579</v>
          </cell>
          <cell r="K703">
            <v>45758</v>
          </cell>
          <cell r="L703">
            <v>45778</v>
          </cell>
          <cell r="M703">
            <v>46387</v>
          </cell>
          <cell r="N703" t="str">
            <v>T</v>
          </cell>
          <cell r="O703" t="str">
            <v>DEBORA CARREIRO ALVES</v>
          </cell>
          <cell r="P703"/>
        </row>
        <row r="704">
          <cell r="B704">
            <v>1531</v>
          </cell>
          <cell r="C704" t="str">
            <v>ERNANDES SILVA DA COSTA LUIZ</v>
          </cell>
          <cell r="D704">
            <v>1797</v>
          </cell>
          <cell r="E704" t="str">
            <v>ANA SOFIA CYSNEIROS MARCAL</v>
          </cell>
          <cell r="F704" t="str">
            <v>Estagiario</v>
          </cell>
          <cell r="G704" t="str">
            <v>Estagiário</v>
          </cell>
          <cell r="H704">
            <v>0</v>
          </cell>
          <cell r="I704" t="str">
            <v/>
          </cell>
          <cell r="J704">
            <v>45579</v>
          </cell>
          <cell r="K704">
            <v>45828</v>
          </cell>
          <cell r="L704">
            <v>45839</v>
          </cell>
          <cell r="M704">
            <v>46387</v>
          </cell>
          <cell r="N704" t="str">
            <v>T</v>
          </cell>
          <cell r="O704" t="str">
            <v>EDELVANIA RODRIGUES MATOSO</v>
          </cell>
          <cell r="P704"/>
        </row>
        <row r="705">
          <cell r="B705">
            <v>1532</v>
          </cell>
          <cell r="C705" t="str">
            <v>MARCIA MARTINS LEITE DE SOUSA</v>
          </cell>
          <cell r="D705">
            <v>1503</v>
          </cell>
          <cell r="E705" t="str">
            <v>LUIZ ALVES DE LIMA NETO</v>
          </cell>
          <cell r="F705" t="str">
            <v>Estagiario</v>
          </cell>
          <cell r="G705" t="str">
            <v>Estagiário</v>
          </cell>
          <cell r="H705">
            <v>0</v>
          </cell>
          <cell r="I705" t="str">
            <v/>
          </cell>
          <cell r="J705">
            <v>45579</v>
          </cell>
          <cell r="K705" t="str">
            <v/>
          </cell>
          <cell r="L705" t="str">
            <v/>
          </cell>
          <cell r="M705" t="str">
            <v/>
          </cell>
          <cell r="N705">
            <v>0</v>
          </cell>
          <cell r="O705" t="str">
            <v>ANTONIO ALEX MONTEIRO DE SOUSA</v>
          </cell>
          <cell r="P705"/>
        </row>
        <row r="706">
          <cell r="B706">
            <v>1533</v>
          </cell>
          <cell r="C706" t="str">
            <v>DIRCEU DOS SANTOS LIMA JUNIOR</v>
          </cell>
          <cell r="D706">
            <v>1503</v>
          </cell>
          <cell r="E706" t="str">
            <v>EMANUELLE NOGUEIRA JUCA</v>
          </cell>
          <cell r="F706" t="str">
            <v>Estagiario</v>
          </cell>
          <cell r="G706" t="str">
            <v>Estagiário</v>
          </cell>
          <cell r="H706">
            <v>0</v>
          </cell>
          <cell r="I706" t="str">
            <v/>
          </cell>
          <cell r="J706">
            <v>45579</v>
          </cell>
          <cell r="K706">
            <v>45933</v>
          </cell>
          <cell r="L706">
            <v>45962</v>
          </cell>
          <cell r="M706">
            <v>46387</v>
          </cell>
          <cell r="N706" t="str">
            <v>T</v>
          </cell>
          <cell r="O706" t="str">
            <v>LUZIA LUCELIA SARAIVA RIBEIRO</v>
          </cell>
          <cell r="P706"/>
        </row>
        <row r="707">
          <cell r="B707">
            <v>1534</v>
          </cell>
          <cell r="C707" t="str">
            <v>LETICIA ALVES DO CARMO</v>
          </cell>
          <cell r="D707">
            <v>1503</v>
          </cell>
          <cell r="E707" t="str">
            <v>VICTORIA DAMASCENO MATOS</v>
          </cell>
          <cell r="F707" t="str">
            <v>Estagiario</v>
          </cell>
          <cell r="G707" t="str">
            <v>Estagiário</v>
          </cell>
          <cell r="H707">
            <v>0</v>
          </cell>
          <cell r="I707" t="str">
            <v/>
          </cell>
          <cell r="J707">
            <v>45586</v>
          </cell>
          <cell r="K707">
            <v>45764</v>
          </cell>
          <cell r="L707">
            <v>45778</v>
          </cell>
          <cell r="M707">
            <v>46387</v>
          </cell>
          <cell r="N707" t="str">
            <v>T</v>
          </cell>
          <cell r="O707" t="str">
            <v>WAGNER SOLANO PANTOJA CHAGAS</v>
          </cell>
          <cell r="P707"/>
        </row>
        <row r="708">
          <cell r="B708">
            <v>1535</v>
          </cell>
          <cell r="C708" t="str">
            <v>ISABELLE DE OLIVEIRA REINBOLD</v>
          </cell>
          <cell r="D708">
            <v>1503</v>
          </cell>
          <cell r="E708" t="str">
            <v>ROMILDO FERREIRA LIMA JUNIOR</v>
          </cell>
          <cell r="F708" t="str">
            <v>Estagiario</v>
          </cell>
          <cell r="G708" t="str">
            <v>Estagiário</v>
          </cell>
          <cell r="H708">
            <v>0</v>
          </cell>
          <cell r="I708" t="str">
            <v/>
          </cell>
          <cell r="J708">
            <v>45586</v>
          </cell>
          <cell r="K708">
            <v>45950</v>
          </cell>
          <cell r="L708">
            <v>45962</v>
          </cell>
          <cell r="M708">
            <v>46387</v>
          </cell>
          <cell r="N708" t="str">
            <v>T</v>
          </cell>
          <cell r="O708" t="str">
            <v>MARIANA RODRIGUES DA SILVA</v>
          </cell>
          <cell r="P708"/>
        </row>
        <row r="709">
          <cell r="B709">
            <v>1536</v>
          </cell>
          <cell r="C709" t="str">
            <v>ADAM SOUSA TEIXEIRA SILVA</v>
          </cell>
          <cell r="D709">
            <v>1797</v>
          </cell>
          <cell r="E709" t="str">
            <v>CARLOS HENRYQUE POMPEU GOMES</v>
          </cell>
          <cell r="F709" t="str">
            <v>Estagiario</v>
          </cell>
          <cell r="G709" t="str">
            <v>Estagiário</v>
          </cell>
          <cell r="H709">
            <v>0</v>
          </cell>
          <cell r="I709" t="str">
            <v/>
          </cell>
          <cell r="J709">
            <v>45621</v>
          </cell>
          <cell r="K709">
            <v>45930</v>
          </cell>
          <cell r="L709">
            <v>45931</v>
          </cell>
          <cell r="M709">
            <v>46387</v>
          </cell>
          <cell r="N709" t="str">
            <v>T</v>
          </cell>
          <cell r="O709" t="str">
            <v>ELIABE DE ABREU SANTOS</v>
          </cell>
          <cell r="P709"/>
        </row>
        <row r="710">
          <cell r="B710">
            <v>1537</v>
          </cell>
          <cell r="C710" t="str">
            <v>BEATRIZ LEANDRO DA SILVA</v>
          </cell>
          <cell r="D710">
            <v>1251</v>
          </cell>
          <cell r="E710" t="str">
            <v>GABRIELA TELLES DE SOUZA</v>
          </cell>
          <cell r="F710" t="str">
            <v>Estagiario</v>
          </cell>
          <cell r="G710" t="str">
            <v>Estagiário</v>
          </cell>
          <cell r="H710">
            <v>0</v>
          </cell>
          <cell r="I710" t="str">
            <v/>
          </cell>
          <cell r="J710">
            <v>45635</v>
          </cell>
          <cell r="K710" t="str">
            <v/>
          </cell>
          <cell r="L710" t="str">
            <v/>
          </cell>
          <cell r="M710" t="str">
            <v/>
          </cell>
          <cell r="N710">
            <v>0</v>
          </cell>
          <cell r="O710" t="str">
            <v>ANDREA OLIVEIRA NERY</v>
          </cell>
          <cell r="P710"/>
        </row>
        <row r="711">
          <cell r="B711">
            <v>1538</v>
          </cell>
          <cell r="C711" t="str">
            <v>LEONARDO MENESES CAVALCANTE</v>
          </cell>
          <cell r="D711">
            <v>1503</v>
          </cell>
          <cell r="E711" t="str">
            <v>ROMILDO FERREIRA LIMA JUNIOR</v>
          </cell>
          <cell r="F711" t="str">
            <v>Estagiario</v>
          </cell>
          <cell r="G711" t="str">
            <v>Estagiário</v>
          </cell>
          <cell r="H711">
            <v>0</v>
          </cell>
          <cell r="I711" t="str">
            <v/>
          </cell>
          <cell r="J711">
            <v>45670</v>
          </cell>
          <cell r="K711" t="str">
            <v/>
          </cell>
          <cell r="L711" t="str">
            <v/>
          </cell>
          <cell r="M711" t="str">
            <v/>
          </cell>
          <cell r="N711">
            <v>0</v>
          </cell>
          <cell r="O711" t="str">
            <v>UYARA REGIA PEREIRA GOMES</v>
          </cell>
          <cell r="P711"/>
        </row>
        <row r="712">
          <cell r="B712">
            <v>1539</v>
          </cell>
          <cell r="C712" t="str">
            <v>JULIA FREITAS SANTOS</v>
          </cell>
          <cell r="D712">
            <v>1797</v>
          </cell>
          <cell r="E712" t="str">
            <v>CARLOS HENRYQUE POMPEU GOMES</v>
          </cell>
          <cell r="F712" t="str">
            <v>Estagiario</v>
          </cell>
          <cell r="G712" t="str">
            <v>Estagiário</v>
          </cell>
          <cell r="H712">
            <v>0</v>
          </cell>
          <cell r="I712" t="str">
            <v/>
          </cell>
          <cell r="J712">
            <v>45670</v>
          </cell>
          <cell r="K712">
            <v>45930</v>
          </cell>
          <cell r="L712">
            <v>45931</v>
          </cell>
          <cell r="M712">
            <v>46387</v>
          </cell>
          <cell r="N712" t="str">
            <v>T</v>
          </cell>
          <cell r="O712" t="str">
            <v>ELIABE DE ABREU SANTOS</v>
          </cell>
          <cell r="P712"/>
        </row>
        <row r="713">
          <cell r="B713">
            <v>1540</v>
          </cell>
          <cell r="C713" t="str">
            <v>DAVI RENE TEIXEIRA MAIA</v>
          </cell>
          <cell r="D713">
            <v>1797</v>
          </cell>
          <cell r="E713" t="str">
            <v>ROMILDO FERREIRA LIMA JUNIOR</v>
          </cell>
          <cell r="F713" t="str">
            <v>Estagiario</v>
          </cell>
          <cell r="G713" t="str">
            <v>Estagiário</v>
          </cell>
          <cell r="H713">
            <v>0</v>
          </cell>
          <cell r="I713" t="str">
            <v/>
          </cell>
          <cell r="J713">
            <v>45698</v>
          </cell>
          <cell r="K713">
            <v>45877</v>
          </cell>
          <cell r="L713">
            <v>45901</v>
          </cell>
          <cell r="M713">
            <v>46387</v>
          </cell>
          <cell r="N713" t="str">
            <v>T</v>
          </cell>
          <cell r="O713" t="str">
            <v>PABLO HENRIQUE DE ASSIS</v>
          </cell>
          <cell r="P713"/>
        </row>
        <row r="714">
          <cell r="B714">
            <v>1541</v>
          </cell>
          <cell r="C714" t="str">
            <v>LIANA DAIRA OLIVEIRA SILVA</v>
          </cell>
          <cell r="D714">
            <v>1251</v>
          </cell>
          <cell r="E714" t="str">
            <v>VICTORIA DAMASCENO MATOS</v>
          </cell>
          <cell r="F714" t="str">
            <v>Estagiario</v>
          </cell>
          <cell r="G714" t="str">
            <v>Estagiário</v>
          </cell>
          <cell r="H714">
            <v>0</v>
          </cell>
          <cell r="I714" t="str">
            <v/>
          </cell>
          <cell r="J714">
            <v>45698</v>
          </cell>
          <cell r="K714">
            <v>45786</v>
          </cell>
          <cell r="L714">
            <v>45809</v>
          </cell>
          <cell r="M714">
            <v>46387</v>
          </cell>
          <cell r="N714" t="str">
            <v>T</v>
          </cell>
          <cell r="O714" t="str">
            <v>SARA MARTINS DE OLIVEIRA</v>
          </cell>
          <cell r="P714"/>
        </row>
        <row r="715">
          <cell r="B715">
            <v>1542</v>
          </cell>
          <cell r="C715" t="str">
            <v>LUCIANA CARLA ALVES COSTA DE ARAUJO</v>
          </cell>
          <cell r="D715">
            <v>1797</v>
          </cell>
          <cell r="E715" t="str">
            <v>LUIZ ALVES DE LIMA NETO</v>
          </cell>
          <cell r="F715" t="str">
            <v>Estagiario</v>
          </cell>
          <cell r="G715" t="str">
            <v>Estagiário</v>
          </cell>
          <cell r="H715">
            <v>0</v>
          </cell>
          <cell r="I715" t="str">
            <v/>
          </cell>
          <cell r="J715">
            <v>45698</v>
          </cell>
          <cell r="K715">
            <v>45877</v>
          </cell>
          <cell r="L715">
            <v>45901</v>
          </cell>
          <cell r="M715">
            <v>46387</v>
          </cell>
          <cell r="N715" t="str">
            <v>T</v>
          </cell>
          <cell r="O715" t="str">
            <v>DEBORA CARREIRO ALVES</v>
          </cell>
          <cell r="P715"/>
        </row>
        <row r="716">
          <cell r="B716">
            <v>1543</v>
          </cell>
          <cell r="C716" t="str">
            <v>GABRIELA SILVA DE CARVALHO PONCIANO</v>
          </cell>
          <cell r="D716">
            <v>1797</v>
          </cell>
          <cell r="E716" t="str">
            <v>ROMILDO FERREIRA LIMA JUNIOR</v>
          </cell>
          <cell r="F716" t="str">
            <v>Estagiario</v>
          </cell>
          <cell r="G716" t="str">
            <v>Estagiário</v>
          </cell>
          <cell r="H716">
            <v>0</v>
          </cell>
          <cell r="I716" t="str">
            <v/>
          </cell>
          <cell r="J716">
            <v>45698</v>
          </cell>
          <cell r="K716">
            <v>46062</v>
          </cell>
          <cell r="L716">
            <v>46082</v>
          </cell>
          <cell r="M716">
            <v>46387</v>
          </cell>
          <cell r="N716" t="str">
            <v>T</v>
          </cell>
          <cell r="O716" t="str">
            <v>BRUNO SABOIA ARAGAO</v>
          </cell>
          <cell r="P716"/>
        </row>
        <row r="717">
          <cell r="B717">
            <v>1544</v>
          </cell>
          <cell r="C717" t="str">
            <v>LUIS FERNANDO BATISTA LIMA</v>
          </cell>
          <cell r="D717">
            <v>1797</v>
          </cell>
          <cell r="E717" t="str">
            <v>ROMILDO FERREIRA LIMA JUNIOR</v>
          </cell>
          <cell r="F717" t="str">
            <v>Estagiario</v>
          </cell>
          <cell r="G717" t="str">
            <v>Estagiário</v>
          </cell>
          <cell r="H717">
            <v>0</v>
          </cell>
          <cell r="I717" t="str">
            <v/>
          </cell>
          <cell r="J717">
            <v>45705</v>
          </cell>
          <cell r="K717">
            <v>45883</v>
          </cell>
          <cell r="L717">
            <v>45901</v>
          </cell>
          <cell r="M717">
            <v>46387</v>
          </cell>
          <cell r="N717" t="str">
            <v>T</v>
          </cell>
          <cell r="O717" t="str">
            <v>LIARA SOUSA MOTA</v>
          </cell>
          <cell r="P717"/>
        </row>
        <row r="718">
          <cell r="B718">
            <v>1545</v>
          </cell>
          <cell r="C718" t="str">
            <v>GISELE DOS SANTOS DA SILVA</v>
          </cell>
          <cell r="D718">
            <v>1503</v>
          </cell>
          <cell r="E718" t="str">
            <v>LUIZ ALVES DE LIMA NETO</v>
          </cell>
          <cell r="F718" t="str">
            <v>Estagiario</v>
          </cell>
          <cell r="G718" t="str">
            <v>Estagiário</v>
          </cell>
          <cell r="H718">
            <v>0</v>
          </cell>
          <cell r="I718" t="str">
            <v/>
          </cell>
          <cell r="J718">
            <v>45705</v>
          </cell>
          <cell r="K718">
            <v>45883</v>
          </cell>
          <cell r="L718">
            <v>45901</v>
          </cell>
          <cell r="M718">
            <v>46387</v>
          </cell>
          <cell r="N718" t="str">
            <v>T</v>
          </cell>
          <cell r="O718" t="str">
            <v>ANTONIO ALEX MONTEIRO DE SOUSA</v>
          </cell>
          <cell r="P718"/>
        </row>
        <row r="719">
          <cell r="B719">
            <v>1546</v>
          </cell>
          <cell r="C719" t="str">
            <v>ISABEL CRISTINA DE MENDONCA TORRES MARTINS</v>
          </cell>
          <cell r="D719">
            <v>1503</v>
          </cell>
          <cell r="E719" t="str">
            <v>EMANUELLE NOGUEIRA JUCA</v>
          </cell>
          <cell r="F719" t="str">
            <v>Estagiario</v>
          </cell>
          <cell r="G719" t="str">
            <v>Estagiário</v>
          </cell>
          <cell r="H719">
            <v>0</v>
          </cell>
          <cell r="I719" t="str">
            <v/>
          </cell>
          <cell r="J719">
            <v>45705</v>
          </cell>
          <cell r="K719" t="str">
            <v/>
          </cell>
          <cell r="L719" t="str">
            <v/>
          </cell>
          <cell r="M719" t="str">
            <v/>
          </cell>
          <cell r="N719">
            <v>0</v>
          </cell>
          <cell r="O719" t="str">
            <v>VIRGINIA KELLY DE MOURA CARVALHO MESQUITA</v>
          </cell>
          <cell r="P719"/>
        </row>
        <row r="720">
          <cell r="B720">
            <v>1547</v>
          </cell>
          <cell r="C720" t="str">
            <v>RODRIGO DORNELES FERREIRA DE SOUZA</v>
          </cell>
          <cell r="D720">
            <v>1503</v>
          </cell>
          <cell r="E720" t="str">
            <v>ROMILDO FERREIRA LIMA JUNIOR</v>
          </cell>
          <cell r="F720" t="str">
            <v>Estagiario</v>
          </cell>
          <cell r="G720" t="str">
            <v>Estagiário</v>
          </cell>
          <cell r="H720">
            <v>0</v>
          </cell>
          <cell r="I720" t="str">
            <v/>
          </cell>
          <cell r="J720">
            <v>45712</v>
          </cell>
          <cell r="K720">
            <v>45891</v>
          </cell>
          <cell r="L720">
            <v>45901</v>
          </cell>
          <cell r="M720">
            <v>46387</v>
          </cell>
          <cell r="N720" t="str">
            <v>T</v>
          </cell>
          <cell r="O720" t="str">
            <v>BRENO BEZERRA DE CASTRO</v>
          </cell>
          <cell r="P720"/>
        </row>
        <row r="721">
          <cell r="B721">
            <v>1548</v>
          </cell>
          <cell r="C721" t="str">
            <v>GABRIEL LUIZ BARROS DE OLIVEIRA</v>
          </cell>
          <cell r="D721">
            <v>1503</v>
          </cell>
          <cell r="E721" t="str">
            <v>LUIZ ALVES DE LIMA NETO</v>
          </cell>
          <cell r="F721" t="str">
            <v>Estagiario</v>
          </cell>
          <cell r="G721" t="str">
            <v>Estagiário</v>
          </cell>
          <cell r="H721">
            <v>0</v>
          </cell>
          <cell r="I721" t="str">
            <v/>
          </cell>
          <cell r="J721">
            <v>45726</v>
          </cell>
          <cell r="K721" t="str">
            <v/>
          </cell>
          <cell r="L721" t="str">
            <v/>
          </cell>
          <cell r="M721" t="str">
            <v/>
          </cell>
          <cell r="N721">
            <v>0</v>
          </cell>
          <cell r="O721" t="str">
            <v>ANTONIO ALEX MONTEIRO DE SOUSA</v>
          </cell>
          <cell r="P721"/>
        </row>
        <row r="722">
          <cell r="B722">
            <v>1549</v>
          </cell>
          <cell r="C722" t="str">
            <v>EVELLIN SERRA DE MOURA</v>
          </cell>
          <cell r="D722">
            <v>1503</v>
          </cell>
          <cell r="E722" t="str">
            <v>LUIZ ALVES DE LIMA NETO</v>
          </cell>
          <cell r="F722" t="str">
            <v>Estagiario</v>
          </cell>
          <cell r="G722" t="str">
            <v>Estagiário</v>
          </cell>
          <cell r="H722">
            <v>0</v>
          </cell>
          <cell r="I722" t="str">
            <v/>
          </cell>
          <cell r="J722">
            <v>45726</v>
          </cell>
          <cell r="K722">
            <v>45909</v>
          </cell>
          <cell r="L722">
            <v>45931</v>
          </cell>
          <cell r="M722">
            <v>46387</v>
          </cell>
          <cell r="N722" t="str">
            <v>T</v>
          </cell>
          <cell r="O722" t="str">
            <v>ANTONIO ALEX MONTEIRO DE SOUSA</v>
          </cell>
          <cell r="P722"/>
        </row>
        <row r="723">
          <cell r="B723">
            <v>1550</v>
          </cell>
          <cell r="C723" t="str">
            <v>CRISLANE MARIA DA SILVA COSTA</v>
          </cell>
          <cell r="D723">
            <v>1797</v>
          </cell>
          <cell r="E723" t="str">
            <v>LUIZ ALVES DE LIMA NETO</v>
          </cell>
          <cell r="F723" t="str">
            <v>Estagiario</v>
          </cell>
          <cell r="G723" t="str">
            <v>Estagiário</v>
          </cell>
          <cell r="H723">
            <v>0</v>
          </cell>
          <cell r="I723" t="str">
            <v/>
          </cell>
          <cell r="J723">
            <v>45726</v>
          </cell>
          <cell r="K723" t="str">
            <v/>
          </cell>
          <cell r="L723" t="str">
            <v/>
          </cell>
          <cell r="M723" t="str">
            <v/>
          </cell>
          <cell r="N723">
            <v>0</v>
          </cell>
          <cell r="O723" t="str">
            <v>ANTONIO ALEX MONTEIRO DE SOUSA</v>
          </cell>
          <cell r="P723"/>
        </row>
        <row r="724">
          <cell r="B724">
            <v>1551</v>
          </cell>
          <cell r="C724" t="str">
            <v>PAULO DOUGLAS MELO DA SILVA</v>
          </cell>
          <cell r="D724">
            <v>1797</v>
          </cell>
          <cell r="E724" t="str">
            <v>LUIZ ALVES DE LIMA NETO</v>
          </cell>
          <cell r="F724" t="str">
            <v>Estagiario</v>
          </cell>
          <cell r="G724" t="str">
            <v>Estagiário</v>
          </cell>
          <cell r="H724">
            <v>0</v>
          </cell>
          <cell r="I724" t="str">
            <v/>
          </cell>
          <cell r="J724">
            <v>45726</v>
          </cell>
          <cell r="K724" t="str">
            <v/>
          </cell>
          <cell r="L724" t="str">
            <v/>
          </cell>
          <cell r="M724" t="str">
            <v/>
          </cell>
          <cell r="N724">
            <v>0</v>
          </cell>
          <cell r="O724" t="str">
            <v>ANTONIO ALEX MONTEIRO DE SOUSA</v>
          </cell>
          <cell r="P724"/>
        </row>
        <row r="725">
          <cell r="B725">
            <v>1552</v>
          </cell>
          <cell r="C725" t="str">
            <v>LUIZ CARLOS MONTEIRO LOPES NETO</v>
          </cell>
          <cell r="D725">
            <v>1503</v>
          </cell>
          <cell r="E725" t="str">
            <v>CARLOS HENRYQUE POMPEU GOMES</v>
          </cell>
          <cell r="F725" t="str">
            <v>Estagiario</v>
          </cell>
          <cell r="G725" t="str">
            <v>Estagiário</v>
          </cell>
          <cell r="H725">
            <v>0</v>
          </cell>
          <cell r="I725" t="str">
            <v/>
          </cell>
          <cell r="J725">
            <v>45761</v>
          </cell>
          <cell r="K725">
            <v>45930</v>
          </cell>
          <cell r="L725">
            <v>45931</v>
          </cell>
          <cell r="M725">
            <v>46387</v>
          </cell>
          <cell r="N725" t="str">
            <v>T</v>
          </cell>
          <cell r="O725" t="str">
            <v>ELIABE DE ABREU SANTOS</v>
          </cell>
          <cell r="P725"/>
        </row>
        <row r="726">
          <cell r="B726">
            <v>1553</v>
          </cell>
          <cell r="C726" t="str">
            <v>ISADORA MARIA ANTUNES CAVALCANTE</v>
          </cell>
          <cell r="D726">
            <v>1251</v>
          </cell>
          <cell r="E726" t="str">
            <v>GABRIELA TELLES DE SOUZA</v>
          </cell>
          <cell r="F726" t="str">
            <v>Estagiario</v>
          </cell>
          <cell r="G726" t="str">
            <v>Estagiário</v>
          </cell>
          <cell r="H726">
            <v>0</v>
          </cell>
          <cell r="I726" t="str">
            <v/>
          </cell>
          <cell r="J726">
            <v>45761</v>
          </cell>
          <cell r="K726">
            <v>45954</v>
          </cell>
          <cell r="L726">
            <v>45962</v>
          </cell>
          <cell r="M726">
            <v>46387</v>
          </cell>
          <cell r="N726" t="str">
            <v>T</v>
          </cell>
          <cell r="O726" t="str">
            <v>JULIANE CASTRO OLIVEIRA</v>
          </cell>
          <cell r="P726"/>
        </row>
        <row r="727">
          <cell r="B727">
            <v>1555</v>
          </cell>
          <cell r="C727" t="str">
            <v>MARIA VITORIA DE ARAUJO SILVA</v>
          </cell>
          <cell r="D727">
            <v>1251</v>
          </cell>
          <cell r="E727" t="str">
            <v>GABRIELA TELLES DE SOUZA</v>
          </cell>
          <cell r="F727" t="str">
            <v>Estagiario</v>
          </cell>
          <cell r="G727" t="str">
            <v>Estagiário</v>
          </cell>
          <cell r="H727">
            <v>0</v>
          </cell>
          <cell r="I727" t="str">
            <v/>
          </cell>
          <cell r="J727">
            <v>45761</v>
          </cell>
          <cell r="K727">
            <v>45968</v>
          </cell>
          <cell r="L727">
            <v>45992</v>
          </cell>
          <cell r="M727">
            <v>46387</v>
          </cell>
          <cell r="N727" t="str">
            <v>T</v>
          </cell>
          <cell r="O727" t="str">
            <v>JULIANE CASTRO OLIVEIRA</v>
          </cell>
          <cell r="P727"/>
        </row>
        <row r="728">
          <cell r="B728">
            <v>1556</v>
          </cell>
          <cell r="C728" t="str">
            <v>MARIA CHRYSTINA LIMA SILVA</v>
          </cell>
          <cell r="D728">
            <v>1797</v>
          </cell>
          <cell r="E728" t="str">
            <v>CARLOS HENRYQUE POMPEU GOMES</v>
          </cell>
          <cell r="F728" t="str">
            <v>Estagiario</v>
          </cell>
          <cell r="G728" t="str">
            <v>Estagiário</v>
          </cell>
          <cell r="H728">
            <v>0</v>
          </cell>
          <cell r="I728" t="str">
            <v/>
          </cell>
          <cell r="J728">
            <v>45761</v>
          </cell>
          <cell r="K728">
            <v>45930</v>
          </cell>
          <cell r="L728">
            <v>45931</v>
          </cell>
          <cell r="M728">
            <v>46387</v>
          </cell>
          <cell r="N728" t="str">
            <v>T</v>
          </cell>
          <cell r="O728" t="str">
            <v>ELIABE DE ABREU SANTOS</v>
          </cell>
          <cell r="P728"/>
        </row>
        <row r="729">
          <cell r="B729">
            <v>1557</v>
          </cell>
          <cell r="C729" t="str">
            <v>MATEUS DA SILVA OLEGARIO</v>
          </cell>
          <cell r="D729">
            <v>1797</v>
          </cell>
          <cell r="E729" t="str">
            <v>CARLOS HENRYQUE POMPEU GOMES</v>
          </cell>
          <cell r="F729" t="str">
            <v>Estagiario</v>
          </cell>
          <cell r="G729" t="str">
            <v>Estagiário</v>
          </cell>
          <cell r="H729">
            <v>0</v>
          </cell>
          <cell r="I729" t="str">
            <v/>
          </cell>
          <cell r="J729">
            <v>45761</v>
          </cell>
          <cell r="K729">
            <v>45930</v>
          </cell>
          <cell r="L729">
            <v>45931</v>
          </cell>
          <cell r="M729">
            <v>46387</v>
          </cell>
          <cell r="N729" t="str">
            <v>T</v>
          </cell>
          <cell r="O729" t="str">
            <v>ELIABE DE ABREU SANTOS</v>
          </cell>
          <cell r="P729"/>
        </row>
        <row r="730">
          <cell r="B730">
            <v>1558</v>
          </cell>
          <cell r="C730" t="str">
            <v>MARCOS GREGORY RODRIGUES MARQUES</v>
          </cell>
          <cell r="D730">
            <v>1797</v>
          </cell>
          <cell r="E730" t="str">
            <v>CARLOS HENRYQUE POMPEU GOMES</v>
          </cell>
          <cell r="F730" t="str">
            <v>Estagiario</v>
          </cell>
          <cell r="G730" t="str">
            <v>Estagiário</v>
          </cell>
          <cell r="H730">
            <v>0</v>
          </cell>
          <cell r="I730" t="str">
            <v/>
          </cell>
          <cell r="J730">
            <v>45761</v>
          </cell>
          <cell r="K730">
            <v>45930</v>
          </cell>
          <cell r="L730">
            <v>45931</v>
          </cell>
          <cell r="M730">
            <v>46387</v>
          </cell>
          <cell r="N730" t="str">
            <v>T</v>
          </cell>
          <cell r="O730" t="str">
            <v>ELIABE DE ABREU SANTOS</v>
          </cell>
          <cell r="P730"/>
        </row>
        <row r="731">
          <cell r="B731">
            <v>1559</v>
          </cell>
          <cell r="C731" t="str">
            <v>GABRIEL DE SANT ANA COIMBRA PEREIRA</v>
          </cell>
          <cell r="D731">
            <v>1797</v>
          </cell>
          <cell r="E731" t="str">
            <v>LUIZ ALVES DE LIMA NETO</v>
          </cell>
          <cell r="F731" t="str">
            <v>Estagiario</v>
          </cell>
          <cell r="G731" t="str">
            <v>Estagiário</v>
          </cell>
          <cell r="H731">
            <v>0</v>
          </cell>
          <cell r="I731" t="str">
            <v/>
          </cell>
          <cell r="J731">
            <v>45839</v>
          </cell>
          <cell r="K731" t="str">
            <v/>
          </cell>
          <cell r="L731" t="str">
            <v/>
          </cell>
          <cell r="M731" t="str">
            <v/>
          </cell>
          <cell r="N731">
            <v>0</v>
          </cell>
          <cell r="O731" t="str">
            <v>DEBORA CARREIRO ALVES</v>
          </cell>
          <cell r="P731"/>
        </row>
        <row r="732">
          <cell r="B732">
            <v>1560</v>
          </cell>
          <cell r="C732" t="str">
            <v>ANA BEATRIZ DE SOUSA MARTINS</v>
          </cell>
          <cell r="D732">
            <v>1503</v>
          </cell>
          <cell r="E732" t="str">
            <v>ROMILDO FERREIRA LIMA JUNIOR</v>
          </cell>
          <cell r="F732" t="str">
            <v>Estagiario</v>
          </cell>
          <cell r="G732" t="str">
            <v>Estagiário</v>
          </cell>
          <cell r="H732">
            <v>0</v>
          </cell>
          <cell r="I732" t="str">
            <v/>
          </cell>
          <cell r="J732">
            <v>45839</v>
          </cell>
          <cell r="K732">
            <v>46024</v>
          </cell>
          <cell r="L732">
            <v>46054</v>
          </cell>
          <cell r="M732">
            <v>46387</v>
          </cell>
          <cell r="N732" t="str">
            <v>T</v>
          </cell>
          <cell r="O732" t="str">
            <v>ALEX RANDERSON CAVALCANTI PORTELA</v>
          </cell>
          <cell r="P732"/>
        </row>
        <row r="733">
          <cell r="B733">
            <v>1561</v>
          </cell>
          <cell r="C733" t="str">
            <v>ENTONY MAXWELL DA SILVA OLIVEIRA</v>
          </cell>
          <cell r="D733">
            <v>1797</v>
          </cell>
          <cell r="E733" t="str">
            <v>ALBERT SCHILLING GOMES</v>
          </cell>
          <cell r="F733" t="str">
            <v>Estagiario</v>
          </cell>
          <cell r="G733" t="str">
            <v>Estagiário</v>
          </cell>
          <cell r="H733">
            <v>0</v>
          </cell>
          <cell r="I733" t="str">
            <v/>
          </cell>
          <cell r="J733">
            <v>45839</v>
          </cell>
          <cell r="K733" t="str">
            <v/>
          </cell>
          <cell r="L733" t="str">
            <v/>
          </cell>
          <cell r="M733" t="str">
            <v/>
          </cell>
          <cell r="N733">
            <v>0</v>
          </cell>
          <cell r="O733" t="str">
            <v>GISELE APARECIDA CHAVES ANTENOR</v>
          </cell>
          <cell r="P733"/>
        </row>
        <row r="734">
          <cell r="B734">
            <v>1562</v>
          </cell>
          <cell r="C734" t="str">
            <v>AMANDA COSTA SILVA</v>
          </cell>
          <cell r="D734">
            <v>1503</v>
          </cell>
          <cell r="E734" t="str">
            <v>EMANUELLE NOGUEIRA JUCA</v>
          </cell>
          <cell r="F734" t="str">
            <v>Estagiario</v>
          </cell>
          <cell r="G734" t="str">
            <v>Estagiário</v>
          </cell>
          <cell r="H734">
            <v>0</v>
          </cell>
          <cell r="I734" t="str">
            <v/>
          </cell>
          <cell r="J734">
            <v>45839</v>
          </cell>
          <cell r="K734">
            <v>46022</v>
          </cell>
          <cell r="L734">
            <v>46023</v>
          </cell>
          <cell r="M734">
            <v>46387</v>
          </cell>
          <cell r="N734" t="str">
            <v>T</v>
          </cell>
          <cell r="O734" t="str">
            <v>FRANCISCO JOSE ALMEIDA JUNIOR</v>
          </cell>
          <cell r="P734"/>
        </row>
        <row r="735">
          <cell r="B735">
            <v>1563</v>
          </cell>
          <cell r="C735" t="str">
            <v>MISAEL SILVA DE MATOS</v>
          </cell>
          <cell r="D735">
            <v>1251</v>
          </cell>
          <cell r="E735" t="str">
            <v>GABRIELA TELLES DE SOUZA</v>
          </cell>
          <cell r="F735" t="str">
            <v>Estagiario</v>
          </cell>
          <cell r="G735" t="str">
            <v>Estagiário</v>
          </cell>
          <cell r="H735">
            <v>0</v>
          </cell>
          <cell r="I735" t="str">
            <v/>
          </cell>
          <cell r="J735">
            <v>45839</v>
          </cell>
          <cell r="K735" t="str">
            <v/>
          </cell>
          <cell r="L735" t="str">
            <v/>
          </cell>
          <cell r="M735" t="str">
            <v/>
          </cell>
          <cell r="N735">
            <v>0</v>
          </cell>
          <cell r="O735" t="str">
            <v>EDERSON DA MOTA RAMOS</v>
          </cell>
          <cell r="P735"/>
        </row>
        <row r="736">
          <cell r="B736">
            <v>1564</v>
          </cell>
          <cell r="C736" t="str">
            <v>BRUNA LEAO ROSA SILVEIRA</v>
          </cell>
          <cell r="D736">
            <v>1797</v>
          </cell>
          <cell r="E736" t="str">
            <v>GABRIELA TELLES DE SOUZA</v>
          </cell>
          <cell r="F736" t="str">
            <v>Estagiario</v>
          </cell>
          <cell r="G736" t="str">
            <v>Estagiário</v>
          </cell>
          <cell r="H736">
            <v>0</v>
          </cell>
          <cell r="I736" t="str">
            <v/>
          </cell>
          <cell r="J736">
            <v>45845</v>
          </cell>
          <cell r="K736">
            <v>46022</v>
          </cell>
          <cell r="L736">
            <v>46023</v>
          </cell>
          <cell r="M736">
            <v>46387</v>
          </cell>
          <cell r="N736" t="str">
            <v>T</v>
          </cell>
          <cell r="O736" t="str">
            <v>ANTONIO VINICIUS GOMES DE LIMA</v>
          </cell>
          <cell r="P736"/>
        </row>
        <row r="737">
          <cell r="B737">
            <v>1565</v>
          </cell>
          <cell r="C737" t="str">
            <v>ISABELA BUZZO GALVAO</v>
          </cell>
          <cell r="D737">
            <v>1797</v>
          </cell>
          <cell r="E737" t="str">
            <v>LUIZ ALVES DE LIMA NETO</v>
          </cell>
          <cell r="F737" t="str">
            <v>Estagiario</v>
          </cell>
          <cell r="G737" t="str">
            <v>Estagiário</v>
          </cell>
          <cell r="H737">
            <v>0</v>
          </cell>
          <cell r="I737" t="str">
            <v/>
          </cell>
          <cell r="J737">
            <v>45845</v>
          </cell>
          <cell r="K737">
            <v>45992</v>
          </cell>
          <cell r="L737">
            <v>46023</v>
          </cell>
          <cell r="M737">
            <v>46387</v>
          </cell>
          <cell r="N737" t="str">
            <v>T</v>
          </cell>
          <cell r="O737" t="str">
            <v>BRUNA DE SOUSA FELIX</v>
          </cell>
          <cell r="P737"/>
        </row>
        <row r="738">
          <cell r="B738">
            <v>1566</v>
          </cell>
          <cell r="C738" t="str">
            <v>MARIO FELIPE SIQUEIRA COUTO</v>
          </cell>
          <cell r="D738">
            <v>1251</v>
          </cell>
          <cell r="E738" t="str">
            <v>GABRIELA TELLES DE SOUZA</v>
          </cell>
          <cell r="F738" t="str">
            <v>Estagiario</v>
          </cell>
          <cell r="G738" t="str">
            <v>Estagiário</v>
          </cell>
          <cell r="H738">
            <v>0</v>
          </cell>
          <cell r="I738" t="str">
            <v/>
          </cell>
          <cell r="J738">
            <v>45852</v>
          </cell>
          <cell r="K738" t="str">
            <v/>
          </cell>
          <cell r="L738" t="str">
            <v/>
          </cell>
          <cell r="M738" t="str">
            <v/>
          </cell>
          <cell r="N738">
            <v>0</v>
          </cell>
          <cell r="O738" t="str">
            <v>EDERSON DA MOTA RAMOS</v>
          </cell>
          <cell r="P738"/>
        </row>
        <row r="739">
          <cell r="B739">
            <v>1567</v>
          </cell>
          <cell r="C739" t="str">
            <v>MARCIO CONSTANCIO JUNIOR</v>
          </cell>
          <cell r="D739">
            <v>1503</v>
          </cell>
          <cell r="E739" t="str">
            <v>CARLOS HENRYQUE POMPEU GOMES</v>
          </cell>
          <cell r="F739" t="str">
            <v>Estagiario</v>
          </cell>
          <cell r="G739" t="str">
            <v>Estagiário</v>
          </cell>
          <cell r="H739">
            <v>0</v>
          </cell>
          <cell r="I739" t="str">
            <v/>
          </cell>
          <cell r="J739">
            <v>45859</v>
          </cell>
          <cell r="K739" t="str">
            <v/>
          </cell>
          <cell r="L739" t="str">
            <v/>
          </cell>
          <cell r="M739" t="str">
            <v/>
          </cell>
          <cell r="N739">
            <v>0</v>
          </cell>
          <cell r="O739" t="str">
            <v>CARLOS HENRYQUE POMPEU GOMES</v>
          </cell>
          <cell r="P739"/>
        </row>
        <row r="740">
          <cell r="B740">
            <v>1568</v>
          </cell>
          <cell r="C740" t="str">
            <v>MILENI NUNES ALBUQUERQUE</v>
          </cell>
          <cell r="D740">
            <v>1251</v>
          </cell>
          <cell r="E740" t="str">
            <v>GABRIELA TELLES DE SOUZA</v>
          </cell>
          <cell r="F740" t="str">
            <v>Estagiario</v>
          </cell>
          <cell r="G740" t="str">
            <v>Estagiário</v>
          </cell>
          <cell r="H740">
            <v>0</v>
          </cell>
          <cell r="I740" t="str">
            <v/>
          </cell>
          <cell r="J740">
            <v>45859</v>
          </cell>
          <cell r="K740">
            <v>45996</v>
          </cell>
          <cell r="L740">
            <v>46023</v>
          </cell>
          <cell r="M740">
            <v>46387</v>
          </cell>
          <cell r="N740" t="str">
            <v>T</v>
          </cell>
          <cell r="O740" t="str">
            <v>SIDNEI MESQUITA JUNIOR</v>
          </cell>
          <cell r="P740"/>
        </row>
        <row r="741">
          <cell r="B741">
            <v>1569</v>
          </cell>
          <cell r="C741" t="str">
            <v>SAULO VICTOR GOMES GADELHA SILVA</v>
          </cell>
          <cell r="D741">
            <v>1251</v>
          </cell>
          <cell r="E741" t="str">
            <v>GABRIELA TELLES DE SOUZA</v>
          </cell>
          <cell r="F741" t="str">
            <v>Estagiario</v>
          </cell>
          <cell r="G741" t="str">
            <v>Estagiário</v>
          </cell>
          <cell r="H741">
            <v>0</v>
          </cell>
          <cell r="I741" t="str">
            <v/>
          </cell>
          <cell r="J741">
            <v>45873</v>
          </cell>
          <cell r="K741" t="str">
            <v/>
          </cell>
          <cell r="L741" t="str">
            <v/>
          </cell>
          <cell r="M741" t="str">
            <v/>
          </cell>
          <cell r="N741">
            <v>0</v>
          </cell>
          <cell r="O741" t="str">
            <v>SIDNEI MESQUITA JUNIOR</v>
          </cell>
          <cell r="P741"/>
        </row>
        <row r="742">
          <cell r="B742">
            <v>1570</v>
          </cell>
          <cell r="C742" t="str">
            <v>ANALICY ALVES DA SILVA</v>
          </cell>
          <cell r="D742">
            <v>1251</v>
          </cell>
          <cell r="E742" t="str">
            <v>LUIZ ALVES DE LIMA NETO</v>
          </cell>
          <cell r="F742" t="str">
            <v>Estagiario</v>
          </cell>
          <cell r="G742" t="str">
            <v>Estagiário</v>
          </cell>
          <cell r="H742">
            <v>0</v>
          </cell>
          <cell r="I742"/>
          <cell r="J742">
            <v>45901</v>
          </cell>
          <cell r="K742">
            <v>46041</v>
          </cell>
          <cell r="L742">
            <v>46054</v>
          </cell>
          <cell r="M742">
            <v>46387</v>
          </cell>
          <cell r="N742" t="str">
            <v>T</v>
          </cell>
          <cell r="O742" t="str">
            <v>BRUNA DE SOUSA FELIX</v>
          </cell>
          <cell r="P742"/>
        </row>
        <row r="743">
          <cell r="B743">
            <v>1571</v>
          </cell>
          <cell r="C743" t="str">
            <v>GIOVANNA OLIVATI QUINTANA</v>
          </cell>
          <cell r="D743">
            <v>1503</v>
          </cell>
          <cell r="E743" t="str">
            <v>GABRIELA TELLES DE SOUZA</v>
          </cell>
          <cell r="F743" t="str">
            <v>Estagiario</v>
          </cell>
          <cell r="G743" t="str">
            <v>Estagiário</v>
          </cell>
          <cell r="H743">
            <v>0</v>
          </cell>
          <cell r="I743"/>
          <cell r="J743">
            <v>45936</v>
          </cell>
          <cell r="K743" t="str">
            <v/>
          </cell>
          <cell r="L743" t="str">
            <v/>
          </cell>
          <cell r="M743" t="str">
            <v/>
          </cell>
          <cell r="N743">
            <v>0</v>
          </cell>
          <cell r="O743" t="str">
            <v>ANDREA OLIVEIRA NERY</v>
          </cell>
          <cell r="P743"/>
        </row>
        <row r="744">
          <cell r="B744">
            <v>1572</v>
          </cell>
          <cell r="C744" t="str">
            <v>FELIPE FRANCO ANSORGE</v>
          </cell>
          <cell r="D744">
            <v>1251</v>
          </cell>
          <cell r="E744" t="str">
            <v>ALBERT SCHILLING GOMES</v>
          </cell>
          <cell r="F744" t="str">
            <v>Estagiario</v>
          </cell>
          <cell r="G744" t="str">
            <v>Estagiário</v>
          </cell>
          <cell r="H744">
            <v>0</v>
          </cell>
          <cell r="I744"/>
          <cell r="J744">
            <v>45936</v>
          </cell>
          <cell r="K744" t="str">
            <v/>
          </cell>
          <cell r="L744" t="str">
            <v/>
          </cell>
          <cell r="M744" t="str">
            <v/>
          </cell>
          <cell r="N744">
            <v>0</v>
          </cell>
          <cell r="O744" t="str">
            <v>GLAUBER QUEIROZ DE OLIVEIRA</v>
          </cell>
          <cell r="P744"/>
        </row>
        <row r="745">
          <cell r="B745">
            <v>1573</v>
          </cell>
          <cell r="C745" t="str">
            <v>GABRIEL DE ARAUJO MATOS</v>
          </cell>
          <cell r="D745">
            <v>1251</v>
          </cell>
          <cell r="E745" t="str">
            <v>GABRIELA TELLES DE SOUZA</v>
          </cell>
          <cell r="F745" t="str">
            <v>Estagiario</v>
          </cell>
          <cell r="G745" t="str">
            <v>Estagiário</v>
          </cell>
          <cell r="H745">
            <v>0</v>
          </cell>
          <cell r="I745"/>
          <cell r="J745">
            <v>45943</v>
          </cell>
          <cell r="K745" t="str">
            <v/>
          </cell>
          <cell r="L745" t="str">
            <v/>
          </cell>
          <cell r="M745" t="str">
            <v/>
          </cell>
          <cell r="N745">
            <v>0</v>
          </cell>
          <cell r="O745" t="str">
            <v>EDERSON DA MOTA RAMOS</v>
          </cell>
          <cell r="P745"/>
        </row>
        <row r="746">
          <cell r="B746">
            <v>1574</v>
          </cell>
          <cell r="C746" t="str">
            <v>MARIA EDUARDA NOGUEIRA FREITAS</v>
          </cell>
          <cell r="D746">
            <v>1797</v>
          </cell>
          <cell r="E746" t="str">
            <v>EMANUELLE NOGUEIRA JUCA</v>
          </cell>
          <cell r="F746" t="str">
            <v>Estagiario</v>
          </cell>
          <cell r="G746" t="str">
            <v>Estagiário</v>
          </cell>
          <cell r="H746">
            <v>0</v>
          </cell>
          <cell r="I746"/>
          <cell r="J746">
            <v>45943</v>
          </cell>
          <cell r="K746" t="str">
            <v/>
          </cell>
          <cell r="L746" t="str">
            <v/>
          </cell>
          <cell r="M746" t="str">
            <v/>
          </cell>
          <cell r="N746">
            <v>0</v>
          </cell>
          <cell r="O746" t="str">
            <v>MANOEL FABIO MARQUES DE SOUZA</v>
          </cell>
          <cell r="P746"/>
        </row>
        <row r="747">
          <cell r="B747">
            <v>1575</v>
          </cell>
          <cell r="C747" t="str">
            <v>MARTA LIMA DA SILVA</v>
          </cell>
          <cell r="D747">
            <v>1503</v>
          </cell>
          <cell r="E747" t="str">
            <v>ANA SOFIA CYSNEIROS MARCAL</v>
          </cell>
          <cell r="F747" t="str">
            <v>Estagiario</v>
          </cell>
          <cell r="G747" t="str">
            <v>Estagiário</v>
          </cell>
          <cell r="H747">
            <v>0</v>
          </cell>
          <cell r="I747"/>
          <cell r="J747">
            <v>45943</v>
          </cell>
          <cell r="K747" t="str">
            <v/>
          </cell>
          <cell r="L747" t="str">
            <v/>
          </cell>
          <cell r="M747" t="str">
            <v/>
          </cell>
          <cell r="N747">
            <v>0</v>
          </cell>
          <cell r="O747" t="str">
            <v>JARDEL LIMA PEREIRA</v>
          </cell>
          <cell r="P747"/>
        </row>
        <row r="748">
          <cell r="B748">
            <v>1576</v>
          </cell>
          <cell r="C748" t="str">
            <v>REBECA PEREIRA DE AZEVEDO</v>
          </cell>
          <cell r="D748">
            <v>1503</v>
          </cell>
          <cell r="E748" t="str">
            <v>ROMILDO FERREIRA LIMA JUNIOR</v>
          </cell>
          <cell r="F748" t="str">
            <v>Estagiario</v>
          </cell>
          <cell r="G748" t="str">
            <v>Estagiário</v>
          </cell>
          <cell r="H748">
            <v>0</v>
          </cell>
          <cell r="I748"/>
          <cell r="J748">
            <v>45943</v>
          </cell>
          <cell r="K748" t="str">
            <v/>
          </cell>
          <cell r="L748" t="str">
            <v/>
          </cell>
          <cell r="M748" t="str">
            <v/>
          </cell>
          <cell r="N748">
            <v>0</v>
          </cell>
          <cell r="O748" t="str">
            <v>BRUNO SABOIA ARAGAO</v>
          </cell>
          <cell r="P748"/>
        </row>
        <row r="749">
          <cell r="B749">
            <v>1577</v>
          </cell>
          <cell r="C749" t="str">
            <v>PRISCILA GADELHA CAVALCANTE</v>
          </cell>
          <cell r="D749">
            <v>1797</v>
          </cell>
          <cell r="E749" t="str">
            <v>ANA SOFIA CYSNEIROS MARCAL</v>
          </cell>
          <cell r="F749" t="str">
            <v>Estagiario</v>
          </cell>
          <cell r="G749" t="str">
            <v>Estagiário</v>
          </cell>
          <cell r="H749">
            <v>0</v>
          </cell>
          <cell r="I749"/>
          <cell r="J749">
            <v>45943</v>
          </cell>
          <cell r="K749" t="str">
            <v/>
          </cell>
          <cell r="L749" t="str">
            <v/>
          </cell>
          <cell r="M749" t="str">
            <v/>
          </cell>
          <cell r="N749">
            <v>0</v>
          </cell>
          <cell r="O749" t="str">
            <v>EDELVANIA RODRIGUES MATOSO</v>
          </cell>
          <cell r="P749"/>
        </row>
        <row r="750">
          <cell r="B750">
            <v>1578</v>
          </cell>
          <cell r="C750" t="str">
            <v>CAIQUE QUEIROZ BANDEIRA DE MELO</v>
          </cell>
          <cell r="D750">
            <v>1797</v>
          </cell>
          <cell r="E750" t="str">
            <v>ROMILDO FERREIRA LIMA JUNIOR</v>
          </cell>
          <cell r="F750" t="str">
            <v>Estagiario</v>
          </cell>
          <cell r="G750" t="str">
            <v>Estagiário</v>
          </cell>
          <cell r="H750">
            <v>0</v>
          </cell>
          <cell r="I750"/>
          <cell r="J750">
            <v>45950</v>
          </cell>
          <cell r="K750" t="str">
            <v/>
          </cell>
          <cell r="L750" t="str">
            <v/>
          </cell>
          <cell r="M750" t="str">
            <v/>
          </cell>
          <cell r="N750">
            <v>0</v>
          </cell>
          <cell r="O750" t="str">
            <v>FRANCISCO DIONE DE SOUSA AMANCIO</v>
          </cell>
          <cell r="P750"/>
        </row>
        <row r="751">
          <cell r="B751">
            <v>1579</v>
          </cell>
          <cell r="C751" t="str">
            <v>CLARA ALYNE DE AGUIAR</v>
          </cell>
          <cell r="D751">
            <v>1797</v>
          </cell>
          <cell r="E751" t="str">
            <v>VICTORIA DAMASCENO MATOS</v>
          </cell>
          <cell r="F751" t="str">
            <v>Estagiario</v>
          </cell>
          <cell r="G751" t="str">
            <v>Estagiário</v>
          </cell>
          <cell r="H751">
            <v>0</v>
          </cell>
          <cell r="I751"/>
          <cell r="J751">
            <v>45950</v>
          </cell>
          <cell r="K751" t="str">
            <v/>
          </cell>
          <cell r="L751" t="str">
            <v/>
          </cell>
          <cell r="M751" t="str">
            <v/>
          </cell>
          <cell r="N751">
            <v>0</v>
          </cell>
          <cell r="O751" t="str">
            <v>WAGNER SOLANO PANTOJA CHAGAS</v>
          </cell>
          <cell r="P751"/>
        </row>
        <row r="752">
          <cell r="B752">
            <v>1580</v>
          </cell>
          <cell r="C752" t="str">
            <v>DIEGO MUNIZ SOARES DE BRITO</v>
          </cell>
          <cell r="D752">
            <v>1503</v>
          </cell>
          <cell r="E752" t="str">
            <v>ROMILDO FERREIRA LIMA JUNIOR</v>
          </cell>
          <cell r="F752" t="str">
            <v>Estagiario</v>
          </cell>
          <cell r="G752" t="str">
            <v>Estagiário</v>
          </cell>
          <cell r="H752">
            <v>0</v>
          </cell>
          <cell r="I752"/>
          <cell r="J752">
            <v>45950</v>
          </cell>
          <cell r="K752" t="str">
            <v/>
          </cell>
          <cell r="L752" t="str">
            <v/>
          </cell>
          <cell r="M752" t="str">
            <v/>
          </cell>
          <cell r="N752">
            <v>0</v>
          </cell>
          <cell r="O752" t="str">
            <v>MARIANA RODRIGUES DA SILVA</v>
          </cell>
          <cell r="P752"/>
        </row>
        <row r="753">
          <cell r="B753">
            <v>1581</v>
          </cell>
          <cell r="C753" t="str">
            <v>LUIZ CARLOS MONTEIRO LOPES NETO</v>
          </cell>
          <cell r="D753">
            <v>1503</v>
          </cell>
          <cell r="E753" t="str">
            <v>ROMILDO FERREIRA LIMA JUNIOR</v>
          </cell>
          <cell r="F753" t="str">
            <v>Estagiario</v>
          </cell>
          <cell r="G753" t="str">
            <v>Estagiário</v>
          </cell>
          <cell r="H753">
            <v>0</v>
          </cell>
          <cell r="I753"/>
          <cell r="J753">
            <v>45957</v>
          </cell>
          <cell r="K753" t="str">
            <v/>
          </cell>
          <cell r="L753" t="str">
            <v/>
          </cell>
          <cell r="M753" t="str">
            <v/>
          </cell>
          <cell r="N753">
            <v>0</v>
          </cell>
          <cell r="O753" t="str">
            <v>MARIANA RODRIGUES DA SILVA</v>
          </cell>
          <cell r="P753"/>
        </row>
        <row r="754">
          <cell r="B754">
            <v>1582</v>
          </cell>
          <cell r="C754" t="str">
            <v>LUIZA HELENA SIQUEIRA DE OLIVEIRA</v>
          </cell>
          <cell r="D754">
            <v>1503</v>
          </cell>
          <cell r="E754" t="str">
            <v>GABRIELA TELLES DE SOUZA</v>
          </cell>
          <cell r="F754" t="str">
            <v>Estagiario</v>
          </cell>
          <cell r="G754" t="str">
            <v>Estagiário</v>
          </cell>
          <cell r="H754">
            <v>0</v>
          </cell>
          <cell r="I754"/>
          <cell r="J754">
            <v>45992</v>
          </cell>
          <cell r="K754" t="str">
            <v/>
          </cell>
          <cell r="L754" t="str">
            <v/>
          </cell>
          <cell r="M754" t="str">
            <v/>
          </cell>
          <cell r="N754">
            <v>0</v>
          </cell>
          <cell r="O754" t="str">
            <v>JULIANE CASTRO OLIVEIRA</v>
          </cell>
          <cell r="P754"/>
        </row>
        <row r="755">
          <cell r="B755">
            <v>1583</v>
          </cell>
          <cell r="C755" t="str">
            <v>CARLOS EDUARDO LIMA DA SILVA</v>
          </cell>
          <cell r="D755">
            <v>1503</v>
          </cell>
          <cell r="E755" t="str">
            <v>GABRIELA TELLES DE SOUZA</v>
          </cell>
          <cell r="F755" t="str">
            <v>Estagiario</v>
          </cell>
          <cell r="G755" t="str">
            <v>Estagiário</v>
          </cell>
          <cell r="H755">
            <v>0</v>
          </cell>
          <cell r="I755"/>
          <cell r="J755">
            <v>45992</v>
          </cell>
          <cell r="K755" t="str">
            <v/>
          </cell>
          <cell r="L755" t="str">
            <v/>
          </cell>
          <cell r="M755" t="str">
            <v/>
          </cell>
          <cell r="N755">
            <v>0</v>
          </cell>
          <cell r="O755" t="str">
            <v>JULIANE CASTRO OLIVEIRA</v>
          </cell>
          <cell r="P755"/>
        </row>
        <row r="756">
          <cell r="B756">
            <v>1584</v>
          </cell>
          <cell r="C756" t="str">
            <v>CLARA LUIZE RODRIGUES DE ABREU</v>
          </cell>
          <cell r="D756">
            <v>1251</v>
          </cell>
          <cell r="E756" t="str">
            <v>ALBERT SCHILLING GOMES</v>
          </cell>
          <cell r="F756" t="str">
            <v>Estagiario</v>
          </cell>
          <cell r="G756" t="str">
            <v>Estagiário</v>
          </cell>
          <cell r="H756">
            <v>0</v>
          </cell>
          <cell r="I756"/>
          <cell r="J756">
            <v>46006</v>
          </cell>
          <cell r="K756" t="str">
            <v/>
          </cell>
          <cell r="L756" t="str">
            <v/>
          </cell>
          <cell r="M756" t="str">
            <v/>
          </cell>
          <cell r="N756">
            <v>0</v>
          </cell>
          <cell r="O756" t="str">
            <v>GISELE APARECIDA CHAVES ANTENOR</v>
          </cell>
          <cell r="P756"/>
        </row>
        <row r="757">
          <cell r="B757">
            <v>1585</v>
          </cell>
          <cell r="C757" t="str">
            <v>DJARA VALE GALVAO</v>
          </cell>
          <cell r="D757">
            <v>1503</v>
          </cell>
          <cell r="E757" t="str">
            <v>EMANUELLE NOGUEIRA JUCA</v>
          </cell>
          <cell r="F757" t="str">
            <v>Estagiario</v>
          </cell>
          <cell r="G757" t="str">
            <v>Estagiário</v>
          </cell>
          <cell r="H757">
            <v>0</v>
          </cell>
          <cell r="I757"/>
          <cell r="J757">
            <v>46041</v>
          </cell>
          <cell r="K757" t="str">
            <v/>
          </cell>
          <cell r="L757" t="str">
            <v/>
          </cell>
          <cell r="M757" t="str">
            <v/>
          </cell>
          <cell r="N757">
            <v>0</v>
          </cell>
          <cell r="O757" t="str">
            <v>LUZIA LUCELIA SARAIVA RIBEIRO</v>
          </cell>
          <cell r="P757"/>
        </row>
        <row r="758">
          <cell r="B758">
            <v>1586</v>
          </cell>
          <cell r="C758" t="str">
            <v>GABRIEL ESTELET DA COSTA PAES</v>
          </cell>
          <cell r="D758">
            <v>1797</v>
          </cell>
          <cell r="E758" t="str">
            <v>ROMILDO FERREIRA LIMA JUNIOR</v>
          </cell>
          <cell r="F758" t="str">
            <v>Estagiario</v>
          </cell>
          <cell r="G758" t="str">
            <v>Estagiário</v>
          </cell>
          <cell r="H758">
            <v>0</v>
          </cell>
          <cell r="I758"/>
          <cell r="J758">
            <v>46041</v>
          </cell>
          <cell r="K758" t="str">
            <v/>
          </cell>
          <cell r="L758" t="str">
            <v/>
          </cell>
          <cell r="M758" t="str">
            <v/>
          </cell>
          <cell r="N758">
            <v>0</v>
          </cell>
          <cell r="O758" t="str">
            <v>BRENO BEZERRA DE CASTRO</v>
          </cell>
          <cell r="P758"/>
        </row>
        <row r="759">
          <cell r="B759">
            <v>1587</v>
          </cell>
          <cell r="C759" t="str">
            <v>JOSE RAFAEL DE SOUSA NETO</v>
          </cell>
          <cell r="D759">
            <v>1797</v>
          </cell>
          <cell r="E759" t="str">
            <v>ROMILDO FERREIRA LIMA JUNIOR</v>
          </cell>
          <cell r="F759" t="str">
            <v>Estagiario</v>
          </cell>
          <cell r="G759" t="str">
            <v>Estagiário</v>
          </cell>
          <cell r="H759">
            <v>0</v>
          </cell>
          <cell r="I759"/>
          <cell r="J759">
            <v>46041</v>
          </cell>
          <cell r="K759" t="str">
            <v/>
          </cell>
          <cell r="L759" t="str">
            <v/>
          </cell>
          <cell r="M759" t="str">
            <v/>
          </cell>
          <cell r="N759">
            <v>0</v>
          </cell>
          <cell r="O759" t="str">
            <v>BYANCA PINHEIRO AUGUSTO</v>
          </cell>
          <cell r="P759"/>
        </row>
        <row r="760">
          <cell r="B760">
            <v>1588</v>
          </cell>
          <cell r="C760" t="str">
            <v>RODRIGO FERREIRA COSTA PINTO</v>
          </cell>
          <cell r="D760">
            <v>1797</v>
          </cell>
          <cell r="E760" t="str">
            <v>ANA SOFIA CYSNEIROS MARCAL</v>
          </cell>
          <cell r="F760" t="str">
            <v>Estagiario</v>
          </cell>
          <cell r="G760" t="str">
            <v>Estagiário</v>
          </cell>
          <cell r="H760">
            <v>0</v>
          </cell>
          <cell r="I760"/>
          <cell r="J760">
            <v>46041</v>
          </cell>
          <cell r="K760" t="str">
            <v/>
          </cell>
          <cell r="L760" t="str">
            <v/>
          </cell>
          <cell r="M760" t="str">
            <v/>
          </cell>
          <cell r="N760">
            <v>0</v>
          </cell>
          <cell r="O760" t="str">
            <v>MARCELA DE MOURA ANDRADE SILVA</v>
          </cell>
          <cell r="P760"/>
        </row>
        <row r="761">
          <cell r="B761">
            <v>1589</v>
          </cell>
          <cell r="C761" t="str">
            <v>LUCAS ELIAS GONCALVES PEIXOTO LELIS DE OLIVEIRA</v>
          </cell>
          <cell r="D761">
            <v>1503</v>
          </cell>
          <cell r="E761" t="str">
            <v>EMANUELLE NOGUEIRA JUCA</v>
          </cell>
          <cell r="F761" t="str">
            <v>Estagiario</v>
          </cell>
          <cell r="G761" t="str">
            <v>Estagiário</v>
          </cell>
          <cell r="H761">
            <v>0</v>
          </cell>
          <cell r="I761"/>
          <cell r="J761">
            <v>46041</v>
          </cell>
          <cell r="K761" t="str">
            <v/>
          </cell>
          <cell r="L761" t="str">
            <v/>
          </cell>
          <cell r="M761" t="str">
            <v/>
          </cell>
          <cell r="N761">
            <v>0</v>
          </cell>
          <cell r="O761" t="str">
            <v>SANDRA REGIA CHAVES CARVALHO</v>
          </cell>
          <cell r="P761"/>
        </row>
        <row r="762">
          <cell r="B762">
            <v>1590</v>
          </cell>
          <cell r="C762" t="str">
            <v>BEATRIZ TORRES MENDES</v>
          </cell>
          <cell r="D762">
            <v>1503</v>
          </cell>
          <cell r="E762" t="str">
            <v>ANA SOFIA CYSNEIROS MARCAL</v>
          </cell>
          <cell r="F762" t="str">
            <v>Estagiario</v>
          </cell>
          <cell r="G762" t="str">
            <v>Estagiário</v>
          </cell>
          <cell r="H762">
            <v>0</v>
          </cell>
          <cell r="I762"/>
          <cell r="J762">
            <v>46041</v>
          </cell>
          <cell r="K762" t="str">
            <v/>
          </cell>
          <cell r="L762" t="str">
            <v/>
          </cell>
          <cell r="M762" t="str">
            <v/>
          </cell>
          <cell r="N762">
            <v>0</v>
          </cell>
          <cell r="O762" t="str">
            <v>JARDEL LIMA PEREIRA</v>
          </cell>
          <cell r="P762"/>
        </row>
        <row r="763">
          <cell r="B763">
            <v>1591</v>
          </cell>
          <cell r="C763" t="str">
            <v>SILAS RUFINO DA SILVA</v>
          </cell>
          <cell r="D763">
            <v>1503</v>
          </cell>
          <cell r="E763" t="str">
            <v>EMANUELLE NOGUEIRA JUCA</v>
          </cell>
          <cell r="F763" t="str">
            <v>Estagiario</v>
          </cell>
          <cell r="G763" t="str">
            <v>Estagiário</v>
          </cell>
          <cell r="H763">
            <v>0</v>
          </cell>
          <cell r="I763"/>
          <cell r="J763">
            <v>46041</v>
          </cell>
          <cell r="K763" t="str">
            <v/>
          </cell>
          <cell r="L763" t="str">
            <v/>
          </cell>
          <cell r="M763" t="str">
            <v/>
          </cell>
          <cell r="N763">
            <v>0</v>
          </cell>
          <cell r="O763" t="str">
            <v>FRANCISCO JOSE ALMEIDA JUNIOR</v>
          </cell>
          <cell r="P763"/>
        </row>
        <row r="764">
          <cell r="B764">
            <v>2000</v>
          </cell>
          <cell r="C764" t="str">
            <v>MARIANA RAMALHO CASTRO</v>
          </cell>
          <cell r="D764">
            <v>3823</v>
          </cell>
          <cell r="E764" t="str">
            <v>ANA SOFIA CYSNEIROS MARCAL</v>
          </cell>
          <cell r="F764" t="str">
            <v xml:space="preserve">Desenvolvedor </v>
          </cell>
          <cell r="G764" t="str">
            <v>Analista de sistemas</v>
          </cell>
          <cell r="H764">
            <v>0</v>
          </cell>
          <cell r="I764" t="str">
            <v/>
          </cell>
          <cell r="J764">
            <v>44298</v>
          </cell>
          <cell r="K764">
            <v>44530</v>
          </cell>
          <cell r="L764">
            <v>44531</v>
          </cell>
          <cell r="M764">
            <v>46387</v>
          </cell>
          <cell r="N764" t="str">
            <v>4</v>
          </cell>
          <cell r="O764" t="str">
            <v>ANA SOFIA CYSNEIROS MARCAL</v>
          </cell>
          <cell r="P764"/>
        </row>
        <row r="765">
          <cell r="B765">
            <v>2001</v>
          </cell>
          <cell r="C765" t="str">
            <v>SAMUEL PESSOA MADEIRA</v>
          </cell>
          <cell r="D765">
            <v>4649</v>
          </cell>
          <cell r="E765" t="str">
            <v>ANA SOFIA CYSNEIROS MARCAL</v>
          </cell>
          <cell r="F765" t="str">
            <v xml:space="preserve">Desenvolvedor </v>
          </cell>
          <cell r="G765" t="str">
            <v>Analista de sistemas</v>
          </cell>
          <cell r="H765">
            <v>0</v>
          </cell>
          <cell r="I765" t="str">
            <v/>
          </cell>
          <cell r="J765">
            <v>44298</v>
          </cell>
          <cell r="K765">
            <v>44750</v>
          </cell>
          <cell r="L765">
            <v>44774</v>
          </cell>
          <cell r="M765">
            <v>46387</v>
          </cell>
          <cell r="N765" t="str">
            <v>4</v>
          </cell>
          <cell r="O765" t="str">
            <v>FRANCISCO DIONE DE SOUSA AMANCIO</v>
          </cell>
          <cell r="P765"/>
        </row>
        <row r="766">
          <cell r="B766">
            <v>2002</v>
          </cell>
          <cell r="C766" t="str">
            <v>JOAO PEDRO PESSOA MONTEIRO</v>
          </cell>
          <cell r="D766">
            <v>5130</v>
          </cell>
          <cell r="E766" t="str">
            <v>ROMILDO FERREIRA LIMA JUNIOR</v>
          </cell>
          <cell r="F766" t="str">
            <v xml:space="preserve">Desenvolvedor </v>
          </cell>
          <cell r="G766" t="str">
            <v>Analista de sistemas</v>
          </cell>
          <cell r="H766">
            <v>0</v>
          </cell>
          <cell r="I766" t="str">
            <v/>
          </cell>
          <cell r="J766">
            <v>44298</v>
          </cell>
          <cell r="K766">
            <v>45659</v>
          </cell>
          <cell r="L766">
            <v>45689</v>
          </cell>
          <cell r="M766">
            <v>46387</v>
          </cell>
          <cell r="N766" t="str">
            <v>4</v>
          </cell>
          <cell r="O766" t="str">
            <v>MARIANA MAIA BEZERRA</v>
          </cell>
          <cell r="P766"/>
        </row>
        <row r="767">
          <cell r="B767">
            <v>2003</v>
          </cell>
          <cell r="C767" t="str">
            <v>JERRY MACEDO CASTRO</v>
          </cell>
          <cell r="D767">
            <v>6189</v>
          </cell>
          <cell r="E767" t="str">
            <v>ALBERT SCHILLING GOMES</v>
          </cell>
          <cell r="F767" t="str">
            <v xml:space="preserve">Desenvolvedor </v>
          </cell>
          <cell r="G767" t="str">
            <v>Analista de sistemas</v>
          </cell>
          <cell r="H767">
            <v>0</v>
          </cell>
          <cell r="I767" t="str">
            <v/>
          </cell>
          <cell r="J767">
            <v>44298</v>
          </cell>
          <cell r="K767">
            <v>44785</v>
          </cell>
          <cell r="L767">
            <v>44805</v>
          </cell>
          <cell r="M767">
            <v>46387</v>
          </cell>
          <cell r="N767" t="str">
            <v>4</v>
          </cell>
          <cell r="O767" t="str">
            <v>FRANCISCA GERMANA DANTAS BATISTA</v>
          </cell>
          <cell r="P767"/>
        </row>
        <row r="768">
          <cell r="B768">
            <v>2004</v>
          </cell>
          <cell r="C768" t="str">
            <v>HERMANO DE CASTRO PINHEIRO</v>
          </cell>
          <cell r="D768">
            <v>3475</v>
          </cell>
          <cell r="E768" t="str">
            <v>GABRIELA CAMPOS COSTA BARBOSA</v>
          </cell>
          <cell r="F768" t="str">
            <v xml:space="preserve">Desenvolvedor </v>
          </cell>
          <cell r="G768" t="str">
            <v>Analista de sistemas</v>
          </cell>
          <cell r="H768">
            <v>0</v>
          </cell>
          <cell r="I768" t="str">
            <v/>
          </cell>
          <cell r="J768">
            <v>44298</v>
          </cell>
          <cell r="K768">
            <v>44348</v>
          </cell>
          <cell r="L768">
            <v>44378</v>
          </cell>
          <cell r="M768">
            <v>46387</v>
          </cell>
          <cell r="N768" t="str">
            <v>4</v>
          </cell>
          <cell r="O768" t="str">
            <v>ELIABE DE ABREU SANTOS</v>
          </cell>
          <cell r="P768"/>
        </row>
        <row r="769">
          <cell r="B769">
            <v>2005</v>
          </cell>
          <cell r="C769" t="str">
            <v>JUREMA STEFANIA DA SILVA</v>
          </cell>
          <cell r="D769">
            <v>10799</v>
          </cell>
          <cell r="E769" t="str">
            <v>ROMILDO FERREIRA LIMA JUNIOR</v>
          </cell>
          <cell r="F769" t="str">
            <v xml:space="preserve">Quality Analyst </v>
          </cell>
          <cell r="G769" t="str">
            <v>Analista de sistemas</v>
          </cell>
          <cell r="H769">
            <v>0</v>
          </cell>
          <cell r="I769" t="str">
            <v/>
          </cell>
          <cell r="J769">
            <v>44301</v>
          </cell>
          <cell r="K769">
            <v>45552</v>
          </cell>
          <cell r="L769">
            <v>45566</v>
          </cell>
          <cell r="M769">
            <v>46387</v>
          </cell>
          <cell r="N769" t="str">
            <v>4</v>
          </cell>
          <cell r="O769" t="str">
            <v>PAULO ARTHUR GOMES VIEIRA</v>
          </cell>
          <cell r="P769"/>
        </row>
        <row r="770">
          <cell r="B770">
            <v>2006</v>
          </cell>
          <cell r="C770" t="str">
            <v>MATHEUS MEDEIROS DA CRUZ</v>
          </cell>
          <cell r="D770">
            <v>7488</v>
          </cell>
          <cell r="E770" t="str">
            <v>ALBERT SCHILLING GOMES</v>
          </cell>
          <cell r="F770" t="str">
            <v xml:space="preserve">DevOps </v>
          </cell>
          <cell r="G770" t="str">
            <v>Analista de sistemas</v>
          </cell>
          <cell r="H770">
            <v>0</v>
          </cell>
          <cell r="I770" t="str">
            <v/>
          </cell>
          <cell r="J770">
            <v>44301</v>
          </cell>
          <cell r="K770">
            <v>44879</v>
          </cell>
          <cell r="L770">
            <v>44896</v>
          </cell>
          <cell r="M770">
            <v>46387</v>
          </cell>
          <cell r="N770" t="str">
            <v>4</v>
          </cell>
          <cell r="O770" t="str">
            <v>SABRINA ISABEL DE OLIVEIRA PAIVA</v>
          </cell>
          <cell r="P770"/>
        </row>
        <row r="771">
          <cell r="B771">
            <v>2007</v>
          </cell>
          <cell r="C771" t="str">
            <v>KEVIN SANTOS GUEDES</v>
          </cell>
          <cell r="D771">
            <v>6536</v>
          </cell>
          <cell r="E771" t="str">
            <v>ANA SOFIA CYSNEIROS MARCAL</v>
          </cell>
          <cell r="F771" t="str">
            <v xml:space="preserve">Desenvolvedor </v>
          </cell>
          <cell r="G771" t="str">
            <v>Analista de sistemas</v>
          </cell>
          <cell r="H771">
            <v>0</v>
          </cell>
          <cell r="I771" t="str">
            <v/>
          </cell>
          <cell r="J771">
            <v>44305</v>
          </cell>
          <cell r="K771">
            <v>45036</v>
          </cell>
          <cell r="L771">
            <v>45047</v>
          </cell>
          <cell r="M771">
            <v>46387</v>
          </cell>
          <cell r="N771" t="str">
            <v>4</v>
          </cell>
          <cell r="O771" t="str">
            <v>GERSON VIEIRA ALBUQUERQUE NETO</v>
          </cell>
          <cell r="P771"/>
        </row>
        <row r="772">
          <cell r="B772">
            <v>2008</v>
          </cell>
          <cell r="C772" t="str">
            <v>VITOR HUGO MORAIS LOPES DA SILVA</v>
          </cell>
          <cell r="D772">
            <v>5626</v>
          </cell>
          <cell r="E772" t="str">
            <v>ANA SOFIA CYSNEIROS MARCAL</v>
          </cell>
          <cell r="F772" t="str">
            <v xml:space="preserve">Desenvolvedor </v>
          </cell>
          <cell r="G772" t="str">
            <v>Analista de sistemas</v>
          </cell>
          <cell r="H772">
            <v>0</v>
          </cell>
          <cell r="I772" t="str">
            <v/>
          </cell>
          <cell r="J772">
            <v>44305</v>
          </cell>
          <cell r="K772">
            <v>44665</v>
          </cell>
          <cell r="L772">
            <v>44682</v>
          </cell>
          <cell r="M772">
            <v>46387</v>
          </cell>
          <cell r="N772" t="str">
            <v>4</v>
          </cell>
          <cell r="O772" t="str">
            <v>JOAO LUIZ MESQUITA UCHOA</v>
          </cell>
          <cell r="P772"/>
        </row>
        <row r="773">
          <cell r="B773">
            <v>2009</v>
          </cell>
          <cell r="C773" t="str">
            <v>BRUNO DAVID DA SILVA ALMEIDA</v>
          </cell>
          <cell r="D773">
            <v>12253</v>
          </cell>
          <cell r="E773" t="str">
            <v>EMANUELLE NOGUEIRA JUCA</v>
          </cell>
          <cell r="F773" t="str">
            <v xml:space="preserve">Desenvolvedor </v>
          </cell>
          <cell r="G773" t="str">
            <v>Analista de sistemas</v>
          </cell>
          <cell r="H773">
            <v>19</v>
          </cell>
          <cell r="I773" t="str">
            <v>Sênior</v>
          </cell>
          <cell r="J773">
            <v>44312</v>
          </cell>
          <cell r="K773" t="str">
            <v/>
          </cell>
          <cell r="L773" t="str">
            <v/>
          </cell>
          <cell r="M773" t="str">
            <v/>
          </cell>
          <cell r="N773">
            <v>0</v>
          </cell>
          <cell r="O773" t="str">
            <v>FRANCISCO JOSE ALMEIDA JUNIOR</v>
          </cell>
          <cell r="P773"/>
        </row>
        <row r="774">
          <cell r="B774">
            <v>2010</v>
          </cell>
          <cell r="C774" t="str">
            <v>ROGERIO DANILO REGIS</v>
          </cell>
          <cell r="D774">
            <v>12595</v>
          </cell>
          <cell r="E774" t="str">
            <v>ROMILDO FERREIRA LIMA JUNIOR</v>
          </cell>
          <cell r="F774" t="str">
            <v xml:space="preserve">Desenvolvedor </v>
          </cell>
          <cell r="G774" t="str">
            <v>Analista de sistemas</v>
          </cell>
          <cell r="H774">
            <v>0</v>
          </cell>
          <cell r="I774" t="str">
            <v/>
          </cell>
          <cell r="J774">
            <v>44312</v>
          </cell>
          <cell r="K774">
            <v>45453</v>
          </cell>
          <cell r="L774">
            <v>45474</v>
          </cell>
          <cell r="M774">
            <v>46387</v>
          </cell>
          <cell r="N774" t="str">
            <v>2</v>
          </cell>
          <cell r="O774" t="str">
            <v>LEANDRO AUGUSTO OLIVEIRA LEAO</v>
          </cell>
          <cell r="P774"/>
        </row>
        <row r="775">
          <cell r="B775">
            <v>2011</v>
          </cell>
          <cell r="C775" t="str">
            <v>KELLYANNE PINHEIRO DA SILVA MARTINS</v>
          </cell>
          <cell r="D775">
            <v>6523</v>
          </cell>
          <cell r="E775" t="str">
            <v>GABRIELA TELLES DE SOUZA</v>
          </cell>
          <cell r="F775" t="str">
            <v xml:space="preserve">Analista de Comunicação </v>
          </cell>
          <cell r="G775" t="str">
            <v>Analista de comunicação e marketing</v>
          </cell>
          <cell r="H775">
            <v>12</v>
          </cell>
          <cell r="I775" t="str">
            <v>Pleno</v>
          </cell>
          <cell r="J775">
            <v>44312</v>
          </cell>
          <cell r="K775" t="str">
            <v/>
          </cell>
          <cell r="L775" t="str">
            <v/>
          </cell>
          <cell r="M775" t="str">
            <v/>
          </cell>
          <cell r="N775">
            <v>0</v>
          </cell>
          <cell r="O775" t="str">
            <v>ANDREA OLIVEIRA NERY</v>
          </cell>
          <cell r="P775"/>
        </row>
        <row r="776">
          <cell r="B776">
            <v>2012</v>
          </cell>
          <cell r="C776" t="str">
            <v>DENNIS MARTINS GASPAR</v>
          </cell>
          <cell r="D776">
            <v>13846</v>
          </cell>
          <cell r="E776" t="str">
            <v>ANA SOFIA CYSNEIROS MARCAL</v>
          </cell>
          <cell r="F776" t="str">
            <v xml:space="preserve">Desenvolvedor </v>
          </cell>
          <cell r="G776" t="str">
            <v>Analista de sistemas</v>
          </cell>
          <cell r="H776">
            <v>0</v>
          </cell>
          <cell r="I776" t="str">
            <v/>
          </cell>
          <cell r="J776">
            <v>44319</v>
          </cell>
          <cell r="K776">
            <v>44648</v>
          </cell>
          <cell r="L776">
            <v>44652</v>
          </cell>
          <cell r="M776">
            <v>46387</v>
          </cell>
          <cell r="N776" t="str">
            <v>2</v>
          </cell>
          <cell r="O776" t="str">
            <v>MARCELA DE MOURA ANDRADE SILVA</v>
          </cell>
          <cell r="P776"/>
        </row>
        <row r="777">
          <cell r="B777">
            <v>2013</v>
          </cell>
          <cell r="C777" t="str">
            <v>JOSE IGOR DE CARVALHO</v>
          </cell>
          <cell r="D777">
            <v>7176</v>
          </cell>
          <cell r="E777" t="str">
            <v>ROMILDO FERREIRA LIMA JUNIOR</v>
          </cell>
          <cell r="F777" t="str">
            <v xml:space="preserve">Desenvolvedor </v>
          </cell>
          <cell r="G777" t="str">
            <v>Analista de sistemas</v>
          </cell>
          <cell r="H777">
            <v>13</v>
          </cell>
          <cell r="I777" t="str">
            <v>Pleno</v>
          </cell>
          <cell r="J777">
            <v>44319</v>
          </cell>
          <cell r="K777" t="str">
            <v/>
          </cell>
          <cell r="L777" t="str">
            <v/>
          </cell>
          <cell r="M777" t="str">
            <v/>
          </cell>
          <cell r="N777">
            <v>0</v>
          </cell>
          <cell r="O777" t="str">
            <v>ALEX RANDERSON CAVALCANTI PORTELA</v>
          </cell>
          <cell r="P777"/>
        </row>
        <row r="778">
          <cell r="B778">
            <v>2014</v>
          </cell>
          <cell r="C778" t="str">
            <v>DANIELLE SOARES LIMA</v>
          </cell>
          <cell r="D778">
            <v>14621</v>
          </cell>
          <cell r="E778" t="str">
            <v>ANA SOFIA CYSNEIROS MARCAL</v>
          </cell>
          <cell r="F778" t="str">
            <v xml:space="preserve">Líder Técnico </v>
          </cell>
          <cell r="G778" t="str">
            <v>Analista de sistemas</v>
          </cell>
          <cell r="H778">
            <v>0</v>
          </cell>
          <cell r="I778" t="str">
            <v/>
          </cell>
          <cell r="J778">
            <v>44319</v>
          </cell>
          <cell r="K778">
            <v>45139</v>
          </cell>
          <cell r="L778">
            <v>45170</v>
          </cell>
          <cell r="M778">
            <v>46387</v>
          </cell>
          <cell r="N778" t="str">
            <v>V</v>
          </cell>
          <cell r="O778" t="str">
            <v>JOAO RICARDO DOS SANTOS GONCALVES</v>
          </cell>
          <cell r="P778"/>
        </row>
        <row r="779">
          <cell r="B779">
            <v>2015</v>
          </cell>
          <cell r="C779" t="str">
            <v>DANIEL MAIA EVANGELISTA</v>
          </cell>
          <cell r="D779">
            <v>9567</v>
          </cell>
          <cell r="E779" t="str">
            <v>EMANUELLE NOGUEIRA JUCA</v>
          </cell>
          <cell r="F779" t="str">
            <v xml:space="preserve">Desenvolvedor </v>
          </cell>
          <cell r="G779" t="str">
            <v>Analista de sistemas</v>
          </cell>
          <cell r="H779">
            <v>0</v>
          </cell>
          <cell r="I779" t="str">
            <v/>
          </cell>
          <cell r="J779">
            <v>44319</v>
          </cell>
          <cell r="K779">
            <v>45021</v>
          </cell>
          <cell r="L779">
            <v>45047</v>
          </cell>
          <cell r="M779">
            <v>46387</v>
          </cell>
          <cell r="N779" t="str">
            <v>2</v>
          </cell>
          <cell r="O779" t="str">
            <v>LUZIA LUCELIA SARAIVA RIBEIRO</v>
          </cell>
          <cell r="P779"/>
        </row>
        <row r="780">
          <cell r="B780">
            <v>2016</v>
          </cell>
          <cell r="C780" t="str">
            <v>JOSE RONEY SILVA SANTOS</v>
          </cell>
          <cell r="D780">
            <v>6523</v>
          </cell>
          <cell r="E780" t="str">
            <v>ROMILDO FERREIRA LIMA JUNIOR</v>
          </cell>
          <cell r="F780" t="str">
            <v xml:space="preserve">DevOps </v>
          </cell>
          <cell r="G780" t="str">
            <v>Analista de sistemas</v>
          </cell>
          <cell r="H780">
            <v>12</v>
          </cell>
          <cell r="I780" t="str">
            <v>Júnior</v>
          </cell>
          <cell r="J780">
            <v>44319</v>
          </cell>
          <cell r="K780" t="str">
            <v/>
          </cell>
          <cell r="L780" t="str">
            <v/>
          </cell>
          <cell r="M780" t="str">
            <v/>
          </cell>
          <cell r="N780">
            <v>0</v>
          </cell>
          <cell r="O780" t="str">
            <v>FRANCISCO DIONE DE SOUSA AMANCIO</v>
          </cell>
          <cell r="P780"/>
        </row>
        <row r="781">
          <cell r="B781">
            <v>2017</v>
          </cell>
          <cell r="C781" t="str">
            <v>FELIPE GASPAR ALAN E SILVA</v>
          </cell>
          <cell r="D781">
            <v>16053</v>
          </cell>
          <cell r="E781" t="str">
            <v>ROMILDO FERREIRA LIMA JUNIOR</v>
          </cell>
          <cell r="F781" t="str">
            <v xml:space="preserve">Desenvolvedor </v>
          </cell>
          <cell r="G781" t="str">
            <v>Analista de sistemas</v>
          </cell>
          <cell r="H781">
            <v>23</v>
          </cell>
          <cell r="I781" t="str">
            <v>Especialista</v>
          </cell>
          <cell r="J781">
            <v>44319</v>
          </cell>
          <cell r="K781">
            <v>45989</v>
          </cell>
          <cell r="L781">
            <v>45992</v>
          </cell>
          <cell r="M781">
            <v>46387</v>
          </cell>
          <cell r="N781" t="str">
            <v>4</v>
          </cell>
          <cell r="O781" t="str">
            <v>UYARA REGIA PEREIRA GOMES</v>
          </cell>
          <cell r="P781"/>
        </row>
        <row r="782">
          <cell r="B782">
            <v>2018</v>
          </cell>
          <cell r="C782" t="str">
            <v>FRANCISCO DAS CHAGAS FONTENELE MARQUES JUNIOR</v>
          </cell>
          <cell r="D782">
            <v>11346</v>
          </cell>
          <cell r="E782" t="str">
            <v>ALBERT SCHILLING GOMES</v>
          </cell>
          <cell r="F782" t="str">
            <v xml:space="preserve">Arquiteto de Soluções </v>
          </cell>
          <cell r="G782" t="str">
            <v>Analista de sistemas</v>
          </cell>
          <cell r="H782">
            <v>18</v>
          </cell>
          <cell r="I782" t="str">
            <v>Sênior</v>
          </cell>
          <cell r="J782">
            <v>44319</v>
          </cell>
          <cell r="K782" t="str">
            <v/>
          </cell>
          <cell r="L782" t="str">
            <v/>
          </cell>
          <cell r="M782" t="str">
            <v/>
          </cell>
          <cell r="N782">
            <v>0</v>
          </cell>
          <cell r="O782" t="str">
            <v>GLAUBER QUEIROZ DE OLIVEIRA</v>
          </cell>
          <cell r="P782"/>
        </row>
        <row r="783">
          <cell r="B783">
            <v>2019</v>
          </cell>
          <cell r="C783" t="str">
            <v>AYLANNE HERLAY NOGUEIRA LIMA</v>
          </cell>
          <cell r="D783">
            <v>3063</v>
          </cell>
          <cell r="E783" t="str">
            <v>VICTORIA DAMASCENO MATOS</v>
          </cell>
          <cell r="F783" t="str">
            <v>Analista de pessoas e cultura</v>
          </cell>
          <cell r="G783" t="str">
            <v>Analista de pessoas e cultura</v>
          </cell>
          <cell r="H783">
            <v>5</v>
          </cell>
          <cell r="I783" t="str">
            <v>Júnior</v>
          </cell>
          <cell r="J783">
            <v>44319</v>
          </cell>
          <cell r="K783">
            <v>45902</v>
          </cell>
          <cell r="L783">
            <v>45931</v>
          </cell>
          <cell r="M783">
            <v>46387</v>
          </cell>
          <cell r="N783" t="str">
            <v>2</v>
          </cell>
          <cell r="O783" t="str">
            <v>SARA MARTINS DE OLIVEIRA</v>
          </cell>
          <cell r="P783"/>
        </row>
        <row r="784">
          <cell r="B784">
            <v>2020</v>
          </cell>
          <cell r="C784" t="str">
            <v>ANDRIZA BARBOSA BATISTA</v>
          </cell>
          <cell r="D784">
            <v>4455</v>
          </cell>
          <cell r="E784" t="str">
            <v>VICTORIA DAMASCENO MATOS</v>
          </cell>
          <cell r="F784" t="str">
            <v>Analista de pessoas e cultura</v>
          </cell>
          <cell r="G784" t="str">
            <v>Analista de pessoas e cultura</v>
          </cell>
          <cell r="H784">
            <v>8</v>
          </cell>
          <cell r="I784" t="str">
            <v>Pleno</v>
          </cell>
          <cell r="J784">
            <v>44319</v>
          </cell>
          <cell r="K784" t="str">
            <v/>
          </cell>
          <cell r="L784" t="str">
            <v/>
          </cell>
          <cell r="M784" t="str">
            <v/>
          </cell>
          <cell r="N784">
            <v>0</v>
          </cell>
          <cell r="O784" t="str">
            <v>SARA MARTINS DE OLIVEIRA</v>
          </cell>
          <cell r="P784"/>
        </row>
        <row r="785">
          <cell r="B785">
            <v>2021</v>
          </cell>
          <cell r="C785" t="str">
            <v>GUILHERME MUNIZ CARDOSO</v>
          </cell>
          <cell r="D785">
            <v>8852</v>
          </cell>
          <cell r="E785" t="str">
            <v>ALBERT SCHILLING GOMES</v>
          </cell>
          <cell r="F785" t="str">
            <v xml:space="preserve">Desenvolvedor </v>
          </cell>
          <cell r="G785" t="str">
            <v>Analista de sistemas</v>
          </cell>
          <cell r="H785">
            <v>0</v>
          </cell>
          <cell r="I785" t="str">
            <v/>
          </cell>
          <cell r="J785">
            <v>44319</v>
          </cell>
          <cell r="K785">
            <v>44463</v>
          </cell>
          <cell r="L785">
            <v>44470</v>
          </cell>
          <cell r="M785">
            <v>46387</v>
          </cell>
          <cell r="N785" t="str">
            <v>4</v>
          </cell>
          <cell r="O785" t="str">
            <v>ALBERT SCHILLING GOMES</v>
          </cell>
          <cell r="P785"/>
        </row>
        <row r="786">
          <cell r="B786">
            <v>2022</v>
          </cell>
          <cell r="C786" t="str">
            <v>CLAUDIO RUBENS DA COSTA GADELHA</v>
          </cell>
          <cell r="D786">
            <v>9060</v>
          </cell>
          <cell r="E786" t="str">
            <v>ALBERT SCHILLING GOMES</v>
          </cell>
          <cell r="F786" t="str">
            <v xml:space="preserve">Desenvolvedor </v>
          </cell>
          <cell r="G786" t="str">
            <v>Analista de sistemas</v>
          </cell>
          <cell r="H786">
            <v>0</v>
          </cell>
          <cell r="I786" t="str">
            <v/>
          </cell>
          <cell r="J786">
            <v>44319</v>
          </cell>
          <cell r="K786">
            <v>44897</v>
          </cell>
          <cell r="L786">
            <v>44927</v>
          </cell>
          <cell r="M786">
            <v>46387</v>
          </cell>
          <cell r="N786" t="str">
            <v>4</v>
          </cell>
          <cell r="O786" t="str">
            <v>WAGNER SOLANO PANTOJA CHAGAS</v>
          </cell>
          <cell r="P786"/>
        </row>
        <row r="787">
          <cell r="B787">
            <v>2023</v>
          </cell>
          <cell r="C787" t="str">
            <v>FRANCISCO JOSE FREITAS DE OLIVEIRA</v>
          </cell>
          <cell r="D787">
            <v>5598</v>
          </cell>
          <cell r="E787" t="str">
            <v>ALBERT SCHILLING GOMES</v>
          </cell>
          <cell r="F787" t="str">
            <v xml:space="preserve">Desenvolvedor </v>
          </cell>
          <cell r="G787" t="str">
            <v>Analista de sistemas</v>
          </cell>
          <cell r="H787">
            <v>0</v>
          </cell>
          <cell r="I787" t="str">
            <v/>
          </cell>
          <cell r="J787">
            <v>44319</v>
          </cell>
          <cell r="K787">
            <v>44410</v>
          </cell>
          <cell r="L787">
            <v>44440</v>
          </cell>
          <cell r="M787">
            <v>46387</v>
          </cell>
          <cell r="N787" t="str">
            <v>4</v>
          </cell>
          <cell r="O787" t="str">
            <v>ALBERT SCHILLING GOMES</v>
          </cell>
          <cell r="P787"/>
        </row>
        <row r="788">
          <cell r="B788">
            <v>2024</v>
          </cell>
          <cell r="C788" t="str">
            <v>MIDANA FERNANDES SANA</v>
          </cell>
          <cell r="D788">
            <v>16053</v>
          </cell>
          <cell r="E788" t="str">
            <v>ANA SOFIA CYSNEIROS MARCAL</v>
          </cell>
          <cell r="F788" t="str">
            <v xml:space="preserve">Desenvolvedor </v>
          </cell>
          <cell r="G788" t="str">
            <v>Analista de sistemas</v>
          </cell>
          <cell r="H788">
            <v>23</v>
          </cell>
          <cell r="I788" t="str">
            <v>Especialista</v>
          </cell>
          <cell r="J788">
            <v>44319</v>
          </cell>
          <cell r="K788" t="str">
            <v/>
          </cell>
          <cell r="L788" t="str">
            <v/>
          </cell>
          <cell r="M788" t="str">
            <v/>
          </cell>
          <cell r="N788">
            <v>0</v>
          </cell>
          <cell r="O788" t="str">
            <v>ARLINDO BRAGA DE SOUSA NETO</v>
          </cell>
          <cell r="P788"/>
        </row>
        <row r="789">
          <cell r="B789">
            <v>2025</v>
          </cell>
          <cell r="C789" t="str">
            <v>CARLOS GARDEL SALDANHA MOURA JUNIOR</v>
          </cell>
          <cell r="D789">
            <v>9549</v>
          </cell>
          <cell r="E789" t="str">
            <v>ROMILDO FERREIRA LIMA JUNIOR</v>
          </cell>
          <cell r="F789" t="str">
            <v xml:space="preserve">Desenvolvedor </v>
          </cell>
          <cell r="G789" t="str">
            <v>Analista de sistemas</v>
          </cell>
          <cell r="H789">
            <v>16</v>
          </cell>
          <cell r="I789" t="str">
            <v>Pleno</v>
          </cell>
          <cell r="J789">
            <v>44319</v>
          </cell>
          <cell r="K789" t="str">
            <v/>
          </cell>
          <cell r="L789" t="str">
            <v/>
          </cell>
          <cell r="M789" t="str">
            <v/>
          </cell>
          <cell r="N789">
            <v>0</v>
          </cell>
          <cell r="O789" t="str">
            <v>CLARISSE IASMIN ALVES DE LIMA</v>
          </cell>
          <cell r="P789"/>
        </row>
        <row r="790">
          <cell r="B790">
            <v>2026</v>
          </cell>
          <cell r="C790" t="str">
            <v>RAIMUNDO BEZERRA LIMA JUNIOR</v>
          </cell>
          <cell r="D790">
            <v>7907</v>
          </cell>
          <cell r="E790" t="str">
            <v>EMANUELLE NOGUEIRA JUCA</v>
          </cell>
          <cell r="F790" t="str">
            <v xml:space="preserve">UI/UX </v>
          </cell>
          <cell r="G790" t="str">
            <v>Analista de sistemas</v>
          </cell>
          <cell r="H790">
            <v>0</v>
          </cell>
          <cell r="I790" t="str">
            <v/>
          </cell>
          <cell r="J790">
            <v>44326</v>
          </cell>
          <cell r="K790">
            <v>45188</v>
          </cell>
          <cell r="L790">
            <v>45200</v>
          </cell>
          <cell r="M790">
            <v>46387</v>
          </cell>
          <cell r="N790" t="str">
            <v>2</v>
          </cell>
          <cell r="O790" t="str">
            <v>LUZIA LUCELIA SARAIVA RIBEIRO</v>
          </cell>
          <cell r="P790"/>
        </row>
        <row r="791">
          <cell r="B791">
            <v>2027</v>
          </cell>
          <cell r="C791" t="str">
            <v>ANA VITORIA SILVA DE SOUSA</v>
          </cell>
          <cell r="D791">
            <v>5929</v>
          </cell>
          <cell r="E791" t="str">
            <v>LUIZ ALVES DE LIMA NETO</v>
          </cell>
          <cell r="F791" t="str">
            <v xml:space="preserve">UI/UX </v>
          </cell>
          <cell r="G791" t="str">
            <v>Analista de sistemas</v>
          </cell>
          <cell r="H791">
            <v>11</v>
          </cell>
          <cell r="I791" t="str">
            <v>Júnior</v>
          </cell>
          <cell r="J791">
            <v>44326</v>
          </cell>
          <cell r="K791">
            <v>46049</v>
          </cell>
          <cell r="L791">
            <v>46054</v>
          </cell>
          <cell r="M791">
            <v>46387</v>
          </cell>
          <cell r="N791" t="str">
            <v>2</v>
          </cell>
          <cell r="O791" t="str">
            <v>BRUNA DE SOUSA FELIX</v>
          </cell>
          <cell r="P791"/>
        </row>
        <row r="792">
          <cell r="B792">
            <v>2028</v>
          </cell>
          <cell r="C792" t="str">
            <v>MIKE VALERIANO DA SILVA</v>
          </cell>
          <cell r="D792">
            <v>5089</v>
          </cell>
          <cell r="E792" t="str">
            <v>ALBERT SCHILLING GOMES</v>
          </cell>
          <cell r="F792" t="str">
            <v xml:space="preserve">Desenvolvedor </v>
          </cell>
          <cell r="G792" t="str">
            <v>Analista de sistemas</v>
          </cell>
          <cell r="H792">
            <v>0</v>
          </cell>
          <cell r="I792" t="str">
            <v/>
          </cell>
          <cell r="J792">
            <v>44326</v>
          </cell>
          <cell r="K792">
            <v>44526</v>
          </cell>
          <cell r="L792">
            <v>44531</v>
          </cell>
          <cell r="M792">
            <v>46387</v>
          </cell>
          <cell r="N792" t="str">
            <v>4</v>
          </cell>
          <cell r="O792" t="str">
            <v>ALBERT SCHILLING GOMES</v>
          </cell>
          <cell r="P792"/>
        </row>
        <row r="793">
          <cell r="B793">
            <v>2029</v>
          </cell>
          <cell r="C793" t="str">
            <v>LARISSON DOS SANTOS DE AQUINO</v>
          </cell>
          <cell r="D793">
            <v>6523</v>
          </cell>
          <cell r="E793" t="str">
            <v>ANA SOFIA CYSNEIROS MARCAL</v>
          </cell>
          <cell r="F793" t="str">
            <v xml:space="preserve">Desenvolvedor </v>
          </cell>
          <cell r="G793" t="str">
            <v>Analista de sistemas</v>
          </cell>
          <cell r="H793">
            <v>12</v>
          </cell>
          <cell r="I793" t="str">
            <v>Júnior</v>
          </cell>
          <cell r="J793">
            <v>44326</v>
          </cell>
          <cell r="K793" t="str">
            <v/>
          </cell>
          <cell r="L793" t="str">
            <v/>
          </cell>
          <cell r="M793" t="str">
            <v/>
          </cell>
          <cell r="N793">
            <v>0</v>
          </cell>
          <cell r="O793" t="str">
            <v>ARLINDO BRAGA DE SOUSA NETO</v>
          </cell>
          <cell r="P793"/>
        </row>
        <row r="794">
          <cell r="B794">
            <v>2030</v>
          </cell>
          <cell r="C794" t="str">
            <v>ANTONIO GEORGE DE MATOS OLIVEIRA</v>
          </cell>
          <cell r="D794">
            <v>4649</v>
          </cell>
          <cell r="E794" t="str">
            <v>ALBERT SCHILLING GOMES</v>
          </cell>
          <cell r="F794" t="str">
            <v xml:space="preserve">Desenvolvedor </v>
          </cell>
          <cell r="G794" t="str">
            <v>Analista de sistemas</v>
          </cell>
          <cell r="H794">
            <v>0</v>
          </cell>
          <cell r="I794" t="str">
            <v/>
          </cell>
          <cell r="J794">
            <v>44333</v>
          </cell>
          <cell r="K794">
            <v>44900</v>
          </cell>
          <cell r="L794">
            <v>44927</v>
          </cell>
          <cell r="M794">
            <v>46387</v>
          </cell>
          <cell r="N794" t="str">
            <v>2</v>
          </cell>
          <cell r="O794" t="str">
            <v>SABRINA ISABEL DE OLIVEIRA PAIVA</v>
          </cell>
          <cell r="P794"/>
        </row>
        <row r="795">
          <cell r="B795">
            <v>2031</v>
          </cell>
          <cell r="C795" t="str">
            <v>EDNA NOGUEIRA QUEIROZ TORRES</v>
          </cell>
          <cell r="D795">
            <v>8682</v>
          </cell>
          <cell r="E795" t="str">
            <v>DANILO FREITAS DA COSTA</v>
          </cell>
          <cell r="F795" t="str">
            <v xml:space="preserve">UI/UX </v>
          </cell>
          <cell r="G795" t="str">
            <v>Analista de sistemas</v>
          </cell>
          <cell r="H795">
            <v>15</v>
          </cell>
          <cell r="I795" t="str">
            <v>Pleno</v>
          </cell>
          <cell r="J795">
            <v>44333</v>
          </cell>
          <cell r="K795" t="str">
            <v/>
          </cell>
          <cell r="L795" t="str">
            <v/>
          </cell>
          <cell r="M795" t="str">
            <v/>
          </cell>
          <cell r="N795">
            <v>0</v>
          </cell>
          <cell r="O795" t="str">
            <v>LUZIA LUCELIA SARAIVA RIBEIRO</v>
          </cell>
          <cell r="P795"/>
        </row>
        <row r="796">
          <cell r="B796">
            <v>2032</v>
          </cell>
          <cell r="C796" t="str">
            <v>PHILLIPPE ROCHA CORDEIRO GUEDES</v>
          </cell>
          <cell r="D796">
            <v>8237</v>
          </cell>
          <cell r="E796" t="str">
            <v>ALBERT SCHILLING GOMES</v>
          </cell>
          <cell r="F796" t="str">
            <v xml:space="preserve">Desenvolvedor </v>
          </cell>
          <cell r="G796" t="str">
            <v>Analista de sistemas</v>
          </cell>
          <cell r="H796">
            <v>0</v>
          </cell>
          <cell r="I796" t="str">
            <v/>
          </cell>
          <cell r="J796">
            <v>44333</v>
          </cell>
          <cell r="K796">
            <v>44813</v>
          </cell>
          <cell r="L796">
            <v>44835</v>
          </cell>
          <cell r="M796">
            <v>46387</v>
          </cell>
          <cell r="N796" t="str">
            <v>4</v>
          </cell>
          <cell r="O796" t="str">
            <v>PAULO ARTHUR GOMES VIEIRA</v>
          </cell>
          <cell r="P796"/>
        </row>
        <row r="797">
          <cell r="B797">
            <v>2033</v>
          </cell>
          <cell r="C797" t="str">
            <v>EDILSO TEODORO DE AMORIM</v>
          </cell>
          <cell r="D797">
            <v>14292</v>
          </cell>
          <cell r="E797" t="str">
            <v>ROMILDO FERREIRA LIMA JUNIOR</v>
          </cell>
          <cell r="F797" t="str">
            <v xml:space="preserve">Desenvolvedor </v>
          </cell>
          <cell r="G797" t="str">
            <v>Analista de sistemas</v>
          </cell>
          <cell r="H797">
            <v>21</v>
          </cell>
          <cell r="I797" t="str">
            <v>Sênior</v>
          </cell>
          <cell r="J797">
            <v>44333</v>
          </cell>
          <cell r="K797" t="str">
            <v/>
          </cell>
          <cell r="L797" t="str">
            <v/>
          </cell>
          <cell r="M797" t="str">
            <v/>
          </cell>
          <cell r="N797">
            <v>0</v>
          </cell>
          <cell r="O797" t="str">
            <v>BYANCA PINHEIRO AUGUSTO</v>
          </cell>
          <cell r="P797"/>
        </row>
        <row r="798">
          <cell r="B798">
            <v>2034</v>
          </cell>
          <cell r="C798" t="str">
            <v>JOAO RICARDO DOS SANTOS GONCALVES</v>
          </cell>
          <cell r="D798">
            <v>13233</v>
          </cell>
          <cell r="E798" t="str">
            <v>ANA SOFIA CYSNEIROS MARCAL</v>
          </cell>
          <cell r="F798" t="str">
            <v xml:space="preserve">Gerente de Projetos </v>
          </cell>
          <cell r="G798" t="str">
            <v>Gerente de projetos de TI</v>
          </cell>
          <cell r="H798">
            <v>20</v>
          </cell>
          <cell r="I798" t="str">
            <v>Sênior</v>
          </cell>
          <cell r="J798">
            <v>44333</v>
          </cell>
          <cell r="K798" t="str">
            <v/>
          </cell>
          <cell r="L798" t="str">
            <v/>
          </cell>
          <cell r="M798" t="str">
            <v/>
          </cell>
          <cell r="N798">
            <v>0</v>
          </cell>
          <cell r="O798" t="str">
            <v>ANA SOFIA CYSNEIROS MARCAL</v>
          </cell>
          <cell r="P798"/>
        </row>
        <row r="799">
          <cell r="B799">
            <v>2035</v>
          </cell>
          <cell r="C799" t="str">
            <v>CRISTIAN WESLEY CORREIA DE OLIVEIRA</v>
          </cell>
          <cell r="D799">
            <v>4205</v>
          </cell>
          <cell r="E799" t="str">
            <v>ALBERT SCHILLING GOMES</v>
          </cell>
          <cell r="F799" t="str">
            <v xml:space="preserve">Desenvolvedor </v>
          </cell>
          <cell r="G799" t="str">
            <v>Analista de sistemas</v>
          </cell>
          <cell r="H799">
            <v>0</v>
          </cell>
          <cell r="I799" t="str">
            <v/>
          </cell>
          <cell r="J799">
            <v>44333</v>
          </cell>
          <cell r="K799">
            <v>44505</v>
          </cell>
          <cell r="L799">
            <v>44531</v>
          </cell>
          <cell r="M799">
            <v>46387</v>
          </cell>
          <cell r="N799" t="str">
            <v>4</v>
          </cell>
          <cell r="O799" t="str">
            <v>ALBERT SCHILLING GOMES</v>
          </cell>
          <cell r="P799"/>
        </row>
        <row r="800">
          <cell r="B800">
            <v>2036</v>
          </cell>
          <cell r="C800" t="str">
            <v>MAXWELL BEZERRA CHAVES</v>
          </cell>
          <cell r="D800">
            <v>5130</v>
          </cell>
          <cell r="E800" t="str">
            <v>ROMILDO FERREIRA LIMA JUNIOR</v>
          </cell>
          <cell r="F800" t="str">
            <v xml:space="preserve">Desenvolvedor </v>
          </cell>
          <cell r="G800" t="str">
            <v>Analista de sistemas</v>
          </cell>
          <cell r="H800">
            <v>0</v>
          </cell>
          <cell r="I800" t="str">
            <v/>
          </cell>
          <cell r="J800">
            <v>44333</v>
          </cell>
          <cell r="K800">
            <v>45614</v>
          </cell>
          <cell r="L800">
            <v>45627</v>
          </cell>
          <cell r="M800">
            <v>46387</v>
          </cell>
          <cell r="N800" t="str">
            <v>2</v>
          </cell>
          <cell r="O800" t="str">
            <v>VICTOR VASCONCELOS BANDEIRA</v>
          </cell>
          <cell r="P800"/>
        </row>
        <row r="801">
          <cell r="B801">
            <v>2037</v>
          </cell>
          <cell r="C801" t="str">
            <v>CARLOS AUGUSTO CORDEIRO MAGALHAES</v>
          </cell>
          <cell r="D801">
            <v>8263</v>
          </cell>
          <cell r="E801" t="str">
            <v>ANA SOFIA CYSNEIROS MARCAL</v>
          </cell>
          <cell r="F801" t="str">
            <v xml:space="preserve">Quality Analyst </v>
          </cell>
          <cell r="G801" t="str">
            <v>Analista de sistemas</v>
          </cell>
          <cell r="H801">
            <v>0</v>
          </cell>
          <cell r="I801" t="str">
            <v/>
          </cell>
          <cell r="J801">
            <v>44333</v>
          </cell>
          <cell r="K801">
            <v>45614</v>
          </cell>
          <cell r="L801">
            <v>45627</v>
          </cell>
          <cell r="M801">
            <v>46387</v>
          </cell>
          <cell r="N801" t="str">
            <v>2</v>
          </cell>
          <cell r="O801" t="str">
            <v>ARLINDO BRAGA DE SOUSA NETO</v>
          </cell>
          <cell r="P801"/>
        </row>
        <row r="802">
          <cell r="B802">
            <v>2038</v>
          </cell>
          <cell r="C802" t="str">
            <v>CARLOS BRUNO DE SOUSA ALMEIDA</v>
          </cell>
          <cell r="D802">
            <v>6830</v>
          </cell>
          <cell r="E802" t="str">
            <v>EMANUELLE NOGUEIRA JUCA</v>
          </cell>
          <cell r="F802" t="str">
            <v xml:space="preserve">DevOps </v>
          </cell>
          <cell r="G802" t="str">
            <v>Analista de sistemas</v>
          </cell>
          <cell r="H802">
            <v>0</v>
          </cell>
          <cell r="I802" t="str">
            <v/>
          </cell>
          <cell r="J802">
            <v>44333</v>
          </cell>
          <cell r="K802">
            <v>45490</v>
          </cell>
          <cell r="L802">
            <v>45505</v>
          </cell>
          <cell r="M802">
            <v>46387</v>
          </cell>
          <cell r="N802" t="str">
            <v>4</v>
          </cell>
          <cell r="O802" t="str">
            <v>MANOEL FABIO MARQUES DE SOUZA</v>
          </cell>
          <cell r="P802"/>
        </row>
        <row r="803">
          <cell r="B803">
            <v>2039</v>
          </cell>
          <cell r="C803" t="str">
            <v>DEYBSON DE OLIVEIRA AMORIM</v>
          </cell>
          <cell r="D803">
            <v>7176</v>
          </cell>
          <cell r="E803" t="str">
            <v>ROMILDO FERREIRA LIMA JUNIOR</v>
          </cell>
          <cell r="F803" t="str">
            <v xml:space="preserve">Quality Analyst </v>
          </cell>
          <cell r="G803" t="str">
            <v>Analista de sistemas</v>
          </cell>
          <cell r="H803">
            <v>13</v>
          </cell>
          <cell r="I803" t="str">
            <v>Pleno</v>
          </cell>
          <cell r="J803">
            <v>44333</v>
          </cell>
          <cell r="K803" t="str">
            <v/>
          </cell>
          <cell r="L803" t="str">
            <v/>
          </cell>
          <cell r="M803" t="str">
            <v/>
          </cell>
          <cell r="N803">
            <v>0</v>
          </cell>
          <cell r="O803" t="str">
            <v>JOSE SAMUEL MONTENEGRO SANTIAGO</v>
          </cell>
          <cell r="P803"/>
        </row>
        <row r="804">
          <cell r="B804">
            <v>2040</v>
          </cell>
          <cell r="C804" t="str">
            <v>CAIO CID SANTIAGO BARBOSA</v>
          </cell>
          <cell r="D804">
            <v>5598</v>
          </cell>
          <cell r="E804" t="str">
            <v>ALBERT SCHILLING GOMES</v>
          </cell>
          <cell r="F804" t="str">
            <v xml:space="preserve">Desenvolvedor </v>
          </cell>
          <cell r="G804" t="str">
            <v>Analista de sistemas</v>
          </cell>
          <cell r="H804">
            <v>0</v>
          </cell>
          <cell r="I804" t="str">
            <v/>
          </cell>
          <cell r="J804">
            <v>44333</v>
          </cell>
          <cell r="K804">
            <v>44498</v>
          </cell>
          <cell r="L804">
            <v>44501</v>
          </cell>
          <cell r="M804">
            <v>46387</v>
          </cell>
          <cell r="N804" t="str">
            <v>4</v>
          </cell>
          <cell r="O804" t="str">
            <v>ALBERT SCHILLING GOMES</v>
          </cell>
          <cell r="P804"/>
        </row>
        <row r="805">
          <cell r="B805">
            <v>2041</v>
          </cell>
          <cell r="C805" t="str">
            <v>JAIRO DUARTE RIBEIRO</v>
          </cell>
          <cell r="D805">
            <v>4626</v>
          </cell>
          <cell r="E805" t="str">
            <v>ALBERT SCHILLING GOMES</v>
          </cell>
          <cell r="F805" t="str">
            <v xml:space="preserve">Desenvolvedor </v>
          </cell>
          <cell r="G805" t="str">
            <v>Analista de sistemas</v>
          </cell>
          <cell r="H805">
            <v>0</v>
          </cell>
          <cell r="I805" t="str">
            <v/>
          </cell>
          <cell r="J805">
            <v>44334</v>
          </cell>
          <cell r="K805">
            <v>44442</v>
          </cell>
          <cell r="L805">
            <v>44470</v>
          </cell>
          <cell r="M805">
            <v>46387</v>
          </cell>
          <cell r="N805" t="str">
            <v>4</v>
          </cell>
          <cell r="O805" t="str">
            <v>ALBERT SCHILLING GOMES</v>
          </cell>
          <cell r="P805"/>
        </row>
        <row r="806">
          <cell r="B806">
            <v>2042</v>
          </cell>
          <cell r="C806" t="str">
            <v>FRANCISCO APOLIANO DE MORAIS JUNIOR</v>
          </cell>
          <cell r="D806">
            <v>9549</v>
          </cell>
          <cell r="E806" t="str">
            <v>ROMILDO FERREIRA LIMA JUNIOR</v>
          </cell>
          <cell r="F806" t="str">
            <v xml:space="preserve">Desenvolvedor </v>
          </cell>
          <cell r="G806" t="str">
            <v>Analista de sistemas</v>
          </cell>
          <cell r="H806">
            <v>16</v>
          </cell>
          <cell r="I806" t="str">
            <v>Pleno</v>
          </cell>
          <cell r="J806">
            <v>44334</v>
          </cell>
          <cell r="K806" t="str">
            <v/>
          </cell>
          <cell r="L806" t="str">
            <v/>
          </cell>
          <cell r="M806" t="str">
            <v/>
          </cell>
          <cell r="N806">
            <v>0</v>
          </cell>
          <cell r="O806" t="str">
            <v>RICARDO PAIVA GARCIA</v>
          </cell>
          <cell r="P806"/>
        </row>
        <row r="807">
          <cell r="B807">
            <v>2043</v>
          </cell>
          <cell r="C807" t="str">
            <v>MARCUS RODRIGUES DANTAS</v>
          </cell>
          <cell r="D807">
            <v>3842</v>
          </cell>
          <cell r="E807" t="str">
            <v>ALBERT SCHILLING GOMES</v>
          </cell>
          <cell r="F807" t="str">
            <v xml:space="preserve">Desenvolvedor </v>
          </cell>
          <cell r="G807" t="str">
            <v>Analista de sistemas</v>
          </cell>
          <cell r="H807">
            <v>0</v>
          </cell>
          <cell r="I807" t="str">
            <v/>
          </cell>
          <cell r="J807">
            <v>44340</v>
          </cell>
          <cell r="K807">
            <v>44701</v>
          </cell>
          <cell r="L807">
            <v>44713</v>
          </cell>
          <cell r="M807">
            <v>46387</v>
          </cell>
          <cell r="N807" t="str">
            <v>4</v>
          </cell>
          <cell r="O807" t="str">
            <v>WEBSTER RULIAN LIMA JORGE</v>
          </cell>
          <cell r="P807"/>
        </row>
        <row r="808">
          <cell r="B808">
            <v>2044</v>
          </cell>
          <cell r="C808" t="str">
            <v>VALMIRO RIBEIRO DA SILVA</v>
          </cell>
          <cell r="D808">
            <v>9089</v>
          </cell>
          <cell r="E808" t="str">
            <v>ROMILDO FERREIRA LIMA JUNIOR</v>
          </cell>
          <cell r="F808" t="str">
            <v xml:space="preserve">Product Owner </v>
          </cell>
          <cell r="G808" t="str">
            <v>Analista de sistemas</v>
          </cell>
          <cell r="H808">
            <v>0</v>
          </cell>
          <cell r="I808" t="str">
            <v/>
          </cell>
          <cell r="J808">
            <v>44340</v>
          </cell>
          <cell r="K808">
            <v>45618</v>
          </cell>
          <cell r="L808">
            <v>45627</v>
          </cell>
          <cell r="M808">
            <v>46387</v>
          </cell>
          <cell r="N808" t="str">
            <v>4</v>
          </cell>
          <cell r="O808" t="str">
            <v>NATHALIA SANTIAGO VASCONCELOS</v>
          </cell>
          <cell r="P808"/>
        </row>
        <row r="809">
          <cell r="B809">
            <v>2045</v>
          </cell>
          <cell r="C809" t="str">
            <v>MATEUS SANTOS OLIVEIRA</v>
          </cell>
          <cell r="D809">
            <v>4205</v>
          </cell>
          <cell r="E809" t="str">
            <v>ANA SOFIA CYSNEIROS MARCAL</v>
          </cell>
          <cell r="F809" t="str">
            <v xml:space="preserve">Desenvolvedor </v>
          </cell>
          <cell r="G809" t="str">
            <v>Analista de sistemas</v>
          </cell>
          <cell r="H809">
            <v>0</v>
          </cell>
          <cell r="I809" t="str">
            <v/>
          </cell>
          <cell r="J809">
            <v>44340</v>
          </cell>
          <cell r="K809">
            <v>44530</v>
          </cell>
          <cell r="L809">
            <v>44531</v>
          </cell>
          <cell r="M809">
            <v>46387</v>
          </cell>
          <cell r="N809" t="str">
            <v>4</v>
          </cell>
          <cell r="O809" t="str">
            <v>GERSON VIEIRA ALBUQUERQUE NETO</v>
          </cell>
          <cell r="P809"/>
        </row>
        <row r="810">
          <cell r="B810">
            <v>2046</v>
          </cell>
          <cell r="C810" t="str">
            <v>CAIO SOUZA</v>
          </cell>
          <cell r="D810">
            <v>7176</v>
          </cell>
          <cell r="E810" t="str">
            <v>EMANUELLE NOGUEIRA JUCA</v>
          </cell>
          <cell r="F810" t="str">
            <v xml:space="preserve">Desenvolvedor </v>
          </cell>
          <cell r="G810" t="str">
            <v>Analista de sistemas</v>
          </cell>
          <cell r="H810">
            <v>13</v>
          </cell>
          <cell r="I810" t="str">
            <v>Pleno</v>
          </cell>
          <cell r="J810">
            <v>44340</v>
          </cell>
          <cell r="K810" t="str">
            <v/>
          </cell>
          <cell r="L810" t="str">
            <v/>
          </cell>
          <cell r="M810" t="str">
            <v/>
          </cell>
          <cell r="N810">
            <v>0</v>
          </cell>
          <cell r="O810" t="str">
            <v>FRANCISCO JOSE ALMEIDA JUNIOR</v>
          </cell>
          <cell r="P810"/>
        </row>
        <row r="811">
          <cell r="B811">
            <v>2047</v>
          </cell>
          <cell r="C811" t="str">
            <v>DANIELLE DE SENA ARAUJO</v>
          </cell>
          <cell r="D811">
            <v>5390</v>
          </cell>
          <cell r="E811" t="str">
            <v>LUIZ ALVES DE LIMA NETO</v>
          </cell>
          <cell r="F811" t="str">
            <v xml:space="preserve">Quality Analyst </v>
          </cell>
          <cell r="G811" t="str">
            <v>Analista de sistemas</v>
          </cell>
          <cell r="H811">
            <v>10</v>
          </cell>
          <cell r="I811" t="str">
            <v>Júnior</v>
          </cell>
          <cell r="J811">
            <v>44340</v>
          </cell>
          <cell r="K811">
            <v>45861</v>
          </cell>
          <cell r="L811">
            <v>45870</v>
          </cell>
          <cell r="M811">
            <v>46387</v>
          </cell>
          <cell r="N811" t="str">
            <v>4</v>
          </cell>
          <cell r="O811" t="str">
            <v>DEBORA CARREIRO ALVES</v>
          </cell>
          <cell r="P811"/>
        </row>
        <row r="812">
          <cell r="B812">
            <v>2048</v>
          </cell>
          <cell r="C812" t="str">
            <v>VITOR LUCENA BARBOSA MOURA</v>
          </cell>
          <cell r="D812">
            <v>3842</v>
          </cell>
          <cell r="E812" t="str">
            <v>ANA SOFIA CYSNEIROS MARCAL</v>
          </cell>
          <cell r="F812" t="str">
            <v xml:space="preserve">Quality Analyst </v>
          </cell>
          <cell r="G812" t="str">
            <v>Analista de sistemas</v>
          </cell>
          <cell r="H812">
            <v>0</v>
          </cell>
          <cell r="I812" t="str">
            <v/>
          </cell>
          <cell r="J812">
            <v>44340</v>
          </cell>
          <cell r="K812">
            <v>44742</v>
          </cell>
          <cell r="L812">
            <v>44743</v>
          </cell>
          <cell r="M812">
            <v>46387</v>
          </cell>
          <cell r="N812" t="str">
            <v>4</v>
          </cell>
          <cell r="O812" t="str">
            <v>JOSE SAMUEL MONTENEGRO SANTIAGO</v>
          </cell>
          <cell r="P812"/>
        </row>
        <row r="813">
          <cell r="B813">
            <v>2049</v>
          </cell>
          <cell r="C813" t="str">
            <v>LINDEMBERG DE PAULO BARBOSA</v>
          </cell>
          <cell r="D813">
            <v>11346</v>
          </cell>
          <cell r="E813" t="str">
            <v>GABRIELA CAMPOS COSTA BARBOSA</v>
          </cell>
          <cell r="F813" t="str">
            <v xml:space="preserve">DevOps </v>
          </cell>
          <cell r="G813" t="str">
            <v>Analista de sistemas</v>
          </cell>
          <cell r="H813">
            <v>18</v>
          </cell>
          <cell r="I813" t="str">
            <v>Sênior</v>
          </cell>
          <cell r="J813">
            <v>44340</v>
          </cell>
          <cell r="K813" t="str">
            <v/>
          </cell>
          <cell r="L813" t="str">
            <v/>
          </cell>
          <cell r="M813" t="str">
            <v/>
          </cell>
          <cell r="N813">
            <v>0</v>
          </cell>
          <cell r="O813" t="str">
            <v>MARCELO CARNEIRO BRIGIDO</v>
          </cell>
          <cell r="P813"/>
        </row>
        <row r="814">
          <cell r="B814">
            <v>2050</v>
          </cell>
          <cell r="C814" t="str">
            <v>ALERRANDRO DA SILVA TOME</v>
          </cell>
          <cell r="D814">
            <v>5114</v>
          </cell>
          <cell r="E814" t="str">
            <v>ANA SOFIA CYSNEIROS MARCAL</v>
          </cell>
          <cell r="F814" t="str">
            <v xml:space="preserve">Desenvolvedor </v>
          </cell>
          <cell r="G814" t="str">
            <v>Analista de sistemas</v>
          </cell>
          <cell r="H814">
            <v>0</v>
          </cell>
          <cell r="I814" t="str">
            <v/>
          </cell>
          <cell r="J814">
            <v>44348</v>
          </cell>
          <cell r="K814">
            <v>44722</v>
          </cell>
          <cell r="L814">
            <v>44743</v>
          </cell>
          <cell r="M814">
            <v>46387</v>
          </cell>
          <cell r="N814" t="str">
            <v>4</v>
          </cell>
          <cell r="O814" t="str">
            <v>EDELVANIA RODRIGUES MATOSO</v>
          </cell>
          <cell r="P814"/>
        </row>
        <row r="815">
          <cell r="B815">
            <v>2051</v>
          </cell>
          <cell r="C815" t="str">
            <v>FLAVIA MARIA QUINTELLA DA ROCHA RODRIGUES</v>
          </cell>
          <cell r="D815">
            <v>7488</v>
          </cell>
          <cell r="E815" t="str">
            <v>ANA SOFIA CYSNEIROS MARCAL</v>
          </cell>
          <cell r="F815" t="str">
            <v xml:space="preserve">Gerente de Projetos </v>
          </cell>
          <cell r="G815" t="str">
            <v>Gerente de projetos de TI</v>
          </cell>
          <cell r="H815">
            <v>0</v>
          </cell>
          <cell r="I815" t="str">
            <v/>
          </cell>
          <cell r="J815">
            <v>44348</v>
          </cell>
          <cell r="K815">
            <v>44946</v>
          </cell>
          <cell r="L815">
            <v>44958</v>
          </cell>
          <cell r="M815">
            <v>46387</v>
          </cell>
          <cell r="N815" t="str">
            <v>4</v>
          </cell>
          <cell r="O815" t="str">
            <v>DANILO FREITAS DA COSTA</v>
          </cell>
          <cell r="P815"/>
        </row>
        <row r="816">
          <cell r="B816">
            <v>2052</v>
          </cell>
          <cell r="C816" t="str">
            <v>PHETERSON MARQUES CAVALCANTE</v>
          </cell>
          <cell r="D816">
            <v>8237</v>
          </cell>
          <cell r="E816" t="str">
            <v>ANA SOFIA CYSNEIROS MARCAL</v>
          </cell>
          <cell r="F816" t="str">
            <v xml:space="preserve">Product Owner </v>
          </cell>
          <cell r="G816" t="str">
            <v>Analista de sistemas</v>
          </cell>
          <cell r="H816">
            <v>0</v>
          </cell>
          <cell r="I816" t="str">
            <v/>
          </cell>
          <cell r="J816">
            <v>44348</v>
          </cell>
          <cell r="K816">
            <v>44958</v>
          </cell>
          <cell r="L816">
            <v>44986</v>
          </cell>
          <cell r="M816">
            <v>46387</v>
          </cell>
          <cell r="N816" t="str">
            <v>2</v>
          </cell>
          <cell r="O816" t="str">
            <v>BYANCA PINHEIRO AUGUSTO</v>
          </cell>
          <cell r="P816"/>
        </row>
        <row r="817">
          <cell r="B817">
            <v>2053</v>
          </cell>
          <cell r="C817" t="str">
            <v>MARCIA DAIANE CRUZ DE MELO</v>
          </cell>
          <cell r="D817">
            <v>6774</v>
          </cell>
          <cell r="E817" t="str">
            <v>ANA SOFIA CYSNEIROS MARCAL</v>
          </cell>
          <cell r="F817" t="str">
            <v xml:space="preserve">Quality Analyst </v>
          </cell>
          <cell r="G817" t="str">
            <v>Analista de sistemas</v>
          </cell>
          <cell r="H817">
            <v>0</v>
          </cell>
          <cell r="I817" t="str">
            <v/>
          </cell>
          <cell r="J817">
            <v>44348</v>
          </cell>
          <cell r="K817">
            <v>44477</v>
          </cell>
          <cell r="L817">
            <v>44501</v>
          </cell>
          <cell r="M817">
            <v>46387</v>
          </cell>
          <cell r="N817" t="str">
            <v>4</v>
          </cell>
          <cell r="O817" t="str">
            <v>ANA SOFIA CYSNEIROS MARCAL</v>
          </cell>
          <cell r="P817"/>
        </row>
        <row r="818">
          <cell r="B818">
            <v>2054</v>
          </cell>
          <cell r="C818" t="str">
            <v>CASSIO SABOIA MELO</v>
          </cell>
          <cell r="D818">
            <v>7894</v>
          </cell>
          <cell r="E818" t="str">
            <v>EMANUELLE NOGUEIRA JUCA</v>
          </cell>
          <cell r="F818" t="str">
            <v xml:space="preserve">UI/UX </v>
          </cell>
          <cell r="G818" t="str">
            <v>Analista de sistemas</v>
          </cell>
          <cell r="H818">
            <v>14</v>
          </cell>
          <cell r="I818" t="str">
            <v>Pleno</v>
          </cell>
          <cell r="J818">
            <v>44348</v>
          </cell>
          <cell r="K818">
            <v>45818</v>
          </cell>
          <cell r="L818">
            <v>45839</v>
          </cell>
          <cell r="M818">
            <v>46387</v>
          </cell>
          <cell r="N818" t="str">
            <v>2</v>
          </cell>
          <cell r="O818" t="str">
            <v>FRANCISCA GERMANA DANTAS BATISTA</v>
          </cell>
          <cell r="P818"/>
        </row>
        <row r="819">
          <cell r="B819">
            <v>2055</v>
          </cell>
          <cell r="C819" t="str">
            <v>JONAS EUGENIO PONTES</v>
          </cell>
          <cell r="D819">
            <v>6158</v>
          </cell>
          <cell r="E819" t="str">
            <v>ANA SOFIA CYSNEIROS MARCAL</v>
          </cell>
          <cell r="F819" t="str">
            <v xml:space="preserve">Product Owner </v>
          </cell>
          <cell r="G819" t="str">
            <v>Analista de sistemas</v>
          </cell>
          <cell r="H819">
            <v>0</v>
          </cell>
          <cell r="I819" t="str">
            <v/>
          </cell>
          <cell r="J819">
            <v>44348</v>
          </cell>
          <cell r="K819">
            <v>44378</v>
          </cell>
          <cell r="L819">
            <v>44409</v>
          </cell>
          <cell r="M819">
            <v>46387</v>
          </cell>
          <cell r="N819" t="str">
            <v>4</v>
          </cell>
          <cell r="O819" t="str">
            <v>ANA SOFIA CYSNEIROS MARCAL</v>
          </cell>
          <cell r="P819"/>
        </row>
        <row r="820">
          <cell r="B820">
            <v>2056</v>
          </cell>
          <cell r="C820" t="str">
            <v>JEFFERSON VITAL PEDROSA</v>
          </cell>
          <cell r="D820">
            <v>4057</v>
          </cell>
          <cell r="E820" t="str">
            <v>ANA SOFIA CYSNEIROS MARCAL</v>
          </cell>
          <cell r="F820" t="str">
            <v xml:space="preserve">Desenvolvedor </v>
          </cell>
          <cell r="G820" t="str">
            <v>Analista de sistemas</v>
          </cell>
          <cell r="H820">
            <v>0</v>
          </cell>
          <cell r="I820" t="str">
            <v/>
          </cell>
          <cell r="J820">
            <v>44348</v>
          </cell>
          <cell r="K820">
            <v>45019</v>
          </cell>
          <cell r="L820">
            <v>45047</v>
          </cell>
          <cell r="M820">
            <v>46387</v>
          </cell>
          <cell r="N820" t="str">
            <v>2</v>
          </cell>
          <cell r="O820" t="str">
            <v>BRUNA MARIA PEREIRA MAIA</v>
          </cell>
          <cell r="P820"/>
        </row>
        <row r="821">
          <cell r="B821">
            <v>2057</v>
          </cell>
          <cell r="C821" t="str">
            <v>THIAGO ANGELINO DOS SANTOS</v>
          </cell>
          <cell r="D821">
            <v>7176</v>
          </cell>
          <cell r="E821" t="str">
            <v>LUIZ ALVES DE LIMA NETO</v>
          </cell>
          <cell r="F821" t="str">
            <v xml:space="preserve">Desenvolvedor </v>
          </cell>
          <cell r="G821" t="str">
            <v>Analista de sistemas</v>
          </cell>
          <cell r="H821">
            <v>13</v>
          </cell>
          <cell r="I821" t="str">
            <v>Pleno</v>
          </cell>
          <cell r="J821">
            <v>44348</v>
          </cell>
          <cell r="K821" t="str">
            <v/>
          </cell>
          <cell r="L821" t="str">
            <v/>
          </cell>
          <cell r="M821" t="str">
            <v/>
          </cell>
          <cell r="N821">
            <v>0</v>
          </cell>
          <cell r="O821" t="str">
            <v>BRUNA DE SOUSA FELIX</v>
          </cell>
          <cell r="P821"/>
        </row>
        <row r="822">
          <cell r="B822">
            <v>2058</v>
          </cell>
          <cell r="C822" t="str">
            <v>CAIQUE FERREIRA SILVA NEVES</v>
          </cell>
          <cell r="D822">
            <v>6808</v>
          </cell>
          <cell r="E822" t="str">
            <v>ANA SOFIA CYSNEIROS MARCAL</v>
          </cell>
          <cell r="F822" t="str">
            <v xml:space="preserve">Desenvolvedor </v>
          </cell>
          <cell r="G822" t="str">
            <v>Analista de sistemas</v>
          </cell>
          <cell r="H822">
            <v>0</v>
          </cell>
          <cell r="I822" t="str">
            <v/>
          </cell>
          <cell r="J822">
            <v>44348</v>
          </cell>
          <cell r="K822">
            <v>44649</v>
          </cell>
          <cell r="L822">
            <v>44652</v>
          </cell>
          <cell r="M822">
            <v>46387</v>
          </cell>
          <cell r="N822" t="str">
            <v>2</v>
          </cell>
          <cell r="O822" t="str">
            <v>GERSON VIEIRA ALBUQUERQUE NETO</v>
          </cell>
          <cell r="P822"/>
        </row>
        <row r="823">
          <cell r="B823">
            <v>2059</v>
          </cell>
          <cell r="C823" t="str">
            <v>THYAGO FREITAS DA SILVA</v>
          </cell>
          <cell r="D823">
            <v>3823</v>
          </cell>
          <cell r="E823" t="str">
            <v>ANA SOFIA CYSNEIROS MARCAL</v>
          </cell>
          <cell r="F823" t="str">
            <v xml:space="preserve">Desenvolvedor </v>
          </cell>
          <cell r="G823" t="str">
            <v>Analista de sistemas</v>
          </cell>
          <cell r="H823">
            <v>0</v>
          </cell>
          <cell r="I823" t="str">
            <v/>
          </cell>
          <cell r="J823">
            <v>44348</v>
          </cell>
          <cell r="K823">
            <v>44596</v>
          </cell>
          <cell r="L823">
            <v>44621</v>
          </cell>
          <cell r="M823">
            <v>46387</v>
          </cell>
          <cell r="N823" t="str">
            <v>4</v>
          </cell>
          <cell r="O823" t="str">
            <v>JOAO LUIZ MESQUITA UCHOA</v>
          </cell>
          <cell r="P823"/>
        </row>
        <row r="824">
          <cell r="B824">
            <v>2060</v>
          </cell>
          <cell r="C824" t="str">
            <v>BENEDITO VIEIRA DE MIRANDA</v>
          </cell>
          <cell r="D824">
            <v>11346</v>
          </cell>
          <cell r="E824" t="str">
            <v>ROMILDO FERREIRA LIMA JUNIOR</v>
          </cell>
          <cell r="F824" t="str">
            <v xml:space="preserve">Quality Analyst </v>
          </cell>
          <cell r="G824" t="str">
            <v>Analista de sistemas</v>
          </cell>
          <cell r="H824">
            <v>18</v>
          </cell>
          <cell r="I824" t="str">
            <v>Sênior</v>
          </cell>
          <cell r="J824">
            <v>44348</v>
          </cell>
          <cell r="K824" t="str">
            <v/>
          </cell>
          <cell r="L824" t="str">
            <v/>
          </cell>
          <cell r="M824" t="str">
            <v/>
          </cell>
          <cell r="N824">
            <v>0</v>
          </cell>
          <cell r="O824" t="str">
            <v>JOSE SAMUEL MONTENEGRO SANTIAGO</v>
          </cell>
          <cell r="P824"/>
        </row>
        <row r="825">
          <cell r="B825">
            <v>2061</v>
          </cell>
          <cell r="C825" t="str">
            <v>RAFAEL PIAZZA DE CAMPOS</v>
          </cell>
          <cell r="D825">
            <v>3842</v>
          </cell>
          <cell r="E825" t="str">
            <v>ANA SOFIA CYSNEIROS MARCAL</v>
          </cell>
          <cell r="F825" t="str">
            <v xml:space="preserve">Desenvolvedor </v>
          </cell>
          <cell r="G825" t="str">
            <v>Analista de sistemas</v>
          </cell>
          <cell r="H825">
            <v>0</v>
          </cell>
          <cell r="I825" t="str">
            <v/>
          </cell>
          <cell r="J825">
            <v>44348</v>
          </cell>
          <cell r="K825">
            <v>44659</v>
          </cell>
          <cell r="L825">
            <v>44682</v>
          </cell>
          <cell r="M825">
            <v>46387</v>
          </cell>
          <cell r="N825" t="str">
            <v>4</v>
          </cell>
          <cell r="O825" t="str">
            <v>ARIADYNE DANTAS DO NASCIMENTO</v>
          </cell>
          <cell r="P825"/>
        </row>
        <row r="826">
          <cell r="B826">
            <v>2062</v>
          </cell>
          <cell r="C826" t="str">
            <v>DEBORA CHAVES DE QUEIROZ</v>
          </cell>
          <cell r="D826">
            <v>15889</v>
          </cell>
          <cell r="E826" t="str">
            <v>ROMILDO FERREIRA LIMA JUNIOR</v>
          </cell>
          <cell r="F826" t="str">
            <v xml:space="preserve">Quality Analyst </v>
          </cell>
          <cell r="G826" t="str">
            <v>Analista de sistemas</v>
          </cell>
          <cell r="H826">
            <v>0</v>
          </cell>
          <cell r="I826" t="str">
            <v/>
          </cell>
          <cell r="J826">
            <v>44348</v>
          </cell>
          <cell r="K826">
            <v>45580</v>
          </cell>
          <cell r="L826">
            <v>45597</v>
          </cell>
          <cell r="M826">
            <v>46387</v>
          </cell>
          <cell r="N826" t="str">
            <v>4</v>
          </cell>
          <cell r="O826" t="str">
            <v>PAULO ARTHUR GOMES VIEIRA</v>
          </cell>
          <cell r="P826" t="str">
            <v>sim</v>
          </cell>
        </row>
        <row r="827">
          <cell r="B827">
            <v>2063</v>
          </cell>
          <cell r="C827" t="str">
            <v>ANA ADILA COLARES COSTA</v>
          </cell>
          <cell r="D827">
            <v>8682</v>
          </cell>
          <cell r="E827" t="str">
            <v>ROMILDO FERREIRA LIMA JUNIOR</v>
          </cell>
          <cell r="F827" t="str">
            <v xml:space="preserve">Quality Analyst </v>
          </cell>
          <cell r="G827" t="str">
            <v>Analista de sistemas</v>
          </cell>
          <cell r="H827">
            <v>15</v>
          </cell>
          <cell r="I827" t="str">
            <v>Pleno</v>
          </cell>
          <cell r="J827">
            <v>44348</v>
          </cell>
          <cell r="K827" t="str">
            <v/>
          </cell>
          <cell r="L827" t="str">
            <v/>
          </cell>
          <cell r="M827" t="str">
            <v/>
          </cell>
          <cell r="N827">
            <v>0</v>
          </cell>
          <cell r="O827" t="str">
            <v>JOSE SAMUEL MONTENEGRO SANTIAGO</v>
          </cell>
          <cell r="P827"/>
        </row>
        <row r="828">
          <cell r="B828">
            <v>2064</v>
          </cell>
          <cell r="C828" t="str">
            <v>TIAGO SIQUEIRA DIONIZIO</v>
          </cell>
          <cell r="D828">
            <v>6808</v>
          </cell>
          <cell r="E828" t="str">
            <v>ALBERT SCHILLING GOMES</v>
          </cell>
          <cell r="F828" t="str">
            <v xml:space="preserve">Desenvolvedor </v>
          </cell>
          <cell r="G828" t="str">
            <v>Analista de sistemas</v>
          </cell>
          <cell r="H828">
            <v>0</v>
          </cell>
          <cell r="I828" t="str">
            <v/>
          </cell>
          <cell r="J828">
            <v>44348</v>
          </cell>
          <cell r="K828">
            <v>44722</v>
          </cell>
          <cell r="L828">
            <v>44743</v>
          </cell>
          <cell r="M828">
            <v>46387</v>
          </cell>
          <cell r="N828" t="str">
            <v>4</v>
          </cell>
          <cell r="O828" t="str">
            <v>HENRIQUE DE ALBUQUERQUE VASCONCELOS SOARES</v>
          </cell>
          <cell r="P828"/>
        </row>
        <row r="829">
          <cell r="B829">
            <v>2065</v>
          </cell>
          <cell r="C829" t="str">
            <v>JOAO VANDERILO VIEIRA JUNIOR</v>
          </cell>
          <cell r="D829">
            <v>7451</v>
          </cell>
          <cell r="E829" t="str">
            <v>ALBERT SCHILLING GOMES</v>
          </cell>
          <cell r="F829" t="str">
            <v xml:space="preserve">DevOps </v>
          </cell>
          <cell r="G829" t="str">
            <v>Analista de sistemas</v>
          </cell>
          <cell r="H829">
            <v>0</v>
          </cell>
          <cell r="I829" t="str">
            <v/>
          </cell>
          <cell r="J829">
            <v>44348</v>
          </cell>
          <cell r="K829">
            <v>44574</v>
          </cell>
          <cell r="L829">
            <v>44593</v>
          </cell>
          <cell r="M829">
            <v>46387</v>
          </cell>
          <cell r="N829" t="str">
            <v>4</v>
          </cell>
          <cell r="O829" t="str">
            <v>UYARA REGIA PEREIRA GOMES</v>
          </cell>
          <cell r="P829"/>
        </row>
        <row r="830">
          <cell r="B830">
            <v>2066</v>
          </cell>
          <cell r="C830" t="str">
            <v>JOSE DIEGO MARIANO DE OLIVEIRA PASSOS</v>
          </cell>
          <cell r="D830">
            <v>16053</v>
          </cell>
          <cell r="E830" t="str">
            <v>ANA SOFIA CYSNEIROS MARCAL</v>
          </cell>
          <cell r="F830" t="str">
            <v xml:space="preserve">Desenvolvedor </v>
          </cell>
          <cell r="G830" t="str">
            <v>Analista de sistemas</v>
          </cell>
          <cell r="H830">
            <v>23</v>
          </cell>
          <cell r="I830" t="str">
            <v>Especialista</v>
          </cell>
          <cell r="J830">
            <v>44354</v>
          </cell>
          <cell r="K830">
            <v>45839</v>
          </cell>
          <cell r="L830">
            <v>45870</v>
          </cell>
          <cell r="M830">
            <v>46387</v>
          </cell>
          <cell r="N830" t="str">
            <v>2</v>
          </cell>
          <cell r="O830" t="str">
            <v>EDELVANIA RODRIGUES MATOSO</v>
          </cell>
          <cell r="P830"/>
        </row>
        <row r="831">
          <cell r="B831">
            <v>2067</v>
          </cell>
          <cell r="C831" t="str">
            <v>BRUNO ROCHA SILVA</v>
          </cell>
          <cell r="D831">
            <v>3842</v>
          </cell>
          <cell r="E831" t="str">
            <v>ANA SOFIA CYSNEIROS MARCAL</v>
          </cell>
          <cell r="F831" t="str">
            <v xml:space="preserve">Quality Analyst </v>
          </cell>
          <cell r="G831" t="str">
            <v>Analista de sistemas</v>
          </cell>
          <cell r="H831">
            <v>0</v>
          </cell>
          <cell r="I831" t="str">
            <v/>
          </cell>
          <cell r="J831">
            <v>44354</v>
          </cell>
          <cell r="K831">
            <v>44907</v>
          </cell>
          <cell r="L831">
            <v>44927</v>
          </cell>
          <cell r="M831">
            <v>46387</v>
          </cell>
          <cell r="N831" t="str">
            <v>2</v>
          </cell>
          <cell r="O831" t="str">
            <v>EDELVANIA RODRIGUES MATOSO</v>
          </cell>
          <cell r="P831"/>
        </row>
        <row r="832">
          <cell r="B832">
            <v>2068</v>
          </cell>
          <cell r="C832" t="str">
            <v>RONIELLY DE SOUSA BORGES</v>
          </cell>
          <cell r="D832">
            <v>4226</v>
          </cell>
          <cell r="E832" t="str">
            <v>ANA SOFIA CYSNEIROS MARCAL</v>
          </cell>
          <cell r="F832" t="str">
            <v xml:space="preserve">Desenvolvedor </v>
          </cell>
          <cell r="G832" t="str">
            <v>Analista de sistemas</v>
          </cell>
          <cell r="H832">
            <v>0</v>
          </cell>
          <cell r="I832" t="str">
            <v/>
          </cell>
          <cell r="J832">
            <v>44354</v>
          </cell>
          <cell r="K832">
            <v>44958</v>
          </cell>
          <cell r="L832">
            <v>44986</v>
          </cell>
          <cell r="M832">
            <v>46387</v>
          </cell>
          <cell r="N832" t="str">
            <v>2</v>
          </cell>
          <cell r="O832" t="str">
            <v>GERSON VIEIRA ALBUQUERQUE NETO</v>
          </cell>
          <cell r="P832"/>
        </row>
        <row r="833">
          <cell r="B833">
            <v>2069</v>
          </cell>
          <cell r="C833" t="str">
            <v>VINICIUS HENRIQUE COSTA SOARES</v>
          </cell>
          <cell r="D833">
            <v>5400</v>
          </cell>
          <cell r="E833" t="str">
            <v>ALBERT SCHILLING GOMES</v>
          </cell>
          <cell r="F833" t="str">
            <v xml:space="preserve">Desenvolvedor </v>
          </cell>
          <cell r="G833" t="str">
            <v>Analista de sistemas</v>
          </cell>
          <cell r="H833">
            <v>0</v>
          </cell>
          <cell r="I833" t="str">
            <v/>
          </cell>
          <cell r="J833">
            <v>44354</v>
          </cell>
          <cell r="K833">
            <v>45327</v>
          </cell>
          <cell r="L833">
            <v>45352</v>
          </cell>
          <cell r="M833">
            <v>46387</v>
          </cell>
          <cell r="N833" t="str">
            <v>2</v>
          </cell>
          <cell r="O833" t="str">
            <v>BRENO BEZERRA DE CASTRO</v>
          </cell>
          <cell r="P833"/>
        </row>
        <row r="834">
          <cell r="B834">
            <v>2070</v>
          </cell>
          <cell r="C834" t="str">
            <v>ANA KEYLLA DA FONSECA SOUSA</v>
          </cell>
          <cell r="D834">
            <v>10334</v>
          </cell>
          <cell r="E834" t="str">
            <v>ANA SOFIA CYSNEIROS MARCAL</v>
          </cell>
          <cell r="F834" t="str">
            <v xml:space="preserve">Quality Analyst </v>
          </cell>
          <cell r="G834" t="str">
            <v>Analista de sistemas</v>
          </cell>
          <cell r="H834">
            <v>0</v>
          </cell>
          <cell r="I834" t="str">
            <v/>
          </cell>
          <cell r="J834">
            <v>44354</v>
          </cell>
          <cell r="K834">
            <v>45327</v>
          </cell>
          <cell r="L834">
            <v>45352</v>
          </cell>
          <cell r="M834">
            <v>46387</v>
          </cell>
          <cell r="N834" t="str">
            <v>2</v>
          </cell>
          <cell r="O834" t="str">
            <v>MARCELA DE MOURA ANDRADE SILVA</v>
          </cell>
          <cell r="P834"/>
        </row>
        <row r="835">
          <cell r="B835">
            <v>2071</v>
          </cell>
          <cell r="C835" t="str">
            <v>THIAGO SILVEIRA LOPES</v>
          </cell>
          <cell r="D835">
            <v>11151</v>
          </cell>
          <cell r="E835" t="str">
            <v>ANA SOFIA CYSNEIROS MARCAL</v>
          </cell>
          <cell r="F835" t="str">
            <v xml:space="preserve">Desenvolvedor </v>
          </cell>
          <cell r="G835" t="str">
            <v>Analista de sistemas</v>
          </cell>
          <cell r="H835">
            <v>0</v>
          </cell>
          <cell r="I835" t="str">
            <v/>
          </cell>
          <cell r="J835">
            <v>44354</v>
          </cell>
          <cell r="K835">
            <v>44588</v>
          </cell>
          <cell r="L835">
            <v>44593</v>
          </cell>
          <cell r="M835">
            <v>46387</v>
          </cell>
          <cell r="N835" t="str">
            <v>4</v>
          </cell>
          <cell r="O835" t="str">
            <v>ANA SOFIA CYSNEIROS MARCAL</v>
          </cell>
          <cell r="P835"/>
        </row>
        <row r="836">
          <cell r="B836">
            <v>2072</v>
          </cell>
          <cell r="C836" t="str">
            <v>MATHEUS DE AZEVEDO FEITOSA JUCA DE ARAUJO</v>
          </cell>
          <cell r="D836">
            <v>3823</v>
          </cell>
          <cell r="E836" t="str">
            <v>ANA SOFIA CYSNEIROS MARCAL</v>
          </cell>
          <cell r="F836" t="str">
            <v xml:space="preserve">Desenvolvedor </v>
          </cell>
          <cell r="G836" t="str">
            <v>Analista de sistemas</v>
          </cell>
          <cell r="H836">
            <v>0</v>
          </cell>
          <cell r="I836" t="str">
            <v/>
          </cell>
          <cell r="J836">
            <v>44354</v>
          </cell>
          <cell r="K836">
            <v>44449</v>
          </cell>
          <cell r="L836">
            <v>44470</v>
          </cell>
          <cell r="M836">
            <v>46387</v>
          </cell>
          <cell r="N836" t="str">
            <v>4</v>
          </cell>
          <cell r="O836" t="str">
            <v>ANA SOFIA CYSNEIROS MARCAL</v>
          </cell>
          <cell r="P836"/>
        </row>
        <row r="837">
          <cell r="B837">
            <v>2073</v>
          </cell>
          <cell r="C837" t="str">
            <v>MARIA BEATRIZ RODRIGUES FARIAS</v>
          </cell>
          <cell r="D837">
            <v>4057</v>
          </cell>
          <cell r="E837" t="str">
            <v>ALBERT SCHILLING GOMES</v>
          </cell>
          <cell r="F837" t="str">
            <v xml:space="preserve">Quality Analyst </v>
          </cell>
          <cell r="G837" t="str">
            <v>Analista de sistemas</v>
          </cell>
          <cell r="H837">
            <v>0</v>
          </cell>
          <cell r="I837" t="str">
            <v/>
          </cell>
          <cell r="J837">
            <v>44354</v>
          </cell>
          <cell r="K837">
            <v>45019</v>
          </cell>
          <cell r="L837">
            <v>45047</v>
          </cell>
          <cell r="M837">
            <v>46387</v>
          </cell>
          <cell r="N837" t="str">
            <v>2</v>
          </cell>
          <cell r="O837" t="str">
            <v>NATHALIA SANTIAGO VASCONCELOS</v>
          </cell>
          <cell r="P837"/>
        </row>
        <row r="838">
          <cell r="B838">
            <v>2074</v>
          </cell>
          <cell r="C838" t="str">
            <v>RYOJI KITANO NETO</v>
          </cell>
          <cell r="D838">
            <v>6536</v>
          </cell>
          <cell r="E838" t="str">
            <v>ANA SOFIA CYSNEIROS MARCAL</v>
          </cell>
          <cell r="F838" t="str">
            <v xml:space="preserve">Desenvolvedor </v>
          </cell>
          <cell r="G838" t="str">
            <v>Analista de sistemas</v>
          </cell>
          <cell r="H838">
            <v>0</v>
          </cell>
          <cell r="I838" t="str">
            <v/>
          </cell>
          <cell r="J838">
            <v>44354</v>
          </cell>
          <cell r="K838">
            <v>45327</v>
          </cell>
          <cell r="L838">
            <v>45352</v>
          </cell>
          <cell r="M838">
            <v>46387</v>
          </cell>
          <cell r="N838" t="str">
            <v>2</v>
          </cell>
          <cell r="O838" t="str">
            <v>EDELVANIA RODRIGUES MATOSO</v>
          </cell>
          <cell r="P838"/>
        </row>
        <row r="839">
          <cell r="B839">
            <v>2075</v>
          </cell>
          <cell r="C839" t="str">
            <v>KARLA SARAIVA LIMA</v>
          </cell>
          <cell r="D839">
            <v>7894</v>
          </cell>
          <cell r="E839" t="str">
            <v>DANILO FREITAS DA COSTA</v>
          </cell>
          <cell r="F839" t="str">
            <v xml:space="preserve">UI/UX </v>
          </cell>
          <cell r="G839" t="str">
            <v>Analista de sistemas</v>
          </cell>
          <cell r="H839">
            <v>14</v>
          </cell>
          <cell r="I839" t="str">
            <v>Pleno</v>
          </cell>
          <cell r="J839">
            <v>44354</v>
          </cell>
          <cell r="K839" t="str">
            <v/>
          </cell>
          <cell r="L839" t="str">
            <v/>
          </cell>
          <cell r="M839" t="str">
            <v/>
          </cell>
          <cell r="N839">
            <v>0</v>
          </cell>
          <cell r="O839" t="str">
            <v>PAULO ARTHUR GOMES VIEIRA</v>
          </cell>
          <cell r="P839"/>
        </row>
        <row r="840">
          <cell r="B840">
            <v>2076</v>
          </cell>
          <cell r="C840" t="str">
            <v>JULIANA VASCONCELOS MARIMON ALVARES</v>
          </cell>
          <cell r="D840">
            <v>8237</v>
          </cell>
          <cell r="E840" t="str">
            <v>ANA SOFIA CYSNEIROS MARCAL</v>
          </cell>
          <cell r="F840" t="str">
            <v xml:space="preserve">Quality Analyst </v>
          </cell>
          <cell r="G840" t="str">
            <v>Analista de sistemas</v>
          </cell>
          <cell r="H840">
            <v>0</v>
          </cell>
          <cell r="I840" t="str">
            <v/>
          </cell>
          <cell r="J840">
            <v>44354</v>
          </cell>
          <cell r="K840">
            <v>44664</v>
          </cell>
          <cell r="L840">
            <v>44682</v>
          </cell>
          <cell r="M840">
            <v>46387</v>
          </cell>
          <cell r="N840" t="str">
            <v>4</v>
          </cell>
          <cell r="O840" t="str">
            <v>EDELVANIA RODRIGUES MATOSO</v>
          </cell>
          <cell r="P840"/>
        </row>
        <row r="841">
          <cell r="B841">
            <v>2077</v>
          </cell>
          <cell r="C841" t="str">
            <v>RUSKAYA BELLE BERNARDES</v>
          </cell>
          <cell r="D841">
            <v>4226</v>
          </cell>
          <cell r="E841" t="str">
            <v>ANA SOFIA CYSNEIROS MARCAL</v>
          </cell>
          <cell r="F841" t="str">
            <v xml:space="preserve">Quality Analyst </v>
          </cell>
          <cell r="G841" t="str">
            <v>Analista de sistemas</v>
          </cell>
          <cell r="H841">
            <v>0</v>
          </cell>
          <cell r="I841" t="str">
            <v/>
          </cell>
          <cell r="J841">
            <v>44354</v>
          </cell>
          <cell r="K841">
            <v>44932</v>
          </cell>
          <cell r="L841">
            <v>44958</v>
          </cell>
          <cell r="M841">
            <v>46387</v>
          </cell>
          <cell r="N841" t="str">
            <v>4</v>
          </cell>
          <cell r="O841" t="str">
            <v>MARIANA MAIA BEZERRA</v>
          </cell>
          <cell r="P841"/>
        </row>
        <row r="842">
          <cell r="B842">
            <v>2078</v>
          </cell>
          <cell r="C842" t="str">
            <v>RAQUEL DOS SANTOS AMARAL</v>
          </cell>
          <cell r="D842">
            <v>5130</v>
          </cell>
          <cell r="E842" t="str">
            <v>ROMILDO FERREIRA LIMA JUNIOR</v>
          </cell>
          <cell r="F842" t="str">
            <v xml:space="preserve">Desenvolvedor </v>
          </cell>
          <cell r="G842" t="str">
            <v>Analista de sistemas</v>
          </cell>
          <cell r="H842">
            <v>0</v>
          </cell>
          <cell r="I842" t="str">
            <v/>
          </cell>
          <cell r="J842">
            <v>44354</v>
          </cell>
          <cell r="K842">
            <v>45485</v>
          </cell>
          <cell r="L842">
            <v>45505</v>
          </cell>
          <cell r="M842">
            <v>46387</v>
          </cell>
          <cell r="N842" t="str">
            <v>4</v>
          </cell>
          <cell r="O842" t="str">
            <v>PAULO ARTHUR GOMES VIEIRA</v>
          </cell>
          <cell r="P842"/>
        </row>
        <row r="843">
          <cell r="B843">
            <v>2079</v>
          </cell>
          <cell r="C843" t="str">
            <v>DAVI BATISTA TABOSA</v>
          </cell>
          <cell r="D843">
            <v>7894</v>
          </cell>
          <cell r="E843" t="str">
            <v>ROMILDO FERREIRA LIMA JUNIOR</v>
          </cell>
          <cell r="F843" t="str">
            <v xml:space="preserve">Desenvolvedor </v>
          </cell>
          <cell r="G843" t="str">
            <v>Analista de sistemas</v>
          </cell>
          <cell r="H843">
            <v>14</v>
          </cell>
          <cell r="I843" t="str">
            <v>Pleno</v>
          </cell>
          <cell r="J843">
            <v>44354</v>
          </cell>
          <cell r="K843" t="str">
            <v/>
          </cell>
          <cell r="L843" t="str">
            <v/>
          </cell>
          <cell r="M843" t="str">
            <v/>
          </cell>
          <cell r="N843">
            <v>0</v>
          </cell>
          <cell r="O843" t="str">
            <v>HUGO PIRES BARRETO</v>
          </cell>
          <cell r="P843"/>
        </row>
        <row r="844">
          <cell r="B844">
            <v>2080</v>
          </cell>
          <cell r="C844" t="str">
            <v>LILIANE DE ARAUJO PORTELA</v>
          </cell>
          <cell r="D844">
            <v>6774</v>
          </cell>
          <cell r="E844" t="str">
            <v>ANA SOFIA CYSNEIROS MARCAL</v>
          </cell>
          <cell r="F844" t="str">
            <v xml:space="preserve">Product Owner </v>
          </cell>
          <cell r="G844" t="str">
            <v>Analista de sistemas</v>
          </cell>
          <cell r="H844">
            <v>0</v>
          </cell>
          <cell r="I844" t="str">
            <v/>
          </cell>
          <cell r="J844">
            <v>44354</v>
          </cell>
          <cell r="K844">
            <v>44505</v>
          </cell>
          <cell r="L844">
            <v>44531</v>
          </cell>
          <cell r="M844">
            <v>46387</v>
          </cell>
          <cell r="N844" t="str">
            <v>4</v>
          </cell>
          <cell r="O844" t="str">
            <v>ANA SOFIA CYSNEIROS MARCAL</v>
          </cell>
          <cell r="P844"/>
        </row>
        <row r="845">
          <cell r="B845">
            <v>2081</v>
          </cell>
          <cell r="C845" t="str">
            <v>EDNEY MESQUITA DE SOUSA</v>
          </cell>
          <cell r="D845">
            <v>5089</v>
          </cell>
          <cell r="E845" t="str">
            <v>ANA SOFIA CYSNEIROS MARCAL</v>
          </cell>
          <cell r="F845" t="str">
            <v xml:space="preserve">Desenvolvedor </v>
          </cell>
          <cell r="G845" t="str">
            <v>Analista de sistemas</v>
          </cell>
          <cell r="H845">
            <v>0</v>
          </cell>
          <cell r="I845" t="str">
            <v/>
          </cell>
          <cell r="J845">
            <v>44354</v>
          </cell>
          <cell r="K845">
            <v>44470</v>
          </cell>
          <cell r="L845">
            <v>44501</v>
          </cell>
          <cell r="M845">
            <v>46387</v>
          </cell>
          <cell r="N845" t="str">
            <v>4</v>
          </cell>
          <cell r="O845" t="str">
            <v>ANA SOFIA CYSNEIROS MARCAL</v>
          </cell>
          <cell r="P845"/>
        </row>
        <row r="846">
          <cell r="B846">
            <v>2082</v>
          </cell>
          <cell r="C846" t="str">
            <v>CRISTIANE NOGUEIRA SANTIAGO</v>
          </cell>
          <cell r="D846">
            <v>9549</v>
          </cell>
          <cell r="E846" t="str">
            <v>ROMILDO FERREIRA LIMA JUNIOR</v>
          </cell>
          <cell r="F846" t="str">
            <v xml:space="preserve">Desenvolvedor </v>
          </cell>
          <cell r="G846" t="str">
            <v>Analista de sistemas</v>
          </cell>
          <cell r="H846">
            <v>16</v>
          </cell>
          <cell r="I846" t="str">
            <v>Pleno</v>
          </cell>
          <cell r="J846">
            <v>44354</v>
          </cell>
          <cell r="K846" t="str">
            <v/>
          </cell>
          <cell r="L846" t="str">
            <v/>
          </cell>
          <cell r="M846" t="str">
            <v/>
          </cell>
          <cell r="N846">
            <v>0</v>
          </cell>
          <cell r="O846" t="str">
            <v>BRENO BEZERRA DE CASTRO</v>
          </cell>
          <cell r="P846"/>
        </row>
        <row r="847">
          <cell r="B847">
            <v>2083</v>
          </cell>
          <cell r="C847" t="str">
            <v>LUCAS SARAIVA DA SILVA</v>
          </cell>
          <cell r="D847">
            <v>4463</v>
          </cell>
          <cell r="E847" t="str">
            <v>ALBERT SCHILLING GOMES</v>
          </cell>
          <cell r="F847" t="str">
            <v xml:space="preserve">Desenvolvedor </v>
          </cell>
          <cell r="G847" t="str">
            <v>Analista de sistemas</v>
          </cell>
          <cell r="H847">
            <v>0</v>
          </cell>
          <cell r="I847" t="str">
            <v/>
          </cell>
          <cell r="J847">
            <v>44354</v>
          </cell>
          <cell r="K847">
            <v>45086</v>
          </cell>
          <cell r="L847">
            <v>45108</v>
          </cell>
          <cell r="M847">
            <v>46387</v>
          </cell>
          <cell r="N847" t="str">
            <v>4</v>
          </cell>
          <cell r="O847" t="str">
            <v>CLARISSE IASMIN ALVES DE LIMA</v>
          </cell>
          <cell r="P847"/>
        </row>
        <row r="848">
          <cell r="B848">
            <v>2084</v>
          </cell>
          <cell r="C848" t="str">
            <v>CRISTIANNE BASTOS DUARTE DE MEDEIROS</v>
          </cell>
          <cell r="D848">
            <v>13017</v>
          </cell>
          <cell r="E848" t="str">
            <v>ALBERT SCHILLING GOMES</v>
          </cell>
          <cell r="F848" t="str">
            <v xml:space="preserve">Product Owner </v>
          </cell>
          <cell r="G848" t="str">
            <v>Analista de sistemas</v>
          </cell>
          <cell r="H848">
            <v>0</v>
          </cell>
          <cell r="I848" t="str">
            <v/>
          </cell>
          <cell r="J848">
            <v>44354</v>
          </cell>
          <cell r="K848">
            <v>44986</v>
          </cell>
          <cell r="L848">
            <v>45017</v>
          </cell>
          <cell r="M848">
            <v>46387</v>
          </cell>
          <cell r="N848" t="str">
            <v>V</v>
          </cell>
          <cell r="O848" t="str">
            <v>NATHALIA SANTIAGO VASCONCELOS</v>
          </cell>
          <cell r="P848"/>
        </row>
        <row r="849">
          <cell r="B849">
            <v>2085</v>
          </cell>
          <cell r="C849" t="str">
            <v>ANA LICE FREIRES DOS SANTOS</v>
          </cell>
          <cell r="D849">
            <v>3823</v>
          </cell>
          <cell r="E849" t="str">
            <v>ANA SOFIA CYSNEIROS MARCAL</v>
          </cell>
          <cell r="F849" t="str">
            <v xml:space="preserve">Quality Analyst </v>
          </cell>
          <cell r="G849" t="str">
            <v>Analista de sistemas</v>
          </cell>
          <cell r="H849">
            <v>0</v>
          </cell>
          <cell r="I849" t="str">
            <v/>
          </cell>
          <cell r="J849">
            <v>44354</v>
          </cell>
          <cell r="K849">
            <v>44575</v>
          </cell>
          <cell r="L849">
            <v>44593</v>
          </cell>
          <cell r="M849">
            <v>46387</v>
          </cell>
          <cell r="N849" t="str">
            <v>4</v>
          </cell>
          <cell r="O849" t="str">
            <v>ANA SOFIA CYSNEIROS MARCAL</v>
          </cell>
          <cell r="P849"/>
        </row>
        <row r="850">
          <cell r="B850">
            <v>2086</v>
          </cell>
          <cell r="C850" t="str">
            <v>FLAVIO SILVA VITORIANO FILHO</v>
          </cell>
          <cell r="D850">
            <v>2077</v>
          </cell>
          <cell r="E850" t="str">
            <v>ALBERT SCHILLING GOMES</v>
          </cell>
          <cell r="F850" t="str">
            <v xml:space="preserve">Desenvolvedor </v>
          </cell>
          <cell r="G850" t="str">
            <v>Analista de sistemas</v>
          </cell>
          <cell r="H850">
            <v>0</v>
          </cell>
          <cell r="I850" t="str">
            <v/>
          </cell>
          <cell r="J850">
            <v>44356</v>
          </cell>
          <cell r="K850">
            <v>44477</v>
          </cell>
          <cell r="L850">
            <v>44501</v>
          </cell>
          <cell r="M850">
            <v>46387</v>
          </cell>
          <cell r="N850" t="str">
            <v>4</v>
          </cell>
          <cell r="O850" t="str">
            <v>ALBERT SCHILLING GOMES</v>
          </cell>
          <cell r="P850"/>
        </row>
        <row r="851">
          <cell r="B851">
            <v>2087</v>
          </cell>
          <cell r="C851" t="str">
            <v>ARNALDO PEREIRA ESCOSSIO</v>
          </cell>
          <cell r="D851">
            <v>11346</v>
          </cell>
          <cell r="E851" t="str">
            <v>ROMILDO FERREIRA LIMA JUNIOR</v>
          </cell>
          <cell r="F851" t="str">
            <v xml:space="preserve">Desenvolvedor </v>
          </cell>
          <cell r="G851" t="str">
            <v>Analista de sistemas</v>
          </cell>
          <cell r="H851">
            <v>18</v>
          </cell>
          <cell r="I851" t="str">
            <v>Sênior</v>
          </cell>
          <cell r="J851">
            <v>44361</v>
          </cell>
          <cell r="K851" t="str">
            <v/>
          </cell>
          <cell r="L851" t="str">
            <v/>
          </cell>
          <cell r="M851" t="str">
            <v/>
          </cell>
          <cell r="N851">
            <v>0</v>
          </cell>
          <cell r="O851" t="str">
            <v>BRUNA MARA CHAGAS MACEDO</v>
          </cell>
          <cell r="P851"/>
        </row>
        <row r="852">
          <cell r="B852">
            <v>2088</v>
          </cell>
          <cell r="C852" t="str">
            <v>CARLOS HENRIQUE RAMOS CARVALHO</v>
          </cell>
          <cell r="D852">
            <v>8852</v>
          </cell>
          <cell r="E852" t="str">
            <v>ANA SOFIA CYSNEIROS MARCAL</v>
          </cell>
          <cell r="F852" t="str">
            <v xml:space="preserve">Desenvolvedor </v>
          </cell>
          <cell r="G852" t="str">
            <v>Analista de sistemas</v>
          </cell>
          <cell r="H852">
            <v>0</v>
          </cell>
          <cell r="I852" t="str">
            <v/>
          </cell>
          <cell r="J852">
            <v>44361</v>
          </cell>
          <cell r="K852">
            <v>44466</v>
          </cell>
          <cell r="L852">
            <v>44470</v>
          </cell>
          <cell r="M852">
            <v>46387</v>
          </cell>
          <cell r="N852" t="str">
            <v>2</v>
          </cell>
          <cell r="O852" t="str">
            <v>ANA SOFIA CYSNEIROS MARCAL</v>
          </cell>
          <cell r="P852"/>
        </row>
        <row r="853">
          <cell r="B853">
            <v>2089</v>
          </cell>
          <cell r="C853" t="str">
            <v>PRISCILLA DOS RAMOS OLIVEIRA FERNANDES</v>
          </cell>
          <cell r="D853">
            <v>9549</v>
          </cell>
          <cell r="E853" t="str">
            <v>ROMILDO FERREIRA LIMA JUNIOR</v>
          </cell>
          <cell r="F853" t="str">
            <v xml:space="preserve">Quality Analyst </v>
          </cell>
          <cell r="G853" t="str">
            <v>Analista de sistemas</v>
          </cell>
          <cell r="H853">
            <v>16</v>
          </cell>
          <cell r="I853" t="str">
            <v>Pleno</v>
          </cell>
          <cell r="J853">
            <v>44361</v>
          </cell>
          <cell r="K853">
            <v>45965</v>
          </cell>
          <cell r="L853">
            <v>45992</v>
          </cell>
          <cell r="M853">
            <v>46387</v>
          </cell>
          <cell r="N853" t="str">
            <v>2</v>
          </cell>
          <cell r="O853" t="str">
            <v>CAETANO TORRES GOUVEIA NETO</v>
          </cell>
          <cell r="P853"/>
        </row>
        <row r="854">
          <cell r="B854">
            <v>2090</v>
          </cell>
          <cell r="C854" t="str">
            <v>GISELE PEREIRA DOS SANTOS</v>
          </cell>
          <cell r="D854">
            <v>10334</v>
          </cell>
          <cell r="E854" t="str">
            <v>ALBERT SCHILLING GOMES</v>
          </cell>
          <cell r="F854" t="str">
            <v xml:space="preserve">Desenvolvedor </v>
          </cell>
          <cell r="G854" t="str">
            <v>Analista de sistemas</v>
          </cell>
          <cell r="H854">
            <v>0</v>
          </cell>
          <cell r="I854" t="str">
            <v/>
          </cell>
          <cell r="J854">
            <v>44361</v>
          </cell>
          <cell r="K854">
            <v>45197</v>
          </cell>
          <cell r="L854">
            <v>45200</v>
          </cell>
          <cell r="M854">
            <v>46387</v>
          </cell>
          <cell r="N854" t="str">
            <v>4</v>
          </cell>
          <cell r="O854" t="str">
            <v>TALES COSTA BARRETO</v>
          </cell>
          <cell r="P854"/>
        </row>
        <row r="855">
          <cell r="B855">
            <v>2091</v>
          </cell>
          <cell r="C855" t="str">
            <v>FERNANDA ROCHA MOTA</v>
          </cell>
          <cell r="D855">
            <v>7894</v>
          </cell>
          <cell r="E855" t="str">
            <v>EMANUELLE NOGUEIRA JUCA</v>
          </cell>
          <cell r="F855" t="str">
            <v xml:space="preserve">Product Owner </v>
          </cell>
          <cell r="G855" t="str">
            <v>Analista de sistemas</v>
          </cell>
          <cell r="H855">
            <v>14</v>
          </cell>
          <cell r="I855" t="str">
            <v>Pleno</v>
          </cell>
          <cell r="J855">
            <v>44361</v>
          </cell>
          <cell r="K855" t="str">
            <v/>
          </cell>
          <cell r="L855" t="str">
            <v/>
          </cell>
          <cell r="M855" t="str">
            <v/>
          </cell>
          <cell r="N855">
            <v>0</v>
          </cell>
          <cell r="O855" t="str">
            <v>MANOEL FABIO MARQUES DE SOUZA</v>
          </cell>
          <cell r="P855"/>
        </row>
        <row r="856">
          <cell r="B856">
            <v>2092</v>
          </cell>
          <cell r="C856" t="str">
            <v>ETIENE ANTOINE ALENCAR SALES</v>
          </cell>
          <cell r="D856">
            <v>10504</v>
          </cell>
          <cell r="E856" t="str">
            <v>ALBERT SCHILLING GOMES</v>
          </cell>
          <cell r="F856" t="str">
            <v>Gerente de contas</v>
          </cell>
          <cell r="G856" t="str">
            <v>Gerente de contas</v>
          </cell>
          <cell r="H856">
            <v>17</v>
          </cell>
          <cell r="I856" t="str">
            <v>Pleno</v>
          </cell>
          <cell r="J856">
            <v>44361</v>
          </cell>
          <cell r="K856" t="str">
            <v/>
          </cell>
          <cell r="L856" t="str">
            <v/>
          </cell>
          <cell r="M856" t="str">
            <v/>
          </cell>
          <cell r="N856">
            <v>0</v>
          </cell>
          <cell r="O856" t="str">
            <v>DANIEL FREITAS COLACO</v>
          </cell>
          <cell r="P856"/>
        </row>
        <row r="857">
          <cell r="B857">
            <v>2093</v>
          </cell>
          <cell r="C857" t="str">
            <v>FERNANDO PINHEIRO CAMARA</v>
          </cell>
          <cell r="D857">
            <v>6774</v>
          </cell>
          <cell r="E857" t="str">
            <v>ANA SOFIA CYSNEIROS MARCAL</v>
          </cell>
          <cell r="F857" t="str">
            <v xml:space="preserve">Desenvolvedor </v>
          </cell>
          <cell r="G857" t="str">
            <v>Analista de sistemas</v>
          </cell>
          <cell r="H857">
            <v>0</v>
          </cell>
          <cell r="I857" t="str">
            <v/>
          </cell>
          <cell r="J857">
            <v>44361</v>
          </cell>
          <cell r="K857">
            <v>44600</v>
          </cell>
          <cell r="L857">
            <v>44621</v>
          </cell>
          <cell r="M857">
            <v>46387</v>
          </cell>
          <cell r="N857" t="str">
            <v>2</v>
          </cell>
          <cell r="O857" t="str">
            <v>EDELVANIA RODRIGUES MATOSO</v>
          </cell>
          <cell r="P857"/>
        </row>
        <row r="858">
          <cell r="B858">
            <v>2094</v>
          </cell>
          <cell r="C858" t="str">
            <v>JOAO VICTOR MARTINS RODRIGUES</v>
          </cell>
          <cell r="D858">
            <v>7488</v>
          </cell>
          <cell r="E858" t="str">
            <v>EMANUELLE NOGUEIRA JUCA</v>
          </cell>
          <cell r="F858" t="str">
            <v xml:space="preserve">Desenvolvedor </v>
          </cell>
          <cell r="G858" t="str">
            <v>Analista de sistemas</v>
          </cell>
          <cell r="H858">
            <v>0</v>
          </cell>
          <cell r="I858" t="str">
            <v/>
          </cell>
          <cell r="J858">
            <v>44361</v>
          </cell>
          <cell r="K858">
            <v>44665</v>
          </cell>
          <cell r="L858">
            <v>44682</v>
          </cell>
          <cell r="M858">
            <v>46387</v>
          </cell>
          <cell r="N858" t="str">
            <v>4</v>
          </cell>
          <cell r="O858" t="str">
            <v>LUZIA LUCELIA SARAIVA RIBEIRO</v>
          </cell>
          <cell r="P858"/>
        </row>
        <row r="859">
          <cell r="B859">
            <v>2095</v>
          </cell>
          <cell r="C859" t="str">
            <v>DHANNYELL LUKAS BELMINO LIMA</v>
          </cell>
          <cell r="D859">
            <v>4463</v>
          </cell>
          <cell r="E859" t="str">
            <v>ANA SOFIA CYSNEIROS MARCAL</v>
          </cell>
          <cell r="F859" t="str">
            <v xml:space="preserve">Desenvolvedor </v>
          </cell>
          <cell r="G859" t="str">
            <v>Analista de sistemas</v>
          </cell>
          <cell r="H859">
            <v>0</v>
          </cell>
          <cell r="I859" t="str">
            <v/>
          </cell>
          <cell r="J859">
            <v>44361</v>
          </cell>
          <cell r="K859">
            <v>45184</v>
          </cell>
          <cell r="L859">
            <v>45200</v>
          </cell>
          <cell r="M859">
            <v>46387</v>
          </cell>
          <cell r="N859" t="str">
            <v>4</v>
          </cell>
          <cell r="O859" t="str">
            <v>MARCELO CARNEIRO BRIGIDO</v>
          </cell>
          <cell r="P859"/>
        </row>
        <row r="860">
          <cell r="B860">
            <v>2096</v>
          </cell>
          <cell r="C860" t="str">
            <v>MARIA EDUARDA AMARAL SANTOS BEZERRA</v>
          </cell>
          <cell r="D860">
            <v>3842</v>
          </cell>
          <cell r="E860" t="str">
            <v>ALBERT SCHILLING GOMES</v>
          </cell>
          <cell r="F860" t="str">
            <v xml:space="preserve">Desenvolvedor </v>
          </cell>
          <cell r="G860" t="str">
            <v>Analista de sistemas</v>
          </cell>
          <cell r="H860">
            <v>0</v>
          </cell>
          <cell r="I860" t="str">
            <v/>
          </cell>
          <cell r="J860">
            <v>44361</v>
          </cell>
          <cell r="K860">
            <v>44750</v>
          </cell>
          <cell r="L860">
            <v>44774</v>
          </cell>
          <cell r="M860">
            <v>46387</v>
          </cell>
          <cell r="N860" t="str">
            <v>4</v>
          </cell>
          <cell r="O860" t="str">
            <v>MARIANA RODRIGUES DA SILVA</v>
          </cell>
          <cell r="P860"/>
        </row>
        <row r="861">
          <cell r="B861">
            <v>2097</v>
          </cell>
          <cell r="C861" t="str">
            <v>FRANCISCO WELBSTER OLIVEIRA DA SILVA</v>
          </cell>
          <cell r="D861">
            <v>9060</v>
          </cell>
          <cell r="E861" t="str">
            <v>ALBERT SCHILLING GOMES</v>
          </cell>
          <cell r="F861" t="str">
            <v xml:space="preserve">DevOps </v>
          </cell>
          <cell r="G861" t="str">
            <v>Analista de sistemas</v>
          </cell>
          <cell r="H861">
            <v>0</v>
          </cell>
          <cell r="I861" t="str">
            <v/>
          </cell>
          <cell r="J861">
            <v>44361</v>
          </cell>
          <cell r="K861">
            <v>44665</v>
          </cell>
          <cell r="L861">
            <v>44682</v>
          </cell>
          <cell r="M861">
            <v>46387</v>
          </cell>
          <cell r="N861" t="str">
            <v>4</v>
          </cell>
          <cell r="O861" t="str">
            <v>UYARA REGIA PEREIRA GOMES</v>
          </cell>
          <cell r="P861"/>
        </row>
        <row r="862">
          <cell r="B862">
            <v>2098</v>
          </cell>
          <cell r="C862" t="str">
            <v>FRANCISCO HERBETH ALBUQUERQUE ABREU</v>
          </cell>
          <cell r="D862">
            <v>5390</v>
          </cell>
          <cell r="E862" t="str">
            <v>ROMILDO FERREIRA LIMA JUNIOR</v>
          </cell>
          <cell r="F862" t="str">
            <v xml:space="preserve">Desenvolvedor </v>
          </cell>
          <cell r="G862" t="str">
            <v>Analista de sistemas</v>
          </cell>
          <cell r="H862">
            <v>10</v>
          </cell>
          <cell r="I862" t="str">
            <v>Júnior</v>
          </cell>
          <cell r="J862">
            <v>44362</v>
          </cell>
          <cell r="K862" t="str">
            <v/>
          </cell>
          <cell r="L862" t="str">
            <v/>
          </cell>
          <cell r="M862" t="str">
            <v/>
          </cell>
          <cell r="N862">
            <v>0</v>
          </cell>
          <cell r="O862" t="str">
            <v>BRUNA MARA CHAGAS MACEDO</v>
          </cell>
          <cell r="P862"/>
        </row>
        <row r="863">
          <cell r="B863">
            <v>2099</v>
          </cell>
          <cell r="C863" t="str">
            <v>JOAO PEDRO BANDEIRA DE LIMA</v>
          </cell>
          <cell r="D863">
            <v>5390</v>
          </cell>
          <cell r="E863" t="str">
            <v>EMANUELLE NOGUEIRA JUCA</v>
          </cell>
          <cell r="F863" t="str">
            <v xml:space="preserve">Desenvolvedor </v>
          </cell>
          <cell r="G863" t="str">
            <v>Analista de sistemas</v>
          </cell>
          <cell r="H863">
            <v>10</v>
          </cell>
          <cell r="I863" t="str">
            <v>Júnior</v>
          </cell>
          <cell r="J863">
            <v>44362</v>
          </cell>
          <cell r="K863" t="str">
            <v/>
          </cell>
          <cell r="L863" t="str">
            <v/>
          </cell>
          <cell r="M863" t="str">
            <v/>
          </cell>
          <cell r="N863">
            <v>0</v>
          </cell>
          <cell r="O863" t="str">
            <v>VIRGINIA KELLY DE MOURA CARVALHO MESQUITA</v>
          </cell>
          <cell r="P863"/>
        </row>
        <row r="864">
          <cell r="B864">
            <v>2100</v>
          </cell>
          <cell r="C864" t="str">
            <v>CRISTIANO FELIPE DE MESQUITA CASTRO</v>
          </cell>
          <cell r="D864">
            <v>7176</v>
          </cell>
          <cell r="E864" t="str">
            <v>ROMILDO FERREIRA LIMA JUNIOR</v>
          </cell>
          <cell r="F864" t="str">
            <v xml:space="preserve">Quality Analyst </v>
          </cell>
          <cell r="G864" t="str">
            <v>Analista de sistemas</v>
          </cell>
          <cell r="H864">
            <v>13</v>
          </cell>
          <cell r="I864" t="str">
            <v>Pleno</v>
          </cell>
          <cell r="J864">
            <v>44364</v>
          </cell>
          <cell r="K864" t="str">
            <v/>
          </cell>
          <cell r="L864" t="str">
            <v/>
          </cell>
          <cell r="M864" t="str">
            <v/>
          </cell>
          <cell r="N864">
            <v>0</v>
          </cell>
          <cell r="O864" t="str">
            <v>JOSE SAMUEL MONTENEGRO SANTIAGO</v>
          </cell>
          <cell r="P864"/>
        </row>
        <row r="865">
          <cell r="B865">
            <v>2101</v>
          </cell>
          <cell r="C865" t="str">
            <v>ANNA KAROLLYNE DE MATOS SILVA</v>
          </cell>
          <cell r="D865">
            <v>6774</v>
          </cell>
          <cell r="E865" t="str">
            <v>ANA SOFIA CYSNEIROS MARCAL</v>
          </cell>
          <cell r="F865" t="str">
            <v xml:space="preserve">Quality Analyst </v>
          </cell>
          <cell r="G865" t="str">
            <v>Analista de sistemas</v>
          </cell>
          <cell r="H865">
            <v>0</v>
          </cell>
          <cell r="I865" t="str">
            <v/>
          </cell>
          <cell r="J865">
            <v>44368</v>
          </cell>
          <cell r="K865">
            <v>44449</v>
          </cell>
          <cell r="L865">
            <v>44470</v>
          </cell>
          <cell r="M865">
            <v>46387</v>
          </cell>
          <cell r="N865" t="str">
            <v>4</v>
          </cell>
          <cell r="O865" t="str">
            <v>ANA SOFIA CYSNEIROS MARCAL</v>
          </cell>
          <cell r="P865"/>
        </row>
        <row r="866">
          <cell r="B866">
            <v>2102</v>
          </cell>
          <cell r="C866" t="str">
            <v>LAZARO UCHOA GOMES</v>
          </cell>
          <cell r="D866">
            <v>5929</v>
          </cell>
          <cell r="E866" t="str">
            <v>ROMILDO FERREIRA LIMA JUNIOR</v>
          </cell>
          <cell r="F866" t="str">
            <v xml:space="preserve">Desenvolvedor </v>
          </cell>
          <cell r="G866" t="str">
            <v>Analista de sistemas</v>
          </cell>
          <cell r="H866">
            <v>11</v>
          </cell>
          <cell r="I866" t="str">
            <v>Júnior</v>
          </cell>
          <cell r="J866">
            <v>44368</v>
          </cell>
          <cell r="K866" t="str">
            <v/>
          </cell>
          <cell r="L866" t="str">
            <v/>
          </cell>
          <cell r="M866" t="str">
            <v/>
          </cell>
          <cell r="N866">
            <v>0</v>
          </cell>
          <cell r="O866" t="str">
            <v>CLARISSE IASMIN ALVES DE LIMA</v>
          </cell>
          <cell r="P866"/>
        </row>
        <row r="867">
          <cell r="B867">
            <v>2103</v>
          </cell>
          <cell r="C867" t="str">
            <v>DIEGO VIEIRA LUQUES</v>
          </cell>
          <cell r="D867">
            <v>5598</v>
          </cell>
          <cell r="E867" t="str">
            <v>ANA SOFIA CYSNEIROS MARCAL</v>
          </cell>
          <cell r="F867" t="str">
            <v xml:space="preserve">Desenvolvedor </v>
          </cell>
          <cell r="G867" t="str">
            <v>Analista de sistemas</v>
          </cell>
          <cell r="H867">
            <v>0</v>
          </cell>
          <cell r="I867" t="str">
            <v/>
          </cell>
          <cell r="J867">
            <v>44368</v>
          </cell>
          <cell r="K867">
            <v>44418</v>
          </cell>
          <cell r="L867">
            <v>44440</v>
          </cell>
          <cell r="M867">
            <v>46387</v>
          </cell>
          <cell r="N867" t="str">
            <v>4</v>
          </cell>
          <cell r="O867" t="str">
            <v>ANA SOFIA CYSNEIROS MARCAL</v>
          </cell>
          <cell r="P867"/>
        </row>
        <row r="868">
          <cell r="B868">
            <v>2104</v>
          </cell>
          <cell r="C868" t="str">
            <v>RICASSIO DA SILVA COSTA</v>
          </cell>
          <cell r="D868">
            <v>3842</v>
          </cell>
          <cell r="E868" t="str">
            <v>EMANUELLE NOGUEIRA JUCA</v>
          </cell>
          <cell r="F868" t="str">
            <v xml:space="preserve">Desenvolvedor </v>
          </cell>
          <cell r="G868" t="str">
            <v>Analista de sistemas</v>
          </cell>
          <cell r="H868">
            <v>0</v>
          </cell>
          <cell r="I868" t="str">
            <v/>
          </cell>
          <cell r="J868">
            <v>44368</v>
          </cell>
          <cell r="K868">
            <v>44652</v>
          </cell>
          <cell r="L868">
            <v>44682</v>
          </cell>
          <cell r="M868">
            <v>46387</v>
          </cell>
          <cell r="N868" t="str">
            <v>4</v>
          </cell>
          <cell r="O868" t="str">
            <v>SANDRA REGIA CHAVES CARVALHO</v>
          </cell>
          <cell r="P868"/>
        </row>
        <row r="869">
          <cell r="B869">
            <v>2105</v>
          </cell>
          <cell r="C869" t="str">
            <v>FELIPE ZAP DE MELLO</v>
          </cell>
          <cell r="D869">
            <v>14292</v>
          </cell>
          <cell r="E869" t="str">
            <v>EMANUELLE NOGUEIRA JUCA</v>
          </cell>
          <cell r="F869" t="str">
            <v xml:space="preserve">Desenvolvedor </v>
          </cell>
          <cell r="G869" t="str">
            <v>Analista de sistemas</v>
          </cell>
          <cell r="H869">
            <v>21</v>
          </cell>
          <cell r="I869" t="str">
            <v>Sênior</v>
          </cell>
          <cell r="J869">
            <v>44368</v>
          </cell>
          <cell r="K869" t="str">
            <v/>
          </cell>
          <cell r="L869" t="str">
            <v/>
          </cell>
          <cell r="M869" t="str">
            <v/>
          </cell>
          <cell r="N869">
            <v>0</v>
          </cell>
          <cell r="O869" t="str">
            <v>VIRGINIA KELLY DE MOURA CARVALHO MESQUITA</v>
          </cell>
          <cell r="P869"/>
        </row>
        <row r="870">
          <cell r="B870">
            <v>2106</v>
          </cell>
          <cell r="C870" t="str">
            <v>FRANCISCO WESLEY MELO SILVA</v>
          </cell>
          <cell r="D870">
            <v>3475</v>
          </cell>
          <cell r="E870" t="str">
            <v>ALBERT SCHILLING GOMES</v>
          </cell>
          <cell r="F870" t="str">
            <v xml:space="preserve">Quality Analyst </v>
          </cell>
          <cell r="G870" t="str">
            <v>Analista de sistemas</v>
          </cell>
          <cell r="H870">
            <v>0</v>
          </cell>
          <cell r="I870" t="str">
            <v/>
          </cell>
          <cell r="J870">
            <v>44375</v>
          </cell>
          <cell r="K870">
            <v>44386</v>
          </cell>
          <cell r="L870">
            <v>44409</v>
          </cell>
          <cell r="M870">
            <v>46387</v>
          </cell>
          <cell r="N870" t="str">
            <v>4</v>
          </cell>
          <cell r="O870" t="str">
            <v>ALBERT SCHILLING GOMES</v>
          </cell>
          <cell r="P870"/>
        </row>
        <row r="871">
          <cell r="B871">
            <v>2107</v>
          </cell>
          <cell r="C871" t="str">
            <v>ELCIO COSTA JUNIOR</v>
          </cell>
          <cell r="D871">
            <v>10504</v>
          </cell>
          <cell r="E871" t="str">
            <v>DANILO FREITAS DA COSTA</v>
          </cell>
          <cell r="F871" t="str">
            <v xml:space="preserve">Desenvolvedor </v>
          </cell>
          <cell r="G871" t="str">
            <v>Analista de sistemas</v>
          </cell>
          <cell r="H871">
            <v>17</v>
          </cell>
          <cell r="I871" t="str">
            <v>Pleno</v>
          </cell>
          <cell r="J871">
            <v>44375</v>
          </cell>
          <cell r="K871" t="str">
            <v/>
          </cell>
          <cell r="L871" t="str">
            <v/>
          </cell>
          <cell r="M871" t="str">
            <v/>
          </cell>
          <cell r="N871">
            <v>0</v>
          </cell>
          <cell r="O871" t="str">
            <v>FRANCISCA GERMANA DANTAS BATISTA</v>
          </cell>
          <cell r="P871"/>
        </row>
        <row r="872">
          <cell r="B872">
            <v>2108</v>
          </cell>
          <cell r="C872" t="str">
            <v>DOUGLAS MUNIZ SALES PEREIRA</v>
          </cell>
          <cell r="D872">
            <v>8682</v>
          </cell>
          <cell r="E872" t="str">
            <v>ANA SOFIA CYSNEIROS MARCAL</v>
          </cell>
          <cell r="F872" t="str">
            <v xml:space="preserve">Desenvolvedor </v>
          </cell>
          <cell r="G872" t="str">
            <v>Analista de sistemas</v>
          </cell>
          <cell r="H872">
            <v>15</v>
          </cell>
          <cell r="I872" t="str">
            <v>Pleno</v>
          </cell>
          <cell r="J872">
            <v>44375</v>
          </cell>
          <cell r="K872" t="str">
            <v/>
          </cell>
          <cell r="L872" t="str">
            <v/>
          </cell>
          <cell r="M872" t="str">
            <v/>
          </cell>
          <cell r="N872">
            <v>0</v>
          </cell>
          <cell r="O872" t="str">
            <v>EDELVANIA RODRIGUES MATOSO</v>
          </cell>
          <cell r="P872"/>
        </row>
        <row r="873">
          <cell r="B873">
            <v>2109</v>
          </cell>
          <cell r="C873" t="str">
            <v>IVANOV DE ALMEIDA MORAES</v>
          </cell>
          <cell r="D873">
            <v>7176</v>
          </cell>
          <cell r="E873" t="str">
            <v>ANA SOFIA CYSNEIROS MARCAL</v>
          </cell>
          <cell r="F873" t="str">
            <v xml:space="preserve">Desenvolvedor </v>
          </cell>
          <cell r="G873" t="str">
            <v>Analista de sistemas</v>
          </cell>
          <cell r="H873">
            <v>13</v>
          </cell>
          <cell r="I873" t="str">
            <v>Pleno</v>
          </cell>
          <cell r="J873">
            <v>44375</v>
          </cell>
          <cell r="K873" t="str">
            <v/>
          </cell>
          <cell r="L873" t="str">
            <v/>
          </cell>
          <cell r="M873" t="str">
            <v/>
          </cell>
          <cell r="N873">
            <v>0</v>
          </cell>
          <cell r="O873" t="str">
            <v>ARLINDO BRAGA DE SOUSA NETO</v>
          </cell>
          <cell r="P873"/>
        </row>
        <row r="874">
          <cell r="B874">
            <v>2110</v>
          </cell>
          <cell r="C874" t="str">
            <v>NATAN DE MESQUITA BARROS</v>
          </cell>
          <cell r="D874">
            <v>6189</v>
          </cell>
          <cell r="E874" t="str">
            <v>ANA SOFIA CYSNEIROS MARCAL</v>
          </cell>
          <cell r="F874" t="str">
            <v xml:space="preserve">Desenvolvedor </v>
          </cell>
          <cell r="G874" t="str">
            <v>Analista de sistemas</v>
          </cell>
          <cell r="H874">
            <v>0</v>
          </cell>
          <cell r="I874" t="str">
            <v/>
          </cell>
          <cell r="J874">
            <v>44375</v>
          </cell>
          <cell r="K874">
            <v>44638</v>
          </cell>
          <cell r="L874">
            <v>44652</v>
          </cell>
          <cell r="M874">
            <v>46387</v>
          </cell>
          <cell r="N874" t="str">
            <v>4</v>
          </cell>
          <cell r="O874" t="str">
            <v>JOAO RICARDO DOS SANTOS GONCALVES</v>
          </cell>
          <cell r="P874"/>
        </row>
        <row r="875">
          <cell r="B875">
            <v>2111</v>
          </cell>
          <cell r="C875" t="str">
            <v>DANIEL CARVALHO DINIZ</v>
          </cell>
          <cell r="D875">
            <v>13233</v>
          </cell>
          <cell r="E875" t="str">
            <v>GABRIELA CAMPOS COSTA BARBOSA</v>
          </cell>
          <cell r="F875" t="str">
            <v xml:space="preserve">Desenvolvedor </v>
          </cell>
          <cell r="G875" t="str">
            <v>Analista de sistemas</v>
          </cell>
          <cell r="H875">
            <v>20</v>
          </cell>
          <cell r="I875" t="str">
            <v>Sênior</v>
          </cell>
          <cell r="J875">
            <v>44375</v>
          </cell>
          <cell r="K875" t="str">
            <v/>
          </cell>
          <cell r="L875" t="str">
            <v/>
          </cell>
          <cell r="M875" t="str">
            <v/>
          </cell>
          <cell r="N875">
            <v>0</v>
          </cell>
          <cell r="O875" t="str">
            <v>MARCELO CARNEIRO BRIGIDO</v>
          </cell>
          <cell r="P875"/>
        </row>
        <row r="876">
          <cell r="B876">
            <v>2112</v>
          </cell>
          <cell r="C876" t="str">
            <v>YANE SARMENTO HOLANDA</v>
          </cell>
          <cell r="D876">
            <v>3159</v>
          </cell>
          <cell r="E876" t="str">
            <v>ANA SOFIA CYSNEIROS MARCAL</v>
          </cell>
          <cell r="F876" t="str">
            <v xml:space="preserve">Cientista de Dados </v>
          </cell>
          <cell r="G876" t="str">
            <v>Analista de sistemas</v>
          </cell>
          <cell r="H876">
            <v>0</v>
          </cell>
          <cell r="I876" t="str">
            <v/>
          </cell>
          <cell r="J876">
            <v>44382</v>
          </cell>
          <cell r="K876">
            <v>44593</v>
          </cell>
          <cell r="L876">
            <v>44621</v>
          </cell>
          <cell r="M876">
            <v>46387</v>
          </cell>
          <cell r="N876" t="str">
            <v>4</v>
          </cell>
          <cell r="O876" t="str">
            <v>ELLEY SANDY AMORIM MACIEL CAMPOS</v>
          </cell>
          <cell r="P876"/>
        </row>
        <row r="877">
          <cell r="B877">
            <v>2113</v>
          </cell>
          <cell r="C877" t="str">
            <v>PAULO VICTOR DA SILVA MOURAO</v>
          </cell>
          <cell r="D877">
            <v>8682</v>
          </cell>
          <cell r="E877" t="str">
            <v>ROMILDO FERREIRA LIMA JUNIOR</v>
          </cell>
          <cell r="F877" t="str">
            <v xml:space="preserve">Desenvolvedor </v>
          </cell>
          <cell r="G877" t="str">
            <v>Analista de sistemas</v>
          </cell>
          <cell r="H877">
            <v>15</v>
          </cell>
          <cell r="I877" t="str">
            <v>Pleno</v>
          </cell>
          <cell r="J877">
            <v>44382</v>
          </cell>
          <cell r="K877" t="str">
            <v/>
          </cell>
          <cell r="L877" t="str">
            <v/>
          </cell>
          <cell r="M877" t="str">
            <v/>
          </cell>
          <cell r="N877">
            <v>0</v>
          </cell>
          <cell r="O877" t="str">
            <v>BYANCA PINHEIRO AUGUSTO</v>
          </cell>
          <cell r="P877"/>
        </row>
        <row r="878">
          <cell r="B878">
            <v>2114</v>
          </cell>
          <cell r="C878" t="str">
            <v>RAFAEL CARREGALO MARTIN PEREIRA</v>
          </cell>
          <cell r="D878">
            <v>6808</v>
          </cell>
          <cell r="E878" t="str">
            <v>ALBERT SCHILLING GOMES</v>
          </cell>
          <cell r="F878" t="str">
            <v xml:space="preserve">Desenvolvedor </v>
          </cell>
          <cell r="G878" t="str">
            <v>Analista de sistemas</v>
          </cell>
          <cell r="H878">
            <v>0</v>
          </cell>
          <cell r="I878" t="str">
            <v/>
          </cell>
          <cell r="J878">
            <v>44382</v>
          </cell>
          <cell r="K878">
            <v>44958</v>
          </cell>
          <cell r="L878">
            <v>44986</v>
          </cell>
          <cell r="M878">
            <v>46387</v>
          </cell>
          <cell r="N878" t="str">
            <v>2</v>
          </cell>
          <cell r="O878" t="str">
            <v>MARIANA RODRIGUES DA SILVA</v>
          </cell>
          <cell r="P878"/>
        </row>
        <row r="879">
          <cell r="B879">
            <v>2115</v>
          </cell>
          <cell r="C879" t="str">
            <v>FRANCISCO BRUNO FILGUEIRAS DE SOUZA</v>
          </cell>
          <cell r="D879">
            <v>7189</v>
          </cell>
          <cell r="E879" t="str">
            <v>ALBERT SCHILLING GOMES</v>
          </cell>
          <cell r="F879" t="str">
            <v xml:space="preserve">Desenvolvedor </v>
          </cell>
          <cell r="G879" t="str">
            <v>Analista de sistemas</v>
          </cell>
          <cell r="H879">
            <v>0</v>
          </cell>
          <cell r="I879" t="str">
            <v/>
          </cell>
          <cell r="J879">
            <v>44382</v>
          </cell>
          <cell r="K879">
            <v>44986</v>
          </cell>
          <cell r="L879">
            <v>45017</v>
          </cell>
          <cell r="M879">
            <v>46387</v>
          </cell>
          <cell r="N879" t="str">
            <v>4</v>
          </cell>
          <cell r="O879" t="str">
            <v>MANOEL FABIO MARQUES DE SOUZA</v>
          </cell>
          <cell r="P879"/>
        </row>
        <row r="880">
          <cell r="B880">
            <v>2116</v>
          </cell>
          <cell r="C880" t="str">
            <v>RAISSA BARROS DE OLIVEIRA LEMOS</v>
          </cell>
          <cell r="D880">
            <v>6189</v>
          </cell>
          <cell r="E880" t="str">
            <v>ANA SOFIA CYSNEIROS MARCAL</v>
          </cell>
          <cell r="F880" t="str">
            <v xml:space="preserve">UI/UX </v>
          </cell>
          <cell r="G880" t="str">
            <v>Analista de sistemas</v>
          </cell>
          <cell r="H880">
            <v>0</v>
          </cell>
          <cell r="I880" t="str">
            <v/>
          </cell>
          <cell r="J880">
            <v>44382</v>
          </cell>
          <cell r="K880">
            <v>44958</v>
          </cell>
          <cell r="L880">
            <v>44986</v>
          </cell>
          <cell r="M880">
            <v>46387</v>
          </cell>
          <cell r="N880" t="str">
            <v>2</v>
          </cell>
          <cell r="O880" t="str">
            <v>JOAO RICARDO DOS SANTOS GONCALVES</v>
          </cell>
          <cell r="P880"/>
        </row>
        <row r="881">
          <cell r="B881">
            <v>2117</v>
          </cell>
          <cell r="C881" t="str">
            <v>SERGIO DAMASCENO DE MATOS</v>
          </cell>
          <cell r="D881">
            <v>4463</v>
          </cell>
          <cell r="E881" t="str">
            <v>ANA SOFIA CYSNEIROS MARCAL</v>
          </cell>
          <cell r="F881" t="str">
            <v xml:space="preserve">Desenvolvedor </v>
          </cell>
          <cell r="G881" t="str">
            <v>Analista de sistemas</v>
          </cell>
          <cell r="H881">
            <v>0</v>
          </cell>
          <cell r="I881" t="str">
            <v/>
          </cell>
          <cell r="J881">
            <v>44382</v>
          </cell>
          <cell r="K881">
            <v>45327</v>
          </cell>
          <cell r="L881">
            <v>45352</v>
          </cell>
          <cell r="M881">
            <v>46387</v>
          </cell>
          <cell r="N881" t="str">
            <v>2</v>
          </cell>
          <cell r="O881" t="str">
            <v>MARCELO CARNEIRO BRIGIDO</v>
          </cell>
          <cell r="P881"/>
        </row>
        <row r="882">
          <cell r="B882">
            <v>2118</v>
          </cell>
          <cell r="C882" t="str">
            <v>RODRIGO CARNEIRO ANDRADE</v>
          </cell>
          <cell r="D882">
            <v>7176</v>
          </cell>
          <cell r="E882" t="str">
            <v>ROMILDO FERREIRA LIMA JUNIOR</v>
          </cell>
          <cell r="F882" t="str">
            <v xml:space="preserve">Desenvolvedor </v>
          </cell>
          <cell r="G882" t="str">
            <v>Analista de sistemas</v>
          </cell>
          <cell r="H882">
            <v>13</v>
          </cell>
          <cell r="I882" t="str">
            <v>Pleno</v>
          </cell>
          <cell r="J882">
            <v>44382</v>
          </cell>
          <cell r="K882" t="str">
            <v/>
          </cell>
          <cell r="L882" t="str">
            <v/>
          </cell>
          <cell r="M882" t="str">
            <v/>
          </cell>
          <cell r="N882">
            <v>0</v>
          </cell>
          <cell r="O882" t="str">
            <v>BYANCA PINHEIRO AUGUSTO</v>
          </cell>
          <cell r="P882"/>
        </row>
        <row r="883">
          <cell r="B883">
            <v>2119</v>
          </cell>
          <cell r="C883" t="str">
            <v>CARLOS ADOLFO GUEDES GONDIM</v>
          </cell>
          <cell r="D883">
            <v>7894</v>
          </cell>
          <cell r="E883" t="str">
            <v>ROMILDO FERREIRA LIMA JUNIOR</v>
          </cell>
          <cell r="F883" t="str">
            <v xml:space="preserve">Desenvolvedor </v>
          </cell>
          <cell r="G883" t="str">
            <v>Analista de sistemas</v>
          </cell>
          <cell r="H883">
            <v>14</v>
          </cell>
          <cell r="I883" t="str">
            <v>Pleno</v>
          </cell>
          <cell r="J883">
            <v>44382</v>
          </cell>
          <cell r="K883">
            <v>45888</v>
          </cell>
          <cell r="L883">
            <v>45901</v>
          </cell>
          <cell r="M883">
            <v>46387</v>
          </cell>
          <cell r="N883" t="str">
            <v>2</v>
          </cell>
          <cell r="O883" t="str">
            <v>CAETANO TORRES GOUVEIA NETO</v>
          </cell>
          <cell r="P883"/>
        </row>
        <row r="884">
          <cell r="B884">
            <v>2120</v>
          </cell>
          <cell r="C884" t="str">
            <v>JOAO BATISTA DE ARAUJO NETO</v>
          </cell>
          <cell r="D884">
            <v>7894</v>
          </cell>
          <cell r="E884" t="str">
            <v>GABRIELA CAMPOS COSTA BARBOSA</v>
          </cell>
          <cell r="F884" t="str">
            <v xml:space="preserve">Desenvolvedor </v>
          </cell>
          <cell r="G884" t="str">
            <v>Analista de sistemas</v>
          </cell>
          <cell r="H884">
            <v>14</v>
          </cell>
          <cell r="I884" t="str">
            <v>Pleno</v>
          </cell>
          <cell r="J884">
            <v>44382</v>
          </cell>
          <cell r="K884">
            <v>45853</v>
          </cell>
          <cell r="L884">
            <v>45870</v>
          </cell>
          <cell r="M884">
            <v>46387</v>
          </cell>
          <cell r="N884" t="str">
            <v>2</v>
          </cell>
          <cell r="O884" t="str">
            <v>JOSE VALDIR VIDAL JUNIOR</v>
          </cell>
          <cell r="P884"/>
        </row>
        <row r="885">
          <cell r="B885">
            <v>2121</v>
          </cell>
          <cell r="C885" t="str">
            <v>MELISSE PONTES CABRAL</v>
          </cell>
          <cell r="D885">
            <v>6189</v>
          </cell>
          <cell r="E885" t="str">
            <v>ALBERT SCHILLING GOMES</v>
          </cell>
          <cell r="F885" t="str">
            <v xml:space="preserve">Desenvolvedor </v>
          </cell>
          <cell r="G885" t="str">
            <v>Analista de sistemas</v>
          </cell>
          <cell r="H885">
            <v>0</v>
          </cell>
          <cell r="I885" t="str">
            <v/>
          </cell>
          <cell r="J885">
            <v>44382</v>
          </cell>
          <cell r="K885">
            <v>44683</v>
          </cell>
          <cell r="L885">
            <v>44713</v>
          </cell>
          <cell r="M885">
            <v>46387</v>
          </cell>
          <cell r="N885" t="str">
            <v>4</v>
          </cell>
          <cell r="O885" t="str">
            <v>WANIALDO EDUARDO DE LIMA DA SILVA</v>
          </cell>
          <cell r="P885"/>
        </row>
        <row r="886">
          <cell r="B886">
            <v>2122</v>
          </cell>
          <cell r="C886" t="str">
            <v>YAGO SABOIA FELIX FROTA</v>
          </cell>
          <cell r="D886">
            <v>7176</v>
          </cell>
          <cell r="E886" t="str">
            <v>ROMILDO FERREIRA LIMA JUNIOR</v>
          </cell>
          <cell r="F886" t="str">
            <v xml:space="preserve">Desenvolvedor </v>
          </cell>
          <cell r="G886" t="str">
            <v>Analista de sistemas</v>
          </cell>
          <cell r="H886">
            <v>13</v>
          </cell>
          <cell r="I886" t="str">
            <v>Pleno</v>
          </cell>
          <cell r="J886">
            <v>44382</v>
          </cell>
          <cell r="K886" t="str">
            <v/>
          </cell>
          <cell r="L886" t="str">
            <v/>
          </cell>
          <cell r="M886" t="str">
            <v/>
          </cell>
          <cell r="N886">
            <v>0</v>
          </cell>
          <cell r="O886" t="str">
            <v>SARA MARIA MUSSNICH POLIDORO</v>
          </cell>
          <cell r="P886"/>
        </row>
        <row r="887">
          <cell r="B887">
            <v>2123</v>
          </cell>
          <cell r="C887" t="str">
            <v>LEANDRO COSTA SILVA</v>
          </cell>
          <cell r="D887">
            <v>9549</v>
          </cell>
          <cell r="E887" t="str">
            <v>DANILO FREITAS DA COSTA</v>
          </cell>
          <cell r="F887" t="str">
            <v xml:space="preserve">Desenvolvedor </v>
          </cell>
          <cell r="G887" t="str">
            <v>Analista de sistemas</v>
          </cell>
          <cell r="H887">
            <v>16</v>
          </cell>
          <cell r="I887" t="str">
            <v>Pleno</v>
          </cell>
          <cell r="J887">
            <v>44389</v>
          </cell>
          <cell r="K887" t="str">
            <v/>
          </cell>
          <cell r="L887" t="str">
            <v/>
          </cell>
          <cell r="M887" t="str">
            <v/>
          </cell>
          <cell r="N887">
            <v>0</v>
          </cell>
          <cell r="O887" t="str">
            <v>LUZIA LUCELIA SARAIVA RIBEIRO</v>
          </cell>
          <cell r="P887"/>
        </row>
        <row r="888">
          <cell r="B888">
            <v>2124</v>
          </cell>
          <cell r="C888" t="str">
            <v>FERNANDO DE LUCAS DA SILVA GOMES</v>
          </cell>
          <cell r="D888">
            <v>3475</v>
          </cell>
          <cell r="E888" t="str">
            <v>ALBERT SCHILLING GOMES</v>
          </cell>
          <cell r="F888" t="str">
            <v xml:space="preserve">Desenvolvedor </v>
          </cell>
          <cell r="G888" t="str">
            <v>Analista de sistemas</v>
          </cell>
          <cell r="H888">
            <v>0</v>
          </cell>
          <cell r="I888" t="str">
            <v/>
          </cell>
          <cell r="J888">
            <v>44389</v>
          </cell>
          <cell r="K888">
            <v>44519</v>
          </cell>
          <cell r="L888">
            <v>44531</v>
          </cell>
          <cell r="M888">
            <v>46387</v>
          </cell>
          <cell r="N888" t="str">
            <v>4</v>
          </cell>
          <cell r="O888" t="str">
            <v>ALBERT SCHILLING GOMES</v>
          </cell>
          <cell r="P888"/>
        </row>
        <row r="889">
          <cell r="B889">
            <v>2125</v>
          </cell>
          <cell r="C889" t="str">
            <v>FELIPE NUNES COSTA</v>
          </cell>
          <cell r="D889">
            <v>3475</v>
          </cell>
          <cell r="E889" t="str">
            <v>ANA SOFIA CYSNEIROS MARCAL</v>
          </cell>
          <cell r="F889" t="str">
            <v xml:space="preserve">Desenvolvedor </v>
          </cell>
          <cell r="G889" t="str">
            <v>Analista de sistemas</v>
          </cell>
          <cell r="H889">
            <v>0</v>
          </cell>
          <cell r="I889" t="str">
            <v/>
          </cell>
          <cell r="J889">
            <v>44389</v>
          </cell>
          <cell r="K889">
            <v>44581</v>
          </cell>
          <cell r="L889">
            <v>44593</v>
          </cell>
          <cell r="M889">
            <v>46387</v>
          </cell>
          <cell r="N889" t="str">
            <v>4</v>
          </cell>
          <cell r="O889" t="str">
            <v>ANA SOFIA CYSNEIROS MARCAL</v>
          </cell>
          <cell r="P889"/>
        </row>
        <row r="890">
          <cell r="B890">
            <v>2126</v>
          </cell>
          <cell r="C890" t="str">
            <v>THIAGO SILVA SOUZA</v>
          </cell>
          <cell r="D890">
            <v>6774</v>
          </cell>
          <cell r="E890" t="str">
            <v>ANA SOFIA CYSNEIROS MARCAL</v>
          </cell>
          <cell r="F890" t="str">
            <v xml:space="preserve">Quality Analyst </v>
          </cell>
          <cell r="G890" t="str">
            <v>Analista de sistemas</v>
          </cell>
          <cell r="H890">
            <v>0</v>
          </cell>
          <cell r="I890" t="str">
            <v/>
          </cell>
          <cell r="J890">
            <v>44389</v>
          </cell>
          <cell r="K890">
            <v>44397</v>
          </cell>
          <cell r="L890">
            <v>44409</v>
          </cell>
          <cell r="M890">
            <v>46387</v>
          </cell>
          <cell r="N890" t="str">
            <v>4</v>
          </cell>
          <cell r="O890" t="str">
            <v>ANA SOFIA CYSNEIROS MARCAL</v>
          </cell>
          <cell r="P890"/>
        </row>
        <row r="891">
          <cell r="B891">
            <v>2127</v>
          </cell>
          <cell r="C891" t="str">
            <v>MILA NEVES REIS SANTOS</v>
          </cell>
          <cell r="D891">
            <v>5929</v>
          </cell>
          <cell r="E891" t="str">
            <v>ANA SOFIA CYSNEIROS MARCAL</v>
          </cell>
          <cell r="F891" t="str">
            <v xml:space="preserve">Desenvolvedor </v>
          </cell>
          <cell r="G891" t="str">
            <v>Analista de sistemas</v>
          </cell>
          <cell r="H891">
            <v>11</v>
          </cell>
          <cell r="I891" t="str">
            <v>Júnior</v>
          </cell>
          <cell r="J891">
            <v>44389</v>
          </cell>
          <cell r="K891" t="str">
            <v/>
          </cell>
          <cell r="L891" t="str">
            <v/>
          </cell>
          <cell r="M891" t="str">
            <v/>
          </cell>
          <cell r="N891">
            <v>0</v>
          </cell>
          <cell r="O891" t="str">
            <v>LUIZ AUGEANE RICARDO DE MELO</v>
          </cell>
          <cell r="P891"/>
        </row>
        <row r="892">
          <cell r="B892">
            <v>2128</v>
          </cell>
          <cell r="C892" t="str">
            <v>ANDRE LUNA MARINHO</v>
          </cell>
          <cell r="D892">
            <v>3475</v>
          </cell>
          <cell r="E892" t="str">
            <v>ANA SOFIA CYSNEIROS MARCAL</v>
          </cell>
          <cell r="F892" t="str">
            <v xml:space="preserve">Desenvolvedor </v>
          </cell>
          <cell r="G892" t="str">
            <v>Analista de sistemas</v>
          </cell>
          <cell r="H892">
            <v>0</v>
          </cell>
          <cell r="I892" t="str">
            <v/>
          </cell>
          <cell r="J892">
            <v>44389</v>
          </cell>
          <cell r="K892">
            <v>44470</v>
          </cell>
          <cell r="L892">
            <v>44501</v>
          </cell>
          <cell r="M892">
            <v>46387</v>
          </cell>
          <cell r="N892" t="str">
            <v>4</v>
          </cell>
          <cell r="O892" t="str">
            <v>ANA SOFIA CYSNEIROS MARCAL</v>
          </cell>
          <cell r="P892"/>
        </row>
        <row r="893">
          <cell r="B893">
            <v>2129</v>
          </cell>
          <cell r="C893" t="str">
            <v>RAUL RAMOS AMORIM</v>
          </cell>
          <cell r="D893">
            <v>9060</v>
          </cell>
          <cell r="E893" t="str">
            <v>ALBERT SCHILLING GOMES</v>
          </cell>
          <cell r="F893" t="str">
            <v xml:space="preserve">Desenvolvedor </v>
          </cell>
          <cell r="G893" t="str">
            <v>Analista de sistemas</v>
          </cell>
          <cell r="H893">
            <v>0</v>
          </cell>
          <cell r="I893" t="str">
            <v/>
          </cell>
          <cell r="J893">
            <v>44389</v>
          </cell>
          <cell r="K893">
            <v>44862</v>
          </cell>
          <cell r="L893">
            <v>44866</v>
          </cell>
          <cell r="M893">
            <v>46387</v>
          </cell>
          <cell r="N893" t="str">
            <v>4</v>
          </cell>
          <cell r="O893" t="str">
            <v>CLARISSE IASMIN ALVES DE LIMA</v>
          </cell>
          <cell r="P893"/>
        </row>
        <row r="894">
          <cell r="B894">
            <v>2130</v>
          </cell>
          <cell r="C894" t="str">
            <v>ROBSON NEGREIROS BEZERRA</v>
          </cell>
          <cell r="D894">
            <v>9786</v>
          </cell>
          <cell r="E894" t="str">
            <v>ALBERT SCHILLING GOMES</v>
          </cell>
          <cell r="F894" t="str">
            <v xml:space="preserve">DevOps </v>
          </cell>
          <cell r="G894" t="str">
            <v>Analista de sistemas</v>
          </cell>
          <cell r="H894">
            <v>0</v>
          </cell>
          <cell r="I894" t="str">
            <v/>
          </cell>
          <cell r="J894">
            <v>44389</v>
          </cell>
          <cell r="K894">
            <v>44792</v>
          </cell>
          <cell r="L894">
            <v>44805</v>
          </cell>
          <cell r="M894">
            <v>46387</v>
          </cell>
          <cell r="N894" t="str">
            <v>4</v>
          </cell>
          <cell r="O894" t="str">
            <v>PAULO ARTHUR GOMES VIEIRA</v>
          </cell>
          <cell r="P894"/>
        </row>
        <row r="895">
          <cell r="B895">
            <v>2131</v>
          </cell>
          <cell r="C895" t="str">
            <v>PHILIPE OLIVEIRA DOS SANTOS MELO</v>
          </cell>
          <cell r="D895">
            <v>8237</v>
          </cell>
          <cell r="E895" t="str">
            <v>ANA SOFIA CYSNEIROS MARCAL</v>
          </cell>
          <cell r="F895" t="str">
            <v xml:space="preserve">Quality Analyst </v>
          </cell>
          <cell r="G895" t="str">
            <v>Analista de sistemas</v>
          </cell>
          <cell r="H895">
            <v>0</v>
          </cell>
          <cell r="I895" t="str">
            <v/>
          </cell>
          <cell r="J895">
            <v>44389</v>
          </cell>
          <cell r="K895">
            <v>44958</v>
          </cell>
          <cell r="L895">
            <v>44986</v>
          </cell>
          <cell r="M895">
            <v>46387</v>
          </cell>
          <cell r="N895" t="str">
            <v>2</v>
          </cell>
          <cell r="O895" t="str">
            <v>ARLINDO BRAGA DE SOUSA NETO</v>
          </cell>
          <cell r="P895"/>
        </row>
        <row r="896">
          <cell r="B896">
            <v>2132</v>
          </cell>
          <cell r="C896" t="str">
            <v>JENNY DA COSTA OLIVEIRA</v>
          </cell>
          <cell r="D896">
            <v>13233</v>
          </cell>
          <cell r="E896" t="str">
            <v>ROMILDO FERREIRA LIMA JUNIOR</v>
          </cell>
          <cell r="F896" t="str">
            <v xml:space="preserve">Quality Analyst </v>
          </cell>
          <cell r="G896" t="str">
            <v>Analista de sistemas</v>
          </cell>
          <cell r="H896">
            <v>20</v>
          </cell>
          <cell r="I896" t="str">
            <v>Sênior</v>
          </cell>
          <cell r="J896">
            <v>44396</v>
          </cell>
          <cell r="K896" t="str">
            <v/>
          </cell>
          <cell r="L896" t="str">
            <v/>
          </cell>
          <cell r="M896" t="str">
            <v/>
          </cell>
          <cell r="N896">
            <v>0</v>
          </cell>
          <cell r="O896" t="str">
            <v>BRUNA MARA CHAGAS MACEDO</v>
          </cell>
          <cell r="P896"/>
        </row>
        <row r="897">
          <cell r="B897">
            <v>2133</v>
          </cell>
          <cell r="C897" t="str">
            <v>VALMIR DOS SANTOS SILVA</v>
          </cell>
          <cell r="D897">
            <v>5598</v>
          </cell>
          <cell r="E897" t="str">
            <v>ANA SOFIA CYSNEIROS MARCAL</v>
          </cell>
          <cell r="F897" t="str">
            <v xml:space="preserve">Quality Analyst </v>
          </cell>
          <cell r="G897" t="str">
            <v>Analista de sistemas</v>
          </cell>
          <cell r="H897">
            <v>0</v>
          </cell>
          <cell r="I897" t="str">
            <v/>
          </cell>
          <cell r="J897">
            <v>44396</v>
          </cell>
          <cell r="K897">
            <v>44550</v>
          </cell>
          <cell r="L897">
            <v>44562</v>
          </cell>
          <cell r="M897">
            <v>46387</v>
          </cell>
          <cell r="N897" t="str">
            <v>4</v>
          </cell>
          <cell r="O897" t="str">
            <v>MARCELO CARNEIRO BRIGIDO</v>
          </cell>
          <cell r="P897"/>
        </row>
        <row r="898">
          <cell r="B898">
            <v>2134</v>
          </cell>
          <cell r="C898" t="str">
            <v>FELIPE MATHEUS AUGUSTO MONTENEGRO</v>
          </cell>
          <cell r="D898">
            <v>8698</v>
          </cell>
          <cell r="E898" t="str">
            <v>ANA SOFIA CYSNEIROS MARCAL</v>
          </cell>
          <cell r="F898" t="str">
            <v xml:space="preserve">Product Owner </v>
          </cell>
          <cell r="G898" t="str">
            <v>Analista de sistemas</v>
          </cell>
          <cell r="H898">
            <v>0</v>
          </cell>
          <cell r="I898" t="str">
            <v/>
          </cell>
          <cell r="J898">
            <v>44396</v>
          </cell>
          <cell r="K898">
            <v>45170</v>
          </cell>
          <cell r="L898">
            <v>45200</v>
          </cell>
          <cell r="M898">
            <v>46387</v>
          </cell>
          <cell r="N898" t="str">
            <v>V</v>
          </cell>
          <cell r="O898" t="str">
            <v>MARCELA DE MOURA ANDRADE SILVA</v>
          </cell>
          <cell r="P898"/>
        </row>
        <row r="899">
          <cell r="B899">
            <v>2135</v>
          </cell>
          <cell r="C899" t="str">
            <v>DEBORA FERNANDES MARTINI</v>
          </cell>
          <cell r="D899">
            <v>10334</v>
          </cell>
          <cell r="E899" t="str">
            <v>ALBERT SCHILLING GOMES</v>
          </cell>
          <cell r="F899" t="str">
            <v xml:space="preserve">Product Owner </v>
          </cell>
          <cell r="G899" t="str">
            <v>Analista de sistemas</v>
          </cell>
          <cell r="H899">
            <v>0</v>
          </cell>
          <cell r="I899" t="str">
            <v/>
          </cell>
          <cell r="J899">
            <v>44396</v>
          </cell>
          <cell r="K899">
            <v>45016</v>
          </cell>
          <cell r="L899">
            <v>45017</v>
          </cell>
          <cell r="M899">
            <v>46387</v>
          </cell>
          <cell r="N899" t="str">
            <v>4</v>
          </cell>
          <cell r="O899" t="str">
            <v>CAETANO TORRES GOUVEIA NETO</v>
          </cell>
          <cell r="P899"/>
        </row>
        <row r="900">
          <cell r="B900">
            <v>2136</v>
          </cell>
          <cell r="C900" t="str">
            <v>JOSE MATEUS BEZERRA MARQUES ROCHA</v>
          </cell>
          <cell r="D900">
            <v>5941</v>
          </cell>
          <cell r="E900" t="str">
            <v>ALBERT SCHILLING GOMES</v>
          </cell>
          <cell r="F900" t="str">
            <v xml:space="preserve">DevOps </v>
          </cell>
          <cell r="G900" t="str">
            <v>Analista de sistemas</v>
          </cell>
          <cell r="H900">
            <v>0</v>
          </cell>
          <cell r="I900" t="str">
            <v/>
          </cell>
          <cell r="J900">
            <v>44396</v>
          </cell>
          <cell r="K900">
            <v>45147</v>
          </cell>
          <cell r="L900">
            <v>45170</v>
          </cell>
          <cell r="M900">
            <v>46387</v>
          </cell>
          <cell r="N900" t="str">
            <v>4</v>
          </cell>
          <cell r="O900" t="str">
            <v>BARBARA QUINTINO FARIAS MONTEIRO</v>
          </cell>
          <cell r="P900"/>
        </row>
        <row r="901">
          <cell r="B901">
            <v>2137</v>
          </cell>
          <cell r="C901" t="str">
            <v>JOUBERT LOPES DOS SANTOS FILHO</v>
          </cell>
          <cell r="D901">
            <v>3842</v>
          </cell>
          <cell r="E901" t="str">
            <v>ANA SOFIA CYSNEIROS MARCAL</v>
          </cell>
          <cell r="F901" t="str">
            <v xml:space="preserve">Desenvolvedor </v>
          </cell>
          <cell r="G901" t="str">
            <v>Analista de sistemas</v>
          </cell>
          <cell r="H901">
            <v>0</v>
          </cell>
          <cell r="I901" t="str">
            <v/>
          </cell>
          <cell r="J901">
            <v>44396</v>
          </cell>
          <cell r="K901">
            <v>44816</v>
          </cell>
          <cell r="L901">
            <v>44835</v>
          </cell>
          <cell r="M901">
            <v>46387</v>
          </cell>
          <cell r="N901" t="str">
            <v>4</v>
          </cell>
          <cell r="O901" t="str">
            <v>BRUNA MARIA PEREIRA MAIA</v>
          </cell>
          <cell r="P901"/>
        </row>
        <row r="902">
          <cell r="B902">
            <v>2138</v>
          </cell>
          <cell r="C902" t="str">
            <v>ANTONIO ALESSON VIANA DE SOUSA</v>
          </cell>
          <cell r="D902">
            <v>8237</v>
          </cell>
          <cell r="E902" t="str">
            <v>GABRIELA CAMPOS COSTA BARBOSA</v>
          </cell>
          <cell r="F902" t="str">
            <v xml:space="preserve">DevOps </v>
          </cell>
          <cell r="G902" t="str">
            <v>Analista de sistemas</v>
          </cell>
          <cell r="H902">
            <v>0</v>
          </cell>
          <cell r="I902" t="str">
            <v/>
          </cell>
          <cell r="J902">
            <v>44396</v>
          </cell>
          <cell r="K902">
            <v>44881</v>
          </cell>
          <cell r="L902">
            <v>44896</v>
          </cell>
          <cell r="M902">
            <v>46387</v>
          </cell>
          <cell r="N902" t="str">
            <v>4</v>
          </cell>
          <cell r="O902" t="str">
            <v>GUSTAVO OSVALDO BASTOS DE ANDRADE</v>
          </cell>
          <cell r="P902"/>
        </row>
        <row r="903">
          <cell r="B903">
            <v>2139</v>
          </cell>
          <cell r="C903" t="str">
            <v>LUIZ FELIPE MACIEL CORREIA</v>
          </cell>
          <cell r="D903">
            <v>12595</v>
          </cell>
          <cell r="E903" t="str">
            <v>ALBERT SCHILLING GOMES</v>
          </cell>
          <cell r="F903" t="str">
            <v xml:space="preserve">Desenvolvedor </v>
          </cell>
          <cell r="G903" t="str">
            <v>Analista de sistemas</v>
          </cell>
          <cell r="H903">
            <v>0</v>
          </cell>
          <cell r="I903" t="str">
            <v/>
          </cell>
          <cell r="J903">
            <v>44396</v>
          </cell>
          <cell r="K903">
            <v>45366</v>
          </cell>
          <cell r="L903">
            <v>45383</v>
          </cell>
          <cell r="M903">
            <v>46387</v>
          </cell>
          <cell r="N903" t="str">
            <v>4</v>
          </cell>
          <cell r="O903" t="str">
            <v>BRENO BEZERRA DE CASTRO</v>
          </cell>
          <cell r="P903"/>
        </row>
        <row r="904">
          <cell r="B904">
            <v>2140</v>
          </cell>
          <cell r="C904" t="str">
            <v>LUCAS LUZ FEITOSA</v>
          </cell>
          <cell r="D904">
            <v>6523</v>
          </cell>
          <cell r="E904" t="str">
            <v>ROMILDO FERREIRA LIMA JUNIOR</v>
          </cell>
          <cell r="F904" t="str">
            <v xml:space="preserve">Desenvolvedor </v>
          </cell>
          <cell r="G904" t="str">
            <v>Analista de sistemas</v>
          </cell>
          <cell r="H904">
            <v>12</v>
          </cell>
          <cell r="I904" t="str">
            <v>Júnior</v>
          </cell>
          <cell r="J904">
            <v>44396</v>
          </cell>
          <cell r="K904" t="str">
            <v/>
          </cell>
          <cell r="L904" t="str">
            <v/>
          </cell>
          <cell r="M904" t="str">
            <v/>
          </cell>
          <cell r="N904">
            <v>0</v>
          </cell>
          <cell r="O904" t="str">
            <v>ALEX RANDERSON CAVALCANTI PORTELA</v>
          </cell>
          <cell r="P904"/>
        </row>
        <row r="905">
          <cell r="B905">
            <v>2141</v>
          </cell>
          <cell r="C905" t="str">
            <v>FELIPE SOARES PEREIRA</v>
          </cell>
          <cell r="D905">
            <v>8682</v>
          </cell>
          <cell r="E905" t="str">
            <v>DANILO FREITAS DA COSTA</v>
          </cell>
          <cell r="F905" t="str">
            <v xml:space="preserve">DevOps </v>
          </cell>
          <cell r="G905" t="str">
            <v>Analista de sistemas</v>
          </cell>
          <cell r="H905">
            <v>15</v>
          </cell>
          <cell r="I905" t="str">
            <v>Pleno</v>
          </cell>
          <cell r="J905">
            <v>44396</v>
          </cell>
          <cell r="K905" t="str">
            <v/>
          </cell>
          <cell r="L905" t="str">
            <v/>
          </cell>
          <cell r="M905" t="str">
            <v/>
          </cell>
          <cell r="N905">
            <v>0</v>
          </cell>
          <cell r="O905" t="str">
            <v>FRANCISCA GERMANA DANTAS BATISTA</v>
          </cell>
          <cell r="P905"/>
        </row>
        <row r="906">
          <cell r="B906">
            <v>2142</v>
          </cell>
          <cell r="C906" t="str">
            <v>ANDERSON CAETANO SOUSA UCHOA</v>
          </cell>
          <cell r="D906">
            <v>8852</v>
          </cell>
          <cell r="E906" t="str">
            <v>ALBERT SCHILLING GOMES</v>
          </cell>
          <cell r="F906" t="str">
            <v xml:space="preserve">Gerente de Projetos </v>
          </cell>
          <cell r="G906" t="str">
            <v>Gerente de projetos de TI</v>
          </cell>
          <cell r="H906">
            <v>0</v>
          </cell>
          <cell r="I906" t="str">
            <v/>
          </cell>
          <cell r="J906">
            <v>44403</v>
          </cell>
          <cell r="K906">
            <v>44418</v>
          </cell>
          <cell r="L906">
            <v>44440</v>
          </cell>
          <cell r="M906">
            <v>46387</v>
          </cell>
          <cell r="N906" t="str">
            <v>4</v>
          </cell>
          <cell r="O906" t="str">
            <v>ALBERT SCHILLING GOMES</v>
          </cell>
          <cell r="P906"/>
        </row>
        <row r="907">
          <cell r="B907">
            <v>2143</v>
          </cell>
          <cell r="C907" t="str">
            <v>LUCAS DE MAURICIO BARROSO</v>
          </cell>
          <cell r="D907">
            <v>4226</v>
          </cell>
          <cell r="E907" t="str">
            <v>EMANUELLE NOGUEIRA JUCA</v>
          </cell>
          <cell r="F907" t="str">
            <v xml:space="preserve">Desenvolvedor </v>
          </cell>
          <cell r="G907" t="str">
            <v>Analista de sistemas</v>
          </cell>
          <cell r="H907">
            <v>0</v>
          </cell>
          <cell r="I907" t="str">
            <v/>
          </cell>
          <cell r="J907">
            <v>44403</v>
          </cell>
          <cell r="K907">
            <v>44847</v>
          </cell>
          <cell r="L907">
            <v>44866</v>
          </cell>
          <cell r="M907">
            <v>46387</v>
          </cell>
          <cell r="N907" t="str">
            <v>4</v>
          </cell>
          <cell r="O907" t="str">
            <v>SANDRA REGIA CHAVES CARVALHO</v>
          </cell>
          <cell r="P907"/>
        </row>
        <row r="908">
          <cell r="B908">
            <v>2144</v>
          </cell>
          <cell r="C908" t="str">
            <v>RODRIGO SANTOS COUTO FERRAZ</v>
          </cell>
          <cell r="D908">
            <v>11662</v>
          </cell>
          <cell r="E908" t="str">
            <v>ROMILDO FERREIRA LIMA JUNIOR</v>
          </cell>
          <cell r="F908" t="str">
            <v xml:space="preserve">DevOps </v>
          </cell>
          <cell r="G908" t="str">
            <v>Analista de sistemas</v>
          </cell>
          <cell r="H908">
            <v>0</v>
          </cell>
          <cell r="I908" t="str">
            <v/>
          </cell>
          <cell r="J908">
            <v>44403</v>
          </cell>
          <cell r="K908">
            <v>45457</v>
          </cell>
          <cell r="L908">
            <v>45474</v>
          </cell>
          <cell r="M908">
            <v>46387</v>
          </cell>
          <cell r="N908" t="str">
            <v>4</v>
          </cell>
          <cell r="O908" t="str">
            <v>GERSON VIEIRA ALBUQUERQUE NETO</v>
          </cell>
          <cell r="P908"/>
        </row>
        <row r="909">
          <cell r="B909">
            <v>2145</v>
          </cell>
          <cell r="C909" t="str">
            <v>BARBARA STEPHANIE NEVES OLIVEIRA</v>
          </cell>
          <cell r="D909">
            <v>5400</v>
          </cell>
          <cell r="E909" t="str">
            <v>ANA SOFIA CYSNEIROS MARCAL</v>
          </cell>
          <cell r="F909" t="str">
            <v xml:space="preserve">Cientista de Dados </v>
          </cell>
          <cell r="G909" t="str">
            <v>Analista de sistemas</v>
          </cell>
          <cell r="H909">
            <v>0</v>
          </cell>
          <cell r="I909" t="str">
            <v/>
          </cell>
          <cell r="J909">
            <v>44403</v>
          </cell>
          <cell r="K909">
            <v>44986</v>
          </cell>
          <cell r="L909">
            <v>45017</v>
          </cell>
          <cell r="M909">
            <v>46387</v>
          </cell>
          <cell r="N909" t="str">
            <v>2</v>
          </cell>
          <cell r="O909" t="str">
            <v>ARLINDO BRAGA DE SOUSA NETO</v>
          </cell>
          <cell r="P909"/>
        </row>
        <row r="910">
          <cell r="B910">
            <v>2146</v>
          </cell>
          <cell r="C910" t="str">
            <v>JAVA ANDRADE SANTOS</v>
          </cell>
          <cell r="D910">
            <v>8196</v>
          </cell>
          <cell r="E910" t="str">
            <v>ALBERT SCHILLING GOMES</v>
          </cell>
          <cell r="F910" t="str">
            <v xml:space="preserve">Desenvolvedor </v>
          </cell>
          <cell r="G910" t="str">
            <v>Analista de sistemas</v>
          </cell>
          <cell r="H910">
            <v>0</v>
          </cell>
          <cell r="I910" t="str">
            <v/>
          </cell>
          <cell r="J910">
            <v>44403</v>
          </cell>
          <cell r="K910">
            <v>44482</v>
          </cell>
          <cell r="L910">
            <v>44501</v>
          </cell>
          <cell r="M910">
            <v>46387</v>
          </cell>
          <cell r="N910" t="str">
            <v>4</v>
          </cell>
          <cell r="O910" t="str">
            <v>ALBERT SCHILLING GOMES</v>
          </cell>
          <cell r="P910"/>
        </row>
        <row r="911">
          <cell r="B911">
            <v>2147</v>
          </cell>
          <cell r="C911" t="str">
            <v>CELSO ARI BATISTA DE SOUZA JUNIOR</v>
          </cell>
          <cell r="D911">
            <v>9786</v>
          </cell>
          <cell r="E911" t="str">
            <v>ANA SOFIA CYSNEIROS MARCAL</v>
          </cell>
          <cell r="F911" t="str">
            <v xml:space="preserve">Líder Técnico </v>
          </cell>
          <cell r="G911" t="str">
            <v>Analista de sistemas</v>
          </cell>
          <cell r="H911">
            <v>0</v>
          </cell>
          <cell r="I911" t="str">
            <v/>
          </cell>
          <cell r="J911">
            <v>44410</v>
          </cell>
          <cell r="K911">
            <v>44958</v>
          </cell>
          <cell r="L911">
            <v>44986</v>
          </cell>
          <cell r="M911">
            <v>46387</v>
          </cell>
          <cell r="N911" t="str">
            <v>2</v>
          </cell>
          <cell r="O911" t="str">
            <v>BRUNA MARIA PEREIRA MAIA</v>
          </cell>
          <cell r="P911"/>
        </row>
        <row r="912">
          <cell r="B912">
            <v>2148</v>
          </cell>
          <cell r="C912" t="str">
            <v>JOSE ANTONIO DE MAGALHAES NETO</v>
          </cell>
          <cell r="D912">
            <v>5390</v>
          </cell>
          <cell r="E912" t="str">
            <v>ROMILDO FERREIRA LIMA JUNIOR</v>
          </cell>
          <cell r="F912" t="str">
            <v xml:space="preserve">Desenvolvedor </v>
          </cell>
          <cell r="G912" t="str">
            <v>Analista de sistemas</v>
          </cell>
          <cell r="H912">
            <v>10</v>
          </cell>
          <cell r="I912" t="str">
            <v>Júnior</v>
          </cell>
          <cell r="J912">
            <v>44410</v>
          </cell>
          <cell r="K912" t="str">
            <v/>
          </cell>
          <cell r="L912" t="str">
            <v/>
          </cell>
          <cell r="M912" t="str">
            <v/>
          </cell>
          <cell r="N912">
            <v>0</v>
          </cell>
          <cell r="O912" t="str">
            <v>GUILHERME MAIA RIBEIRO VIANA</v>
          </cell>
          <cell r="P912"/>
        </row>
        <row r="913">
          <cell r="B913">
            <v>2149</v>
          </cell>
          <cell r="C913" t="str">
            <v>LEONARDE DO NASCIMENTO FIRMINO</v>
          </cell>
          <cell r="D913">
            <v>6523</v>
          </cell>
          <cell r="E913" t="str">
            <v>ANA SOFIA CYSNEIROS MARCAL</v>
          </cell>
          <cell r="F913" t="str">
            <v xml:space="preserve">Quality Analyst </v>
          </cell>
          <cell r="G913" t="str">
            <v>Analista de sistemas</v>
          </cell>
          <cell r="H913">
            <v>12</v>
          </cell>
          <cell r="I913" t="str">
            <v>Júnior</v>
          </cell>
          <cell r="J913">
            <v>44410</v>
          </cell>
          <cell r="K913" t="str">
            <v/>
          </cell>
          <cell r="L913" t="str">
            <v/>
          </cell>
          <cell r="M913" t="str">
            <v/>
          </cell>
          <cell r="N913">
            <v>0</v>
          </cell>
          <cell r="O913" t="str">
            <v>MARCELA DE MOURA ANDRADE SILVA</v>
          </cell>
          <cell r="P913"/>
        </row>
        <row r="914">
          <cell r="B914">
            <v>2150</v>
          </cell>
          <cell r="C914" t="str">
            <v>BARBARA QUINTINO FARIAS MONTEIRO</v>
          </cell>
          <cell r="D914">
            <v>7907</v>
          </cell>
          <cell r="E914" t="str">
            <v>ALBERT SCHILLING GOMES</v>
          </cell>
          <cell r="F914" t="str">
            <v xml:space="preserve">Gerente de Projetos </v>
          </cell>
          <cell r="G914" t="str">
            <v>Gerente de projetos de TI</v>
          </cell>
          <cell r="H914">
            <v>0</v>
          </cell>
          <cell r="I914" t="str">
            <v/>
          </cell>
          <cell r="J914">
            <v>44410</v>
          </cell>
          <cell r="K914">
            <v>45317</v>
          </cell>
          <cell r="L914">
            <v>45323</v>
          </cell>
          <cell r="M914">
            <v>46387</v>
          </cell>
          <cell r="N914" t="str">
            <v>4</v>
          </cell>
          <cell r="O914" t="str">
            <v>CARLOS BARDAWIL ROLIM</v>
          </cell>
          <cell r="P914"/>
        </row>
        <row r="915">
          <cell r="B915">
            <v>2151</v>
          </cell>
          <cell r="C915" t="str">
            <v>FRANCISCO HUGO BRASILEIRO DE HOLANDA FERNANDES</v>
          </cell>
          <cell r="D915">
            <v>3842</v>
          </cell>
          <cell r="E915" t="str">
            <v>EMANUELLE NOGUEIRA JUCA</v>
          </cell>
          <cell r="F915" t="str">
            <v xml:space="preserve">Quality Analyst </v>
          </cell>
          <cell r="G915" t="str">
            <v>Analista de sistemas</v>
          </cell>
          <cell r="H915">
            <v>0</v>
          </cell>
          <cell r="I915" t="str">
            <v/>
          </cell>
          <cell r="J915">
            <v>44410</v>
          </cell>
          <cell r="K915">
            <v>44820</v>
          </cell>
          <cell r="L915">
            <v>44835</v>
          </cell>
          <cell r="M915">
            <v>46387</v>
          </cell>
          <cell r="N915" t="str">
            <v>4</v>
          </cell>
          <cell r="O915" t="str">
            <v>VIRGINIA KELLY DE MOURA CARVALHO MESQUITA</v>
          </cell>
          <cell r="P915"/>
        </row>
        <row r="916">
          <cell r="B916">
            <v>2152</v>
          </cell>
          <cell r="C916" t="str">
            <v>ELIABE DE ABREU SANTOS</v>
          </cell>
          <cell r="D916">
            <v>12253</v>
          </cell>
          <cell r="E916" t="str">
            <v>CARLOS HENRYQUE POMPEU GOMES</v>
          </cell>
          <cell r="F916" t="str">
            <v xml:space="preserve">Gerente de Projetos </v>
          </cell>
          <cell r="G916" t="str">
            <v>Gerente de projetos de TI</v>
          </cell>
          <cell r="H916">
            <v>19</v>
          </cell>
          <cell r="I916" t="str">
            <v>Sênior</v>
          </cell>
          <cell r="J916">
            <v>44410</v>
          </cell>
          <cell r="K916" t="str">
            <v/>
          </cell>
          <cell r="L916" t="str">
            <v/>
          </cell>
          <cell r="M916" t="str">
            <v/>
          </cell>
          <cell r="N916">
            <v>0</v>
          </cell>
          <cell r="O916" t="str">
            <v>CARLOS HENRYQUE POMPEU GOMES</v>
          </cell>
          <cell r="P916"/>
        </row>
        <row r="917">
          <cell r="B917">
            <v>2153</v>
          </cell>
          <cell r="C917" t="str">
            <v>BRENO BEZERRA DE CASTRO</v>
          </cell>
          <cell r="D917">
            <v>14292</v>
          </cell>
          <cell r="E917" t="str">
            <v>ROMILDO FERREIRA LIMA JUNIOR</v>
          </cell>
          <cell r="F917" t="str">
            <v xml:space="preserve">Gerente de Projetos </v>
          </cell>
          <cell r="G917" t="str">
            <v>Gerente de projetos de TI</v>
          </cell>
          <cell r="H917">
            <v>21</v>
          </cell>
          <cell r="I917" t="str">
            <v>Sênior</v>
          </cell>
          <cell r="J917">
            <v>44410</v>
          </cell>
          <cell r="K917" t="str">
            <v/>
          </cell>
          <cell r="L917" t="str">
            <v/>
          </cell>
          <cell r="M917" t="str">
            <v/>
          </cell>
          <cell r="N917">
            <v>0</v>
          </cell>
          <cell r="O917" t="str">
            <v>ANDRE VICTOR MOURA BEZERRA</v>
          </cell>
          <cell r="P917"/>
        </row>
        <row r="918">
          <cell r="B918">
            <v>2154</v>
          </cell>
          <cell r="C918" t="str">
            <v>CLEBSON DANTAS UCHOA PEREIRA</v>
          </cell>
          <cell r="D918">
            <v>5626</v>
          </cell>
          <cell r="E918" t="str">
            <v>ANA SOFIA CYSNEIROS MARCAL</v>
          </cell>
          <cell r="F918" t="str">
            <v xml:space="preserve">Desenvolvedor </v>
          </cell>
          <cell r="G918" t="str">
            <v>Analista de sistemas</v>
          </cell>
          <cell r="H918">
            <v>0</v>
          </cell>
          <cell r="I918" t="str">
            <v/>
          </cell>
          <cell r="J918">
            <v>44410</v>
          </cell>
          <cell r="K918">
            <v>44958</v>
          </cell>
          <cell r="L918">
            <v>44986</v>
          </cell>
          <cell r="M918">
            <v>46387</v>
          </cell>
          <cell r="N918" t="str">
            <v>2</v>
          </cell>
          <cell r="O918" t="str">
            <v>JOAO LUIZ MESQUITA UCHOA</v>
          </cell>
          <cell r="P918"/>
        </row>
        <row r="919">
          <cell r="B919">
            <v>2155</v>
          </cell>
          <cell r="C919" t="str">
            <v>EDUARDO ALVES DE LIMA</v>
          </cell>
          <cell r="D919">
            <v>10504</v>
          </cell>
          <cell r="E919" t="str">
            <v>DANILO FREITAS DA COSTA</v>
          </cell>
          <cell r="F919" t="str">
            <v xml:space="preserve">Engenheiro de Dados </v>
          </cell>
          <cell r="G919" t="str">
            <v>Analista de sistemas</v>
          </cell>
          <cell r="H919">
            <v>17</v>
          </cell>
          <cell r="I919" t="str">
            <v>Pleno</v>
          </cell>
          <cell r="J919">
            <v>44410</v>
          </cell>
          <cell r="K919" t="str">
            <v/>
          </cell>
          <cell r="L919" t="str">
            <v/>
          </cell>
          <cell r="M919" t="str">
            <v/>
          </cell>
          <cell r="N919">
            <v>0</v>
          </cell>
          <cell r="O919" t="str">
            <v>FRANCISCA GERMANA DANTAS BATISTA</v>
          </cell>
          <cell r="P919"/>
        </row>
        <row r="920">
          <cell r="B920">
            <v>2156</v>
          </cell>
          <cell r="C920" t="str">
            <v>FRANCISCA MARILIA MENDONCA QUEIROZ</v>
          </cell>
          <cell r="D920">
            <v>4649</v>
          </cell>
          <cell r="E920" t="str">
            <v>ANA SOFIA CYSNEIROS MARCAL</v>
          </cell>
          <cell r="F920" t="str">
            <v xml:space="preserve">Desenvolvedor </v>
          </cell>
          <cell r="G920" t="str">
            <v>Analista de sistemas</v>
          </cell>
          <cell r="H920">
            <v>0</v>
          </cell>
          <cell r="I920" t="str">
            <v/>
          </cell>
          <cell r="J920">
            <v>44410</v>
          </cell>
          <cell r="K920">
            <v>44665</v>
          </cell>
          <cell r="L920">
            <v>44682</v>
          </cell>
          <cell r="M920">
            <v>46387</v>
          </cell>
          <cell r="N920" t="str">
            <v>4</v>
          </cell>
          <cell r="O920" t="str">
            <v>EDELVANIA RODRIGUES MATOSO</v>
          </cell>
          <cell r="P920"/>
        </row>
        <row r="921">
          <cell r="B921">
            <v>2157</v>
          </cell>
          <cell r="C921" t="str">
            <v>MARCELO DE SOUSA ALVES</v>
          </cell>
          <cell r="D921">
            <v>7176</v>
          </cell>
          <cell r="E921" t="str">
            <v>ANA SOFIA CYSNEIROS MARCAL</v>
          </cell>
          <cell r="F921" t="str">
            <v xml:space="preserve">Desenvolvedor </v>
          </cell>
          <cell r="G921" t="str">
            <v>Analista de sistemas</v>
          </cell>
          <cell r="H921">
            <v>13</v>
          </cell>
          <cell r="I921" t="str">
            <v>Pleno</v>
          </cell>
          <cell r="J921">
            <v>44410</v>
          </cell>
          <cell r="K921" t="str">
            <v/>
          </cell>
          <cell r="L921" t="str">
            <v/>
          </cell>
          <cell r="M921" t="str">
            <v/>
          </cell>
          <cell r="N921">
            <v>0</v>
          </cell>
          <cell r="O921" t="str">
            <v>EDELVANIA RODRIGUES MATOSO</v>
          </cell>
          <cell r="P921"/>
        </row>
        <row r="922">
          <cell r="B922">
            <v>2158</v>
          </cell>
          <cell r="C922" t="str">
            <v>CARLOS AUGUSTO FAST</v>
          </cell>
          <cell r="D922">
            <v>4226</v>
          </cell>
          <cell r="E922" t="str">
            <v>ALBERT SCHILLING GOMES</v>
          </cell>
          <cell r="F922" t="str">
            <v xml:space="preserve">Desenvolvedor </v>
          </cell>
          <cell r="G922" t="str">
            <v>Analista de sistemas</v>
          </cell>
          <cell r="H922">
            <v>0</v>
          </cell>
          <cell r="I922" t="str">
            <v/>
          </cell>
          <cell r="J922">
            <v>44410</v>
          </cell>
          <cell r="K922">
            <v>44718</v>
          </cell>
          <cell r="L922">
            <v>44743</v>
          </cell>
          <cell r="M922">
            <v>46387</v>
          </cell>
          <cell r="N922" t="str">
            <v>4</v>
          </cell>
          <cell r="O922" t="str">
            <v>MATHEUS BRASILEIRO DE HOLANDA FERNANDES</v>
          </cell>
          <cell r="P922"/>
        </row>
        <row r="923">
          <cell r="B923">
            <v>2159</v>
          </cell>
          <cell r="C923" t="str">
            <v>TALES FACUNDO DE LIMA</v>
          </cell>
          <cell r="D923">
            <v>8682</v>
          </cell>
          <cell r="E923" t="str">
            <v>EMANUELLE NOGUEIRA JUCA</v>
          </cell>
          <cell r="F923" t="str">
            <v xml:space="preserve">Desenvolvedor </v>
          </cell>
          <cell r="G923" t="str">
            <v>Analista de sistemas</v>
          </cell>
          <cell r="H923">
            <v>15</v>
          </cell>
          <cell r="I923" t="str">
            <v>Pleno</v>
          </cell>
          <cell r="J923">
            <v>44410</v>
          </cell>
          <cell r="K923" t="str">
            <v/>
          </cell>
          <cell r="L923" t="str">
            <v/>
          </cell>
          <cell r="M923" t="str">
            <v/>
          </cell>
          <cell r="N923">
            <v>0</v>
          </cell>
          <cell r="O923" t="str">
            <v>FRANCISCO JOSE ALMEIDA JUNIOR</v>
          </cell>
          <cell r="P923"/>
        </row>
        <row r="924">
          <cell r="B924">
            <v>2160</v>
          </cell>
          <cell r="C924" t="str">
            <v>JACKSON IRIS CACAU MOTA</v>
          </cell>
          <cell r="D924">
            <v>5929</v>
          </cell>
          <cell r="E924" t="str">
            <v>ANA SOFIA CYSNEIROS MARCAL</v>
          </cell>
          <cell r="F924" t="str">
            <v xml:space="preserve">Desenvolvedor </v>
          </cell>
          <cell r="G924" t="str">
            <v>Analista de sistemas</v>
          </cell>
          <cell r="H924">
            <v>11</v>
          </cell>
          <cell r="I924" t="str">
            <v>Júnior</v>
          </cell>
          <cell r="J924">
            <v>44410</v>
          </cell>
          <cell r="K924">
            <v>45853</v>
          </cell>
          <cell r="L924">
            <v>45870</v>
          </cell>
          <cell r="M924">
            <v>46387</v>
          </cell>
          <cell r="N924" t="str">
            <v>2</v>
          </cell>
          <cell r="O924" t="str">
            <v>EDELVANIA RODRIGUES MATOSO</v>
          </cell>
          <cell r="P924"/>
        </row>
        <row r="925">
          <cell r="B925">
            <v>2161</v>
          </cell>
          <cell r="C925" t="str">
            <v>BRUNO ARIEL DALLABRIDA STAHNKE</v>
          </cell>
          <cell r="D925">
            <v>7894</v>
          </cell>
          <cell r="E925" t="str">
            <v>ROMILDO FERREIRA LIMA JUNIOR</v>
          </cell>
          <cell r="F925" t="str">
            <v xml:space="preserve">Quality Analyst </v>
          </cell>
          <cell r="G925" t="str">
            <v>Analista de sistemas</v>
          </cell>
          <cell r="H925">
            <v>14</v>
          </cell>
          <cell r="I925" t="str">
            <v>Pleno</v>
          </cell>
          <cell r="J925">
            <v>44412</v>
          </cell>
          <cell r="K925" t="str">
            <v/>
          </cell>
          <cell r="L925" t="str">
            <v/>
          </cell>
          <cell r="M925" t="str">
            <v/>
          </cell>
          <cell r="N925">
            <v>0</v>
          </cell>
          <cell r="O925" t="str">
            <v>MARIANA MAIA BEZERRA</v>
          </cell>
          <cell r="P925"/>
        </row>
        <row r="926">
          <cell r="B926">
            <v>2162</v>
          </cell>
          <cell r="C926" t="str">
            <v>LUIZ MARCELO SOUSA BARBOSA</v>
          </cell>
          <cell r="D926">
            <v>4463</v>
          </cell>
          <cell r="E926" t="str">
            <v>ANA SOFIA CYSNEIROS MARCAL</v>
          </cell>
          <cell r="F926" t="str">
            <v xml:space="preserve">Desenvolvedor </v>
          </cell>
          <cell r="G926" t="str">
            <v>Analista de sistemas</v>
          </cell>
          <cell r="H926">
            <v>0</v>
          </cell>
          <cell r="I926" t="str">
            <v/>
          </cell>
          <cell r="J926">
            <v>44417</v>
          </cell>
          <cell r="K926">
            <v>45327</v>
          </cell>
          <cell r="L926">
            <v>45352</v>
          </cell>
          <cell r="M926">
            <v>46387</v>
          </cell>
          <cell r="N926" t="str">
            <v>2</v>
          </cell>
          <cell r="O926" t="str">
            <v>MARCELO CARNEIRO BRIGIDO</v>
          </cell>
          <cell r="P926"/>
        </row>
        <row r="927">
          <cell r="B927">
            <v>2163</v>
          </cell>
          <cell r="C927" t="str">
            <v>FABIO WASHINGTON VIEIRA</v>
          </cell>
          <cell r="D927">
            <v>9567</v>
          </cell>
          <cell r="E927" t="str">
            <v>ALBERT SCHILLING GOMES</v>
          </cell>
          <cell r="F927" t="str">
            <v xml:space="preserve">Product Owner </v>
          </cell>
          <cell r="G927" t="str">
            <v>Analista de sistemas</v>
          </cell>
          <cell r="H927">
            <v>0</v>
          </cell>
          <cell r="I927" t="str">
            <v/>
          </cell>
          <cell r="J927">
            <v>44417</v>
          </cell>
          <cell r="K927">
            <v>45142</v>
          </cell>
          <cell r="L927">
            <v>45170</v>
          </cell>
          <cell r="M927">
            <v>46387</v>
          </cell>
          <cell r="N927" t="str">
            <v>4</v>
          </cell>
          <cell r="O927" t="str">
            <v>TALES COSTA BARRETO</v>
          </cell>
          <cell r="P927"/>
        </row>
        <row r="928">
          <cell r="B928">
            <v>2164</v>
          </cell>
          <cell r="C928" t="str">
            <v>IZAIAS EMIDIO MACHADO JUNIOR</v>
          </cell>
          <cell r="D928">
            <v>9549</v>
          </cell>
          <cell r="E928" t="str">
            <v>ROMILDO FERREIRA LIMA JUNIOR</v>
          </cell>
          <cell r="F928" t="str">
            <v xml:space="preserve">Desenvolvedor </v>
          </cell>
          <cell r="G928" t="str">
            <v>Analista de sistemas</v>
          </cell>
          <cell r="H928">
            <v>16</v>
          </cell>
          <cell r="I928" t="str">
            <v>Pleno</v>
          </cell>
          <cell r="J928">
            <v>44417</v>
          </cell>
          <cell r="K928" t="str">
            <v/>
          </cell>
          <cell r="L928" t="str">
            <v/>
          </cell>
          <cell r="M928" t="str">
            <v/>
          </cell>
          <cell r="N928">
            <v>0</v>
          </cell>
          <cell r="O928" t="str">
            <v>BRENO BEZERRA DE CASTRO</v>
          </cell>
          <cell r="P928"/>
        </row>
        <row r="929">
          <cell r="B929">
            <v>2165</v>
          </cell>
          <cell r="C929" t="str">
            <v>FELIPE GOMES MARAJO</v>
          </cell>
          <cell r="D929">
            <v>3842</v>
          </cell>
          <cell r="E929" t="str">
            <v>ANA SOFIA CYSNEIROS MARCAL</v>
          </cell>
          <cell r="F929" t="str">
            <v xml:space="preserve">Desenvolvedor </v>
          </cell>
          <cell r="G929" t="str">
            <v>Analista de sistemas</v>
          </cell>
          <cell r="H929">
            <v>0</v>
          </cell>
          <cell r="I929" t="str">
            <v/>
          </cell>
          <cell r="J929">
            <v>44417</v>
          </cell>
          <cell r="K929">
            <v>44958</v>
          </cell>
          <cell r="L929">
            <v>44986</v>
          </cell>
          <cell r="M929">
            <v>46387</v>
          </cell>
          <cell r="N929" t="str">
            <v>2</v>
          </cell>
          <cell r="O929" t="str">
            <v>ARLINDO BRAGA DE SOUSA NETO</v>
          </cell>
          <cell r="P929"/>
        </row>
        <row r="930">
          <cell r="B930">
            <v>2166</v>
          </cell>
          <cell r="C930" t="str">
            <v>VICTOR ACCETE NICACIO PLACIDO</v>
          </cell>
          <cell r="D930">
            <v>6523</v>
          </cell>
          <cell r="E930" t="str">
            <v>ANA SOFIA CYSNEIROS MARCAL</v>
          </cell>
          <cell r="F930" t="str">
            <v xml:space="preserve">Cientista de Dados </v>
          </cell>
          <cell r="G930" t="str">
            <v>Analista de sistemas</v>
          </cell>
          <cell r="H930">
            <v>12</v>
          </cell>
          <cell r="I930" t="str">
            <v>Júnior</v>
          </cell>
          <cell r="J930">
            <v>44417</v>
          </cell>
          <cell r="K930" t="str">
            <v/>
          </cell>
          <cell r="L930" t="str">
            <v/>
          </cell>
          <cell r="M930" t="str">
            <v/>
          </cell>
          <cell r="N930">
            <v>0</v>
          </cell>
          <cell r="O930" t="str">
            <v>JOAO LUIZ MESQUITA UCHOA</v>
          </cell>
          <cell r="P930"/>
        </row>
        <row r="931">
          <cell r="B931">
            <v>2167</v>
          </cell>
          <cell r="C931" t="str">
            <v>JOSE AUREO SANTOS LEITE JUNIOR</v>
          </cell>
          <cell r="D931">
            <v>2747</v>
          </cell>
          <cell r="E931" t="str">
            <v>ALBERT SCHILLING GOMES</v>
          </cell>
          <cell r="F931" t="str">
            <v xml:space="preserve">Quality Analyst </v>
          </cell>
          <cell r="G931" t="str">
            <v>Analista de sistemas</v>
          </cell>
          <cell r="H931">
            <v>0</v>
          </cell>
          <cell r="I931" t="str">
            <v/>
          </cell>
          <cell r="J931">
            <v>44417</v>
          </cell>
          <cell r="K931">
            <v>44440</v>
          </cell>
          <cell r="L931">
            <v>44470</v>
          </cell>
          <cell r="M931">
            <v>46387</v>
          </cell>
          <cell r="N931" t="str">
            <v>4</v>
          </cell>
          <cell r="O931" t="str">
            <v>ALBERT SCHILLING GOMES</v>
          </cell>
          <cell r="P931"/>
        </row>
        <row r="932">
          <cell r="B932">
            <v>2168</v>
          </cell>
          <cell r="C932" t="str">
            <v>JONISSON FLORENCO DAS NEVES</v>
          </cell>
          <cell r="D932">
            <v>10504</v>
          </cell>
          <cell r="E932" t="str">
            <v>LUIZ ALVES DE LIMA NETO</v>
          </cell>
          <cell r="F932" t="str">
            <v xml:space="preserve">DevOps </v>
          </cell>
          <cell r="G932" t="str">
            <v>Analista de sistemas</v>
          </cell>
          <cell r="H932">
            <v>17</v>
          </cell>
          <cell r="I932" t="str">
            <v>Pleno</v>
          </cell>
          <cell r="J932">
            <v>44417</v>
          </cell>
          <cell r="K932" t="str">
            <v/>
          </cell>
          <cell r="L932" t="str">
            <v/>
          </cell>
          <cell r="M932" t="str">
            <v/>
          </cell>
          <cell r="N932">
            <v>0</v>
          </cell>
          <cell r="O932" t="str">
            <v>ANTONIO ALEX MONTEIRO DE SOUSA</v>
          </cell>
          <cell r="P932"/>
        </row>
        <row r="933">
          <cell r="B933">
            <v>2169</v>
          </cell>
          <cell r="C933" t="str">
            <v>MAX ANTONIO PEREIRA DA COSTA</v>
          </cell>
          <cell r="D933">
            <v>12253</v>
          </cell>
          <cell r="E933" t="str">
            <v>ROMILDO FERREIRA LIMA JUNIOR</v>
          </cell>
          <cell r="F933" t="str">
            <v xml:space="preserve">Desenvolvedor </v>
          </cell>
          <cell r="G933" t="str">
            <v>Analista de sistemas</v>
          </cell>
          <cell r="H933">
            <v>19</v>
          </cell>
          <cell r="I933" t="str">
            <v>Sênior</v>
          </cell>
          <cell r="J933">
            <v>44417</v>
          </cell>
          <cell r="K933" t="str">
            <v/>
          </cell>
          <cell r="L933" t="str">
            <v/>
          </cell>
          <cell r="M933" t="str">
            <v/>
          </cell>
          <cell r="N933">
            <v>0</v>
          </cell>
          <cell r="O933" t="str">
            <v>CLARISSE IASMIN ALVES DE LIMA</v>
          </cell>
          <cell r="P933"/>
        </row>
        <row r="934">
          <cell r="B934">
            <v>2170</v>
          </cell>
          <cell r="C934" t="str">
            <v>PAULO ROBERTO DA SILVA TEODORO</v>
          </cell>
          <cell r="D934">
            <v>6536</v>
          </cell>
          <cell r="E934" t="str">
            <v>ANA SOFIA CYSNEIROS MARCAL</v>
          </cell>
          <cell r="F934" t="str">
            <v xml:space="preserve">Quality Analyst </v>
          </cell>
          <cell r="G934" t="str">
            <v>Analista de sistemas</v>
          </cell>
          <cell r="H934">
            <v>0</v>
          </cell>
          <cell r="I934" t="str">
            <v/>
          </cell>
          <cell r="J934">
            <v>44417</v>
          </cell>
          <cell r="K934">
            <v>45019</v>
          </cell>
          <cell r="L934">
            <v>45047</v>
          </cell>
          <cell r="M934">
            <v>46387</v>
          </cell>
          <cell r="N934" t="str">
            <v>2</v>
          </cell>
          <cell r="O934" t="str">
            <v>BRUNA MARIA PEREIRA MAIA</v>
          </cell>
          <cell r="P934"/>
        </row>
        <row r="935">
          <cell r="B935">
            <v>2171</v>
          </cell>
          <cell r="C935" t="str">
            <v>ANTONIO GERBSON DA SILVA LIMA</v>
          </cell>
          <cell r="D935">
            <v>6158</v>
          </cell>
          <cell r="E935" t="str">
            <v>ALBERT SCHILLING GOMES</v>
          </cell>
          <cell r="F935" t="str">
            <v xml:space="preserve">Product Owner </v>
          </cell>
          <cell r="G935" t="str">
            <v>Analista de sistemas</v>
          </cell>
          <cell r="H935">
            <v>0</v>
          </cell>
          <cell r="I935" t="str">
            <v/>
          </cell>
          <cell r="J935">
            <v>44417</v>
          </cell>
          <cell r="K935">
            <v>44610</v>
          </cell>
          <cell r="L935">
            <v>44621</v>
          </cell>
          <cell r="M935">
            <v>46387</v>
          </cell>
          <cell r="N935" t="str">
            <v>4</v>
          </cell>
          <cell r="O935" t="str">
            <v>ALBERT SCHILLING GOMES</v>
          </cell>
          <cell r="P935"/>
        </row>
        <row r="936">
          <cell r="B936">
            <v>2173</v>
          </cell>
          <cell r="C936" t="str">
            <v>MOISES MARIANO DUARTE MAIA</v>
          </cell>
          <cell r="D936">
            <v>6189</v>
          </cell>
          <cell r="E936" t="str">
            <v>ANA SOFIA CYSNEIROS MARCAL</v>
          </cell>
          <cell r="F936" t="str">
            <v xml:space="preserve">Desenvolvedor </v>
          </cell>
          <cell r="G936" t="str">
            <v>Analista de sistemas</v>
          </cell>
          <cell r="H936">
            <v>0</v>
          </cell>
          <cell r="I936" t="str">
            <v/>
          </cell>
          <cell r="J936">
            <v>44417</v>
          </cell>
          <cell r="K936">
            <v>44795</v>
          </cell>
          <cell r="L936">
            <v>44805</v>
          </cell>
          <cell r="M936">
            <v>46387</v>
          </cell>
          <cell r="N936" t="str">
            <v>4</v>
          </cell>
          <cell r="O936" t="str">
            <v>GERSON VIEIRA ALBUQUERQUE NETO</v>
          </cell>
          <cell r="P936"/>
        </row>
        <row r="937">
          <cell r="B937">
            <v>2174</v>
          </cell>
          <cell r="C937" t="str">
            <v>PALOMA BEZERRA TEIXEIRA</v>
          </cell>
          <cell r="D937">
            <v>3063</v>
          </cell>
          <cell r="E937" t="str">
            <v>CARLOS HENRYQUE POMPEU GOMES</v>
          </cell>
          <cell r="F937" t="str">
            <v>Assistente administrativo</v>
          </cell>
          <cell r="G937" t="str">
            <v>Assistente administrativo</v>
          </cell>
          <cell r="H937">
            <v>5</v>
          </cell>
          <cell r="I937" t="str">
            <v>Assistente</v>
          </cell>
          <cell r="J937">
            <v>44417</v>
          </cell>
          <cell r="K937" t="str">
            <v/>
          </cell>
          <cell r="L937" t="str">
            <v/>
          </cell>
          <cell r="M937" t="str">
            <v/>
          </cell>
          <cell r="N937">
            <v>0</v>
          </cell>
          <cell r="O937" t="str">
            <v>MARCELA COX DOS SANTOS SILVA</v>
          </cell>
          <cell r="P937"/>
        </row>
        <row r="938">
          <cell r="B938">
            <v>2175</v>
          </cell>
          <cell r="C938" t="str">
            <v>FELIPE LIMA MOTA</v>
          </cell>
          <cell r="D938">
            <v>6923</v>
          </cell>
          <cell r="E938" t="str">
            <v>ALBERT SCHILLING GOMES</v>
          </cell>
          <cell r="F938" t="str">
            <v xml:space="preserve">Desenvolvedor </v>
          </cell>
          <cell r="G938" t="str">
            <v>Analista de sistemas</v>
          </cell>
          <cell r="H938">
            <v>0</v>
          </cell>
          <cell r="I938" t="str">
            <v/>
          </cell>
          <cell r="J938">
            <v>44417</v>
          </cell>
          <cell r="K938">
            <v>44958</v>
          </cell>
          <cell r="L938">
            <v>44986</v>
          </cell>
          <cell r="M938">
            <v>46387</v>
          </cell>
          <cell r="N938" t="str">
            <v>V</v>
          </cell>
          <cell r="O938" t="str">
            <v>KAIO LUCAS RIBEIRO DE QUEIROZ</v>
          </cell>
          <cell r="P938"/>
        </row>
        <row r="939">
          <cell r="B939">
            <v>2176</v>
          </cell>
          <cell r="C939" t="str">
            <v>MARINA ANGELICA DOS SANTOS</v>
          </cell>
          <cell r="D939">
            <v>5598</v>
          </cell>
          <cell r="E939" t="str">
            <v>EMANUELLE NOGUEIRA JUCA</v>
          </cell>
          <cell r="F939" t="str">
            <v xml:space="preserve">Quality Analyst </v>
          </cell>
          <cell r="G939" t="str">
            <v>Analista de sistemas</v>
          </cell>
          <cell r="H939">
            <v>0</v>
          </cell>
          <cell r="I939" t="str">
            <v/>
          </cell>
          <cell r="J939">
            <v>44419</v>
          </cell>
          <cell r="K939">
            <v>44421</v>
          </cell>
          <cell r="L939">
            <v>44440</v>
          </cell>
          <cell r="M939">
            <v>46387</v>
          </cell>
          <cell r="N939" t="str">
            <v>4</v>
          </cell>
          <cell r="O939" t="str">
            <v>EMANUELLE NOGUEIRA JUCA</v>
          </cell>
          <cell r="P939"/>
        </row>
        <row r="940">
          <cell r="B940">
            <v>2177</v>
          </cell>
          <cell r="C940" t="str">
            <v>PEDRO SOUSA LACERDA</v>
          </cell>
          <cell r="D940">
            <v>3404</v>
          </cell>
          <cell r="E940" t="str">
            <v>ALBERT SCHILLING GOMES</v>
          </cell>
          <cell r="F940" t="str">
            <v xml:space="preserve">Desenvolvedor </v>
          </cell>
          <cell r="G940" t="str">
            <v>Analista de sistemas</v>
          </cell>
          <cell r="H940">
            <v>0</v>
          </cell>
          <cell r="I940" t="str">
            <v/>
          </cell>
          <cell r="J940">
            <v>44419</v>
          </cell>
          <cell r="K940">
            <v>44925</v>
          </cell>
          <cell r="L940">
            <v>44927</v>
          </cell>
          <cell r="M940">
            <v>46387</v>
          </cell>
          <cell r="N940" t="str">
            <v>4</v>
          </cell>
          <cell r="O940" t="str">
            <v>WANIALDO EDUARDO DE LIMA DA SILVA</v>
          </cell>
          <cell r="P940"/>
        </row>
        <row r="941">
          <cell r="B941">
            <v>2178</v>
          </cell>
          <cell r="C941" t="str">
            <v>JULIANO SANTOS DE MATOS</v>
          </cell>
          <cell r="D941">
            <v>6189</v>
          </cell>
          <cell r="E941" t="str">
            <v>ANA SOFIA CYSNEIROS MARCAL</v>
          </cell>
          <cell r="F941" t="str">
            <v xml:space="preserve">Desenvolvedor </v>
          </cell>
          <cell r="G941" t="str">
            <v>Analista de sistemas</v>
          </cell>
          <cell r="H941">
            <v>0</v>
          </cell>
          <cell r="I941" t="str">
            <v/>
          </cell>
          <cell r="J941">
            <v>44424</v>
          </cell>
          <cell r="K941">
            <v>44684</v>
          </cell>
          <cell r="L941">
            <v>44713</v>
          </cell>
          <cell r="M941">
            <v>46387</v>
          </cell>
          <cell r="N941" t="str">
            <v>4</v>
          </cell>
          <cell r="O941" t="str">
            <v>FRANCISCO DIONE DE SOUSA AMANCIO</v>
          </cell>
          <cell r="P941"/>
        </row>
        <row r="942">
          <cell r="B942">
            <v>2179</v>
          </cell>
          <cell r="C942" t="str">
            <v>MATEUS UZIEL PALACIO OLIVEIRA</v>
          </cell>
          <cell r="D942">
            <v>6189</v>
          </cell>
          <cell r="E942" t="str">
            <v>ANA SOFIA CYSNEIROS MARCAL</v>
          </cell>
          <cell r="F942" t="str">
            <v xml:space="preserve">Desenvolvedor </v>
          </cell>
          <cell r="G942" t="str">
            <v>Analista de sistemas</v>
          </cell>
          <cell r="H942">
            <v>0</v>
          </cell>
          <cell r="I942" t="str">
            <v/>
          </cell>
          <cell r="J942">
            <v>44424</v>
          </cell>
          <cell r="K942">
            <v>44764</v>
          </cell>
          <cell r="L942">
            <v>44774</v>
          </cell>
          <cell r="M942">
            <v>46387</v>
          </cell>
          <cell r="N942" t="str">
            <v>4</v>
          </cell>
          <cell r="O942" t="str">
            <v>LUIZ AUGEANE RICARDO DE MELO</v>
          </cell>
          <cell r="P942"/>
        </row>
        <row r="943">
          <cell r="B943">
            <v>2180</v>
          </cell>
          <cell r="C943" t="str">
            <v>FRANCISCA INGRID BATISTA RODRIGUES ALVES</v>
          </cell>
          <cell r="D943">
            <v>4057</v>
          </cell>
          <cell r="E943" t="str">
            <v>ANA SOFIA CYSNEIROS MARCAL</v>
          </cell>
          <cell r="F943" t="str">
            <v xml:space="preserve">Desenvolvedor </v>
          </cell>
          <cell r="G943" t="str">
            <v>Analista de sistemas</v>
          </cell>
          <cell r="H943">
            <v>0</v>
          </cell>
          <cell r="I943" t="str">
            <v/>
          </cell>
          <cell r="J943">
            <v>44424</v>
          </cell>
          <cell r="K943">
            <v>45148</v>
          </cell>
          <cell r="L943">
            <v>45170</v>
          </cell>
          <cell r="M943">
            <v>46387</v>
          </cell>
          <cell r="N943" t="str">
            <v>4</v>
          </cell>
          <cell r="O943" t="str">
            <v>MARCELA DE MOURA ANDRADE SILVA</v>
          </cell>
          <cell r="P943"/>
        </row>
        <row r="944">
          <cell r="B944">
            <v>2181</v>
          </cell>
          <cell r="C944" t="str">
            <v>ALEX DA SILVA ROCHA</v>
          </cell>
          <cell r="D944">
            <v>8682</v>
          </cell>
          <cell r="E944" t="str">
            <v>ROMILDO FERREIRA LIMA JUNIOR</v>
          </cell>
          <cell r="F944" t="str">
            <v xml:space="preserve">Desenvolvedor </v>
          </cell>
          <cell r="G944" t="str">
            <v>Analista de sistemas</v>
          </cell>
          <cell r="H944">
            <v>15</v>
          </cell>
          <cell r="I944" t="str">
            <v>Pleno</v>
          </cell>
          <cell r="J944">
            <v>44424</v>
          </cell>
          <cell r="K944" t="str">
            <v/>
          </cell>
          <cell r="L944" t="str">
            <v/>
          </cell>
          <cell r="M944" t="str">
            <v/>
          </cell>
          <cell r="N944">
            <v>0</v>
          </cell>
          <cell r="O944" t="str">
            <v>VICTOR VASCONCELOS BANDEIRA</v>
          </cell>
          <cell r="P944"/>
        </row>
        <row r="945">
          <cell r="B945">
            <v>2182</v>
          </cell>
          <cell r="C945" t="str">
            <v>THYCIANE LOPES ARAUJO</v>
          </cell>
          <cell r="D945">
            <v>7894</v>
          </cell>
          <cell r="E945" t="str">
            <v>GABRIELA CAMPOS COSTA BARBOSA</v>
          </cell>
          <cell r="F945" t="str">
            <v xml:space="preserve">UI/UX </v>
          </cell>
          <cell r="G945" t="str">
            <v>Analista de sistemas</v>
          </cell>
          <cell r="H945">
            <v>14</v>
          </cell>
          <cell r="I945" t="str">
            <v>Pleno</v>
          </cell>
          <cell r="J945">
            <v>44424</v>
          </cell>
          <cell r="K945" t="str">
            <v/>
          </cell>
          <cell r="L945" t="str">
            <v/>
          </cell>
          <cell r="M945" t="str">
            <v/>
          </cell>
          <cell r="N945">
            <v>0</v>
          </cell>
          <cell r="O945" t="str">
            <v>LEANDRO AUGUSTO OLIVEIRA LEAO</v>
          </cell>
          <cell r="P945"/>
        </row>
        <row r="946">
          <cell r="B946">
            <v>2183</v>
          </cell>
          <cell r="C946" t="str">
            <v>ALVARO BIANOR SOUSA MEDEIROS</v>
          </cell>
          <cell r="D946">
            <v>4900</v>
          </cell>
          <cell r="E946" t="str">
            <v>ROMILDO FERREIRA LIMA JUNIOR</v>
          </cell>
          <cell r="F946" t="str">
            <v xml:space="preserve">Desenvolvedor </v>
          </cell>
          <cell r="G946" t="str">
            <v>Analista de sistemas</v>
          </cell>
          <cell r="H946">
            <v>9</v>
          </cell>
          <cell r="I946" t="str">
            <v>Júnior</v>
          </cell>
          <cell r="J946">
            <v>44424</v>
          </cell>
          <cell r="K946" t="str">
            <v/>
          </cell>
          <cell r="L946" t="str">
            <v/>
          </cell>
          <cell r="M946" t="str">
            <v/>
          </cell>
          <cell r="N946">
            <v>0</v>
          </cell>
          <cell r="O946" t="str">
            <v>BRUNA MARA CHAGAS MACEDO</v>
          </cell>
          <cell r="P946"/>
        </row>
        <row r="947">
          <cell r="B947">
            <v>2184</v>
          </cell>
          <cell r="C947" t="str">
            <v>ANTONIO MAIRLON PONTE ROCHA</v>
          </cell>
          <cell r="D947">
            <v>10504</v>
          </cell>
          <cell r="E947" t="str">
            <v>ROMILDO FERREIRA LIMA JUNIOR</v>
          </cell>
          <cell r="F947" t="str">
            <v xml:space="preserve">Desenvolvedor </v>
          </cell>
          <cell r="G947" t="str">
            <v>Analista de sistemas</v>
          </cell>
          <cell r="H947">
            <v>17</v>
          </cell>
          <cell r="I947" t="str">
            <v>Pleno</v>
          </cell>
          <cell r="J947">
            <v>44424</v>
          </cell>
          <cell r="K947" t="str">
            <v/>
          </cell>
          <cell r="L947" t="str">
            <v/>
          </cell>
          <cell r="M947" t="str">
            <v/>
          </cell>
          <cell r="N947">
            <v>0</v>
          </cell>
          <cell r="O947" t="str">
            <v>CLARISSE IASMIN ALVES DE LIMA</v>
          </cell>
          <cell r="P947"/>
        </row>
        <row r="948">
          <cell r="B948">
            <v>2185</v>
          </cell>
          <cell r="C948" t="str">
            <v>RONNAN SEIJI TATIBANA</v>
          </cell>
          <cell r="D948">
            <v>4463</v>
          </cell>
          <cell r="E948" t="str">
            <v>ANA SOFIA CYSNEIROS MARCAL</v>
          </cell>
          <cell r="F948" t="str">
            <v xml:space="preserve">Desenvolvedor </v>
          </cell>
          <cell r="G948" t="str">
            <v>Analista de sistemas</v>
          </cell>
          <cell r="H948">
            <v>0</v>
          </cell>
          <cell r="I948" t="str">
            <v/>
          </cell>
          <cell r="J948">
            <v>44424</v>
          </cell>
          <cell r="K948">
            <v>45145</v>
          </cell>
          <cell r="L948">
            <v>45170</v>
          </cell>
          <cell r="M948">
            <v>46387</v>
          </cell>
          <cell r="N948" t="str">
            <v>2</v>
          </cell>
          <cell r="O948" t="str">
            <v>MARCELA DE MOURA ANDRADE SILVA</v>
          </cell>
          <cell r="P948"/>
        </row>
        <row r="949">
          <cell r="B949">
            <v>2186</v>
          </cell>
          <cell r="C949" t="str">
            <v>JOSE LOBO DE BRITO JUNIOR</v>
          </cell>
          <cell r="D949">
            <v>8342</v>
          </cell>
          <cell r="E949" t="str">
            <v>ALBERT SCHILLING GOMES</v>
          </cell>
          <cell r="F949" t="str">
            <v xml:space="preserve">Desenvolvedor </v>
          </cell>
          <cell r="G949" t="str">
            <v>Analista de sistemas</v>
          </cell>
          <cell r="H949">
            <v>0</v>
          </cell>
          <cell r="I949" t="str">
            <v/>
          </cell>
          <cell r="J949">
            <v>44424</v>
          </cell>
          <cell r="K949">
            <v>44743</v>
          </cell>
          <cell r="L949">
            <v>44774</v>
          </cell>
          <cell r="M949">
            <v>46387</v>
          </cell>
          <cell r="N949" t="str">
            <v>4</v>
          </cell>
          <cell r="O949" t="str">
            <v>ANDRE VICTOR MOURA BEZERRA</v>
          </cell>
          <cell r="P949"/>
        </row>
        <row r="950">
          <cell r="B950">
            <v>2187</v>
          </cell>
          <cell r="C950" t="str">
            <v>JOAO DENILSON SOUZA DOS SANTOS</v>
          </cell>
          <cell r="D950">
            <v>7176</v>
          </cell>
          <cell r="E950" t="str">
            <v>ANA SOFIA CYSNEIROS MARCAL</v>
          </cell>
          <cell r="F950" t="str">
            <v xml:space="preserve">Quality Analyst </v>
          </cell>
          <cell r="G950" t="str">
            <v>Analista de sistemas</v>
          </cell>
          <cell r="H950">
            <v>13</v>
          </cell>
          <cell r="I950" t="str">
            <v>Pleno</v>
          </cell>
          <cell r="J950">
            <v>44431</v>
          </cell>
          <cell r="K950" t="str">
            <v/>
          </cell>
          <cell r="L950" t="str">
            <v/>
          </cell>
          <cell r="M950" t="str">
            <v/>
          </cell>
          <cell r="N950">
            <v>0</v>
          </cell>
          <cell r="O950" t="str">
            <v>JOAO RICARDO DOS SANTOS GONCALVES</v>
          </cell>
          <cell r="P950"/>
        </row>
        <row r="951">
          <cell r="B951">
            <v>2189</v>
          </cell>
          <cell r="C951" t="str">
            <v>JOSE EVERTON BESSA MAIA FILHO</v>
          </cell>
          <cell r="D951">
            <v>9786</v>
          </cell>
          <cell r="E951" t="str">
            <v>EMANUELLE NOGUEIRA JUCA</v>
          </cell>
          <cell r="F951" t="str">
            <v xml:space="preserve">DevOps </v>
          </cell>
          <cell r="G951" t="str">
            <v>Analista de sistemas</v>
          </cell>
          <cell r="H951">
            <v>0</v>
          </cell>
          <cell r="I951" t="str">
            <v/>
          </cell>
          <cell r="J951">
            <v>44438</v>
          </cell>
          <cell r="K951">
            <v>44683</v>
          </cell>
          <cell r="L951">
            <v>44713</v>
          </cell>
          <cell r="M951">
            <v>46387</v>
          </cell>
          <cell r="N951" t="str">
            <v>4</v>
          </cell>
          <cell r="O951" t="str">
            <v>ETIENE ANTOINE ALENCAR SALES</v>
          </cell>
          <cell r="P951"/>
        </row>
        <row r="952">
          <cell r="B952">
            <v>2190</v>
          </cell>
          <cell r="C952" t="str">
            <v>ARIELSON DE OLIVEIRA</v>
          </cell>
          <cell r="D952">
            <v>6536</v>
          </cell>
          <cell r="E952" t="str">
            <v>ALBERT SCHILLING GOMES</v>
          </cell>
          <cell r="F952" t="str">
            <v xml:space="preserve">Desenvolvedor </v>
          </cell>
          <cell r="G952" t="str">
            <v>Analista de sistemas</v>
          </cell>
          <cell r="H952">
            <v>0</v>
          </cell>
          <cell r="I952" t="str">
            <v/>
          </cell>
          <cell r="J952">
            <v>44440</v>
          </cell>
          <cell r="K952">
            <v>44995</v>
          </cell>
          <cell r="L952">
            <v>45017</v>
          </cell>
          <cell r="M952">
            <v>46387</v>
          </cell>
          <cell r="N952" t="str">
            <v>4</v>
          </cell>
          <cell r="O952" t="str">
            <v>SABRINA ISABEL DE OLIVEIRA PAIVA</v>
          </cell>
          <cell r="P952"/>
        </row>
        <row r="953">
          <cell r="B953">
            <v>2191</v>
          </cell>
          <cell r="C953" t="str">
            <v>NEWTON JOAQUIM SIQUEIRA NETO</v>
          </cell>
          <cell r="D953">
            <v>9549</v>
          </cell>
          <cell r="E953" t="str">
            <v>ROMILDO FERREIRA LIMA JUNIOR</v>
          </cell>
          <cell r="F953" t="str">
            <v xml:space="preserve">Desenvolvedor </v>
          </cell>
          <cell r="G953" t="str">
            <v>Analista de sistemas</v>
          </cell>
          <cell r="H953">
            <v>16</v>
          </cell>
          <cell r="I953" t="str">
            <v>Pleno</v>
          </cell>
          <cell r="J953">
            <v>44440</v>
          </cell>
          <cell r="K953" t="str">
            <v/>
          </cell>
          <cell r="L953" t="str">
            <v/>
          </cell>
          <cell r="M953" t="str">
            <v/>
          </cell>
          <cell r="N953">
            <v>0</v>
          </cell>
          <cell r="O953" t="str">
            <v>MARIANA MAIA BEZERRA</v>
          </cell>
          <cell r="P953"/>
        </row>
        <row r="954">
          <cell r="B954">
            <v>2192</v>
          </cell>
          <cell r="C954" t="str">
            <v>VITORIA MARIA DOS SANTOS BARROCAS</v>
          </cell>
          <cell r="D954">
            <v>4226</v>
          </cell>
          <cell r="E954" t="str">
            <v>ANA SOFIA CYSNEIROS MARCAL</v>
          </cell>
          <cell r="F954" t="str">
            <v xml:space="preserve">Quality Analyst </v>
          </cell>
          <cell r="G954" t="str">
            <v>Analista de sistemas</v>
          </cell>
          <cell r="H954">
            <v>0</v>
          </cell>
          <cell r="I954" t="str">
            <v/>
          </cell>
          <cell r="J954">
            <v>44440</v>
          </cell>
          <cell r="K954">
            <v>44958</v>
          </cell>
          <cell r="L954">
            <v>44986</v>
          </cell>
          <cell r="M954">
            <v>46387</v>
          </cell>
          <cell r="N954" t="str">
            <v>2</v>
          </cell>
          <cell r="O954" t="str">
            <v>BRUNO TEIXEIRA DE SOUZA</v>
          </cell>
          <cell r="P954"/>
        </row>
        <row r="955">
          <cell r="B955">
            <v>2193</v>
          </cell>
          <cell r="C955" t="str">
            <v>MARCUS DAVI DO NASCIMENTO FORTE</v>
          </cell>
          <cell r="D955">
            <v>8852</v>
          </cell>
          <cell r="E955" t="str">
            <v>LUIZ ALVES DE LIMA NETO</v>
          </cell>
          <cell r="F955" t="str">
            <v xml:space="preserve">Líder de Plataforma </v>
          </cell>
          <cell r="G955" t="str">
            <v>Analista de sistemas</v>
          </cell>
          <cell r="H955">
            <v>0</v>
          </cell>
          <cell r="I955" t="str">
            <v/>
          </cell>
          <cell r="J955">
            <v>44440</v>
          </cell>
          <cell r="K955">
            <v>44543</v>
          </cell>
          <cell r="L955">
            <v>44562</v>
          </cell>
          <cell r="M955">
            <v>46387</v>
          </cell>
          <cell r="N955" t="str">
            <v>4</v>
          </cell>
          <cell r="O955" t="str">
            <v>LUIZ ALVES DE LIMA NETO</v>
          </cell>
          <cell r="P955"/>
        </row>
        <row r="956">
          <cell r="B956">
            <v>2194</v>
          </cell>
          <cell r="C956" t="str">
            <v>GUILHERME MARANHAO KLEIN</v>
          </cell>
          <cell r="D956">
            <v>7451</v>
          </cell>
          <cell r="E956" t="str">
            <v>ALBERT SCHILLING GOMES</v>
          </cell>
          <cell r="F956" t="str">
            <v xml:space="preserve">Quality Analyst </v>
          </cell>
          <cell r="G956" t="str">
            <v>Analista de sistemas</v>
          </cell>
          <cell r="H956">
            <v>0</v>
          </cell>
          <cell r="I956" t="str">
            <v/>
          </cell>
          <cell r="J956">
            <v>44440</v>
          </cell>
          <cell r="K956">
            <v>44477</v>
          </cell>
          <cell r="L956">
            <v>44501</v>
          </cell>
          <cell r="M956">
            <v>46387</v>
          </cell>
          <cell r="N956" t="str">
            <v>4</v>
          </cell>
          <cell r="O956" t="str">
            <v>ALBERT SCHILLING GOMES</v>
          </cell>
          <cell r="P956"/>
        </row>
        <row r="957">
          <cell r="B957">
            <v>2195</v>
          </cell>
          <cell r="C957" t="str">
            <v>GABRIEL DE SANTIAGO LIMA</v>
          </cell>
          <cell r="D957">
            <v>7176</v>
          </cell>
          <cell r="E957" t="str">
            <v>ROMILDO FERREIRA LIMA JUNIOR</v>
          </cell>
          <cell r="F957" t="str">
            <v xml:space="preserve">Desenvolvedor </v>
          </cell>
          <cell r="G957" t="str">
            <v>Analista de sistemas</v>
          </cell>
          <cell r="H957">
            <v>13</v>
          </cell>
          <cell r="I957" t="str">
            <v>Pleno</v>
          </cell>
          <cell r="J957">
            <v>44440</v>
          </cell>
          <cell r="K957" t="str">
            <v/>
          </cell>
          <cell r="L957" t="str">
            <v/>
          </cell>
          <cell r="M957" t="str">
            <v/>
          </cell>
          <cell r="N957">
            <v>0</v>
          </cell>
          <cell r="O957" t="str">
            <v>GUILHERME MAIA RIBEIRO VIANA</v>
          </cell>
          <cell r="P957"/>
        </row>
        <row r="958">
          <cell r="B958">
            <v>2196</v>
          </cell>
          <cell r="C958" t="str">
            <v>IURY CHRISTMAS SANTOS DE OLIVEIRA</v>
          </cell>
          <cell r="D958">
            <v>7189</v>
          </cell>
          <cell r="E958" t="str">
            <v>ANA SOFIA CYSNEIROS MARCAL</v>
          </cell>
          <cell r="F958" t="str">
            <v xml:space="preserve">Líder Técnico </v>
          </cell>
          <cell r="G958" t="str">
            <v>Analista de sistemas</v>
          </cell>
          <cell r="H958">
            <v>0</v>
          </cell>
          <cell r="I958" t="str">
            <v/>
          </cell>
          <cell r="J958">
            <v>44440</v>
          </cell>
          <cell r="K958">
            <v>45156</v>
          </cell>
          <cell r="L958">
            <v>45170</v>
          </cell>
          <cell r="M958">
            <v>46387</v>
          </cell>
          <cell r="N958" t="str">
            <v>4</v>
          </cell>
          <cell r="O958" t="str">
            <v>BRUNA MARIA PEREIRA MAIA</v>
          </cell>
          <cell r="P958"/>
        </row>
        <row r="959">
          <cell r="B959">
            <v>2197</v>
          </cell>
          <cell r="C959" t="str">
            <v>ANA KELLY DA SILVA HOLANDA</v>
          </cell>
          <cell r="D959">
            <v>4057</v>
          </cell>
          <cell r="E959" t="str">
            <v>ALBERT SCHILLING GOMES</v>
          </cell>
          <cell r="F959" t="str">
            <v xml:space="preserve">Quality Analyst </v>
          </cell>
          <cell r="G959" t="str">
            <v>Analista de sistemas</v>
          </cell>
          <cell r="H959">
            <v>0</v>
          </cell>
          <cell r="I959" t="str">
            <v/>
          </cell>
          <cell r="J959">
            <v>44440</v>
          </cell>
          <cell r="K959">
            <v>45145</v>
          </cell>
          <cell r="L959">
            <v>45170</v>
          </cell>
          <cell r="M959">
            <v>46387</v>
          </cell>
          <cell r="N959" t="str">
            <v>2</v>
          </cell>
          <cell r="O959" t="str">
            <v>MARTINA AGUIAR SARAIVA</v>
          </cell>
          <cell r="P959"/>
        </row>
        <row r="960">
          <cell r="B960">
            <v>2198</v>
          </cell>
          <cell r="C960" t="str">
            <v>BRUNO ESTURBA MOLINO</v>
          </cell>
          <cell r="D960">
            <v>12253</v>
          </cell>
          <cell r="E960" t="str">
            <v>ROMILDO FERREIRA LIMA JUNIOR</v>
          </cell>
          <cell r="F960" t="str">
            <v xml:space="preserve">DevOps </v>
          </cell>
          <cell r="G960" t="str">
            <v>Analista de sistemas</v>
          </cell>
          <cell r="H960">
            <v>19</v>
          </cell>
          <cell r="I960" t="str">
            <v>Sênior</v>
          </cell>
          <cell r="J960">
            <v>44447</v>
          </cell>
          <cell r="K960" t="str">
            <v/>
          </cell>
          <cell r="L960" t="str">
            <v/>
          </cell>
          <cell r="M960" t="str">
            <v/>
          </cell>
          <cell r="N960">
            <v>0</v>
          </cell>
          <cell r="O960" t="str">
            <v>ALEXANDRE LOURENCO DO NASCIMENTO</v>
          </cell>
          <cell r="P960"/>
        </row>
        <row r="961">
          <cell r="B961">
            <v>2199</v>
          </cell>
          <cell r="C961" t="str">
            <v>PEDRO FELIPPE DOMINGOS FERNANDES</v>
          </cell>
          <cell r="D961">
            <v>4240</v>
          </cell>
          <cell r="E961" t="str">
            <v>ALBERT SCHILLING GOMES</v>
          </cell>
          <cell r="F961" t="str">
            <v xml:space="preserve">Desenvolvedor </v>
          </cell>
          <cell r="G961" t="str">
            <v>Analista de sistemas</v>
          </cell>
          <cell r="H961">
            <v>0</v>
          </cell>
          <cell r="I961" t="str">
            <v/>
          </cell>
          <cell r="J961">
            <v>44447</v>
          </cell>
          <cell r="K961">
            <v>45401</v>
          </cell>
          <cell r="L961">
            <v>45413</v>
          </cell>
          <cell r="M961">
            <v>46387</v>
          </cell>
          <cell r="N961" t="str">
            <v>4</v>
          </cell>
          <cell r="O961" t="str">
            <v>MARIANA MAIA BEZERRA</v>
          </cell>
          <cell r="P961"/>
        </row>
        <row r="962">
          <cell r="B962">
            <v>2200</v>
          </cell>
          <cell r="C962" t="str">
            <v>EMANUEL FERREIRA PENAS</v>
          </cell>
          <cell r="D962">
            <v>13233</v>
          </cell>
          <cell r="E962" t="str">
            <v>ROMILDO FERREIRA LIMA JUNIOR</v>
          </cell>
          <cell r="F962" t="str">
            <v xml:space="preserve">Desenvolvedor </v>
          </cell>
          <cell r="G962" t="str">
            <v>Analista de sistemas</v>
          </cell>
          <cell r="H962">
            <v>20</v>
          </cell>
          <cell r="I962" t="str">
            <v>Sênior</v>
          </cell>
          <cell r="J962">
            <v>44447</v>
          </cell>
          <cell r="K962">
            <v>46045</v>
          </cell>
          <cell r="L962">
            <v>46054</v>
          </cell>
          <cell r="M962">
            <v>46387</v>
          </cell>
          <cell r="N962" t="str">
            <v>4</v>
          </cell>
          <cell r="O962" t="str">
            <v>ALEX RANDERSON CAVALCANTI PORTELA</v>
          </cell>
          <cell r="P962"/>
        </row>
        <row r="963">
          <cell r="B963">
            <v>2201</v>
          </cell>
          <cell r="C963" t="str">
            <v>GILHERBSON PEREIRA DE ALMEIDA</v>
          </cell>
          <cell r="D963">
            <v>5929</v>
          </cell>
          <cell r="E963" t="str">
            <v>ANA SOFIA CYSNEIROS MARCAL</v>
          </cell>
          <cell r="F963" t="str">
            <v xml:space="preserve">Quality Analyst </v>
          </cell>
          <cell r="G963" t="str">
            <v>Analista de sistemas</v>
          </cell>
          <cell r="H963">
            <v>11</v>
          </cell>
          <cell r="I963" t="str">
            <v>Júnior</v>
          </cell>
          <cell r="J963">
            <v>44452</v>
          </cell>
          <cell r="K963" t="str">
            <v/>
          </cell>
          <cell r="L963" t="str">
            <v/>
          </cell>
          <cell r="M963" t="str">
            <v/>
          </cell>
          <cell r="N963">
            <v>0</v>
          </cell>
          <cell r="O963" t="str">
            <v>ALANNA DA CUNHA MALTEZ E SOUZA</v>
          </cell>
          <cell r="P963"/>
        </row>
        <row r="964">
          <cell r="B964">
            <v>2202</v>
          </cell>
          <cell r="C964" t="str">
            <v>DAVI DOS SANTOS SOARES</v>
          </cell>
          <cell r="D964">
            <v>6536</v>
          </cell>
          <cell r="E964" t="str">
            <v>ALBERT SCHILLING GOMES</v>
          </cell>
          <cell r="F964" t="str">
            <v xml:space="preserve">DevOps </v>
          </cell>
          <cell r="G964" t="str">
            <v>Analista de sistemas</v>
          </cell>
          <cell r="H964">
            <v>0</v>
          </cell>
          <cell r="I964" t="str">
            <v/>
          </cell>
          <cell r="J964">
            <v>44452</v>
          </cell>
          <cell r="K964">
            <v>45093</v>
          </cell>
          <cell r="L964">
            <v>45108</v>
          </cell>
          <cell r="M964">
            <v>46387</v>
          </cell>
          <cell r="N964" t="str">
            <v>4</v>
          </cell>
          <cell r="O964" t="str">
            <v>MATHEUS BRASILEIRO DE HOLANDA FERNANDES</v>
          </cell>
          <cell r="P964"/>
        </row>
        <row r="965">
          <cell r="B965">
            <v>2203</v>
          </cell>
          <cell r="C965" t="str">
            <v>CICERO JEFERSON VIEIRA DA SILVA</v>
          </cell>
          <cell r="D965">
            <v>7907</v>
          </cell>
          <cell r="E965" t="str">
            <v>ALBERT SCHILLING GOMES</v>
          </cell>
          <cell r="F965" t="str">
            <v xml:space="preserve">Desenvolvedor </v>
          </cell>
          <cell r="G965" t="str">
            <v>Analista de sistemas</v>
          </cell>
          <cell r="H965">
            <v>0</v>
          </cell>
          <cell r="I965" t="str">
            <v/>
          </cell>
          <cell r="J965">
            <v>44452</v>
          </cell>
          <cell r="K965">
            <v>45250</v>
          </cell>
          <cell r="L965">
            <v>45261</v>
          </cell>
          <cell r="M965">
            <v>46387</v>
          </cell>
          <cell r="N965" t="str">
            <v>2</v>
          </cell>
          <cell r="O965" t="str">
            <v>NATHALIA SANTIAGO VASCONCELOS</v>
          </cell>
          <cell r="P965"/>
        </row>
        <row r="966">
          <cell r="B966">
            <v>2204</v>
          </cell>
          <cell r="C966" t="str">
            <v>FRANCISCO D'ARTAGNAN RIBEIRO JUNIOR</v>
          </cell>
          <cell r="D966">
            <v>10334</v>
          </cell>
          <cell r="E966" t="str">
            <v>ALBERT SCHILLING GOMES</v>
          </cell>
          <cell r="F966" t="str">
            <v xml:space="preserve">Desenvolvedor </v>
          </cell>
          <cell r="G966" t="str">
            <v>Analista de sistemas</v>
          </cell>
          <cell r="H966">
            <v>0</v>
          </cell>
          <cell r="I966" t="str">
            <v/>
          </cell>
          <cell r="J966">
            <v>44452</v>
          </cell>
          <cell r="K966">
            <v>45327</v>
          </cell>
          <cell r="L966">
            <v>45352</v>
          </cell>
          <cell r="M966">
            <v>46387</v>
          </cell>
          <cell r="N966" t="str">
            <v>2</v>
          </cell>
          <cell r="O966" t="str">
            <v>NATHALIA SANTIAGO VASCONCELOS</v>
          </cell>
          <cell r="P966"/>
        </row>
        <row r="967">
          <cell r="B967">
            <v>2205</v>
          </cell>
          <cell r="C967" t="str">
            <v>VANESSA CARNEIRO FERREIRA</v>
          </cell>
          <cell r="D967">
            <v>7176</v>
          </cell>
          <cell r="E967" t="str">
            <v>ROMILDO FERREIRA LIMA JUNIOR</v>
          </cell>
          <cell r="F967" t="str">
            <v xml:space="preserve">Cientista de Dados </v>
          </cell>
          <cell r="G967" t="str">
            <v>Analista de sistemas</v>
          </cell>
          <cell r="H967">
            <v>13</v>
          </cell>
          <cell r="I967" t="str">
            <v>Pleno</v>
          </cell>
          <cell r="J967">
            <v>44452</v>
          </cell>
          <cell r="K967" t="str">
            <v/>
          </cell>
          <cell r="L967" t="str">
            <v/>
          </cell>
          <cell r="M967" t="str">
            <v/>
          </cell>
          <cell r="N967">
            <v>0</v>
          </cell>
          <cell r="O967" t="str">
            <v>BRENO BEZERRA DE CASTRO</v>
          </cell>
          <cell r="P967"/>
        </row>
        <row r="968">
          <cell r="B968">
            <v>2206</v>
          </cell>
          <cell r="C968" t="str">
            <v>VICENTE DE PAULA FERREIRA FILHO</v>
          </cell>
          <cell r="D968">
            <v>11346</v>
          </cell>
          <cell r="E968" t="str">
            <v>EMANUELLE NOGUEIRA JUCA</v>
          </cell>
          <cell r="F968" t="str">
            <v xml:space="preserve">Desenvolvedor </v>
          </cell>
          <cell r="G968" t="str">
            <v>Analista de sistemas</v>
          </cell>
          <cell r="H968">
            <v>18</v>
          </cell>
          <cell r="I968" t="str">
            <v>Sênior</v>
          </cell>
          <cell r="J968">
            <v>44452</v>
          </cell>
          <cell r="K968" t="str">
            <v/>
          </cell>
          <cell r="L968" t="str">
            <v/>
          </cell>
          <cell r="M968" t="str">
            <v/>
          </cell>
          <cell r="N968">
            <v>0</v>
          </cell>
          <cell r="O968" t="str">
            <v>VIRGINIA KELLY DE MOURA CARVALHO MESQUITA</v>
          </cell>
          <cell r="P968"/>
        </row>
        <row r="969">
          <cell r="B969">
            <v>2207</v>
          </cell>
          <cell r="C969" t="str">
            <v>RAFAEL FARES MENDES LOPES</v>
          </cell>
          <cell r="D969">
            <v>5284</v>
          </cell>
          <cell r="E969" t="str">
            <v>ALBERT SCHILLING GOMES</v>
          </cell>
          <cell r="F969" t="str">
            <v xml:space="preserve">Gerente de Projetos </v>
          </cell>
          <cell r="G969" t="str">
            <v>Gerente de projetos de TI</v>
          </cell>
          <cell r="H969">
            <v>0</v>
          </cell>
          <cell r="I969" t="str">
            <v/>
          </cell>
          <cell r="J969">
            <v>44452</v>
          </cell>
          <cell r="K969">
            <v>44736</v>
          </cell>
          <cell r="L969">
            <v>44743</v>
          </cell>
          <cell r="M969">
            <v>46387</v>
          </cell>
          <cell r="N969" t="str">
            <v>4</v>
          </cell>
          <cell r="O969" t="str">
            <v>ALBERT SCHILLING GOMES</v>
          </cell>
          <cell r="P969"/>
        </row>
        <row r="970">
          <cell r="B970">
            <v>2208</v>
          </cell>
          <cell r="C970" t="str">
            <v>PEDRO CARNEIRO DE MORAIS NETO</v>
          </cell>
          <cell r="D970">
            <v>8237</v>
          </cell>
          <cell r="E970" t="str">
            <v>ANA SOFIA CYSNEIROS MARCAL</v>
          </cell>
          <cell r="F970" t="str">
            <v xml:space="preserve">Desenvolvedor </v>
          </cell>
          <cell r="G970" t="str">
            <v>Analista de sistemas</v>
          </cell>
          <cell r="H970">
            <v>0</v>
          </cell>
          <cell r="I970" t="str">
            <v/>
          </cell>
          <cell r="J970">
            <v>44452</v>
          </cell>
          <cell r="K970">
            <v>44655</v>
          </cell>
          <cell r="L970">
            <v>44682</v>
          </cell>
          <cell r="M970">
            <v>46387</v>
          </cell>
          <cell r="N970" t="str">
            <v>4</v>
          </cell>
          <cell r="O970" t="str">
            <v>JOAO RICARDO DOS SANTOS GONCALVES</v>
          </cell>
          <cell r="P970"/>
        </row>
        <row r="971">
          <cell r="B971">
            <v>2209</v>
          </cell>
          <cell r="C971" t="str">
            <v>FELIPE GABRIEL PINHEIRO</v>
          </cell>
          <cell r="D971">
            <v>3475</v>
          </cell>
          <cell r="E971" t="str">
            <v>ANA SOFIA CYSNEIROS MARCAL</v>
          </cell>
          <cell r="F971" t="str">
            <v xml:space="preserve">Desenvolvedor </v>
          </cell>
          <cell r="G971" t="str">
            <v>Analista de sistemas</v>
          </cell>
          <cell r="H971">
            <v>0</v>
          </cell>
          <cell r="I971" t="str">
            <v/>
          </cell>
          <cell r="J971">
            <v>44452</v>
          </cell>
          <cell r="K971">
            <v>44509</v>
          </cell>
          <cell r="L971">
            <v>44531</v>
          </cell>
          <cell r="M971">
            <v>46387</v>
          </cell>
          <cell r="N971" t="str">
            <v>4</v>
          </cell>
          <cell r="O971" t="str">
            <v>ANA SOFIA CYSNEIROS MARCAL</v>
          </cell>
          <cell r="P971"/>
        </row>
        <row r="972">
          <cell r="B972">
            <v>2210</v>
          </cell>
          <cell r="C972" t="str">
            <v>VIRGINIA FARIAS DE SOUSA</v>
          </cell>
          <cell r="D972">
            <v>10568</v>
          </cell>
          <cell r="E972" t="str">
            <v>ALBERT SCHILLING GOMES</v>
          </cell>
          <cell r="F972" t="str">
            <v xml:space="preserve">Desenvolvedor </v>
          </cell>
          <cell r="G972" t="str">
            <v>Analista de sistemas</v>
          </cell>
          <cell r="H972">
            <v>0</v>
          </cell>
          <cell r="I972" t="str">
            <v/>
          </cell>
          <cell r="J972">
            <v>44452</v>
          </cell>
          <cell r="K972">
            <v>44743</v>
          </cell>
          <cell r="L972">
            <v>44774</v>
          </cell>
          <cell r="M972">
            <v>46387</v>
          </cell>
          <cell r="N972" t="str">
            <v>4</v>
          </cell>
          <cell r="O972" t="str">
            <v>MATHEUS BRASILEIRO DE HOLANDA FERNANDES</v>
          </cell>
          <cell r="P972"/>
        </row>
        <row r="973">
          <cell r="B973">
            <v>2211</v>
          </cell>
          <cell r="C973" t="str">
            <v>AIRTON SILVA MESQUITA FILHO</v>
          </cell>
          <cell r="D973">
            <v>3842</v>
          </cell>
          <cell r="E973" t="str">
            <v>ANA SOFIA CYSNEIROS MARCAL</v>
          </cell>
          <cell r="F973" t="str">
            <v xml:space="preserve">Desenvolvedor </v>
          </cell>
          <cell r="G973" t="str">
            <v>Analista de sistemas</v>
          </cell>
          <cell r="H973">
            <v>0</v>
          </cell>
          <cell r="I973" t="str">
            <v/>
          </cell>
          <cell r="J973">
            <v>44455</v>
          </cell>
          <cell r="K973">
            <v>44641</v>
          </cell>
          <cell r="L973">
            <v>44652</v>
          </cell>
          <cell r="M973">
            <v>46387</v>
          </cell>
          <cell r="N973" t="str">
            <v>4</v>
          </cell>
          <cell r="O973" t="str">
            <v>JARDEL LIMA PEREIRA</v>
          </cell>
          <cell r="P973"/>
        </row>
        <row r="974">
          <cell r="B974">
            <v>2212</v>
          </cell>
          <cell r="C974" t="str">
            <v>ENDY GOMES BARROSO</v>
          </cell>
          <cell r="D974">
            <v>9549</v>
          </cell>
          <cell r="E974" t="str">
            <v>ROMILDO FERREIRA LIMA JUNIOR</v>
          </cell>
          <cell r="F974" t="str">
            <v xml:space="preserve">Desenvolvedor </v>
          </cell>
          <cell r="G974" t="str">
            <v>Analista de sistemas</v>
          </cell>
          <cell r="H974">
            <v>16</v>
          </cell>
          <cell r="I974" t="str">
            <v>Pleno</v>
          </cell>
          <cell r="J974">
            <v>44459</v>
          </cell>
          <cell r="K974" t="str">
            <v/>
          </cell>
          <cell r="L974" t="str">
            <v/>
          </cell>
          <cell r="M974" t="str">
            <v/>
          </cell>
          <cell r="N974">
            <v>0</v>
          </cell>
          <cell r="O974" t="str">
            <v>FRANCISCO DIONE DE SOUSA AMANCIO</v>
          </cell>
          <cell r="P974"/>
        </row>
        <row r="975">
          <cell r="B975">
            <v>2213</v>
          </cell>
          <cell r="C975" t="str">
            <v>GUILHERME NOJOSA DOS SANTOS</v>
          </cell>
          <cell r="D975">
            <v>9549</v>
          </cell>
          <cell r="E975" t="str">
            <v>ROMILDO FERREIRA LIMA JUNIOR</v>
          </cell>
          <cell r="F975" t="str">
            <v xml:space="preserve">Desenvolvedor </v>
          </cell>
          <cell r="G975" t="str">
            <v>Analista de sistemas</v>
          </cell>
          <cell r="H975">
            <v>16</v>
          </cell>
          <cell r="I975" t="str">
            <v>Pleno</v>
          </cell>
          <cell r="J975">
            <v>44459</v>
          </cell>
          <cell r="K975" t="str">
            <v/>
          </cell>
          <cell r="L975" t="str">
            <v/>
          </cell>
          <cell r="M975" t="str">
            <v/>
          </cell>
          <cell r="N975">
            <v>0</v>
          </cell>
          <cell r="O975" t="str">
            <v>VICTOR VASCONCELOS BANDEIRA</v>
          </cell>
          <cell r="P975"/>
        </row>
        <row r="976">
          <cell r="B976">
            <v>2214</v>
          </cell>
          <cell r="C976" t="str">
            <v>VANESKA KAREN DE SOUSA SILVA</v>
          </cell>
          <cell r="D976">
            <v>5643</v>
          </cell>
          <cell r="E976" t="str">
            <v>ROMILDO FERREIRA LIMA JUNIOR</v>
          </cell>
          <cell r="F976" t="str">
            <v xml:space="preserve">Gerente de Projetos </v>
          </cell>
          <cell r="G976" t="str">
            <v>Gerente de projetos de TI</v>
          </cell>
          <cell r="H976">
            <v>0</v>
          </cell>
          <cell r="I976" t="str">
            <v/>
          </cell>
          <cell r="J976">
            <v>44459</v>
          </cell>
          <cell r="K976">
            <v>45614</v>
          </cell>
          <cell r="L976">
            <v>45627</v>
          </cell>
          <cell r="M976">
            <v>46387</v>
          </cell>
          <cell r="N976" t="str">
            <v>2</v>
          </cell>
          <cell r="O976" t="str">
            <v>WEBSTER RULIAN LIMA JORGE</v>
          </cell>
          <cell r="P976"/>
        </row>
        <row r="977">
          <cell r="B977">
            <v>2215</v>
          </cell>
          <cell r="C977" t="str">
            <v>JOAO LUIZ MESSIAS DA SILVA SOBRINHO</v>
          </cell>
          <cell r="D977">
            <v>11346</v>
          </cell>
          <cell r="E977" t="str">
            <v>ROMILDO FERREIRA LIMA JUNIOR</v>
          </cell>
          <cell r="F977" t="str">
            <v xml:space="preserve">DevOps </v>
          </cell>
          <cell r="G977" t="str">
            <v>Analista de sistemas</v>
          </cell>
          <cell r="H977">
            <v>18</v>
          </cell>
          <cell r="I977" t="str">
            <v>Sênior</v>
          </cell>
          <cell r="J977">
            <v>44459</v>
          </cell>
          <cell r="K977">
            <v>45940</v>
          </cell>
          <cell r="L977">
            <v>45962</v>
          </cell>
          <cell r="M977">
            <v>46387</v>
          </cell>
          <cell r="N977" t="str">
            <v>4</v>
          </cell>
          <cell r="O977" t="str">
            <v>CAETANO TORRES GOUVEIA NETO</v>
          </cell>
          <cell r="P977"/>
        </row>
        <row r="978">
          <cell r="B978">
            <v>2216</v>
          </cell>
          <cell r="C978" t="str">
            <v>MURILO HENZO MENDONCA VAZ</v>
          </cell>
          <cell r="D978">
            <v>3842</v>
          </cell>
          <cell r="E978" t="str">
            <v>EMANUELLE NOGUEIRA JUCA</v>
          </cell>
          <cell r="F978" t="str">
            <v xml:space="preserve">Desenvolvedor </v>
          </cell>
          <cell r="G978" t="str">
            <v>Analista de sistemas</v>
          </cell>
          <cell r="H978">
            <v>0</v>
          </cell>
          <cell r="I978" t="str">
            <v/>
          </cell>
          <cell r="J978">
            <v>44459</v>
          </cell>
          <cell r="K978">
            <v>44813</v>
          </cell>
          <cell r="L978">
            <v>44835</v>
          </cell>
          <cell r="M978">
            <v>46387</v>
          </cell>
          <cell r="N978" t="str">
            <v>4</v>
          </cell>
          <cell r="O978" t="str">
            <v>SANDRA REGIA CHAVES CARVALHO</v>
          </cell>
          <cell r="P978"/>
        </row>
        <row r="979">
          <cell r="B979">
            <v>2217</v>
          </cell>
          <cell r="C979" t="str">
            <v>ADRIANO CASSIO DA SILVA</v>
          </cell>
          <cell r="D979">
            <v>10568</v>
          </cell>
          <cell r="E979" t="str">
            <v>ALBERT SCHILLING GOMES</v>
          </cell>
          <cell r="F979" t="str">
            <v xml:space="preserve">Desenvolvedor </v>
          </cell>
          <cell r="G979" t="str">
            <v>Analista de sistemas</v>
          </cell>
          <cell r="H979">
            <v>0</v>
          </cell>
          <cell r="I979" t="str">
            <v/>
          </cell>
          <cell r="J979">
            <v>44466</v>
          </cell>
          <cell r="K979">
            <v>44958</v>
          </cell>
          <cell r="L979">
            <v>44986</v>
          </cell>
          <cell r="M979">
            <v>46387</v>
          </cell>
          <cell r="N979" t="str">
            <v>V</v>
          </cell>
          <cell r="O979" t="str">
            <v>MARIANA RODRIGUES DA SILVA</v>
          </cell>
          <cell r="P979"/>
        </row>
        <row r="980">
          <cell r="B980">
            <v>2218</v>
          </cell>
          <cell r="C980" t="str">
            <v>GABRIEL FELICIANO GONCALVES</v>
          </cell>
          <cell r="D980">
            <v>4226</v>
          </cell>
          <cell r="E980" t="str">
            <v>ANA SOFIA CYSNEIROS MARCAL</v>
          </cell>
          <cell r="F980" t="str">
            <v xml:space="preserve">Desenvolvedor </v>
          </cell>
          <cell r="G980" t="str">
            <v>Analista de sistemas</v>
          </cell>
          <cell r="H980">
            <v>0</v>
          </cell>
          <cell r="I980" t="str">
            <v/>
          </cell>
          <cell r="J980">
            <v>44470</v>
          </cell>
          <cell r="K980">
            <v>44917</v>
          </cell>
          <cell r="L980">
            <v>44927</v>
          </cell>
          <cell r="M980">
            <v>46387</v>
          </cell>
          <cell r="N980" t="str">
            <v>4</v>
          </cell>
          <cell r="O980" t="str">
            <v>ARLINDO BRAGA DE SOUSA NETO</v>
          </cell>
          <cell r="P980"/>
        </row>
        <row r="981">
          <cell r="B981">
            <v>2219</v>
          </cell>
          <cell r="C981" t="str">
            <v>JOSE CARLOS PANTOJA DA SILVA</v>
          </cell>
          <cell r="D981">
            <v>11160</v>
          </cell>
          <cell r="E981" t="str">
            <v>ANA SOFIA CYSNEIROS MARCAL</v>
          </cell>
          <cell r="F981" t="str">
            <v xml:space="preserve">Quality Analyst </v>
          </cell>
          <cell r="G981" t="str">
            <v>Analista de sistemas</v>
          </cell>
          <cell r="H981">
            <v>0</v>
          </cell>
          <cell r="I981" t="str">
            <v/>
          </cell>
          <cell r="J981">
            <v>44473</v>
          </cell>
          <cell r="K981">
            <v>45048</v>
          </cell>
          <cell r="L981">
            <v>45078</v>
          </cell>
          <cell r="M981">
            <v>46387</v>
          </cell>
          <cell r="N981" t="str">
            <v>V</v>
          </cell>
          <cell r="O981" t="str">
            <v>EDELVANIA RODRIGUES MATOSO</v>
          </cell>
          <cell r="P981"/>
        </row>
        <row r="982">
          <cell r="B982">
            <v>2220</v>
          </cell>
          <cell r="C982" t="str">
            <v>VITOR NICACIO DOS SANTOS</v>
          </cell>
          <cell r="D982">
            <v>7176</v>
          </cell>
          <cell r="E982" t="str">
            <v>ANA SOFIA CYSNEIROS MARCAL</v>
          </cell>
          <cell r="F982" t="str">
            <v xml:space="preserve">Desenvolvedor </v>
          </cell>
          <cell r="G982" t="str">
            <v>Analista de sistemas</v>
          </cell>
          <cell r="H982">
            <v>13</v>
          </cell>
          <cell r="I982" t="str">
            <v>Pleno</v>
          </cell>
          <cell r="J982">
            <v>44473</v>
          </cell>
          <cell r="K982" t="str">
            <v/>
          </cell>
          <cell r="L982" t="str">
            <v/>
          </cell>
          <cell r="M982" t="str">
            <v/>
          </cell>
          <cell r="N982">
            <v>0</v>
          </cell>
          <cell r="O982" t="str">
            <v>EDELVANIA RODRIGUES MATOSO</v>
          </cell>
          <cell r="P982"/>
        </row>
        <row r="983">
          <cell r="B983">
            <v>2221</v>
          </cell>
          <cell r="C983" t="str">
            <v>URIEL DE SA BATISTA</v>
          </cell>
          <cell r="D983">
            <v>7176</v>
          </cell>
          <cell r="E983" t="str">
            <v>ANA SOFIA CYSNEIROS MARCAL</v>
          </cell>
          <cell r="F983" t="str">
            <v xml:space="preserve">Desenvolvedor </v>
          </cell>
          <cell r="G983" t="str">
            <v>Analista de sistemas</v>
          </cell>
          <cell r="H983">
            <v>13</v>
          </cell>
          <cell r="I983" t="str">
            <v>Pleno</v>
          </cell>
          <cell r="J983">
            <v>44473</v>
          </cell>
          <cell r="K983" t="str">
            <v/>
          </cell>
          <cell r="L983" t="str">
            <v/>
          </cell>
          <cell r="M983" t="str">
            <v/>
          </cell>
          <cell r="N983">
            <v>0</v>
          </cell>
          <cell r="O983" t="str">
            <v>LUIZ AUGEANE RICARDO DE MELO</v>
          </cell>
          <cell r="P983"/>
        </row>
        <row r="984">
          <cell r="B984">
            <v>2222</v>
          </cell>
          <cell r="C984" t="str">
            <v>IVAN CARLOS DE OLIVEIRA BEZERRA</v>
          </cell>
          <cell r="D984">
            <v>13017</v>
          </cell>
          <cell r="E984" t="str">
            <v>ANA SOFIA CYSNEIROS MARCAL</v>
          </cell>
          <cell r="F984" t="str">
            <v xml:space="preserve">Líder Técnico </v>
          </cell>
          <cell r="G984" t="str">
            <v>Analista de sistemas</v>
          </cell>
          <cell r="H984">
            <v>0</v>
          </cell>
          <cell r="I984" t="str">
            <v/>
          </cell>
          <cell r="J984">
            <v>44473</v>
          </cell>
          <cell r="K984">
            <v>45135</v>
          </cell>
          <cell r="L984">
            <v>45139</v>
          </cell>
          <cell r="M984">
            <v>46387</v>
          </cell>
          <cell r="N984" t="str">
            <v>V</v>
          </cell>
          <cell r="O984" t="str">
            <v>ARLINDO BRAGA DE SOUSA NETO</v>
          </cell>
          <cell r="P984"/>
        </row>
        <row r="985">
          <cell r="B985">
            <v>2223</v>
          </cell>
          <cell r="C985" t="str">
            <v>LETICIA CAVALCANTE MARTINS</v>
          </cell>
          <cell r="D985">
            <v>6523</v>
          </cell>
          <cell r="E985" t="str">
            <v>DANILO FREITAS DA COSTA</v>
          </cell>
          <cell r="F985" t="str">
            <v xml:space="preserve">UI/UX </v>
          </cell>
          <cell r="G985" t="str">
            <v>Analista de sistemas</v>
          </cell>
          <cell r="H985">
            <v>12</v>
          </cell>
          <cell r="I985" t="str">
            <v>Júnior</v>
          </cell>
          <cell r="J985">
            <v>44473</v>
          </cell>
          <cell r="K985" t="str">
            <v/>
          </cell>
          <cell r="L985" t="str">
            <v/>
          </cell>
          <cell r="M985" t="str">
            <v/>
          </cell>
          <cell r="N985">
            <v>0</v>
          </cell>
          <cell r="O985" t="str">
            <v>CAETANO TORRES GOUVEIA NETO</v>
          </cell>
          <cell r="P985"/>
        </row>
        <row r="986">
          <cell r="B986">
            <v>2224</v>
          </cell>
          <cell r="C986" t="str">
            <v>GABRIEL GOMES MELO</v>
          </cell>
          <cell r="D986">
            <v>8682</v>
          </cell>
          <cell r="E986" t="str">
            <v>EMANUELLE NOGUEIRA JUCA</v>
          </cell>
          <cell r="F986" t="str">
            <v xml:space="preserve">Desenvolvedor </v>
          </cell>
          <cell r="G986" t="str">
            <v>Analista de sistemas</v>
          </cell>
          <cell r="H986">
            <v>15</v>
          </cell>
          <cell r="I986" t="str">
            <v>Pleno</v>
          </cell>
          <cell r="J986">
            <v>44473</v>
          </cell>
          <cell r="K986" t="str">
            <v/>
          </cell>
          <cell r="L986" t="str">
            <v/>
          </cell>
          <cell r="M986" t="str">
            <v/>
          </cell>
          <cell r="N986">
            <v>0</v>
          </cell>
          <cell r="O986" t="str">
            <v>FRANCISCO JOSE ALMEIDA JUNIOR</v>
          </cell>
          <cell r="P986"/>
        </row>
        <row r="987">
          <cell r="B987">
            <v>2225</v>
          </cell>
          <cell r="C987" t="str">
            <v>RENATA RIBEIRO DE VASCONCELOS</v>
          </cell>
          <cell r="D987">
            <v>4226</v>
          </cell>
          <cell r="E987" t="str">
            <v>GABRIELA TELLES DE SOUZA</v>
          </cell>
          <cell r="F987" t="str">
            <v xml:space="preserve">Analista de Comunicação </v>
          </cell>
          <cell r="G987" t="str">
            <v>Analista de comunicação e marketing</v>
          </cell>
          <cell r="H987">
            <v>0</v>
          </cell>
          <cell r="I987" t="str">
            <v/>
          </cell>
          <cell r="J987">
            <v>44473</v>
          </cell>
          <cell r="K987">
            <v>44834</v>
          </cell>
          <cell r="L987">
            <v>44835</v>
          </cell>
          <cell r="M987">
            <v>46387</v>
          </cell>
          <cell r="N987" t="str">
            <v>2</v>
          </cell>
          <cell r="O987" t="str">
            <v>ANDREA OLIVEIRA NERY</v>
          </cell>
          <cell r="P987"/>
        </row>
        <row r="988">
          <cell r="B988">
            <v>2226</v>
          </cell>
          <cell r="C988" t="str">
            <v>OSMUNDO DE ASSUNCAO MATOS</v>
          </cell>
          <cell r="D988">
            <v>13233</v>
          </cell>
          <cell r="E988" t="str">
            <v>ROMILDO FERREIRA LIMA JUNIOR</v>
          </cell>
          <cell r="F988" t="str">
            <v xml:space="preserve">Desenvolvedor </v>
          </cell>
          <cell r="G988" t="str">
            <v>Analista de sistemas</v>
          </cell>
          <cell r="H988">
            <v>20</v>
          </cell>
          <cell r="I988" t="str">
            <v>Sênior</v>
          </cell>
          <cell r="J988">
            <v>44473</v>
          </cell>
          <cell r="K988" t="str">
            <v/>
          </cell>
          <cell r="L988" t="str">
            <v/>
          </cell>
          <cell r="M988" t="str">
            <v/>
          </cell>
          <cell r="N988">
            <v>0</v>
          </cell>
          <cell r="O988" t="str">
            <v>SARA MARIA MUSSNICH POLIDORO</v>
          </cell>
          <cell r="P988" t="str">
            <v>sim</v>
          </cell>
        </row>
        <row r="989">
          <cell r="B989">
            <v>2227</v>
          </cell>
          <cell r="C989" t="str">
            <v>DAVI ALVES SANTANA SOUSA</v>
          </cell>
          <cell r="D989">
            <v>5643</v>
          </cell>
          <cell r="E989" t="str">
            <v>ANA SOFIA CYSNEIROS MARCAL</v>
          </cell>
          <cell r="F989" t="str">
            <v xml:space="preserve">Desenvolvedor </v>
          </cell>
          <cell r="G989" t="str">
            <v>Analista de sistemas</v>
          </cell>
          <cell r="H989">
            <v>0</v>
          </cell>
          <cell r="I989" t="str">
            <v/>
          </cell>
          <cell r="J989">
            <v>44473</v>
          </cell>
          <cell r="K989">
            <v>45625</v>
          </cell>
          <cell r="L989">
            <v>45627</v>
          </cell>
          <cell r="M989">
            <v>46387</v>
          </cell>
          <cell r="N989" t="str">
            <v>4</v>
          </cell>
          <cell r="O989" t="str">
            <v>JOAO RICARDO DOS SANTOS GONCALVES</v>
          </cell>
          <cell r="P989"/>
        </row>
        <row r="990">
          <cell r="B990">
            <v>2228</v>
          </cell>
          <cell r="C990" t="str">
            <v>DAVID ABREU DA SILVA</v>
          </cell>
          <cell r="D990">
            <v>5929</v>
          </cell>
          <cell r="E990" t="str">
            <v>ANA SOFIA CYSNEIROS MARCAL</v>
          </cell>
          <cell r="F990" t="str">
            <v xml:space="preserve">Quality Analyst </v>
          </cell>
          <cell r="G990" t="str">
            <v>Analista de sistemas</v>
          </cell>
          <cell r="H990">
            <v>11</v>
          </cell>
          <cell r="I990" t="str">
            <v>Júnior</v>
          </cell>
          <cell r="J990">
            <v>44473</v>
          </cell>
          <cell r="K990" t="str">
            <v/>
          </cell>
          <cell r="L990" t="str">
            <v/>
          </cell>
          <cell r="M990" t="str">
            <v/>
          </cell>
          <cell r="N990">
            <v>0</v>
          </cell>
          <cell r="O990" t="str">
            <v>EDELVANIA RODRIGUES MATOSO</v>
          </cell>
          <cell r="P990"/>
        </row>
        <row r="991">
          <cell r="B991">
            <v>2229</v>
          </cell>
          <cell r="C991" t="str">
            <v>NATHALIA CAVALCANTE SOUSA MENESES</v>
          </cell>
          <cell r="D991">
            <v>5929</v>
          </cell>
          <cell r="E991" t="str">
            <v>LUIZ ALVES DE LIMA NETO</v>
          </cell>
          <cell r="F991" t="str">
            <v xml:space="preserve">Community Manager </v>
          </cell>
          <cell r="G991" t="str">
            <v>Analista de marketing</v>
          </cell>
          <cell r="H991">
            <v>11</v>
          </cell>
          <cell r="I991" t="str">
            <v>Pleno</v>
          </cell>
          <cell r="J991">
            <v>44473</v>
          </cell>
          <cell r="K991" t="str">
            <v/>
          </cell>
          <cell r="L991" t="str">
            <v/>
          </cell>
          <cell r="M991" t="str">
            <v/>
          </cell>
          <cell r="N991">
            <v>0</v>
          </cell>
          <cell r="O991" t="str">
            <v>BRUNA DE SOUSA FELIX</v>
          </cell>
          <cell r="P991"/>
        </row>
        <row r="992">
          <cell r="B992">
            <v>2230</v>
          </cell>
          <cell r="C992" t="str">
            <v>JOSE GEOVANE SOARES DE OLIVEIRA</v>
          </cell>
          <cell r="D992">
            <v>3842</v>
          </cell>
          <cell r="E992" t="str">
            <v>EMANUELLE NOGUEIRA JUCA</v>
          </cell>
          <cell r="F992" t="str">
            <v xml:space="preserve">Desenvolvedor </v>
          </cell>
          <cell r="G992" t="str">
            <v>Analista de sistemas</v>
          </cell>
          <cell r="H992">
            <v>0</v>
          </cell>
          <cell r="I992" t="str">
            <v/>
          </cell>
          <cell r="J992">
            <v>44474</v>
          </cell>
          <cell r="K992">
            <v>44652</v>
          </cell>
          <cell r="L992">
            <v>44682</v>
          </cell>
          <cell r="M992">
            <v>46387</v>
          </cell>
          <cell r="N992" t="str">
            <v>4</v>
          </cell>
          <cell r="O992" t="str">
            <v>ETIENE ANTOINE ALENCAR SALES</v>
          </cell>
          <cell r="P992"/>
        </row>
        <row r="993">
          <cell r="B993">
            <v>2231</v>
          </cell>
          <cell r="C993" t="str">
            <v>FLAVIO MIRANDA DE SOUZA</v>
          </cell>
          <cell r="D993">
            <v>9786</v>
          </cell>
          <cell r="E993" t="str">
            <v>EMANUELLE NOGUEIRA JUCA</v>
          </cell>
          <cell r="F993" t="str">
            <v xml:space="preserve">Desenvolvedor </v>
          </cell>
          <cell r="G993" t="str">
            <v>Analista de sistemas</v>
          </cell>
          <cell r="H993">
            <v>0</v>
          </cell>
          <cell r="I993" t="str">
            <v/>
          </cell>
          <cell r="J993">
            <v>44482</v>
          </cell>
          <cell r="K993">
            <v>44697</v>
          </cell>
          <cell r="L993">
            <v>44713</v>
          </cell>
          <cell r="M993">
            <v>46387</v>
          </cell>
          <cell r="N993" t="str">
            <v>4</v>
          </cell>
          <cell r="O993" t="str">
            <v>ETIENE ANTOINE ALENCAR SALES</v>
          </cell>
          <cell r="P993"/>
        </row>
        <row r="994">
          <cell r="B994">
            <v>2232</v>
          </cell>
          <cell r="C994" t="str">
            <v>ALAN CADORE PINHEIRO</v>
          </cell>
          <cell r="D994">
            <v>12253</v>
          </cell>
          <cell r="E994" t="str">
            <v>ROMILDO FERREIRA LIMA JUNIOR</v>
          </cell>
          <cell r="F994" t="str">
            <v xml:space="preserve">Desenvolvedor </v>
          </cell>
          <cell r="G994" t="str">
            <v>Analista de sistemas</v>
          </cell>
          <cell r="H994">
            <v>19</v>
          </cell>
          <cell r="I994" t="str">
            <v>Sênior</v>
          </cell>
          <cell r="J994">
            <v>44482</v>
          </cell>
          <cell r="K994" t="str">
            <v/>
          </cell>
          <cell r="L994" t="str">
            <v/>
          </cell>
          <cell r="M994" t="str">
            <v/>
          </cell>
          <cell r="N994">
            <v>0</v>
          </cell>
          <cell r="O994" t="str">
            <v>UYARA REGIA PEREIRA GOMES</v>
          </cell>
          <cell r="P994"/>
        </row>
        <row r="995">
          <cell r="B995">
            <v>2233</v>
          </cell>
          <cell r="C995" t="str">
            <v>MORGANA ARAUJO DOS SANTOS</v>
          </cell>
          <cell r="D995">
            <v>4900</v>
          </cell>
          <cell r="E995" t="str">
            <v>ROMILDO FERREIRA LIMA JUNIOR</v>
          </cell>
          <cell r="F995" t="str">
            <v xml:space="preserve">Desenvolvedor </v>
          </cell>
          <cell r="G995" t="str">
            <v>Analista de sistemas</v>
          </cell>
          <cell r="H995">
            <v>9</v>
          </cell>
          <cell r="I995" t="str">
            <v>Júnior</v>
          </cell>
          <cell r="J995">
            <v>44482</v>
          </cell>
          <cell r="K995" t="str">
            <v/>
          </cell>
          <cell r="L995" t="str">
            <v/>
          </cell>
          <cell r="M995" t="str">
            <v/>
          </cell>
          <cell r="N995">
            <v>0</v>
          </cell>
          <cell r="O995" t="str">
            <v>ALEX RANDERSON CAVALCANTI PORTELA</v>
          </cell>
          <cell r="P995"/>
        </row>
        <row r="996">
          <cell r="B996">
            <v>2234</v>
          </cell>
          <cell r="C996" t="str">
            <v>LEYBERSON PEREIRA ASSUNCAO</v>
          </cell>
          <cell r="D996">
            <v>4463</v>
          </cell>
          <cell r="E996" t="str">
            <v>ANA SOFIA CYSNEIROS MARCAL</v>
          </cell>
          <cell r="F996" t="str">
            <v xml:space="preserve">Desenvolvedor </v>
          </cell>
          <cell r="G996" t="str">
            <v>Analista de sistemas</v>
          </cell>
          <cell r="H996">
            <v>0</v>
          </cell>
          <cell r="I996" t="str">
            <v/>
          </cell>
          <cell r="J996">
            <v>44482</v>
          </cell>
          <cell r="K996">
            <v>44986</v>
          </cell>
          <cell r="L996">
            <v>45017</v>
          </cell>
          <cell r="M996">
            <v>46387</v>
          </cell>
          <cell r="N996" t="str">
            <v>V</v>
          </cell>
          <cell r="O996" t="str">
            <v>SAMUEL ALVES ARAUJO</v>
          </cell>
          <cell r="P996"/>
        </row>
        <row r="997">
          <cell r="B997">
            <v>2235</v>
          </cell>
          <cell r="C997" t="str">
            <v>JOSILEUDO RODRIGUES DE FREITAS</v>
          </cell>
          <cell r="D997">
            <v>4463</v>
          </cell>
          <cell r="E997" t="str">
            <v>ANA SOFIA CYSNEIROS MARCAL</v>
          </cell>
          <cell r="F997" t="str">
            <v xml:space="preserve">Desenvolvedor </v>
          </cell>
          <cell r="G997" t="str">
            <v>Analista de sistemas</v>
          </cell>
          <cell r="H997">
            <v>0</v>
          </cell>
          <cell r="I997" t="str">
            <v/>
          </cell>
          <cell r="J997">
            <v>44482</v>
          </cell>
          <cell r="K997">
            <v>45327</v>
          </cell>
          <cell r="L997">
            <v>45352</v>
          </cell>
          <cell r="M997">
            <v>46387</v>
          </cell>
          <cell r="N997" t="str">
            <v>2</v>
          </cell>
          <cell r="O997" t="str">
            <v>MARCELO CARNEIRO BRIGIDO</v>
          </cell>
          <cell r="P997"/>
        </row>
        <row r="998">
          <cell r="B998">
            <v>2236</v>
          </cell>
          <cell r="C998" t="str">
            <v>JOAO VICTOR LIMA DA SILVA MAGALHAES</v>
          </cell>
          <cell r="D998">
            <v>3842</v>
          </cell>
          <cell r="E998" t="str">
            <v>ANA SOFIA CYSNEIROS MARCAL</v>
          </cell>
          <cell r="F998" t="str">
            <v xml:space="preserve">Desenvolvedor </v>
          </cell>
          <cell r="G998" t="str">
            <v>Analista de sistemas</v>
          </cell>
          <cell r="H998">
            <v>0</v>
          </cell>
          <cell r="I998" t="str">
            <v/>
          </cell>
          <cell r="J998">
            <v>44482</v>
          </cell>
          <cell r="K998">
            <v>44881</v>
          </cell>
          <cell r="L998">
            <v>44896</v>
          </cell>
          <cell r="M998">
            <v>46387</v>
          </cell>
          <cell r="N998" t="str">
            <v>2</v>
          </cell>
          <cell r="O998" t="str">
            <v>JARDEL LIMA PEREIRA</v>
          </cell>
          <cell r="P998"/>
        </row>
        <row r="999">
          <cell r="B999">
            <v>2237</v>
          </cell>
          <cell r="C999" t="str">
            <v>ROSANGELA DE OLIVEIRA SILVA</v>
          </cell>
          <cell r="D999">
            <v>1736</v>
          </cell>
          <cell r="E999" t="str">
            <v>GABRIELA TELLES DE SOUZA</v>
          </cell>
          <cell r="F999" t="str">
            <v>Assistente administrativo</v>
          </cell>
          <cell r="G999" t="str">
            <v>Assistente administrativo</v>
          </cell>
          <cell r="H999">
            <v>0</v>
          </cell>
          <cell r="I999" t="str">
            <v/>
          </cell>
          <cell r="J999">
            <v>44482</v>
          </cell>
          <cell r="K999">
            <v>44958</v>
          </cell>
          <cell r="L999">
            <v>44986</v>
          </cell>
          <cell r="M999">
            <v>46387</v>
          </cell>
          <cell r="N999" t="str">
            <v>2</v>
          </cell>
          <cell r="O999" t="str">
            <v>JULIANE CASTRO OLIVEIRA</v>
          </cell>
          <cell r="P999"/>
        </row>
        <row r="1000">
          <cell r="B1000">
            <v>2238</v>
          </cell>
          <cell r="C1000" t="str">
            <v>ANSELMO LACERDA GOMES</v>
          </cell>
          <cell r="D1000">
            <v>11346</v>
          </cell>
          <cell r="E1000" t="str">
            <v>ROMILDO FERREIRA LIMA JUNIOR</v>
          </cell>
          <cell r="F1000" t="str">
            <v xml:space="preserve">Líder de Plataforma </v>
          </cell>
          <cell r="G1000" t="str">
            <v>Pesquisador</v>
          </cell>
          <cell r="H1000">
            <v>18</v>
          </cell>
          <cell r="I1000" t="str">
            <v>Sênior</v>
          </cell>
          <cell r="J1000">
            <v>44487</v>
          </cell>
          <cell r="K1000" t="str">
            <v/>
          </cell>
          <cell r="L1000" t="str">
            <v/>
          </cell>
          <cell r="M1000" t="str">
            <v/>
          </cell>
          <cell r="N1000">
            <v>0</v>
          </cell>
          <cell r="O1000" t="str">
            <v>JOSE SAMUEL MONTENEGRO SANTIAGO</v>
          </cell>
          <cell r="P1000"/>
        </row>
        <row r="1001">
          <cell r="B1001">
            <v>2239</v>
          </cell>
          <cell r="C1001" t="str">
            <v>CARLIANE ALVES DE LIMA</v>
          </cell>
          <cell r="D1001">
            <v>3842</v>
          </cell>
          <cell r="E1001" t="str">
            <v>ANA SOFIA CYSNEIROS MARCAL</v>
          </cell>
          <cell r="F1001" t="str">
            <v xml:space="preserve">Desenvolvedor </v>
          </cell>
          <cell r="G1001" t="str">
            <v>Analista de sistemas</v>
          </cell>
          <cell r="H1001">
            <v>0</v>
          </cell>
          <cell r="I1001" t="str">
            <v/>
          </cell>
          <cell r="J1001">
            <v>44487</v>
          </cell>
          <cell r="K1001">
            <v>44722</v>
          </cell>
          <cell r="L1001">
            <v>44743</v>
          </cell>
          <cell r="M1001">
            <v>46387</v>
          </cell>
          <cell r="N1001" t="str">
            <v>4</v>
          </cell>
          <cell r="O1001" t="str">
            <v>BRUNO TEIXEIRA DE SOUZA</v>
          </cell>
          <cell r="P1001"/>
        </row>
        <row r="1002">
          <cell r="B1002">
            <v>2241</v>
          </cell>
          <cell r="C1002" t="str">
            <v>ALLAIN PROST LUCENA CAMPOS</v>
          </cell>
          <cell r="D1002">
            <v>2641</v>
          </cell>
          <cell r="E1002" t="str">
            <v>ANA SOFIA CYSNEIROS MARCAL</v>
          </cell>
          <cell r="F1002" t="str">
            <v xml:space="preserve">Quality Analyst </v>
          </cell>
          <cell r="G1002" t="str">
            <v>Analista de sistemas</v>
          </cell>
          <cell r="H1002">
            <v>0</v>
          </cell>
          <cell r="I1002" t="str">
            <v/>
          </cell>
          <cell r="J1002">
            <v>44487</v>
          </cell>
          <cell r="K1002">
            <v>44656</v>
          </cell>
          <cell r="L1002">
            <v>44682</v>
          </cell>
          <cell r="M1002">
            <v>46387</v>
          </cell>
          <cell r="N1002" t="str">
            <v>4</v>
          </cell>
          <cell r="O1002" t="str">
            <v>JARDEL LIMA PEREIRA</v>
          </cell>
          <cell r="P1002"/>
        </row>
        <row r="1003">
          <cell r="B1003">
            <v>2242</v>
          </cell>
          <cell r="C1003" t="str">
            <v>DANIEL ARAUJO DO CARMO</v>
          </cell>
          <cell r="D1003">
            <v>4909</v>
          </cell>
          <cell r="E1003" t="str">
            <v>ANA SOFIA CYSNEIROS MARCAL</v>
          </cell>
          <cell r="F1003" t="str">
            <v xml:space="preserve">Desenvolvedor </v>
          </cell>
          <cell r="G1003" t="str">
            <v>Analista de sistemas</v>
          </cell>
          <cell r="H1003">
            <v>0</v>
          </cell>
          <cell r="I1003" t="str">
            <v/>
          </cell>
          <cell r="J1003">
            <v>44487</v>
          </cell>
          <cell r="K1003">
            <v>45016</v>
          </cell>
          <cell r="L1003">
            <v>45017</v>
          </cell>
          <cell r="M1003">
            <v>46387</v>
          </cell>
          <cell r="N1003" t="str">
            <v>4</v>
          </cell>
          <cell r="O1003" t="str">
            <v>SAMUEL ALVES ARAUJO</v>
          </cell>
          <cell r="P1003"/>
        </row>
        <row r="1004">
          <cell r="B1004">
            <v>2243</v>
          </cell>
          <cell r="C1004" t="str">
            <v>MARCELO BARROS LEAL VICTOR</v>
          </cell>
          <cell r="D1004">
            <v>3037</v>
          </cell>
          <cell r="E1004" t="str">
            <v>ANA SOFIA CYSNEIROS MARCAL</v>
          </cell>
          <cell r="F1004" t="str">
            <v xml:space="preserve">Desenvolvedor </v>
          </cell>
          <cell r="G1004" t="str">
            <v>Analista de sistemas</v>
          </cell>
          <cell r="H1004">
            <v>0</v>
          </cell>
          <cell r="I1004" t="str">
            <v/>
          </cell>
          <cell r="J1004">
            <v>44487</v>
          </cell>
          <cell r="K1004">
            <v>44628</v>
          </cell>
          <cell r="L1004">
            <v>44652</v>
          </cell>
          <cell r="M1004">
            <v>46387</v>
          </cell>
          <cell r="N1004" t="str">
            <v>4</v>
          </cell>
          <cell r="O1004" t="str">
            <v>JOSE SAMUEL MONTENEGRO SANTIAGO</v>
          </cell>
          <cell r="P1004"/>
        </row>
        <row r="1005">
          <cell r="B1005">
            <v>2244</v>
          </cell>
          <cell r="C1005" t="str">
            <v>LUCAS ALENCAR HORTA</v>
          </cell>
          <cell r="D1005">
            <v>6536</v>
          </cell>
          <cell r="E1005" t="str">
            <v>ALBERT SCHILLING GOMES</v>
          </cell>
          <cell r="F1005" t="str">
            <v xml:space="preserve">Desenvolvedor </v>
          </cell>
          <cell r="G1005" t="str">
            <v>Analista de sistemas</v>
          </cell>
          <cell r="H1005">
            <v>0</v>
          </cell>
          <cell r="I1005" t="str">
            <v/>
          </cell>
          <cell r="J1005">
            <v>44487</v>
          </cell>
          <cell r="K1005">
            <v>45054</v>
          </cell>
          <cell r="L1005">
            <v>45078</v>
          </cell>
          <cell r="M1005">
            <v>46387</v>
          </cell>
          <cell r="N1005" t="str">
            <v>2</v>
          </cell>
          <cell r="O1005" t="str">
            <v>MANOEL FABIO MARQUES DE SOUZA</v>
          </cell>
          <cell r="P1005"/>
        </row>
        <row r="1006">
          <cell r="B1006">
            <v>2245</v>
          </cell>
          <cell r="C1006" t="str">
            <v>GUSTAVO SCUSSEL DEMARCHI</v>
          </cell>
          <cell r="D1006">
            <v>16198</v>
          </cell>
          <cell r="E1006" t="str">
            <v>GABRIELA CAMPOS COSTA BARBOSA</v>
          </cell>
          <cell r="F1006" t="str">
            <v xml:space="preserve">UI/UX </v>
          </cell>
          <cell r="G1006" t="str">
            <v>Analista de sistemas</v>
          </cell>
          <cell r="H1006">
            <v>0</v>
          </cell>
          <cell r="I1006" t="str">
            <v/>
          </cell>
          <cell r="J1006">
            <v>44489</v>
          </cell>
          <cell r="K1006">
            <v>44883</v>
          </cell>
          <cell r="L1006">
            <v>44896</v>
          </cell>
          <cell r="M1006">
            <v>46387</v>
          </cell>
          <cell r="N1006" t="str">
            <v>4</v>
          </cell>
          <cell r="O1006" t="str">
            <v>GUSTAVO OSVALDO BASTOS DE ANDRADE</v>
          </cell>
          <cell r="P1006"/>
        </row>
        <row r="1007">
          <cell r="B1007">
            <v>2246</v>
          </cell>
          <cell r="C1007" t="str">
            <v>YARA RODRIGUES DA SILVA</v>
          </cell>
          <cell r="D1007">
            <v>5929</v>
          </cell>
          <cell r="E1007" t="str">
            <v>ROMILDO FERREIRA LIMA JUNIOR</v>
          </cell>
          <cell r="F1007" t="str">
            <v xml:space="preserve">Quality Analyst </v>
          </cell>
          <cell r="G1007" t="str">
            <v>Analista de sistemas</v>
          </cell>
          <cell r="H1007">
            <v>11</v>
          </cell>
          <cell r="I1007" t="str">
            <v>Júnior</v>
          </cell>
          <cell r="J1007">
            <v>44489</v>
          </cell>
          <cell r="K1007">
            <v>46049</v>
          </cell>
          <cell r="L1007">
            <v>46054</v>
          </cell>
          <cell r="M1007">
            <v>46387</v>
          </cell>
          <cell r="N1007" t="str">
            <v>2</v>
          </cell>
          <cell r="O1007" t="str">
            <v>SARA MARIA MUSSNICH POLIDORO</v>
          </cell>
          <cell r="P1007"/>
        </row>
        <row r="1008">
          <cell r="B1008">
            <v>2247</v>
          </cell>
          <cell r="C1008" t="str">
            <v>BRENO ITALO LIMA BENEVIDES</v>
          </cell>
          <cell r="D1008">
            <v>7176</v>
          </cell>
          <cell r="E1008" t="str">
            <v>DANILO FREITAS DA COSTA</v>
          </cell>
          <cell r="F1008" t="str">
            <v xml:space="preserve">Desenvolvedor </v>
          </cell>
          <cell r="G1008" t="str">
            <v>Analista de sistemas</v>
          </cell>
          <cell r="H1008">
            <v>13</v>
          </cell>
          <cell r="I1008" t="str">
            <v>Pleno</v>
          </cell>
          <cell r="J1008">
            <v>44494</v>
          </cell>
          <cell r="K1008" t="str">
            <v/>
          </cell>
          <cell r="L1008" t="str">
            <v/>
          </cell>
          <cell r="M1008" t="str">
            <v/>
          </cell>
          <cell r="N1008">
            <v>0</v>
          </cell>
          <cell r="O1008" t="str">
            <v>LUZIA LUCELIA SARAIVA RIBEIRO</v>
          </cell>
          <cell r="P1008"/>
        </row>
        <row r="1009">
          <cell r="B1009">
            <v>2248</v>
          </cell>
          <cell r="C1009" t="str">
            <v>PABLO KENNEDY HERMOGENES DIEB COSTA</v>
          </cell>
          <cell r="D1009">
            <v>5941</v>
          </cell>
          <cell r="E1009" t="str">
            <v>ANA SOFIA CYSNEIROS MARCAL</v>
          </cell>
          <cell r="F1009" t="str">
            <v xml:space="preserve">Desenvolvedor </v>
          </cell>
          <cell r="G1009" t="str">
            <v>Analista de sistemas</v>
          </cell>
          <cell r="H1009">
            <v>0</v>
          </cell>
          <cell r="I1009" t="str">
            <v/>
          </cell>
          <cell r="J1009">
            <v>44494</v>
          </cell>
          <cell r="K1009">
            <v>45327</v>
          </cell>
          <cell r="L1009">
            <v>45352</v>
          </cell>
          <cell r="M1009">
            <v>46387</v>
          </cell>
          <cell r="N1009" t="str">
            <v>2</v>
          </cell>
          <cell r="O1009" t="str">
            <v>JOAO RICARDO DOS SANTOS GONCALVES</v>
          </cell>
          <cell r="P1009"/>
        </row>
        <row r="1010">
          <cell r="B1010">
            <v>2249</v>
          </cell>
          <cell r="C1010" t="str">
            <v>ANTONIO DIEGO DA SILVA</v>
          </cell>
          <cell r="D1010">
            <v>4463</v>
          </cell>
          <cell r="E1010" t="str">
            <v>ANA SOFIA CYSNEIROS MARCAL</v>
          </cell>
          <cell r="F1010" t="str">
            <v xml:space="preserve">Desenvolvedor </v>
          </cell>
          <cell r="G1010" t="str">
            <v>Analista de sistemas</v>
          </cell>
          <cell r="H1010">
            <v>0</v>
          </cell>
          <cell r="I1010" t="str">
            <v/>
          </cell>
          <cell r="J1010">
            <v>44503</v>
          </cell>
          <cell r="K1010">
            <v>45054</v>
          </cell>
          <cell r="L1010">
            <v>45078</v>
          </cell>
          <cell r="M1010">
            <v>46387</v>
          </cell>
          <cell r="N1010" t="str">
            <v>2</v>
          </cell>
          <cell r="O1010" t="str">
            <v>SAMUEL ALVES ARAUJO</v>
          </cell>
          <cell r="P1010"/>
        </row>
        <row r="1011">
          <cell r="B1011">
            <v>2250</v>
          </cell>
          <cell r="C1011" t="str">
            <v>KARINA COSTA MORAIS</v>
          </cell>
          <cell r="D1011">
            <v>7176</v>
          </cell>
          <cell r="E1011" t="str">
            <v>EMANUELLE NOGUEIRA JUCA</v>
          </cell>
          <cell r="F1011" t="str">
            <v xml:space="preserve">Product Owner </v>
          </cell>
          <cell r="G1011" t="str">
            <v>Analista de sistemas</v>
          </cell>
          <cell r="H1011">
            <v>13</v>
          </cell>
          <cell r="I1011" t="str">
            <v>Pleno</v>
          </cell>
          <cell r="J1011">
            <v>44503</v>
          </cell>
          <cell r="K1011" t="str">
            <v/>
          </cell>
          <cell r="L1011" t="str">
            <v/>
          </cell>
          <cell r="M1011" t="str">
            <v/>
          </cell>
          <cell r="N1011">
            <v>0</v>
          </cell>
          <cell r="O1011" t="str">
            <v>FRANCISCO JOSE ALMEIDA JUNIOR</v>
          </cell>
          <cell r="P1011"/>
        </row>
        <row r="1012">
          <cell r="B1012">
            <v>2251</v>
          </cell>
          <cell r="C1012" t="str">
            <v>HYGOR JARDIM DA SILVA</v>
          </cell>
          <cell r="D1012">
            <v>7176</v>
          </cell>
          <cell r="E1012" t="str">
            <v>ROMILDO FERREIRA LIMA JUNIOR</v>
          </cell>
          <cell r="F1012" t="str">
            <v xml:space="preserve">Desenvolvedor </v>
          </cell>
          <cell r="G1012" t="str">
            <v>Analista de sistemas</v>
          </cell>
          <cell r="H1012">
            <v>13</v>
          </cell>
          <cell r="I1012" t="str">
            <v>Pleno</v>
          </cell>
          <cell r="J1012">
            <v>44508</v>
          </cell>
          <cell r="K1012" t="str">
            <v/>
          </cell>
          <cell r="L1012" t="str">
            <v/>
          </cell>
          <cell r="M1012" t="str">
            <v/>
          </cell>
          <cell r="N1012">
            <v>0</v>
          </cell>
          <cell r="O1012" t="str">
            <v>UYARA REGIA PEREIRA GOMES</v>
          </cell>
          <cell r="P1012"/>
        </row>
        <row r="1013">
          <cell r="B1013">
            <v>2252</v>
          </cell>
          <cell r="C1013" t="str">
            <v>MANOEL FABIO MARQUES DE SOUZA</v>
          </cell>
          <cell r="D1013">
            <v>11346</v>
          </cell>
          <cell r="E1013" t="str">
            <v>EMANUELLE NOGUEIRA JUCA</v>
          </cell>
          <cell r="F1013" t="str">
            <v xml:space="preserve">Gerente de Projetos </v>
          </cell>
          <cell r="G1013" t="str">
            <v>Gerente de projetos de TI</v>
          </cell>
          <cell r="H1013">
            <v>18</v>
          </cell>
          <cell r="I1013" t="str">
            <v>Sênior</v>
          </cell>
          <cell r="J1013">
            <v>44508</v>
          </cell>
          <cell r="K1013" t="str">
            <v/>
          </cell>
          <cell r="L1013" t="str">
            <v/>
          </cell>
          <cell r="M1013" t="str">
            <v/>
          </cell>
          <cell r="N1013">
            <v>0</v>
          </cell>
          <cell r="O1013" t="str">
            <v>EMANUELLE NOGUEIRA JUCA</v>
          </cell>
          <cell r="P1013"/>
        </row>
        <row r="1014">
          <cell r="B1014">
            <v>2253</v>
          </cell>
          <cell r="C1014" t="str">
            <v>GERSON DO NASCIMENTO SOUZA</v>
          </cell>
          <cell r="D1014">
            <v>6189</v>
          </cell>
          <cell r="E1014" t="str">
            <v>EMANUELLE NOGUEIRA JUCA</v>
          </cell>
          <cell r="F1014" t="str">
            <v xml:space="preserve">Quality Analyst </v>
          </cell>
          <cell r="G1014" t="str">
            <v>Analista de sistemas</v>
          </cell>
          <cell r="H1014">
            <v>0</v>
          </cell>
          <cell r="I1014" t="str">
            <v/>
          </cell>
          <cell r="J1014">
            <v>44516</v>
          </cell>
          <cell r="K1014">
            <v>44866</v>
          </cell>
          <cell r="L1014">
            <v>44896</v>
          </cell>
          <cell r="M1014">
            <v>46387</v>
          </cell>
          <cell r="N1014" t="str">
            <v>4</v>
          </cell>
          <cell r="O1014" t="str">
            <v>VIRGINIA KELLY DE MOURA CARVALHO MESQUITA</v>
          </cell>
          <cell r="P1014"/>
        </row>
        <row r="1015">
          <cell r="B1015">
            <v>2254</v>
          </cell>
          <cell r="C1015" t="str">
            <v>TIAGO NORBERTO DOS SANTOS</v>
          </cell>
          <cell r="D1015">
            <v>11414</v>
          </cell>
          <cell r="E1015" t="str">
            <v>ALBERT SCHILLING GOMES</v>
          </cell>
          <cell r="F1015" t="str">
            <v xml:space="preserve">Desenvolvedor </v>
          </cell>
          <cell r="G1015" t="str">
            <v>Analista de sistemas</v>
          </cell>
          <cell r="H1015">
            <v>0</v>
          </cell>
          <cell r="I1015" t="str">
            <v/>
          </cell>
          <cell r="J1015">
            <v>44516</v>
          </cell>
          <cell r="K1015">
            <v>44802</v>
          </cell>
          <cell r="L1015">
            <v>44805</v>
          </cell>
          <cell r="M1015">
            <v>46387</v>
          </cell>
          <cell r="N1015" t="str">
            <v>2</v>
          </cell>
          <cell r="O1015" t="str">
            <v>MATHEUS BRASILEIRO DE HOLANDA FERNANDES</v>
          </cell>
          <cell r="P1015"/>
        </row>
        <row r="1016">
          <cell r="B1016">
            <v>2255</v>
          </cell>
          <cell r="C1016" t="str">
            <v>EDSON IVO MAIA LIMA BRITO</v>
          </cell>
          <cell r="D1016">
            <v>4057</v>
          </cell>
          <cell r="E1016" t="str">
            <v>ALBERT SCHILLING GOMES</v>
          </cell>
          <cell r="F1016" t="str">
            <v xml:space="preserve">Desenvolvedor </v>
          </cell>
          <cell r="G1016" t="str">
            <v>Analista de sistemas</v>
          </cell>
          <cell r="H1016">
            <v>0</v>
          </cell>
          <cell r="I1016" t="str">
            <v/>
          </cell>
          <cell r="J1016">
            <v>44516</v>
          </cell>
          <cell r="K1016">
            <v>45205</v>
          </cell>
          <cell r="L1016">
            <v>45231</v>
          </cell>
          <cell r="M1016">
            <v>46387</v>
          </cell>
          <cell r="N1016" t="str">
            <v>4</v>
          </cell>
          <cell r="O1016" t="str">
            <v>BRUNA MARA CHAGAS MACEDO</v>
          </cell>
          <cell r="P1016"/>
        </row>
        <row r="1017">
          <cell r="B1017">
            <v>2256</v>
          </cell>
          <cell r="C1017" t="str">
            <v>ARIEL LIMA CAVALCANTE</v>
          </cell>
          <cell r="D1017">
            <v>6830</v>
          </cell>
          <cell r="E1017" t="str">
            <v>GABRIELA CAMPOS COSTA BARBOSA</v>
          </cell>
          <cell r="F1017" t="str">
            <v xml:space="preserve">UI/UX </v>
          </cell>
          <cell r="G1017" t="str">
            <v>Analista de sistemas</v>
          </cell>
          <cell r="H1017">
            <v>0</v>
          </cell>
          <cell r="I1017" t="str">
            <v/>
          </cell>
          <cell r="J1017">
            <v>44516</v>
          </cell>
          <cell r="K1017">
            <v>45446</v>
          </cell>
          <cell r="L1017">
            <v>45474</v>
          </cell>
          <cell r="M1017">
            <v>46387</v>
          </cell>
          <cell r="N1017" t="str">
            <v>2</v>
          </cell>
          <cell r="O1017" t="str">
            <v>MARCELO CARNEIRO BRIGIDO</v>
          </cell>
          <cell r="P1017"/>
        </row>
        <row r="1018">
          <cell r="B1018">
            <v>2257</v>
          </cell>
          <cell r="C1018" t="str">
            <v>ELSA DE BRITO ABREU MARTINS</v>
          </cell>
          <cell r="D1018">
            <v>12253</v>
          </cell>
          <cell r="E1018" t="str">
            <v>ANA SOFIA CYSNEIROS MARCAL</v>
          </cell>
          <cell r="F1018" t="str">
            <v xml:space="preserve">Product Owner </v>
          </cell>
          <cell r="G1018" t="str">
            <v>Analista de sistemas</v>
          </cell>
          <cell r="H1018">
            <v>19</v>
          </cell>
          <cell r="I1018" t="str">
            <v>Sênior</v>
          </cell>
          <cell r="J1018">
            <v>44522</v>
          </cell>
          <cell r="K1018" t="str">
            <v/>
          </cell>
          <cell r="L1018" t="str">
            <v/>
          </cell>
          <cell r="M1018" t="str">
            <v/>
          </cell>
          <cell r="N1018">
            <v>0</v>
          </cell>
          <cell r="O1018" t="str">
            <v>JOAO LUIZ MESQUITA UCHOA</v>
          </cell>
          <cell r="P1018"/>
        </row>
        <row r="1019">
          <cell r="B1019">
            <v>2258</v>
          </cell>
          <cell r="C1019" t="str">
            <v>MATHEUS HENRIQUE MACHADO PERICINI</v>
          </cell>
          <cell r="D1019">
            <v>7894</v>
          </cell>
          <cell r="E1019" t="str">
            <v>ROMILDO FERREIRA LIMA JUNIOR</v>
          </cell>
          <cell r="F1019" t="str">
            <v xml:space="preserve">Desenvolvedor </v>
          </cell>
          <cell r="G1019" t="str">
            <v>Analista de sistemas</v>
          </cell>
          <cell r="H1019">
            <v>14</v>
          </cell>
          <cell r="I1019" t="str">
            <v>Pleno</v>
          </cell>
          <cell r="J1019">
            <v>44522</v>
          </cell>
          <cell r="K1019" t="str">
            <v/>
          </cell>
          <cell r="L1019" t="str">
            <v/>
          </cell>
          <cell r="M1019" t="str">
            <v/>
          </cell>
          <cell r="N1019">
            <v>0</v>
          </cell>
          <cell r="O1019" t="str">
            <v>FRANCISCO DIONE DE SOUSA AMANCIO</v>
          </cell>
          <cell r="P1019"/>
        </row>
        <row r="1020">
          <cell r="B1020">
            <v>2259</v>
          </cell>
          <cell r="C1020" t="str">
            <v>ALANNA DA CUNHA MALTEZ E SOUZA</v>
          </cell>
          <cell r="D1020">
            <v>9549</v>
          </cell>
          <cell r="E1020" t="str">
            <v>ANA SOFIA CYSNEIROS MARCAL</v>
          </cell>
          <cell r="F1020" t="str">
            <v xml:space="preserve">Gerente de Projetos </v>
          </cell>
          <cell r="G1020" t="str">
            <v>Gerente de projetos de TI</v>
          </cell>
          <cell r="H1020">
            <v>16</v>
          </cell>
          <cell r="I1020" t="str">
            <v>Pleno</v>
          </cell>
          <cell r="J1020">
            <v>44522</v>
          </cell>
          <cell r="K1020" t="str">
            <v/>
          </cell>
          <cell r="L1020" t="str">
            <v/>
          </cell>
          <cell r="M1020" t="str">
            <v/>
          </cell>
          <cell r="N1020">
            <v>0</v>
          </cell>
          <cell r="O1020" t="str">
            <v>JOAO LUIZ MESQUITA UCHOA</v>
          </cell>
          <cell r="P1020"/>
        </row>
        <row r="1021">
          <cell r="B1021">
            <v>2260</v>
          </cell>
          <cell r="C1021" t="str">
            <v>NOYALLE DO NASCIMENTO PEREIRA</v>
          </cell>
          <cell r="D1021">
            <v>4057</v>
          </cell>
          <cell r="E1021" t="str">
            <v>ALBERT SCHILLING GOMES</v>
          </cell>
          <cell r="F1021" t="str">
            <v xml:space="preserve">Desenvolvedor </v>
          </cell>
          <cell r="G1021" t="str">
            <v>Analista de sistemas</v>
          </cell>
          <cell r="H1021">
            <v>0</v>
          </cell>
          <cell r="I1021" t="str">
            <v/>
          </cell>
          <cell r="J1021">
            <v>44522</v>
          </cell>
          <cell r="K1021">
            <v>45303</v>
          </cell>
          <cell r="L1021">
            <v>45323</v>
          </cell>
          <cell r="M1021">
            <v>46387</v>
          </cell>
          <cell r="N1021" t="str">
            <v>4</v>
          </cell>
          <cell r="O1021" t="str">
            <v>FRANCISCA GERMANA DANTAS BATISTA</v>
          </cell>
          <cell r="P1021" t="str">
            <v>sim</v>
          </cell>
        </row>
        <row r="1022">
          <cell r="B1022">
            <v>2261</v>
          </cell>
          <cell r="C1022" t="str">
            <v>ANTONIO GUSTAVO ALVES FERNANDES FILHO</v>
          </cell>
          <cell r="D1022">
            <v>14621</v>
          </cell>
          <cell r="E1022" t="str">
            <v>EMANUELLE NOGUEIRA JUCA</v>
          </cell>
          <cell r="F1022" t="str">
            <v xml:space="preserve">DevOps </v>
          </cell>
          <cell r="G1022" t="str">
            <v>Analista de sistemas</v>
          </cell>
          <cell r="H1022">
            <v>0</v>
          </cell>
          <cell r="I1022" t="str">
            <v/>
          </cell>
          <cell r="J1022">
            <v>44522</v>
          </cell>
          <cell r="K1022">
            <v>45322</v>
          </cell>
          <cell r="L1022">
            <v>45323</v>
          </cell>
          <cell r="M1022">
            <v>46387</v>
          </cell>
          <cell r="N1022" t="str">
            <v>4</v>
          </cell>
          <cell r="O1022" t="str">
            <v>MANOEL FABIO MARQUES DE SOUZA</v>
          </cell>
          <cell r="P1022"/>
        </row>
        <row r="1023">
          <cell r="B1023">
            <v>2262</v>
          </cell>
          <cell r="C1023" t="str">
            <v>PAULO RICARDO GORAYEB SUCUPIRA JUNIOR</v>
          </cell>
          <cell r="D1023">
            <v>6189</v>
          </cell>
          <cell r="E1023" t="str">
            <v>ANA SOFIA CYSNEIROS MARCAL</v>
          </cell>
          <cell r="F1023" t="str">
            <v xml:space="preserve">Cientista de Dados </v>
          </cell>
          <cell r="G1023" t="str">
            <v>Analista de sistemas</v>
          </cell>
          <cell r="H1023">
            <v>0</v>
          </cell>
          <cell r="I1023" t="str">
            <v/>
          </cell>
          <cell r="J1023">
            <v>44522</v>
          </cell>
          <cell r="K1023">
            <v>44970</v>
          </cell>
          <cell r="L1023">
            <v>44986</v>
          </cell>
          <cell r="M1023">
            <v>46387</v>
          </cell>
          <cell r="N1023" t="str">
            <v>2</v>
          </cell>
          <cell r="O1023" t="str">
            <v>MARCELA DE MOURA ANDRADE SILVA</v>
          </cell>
          <cell r="P1023"/>
        </row>
        <row r="1024">
          <cell r="B1024">
            <v>2263</v>
          </cell>
          <cell r="C1024" t="str">
            <v>BRUNA OLIVEIRA FERREIRA DE LIMA</v>
          </cell>
          <cell r="D1024">
            <v>4649</v>
          </cell>
          <cell r="E1024" t="str">
            <v>ANA SOFIA CYSNEIROS MARCAL</v>
          </cell>
          <cell r="F1024" t="str">
            <v xml:space="preserve">Desenvolvedor </v>
          </cell>
          <cell r="G1024" t="str">
            <v>Analista de sistemas</v>
          </cell>
          <cell r="H1024">
            <v>0</v>
          </cell>
          <cell r="I1024" t="str">
            <v/>
          </cell>
          <cell r="J1024">
            <v>44529</v>
          </cell>
          <cell r="K1024">
            <v>44958</v>
          </cell>
          <cell r="L1024">
            <v>44986</v>
          </cell>
          <cell r="M1024">
            <v>46387</v>
          </cell>
          <cell r="N1024" t="str">
            <v>2</v>
          </cell>
          <cell r="O1024" t="str">
            <v>MARCELO CARNEIRO BRIGIDO</v>
          </cell>
          <cell r="P1024"/>
        </row>
        <row r="1025">
          <cell r="B1025">
            <v>2264</v>
          </cell>
          <cell r="C1025" t="str">
            <v>ANDERSON RUSSYVEL SILVA BATISTA</v>
          </cell>
          <cell r="D1025">
            <v>8698</v>
          </cell>
          <cell r="E1025" t="str">
            <v>ANA SOFIA CYSNEIROS MARCAL</v>
          </cell>
          <cell r="F1025" t="str">
            <v xml:space="preserve">Cientista de Dados </v>
          </cell>
          <cell r="G1025" t="str">
            <v>Analista de sistemas</v>
          </cell>
          <cell r="H1025">
            <v>0</v>
          </cell>
          <cell r="I1025" t="str">
            <v/>
          </cell>
          <cell r="J1025">
            <v>44529</v>
          </cell>
          <cell r="K1025">
            <v>45156</v>
          </cell>
          <cell r="L1025">
            <v>45170</v>
          </cell>
          <cell r="M1025">
            <v>46387</v>
          </cell>
          <cell r="N1025" t="str">
            <v>V</v>
          </cell>
          <cell r="O1025" t="str">
            <v>MARCELA DE MOURA ANDRADE SILVA</v>
          </cell>
          <cell r="P1025"/>
        </row>
        <row r="1026">
          <cell r="B1026">
            <v>2265</v>
          </cell>
          <cell r="C1026" t="str">
            <v>ROBERTO PINTO ANTONIOLI</v>
          </cell>
          <cell r="D1026">
            <v>10568</v>
          </cell>
          <cell r="E1026" t="str">
            <v>ALBERT SCHILLING GOMES</v>
          </cell>
          <cell r="F1026" t="str">
            <v xml:space="preserve">Desenvolvedor </v>
          </cell>
          <cell r="G1026" t="str">
            <v>Analista de sistemas</v>
          </cell>
          <cell r="H1026">
            <v>0</v>
          </cell>
          <cell r="I1026" t="str">
            <v/>
          </cell>
          <cell r="J1026">
            <v>44531</v>
          </cell>
          <cell r="K1026">
            <v>44967</v>
          </cell>
          <cell r="L1026">
            <v>44986</v>
          </cell>
          <cell r="M1026">
            <v>46387</v>
          </cell>
          <cell r="N1026" t="str">
            <v>4</v>
          </cell>
          <cell r="O1026" t="str">
            <v>BRUNA MARA CHAGAS MACEDO</v>
          </cell>
          <cell r="P1026"/>
        </row>
        <row r="1027">
          <cell r="B1027">
            <v>2266</v>
          </cell>
          <cell r="C1027" t="str">
            <v>ALEX BATISTA DE ANDRADE VIEIRA</v>
          </cell>
          <cell r="D1027">
            <v>4900</v>
          </cell>
          <cell r="E1027" t="str">
            <v>GABRIELA TELLES DE SOUZA</v>
          </cell>
          <cell r="F1027" t="str">
            <v>Analista de infraestrutura de TI</v>
          </cell>
          <cell r="G1027" t="str">
            <v>Analista de suporte de TI</v>
          </cell>
          <cell r="H1027">
            <v>9</v>
          </cell>
          <cell r="I1027" t="str">
            <v>Pleno</v>
          </cell>
          <cell r="J1027">
            <v>44531</v>
          </cell>
          <cell r="K1027" t="str">
            <v/>
          </cell>
          <cell r="L1027" t="str">
            <v/>
          </cell>
          <cell r="M1027" t="str">
            <v/>
          </cell>
          <cell r="N1027">
            <v>0</v>
          </cell>
          <cell r="O1027" t="str">
            <v>EDERSON DA MOTA RAMOS</v>
          </cell>
          <cell r="P1027"/>
        </row>
        <row r="1028">
          <cell r="B1028">
            <v>2268</v>
          </cell>
          <cell r="C1028" t="str">
            <v>DAVI RODRIGUES SILVA</v>
          </cell>
          <cell r="D1028">
            <v>3351</v>
          </cell>
          <cell r="E1028" t="str">
            <v>GABRIELA TELLES DE SOUZA</v>
          </cell>
          <cell r="F1028" t="str">
            <v>Analista de processos</v>
          </cell>
          <cell r="G1028" t="str">
            <v>Analista de processos</v>
          </cell>
          <cell r="H1028">
            <v>0</v>
          </cell>
          <cell r="I1028" t="str">
            <v/>
          </cell>
          <cell r="J1028">
            <v>44531</v>
          </cell>
          <cell r="K1028">
            <v>45579</v>
          </cell>
          <cell r="L1028">
            <v>45597</v>
          </cell>
          <cell r="M1028">
            <v>46387</v>
          </cell>
          <cell r="N1028" t="str">
            <v>2</v>
          </cell>
          <cell r="O1028" t="str">
            <v>ANTONIO VINICIUS GOMES DE LIMA</v>
          </cell>
          <cell r="P1028"/>
        </row>
        <row r="1029">
          <cell r="B1029">
            <v>2269</v>
          </cell>
          <cell r="C1029" t="str">
            <v>LUIS FERNANDO BARBOSA PALMEIRA</v>
          </cell>
          <cell r="D1029">
            <v>7339.5</v>
          </cell>
          <cell r="E1029" t="str">
            <v>ALBERT SCHILLING GOMES</v>
          </cell>
          <cell r="F1029" t="str">
            <v xml:space="preserve">DevOps </v>
          </cell>
          <cell r="G1029" t="str">
            <v>Analista de sistemas</v>
          </cell>
          <cell r="H1029">
            <v>0</v>
          </cell>
          <cell r="I1029" t="str">
            <v/>
          </cell>
          <cell r="J1029">
            <v>44531</v>
          </cell>
          <cell r="K1029">
            <v>44741</v>
          </cell>
          <cell r="L1029">
            <v>44743</v>
          </cell>
          <cell r="M1029">
            <v>46387</v>
          </cell>
          <cell r="N1029" t="str">
            <v>4</v>
          </cell>
          <cell r="O1029" t="str">
            <v>MATHEUS BRASILEIRO DE HOLANDA FERNANDES</v>
          </cell>
          <cell r="P1029"/>
        </row>
        <row r="1030">
          <cell r="B1030">
            <v>2270</v>
          </cell>
          <cell r="C1030" t="str">
            <v>ANA PAULA LASMAR GUIMARAES</v>
          </cell>
          <cell r="D1030">
            <v>5390</v>
          </cell>
          <cell r="E1030" t="str">
            <v>ROMILDO FERREIRA LIMA JUNIOR</v>
          </cell>
          <cell r="F1030" t="str">
            <v xml:space="preserve">Desenvolvedor </v>
          </cell>
          <cell r="G1030" t="str">
            <v>Analista de sistemas</v>
          </cell>
          <cell r="H1030">
            <v>10</v>
          </cell>
          <cell r="I1030" t="str">
            <v>Júnior</v>
          </cell>
          <cell r="J1030">
            <v>44531</v>
          </cell>
          <cell r="K1030" t="str">
            <v/>
          </cell>
          <cell r="L1030" t="str">
            <v/>
          </cell>
          <cell r="M1030" t="str">
            <v/>
          </cell>
          <cell r="N1030">
            <v>0</v>
          </cell>
          <cell r="O1030" t="str">
            <v>ALEX RANDERSON CAVALCANTI PORTELA</v>
          </cell>
          <cell r="P1030"/>
        </row>
        <row r="1031">
          <cell r="B1031">
            <v>2271</v>
          </cell>
          <cell r="C1031" t="str">
            <v>ANA PAULA OLIVEIRA SILVA</v>
          </cell>
          <cell r="D1031">
            <v>10504</v>
          </cell>
          <cell r="E1031" t="str">
            <v>ROMILDO FERREIRA LIMA JUNIOR</v>
          </cell>
          <cell r="F1031" t="str">
            <v xml:space="preserve">Quality Analyst </v>
          </cell>
          <cell r="G1031" t="str">
            <v>Analista de sistemas</v>
          </cell>
          <cell r="H1031">
            <v>17</v>
          </cell>
          <cell r="I1031" t="str">
            <v>Pleno</v>
          </cell>
          <cell r="J1031">
            <v>44536</v>
          </cell>
          <cell r="K1031">
            <v>45883</v>
          </cell>
          <cell r="L1031">
            <v>45901</v>
          </cell>
          <cell r="M1031">
            <v>46387</v>
          </cell>
          <cell r="N1031" t="str">
            <v>4</v>
          </cell>
          <cell r="O1031" t="str">
            <v>PABLO HENRIQUE DE ASSIS</v>
          </cell>
          <cell r="P1031"/>
        </row>
        <row r="1032">
          <cell r="B1032">
            <v>2272</v>
          </cell>
          <cell r="C1032" t="str">
            <v>LUCAS WILLAMY SOARES LESSA</v>
          </cell>
          <cell r="D1032">
            <v>5400</v>
          </cell>
          <cell r="E1032" t="str">
            <v>ANA SOFIA CYSNEIROS MARCAL</v>
          </cell>
          <cell r="F1032" t="str">
            <v xml:space="preserve">Desenvolvedor </v>
          </cell>
          <cell r="G1032" t="str">
            <v>Analista de sistemas</v>
          </cell>
          <cell r="H1032">
            <v>0</v>
          </cell>
          <cell r="I1032" t="str">
            <v/>
          </cell>
          <cell r="J1032">
            <v>44536</v>
          </cell>
          <cell r="K1032">
            <v>45145</v>
          </cell>
          <cell r="L1032">
            <v>45170</v>
          </cell>
          <cell r="M1032">
            <v>46387</v>
          </cell>
          <cell r="N1032" t="str">
            <v>2</v>
          </cell>
          <cell r="O1032" t="str">
            <v>BYANCA PINHEIRO AUGUSTO</v>
          </cell>
          <cell r="P1032"/>
        </row>
        <row r="1033">
          <cell r="B1033">
            <v>2273</v>
          </cell>
          <cell r="C1033" t="str">
            <v>RAFAEL FONTANA DIAS</v>
          </cell>
          <cell r="D1033">
            <v>5626</v>
          </cell>
          <cell r="E1033" t="str">
            <v>ALBERT SCHILLING GOMES</v>
          </cell>
          <cell r="F1033" t="str">
            <v xml:space="preserve">DevOps </v>
          </cell>
          <cell r="G1033" t="str">
            <v>Analista de sistemas</v>
          </cell>
          <cell r="H1033">
            <v>0</v>
          </cell>
          <cell r="I1033" t="str">
            <v/>
          </cell>
          <cell r="J1033">
            <v>44536</v>
          </cell>
          <cell r="K1033">
            <v>44756</v>
          </cell>
          <cell r="L1033">
            <v>44774</v>
          </cell>
          <cell r="M1033">
            <v>46387</v>
          </cell>
          <cell r="N1033" t="str">
            <v>4</v>
          </cell>
          <cell r="O1033" t="str">
            <v>WEBSTER RULIAN LIMA JORGE</v>
          </cell>
          <cell r="P1033"/>
        </row>
        <row r="1034">
          <cell r="B1034">
            <v>2274</v>
          </cell>
          <cell r="C1034" t="str">
            <v>JANYO MARCOS DE VASCONCELOS</v>
          </cell>
          <cell r="D1034">
            <v>10334</v>
          </cell>
          <cell r="E1034" t="str">
            <v>ANA SOFIA CYSNEIROS MARCAL</v>
          </cell>
          <cell r="F1034" t="str">
            <v xml:space="preserve">Desenvolvedor </v>
          </cell>
          <cell r="G1034" t="str">
            <v>Analista de sistemas</v>
          </cell>
          <cell r="H1034">
            <v>0</v>
          </cell>
          <cell r="I1034" t="str">
            <v/>
          </cell>
          <cell r="J1034">
            <v>44536</v>
          </cell>
          <cell r="K1034">
            <v>45016</v>
          </cell>
          <cell r="L1034">
            <v>45017</v>
          </cell>
          <cell r="M1034">
            <v>46387</v>
          </cell>
          <cell r="N1034" t="str">
            <v>4</v>
          </cell>
          <cell r="O1034" t="str">
            <v>MARCELO CARNEIRO BRIGIDO</v>
          </cell>
          <cell r="P1034"/>
        </row>
        <row r="1035">
          <cell r="B1035">
            <v>2275</v>
          </cell>
          <cell r="C1035" t="str">
            <v>ANDRESSA MIKAELE FERREIRA SILVA</v>
          </cell>
          <cell r="D1035">
            <v>5400</v>
          </cell>
          <cell r="E1035" t="str">
            <v>ALBERT SCHILLING GOMES</v>
          </cell>
          <cell r="F1035" t="str">
            <v xml:space="preserve">Quality Analyst </v>
          </cell>
          <cell r="G1035" t="str">
            <v>Analista de sistemas</v>
          </cell>
          <cell r="H1035">
            <v>0</v>
          </cell>
          <cell r="I1035" t="str">
            <v/>
          </cell>
          <cell r="J1035">
            <v>44543</v>
          </cell>
          <cell r="K1035">
            <v>45351</v>
          </cell>
          <cell r="L1035">
            <v>45352</v>
          </cell>
          <cell r="M1035">
            <v>46387</v>
          </cell>
          <cell r="N1035" t="str">
            <v>4</v>
          </cell>
          <cell r="O1035" t="str">
            <v>FRANCISCO DIONE DE SOUSA AMANCIO</v>
          </cell>
          <cell r="P1035"/>
        </row>
        <row r="1036">
          <cell r="B1036">
            <v>2276</v>
          </cell>
          <cell r="C1036" t="str">
            <v>JEAN DAMASCENO PEREIRA LIMA</v>
          </cell>
          <cell r="D1036">
            <v>4900</v>
          </cell>
          <cell r="E1036" t="str">
            <v>ROMILDO FERREIRA LIMA JUNIOR</v>
          </cell>
          <cell r="F1036" t="str">
            <v xml:space="preserve">Quality Analyst </v>
          </cell>
          <cell r="G1036" t="str">
            <v>Analista de sistemas</v>
          </cell>
          <cell r="H1036">
            <v>9</v>
          </cell>
          <cell r="I1036" t="str">
            <v>Júnior</v>
          </cell>
          <cell r="J1036">
            <v>44543</v>
          </cell>
          <cell r="K1036" t="str">
            <v/>
          </cell>
          <cell r="L1036" t="str">
            <v/>
          </cell>
          <cell r="M1036" t="str">
            <v/>
          </cell>
          <cell r="N1036">
            <v>0</v>
          </cell>
          <cell r="O1036" t="str">
            <v>JOSE SAMUEL MONTENEGRO SANTIAGO</v>
          </cell>
          <cell r="P1036"/>
        </row>
        <row r="1037">
          <cell r="B1037">
            <v>2277</v>
          </cell>
          <cell r="C1037" t="str">
            <v>BRUNO DIAS DE FREITAS</v>
          </cell>
          <cell r="D1037">
            <v>4050</v>
          </cell>
          <cell r="E1037" t="str">
            <v>GABRIELA TELLES DE SOUZA</v>
          </cell>
          <cell r="F1037" t="str">
            <v>Analista de processos</v>
          </cell>
          <cell r="G1037" t="str">
            <v>Analista de processos</v>
          </cell>
          <cell r="H1037">
            <v>7</v>
          </cell>
          <cell r="I1037" t="str">
            <v>Júnior</v>
          </cell>
          <cell r="J1037">
            <v>44543</v>
          </cell>
          <cell r="K1037" t="str">
            <v/>
          </cell>
          <cell r="L1037" t="str">
            <v/>
          </cell>
          <cell r="M1037" t="str">
            <v/>
          </cell>
          <cell r="N1037">
            <v>0</v>
          </cell>
          <cell r="O1037" t="str">
            <v>ANTONIO VINICIUS GOMES DE LIMA</v>
          </cell>
          <cell r="P1037"/>
        </row>
        <row r="1038">
          <cell r="B1038">
            <v>2278</v>
          </cell>
          <cell r="C1038" t="str">
            <v>ALISSON RODRIGUES ALVES</v>
          </cell>
          <cell r="D1038">
            <v>11346</v>
          </cell>
          <cell r="E1038" t="str">
            <v>ROMILDO FERREIRA LIMA JUNIOR</v>
          </cell>
          <cell r="F1038" t="str">
            <v xml:space="preserve">Líder Técnico </v>
          </cell>
          <cell r="G1038" t="str">
            <v>Analista de sistemas</v>
          </cell>
          <cell r="H1038">
            <v>18</v>
          </cell>
          <cell r="I1038" t="str">
            <v>Sênior</v>
          </cell>
          <cell r="J1038">
            <v>44543</v>
          </cell>
          <cell r="K1038" t="str">
            <v/>
          </cell>
          <cell r="L1038" t="str">
            <v/>
          </cell>
          <cell r="M1038" t="str">
            <v/>
          </cell>
          <cell r="N1038">
            <v>0</v>
          </cell>
          <cell r="O1038" t="str">
            <v>ALEXANDRE LOURENCO DO NASCIMENTO</v>
          </cell>
          <cell r="P1038"/>
        </row>
        <row r="1039">
          <cell r="B1039">
            <v>2279</v>
          </cell>
          <cell r="C1039" t="str">
            <v>ESTEFENIS FREITAS LOPES</v>
          </cell>
          <cell r="D1039">
            <v>4057</v>
          </cell>
          <cell r="E1039" t="str">
            <v>ANA SOFIA CYSNEIROS MARCAL</v>
          </cell>
          <cell r="F1039" t="str">
            <v xml:space="preserve">Desenvolvedor </v>
          </cell>
          <cell r="G1039" t="str">
            <v>Analista de sistemas</v>
          </cell>
          <cell r="H1039">
            <v>0</v>
          </cell>
          <cell r="I1039" t="str">
            <v/>
          </cell>
          <cell r="J1039">
            <v>44543</v>
          </cell>
          <cell r="K1039">
            <v>45110</v>
          </cell>
          <cell r="L1039">
            <v>45139</v>
          </cell>
          <cell r="M1039">
            <v>46387</v>
          </cell>
          <cell r="N1039" t="str">
            <v>2</v>
          </cell>
          <cell r="O1039" t="str">
            <v>ARLINDO BRAGA DE SOUSA NETO</v>
          </cell>
          <cell r="P1039"/>
        </row>
        <row r="1040">
          <cell r="B1040">
            <v>2280</v>
          </cell>
          <cell r="C1040" t="str">
            <v>PIETRO CHRISTOF FREITAS ANDRADE</v>
          </cell>
          <cell r="D1040">
            <v>4664</v>
          </cell>
          <cell r="E1040" t="str">
            <v>ROMILDO FERREIRA LIMA JUNIOR</v>
          </cell>
          <cell r="F1040" t="str">
            <v xml:space="preserve">Desenvolvedor </v>
          </cell>
          <cell r="G1040" t="str">
            <v>Analista de sistemas</v>
          </cell>
          <cell r="H1040">
            <v>0</v>
          </cell>
          <cell r="I1040" t="str">
            <v/>
          </cell>
          <cell r="J1040">
            <v>44543</v>
          </cell>
          <cell r="K1040">
            <v>45644</v>
          </cell>
          <cell r="L1040">
            <v>45658</v>
          </cell>
          <cell r="M1040">
            <v>46387</v>
          </cell>
          <cell r="N1040" t="str">
            <v>4</v>
          </cell>
          <cell r="O1040" t="str">
            <v>LEANDRO AUGUSTO OLIVEIRA LEAO</v>
          </cell>
          <cell r="P1040"/>
        </row>
        <row r="1041">
          <cell r="B1041">
            <v>2281</v>
          </cell>
          <cell r="C1041" t="str">
            <v>MURILO CHAYEL COSTA SILVA</v>
          </cell>
          <cell r="D1041">
            <v>4649</v>
          </cell>
          <cell r="E1041" t="str">
            <v>ALBERT SCHILLING GOMES</v>
          </cell>
          <cell r="F1041" t="str">
            <v xml:space="preserve">Desenvolvedor </v>
          </cell>
          <cell r="G1041" t="str">
            <v>Analista de sistemas</v>
          </cell>
          <cell r="H1041">
            <v>0</v>
          </cell>
          <cell r="I1041" t="str">
            <v/>
          </cell>
          <cell r="J1041">
            <v>44543</v>
          </cell>
          <cell r="K1041">
            <v>44683</v>
          </cell>
          <cell r="L1041">
            <v>44713</v>
          </cell>
          <cell r="M1041">
            <v>46387</v>
          </cell>
          <cell r="N1041" t="str">
            <v>4</v>
          </cell>
          <cell r="O1041" t="str">
            <v>ANDRE VICTOR MOURA BEZERRA</v>
          </cell>
          <cell r="P1041"/>
        </row>
        <row r="1042">
          <cell r="B1042">
            <v>2282</v>
          </cell>
          <cell r="C1042" t="str">
            <v>ARNALDO AGUIAR PORTELA FILHO</v>
          </cell>
          <cell r="D1042">
            <v>4240</v>
          </cell>
          <cell r="E1042" t="str">
            <v>ROMILDO FERREIRA LIMA JUNIOR</v>
          </cell>
          <cell r="F1042" t="str">
            <v xml:space="preserve">Desenvolvedor </v>
          </cell>
          <cell r="G1042" t="str">
            <v>Analista de sistemas</v>
          </cell>
          <cell r="H1042">
            <v>0</v>
          </cell>
          <cell r="I1042" t="str">
            <v/>
          </cell>
          <cell r="J1042">
            <v>44564</v>
          </cell>
          <cell r="K1042">
            <v>45615</v>
          </cell>
          <cell r="L1042">
            <v>45627</v>
          </cell>
          <cell r="M1042">
            <v>46387</v>
          </cell>
          <cell r="N1042" t="str">
            <v>4</v>
          </cell>
          <cell r="O1042" t="str">
            <v>JOSE SAMUEL MONTENEGRO SANTIAGO</v>
          </cell>
          <cell r="P1042"/>
        </row>
        <row r="1043">
          <cell r="B1043">
            <v>2283</v>
          </cell>
          <cell r="C1043" t="str">
            <v>CAIO LUCAS MESQUITA DE MORAES</v>
          </cell>
          <cell r="D1043">
            <v>4057</v>
          </cell>
          <cell r="E1043" t="str">
            <v>ANA SOFIA CYSNEIROS MARCAL</v>
          </cell>
          <cell r="F1043" t="str">
            <v xml:space="preserve">Desenvolvedor </v>
          </cell>
          <cell r="G1043" t="str">
            <v>Analista de sistemas</v>
          </cell>
          <cell r="H1043">
            <v>0</v>
          </cell>
          <cell r="I1043" t="str">
            <v/>
          </cell>
          <cell r="J1043">
            <v>44564</v>
          </cell>
          <cell r="K1043">
            <v>45145</v>
          </cell>
          <cell r="L1043">
            <v>45170</v>
          </cell>
          <cell r="M1043">
            <v>46387</v>
          </cell>
          <cell r="N1043" t="str">
            <v>2</v>
          </cell>
          <cell r="O1043" t="str">
            <v>JOAO RICARDO DOS SANTOS GONCALVES</v>
          </cell>
          <cell r="P1043"/>
        </row>
        <row r="1044">
          <cell r="B1044">
            <v>2284</v>
          </cell>
          <cell r="C1044" t="str">
            <v>DAVI CAJUCARU DE LIMA</v>
          </cell>
          <cell r="D1044">
            <v>7176</v>
          </cell>
          <cell r="E1044" t="str">
            <v>ROMILDO FERREIRA LIMA JUNIOR</v>
          </cell>
          <cell r="F1044" t="str">
            <v xml:space="preserve">Desenvolvedor </v>
          </cell>
          <cell r="G1044" t="str">
            <v>Analista de sistemas</v>
          </cell>
          <cell r="H1044">
            <v>13</v>
          </cell>
          <cell r="I1044" t="str">
            <v>Pleno</v>
          </cell>
          <cell r="J1044">
            <v>44564</v>
          </cell>
          <cell r="K1044" t="str">
            <v/>
          </cell>
          <cell r="L1044" t="str">
            <v/>
          </cell>
          <cell r="M1044" t="str">
            <v/>
          </cell>
          <cell r="N1044">
            <v>0</v>
          </cell>
          <cell r="O1044" t="str">
            <v>TALES COSTA BARRETO</v>
          </cell>
          <cell r="P1044"/>
        </row>
        <row r="1045">
          <cell r="B1045">
            <v>2285</v>
          </cell>
          <cell r="C1045" t="str">
            <v>FABIANY DE SOUSA COSTA</v>
          </cell>
          <cell r="D1045">
            <v>3842</v>
          </cell>
          <cell r="E1045" t="str">
            <v>ANA SOFIA CYSNEIROS MARCAL</v>
          </cell>
          <cell r="F1045" t="str">
            <v xml:space="preserve">Desenvolvedor </v>
          </cell>
          <cell r="G1045" t="str">
            <v>Analista de sistemas</v>
          </cell>
          <cell r="H1045">
            <v>0</v>
          </cell>
          <cell r="I1045" t="str">
            <v/>
          </cell>
          <cell r="J1045">
            <v>44564</v>
          </cell>
          <cell r="K1045">
            <v>44881</v>
          </cell>
          <cell r="L1045">
            <v>44896</v>
          </cell>
          <cell r="M1045">
            <v>46387</v>
          </cell>
          <cell r="N1045" t="str">
            <v>2</v>
          </cell>
          <cell r="O1045" t="str">
            <v>GERSON VIEIRA ALBUQUERQUE NETO</v>
          </cell>
          <cell r="P1045"/>
        </row>
        <row r="1046">
          <cell r="B1046">
            <v>2286</v>
          </cell>
          <cell r="C1046" t="str">
            <v>VITOR OLIVEIRA ARBEX</v>
          </cell>
          <cell r="D1046">
            <v>15436</v>
          </cell>
          <cell r="E1046" t="str">
            <v>GABRIELA CAMPOS COSTA BARBOSA</v>
          </cell>
          <cell r="F1046" t="str">
            <v xml:space="preserve">Desenvolvedor </v>
          </cell>
          <cell r="G1046" t="str">
            <v>Analista de sistemas</v>
          </cell>
          <cell r="H1046">
            <v>22</v>
          </cell>
          <cell r="I1046" t="str">
            <v>Sênior</v>
          </cell>
          <cell r="J1046">
            <v>44564</v>
          </cell>
          <cell r="K1046" t="str">
            <v/>
          </cell>
          <cell r="L1046" t="str">
            <v/>
          </cell>
          <cell r="M1046" t="str">
            <v/>
          </cell>
          <cell r="N1046">
            <v>0</v>
          </cell>
          <cell r="O1046" t="str">
            <v>LEANDRO AUGUSTO OLIVEIRA LEAO</v>
          </cell>
          <cell r="P1046"/>
        </row>
        <row r="1047">
          <cell r="B1047">
            <v>2287</v>
          </cell>
          <cell r="C1047" t="str">
            <v>WILLIAM CHITTO DE SOUZA PINTO</v>
          </cell>
          <cell r="D1047">
            <v>16053</v>
          </cell>
          <cell r="E1047" t="str">
            <v>ALBERT SCHILLING GOMES</v>
          </cell>
          <cell r="F1047" t="str">
            <v xml:space="preserve">Arquiteto de Soluções </v>
          </cell>
          <cell r="G1047" t="str">
            <v>Analista de sistemas</v>
          </cell>
          <cell r="H1047">
            <v>23</v>
          </cell>
          <cell r="I1047" t="str">
            <v>Especialista</v>
          </cell>
          <cell r="J1047">
            <v>44564</v>
          </cell>
          <cell r="K1047" t="str">
            <v/>
          </cell>
          <cell r="L1047" t="str">
            <v/>
          </cell>
          <cell r="M1047" t="str">
            <v/>
          </cell>
          <cell r="N1047">
            <v>0</v>
          </cell>
          <cell r="O1047" t="str">
            <v>GLAUBER QUEIROZ DE OLIVEIRA</v>
          </cell>
          <cell r="P1047"/>
        </row>
        <row r="1048">
          <cell r="B1048">
            <v>2288</v>
          </cell>
          <cell r="C1048" t="str">
            <v>ULISSES QUEIROZ DA SILVA</v>
          </cell>
          <cell r="D1048">
            <v>4455</v>
          </cell>
          <cell r="E1048" t="str">
            <v>DANILO FREITAS DA COSTA</v>
          </cell>
          <cell r="F1048" t="str">
            <v xml:space="preserve">Desenvolvedor </v>
          </cell>
          <cell r="G1048" t="str">
            <v>Analista de sistemas</v>
          </cell>
          <cell r="H1048">
            <v>8</v>
          </cell>
          <cell r="I1048" t="str">
            <v>Júnior</v>
          </cell>
          <cell r="J1048">
            <v>44564</v>
          </cell>
          <cell r="K1048" t="str">
            <v/>
          </cell>
          <cell r="L1048" t="str">
            <v/>
          </cell>
          <cell r="M1048" t="str">
            <v/>
          </cell>
          <cell r="N1048">
            <v>0</v>
          </cell>
          <cell r="O1048" t="str">
            <v>PAULO ARTHUR GOMES VIEIRA</v>
          </cell>
          <cell r="P1048" t="str">
            <v>sim</v>
          </cell>
        </row>
        <row r="1049">
          <cell r="B1049">
            <v>2289</v>
          </cell>
          <cell r="C1049" t="str">
            <v>ALEXANDRE HENRIQUE FREITAS DE ARAUJO JUNIOR</v>
          </cell>
          <cell r="D1049">
            <v>7894</v>
          </cell>
          <cell r="E1049" t="str">
            <v>GABRIELA CAMPOS COSTA BARBOSA</v>
          </cell>
          <cell r="F1049" t="str">
            <v xml:space="preserve">Desenvolvedor </v>
          </cell>
          <cell r="G1049" t="str">
            <v>Analista de sistemas</v>
          </cell>
          <cell r="H1049">
            <v>14</v>
          </cell>
          <cell r="I1049" t="str">
            <v>Pleno</v>
          </cell>
          <cell r="J1049">
            <v>44571</v>
          </cell>
          <cell r="K1049" t="str">
            <v/>
          </cell>
          <cell r="L1049" t="str">
            <v/>
          </cell>
          <cell r="M1049" t="str">
            <v/>
          </cell>
          <cell r="N1049">
            <v>0</v>
          </cell>
          <cell r="O1049" t="str">
            <v>LEANDRO AUGUSTO OLIVEIRA LEAO</v>
          </cell>
          <cell r="P1049"/>
        </row>
        <row r="1050">
          <cell r="B1050">
            <v>2290</v>
          </cell>
          <cell r="C1050" t="str">
            <v>FABIANO TEIXEIRA MENDES</v>
          </cell>
          <cell r="D1050">
            <v>8682</v>
          </cell>
          <cell r="E1050" t="str">
            <v>ANA SOFIA CYSNEIROS MARCAL</v>
          </cell>
          <cell r="F1050" t="str">
            <v xml:space="preserve">Quality Analyst </v>
          </cell>
          <cell r="G1050" t="str">
            <v>Analista de sistemas</v>
          </cell>
          <cell r="H1050">
            <v>15</v>
          </cell>
          <cell r="I1050" t="str">
            <v>Pleno</v>
          </cell>
          <cell r="J1050">
            <v>44571</v>
          </cell>
          <cell r="K1050" t="str">
            <v/>
          </cell>
          <cell r="L1050" t="str">
            <v/>
          </cell>
          <cell r="M1050" t="str">
            <v/>
          </cell>
          <cell r="N1050">
            <v>0</v>
          </cell>
          <cell r="O1050" t="str">
            <v>LUIZ AUGEANE RICARDO DE MELO</v>
          </cell>
          <cell r="P1050" t="str">
            <v>sim</v>
          </cell>
        </row>
        <row r="1051">
          <cell r="B1051">
            <v>2291</v>
          </cell>
          <cell r="C1051" t="str">
            <v>GABRIEL CASTRO DO NASCIMENTO</v>
          </cell>
          <cell r="D1051">
            <v>2204</v>
          </cell>
          <cell r="E1051" t="str">
            <v>ANA SOFIA CYSNEIROS MARCAL</v>
          </cell>
          <cell r="F1051" t="str">
            <v xml:space="preserve">Desenvolvedor </v>
          </cell>
          <cell r="G1051" t="str">
            <v>Analista de sistemas</v>
          </cell>
          <cell r="H1051">
            <v>0</v>
          </cell>
          <cell r="I1051" t="str">
            <v/>
          </cell>
          <cell r="J1051">
            <v>44571</v>
          </cell>
          <cell r="K1051">
            <v>45474</v>
          </cell>
          <cell r="L1051">
            <v>45505</v>
          </cell>
          <cell r="M1051">
            <v>46387</v>
          </cell>
          <cell r="N1051" t="str">
            <v>2</v>
          </cell>
          <cell r="O1051" t="str">
            <v>JOAO LUIZ MESQUITA UCHOA</v>
          </cell>
          <cell r="P1051" t="str">
            <v>sim</v>
          </cell>
        </row>
        <row r="1052">
          <cell r="B1052">
            <v>2292</v>
          </cell>
          <cell r="C1052" t="str">
            <v>JANAINA DE SOUSA BRITO</v>
          </cell>
          <cell r="D1052">
            <v>11346</v>
          </cell>
          <cell r="E1052" t="str">
            <v>ROMILDO FERREIRA LIMA JUNIOR</v>
          </cell>
          <cell r="F1052" t="str">
            <v xml:space="preserve">Desenvolvedor </v>
          </cell>
          <cell r="G1052" t="str">
            <v>Analista de sistemas</v>
          </cell>
          <cell r="H1052">
            <v>18</v>
          </cell>
          <cell r="I1052" t="str">
            <v>Sênior</v>
          </cell>
          <cell r="J1052">
            <v>44571</v>
          </cell>
          <cell r="K1052" t="str">
            <v/>
          </cell>
          <cell r="L1052" t="str">
            <v/>
          </cell>
          <cell r="M1052" t="str">
            <v/>
          </cell>
          <cell r="N1052">
            <v>0</v>
          </cell>
          <cell r="O1052" t="str">
            <v>BRUNA MARA CHAGAS MACEDO</v>
          </cell>
          <cell r="P1052"/>
        </row>
        <row r="1053">
          <cell r="B1053">
            <v>2293</v>
          </cell>
          <cell r="C1053" t="str">
            <v>LAZARO VICENTE DIAS DE FARIA</v>
          </cell>
          <cell r="D1053">
            <v>8698</v>
          </cell>
          <cell r="E1053" t="str">
            <v>ANA SOFIA CYSNEIROS MARCAL</v>
          </cell>
          <cell r="F1053" t="str">
            <v xml:space="preserve">Desenvolvedor </v>
          </cell>
          <cell r="G1053" t="str">
            <v>Analista de sistemas</v>
          </cell>
          <cell r="H1053">
            <v>0</v>
          </cell>
          <cell r="I1053" t="str">
            <v/>
          </cell>
          <cell r="J1053">
            <v>44571</v>
          </cell>
          <cell r="K1053">
            <v>45145</v>
          </cell>
          <cell r="L1053">
            <v>45170</v>
          </cell>
          <cell r="M1053">
            <v>46387</v>
          </cell>
          <cell r="N1053" t="str">
            <v>2</v>
          </cell>
          <cell r="O1053" t="str">
            <v>BYANCA PINHEIRO AUGUSTO</v>
          </cell>
          <cell r="P1053"/>
        </row>
        <row r="1054">
          <cell r="B1054">
            <v>2294</v>
          </cell>
          <cell r="C1054" t="str">
            <v>MARDONIER SILVA CAMURCA</v>
          </cell>
          <cell r="D1054">
            <v>2204</v>
          </cell>
          <cell r="E1054" t="str">
            <v>ALBERT SCHILLING GOMES</v>
          </cell>
          <cell r="F1054" t="str">
            <v xml:space="preserve">Desenvolvedor </v>
          </cell>
          <cell r="G1054" t="str">
            <v>Analista de sistemas</v>
          </cell>
          <cell r="H1054">
            <v>0</v>
          </cell>
          <cell r="I1054" t="str">
            <v/>
          </cell>
          <cell r="J1054">
            <v>44571</v>
          </cell>
          <cell r="K1054">
            <v>45419</v>
          </cell>
          <cell r="L1054">
            <v>45444</v>
          </cell>
          <cell r="M1054">
            <v>46387</v>
          </cell>
          <cell r="N1054" t="str">
            <v>2</v>
          </cell>
          <cell r="O1054" t="str">
            <v>FRANCISCO DIONE DE SOUSA AMANCIO</v>
          </cell>
          <cell r="P1054" t="str">
            <v>sim</v>
          </cell>
        </row>
        <row r="1055">
          <cell r="B1055">
            <v>2295</v>
          </cell>
          <cell r="C1055" t="str">
            <v>ADRIANO REGIS DA FONSECA SILVA</v>
          </cell>
          <cell r="D1055">
            <v>9060</v>
          </cell>
          <cell r="E1055" t="str">
            <v>ALBERT SCHILLING GOMES</v>
          </cell>
          <cell r="F1055" t="str">
            <v xml:space="preserve">DevOps </v>
          </cell>
          <cell r="G1055" t="str">
            <v>Analista de sistemas</v>
          </cell>
          <cell r="H1055">
            <v>0</v>
          </cell>
          <cell r="I1055" t="str">
            <v/>
          </cell>
          <cell r="J1055">
            <v>44578</v>
          </cell>
          <cell r="K1055">
            <v>44958</v>
          </cell>
          <cell r="L1055">
            <v>44986</v>
          </cell>
          <cell r="M1055">
            <v>46387</v>
          </cell>
          <cell r="N1055" t="str">
            <v>2</v>
          </cell>
          <cell r="O1055" t="str">
            <v>SABRINA ISABEL DE OLIVEIRA PAIVA</v>
          </cell>
          <cell r="P1055"/>
        </row>
        <row r="1056">
          <cell r="B1056">
            <v>2296</v>
          </cell>
          <cell r="C1056" t="str">
            <v>EDUARDO CAMARGO DOS SANTOS</v>
          </cell>
          <cell r="D1056">
            <v>903</v>
          </cell>
          <cell r="E1056" t="str">
            <v>ANA SOFIA CYSNEIROS MARCAL</v>
          </cell>
          <cell r="F1056" t="str">
            <v xml:space="preserve">Desenvolvedor </v>
          </cell>
          <cell r="G1056" t="str">
            <v>Analista de sistemas</v>
          </cell>
          <cell r="H1056">
            <v>0</v>
          </cell>
          <cell r="I1056" t="str">
            <v/>
          </cell>
          <cell r="J1056">
            <v>44578</v>
          </cell>
          <cell r="K1056">
            <v>44601</v>
          </cell>
          <cell r="L1056">
            <v>44621</v>
          </cell>
          <cell r="M1056">
            <v>46387</v>
          </cell>
          <cell r="N1056" t="str">
            <v>4</v>
          </cell>
          <cell r="O1056" t="str">
            <v>ARIADYNE DANTAS DO NASCIMENTO</v>
          </cell>
          <cell r="P1056" t="str">
            <v>sim</v>
          </cell>
        </row>
        <row r="1057">
          <cell r="B1057">
            <v>2297</v>
          </cell>
          <cell r="C1057" t="str">
            <v>FRANCISCO ANGELO CABELO</v>
          </cell>
          <cell r="D1057">
            <v>13233</v>
          </cell>
          <cell r="E1057" t="str">
            <v>ROMILDO FERREIRA LIMA JUNIOR</v>
          </cell>
          <cell r="F1057" t="str">
            <v xml:space="preserve">Desenvolvedor </v>
          </cell>
          <cell r="G1057" t="str">
            <v>Analista de sistemas</v>
          </cell>
          <cell r="H1057">
            <v>20</v>
          </cell>
          <cell r="I1057" t="str">
            <v>Sênior</v>
          </cell>
          <cell r="J1057">
            <v>44578</v>
          </cell>
          <cell r="K1057" t="str">
            <v/>
          </cell>
          <cell r="L1057" t="str">
            <v/>
          </cell>
          <cell r="M1057" t="str">
            <v/>
          </cell>
          <cell r="N1057">
            <v>0</v>
          </cell>
          <cell r="O1057" t="str">
            <v>VICTOR VASCONCELOS BANDEIRA</v>
          </cell>
          <cell r="P1057"/>
        </row>
        <row r="1058">
          <cell r="B1058">
            <v>2298</v>
          </cell>
          <cell r="C1058" t="str">
            <v>JOEL LUIS SILVA MELO</v>
          </cell>
          <cell r="D1058">
            <v>8682</v>
          </cell>
          <cell r="E1058" t="str">
            <v>ROMILDO FERREIRA LIMA JUNIOR</v>
          </cell>
          <cell r="F1058" t="str">
            <v xml:space="preserve">Desenvolvedor </v>
          </cell>
          <cell r="G1058" t="str">
            <v>Analista de sistemas</v>
          </cell>
          <cell r="H1058">
            <v>15</v>
          </cell>
          <cell r="I1058" t="str">
            <v>Pleno</v>
          </cell>
          <cell r="J1058">
            <v>44578</v>
          </cell>
          <cell r="K1058" t="str">
            <v/>
          </cell>
          <cell r="L1058" t="str">
            <v/>
          </cell>
          <cell r="M1058" t="str">
            <v/>
          </cell>
          <cell r="N1058">
            <v>0</v>
          </cell>
          <cell r="O1058" t="str">
            <v>SARA MARIA MUSSNICH POLIDORO</v>
          </cell>
          <cell r="P1058"/>
        </row>
        <row r="1059">
          <cell r="B1059">
            <v>2299</v>
          </cell>
          <cell r="C1059" t="str">
            <v>JOEL RODRIGUES MIRANDA</v>
          </cell>
          <cell r="D1059">
            <v>2663</v>
          </cell>
          <cell r="E1059" t="str">
            <v>ROMILDO FERREIRA LIMA JUNIOR</v>
          </cell>
          <cell r="F1059" t="str">
            <v xml:space="preserve">Gerente de Projetos </v>
          </cell>
          <cell r="G1059" t="str">
            <v>Gerente de projetos de TI</v>
          </cell>
          <cell r="H1059">
            <v>4</v>
          </cell>
          <cell r="I1059" t="str">
            <v>Trainee</v>
          </cell>
          <cell r="J1059">
            <v>44578</v>
          </cell>
          <cell r="K1059" t="str">
            <v/>
          </cell>
          <cell r="L1059" t="str">
            <v/>
          </cell>
          <cell r="M1059" t="str">
            <v/>
          </cell>
          <cell r="N1059">
            <v>0</v>
          </cell>
          <cell r="O1059" t="str">
            <v>MARTINA AGUIAR SARAIVA</v>
          </cell>
          <cell r="P1059" t="str">
            <v>sim</v>
          </cell>
        </row>
        <row r="1060">
          <cell r="B1060">
            <v>2301</v>
          </cell>
          <cell r="C1060" t="str">
            <v>SABRINA ISABEL DE OLIVEIRA PAIVA</v>
          </cell>
          <cell r="D1060">
            <v>4909</v>
          </cell>
          <cell r="E1060" t="str">
            <v>ALBERT SCHILLING GOMES</v>
          </cell>
          <cell r="F1060" t="str">
            <v xml:space="preserve">Gerente de Projetos </v>
          </cell>
          <cell r="G1060" t="str">
            <v>Gerente de projetos de TI</v>
          </cell>
          <cell r="H1060">
            <v>0</v>
          </cell>
          <cell r="I1060" t="str">
            <v/>
          </cell>
          <cell r="J1060">
            <v>44578</v>
          </cell>
          <cell r="K1060">
            <v>45310</v>
          </cell>
          <cell r="L1060">
            <v>45323</v>
          </cell>
          <cell r="M1060">
            <v>46387</v>
          </cell>
          <cell r="N1060" t="str">
            <v>4</v>
          </cell>
          <cell r="O1060" t="str">
            <v>WEBSTER RULIAN LIMA JORGE</v>
          </cell>
          <cell r="P1060"/>
        </row>
        <row r="1061">
          <cell r="B1061">
            <v>2302</v>
          </cell>
          <cell r="C1061" t="str">
            <v>THAMYRYS LIMA CRUZ</v>
          </cell>
          <cell r="D1061">
            <v>4455</v>
          </cell>
          <cell r="E1061" t="str">
            <v>ROMILDO FERREIRA LIMA JUNIOR</v>
          </cell>
          <cell r="F1061" t="str">
            <v xml:space="preserve">Quality Analyst </v>
          </cell>
          <cell r="G1061" t="str">
            <v>Analista de sistemas</v>
          </cell>
          <cell r="H1061">
            <v>8</v>
          </cell>
          <cell r="I1061" t="str">
            <v>Júnior</v>
          </cell>
          <cell r="J1061">
            <v>44578</v>
          </cell>
          <cell r="K1061" t="str">
            <v/>
          </cell>
          <cell r="L1061" t="str">
            <v/>
          </cell>
          <cell r="M1061" t="str">
            <v/>
          </cell>
          <cell r="N1061">
            <v>0</v>
          </cell>
          <cell r="O1061" t="str">
            <v>HUGO PIRES BARRETO</v>
          </cell>
          <cell r="P1061" t="str">
            <v>sim</v>
          </cell>
        </row>
        <row r="1062">
          <cell r="B1062">
            <v>2303</v>
          </cell>
          <cell r="C1062" t="str">
            <v>WHANA FECHINE SOBREIRA TELES</v>
          </cell>
          <cell r="D1062">
            <v>9786</v>
          </cell>
          <cell r="E1062" t="str">
            <v>GABRIELA CAMPOS COSTA BARBOSA</v>
          </cell>
          <cell r="F1062" t="str">
            <v xml:space="preserve">Quality Analyst </v>
          </cell>
          <cell r="G1062" t="str">
            <v>Analista de sistemas</v>
          </cell>
          <cell r="H1062">
            <v>0</v>
          </cell>
          <cell r="I1062" t="str">
            <v/>
          </cell>
          <cell r="J1062">
            <v>44578</v>
          </cell>
          <cell r="K1062">
            <v>44970</v>
          </cell>
          <cell r="L1062">
            <v>44986</v>
          </cell>
          <cell r="M1062">
            <v>46387</v>
          </cell>
          <cell r="N1062" t="str">
            <v>2</v>
          </cell>
          <cell r="O1062" t="str">
            <v>GUSTAVO OSVALDO BASTOS DE ANDRADE</v>
          </cell>
          <cell r="P1062"/>
        </row>
        <row r="1063">
          <cell r="B1063">
            <v>2304</v>
          </cell>
          <cell r="C1063" t="str">
            <v>LENER QUEIROZ DANTAS</v>
          </cell>
          <cell r="D1063">
            <v>1581.75</v>
          </cell>
          <cell r="E1063" t="str">
            <v>ANA SOFIA CYSNEIROS MARCAL</v>
          </cell>
          <cell r="F1063" t="str">
            <v xml:space="preserve">Desenvolvedor </v>
          </cell>
          <cell r="G1063" t="str">
            <v>Analista de sistemas</v>
          </cell>
          <cell r="H1063">
            <v>0</v>
          </cell>
          <cell r="I1063" t="str">
            <v/>
          </cell>
          <cell r="J1063">
            <v>44578</v>
          </cell>
          <cell r="K1063">
            <v>44986</v>
          </cell>
          <cell r="L1063">
            <v>45017</v>
          </cell>
          <cell r="M1063">
            <v>46387</v>
          </cell>
          <cell r="N1063" t="str">
            <v>2</v>
          </cell>
          <cell r="O1063" t="str">
            <v>FRANCISCO DIONE DE SOUSA AMANCIO</v>
          </cell>
          <cell r="P1063"/>
        </row>
        <row r="1064">
          <cell r="B1064">
            <v>2305</v>
          </cell>
          <cell r="C1064" t="str">
            <v>LUCAS EDUARDO BENTO MARTINS</v>
          </cell>
          <cell r="D1064">
            <v>7176</v>
          </cell>
          <cell r="E1064" t="str">
            <v>ROMILDO FERREIRA LIMA JUNIOR</v>
          </cell>
          <cell r="F1064" t="str">
            <v xml:space="preserve">Desenvolvedor </v>
          </cell>
          <cell r="G1064" t="str">
            <v>Analista de sistemas</v>
          </cell>
          <cell r="H1064">
            <v>13</v>
          </cell>
          <cell r="I1064" t="str">
            <v>Pleno</v>
          </cell>
          <cell r="J1064">
            <v>44585</v>
          </cell>
          <cell r="K1064" t="str">
            <v/>
          </cell>
          <cell r="L1064" t="str">
            <v/>
          </cell>
          <cell r="M1064" t="str">
            <v/>
          </cell>
          <cell r="N1064">
            <v>0</v>
          </cell>
          <cell r="O1064" t="str">
            <v>VICTOR VASCONCELOS BANDEIRA</v>
          </cell>
          <cell r="P1064"/>
        </row>
        <row r="1065">
          <cell r="B1065">
            <v>2306</v>
          </cell>
          <cell r="C1065" t="str">
            <v>DANIEL JEREMIAS MARIANO DE OLIVEIRA</v>
          </cell>
          <cell r="D1065">
            <v>10504</v>
          </cell>
          <cell r="E1065" t="str">
            <v>DANILO FREITAS DA COSTA</v>
          </cell>
          <cell r="F1065" t="str">
            <v xml:space="preserve">Desenvolvedor </v>
          </cell>
          <cell r="G1065" t="str">
            <v>Analista de sistemas</v>
          </cell>
          <cell r="H1065">
            <v>17</v>
          </cell>
          <cell r="I1065" t="str">
            <v>Pleno</v>
          </cell>
          <cell r="J1065">
            <v>44585</v>
          </cell>
          <cell r="K1065" t="str">
            <v/>
          </cell>
          <cell r="L1065" t="str">
            <v/>
          </cell>
          <cell r="M1065" t="str">
            <v/>
          </cell>
          <cell r="N1065">
            <v>0</v>
          </cell>
          <cell r="O1065" t="str">
            <v>PAULO ARTHUR GOMES VIEIRA</v>
          </cell>
          <cell r="P1065"/>
        </row>
        <row r="1066">
          <cell r="B1066">
            <v>2307</v>
          </cell>
          <cell r="C1066" t="str">
            <v>MARCOS AURELIO JOCA AVELAR</v>
          </cell>
          <cell r="D1066">
            <v>4455</v>
          </cell>
          <cell r="E1066" t="str">
            <v>EMANUELLE NOGUEIRA JUCA</v>
          </cell>
          <cell r="F1066" t="str">
            <v xml:space="preserve">Quality Analyst </v>
          </cell>
          <cell r="G1066" t="str">
            <v>Analista de sistemas</v>
          </cell>
          <cell r="H1066">
            <v>8</v>
          </cell>
          <cell r="I1066" t="str">
            <v>Júnior</v>
          </cell>
          <cell r="J1066">
            <v>44585</v>
          </cell>
          <cell r="K1066" t="str">
            <v/>
          </cell>
          <cell r="L1066" t="str">
            <v/>
          </cell>
          <cell r="M1066" t="str">
            <v/>
          </cell>
          <cell r="N1066">
            <v>0</v>
          </cell>
          <cell r="O1066" t="str">
            <v>FRANCISCO JOSE ALMEIDA JUNIOR</v>
          </cell>
          <cell r="P1066" t="str">
            <v>sim</v>
          </cell>
        </row>
        <row r="1067">
          <cell r="B1067">
            <v>2308</v>
          </cell>
          <cell r="C1067" t="str">
            <v>ISAIAS DIMITRI VASCONCELOS ALMEIDA</v>
          </cell>
          <cell r="D1067">
            <v>5390</v>
          </cell>
          <cell r="E1067" t="str">
            <v>ROMILDO FERREIRA LIMA JUNIOR</v>
          </cell>
          <cell r="F1067" t="str">
            <v xml:space="preserve">Desenvolvedor </v>
          </cell>
          <cell r="G1067" t="str">
            <v>Analista de sistemas</v>
          </cell>
          <cell r="H1067">
            <v>10</v>
          </cell>
          <cell r="I1067" t="str">
            <v>Júnior</v>
          </cell>
          <cell r="J1067">
            <v>44589</v>
          </cell>
          <cell r="K1067">
            <v>45947</v>
          </cell>
          <cell r="L1067">
            <v>45962</v>
          </cell>
          <cell r="M1067">
            <v>46387</v>
          </cell>
          <cell r="N1067" t="str">
            <v>4</v>
          </cell>
          <cell r="O1067" t="str">
            <v>TALES COSTA BARRETO</v>
          </cell>
          <cell r="P1067"/>
        </row>
        <row r="1068">
          <cell r="B1068">
            <v>2309</v>
          </cell>
          <cell r="C1068" t="str">
            <v>AMAURY VICTOR MACIEL DE OLIVEIRA</v>
          </cell>
          <cell r="D1068">
            <v>10568</v>
          </cell>
          <cell r="E1068" t="str">
            <v>GABRIELA CAMPOS COSTA BARBOSA</v>
          </cell>
          <cell r="F1068" t="str">
            <v xml:space="preserve">Arquiteto de Soluções </v>
          </cell>
          <cell r="G1068" t="str">
            <v>Analista de sistemas</v>
          </cell>
          <cell r="H1068">
            <v>0</v>
          </cell>
          <cell r="I1068" t="str">
            <v/>
          </cell>
          <cell r="J1068">
            <v>44593</v>
          </cell>
          <cell r="K1068">
            <v>44713</v>
          </cell>
          <cell r="L1068">
            <v>44743</v>
          </cell>
          <cell r="M1068">
            <v>46387</v>
          </cell>
          <cell r="N1068" t="str">
            <v>4</v>
          </cell>
          <cell r="O1068" t="str">
            <v>GLAUBER QUEIROZ DE OLIVEIRA</v>
          </cell>
          <cell r="P1068"/>
        </row>
        <row r="1069">
          <cell r="B1069">
            <v>2310</v>
          </cell>
          <cell r="C1069" t="str">
            <v>ANDREA ANDRADE DA SILVA</v>
          </cell>
          <cell r="D1069">
            <v>1736</v>
          </cell>
          <cell r="E1069" t="str">
            <v>GABRIELA TELLES DE SOUZA</v>
          </cell>
          <cell r="F1069" t="str">
            <v>Assistente administrativo</v>
          </cell>
          <cell r="G1069" t="str">
            <v>Assistente administrativo</v>
          </cell>
          <cell r="H1069">
            <v>0</v>
          </cell>
          <cell r="I1069" t="str">
            <v/>
          </cell>
          <cell r="J1069">
            <v>44593</v>
          </cell>
          <cell r="K1069">
            <v>44687</v>
          </cell>
          <cell r="L1069">
            <v>44713</v>
          </cell>
          <cell r="M1069">
            <v>46387</v>
          </cell>
          <cell r="N1069" t="str">
            <v>2</v>
          </cell>
          <cell r="O1069" t="str">
            <v>JULIANE CASTRO OLIVEIRA</v>
          </cell>
          <cell r="P1069" t="str">
            <v>Sim</v>
          </cell>
        </row>
        <row r="1070">
          <cell r="B1070">
            <v>2311</v>
          </cell>
          <cell r="C1070" t="str">
            <v>ANTONIO JOSE BARROS</v>
          </cell>
          <cell r="D1070">
            <v>10504</v>
          </cell>
          <cell r="E1070" t="str">
            <v>EMANUELLE NOGUEIRA JUCA</v>
          </cell>
          <cell r="F1070" t="str">
            <v xml:space="preserve">Desenvolvedor </v>
          </cell>
          <cell r="G1070" t="str">
            <v>Analista de sistemas</v>
          </cell>
          <cell r="H1070">
            <v>17</v>
          </cell>
          <cell r="I1070" t="str">
            <v>Pleno</v>
          </cell>
          <cell r="J1070">
            <v>44593</v>
          </cell>
          <cell r="K1070" t="str">
            <v/>
          </cell>
          <cell r="L1070" t="str">
            <v/>
          </cell>
          <cell r="M1070" t="str">
            <v/>
          </cell>
          <cell r="N1070">
            <v>0</v>
          </cell>
          <cell r="O1070" t="str">
            <v>SANDRA REGIA CHAVES CARVALHO</v>
          </cell>
          <cell r="P1070"/>
        </row>
        <row r="1071">
          <cell r="B1071">
            <v>2312</v>
          </cell>
          <cell r="C1071" t="str">
            <v>CARLOS FELIX PENHA</v>
          </cell>
          <cell r="D1071">
            <v>7907</v>
          </cell>
          <cell r="E1071" t="str">
            <v>ALBERT SCHILLING GOMES</v>
          </cell>
          <cell r="F1071" t="str">
            <v xml:space="preserve">Quality Analyst </v>
          </cell>
          <cell r="G1071" t="str">
            <v>Analista de sistemas</v>
          </cell>
          <cell r="H1071">
            <v>0</v>
          </cell>
          <cell r="I1071" t="str">
            <v/>
          </cell>
          <cell r="J1071">
            <v>44593</v>
          </cell>
          <cell r="K1071">
            <v>45054</v>
          </cell>
          <cell r="L1071">
            <v>45078</v>
          </cell>
          <cell r="M1071">
            <v>46387</v>
          </cell>
          <cell r="N1071" t="str">
            <v>2</v>
          </cell>
          <cell r="O1071" t="str">
            <v>NATHALIA SANTIAGO VASCONCELOS</v>
          </cell>
          <cell r="P1071" t="str">
            <v>sim</v>
          </cell>
        </row>
        <row r="1072">
          <cell r="B1072">
            <v>2313</v>
          </cell>
          <cell r="C1072" t="str">
            <v>FRANCISCO IVANILSO SOARES ARAUJO</v>
          </cell>
          <cell r="D1072">
            <v>7176</v>
          </cell>
          <cell r="E1072" t="str">
            <v>ANA SOFIA CYSNEIROS MARCAL</v>
          </cell>
          <cell r="F1072" t="str">
            <v xml:space="preserve">Desenvolvedor </v>
          </cell>
          <cell r="G1072" t="str">
            <v>Analista de sistemas</v>
          </cell>
          <cell r="H1072">
            <v>13</v>
          </cell>
          <cell r="I1072" t="str">
            <v>Pleno</v>
          </cell>
          <cell r="J1072">
            <v>44593</v>
          </cell>
          <cell r="K1072" t="str">
            <v/>
          </cell>
          <cell r="L1072" t="str">
            <v/>
          </cell>
          <cell r="M1072" t="str">
            <v/>
          </cell>
          <cell r="N1072">
            <v>0</v>
          </cell>
          <cell r="O1072" t="str">
            <v>ALANNA DA CUNHA MALTEZ E SOUZA</v>
          </cell>
          <cell r="P1072"/>
        </row>
        <row r="1073">
          <cell r="B1073">
            <v>2314</v>
          </cell>
          <cell r="C1073" t="str">
            <v>GUSTAVO OSVALDO BASTOS DE ANDRADE</v>
          </cell>
          <cell r="D1073">
            <v>14621</v>
          </cell>
          <cell r="E1073" t="str">
            <v>GABRIELA CAMPOS COSTA BARBOSA</v>
          </cell>
          <cell r="F1073" t="str">
            <v xml:space="preserve">Gerente de Projetos </v>
          </cell>
          <cell r="G1073" t="str">
            <v>Gerente de projetos de TI</v>
          </cell>
          <cell r="H1073">
            <v>0</v>
          </cell>
          <cell r="I1073" t="str">
            <v/>
          </cell>
          <cell r="J1073">
            <v>44593</v>
          </cell>
          <cell r="K1073">
            <v>45322</v>
          </cell>
          <cell r="L1073">
            <v>45323</v>
          </cell>
          <cell r="M1073">
            <v>46387</v>
          </cell>
          <cell r="N1073" t="str">
            <v>4</v>
          </cell>
          <cell r="O1073" t="str">
            <v>GABRIELA CAMPOS COSTA BARBOSA</v>
          </cell>
          <cell r="P1073"/>
        </row>
        <row r="1074">
          <cell r="B1074">
            <v>2315</v>
          </cell>
          <cell r="C1074" t="str">
            <v>JAMES DARIO DA SILVA CARVALHO</v>
          </cell>
          <cell r="D1074">
            <v>6208</v>
          </cell>
          <cell r="E1074" t="str">
            <v>ANA SOFIA CYSNEIROS MARCAL</v>
          </cell>
          <cell r="F1074" t="str">
            <v xml:space="preserve">Quality Analyst </v>
          </cell>
          <cell r="G1074" t="str">
            <v>Analista de sistemas</v>
          </cell>
          <cell r="H1074">
            <v>0</v>
          </cell>
          <cell r="I1074" t="str">
            <v/>
          </cell>
          <cell r="J1074">
            <v>44593</v>
          </cell>
          <cell r="K1074">
            <v>45397</v>
          </cell>
          <cell r="L1074">
            <v>45413</v>
          </cell>
          <cell r="M1074">
            <v>46387</v>
          </cell>
          <cell r="N1074" t="str">
            <v>2</v>
          </cell>
          <cell r="O1074" t="str">
            <v>JARDEL LIMA PEREIRA</v>
          </cell>
          <cell r="P1074" t="str">
            <v>sim</v>
          </cell>
        </row>
        <row r="1075">
          <cell r="B1075">
            <v>2316</v>
          </cell>
          <cell r="C1075" t="str">
            <v>JARBAS BESERRA GOMES FILHO</v>
          </cell>
          <cell r="D1075">
            <v>2663</v>
          </cell>
          <cell r="E1075" t="str">
            <v>GABRIELA TELLES DE SOUZA</v>
          </cell>
          <cell r="F1075" t="str">
            <v>Analista de infraestrutura de TI</v>
          </cell>
          <cell r="G1075" t="str">
            <v>Analista de suporte de TI</v>
          </cell>
          <cell r="H1075">
            <v>4</v>
          </cell>
          <cell r="I1075" t="str">
            <v>Júnior</v>
          </cell>
          <cell r="J1075">
            <v>44593</v>
          </cell>
          <cell r="K1075" t="str">
            <v/>
          </cell>
          <cell r="L1075" t="str">
            <v/>
          </cell>
          <cell r="M1075" t="str">
            <v/>
          </cell>
          <cell r="N1075">
            <v>0</v>
          </cell>
          <cell r="O1075" t="str">
            <v>EDERSON DA MOTA RAMOS</v>
          </cell>
          <cell r="P1075" t="str">
            <v>sim</v>
          </cell>
        </row>
        <row r="1076">
          <cell r="B1076">
            <v>2317</v>
          </cell>
          <cell r="C1076" t="str">
            <v>LEONARDO BRUNO HOLANDA MENDONCA</v>
          </cell>
          <cell r="D1076">
            <v>1736</v>
          </cell>
          <cell r="E1076" t="str">
            <v>GABRIELA TELLES DE SOUZA</v>
          </cell>
          <cell r="F1076" t="str">
            <v>Assistente administrativo</v>
          </cell>
          <cell r="G1076" t="str">
            <v>Assistente administrativo</v>
          </cell>
          <cell r="H1076">
            <v>0</v>
          </cell>
          <cell r="I1076" t="str">
            <v/>
          </cell>
          <cell r="J1076">
            <v>44593</v>
          </cell>
          <cell r="K1076">
            <v>44958</v>
          </cell>
          <cell r="L1076">
            <v>44986</v>
          </cell>
          <cell r="M1076">
            <v>46387</v>
          </cell>
          <cell r="N1076" t="str">
            <v>2</v>
          </cell>
          <cell r="O1076" t="str">
            <v>JULIANE CASTRO OLIVEIRA</v>
          </cell>
          <cell r="P1076"/>
        </row>
        <row r="1077">
          <cell r="B1077">
            <v>2318</v>
          </cell>
          <cell r="C1077" t="str">
            <v>MARIO SILVA RIBEIRO</v>
          </cell>
          <cell r="D1077">
            <v>7513</v>
          </cell>
          <cell r="E1077" t="str">
            <v>ROMILDO FERREIRA LIMA JUNIOR</v>
          </cell>
          <cell r="F1077" t="str">
            <v xml:space="preserve">Desenvolvedor </v>
          </cell>
          <cell r="G1077" t="str">
            <v>Analista de sistemas</v>
          </cell>
          <cell r="H1077">
            <v>0</v>
          </cell>
          <cell r="I1077" t="str">
            <v/>
          </cell>
          <cell r="J1077">
            <v>44593</v>
          </cell>
          <cell r="K1077">
            <v>45548</v>
          </cell>
          <cell r="L1077">
            <v>45566</v>
          </cell>
          <cell r="M1077">
            <v>46387</v>
          </cell>
          <cell r="N1077" t="str">
            <v>4</v>
          </cell>
          <cell r="O1077" t="str">
            <v>MARIANA RODRIGUES DA SILVA</v>
          </cell>
          <cell r="P1077" t="str">
            <v>sim</v>
          </cell>
        </row>
        <row r="1078">
          <cell r="B1078">
            <v>2319</v>
          </cell>
          <cell r="C1078" t="str">
            <v>MATHEUS BRASILEIRO DE HOLANDA FERNANDES</v>
          </cell>
          <cell r="D1078">
            <v>7189</v>
          </cell>
          <cell r="E1078" t="str">
            <v>ALBERT SCHILLING GOMES</v>
          </cell>
          <cell r="F1078" t="str">
            <v xml:space="preserve">Gerente de Projetos </v>
          </cell>
          <cell r="G1078" t="str">
            <v>Gerente de projetos de TI</v>
          </cell>
          <cell r="H1078">
            <v>0</v>
          </cell>
          <cell r="I1078" t="str">
            <v/>
          </cell>
          <cell r="J1078">
            <v>44593</v>
          </cell>
          <cell r="K1078">
            <v>45253</v>
          </cell>
          <cell r="L1078">
            <v>45261</v>
          </cell>
          <cell r="M1078">
            <v>46387</v>
          </cell>
          <cell r="N1078" t="str">
            <v>4</v>
          </cell>
          <cell r="O1078" t="str">
            <v>ROMILDO FERREIRA LIMA JUNIOR</v>
          </cell>
          <cell r="P1078"/>
        </row>
        <row r="1079">
          <cell r="B1079">
            <v>2320</v>
          </cell>
          <cell r="C1079" t="str">
            <v>MIKAEL LOPES DE SOUZA</v>
          </cell>
          <cell r="D1079">
            <v>6536</v>
          </cell>
          <cell r="E1079" t="str">
            <v>ALBERT SCHILLING GOMES</v>
          </cell>
          <cell r="F1079" t="str">
            <v xml:space="preserve">Quality Analyst </v>
          </cell>
          <cell r="G1079" t="str">
            <v>Analista de sistemas</v>
          </cell>
          <cell r="H1079">
            <v>0</v>
          </cell>
          <cell r="I1079" t="str">
            <v/>
          </cell>
          <cell r="J1079">
            <v>44593</v>
          </cell>
          <cell r="K1079">
            <v>45181</v>
          </cell>
          <cell r="L1079">
            <v>45200</v>
          </cell>
          <cell r="M1079">
            <v>46387</v>
          </cell>
          <cell r="N1079" t="str">
            <v>4</v>
          </cell>
          <cell r="O1079" t="str">
            <v>BRENO BEZERRA DE CASTRO</v>
          </cell>
          <cell r="P1079"/>
        </row>
        <row r="1080">
          <cell r="B1080">
            <v>2321</v>
          </cell>
          <cell r="C1080" t="str">
            <v>PAULO ARTHUR GOMES VIEIRA</v>
          </cell>
          <cell r="D1080">
            <v>11346</v>
          </cell>
          <cell r="E1080" t="str">
            <v>DANILO FREITAS DA COSTA</v>
          </cell>
          <cell r="F1080" t="str">
            <v xml:space="preserve">Gerente de Projetos </v>
          </cell>
          <cell r="G1080" t="str">
            <v>Gerente de projetos de TI</v>
          </cell>
          <cell r="H1080">
            <v>18</v>
          </cell>
          <cell r="I1080" t="str">
            <v>Sênior</v>
          </cell>
          <cell r="J1080">
            <v>44593</v>
          </cell>
          <cell r="K1080" t="str">
            <v/>
          </cell>
          <cell r="L1080" t="str">
            <v/>
          </cell>
          <cell r="M1080" t="str">
            <v/>
          </cell>
          <cell r="N1080">
            <v>0</v>
          </cell>
          <cell r="O1080" t="str">
            <v>DANILO FREITAS DA COSTA</v>
          </cell>
          <cell r="P1080"/>
        </row>
        <row r="1081">
          <cell r="B1081">
            <v>2322</v>
          </cell>
          <cell r="C1081" t="str">
            <v>PEDRO LUCAS BEZERRA PORTO</v>
          </cell>
          <cell r="D1081">
            <v>7894</v>
          </cell>
          <cell r="E1081" t="str">
            <v>LUIZ ALVES DE LIMA NETO</v>
          </cell>
          <cell r="F1081" t="str">
            <v xml:space="preserve">UI/UX </v>
          </cell>
          <cell r="G1081" t="str">
            <v>Analista de sistemas</v>
          </cell>
          <cell r="H1081">
            <v>14</v>
          </cell>
          <cell r="I1081" t="str">
            <v>Pleno</v>
          </cell>
          <cell r="J1081">
            <v>44593</v>
          </cell>
          <cell r="K1081" t="str">
            <v/>
          </cell>
          <cell r="L1081" t="str">
            <v/>
          </cell>
          <cell r="M1081" t="str">
            <v/>
          </cell>
          <cell r="N1081">
            <v>0</v>
          </cell>
          <cell r="O1081" t="str">
            <v>BRUNA DE SOUSA FELIX</v>
          </cell>
          <cell r="P1081"/>
        </row>
        <row r="1082">
          <cell r="B1082">
            <v>2323</v>
          </cell>
          <cell r="C1082" t="str">
            <v>RAYANNE LARISSA NOBREGA ROCHA</v>
          </cell>
          <cell r="D1082">
            <v>7176</v>
          </cell>
          <cell r="E1082" t="str">
            <v>ROMILDO FERREIRA LIMA JUNIOR</v>
          </cell>
          <cell r="F1082" t="str">
            <v xml:space="preserve">Quality Analyst </v>
          </cell>
          <cell r="G1082" t="str">
            <v>Analista de sistemas</v>
          </cell>
          <cell r="H1082">
            <v>13</v>
          </cell>
          <cell r="I1082" t="str">
            <v>Pleno</v>
          </cell>
          <cell r="J1082">
            <v>44593</v>
          </cell>
          <cell r="K1082" t="str">
            <v/>
          </cell>
          <cell r="L1082" t="str">
            <v/>
          </cell>
          <cell r="M1082" t="str">
            <v/>
          </cell>
          <cell r="N1082">
            <v>0</v>
          </cell>
          <cell r="O1082" t="str">
            <v>RICARDO PAIVA GARCIA</v>
          </cell>
          <cell r="P1082"/>
        </row>
        <row r="1083">
          <cell r="B1083">
            <v>2324</v>
          </cell>
          <cell r="C1083" t="str">
            <v>THIAGO SANTOS SAAD DE CARVALHO</v>
          </cell>
          <cell r="D1083">
            <v>2316</v>
          </cell>
          <cell r="E1083" t="str">
            <v>ANA SOFIA CYSNEIROS MARCAL</v>
          </cell>
          <cell r="F1083" t="str">
            <v xml:space="preserve">Desenvolvedor </v>
          </cell>
          <cell r="G1083" t="str">
            <v>Analista de sistemas</v>
          </cell>
          <cell r="H1083">
            <v>3</v>
          </cell>
          <cell r="I1083" t="str">
            <v>Trainee</v>
          </cell>
          <cell r="J1083">
            <v>44593</v>
          </cell>
          <cell r="K1083">
            <v>45821</v>
          </cell>
          <cell r="L1083">
            <v>45839</v>
          </cell>
          <cell r="M1083">
            <v>46387</v>
          </cell>
          <cell r="N1083" t="str">
            <v>4</v>
          </cell>
          <cell r="O1083" t="str">
            <v>EDELVANIA RODRIGUES MATOSO</v>
          </cell>
          <cell r="P1083" t="str">
            <v>sim</v>
          </cell>
        </row>
        <row r="1084">
          <cell r="B1084">
            <v>2325</v>
          </cell>
          <cell r="C1084" t="str">
            <v>RICARDO CARNEIRO COLARES</v>
          </cell>
          <cell r="D1084">
            <v>12253</v>
          </cell>
          <cell r="E1084" t="str">
            <v>ROMILDO FERREIRA LIMA JUNIOR</v>
          </cell>
          <cell r="F1084" t="str">
            <v xml:space="preserve">Desenvolvedor </v>
          </cell>
          <cell r="G1084" t="str">
            <v>Analista de sistemas</v>
          </cell>
          <cell r="H1084">
            <v>19</v>
          </cell>
          <cell r="I1084" t="str">
            <v>Sênior</v>
          </cell>
          <cell r="J1084">
            <v>44593</v>
          </cell>
          <cell r="K1084" t="str">
            <v/>
          </cell>
          <cell r="L1084" t="str">
            <v/>
          </cell>
          <cell r="M1084" t="str">
            <v/>
          </cell>
          <cell r="N1084">
            <v>0</v>
          </cell>
          <cell r="O1084" t="str">
            <v>MARIANA RODRIGUES DA SILVA</v>
          </cell>
          <cell r="P1084"/>
        </row>
        <row r="1085">
          <cell r="B1085">
            <v>2326</v>
          </cell>
          <cell r="C1085" t="str">
            <v>GERSON VINICIUS RODRIGUES DE MACEDO</v>
          </cell>
          <cell r="D1085">
            <v>6523</v>
          </cell>
          <cell r="E1085" t="str">
            <v>ROMILDO FERREIRA LIMA JUNIOR</v>
          </cell>
          <cell r="F1085" t="str">
            <v xml:space="preserve">Desenvolvedor </v>
          </cell>
          <cell r="G1085" t="str">
            <v>Analista de sistemas</v>
          </cell>
          <cell r="H1085">
            <v>12</v>
          </cell>
          <cell r="I1085" t="str">
            <v>Júnior</v>
          </cell>
          <cell r="J1085">
            <v>44595</v>
          </cell>
          <cell r="K1085" t="str">
            <v/>
          </cell>
          <cell r="L1085" t="str">
            <v/>
          </cell>
          <cell r="M1085" t="str">
            <v/>
          </cell>
          <cell r="N1085">
            <v>0</v>
          </cell>
          <cell r="O1085" t="str">
            <v>GUILHERME MAIA RIBEIRO VIANA</v>
          </cell>
          <cell r="P1085"/>
        </row>
        <row r="1086">
          <cell r="B1086">
            <v>2327</v>
          </cell>
          <cell r="C1086" t="str">
            <v>ANDRE LUIZ FREITAS LIMA</v>
          </cell>
          <cell r="D1086">
            <v>12253</v>
          </cell>
          <cell r="E1086" t="str">
            <v>EMANUELLE NOGUEIRA JUCA</v>
          </cell>
          <cell r="F1086" t="str">
            <v xml:space="preserve">Cientista de Dados </v>
          </cell>
          <cell r="G1086" t="str">
            <v>Analista de sistemas</v>
          </cell>
          <cell r="H1086">
            <v>19</v>
          </cell>
          <cell r="I1086" t="str">
            <v>Sênior</v>
          </cell>
          <cell r="J1086">
            <v>44599</v>
          </cell>
          <cell r="K1086" t="str">
            <v/>
          </cell>
          <cell r="L1086" t="str">
            <v/>
          </cell>
          <cell r="M1086" t="str">
            <v/>
          </cell>
          <cell r="N1086">
            <v>0</v>
          </cell>
          <cell r="O1086" t="str">
            <v>SANDRA REGIA CHAVES CARVALHO</v>
          </cell>
          <cell r="P1086"/>
        </row>
        <row r="1087">
          <cell r="B1087">
            <v>2328</v>
          </cell>
          <cell r="C1087" t="str">
            <v>EDSON ARAUJO SOARES</v>
          </cell>
          <cell r="D1087">
            <v>12253</v>
          </cell>
          <cell r="E1087" t="str">
            <v>ROMILDO FERREIRA LIMA JUNIOR</v>
          </cell>
          <cell r="F1087" t="str">
            <v xml:space="preserve">Desenvolvedor </v>
          </cell>
          <cell r="G1087" t="str">
            <v>Analista de sistemas</v>
          </cell>
          <cell r="H1087">
            <v>19</v>
          </cell>
          <cell r="I1087" t="str">
            <v>Sênior</v>
          </cell>
          <cell r="J1087">
            <v>44599</v>
          </cell>
          <cell r="K1087" t="str">
            <v/>
          </cell>
          <cell r="L1087" t="str">
            <v/>
          </cell>
          <cell r="M1087" t="str">
            <v/>
          </cell>
          <cell r="N1087">
            <v>0</v>
          </cell>
          <cell r="O1087" t="str">
            <v>BRUNA MARA CHAGAS MACEDO</v>
          </cell>
          <cell r="P1087"/>
        </row>
        <row r="1088">
          <cell r="B1088">
            <v>2329</v>
          </cell>
          <cell r="C1088" t="str">
            <v>HELIO LEONAM BARROSO SILVA</v>
          </cell>
          <cell r="D1088">
            <v>6536</v>
          </cell>
          <cell r="E1088" t="str">
            <v>ANA SOFIA CYSNEIROS MARCAL</v>
          </cell>
          <cell r="F1088" t="str">
            <v>Linguística computacional</v>
          </cell>
          <cell r="G1088" t="str">
            <v>Analista de sistemas</v>
          </cell>
          <cell r="H1088">
            <v>0</v>
          </cell>
          <cell r="I1088" t="str">
            <v/>
          </cell>
          <cell r="J1088">
            <v>44599</v>
          </cell>
          <cell r="K1088">
            <v>45327</v>
          </cell>
          <cell r="L1088">
            <v>45352</v>
          </cell>
          <cell r="M1088">
            <v>46387</v>
          </cell>
          <cell r="N1088" t="str">
            <v>2</v>
          </cell>
          <cell r="O1088" t="str">
            <v>JARDEL LIMA PEREIRA</v>
          </cell>
          <cell r="P1088"/>
        </row>
        <row r="1089">
          <cell r="B1089">
            <v>2330</v>
          </cell>
          <cell r="C1089" t="str">
            <v>LILIANE DA SILVA EVARISTO</v>
          </cell>
          <cell r="D1089">
            <v>4050</v>
          </cell>
          <cell r="E1089" t="str">
            <v>VICTORIA DAMASCENO MATOS</v>
          </cell>
          <cell r="F1089" t="str">
            <v>Analista de pessoas e cultura</v>
          </cell>
          <cell r="G1089" t="str">
            <v>Analista de pessoas e cultura</v>
          </cell>
          <cell r="H1089">
            <v>7</v>
          </cell>
          <cell r="I1089" t="str">
            <v>Júnior</v>
          </cell>
          <cell r="J1089">
            <v>44599</v>
          </cell>
          <cell r="K1089" t="str">
            <v/>
          </cell>
          <cell r="L1089" t="str">
            <v/>
          </cell>
          <cell r="M1089" t="str">
            <v/>
          </cell>
          <cell r="N1089">
            <v>0</v>
          </cell>
          <cell r="O1089" t="str">
            <v>WAGNER SOLANO PANTOJA CHAGAS</v>
          </cell>
          <cell r="P1089" t="str">
            <v>sim</v>
          </cell>
        </row>
        <row r="1090">
          <cell r="B1090">
            <v>2331</v>
          </cell>
          <cell r="C1090" t="str">
            <v>TAUANA GRAPSKI</v>
          </cell>
          <cell r="D1090">
            <v>7513</v>
          </cell>
          <cell r="E1090" t="str">
            <v>ANA SOFIA CYSNEIROS MARCAL</v>
          </cell>
          <cell r="F1090" t="str">
            <v xml:space="preserve">Quality Analyst </v>
          </cell>
          <cell r="G1090" t="str">
            <v>Analista de sistemas</v>
          </cell>
          <cell r="H1090">
            <v>0</v>
          </cell>
          <cell r="I1090" t="str">
            <v/>
          </cell>
          <cell r="J1090">
            <v>44599</v>
          </cell>
          <cell r="K1090">
            <v>45422</v>
          </cell>
          <cell r="L1090">
            <v>45444</v>
          </cell>
          <cell r="M1090">
            <v>46387</v>
          </cell>
          <cell r="N1090" t="str">
            <v>4</v>
          </cell>
          <cell r="O1090" t="str">
            <v>JOAO RICARDO DOS SANTOS GONCALVES</v>
          </cell>
          <cell r="P1090"/>
        </row>
        <row r="1091">
          <cell r="B1091">
            <v>2332</v>
          </cell>
          <cell r="C1091" t="str">
            <v>DARLAN CAVALCANTE MOREIRA</v>
          </cell>
          <cell r="D1091">
            <v>13233</v>
          </cell>
          <cell r="E1091" t="str">
            <v>ROMILDO FERREIRA LIMA JUNIOR</v>
          </cell>
          <cell r="F1091" t="str">
            <v xml:space="preserve">Desenvolvedor </v>
          </cell>
          <cell r="G1091" t="str">
            <v>Analista de sistemas</v>
          </cell>
          <cell r="H1091">
            <v>20</v>
          </cell>
          <cell r="I1091" t="str">
            <v>Sênior</v>
          </cell>
          <cell r="J1091">
            <v>44606</v>
          </cell>
          <cell r="K1091" t="str">
            <v/>
          </cell>
          <cell r="L1091" t="str">
            <v/>
          </cell>
          <cell r="M1091" t="str">
            <v/>
          </cell>
          <cell r="N1091">
            <v>0</v>
          </cell>
          <cell r="O1091" t="str">
            <v>GUILHERME MAIA RIBEIRO VIANA</v>
          </cell>
          <cell r="P1091"/>
        </row>
        <row r="1092">
          <cell r="B1092">
            <v>2333</v>
          </cell>
          <cell r="C1092" t="str">
            <v>FRANCISCO EDSON PINHEIRO UCHOA</v>
          </cell>
          <cell r="D1092">
            <v>3063</v>
          </cell>
          <cell r="E1092" t="str">
            <v>VICTORIA DAMASCENO MATOS</v>
          </cell>
          <cell r="F1092" t="str">
            <v>Técnico de segurança do trabalho</v>
          </cell>
          <cell r="G1092" t="str">
            <v>Técnico de segurança do trabalho</v>
          </cell>
          <cell r="H1092">
            <v>5</v>
          </cell>
          <cell r="I1092" t="str">
            <v>Júnior</v>
          </cell>
          <cell r="J1092">
            <v>44606</v>
          </cell>
          <cell r="K1092" t="str">
            <v/>
          </cell>
          <cell r="L1092" t="str">
            <v/>
          </cell>
          <cell r="M1092" t="str">
            <v/>
          </cell>
          <cell r="N1092">
            <v>0</v>
          </cell>
          <cell r="O1092" t="str">
            <v>SARA MARTINS DE OLIVEIRA</v>
          </cell>
          <cell r="P1092"/>
        </row>
        <row r="1093">
          <cell r="B1093">
            <v>2334</v>
          </cell>
          <cell r="C1093" t="str">
            <v>HUGO PIRES BARRETO</v>
          </cell>
          <cell r="D1093">
            <v>10504</v>
          </cell>
          <cell r="E1093" t="str">
            <v>ROMILDO FERREIRA LIMA JUNIOR</v>
          </cell>
          <cell r="F1093" t="str">
            <v xml:space="preserve">Gerente de Projetos </v>
          </cell>
          <cell r="G1093" t="str">
            <v>Gerente de projetos de TI</v>
          </cell>
          <cell r="H1093">
            <v>17</v>
          </cell>
          <cell r="I1093" t="str">
            <v>Pleno</v>
          </cell>
          <cell r="J1093">
            <v>44606</v>
          </cell>
          <cell r="K1093" t="str">
            <v/>
          </cell>
          <cell r="L1093" t="str">
            <v/>
          </cell>
          <cell r="M1093" t="str">
            <v/>
          </cell>
          <cell r="N1093">
            <v>0</v>
          </cell>
          <cell r="O1093" t="str">
            <v>ANDRE VICTOR MOURA BEZERRA</v>
          </cell>
          <cell r="P1093"/>
        </row>
        <row r="1094">
          <cell r="B1094">
            <v>2335</v>
          </cell>
          <cell r="C1094" t="str">
            <v>LASZLON RODRIGUES DA COSTA</v>
          </cell>
          <cell r="D1094">
            <v>12253</v>
          </cell>
          <cell r="E1094" t="str">
            <v>ROMILDO FERREIRA LIMA JUNIOR</v>
          </cell>
          <cell r="F1094" t="str">
            <v xml:space="preserve">Gerente de Projetos </v>
          </cell>
          <cell r="G1094" t="str">
            <v>Gerente de projetos de TI</v>
          </cell>
          <cell r="H1094">
            <v>19</v>
          </cell>
          <cell r="I1094" t="str">
            <v>Sênior</v>
          </cell>
          <cell r="J1094">
            <v>44606</v>
          </cell>
          <cell r="K1094">
            <v>45877</v>
          </cell>
          <cell r="L1094">
            <v>45901</v>
          </cell>
          <cell r="M1094">
            <v>46387</v>
          </cell>
          <cell r="N1094" t="str">
            <v>4</v>
          </cell>
          <cell r="O1094" t="str">
            <v>ANDRE VICTOR MOURA BEZERRA</v>
          </cell>
          <cell r="P1094"/>
        </row>
        <row r="1095">
          <cell r="B1095">
            <v>2336</v>
          </cell>
          <cell r="C1095" t="str">
            <v>PAULO MURILO PEIXOTO COELHO</v>
          </cell>
          <cell r="D1095">
            <v>7176</v>
          </cell>
          <cell r="E1095" t="str">
            <v>DANILO FREITAS DA COSTA</v>
          </cell>
          <cell r="F1095" t="str">
            <v xml:space="preserve">Product Owner </v>
          </cell>
          <cell r="G1095" t="str">
            <v>Analista de sistemas</v>
          </cell>
          <cell r="H1095">
            <v>13</v>
          </cell>
          <cell r="I1095" t="str">
            <v>Pleno</v>
          </cell>
          <cell r="J1095">
            <v>44606</v>
          </cell>
          <cell r="K1095" t="str">
            <v/>
          </cell>
          <cell r="L1095" t="str">
            <v/>
          </cell>
          <cell r="M1095" t="str">
            <v/>
          </cell>
          <cell r="N1095">
            <v>0</v>
          </cell>
          <cell r="O1095" t="str">
            <v>FRANCISCA GERMANA DANTAS BATISTA</v>
          </cell>
          <cell r="P1095"/>
        </row>
        <row r="1096">
          <cell r="B1096">
            <v>2337</v>
          </cell>
          <cell r="C1096" t="str">
            <v>RAQUEL TEIXEIRA</v>
          </cell>
          <cell r="D1096">
            <v>11346</v>
          </cell>
          <cell r="E1096" t="str">
            <v>ROMILDO FERREIRA LIMA JUNIOR</v>
          </cell>
          <cell r="F1096" t="str">
            <v xml:space="preserve">Desenvolvedor </v>
          </cell>
          <cell r="G1096" t="str">
            <v>Analista de sistemas</v>
          </cell>
          <cell r="H1096">
            <v>18</v>
          </cell>
          <cell r="I1096" t="str">
            <v>Sênior</v>
          </cell>
          <cell r="J1096">
            <v>44606</v>
          </cell>
          <cell r="K1096" t="str">
            <v/>
          </cell>
          <cell r="L1096" t="str">
            <v/>
          </cell>
          <cell r="M1096" t="str">
            <v/>
          </cell>
          <cell r="N1096">
            <v>0</v>
          </cell>
          <cell r="O1096" t="str">
            <v>MARIANA RODRIGUES DA SILVA</v>
          </cell>
          <cell r="P1096"/>
        </row>
        <row r="1097">
          <cell r="B1097">
            <v>2338</v>
          </cell>
          <cell r="C1097" t="str">
            <v>ALEX RANDERSON CAVALCANTI PORTELA</v>
          </cell>
          <cell r="D1097">
            <v>11346</v>
          </cell>
          <cell r="E1097" t="str">
            <v>ROMILDO FERREIRA LIMA JUNIOR</v>
          </cell>
          <cell r="F1097" t="str">
            <v xml:space="preserve">Gerente de Projetos </v>
          </cell>
          <cell r="G1097" t="str">
            <v>Gerente de projetos de TI</v>
          </cell>
          <cell r="H1097">
            <v>18</v>
          </cell>
          <cell r="I1097" t="str">
            <v>Sênior</v>
          </cell>
          <cell r="J1097">
            <v>44613</v>
          </cell>
          <cell r="K1097" t="str">
            <v/>
          </cell>
          <cell r="L1097" t="str">
            <v/>
          </cell>
          <cell r="M1097" t="str">
            <v/>
          </cell>
          <cell r="N1097">
            <v>0</v>
          </cell>
          <cell r="O1097" t="str">
            <v>MARTINA AGUIAR SARAIVA</v>
          </cell>
          <cell r="P1097"/>
        </row>
        <row r="1098">
          <cell r="B1098">
            <v>2339</v>
          </cell>
          <cell r="C1098" t="str">
            <v>EMANUEL DARIO RODRIGUES SENA</v>
          </cell>
          <cell r="D1098">
            <v>13233</v>
          </cell>
          <cell r="E1098" t="str">
            <v>ROMILDO FERREIRA LIMA JUNIOR</v>
          </cell>
          <cell r="F1098" t="str">
            <v xml:space="preserve">Desenvolvedor </v>
          </cell>
          <cell r="G1098" t="str">
            <v>Analista de sistemas</v>
          </cell>
          <cell r="H1098">
            <v>20</v>
          </cell>
          <cell r="I1098" t="str">
            <v>Sênior</v>
          </cell>
          <cell r="J1098">
            <v>44613</v>
          </cell>
          <cell r="K1098">
            <v>45903</v>
          </cell>
          <cell r="L1098">
            <v>45931</v>
          </cell>
          <cell r="M1098">
            <v>46387</v>
          </cell>
          <cell r="N1098" t="str">
            <v>4</v>
          </cell>
          <cell r="O1098" t="str">
            <v>BRENO BEZERRA DE CASTRO</v>
          </cell>
          <cell r="P1098"/>
        </row>
        <row r="1099">
          <cell r="B1099">
            <v>2340</v>
          </cell>
          <cell r="C1099" t="str">
            <v>LAIS DE PAIVA FREIRE</v>
          </cell>
          <cell r="D1099">
            <v>7176</v>
          </cell>
          <cell r="E1099" t="str">
            <v>ANA SOFIA CYSNEIROS MARCAL</v>
          </cell>
          <cell r="F1099" t="str">
            <v xml:space="preserve">Product Owner </v>
          </cell>
          <cell r="G1099" t="str">
            <v>Analista de sistemas</v>
          </cell>
          <cell r="H1099">
            <v>13</v>
          </cell>
          <cell r="I1099" t="str">
            <v>Pleno</v>
          </cell>
          <cell r="J1099">
            <v>44613</v>
          </cell>
          <cell r="K1099" t="str">
            <v/>
          </cell>
          <cell r="L1099" t="str">
            <v/>
          </cell>
          <cell r="M1099" t="str">
            <v/>
          </cell>
          <cell r="N1099">
            <v>0</v>
          </cell>
          <cell r="O1099" t="str">
            <v>EDELVANIA RODRIGUES MATOSO</v>
          </cell>
          <cell r="P1099"/>
        </row>
        <row r="1100">
          <cell r="B1100">
            <v>2341</v>
          </cell>
          <cell r="C1100" t="str">
            <v>THIAGO RAMIRES KAIRALA</v>
          </cell>
          <cell r="D1100">
            <v>11414</v>
          </cell>
          <cell r="E1100" t="str">
            <v>EMANUELLE NOGUEIRA JUCA</v>
          </cell>
          <cell r="F1100" t="str">
            <v xml:space="preserve">Desenvolvedor </v>
          </cell>
          <cell r="G1100" t="str">
            <v>Analista de sistemas</v>
          </cell>
          <cell r="H1100">
            <v>0</v>
          </cell>
          <cell r="I1100" t="str">
            <v/>
          </cell>
          <cell r="J1100">
            <v>44613</v>
          </cell>
          <cell r="K1100">
            <v>44825</v>
          </cell>
          <cell r="L1100">
            <v>44835</v>
          </cell>
          <cell r="M1100">
            <v>46387</v>
          </cell>
          <cell r="N1100" t="str">
            <v>4</v>
          </cell>
          <cell r="O1100" t="str">
            <v>MANOEL FABIO MARQUES DE SOUZA</v>
          </cell>
          <cell r="P1100"/>
        </row>
        <row r="1101">
          <cell r="B1101">
            <v>2342</v>
          </cell>
          <cell r="C1101" t="str">
            <v>HIAGO ROQUE DE SOUZA SANTOS</v>
          </cell>
          <cell r="D1101">
            <v>6523</v>
          </cell>
          <cell r="E1101" t="str">
            <v>GABRIELA CAMPOS COSTA BARBOSA</v>
          </cell>
          <cell r="F1101" t="str">
            <v xml:space="preserve">UI/UX </v>
          </cell>
          <cell r="G1101" t="str">
            <v>Analista de sistemas</v>
          </cell>
          <cell r="H1101">
            <v>12</v>
          </cell>
          <cell r="I1101" t="str">
            <v>Júnior</v>
          </cell>
          <cell r="J1101">
            <v>44613</v>
          </cell>
          <cell r="K1101">
            <v>45818</v>
          </cell>
          <cell r="L1101">
            <v>45839</v>
          </cell>
          <cell r="M1101">
            <v>46387</v>
          </cell>
          <cell r="N1101" t="str">
            <v>2</v>
          </cell>
          <cell r="O1101" t="str">
            <v>JOSE VALDIR VIDAL JUNIOR</v>
          </cell>
          <cell r="P1101"/>
        </row>
        <row r="1102">
          <cell r="B1102">
            <v>2343</v>
          </cell>
          <cell r="C1102" t="str">
            <v>NILSON DE SOUZA MIRA JUNIOR</v>
          </cell>
          <cell r="D1102">
            <v>5167</v>
          </cell>
          <cell r="E1102" t="str">
            <v>ALBERT SCHILLING GOMES</v>
          </cell>
          <cell r="F1102" t="str">
            <v xml:space="preserve">Desenvolvedor </v>
          </cell>
          <cell r="G1102" t="str">
            <v>Analista de sistemas</v>
          </cell>
          <cell r="H1102">
            <v>0</v>
          </cell>
          <cell r="I1102" t="str">
            <v/>
          </cell>
          <cell r="J1102">
            <v>44613</v>
          </cell>
          <cell r="K1102">
            <v>45154</v>
          </cell>
          <cell r="L1102">
            <v>45170</v>
          </cell>
          <cell r="M1102">
            <v>46387</v>
          </cell>
          <cell r="N1102" t="str">
            <v>2</v>
          </cell>
          <cell r="O1102" t="str">
            <v>NATHALIA SANTIAGO VASCONCELOS</v>
          </cell>
          <cell r="P1102"/>
        </row>
        <row r="1103">
          <cell r="B1103">
            <v>2344</v>
          </cell>
          <cell r="C1103" t="str">
            <v>LIANE GABRIELA BARBOSA MORAIS DE BRITO</v>
          </cell>
          <cell r="D1103">
            <v>8682</v>
          </cell>
          <cell r="E1103" t="str">
            <v>ROMILDO FERREIRA LIMA JUNIOR</v>
          </cell>
          <cell r="F1103" t="str">
            <v xml:space="preserve">Desenvolvedor </v>
          </cell>
          <cell r="G1103" t="str">
            <v>Analista de sistemas</v>
          </cell>
          <cell r="H1103">
            <v>15</v>
          </cell>
          <cell r="I1103" t="str">
            <v>Pleno</v>
          </cell>
          <cell r="J1103">
            <v>44627</v>
          </cell>
          <cell r="K1103" t="str">
            <v/>
          </cell>
          <cell r="L1103" t="str">
            <v/>
          </cell>
          <cell r="M1103" t="str">
            <v/>
          </cell>
          <cell r="N1103">
            <v>0</v>
          </cell>
          <cell r="O1103" t="str">
            <v>VICTOR VASCONCELOS BANDEIRA</v>
          </cell>
          <cell r="P1103" t="str">
            <v>sim</v>
          </cell>
        </row>
        <row r="1104">
          <cell r="B1104">
            <v>2345</v>
          </cell>
          <cell r="C1104" t="str">
            <v>BRUNO SABOIA ARAGAO</v>
          </cell>
          <cell r="D1104">
            <v>16693</v>
          </cell>
          <cell r="E1104" t="str">
            <v>ROMILDO FERREIRA LIMA JUNIOR</v>
          </cell>
          <cell r="F1104" t="str">
            <v xml:space="preserve">Gerente de Projetos </v>
          </cell>
          <cell r="G1104" t="str">
            <v>Gerente de projetos de TI</v>
          </cell>
          <cell r="H1104">
            <v>24</v>
          </cell>
          <cell r="I1104" t="str">
            <v>Especialista</v>
          </cell>
          <cell r="J1104">
            <v>44627</v>
          </cell>
          <cell r="K1104" t="str">
            <v/>
          </cell>
          <cell r="L1104" t="str">
            <v/>
          </cell>
          <cell r="M1104" t="str">
            <v/>
          </cell>
          <cell r="N1104">
            <v>0</v>
          </cell>
          <cell r="O1104" t="str">
            <v>MARTINA AGUIAR SARAIVA</v>
          </cell>
          <cell r="P1104"/>
        </row>
        <row r="1105">
          <cell r="B1105">
            <v>2346</v>
          </cell>
          <cell r="C1105" t="str">
            <v>GABRIEL INACIO BARBOSA DE LIMA</v>
          </cell>
          <cell r="D1105">
            <v>5390</v>
          </cell>
          <cell r="E1105" t="str">
            <v>ROMILDO FERREIRA LIMA JUNIOR</v>
          </cell>
          <cell r="F1105" t="str">
            <v xml:space="preserve">Desenvolvedor </v>
          </cell>
          <cell r="G1105" t="str">
            <v>Analista de sistemas</v>
          </cell>
          <cell r="H1105">
            <v>10</v>
          </cell>
          <cell r="I1105" t="str">
            <v>Júnior</v>
          </cell>
          <cell r="J1105">
            <v>44627</v>
          </cell>
          <cell r="K1105" t="str">
            <v/>
          </cell>
          <cell r="L1105" t="str">
            <v/>
          </cell>
          <cell r="M1105" t="str">
            <v/>
          </cell>
          <cell r="N1105">
            <v>0</v>
          </cell>
          <cell r="O1105" t="str">
            <v>MARIANA RODRIGUES DA SILVA</v>
          </cell>
          <cell r="P1105"/>
        </row>
        <row r="1106">
          <cell r="B1106">
            <v>2347</v>
          </cell>
          <cell r="C1106" t="str">
            <v>SAMUEL NATANAEL ALABASTO PALMEIRA</v>
          </cell>
          <cell r="D1106">
            <v>10799</v>
          </cell>
          <cell r="E1106" t="str">
            <v>ROMILDO FERREIRA LIMA JUNIOR</v>
          </cell>
          <cell r="F1106" t="str">
            <v xml:space="preserve">Desenvolvedor </v>
          </cell>
          <cell r="G1106" t="str">
            <v>Analista de sistemas</v>
          </cell>
          <cell r="H1106">
            <v>0</v>
          </cell>
          <cell r="I1106" t="str">
            <v/>
          </cell>
          <cell r="J1106">
            <v>44627</v>
          </cell>
          <cell r="K1106">
            <v>45457</v>
          </cell>
          <cell r="L1106">
            <v>45474</v>
          </cell>
          <cell r="M1106">
            <v>46387</v>
          </cell>
          <cell r="N1106" t="str">
            <v>4</v>
          </cell>
          <cell r="O1106" t="str">
            <v>GERSON VIEIRA ALBUQUERQUE NETO</v>
          </cell>
          <cell r="P1106"/>
        </row>
        <row r="1107">
          <cell r="B1107">
            <v>2348</v>
          </cell>
          <cell r="C1107" t="str">
            <v>LEANDRO HOLANDA TORRES</v>
          </cell>
          <cell r="D1107">
            <v>6523</v>
          </cell>
          <cell r="E1107" t="str">
            <v>ROMILDO FERREIRA LIMA JUNIOR</v>
          </cell>
          <cell r="F1107" t="str">
            <v xml:space="preserve">Desenvolvedor </v>
          </cell>
          <cell r="G1107" t="str">
            <v>Analista de sistemas</v>
          </cell>
          <cell r="H1107">
            <v>12</v>
          </cell>
          <cell r="I1107" t="str">
            <v>Júnior</v>
          </cell>
          <cell r="J1107">
            <v>44627</v>
          </cell>
          <cell r="K1107" t="str">
            <v/>
          </cell>
          <cell r="L1107" t="str">
            <v/>
          </cell>
          <cell r="M1107" t="str">
            <v/>
          </cell>
          <cell r="N1107">
            <v>0</v>
          </cell>
          <cell r="O1107" t="str">
            <v>HUGO PIRES BARRETO</v>
          </cell>
          <cell r="P1107"/>
        </row>
        <row r="1108">
          <cell r="B1108">
            <v>2349</v>
          </cell>
          <cell r="C1108" t="str">
            <v>EDUARDO MAIA SANTOS</v>
          </cell>
          <cell r="D1108">
            <v>7488</v>
          </cell>
          <cell r="E1108" t="str">
            <v>LUIZ ALVES DE LIMA NETO</v>
          </cell>
          <cell r="F1108" t="str">
            <v xml:space="preserve">Desenvolvedor </v>
          </cell>
          <cell r="G1108" t="str">
            <v>Analista de sistemas</v>
          </cell>
          <cell r="H1108">
            <v>0</v>
          </cell>
          <cell r="I1108" t="str">
            <v/>
          </cell>
          <cell r="J1108">
            <v>44630</v>
          </cell>
          <cell r="K1108">
            <v>44958</v>
          </cell>
          <cell r="L1108">
            <v>44986</v>
          </cell>
          <cell r="M1108">
            <v>46387</v>
          </cell>
          <cell r="N1108" t="str">
            <v>2</v>
          </cell>
          <cell r="O1108" t="str">
            <v>BRUNA DE SOUSA FELIX</v>
          </cell>
          <cell r="P1108"/>
        </row>
        <row r="1109">
          <cell r="B1109">
            <v>2350</v>
          </cell>
          <cell r="C1109" t="str">
            <v>MATHEUS COSTA BARROS</v>
          </cell>
          <cell r="D1109">
            <v>8682</v>
          </cell>
          <cell r="E1109" t="str">
            <v>LUIZ ALVES DE LIMA NETO</v>
          </cell>
          <cell r="F1109" t="str">
            <v xml:space="preserve">Analista de Growth Hacking </v>
          </cell>
          <cell r="G1109" t="str">
            <v>Analista de marketing</v>
          </cell>
          <cell r="H1109">
            <v>15</v>
          </cell>
          <cell r="I1109" t="str">
            <v>Sênior</v>
          </cell>
          <cell r="J1109">
            <v>44630</v>
          </cell>
          <cell r="K1109">
            <v>45821</v>
          </cell>
          <cell r="L1109">
            <v>45839</v>
          </cell>
          <cell r="M1109">
            <v>46387</v>
          </cell>
          <cell r="N1109" t="str">
            <v>4</v>
          </cell>
          <cell r="O1109" t="str">
            <v>BRUNA DE SOUSA FELIX</v>
          </cell>
          <cell r="P1109"/>
        </row>
        <row r="1110">
          <cell r="B1110">
            <v>2351</v>
          </cell>
          <cell r="C1110" t="str">
            <v>LUCAS MELO MOREIRA BEZERRA</v>
          </cell>
          <cell r="D1110">
            <v>8263</v>
          </cell>
          <cell r="E1110" t="str">
            <v>ROMILDO FERREIRA LIMA JUNIOR</v>
          </cell>
          <cell r="F1110" t="str">
            <v xml:space="preserve">Desenvolvedor </v>
          </cell>
          <cell r="G1110" t="str">
            <v>Analista de sistemas</v>
          </cell>
          <cell r="H1110">
            <v>0</v>
          </cell>
          <cell r="I1110" t="str">
            <v/>
          </cell>
          <cell r="J1110">
            <v>44634</v>
          </cell>
          <cell r="K1110">
            <v>45674</v>
          </cell>
          <cell r="L1110">
            <v>45689</v>
          </cell>
          <cell r="M1110">
            <v>46387</v>
          </cell>
          <cell r="N1110" t="str">
            <v>4</v>
          </cell>
          <cell r="O1110" t="str">
            <v>VICTOR VASCONCELOS BANDEIRA</v>
          </cell>
          <cell r="P1110"/>
        </row>
        <row r="1111">
          <cell r="B1111">
            <v>2352</v>
          </cell>
          <cell r="C1111" t="str">
            <v>ISABELLE CONCEICAO DE SOUZA LOURENCO</v>
          </cell>
          <cell r="D1111">
            <v>5941</v>
          </cell>
          <cell r="E1111" t="str">
            <v>ALBERT SCHILLING GOMES</v>
          </cell>
          <cell r="F1111" t="str">
            <v xml:space="preserve">Quality Analyst </v>
          </cell>
          <cell r="G1111" t="str">
            <v>Analista de sistemas</v>
          </cell>
          <cell r="H1111">
            <v>0</v>
          </cell>
          <cell r="I1111" t="str">
            <v/>
          </cell>
          <cell r="J1111">
            <v>44634</v>
          </cell>
          <cell r="K1111">
            <v>45184</v>
          </cell>
          <cell r="L1111">
            <v>45200</v>
          </cell>
          <cell r="M1111">
            <v>46387</v>
          </cell>
          <cell r="N1111" t="str">
            <v>4</v>
          </cell>
          <cell r="O1111" t="str">
            <v>TALES COSTA BARRETO</v>
          </cell>
          <cell r="P1111"/>
        </row>
        <row r="1112">
          <cell r="B1112">
            <v>2353</v>
          </cell>
          <cell r="C1112" t="str">
            <v>VIVIAN MARIA CEZARIO MENEZES</v>
          </cell>
          <cell r="D1112">
            <v>3521</v>
          </cell>
          <cell r="E1112" t="str">
            <v>GABRIELA TELLES DE SOUZA</v>
          </cell>
          <cell r="F1112" t="str">
            <v>Analista de marketing</v>
          </cell>
          <cell r="G1112" t="str">
            <v>Analista de marketing</v>
          </cell>
          <cell r="H1112">
            <v>6</v>
          </cell>
          <cell r="I1112" t="str">
            <v>Júnior</v>
          </cell>
          <cell r="J1112">
            <v>44634</v>
          </cell>
          <cell r="K1112" t="str">
            <v/>
          </cell>
          <cell r="L1112" t="str">
            <v/>
          </cell>
          <cell r="M1112" t="str">
            <v/>
          </cell>
          <cell r="N1112">
            <v>0</v>
          </cell>
          <cell r="O1112" t="str">
            <v>ANDREA OLIVEIRA NERY</v>
          </cell>
          <cell r="P1112"/>
        </row>
        <row r="1113">
          <cell r="B1113">
            <v>2354</v>
          </cell>
          <cell r="C1113" t="str">
            <v>RAFAEL MARTINS BARBOSA COSTA</v>
          </cell>
          <cell r="D1113">
            <v>10799</v>
          </cell>
          <cell r="E1113" t="str">
            <v>ROMILDO FERREIRA LIMA JUNIOR</v>
          </cell>
          <cell r="F1113" t="str">
            <v xml:space="preserve">Desenvolvedor </v>
          </cell>
          <cell r="G1113" t="str">
            <v>Analista de sistemas</v>
          </cell>
          <cell r="H1113">
            <v>0</v>
          </cell>
          <cell r="I1113" t="str">
            <v/>
          </cell>
          <cell r="J1113">
            <v>44634</v>
          </cell>
          <cell r="K1113">
            <v>45600</v>
          </cell>
          <cell r="L1113">
            <v>45627</v>
          </cell>
          <cell r="M1113">
            <v>46387</v>
          </cell>
          <cell r="N1113" t="str">
            <v>2</v>
          </cell>
          <cell r="O1113" t="str">
            <v>BRENO BEZERRA DE CASTRO</v>
          </cell>
          <cell r="P1113"/>
        </row>
        <row r="1114">
          <cell r="B1114">
            <v>2355</v>
          </cell>
          <cell r="C1114" t="str">
            <v>ROGERS GUEDES FEITOSA TEIXEIRA</v>
          </cell>
          <cell r="D1114">
            <v>11346</v>
          </cell>
          <cell r="E1114" t="str">
            <v>ROMILDO FERREIRA LIMA JUNIOR</v>
          </cell>
          <cell r="F1114" t="str">
            <v xml:space="preserve">Desenvolvedor </v>
          </cell>
          <cell r="G1114" t="str">
            <v>Analista de sistemas</v>
          </cell>
          <cell r="H1114">
            <v>18</v>
          </cell>
          <cell r="I1114" t="str">
            <v>Sênior</v>
          </cell>
          <cell r="J1114">
            <v>44634</v>
          </cell>
          <cell r="K1114" t="str">
            <v/>
          </cell>
          <cell r="L1114" t="str">
            <v/>
          </cell>
          <cell r="M1114" t="str">
            <v/>
          </cell>
          <cell r="N1114">
            <v>0</v>
          </cell>
          <cell r="O1114" t="str">
            <v>FRANCISCO DIONE DE SOUSA AMANCIO</v>
          </cell>
          <cell r="P1114"/>
        </row>
        <row r="1115">
          <cell r="B1115">
            <v>2356</v>
          </cell>
          <cell r="C1115" t="str">
            <v>PIETRA GEORGIA BRAGA CYRINO</v>
          </cell>
          <cell r="D1115">
            <v>2534</v>
          </cell>
          <cell r="E1115" t="str">
            <v>GABRIELA TELLES DE SOUZA</v>
          </cell>
          <cell r="F1115" t="str">
            <v>Analista de marketing</v>
          </cell>
          <cell r="G1115" t="str">
            <v>Analista de marketing</v>
          </cell>
          <cell r="H1115">
            <v>0</v>
          </cell>
          <cell r="I1115" t="str">
            <v/>
          </cell>
          <cell r="J1115">
            <v>44634</v>
          </cell>
          <cell r="K1115">
            <v>45600</v>
          </cell>
          <cell r="L1115">
            <v>45627</v>
          </cell>
          <cell r="M1115">
            <v>46387</v>
          </cell>
          <cell r="N1115" t="str">
            <v>2</v>
          </cell>
          <cell r="O1115" t="str">
            <v>ANDREA OLIVEIRA NERY</v>
          </cell>
          <cell r="P1115"/>
        </row>
        <row r="1116">
          <cell r="B1116">
            <v>2357</v>
          </cell>
          <cell r="C1116" t="str">
            <v>FRANCISCO MATHEUS DE SOUZA OLIVEIRA</v>
          </cell>
          <cell r="D1116">
            <v>8682</v>
          </cell>
          <cell r="E1116" t="str">
            <v>ROMILDO FERREIRA LIMA JUNIOR</v>
          </cell>
          <cell r="F1116" t="str">
            <v xml:space="preserve">Desenvolvedor </v>
          </cell>
          <cell r="G1116" t="str">
            <v>Analista de sistemas</v>
          </cell>
          <cell r="H1116">
            <v>15</v>
          </cell>
          <cell r="I1116" t="str">
            <v>Pleno</v>
          </cell>
          <cell r="J1116">
            <v>44634</v>
          </cell>
          <cell r="K1116" t="str">
            <v/>
          </cell>
          <cell r="L1116" t="str">
            <v/>
          </cell>
          <cell r="M1116" t="str">
            <v/>
          </cell>
          <cell r="N1116">
            <v>0</v>
          </cell>
          <cell r="O1116" t="str">
            <v>MARIANA MAIA BEZERRA</v>
          </cell>
          <cell r="P1116"/>
        </row>
        <row r="1117">
          <cell r="B1117">
            <v>2358</v>
          </cell>
          <cell r="C1117" t="str">
            <v>NATHALIA ESCOSSIO CAVALCANTE</v>
          </cell>
          <cell r="D1117">
            <v>7176</v>
          </cell>
          <cell r="E1117" t="str">
            <v>GABRIELA CAMPOS COSTA BARBOSA</v>
          </cell>
          <cell r="F1117" t="str">
            <v xml:space="preserve">Quality Analyst </v>
          </cell>
          <cell r="G1117" t="str">
            <v>Analista de sistemas</v>
          </cell>
          <cell r="H1117">
            <v>13</v>
          </cell>
          <cell r="I1117" t="str">
            <v>Pleno</v>
          </cell>
          <cell r="J1117">
            <v>44634</v>
          </cell>
          <cell r="K1117" t="str">
            <v/>
          </cell>
          <cell r="L1117" t="str">
            <v/>
          </cell>
          <cell r="M1117" t="str">
            <v/>
          </cell>
          <cell r="N1117">
            <v>0</v>
          </cell>
          <cell r="O1117" t="str">
            <v>AMANDA VEZZARO</v>
          </cell>
          <cell r="P1117"/>
        </row>
        <row r="1118">
          <cell r="B1118">
            <v>2359</v>
          </cell>
          <cell r="C1118" t="str">
            <v>EDUARDO STOBAUS MATTAR</v>
          </cell>
          <cell r="D1118">
            <v>1997.25</v>
          </cell>
          <cell r="E1118" t="str">
            <v>LUIZ ALVES DE LIMA NETO</v>
          </cell>
          <cell r="F1118" t="str">
            <v xml:space="preserve">Desenvolvedor </v>
          </cell>
          <cell r="G1118" t="str">
            <v>Analista de sistemas</v>
          </cell>
          <cell r="H1118">
            <v>4</v>
          </cell>
          <cell r="I1118" t="str">
            <v>Trainee</v>
          </cell>
          <cell r="J1118">
            <v>44634</v>
          </cell>
          <cell r="K1118">
            <v>45916</v>
          </cell>
          <cell r="L1118">
            <v>45931</v>
          </cell>
          <cell r="M1118">
            <v>46387</v>
          </cell>
          <cell r="N1118" t="str">
            <v>2</v>
          </cell>
          <cell r="O1118" t="str">
            <v>ANTONIO ALEX MONTEIRO DE SOUSA</v>
          </cell>
          <cell r="P1118" t="str">
            <v>sim</v>
          </cell>
        </row>
        <row r="1119">
          <cell r="B1119">
            <v>2360</v>
          </cell>
          <cell r="C1119" t="str">
            <v>SANDRA MARIA VASCONCELOS</v>
          </cell>
          <cell r="D1119">
            <v>2012</v>
          </cell>
          <cell r="E1119" t="str">
            <v>CARLOS HENRYQUE POMPEU GOMES</v>
          </cell>
          <cell r="F1119" t="str">
            <v>Assistente educacional</v>
          </cell>
          <cell r="G1119" t="str">
            <v>Assistente administrativo</v>
          </cell>
          <cell r="H1119">
            <v>2</v>
          </cell>
          <cell r="I1119" t="str">
            <v>Assistente</v>
          </cell>
          <cell r="J1119">
            <v>44634</v>
          </cell>
          <cell r="K1119" t="str">
            <v/>
          </cell>
          <cell r="L1119" t="str">
            <v/>
          </cell>
          <cell r="M1119" t="str">
            <v/>
          </cell>
          <cell r="N1119">
            <v>0</v>
          </cell>
          <cell r="O1119" t="str">
            <v>ELIABE DE ABREU SANTOS</v>
          </cell>
          <cell r="P1119" t="str">
            <v>sim</v>
          </cell>
        </row>
        <row r="1120">
          <cell r="B1120">
            <v>2361</v>
          </cell>
          <cell r="C1120" t="str">
            <v>NATHALIA SANTIAGO VASCONCELOS</v>
          </cell>
          <cell r="D1120">
            <v>14292</v>
          </cell>
          <cell r="E1120" t="str">
            <v>ROMILDO FERREIRA LIMA JUNIOR</v>
          </cell>
          <cell r="F1120" t="str">
            <v xml:space="preserve">Gerente de Projetos </v>
          </cell>
          <cell r="G1120" t="str">
            <v>Gerente de projetos de TI</v>
          </cell>
          <cell r="H1120">
            <v>21</v>
          </cell>
          <cell r="I1120" t="str">
            <v>Sênior</v>
          </cell>
          <cell r="J1120">
            <v>44641</v>
          </cell>
          <cell r="K1120" t="str">
            <v/>
          </cell>
          <cell r="L1120" t="str">
            <v/>
          </cell>
          <cell r="M1120" t="str">
            <v/>
          </cell>
          <cell r="N1120">
            <v>0</v>
          </cell>
          <cell r="O1120" t="str">
            <v>WEBSTER RULIAN LIMA JORGE</v>
          </cell>
          <cell r="P1120"/>
        </row>
        <row r="1121">
          <cell r="B1121">
            <v>2362</v>
          </cell>
          <cell r="C1121" t="str">
            <v>ARTHUR ALVES ARIZA</v>
          </cell>
          <cell r="D1121">
            <v>7488</v>
          </cell>
          <cell r="E1121" t="str">
            <v>GABRIELA CAMPOS COSTA BARBOSA</v>
          </cell>
          <cell r="F1121" t="str">
            <v xml:space="preserve">Desenvolvedor </v>
          </cell>
          <cell r="G1121" t="str">
            <v>Analista de sistemas</v>
          </cell>
          <cell r="H1121">
            <v>0</v>
          </cell>
          <cell r="I1121" t="str">
            <v/>
          </cell>
          <cell r="J1121">
            <v>44641</v>
          </cell>
          <cell r="K1121">
            <v>44939</v>
          </cell>
          <cell r="L1121">
            <v>44958</v>
          </cell>
          <cell r="M1121">
            <v>46387</v>
          </cell>
          <cell r="N1121" t="str">
            <v>4</v>
          </cell>
          <cell r="O1121" t="str">
            <v>GUSTAVO OSVALDO BASTOS DE ANDRADE</v>
          </cell>
          <cell r="P1121"/>
        </row>
        <row r="1122">
          <cell r="B1122">
            <v>2363</v>
          </cell>
          <cell r="C1122" t="str">
            <v>ANTONIO JORGE VILAS BOAS CARVALHO</v>
          </cell>
          <cell r="D1122">
            <v>12595</v>
          </cell>
          <cell r="E1122" t="str">
            <v>ALBERT SCHILLING GOMES</v>
          </cell>
          <cell r="F1122" t="str">
            <v xml:space="preserve">Desenvolvedor </v>
          </cell>
          <cell r="G1122" t="str">
            <v>Analista de sistemas</v>
          </cell>
          <cell r="H1122">
            <v>0</v>
          </cell>
          <cell r="I1122" t="str">
            <v/>
          </cell>
          <cell r="J1122">
            <v>44648</v>
          </cell>
          <cell r="K1122">
            <v>45488</v>
          </cell>
          <cell r="L1122">
            <v>45505</v>
          </cell>
          <cell r="M1122">
            <v>46387</v>
          </cell>
          <cell r="N1122" t="str">
            <v>2</v>
          </cell>
          <cell r="O1122" t="str">
            <v>VICTOR VASCONCELOS BANDEIRA</v>
          </cell>
          <cell r="P1122"/>
        </row>
        <row r="1123">
          <cell r="B1123">
            <v>2364</v>
          </cell>
          <cell r="C1123" t="str">
            <v>JOSE ANTONIO BARBOSA SARRA</v>
          </cell>
          <cell r="D1123">
            <v>7894</v>
          </cell>
          <cell r="E1123" t="str">
            <v>ROMILDO FERREIRA LIMA JUNIOR</v>
          </cell>
          <cell r="F1123" t="str">
            <v xml:space="preserve">Quality Analyst </v>
          </cell>
          <cell r="G1123" t="str">
            <v>Analista de sistemas</v>
          </cell>
          <cell r="H1123">
            <v>14</v>
          </cell>
          <cell r="I1123" t="str">
            <v>Pleno</v>
          </cell>
          <cell r="J1123">
            <v>44648</v>
          </cell>
          <cell r="K1123" t="str">
            <v/>
          </cell>
          <cell r="L1123" t="str">
            <v/>
          </cell>
          <cell r="M1123" t="str">
            <v/>
          </cell>
          <cell r="N1123">
            <v>0</v>
          </cell>
          <cell r="O1123" t="str">
            <v>MARIANA RODRIGUES DA SILVA</v>
          </cell>
          <cell r="P1123"/>
        </row>
        <row r="1124">
          <cell r="B1124">
            <v>2365</v>
          </cell>
          <cell r="C1124" t="str">
            <v>LEVI LIMA LOBO</v>
          </cell>
          <cell r="D1124">
            <v>7176</v>
          </cell>
          <cell r="E1124" t="str">
            <v>ROMILDO FERREIRA LIMA JUNIOR</v>
          </cell>
          <cell r="F1124" t="str">
            <v xml:space="preserve">Quality Analyst </v>
          </cell>
          <cell r="G1124" t="str">
            <v>Analista de sistemas</v>
          </cell>
          <cell r="H1124">
            <v>13</v>
          </cell>
          <cell r="I1124" t="str">
            <v>Pleno</v>
          </cell>
          <cell r="J1124">
            <v>44655</v>
          </cell>
          <cell r="K1124" t="str">
            <v/>
          </cell>
          <cell r="L1124" t="str">
            <v/>
          </cell>
          <cell r="M1124" t="str">
            <v/>
          </cell>
          <cell r="N1124">
            <v>0</v>
          </cell>
          <cell r="O1124" t="str">
            <v>SARA MARIA MUSSNICH POLIDORO</v>
          </cell>
          <cell r="P1124"/>
        </row>
        <row r="1125">
          <cell r="B1125">
            <v>2366</v>
          </cell>
          <cell r="C1125" t="str">
            <v>LUCELENA DOS SANTOS DE SOUSA</v>
          </cell>
          <cell r="D1125">
            <v>3842</v>
          </cell>
          <cell r="E1125" t="str">
            <v>ANA SOFIA CYSNEIROS MARCAL</v>
          </cell>
          <cell r="F1125" t="str">
            <v xml:space="preserve">Cientista de Dados </v>
          </cell>
          <cell r="G1125" t="str">
            <v>Analista de sistemas</v>
          </cell>
          <cell r="H1125">
            <v>0</v>
          </cell>
          <cell r="I1125" t="str">
            <v/>
          </cell>
          <cell r="J1125">
            <v>44655</v>
          </cell>
          <cell r="K1125">
            <v>44970</v>
          </cell>
          <cell r="L1125">
            <v>44986</v>
          </cell>
          <cell r="M1125">
            <v>46387</v>
          </cell>
          <cell r="N1125" t="str">
            <v>2</v>
          </cell>
          <cell r="O1125" t="str">
            <v>GERSON VIEIRA ALBUQUERQUE NETO</v>
          </cell>
          <cell r="P1125"/>
        </row>
        <row r="1126">
          <cell r="B1126">
            <v>2367</v>
          </cell>
          <cell r="C1126" t="str">
            <v>LAIS BATISTA PEREIRA</v>
          </cell>
          <cell r="D1126">
            <v>7176</v>
          </cell>
          <cell r="E1126" t="str">
            <v>ROMILDO FERREIRA LIMA JUNIOR</v>
          </cell>
          <cell r="F1126" t="str">
            <v xml:space="preserve">Desenvolvedor </v>
          </cell>
          <cell r="G1126" t="str">
            <v>Analista de sistemas</v>
          </cell>
          <cell r="H1126">
            <v>13</v>
          </cell>
          <cell r="I1126" t="str">
            <v>Pleno</v>
          </cell>
          <cell r="J1126">
            <v>44655</v>
          </cell>
          <cell r="K1126">
            <v>45691</v>
          </cell>
          <cell r="L1126">
            <v>45717</v>
          </cell>
          <cell r="M1126">
            <v>46387</v>
          </cell>
          <cell r="N1126" t="str">
            <v>2</v>
          </cell>
          <cell r="O1126" t="str">
            <v>VICTOR VASCONCELOS BANDEIRA</v>
          </cell>
          <cell r="P1126"/>
        </row>
        <row r="1127">
          <cell r="B1127">
            <v>2368</v>
          </cell>
          <cell r="C1127" t="str">
            <v>MARIA IDALINA VINUTO DE SALES</v>
          </cell>
          <cell r="D1127">
            <v>4226</v>
          </cell>
          <cell r="E1127" t="str">
            <v>VICTORIA DAMASCENO MATOS</v>
          </cell>
          <cell r="F1127" t="str">
            <v>Analista de pessoas e cultura</v>
          </cell>
          <cell r="G1127" t="str">
            <v>Analista de pessoas e cultura</v>
          </cell>
          <cell r="H1127">
            <v>0</v>
          </cell>
          <cell r="I1127" t="str">
            <v/>
          </cell>
          <cell r="J1127">
            <v>44655</v>
          </cell>
          <cell r="K1127">
            <v>44967</v>
          </cell>
          <cell r="L1127">
            <v>44986</v>
          </cell>
          <cell r="M1127">
            <v>46387</v>
          </cell>
          <cell r="N1127" t="str">
            <v>4</v>
          </cell>
          <cell r="O1127" t="str">
            <v>SARA MARTINS DE OLIVEIRA</v>
          </cell>
          <cell r="P1127"/>
        </row>
        <row r="1128">
          <cell r="B1128">
            <v>2369</v>
          </cell>
          <cell r="C1128" t="str">
            <v>FRANCISCO HILNANDES SOUSA GOMES JUNIOR</v>
          </cell>
          <cell r="D1128">
            <v>7176</v>
          </cell>
          <cell r="E1128" t="str">
            <v>VICTORIA DAMASCENO MATOS</v>
          </cell>
          <cell r="F1128" t="str">
            <v>Analista de pessoas e cultura</v>
          </cell>
          <cell r="G1128" t="str">
            <v>Analista de pessoas e cultura</v>
          </cell>
          <cell r="H1128">
            <v>13</v>
          </cell>
          <cell r="I1128" t="str">
            <v>Sênior</v>
          </cell>
          <cell r="J1128">
            <v>44655</v>
          </cell>
          <cell r="K1128" t="str">
            <v/>
          </cell>
          <cell r="L1128" t="str">
            <v/>
          </cell>
          <cell r="M1128" t="str">
            <v/>
          </cell>
          <cell r="N1128">
            <v>0</v>
          </cell>
          <cell r="O1128" t="str">
            <v>SARA MARTINS DE OLIVEIRA</v>
          </cell>
          <cell r="P1128"/>
        </row>
        <row r="1129">
          <cell r="B1129">
            <v>2370</v>
          </cell>
          <cell r="C1129" t="str">
            <v>WESLEY FERREIRA DA SILVA</v>
          </cell>
          <cell r="D1129">
            <v>11346</v>
          </cell>
          <cell r="E1129" t="str">
            <v>ANA SOFIA CYSNEIROS MARCAL</v>
          </cell>
          <cell r="F1129" t="str">
            <v xml:space="preserve">Líder Técnico </v>
          </cell>
          <cell r="G1129" t="str">
            <v>Analista de sistemas</v>
          </cell>
          <cell r="H1129">
            <v>18</v>
          </cell>
          <cell r="I1129" t="str">
            <v>Sênior</v>
          </cell>
          <cell r="J1129">
            <v>44655</v>
          </cell>
          <cell r="K1129" t="str">
            <v/>
          </cell>
          <cell r="L1129" t="str">
            <v/>
          </cell>
          <cell r="M1129" t="str">
            <v/>
          </cell>
          <cell r="N1129">
            <v>0</v>
          </cell>
          <cell r="O1129" t="str">
            <v>ALANNA DA CUNHA MALTEZ E SOUZA</v>
          </cell>
          <cell r="P1129"/>
        </row>
        <row r="1130">
          <cell r="B1130">
            <v>2371</v>
          </cell>
          <cell r="C1130" t="str">
            <v>NATALIA PASETTI</v>
          </cell>
          <cell r="D1130">
            <v>7176</v>
          </cell>
          <cell r="E1130" t="str">
            <v>VICTORIA DAMASCENO MATOS</v>
          </cell>
          <cell r="F1130" t="str">
            <v>Analista de pessoas e cultura</v>
          </cell>
          <cell r="G1130" t="str">
            <v>Analista de pessoas e cultura</v>
          </cell>
          <cell r="H1130">
            <v>13</v>
          </cell>
          <cell r="I1130" t="str">
            <v>Sênior</v>
          </cell>
          <cell r="J1130">
            <v>44655</v>
          </cell>
          <cell r="K1130" t="str">
            <v/>
          </cell>
          <cell r="L1130" t="str">
            <v/>
          </cell>
          <cell r="M1130" t="str">
            <v/>
          </cell>
          <cell r="N1130">
            <v>0</v>
          </cell>
          <cell r="O1130" t="str">
            <v>SARA MARTINS DE OLIVEIRA</v>
          </cell>
          <cell r="P1130"/>
        </row>
        <row r="1131">
          <cell r="B1131">
            <v>2372</v>
          </cell>
          <cell r="C1131" t="str">
            <v>JHONNYE GABRIEL DE OLIVEIRA FARIAS</v>
          </cell>
          <cell r="D1131">
            <v>6830</v>
          </cell>
          <cell r="E1131" t="str">
            <v>ROMILDO FERREIRA LIMA JUNIOR</v>
          </cell>
          <cell r="F1131" t="str">
            <v xml:space="preserve">Desenvolvedor </v>
          </cell>
          <cell r="G1131" t="str">
            <v>Analista de sistemas</v>
          </cell>
          <cell r="H1131">
            <v>0</v>
          </cell>
          <cell r="I1131" t="str">
            <v/>
          </cell>
          <cell r="J1131">
            <v>44655</v>
          </cell>
          <cell r="K1131">
            <v>45572</v>
          </cell>
          <cell r="L1131">
            <v>45597</v>
          </cell>
          <cell r="M1131">
            <v>46387</v>
          </cell>
          <cell r="N1131" t="str">
            <v>4</v>
          </cell>
          <cell r="O1131" t="str">
            <v>BRUNO SABOIA ARAGAO</v>
          </cell>
          <cell r="P1131"/>
        </row>
        <row r="1132">
          <cell r="B1132">
            <v>2373</v>
          </cell>
          <cell r="C1132" t="str">
            <v>CINTIA CASSIA REIS BRAULINO</v>
          </cell>
          <cell r="D1132">
            <v>3341.25</v>
          </cell>
          <cell r="E1132" t="str">
            <v>ANA SOFIA CYSNEIROS MARCAL</v>
          </cell>
          <cell r="F1132" t="str">
            <v xml:space="preserve">Desenvolvedor </v>
          </cell>
          <cell r="G1132" t="str">
            <v>Analista de sistemas</v>
          </cell>
          <cell r="H1132">
            <v>8</v>
          </cell>
          <cell r="I1132" t="str">
            <v>Júnior</v>
          </cell>
          <cell r="J1132">
            <v>44655</v>
          </cell>
          <cell r="K1132">
            <v>45971</v>
          </cell>
          <cell r="L1132">
            <v>45992</v>
          </cell>
          <cell r="M1132">
            <v>46387</v>
          </cell>
          <cell r="N1132" t="str">
            <v>4</v>
          </cell>
          <cell r="O1132" t="str">
            <v>JOAO RICARDO DOS SANTOS GONCALVES</v>
          </cell>
          <cell r="P1132" t="str">
            <v>sim</v>
          </cell>
        </row>
        <row r="1133">
          <cell r="B1133">
            <v>2374</v>
          </cell>
          <cell r="C1133" t="str">
            <v>LEONARDO LOURENCO LACERDA</v>
          </cell>
          <cell r="D1133">
            <v>16053</v>
          </cell>
          <cell r="E1133" t="str">
            <v>ROMILDO FERREIRA LIMA JUNIOR</v>
          </cell>
          <cell r="F1133" t="str">
            <v xml:space="preserve">Engenheiro de Dados </v>
          </cell>
          <cell r="G1133" t="str">
            <v>Analista de sistemas</v>
          </cell>
          <cell r="H1133">
            <v>23</v>
          </cell>
          <cell r="I1133" t="str">
            <v>Especialista</v>
          </cell>
          <cell r="J1133">
            <v>44662</v>
          </cell>
          <cell r="K1133" t="str">
            <v/>
          </cell>
          <cell r="L1133" t="str">
            <v/>
          </cell>
          <cell r="M1133" t="str">
            <v/>
          </cell>
          <cell r="N1133">
            <v>0</v>
          </cell>
          <cell r="O1133" t="str">
            <v>TALES COSTA BARRETO</v>
          </cell>
          <cell r="P1133"/>
        </row>
        <row r="1134">
          <cell r="B1134">
            <v>2375</v>
          </cell>
          <cell r="C1134" t="str">
            <v>SIDARTHA AZEVEDO LOBO DE CARVALHO</v>
          </cell>
          <cell r="D1134">
            <v>11160</v>
          </cell>
          <cell r="E1134" t="str">
            <v>ALBERT SCHILLING GOMES</v>
          </cell>
          <cell r="F1134" t="str">
            <v xml:space="preserve">Desenvolvedor </v>
          </cell>
          <cell r="G1134" t="str">
            <v>Analista de sistemas</v>
          </cell>
          <cell r="H1134">
            <v>0</v>
          </cell>
          <cell r="I1134" t="str">
            <v/>
          </cell>
          <cell r="J1134">
            <v>44662</v>
          </cell>
          <cell r="K1134">
            <v>45330</v>
          </cell>
          <cell r="L1134">
            <v>45352</v>
          </cell>
          <cell r="M1134">
            <v>46387</v>
          </cell>
          <cell r="N1134" t="str">
            <v>4</v>
          </cell>
          <cell r="O1134" t="str">
            <v>HUGO PIRES BARRETO</v>
          </cell>
          <cell r="P1134"/>
        </row>
        <row r="1135">
          <cell r="B1135">
            <v>2376</v>
          </cell>
          <cell r="C1135" t="str">
            <v>DAVI BARROS ARAGAO</v>
          </cell>
          <cell r="D1135">
            <v>9549</v>
          </cell>
          <cell r="E1135" t="str">
            <v>ROMILDO FERREIRA LIMA JUNIOR</v>
          </cell>
          <cell r="F1135" t="str">
            <v xml:space="preserve">Desenvolvedor </v>
          </cell>
          <cell r="G1135" t="str">
            <v>Analista de sistemas</v>
          </cell>
          <cell r="H1135">
            <v>16</v>
          </cell>
          <cell r="I1135" t="str">
            <v>Pleno</v>
          </cell>
          <cell r="J1135">
            <v>44662</v>
          </cell>
          <cell r="K1135" t="str">
            <v/>
          </cell>
          <cell r="L1135" t="str">
            <v/>
          </cell>
          <cell r="M1135" t="str">
            <v/>
          </cell>
          <cell r="N1135">
            <v>0</v>
          </cell>
          <cell r="O1135" t="str">
            <v>BRUNO SABOIA ARAGAO</v>
          </cell>
          <cell r="P1135"/>
        </row>
        <row r="1136">
          <cell r="B1136">
            <v>2377</v>
          </cell>
          <cell r="C1136" t="str">
            <v>KARINE MENDES SANTOS</v>
          </cell>
          <cell r="D1136">
            <v>7176</v>
          </cell>
          <cell r="E1136" t="str">
            <v>ROMILDO FERREIRA LIMA JUNIOR</v>
          </cell>
          <cell r="F1136" t="str">
            <v xml:space="preserve">Desenvolvedor </v>
          </cell>
          <cell r="G1136" t="str">
            <v>Analista de sistemas</v>
          </cell>
          <cell r="H1136">
            <v>13</v>
          </cell>
          <cell r="I1136" t="str">
            <v>Pleno</v>
          </cell>
          <cell r="J1136">
            <v>44662</v>
          </cell>
          <cell r="K1136" t="str">
            <v/>
          </cell>
          <cell r="L1136" t="str">
            <v/>
          </cell>
          <cell r="M1136" t="str">
            <v/>
          </cell>
          <cell r="N1136">
            <v>0</v>
          </cell>
          <cell r="O1136" t="str">
            <v>UYARA REGIA PEREIRA GOMES</v>
          </cell>
          <cell r="P1136"/>
        </row>
        <row r="1137">
          <cell r="B1137">
            <v>2378</v>
          </cell>
          <cell r="C1137" t="str">
            <v>KAIO HENRIQUE SILVA DA CUNHA</v>
          </cell>
          <cell r="D1137">
            <v>4664</v>
          </cell>
          <cell r="E1137" t="str">
            <v>ALBERT SCHILLING GOMES</v>
          </cell>
          <cell r="F1137" t="str">
            <v xml:space="preserve">DevOps </v>
          </cell>
          <cell r="G1137" t="str">
            <v>Analista de sistemas</v>
          </cell>
          <cell r="H1137">
            <v>0</v>
          </cell>
          <cell r="I1137" t="str">
            <v/>
          </cell>
          <cell r="J1137">
            <v>44662</v>
          </cell>
          <cell r="K1137">
            <v>45380</v>
          </cell>
          <cell r="L1137">
            <v>45383</v>
          </cell>
          <cell r="M1137">
            <v>46387</v>
          </cell>
          <cell r="N1137" t="str">
            <v>4</v>
          </cell>
          <cell r="O1137" t="str">
            <v>VIRGINIA KELLY DE MOURA CARVALHO MESQUITA</v>
          </cell>
          <cell r="P1137"/>
        </row>
        <row r="1138">
          <cell r="B1138">
            <v>2379</v>
          </cell>
          <cell r="C1138" t="str">
            <v>JHONATAN PIFFER SIQUEIRA</v>
          </cell>
          <cell r="D1138">
            <v>11414</v>
          </cell>
          <cell r="E1138" t="str">
            <v>ALBERT SCHILLING GOMES</v>
          </cell>
          <cell r="F1138" t="str">
            <v xml:space="preserve">Desenvolvedor </v>
          </cell>
          <cell r="G1138" t="str">
            <v>Analista de sistemas</v>
          </cell>
          <cell r="H1138">
            <v>0</v>
          </cell>
          <cell r="I1138" t="str">
            <v/>
          </cell>
          <cell r="J1138">
            <v>44662</v>
          </cell>
          <cell r="K1138">
            <v>44782</v>
          </cell>
          <cell r="L1138">
            <v>44805</v>
          </cell>
          <cell r="M1138">
            <v>46387</v>
          </cell>
          <cell r="N1138" t="str">
            <v>2</v>
          </cell>
          <cell r="O1138" t="str">
            <v>WEBSTER RULIAN LIMA JORGE</v>
          </cell>
          <cell r="P1138"/>
        </row>
        <row r="1139">
          <cell r="B1139">
            <v>2380</v>
          </cell>
          <cell r="C1139" t="str">
            <v>RENAN PEREIRA DE FIGUEIREDO</v>
          </cell>
          <cell r="D1139">
            <v>10504</v>
          </cell>
          <cell r="E1139" t="str">
            <v>ROMILDO FERREIRA LIMA JUNIOR</v>
          </cell>
          <cell r="F1139" t="str">
            <v xml:space="preserve">Desenvolvedor </v>
          </cell>
          <cell r="G1139" t="str">
            <v>Analista de sistemas</v>
          </cell>
          <cell r="H1139">
            <v>17</v>
          </cell>
          <cell r="I1139" t="str">
            <v>Pleno</v>
          </cell>
          <cell r="J1139">
            <v>44664</v>
          </cell>
          <cell r="K1139" t="str">
            <v/>
          </cell>
          <cell r="L1139" t="str">
            <v/>
          </cell>
          <cell r="M1139" t="str">
            <v/>
          </cell>
          <cell r="N1139">
            <v>0</v>
          </cell>
          <cell r="O1139" t="str">
            <v>BRUNO SABOIA ARAGAO</v>
          </cell>
          <cell r="P1139"/>
        </row>
        <row r="1140">
          <cell r="B1140">
            <v>2381</v>
          </cell>
          <cell r="C1140" t="str">
            <v>VALMIR DOS SANTOS SILVA</v>
          </cell>
          <cell r="D1140">
            <v>9089</v>
          </cell>
          <cell r="E1140" t="str">
            <v>ROMILDO FERREIRA LIMA JUNIOR</v>
          </cell>
          <cell r="F1140" t="str">
            <v xml:space="preserve">Quality Analyst </v>
          </cell>
          <cell r="G1140" t="str">
            <v>Analista de sistemas</v>
          </cell>
          <cell r="H1140">
            <v>0</v>
          </cell>
          <cell r="I1140" t="str">
            <v/>
          </cell>
          <cell r="J1140">
            <v>44669</v>
          </cell>
          <cell r="K1140">
            <v>45537</v>
          </cell>
          <cell r="L1140">
            <v>45566</v>
          </cell>
          <cell r="M1140">
            <v>46387</v>
          </cell>
          <cell r="N1140" t="str">
            <v>2</v>
          </cell>
          <cell r="O1140" t="str">
            <v>SARA MARIA MUSSNICH POLIDORO</v>
          </cell>
          <cell r="P1140"/>
        </row>
        <row r="1141">
          <cell r="B1141">
            <v>2382</v>
          </cell>
          <cell r="C1141" t="str">
            <v>VINICIUS DE CASTRO COUTINHO</v>
          </cell>
          <cell r="D1141">
            <v>5130</v>
          </cell>
          <cell r="E1141" t="str">
            <v>ANA SOFIA CYSNEIROS MARCAL</v>
          </cell>
          <cell r="F1141" t="str">
            <v xml:space="preserve">Product Owner </v>
          </cell>
          <cell r="G1141" t="str">
            <v>Analista de sistemas</v>
          </cell>
          <cell r="H1141">
            <v>0</v>
          </cell>
          <cell r="I1141" t="str">
            <v/>
          </cell>
          <cell r="J1141">
            <v>44669</v>
          </cell>
          <cell r="K1141">
            <v>45369</v>
          </cell>
          <cell r="L1141">
            <v>45383</v>
          </cell>
          <cell r="M1141">
            <v>46387</v>
          </cell>
          <cell r="N1141" t="str">
            <v>4</v>
          </cell>
          <cell r="O1141" t="str">
            <v>JOAO RICARDO DOS SANTOS GONCALVES</v>
          </cell>
          <cell r="P1141"/>
        </row>
        <row r="1142">
          <cell r="B1142">
            <v>2383</v>
          </cell>
          <cell r="C1142" t="str">
            <v>FRANCISCO FABIO RODRIGUES MELO</v>
          </cell>
          <cell r="D1142">
            <v>12253</v>
          </cell>
          <cell r="E1142" t="str">
            <v>DANILO FREITAS DA COSTA</v>
          </cell>
          <cell r="F1142" t="str">
            <v xml:space="preserve">Desenvolvedor </v>
          </cell>
          <cell r="G1142" t="str">
            <v>Analista de sistemas</v>
          </cell>
          <cell r="H1142">
            <v>19</v>
          </cell>
          <cell r="I1142" t="str">
            <v>Sênior</v>
          </cell>
          <cell r="J1142">
            <v>44669</v>
          </cell>
          <cell r="K1142" t="str">
            <v/>
          </cell>
          <cell r="L1142" t="str">
            <v/>
          </cell>
          <cell r="M1142" t="str">
            <v/>
          </cell>
          <cell r="N1142">
            <v>0</v>
          </cell>
          <cell r="O1142" t="str">
            <v>LUZIA LUCELIA SARAIVA RIBEIRO</v>
          </cell>
          <cell r="P1142"/>
        </row>
        <row r="1143">
          <cell r="B1143">
            <v>2384</v>
          </cell>
          <cell r="C1143" t="str">
            <v>CLAUDIO ROBERTO FLORENCIO LIMA</v>
          </cell>
          <cell r="D1143">
            <v>13233</v>
          </cell>
          <cell r="E1143" t="str">
            <v>DANILO FREITAS DA COSTA</v>
          </cell>
          <cell r="F1143" t="str">
            <v xml:space="preserve">Desenvolvedor </v>
          </cell>
          <cell r="G1143" t="str">
            <v>Analista de sistemas</v>
          </cell>
          <cell r="H1143">
            <v>20</v>
          </cell>
          <cell r="I1143" t="str">
            <v>Sênior</v>
          </cell>
          <cell r="J1143">
            <v>44669</v>
          </cell>
          <cell r="K1143" t="str">
            <v/>
          </cell>
          <cell r="L1143" t="str">
            <v/>
          </cell>
          <cell r="M1143" t="str">
            <v/>
          </cell>
          <cell r="N1143">
            <v>0</v>
          </cell>
          <cell r="O1143" t="str">
            <v>PAULO ARTHUR GOMES VIEIRA</v>
          </cell>
          <cell r="P1143" t="str">
            <v>sim</v>
          </cell>
        </row>
        <row r="1144">
          <cell r="B1144">
            <v>2385</v>
          </cell>
          <cell r="C1144" t="str">
            <v>LUCAS ROMERO DA FROTA MORAES DE ANDRADE</v>
          </cell>
          <cell r="D1144">
            <v>7176</v>
          </cell>
          <cell r="E1144" t="str">
            <v>ROMILDO FERREIRA LIMA JUNIOR</v>
          </cell>
          <cell r="F1144" t="str">
            <v xml:space="preserve">Desenvolvedor </v>
          </cell>
          <cell r="G1144" t="str">
            <v>Analista de sistemas</v>
          </cell>
          <cell r="H1144">
            <v>13</v>
          </cell>
          <cell r="I1144" t="str">
            <v>Pleno</v>
          </cell>
          <cell r="J1144">
            <v>44669</v>
          </cell>
          <cell r="K1144" t="str">
            <v/>
          </cell>
          <cell r="L1144" t="str">
            <v/>
          </cell>
          <cell r="M1144" t="str">
            <v/>
          </cell>
          <cell r="N1144">
            <v>0</v>
          </cell>
          <cell r="O1144" t="str">
            <v>FRANCISCO DIONE DE SOUSA AMANCIO</v>
          </cell>
          <cell r="P1144"/>
        </row>
        <row r="1145">
          <cell r="B1145">
            <v>2386</v>
          </cell>
          <cell r="C1145" t="str">
            <v>ISRAEL FRANCO MAIA</v>
          </cell>
          <cell r="D1145">
            <v>4057</v>
          </cell>
          <cell r="E1145" t="str">
            <v>ANA SOFIA CYSNEIROS MARCAL</v>
          </cell>
          <cell r="F1145" t="str">
            <v xml:space="preserve">Product Owner </v>
          </cell>
          <cell r="G1145" t="str">
            <v>Analista de sistemas</v>
          </cell>
          <cell r="H1145">
            <v>0</v>
          </cell>
          <cell r="I1145" t="str">
            <v/>
          </cell>
          <cell r="J1145">
            <v>44669</v>
          </cell>
          <cell r="K1145">
            <v>45145</v>
          </cell>
          <cell r="L1145">
            <v>45170</v>
          </cell>
          <cell r="M1145">
            <v>46387</v>
          </cell>
          <cell r="N1145" t="str">
            <v>2</v>
          </cell>
          <cell r="O1145" t="str">
            <v>BYANCA PINHEIRO AUGUSTO</v>
          </cell>
          <cell r="P1145"/>
        </row>
        <row r="1146">
          <cell r="B1146">
            <v>2387</v>
          </cell>
          <cell r="C1146" t="str">
            <v>RUTE NOGUEIRA SILVEIRA DE CASTRO</v>
          </cell>
          <cell r="D1146">
            <v>13846</v>
          </cell>
          <cell r="E1146" t="str">
            <v>ANA SOFIA CYSNEIROS MARCAL</v>
          </cell>
          <cell r="F1146" t="str">
            <v xml:space="preserve">Gerente de Projetos </v>
          </cell>
          <cell r="G1146" t="str">
            <v>Gerente de projetos de TI</v>
          </cell>
          <cell r="H1146">
            <v>0</v>
          </cell>
          <cell r="I1146" t="str">
            <v/>
          </cell>
          <cell r="J1146">
            <v>44669</v>
          </cell>
          <cell r="K1146">
            <v>44789</v>
          </cell>
          <cell r="L1146">
            <v>44805</v>
          </cell>
          <cell r="M1146">
            <v>46387</v>
          </cell>
          <cell r="N1146" t="str">
            <v>4</v>
          </cell>
          <cell r="O1146" t="str">
            <v>DANILO FREITAS DA COSTA</v>
          </cell>
          <cell r="P1146"/>
        </row>
        <row r="1147">
          <cell r="B1147">
            <v>2388</v>
          </cell>
          <cell r="C1147" t="str">
            <v>DYEGO ALBERTO DA CRUZ BARBOSA</v>
          </cell>
          <cell r="D1147">
            <v>11346</v>
          </cell>
          <cell r="E1147" t="str">
            <v>ROMILDO FERREIRA LIMA JUNIOR</v>
          </cell>
          <cell r="F1147" t="str">
            <v xml:space="preserve">Desenvolvedor </v>
          </cell>
          <cell r="G1147" t="str">
            <v>Analista de sistemas</v>
          </cell>
          <cell r="H1147">
            <v>18</v>
          </cell>
          <cell r="I1147" t="str">
            <v>Sênior</v>
          </cell>
          <cell r="J1147">
            <v>44676</v>
          </cell>
          <cell r="K1147">
            <v>45835</v>
          </cell>
          <cell r="L1147">
            <v>45839</v>
          </cell>
          <cell r="M1147">
            <v>46387</v>
          </cell>
          <cell r="N1147" t="str">
            <v>4</v>
          </cell>
          <cell r="O1147" t="str">
            <v>BRUNO SABOIA ARAGAO</v>
          </cell>
          <cell r="P1147"/>
        </row>
        <row r="1148">
          <cell r="B1148">
            <v>2389</v>
          </cell>
          <cell r="C1148" t="str">
            <v>DAVI TRIGUEIRO SAMPAIO</v>
          </cell>
          <cell r="D1148">
            <v>7176</v>
          </cell>
          <cell r="E1148" t="str">
            <v>GABRIELA TELLES DE SOUZA</v>
          </cell>
          <cell r="F1148" t="str">
            <v xml:space="preserve">Product Owner </v>
          </cell>
          <cell r="G1148" t="str">
            <v>Analista de sistemas</v>
          </cell>
          <cell r="H1148">
            <v>13</v>
          </cell>
          <cell r="I1148" t="str">
            <v>Pleno</v>
          </cell>
          <cell r="J1148">
            <v>44676</v>
          </cell>
          <cell r="K1148" t="str">
            <v/>
          </cell>
          <cell r="L1148" t="str">
            <v/>
          </cell>
          <cell r="M1148" t="str">
            <v/>
          </cell>
          <cell r="N1148">
            <v>0</v>
          </cell>
          <cell r="O1148" t="str">
            <v>ANTONIO VINICIUS GOMES DE LIMA</v>
          </cell>
          <cell r="P1148"/>
        </row>
        <row r="1149">
          <cell r="B1149">
            <v>2390</v>
          </cell>
          <cell r="C1149" t="str">
            <v>THIAGO ALMEIDA DE SOUZA</v>
          </cell>
          <cell r="D1149">
            <v>9060</v>
          </cell>
          <cell r="E1149" t="str">
            <v>ALBERT SCHILLING GOMES</v>
          </cell>
          <cell r="F1149" t="str">
            <v xml:space="preserve">Quality Analyst </v>
          </cell>
          <cell r="G1149" t="str">
            <v>Analista de sistemas</v>
          </cell>
          <cell r="H1149">
            <v>0</v>
          </cell>
          <cell r="I1149" t="str">
            <v/>
          </cell>
          <cell r="J1149">
            <v>44676</v>
          </cell>
          <cell r="K1149">
            <v>44896</v>
          </cell>
          <cell r="L1149">
            <v>44927</v>
          </cell>
          <cell r="M1149">
            <v>46387</v>
          </cell>
          <cell r="N1149" t="str">
            <v>2</v>
          </cell>
          <cell r="O1149" t="str">
            <v>VANESKA KAREN DE SOUSA SILVA</v>
          </cell>
          <cell r="P1149"/>
        </row>
        <row r="1150">
          <cell r="B1150">
            <v>2391</v>
          </cell>
          <cell r="C1150" t="str">
            <v>PEDRO WILSON BARBOSA FILHO</v>
          </cell>
          <cell r="D1150">
            <v>8682</v>
          </cell>
          <cell r="E1150" t="str">
            <v>ROMILDO FERREIRA LIMA JUNIOR</v>
          </cell>
          <cell r="F1150" t="str">
            <v xml:space="preserve">Desenvolvedor </v>
          </cell>
          <cell r="G1150" t="str">
            <v>Analista de sistemas</v>
          </cell>
          <cell r="H1150">
            <v>15</v>
          </cell>
          <cell r="I1150" t="str">
            <v>Pleno</v>
          </cell>
          <cell r="J1150">
            <v>44676</v>
          </cell>
          <cell r="K1150" t="str">
            <v/>
          </cell>
          <cell r="L1150" t="str">
            <v/>
          </cell>
          <cell r="M1150" t="str">
            <v/>
          </cell>
          <cell r="N1150">
            <v>0</v>
          </cell>
          <cell r="O1150" t="str">
            <v>MARIANA RODRIGUES DA SILVA</v>
          </cell>
          <cell r="P1150"/>
        </row>
        <row r="1151">
          <cell r="B1151">
            <v>2392</v>
          </cell>
          <cell r="C1151" t="str">
            <v>ADRIANO CABRAL DE SOUZA</v>
          </cell>
          <cell r="D1151">
            <v>9998</v>
          </cell>
          <cell r="E1151" t="str">
            <v>GABRIELA CAMPOS COSTA BARBOSA</v>
          </cell>
          <cell r="F1151" t="str">
            <v xml:space="preserve">Engenheiro de Dados </v>
          </cell>
          <cell r="G1151" t="str">
            <v>Analista de sistemas</v>
          </cell>
          <cell r="H1151">
            <v>0</v>
          </cell>
          <cell r="I1151" t="str">
            <v/>
          </cell>
          <cell r="J1151">
            <v>44683</v>
          </cell>
          <cell r="K1151">
            <v>45576</v>
          </cell>
          <cell r="L1151">
            <v>45597</v>
          </cell>
          <cell r="M1151">
            <v>46387</v>
          </cell>
          <cell r="N1151" t="str">
            <v>4</v>
          </cell>
          <cell r="O1151" t="str">
            <v>LUCAS GURGEL DO AMARAL CARLEIAL</v>
          </cell>
          <cell r="P1151"/>
        </row>
        <row r="1152">
          <cell r="B1152">
            <v>2393</v>
          </cell>
          <cell r="C1152" t="str">
            <v>DIEGO DE SOUSA MENDES</v>
          </cell>
          <cell r="D1152">
            <v>10799</v>
          </cell>
          <cell r="E1152" t="str">
            <v>ROMILDO FERREIRA LIMA JUNIOR</v>
          </cell>
          <cell r="F1152" t="str">
            <v xml:space="preserve">Desenvolvedor </v>
          </cell>
          <cell r="G1152" t="str">
            <v>Analista de sistemas</v>
          </cell>
          <cell r="H1152">
            <v>0</v>
          </cell>
          <cell r="I1152" t="str">
            <v/>
          </cell>
          <cell r="J1152">
            <v>44683</v>
          </cell>
          <cell r="K1152">
            <v>45609</v>
          </cell>
          <cell r="L1152">
            <v>45627</v>
          </cell>
          <cell r="M1152">
            <v>46387</v>
          </cell>
          <cell r="N1152" t="str">
            <v>4</v>
          </cell>
          <cell r="O1152" t="str">
            <v>BRUNA MARA CHAGAS MACEDO</v>
          </cell>
          <cell r="P1152"/>
        </row>
        <row r="1153">
          <cell r="B1153">
            <v>2394</v>
          </cell>
          <cell r="C1153" t="str">
            <v>LUCAS SALES VIEIRA</v>
          </cell>
          <cell r="D1153">
            <v>10504</v>
          </cell>
          <cell r="E1153" t="str">
            <v>ROMILDO FERREIRA LIMA JUNIOR</v>
          </cell>
          <cell r="F1153" t="str">
            <v xml:space="preserve">Desenvolvedor </v>
          </cell>
          <cell r="G1153" t="str">
            <v>Analista de sistemas</v>
          </cell>
          <cell r="H1153">
            <v>17</v>
          </cell>
          <cell r="I1153" t="str">
            <v>Pleno</v>
          </cell>
          <cell r="J1153">
            <v>44683</v>
          </cell>
          <cell r="K1153" t="str">
            <v/>
          </cell>
          <cell r="L1153" t="str">
            <v/>
          </cell>
          <cell r="M1153" t="str">
            <v/>
          </cell>
          <cell r="N1153">
            <v>0</v>
          </cell>
          <cell r="O1153" t="str">
            <v>TALES COSTA BARRETO</v>
          </cell>
          <cell r="P1153"/>
        </row>
        <row r="1154">
          <cell r="B1154">
            <v>2395</v>
          </cell>
          <cell r="C1154" t="str">
            <v>SARA GIRAO GUIMARAES</v>
          </cell>
          <cell r="D1154">
            <v>4900</v>
          </cell>
          <cell r="E1154" t="str">
            <v>DANILO FREITAS DA COSTA</v>
          </cell>
          <cell r="F1154" t="str">
            <v xml:space="preserve">Quality Analyst </v>
          </cell>
          <cell r="G1154" t="str">
            <v>Analista de sistemas</v>
          </cell>
          <cell r="H1154">
            <v>9</v>
          </cell>
          <cell r="I1154" t="str">
            <v>Júnior</v>
          </cell>
          <cell r="J1154">
            <v>44683</v>
          </cell>
          <cell r="K1154" t="str">
            <v/>
          </cell>
          <cell r="L1154" t="str">
            <v/>
          </cell>
          <cell r="M1154" t="str">
            <v/>
          </cell>
          <cell r="N1154">
            <v>0</v>
          </cell>
          <cell r="O1154" t="str">
            <v>FRANCISCA GERMANA DANTAS BATISTA</v>
          </cell>
          <cell r="P1154"/>
        </row>
        <row r="1155">
          <cell r="B1155">
            <v>2396</v>
          </cell>
          <cell r="C1155" t="str">
            <v>PAULO ANDRE DA SILVA PEREIRA</v>
          </cell>
          <cell r="D1155">
            <v>6536</v>
          </cell>
          <cell r="E1155" t="str">
            <v>ANA SOFIA CYSNEIROS MARCAL</v>
          </cell>
          <cell r="F1155" t="str">
            <v xml:space="preserve">Desenvolvedor </v>
          </cell>
          <cell r="G1155" t="str">
            <v>Analista de sistemas</v>
          </cell>
          <cell r="H1155">
            <v>0</v>
          </cell>
          <cell r="I1155" t="str">
            <v/>
          </cell>
          <cell r="J1155">
            <v>44683</v>
          </cell>
          <cell r="K1155">
            <v>44999</v>
          </cell>
          <cell r="L1155">
            <v>45017</v>
          </cell>
          <cell r="M1155">
            <v>46387</v>
          </cell>
          <cell r="N1155" t="str">
            <v>2</v>
          </cell>
          <cell r="O1155" t="str">
            <v>JOSE SAMUEL MONTENEGRO SANTIAGO</v>
          </cell>
          <cell r="P1155"/>
        </row>
        <row r="1156">
          <cell r="B1156">
            <v>2397</v>
          </cell>
          <cell r="C1156" t="str">
            <v>VITOR BRAGA ESTEVAM</v>
          </cell>
          <cell r="D1156">
            <v>7176</v>
          </cell>
          <cell r="E1156" t="str">
            <v>EMANUELLE NOGUEIRA JUCA</v>
          </cell>
          <cell r="F1156" t="str">
            <v xml:space="preserve">Desenvolvedor </v>
          </cell>
          <cell r="G1156" t="str">
            <v>Analista de sistemas</v>
          </cell>
          <cell r="H1156">
            <v>13</v>
          </cell>
          <cell r="I1156" t="str">
            <v>Pleno</v>
          </cell>
          <cell r="J1156">
            <v>44683</v>
          </cell>
          <cell r="K1156" t="str">
            <v/>
          </cell>
          <cell r="L1156" t="str">
            <v/>
          </cell>
          <cell r="M1156" t="str">
            <v/>
          </cell>
          <cell r="N1156">
            <v>0</v>
          </cell>
          <cell r="O1156" t="str">
            <v>VIRGINIA KELLY DE MOURA CARVALHO MESQUITA</v>
          </cell>
          <cell r="P1156"/>
        </row>
        <row r="1157">
          <cell r="B1157">
            <v>2398</v>
          </cell>
          <cell r="C1157" t="str">
            <v>BIANCA ROCHA FRANCA</v>
          </cell>
          <cell r="D1157">
            <v>7488</v>
          </cell>
          <cell r="E1157" t="str">
            <v>EMANUELLE NOGUEIRA JUCA</v>
          </cell>
          <cell r="F1157" t="str">
            <v xml:space="preserve">Quality Analyst </v>
          </cell>
          <cell r="G1157" t="str">
            <v>Analista de sistemas</v>
          </cell>
          <cell r="H1157">
            <v>0</v>
          </cell>
          <cell r="I1157" t="str">
            <v/>
          </cell>
          <cell r="J1157">
            <v>44683</v>
          </cell>
          <cell r="K1157">
            <v>44813</v>
          </cell>
          <cell r="L1157">
            <v>44835</v>
          </cell>
          <cell r="M1157">
            <v>46387</v>
          </cell>
          <cell r="N1157" t="str">
            <v>4</v>
          </cell>
          <cell r="O1157" t="str">
            <v>ETIENE ANTOINE ALENCAR SALES</v>
          </cell>
          <cell r="P1157"/>
        </row>
        <row r="1158">
          <cell r="B1158">
            <v>2399</v>
          </cell>
          <cell r="C1158" t="str">
            <v>EMANOEL BEZERRA ALVES</v>
          </cell>
          <cell r="D1158">
            <v>4463</v>
          </cell>
          <cell r="E1158" t="str">
            <v>ANA SOFIA CYSNEIROS MARCAL</v>
          </cell>
          <cell r="F1158" t="str">
            <v xml:space="preserve">Desenvolvedor </v>
          </cell>
          <cell r="G1158" t="str">
            <v>Analista de sistemas</v>
          </cell>
          <cell r="H1158">
            <v>0</v>
          </cell>
          <cell r="I1158" t="str">
            <v/>
          </cell>
          <cell r="J1158">
            <v>44683</v>
          </cell>
          <cell r="K1158">
            <v>44986</v>
          </cell>
          <cell r="L1158">
            <v>45017</v>
          </cell>
          <cell r="M1158">
            <v>46387</v>
          </cell>
          <cell r="N1158" t="str">
            <v>2</v>
          </cell>
          <cell r="O1158" t="str">
            <v>EDELVANIA RODRIGUES MATOSO</v>
          </cell>
          <cell r="P1158"/>
        </row>
        <row r="1159">
          <cell r="B1159">
            <v>2400</v>
          </cell>
          <cell r="C1159" t="str">
            <v>BRUNO OLIVEIRA SANTIAGO</v>
          </cell>
          <cell r="D1159">
            <v>6189</v>
          </cell>
          <cell r="E1159" t="str">
            <v>ANA SOFIA CYSNEIROS MARCAL</v>
          </cell>
          <cell r="F1159" t="str">
            <v xml:space="preserve">Quality Analyst </v>
          </cell>
          <cell r="G1159" t="str">
            <v>Analista de sistemas</v>
          </cell>
          <cell r="H1159">
            <v>0</v>
          </cell>
          <cell r="I1159" t="str">
            <v/>
          </cell>
          <cell r="J1159">
            <v>44683</v>
          </cell>
          <cell r="K1159">
            <v>44958</v>
          </cell>
          <cell r="L1159">
            <v>44986</v>
          </cell>
          <cell r="M1159">
            <v>46387</v>
          </cell>
          <cell r="N1159" t="str">
            <v>2</v>
          </cell>
          <cell r="O1159" t="str">
            <v>JOSE SAMUEL MONTENEGRO SANTIAGO</v>
          </cell>
          <cell r="P1159"/>
        </row>
        <row r="1160">
          <cell r="B1160">
            <v>2401</v>
          </cell>
          <cell r="C1160" t="str">
            <v>JAIRO DOS SANTOS GURGEL</v>
          </cell>
          <cell r="D1160">
            <v>8237</v>
          </cell>
          <cell r="E1160" t="str">
            <v>EMANUELLE NOGUEIRA JUCA</v>
          </cell>
          <cell r="F1160" t="str">
            <v xml:space="preserve">Desenvolvedor </v>
          </cell>
          <cell r="G1160" t="str">
            <v>Analista de sistemas</v>
          </cell>
          <cell r="H1160">
            <v>0</v>
          </cell>
          <cell r="I1160" t="str">
            <v/>
          </cell>
          <cell r="J1160">
            <v>44683</v>
          </cell>
          <cell r="K1160">
            <v>44958</v>
          </cell>
          <cell r="L1160">
            <v>44986</v>
          </cell>
          <cell r="M1160">
            <v>46387</v>
          </cell>
          <cell r="N1160" t="str">
            <v>2</v>
          </cell>
          <cell r="O1160" t="str">
            <v>MANOEL FABIO MARQUES DE SOUZA</v>
          </cell>
          <cell r="P1160"/>
        </row>
        <row r="1161">
          <cell r="B1161">
            <v>2402</v>
          </cell>
          <cell r="C1161" t="str">
            <v>PAULO HENRIQUE HOLANDA DO AMARAL</v>
          </cell>
          <cell r="D1161">
            <v>9549</v>
          </cell>
          <cell r="E1161" t="str">
            <v>ANA SOFIA CYSNEIROS MARCAL</v>
          </cell>
          <cell r="F1161" t="str">
            <v xml:space="preserve">Desenvolvedor </v>
          </cell>
          <cell r="G1161" t="str">
            <v>Analista de sistemas</v>
          </cell>
          <cell r="H1161">
            <v>16</v>
          </cell>
          <cell r="I1161" t="str">
            <v>Pleno</v>
          </cell>
          <cell r="J1161">
            <v>44683</v>
          </cell>
          <cell r="K1161" t="str">
            <v/>
          </cell>
          <cell r="L1161" t="str">
            <v/>
          </cell>
          <cell r="M1161" t="str">
            <v/>
          </cell>
          <cell r="N1161">
            <v>0</v>
          </cell>
          <cell r="O1161" t="str">
            <v>JOAO RICARDO DOS SANTOS GONCALVES</v>
          </cell>
          <cell r="P1161"/>
        </row>
        <row r="1162">
          <cell r="B1162">
            <v>2403</v>
          </cell>
          <cell r="C1162" t="str">
            <v>FRANCISCO LUIS DA COSTA FILHO</v>
          </cell>
          <cell r="D1162">
            <v>5390</v>
          </cell>
          <cell r="E1162" t="str">
            <v>ROMILDO FERREIRA LIMA JUNIOR</v>
          </cell>
          <cell r="F1162" t="str">
            <v xml:space="preserve">Desenvolvedor </v>
          </cell>
          <cell r="G1162" t="str">
            <v>Analista de sistemas</v>
          </cell>
          <cell r="H1162">
            <v>10</v>
          </cell>
          <cell r="I1162" t="str">
            <v>Júnior</v>
          </cell>
          <cell r="J1162">
            <v>44690</v>
          </cell>
          <cell r="K1162" t="str">
            <v/>
          </cell>
          <cell r="L1162" t="str">
            <v/>
          </cell>
          <cell r="M1162" t="str">
            <v/>
          </cell>
          <cell r="N1162">
            <v>0</v>
          </cell>
          <cell r="O1162" t="str">
            <v>UYARA REGIA PEREIRA GOMES</v>
          </cell>
          <cell r="P1162"/>
        </row>
        <row r="1163">
          <cell r="B1163">
            <v>2404</v>
          </cell>
          <cell r="C1163" t="str">
            <v>DRAKSON BEZERRA SANTOS</v>
          </cell>
          <cell r="D1163">
            <v>4226</v>
          </cell>
          <cell r="E1163" t="str">
            <v>ANA SOFIA CYSNEIROS MARCAL</v>
          </cell>
          <cell r="F1163" t="str">
            <v xml:space="preserve">Desenvolvedor </v>
          </cell>
          <cell r="G1163" t="str">
            <v>Analista de sistemas</v>
          </cell>
          <cell r="H1163">
            <v>0</v>
          </cell>
          <cell r="I1163" t="str">
            <v/>
          </cell>
          <cell r="J1163">
            <v>44690</v>
          </cell>
          <cell r="K1163">
            <v>44958</v>
          </cell>
          <cell r="L1163">
            <v>44986</v>
          </cell>
          <cell r="M1163">
            <v>46387</v>
          </cell>
          <cell r="N1163" t="str">
            <v>2</v>
          </cell>
          <cell r="O1163" t="str">
            <v>GERSON VIEIRA ALBUQUERQUE NETO</v>
          </cell>
          <cell r="P1163"/>
        </row>
        <row r="1164">
          <cell r="B1164">
            <v>2405</v>
          </cell>
          <cell r="C1164" t="str">
            <v>LUZARDO ARRUDA MARTINS</v>
          </cell>
          <cell r="D1164">
            <v>6830</v>
          </cell>
          <cell r="E1164" t="str">
            <v>ANA SOFIA CYSNEIROS MARCAL</v>
          </cell>
          <cell r="F1164" t="str">
            <v xml:space="preserve">Desenvolvedor </v>
          </cell>
          <cell r="G1164" t="str">
            <v>Analista de sistemas</v>
          </cell>
          <cell r="H1164">
            <v>0</v>
          </cell>
          <cell r="I1164" t="str">
            <v/>
          </cell>
          <cell r="J1164">
            <v>44690</v>
          </cell>
          <cell r="K1164">
            <v>45524</v>
          </cell>
          <cell r="L1164">
            <v>45536</v>
          </cell>
          <cell r="M1164">
            <v>46387</v>
          </cell>
          <cell r="N1164" t="str">
            <v>2</v>
          </cell>
          <cell r="O1164" t="str">
            <v>MARCELA DE MOURA ANDRADE SILVA</v>
          </cell>
          <cell r="P1164"/>
        </row>
        <row r="1165">
          <cell r="B1165">
            <v>2406</v>
          </cell>
          <cell r="C1165" t="str">
            <v>FELIPE BELCHIOR FACANHA NOGUEIRA</v>
          </cell>
          <cell r="D1165">
            <v>11160</v>
          </cell>
          <cell r="E1165" t="str">
            <v>ANA SOFIA CYSNEIROS MARCAL</v>
          </cell>
          <cell r="F1165" t="str">
            <v xml:space="preserve">Desenvolvedor </v>
          </cell>
          <cell r="G1165" t="str">
            <v>Analista de sistemas</v>
          </cell>
          <cell r="H1165">
            <v>0</v>
          </cell>
          <cell r="I1165" t="str">
            <v/>
          </cell>
          <cell r="J1165">
            <v>44690</v>
          </cell>
          <cell r="K1165">
            <v>45036</v>
          </cell>
          <cell r="L1165">
            <v>45047</v>
          </cell>
          <cell r="M1165">
            <v>46387</v>
          </cell>
          <cell r="N1165" t="str">
            <v>4</v>
          </cell>
          <cell r="O1165" t="str">
            <v>MARCELA DE MOURA ANDRADE SILVA</v>
          </cell>
          <cell r="P1165"/>
        </row>
        <row r="1166">
          <cell r="B1166">
            <v>2407</v>
          </cell>
          <cell r="C1166" t="str">
            <v>PRISCILA SAMPAIO SALES</v>
          </cell>
          <cell r="D1166">
            <v>6808</v>
          </cell>
          <cell r="E1166" t="str">
            <v>ANA SOFIA CYSNEIROS MARCAL</v>
          </cell>
          <cell r="F1166" t="str">
            <v xml:space="preserve">Product Owner </v>
          </cell>
          <cell r="G1166" t="str">
            <v>Analista de sistemas</v>
          </cell>
          <cell r="H1166">
            <v>0</v>
          </cell>
          <cell r="I1166" t="str">
            <v/>
          </cell>
          <cell r="J1166">
            <v>44690</v>
          </cell>
          <cell r="K1166">
            <v>44958</v>
          </cell>
          <cell r="L1166">
            <v>44986</v>
          </cell>
          <cell r="M1166">
            <v>46387</v>
          </cell>
          <cell r="N1166" t="str">
            <v>2</v>
          </cell>
          <cell r="O1166" t="str">
            <v>BRUNA MARIA PEREIRA MAIA</v>
          </cell>
          <cell r="P1166"/>
        </row>
        <row r="1167">
          <cell r="B1167">
            <v>2408</v>
          </cell>
          <cell r="C1167" t="str">
            <v>FRANCISCO YURI PEREIRA RODRIGUES</v>
          </cell>
          <cell r="D1167">
            <v>2534</v>
          </cell>
          <cell r="E1167" t="str">
            <v>GABRIELA TELLES DE SOUZA</v>
          </cell>
          <cell r="F1167" t="str">
            <v>Analista de processos</v>
          </cell>
          <cell r="G1167" t="str">
            <v>Analista de processos</v>
          </cell>
          <cell r="H1167">
            <v>0</v>
          </cell>
          <cell r="I1167" t="str">
            <v/>
          </cell>
          <cell r="J1167">
            <v>44690</v>
          </cell>
          <cell r="K1167">
            <v>45579</v>
          </cell>
          <cell r="L1167">
            <v>45597</v>
          </cell>
          <cell r="M1167">
            <v>46387</v>
          </cell>
          <cell r="N1167" t="str">
            <v>2</v>
          </cell>
          <cell r="O1167" t="str">
            <v>ANTONIO VINICIUS GOMES DE LIMA</v>
          </cell>
          <cell r="P1167" t="str">
            <v>Sim</v>
          </cell>
        </row>
        <row r="1168">
          <cell r="B1168">
            <v>2409</v>
          </cell>
          <cell r="C1168" t="str">
            <v>STING SILVA HENRIQUE</v>
          </cell>
          <cell r="D1168">
            <v>7488</v>
          </cell>
          <cell r="E1168" t="str">
            <v>EMANUELLE NOGUEIRA JUCA</v>
          </cell>
          <cell r="F1168" t="str">
            <v xml:space="preserve">Desenvolvedor </v>
          </cell>
          <cell r="G1168" t="str">
            <v>Analista de sistemas</v>
          </cell>
          <cell r="H1168">
            <v>0</v>
          </cell>
          <cell r="I1168" t="str">
            <v/>
          </cell>
          <cell r="J1168">
            <v>44690</v>
          </cell>
          <cell r="K1168">
            <v>44888</v>
          </cell>
          <cell r="L1168">
            <v>44896</v>
          </cell>
          <cell r="M1168">
            <v>46387</v>
          </cell>
          <cell r="N1168" t="str">
            <v>4</v>
          </cell>
          <cell r="O1168" t="str">
            <v>MANOEL FABIO MARQUES DE SOUZA</v>
          </cell>
          <cell r="P1168"/>
        </row>
        <row r="1169">
          <cell r="B1169">
            <v>2410</v>
          </cell>
          <cell r="C1169" t="str">
            <v>DANIEL NEVES BEZERRA LIMA</v>
          </cell>
          <cell r="D1169">
            <v>9549</v>
          </cell>
          <cell r="E1169" t="str">
            <v>ANA SOFIA CYSNEIROS MARCAL</v>
          </cell>
          <cell r="F1169" t="str">
            <v xml:space="preserve">UI/UX </v>
          </cell>
          <cell r="G1169" t="str">
            <v>Analista de sistemas</v>
          </cell>
          <cell r="H1169">
            <v>16</v>
          </cell>
          <cell r="I1169" t="str">
            <v>Pleno</v>
          </cell>
          <cell r="J1169">
            <v>44690</v>
          </cell>
          <cell r="K1169" t="str">
            <v/>
          </cell>
          <cell r="L1169" t="str">
            <v/>
          </cell>
          <cell r="M1169" t="str">
            <v/>
          </cell>
          <cell r="N1169">
            <v>0</v>
          </cell>
          <cell r="O1169" t="str">
            <v>JOAO RICARDO DOS SANTOS GONCALVES</v>
          </cell>
          <cell r="P1169"/>
        </row>
        <row r="1170">
          <cell r="B1170">
            <v>2411</v>
          </cell>
          <cell r="C1170" t="str">
            <v>ANTONIO MARINHO DE ARAUJO NETO</v>
          </cell>
          <cell r="D1170">
            <v>4909</v>
          </cell>
          <cell r="E1170" t="str">
            <v>ANA SOFIA CYSNEIROS MARCAL</v>
          </cell>
          <cell r="F1170" t="str">
            <v xml:space="preserve">Cientista de Dados </v>
          </cell>
          <cell r="G1170" t="str">
            <v>Analista de sistemas</v>
          </cell>
          <cell r="H1170">
            <v>0</v>
          </cell>
          <cell r="I1170" t="str">
            <v/>
          </cell>
          <cell r="J1170">
            <v>44697</v>
          </cell>
          <cell r="K1170">
            <v>45054</v>
          </cell>
          <cell r="L1170">
            <v>45078</v>
          </cell>
          <cell r="M1170">
            <v>46387</v>
          </cell>
          <cell r="N1170" t="str">
            <v>2</v>
          </cell>
          <cell r="O1170" t="str">
            <v>JARDEL LIMA PEREIRA</v>
          </cell>
          <cell r="P1170"/>
        </row>
        <row r="1171">
          <cell r="B1171">
            <v>2412</v>
          </cell>
          <cell r="C1171" t="str">
            <v>RENATO ALMEIDA DE QUEIROZ</v>
          </cell>
          <cell r="D1171">
            <v>11346</v>
          </cell>
          <cell r="E1171" t="str">
            <v>ROMILDO FERREIRA LIMA JUNIOR</v>
          </cell>
          <cell r="F1171" t="str">
            <v xml:space="preserve">Desenvolvedor </v>
          </cell>
          <cell r="G1171" t="str">
            <v>Analista de sistemas</v>
          </cell>
          <cell r="H1171">
            <v>18</v>
          </cell>
          <cell r="I1171" t="str">
            <v>Sênior</v>
          </cell>
          <cell r="J1171">
            <v>44697</v>
          </cell>
          <cell r="K1171" t="str">
            <v/>
          </cell>
          <cell r="L1171" t="str">
            <v/>
          </cell>
          <cell r="M1171" t="str">
            <v/>
          </cell>
          <cell r="N1171">
            <v>0</v>
          </cell>
          <cell r="O1171" t="str">
            <v>BYANCA PINHEIRO AUGUSTO</v>
          </cell>
          <cell r="P1171"/>
        </row>
        <row r="1172">
          <cell r="B1172">
            <v>2413</v>
          </cell>
          <cell r="C1172" t="str">
            <v>MARIANA RODRIGUES DA SILVA</v>
          </cell>
          <cell r="D1172">
            <v>14292</v>
          </cell>
          <cell r="E1172" t="str">
            <v>ROMILDO FERREIRA LIMA JUNIOR</v>
          </cell>
          <cell r="F1172" t="str">
            <v xml:space="preserve">Gerente de Projetos </v>
          </cell>
          <cell r="G1172" t="str">
            <v>Gerente de projetos de TI</v>
          </cell>
          <cell r="H1172">
            <v>21</v>
          </cell>
          <cell r="I1172" t="str">
            <v>Sênior</v>
          </cell>
          <cell r="J1172">
            <v>44697</v>
          </cell>
          <cell r="K1172" t="str">
            <v/>
          </cell>
          <cell r="L1172" t="str">
            <v/>
          </cell>
          <cell r="M1172" t="str">
            <v/>
          </cell>
          <cell r="N1172">
            <v>0</v>
          </cell>
          <cell r="O1172" t="str">
            <v>ANDRE VICTOR MOURA BEZERRA</v>
          </cell>
          <cell r="P1172"/>
        </row>
        <row r="1173">
          <cell r="B1173">
            <v>2414</v>
          </cell>
          <cell r="C1173" t="str">
            <v>LEONARA DE MEDEIROS BRAZ</v>
          </cell>
          <cell r="D1173">
            <v>7488</v>
          </cell>
          <cell r="E1173" t="str">
            <v>ANA SOFIA CYSNEIROS MARCAL</v>
          </cell>
          <cell r="F1173" t="str">
            <v xml:space="preserve">Product Owner </v>
          </cell>
          <cell r="G1173" t="str">
            <v>Analista de sistemas</v>
          </cell>
          <cell r="H1173">
            <v>0</v>
          </cell>
          <cell r="I1173" t="str">
            <v/>
          </cell>
          <cell r="J1173">
            <v>44697</v>
          </cell>
          <cell r="K1173">
            <v>44958</v>
          </cell>
          <cell r="L1173">
            <v>44986</v>
          </cell>
          <cell r="M1173">
            <v>46387</v>
          </cell>
          <cell r="N1173" t="str">
            <v>2</v>
          </cell>
          <cell r="O1173" t="str">
            <v>GERSON VIEIRA ALBUQUERQUE NETO</v>
          </cell>
          <cell r="P1173"/>
        </row>
        <row r="1174">
          <cell r="B1174">
            <v>2415</v>
          </cell>
          <cell r="C1174" t="str">
            <v>GUSTAVO FILIPE DO NASCIMENTO</v>
          </cell>
          <cell r="D1174">
            <v>4057</v>
          </cell>
          <cell r="E1174" t="str">
            <v>ANA SOFIA CYSNEIROS MARCAL</v>
          </cell>
          <cell r="F1174" t="str">
            <v xml:space="preserve">Desenvolvedor </v>
          </cell>
          <cell r="G1174" t="str">
            <v>Analista de sistemas</v>
          </cell>
          <cell r="H1174">
            <v>0</v>
          </cell>
          <cell r="I1174" t="str">
            <v/>
          </cell>
          <cell r="J1174">
            <v>44697</v>
          </cell>
          <cell r="K1174">
            <v>45054</v>
          </cell>
          <cell r="L1174">
            <v>45078</v>
          </cell>
          <cell r="M1174">
            <v>46387</v>
          </cell>
          <cell r="N1174" t="str">
            <v>2</v>
          </cell>
          <cell r="O1174" t="str">
            <v>JOAO RICARDO DOS SANTOS GONCALVES</v>
          </cell>
          <cell r="P1174"/>
        </row>
        <row r="1175">
          <cell r="B1175">
            <v>2416</v>
          </cell>
          <cell r="C1175" t="str">
            <v>CICERO WOSHIGTON SARAIVA LEITE</v>
          </cell>
          <cell r="D1175">
            <v>13233</v>
          </cell>
          <cell r="E1175" t="str">
            <v>ALBERT SCHILLING GOMES</v>
          </cell>
          <cell r="F1175" t="str">
            <v xml:space="preserve">DevOps </v>
          </cell>
          <cell r="G1175" t="str">
            <v>Analista de sistemas</v>
          </cell>
          <cell r="H1175">
            <v>20</v>
          </cell>
          <cell r="I1175" t="str">
            <v>Sênior</v>
          </cell>
          <cell r="J1175">
            <v>44697</v>
          </cell>
          <cell r="K1175" t="str">
            <v/>
          </cell>
          <cell r="L1175" t="str">
            <v/>
          </cell>
          <cell r="M1175" t="str">
            <v/>
          </cell>
          <cell r="N1175">
            <v>0</v>
          </cell>
          <cell r="O1175" t="str">
            <v>GLAUBER QUEIROZ DE OLIVEIRA</v>
          </cell>
          <cell r="P1175"/>
        </row>
        <row r="1176">
          <cell r="B1176">
            <v>2417</v>
          </cell>
          <cell r="C1176" t="str">
            <v>ANDRE LUIZ VASCONCELOS MENDES BORGES</v>
          </cell>
          <cell r="D1176">
            <v>7488</v>
          </cell>
          <cell r="E1176" t="str">
            <v>ANA SOFIA CYSNEIROS MARCAL</v>
          </cell>
          <cell r="F1176" t="str">
            <v xml:space="preserve">Product Owner </v>
          </cell>
          <cell r="G1176" t="str">
            <v>Analista de sistemas</v>
          </cell>
          <cell r="H1176">
            <v>0</v>
          </cell>
          <cell r="I1176" t="str">
            <v/>
          </cell>
          <cell r="J1176">
            <v>44697</v>
          </cell>
          <cell r="K1176">
            <v>44960</v>
          </cell>
          <cell r="L1176">
            <v>44986</v>
          </cell>
          <cell r="M1176">
            <v>46387</v>
          </cell>
          <cell r="N1176" t="str">
            <v>4</v>
          </cell>
          <cell r="O1176" t="str">
            <v>MARIANA MAIA BEZERRA</v>
          </cell>
          <cell r="P1176"/>
        </row>
        <row r="1177">
          <cell r="B1177">
            <v>2418</v>
          </cell>
          <cell r="C1177" t="str">
            <v>LUIZA ANANDA SILVA MACEDO</v>
          </cell>
          <cell r="D1177">
            <v>5390</v>
          </cell>
          <cell r="E1177" t="str">
            <v>ANA SOFIA CYSNEIROS MARCAL</v>
          </cell>
          <cell r="F1177" t="str">
            <v xml:space="preserve">UI/UX </v>
          </cell>
          <cell r="G1177" t="str">
            <v>Analista de sistemas</v>
          </cell>
          <cell r="H1177">
            <v>10</v>
          </cell>
          <cell r="I1177" t="str">
            <v>Júnior</v>
          </cell>
          <cell r="J1177">
            <v>44697</v>
          </cell>
          <cell r="K1177" t="str">
            <v/>
          </cell>
          <cell r="L1177" t="str">
            <v/>
          </cell>
          <cell r="M1177" t="str">
            <v/>
          </cell>
          <cell r="N1177">
            <v>0</v>
          </cell>
          <cell r="O1177" t="str">
            <v>ALANNA DA CUNHA MALTEZ E SOUZA</v>
          </cell>
          <cell r="P1177"/>
        </row>
        <row r="1178">
          <cell r="B1178">
            <v>2419</v>
          </cell>
          <cell r="C1178" t="str">
            <v>GUSTAVO RODRIGUES PASSOS</v>
          </cell>
          <cell r="D1178">
            <v>10334</v>
          </cell>
          <cell r="E1178" t="str">
            <v>ANA SOFIA CYSNEIROS MARCAL</v>
          </cell>
          <cell r="F1178" t="str">
            <v xml:space="preserve">Desenvolvedor </v>
          </cell>
          <cell r="G1178" t="str">
            <v>Analista de sistemas</v>
          </cell>
          <cell r="H1178">
            <v>0</v>
          </cell>
          <cell r="I1178" t="str">
            <v/>
          </cell>
          <cell r="J1178">
            <v>44697</v>
          </cell>
          <cell r="K1178">
            <v>45327</v>
          </cell>
          <cell r="L1178">
            <v>45352</v>
          </cell>
          <cell r="M1178">
            <v>46387</v>
          </cell>
          <cell r="N1178" t="str">
            <v>2</v>
          </cell>
          <cell r="O1178" t="str">
            <v>JOAO LUIZ MESQUITA UCHOA</v>
          </cell>
          <cell r="P1178"/>
        </row>
        <row r="1179">
          <cell r="B1179">
            <v>2420</v>
          </cell>
          <cell r="C1179" t="str">
            <v>JHENNYFER RODRIGUES DE OLIVEIRA</v>
          </cell>
          <cell r="D1179">
            <v>5390</v>
          </cell>
          <cell r="E1179" t="str">
            <v>ROMILDO FERREIRA LIMA JUNIOR</v>
          </cell>
          <cell r="F1179" t="str">
            <v xml:space="preserve">Desenvolvedor </v>
          </cell>
          <cell r="G1179" t="str">
            <v>Analista de sistemas</v>
          </cell>
          <cell r="H1179">
            <v>10</v>
          </cell>
          <cell r="I1179" t="str">
            <v>Júnior</v>
          </cell>
          <cell r="J1179">
            <v>44697</v>
          </cell>
          <cell r="K1179">
            <v>46049</v>
          </cell>
          <cell r="L1179">
            <v>46054</v>
          </cell>
          <cell r="M1179">
            <v>46387</v>
          </cell>
          <cell r="N1179" t="str">
            <v>2</v>
          </cell>
          <cell r="O1179" t="str">
            <v>MARIANA RODRIGUES DA SILVA</v>
          </cell>
          <cell r="P1179"/>
        </row>
        <row r="1180">
          <cell r="B1180">
            <v>2421</v>
          </cell>
          <cell r="C1180" t="str">
            <v>JOAO PAULO DA SILVA MARTINS</v>
          </cell>
          <cell r="D1180">
            <v>14292</v>
          </cell>
          <cell r="E1180" t="str">
            <v>ROMILDO FERREIRA LIMA JUNIOR</v>
          </cell>
          <cell r="F1180" t="str">
            <v xml:space="preserve">DevOps </v>
          </cell>
          <cell r="G1180" t="str">
            <v>Analista de sistemas</v>
          </cell>
          <cell r="H1180">
            <v>21</v>
          </cell>
          <cell r="I1180" t="str">
            <v>Sênior</v>
          </cell>
          <cell r="J1180">
            <v>44697</v>
          </cell>
          <cell r="K1180" t="str">
            <v/>
          </cell>
          <cell r="L1180" t="str">
            <v/>
          </cell>
          <cell r="M1180" t="str">
            <v/>
          </cell>
          <cell r="N1180">
            <v>0</v>
          </cell>
          <cell r="O1180" t="str">
            <v>SARA MARIA MUSSNICH POLIDORO</v>
          </cell>
          <cell r="P1180" t="str">
            <v>sim</v>
          </cell>
        </row>
        <row r="1181">
          <cell r="B1181">
            <v>2422</v>
          </cell>
          <cell r="C1181" t="str">
            <v>RODOLFO VACCHI SOARES</v>
          </cell>
          <cell r="D1181">
            <v>13313</v>
          </cell>
          <cell r="E1181" t="str">
            <v>ANA SOFIA CYSNEIROS MARCAL</v>
          </cell>
          <cell r="F1181" t="str">
            <v xml:space="preserve">Desenvolvedor </v>
          </cell>
          <cell r="G1181" t="str">
            <v>Analista de sistemas</v>
          </cell>
          <cell r="H1181">
            <v>0</v>
          </cell>
          <cell r="I1181" t="str">
            <v/>
          </cell>
          <cell r="J1181">
            <v>44704</v>
          </cell>
          <cell r="K1181">
            <v>44726</v>
          </cell>
          <cell r="L1181">
            <v>44743</v>
          </cell>
          <cell r="M1181">
            <v>46387</v>
          </cell>
          <cell r="N1181" t="str">
            <v>2</v>
          </cell>
          <cell r="O1181" t="str">
            <v>RUTE NOGUEIRA SILVEIRA DE CASTRO</v>
          </cell>
          <cell r="P1181"/>
        </row>
        <row r="1182">
          <cell r="B1182">
            <v>2423</v>
          </cell>
          <cell r="C1182" t="str">
            <v>PALOMA SILVA CRUZ</v>
          </cell>
          <cell r="D1182">
            <v>4057</v>
          </cell>
          <cell r="E1182" t="str">
            <v>EMANUELLE NOGUEIRA JUCA</v>
          </cell>
          <cell r="F1182" t="str">
            <v xml:space="preserve">Desenvolvedor </v>
          </cell>
          <cell r="G1182" t="str">
            <v>Analista de sistemas</v>
          </cell>
          <cell r="H1182">
            <v>0</v>
          </cell>
          <cell r="I1182" t="str">
            <v/>
          </cell>
          <cell r="J1182">
            <v>44704</v>
          </cell>
          <cell r="K1182">
            <v>45110</v>
          </cell>
          <cell r="L1182">
            <v>45139</v>
          </cell>
          <cell r="M1182">
            <v>46387</v>
          </cell>
          <cell r="N1182" t="str">
            <v>2</v>
          </cell>
          <cell r="O1182" t="str">
            <v>LUZIA LUCELIA SARAIVA RIBEIRO</v>
          </cell>
          <cell r="P1182"/>
        </row>
        <row r="1183">
          <cell r="B1183">
            <v>2424</v>
          </cell>
          <cell r="C1183" t="str">
            <v>LEONARDO LIMA CAVALCANTE</v>
          </cell>
          <cell r="D1183">
            <v>5390</v>
          </cell>
          <cell r="E1183" t="str">
            <v>ANA SOFIA CYSNEIROS MARCAL</v>
          </cell>
          <cell r="F1183" t="str">
            <v xml:space="preserve">Desenvolvedor </v>
          </cell>
          <cell r="G1183" t="str">
            <v>Analista de sistemas</v>
          </cell>
          <cell r="H1183">
            <v>10</v>
          </cell>
          <cell r="I1183" t="str">
            <v>Júnior</v>
          </cell>
          <cell r="J1183">
            <v>44704</v>
          </cell>
          <cell r="K1183" t="str">
            <v/>
          </cell>
          <cell r="L1183" t="str">
            <v/>
          </cell>
          <cell r="M1183" t="str">
            <v/>
          </cell>
          <cell r="N1183">
            <v>0</v>
          </cell>
          <cell r="O1183" t="str">
            <v>EDELVANIA RODRIGUES MATOSO</v>
          </cell>
          <cell r="P1183"/>
        </row>
        <row r="1184">
          <cell r="B1184">
            <v>2425</v>
          </cell>
          <cell r="C1184" t="str">
            <v>AUGUSTO COELHO MELO</v>
          </cell>
          <cell r="D1184">
            <v>5390</v>
          </cell>
          <cell r="E1184" t="str">
            <v>ROMILDO FERREIRA LIMA JUNIOR</v>
          </cell>
          <cell r="F1184" t="str">
            <v xml:space="preserve">Quality Analyst </v>
          </cell>
          <cell r="G1184" t="str">
            <v>Analista de sistemas</v>
          </cell>
          <cell r="H1184">
            <v>10</v>
          </cell>
          <cell r="I1184" t="str">
            <v>Júnior</v>
          </cell>
          <cell r="J1184">
            <v>44704</v>
          </cell>
          <cell r="K1184">
            <v>45839</v>
          </cell>
          <cell r="L1184">
            <v>45870</v>
          </cell>
          <cell r="M1184">
            <v>46387</v>
          </cell>
          <cell r="N1184" t="str">
            <v>2</v>
          </cell>
          <cell r="O1184" t="str">
            <v>JOSE SAMUEL MONTENEGRO SANTIAGO</v>
          </cell>
          <cell r="P1184"/>
        </row>
        <row r="1185">
          <cell r="B1185">
            <v>2426</v>
          </cell>
          <cell r="C1185" t="str">
            <v>MARCELO ROLIM SOBREIRA</v>
          </cell>
          <cell r="D1185">
            <v>14292</v>
          </cell>
          <cell r="E1185" t="str">
            <v>ROMILDO FERREIRA LIMA JUNIOR</v>
          </cell>
          <cell r="F1185" t="str">
            <v xml:space="preserve">Desenvolvedor </v>
          </cell>
          <cell r="G1185" t="str">
            <v>Analista de sistemas</v>
          </cell>
          <cell r="H1185">
            <v>21</v>
          </cell>
          <cell r="I1185" t="str">
            <v>Sênior</v>
          </cell>
          <cell r="J1185">
            <v>44704</v>
          </cell>
          <cell r="K1185" t="str">
            <v/>
          </cell>
          <cell r="L1185" t="str">
            <v/>
          </cell>
          <cell r="M1185" t="str">
            <v/>
          </cell>
          <cell r="N1185">
            <v>0</v>
          </cell>
          <cell r="O1185" t="str">
            <v>BRUNO SABOIA ARAGAO</v>
          </cell>
          <cell r="P1185"/>
        </row>
        <row r="1186">
          <cell r="B1186">
            <v>2427</v>
          </cell>
          <cell r="C1186" t="str">
            <v>VINICIUS INTI PANARONI ROLLANO</v>
          </cell>
          <cell r="D1186">
            <v>11414</v>
          </cell>
          <cell r="E1186" t="str">
            <v>ALBERT SCHILLING GOMES</v>
          </cell>
          <cell r="F1186" t="str">
            <v xml:space="preserve">Quality Analyst </v>
          </cell>
          <cell r="G1186" t="str">
            <v>Analista de sistemas</v>
          </cell>
          <cell r="H1186">
            <v>0</v>
          </cell>
          <cell r="I1186" t="str">
            <v/>
          </cell>
          <cell r="J1186">
            <v>44704</v>
          </cell>
          <cell r="K1186">
            <v>44931</v>
          </cell>
          <cell r="L1186">
            <v>44958</v>
          </cell>
          <cell r="M1186">
            <v>46387</v>
          </cell>
          <cell r="N1186" t="str">
            <v>2</v>
          </cell>
          <cell r="O1186" t="str">
            <v>FRANCISCA GERMANA DANTAS BATISTA</v>
          </cell>
          <cell r="P1186"/>
        </row>
        <row r="1187">
          <cell r="B1187">
            <v>2428</v>
          </cell>
          <cell r="C1187" t="str">
            <v>ANA PAULA DE SOUZA CURY</v>
          </cell>
          <cell r="D1187">
            <v>5626</v>
          </cell>
          <cell r="E1187" t="str">
            <v>ANA SOFIA CYSNEIROS MARCAL</v>
          </cell>
          <cell r="F1187" t="str">
            <v xml:space="preserve">UI/UX </v>
          </cell>
          <cell r="G1187" t="str">
            <v>Analista de sistemas</v>
          </cell>
          <cell r="H1187">
            <v>0</v>
          </cell>
          <cell r="I1187" t="str">
            <v/>
          </cell>
          <cell r="J1187">
            <v>44704</v>
          </cell>
          <cell r="K1187">
            <v>44824</v>
          </cell>
          <cell r="L1187">
            <v>44835</v>
          </cell>
          <cell r="M1187">
            <v>46387</v>
          </cell>
          <cell r="N1187" t="str">
            <v>2</v>
          </cell>
          <cell r="O1187" t="str">
            <v>MARCELO CARNEIRO BRIGIDO</v>
          </cell>
          <cell r="P1187"/>
        </row>
        <row r="1188">
          <cell r="B1188">
            <v>2429</v>
          </cell>
          <cell r="C1188" t="str">
            <v>PEDRO HENRIQUE ALVES DAS NEVES</v>
          </cell>
          <cell r="D1188">
            <v>3842</v>
          </cell>
          <cell r="E1188" t="str">
            <v>ANA SOFIA CYSNEIROS MARCAL</v>
          </cell>
          <cell r="F1188" t="str">
            <v xml:space="preserve">Desenvolvedor </v>
          </cell>
          <cell r="G1188" t="str">
            <v>Analista de sistemas</v>
          </cell>
          <cell r="H1188">
            <v>0</v>
          </cell>
          <cell r="I1188" t="str">
            <v/>
          </cell>
          <cell r="J1188">
            <v>44704</v>
          </cell>
          <cell r="K1188">
            <v>44958</v>
          </cell>
          <cell r="L1188">
            <v>44986</v>
          </cell>
          <cell r="M1188">
            <v>46387</v>
          </cell>
          <cell r="N1188" t="str">
            <v>2</v>
          </cell>
          <cell r="O1188" t="str">
            <v>BYANCA PINHEIRO AUGUSTO</v>
          </cell>
          <cell r="P1188"/>
        </row>
        <row r="1189">
          <cell r="B1189">
            <v>2430</v>
          </cell>
          <cell r="C1189" t="str">
            <v>BRUNO TEIXEIRA DE SOUZA</v>
          </cell>
          <cell r="D1189">
            <v>12253</v>
          </cell>
          <cell r="E1189" t="str">
            <v>LUIZ ALVES DE LIMA NETO</v>
          </cell>
          <cell r="F1189" t="str">
            <v xml:space="preserve">Gerente de Projetos </v>
          </cell>
          <cell r="G1189" t="str">
            <v>Gerente de projetos de TI</v>
          </cell>
          <cell r="H1189">
            <v>19</v>
          </cell>
          <cell r="I1189" t="str">
            <v>Sênior</v>
          </cell>
          <cell r="J1189">
            <v>44704</v>
          </cell>
          <cell r="K1189">
            <v>45762</v>
          </cell>
          <cell r="L1189">
            <v>45778</v>
          </cell>
          <cell r="M1189">
            <v>46387</v>
          </cell>
          <cell r="N1189" t="str">
            <v>2</v>
          </cell>
          <cell r="O1189" t="str">
            <v>CARLOS HENRYQUE POMPEU GOMES</v>
          </cell>
          <cell r="P1189"/>
        </row>
        <row r="1190">
          <cell r="B1190">
            <v>2431</v>
          </cell>
          <cell r="C1190" t="str">
            <v>PAULO DANIEL NOBRE FERREIRA</v>
          </cell>
          <cell r="D1190">
            <v>12327</v>
          </cell>
          <cell r="E1190" t="str">
            <v>GABRIELA CAMPOS COSTA BARBOSA</v>
          </cell>
          <cell r="F1190" t="str">
            <v xml:space="preserve">Engenheiro de Dados </v>
          </cell>
          <cell r="G1190" t="str">
            <v>Analista de sistemas</v>
          </cell>
          <cell r="H1190">
            <v>0</v>
          </cell>
          <cell r="I1190" t="str">
            <v/>
          </cell>
          <cell r="J1190">
            <v>44704</v>
          </cell>
          <cell r="K1190">
            <v>44806</v>
          </cell>
          <cell r="L1190">
            <v>44835</v>
          </cell>
          <cell r="M1190">
            <v>46387</v>
          </cell>
          <cell r="N1190" t="str">
            <v>4</v>
          </cell>
          <cell r="O1190" t="str">
            <v>LUCAS GURGEL DO AMARAL CARLEIAL</v>
          </cell>
          <cell r="P1190"/>
        </row>
        <row r="1191">
          <cell r="B1191">
            <v>2432</v>
          </cell>
          <cell r="C1191" t="str">
            <v>JOSE ALBERTO PERDIGAO JUNIOR</v>
          </cell>
          <cell r="D1191">
            <v>12253</v>
          </cell>
          <cell r="E1191" t="str">
            <v>DANILO FREITAS DA COSTA</v>
          </cell>
          <cell r="F1191" t="str">
            <v xml:space="preserve">Engenheiro de Dados </v>
          </cell>
          <cell r="G1191" t="str">
            <v>Analista de sistemas</v>
          </cell>
          <cell r="H1191">
            <v>19</v>
          </cell>
          <cell r="I1191" t="str">
            <v>Sênior</v>
          </cell>
          <cell r="J1191">
            <v>44713</v>
          </cell>
          <cell r="K1191" t="str">
            <v/>
          </cell>
          <cell r="L1191" t="str">
            <v/>
          </cell>
          <cell r="M1191" t="str">
            <v/>
          </cell>
          <cell r="N1191">
            <v>0</v>
          </cell>
          <cell r="O1191" t="str">
            <v>PAULO ARTHUR GOMES VIEIRA</v>
          </cell>
          <cell r="P1191"/>
        </row>
        <row r="1192">
          <cell r="B1192">
            <v>2433</v>
          </cell>
          <cell r="C1192" t="str">
            <v>ALINE ALVES LOPES</v>
          </cell>
          <cell r="D1192">
            <v>4455</v>
          </cell>
          <cell r="E1192" t="str">
            <v>ROMILDO FERREIRA LIMA JUNIOR</v>
          </cell>
          <cell r="F1192" t="str">
            <v xml:space="preserve">Desenvolvedor </v>
          </cell>
          <cell r="G1192" t="str">
            <v>Analista de sistemas</v>
          </cell>
          <cell r="H1192">
            <v>8</v>
          </cell>
          <cell r="I1192" t="str">
            <v>Júnior</v>
          </cell>
          <cell r="J1192">
            <v>44713</v>
          </cell>
          <cell r="K1192" t="str">
            <v/>
          </cell>
          <cell r="L1192" t="str">
            <v/>
          </cell>
          <cell r="M1192" t="str">
            <v/>
          </cell>
          <cell r="N1192">
            <v>0</v>
          </cell>
          <cell r="O1192" t="str">
            <v>UYARA REGIA PEREIRA GOMES</v>
          </cell>
          <cell r="P1192" t="str">
            <v>sim</v>
          </cell>
        </row>
        <row r="1193">
          <cell r="B1193">
            <v>2434</v>
          </cell>
          <cell r="C1193" t="str">
            <v>LUIS FERNANDO EUFRASIO PEIXOTO MOTA</v>
          </cell>
          <cell r="D1193">
            <v>11346</v>
          </cell>
          <cell r="E1193" t="str">
            <v>GABRIELA CAMPOS COSTA BARBOSA</v>
          </cell>
          <cell r="F1193" t="str">
            <v xml:space="preserve">Desenvolvedor </v>
          </cell>
          <cell r="G1193" t="str">
            <v>Analista de sistemas</v>
          </cell>
          <cell r="H1193">
            <v>18</v>
          </cell>
          <cell r="I1193" t="str">
            <v>Sênior</v>
          </cell>
          <cell r="J1193">
            <v>44713</v>
          </cell>
          <cell r="K1193" t="str">
            <v/>
          </cell>
          <cell r="L1193" t="str">
            <v/>
          </cell>
          <cell r="M1193" t="str">
            <v/>
          </cell>
          <cell r="N1193">
            <v>0</v>
          </cell>
          <cell r="O1193" t="str">
            <v>MARCELO CARNEIRO BRIGIDO</v>
          </cell>
          <cell r="P1193"/>
        </row>
        <row r="1194">
          <cell r="B1194">
            <v>2435</v>
          </cell>
          <cell r="C1194" t="str">
            <v>JEFTE OLIVEIRA MARTINS</v>
          </cell>
          <cell r="D1194">
            <v>3842</v>
          </cell>
          <cell r="E1194" t="str">
            <v>ANA SOFIA CYSNEIROS MARCAL</v>
          </cell>
          <cell r="F1194" t="str">
            <v xml:space="preserve">Desenvolvedor </v>
          </cell>
          <cell r="G1194" t="str">
            <v>Analista de sistemas</v>
          </cell>
          <cell r="H1194">
            <v>0</v>
          </cell>
          <cell r="I1194" t="str">
            <v/>
          </cell>
          <cell r="J1194">
            <v>44713</v>
          </cell>
          <cell r="K1194">
            <v>44958</v>
          </cell>
          <cell r="L1194">
            <v>44986</v>
          </cell>
          <cell r="M1194">
            <v>46387</v>
          </cell>
          <cell r="N1194" t="str">
            <v>2</v>
          </cell>
          <cell r="O1194" t="str">
            <v>JOSE SAMUEL MONTENEGRO SANTIAGO</v>
          </cell>
          <cell r="P1194"/>
        </row>
        <row r="1195">
          <cell r="B1195">
            <v>2436</v>
          </cell>
          <cell r="C1195" t="str">
            <v>TALES COSTA BARRETO</v>
          </cell>
          <cell r="D1195">
            <v>12253</v>
          </cell>
          <cell r="E1195" t="str">
            <v>ROMILDO FERREIRA LIMA JUNIOR</v>
          </cell>
          <cell r="F1195" t="str">
            <v xml:space="preserve">Gerente de Projetos </v>
          </cell>
          <cell r="G1195" t="str">
            <v>Gerente de projetos de TI</v>
          </cell>
          <cell r="H1195">
            <v>19</v>
          </cell>
          <cell r="I1195" t="str">
            <v>Sênior</v>
          </cell>
          <cell r="J1195">
            <v>44713</v>
          </cell>
          <cell r="K1195" t="str">
            <v/>
          </cell>
          <cell r="L1195" t="str">
            <v/>
          </cell>
          <cell r="M1195" t="str">
            <v/>
          </cell>
          <cell r="N1195">
            <v>0</v>
          </cell>
          <cell r="O1195" t="str">
            <v>MARTINA AGUIAR SARAIVA</v>
          </cell>
          <cell r="P1195"/>
        </row>
        <row r="1196">
          <cell r="B1196">
            <v>2437</v>
          </cell>
          <cell r="C1196" t="str">
            <v>GIOVANNI DALLA CORTE</v>
          </cell>
          <cell r="D1196">
            <v>7176</v>
          </cell>
          <cell r="E1196" t="str">
            <v>GABRIELA CAMPOS COSTA BARBOSA</v>
          </cell>
          <cell r="F1196" t="str">
            <v xml:space="preserve">Quality Analyst </v>
          </cell>
          <cell r="G1196" t="str">
            <v>Analista de sistemas</v>
          </cell>
          <cell r="H1196">
            <v>13</v>
          </cell>
          <cell r="I1196" t="str">
            <v>Pleno</v>
          </cell>
          <cell r="J1196">
            <v>44713</v>
          </cell>
          <cell r="K1196" t="str">
            <v/>
          </cell>
          <cell r="L1196" t="str">
            <v/>
          </cell>
          <cell r="M1196" t="str">
            <v/>
          </cell>
          <cell r="N1196">
            <v>0</v>
          </cell>
          <cell r="O1196" t="str">
            <v>LEANDRO AUGUSTO OLIVEIRA LEAO</v>
          </cell>
          <cell r="P1196"/>
        </row>
        <row r="1197">
          <cell r="B1197">
            <v>2438</v>
          </cell>
          <cell r="C1197" t="str">
            <v>ALAN PEREIRA DE VASCONCELOS JUNIOR</v>
          </cell>
          <cell r="D1197">
            <v>5643</v>
          </cell>
          <cell r="E1197" t="str">
            <v>ROMILDO FERREIRA LIMA JUNIOR</v>
          </cell>
          <cell r="F1197" t="str">
            <v xml:space="preserve">Desenvolvedor </v>
          </cell>
          <cell r="G1197" t="str">
            <v>Analista de sistemas</v>
          </cell>
          <cell r="H1197">
            <v>0</v>
          </cell>
          <cell r="I1197" t="str">
            <v/>
          </cell>
          <cell r="J1197">
            <v>44713</v>
          </cell>
          <cell r="K1197">
            <v>45600</v>
          </cell>
          <cell r="L1197">
            <v>45627</v>
          </cell>
          <cell r="M1197">
            <v>46387</v>
          </cell>
          <cell r="N1197" t="str">
            <v>2</v>
          </cell>
          <cell r="O1197" t="str">
            <v>LEANDRO AUGUSTO OLIVEIRA LEAO</v>
          </cell>
          <cell r="P1197"/>
        </row>
        <row r="1198">
          <cell r="B1198">
            <v>2439</v>
          </cell>
          <cell r="C1198" t="str">
            <v>GABRIEL MATEUS SILVA FERREIRA DORNELES</v>
          </cell>
          <cell r="D1198">
            <v>6189</v>
          </cell>
          <cell r="E1198" t="str">
            <v>EMANUELLE NOGUEIRA JUCA</v>
          </cell>
          <cell r="F1198" t="str">
            <v xml:space="preserve">Desenvolvedor </v>
          </cell>
          <cell r="G1198" t="str">
            <v>Analista de sistemas</v>
          </cell>
          <cell r="H1198">
            <v>0</v>
          </cell>
          <cell r="I1198" t="str">
            <v/>
          </cell>
          <cell r="J1198">
            <v>44713</v>
          </cell>
          <cell r="K1198">
            <v>44958</v>
          </cell>
          <cell r="L1198">
            <v>44986</v>
          </cell>
          <cell r="M1198">
            <v>46387</v>
          </cell>
          <cell r="N1198" t="str">
            <v>2</v>
          </cell>
          <cell r="O1198" t="str">
            <v>MANOEL FABIO MARQUES DE SOUZA</v>
          </cell>
          <cell r="P1198"/>
        </row>
        <row r="1199">
          <cell r="B1199">
            <v>2440</v>
          </cell>
          <cell r="C1199" t="str">
            <v>BEATRIZ RODRIGUES MONTE</v>
          </cell>
          <cell r="D1199">
            <v>4057</v>
          </cell>
          <cell r="E1199" t="str">
            <v>ALBERT SCHILLING GOMES</v>
          </cell>
          <cell r="F1199" t="str">
            <v xml:space="preserve">Desenvolvedor </v>
          </cell>
          <cell r="G1199" t="str">
            <v>Analista de sistemas</v>
          </cell>
          <cell r="H1199">
            <v>0</v>
          </cell>
          <cell r="I1199" t="str">
            <v/>
          </cell>
          <cell r="J1199">
            <v>44713</v>
          </cell>
          <cell r="K1199">
            <v>45155</v>
          </cell>
          <cell r="L1199">
            <v>45170</v>
          </cell>
          <cell r="M1199">
            <v>46387</v>
          </cell>
          <cell r="N1199" t="str">
            <v>2</v>
          </cell>
          <cell r="O1199" t="str">
            <v>VIRGINIA KELLY DE MOURA CARVALHO MESQUITA</v>
          </cell>
          <cell r="P1199"/>
        </row>
        <row r="1200">
          <cell r="B1200">
            <v>2441</v>
          </cell>
          <cell r="C1200" t="str">
            <v>JOSE CLENILDON FERREIRA DO NASCIMENTO</v>
          </cell>
          <cell r="D1200">
            <v>4057</v>
          </cell>
          <cell r="E1200" t="str">
            <v>ANA SOFIA CYSNEIROS MARCAL</v>
          </cell>
          <cell r="F1200" t="str">
            <v xml:space="preserve">Desenvolvedor </v>
          </cell>
          <cell r="G1200" t="str">
            <v>Analista de sistemas</v>
          </cell>
          <cell r="H1200">
            <v>0</v>
          </cell>
          <cell r="I1200" t="str">
            <v/>
          </cell>
          <cell r="J1200">
            <v>44713</v>
          </cell>
          <cell r="K1200">
            <v>45154</v>
          </cell>
          <cell r="L1200">
            <v>45170</v>
          </cell>
          <cell r="M1200">
            <v>46387</v>
          </cell>
          <cell r="N1200" t="str">
            <v>2</v>
          </cell>
          <cell r="O1200" t="str">
            <v>MARIANA MAIA BEZERRA</v>
          </cell>
          <cell r="P1200"/>
        </row>
        <row r="1201">
          <cell r="B1201">
            <v>2442</v>
          </cell>
          <cell r="C1201" t="str">
            <v>CAMILA PAIVA MILDNER</v>
          </cell>
          <cell r="D1201">
            <v>8682</v>
          </cell>
          <cell r="E1201" t="str">
            <v>ROMILDO FERREIRA LIMA JUNIOR</v>
          </cell>
          <cell r="F1201" t="str">
            <v xml:space="preserve">Quality Analyst </v>
          </cell>
          <cell r="G1201" t="str">
            <v>Analista de sistemas</v>
          </cell>
          <cell r="H1201">
            <v>15</v>
          </cell>
          <cell r="I1201" t="str">
            <v>Pleno</v>
          </cell>
          <cell r="J1201">
            <v>44713</v>
          </cell>
          <cell r="K1201">
            <v>45989</v>
          </cell>
          <cell r="L1201">
            <v>45992</v>
          </cell>
          <cell r="M1201">
            <v>46387</v>
          </cell>
          <cell r="N1201" t="str">
            <v>4</v>
          </cell>
          <cell r="O1201" t="str">
            <v>ALEXANDRE LOURENCO DO NASCIMENTO</v>
          </cell>
          <cell r="P1201"/>
        </row>
        <row r="1202">
          <cell r="B1202">
            <v>2443</v>
          </cell>
          <cell r="C1202" t="str">
            <v>PAULO JONATHAS ALVES MATOS</v>
          </cell>
          <cell r="D1202">
            <v>7750.5</v>
          </cell>
          <cell r="E1202" t="str">
            <v>EMANUELLE NOGUEIRA JUCA</v>
          </cell>
          <cell r="F1202" t="str">
            <v xml:space="preserve">Desenvolvedor </v>
          </cell>
          <cell r="G1202" t="str">
            <v>Analista de sistemas</v>
          </cell>
          <cell r="H1202">
            <v>0</v>
          </cell>
          <cell r="I1202" t="str">
            <v/>
          </cell>
          <cell r="J1202">
            <v>44713</v>
          </cell>
          <cell r="K1202">
            <v>45161</v>
          </cell>
          <cell r="L1202">
            <v>45170</v>
          </cell>
          <cell r="M1202">
            <v>46387</v>
          </cell>
          <cell r="N1202" t="str">
            <v>4</v>
          </cell>
          <cell r="O1202" t="str">
            <v>ETIENE ANTOINE ALENCAR SALES</v>
          </cell>
          <cell r="P1202"/>
        </row>
        <row r="1203">
          <cell r="B1203">
            <v>2444</v>
          </cell>
          <cell r="C1203" t="str">
            <v>FELIPE DE OLIVEIRA MIERTSCHINK</v>
          </cell>
          <cell r="D1203">
            <v>6177.75</v>
          </cell>
          <cell r="E1203" t="str">
            <v>ALBERT SCHILLING GOMES</v>
          </cell>
          <cell r="F1203" t="str">
            <v xml:space="preserve">Desenvolvedor </v>
          </cell>
          <cell r="G1203" t="str">
            <v>Analista de sistemas</v>
          </cell>
          <cell r="H1203">
            <v>0</v>
          </cell>
          <cell r="I1203" t="str">
            <v/>
          </cell>
          <cell r="J1203">
            <v>44713</v>
          </cell>
          <cell r="K1203">
            <v>44970</v>
          </cell>
          <cell r="L1203">
            <v>44986</v>
          </cell>
          <cell r="M1203">
            <v>46387</v>
          </cell>
          <cell r="N1203" t="str">
            <v>4</v>
          </cell>
          <cell r="O1203" t="str">
            <v>BRENO BEZERRA DE CASTRO</v>
          </cell>
          <cell r="P1203"/>
        </row>
        <row r="1204">
          <cell r="B1204">
            <v>2445</v>
          </cell>
          <cell r="C1204" t="str">
            <v>MAURICIO FURTADO DE MESQUITA</v>
          </cell>
          <cell r="D1204">
            <v>4057</v>
          </cell>
          <cell r="E1204" t="str">
            <v>ANA SOFIA CYSNEIROS MARCAL</v>
          </cell>
          <cell r="F1204" t="str">
            <v xml:space="preserve">Desenvolvedor </v>
          </cell>
          <cell r="G1204" t="str">
            <v>Analista de sistemas</v>
          </cell>
          <cell r="H1204">
            <v>0</v>
          </cell>
          <cell r="I1204" t="str">
            <v/>
          </cell>
          <cell r="J1204">
            <v>44718</v>
          </cell>
          <cell r="K1204">
            <v>45250</v>
          </cell>
          <cell r="L1204">
            <v>45261</v>
          </cell>
          <cell r="M1204">
            <v>46387</v>
          </cell>
          <cell r="N1204" t="str">
            <v>2</v>
          </cell>
          <cell r="O1204" t="str">
            <v>JOAO RICARDO DOS SANTOS GONCALVES</v>
          </cell>
          <cell r="P1204"/>
        </row>
        <row r="1205">
          <cell r="B1205">
            <v>2446</v>
          </cell>
          <cell r="C1205" t="str">
            <v>ANTONIO CARLOS GALLIZA FILHO</v>
          </cell>
          <cell r="D1205">
            <v>10334</v>
          </cell>
          <cell r="E1205" t="str">
            <v>ANA SOFIA CYSNEIROS MARCAL</v>
          </cell>
          <cell r="F1205" t="str">
            <v xml:space="preserve">Desenvolvedor </v>
          </cell>
          <cell r="G1205" t="str">
            <v>Analista de sistemas</v>
          </cell>
          <cell r="H1205">
            <v>0</v>
          </cell>
          <cell r="I1205" t="str">
            <v/>
          </cell>
          <cell r="J1205">
            <v>44718</v>
          </cell>
          <cell r="K1205">
            <v>45036</v>
          </cell>
          <cell r="L1205">
            <v>45047</v>
          </cell>
          <cell r="M1205">
            <v>46387</v>
          </cell>
          <cell r="N1205" t="str">
            <v>4</v>
          </cell>
          <cell r="O1205" t="str">
            <v>BRUNA MARIA PEREIRA MAIA</v>
          </cell>
          <cell r="P1205"/>
        </row>
        <row r="1206">
          <cell r="B1206">
            <v>2447</v>
          </cell>
          <cell r="C1206" t="str">
            <v>WILLER FERREIRA NEVES</v>
          </cell>
          <cell r="D1206">
            <v>4909</v>
          </cell>
          <cell r="E1206" t="str">
            <v>ANA SOFIA CYSNEIROS MARCAL</v>
          </cell>
          <cell r="F1206" t="str">
            <v xml:space="preserve">Product Owner </v>
          </cell>
          <cell r="G1206" t="str">
            <v>Analista de sistemas</v>
          </cell>
          <cell r="H1206">
            <v>0</v>
          </cell>
          <cell r="I1206" t="str">
            <v/>
          </cell>
          <cell r="J1206">
            <v>44718</v>
          </cell>
          <cell r="K1206">
            <v>45145</v>
          </cell>
          <cell r="L1206">
            <v>45170</v>
          </cell>
          <cell r="M1206">
            <v>46387</v>
          </cell>
          <cell r="N1206" t="str">
            <v>2</v>
          </cell>
          <cell r="O1206" t="str">
            <v>MARIANA MAIA BEZERRA</v>
          </cell>
          <cell r="P1206"/>
        </row>
        <row r="1207">
          <cell r="B1207">
            <v>2448</v>
          </cell>
          <cell r="C1207" t="str">
            <v>JONNYS DARIO DA SILVA GOMES</v>
          </cell>
          <cell r="D1207">
            <v>6163.5</v>
          </cell>
          <cell r="E1207" t="str">
            <v>ALBERT SCHILLING GOMES</v>
          </cell>
          <cell r="F1207" t="str">
            <v xml:space="preserve">Desenvolvedor </v>
          </cell>
          <cell r="G1207" t="str">
            <v>Analista de sistemas</v>
          </cell>
          <cell r="H1207">
            <v>0</v>
          </cell>
          <cell r="I1207" t="str">
            <v/>
          </cell>
          <cell r="J1207">
            <v>44718</v>
          </cell>
          <cell r="K1207">
            <v>44911</v>
          </cell>
          <cell r="L1207">
            <v>44927</v>
          </cell>
          <cell r="M1207">
            <v>46387</v>
          </cell>
          <cell r="N1207" t="str">
            <v>4</v>
          </cell>
          <cell r="O1207" t="str">
            <v>MATHEUS BRASILEIRO DE HOLANDA FERNANDES</v>
          </cell>
          <cell r="P1207"/>
        </row>
        <row r="1208">
          <cell r="B1208">
            <v>2449</v>
          </cell>
          <cell r="C1208" t="str">
            <v>LUANA PAIVA MILDNER</v>
          </cell>
          <cell r="D1208">
            <v>8263</v>
          </cell>
          <cell r="E1208" t="str">
            <v>ROMILDO FERREIRA LIMA JUNIOR</v>
          </cell>
          <cell r="F1208" t="str">
            <v xml:space="preserve">Quality Analyst </v>
          </cell>
          <cell r="G1208" t="str">
            <v>Analista de sistemas</v>
          </cell>
          <cell r="H1208">
            <v>0</v>
          </cell>
          <cell r="I1208" t="str">
            <v/>
          </cell>
          <cell r="J1208">
            <v>44718</v>
          </cell>
          <cell r="K1208">
            <v>45518</v>
          </cell>
          <cell r="L1208">
            <v>45536</v>
          </cell>
          <cell r="M1208">
            <v>46387</v>
          </cell>
          <cell r="N1208" t="str">
            <v>4</v>
          </cell>
          <cell r="O1208" t="str">
            <v>JOSE SAMUEL MONTENEGRO SANTIAGO</v>
          </cell>
          <cell r="P1208"/>
        </row>
        <row r="1209">
          <cell r="B1209">
            <v>2450</v>
          </cell>
          <cell r="C1209" t="str">
            <v>ANA LUIZA GABATTELI VIEIRA</v>
          </cell>
          <cell r="D1209">
            <v>6808</v>
          </cell>
          <cell r="E1209" t="str">
            <v>EMANUELLE NOGUEIRA JUCA</v>
          </cell>
          <cell r="F1209" t="str">
            <v xml:space="preserve">UI/UX </v>
          </cell>
          <cell r="G1209" t="str">
            <v>Analista de sistemas</v>
          </cell>
          <cell r="H1209">
            <v>0</v>
          </cell>
          <cell r="I1209" t="str">
            <v/>
          </cell>
          <cell r="J1209">
            <v>44725</v>
          </cell>
          <cell r="K1209">
            <v>44872</v>
          </cell>
          <cell r="L1209">
            <v>44896</v>
          </cell>
          <cell r="M1209">
            <v>46387</v>
          </cell>
          <cell r="N1209" t="str">
            <v>4</v>
          </cell>
          <cell r="O1209" t="str">
            <v>MANOEL FABIO MARQUES DE SOUZA</v>
          </cell>
          <cell r="P1209"/>
        </row>
        <row r="1210">
          <cell r="B1210">
            <v>2451</v>
          </cell>
          <cell r="C1210" t="str">
            <v>PEDRO NEDEHF MELO</v>
          </cell>
          <cell r="D1210">
            <v>7894</v>
          </cell>
          <cell r="E1210" t="str">
            <v>EMANUELLE NOGUEIRA JUCA</v>
          </cell>
          <cell r="F1210" t="str">
            <v xml:space="preserve">Product Owner </v>
          </cell>
          <cell r="G1210" t="str">
            <v>Analista de sistemas</v>
          </cell>
          <cell r="H1210">
            <v>14</v>
          </cell>
          <cell r="I1210" t="str">
            <v>Pleno</v>
          </cell>
          <cell r="J1210">
            <v>44725</v>
          </cell>
          <cell r="K1210" t="str">
            <v/>
          </cell>
          <cell r="L1210" t="str">
            <v/>
          </cell>
          <cell r="M1210" t="str">
            <v/>
          </cell>
          <cell r="N1210">
            <v>0</v>
          </cell>
          <cell r="O1210" t="str">
            <v>SANDRA REGIA CHAVES CARVALHO</v>
          </cell>
          <cell r="P1210"/>
        </row>
        <row r="1211">
          <cell r="B1211">
            <v>2452</v>
          </cell>
          <cell r="C1211" t="str">
            <v>LUIS CARLOS REINALDO LIMA</v>
          </cell>
          <cell r="D1211">
            <v>4455</v>
          </cell>
          <cell r="E1211" t="str">
            <v>GABRIELA TELLES DE SOUZA</v>
          </cell>
          <cell r="F1211" t="str">
            <v>Analista de infraestrutura de TI</v>
          </cell>
          <cell r="G1211" t="str">
            <v>Analista de suporte de TI</v>
          </cell>
          <cell r="H1211">
            <v>8</v>
          </cell>
          <cell r="I1211" t="str">
            <v>Pleno</v>
          </cell>
          <cell r="J1211">
            <v>44725</v>
          </cell>
          <cell r="K1211" t="str">
            <v/>
          </cell>
          <cell r="L1211" t="str">
            <v/>
          </cell>
          <cell r="M1211" t="str">
            <v/>
          </cell>
          <cell r="N1211">
            <v>0</v>
          </cell>
          <cell r="O1211" t="str">
            <v>EDERSON DA MOTA RAMOS</v>
          </cell>
          <cell r="P1211"/>
        </row>
        <row r="1212">
          <cell r="B1212">
            <v>2453</v>
          </cell>
          <cell r="C1212" t="str">
            <v>LIARA SOUSA MOTA VASCONCELOS</v>
          </cell>
          <cell r="D1212">
            <v>7894</v>
          </cell>
          <cell r="E1212" t="str">
            <v>ROMILDO FERREIRA LIMA JUNIOR</v>
          </cell>
          <cell r="F1212" t="str">
            <v xml:space="preserve">Gerente de Projetos </v>
          </cell>
          <cell r="G1212" t="str">
            <v>Gerente de projetos de TI</v>
          </cell>
          <cell r="H1212">
            <v>14</v>
          </cell>
          <cell r="I1212" t="str">
            <v>Pleno</v>
          </cell>
          <cell r="J1212">
            <v>44725</v>
          </cell>
          <cell r="K1212" t="str">
            <v/>
          </cell>
          <cell r="L1212" t="str">
            <v/>
          </cell>
          <cell r="M1212" t="str">
            <v/>
          </cell>
          <cell r="N1212">
            <v>0</v>
          </cell>
          <cell r="O1212" t="str">
            <v>ANDRE VICTOR MOURA BEZERRA</v>
          </cell>
          <cell r="P1212"/>
        </row>
        <row r="1213">
          <cell r="B1213">
            <v>2454</v>
          </cell>
          <cell r="C1213" t="str">
            <v>GABRIEL YAN NOBRE RICARTE</v>
          </cell>
          <cell r="D1213">
            <v>7176</v>
          </cell>
          <cell r="E1213" t="str">
            <v>ANA SOFIA CYSNEIROS MARCAL</v>
          </cell>
          <cell r="F1213" t="str">
            <v xml:space="preserve">Desenvolvedor </v>
          </cell>
          <cell r="G1213" t="str">
            <v>Analista de sistemas</v>
          </cell>
          <cell r="H1213">
            <v>13</v>
          </cell>
          <cell r="I1213" t="str">
            <v>Pleno</v>
          </cell>
          <cell r="J1213">
            <v>44725</v>
          </cell>
          <cell r="K1213" t="str">
            <v/>
          </cell>
          <cell r="L1213" t="str">
            <v/>
          </cell>
          <cell r="M1213" t="str">
            <v/>
          </cell>
          <cell r="N1213">
            <v>0</v>
          </cell>
          <cell r="O1213" t="str">
            <v>ALANNA DA CUNHA MALTEZ E SOUZA</v>
          </cell>
          <cell r="P1213"/>
        </row>
        <row r="1214">
          <cell r="B1214">
            <v>2455</v>
          </cell>
          <cell r="C1214" t="str">
            <v>CLENILSON MARTINS BENICIO</v>
          </cell>
          <cell r="D1214">
            <v>8682</v>
          </cell>
          <cell r="E1214" t="str">
            <v>ROMILDO FERREIRA LIMA JUNIOR</v>
          </cell>
          <cell r="F1214" t="str">
            <v xml:space="preserve">Desenvolvedor </v>
          </cell>
          <cell r="G1214" t="str">
            <v>Analista de sistemas</v>
          </cell>
          <cell r="H1214">
            <v>15</v>
          </cell>
          <cell r="I1214" t="str">
            <v>Pleno</v>
          </cell>
          <cell r="J1214">
            <v>44725</v>
          </cell>
          <cell r="K1214">
            <v>45783</v>
          </cell>
          <cell r="L1214">
            <v>45809</v>
          </cell>
          <cell r="M1214">
            <v>46387</v>
          </cell>
          <cell r="N1214" t="str">
            <v>2</v>
          </cell>
          <cell r="O1214" t="str">
            <v>NATHALIA SANTIAGO VASCONCELOS</v>
          </cell>
          <cell r="P1214"/>
        </row>
        <row r="1215">
          <cell r="B1215">
            <v>2456</v>
          </cell>
          <cell r="C1215" t="str">
            <v>RAFAEL PAIVA VEIGA</v>
          </cell>
          <cell r="D1215">
            <v>5114</v>
          </cell>
          <cell r="E1215" t="str">
            <v>ALBERT SCHILLING GOMES</v>
          </cell>
          <cell r="F1215" t="str">
            <v xml:space="preserve">Quality Analyst </v>
          </cell>
          <cell r="G1215" t="str">
            <v>Analista de sistemas</v>
          </cell>
          <cell r="H1215">
            <v>0</v>
          </cell>
          <cell r="I1215" t="str">
            <v/>
          </cell>
          <cell r="J1215">
            <v>44725</v>
          </cell>
          <cell r="K1215">
            <v>44799</v>
          </cell>
          <cell r="L1215">
            <v>44805</v>
          </cell>
          <cell r="M1215">
            <v>46387</v>
          </cell>
          <cell r="N1215" t="str">
            <v>4</v>
          </cell>
          <cell r="O1215" t="str">
            <v>CLARISSE IASMIN ALVES DE LIMA</v>
          </cell>
          <cell r="P1215"/>
        </row>
        <row r="1216">
          <cell r="B1216">
            <v>2457</v>
          </cell>
          <cell r="C1216" t="str">
            <v>ALLAN JOHNSON PEREIRA ESCOSSIO</v>
          </cell>
          <cell r="D1216">
            <v>13017</v>
          </cell>
          <cell r="E1216" t="str">
            <v>ALBERT SCHILLING GOMES</v>
          </cell>
          <cell r="F1216" t="str">
            <v xml:space="preserve">Desenvolvedor </v>
          </cell>
          <cell r="G1216" t="str">
            <v>Analista de sistemas</v>
          </cell>
          <cell r="H1216">
            <v>0</v>
          </cell>
          <cell r="I1216" t="str">
            <v/>
          </cell>
          <cell r="J1216">
            <v>44725</v>
          </cell>
          <cell r="K1216">
            <v>45139</v>
          </cell>
          <cell r="L1216">
            <v>45170</v>
          </cell>
          <cell r="M1216">
            <v>46387</v>
          </cell>
          <cell r="N1216" t="str">
            <v>4</v>
          </cell>
          <cell r="O1216" t="str">
            <v>MANOEL FABIO MARQUES DE SOUZA</v>
          </cell>
          <cell r="P1216"/>
        </row>
        <row r="1217">
          <cell r="B1217">
            <v>2458</v>
          </cell>
          <cell r="C1217" t="str">
            <v>RAPHAEL ARCANJO EWERTON TEIXEIRA</v>
          </cell>
          <cell r="D1217">
            <v>10504</v>
          </cell>
          <cell r="E1217" t="str">
            <v>ROMILDO FERREIRA LIMA JUNIOR</v>
          </cell>
          <cell r="F1217" t="str">
            <v xml:space="preserve">Desenvolvedor </v>
          </cell>
          <cell r="G1217" t="str">
            <v>Analista de sistemas</v>
          </cell>
          <cell r="H1217">
            <v>17</v>
          </cell>
          <cell r="I1217" t="str">
            <v>Pleno</v>
          </cell>
          <cell r="J1217">
            <v>44732</v>
          </cell>
          <cell r="K1217" t="str">
            <v/>
          </cell>
          <cell r="L1217" t="str">
            <v/>
          </cell>
          <cell r="M1217" t="str">
            <v/>
          </cell>
          <cell r="N1217">
            <v>0</v>
          </cell>
          <cell r="O1217" t="str">
            <v>FRANCISCO DIONE DE SOUSA AMANCIO</v>
          </cell>
          <cell r="P1217"/>
        </row>
        <row r="1218">
          <cell r="B1218">
            <v>2459</v>
          </cell>
          <cell r="C1218" t="str">
            <v>JOSE WILSON DE MELO OLIVEIRA FILHO</v>
          </cell>
          <cell r="D1218">
            <v>11346</v>
          </cell>
          <cell r="E1218" t="str">
            <v>ROMILDO FERREIRA LIMA JUNIOR</v>
          </cell>
          <cell r="F1218" t="str">
            <v xml:space="preserve">Quality Analyst </v>
          </cell>
          <cell r="G1218" t="str">
            <v>Analista de sistemas</v>
          </cell>
          <cell r="H1218">
            <v>18</v>
          </cell>
          <cell r="I1218" t="str">
            <v>Sênior</v>
          </cell>
          <cell r="J1218">
            <v>44732</v>
          </cell>
          <cell r="K1218" t="str">
            <v/>
          </cell>
          <cell r="L1218" t="str">
            <v/>
          </cell>
          <cell r="M1218" t="str">
            <v/>
          </cell>
          <cell r="N1218">
            <v>0</v>
          </cell>
          <cell r="O1218" t="str">
            <v>RICARDO PAIVA GARCIA</v>
          </cell>
          <cell r="P1218"/>
        </row>
        <row r="1219">
          <cell r="B1219">
            <v>2460</v>
          </cell>
          <cell r="C1219" t="str">
            <v>ARTHUR VILAS BOAS SANTOS</v>
          </cell>
          <cell r="D1219">
            <v>4900</v>
          </cell>
          <cell r="E1219" t="str">
            <v>ROMILDO FERREIRA LIMA JUNIOR</v>
          </cell>
          <cell r="F1219" t="str">
            <v xml:space="preserve">Desenvolvedor </v>
          </cell>
          <cell r="G1219" t="str">
            <v>Analista de sistemas</v>
          </cell>
          <cell r="H1219">
            <v>9</v>
          </cell>
          <cell r="I1219" t="str">
            <v>Júnior</v>
          </cell>
          <cell r="J1219">
            <v>44732</v>
          </cell>
          <cell r="K1219" t="str">
            <v/>
          </cell>
          <cell r="L1219" t="str">
            <v/>
          </cell>
          <cell r="M1219" t="str">
            <v/>
          </cell>
          <cell r="N1219">
            <v>0</v>
          </cell>
          <cell r="O1219" t="str">
            <v>VICTOR VASCONCELOS BANDEIRA</v>
          </cell>
          <cell r="P1219"/>
        </row>
        <row r="1220">
          <cell r="B1220">
            <v>2461</v>
          </cell>
          <cell r="C1220" t="str">
            <v>FRANCISCO GLEIDSON DA SILVA FREITAS</v>
          </cell>
          <cell r="D1220">
            <v>9089</v>
          </cell>
          <cell r="E1220" t="str">
            <v>ANA SOFIA CYSNEIROS MARCAL</v>
          </cell>
          <cell r="F1220" t="str">
            <v xml:space="preserve">Desenvolvedor </v>
          </cell>
          <cell r="G1220" t="str">
            <v>Analista de sistemas</v>
          </cell>
          <cell r="H1220">
            <v>0</v>
          </cell>
          <cell r="I1220" t="str">
            <v/>
          </cell>
          <cell r="J1220">
            <v>44732</v>
          </cell>
          <cell r="K1220">
            <v>45513</v>
          </cell>
          <cell r="L1220">
            <v>45536</v>
          </cell>
          <cell r="M1220">
            <v>46387</v>
          </cell>
          <cell r="N1220" t="str">
            <v>4</v>
          </cell>
          <cell r="O1220" t="str">
            <v>JOAO LUIZ MESQUITA UCHOA</v>
          </cell>
          <cell r="P1220"/>
        </row>
        <row r="1221">
          <cell r="B1221">
            <v>2462</v>
          </cell>
          <cell r="C1221" t="str">
            <v>ADELSO ALESSANDRO DE LIMA</v>
          </cell>
          <cell r="D1221">
            <v>8682</v>
          </cell>
          <cell r="E1221" t="str">
            <v>DANILO FREITAS DA COSTA</v>
          </cell>
          <cell r="F1221" t="str">
            <v xml:space="preserve">Product Owner </v>
          </cell>
          <cell r="G1221" t="str">
            <v>Analista de sistemas</v>
          </cell>
          <cell r="H1221">
            <v>15</v>
          </cell>
          <cell r="I1221" t="str">
            <v>Pleno</v>
          </cell>
          <cell r="J1221">
            <v>44732</v>
          </cell>
          <cell r="K1221" t="str">
            <v/>
          </cell>
          <cell r="L1221" t="str">
            <v/>
          </cell>
          <cell r="M1221" t="str">
            <v/>
          </cell>
          <cell r="N1221">
            <v>0</v>
          </cell>
          <cell r="O1221" t="str">
            <v>PAULO ARTHUR GOMES VIEIRA</v>
          </cell>
          <cell r="P1221"/>
        </row>
        <row r="1222">
          <cell r="B1222">
            <v>2463</v>
          </cell>
          <cell r="C1222" t="str">
            <v>IAGO RODRIGO GONCALVES BONIFACIO</v>
          </cell>
          <cell r="D1222">
            <v>9060</v>
          </cell>
          <cell r="E1222" t="str">
            <v>ALBERT SCHILLING GOMES</v>
          </cell>
          <cell r="F1222" t="str">
            <v xml:space="preserve">DevOps </v>
          </cell>
          <cell r="G1222" t="str">
            <v>Analista de sistemas</v>
          </cell>
          <cell r="H1222">
            <v>0</v>
          </cell>
          <cell r="I1222" t="str">
            <v/>
          </cell>
          <cell r="J1222">
            <v>44739</v>
          </cell>
          <cell r="K1222">
            <v>44777</v>
          </cell>
          <cell r="L1222">
            <v>44805</v>
          </cell>
          <cell r="M1222">
            <v>46387</v>
          </cell>
          <cell r="N1222" t="str">
            <v>4</v>
          </cell>
          <cell r="O1222" t="str">
            <v>MATHEUS BRASILEIRO DE HOLANDA FERNANDES</v>
          </cell>
          <cell r="P1222"/>
        </row>
        <row r="1223">
          <cell r="B1223">
            <v>2464</v>
          </cell>
          <cell r="C1223" t="str">
            <v>MISAEL POSSIDONIO DE SOUZA</v>
          </cell>
          <cell r="D1223">
            <v>5626</v>
          </cell>
          <cell r="E1223" t="str">
            <v>ALBERT SCHILLING GOMES</v>
          </cell>
          <cell r="F1223" t="str">
            <v xml:space="preserve">Desenvolvedor </v>
          </cell>
          <cell r="G1223" t="str">
            <v>Analista de sistemas</v>
          </cell>
          <cell r="H1223">
            <v>0</v>
          </cell>
          <cell r="I1223" t="str">
            <v/>
          </cell>
          <cell r="J1223">
            <v>44746</v>
          </cell>
          <cell r="K1223">
            <v>44757</v>
          </cell>
          <cell r="L1223">
            <v>44774</v>
          </cell>
          <cell r="M1223">
            <v>46387</v>
          </cell>
          <cell r="N1223" t="str">
            <v>4</v>
          </cell>
          <cell r="O1223" t="str">
            <v>BRENO BEZERRA DE CASTRO</v>
          </cell>
          <cell r="P1223"/>
        </row>
        <row r="1224">
          <cell r="B1224">
            <v>2465</v>
          </cell>
          <cell r="C1224" t="str">
            <v>ALEX FERNANDES FIGUEIREDO</v>
          </cell>
          <cell r="D1224">
            <v>14692</v>
          </cell>
          <cell r="E1224" t="str">
            <v>GABRIELA CAMPOS COSTA BARBOSA</v>
          </cell>
          <cell r="F1224" t="str">
            <v xml:space="preserve">Arquiteto de Soluções </v>
          </cell>
          <cell r="G1224" t="str">
            <v>Analista de sistemas</v>
          </cell>
          <cell r="H1224">
            <v>0</v>
          </cell>
          <cell r="I1224" t="str">
            <v/>
          </cell>
          <cell r="J1224">
            <v>44746</v>
          </cell>
          <cell r="K1224">
            <v>45488</v>
          </cell>
          <cell r="L1224">
            <v>45505</v>
          </cell>
          <cell r="M1224">
            <v>46387</v>
          </cell>
          <cell r="N1224" t="str">
            <v>4</v>
          </cell>
          <cell r="O1224" t="str">
            <v>GLAUBER QUEIROZ DE OLIVEIRA</v>
          </cell>
          <cell r="P1224"/>
        </row>
        <row r="1225">
          <cell r="B1225">
            <v>2466</v>
          </cell>
          <cell r="C1225" t="str">
            <v>JEAN CARLOS MARTINS DA SILVA MAGALHAES</v>
          </cell>
          <cell r="D1225">
            <v>7894</v>
          </cell>
          <cell r="E1225" t="str">
            <v>ANA SOFIA CYSNEIROS MARCAL</v>
          </cell>
          <cell r="F1225" t="str">
            <v xml:space="preserve">Desenvolvedor </v>
          </cell>
          <cell r="G1225" t="str">
            <v>Analista de sistemas</v>
          </cell>
          <cell r="H1225">
            <v>14</v>
          </cell>
          <cell r="I1225" t="str">
            <v>Pleno</v>
          </cell>
          <cell r="J1225">
            <v>44746</v>
          </cell>
          <cell r="K1225" t="str">
            <v/>
          </cell>
          <cell r="L1225" t="str">
            <v/>
          </cell>
          <cell r="M1225" t="str">
            <v/>
          </cell>
          <cell r="N1225">
            <v>0</v>
          </cell>
          <cell r="O1225" t="str">
            <v>JOAO RICARDO DOS SANTOS GONCALVES</v>
          </cell>
          <cell r="P1225"/>
        </row>
        <row r="1226">
          <cell r="B1226">
            <v>2467</v>
          </cell>
          <cell r="C1226" t="str">
            <v>EDUARDO CAVALCANTE DIOGENES DE CARVALHO</v>
          </cell>
          <cell r="D1226">
            <v>6536</v>
          </cell>
          <cell r="E1226" t="str">
            <v>ANA SOFIA CYSNEIROS MARCAL</v>
          </cell>
          <cell r="F1226" t="str">
            <v xml:space="preserve">Desenvolvedor </v>
          </cell>
          <cell r="G1226" t="str">
            <v>Analista de sistemas</v>
          </cell>
          <cell r="H1226">
            <v>0</v>
          </cell>
          <cell r="I1226" t="str">
            <v/>
          </cell>
          <cell r="J1226">
            <v>44746</v>
          </cell>
          <cell r="K1226">
            <v>45145</v>
          </cell>
          <cell r="L1226">
            <v>45170</v>
          </cell>
          <cell r="M1226">
            <v>46387</v>
          </cell>
          <cell r="N1226" t="str">
            <v>2</v>
          </cell>
          <cell r="O1226" t="str">
            <v>JARDEL LIMA PEREIRA</v>
          </cell>
          <cell r="P1226"/>
        </row>
        <row r="1227">
          <cell r="B1227">
            <v>2468</v>
          </cell>
          <cell r="C1227" t="str">
            <v>SARA MARIA MUSSNICH POLIDORO</v>
          </cell>
          <cell r="D1227">
            <v>9549</v>
          </cell>
          <cell r="E1227" t="str">
            <v>ROMILDO FERREIRA LIMA JUNIOR</v>
          </cell>
          <cell r="F1227" t="str">
            <v xml:space="preserve">Gerente de Projetos </v>
          </cell>
          <cell r="G1227" t="str">
            <v>Gerente de projetos de TI</v>
          </cell>
          <cell r="H1227">
            <v>16</v>
          </cell>
          <cell r="I1227" t="str">
            <v>Pleno</v>
          </cell>
          <cell r="J1227">
            <v>44746</v>
          </cell>
          <cell r="K1227" t="str">
            <v/>
          </cell>
          <cell r="L1227" t="str">
            <v/>
          </cell>
          <cell r="M1227" t="str">
            <v/>
          </cell>
          <cell r="N1227">
            <v>0</v>
          </cell>
          <cell r="O1227" t="str">
            <v>CARLOS BARDAWIL ROLIM</v>
          </cell>
          <cell r="P1227"/>
        </row>
        <row r="1228">
          <cell r="B1228">
            <v>2469</v>
          </cell>
          <cell r="C1228" t="str">
            <v>RICKY IWAO MATOS KITANO</v>
          </cell>
          <cell r="D1228">
            <v>4455</v>
          </cell>
          <cell r="E1228" t="str">
            <v>ANA SOFIA CYSNEIROS MARCAL</v>
          </cell>
          <cell r="F1228" t="str">
            <v xml:space="preserve">Desenvolvedor </v>
          </cell>
          <cell r="G1228" t="str">
            <v>Analista de sistemas</v>
          </cell>
          <cell r="H1228">
            <v>8</v>
          </cell>
          <cell r="I1228" t="str">
            <v>Júnior</v>
          </cell>
          <cell r="J1228">
            <v>44746</v>
          </cell>
          <cell r="K1228">
            <v>46056</v>
          </cell>
          <cell r="L1228">
            <v>46082</v>
          </cell>
          <cell r="M1228">
            <v>46387</v>
          </cell>
          <cell r="N1228" t="str">
            <v>2</v>
          </cell>
          <cell r="O1228" t="str">
            <v>ARLINDO BRAGA DE SOUSA NETO</v>
          </cell>
          <cell r="P1228"/>
        </row>
        <row r="1229">
          <cell r="B1229">
            <v>2470</v>
          </cell>
          <cell r="C1229" t="str">
            <v>LUCAS RODRIGUES SILVA</v>
          </cell>
          <cell r="D1229">
            <v>3063</v>
          </cell>
          <cell r="E1229" t="str">
            <v>GABRIELA TELLES DE SOUZA</v>
          </cell>
          <cell r="F1229" t="str">
            <v>Analista de segurança da informação</v>
          </cell>
          <cell r="G1229" t="str">
            <v>Analista de segurança da informação</v>
          </cell>
          <cell r="H1229">
            <v>5</v>
          </cell>
          <cell r="I1229" t="str">
            <v>Júnior</v>
          </cell>
          <cell r="J1229">
            <v>44746</v>
          </cell>
          <cell r="K1229" t="str">
            <v/>
          </cell>
          <cell r="L1229" t="str">
            <v/>
          </cell>
          <cell r="M1229" t="str">
            <v/>
          </cell>
          <cell r="N1229">
            <v>0</v>
          </cell>
          <cell r="O1229" t="str">
            <v>EDERSON DA MOTA RAMOS</v>
          </cell>
          <cell r="P1229"/>
        </row>
        <row r="1230">
          <cell r="B1230">
            <v>2471</v>
          </cell>
          <cell r="C1230" t="str">
            <v>ILTON VIEIRA DE ARRUDA JUNIOR</v>
          </cell>
          <cell r="D1230">
            <v>10799</v>
          </cell>
          <cell r="E1230" t="str">
            <v>ALBERT SCHILLING GOMES</v>
          </cell>
          <cell r="F1230" t="str">
            <v xml:space="preserve">DevOps </v>
          </cell>
          <cell r="G1230" t="str">
            <v>Analista de sistemas</v>
          </cell>
          <cell r="H1230">
            <v>0</v>
          </cell>
          <cell r="I1230" t="str">
            <v/>
          </cell>
          <cell r="J1230">
            <v>44746</v>
          </cell>
          <cell r="K1230">
            <v>45383</v>
          </cell>
          <cell r="L1230">
            <v>45413</v>
          </cell>
          <cell r="M1230">
            <v>46387</v>
          </cell>
          <cell r="N1230" t="str">
            <v>4</v>
          </cell>
          <cell r="O1230" t="str">
            <v>VIRGINIA KELLY DE MOURA CARVALHO MESQUITA</v>
          </cell>
          <cell r="P1230"/>
        </row>
        <row r="1231">
          <cell r="B1231">
            <v>2472</v>
          </cell>
          <cell r="C1231" t="str">
            <v>DIEGO DA SILVA VILELA</v>
          </cell>
          <cell r="D1231">
            <v>10504</v>
          </cell>
          <cell r="E1231" t="str">
            <v>ROMILDO FERREIRA LIMA JUNIOR</v>
          </cell>
          <cell r="F1231" t="str">
            <v xml:space="preserve">Desenvolvedor </v>
          </cell>
          <cell r="G1231" t="str">
            <v>Analista de sistemas</v>
          </cell>
          <cell r="H1231">
            <v>17</v>
          </cell>
          <cell r="I1231" t="str">
            <v>Pleno</v>
          </cell>
          <cell r="J1231">
            <v>44746</v>
          </cell>
          <cell r="K1231" t="str">
            <v/>
          </cell>
          <cell r="L1231" t="str">
            <v/>
          </cell>
          <cell r="M1231" t="str">
            <v/>
          </cell>
          <cell r="N1231">
            <v>0</v>
          </cell>
          <cell r="O1231" t="str">
            <v>UYARA REGIA PEREIRA GOMES</v>
          </cell>
          <cell r="P1231"/>
        </row>
        <row r="1232">
          <cell r="B1232">
            <v>2473</v>
          </cell>
          <cell r="C1232" t="str">
            <v>JOSE VALDIR VIDAL JUNIOR</v>
          </cell>
          <cell r="D1232">
            <v>13233</v>
          </cell>
          <cell r="E1232" t="str">
            <v>GABRIELA CAMPOS COSTA BARBOSA</v>
          </cell>
          <cell r="F1232" t="str">
            <v xml:space="preserve">Gerente de Projetos </v>
          </cell>
          <cell r="G1232" t="str">
            <v>Gerente de projetos de TI</v>
          </cell>
          <cell r="H1232">
            <v>20</v>
          </cell>
          <cell r="I1232" t="str">
            <v>Sênior</v>
          </cell>
          <cell r="J1232">
            <v>44747</v>
          </cell>
          <cell r="K1232" t="str">
            <v/>
          </cell>
          <cell r="L1232" t="str">
            <v/>
          </cell>
          <cell r="M1232" t="str">
            <v/>
          </cell>
          <cell r="N1232">
            <v>0</v>
          </cell>
          <cell r="O1232" t="str">
            <v>GABRIELA CAMPOS COSTA BARBOSA</v>
          </cell>
          <cell r="P1232"/>
        </row>
        <row r="1233">
          <cell r="B1233">
            <v>2474</v>
          </cell>
          <cell r="C1233" t="str">
            <v>AMANDA KEVILLYN BANDEIRA CAVALCANTE</v>
          </cell>
          <cell r="D1233">
            <v>3842</v>
          </cell>
          <cell r="E1233" t="str">
            <v>EMANUELLE NOGUEIRA JUCA</v>
          </cell>
          <cell r="F1233" t="str">
            <v xml:space="preserve">Quality Analyst </v>
          </cell>
          <cell r="G1233" t="str">
            <v>Analista de sistemas</v>
          </cell>
          <cell r="H1233">
            <v>0</v>
          </cell>
          <cell r="I1233" t="str">
            <v/>
          </cell>
          <cell r="J1233">
            <v>44753</v>
          </cell>
          <cell r="K1233">
            <v>44929</v>
          </cell>
          <cell r="L1233">
            <v>44958</v>
          </cell>
          <cell r="M1233">
            <v>46387</v>
          </cell>
          <cell r="N1233" t="str">
            <v>4</v>
          </cell>
          <cell r="O1233" t="str">
            <v>JOSE VALDIR VIDAL JUNIOR</v>
          </cell>
          <cell r="P1233"/>
        </row>
        <row r="1234">
          <cell r="B1234">
            <v>2475</v>
          </cell>
          <cell r="C1234" t="str">
            <v>VANESSA RODRIGUES OLIVEIRA DA SILVA FALCAO</v>
          </cell>
          <cell r="D1234">
            <v>8682</v>
          </cell>
          <cell r="E1234" t="str">
            <v>EMANUELLE NOGUEIRA JUCA</v>
          </cell>
          <cell r="F1234" t="str">
            <v xml:space="preserve">Desenvolvedor </v>
          </cell>
          <cell r="G1234" t="str">
            <v>Analista de sistemas</v>
          </cell>
          <cell r="H1234">
            <v>15</v>
          </cell>
          <cell r="I1234" t="str">
            <v>Pleno</v>
          </cell>
          <cell r="J1234">
            <v>44753</v>
          </cell>
          <cell r="K1234" t="str">
            <v/>
          </cell>
          <cell r="L1234" t="str">
            <v/>
          </cell>
          <cell r="M1234" t="str">
            <v/>
          </cell>
          <cell r="N1234">
            <v>0</v>
          </cell>
          <cell r="O1234" t="str">
            <v>VIRGINIA KELLY DE MOURA CARVALHO MESQUITA</v>
          </cell>
          <cell r="P1234"/>
        </row>
        <row r="1235">
          <cell r="B1235">
            <v>2476</v>
          </cell>
          <cell r="C1235" t="str">
            <v>BYANCA PINHEIRO AUGUSTO</v>
          </cell>
          <cell r="D1235">
            <v>12253</v>
          </cell>
          <cell r="E1235" t="str">
            <v>ROMILDO FERREIRA LIMA JUNIOR</v>
          </cell>
          <cell r="F1235" t="str">
            <v xml:space="preserve">Gerente de Projetos </v>
          </cell>
          <cell r="G1235" t="str">
            <v>Gerente de projetos de TI</v>
          </cell>
          <cell r="H1235">
            <v>19</v>
          </cell>
          <cell r="I1235" t="str">
            <v>Sênior</v>
          </cell>
          <cell r="J1235">
            <v>44753</v>
          </cell>
          <cell r="K1235" t="str">
            <v/>
          </cell>
          <cell r="L1235" t="str">
            <v/>
          </cell>
          <cell r="M1235" t="str">
            <v/>
          </cell>
          <cell r="N1235">
            <v>0</v>
          </cell>
          <cell r="O1235" t="str">
            <v>CARLOS BARDAWIL ROLIM</v>
          </cell>
          <cell r="P1235"/>
        </row>
        <row r="1236">
          <cell r="B1236">
            <v>2477</v>
          </cell>
          <cell r="C1236" t="str">
            <v>FRANCISCO JOSE ALMEIDA JUNIOR</v>
          </cell>
          <cell r="D1236">
            <v>11346</v>
          </cell>
          <cell r="E1236" t="str">
            <v>EMANUELLE NOGUEIRA JUCA</v>
          </cell>
          <cell r="F1236" t="str">
            <v xml:space="preserve">Gerente de Projetos </v>
          </cell>
          <cell r="G1236" t="str">
            <v>Gerente de projetos de TI</v>
          </cell>
          <cell r="H1236">
            <v>18</v>
          </cell>
          <cell r="I1236" t="str">
            <v>Sênior</v>
          </cell>
          <cell r="J1236">
            <v>44753</v>
          </cell>
          <cell r="K1236" t="str">
            <v/>
          </cell>
          <cell r="L1236" t="str">
            <v/>
          </cell>
          <cell r="M1236" t="str">
            <v/>
          </cell>
          <cell r="N1236">
            <v>0</v>
          </cell>
          <cell r="O1236" t="str">
            <v>EMANUELLE NOGUEIRA JUCA</v>
          </cell>
          <cell r="P1236"/>
        </row>
        <row r="1237">
          <cell r="B1237">
            <v>2478</v>
          </cell>
          <cell r="C1237" t="str">
            <v>GUILHERME MAIA RIBEIRO VIANA</v>
          </cell>
          <cell r="D1237">
            <v>11346</v>
          </cell>
          <cell r="E1237" t="str">
            <v>ROMILDO FERREIRA LIMA JUNIOR</v>
          </cell>
          <cell r="F1237" t="str">
            <v xml:space="preserve">Gerente de Projetos </v>
          </cell>
          <cell r="G1237" t="str">
            <v>Gerente de projetos de TI</v>
          </cell>
          <cell r="H1237">
            <v>18</v>
          </cell>
          <cell r="I1237" t="str">
            <v>Sênior</v>
          </cell>
          <cell r="J1237">
            <v>44753</v>
          </cell>
          <cell r="K1237" t="str">
            <v/>
          </cell>
          <cell r="L1237" t="str">
            <v/>
          </cell>
          <cell r="M1237" t="str">
            <v/>
          </cell>
          <cell r="N1237">
            <v>0</v>
          </cell>
          <cell r="O1237" t="str">
            <v>ANDRE VICTOR MOURA BEZERRA</v>
          </cell>
          <cell r="P1237"/>
        </row>
        <row r="1238">
          <cell r="B1238">
            <v>2479</v>
          </cell>
          <cell r="C1238" t="str">
            <v>JOAO PAULO ALVES DE FARIAS</v>
          </cell>
          <cell r="D1238">
            <v>10799</v>
          </cell>
          <cell r="E1238" t="str">
            <v>ROMILDO FERREIRA LIMA JUNIOR</v>
          </cell>
          <cell r="F1238" t="str">
            <v xml:space="preserve">Desenvolvedor </v>
          </cell>
          <cell r="G1238" t="str">
            <v>Analista de sistemas</v>
          </cell>
          <cell r="H1238">
            <v>0</v>
          </cell>
          <cell r="I1238" t="str">
            <v/>
          </cell>
          <cell r="J1238">
            <v>44753</v>
          </cell>
          <cell r="K1238">
            <v>45632</v>
          </cell>
          <cell r="L1238">
            <v>45658</v>
          </cell>
          <cell r="M1238">
            <v>46387</v>
          </cell>
          <cell r="N1238" t="str">
            <v>4</v>
          </cell>
          <cell r="O1238" t="str">
            <v>RICARDO PAIVA GARCIA</v>
          </cell>
          <cell r="P1238"/>
        </row>
        <row r="1239">
          <cell r="B1239">
            <v>2480</v>
          </cell>
          <cell r="C1239" t="str">
            <v>FRANCISCO RAFAEL EVANGELISTA</v>
          </cell>
          <cell r="D1239">
            <v>4455</v>
          </cell>
          <cell r="E1239" t="str">
            <v>ROMILDO FERREIRA LIMA JUNIOR</v>
          </cell>
          <cell r="F1239" t="str">
            <v xml:space="preserve">Desenvolvedor </v>
          </cell>
          <cell r="G1239" t="str">
            <v>Analista de sistemas</v>
          </cell>
          <cell r="H1239">
            <v>8</v>
          </cell>
          <cell r="I1239" t="str">
            <v>Júnior</v>
          </cell>
          <cell r="J1239">
            <v>44753</v>
          </cell>
          <cell r="K1239">
            <v>45705</v>
          </cell>
          <cell r="L1239">
            <v>45717</v>
          </cell>
          <cell r="M1239">
            <v>46387</v>
          </cell>
          <cell r="N1239" t="str">
            <v>2</v>
          </cell>
          <cell r="O1239" t="str">
            <v>RICARDO PAIVA GARCIA</v>
          </cell>
          <cell r="P1239"/>
        </row>
        <row r="1240">
          <cell r="B1240">
            <v>2481</v>
          </cell>
          <cell r="C1240" t="str">
            <v>BRUNO DA SILVA TELLES BRAGA</v>
          </cell>
          <cell r="D1240">
            <v>5390</v>
          </cell>
          <cell r="E1240" t="str">
            <v>EMANUELLE NOGUEIRA JUCA</v>
          </cell>
          <cell r="F1240" t="str">
            <v xml:space="preserve">Desenvolvedor </v>
          </cell>
          <cell r="G1240" t="str">
            <v>Analista de sistemas</v>
          </cell>
          <cell r="H1240">
            <v>10</v>
          </cell>
          <cell r="I1240" t="str">
            <v>Júnior</v>
          </cell>
          <cell r="J1240">
            <v>44760</v>
          </cell>
          <cell r="K1240">
            <v>45751</v>
          </cell>
          <cell r="L1240">
            <v>45778</v>
          </cell>
          <cell r="M1240">
            <v>46387</v>
          </cell>
          <cell r="N1240" t="str">
            <v>4</v>
          </cell>
          <cell r="O1240" t="str">
            <v>FRANCISCO JOSE ALMEIDA JUNIOR</v>
          </cell>
          <cell r="P1240"/>
        </row>
        <row r="1241">
          <cell r="B1241">
            <v>2482</v>
          </cell>
          <cell r="C1241" t="str">
            <v>NATALIA SOARES GIRAO</v>
          </cell>
          <cell r="D1241">
            <v>6523</v>
          </cell>
          <cell r="E1241" t="str">
            <v>ROMILDO FERREIRA LIMA JUNIOR</v>
          </cell>
          <cell r="F1241" t="str">
            <v xml:space="preserve">Desenvolvedor </v>
          </cell>
          <cell r="G1241" t="str">
            <v>Analista de sistemas</v>
          </cell>
          <cell r="H1241">
            <v>12</v>
          </cell>
          <cell r="I1241" t="str">
            <v>Júnior</v>
          </cell>
          <cell r="J1241">
            <v>44760</v>
          </cell>
          <cell r="K1241">
            <v>45968</v>
          </cell>
          <cell r="L1241">
            <v>45992</v>
          </cell>
          <cell r="M1241">
            <v>46387</v>
          </cell>
          <cell r="N1241" t="str">
            <v>4</v>
          </cell>
          <cell r="O1241" t="str">
            <v>HUGO PIRES BARRETO</v>
          </cell>
          <cell r="P1241"/>
        </row>
        <row r="1242">
          <cell r="B1242">
            <v>2483</v>
          </cell>
          <cell r="C1242" t="str">
            <v>BRUNA MARIA PEREIRA MAIA</v>
          </cell>
          <cell r="D1242">
            <v>9567</v>
          </cell>
          <cell r="E1242" t="str">
            <v>ANA SOFIA CYSNEIROS MARCAL</v>
          </cell>
          <cell r="F1242" t="str">
            <v xml:space="preserve">Gerente de Projetos </v>
          </cell>
          <cell r="G1242" t="str">
            <v>Gerente de projetos de TI</v>
          </cell>
          <cell r="H1242">
            <v>0</v>
          </cell>
          <cell r="I1242" t="str">
            <v/>
          </cell>
          <cell r="J1242">
            <v>44767</v>
          </cell>
          <cell r="K1242">
            <v>45177</v>
          </cell>
          <cell r="L1242">
            <v>45200</v>
          </cell>
          <cell r="M1242">
            <v>46387</v>
          </cell>
          <cell r="N1242" t="str">
            <v>4</v>
          </cell>
          <cell r="O1242" t="str">
            <v>JOAO LUIZ MESQUITA UCHOA</v>
          </cell>
          <cell r="P1242"/>
        </row>
        <row r="1243">
          <cell r="B1243">
            <v>2484</v>
          </cell>
          <cell r="C1243" t="str">
            <v>SERGIO SARAIVA DE SOUSA NETO</v>
          </cell>
          <cell r="D1243">
            <v>4664</v>
          </cell>
          <cell r="E1243" t="str">
            <v>ANA SOFIA CYSNEIROS MARCAL</v>
          </cell>
          <cell r="F1243" t="str">
            <v xml:space="preserve">Desenvolvedor </v>
          </cell>
          <cell r="G1243" t="str">
            <v>Analista de sistemas</v>
          </cell>
          <cell r="H1243">
            <v>0</v>
          </cell>
          <cell r="I1243" t="str">
            <v/>
          </cell>
          <cell r="J1243">
            <v>44767</v>
          </cell>
          <cell r="K1243">
            <v>45450</v>
          </cell>
          <cell r="L1243">
            <v>45474</v>
          </cell>
          <cell r="M1243">
            <v>46387</v>
          </cell>
          <cell r="N1243" t="str">
            <v>4</v>
          </cell>
          <cell r="O1243" t="str">
            <v>JOAO RICARDO DOS SANTOS GONCALVES</v>
          </cell>
          <cell r="P1243"/>
        </row>
        <row r="1244">
          <cell r="B1244">
            <v>2485</v>
          </cell>
          <cell r="C1244" t="str">
            <v>LINDEMBERG HOLANDA DE SOUZA</v>
          </cell>
          <cell r="D1244">
            <v>12253</v>
          </cell>
          <cell r="E1244" t="str">
            <v>EMANUELLE NOGUEIRA JUCA</v>
          </cell>
          <cell r="F1244" t="str">
            <v xml:space="preserve">Desenvolvedor </v>
          </cell>
          <cell r="G1244" t="str">
            <v>Analista de sistemas</v>
          </cell>
          <cell r="H1244">
            <v>19</v>
          </cell>
          <cell r="I1244" t="str">
            <v>Sênior</v>
          </cell>
          <cell r="J1244">
            <v>44774</v>
          </cell>
          <cell r="K1244" t="str">
            <v/>
          </cell>
          <cell r="L1244" t="str">
            <v/>
          </cell>
          <cell r="M1244" t="str">
            <v/>
          </cell>
          <cell r="N1244">
            <v>0</v>
          </cell>
          <cell r="O1244" t="str">
            <v>VIRGINIA KELLY DE MOURA CARVALHO MESQUITA</v>
          </cell>
          <cell r="P1244"/>
        </row>
        <row r="1245">
          <cell r="B1245">
            <v>2486</v>
          </cell>
          <cell r="C1245" t="str">
            <v>VITOR GRANZINOLI VELLOZO</v>
          </cell>
          <cell r="D1245">
            <v>13313</v>
          </cell>
          <cell r="E1245" t="str">
            <v>ALBERT SCHILLING GOMES</v>
          </cell>
          <cell r="F1245" t="str">
            <v xml:space="preserve">Desenvolvedor </v>
          </cell>
          <cell r="G1245" t="str">
            <v>Analista de sistemas</v>
          </cell>
          <cell r="H1245">
            <v>0</v>
          </cell>
          <cell r="I1245" t="str">
            <v/>
          </cell>
          <cell r="J1245">
            <v>44774</v>
          </cell>
          <cell r="K1245">
            <v>44862</v>
          </cell>
          <cell r="L1245">
            <v>44866</v>
          </cell>
          <cell r="M1245">
            <v>46387</v>
          </cell>
          <cell r="N1245" t="str">
            <v>2</v>
          </cell>
          <cell r="O1245" t="str">
            <v>SABRINA ISABEL DE OLIVEIRA PAIVA</v>
          </cell>
          <cell r="P1245"/>
        </row>
        <row r="1246">
          <cell r="B1246">
            <v>2487</v>
          </cell>
          <cell r="C1246" t="str">
            <v>DANIEL LOBAO DOS SANTOS FIGUEIREDO</v>
          </cell>
          <cell r="D1246">
            <v>10334</v>
          </cell>
          <cell r="E1246" t="str">
            <v>ALBERT SCHILLING GOMES</v>
          </cell>
          <cell r="F1246" t="str">
            <v xml:space="preserve">Líder Técnico </v>
          </cell>
          <cell r="G1246" t="str">
            <v>Analista de sistemas</v>
          </cell>
          <cell r="H1246">
            <v>0</v>
          </cell>
          <cell r="I1246" t="str">
            <v/>
          </cell>
          <cell r="J1246">
            <v>44774</v>
          </cell>
          <cell r="K1246">
            <v>45210</v>
          </cell>
          <cell r="L1246">
            <v>45231</v>
          </cell>
          <cell r="M1246">
            <v>46387</v>
          </cell>
          <cell r="N1246" t="str">
            <v>4</v>
          </cell>
          <cell r="O1246" t="str">
            <v>ROMILDO FERREIRA LIMA JUNIOR</v>
          </cell>
          <cell r="P1246"/>
        </row>
        <row r="1247">
          <cell r="B1247">
            <v>2488</v>
          </cell>
          <cell r="C1247" t="str">
            <v>JOAO PEDRO BRASIL LIMA</v>
          </cell>
          <cell r="D1247">
            <v>12253</v>
          </cell>
          <cell r="E1247" t="str">
            <v>LUIZ ALVES DE LIMA NETO</v>
          </cell>
          <cell r="F1247" t="str">
            <v xml:space="preserve">Líder de Plataforma </v>
          </cell>
          <cell r="G1247" t="str">
            <v>Pesquisador</v>
          </cell>
          <cell r="H1247">
            <v>19</v>
          </cell>
          <cell r="I1247" t="str">
            <v>Sênior</v>
          </cell>
          <cell r="J1247">
            <v>44774</v>
          </cell>
          <cell r="K1247" t="str">
            <v/>
          </cell>
          <cell r="L1247" t="str">
            <v/>
          </cell>
          <cell r="M1247" t="str">
            <v/>
          </cell>
          <cell r="N1247">
            <v>0</v>
          </cell>
          <cell r="O1247" t="str">
            <v>ANTONIO ALEX MONTEIRO DE SOUSA</v>
          </cell>
          <cell r="P1247"/>
        </row>
        <row r="1248">
          <cell r="B1248">
            <v>2489</v>
          </cell>
          <cell r="C1248" t="str">
            <v>DANIEL SILVA DE LIMA</v>
          </cell>
          <cell r="D1248">
            <v>9786</v>
          </cell>
          <cell r="E1248" t="str">
            <v>ANA SOFIA CYSNEIROS MARCAL</v>
          </cell>
          <cell r="F1248" t="str">
            <v xml:space="preserve">Desenvolvedor </v>
          </cell>
          <cell r="G1248" t="str">
            <v>Analista de sistemas</v>
          </cell>
          <cell r="H1248">
            <v>0</v>
          </cell>
          <cell r="I1248" t="str">
            <v/>
          </cell>
          <cell r="J1248">
            <v>44774</v>
          </cell>
          <cell r="K1248">
            <v>44958</v>
          </cell>
          <cell r="L1248">
            <v>44986</v>
          </cell>
          <cell r="M1248">
            <v>46387</v>
          </cell>
          <cell r="N1248" t="str">
            <v>2</v>
          </cell>
          <cell r="O1248" t="str">
            <v>GERSON VIEIRA ALBUQUERQUE NETO</v>
          </cell>
          <cell r="P1248"/>
        </row>
        <row r="1249">
          <cell r="B1249">
            <v>2490</v>
          </cell>
          <cell r="C1249" t="str">
            <v>HANS PETER OELKERS BONINI</v>
          </cell>
          <cell r="D1249">
            <v>8682</v>
          </cell>
          <cell r="E1249" t="str">
            <v>DANILO FREITAS DA COSTA</v>
          </cell>
          <cell r="F1249" t="str">
            <v xml:space="preserve">Desenvolvedor </v>
          </cell>
          <cell r="G1249" t="str">
            <v>Analista de sistemas</v>
          </cell>
          <cell r="H1249">
            <v>15</v>
          </cell>
          <cell r="I1249" t="str">
            <v>Pleno</v>
          </cell>
          <cell r="J1249">
            <v>44774</v>
          </cell>
          <cell r="K1249" t="str">
            <v/>
          </cell>
          <cell r="L1249" t="str">
            <v/>
          </cell>
          <cell r="M1249" t="str">
            <v/>
          </cell>
          <cell r="N1249">
            <v>0</v>
          </cell>
          <cell r="O1249" t="str">
            <v>PAULO ARTHUR GOMES VIEIRA</v>
          </cell>
          <cell r="P1249"/>
        </row>
        <row r="1250">
          <cell r="B1250">
            <v>2491</v>
          </cell>
          <cell r="C1250" t="str">
            <v>RODRIGO RIBEIRO GURGEL DO AMARAL</v>
          </cell>
          <cell r="D1250">
            <v>13017</v>
          </cell>
          <cell r="E1250" t="str">
            <v>ALBERT SCHILLING GOMES</v>
          </cell>
          <cell r="F1250" t="str">
            <v xml:space="preserve">Desenvolvedor </v>
          </cell>
          <cell r="G1250" t="str">
            <v>Analista de sistemas</v>
          </cell>
          <cell r="H1250">
            <v>0</v>
          </cell>
          <cell r="I1250" t="str">
            <v/>
          </cell>
          <cell r="J1250">
            <v>44774</v>
          </cell>
          <cell r="K1250">
            <v>45117</v>
          </cell>
          <cell r="L1250">
            <v>45139</v>
          </cell>
          <cell r="M1250">
            <v>46387</v>
          </cell>
          <cell r="N1250" t="str">
            <v>4</v>
          </cell>
          <cell r="O1250" t="str">
            <v>BRENO BEZERRA DE CASTRO</v>
          </cell>
          <cell r="P1250"/>
        </row>
        <row r="1251">
          <cell r="B1251">
            <v>2492</v>
          </cell>
          <cell r="C1251" t="str">
            <v>FRANCISCA GINIELE DO NASCIMENTO PINHO</v>
          </cell>
          <cell r="D1251">
            <v>4057</v>
          </cell>
          <cell r="E1251" t="str">
            <v>ANA SOFIA CYSNEIROS MARCAL</v>
          </cell>
          <cell r="F1251" t="str">
            <v xml:space="preserve">Quality Analyst </v>
          </cell>
          <cell r="G1251" t="str">
            <v>Analista de sistemas</v>
          </cell>
          <cell r="H1251">
            <v>0</v>
          </cell>
          <cell r="I1251" t="str">
            <v/>
          </cell>
          <cell r="J1251">
            <v>44781</v>
          </cell>
          <cell r="K1251">
            <v>45110</v>
          </cell>
          <cell r="L1251">
            <v>45139</v>
          </cell>
          <cell r="M1251">
            <v>46387</v>
          </cell>
          <cell r="N1251" t="str">
            <v>2</v>
          </cell>
          <cell r="O1251" t="str">
            <v>MARCELA DE MOURA ANDRADE SILVA</v>
          </cell>
          <cell r="P1251"/>
        </row>
        <row r="1252">
          <cell r="B1252">
            <v>2493</v>
          </cell>
          <cell r="C1252" t="str">
            <v>GUILHERME RODRIGUES E SILVA</v>
          </cell>
          <cell r="D1252">
            <v>3842</v>
          </cell>
          <cell r="E1252" t="str">
            <v>ANA SOFIA CYSNEIROS MARCAL</v>
          </cell>
          <cell r="F1252" t="str">
            <v xml:space="preserve">Desenvolvedor </v>
          </cell>
          <cell r="G1252" t="str">
            <v>Analista de sistemas</v>
          </cell>
          <cell r="H1252">
            <v>0</v>
          </cell>
          <cell r="I1252" t="str">
            <v/>
          </cell>
          <cell r="J1252">
            <v>44781</v>
          </cell>
          <cell r="K1252">
            <v>44970</v>
          </cell>
          <cell r="L1252">
            <v>44986</v>
          </cell>
          <cell r="M1252">
            <v>46387</v>
          </cell>
          <cell r="N1252" t="str">
            <v>2</v>
          </cell>
          <cell r="O1252" t="str">
            <v>EDELVANIA RODRIGUES MATOSO</v>
          </cell>
          <cell r="P1252"/>
        </row>
        <row r="1253">
          <cell r="B1253">
            <v>2494</v>
          </cell>
          <cell r="C1253" t="str">
            <v>MICHEL FREITAS SANTOS</v>
          </cell>
          <cell r="D1253">
            <v>7894</v>
          </cell>
          <cell r="E1253" t="str">
            <v>LUIZ ALVES DE LIMA NETO</v>
          </cell>
          <cell r="F1253" t="str">
            <v xml:space="preserve">Desenvolvedor </v>
          </cell>
          <cell r="G1253" t="str">
            <v>Analista de sistemas</v>
          </cell>
          <cell r="H1253">
            <v>14</v>
          </cell>
          <cell r="I1253" t="str">
            <v>Pleno</v>
          </cell>
          <cell r="J1253">
            <v>44781</v>
          </cell>
          <cell r="K1253">
            <v>45691</v>
          </cell>
          <cell r="L1253">
            <v>45717</v>
          </cell>
          <cell r="M1253">
            <v>46387</v>
          </cell>
          <cell r="N1253" t="str">
            <v>2</v>
          </cell>
          <cell r="O1253" t="str">
            <v>DEBORA CARREIRO ALVES</v>
          </cell>
          <cell r="P1253"/>
        </row>
        <row r="1254">
          <cell r="B1254">
            <v>2495</v>
          </cell>
          <cell r="C1254" t="str">
            <v>IDELFRIDES JORGE FERNANDES PAPAI</v>
          </cell>
          <cell r="D1254">
            <v>6208</v>
          </cell>
          <cell r="E1254" t="str">
            <v>ALBERT SCHILLING GOMES</v>
          </cell>
          <cell r="F1254" t="str">
            <v xml:space="preserve">Desenvolvedor </v>
          </cell>
          <cell r="G1254" t="str">
            <v>Analista de sistemas</v>
          </cell>
          <cell r="H1254">
            <v>0</v>
          </cell>
          <cell r="I1254" t="str">
            <v/>
          </cell>
          <cell r="J1254">
            <v>44781</v>
          </cell>
          <cell r="K1254">
            <v>45391</v>
          </cell>
          <cell r="L1254">
            <v>45413</v>
          </cell>
          <cell r="M1254">
            <v>46387</v>
          </cell>
          <cell r="N1254" t="str">
            <v>2</v>
          </cell>
          <cell r="O1254" t="str">
            <v>LIARA SOUSA MOTA</v>
          </cell>
          <cell r="P1254"/>
        </row>
        <row r="1255">
          <cell r="B1255">
            <v>2496</v>
          </cell>
          <cell r="C1255" t="str">
            <v>ANDREA OLIVEIRA NERY</v>
          </cell>
          <cell r="D1255">
            <v>11346</v>
          </cell>
          <cell r="E1255" t="str">
            <v>GABRIELA TELLES DE SOUZA</v>
          </cell>
          <cell r="F1255" t="str">
            <v>Coordenador de comunicação e marketing</v>
          </cell>
          <cell r="G1255" t="str">
            <v>Coordenador de comunicação e marketing</v>
          </cell>
          <cell r="H1255">
            <v>18</v>
          </cell>
          <cell r="I1255" t="str">
            <v>Sênior</v>
          </cell>
          <cell r="J1255">
            <v>44781</v>
          </cell>
          <cell r="K1255" t="str">
            <v/>
          </cell>
          <cell r="L1255" t="str">
            <v/>
          </cell>
          <cell r="M1255" t="str">
            <v/>
          </cell>
          <cell r="N1255">
            <v>0</v>
          </cell>
          <cell r="O1255" t="str">
            <v>GABRIELA TELLES DE SOUZA</v>
          </cell>
          <cell r="P1255"/>
        </row>
        <row r="1256">
          <cell r="B1256">
            <v>2497</v>
          </cell>
          <cell r="C1256" t="str">
            <v>JULIO CESAR DA SILVA</v>
          </cell>
          <cell r="D1256">
            <v>2012</v>
          </cell>
          <cell r="E1256" t="str">
            <v>GABRIELA TELLES DE SOUZA</v>
          </cell>
          <cell r="F1256" t="str">
            <v>Assistente administrativo</v>
          </cell>
          <cell r="G1256" t="str">
            <v>Assistente administrativo</v>
          </cell>
          <cell r="H1256">
            <v>2</v>
          </cell>
          <cell r="I1256" t="str">
            <v>Assistente</v>
          </cell>
          <cell r="J1256">
            <v>44781</v>
          </cell>
          <cell r="K1256" t="str">
            <v/>
          </cell>
          <cell r="L1256" t="str">
            <v/>
          </cell>
          <cell r="M1256" t="str">
            <v/>
          </cell>
          <cell r="N1256">
            <v>0</v>
          </cell>
          <cell r="O1256" t="str">
            <v>SIDNEI MESQUITA JUNIOR</v>
          </cell>
          <cell r="P1256"/>
        </row>
        <row r="1257">
          <cell r="B1257">
            <v>2498</v>
          </cell>
          <cell r="C1257" t="str">
            <v>FRANCISCO YURI RIOS BARROSO</v>
          </cell>
          <cell r="D1257">
            <v>10799</v>
          </cell>
          <cell r="E1257" t="str">
            <v>ANA SOFIA CYSNEIROS MARCAL</v>
          </cell>
          <cell r="F1257" t="str">
            <v xml:space="preserve">Engenheiro de Dados </v>
          </cell>
          <cell r="G1257" t="str">
            <v>Analista de sistemas</v>
          </cell>
          <cell r="H1257">
            <v>0</v>
          </cell>
          <cell r="I1257" t="str">
            <v/>
          </cell>
          <cell r="J1257">
            <v>44789</v>
          </cell>
          <cell r="K1257">
            <v>45539</v>
          </cell>
          <cell r="L1257">
            <v>45566</v>
          </cell>
          <cell r="M1257">
            <v>46387</v>
          </cell>
          <cell r="N1257" t="str">
            <v>4</v>
          </cell>
          <cell r="O1257" t="str">
            <v>ARLINDO BRAGA DE SOUSA NETO</v>
          </cell>
          <cell r="P1257"/>
        </row>
        <row r="1258">
          <cell r="B1258">
            <v>2499</v>
          </cell>
          <cell r="C1258" t="str">
            <v>PAULO HENRIQUE REIS DE MORAIS</v>
          </cell>
          <cell r="D1258">
            <v>9549</v>
          </cell>
          <cell r="E1258" t="str">
            <v>ANA SOFIA CYSNEIROS MARCAL</v>
          </cell>
          <cell r="F1258" t="str">
            <v xml:space="preserve">Desenvolvedor </v>
          </cell>
          <cell r="G1258" t="str">
            <v>Analista de sistemas</v>
          </cell>
          <cell r="H1258">
            <v>16</v>
          </cell>
          <cell r="I1258" t="str">
            <v>Pleno</v>
          </cell>
          <cell r="J1258">
            <v>44789</v>
          </cell>
          <cell r="K1258" t="str">
            <v/>
          </cell>
          <cell r="L1258" t="str">
            <v/>
          </cell>
          <cell r="M1258" t="str">
            <v/>
          </cell>
          <cell r="N1258">
            <v>0</v>
          </cell>
          <cell r="O1258" t="str">
            <v>JOAO RICARDO DOS SANTOS GONCALVES</v>
          </cell>
          <cell r="P1258"/>
        </row>
        <row r="1259">
          <cell r="B1259">
            <v>2500</v>
          </cell>
          <cell r="C1259" t="str">
            <v>YGOR DE OLIVEIRA MOREIRA</v>
          </cell>
          <cell r="D1259">
            <v>4057</v>
          </cell>
          <cell r="E1259" t="str">
            <v>ANA SOFIA CYSNEIROS MARCAL</v>
          </cell>
          <cell r="F1259" t="str">
            <v xml:space="preserve">Desenvolvedor </v>
          </cell>
          <cell r="G1259" t="str">
            <v>Analista de sistemas</v>
          </cell>
          <cell r="H1259">
            <v>0</v>
          </cell>
          <cell r="I1259" t="str">
            <v/>
          </cell>
          <cell r="J1259">
            <v>44789</v>
          </cell>
          <cell r="K1259">
            <v>45145</v>
          </cell>
          <cell r="L1259">
            <v>45170</v>
          </cell>
          <cell r="M1259">
            <v>46387</v>
          </cell>
          <cell r="N1259" t="str">
            <v>2</v>
          </cell>
          <cell r="O1259" t="str">
            <v>BRUNA MARIA PEREIRA MAIA</v>
          </cell>
          <cell r="P1259"/>
        </row>
        <row r="1260">
          <cell r="B1260">
            <v>2501</v>
          </cell>
          <cell r="C1260" t="str">
            <v>JOAO CLAUDOAR CORPI MORAIS</v>
          </cell>
          <cell r="D1260">
            <v>3492</v>
          </cell>
          <cell r="E1260" t="str">
            <v>GABRIELA TELLES DE SOUZA</v>
          </cell>
          <cell r="F1260" t="str">
            <v>Supervisor de almoxarifado</v>
          </cell>
          <cell r="G1260" t="str">
            <v>Supervisor de almoxarifado</v>
          </cell>
          <cell r="H1260">
            <v>0</v>
          </cell>
          <cell r="I1260" t="str">
            <v/>
          </cell>
          <cell r="J1260">
            <v>44789</v>
          </cell>
          <cell r="K1260">
            <v>44827</v>
          </cell>
          <cell r="L1260">
            <v>44835</v>
          </cell>
          <cell r="M1260">
            <v>46387</v>
          </cell>
          <cell r="N1260" t="str">
            <v>4</v>
          </cell>
          <cell r="O1260" t="str">
            <v>JULIANE CASTRO OLIVEIRA</v>
          </cell>
          <cell r="P1260"/>
        </row>
        <row r="1261">
          <cell r="B1261">
            <v>2502</v>
          </cell>
          <cell r="C1261" t="str">
            <v>JOAQUIM PEDRO SOUSA CHAVES</v>
          </cell>
          <cell r="D1261">
            <v>4900</v>
          </cell>
          <cell r="E1261" t="str">
            <v>EMANUELLE NOGUEIRA JUCA</v>
          </cell>
          <cell r="F1261" t="str">
            <v xml:space="preserve">Quality Analyst </v>
          </cell>
          <cell r="G1261" t="str">
            <v>Analista de sistemas</v>
          </cell>
          <cell r="H1261">
            <v>9</v>
          </cell>
          <cell r="I1261" t="str">
            <v>Júnior</v>
          </cell>
          <cell r="J1261">
            <v>44789</v>
          </cell>
          <cell r="K1261" t="str">
            <v/>
          </cell>
          <cell r="L1261" t="str">
            <v/>
          </cell>
          <cell r="M1261" t="str">
            <v/>
          </cell>
          <cell r="N1261">
            <v>0</v>
          </cell>
          <cell r="O1261" t="str">
            <v>VIRGINIA KELLY DE MOURA CARVALHO MESQUITA</v>
          </cell>
          <cell r="P1261"/>
        </row>
        <row r="1262">
          <cell r="B1262">
            <v>2503</v>
          </cell>
          <cell r="C1262" t="str">
            <v>LUCAS LONGARAY MAHL</v>
          </cell>
          <cell r="D1262">
            <v>8237</v>
          </cell>
          <cell r="E1262" t="str">
            <v>ALBERT SCHILLING GOMES</v>
          </cell>
          <cell r="F1262" t="str">
            <v xml:space="preserve">Desenvolvedor </v>
          </cell>
          <cell r="G1262" t="str">
            <v>Analista de sistemas</v>
          </cell>
          <cell r="H1262">
            <v>0</v>
          </cell>
          <cell r="I1262" t="str">
            <v/>
          </cell>
          <cell r="J1262">
            <v>44795</v>
          </cell>
          <cell r="K1262">
            <v>44958</v>
          </cell>
          <cell r="L1262">
            <v>44986</v>
          </cell>
          <cell r="M1262">
            <v>46387</v>
          </cell>
          <cell r="N1262" t="str">
            <v>2</v>
          </cell>
          <cell r="O1262" t="str">
            <v>MANOEL FABIO MARQUES DE SOUZA</v>
          </cell>
          <cell r="P1262"/>
        </row>
        <row r="1263">
          <cell r="B1263">
            <v>2504</v>
          </cell>
          <cell r="C1263" t="str">
            <v>PAULO HENRIQUE CARMINO JARDIM</v>
          </cell>
          <cell r="D1263">
            <v>10504</v>
          </cell>
          <cell r="E1263" t="str">
            <v>LUIZ ALVES DE LIMA NETO</v>
          </cell>
          <cell r="F1263" t="str">
            <v xml:space="preserve">Desenvolvedor </v>
          </cell>
          <cell r="G1263" t="str">
            <v>Analista de sistemas</v>
          </cell>
          <cell r="H1263">
            <v>17</v>
          </cell>
          <cell r="I1263" t="str">
            <v>Pleno</v>
          </cell>
          <cell r="J1263">
            <v>44795</v>
          </cell>
          <cell r="K1263">
            <v>45705</v>
          </cell>
          <cell r="L1263">
            <v>45717</v>
          </cell>
          <cell r="M1263">
            <v>46387</v>
          </cell>
          <cell r="N1263" t="str">
            <v>2</v>
          </cell>
          <cell r="O1263" t="str">
            <v>DEBORA CARREIRO ALVES</v>
          </cell>
          <cell r="P1263"/>
        </row>
        <row r="1264">
          <cell r="B1264">
            <v>2505</v>
          </cell>
          <cell r="C1264" t="str">
            <v>MANUEL FERREIRA DO NASCIMENTO NETO</v>
          </cell>
          <cell r="D1264">
            <v>9549</v>
          </cell>
          <cell r="E1264" t="str">
            <v>EMANUELLE NOGUEIRA JUCA</v>
          </cell>
          <cell r="F1264" t="str">
            <v xml:space="preserve">DevOps </v>
          </cell>
          <cell r="G1264" t="str">
            <v>Analista de sistemas</v>
          </cell>
          <cell r="H1264">
            <v>16</v>
          </cell>
          <cell r="I1264" t="str">
            <v>Pleno</v>
          </cell>
          <cell r="J1264">
            <v>44795</v>
          </cell>
          <cell r="K1264" t="str">
            <v/>
          </cell>
          <cell r="L1264" t="str">
            <v/>
          </cell>
          <cell r="M1264" t="str">
            <v/>
          </cell>
          <cell r="N1264">
            <v>0</v>
          </cell>
          <cell r="O1264" t="str">
            <v>FRANCISCO JOSE ALMEIDA JUNIOR</v>
          </cell>
          <cell r="P1264"/>
        </row>
        <row r="1265">
          <cell r="B1265">
            <v>2506</v>
          </cell>
          <cell r="C1265" t="str">
            <v>CHARLES DOS SANTOS FRANCA</v>
          </cell>
          <cell r="D1265">
            <v>12327</v>
          </cell>
          <cell r="E1265" t="str">
            <v>ALBERT SCHILLING GOMES</v>
          </cell>
          <cell r="F1265" t="str">
            <v xml:space="preserve">Desenvolvedor </v>
          </cell>
          <cell r="G1265" t="str">
            <v>Analista de sistemas</v>
          </cell>
          <cell r="H1265">
            <v>0</v>
          </cell>
          <cell r="I1265" t="str">
            <v/>
          </cell>
          <cell r="J1265">
            <v>44795</v>
          </cell>
          <cell r="K1265">
            <v>44970</v>
          </cell>
          <cell r="L1265">
            <v>44986</v>
          </cell>
          <cell r="M1265">
            <v>46387</v>
          </cell>
          <cell r="N1265" t="str">
            <v>2</v>
          </cell>
          <cell r="O1265" t="str">
            <v>CLARISSE IASMIN ALVES DE LIMA</v>
          </cell>
          <cell r="P1265"/>
        </row>
        <row r="1266">
          <cell r="B1266">
            <v>2507</v>
          </cell>
          <cell r="C1266" t="str">
            <v>NICOLAS JOSINO LIMA SARAIVA</v>
          </cell>
          <cell r="D1266">
            <v>5390</v>
          </cell>
          <cell r="E1266" t="str">
            <v>EMANUELLE NOGUEIRA JUCA</v>
          </cell>
          <cell r="F1266" t="str">
            <v xml:space="preserve">Desenvolvedor </v>
          </cell>
          <cell r="G1266" t="str">
            <v>Analista de sistemas</v>
          </cell>
          <cell r="H1266">
            <v>10</v>
          </cell>
          <cell r="I1266" t="str">
            <v>Júnior</v>
          </cell>
          <cell r="J1266">
            <v>44802</v>
          </cell>
          <cell r="K1266">
            <v>45818</v>
          </cell>
          <cell r="L1266">
            <v>45839</v>
          </cell>
          <cell r="M1266">
            <v>46387</v>
          </cell>
          <cell r="N1266" t="str">
            <v>2</v>
          </cell>
          <cell r="O1266" t="str">
            <v>LUZIA LUCELIA SARAIVA RIBEIRO</v>
          </cell>
          <cell r="P1266"/>
        </row>
        <row r="1267">
          <cell r="B1267">
            <v>2508</v>
          </cell>
          <cell r="C1267" t="str">
            <v>LUCAS NOGUEIRA NOBREGA</v>
          </cell>
          <cell r="D1267">
            <v>5929</v>
          </cell>
          <cell r="E1267" t="str">
            <v>EMANUELLE NOGUEIRA JUCA</v>
          </cell>
          <cell r="F1267" t="str">
            <v xml:space="preserve">Cientista de Dados </v>
          </cell>
          <cell r="G1267" t="str">
            <v>Analista de sistemas</v>
          </cell>
          <cell r="H1267">
            <v>11</v>
          </cell>
          <cell r="I1267" t="str">
            <v>Júnior</v>
          </cell>
          <cell r="J1267">
            <v>44802</v>
          </cell>
          <cell r="K1267">
            <v>45758</v>
          </cell>
          <cell r="L1267">
            <v>45778</v>
          </cell>
          <cell r="M1267">
            <v>46387</v>
          </cell>
          <cell r="N1267" t="str">
            <v>4</v>
          </cell>
          <cell r="O1267" t="str">
            <v>MANOEL FABIO MARQUES DE SOUZA</v>
          </cell>
          <cell r="P1267"/>
        </row>
        <row r="1268">
          <cell r="B1268">
            <v>2509</v>
          </cell>
          <cell r="C1268" t="str">
            <v>MARCELO FONTES CASTELLANI</v>
          </cell>
          <cell r="D1268">
            <v>13313</v>
          </cell>
          <cell r="E1268" t="str">
            <v>ALBERT SCHILLING GOMES</v>
          </cell>
          <cell r="F1268" t="str">
            <v xml:space="preserve">Desenvolvedor </v>
          </cell>
          <cell r="G1268" t="str">
            <v>Analista de sistemas</v>
          </cell>
          <cell r="H1268">
            <v>0</v>
          </cell>
          <cell r="I1268" t="str">
            <v/>
          </cell>
          <cell r="J1268">
            <v>44805</v>
          </cell>
          <cell r="K1268">
            <v>44831</v>
          </cell>
          <cell r="L1268">
            <v>44835</v>
          </cell>
          <cell r="M1268">
            <v>46387</v>
          </cell>
          <cell r="N1268" t="str">
            <v>4</v>
          </cell>
          <cell r="O1268" t="str">
            <v>NATHALIA SANTIAGO VASCONCELOS</v>
          </cell>
          <cell r="P1268"/>
        </row>
        <row r="1269">
          <cell r="B1269">
            <v>2510</v>
          </cell>
          <cell r="C1269" t="str">
            <v>LUCCAS GOIS DE ALMEIDA</v>
          </cell>
          <cell r="D1269">
            <v>5929</v>
          </cell>
          <cell r="E1269" t="str">
            <v>ROMILDO FERREIRA LIMA JUNIOR</v>
          </cell>
          <cell r="F1269" t="str">
            <v xml:space="preserve">Desenvolvedor </v>
          </cell>
          <cell r="G1269" t="str">
            <v>Analista de sistemas</v>
          </cell>
          <cell r="H1269">
            <v>11</v>
          </cell>
          <cell r="I1269" t="str">
            <v>Júnior</v>
          </cell>
          <cell r="J1269">
            <v>44805</v>
          </cell>
          <cell r="K1269">
            <v>45849</v>
          </cell>
          <cell r="L1269">
            <v>45870</v>
          </cell>
          <cell r="M1269">
            <v>46387</v>
          </cell>
          <cell r="N1269" t="str">
            <v>4</v>
          </cell>
          <cell r="O1269" t="str">
            <v>HUGO PIRES BARRETO</v>
          </cell>
          <cell r="P1269"/>
        </row>
        <row r="1270">
          <cell r="B1270">
            <v>2511</v>
          </cell>
          <cell r="C1270" t="str">
            <v>ANTONIO LUCAS BRAGA SOUZA</v>
          </cell>
          <cell r="D1270">
            <v>4900</v>
          </cell>
          <cell r="E1270" t="str">
            <v>ROMILDO FERREIRA LIMA JUNIOR</v>
          </cell>
          <cell r="F1270" t="str">
            <v xml:space="preserve">DevOps </v>
          </cell>
          <cell r="G1270" t="str">
            <v>Analista de sistemas</v>
          </cell>
          <cell r="H1270">
            <v>9</v>
          </cell>
          <cell r="I1270" t="str">
            <v>Júnior</v>
          </cell>
          <cell r="J1270">
            <v>44805</v>
          </cell>
          <cell r="K1270">
            <v>45783</v>
          </cell>
          <cell r="L1270">
            <v>45809</v>
          </cell>
          <cell r="M1270">
            <v>46387</v>
          </cell>
          <cell r="N1270" t="str">
            <v>2</v>
          </cell>
          <cell r="O1270" t="str">
            <v>BYANCA PINHEIRO AUGUSTO</v>
          </cell>
          <cell r="P1270"/>
        </row>
        <row r="1271">
          <cell r="B1271">
            <v>2512</v>
          </cell>
          <cell r="C1271" t="str">
            <v>PAULO BRAITINER ARAUJO DOS SANTOS</v>
          </cell>
          <cell r="D1271">
            <v>1666</v>
          </cell>
          <cell r="E1271" t="str">
            <v>GABRIELA TELLES DE SOUZA</v>
          </cell>
          <cell r="F1271" t="str">
            <v xml:space="preserve">Técnico de Suporte de TI </v>
          </cell>
          <cell r="G1271" t="str">
            <v>Técnico de suporte de TI</v>
          </cell>
          <cell r="H1271">
            <v>0</v>
          </cell>
          <cell r="I1271" t="str">
            <v/>
          </cell>
          <cell r="J1271">
            <v>44809</v>
          </cell>
          <cell r="K1271">
            <v>45524</v>
          </cell>
          <cell r="L1271">
            <v>45536</v>
          </cell>
          <cell r="M1271">
            <v>46387</v>
          </cell>
          <cell r="N1271" t="str">
            <v>4</v>
          </cell>
          <cell r="O1271" t="str">
            <v>EDERSON DA MOTA RAMOS</v>
          </cell>
          <cell r="P1271" t="str">
            <v>sim</v>
          </cell>
        </row>
        <row r="1272">
          <cell r="B1272">
            <v>2513</v>
          </cell>
          <cell r="C1272" t="str">
            <v>ARLINDO BRAGA DE SOUSA NETO</v>
          </cell>
          <cell r="D1272">
            <v>12253</v>
          </cell>
          <cell r="E1272" t="str">
            <v>ANA SOFIA CYSNEIROS MARCAL</v>
          </cell>
          <cell r="F1272" t="str">
            <v xml:space="preserve">Gerente de Projetos </v>
          </cell>
          <cell r="G1272" t="str">
            <v>Gerente de projetos de TI</v>
          </cell>
          <cell r="H1272">
            <v>19</v>
          </cell>
          <cell r="I1272" t="str">
            <v>Sênior</v>
          </cell>
          <cell r="J1272">
            <v>44809</v>
          </cell>
          <cell r="K1272" t="str">
            <v/>
          </cell>
          <cell r="L1272" t="str">
            <v/>
          </cell>
          <cell r="M1272" t="str">
            <v/>
          </cell>
          <cell r="N1272">
            <v>0</v>
          </cell>
          <cell r="O1272" t="str">
            <v>JOAO LUIZ MESQUITA UCHOA</v>
          </cell>
          <cell r="P1272"/>
        </row>
        <row r="1273">
          <cell r="B1273">
            <v>2514</v>
          </cell>
          <cell r="C1273" t="str">
            <v>LUCAS ADAO CONTENTE ZANARDI</v>
          </cell>
          <cell r="D1273">
            <v>18056</v>
          </cell>
          <cell r="E1273" t="str">
            <v>ALBERT SCHILLING GOMES</v>
          </cell>
          <cell r="F1273" t="str">
            <v xml:space="preserve">Arquiteto de Soluções </v>
          </cell>
          <cell r="G1273" t="str">
            <v>Analista de sistemas</v>
          </cell>
          <cell r="H1273">
            <v>26</v>
          </cell>
          <cell r="I1273" t="str">
            <v>Especialista</v>
          </cell>
          <cell r="J1273">
            <v>44809</v>
          </cell>
          <cell r="K1273" t="str">
            <v/>
          </cell>
          <cell r="L1273" t="str">
            <v/>
          </cell>
          <cell r="M1273" t="str">
            <v/>
          </cell>
          <cell r="N1273">
            <v>0</v>
          </cell>
          <cell r="O1273" t="str">
            <v>GLAUBER QUEIROZ DE OLIVEIRA</v>
          </cell>
          <cell r="P1273"/>
        </row>
        <row r="1274">
          <cell r="B1274">
            <v>2515</v>
          </cell>
          <cell r="C1274" t="str">
            <v>JOAO VICTOR FERREIRA ARAUJO</v>
          </cell>
          <cell r="D1274">
            <v>4057</v>
          </cell>
          <cell r="E1274" t="str">
            <v>ANA SOFIA CYSNEIROS MARCAL</v>
          </cell>
          <cell r="F1274" t="str">
            <v xml:space="preserve">Desenvolvedor </v>
          </cell>
          <cell r="G1274" t="str">
            <v>Analista de sistemas</v>
          </cell>
          <cell r="H1274">
            <v>0</v>
          </cell>
          <cell r="I1274" t="str">
            <v/>
          </cell>
          <cell r="J1274">
            <v>44809</v>
          </cell>
          <cell r="K1274">
            <v>45145</v>
          </cell>
          <cell r="L1274">
            <v>45170</v>
          </cell>
          <cell r="M1274">
            <v>46387</v>
          </cell>
          <cell r="N1274" t="str">
            <v>2</v>
          </cell>
          <cell r="O1274" t="str">
            <v>JOAO RICARDO DOS SANTOS GONCALVES</v>
          </cell>
          <cell r="P1274"/>
        </row>
        <row r="1275">
          <cell r="B1275">
            <v>2516</v>
          </cell>
          <cell r="C1275" t="str">
            <v>PEDRO PAULO ROMANO LEDESMA</v>
          </cell>
          <cell r="D1275">
            <v>8682</v>
          </cell>
          <cell r="E1275" t="str">
            <v>ROMILDO FERREIRA LIMA JUNIOR</v>
          </cell>
          <cell r="F1275" t="str">
            <v xml:space="preserve">Desenvolvedor </v>
          </cell>
          <cell r="G1275" t="str">
            <v>Analista de sistemas</v>
          </cell>
          <cell r="H1275">
            <v>15</v>
          </cell>
          <cell r="I1275" t="str">
            <v>Pleno</v>
          </cell>
          <cell r="J1275">
            <v>44809</v>
          </cell>
          <cell r="K1275" t="str">
            <v/>
          </cell>
          <cell r="L1275" t="str">
            <v/>
          </cell>
          <cell r="M1275" t="str">
            <v/>
          </cell>
          <cell r="N1275">
            <v>0</v>
          </cell>
          <cell r="O1275" t="str">
            <v>MARIANA RODRIGUES DA SILVA</v>
          </cell>
          <cell r="P1275"/>
        </row>
        <row r="1276">
          <cell r="B1276">
            <v>2517</v>
          </cell>
          <cell r="C1276" t="str">
            <v>REBECA CARNEIRO CORDEIRO</v>
          </cell>
          <cell r="D1276">
            <v>5390</v>
          </cell>
          <cell r="E1276" t="str">
            <v>GABRIELA TELLES DE SOUZA</v>
          </cell>
          <cell r="F1276" t="str">
            <v>Analista de marketing</v>
          </cell>
          <cell r="G1276" t="str">
            <v>Analista de marketing</v>
          </cell>
          <cell r="H1276">
            <v>10</v>
          </cell>
          <cell r="I1276" t="str">
            <v>Pleno</v>
          </cell>
          <cell r="J1276">
            <v>44809</v>
          </cell>
          <cell r="K1276" t="str">
            <v/>
          </cell>
          <cell r="L1276" t="str">
            <v/>
          </cell>
          <cell r="M1276" t="str">
            <v/>
          </cell>
          <cell r="N1276">
            <v>0</v>
          </cell>
          <cell r="O1276" t="str">
            <v>ANDREA OLIVEIRA NERY</v>
          </cell>
          <cell r="P1276"/>
        </row>
        <row r="1277">
          <cell r="B1277">
            <v>2518</v>
          </cell>
          <cell r="C1277" t="str">
            <v>ALEXANDRE GERMANO SOUZA DE ANDRADE</v>
          </cell>
          <cell r="D1277">
            <v>16693</v>
          </cell>
          <cell r="E1277" t="str">
            <v>EMANUELLE NOGUEIRA JUCA</v>
          </cell>
          <cell r="F1277" t="str">
            <v xml:space="preserve">Desenvolvedor </v>
          </cell>
          <cell r="G1277" t="str">
            <v>Analista de sistemas</v>
          </cell>
          <cell r="H1277">
            <v>24</v>
          </cell>
          <cell r="I1277" t="str">
            <v>Especialista</v>
          </cell>
          <cell r="J1277">
            <v>44816</v>
          </cell>
          <cell r="K1277">
            <v>45777</v>
          </cell>
          <cell r="L1277">
            <v>45778</v>
          </cell>
          <cell r="M1277">
            <v>46387</v>
          </cell>
          <cell r="N1277" t="str">
            <v>4</v>
          </cell>
          <cell r="O1277" t="str">
            <v>FRANCISCO JOSE ALMEIDA JUNIOR</v>
          </cell>
          <cell r="P1277"/>
        </row>
        <row r="1278">
          <cell r="B1278">
            <v>2519</v>
          </cell>
          <cell r="C1278" t="str">
            <v>ESTEVAN DELABARI HENRIQUES</v>
          </cell>
          <cell r="D1278">
            <v>7176</v>
          </cell>
          <cell r="E1278" t="str">
            <v>DANILO FREITAS DA COSTA</v>
          </cell>
          <cell r="F1278" t="str">
            <v xml:space="preserve">Quality Analyst </v>
          </cell>
          <cell r="G1278" t="str">
            <v>Analista de sistemas</v>
          </cell>
          <cell r="H1278">
            <v>13</v>
          </cell>
          <cell r="I1278" t="str">
            <v>Pleno</v>
          </cell>
          <cell r="J1278">
            <v>44816</v>
          </cell>
          <cell r="K1278" t="str">
            <v/>
          </cell>
          <cell r="L1278" t="str">
            <v/>
          </cell>
          <cell r="M1278" t="str">
            <v/>
          </cell>
          <cell r="N1278">
            <v>0</v>
          </cell>
          <cell r="O1278" t="str">
            <v>FRANCISCA GERMANA DANTAS BATISTA</v>
          </cell>
          <cell r="P1278" t="str">
            <v>sim</v>
          </cell>
        </row>
        <row r="1279">
          <cell r="B1279">
            <v>2520</v>
          </cell>
          <cell r="C1279" t="str">
            <v>VINICIUS OLIVEIRA DA FONSECA</v>
          </cell>
          <cell r="D1279">
            <v>7894</v>
          </cell>
          <cell r="E1279" t="str">
            <v>ROMILDO FERREIRA LIMA JUNIOR</v>
          </cell>
          <cell r="F1279" t="str">
            <v xml:space="preserve">Desenvolvedor </v>
          </cell>
          <cell r="G1279" t="str">
            <v>Analista de sistemas</v>
          </cell>
          <cell r="H1279">
            <v>14</v>
          </cell>
          <cell r="I1279" t="str">
            <v>Pleno</v>
          </cell>
          <cell r="J1279">
            <v>44816</v>
          </cell>
          <cell r="K1279" t="str">
            <v/>
          </cell>
          <cell r="L1279" t="str">
            <v/>
          </cell>
          <cell r="M1279" t="str">
            <v/>
          </cell>
          <cell r="N1279">
            <v>0</v>
          </cell>
          <cell r="O1279" t="str">
            <v>MARIANA MAIA BEZERRA</v>
          </cell>
          <cell r="P1279"/>
        </row>
        <row r="1280">
          <cell r="B1280">
            <v>2521</v>
          </cell>
          <cell r="C1280" t="str">
            <v>ANDERSON DOURADO CUNHA</v>
          </cell>
          <cell r="D1280">
            <v>9549</v>
          </cell>
          <cell r="E1280" t="str">
            <v>ROMILDO FERREIRA LIMA JUNIOR</v>
          </cell>
          <cell r="F1280" t="str">
            <v xml:space="preserve">Desenvolvedor </v>
          </cell>
          <cell r="G1280" t="str">
            <v>Analista de sistemas</v>
          </cell>
          <cell r="H1280">
            <v>16</v>
          </cell>
          <cell r="I1280" t="str">
            <v>Pleno</v>
          </cell>
          <cell r="J1280">
            <v>44823</v>
          </cell>
          <cell r="K1280" t="str">
            <v/>
          </cell>
          <cell r="L1280" t="str">
            <v/>
          </cell>
          <cell r="M1280" t="str">
            <v/>
          </cell>
          <cell r="N1280">
            <v>0</v>
          </cell>
          <cell r="O1280" t="str">
            <v>VICTOR VASCONCELOS BANDEIRA</v>
          </cell>
          <cell r="P1280"/>
        </row>
        <row r="1281">
          <cell r="B1281">
            <v>2523</v>
          </cell>
          <cell r="C1281" t="str">
            <v>UBIRATAN DE OLIVEIRA JUNIOR</v>
          </cell>
          <cell r="D1281">
            <v>2881.5</v>
          </cell>
          <cell r="E1281" t="str">
            <v>EMANUELLE NOGUEIRA JUCA</v>
          </cell>
          <cell r="F1281" t="str">
            <v xml:space="preserve">DevOps </v>
          </cell>
          <cell r="G1281" t="str">
            <v>Analista de sistemas</v>
          </cell>
          <cell r="H1281">
            <v>0</v>
          </cell>
          <cell r="I1281" t="str">
            <v/>
          </cell>
          <cell r="J1281">
            <v>44823</v>
          </cell>
          <cell r="K1281">
            <v>44958</v>
          </cell>
          <cell r="L1281">
            <v>44986</v>
          </cell>
          <cell r="M1281">
            <v>46387</v>
          </cell>
          <cell r="N1281" t="str">
            <v>4</v>
          </cell>
          <cell r="O1281" t="str">
            <v>ETIENE ANTOINE ALENCAR SALES</v>
          </cell>
          <cell r="P1281"/>
        </row>
        <row r="1282">
          <cell r="B1282">
            <v>2524</v>
          </cell>
          <cell r="C1282" t="str">
            <v>SARA MARIA MARQUES BASTOS</v>
          </cell>
          <cell r="D1282">
            <v>2534</v>
          </cell>
          <cell r="E1282" t="str">
            <v>GABRIELA TELLES DE SOUZA</v>
          </cell>
          <cell r="F1282" t="str">
            <v>Designer gráfico</v>
          </cell>
          <cell r="G1282" t="str">
            <v>Designer gráfico</v>
          </cell>
          <cell r="H1282">
            <v>0</v>
          </cell>
          <cell r="I1282" t="str">
            <v/>
          </cell>
          <cell r="J1282">
            <v>44823</v>
          </cell>
          <cell r="K1282">
            <v>45695</v>
          </cell>
          <cell r="L1282">
            <v>45717</v>
          </cell>
          <cell r="M1282">
            <v>46387</v>
          </cell>
          <cell r="N1282" t="str">
            <v>4</v>
          </cell>
          <cell r="O1282" t="str">
            <v>ANDREA OLIVEIRA NERY</v>
          </cell>
          <cell r="P1282"/>
        </row>
        <row r="1283">
          <cell r="B1283">
            <v>2525</v>
          </cell>
          <cell r="C1283" t="str">
            <v>FELIPE SIMOES DE ALMEIDA</v>
          </cell>
          <cell r="D1283">
            <v>3486.75</v>
          </cell>
          <cell r="E1283" t="str">
            <v>ALBERT SCHILLING GOMES</v>
          </cell>
          <cell r="F1283" t="str">
            <v xml:space="preserve">Product Owner </v>
          </cell>
          <cell r="G1283" t="str">
            <v>Analista de sistemas</v>
          </cell>
          <cell r="H1283">
            <v>0</v>
          </cell>
          <cell r="I1283" t="str">
            <v/>
          </cell>
          <cell r="J1283">
            <v>44837</v>
          </cell>
          <cell r="K1283">
            <v>44935</v>
          </cell>
          <cell r="L1283">
            <v>44958</v>
          </cell>
          <cell r="M1283">
            <v>46387</v>
          </cell>
          <cell r="N1283" t="str">
            <v>4</v>
          </cell>
          <cell r="O1283" t="str">
            <v>VIRGINIA KELLY DE MOURA CARVALHO MESQUITA</v>
          </cell>
          <cell r="P1283" t="str">
            <v>sim</v>
          </cell>
        </row>
        <row r="1284">
          <cell r="B1284">
            <v>2526</v>
          </cell>
          <cell r="C1284" t="str">
            <v>LEVI CAVALCANTE DOS SANTOS</v>
          </cell>
          <cell r="D1284">
            <v>10504</v>
          </cell>
          <cell r="E1284" t="str">
            <v>GABRIELA CAMPOS COSTA BARBOSA</v>
          </cell>
          <cell r="F1284" t="str">
            <v xml:space="preserve">DevOps </v>
          </cell>
          <cell r="G1284" t="str">
            <v>Analista de sistemas</v>
          </cell>
          <cell r="H1284">
            <v>17</v>
          </cell>
          <cell r="I1284" t="str">
            <v>Pleno</v>
          </cell>
          <cell r="J1284">
            <v>44837</v>
          </cell>
          <cell r="K1284" t="str">
            <v/>
          </cell>
          <cell r="L1284" t="str">
            <v/>
          </cell>
          <cell r="M1284" t="str">
            <v/>
          </cell>
          <cell r="N1284">
            <v>0</v>
          </cell>
          <cell r="O1284" t="str">
            <v>LUCAS GURGEL DO AMARAL CARLEIAL</v>
          </cell>
          <cell r="P1284"/>
        </row>
        <row r="1285">
          <cell r="B1285">
            <v>2527</v>
          </cell>
          <cell r="C1285" t="str">
            <v>DAVI FERREIRA RAMIRES TRAJANO</v>
          </cell>
          <cell r="D1285">
            <v>5390</v>
          </cell>
          <cell r="E1285" t="str">
            <v>ROMILDO FERREIRA LIMA JUNIOR</v>
          </cell>
          <cell r="F1285" t="str">
            <v xml:space="preserve">Desenvolvedor </v>
          </cell>
          <cell r="G1285" t="str">
            <v>Analista de sistemas</v>
          </cell>
          <cell r="H1285">
            <v>10</v>
          </cell>
          <cell r="I1285" t="str">
            <v>Júnior</v>
          </cell>
          <cell r="J1285">
            <v>44844</v>
          </cell>
          <cell r="K1285" t="str">
            <v/>
          </cell>
          <cell r="L1285" t="str">
            <v/>
          </cell>
          <cell r="M1285" t="str">
            <v/>
          </cell>
          <cell r="N1285">
            <v>0</v>
          </cell>
          <cell r="O1285" t="str">
            <v>TALES COSTA BARRETO</v>
          </cell>
          <cell r="P1285"/>
        </row>
        <row r="1286">
          <cell r="B1286">
            <v>2528</v>
          </cell>
          <cell r="C1286" t="str">
            <v>IGOR FARIAS SOUZA</v>
          </cell>
          <cell r="D1286">
            <v>10504</v>
          </cell>
          <cell r="E1286" t="str">
            <v>EMANUELLE NOGUEIRA JUCA</v>
          </cell>
          <cell r="F1286" t="str">
            <v xml:space="preserve">Desenvolvedor </v>
          </cell>
          <cell r="G1286" t="str">
            <v>Analista de sistemas</v>
          </cell>
          <cell r="H1286">
            <v>17</v>
          </cell>
          <cell r="I1286" t="str">
            <v>Pleno</v>
          </cell>
          <cell r="J1286">
            <v>44851</v>
          </cell>
          <cell r="K1286" t="str">
            <v/>
          </cell>
          <cell r="L1286" t="str">
            <v/>
          </cell>
          <cell r="M1286" t="str">
            <v/>
          </cell>
          <cell r="N1286">
            <v>0</v>
          </cell>
          <cell r="O1286" t="str">
            <v>VIRGINIA KELLY DE MOURA CARVALHO MESQUITA</v>
          </cell>
          <cell r="P1286"/>
        </row>
        <row r="1287">
          <cell r="B1287">
            <v>2529</v>
          </cell>
          <cell r="C1287" t="str">
            <v>BRUNA CARDOZO GABRIEL LIMA</v>
          </cell>
          <cell r="D1287">
            <v>2296</v>
          </cell>
          <cell r="E1287" t="str">
            <v>GABRIELA TELLES DE SOUZA</v>
          </cell>
          <cell r="F1287" t="str">
            <v>Analista de processos</v>
          </cell>
          <cell r="G1287" t="str">
            <v>Analista de processos</v>
          </cell>
          <cell r="H1287">
            <v>0</v>
          </cell>
          <cell r="I1287" t="str">
            <v/>
          </cell>
          <cell r="J1287">
            <v>44851</v>
          </cell>
          <cell r="K1287">
            <v>44936</v>
          </cell>
          <cell r="L1287">
            <v>44958</v>
          </cell>
          <cell r="M1287">
            <v>46387</v>
          </cell>
          <cell r="N1287" t="str">
            <v>2</v>
          </cell>
          <cell r="O1287" t="str">
            <v>ANTONIO VINICIUS GOMES DE LIMA</v>
          </cell>
          <cell r="P1287"/>
        </row>
        <row r="1288">
          <cell r="B1288">
            <v>2530</v>
          </cell>
          <cell r="C1288" t="str">
            <v>SIDNEI MESQUITA JUNIOR</v>
          </cell>
          <cell r="D1288">
            <v>5929</v>
          </cell>
          <cell r="E1288" t="str">
            <v>GABRIELA TELLES DE SOUZA</v>
          </cell>
          <cell r="F1288" t="str">
            <v>Coordenador administrativo</v>
          </cell>
          <cell r="G1288" t="str">
            <v>Coordenador administrativo</v>
          </cell>
          <cell r="H1288">
            <v>11</v>
          </cell>
          <cell r="I1288" t="str">
            <v>Júnior</v>
          </cell>
          <cell r="J1288">
            <v>44851</v>
          </cell>
          <cell r="K1288" t="str">
            <v/>
          </cell>
          <cell r="L1288" t="str">
            <v/>
          </cell>
          <cell r="M1288" t="str">
            <v/>
          </cell>
          <cell r="N1288">
            <v>0</v>
          </cell>
          <cell r="O1288" t="str">
            <v>GABRIELA TELLES DE SOUZA</v>
          </cell>
          <cell r="P1288"/>
        </row>
        <row r="1289">
          <cell r="B1289">
            <v>2531</v>
          </cell>
          <cell r="C1289" t="str">
            <v>CARLOS RIAN MOREIRA DA SILVA</v>
          </cell>
          <cell r="D1289">
            <v>825.56</v>
          </cell>
          <cell r="E1289" t="str">
            <v>VICTORIA DAMASCENO MATOS</v>
          </cell>
          <cell r="F1289" t="str">
            <v>Jovem aprendiz</v>
          </cell>
          <cell r="G1289" t="str">
            <v>Menor aprendiz</v>
          </cell>
          <cell r="H1289">
            <v>0</v>
          </cell>
          <cell r="I1289" t="str">
            <v/>
          </cell>
          <cell r="J1289">
            <v>44851</v>
          </cell>
          <cell r="K1289">
            <v>45184</v>
          </cell>
          <cell r="L1289">
            <v>45200</v>
          </cell>
          <cell r="M1289">
            <v>46387</v>
          </cell>
          <cell r="N1289" t="str">
            <v>T</v>
          </cell>
          <cell r="O1289" t="str">
            <v>SARA MARTINS DE OLIVEIRA</v>
          </cell>
          <cell r="P1289"/>
        </row>
        <row r="1290">
          <cell r="B1290">
            <v>2532</v>
          </cell>
          <cell r="C1290" t="str">
            <v>THYCIANE SALGADO FILGUEIRAS MAMEDE</v>
          </cell>
          <cell r="D1290">
            <v>7176</v>
          </cell>
          <cell r="E1290" t="str">
            <v>GABRIELA TELLES DE SOUZA</v>
          </cell>
          <cell r="F1290" t="str">
            <v xml:space="preserve">Analista de ERP </v>
          </cell>
          <cell r="G1290" t="str">
            <v>Analista de sistemas</v>
          </cell>
          <cell r="H1290">
            <v>13</v>
          </cell>
          <cell r="I1290" t="str">
            <v>Pleno</v>
          </cell>
          <cell r="J1290">
            <v>44858</v>
          </cell>
          <cell r="K1290" t="str">
            <v/>
          </cell>
          <cell r="L1290" t="str">
            <v/>
          </cell>
          <cell r="M1290" t="str">
            <v/>
          </cell>
          <cell r="N1290">
            <v>0</v>
          </cell>
          <cell r="O1290" t="str">
            <v>ANTONIO VINICIUS GOMES DE LIMA</v>
          </cell>
          <cell r="P1290"/>
        </row>
        <row r="1291">
          <cell r="B1291">
            <v>2533</v>
          </cell>
          <cell r="C1291" t="str">
            <v>MARIA EDUARDA AMARAL SANTOS BEZERRA</v>
          </cell>
          <cell r="D1291">
            <v>4057</v>
          </cell>
          <cell r="E1291" t="str">
            <v>ANA SOFIA CYSNEIROS MARCAL</v>
          </cell>
          <cell r="F1291" t="str">
            <v xml:space="preserve">Desenvolvedor </v>
          </cell>
          <cell r="G1291" t="str">
            <v>Analista de sistemas</v>
          </cell>
          <cell r="H1291">
            <v>0</v>
          </cell>
          <cell r="I1291" t="str">
            <v/>
          </cell>
          <cell r="J1291">
            <v>44858</v>
          </cell>
          <cell r="K1291">
            <v>45019</v>
          </cell>
          <cell r="L1291">
            <v>45047</v>
          </cell>
          <cell r="M1291">
            <v>46387</v>
          </cell>
          <cell r="N1291" t="str">
            <v>2</v>
          </cell>
          <cell r="O1291" t="str">
            <v>GERSON VIEIRA ALBUQUERQUE NETO</v>
          </cell>
          <cell r="P1291"/>
        </row>
        <row r="1292">
          <cell r="B1292">
            <v>2534</v>
          </cell>
          <cell r="C1292" t="str">
            <v>BRENO DAVID LOPES PINHEIRO</v>
          </cell>
          <cell r="D1292">
            <v>6808</v>
          </cell>
          <cell r="E1292" t="str">
            <v>ALBERT SCHILLING GOMES</v>
          </cell>
          <cell r="F1292" t="str">
            <v xml:space="preserve">Desenvolvedor </v>
          </cell>
          <cell r="G1292" t="str">
            <v>Analista de sistemas</v>
          </cell>
          <cell r="H1292">
            <v>0</v>
          </cell>
          <cell r="I1292" t="str">
            <v/>
          </cell>
          <cell r="J1292">
            <v>44865</v>
          </cell>
          <cell r="K1292">
            <v>44967</v>
          </cell>
          <cell r="L1292">
            <v>44986</v>
          </cell>
          <cell r="M1292">
            <v>46387</v>
          </cell>
          <cell r="N1292" t="str">
            <v>4</v>
          </cell>
          <cell r="O1292" t="str">
            <v>EDUARDO GAMBOGI CARDOSO</v>
          </cell>
          <cell r="P1292"/>
        </row>
        <row r="1293">
          <cell r="B1293">
            <v>2535</v>
          </cell>
          <cell r="C1293" t="str">
            <v>MARIA SILVANIRA SOUZA FERREIRA DE OLIVEIRA</v>
          </cell>
          <cell r="D1293">
            <v>6523</v>
          </cell>
          <cell r="E1293" t="str">
            <v>LUIZ ALVES DE LIMA NETO</v>
          </cell>
          <cell r="F1293" t="str">
            <v>Analista de inovação</v>
          </cell>
          <cell r="G1293" t="str">
            <v>Analista de inovação</v>
          </cell>
          <cell r="H1293">
            <v>12</v>
          </cell>
          <cell r="I1293" t="str">
            <v>Pleno</v>
          </cell>
          <cell r="J1293">
            <v>44866</v>
          </cell>
          <cell r="K1293" t="str">
            <v/>
          </cell>
          <cell r="L1293" t="str">
            <v/>
          </cell>
          <cell r="M1293" t="str">
            <v/>
          </cell>
          <cell r="N1293">
            <v>0</v>
          </cell>
          <cell r="O1293" t="str">
            <v>ANTONIO ALEX MONTEIRO DE SOUSA</v>
          </cell>
          <cell r="P1293"/>
        </row>
        <row r="1294">
          <cell r="B1294">
            <v>2536</v>
          </cell>
          <cell r="C1294" t="str">
            <v>VICTOR MARCILIO DE ARAUJO SOUZA PEIXOTO</v>
          </cell>
          <cell r="D1294">
            <v>8263</v>
          </cell>
          <cell r="E1294" t="str">
            <v>ALBERT SCHILLING GOMES</v>
          </cell>
          <cell r="F1294" t="str">
            <v xml:space="preserve">Desenvolvedor </v>
          </cell>
          <cell r="G1294" t="str">
            <v>Analista de sistemas</v>
          </cell>
          <cell r="H1294">
            <v>0</v>
          </cell>
          <cell r="I1294" t="str">
            <v/>
          </cell>
          <cell r="J1294">
            <v>44866</v>
          </cell>
          <cell r="K1294">
            <v>45394</v>
          </cell>
          <cell r="L1294">
            <v>45413</v>
          </cell>
          <cell r="M1294">
            <v>46387</v>
          </cell>
          <cell r="N1294" t="str">
            <v>4</v>
          </cell>
          <cell r="O1294" t="str">
            <v>BRENO BEZERRA DE CASTRO</v>
          </cell>
          <cell r="P1294"/>
        </row>
        <row r="1295">
          <cell r="B1295">
            <v>2537</v>
          </cell>
          <cell r="C1295" t="str">
            <v>OTTO ALAN PINTO DE SOUSA</v>
          </cell>
          <cell r="D1295">
            <v>8263</v>
          </cell>
          <cell r="E1295" t="str">
            <v>ROMILDO FERREIRA LIMA JUNIOR</v>
          </cell>
          <cell r="F1295" t="str">
            <v xml:space="preserve">Desenvolvedor </v>
          </cell>
          <cell r="G1295" t="str">
            <v>Analista de sistemas</v>
          </cell>
          <cell r="H1295">
            <v>0</v>
          </cell>
          <cell r="I1295" t="str">
            <v/>
          </cell>
          <cell r="J1295">
            <v>44872</v>
          </cell>
          <cell r="K1295">
            <v>45596</v>
          </cell>
          <cell r="L1295">
            <v>45597</v>
          </cell>
          <cell r="M1295">
            <v>46387</v>
          </cell>
          <cell r="N1295" t="str">
            <v>4</v>
          </cell>
          <cell r="O1295" t="str">
            <v>CAETANO TORRES GOUVEIA NETO</v>
          </cell>
          <cell r="P1295"/>
        </row>
        <row r="1296">
          <cell r="B1296">
            <v>2538</v>
          </cell>
          <cell r="C1296" t="str">
            <v>JOSE VANDICK DE SOUSA</v>
          </cell>
          <cell r="D1296">
            <v>3521</v>
          </cell>
          <cell r="E1296" t="str">
            <v>VICTORIA DAMASCENO MATOS</v>
          </cell>
          <cell r="F1296" t="str">
            <v>Analista de pessoas e cultura</v>
          </cell>
          <cell r="G1296" t="str">
            <v>Analista de pessoas e cultura</v>
          </cell>
          <cell r="H1296">
            <v>6</v>
          </cell>
          <cell r="I1296" t="str">
            <v>Júnior</v>
          </cell>
          <cell r="J1296">
            <v>44872</v>
          </cell>
          <cell r="K1296">
            <v>45902</v>
          </cell>
          <cell r="L1296">
            <v>45931</v>
          </cell>
          <cell r="M1296">
            <v>46387</v>
          </cell>
          <cell r="N1296" t="str">
            <v>2</v>
          </cell>
          <cell r="O1296" t="str">
            <v>SARA MARTINS DE OLIVEIRA</v>
          </cell>
          <cell r="P1296"/>
        </row>
        <row r="1297">
          <cell r="B1297">
            <v>2539</v>
          </cell>
          <cell r="C1297" t="str">
            <v>ROBERTO VITOR BARROS DA COSTA</v>
          </cell>
          <cell r="D1297">
            <v>4900</v>
          </cell>
          <cell r="E1297" t="str">
            <v>ANA SOFIA CYSNEIROS MARCAL</v>
          </cell>
          <cell r="F1297" t="str">
            <v xml:space="preserve">DevOps </v>
          </cell>
          <cell r="G1297" t="str">
            <v>Analista de sistemas</v>
          </cell>
          <cell r="H1297">
            <v>9</v>
          </cell>
          <cell r="I1297" t="str">
            <v>Júnior</v>
          </cell>
          <cell r="J1297">
            <v>44872</v>
          </cell>
          <cell r="K1297" t="str">
            <v/>
          </cell>
          <cell r="L1297" t="str">
            <v/>
          </cell>
          <cell r="M1297" t="str">
            <v/>
          </cell>
          <cell r="N1297">
            <v>0</v>
          </cell>
          <cell r="O1297" t="str">
            <v>JOAO LUIZ MESQUITA UCHOA</v>
          </cell>
          <cell r="P1297"/>
        </row>
        <row r="1298">
          <cell r="B1298">
            <v>2540</v>
          </cell>
          <cell r="C1298" t="str">
            <v>PRISCILA SILVA FERNANDES LEMOS</v>
          </cell>
          <cell r="D1298">
            <v>7189</v>
          </cell>
          <cell r="E1298" t="str">
            <v>EMANUELLE NOGUEIRA JUCA</v>
          </cell>
          <cell r="F1298" t="str">
            <v xml:space="preserve">Product Owner </v>
          </cell>
          <cell r="G1298" t="str">
            <v>Analista de sistemas</v>
          </cell>
          <cell r="H1298">
            <v>0</v>
          </cell>
          <cell r="I1298" t="str">
            <v/>
          </cell>
          <cell r="J1298">
            <v>44881</v>
          </cell>
          <cell r="K1298">
            <v>45327</v>
          </cell>
          <cell r="L1298">
            <v>45352</v>
          </cell>
          <cell r="M1298">
            <v>46387</v>
          </cell>
          <cell r="N1298" t="str">
            <v>2</v>
          </cell>
          <cell r="O1298" t="str">
            <v>LUZIA LUCELIA SARAIVA RIBEIRO</v>
          </cell>
          <cell r="P1298"/>
        </row>
        <row r="1299">
          <cell r="B1299">
            <v>2541</v>
          </cell>
          <cell r="C1299" t="str">
            <v>DOMINGOS BRUNO SOUSA SANTOS</v>
          </cell>
          <cell r="D1299">
            <v>9549</v>
          </cell>
          <cell r="E1299" t="str">
            <v>ANA SOFIA CYSNEIROS MARCAL</v>
          </cell>
          <cell r="F1299" t="str">
            <v xml:space="preserve">Cientista de Dados </v>
          </cell>
          <cell r="G1299" t="str">
            <v>Analista de sistemas</v>
          </cell>
          <cell r="H1299">
            <v>16</v>
          </cell>
          <cell r="I1299" t="str">
            <v>Pleno</v>
          </cell>
          <cell r="J1299">
            <v>44881</v>
          </cell>
          <cell r="K1299" t="str">
            <v/>
          </cell>
          <cell r="L1299" t="str">
            <v/>
          </cell>
          <cell r="M1299" t="str">
            <v/>
          </cell>
          <cell r="N1299">
            <v>0</v>
          </cell>
          <cell r="O1299" t="str">
            <v>MARCELA DE MOURA ANDRADE SILVA</v>
          </cell>
          <cell r="P1299"/>
        </row>
        <row r="1300">
          <cell r="B1300">
            <v>2542</v>
          </cell>
          <cell r="C1300" t="str">
            <v>ALAN VITAL PEREIRA</v>
          </cell>
          <cell r="D1300">
            <v>7176</v>
          </cell>
          <cell r="E1300" t="str">
            <v>ROMILDO FERREIRA LIMA JUNIOR</v>
          </cell>
          <cell r="F1300" t="str">
            <v xml:space="preserve">Desenvolvedor </v>
          </cell>
          <cell r="G1300" t="str">
            <v>Analista de sistemas</v>
          </cell>
          <cell r="H1300">
            <v>13</v>
          </cell>
          <cell r="I1300" t="str">
            <v>Pleno</v>
          </cell>
          <cell r="J1300">
            <v>44881</v>
          </cell>
          <cell r="K1300" t="str">
            <v/>
          </cell>
          <cell r="L1300" t="str">
            <v/>
          </cell>
          <cell r="M1300" t="str">
            <v/>
          </cell>
          <cell r="N1300">
            <v>0</v>
          </cell>
          <cell r="O1300" t="str">
            <v>MARIANA RODRIGUES DA SILVA</v>
          </cell>
          <cell r="P1300"/>
        </row>
        <row r="1301">
          <cell r="B1301">
            <v>2543</v>
          </cell>
          <cell r="C1301" t="str">
            <v>GUSTAVO ANDRADE GUIMARAES</v>
          </cell>
          <cell r="D1301">
            <v>14292</v>
          </cell>
          <cell r="E1301" t="str">
            <v>ROMILDO FERREIRA LIMA JUNIOR</v>
          </cell>
          <cell r="F1301" t="str">
            <v xml:space="preserve">Desenvolvedor </v>
          </cell>
          <cell r="G1301" t="str">
            <v>Analista de sistemas</v>
          </cell>
          <cell r="H1301">
            <v>21</v>
          </cell>
          <cell r="I1301" t="str">
            <v>Sênior</v>
          </cell>
          <cell r="J1301">
            <v>44886</v>
          </cell>
          <cell r="K1301" t="str">
            <v/>
          </cell>
          <cell r="L1301" t="str">
            <v/>
          </cell>
          <cell r="M1301" t="str">
            <v/>
          </cell>
          <cell r="N1301">
            <v>0</v>
          </cell>
          <cell r="O1301" t="str">
            <v>GUILHERME MAIA RIBEIRO VIANA</v>
          </cell>
          <cell r="P1301"/>
        </row>
        <row r="1302">
          <cell r="B1302">
            <v>2544</v>
          </cell>
          <cell r="C1302" t="str">
            <v>CAIO SOUZA CARVALHO</v>
          </cell>
          <cell r="D1302">
            <v>5941</v>
          </cell>
          <cell r="E1302" t="str">
            <v>ALBERT SCHILLING GOMES</v>
          </cell>
          <cell r="F1302" t="str">
            <v xml:space="preserve">Desenvolvedor </v>
          </cell>
          <cell r="G1302" t="str">
            <v>Analista de sistemas</v>
          </cell>
          <cell r="H1302">
            <v>0</v>
          </cell>
          <cell r="I1302" t="str">
            <v/>
          </cell>
          <cell r="J1302">
            <v>44886</v>
          </cell>
          <cell r="K1302">
            <v>45054</v>
          </cell>
          <cell r="L1302">
            <v>45078</v>
          </cell>
          <cell r="M1302">
            <v>46387</v>
          </cell>
          <cell r="N1302" t="str">
            <v>2</v>
          </cell>
          <cell r="O1302" t="str">
            <v>HUGO PIRES BARRETO</v>
          </cell>
          <cell r="P1302"/>
        </row>
        <row r="1303">
          <cell r="B1303">
            <v>2545</v>
          </cell>
          <cell r="C1303" t="str">
            <v>JOAO GILBERTO NEVES SARAIVA</v>
          </cell>
          <cell r="D1303">
            <v>6536</v>
          </cell>
          <cell r="E1303" t="str">
            <v>EMANUELLE NOGUEIRA JUCA</v>
          </cell>
          <cell r="F1303" t="str">
            <v xml:space="preserve">Desenvolvedor </v>
          </cell>
          <cell r="G1303" t="str">
            <v>Analista de sistemas</v>
          </cell>
          <cell r="H1303">
            <v>0</v>
          </cell>
          <cell r="I1303" t="str">
            <v/>
          </cell>
          <cell r="J1303">
            <v>44893</v>
          </cell>
          <cell r="K1303">
            <v>45183</v>
          </cell>
          <cell r="L1303">
            <v>45200</v>
          </cell>
          <cell r="M1303">
            <v>46387</v>
          </cell>
          <cell r="N1303" t="str">
            <v>4</v>
          </cell>
          <cell r="O1303" t="str">
            <v>MANOEL FABIO MARQUES DE SOUZA</v>
          </cell>
          <cell r="P1303"/>
        </row>
        <row r="1304">
          <cell r="B1304">
            <v>2546</v>
          </cell>
          <cell r="C1304" t="str">
            <v>ULISSES DIAS FREITAS</v>
          </cell>
          <cell r="D1304">
            <v>7894</v>
          </cell>
          <cell r="E1304" t="str">
            <v>ROMILDO FERREIRA LIMA JUNIOR</v>
          </cell>
          <cell r="F1304" t="str">
            <v xml:space="preserve">Quality Analyst </v>
          </cell>
          <cell r="G1304" t="str">
            <v>Analista de sistemas</v>
          </cell>
          <cell r="H1304">
            <v>14</v>
          </cell>
          <cell r="I1304" t="str">
            <v>Pleno</v>
          </cell>
          <cell r="J1304">
            <v>44893</v>
          </cell>
          <cell r="K1304">
            <v>45965</v>
          </cell>
          <cell r="L1304">
            <v>45992</v>
          </cell>
          <cell r="M1304">
            <v>46387</v>
          </cell>
          <cell r="N1304" t="str">
            <v>2</v>
          </cell>
          <cell r="O1304" t="str">
            <v>ALEXANDRE LOURENCO DO NASCIMENTO</v>
          </cell>
          <cell r="P1304"/>
        </row>
        <row r="1305">
          <cell r="B1305">
            <v>2547</v>
          </cell>
          <cell r="C1305" t="str">
            <v>EDUARDO GAMBOGI CARDOSO</v>
          </cell>
          <cell r="D1305">
            <v>14621</v>
          </cell>
          <cell r="E1305" t="str">
            <v>ALBERT SCHILLING GOMES</v>
          </cell>
          <cell r="F1305" t="str">
            <v xml:space="preserve">Gerente de Projetos </v>
          </cell>
          <cell r="G1305" t="str">
            <v>Gerente de projetos de TI</v>
          </cell>
          <cell r="H1305">
            <v>0</v>
          </cell>
          <cell r="I1305" t="str">
            <v/>
          </cell>
          <cell r="J1305">
            <v>44896</v>
          </cell>
          <cell r="K1305">
            <v>45082</v>
          </cell>
          <cell r="L1305">
            <v>45108</v>
          </cell>
          <cell r="M1305">
            <v>46387</v>
          </cell>
          <cell r="N1305" t="str">
            <v>2</v>
          </cell>
          <cell r="O1305" t="str">
            <v>CARLOS BARDAWIL ROLIM</v>
          </cell>
          <cell r="P1305"/>
        </row>
        <row r="1306">
          <cell r="B1306">
            <v>2548</v>
          </cell>
          <cell r="C1306" t="str">
            <v>CATIA REGINA RAULINO</v>
          </cell>
          <cell r="D1306">
            <v>12327</v>
          </cell>
          <cell r="E1306" t="str">
            <v>GABRIELA CAMPOS COSTA BARBOSA</v>
          </cell>
          <cell r="F1306" t="str">
            <v xml:space="preserve">Gerente de Projetos </v>
          </cell>
          <cell r="G1306" t="str">
            <v>Gerente de projetos de TI</v>
          </cell>
          <cell r="H1306">
            <v>0</v>
          </cell>
          <cell r="I1306" t="str">
            <v/>
          </cell>
          <cell r="J1306">
            <v>44896</v>
          </cell>
          <cell r="K1306">
            <v>44949</v>
          </cell>
          <cell r="L1306">
            <v>44958</v>
          </cell>
          <cell r="M1306">
            <v>46387</v>
          </cell>
          <cell r="N1306" t="str">
            <v>2</v>
          </cell>
          <cell r="O1306" t="str">
            <v>GABRIELA CAMPOS COSTA BARBOSA</v>
          </cell>
          <cell r="P1306"/>
        </row>
        <row r="1307">
          <cell r="B1307">
            <v>2549</v>
          </cell>
          <cell r="C1307" t="str">
            <v>ALLAN CARVALHO DA SILVA HUBNER</v>
          </cell>
          <cell r="D1307">
            <v>14292</v>
          </cell>
          <cell r="E1307" t="str">
            <v>ANA SOFIA CYSNEIROS MARCAL</v>
          </cell>
          <cell r="F1307" t="str">
            <v xml:space="preserve">Desenvolvedor </v>
          </cell>
          <cell r="G1307" t="str">
            <v>Analista de sistemas</v>
          </cell>
          <cell r="H1307">
            <v>21</v>
          </cell>
          <cell r="I1307" t="str">
            <v>Sênior</v>
          </cell>
          <cell r="J1307">
            <v>44896</v>
          </cell>
          <cell r="K1307" t="str">
            <v/>
          </cell>
          <cell r="L1307" t="str">
            <v/>
          </cell>
          <cell r="M1307" t="str">
            <v/>
          </cell>
          <cell r="N1307">
            <v>0</v>
          </cell>
          <cell r="O1307" t="str">
            <v>MARCELA DE MOURA ANDRADE SILVA</v>
          </cell>
          <cell r="P1307"/>
        </row>
        <row r="1308">
          <cell r="B1308">
            <v>2550</v>
          </cell>
          <cell r="C1308" t="str">
            <v>CAIO RENNE SOARES</v>
          </cell>
          <cell r="D1308">
            <v>1666</v>
          </cell>
          <cell r="E1308" t="str">
            <v>GABRIELA TELLES DE SOUZA</v>
          </cell>
          <cell r="F1308" t="str">
            <v>Assistente administrativo</v>
          </cell>
          <cell r="G1308" t="str">
            <v>Assistente administrativo</v>
          </cell>
          <cell r="H1308">
            <v>0</v>
          </cell>
          <cell r="I1308" t="str">
            <v/>
          </cell>
          <cell r="J1308">
            <v>44900</v>
          </cell>
          <cell r="K1308">
            <v>45385</v>
          </cell>
          <cell r="L1308">
            <v>45413</v>
          </cell>
          <cell r="M1308">
            <v>46387</v>
          </cell>
          <cell r="N1308" t="str">
            <v>2</v>
          </cell>
          <cell r="O1308" t="str">
            <v>JULIANE CASTRO OLIVEIRA</v>
          </cell>
          <cell r="P1308"/>
        </row>
        <row r="1309">
          <cell r="B1309">
            <v>2551</v>
          </cell>
          <cell r="C1309" t="str">
            <v>JOSE HUMBERTO BORGES ARAUJO FILHO</v>
          </cell>
          <cell r="D1309">
            <v>5390</v>
          </cell>
          <cell r="E1309" t="str">
            <v>LUIZ ALVES DE LIMA NETO</v>
          </cell>
          <cell r="F1309" t="str">
            <v>Analista de marketing</v>
          </cell>
          <cell r="G1309" t="str">
            <v>Analista de marketing</v>
          </cell>
          <cell r="H1309">
            <v>10</v>
          </cell>
          <cell r="I1309" t="str">
            <v>Pleno</v>
          </cell>
          <cell r="J1309">
            <v>44900</v>
          </cell>
          <cell r="K1309" t="str">
            <v/>
          </cell>
          <cell r="L1309" t="str">
            <v/>
          </cell>
          <cell r="M1309" t="str">
            <v/>
          </cell>
          <cell r="N1309">
            <v>0</v>
          </cell>
          <cell r="O1309" t="str">
            <v>BRUNA DE SOUSA FELIX</v>
          </cell>
          <cell r="P1309"/>
        </row>
        <row r="1310">
          <cell r="B1310">
            <v>2552</v>
          </cell>
          <cell r="C1310" t="str">
            <v>JEFFERSON MONTEIRO DE MOURA</v>
          </cell>
          <cell r="D1310">
            <v>4455</v>
          </cell>
          <cell r="E1310" t="str">
            <v>ROMILDO FERREIRA LIMA JUNIOR</v>
          </cell>
          <cell r="F1310" t="str">
            <v xml:space="preserve">Desenvolvedor </v>
          </cell>
          <cell r="G1310" t="str">
            <v>Analista de sistemas</v>
          </cell>
          <cell r="H1310">
            <v>8</v>
          </cell>
          <cell r="I1310" t="str">
            <v>Júnior</v>
          </cell>
          <cell r="J1310">
            <v>44900</v>
          </cell>
          <cell r="K1310" t="str">
            <v/>
          </cell>
          <cell r="L1310" t="str">
            <v/>
          </cell>
          <cell r="M1310" t="str">
            <v/>
          </cell>
          <cell r="N1310">
            <v>0</v>
          </cell>
          <cell r="O1310" t="str">
            <v>CLARISSE IASMIN ALVES DE LIMA</v>
          </cell>
          <cell r="P1310"/>
        </row>
        <row r="1311">
          <cell r="B1311">
            <v>2553</v>
          </cell>
          <cell r="C1311" t="str">
            <v>LUCAS ALVES DE SOUZA</v>
          </cell>
          <cell r="D1311">
            <v>7907</v>
          </cell>
          <cell r="E1311" t="str">
            <v>ALBERT SCHILLING GOMES</v>
          </cell>
          <cell r="F1311" t="str">
            <v xml:space="preserve">DevOps </v>
          </cell>
          <cell r="G1311" t="str">
            <v>Analista de sistemas</v>
          </cell>
          <cell r="H1311">
            <v>0</v>
          </cell>
          <cell r="I1311" t="str">
            <v/>
          </cell>
          <cell r="J1311">
            <v>44901</v>
          </cell>
          <cell r="K1311">
            <v>45110</v>
          </cell>
          <cell r="L1311">
            <v>45139</v>
          </cell>
          <cell r="M1311">
            <v>46387</v>
          </cell>
          <cell r="N1311" t="str">
            <v>2</v>
          </cell>
          <cell r="O1311" t="str">
            <v>LIARA SOUSA MOTA</v>
          </cell>
          <cell r="P1311"/>
        </row>
        <row r="1312">
          <cell r="B1312">
            <v>2554</v>
          </cell>
          <cell r="C1312" t="str">
            <v>IGOR OLIVEIRA DOS SANTOS</v>
          </cell>
          <cell r="D1312">
            <v>4900</v>
          </cell>
          <cell r="E1312" t="str">
            <v>ROMILDO FERREIRA LIMA JUNIOR</v>
          </cell>
          <cell r="F1312" t="str">
            <v xml:space="preserve">Desenvolvedor </v>
          </cell>
          <cell r="G1312" t="str">
            <v>Analista de sistemas</v>
          </cell>
          <cell r="H1312">
            <v>9</v>
          </cell>
          <cell r="I1312" t="str">
            <v>Júnior</v>
          </cell>
          <cell r="J1312">
            <v>44901</v>
          </cell>
          <cell r="K1312">
            <v>45842</v>
          </cell>
          <cell r="L1312">
            <v>45870</v>
          </cell>
          <cell r="M1312">
            <v>46387</v>
          </cell>
          <cell r="N1312" t="str">
            <v>4</v>
          </cell>
          <cell r="O1312" t="str">
            <v>FRANCISCO DIONE DE SOUSA AMANCIO</v>
          </cell>
          <cell r="P1312"/>
        </row>
        <row r="1313">
          <cell r="B1313">
            <v>2555</v>
          </cell>
          <cell r="C1313" t="str">
            <v>THAYSE DOS SANTOS SEVERIANO</v>
          </cell>
          <cell r="D1313">
            <v>13017</v>
          </cell>
          <cell r="E1313" t="str">
            <v>ALBERT SCHILLING GOMES</v>
          </cell>
          <cell r="F1313" t="str">
            <v xml:space="preserve">Quality Analyst </v>
          </cell>
          <cell r="G1313" t="str">
            <v>Analista de sistemas</v>
          </cell>
          <cell r="H1313">
            <v>0</v>
          </cell>
          <cell r="I1313" t="str">
            <v/>
          </cell>
          <cell r="J1313">
            <v>44907</v>
          </cell>
          <cell r="K1313">
            <v>45072</v>
          </cell>
          <cell r="L1313">
            <v>45078</v>
          </cell>
          <cell r="M1313">
            <v>46387</v>
          </cell>
          <cell r="N1313" t="str">
            <v>4</v>
          </cell>
          <cell r="O1313" t="str">
            <v>EDUARDO GAMBOGI CARDOSO</v>
          </cell>
          <cell r="P1313"/>
        </row>
        <row r="1314">
          <cell r="B1314">
            <v>2556</v>
          </cell>
          <cell r="C1314" t="str">
            <v>LEONARDO MARQUES ROCHA</v>
          </cell>
          <cell r="D1314">
            <v>10504</v>
          </cell>
          <cell r="E1314" t="str">
            <v>LUIZ ALVES DE LIMA NETO</v>
          </cell>
          <cell r="F1314" t="str">
            <v xml:space="preserve">Líder de Plataforma </v>
          </cell>
          <cell r="G1314" t="str">
            <v>Pesquisador</v>
          </cell>
          <cell r="H1314">
            <v>17</v>
          </cell>
          <cell r="I1314" t="str">
            <v>Pleno</v>
          </cell>
          <cell r="J1314">
            <v>44907</v>
          </cell>
          <cell r="K1314" t="str">
            <v/>
          </cell>
          <cell r="L1314" t="str">
            <v/>
          </cell>
          <cell r="M1314" t="str">
            <v/>
          </cell>
          <cell r="N1314">
            <v>0</v>
          </cell>
          <cell r="O1314" t="str">
            <v>ANTONIO ALEX MONTEIRO DE SOUSA</v>
          </cell>
          <cell r="P1314"/>
        </row>
        <row r="1315">
          <cell r="B1315">
            <v>2557</v>
          </cell>
          <cell r="C1315" t="str">
            <v>PAULO AUGUSTO DE AGUIAR FERREIRA PONCIANO</v>
          </cell>
          <cell r="D1315">
            <v>15436</v>
          </cell>
          <cell r="E1315" t="str">
            <v>GABRIELA CAMPOS COSTA BARBOSA</v>
          </cell>
          <cell r="F1315" t="str">
            <v xml:space="preserve">Desenvolvedor </v>
          </cell>
          <cell r="G1315" t="str">
            <v>Analista de sistemas</v>
          </cell>
          <cell r="H1315">
            <v>22</v>
          </cell>
          <cell r="I1315" t="str">
            <v>Sênior</v>
          </cell>
          <cell r="J1315">
            <v>44914</v>
          </cell>
          <cell r="K1315">
            <v>46008</v>
          </cell>
          <cell r="L1315">
            <v>46023</v>
          </cell>
          <cell r="M1315">
            <v>46387</v>
          </cell>
          <cell r="N1315" t="str">
            <v>4</v>
          </cell>
          <cell r="O1315" t="str">
            <v>KARINE DA ROSA HEINEN DE AZAMBUJA</v>
          </cell>
          <cell r="P1315"/>
        </row>
        <row r="1316">
          <cell r="B1316">
            <v>2558</v>
          </cell>
          <cell r="C1316" t="str">
            <v>ANDERSON EMANUEL DA SILVA MENEZES</v>
          </cell>
          <cell r="D1316">
            <v>2012</v>
          </cell>
          <cell r="E1316" t="str">
            <v>GABRIELA TELLES DE SOUZA</v>
          </cell>
          <cell r="F1316" t="str">
            <v>Assistente administrativo</v>
          </cell>
          <cell r="G1316" t="str">
            <v>Assistente administrativo</v>
          </cell>
          <cell r="H1316">
            <v>2</v>
          </cell>
          <cell r="I1316" t="str">
            <v>Assistente</v>
          </cell>
          <cell r="J1316">
            <v>44928</v>
          </cell>
          <cell r="K1316">
            <v>45905</v>
          </cell>
          <cell r="L1316">
            <v>45931</v>
          </cell>
          <cell r="M1316">
            <v>46387</v>
          </cell>
          <cell r="N1316" t="str">
            <v>4</v>
          </cell>
          <cell r="O1316" t="str">
            <v>JULIANE CASTRO OLIVEIRA</v>
          </cell>
          <cell r="P1316"/>
        </row>
        <row r="1317">
          <cell r="B1317">
            <v>2559</v>
          </cell>
          <cell r="C1317" t="str">
            <v>FABRICIO JULIANO DE LIMA</v>
          </cell>
          <cell r="D1317">
            <v>5390</v>
          </cell>
          <cell r="E1317" t="str">
            <v>ROMILDO FERREIRA LIMA JUNIOR</v>
          </cell>
          <cell r="F1317" t="str">
            <v xml:space="preserve">Desenvolvedor </v>
          </cell>
          <cell r="G1317" t="str">
            <v>Analista de sistemas</v>
          </cell>
          <cell r="H1317">
            <v>10</v>
          </cell>
          <cell r="I1317" t="str">
            <v>Júnior</v>
          </cell>
          <cell r="J1317">
            <v>44928</v>
          </cell>
          <cell r="K1317">
            <v>45861</v>
          </cell>
          <cell r="L1317">
            <v>45870</v>
          </cell>
          <cell r="M1317">
            <v>46387</v>
          </cell>
          <cell r="N1317" t="str">
            <v>4</v>
          </cell>
          <cell r="O1317" t="str">
            <v>DANIELLY BARBOZA GUIMARAES</v>
          </cell>
          <cell r="P1317"/>
        </row>
        <row r="1318">
          <cell r="B1318">
            <v>2560</v>
          </cell>
          <cell r="C1318" t="str">
            <v>CYNTHIA AMORA DE SOUSA NASCIMENTO FERREIRA</v>
          </cell>
          <cell r="D1318">
            <v>3854</v>
          </cell>
          <cell r="E1318" t="str">
            <v>GABRIELA TELLES DE SOUZA</v>
          </cell>
          <cell r="F1318" t="str">
            <v>Analista administrativo</v>
          </cell>
          <cell r="G1318" t="str">
            <v>Analista administrativo</v>
          </cell>
          <cell r="H1318">
            <v>0</v>
          </cell>
          <cell r="I1318" t="str">
            <v/>
          </cell>
          <cell r="J1318">
            <v>44929</v>
          </cell>
          <cell r="K1318">
            <v>45679</v>
          </cell>
          <cell r="L1318">
            <v>45689</v>
          </cell>
          <cell r="M1318">
            <v>46387</v>
          </cell>
          <cell r="N1318" t="str">
            <v>4</v>
          </cell>
          <cell r="O1318" t="str">
            <v>JULIANE CASTRO OLIVEIRA</v>
          </cell>
          <cell r="P1318"/>
        </row>
        <row r="1319">
          <cell r="B1319">
            <v>2561</v>
          </cell>
          <cell r="C1319" t="str">
            <v>LUCAS MUCKE BITTENCOURT</v>
          </cell>
          <cell r="D1319">
            <v>8682</v>
          </cell>
          <cell r="E1319" t="str">
            <v>DANILO FREITAS DA COSTA</v>
          </cell>
          <cell r="F1319" t="str">
            <v xml:space="preserve">UI/UX </v>
          </cell>
          <cell r="G1319" t="str">
            <v>Analista de sistemas</v>
          </cell>
          <cell r="H1319">
            <v>15</v>
          </cell>
          <cell r="I1319" t="str">
            <v>Pleno</v>
          </cell>
          <cell r="J1319">
            <v>44929</v>
          </cell>
          <cell r="K1319" t="str">
            <v/>
          </cell>
          <cell r="L1319" t="str">
            <v/>
          </cell>
          <cell r="M1319" t="str">
            <v/>
          </cell>
          <cell r="N1319">
            <v>0</v>
          </cell>
          <cell r="O1319" t="str">
            <v>CAETANO TORRES GOUVEIA NETO</v>
          </cell>
          <cell r="P1319"/>
        </row>
        <row r="1320">
          <cell r="B1320">
            <v>2562</v>
          </cell>
          <cell r="C1320" t="str">
            <v>DANILO VIANA RIBEIRO</v>
          </cell>
          <cell r="D1320">
            <v>14292</v>
          </cell>
          <cell r="E1320" t="str">
            <v>GABRIELA CAMPOS COSTA BARBOSA</v>
          </cell>
          <cell r="F1320" t="str">
            <v xml:space="preserve">Desenvolvedor </v>
          </cell>
          <cell r="G1320" t="str">
            <v>Analista de sistemas</v>
          </cell>
          <cell r="H1320">
            <v>21</v>
          </cell>
          <cell r="I1320" t="str">
            <v>Sênior</v>
          </cell>
          <cell r="J1320">
            <v>44998</v>
          </cell>
          <cell r="K1320" t="str">
            <v/>
          </cell>
          <cell r="L1320" t="str">
            <v/>
          </cell>
          <cell r="M1320" t="str">
            <v/>
          </cell>
          <cell r="N1320">
            <v>0</v>
          </cell>
          <cell r="O1320" t="str">
            <v>MARCELO CARNEIRO BRIGIDO</v>
          </cell>
          <cell r="P1320"/>
        </row>
        <row r="1321">
          <cell r="B1321">
            <v>2563</v>
          </cell>
          <cell r="C1321" t="str">
            <v>LUDIMILA SOUSA TEIXEIRA</v>
          </cell>
          <cell r="D1321">
            <v>1751</v>
          </cell>
          <cell r="E1321" t="str">
            <v>CARLOS HENRYQUE POMPEU GOMES</v>
          </cell>
          <cell r="F1321" t="str">
            <v>Assistente administrativo</v>
          </cell>
          <cell r="G1321" t="str">
            <v>Assistente administrativo</v>
          </cell>
          <cell r="H1321">
            <v>1</v>
          </cell>
          <cell r="I1321" t="str">
            <v>Assistente</v>
          </cell>
          <cell r="J1321">
            <v>44998</v>
          </cell>
          <cell r="K1321">
            <v>46049</v>
          </cell>
          <cell r="L1321">
            <v>46054</v>
          </cell>
          <cell r="M1321">
            <v>46387</v>
          </cell>
          <cell r="N1321" t="str">
            <v>2</v>
          </cell>
          <cell r="O1321" t="str">
            <v>ELIABE DE ABREU SANTOS</v>
          </cell>
          <cell r="P1321" t="str">
            <v>sim</v>
          </cell>
        </row>
        <row r="1322">
          <cell r="B1322">
            <v>2564</v>
          </cell>
          <cell r="C1322" t="str">
            <v>FERNANDO TAVARES DA SILVA</v>
          </cell>
          <cell r="D1322">
            <v>13233</v>
          </cell>
          <cell r="E1322" t="str">
            <v>ALBERT SCHILLING GOMES</v>
          </cell>
          <cell r="F1322" t="str">
            <v>Gerente de contas</v>
          </cell>
          <cell r="G1322" t="str">
            <v>Gerente de contas</v>
          </cell>
          <cell r="H1322">
            <v>20</v>
          </cell>
          <cell r="I1322" t="str">
            <v>Sênior</v>
          </cell>
          <cell r="J1322">
            <v>45019</v>
          </cell>
          <cell r="K1322" t="str">
            <v/>
          </cell>
          <cell r="L1322" t="str">
            <v/>
          </cell>
          <cell r="M1322" t="str">
            <v/>
          </cell>
          <cell r="N1322">
            <v>0</v>
          </cell>
          <cell r="O1322" t="str">
            <v>DANIEL FREITAS COLACO</v>
          </cell>
          <cell r="P1322"/>
        </row>
        <row r="1323">
          <cell r="B1323">
            <v>2565</v>
          </cell>
          <cell r="C1323" t="str">
            <v>HERMES HENRIQUE LONGO</v>
          </cell>
          <cell r="D1323">
            <v>13233</v>
          </cell>
          <cell r="E1323" t="str">
            <v>ALBERT SCHILLING GOMES</v>
          </cell>
          <cell r="F1323" t="str">
            <v>Gerente de contas</v>
          </cell>
          <cell r="G1323" t="str">
            <v>Gerente de contas</v>
          </cell>
          <cell r="H1323">
            <v>20</v>
          </cell>
          <cell r="I1323" t="str">
            <v>Sênior</v>
          </cell>
          <cell r="J1323">
            <v>45019</v>
          </cell>
          <cell r="K1323">
            <v>45698</v>
          </cell>
          <cell r="L1323">
            <v>45717</v>
          </cell>
          <cell r="M1323">
            <v>46387</v>
          </cell>
          <cell r="N1323" t="str">
            <v>2</v>
          </cell>
          <cell r="O1323" t="str">
            <v>DANIEL FREITAS COLACO</v>
          </cell>
          <cell r="P1323"/>
        </row>
        <row r="1324">
          <cell r="B1324">
            <v>2566</v>
          </cell>
          <cell r="C1324" t="str">
            <v>MARCELO RODRIGUES DE JESUS</v>
          </cell>
          <cell r="D1324">
            <v>14292</v>
          </cell>
          <cell r="E1324" t="str">
            <v>ANA SOFIA CYSNEIROS MARCAL</v>
          </cell>
          <cell r="F1324" t="str">
            <v xml:space="preserve">Desenvolvedor </v>
          </cell>
          <cell r="G1324" t="str">
            <v>Analista de sistemas</v>
          </cell>
          <cell r="H1324">
            <v>21</v>
          </cell>
          <cell r="I1324" t="str">
            <v>Sênior</v>
          </cell>
          <cell r="J1324">
            <v>45026</v>
          </cell>
          <cell r="K1324" t="str">
            <v/>
          </cell>
          <cell r="L1324" t="str">
            <v/>
          </cell>
          <cell r="M1324" t="str">
            <v/>
          </cell>
          <cell r="N1324">
            <v>0</v>
          </cell>
          <cell r="O1324" t="str">
            <v>JOAO RICARDO DOS SANTOS GONCALVES</v>
          </cell>
          <cell r="P1324"/>
        </row>
        <row r="1325">
          <cell r="B1325">
            <v>2567</v>
          </cell>
          <cell r="C1325" t="str">
            <v>JOSE CUPERTINO DE FREITAS JUNIOR</v>
          </cell>
          <cell r="D1325">
            <v>15436</v>
          </cell>
          <cell r="E1325" t="str">
            <v>ALBERT SCHILLING GOMES</v>
          </cell>
          <cell r="F1325" t="str">
            <v>Gerente de mercado</v>
          </cell>
          <cell r="G1325" t="str">
            <v>Gerente de mercado</v>
          </cell>
          <cell r="H1325">
            <v>22</v>
          </cell>
          <cell r="I1325" t="str">
            <v>Sênior</v>
          </cell>
          <cell r="J1325">
            <v>45026</v>
          </cell>
          <cell r="K1325" t="str">
            <v/>
          </cell>
          <cell r="L1325" t="str">
            <v/>
          </cell>
          <cell r="M1325" t="str">
            <v/>
          </cell>
          <cell r="N1325">
            <v>0</v>
          </cell>
          <cell r="O1325" t="str">
            <v>ALBERT SCHILLING GOMES</v>
          </cell>
          <cell r="P1325"/>
        </row>
        <row r="1326">
          <cell r="B1326">
            <v>2568</v>
          </cell>
          <cell r="C1326" t="str">
            <v>MARINA PONTES TENORIO</v>
          </cell>
          <cell r="D1326">
            <v>7907</v>
          </cell>
          <cell r="E1326" t="str">
            <v>ALBERT SCHILLING GOMES</v>
          </cell>
          <cell r="F1326" t="str">
            <v xml:space="preserve">DevOps </v>
          </cell>
          <cell r="G1326" t="str">
            <v>Analista de sistemas</v>
          </cell>
          <cell r="H1326">
            <v>0</v>
          </cell>
          <cell r="I1326" t="str">
            <v/>
          </cell>
          <cell r="J1326">
            <v>45033</v>
          </cell>
          <cell r="K1326">
            <v>45352</v>
          </cell>
          <cell r="L1326">
            <v>45383</v>
          </cell>
          <cell r="M1326">
            <v>46387</v>
          </cell>
          <cell r="N1326" t="str">
            <v>4</v>
          </cell>
          <cell r="O1326" t="str">
            <v>VIRGINIA KELLY DE MOURA CARVALHO MESQUITA</v>
          </cell>
          <cell r="P1326"/>
        </row>
        <row r="1327">
          <cell r="B1327">
            <v>2569</v>
          </cell>
          <cell r="C1327" t="str">
            <v>VICTOR VASCONCELOS BANDEIRA</v>
          </cell>
          <cell r="D1327">
            <v>11346</v>
          </cell>
          <cell r="E1327" t="str">
            <v>ROMILDO FERREIRA LIMA JUNIOR</v>
          </cell>
          <cell r="F1327" t="str">
            <v xml:space="preserve">Gerente de Projetos </v>
          </cell>
          <cell r="G1327" t="str">
            <v>Gerente de projetos de TI</v>
          </cell>
          <cell r="H1327">
            <v>18</v>
          </cell>
          <cell r="I1327" t="str">
            <v>Sênior</v>
          </cell>
          <cell r="J1327">
            <v>45040</v>
          </cell>
          <cell r="K1327" t="str">
            <v/>
          </cell>
          <cell r="L1327" t="str">
            <v/>
          </cell>
          <cell r="M1327" t="str">
            <v/>
          </cell>
          <cell r="N1327">
            <v>0</v>
          </cell>
          <cell r="O1327" t="str">
            <v>WEBSTER RULIAN LIMA JORGE</v>
          </cell>
          <cell r="P1327"/>
        </row>
        <row r="1328">
          <cell r="B1328">
            <v>2570</v>
          </cell>
          <cell r="C1328" t="str">
            <v>HAROLDO DE FREITAS SOBRINHO</v>
          </cell>
          <cell r="D1328">
            <v>15814</v>
          </cell>
          <cell r="E1328" t="str">
            <v>ANA SOFIA CYSNEIROS MARCAL</v>
          </cell>
          <cell r="F1328" t="str">
            <v xml:space="preserve">Desenvolvedor </v>
          </cell>
          <cell r="G1328" t="str">
            <v>Analista de sistemas</v>
          </cell>
          <cell r="H1328">
            <v>0</v>
          </cell>
          <cell r="I1328" t="str">
            <v/>
          </cell>
          <cell r="J1328">
            <v>45054</v>
          </cell>
          <cell r="K1328">
            <v>45355</v>
          </cell>
          <cell r="L1328">
            <v>45383</v>
          </cell>
          <cell r="M1328">
            <v>46387</v>
          </cell>
          <cell r="N1328" t="str">
            <v>2</v>
          </cell>
          <cell r="O1328" t="str">
            <v>JOSE SAMUEL MONTENEGRO SANTIAGO</v>
          </cell>
          <cell r="P1328"/>
        </row>
        <row r="1329">
          <cell r="B1329">
            <v>2571</v>
          </cell>
          <cell r="C1329" t="str">
            <v>CARLA ANDRESSA DOS SANTOS RABELO</v>
          </cell>
          <cell r="D1329">
            <v>4057</v>
          </cell>
          <cell r="E1329" t="str">
            <v>VICTORIA DAMASCENO MATOS</v>
          </cell>
          <cell r="F1329" t="str">
            <v>Analista de pessoas e cultura</v>
          </cell>
          <cell r="G1329" t="str">
            <v>Analista de pessoas e cultura</v>
          </cell>
          <cell r="H1329">
            <v>0</v>
          </cell>
          <cell r="I1329" t="str">
            <v/>
          </cell>
          <cell r="J1329">
            <v>45061</v>
          </cell>
          <cell r="K1329">
            <v>45355</v>
          </cell>
          <cell r="L1329">
            <v>45383</v>
          </cell>
          <cell r="M1329">
            <v>46387</v>
          </cell>
          <cell r="N1329" t="str">
            <v>2</v>
          </cell>
          <cell r="O1329" t="str">
            <v>SARA MARTINS DE OLIVEIRA</v>
          </cell>
          <cell r="P1329"/>
        </row>
        <row r="1330">
          <cell r="B1330">
            <v>2572</v>
          </cell>
          <cell r="C1330" t="str">
            <v>CARLOS EDUARDO SALVADOR</v>
          </cell>
          <cell r="D1330">
            <v>16526</v>
          </cell>
          <cell r="E1330" t="str">
            <v>ANA SOFIA CYSNEIROS MARCAL</v>
          </cell>
          <cell r="F1330" t="str">
            <v xml:space="preserve">Desenvolvedor </v>
          </cell>
          <cell r="G1330" t="str">
            <v>Analista de sistemas</v>
          </cell>
          <cell r="H1330">
            <v>0</v>
          </cell>
          <cell r="I1330" t="str">
            <v/>
          </cell>
          <cell r="J1330">
            <v>45061</v>
          </cell>
          <cell r="K1330">
            <v>45537</v>
          </cell>
          <cell r="L1330">
            <v>45566</v>
          </cell>
          <cell r="M1330">
            <v>46387</v>
          </cell>
          <cell r="N1330" t="str">
            <v>2</v>
          </cell>
          <cell r="O1330" t="str">
            <v>JOAO RICARDO DOS SANTOS GONCALVES</v>
          </cell>
          <cell r="P1330"/>
        </row>
        <row r="1331">
          <cell r="B1331">
            <v>2573</v>
          </cell>
          <cell r="C1331" t="str">
            <v>ALEXANDRE BARTIE</v>
          </cell>
          <cell r="D1331">
            <v>14292</v>
          </cell>
          <cell r="E1331" t="str">
            <v>ROMILDO FERREIRA LIMA JUNIOR</v>
          </cell>
          <cell r="F1331" t="str">
            <v xml:space="preserve">Quality Analyst </v>
          </cell>
          <cell r="G1331" t="str">
            <v>Analista de sistemas</v>
          </cell>
          <cell r="H1331">
            <v>21</v>
          </cell>
          <cell r="I1331" t="str">
            <v>Sênior</v>
          </cell>
          <cell r="J1331">
            <v>45082</v>
          </cell>
          <cell r="K1331" t="str">
            <v/>
          </cell>
          <cell r="L1331" t="str">
            <v/>
          </cell>
          <cell r="M1331" t="str">
            <v/>
          </cell>
          <cell r="N1331">
            <v>0</v>
          </cell>
          <cell r="O1331" t="str">
            <v>FRANCISCO DIONE DE SOUSA AMANCIO</v>
          </cell>
          <cell r="P1331"/>
        </row>
        <row r="1332">
          <cell r="B1332">
            <v>2574</v>
          </cell>
          <cell r="C1332" t="str">
            <v>MARCOS HENRIQUE PEREIRA JUNIOR</v>
          </cell>
          <cell r="D1332">
            <v>8682</v>
          </cell>
          <cell r="E1332" t="str">
            <v>ROMILDO FERREIRA LIMA JUNIOR</v>
          </cell>
          <cell r="F1332" t="str">
            <v xml:space="preserve">Quality Analyst </v>
          </cell>
          <cell r="G1332" t="str">
            <v>Analista de sistemas</v>
          </cell>
          <cell r="H1332">
            <v>15</v>
          </cell>
          <cell r="I1332" t="str">
            <v>Pleno</v>
          </cell>
          <cell r="J1332">
            <v>45096</v>
          </cell>
          <cell r="K1332">
            <v>45736</v>
          </cell>
          <cell r="L1332">
            <v>45748</v>
          </cell>
          <cell r="M1332">
            <v>46387</v>
          </cell>
          <cell r="N1332" t="str">
            <v>2</v>
          </cell>
          <cell r="O1332" t="str">
            <v>DANIELLY BARBOZA GUIMARAES</v>
          </cell>
          <cell r="P1332"/>
        </row>
        <row r="1333">
          <cell r="B1333">
            <v>2575</v>
          </cell>
          <cell r="C1333" t="str">
            <v>MAURO DIEGO JUNGES</v>
          </cell>
          <cell r="D1333">
            <v>10504</v>
          </cell>
          <cell r="E1333" t="str">
            <v>ROMILDO FERREIRA LIMA JUNIOR</v>
          </cell>
          <cell r="F1333" t="str">
            <v xml:space="preserve">Quality Analyst </v>
          </cell>
          <cell r="G1333" t="str">
            <v>Analista de sistemas</v>
          </cell>
          <cell r="H1333">
            <v>17</v>
          </cell>
          <cell r="I1333" t="str">
            <v>Pleno</v>
          </cell>
          <cell r="J1333">
            <v>45110</v>
          </cell>
          <cell r="K1333" t="str">
            <v/>
          </cell>
          <cell r="L1333" t="str">
            <v/>
          </cell>
          <cell r="M1333" t="str">
            <v/>
          </cell>
          <cell r="N1333">
            <v>0</v>
          </cell>
          <cell r="O1333" t="str">
            <v>SARA MARIA MUSSNICH POLIDORO</v>
          </cell>
          <cell r="P1333"/>
        </row>
        <row r="1334">
          <cell r="B1334">
            <v>2576</v>
          </cell>
          <cell r="C1334" t="str">
            <v>PEDRO CARDOSO LOUREIRO</v>
          </cell>
          <cell r="D1334">
            <v>4455</v>
          </cell>
          <cell r="E1334" t="str">
            <v>ALBERT SCHILLING GOMES</v>
          </cell>
          <cell r="F1334" t="str">
            <v>Assistente comercial</v>
          </cell>
          <cell r="G1334" t="str">
            <v>Analista de negócios</v>
          </cell>
          <cell r="H1334">
            <v>8</v>
          </cell>
          <cell r="I1334" t="str">
            <v>Pleno</v>
          </cell>
          <cell r="J1334">
            <v>45124</v>
          </cell>
          <cell r="K1334" t="str">
            <v/>
          </cell>
          <cell r="L1334" t="str">
            <v/>
          </cell>
          <cell r="M1334" t="str">
            <v/>
          </cell>
          <cell r="N1334">
            <v>0</v>
          </cell>
          <cell r="O1334" t="str">
            <v>GISELE APARECIDA CHAVES ANTENOR</v>
          </cell>
          <cell r="P1334"/>
        </row>
        <row r="1335">
          <cell r="B1335">
            <v>2577</v>
          </cell>
          <cell r="C1335" t="str">
            <v>FELIPE LIMA MOTA</v>
          </cell>
          <cell r="D1335">
            <v>18780</v>
          </cell>
          <cell r="E1335" t="str">
            <v>ALBERT SCHILLING GOMES</v>
          </cell>
          <cell r="F1335" t="str">
            <v xml:space="preserve">Desenvolvedor </v>
          </cell>
          <cell r="G1335" t="str">
            <v>Analista de sistemas</v>
          </cell>
          <cell r="H1335">
            <v>27</v>
          </cell>
          <cell r="I1335" t="str">
            <v>Especialista</v>
          </cell>
          <cell r="J1335">
            <v>45124</v>
          </cell>
          <cell r="K1335" t="str">
            <v/>
          </cell>
          <cell r="L1335" t="str">
            <v/>
          </cell>
          <cell r="M1335" t="str">
            <v/>
          </cell>
          <cell r="N1335">
            <v>0</v>
          </cell>
          <cell r="O1335" t="str">
            <v>GLAUBER QUEIROZ DE OLIVEIRA</v>
          </cell>
          <cell r="P1335"/>
        </row>
        <row r="1336">
          <cell r="B1336">
            <v>2578</v>
          </cell>
          <cell r="C1336" t="str">
            <v>JOSE DIEGO FERNANDES EUFRASIO</v>
          </cell>
          <cell r="D1336">
            <v>3521</v>
          </cell>
          <cell r="E1336" t="str">
            <v>CARLOS HENRYQUE POMPEU GOMES</v>
          </cell>
          <cell r="F1336" t="str">
            <v>Analista de sucesso do cliente</v>
          </cell>
          <cell r="G1336" t="str">
            <v>Analista administrativo</v>
          </cell>
          <cell r="H1336">
            <v>6</v>
          </cell>
          <cell r="I1336" t="str">
            <v>Júnior</v>
          </cell>
          <cell r="J1336">
            <v>45161</v>
          </cell>
          <cell r="K1336" t="str">
            <v/>
          </cell>
          <cell r="L1336" t="str">
            <v/>
          </cell>
          <cell r="M1336" t="str">
            <v/>
          </cell>
          <cell r="N1336">
            <v>0</v>
          </cell>
          <cell r="O1336" t="str">
            <v>TIAGO LUIS CASTRO SCATOLINI</v>
          </cell>
          <cell r="P1336"/>
        </row>
        <row r="1337">
          <cell r="B1337">
            <v>2579</v>
          </cell>
          <cell r="C1337" t="str">
            <v>CAMILA MEDEIROS REGO</v>
          </cell>
          <cell r="D1337">
            <v>4057</v>
          </cell>
          <cell r="E1337" t="str">
            <v>ALBERT SCHILLING GOMES</v>
          </cell>
          <cell r="F1337" t="str">
            <v xml:space="preserve">DevOps </v>
          </cell>
          <cell r="G1337" t="str">
            <v>Analista de sistemas</v>
          </cell>
          <cell r="H1337">
            <v>0</v>
          </cell>
          <cell r="I1337" t="str">
            <v/>
          </cell>
          <cell r="J1337">
            <v>45173</v>
          </cell>
          <cell r="K1337">
            <v>45322</v>
          </cell>
          <cell r="L1337">
            <v>45323</v>
          </cell>
          <cell r="M1337">
            <v>46387</v>
          </cell>
          <cell r="N1337" t="str">
            <v>4</v>
          </cell>
          <cell r="O1337" t="str">
            <v>VIRGINIA KELLY DE MOURA CARVALHO MESQUITA</v>
          </cell>
          <cell r="P1337"/>
        </row>
        <row r="1338">
          <cell r="B1338">
            <v>2580</v>
          </cell>
          <cell r="C1338" t="str">
            <v>DANIEL RIBEIRO MENDES</v>
          </cell>
          <cell r="D1338">
            <v>4240</v>
          </cell>
          <cell r="E1338" t="str">
            <v>ROMILDO FERREIRA LIMA JUNIOR</v>
          </cell>
          <cell r="F1338" t="str">
            <v xml:space="preserve">DevOps </v>
          </cell>
          <cell r="G1338" t="str">
            <v>Analista de sistemas</v>
          </cell>
          <cell r="H1338">
            <v>0</v>
          </cell>
          <cell r="I1338" t="str">
            <v/>
          </cell>
          <cell r="J1338">
            <v>45187</v>
          </cell>
          <cell r="K1338">
            <v>45544</v>
          </cell>
          <cell r="L1338">
            <v>45566</v>
          </cell>
          <cell r="M1338">
            <v>46387</v>
          </cell>
          <cell r="N1338" t="str">
            <v>4</v>
          </cell>
          <cell r="O1338" t="str">
            <v>GERSON VIEIRA ALBUQUERQUE NETO</v>
          </cell>
          <cell r="P1338"/>
        </row>
        <row r="1339">
          <cell r="B1339">
            <v>2581</v>
          </cell>
          <cell r="C1339" t="str">
            <v>SAMUEL ALVES GADELHA</v>
          </cell>
          <cell r="D1339">
            <v>7894</v>
          </cell>
          <cell r="E1339" t="str">
            <v>ROMILDO FERREIRA LIMA JUNIOR</v>
          </cell>
          <cell r="F1339" t="str">
            <v xml:space="preserve">Desenvolvedor </v>
          </cell>
          <cell r="G1339" t="str">
            <v>Analista de sistemas</v>
          </cell>
          <cell r="H1339">
            <v>14</v>
          </cell>
          <cell r="I1339" t="str">
            <v>Pleno</v>
          </cell>
          <cell r="J1339">
            <v>45194</v>
          </cell>
          <cell r="K1339" t="str">
            <v/>
          </cell>
          <cell r="L1339" t="str">
            <v/>
          </cell>
          <cell r="M1339" t="str">
            <v/>
          </cell>
          <cell r="N1339">
            <v>0</v>
          </cell>
          <cell r="O1339" t="str">
            <v>FRANCISCO DIONE DE SOUSA AMANCIO</v>
          </cell>
          <cell r="P1339"/>
        </row>
        <row r="1340">
          <cell r="B1340">
            <v>2582</v>
          </cell>
          <cell r="C1340" t="str">
            <v>PEDRO ALEXANDRE ESTEVAO DIAS</v>
          </cell>
          <cell r="D1340">
            <v>9089</v>
          </cell>
          <cell r="E1340" t="str">
            <v>ROMILDO FERREIRA LIMA JUNIOR</v>
          </cell>
          <cell r="F1340" t="str">
            <v xml:space="preserve">Desenvolvedor </v>
          </cell>
          <cell r="G1340" t="str">
            <v>Analista de sistemas</v>
          </cell>
          <cell r="H1340">
            <v>0</v>
          </cell>
          <cell r="I1340" t="str">
            <v/>
          </cell>
          <cell r="J1340">
            <v>45201</v>
          </cell>
          <cell r="K1340">
            <v>45499</v>
          </cell>
          <cell r="L1340">
            <v>45505</v>
          </cell>
          <cell r="M1340">
            <v>46387</v>
          </cell>
          <cell r="N1340" t="str">
            <v>4</v>
          </cell>
          <cell r="O1340" t="str">
            <v>ALEXANDRE LOURENCO DO NASCIMENTO</v>
          </cell>
          <cell r="P1340"/>
        </row>
        <row r="1341">
          <cell r="B1341">
            <v>2583</v>
          </cell>
          <cell r="C1341" t="str">
            <v>JONNYS DARIO DA SILVA GOMES</v>
          </cell>
          <cell r="D1341">
            <v>17363</v>
          </cell>
          <cell r="E1341" t="str">
            <v>ROMILDO FERREIRA LIMA JUNIOR</v>
          </cell>
          <cell r="F1341" t="str">
            <v xml:space="preserve">DevOps </v>
          </cell>
          <cell r="G1341" t="str">
            <v>Analista de sistemas</v>
          </cell>
          <cell r="H1341">
            <v>25</v>
          </cell>
          <cell r="I1341" t="str">
            <v>Especialista</v>
          </cell>
          <cell r="J1341">
            <v>45208</v>
          </cell>
          <cell r="K1341" t="str">
            <v/>
          </cell>
          <cell r="L1341" t="str">
            <v/>
          </cell>
          <cell r="M1341" t="str">
            <v/>
          </cell>
          <cell r="N1341">
            <v>0</v>
          </cell>
          <cell r="O1341" t="str">
            <v>CLARISSE IASMIN ALVES DE LIMA</v>
          </cell>
          <cell r="P1341"/>
        </row>
        <row r="1342">
          <cell r="B1342">
            <v>2584</v>
          </cell>
          <cell r="C1342" t="str">
            <v>IGO COSTAS PAIXAO</v>
          </cell>
          <cell r="D1342">
            <v>13233</v>
          </cell>
          <cell r="E1342" t="str">
            <v>ROMILDO FERREIRA LIMA JUNIOR</v>
          </cell>
          <cell r="F1342" t="str">
            <v xml:space="preserve">Desenvolvedor </v>
          </cell>
          <cell r="G1342" t="str">
            <v>Analista de sistemas</v>
          </cell>
          <cell r="H1342">
            <v>20</v>
          </cell>
          <cell r="I1342" t="str">
            <v>Sênior</v>
          </cell>
          <cell r="J1342">
            <v>45222</v>
          </cell>
          <cell r="K1342" t="str">
            <v/>
          </cell>
          <cell r="L1342" t="str">
            <v/>
          </cell>
          <cell r="M1342" t="str">
            <v/>
          </cell>
          <cell r="N1342">
            <v>0</v>
          </cell>
          <cell r="O1342" t="str">
            <v>FRANCISCO DIONE DE SOUSA AMANCIO</v>
          </cell>
          <cell r="P1342"/>
        </row>
        <row r="1343">
          <cell r="B1343">
            <v>2585</v>
          </cell>
          <cell r="C1343" t="str">
            <v>CARLOS CAUET FERREIRA COSTA</v>
          </cell>
          <cell r="D1343">
            <v>4455</v>
          </cell>
          <cell r="E1343" t="str">
            <v>ROMILDO FERREIRA LIMA JUNIOR</v>
          </cell>
          <cell r="F1343" t="str">
            <v xml:space="preserve">Quality Analyst </v>
          </cell>
          <cell r="G1343" t="str">
            <v>Analista de sistemas</v>
          </cell>
          <cell r="H1343">
            <v>8</v>
          </cell>
          <cell r="I1343" t="str">
            <v>Júnior</v>
          </cell>
          <cell r="J1343">
            <v>45222</v>
          </cell>
          <cell r="K1343" t="str">
            <v/>
          </cell>
          <cell r="L1343" t="str">
            <v/>
          </cell>
          <cell r="M1343" t="str">
            <v/>
          </cell>
          <cell r="N1343">
            <v>0</v>
          </cell>
          <cell r="O1343" t="str">
            <v>HUGO PIRES BARRETO</v>
          </cell>
          <cell r="P1343"/>
        </row>
        <row r="1344">
          <cell r="B1344">
            <v>2586</v>
          </cell>
          <cell r="C1344" t="str">
            <v>TIAGO LUIS CASTRO SCATOLINI</v>
          </cell>
          <cell r="D1344">
            <v>7894</v>
          </cell>
          <cell r="E1344" t="str">
            <v>CARLOS HENRYQUE POMPEU GOMES</v>
          </cell>
          <cell r="F1344" t="str">
            <v>Coordenador Educacional</v>
          </cell>
          <cell r="G1344" t="str">
            <v>Coordenador educacional</v>
          </cell>
          <cell r="H1344">
            <v>14</v>
          </cell>
          <cell r="I1344" t="str">
            <v>Gestão</v>
          </cell>
          <cell r="J1344">
            <v>45243</v>
          </cell>
          <cell r="K1344" t="str">
            <v/>
          </cell>
          <cell r="L1344" t="str">
            <v/>
          </cell>
          <cell r="M1344" t="str">
            <v/>
          </cell>
          <cell r="N1344">
            <v>0</v>
          </cell>
          <cell r="O1344" t="str">
            <v>CARLOS HENRYQUE POMPEU GOMES</v>
          </cell>
          <cell r="P1344"/>
        </row>
        <row r="1345">
          <cell r="B1345">
            <v>2587</v>
          </cell>
          <cell r="C1345" t="str">
            <v>MATEUS CESAR GONDIM DE LIMA</v>
          </cell>
          <cell r="D1345">
            <v>4900</v>
          </cell>
          <cell r="E1345" t="str">
            <v>ROMILDO FERREIRA LIMA JUNIOR</v>
          </cell>
          <cell r="F1345" t="str">
            <v xml:space="preserve">Desenvolvedor </v>
          </cell>
          <cell r="G1345" t="str">
            <v>Analista de sistemas</v>
          </cell>
          <cell r="H1345">
            <v>9</v>
          </cell>
          <cell r="I1345" t="str">
            <v>Júnior</v>
          </cell>
          <cell r="J1345">
            <v>45250</v>
          </cell>
          <cell r="K1345" t="str">
            <v/>
          </cell>
          <cell r="L1345" t="str">
            <v/>
          </cell>
          <cell r="M1345" t="str">
            <v/>
          </cell>
          <cell r="N1345">
            <v>0</v>
          </cell>
          <cell r="O1345" t="str">
            <v>VICTOR VASCONCELOS BANDEIRA</v>
          </cell>
          <cell r="P1345"/>
        </row>
        <row r="1346">
          <cell r="B1346">
            <v>2588</v>
          </cell>
          <cell r="C1346" t="str">
            <v>LUNA COSTA VASCONCELOS</v>
          </cell>
          <cell r="D1346">
            <v>5390</v>
          </cell>
          <cell r="E1346" t="str">
            <v>ROMILDO FERREIRA LIMA JUNIOR</v>
          </cell>
          <cell r="F1346" t="str">
            <v xml:space="preserve">DevOps </v>
          </cell>
          <cell r="G1346" t="str">
            <v>Analista de sistemas</v>
          </cell>
          <cell r="H1346">
            <v>10</v>
          </cell>
          <cell r="I1346" t="str">
            <v>Júnior</v>
          </cell>
          <cell r="J1346">
            <v>45250</v>
          </cell>
          <cell r="K1346" t="str">
            <v/>
          </cell>
          <cell r="L1346" t="str">
            <v/>
          </cell>
          <cell r="M1346" t="str">
            <v/>
          </cell>
          <cell r="N1346">
            <v>0</v>
          </cell>
          <cell r="O1346" t="str">
            <v>FRANCISCO DIONE DE SOUSA AMANCIO</v>
          </cell>
          <cell r="P1346"/>
        </row>
        <row r="1347">
          <cell r="B1347">
            <v>2589</v>
          </cell>
          <cell r="C1347" t="str">
            <v>VICTOR DE SOUSA ROCHA</v>
          </cell>
          <cell r="D1347">
            <v>4455</v>
          </cell>
          <cell r="E1347" t="str">
            <v>CARLOS HENRYQUE POMPEU GOMES</v>
          </cell>
          <cell r="F1347" t="str">
            <v xml:space="preserve">Desenvolvedor </v>
          </cell>
          <cell r="G1347" t="str">
            <v>Analista de sistemas</v>
          </cell>
          <cell r="H1347">
            <v>8</v>
          </cell>
          <cell r="I1347" t="str">
            <v>Júnior</v>
          </cell>
          <cell r="J1347">
            <v>45250</v>
          </cell>
          <cell r="K1347">
            <v>45855</v>
          </cell>
          <cell r="L1347">
            <v>45870</v>
          </cell>
          <cell r="M1347">
            <v>46387</v>
          </cell>
          <cell r="N1347" t="str">
            <v>4</v>
          </cell>
          <cell r="O1347" t="str">
            <v>MARCELA COX DOS SANTOS SILVA</v>
          </cell>
          <cell r="P1347"/>
        </row>
        <row r="1348">
          <cell r="B1348">
            <v>2590</v>
          </cell>
          <cell r="C1348" t="str">
            <v>VANESSA FERNANDES DE SOUZA OLIVEIRA</v>
          </cell>
          <cell r="D1348">
            <v>9998</v>
          </cell>
          <cell r="E1348" t="str">
            <v>ROMILDO FERREIRA LIMA JUNIOR</v>
          </cell>
          <cell r="F1348" t="str">
            <v xml:space="preserve">DevOps </v>
          </cell>
          <cell r="G1348" t="str">
            <v>Analista de sistemas</v>
          </cell>
          <cell r="H1348">
            <v>0</v>
          </cell>
          <cell r="I1348" t="str">
            <v/>
          </cell>
          <cell r="J1348">
            <v>45257</v>
          </cell>
          <cell r="K1348">
            <v>45474</v>
          </cell>
          <cell r="L1348">
            <v>45505</v>
          </cell>
          <cell r="M1348">
            <v>46387</v>
          </cell>
          <cell r="N1348" t="str">
            <v>2</v>
          </cell>
          <cell r="O1348" t="str">
            <v>BRENO BEZERRA DE CASTRO</v>
          </cell>
          <cell r="P1348"/>
        </row>
        <row r="1349">
          <cell r="B1349">
            <v>2591</v>
          </cell>
          <cell r="C1349" t="str">
            <v>CAIO MORETTI DE MACEDO</v>
          </cell>
          <cell r="D1349">
            <v>4900</v>
          </cell>
          <cell r="E1349" t="str">
            <v>ROMILDO FERREIRA LIMA JUNIOR</v>
          </cell>
          <cell r="F1349" t="str">
            <v xml:space="preserve">DevOps </v>
          </cell>
          <cell r="G1349" t="str">
            <v>Analista de sistemas</v>
          </cell>
          <cell r="H1349">
            <v>9</v>
          </cell>
          <cell r="I1349" t="str">
            <v>Júnior</v>
          </cell>
          <cell r="J1349">
            <v>45257</v>
          </cell>
          <cell r="K1349">
            <v>45908</v>
          </cell>
          <cell r="L1349">
            <v>45931</v>
          </cell>
          <cell r="M1349">
            <v>46387</v>
          </cell>
          <cell r="N1349" t="str">
            <v>4</v>
          </cell>
          <cell r="O1349" t="str">
            <v>FRANCISCO DIONE DE SOUSA AMANCIO</v>
          </cell>
          <cell r="P1349"/>
        </row>
        <row r="1350">
          <cell r="B1350">
            <v>2592</v>
          </cell>
          <cell r="C1350" t="str">
            <v>KARLOS ITALO PEDROSA BASTOS</v>
          </cell>
          <cell r="D1350">
            <v>8682</v>
          </cell>
          <cell r="E1350" t="str">
            <v>ROMILDO FERREIRA LIMA JUNIOR</v>
          </cell>
          <cell r="F1350" t="str">
            <v xml:space="preserve">Desenvolvedor </v>
          </cell>
          <cell r="G1350" t="str">
            <v>Analista de sistemas</v>
          </cell>
          <cell r="H1350">
            <v>15</v>
          </cell>
          <cell r="I1350" t="str">
            <v>Pleno</v>
          </cell>
          <cell r="J1350">
            <v>45257</v>
          </cell>
          <cell r="K1350" t="str">
            <v/>
          </cell>
          <cell r="L1350" t="str">
            <v/>
          </cell>
          <cell r="M1350" t="str">
            <v/>
          </cell>
          <cell r="N1350">
            <v>0</v>
          </cell>
          <cell r="O1350" t="str">
            <v>FRANCISCO DIONE DE SOUSA AMANCIO</v>
          </cell>
          <cell r="P1350"/>
        </row>
        <row r="1351">
          <cell r="B1351">
            <v>2593</v>
          </cell>
          <cell r="C1351" t="str">
            <v>ARLINO MONTE ROCHA FILHO</v>
          </cell>
          <cell r="D1351">
            <v>2316</v>
          </cell>
          <cell r="E1351" t="str">
            <v>GABRIELA TELLES DE SOUZA</v>
          </cell>
          <cell r="F1351" t="str">
            <v>Analista de segurança da informação</v>
          </cell>
          <cell r="G1351" t="str">
            <v>Analista de segurança da informação</v>
          </cell>
          <cell r="H1351">
            <v>3</v>
          </cell>
          <cell r="I1351" t="str">
            <v>Júnior</v>
          </cell>
          <cell r="J1351">
            <v>45264</v>
          </cell>
          <cell r="K1351" t="str">
            <v/>
          </cell>
          <cell r="L1351" t="str">
            <v/>
          </cell>
          <cell r="M1351" t="str">
            <v/>
          </cell>
          <cell r="N1351">
            <v>0</v>
          </cell>
          <cell r="O1351" t="str">
            <v>EDERSON DA MOTA RAMOS</v>
          </cell>
          <cell r="P1351"/>
        </row>
        <row r="1352">
          <cell r="B1352">
            <v>2594</v>
          </cell>
          <cell r="C1352" t="str">
            <v>EDUARDO ANDRE SOARES</v>
          </cell>
          <cell r="D1352">
            <v>5929</v>
          </cell>
          <cell r="E1352" t="str">
            <v>ROMILDO FERREIRA LIMA JUNIOR</v>
          </cell>
          <cell r="F1352" t="str">
            <v xml:space="preserve">DevOps </v>
          </cell>
          <cell r="G1352" t="str">
            <v>Analista de sistemas</v>
          </cell>
          <cell r="H1352">
            <v>11</v>
          </cell>
          <cell r="I1352" t="str">
            <v>Júnior</v>
          </cell>
          <cell r="J1352">
            <v>45271</v>
          </cell>
          <cell r="K1352" t="str">
            <v/>
          </cell>
          <cell r="L1352" t="str">
            <v/>
          </cell>
          <cell r="M1352" t="str">
            <v/>
          </cell>
          <cell r="N1352">
            <v>0</v>
          </cell>
          <cell r="O1352" t="str">
            <v>UYARA REGIA PEREIRA GOMES</v>
          </cell>
          <cell r="P1352"/>
        </row>
        <row r="1353">
          <cell r="B1353">
            <v>2595</v>
          </cell>
          <cell r="C1353" t="str">
            <v>KLEBER KAPELINSKI</v>
          </cell>
          <cell r="D1353">
            <v>11346</v>
          </cell>
          <cell r="E1353" t="str">
            <v>ROMILDO FERREIRA LIMA JUNIOR</v>
          </cell>
          <cell r="F1353" t="str">
            <v xml:space="preserve">Desenvolvedor </v>
          </cell>
          <cell r="G1353" t="str">
            <v>Analista de sistemas</v>
          </cell>
          <cell r="H1353">
            <v>18</v>
          </cell>
          <cell r="I1353" t="str">
            <v>Sênior</v>
          </cell>
          <cell r="J1353">
            <v>45271</v>
          </cell>
          <cell r="K1353" t="str">
            <v/>
          </cell>
          <cell r="L1353" t="str">
            <v/>
          </cell>
          <cell r="M1353" t="str">
            <v/>
          </cell>
          <cell r="N1353">
            <v>0</v>
          </cell>
          <cell r="O1353" t="str">
            <v>GUILHERME MAIA RIBEIRO VIANA</v>
          </cell>
          <cell r="P1353"/>
        </row>
        <row r="1354">
          <cell r="B1354">
            <v>2596</v>
          </cell>
          <cell r="C1354" t="str">
            <v>RICARDO PAIVA GARCIA</v>
          </cell>
          <cell r="D1354">
            <v>12253</v>
          </cell>
          <cell r="E1354" t="str">
            <v>ROMILDO FERREIRA LIMA JUNIOR</v>
          </cell>
          <cell r="F1354" t="str">
            <v xml:space="preserve">Gerente de Projetos </v>
          </cell>
          <cell r="G1354" t="str">
            <v>Gerente de projetos de TI</v>
          </cell>
          <cell r="H1354">
            <v>19</v>
          </cell>
          <cell r="I1354" t="str">
            <v>Sênior</v>
          </cell>
          <cell r="J1354">
            <v>45278</v>
          </cell>
          <cell r="K1354" t="str">
            <v/>
          </cell>
          <cell r="L1354" t="str">
            <v/>
          </cell>
          <cell r="M1354" t="str">
            <v/>
          </cell>
          <cell r="N1354">
            <v>0</v>
          </cell>
          <cell r="O1354" t="str">
            <v>CARLOS BARDAWIL ROLIM</v>
          </cell>
          <cell r="P1354"/>
        </row>
        <row r="1355">
          <cell r="B1355">
            <v>2597</v>
          </cell>
          <cell r="C1355" t="str">
            <v>CAIO MARTIM BARROS</v>
          </cell>
          <cell r="D1355">
            <v>5130</v>
          </cell>
          <cell r="E1355" t="str">
            <v>ANA SOFIA CYSNEIROS MARCAL</v>
          </cell>
          <cell r="F1355" t="str">
            <v xml:space="preserve">Cientista de Dados </v>
          </cell>
          <cell r="G1355" t="str">
            <v>Analista de sistemas</v>
          </cell>
          <cell r="H1355">
            <v>0</v>
          </cell>
          <cell r="I1355" t="str">
            <v/>
          </cell>
          <cell r="J1355">
            <v>45293</v>
          </cell>
          <cell r="K1355">
            <v>45541</v>
          </cell>
          <cell r="L1355">
            <v>45566</v>
          </cell>
          <cell r="M1355">
            <v>46387</v>
          </cell>
          <cell r="N1355" t="str">
            <v>4</v>
          </cell>
          <cell r="O1355" t="str">
            <v>MARCELA DE MOURA ANDRADE SILVA</v>
          </cell>
          <cell r="P1355"/>
        </row>
        <row r="1356">
          <cell r="B1356">
            <v>2598</v>
          </cell>
          <cell r="C1356" t="str">
            <v>FERNANDO MELO DA CUNHA</v>
          </cell>
          <cell r="D1356">
            <v>10504</v>
          </cell>
          <cell r="E1356" t="str">
            <v>ROMILDO FERREIRA LIMA JUNIOR</v>
          </cell>
          <cell r="F1356" t="str">
            <v xml:space="preserve">Desenvolvedor </v>
          </cell>
          <cell r="G1356" t="str">
            <v>Analista de sistemas</v>
          </cell>
          <cell r="H1356">
            <v>17</v>
          </cell>
          <cell r="I1356" t="str">
            <v>Pleno</v>
          </cell>
          <cell r="J1356">
            <v>45299</v>
          </cell>
          <cell r="K1356">
            <v>45691</v>
          </cell>
          <cell r="L1356">
            <v>45717</v>
          </cell>
          <cell r="M1356">
            <v>46387</v>
          </cell>
          <cell r="N1356" t="str">
            <v>2</v>
          </cell>
          <cell r="O1356" t="str">
            <v>JOSE SAMUEL MONTENEGRO SANTIAGO</v>
          </cell>
          <cell r="P1356"/>
        </row>
        <row r="1357">
          <cell r="B1357">
            <v>2599</v>
          </cell>
          <cell r="C1357" t="str">
            <v>PERICLES DE PAIVA TELES</v>
          </cell>
          <cell r="D1357">
            <v>13233</v>
          </cell>
          <cell r="E1357" t="str">
            <v>ALBERT SCHILLING GOMES</v>
          </cell>
          <cell r="F1357" t="str">
            <v>Gerente de contas</v>
          </cell>
          <cell r="G1357" t="str">
            <v>Gerente de contas</v>
          </cell>
          <cell r="H1357">
            <v>20</v>
          </cell>
          <cell r="I1357" t="str">
            <v>Sênior</v>
          </cell>
          <cell r="J1357">
            <v>45306</v>
          </cell>
          <cell r="K1357" t="str">
            <v/>
          </cell>
          <cell r="L1357" t="str">
            <v/>
          </cell>
          <cell r="M1357" t="str">
            <v/>
          </cell>
          <cell r="N1357">
            <v>0</v>
          </cell>
          <cell r="O1357" t="str">
            <v>DANIEL FREITAS COLACO</v>
          </cell>
          <cell r="P1357"/>
        </row>
        <row r="1358">
          <cell r="B1358">
            <v>2600</v>
          </cell>
          <cell r="C1358" t="str">
            <v>THIAGO FERREIRA BARBOSA</v>
          </cell>
          <cell r="D1358">
            <v>10334</v>
          </cell>
          <cell r="E1358" t="str">
            <v>ALBERT SCHILLING GOMES</v>
          </cell>
          <cell r="F1358" t="str">
            <v xml:space="preserve">Quality Analyst </v>
          </cell>
          <cell r="G1358" t="str">
            <v>Analista de sistemas</v>
          </cell>
          <cell r="H1358">
            <v>0</v>
          </cell>
          <cell r="I1358" t="str">
            <v/>
          </cell>
          <cell r="J1358">
            <v>45306</v>
          </cell>
          <cell r="K1358">
            <v>45359</v>
          </cell>
          <cell r="L1358">
            <v>45383</v>
          </cell>
          <cell r="M1358">
            <v>46387</v>
          </cell>
          <cell r="N1358" t="str">
            <v>4</v>
          </cell>
          <cell r="O1358" t="str">
            <v>FRANCISCO DIONE DE SOUSA AMANCIO</v>
          </cell>
          <cell r="P1358"/>
        </row>
        <row r="1359">
          <cell r="B1359">
            <v>2601</v>
          </cell>
          <cell r="C1359" t="str">
            <v>MARIO VICTOR RODRIGUES SALES</v>
          </cell>
          <cell r="D1359">
            <v>8682</v>
          </cell>
          <cell r="E1359" t="str">
            <v>EMANUELLE NOGUEIRA JUCA</v>
          </cell>
          <cell r="F1359" t="str">
            <v xml:space="preserve">Quality Analyst </v>
          </cell>
          <cell r="G1359" t="str">
            <v>Analista de sistemas</v>
          </cell>
          <cell r="H1359">
            <v>15</v>
          </cell>
          <cell r="I1359" t="str">
            <v>Pleno</v>
          </cell>
          <cell r="J1359">
            <v>45306</v>
          </cell>
          <cell r="K1359">
            <v>45860</v>
          </cell>
          <cell r="L1359">
            <v>45870</v>
          </cell>
          <cell r="M1359">
            <v>46387</v>
          </cell>
          <cell r="N1359" t="str">
            <v>2</v>
          </cell>
          <cell r="O1359" t="str">
            <v>SANDRA REGIA CHAVES CARVALHO</v>
          </cell>
          <cell r="P1359"/>
        </row>
        <row r="1360">
          <cell r="B1360">
            <v>2602</v>
          </cell>
          <cell r="C1360" t="str">
            <v>JAFER DALTRO POMPEU JUNIOR</v>
          </cell>
          <cell r="D1360">
            <v>11346</v>
          </cell>
          <cell r="E1360" t="str">
            <v>ROMILDO FERREIRA LIMA JUNIOR</v>
          </cell>
          <cell r="F1360" t="str">
            <v xml:space="preserve">Desenvolvedor </v>
          </cell>
          <cell r="G1360" t="str">
            <v>Analista de sistemas</v>
          </cell>
          <cell r="H1360">
            <v>18</v>
          </cell>
          <cell r="I1360" t="str">
            <v>Sênior</v>
          </cell>
          <cell r="J1360">
            <v>45327</v>
          </cell>
          <cell r="K1360" t="str">
            <v/>
          </cell>
          <cell r="L1360" t="str">
            <v/>
          </cell>
          <cell r="M1360" t="str">
            <v/>
          </cell>
          <cell r="N1360">
            <v>0</v>
          </cell>
          <cell r="O1360" t="str">
            <v>NATHALIA SANTIAGO VASCONCELOS</v>
          </cell>
          <cell r="P1360"/>
        </row>
        <row r="1361">
          <cell r="B1361">
            <v>2603</v>
          </cell>
          <cell r="C1361" t="str">
            <v>GISELE PEREIRA DOS SANTOS</v>
          </cell>
          <cell r="D1361">
            <v>10799</v>
          </cell>
          <cell r="E1361" t="str">
            <v>GABRIELA CAMPOS COSTA BARBOSA</v>
          </cell>
          <cell r="F1361" t="str">
            <v xml:space="preserve">DevOps </v>
          </cell>
          <cell r="G1361" t="str">
            <v>Analista de sistemas</v>
          </cell>
          <cell r="H1361">
            <v>0</v>
          </cell>
          <cell r="I1361" t="str">
            <v/>
          </cell>
          <cell r="J1361">
            <v>45341</v>
          </cell>
          <cell r="K1361">
            <v>45407</v>
          </cell>
          <cell r="L1361">
            <v>45413</v>
          </cell>
          <cell r="M1361">
            <v>46387</v>
          </cell>
          <cell r="N1361" t="str">
            <v>4</v>
          </cell>
          <cell r="O1361" t="str">
            <v>RICARDO ROGULSKI</v>
          </cell>
          <cell r="P1361"/>
        </row>
        <row r="1362">
          <cell r="B1362">
            <v>2604</v>
          </cell>
          <cell r="C1362" t="str">
            <v>ALBERTO HUGO MARTINS TAVARES MONTEIRO</v>
          </cell>
          <cell r="D1362">
            <v>12253</v>
          </cell>
          <cell r="E1362" t="str">
            <v>ROMILDO FERREIRA LIMA JUNIOR</v>
          </cell>
          <cell r="F1362" t="str">
            <v xml:space="preserve">DevOps </v>
          </cell>
          <cell r="G1362" t="str">
            <v>Analista de sistemas</v>
          </cell>
          <cell r="H1362">
            <v>19</v>
          </cell>
          <cell r="I1362" t="str">
            <v>Sênior</v>
          </cell>
          <cell r="J1362">
            <v>45341</v>
          </cell>
          <cell r="K1362" t="str">
            <v/>
          </cell>
          <cell r="L1362" t="str">
            <v/>
          </cell>
          <cell r="M1362" t="str">
            <v/>
          </cell>
          <cell r="N1362">
            <v>0</v>
          </cell>
          <cell r="O1362" t="str">
            <v>ALEXANDRE LOURENCO DO NASCIMENTO</v>
          </cell>
          <cell r="P1362"/>
        </row>
        <row r="1363">
          <cell r="B1363">
            <v>2605</v>
          </cell>
          <cell r="C1363" t="str">
            <v>FERNANDA PEREIRA RAMOS</v>
          </cell>
          <cell r="D1363">
            <v>5390</v>
          </cell>
          <cell r="E1363" t="str">
            <v>ROMILDO FERREIRA LIMA JUNIOR</v>
          </cell>
          <cell r="F1363" t="str">
            <v xml:space="preserve">Quality Analyst </v>
          </cell>
          <cell r="G1363" t="str">
            <v>Analista de sistemas</v>
          </cell>
          <cell r="H1363">
            <v>10</v>
          </cell>
          <cell r="I1363" t="str">
            <v>Júnior</v>
          </cell>
          <cell r="J1363">
            <v>45355</v>
          </cell>
          <cell r="K1363" t="str">
            <v/>
          </cell>
          <cell r="L1363" t="str">
            <v/>
          </cell>
          <cell r="M1363" t="str">
            <v/>
          </cell>
          <cell r="N1363">
            <v>0</v>
          </cell>
          <cell r="O1363" t="str">
            <v>HUGO PIRES BARRETO</v>
          </cell>
          <cell r="P1363"/>
        </row>
        <row r="1364">
          <cell r="B1364">
            <v>2606</v>
          </cell>
          <cell r="C1364" t="str">
            <v>RICARDO ROGULSKI</v>
          </cell>
          <cell r="D1364">
            <v>14692</v>
          </cell>
          <cell r="E1364" t="str">
            <v>GABRIELA CAMPOS COSTA BARBOSA</v>
          </cell>
          <cell r="F1364" t="str">
            <v xml:space="preserve">Gerente de Projetos </v>
          </cell>
          <cell r="G1364" t="str">
            <v>Gerente de projetos de TI</v>
          </cell>
          <cell r="H1364">
            <v>0</v>
          </cell>
          <cell r="I1364" t="str">
            <v/>
          </cell>
          <cell r="J1364">
            <v>45355</v>
          </cell>
          <cell r="K1364">
            <v>45579</v>
          </cell>
          <cell r="L1364">
            <v>45597</v>
          </cell>
          <cell r="M1364">
            <v>46387</v>
          </cell>
          <cell r="N1364" t="str">
            <v>2</v>
          </cell>
          <cell r="O1364" t="str">
            <v>GABRIELA CAMPOS COSTA BARBOSA</v>
          </cell>
          <cell r="P1364"/>
        </row>
        <row r="1365">
          <cell r="B1365">
            <v>2607</v>
          </cell>
          <cell r="C1365" t="str">
            <v>LUCAS DE SOUZA MARQUES</v>
          </cell>
          <cell r="D1365">
            <v>10504</v>
          </cell>
          <cell r="E1365" t="str">
            <v>ROMILDO FERREIRA LIMA JUNIOR</v>
          </cell>
          <cell r="F1365" t="str">
            <v xml:space="preserve">Desenvolvedor </v>
          </cell>
          <cell r="G1365" t="str">
            <v>Analista de sistemas</v>
          </cell>
          <cell r="H1365">
            <v>17</v>
          </cell>
          <cell r="I1365" t="str">
            <v>Pleno</v>
          </cell>
          <cell r="J1365">
            <v>45362</v>
          </cell>
          <cell r="K1365" t="str">
            <v/>
          </cell>
          <cell r="L1365" t="str">
            <v/>
          </cell>
          <cell r="M1365" t="str">
            <v/>
          </cell>
          <cell r="N1365">
            <v>0</v>
          </cell>
          <cell r="O1365" t="str">
            <v>MARIANA MAIA BEZERRA</v>
          </cell>
          <cell r="P1365"/>
        </row>
        <row r="1366">
          <cell r="B1366">
            <v>2608</v>
          </cell>
          <cell r="C1366" t="str">
            <v>GILMAR ANTONIO BREGONZI ALVES</v>
          </cell>
          <cell r="D1366">
            <v>15436</v>
          </cell>
          <cell r="E1366" t="str">
            <v>ROMILDO FERREIRA LIMA JUNIOR</v>
          </cell>
          <cell r="F1366" t="str">
            <v xml:space="preserve">Desenvolvedor </v>
          </cell>
          <cell r="G1366" t="str">
            <v>Analista de sistemas</v>
          </cell>
          <cell r="H1366">
            <v>22</v>
          </cell>
          <cell r="I1366" t="str">
            <v>Sênior</v>
          </cell>
          <cell r="J1366">
            <v>45362</v>
          </cell>
          <cell r="K1366" t="str">
            <v/>
          </cell>
          <cell r="L1366" t="str">
            <v/>
          </cell>
          <cell r="M1366" t="str">
            <v/>
          </cell>
          <cell r="N1366">
            <v>0</v>
          </cell>
          <cell r="O1366" t="str">
            <v>NATHALIA SANTIAGO VASCONCELOS</v>
          </cell>
          <cell r="P1366"/>
        </row>
        <row r="1367">
          <cell r="B1367">
            <v>2609</v>
          </cell>
          <cell r="C1367" t="str">
            <v>JOSE LUCAS FERNANDES NOBRE</v>
          </cell>
          <cell r="D1367">
            <v>4240</v>
          </cell>
          <cell r="E1367" t="str">
            <v>ALBERT SCHILLING GOMES</v>
          </cell>
          <cell r="F1367" t="str">
            <v xml:space="preserve">Desenvolvedor </v>
          </cell>
          <cell r="G1367" t="str">
            <v>Analista de sistemas</v>
          </cell>
          <cell r="H1367">
            <v>0</v>
          </cell>
          <cell r="I1367" t="str">
            <v/>
          </cell>
          <cell r="J1367">
            <v>45362</v>
          </cell>
          <cell r="K1367">
            <v>45418</v>
          </cell>
          <cell r="L1367">
            <v>45444</v>
          </cell>
          <cell r="M1367">
            <v>46387</v>
          </cell>
          <cell r="N1367" t="str">
            <v>4</v>
          </cell>
          <cell r="O1367" t="str">
            <v>MARIANA RODRIGUES DA SILVA</v>
          </cell>
          <cell r="P1367"/>
        </row>
        <row r="1368">
          <cell r="B1368">
            <v>2610</v>
          </cell>
          <cell r="C1368" t="str">
            <v>LUIZ DE CARVALHO LEMOS NETO</v>
          </cell>
          <cell r="D1368">
            <v>4455</v>
          </cell>
          <cell r="E1368" t="str">
            <v>CARLOS HENRYQUE POMPEU GOMES</v>
          </cell>
          <cell r="F1368" t="str">
            <v>Analista de marketing</v>
          </cell>
          <cell r="G1368" t="str">
            <v>Analista de marketing</v>
          </cell>
          <cell r="H1368">
            <v>8</v>
          </cell>
          <cell r="I1368" t="str">
            <v>Pleno</v>
          </cell>
          <cell r="J1368">
            <v>45377</v>
          </cell>
          <cell r="K1368" t="str">
            <v/>
          </cell>
          <cell r="L1368" t="str">
            <v/>
          </cell>
          <cell r="M1368" t="str">
            <v/>
          </cell>
          <cell r="N1368">
            <v>0</v>
          </cell>
          <cell r="O1368" t="str">
            <v>CARLOS HENRYQUE POMPEU GOMES</v>
          </cell>
          <cell r="P1368"/>
        </row>
        <row r="1369">
          <cell r="B1369">
            <v>2611</v>
          </cell>
          <cell r="C1369" t="str">
            <v>DEBORA CARREIRO ALVES</v>
          </cell>
          <cell r="D1369">
            <v>11346</v>
          </cell>
          <cell r="E1369" t="str">
            <v>LUIZ ALVES DE LIMA NETO</v>
          </cell>
          <cell r="F1369" t="str">
            <v xml:space="preserve">Gerente de Projetos </v>
          </cell>
          <cell r="G1369" t="str">
            <v>Gerente de projetos de TI</v>
          </cell>
          <cell r="H1369">
            <v>18</v>
          </cell>
          <cell r="I1369" t="str">
            <v>Sênior</v>
          </cell>
          <cell r="J1369">
            <v>45377</v>
          </cell>
          <cell r="K1369" t="str">
            <v/>
          </cell>
          <cell r="L1369" t="str">
            <v/>
          </cell>
          <cell r="M1369" t="str">
            <v/>
          </cell>
          <cell r="N1369">
            <v>0</v>
          </cell>
          <cell r="O1369" t="str">
            <v>BRUNA DE SOUSA FELIX</v>
          </cell>
          <cell r="P1369"/>
        </row>
        <row r="1370">
          <cell r="B1370">
            <v>2612</v>
          </cell>
          <cell r="C1370" t="str">
            <v>JONNAS CHRISTIAN SOUSA DE PAIVA</v>
          </cell>
          <cell r="D1370">
            <v>4900</v>
          </cell>
          <cell r="E1370" t="str">
            <v>ROMILDO FERREIRA LIMA JUNIOR</v>
          </cell>
          <cell r="F1370" t="str">
            <v xml:space="preserve">Quality Analyst </v>
          </cell>
          <cell r="G1370" t="str">
            <v>Analista de sistemas</v>
          </cell>
          <cell r="H1370">
            <v>9</v>
          </cell>
          <cell r="I1370" t="str">
            <v>Júnior</v>
          </cell>
          <cell r="J1370">
            <v>45383</v>
          </cell>
          <cell r="K1370" t="str">
            <v/>
          </cell>
          <cell r="L1370" t="str">
            <v/>
          </cell>
          <cell r="M1370" t="str">
            <v/>
          </cell>
          <cell r="N1370">
            <v>0</v>
          </cell>
          <cell r="O1370" t="str">
            <v>BYANCA PINHEIRO AUGUSTO</v>
          </cell>
          <cell r="P1370"/>
        </row>
        <row r="1371">
          <cell r="B1371">
            <v>2613</v>
          </cell>
          <cell r="C1371" t="str">
            <v>LEANDRO AUGUSTO OLIVEIRA LEAO</v>
          </cell>
          <cell r="D1371">
            <v>13233</v>
          </cell>
          <cell r="E1371" t="str">
            <v>GABRIELA CAMPOS COSTA BARBOSA</v>
          </cell>
          <cell r="F1371" t="str">
            <v xml:space="preserve">Gerente de Projetos </v>
          </cell>
          <cell r="G1371" t="str">
            <v>Gerente de projetos de TI</v>
          </cell>
          <cell r="H1371">
            <v>20</v>
          </cell>
          <cell r="I1371" t="str">
            <v>Sênior</v>
          </cell>
          <cell r="J1371">
            <v>45383</v>
          </cell>
          <cell r="K1371" t="str">
            <v/>
          </cell>
          <cell r="L1371" t="str">
            <v/>
          </cell>
          <cell r="M1371" t="str">
            <v/>
          </cell>
          <cell r="N1371">
            <v>0</v>
          </cell>
          <cell r="O1371" t="str">
            <v>GABRIELA CAMPOS COSTA BARBOSA</v>
          </cell>
          <cell r="P1371"/>
        </row>
        <row r="1372">
          <cell r="B1372">
            <v>2614</v>
          </cell>
          <cell r="C1372" t="str">
            <v>IGOR STEUCK LOPES</v>
          </cell>
          <cell r="D1372">
            <v>7894</v>
          </cell>
          <cell r="E1372" t="str">
            <v>ROMILDO FERREIRA LIMA JUNIOR</v>
          </cell>
          <cell r="F1372" t="str">
            <v xml:space="preserve">Desenvolvedor </v>
          </cell>
          <cell r="G1372" t="str">
            <v>Analista de sistemas</v>
          </cell>
          <cell r="H1372">
            <v>14</v>
          </cell>
          <cell r="I1372" t="str">
            <v>Pleno</v>
          </cell>
          <cell r="J1372">
            <v>45390</v>
          </cell>
          <cell r="K1372" t="str">
            <v/>
          </cell>
          <cell r="L1372" t="str">
            <v/>
          </cell>
          <cell r="M1372" t="str">
            <v/>
          </cell>
          <cell r="N1372">
            <v>0</v>
          </cell>
          <cell r="O1372" t="str">
            <v>ALEXANDRE LOURENCO DO NASCIMENTO</v>
          </cell>
          <cell r="P1372"/>
        </row>
        <row r="1373">
          <cell r="B1373">
            <v>2615</v>
          </cell>
          <cell r="C1373" t="str">
            <v>LUIZ PAULO SEROA TAVARES DE CAMPOS</v>
          </cell>
          <cell r="D1373">
            <v>10504</v>
          </cell>
          <cell r="E1373" t="str">
            <v>ROMILDO FERREIRA LIMA JUNIOR</v>
          </cell>
          <cell r="F1373" t="str">
            <v xml:space="preserve">Desenvolvedor </v>
          </cell>
          <cell r="G1373" t="str">
            <v>Analista de sistemas</v>
          </cell>
          <cell r="H1373">
            <v>17</v>
          </cell>
          <cell r="I1373" t="str">
            <v>Pleno</v>
          </cell>
          <cell r="J1373">
            <v>45390</v>
          </cell>
          <cell r="K1373" t="str">
            <v/>
          </cell>
          <cell r="L1373" t="str">
            <v/>
          </cell>
          <cell r="M1373" t="str">
            <v/>
          </cell>
          <cell r="N1373">
            <v>0</v>
          </cell>
          <cell r="O1373" t="str">
            <v>CLARISSE IASMIN ALVES DE LIMA</v>
          </cell>
          <cell r="P1373"/>
        </row>
        <row r="1374">
          <cell r="B1374">
            <v>2616</v>
          </cell>
          <cell r="C1374" t="str">
            <v>FERNANDO DA SILVA FERNANDES</v>
          </cell>
          <cell r="D1374">
            <v>13233</v>
          </cell>
          <cell r="E1374" t="str">
            <v>ROMILDO FERREIRA LIMA JUNIOR</v>
          </cell>
          <cell r="F1374" t="str">
            <v xml:space="preserve">Desenvolvedor </v>
          </cell>
          <cell r="G1374" t="str">
            <v>Analista de sistemas</v>
          </cell>
          <cell r="H1374">
            <v>20</v>
          </cell>
          <cell r="I1374" t="str">
            <v>Sênior</v>
          </cell>
          <cell r="J1374">
            <v>45390</v>
          </cell>
          <cell r="K1374" t="str">
            <v/>
          </cell>
          <cell r="L1374" t="str">
            <v/>
          </cell>
          <cell r="M1374" t="str">
            <v/>
          </cell>
          <cell r="N1374">
            <v>0</v>
          </cell>
          <cell r="O1374" t="str">
            <v>ALEXANDRE LOURENCO DO NASCIMENTO</v>
          </cell>
          <cell r="P1374"/>
        </row>
        <row r="1375">
          <cell r="B1375">
            <v>2617</v>
          </cell>
          <cell r="C1375" t="str">
            <v>RAFAEL FLISTER MONTEIRO</v>
          </cell>
          <cell r="D1375">
            <v>10504</v>
          </cell>
          <cell r="E1375" t="str">
            <v>ROMILDO FERREIRA LIMA JUNIOR</v>
          </cell>
          <cell r="F1375" t="str">
            <v xml:space="preserve">Desenvolvedor </v>
          </cell>
          <cell r="G1375" t="str">
            <v>Analista de sistemas</v>
          </cell>
          <cell r="H1375">
            <v>17</v>
          </cell>
          <cell r="I1375" t="str">
            <v>Pleno</v>
          </cell>
          <cell r="J1375">
            <v>45390</v>
          </cell>
          <cell r="K1375">
            <v>46057</v>
          </cell>
          <cell r="L1375">
            <v>46082</v>
          </cell>
          <cell r="M1375">
            <v>46387</v>
          </cell>
          <cell r="N1375" t="str">
            <v>4</v>
          </cell>
          <cell r="O1375" t="str">
            <v>CLARISSE IASMIN ALVES DE LIMA</v>
          </cell>
          <cell r="P1375"/>
        </row>
        <row r="1376">
          <cell r="B1376">
            <v>2618</v>
          </cell>
          <cell r="C1376" t="str">
            <v>ALYSSON MONTEIRO BARBOSA VASCONCELOS</v>
          </cell>
          <cell r="D1376">
            <v>1915</v>
          </cell>
          <cell r="E1376" t="str">
            <v>GABRIELA TELLES DE SOUZA</v>
          </cell>
          <cell r="F1376" t="str">
            <v>Assistente administrativo</v>
          </cell>
          <cell r="G1376" t="str">
            <v>Assistente administrativo</v>
          </cell>
          <cell r="H1376">
            <v>0</v>
          </cell>
          <cell r="I1376" t="str">
            <v/>
          </cell>
          <cell r="J1376">
            <v>45390</v>
          </cell>
          <cell r="K1376">
            <v>45397</v>
          </cell>
          <cell r="L1376">
            <v>45413</v>
          </cell>
          <cell r="M1376">
            <v>46387</v>
          </cell>
          <cell r="N1376" t="str">
            <v>4</v>
          </cell>
          <cell r="O1376" t="str">
            <v>JULIANE CASTRO OLIVEIRA</v>
          </cell>
          <cell r="P1376"/>
        </row>
        <row r="1377">
          <cell r="B1377">
            <v>2619</v>
          </cell>
          <cell r="C1377" t="str">
            <v>VITOR MANOEL ALVES DA SILVA</v>
          </cell>
          <cell r="D1377">
            <v>4900</v>
          </cell>
          <cell r="E1377" t="str">
            <v>ANA SOFIA CYSNEIROS MARCAL</v>
          </cell>
          <cell r="F1377" t="str">
            <v xml:space="preserve">Desenvolvedor </v>
          </cell>
          <cell r="G1377" t="str">
            <v>Analista de sistemas</v>
          </cell>
          <cell r="H1377">
            <v>9</v>
          </cell>
          <cell r="I1377" t="str">
            <v>Júnior</v>
          </cell>
          <cell r="J1377">
            <v>45390</v>
          </cell>
          <cell r="K1377" t="str">
            <v/>
          </cell>
          <cell r="L1377" t="str">
            <v/>
          </cell>
          <cell r="M1377" t="str">
            <v/>
          </cell>
          <cell r="N1377">
            <v>0</v>
          </cell>
          <cell r="O1377" t="str">
            <v>ARLINDO BRAGA DE SOUSA NETO</v>
          </cell>
          <cell r="P1377"/>
        </row>
        <row r="1378">
          <cell r="B1378">
            <v>2620</v>
          </cell>
          <cell r="C1378" t="str">
            <v>LETICIA NOGUEIRA SALES LIMA</v>
          </cell>
          <cell r="D1378">
            <v>4455</v>
          </cell>
          <cell r="E1378" t="str">
            <v>ROMILDO FERREIRA LIMA JUNIOR</v>
          </cell>
          <cell r="F1378" t="str">
            <v xml:space="preserve">Desenvolvedor </v>
          </cell>
          <cell r="G1378" t="str">
            <v>Analista de sistemas</v>
          </cell>
          <cell r="H1378">
            <v>8</v>
          </cell>
          <cell r="I1378" t="str">
            <v>Júnior</v>
          </cell>
          <cell r="J1378">
            <v>45390</v>
          </cell>
          <cell r="K1378" t="str">
            <v/>
          </cell>
          <cell r="L1378" t="str">
            <v/>
          </cell>
          <cell r="M1378" t="str">
            <v/>
          </cell>
          <cell r="N1378">
            <v>0</v>
          </cell>
          <cell r="O1378" t="str">
            <v>JOSE SAMUEL MONTENEGRO SANTIAGO</v>
          </cell>
          <cell r="P1378"/>
        </row>
        <row r="1379">
          <cell r="B1379">
            <v>2621</v>
          </cell>
          <cell r="C1379" t="str">
            <v>FERNANDO MUBARAC BRANQUINHO</v>
          </cell>
          <cell r="D1379">
            <v>14692</v>
          </cell>
          <cell r="E1379" t="str">
            <v>ROMILDO FERREIRA LIMA JUNIOR</v>
          </cell>
          <cell r="F1379" t="str">
            <v xml:space="preserve">Desenvolvedor </v>
          </cell>
          <cell r="G1379" t="str">
            <v>Analista de sistemas</v>
          </cell>
          <cell r="H1379">
            <v>0</v>
          </cell>
          <cell r="I1379" t="str">
            <v/>
          </cell>
          <cell r="J1379">
            <v>45390</v>
          </cell>
          <cell r="K1379">
            <v>45596</v>
          </cell>
          <cell r="L1379">
            <v>45597</v>
          </cell>
          <cell r="M1379">
            <v>46387</v>
          </cell>
          <cell r="N1379" t="str">
            <v>4</v>
          </cell>
          <cell r="O1379" t="str">
            <v>JOSENILDO JOAQUIM SILVA JUNIOR</v>
          </cell>
          <cell r="P1379"/>
        </row>
        <row r="1380">
          <cell r="B1380">
            <v>2622</v>
          </cell>
          <cell r="C1380" t="str">
            <v>LUCAS CAMPIOLO PAIVA</v>
          </cell>
          <cell r="D1380">
            <v>13233</v>
          </cell>
          <cell r="E1380" t="str">
            <v>ROMILDO FERREIRA LIMA JUNIOR</v>
          </cell>
          <cell r="F1380" t="str">
            <v xml:space="preserve">Desenvolvedor </v>
          </cell>
          <cell r="G1380" t="str">
            <v>Analista de sistemas</v>
          </cell>
          <cell r="H1380">
            <v>20</v>
          </cell>
          <cell r="I1380" t="str">
            <v>Sênior</v>
          </cell>
          <cell r="J1380">
            <v>45390</v>
          </cell>
          <cell r="K1380">
            <v>45968</v>
          </cell>
          <cell r="L1380">
            <v>45992</v>
          </cell>
          <cell r="M1380">
            <v>46387</v>
          </cell>
          <cell r="N1380" t="str">
            <v>4</v>
          </cell>
          <cell r="O1380" t="str">
            <v>NATHALIA SANTIAGO VASCONCELOS</v>
          </cell>
          <cell r="P1380"/>
        </row>
        <row r="1381">
          <cell r="B1381">
            <v>2623</v>
          </cell>
          <cell r="C1381" t="str">
            <v>ROMULO CASTRO DE LIMA</v>
          </cell>
          <cell r="D1381">
            <v>11346</v>
          </cell>
          <cell r="E1381" t="str">
            <v>ROMILDO FERREIRA LIMA JUNIOR</v>
          </cell>
          <cell r="F1381" t="str">
            <v xml:space="preserve">Desenvolvedor </v>
          </cell>
          <cell r="G1381" t="str">
            <v>Analista de sistemas</v>
          </cell>
          <cell r="H1381">
            <v>18</v>
          </cell>
          <cell r="I1381" t="str">
            <v>Sênior</v>
          </cell>
          <cell r="J1381">
            <v>45397</v>
          </cell>
          <cell r="K1381" t="str">
            <v/>
          </cell>
          <cell r="L1381" t="str">
            <v/>
          </cell>
          <cell r="M1381" t="str">
            <v/>
          </cell>
          <cell r="N1381">
            <v>0</v>
          </cell>
          <cell r="O1381" t="str">
            <v>NATHALIA SANTIAGO VASCONCELOS</v>
          </cell>
          <cell r="P1381"/>
        </row>
        <row r="1382">
          <cell r="B1382">
            <v>2624</v>
          </cell>
          <cell r="C1382" t="str">
            <v>JOSENILDO JOAQUIM SILVA JUNIOR</v>
          </cell>
          <cell r="D1382">
            <v>14292</v>
          </cell>
          <cell r="E1382" t="str">
            <v>ROMILDO FERREIRA LIMA JUNIOR</v>
          </cell>
          <cell r="F1382" t="str">
            <v>Gerente técnico de programa</v>
          </cell>
          <cell r="G1382" t="str">
            <v>Gerente de projetos de TI</v>
          </cell>
          <cell r="H1382">
            <v>21</v>
          </cell>
          <cell r="I1382" t="str">
            <v>Sênior</v>
          </cell>
          <cell r="J1382">
            <v>45397</v>
          </cell>
          <cell r="K1382">
            <v>45786</v>
          </cell>
          <cell r="L1382">
            <v>45809</v>
          </cell>
          <cell r="M1382">
            <v>46387</v>
          </cell>
          <cell r="N1382" t="str">
            <v>4</v>
          </cell>
          <cell r="O1382" t="str">
            <v>WEBSTER RULIAN LIMA JORGE</v>
          </cell>
          <cell r="P1382"/>
        </row>
        <row r="1383">
          <cell r="B1383">
            <v>2625</v>
          </cell>
          <cell r="C1383" t="str">
            <v>RAFAEL MOFATI CAMPOS</v>
          </cell>
          <cell r="D1383">
            <v>14292</v>
          </cell>
          <cell r="E1383" t="str">
            <v>ALBERT SCHILLING GOMES</v>
          </cell>
          <cell r="F1383" t="str">
            <v xml:space="preserve">Arquiteto de Soluções </v>
          </cell>
          <cell r="G1383" t="str">
            <v>Analista de sistemas</v>
          </cell>
          <cell r="H1383">
            <v>21</v>
          </cell>
          <cell r="I1383" t="str">
            <v>Sênior</v>
          </cell>
          <cell r="J1383">
            <v>45397</v>
          </cell>
          <cell r="K1383" t="str">
            <v/>
          </cell>
          <cell r="L1383" t="str">
            <v/>
          </cell>
          <cell r="M1383" t="str">
            <v/>
          </cell>
          <cell r="N1383">
            <v>0</v>
          </cell>
          <cell r="O1383" t="str">
            <v>GLAUBER QUEIROZ DE OLIVEIRA</v>
          </cell>
          <cell r="P1383"/>
        </row>
        <row r="1384">
          <cell r="B1384">
            <v>2626</v>
          </cell>
          <cell r="C1384" t="str">
            <v>LUCAS PRETT CAMPAGNA</v>
          </cell>
          <cell r="D1384">
            <v>7894</v>
          </cell>
          <cell r="E1384" t="str">
            <v>ROMILDO FERREIRA LIMA JUNIOR</v>
          </cell>
          <cell r="F1384" t="str">
            <v xml:space="preserve">Desenvolvedor </v>
          </cell>
          <cell r="G1384" t="str">
            <v>Analista de sistemas</v>
          </cell>
          <cell r="H1384">
            <v>14</v>
          </cell>
          <cell r="I1384" t="str">
            <v>Pleno</v>
          </cell>
          <cell r="J1384">
            <v>45397</v>
          </cell>
          <cell r="K1384" t="str">
            <v/>
          </cell>
          <cell r="L1384" t="str">
            <v/>
          </cell>
          <cell r="M1384" t="str">
            <v/>
          </cell>
          <cell r="N1384">
            <v>0</v>
          </cell>
          <cell r="O1384" t="str">
            <v>NATHALIA SANTIAGO VASCONCELOS</v>
          </cell>
          <cell r="P1384"/>
        </row>
        <row r="1385">
          <cell r="B1385">
            <v>2627</v>
          </cell>
          <cell r="C1385" t="str">
            <v>LAERCIO GIL PINHEIRO BEZERRA</v>
          </cell>
          <cell r="D1385">
            <v>13233</v>
          </cell>
          <cell r="E1385" t="str">
            <v>ANA SOFIA CYSNEIROS MARCAL</v>
          </cell>
          <cell r="F1385" t="str">
            <v xml:space="preserve">Cientista de Dados </v>
          </cell>
          <cell r="G1385" t="str">
            <v>Analista de sistemas</v>
          </cell>
          <cell r="H1385">
            <v>20</v>
          </cell>
          <cell r="I1385" t="str">
            <v>Sênior</v>
          </cell>
          <cell r="J1385">
            <v>45404</v>
          </cell>
          <cell r="K1385" t="str">
            <v/>
          </cell>
          <cell r="L1385" t="str">
            <v/>
          </cell>
          <cell r="M1385" t="str">
            <v/>
          </cell>
          <cell r="N1385">
            <v>0</v>
          </cell>
          <cell r="O1385" t="str">
            <v>JOAO LUIZ MESQUITA UCHOA</v>
          </cell>
          <cell r="P1385"/>
        </row>
        <row r="1386">
          <cell r="B1386">
            <v>2628</v>
          </cell>
          <cell r="C1386" t="str">
            <v>TIAGO GOOSSEN DE ANDRADE</v>
          </cell>
          <cell r="D1386">
            <v>3063</v>
          </cell>
          <cell r="E1386" t="str">
            <v>ANA SOFIA CYSNEIROS MARCAL</v>
          </cell>
          <cell r="F1386" t="str">
            <v xml:space="preserve">Desenvolvedor </v>
          </cell>
          <cell r="G1386" t="str">
            <v>Analista de sistemas</v>
          </cell>
          <cell r="H1386">
            <v>5</v>
          </cell>
          <cell r="I1386" t="str">
            <v>Trainee</v>
          </cell>
          <cell r="J1386">
            <v>45411</v>
          </cell>
          <cell r="K1386">
            <v>45691</v>
          </cell>
          <cell r="L1386">
            <v>45717</v>
          </cell>
          <cell r="M1386">
            <v>46387</v>
          </cell>
          <cell r="N1386" t="str">
            <v>2</v>
          </cell>
          <cell r="O1386" t="str">
            <v>JOAO RICARDO DOS SANTOS GONCALVES</v>
          </cell>
          <cell r="P1386"/>
        </row>
        <row r="1387">
          <cell r="B1387">
            <v>2629</v>
          </cell>
          <cell r="C1387" t="str">
            <v>HUGO MATOS PAZ</v>
          </cell>
          <cell r="D1387">
            <v>4455</v>
          </cell>
          <cell r="E1387" t="str">
            <v>ROMILDO FERREIRA LIMA JUNIOR</v>
          </cell>
          <cell r="F1387" t="str">
            <v xml:space="preserve">Desenvolvedor </v>
          </cell>
          <cell r="G1387" t="str">
            <v>Analista de sistemas</v>
          </cell>
          <cell r="H1387">
            <v>8</v>
          </cell>
          <cell r="I1387" t="str">
            <v>Júnior</v>
          </cell>
          <cell r="J1387">
            <v>45411</v>
          </cell>
          <cell r="K1387" t="str">
            <v/>
          </cell>
          <cell r="L1387" t="str">
            <v/>
          </cell>
          <cell r="M1387" t="str">
            <v/>
          </cell>
          <cell r="N1387">
            <v>0</v>
          </cell>
          <cell r="O1387" t="str">
            <v>CLARISSE IASMIN ALVES DE LIMA</v>
          </cell>
          <cell r="P1387" t="str">
            <v>sim</v>
          </cell>
        </row>
        <row r="1388">
          <cell r="B1388">
            <v>2630</v>
          </cell>
          <cell r="C1388" t="str">
            <v>LUIS SERGIO DA SILVA JUNIOR</v>
          </cell>
          <cell r="D1388">
            <v>9549</v>
          </cell>
          <cell r="E1388" t="str">
            <v>ROMILDO FERREIRA LIMA JUNIOR</v>
          </cell>
          <cell r="F1388" t="str">
            <v xml:space="preserve">Desenvolvedor </v>
          </cell>
          <cell r="G1388" t="str">
            <v>Analista de sistemas</v>
          </cell>
          <cell r="H1388">
            <v>16</v>
          </cell>
          <cell r="I1388" t="str">
            <v>Pleno</v>
          </cell>
          <cell r="J1388">
            <v>45418</v>
          </cell>
          <cell r="K1388" t="str">
            <v/>
          </cell>
          <cell r="L1388" t="str">
            <v/>
          </cell>
          <cell r="M1388" t="str">
            <v/>
          </cell>
          <cell r="N1388">
            <v>0</v>
          </cell>
          <cell r="O1388" t="str">
            <v>BYANCA PINHEIRO AUGUSTO</v>
          </cell>
          <cell r="P1388"/>
        </row>
        <row r="1389">
          <cell r="B1389">
            <v>2631</v>
          </cell>
          <cell r="C1389" t="str">
            <v>JOSE RANDSON DA CUNHA</v>
          </cell>
          <cell r="D1389">
            <v>11662</v>
          </cell>
          <cell r="E1389" t="str">
            <v>ANA SOFIA CYSNEIROS MARCAL</v>
          </cell>
          <cell r="F1389" t="str">
            <v xml:space="preserve">Cientista de Dados </v>
          </cell>
          <cell r="G1389" t="str">
            <v>Analista de sistemas</v>
          </cell>
          <cell r="H1389">
            <v>0</v>
          </cell>
          <cell r="I1389" t="str">
            <v/>
          </cell>
          <cell r="J1389">
            <v>45418</v>
          </cell>
          <cell r="K1389">
            <v>45496</v>
          </cell>
          <cell r="L1389">
            <v>45505</v>
          </cell>
          <cell r="M1389">
            <v>46387</v>
          </cell>
          <cell r="N1389" t="str">
            <v>2</v>
          </cell>
          <cell r="O1389" t="str">
            <v>MARCELA DE MOURA ANDRADE SILVA</v>
          </cell>
          <cell r="P1389"/>
        </row>
        <row r="1390">
          <cell r="B1390">
            <v>2632</v>
          </cell>
          <cell r="C1390" t="str">
            <v>GALLILEU GENESIS PEREIRA DE SOUSA</v>
          </cell>
          <cell r="D1390">
            <v>12253</v>
          </cell>
          <cell r="E1390" t="str">
            <v>ANA SOFIA CYSNEIROS MARCAL</v>
          </cell>
          <cell r="F1390" t="str">
            <v xml:space="preserve">Cientista de Dados </v>
          </cell>
          <cell r="G1390" t="str">
            <v>Analista de sistemas</v>
          </cell>
          <cell r="H1390">
            <v>19</v>
          </cell>
          <cell r="I1390" t="str">
            <v>Sênior</v>
          </cell>
          <cell r="J1390">
            <v>45418</v>
          </cell>
          <cell r="K1390">
            <v>45721</v>
          </cell>
          <cell r="L1390">
            <v>45748</v>
          </cell>
          <cell r="M1390">
            <v>46387</v>
          </cell>
          <cell r="N1390" t="str">
            <v>4</v>
          </cell>
          <cell r="O1390" t="str">
            <v>MARCELA DE MOURA ANDRADE SILVA</v>
          </cell>
          <cell r="P1390"/>
        </row>
        <row r="1391">
          <cell r="B1391">
            <v>2633</v>
          </cell>
          <cell r="C1391" t="str">
            <v>ANDRE PEREZ MASELCO</v>
          </cell>
          <cell r="D1391">
            <v>9998</v>
          </cell>
          <cell r="E1391" t="str">
            <v>ROMILDO FERREIRA LIMA JUNIOR</v>
          </cell>
          <cell r="F1391" t="str">
            <v xml:space="preserve">Desenvolvedor </v>
          </cell>
          <cell r="G1391" t="str">
            <v>Analista de sistemas</v>
          </cell>
          <cell r="H1391">
            <v>0</v>
          </cell>
          <cell r="I1391" t="str">
            <v/>
          </cell>
          <cell r="J1391">
            <v>45418</v>
          </cell>
          <cell r="K1391">
            <v>45688</v>
          </cell>
          <cell r="L1391">
            <v>45689</v>
          </cell>
          <cell r="M1391">
            <v>46387</v>
          </cell>
          <cell r="N1391" t="str">
            <v>4</v>
          </cell>
          <cell r="O1391" t="str">
            <v>HUGO PIRES BARRETO</v>
          </cell>
          <cell r="P1391"/>
        </row>
        <row r="1392">
          <cell r="B1392">
            <v>2634</v>
          </cell>
          <cell r="C1392" t="str">
            <v>MARDESON HERCULANO ACACIO</v>
          </cell>
          <cell r="D1392">
            <v>4455</v>
          </cell>
          <cell r="E1392" t="str">
            <v>VICTORIA DAMASCENO MATOS</v>
          </cell>
          <cell r="F1392" t="str">
            <v xml:space="preserve">Engenheiro de Dados </v>
          </cell>
          <cell r="G1392" t="str">
            <v>Analista de sistemas</v>
          </cell>
          <cell r="H1392">
            <v>8</v>
          </cell>
          <cell r="I1392" t="str">
            <v>Júnior</v>
          </cell>
          <cell r="J1392">
            <v>45418</v>
          </cell>
          <cell r="K1392" t="str">
            <v/>
          </cell>
          <cell r="L1392" t="str">
            <v/>
          </cell>
          <cell r="M1392" t="str">
            <v/>
          </cell>
          <cell r="N1392">
            <v>0</v>
          </cell>
          <cell r="O1392" t="str">
            <v>WAGNER SOLANO PANTOJA CHAGAS</v>
          </cell>
          <cell r="P1392"/>
        </row>
        <row r="1393">
          <cell r="B1393">
            <v>2635</v>
          </cell>
          <cell r="C1393" t="str">
            <v>MICHEL LIMA LIRA</v>
          </cell>
          <cell r="D1393">
            <v>4455</v>
          </cell>
          <cell r="E1393" t="str">
            <v>GABRIELA TELLES DE SOUZA</v>
          </cell>
          <cell r="F1393" t="str">
            <v>Analista administrativo</v>
          </cell>
          <cell r="G1393" t="str">
            <v>Analista administrativo</v>
          </cell>
          <cell r="H1393">
            <v>8</v>
          </cell>
          <cell r="I1393" t="str">
            <v>Pleno</v>
          </cell>
          <cell r="J1393">
            <v>45418</v>
          </cell>
          <cell r="K1393" t="str">
            <v/>
          </cell>
          <cell r="L1393" t="str">
            <v/>
          </cell>
          <cell r="M1393" t="str">
            <v/>
          </cell>
          <cell r="N1393">
            <v>0</v>
          </cell>
          <cell r="O1393" t="str">
            <v>JULIANE CASTRO OLIVEIRA</v>
          </cell>
          <cell r="P1393"/>
        </row>
        <row r="1394">
          <cell r="B1394">
            <v>2636</v>
          </cell>
          <cell r="C1394" t="str">
            <v>MARINA DE OLIVEIRA</v>
          </cell>
          <cell r="D1394">
            <v>2316</v>
          </cell>
          <cell r="E1394" t="str">
            <v>GABRIELA TELLES DE SOUZA</v>
          </cell>
          <cell r="F1394" t="str">
            <v>Assistente administrativo</v>
          </cell>
          <cell r="G1394" t="str">
            <v>Assistente administrativo</v>
          </cell>
          <cell r="H1394">
            <v>3</v>
          </cell>
          <cell r="I1394" t="str">
            <v>Assistente</v>
          </cell>
          <cell r="J1394">
            <v>45418</v>
          </cell>
          <cell r="K1394" t="str">
            <v/>
          </cell>
          <cell r="L1394" t="str">
            <v/>
          </cell>
          <cell r="M1394" t="str">
            <v/>
          </cell>
          <cell r="N1394">
            <v>0</v>
          </cell>
          <cell r="O1394" t="str">
            <v>SIDNEI MESQUITA JUNIOR</v>
          </cell>
          <cell r="P1394"/>
        </row>
        <row r="1395">
          <cell r="B1395">
            <v>2637</v>
          </cell>
          <cell r="C1395" t="str">
            <v>OSWALDO FRATINI FILHO</v>
          </cell>
          <cell r="D1395">
            <v>13233</v>
          </cell>
          <cell r="E1395" t="str">
            <v>ROMILDO FERREIRA LIMA JUNIOR</v>
          </cell>
          <cell r="F1395" t="str">
            <v xml:space="preserve">Desenvolvedor </v>
          </cell>
          <cell r="G1395" t="str">
            <v>Analista de sistemas</v>
          </cell>
          <cell r="H1395">
            <v>20</v>
          </cell>
          <cell r="I1395" t="str">
            <v>Sênior</v>
          </cell>
          <cell r="J1395">
            <v>45425</v>
          </cell>
          <cell r="K1395" t="str">
            <v/>
          </cell>
          <cell r="L1395" t="str">
            <v/>
          </cell>
          <cell r="M1395" t="str">
            <v/>
          </cell>
          <cell r="N1395">
            <v>0</v>
          </cell>
          <cell r="O1395" t="str">
            <v>TALES COSTA BARRETO</v>
          </cell>
          <cell r="P1395"/>
        </row>
        <row r="1396">
          <cell r="B1396">
            <v>2638</v>
          </cell>
          <cell r="C1396" t="str">
            <v>GUILHERME DOS SANTOS RIBEIRO SANTANA</v>
          </cell>
          <cell r="D1396">
            <v>7894</v>
          </cell>
          <cell r="E1396" t="str">
            <v>ROMILDO FERREIRA LIMA JUNIOR</v>
          </cell>
          <cell r="F1396" t="str">
            <v xml:space="preserve">Desenvolvedor </v>
          </cell>
          <cell r="G1396" t="str">
            <v>Analista de sistemas</v>
          </cell>
          <cell r="H1396">
            <v>14</v>
          </cell>
          <cell r="I1396" t="str">
            <v>Pleno</v>
          </cell>
          <cell r="J1396">
            <v>45425</v>
          </cell>
          <cell r="K1396" t="str">
            <v/>
          </cell>
          <cell r="L1396" t="str">
            <v/>
          </cell>
          <cell r="M1396" t="str">
            <v/>
          </cell>
          <cell r="N1396">
            <v>0</v>
          </cell>
          <cell r="O1396" t="str">
            <v>BRENO BEZERRA DE CASTRO</v>
          </cell>
          <cell r="P1396"/>
        </row>
        <row r="1397">
          <cell r="B1397">
            <v>2639</v>
          </cell>
          <cell r="C1397" t="str">
            <v>CARLOS HENRYQUE POMPEU GOMES</v>
          </cell>
          <cell r="D1397">
            <v>19343</v>
          </cell>
          <cell r="E1397" t="str">
            <v>LUIZ ALVES DE LIMA NETO</v>
          </cell>
          <cell r="F1397" t="str">
            <v>Gerente Executivo de Serviços Educacionais</v>
          </cell>
          <cell r="G1397" t="str">
            <v>Gerente de Portfólio de Serviços Educacionais</v>
          </cell>
          <cell r="H1397">
            <v>28</v>
          </cell>
          <cell r="I1397" t="str">
            <v>Executivo</v>
          </cell>
          <cell r="J1397">
            <v>45432</v>
          </cell>
          <cell r="K1397" t="str">
            <v/>
          </cell>
          <cell r="L1397" t="str">
            <v/>
          </cell>
          <cell r="M1397" t="str">
            <v/>
          </cell>
          <cell r="N1397">
            <v>0</v>
          </cell>
          <cell r="O1397" t="str">
            <v>LUIZ ALVES DE LIMA NETO</v>
          </cell>
          <cell r="P1397"/>
        </row>
        <row r="1398">
          <cell r="B1398">
            <v>2640</v>
          </cell>
          <cell r="C1398" t="str">
            <v>REBECA VERAS ARAUJO</v>
          </cell>
          <cell r="D1398">
            <v>4455</v>
          </cell>
          <cell r="E1398" t="str">
            <v>ROMILDO FERREIRA LIMA JUNIOR</v>
          </cell>
          <cell r="F1398" t="str">
            <v xml:space="preserve">Desenvolvedor </v>
          </cell>
          <cell r="G1398" t="str">
            <v>Analista de sistemas</v>
          </cell>
          <cell r="H1398">
            <v>8</v>
          </cell>
          <cell r="I1398" t="str">
            <v>Júnior</v>
          </cell>
          <cell r="J1398">
            <v>45432</v>
          </cell>
          <cell r="K1398" t="str">
            <v/>
          </cell>
          <cell r="L1398" t="str">
            <v/>
          </cell>
          <cell r="M1398" t="str">
            <v/>
          </cell>
          <cell r="N1398">
            <v>0</v>
          </cell>
          <cell r="O1398" t="str">
            <v>MARIANA RODRIGUES DA SILVA</v>
          </cell>
          <cell r="P1398"/>
        </row>
        <row r="1399">
          <cell r="B1399">
            <v>2641</v>
          </cell>
          <cell r="C1399" t="str">
            <v>BRUNO MARTINS NUNES</v>
          </cell>
          <cell r="D1399">
            <v>10504</v>
          </cell>
          <cell r="E1399" t="str">
            <v>GABRIELA CAMPOS COSTA BARBOSA</v>
          </cell>
          <cell r="F1399" t="str">
            <v xml:space="preserve">DevOps </v>
          </cell>
          <cell r="G1399" t="str">
            <v>Analista de sistemas</v>
          </cell>
          <cell r="H1399">
            <v>17</v>
          </cell>
          <cell r="I1399" t="str">
            <v>Pleno</v>
          </cell>
          <cell r="J1399">
            <v>45432</v>
          </cell>
          <cell r="K1399" t="str">
            <v/>
          </cell>
          <cell r="L1399" t="str">
            <v/>
          </cell>
          <cell r="M1399" t="str">
            <v/>
          </cell>
          <cell r="N1399">
            <v>0</v>
          </cell>
          <cell r="O1399" t="str">
            <v>AMANDA VEZZARO</v>
          </cell>
          <cell r="P1399"/>
        </row>
        <row r="1400">
          <cell r="B1400">
            <v>2642</v>
          </cell>
          <cell r="C1400" t="str">
            <v>MATHEUS COSME DE ALENCAR TAVARES</v>
          </cell>
          <cell r="D1400">
            <v>4455</v>
          </cell>
          <cell r="E1400" t="str">
            <v>ROMILDO FERREIRA LIMA JUNIOR</v>
          </cell>
          <cell r="F1400" t="str">
            <v xml:space="preserve">Desenvolvedor </v>
          </cell>
          <cell r="G1400" t="str">
            <v>Analista de sistemas</v>
          </cell>
          <cell r="H1400">
            <v>8</v>
          </cell>
          <cell r="I1400" t="str">
            <v>Júnior</v>
          </cell>
          <cell r="J1400">
            <v>45432</v>
          </cell>
          <cell r="K1400" t="str">
            <v/>
          </cell>
          <cell r="L1400" t="str">
            <v/>
          </cell>
          <cell r="M1400" t="str">
            <v/>
          </cell>
          <cell r="N1400">
            <v>0</v>
          </cell>
          <cell r="O1400" t="str">
            <v>NATHALIA SANTIAGO VASCONCELOS</v>
          </cell>
          <cell r="P1400"/>
        </row>
        <row r="1401">
          <cell r="B1401">
            <v>2643</v>
          </cell>
          <cell r="C1401" t="str">
            <v>ABNER SOUSA NASCIMENTO</v>
          </cell>
          <cell r="D1401">
            <v>11346</v>
          </cell>
          <cell r="E1401" t="str">
            <v>ROMILDO FERREIRA LIMA JUNIOR</v>
          </cell>
          <cell r="F1401" t="str">
            <v xml:space="preserve">Desenvolvedor </v>
          </cell>
          <cell r="G1401" t="str">
            <v>Analista de sistemas</v>
          </cell>
          <cell r="H1401">
            <v>18</v>
          </cell>
          <cell r="I1401" t="str">
            <v>Sênior</v>
          </cell>
          <cell r="J1401">
            <v>45432</v>
          </cell>
          <cell r="K1401">
            <v>45796</v>
          </cell>
          <cell r="L1401">
            <v>45809</v>
          </cell>
          <cell r="M1401">
            <v>46387</v>
          </cell>
          <cell r="N1401" t="str">
            <v>4</v>
          </cell>
          <cell r="O1401" t="str">
            <v>CAETANO TORRES GOUVEIA NETO</v>
          </cell>
          <cell r="P1401"/>
        </row>
        <row r="1402">
          <cell r="B1402">
            <v>2644</v>
          </cell>
          <cell r="C1402" t="str">
            <v>LUAN DE OLIVEIRA TEIXEIRA</v>
          </cell>
          <cell r="D1402">
            <v>4455</v>
          </cell>
          <cell r="E1402" t="str">
            <v>ROMILDO FERREIRA LIMA JUNIOR</v>
          </cell>
          <cell r="F1402" t="str">
            <v xml:space="preserve">Desenvolvedor </v>
          </cell>
          <cell r="G1402" t="str">
            <v>Analista de sistemas</v>
          </cell>
          <cell r="H1402">
            <v>8</v>
          </cell>
          <cell r="I1402" t="str">
            <v>Júnior</v>
          </cell>
          <cell r="J1402">
            <v>45432</v>
          </cell>
          <cell r="K1402" t="str">
            <v/>
          </cell>
          <cell r="L1402" t="str">
            <v/>
          </cell>
          <cell r="M1402" t="str">
            <v/>
          </cell>
          <cell r="N1402">
            <v>0</v>
          </cell>
          <cell r="O1402" t="str">
            <v>CLARISSE IASMIN ALVES DE LIMA</v>
          </cell>
          <cell r="P1402" t="str">
            <v>sim</v>
          </cell>
        </row>
        <row r="1403">
          <cell r="B1403">
            <v>2645</v>
          </cell>
          <cell r="C1403" t="str">
            <v>ANA VITORIA MARINHO DE SOUZA MOREIRA</v>
          </cell>
          <cell r="D1403">
            <v>3854</v>
          </cell>
          <cell r="E1403" t="str">
            <v>LUIZ ALVES DE LIMA NETO</v>
          </cell>
          <cell r="F1403" t="str">
            <v xml:space="preserve">UI/UX </v>
          </cell>
          <cell r="G1403" t="str">
            <v>Analista de sistemas</v>
          </cell>
          <cell r="H1403">
            <v>0</v>
          </cell>
          <cell r="I1403" t="str">
            <v/>
          </cell>
          <cell r="J1403">
            <v>45432</v>
          </cell>
          <cell r="K1403">
            <v>45716</v>
          </cell>
          <cell r="L1403">
            <v>45717</v>
          </cell>
          <cell r="M1403">
            <v>46387</v>
          </cell>
          <cell r="N1403" t="str">
            <v>4</v>
          </cell>
          <cell r="O1403" t="str">
            <v>DEBORA CARREIRO ALVES</v>
          </cell>
          <cell r="P1403"/>
        </row>
        <row r="1404">
          <cell r="B1404">
            <v>2646</v>
          </cell>
          <cell r="C1404" t="str">
            <v>JOAO MARCOS OLIVEIRA LIMA</v>
          </cell>
          <cell r="D1404">
            <v>13233</v>
          </cell>
          <cell r="E1404" t="str">
            <v>ROMILDO FERREIRA LIMA JUNIOR</v>
          </cell>
          <cell r="F1404" t="str">
            <v xml:space="preserve">Desenvolvedor </v>
          </cell>
          <cell r="G1404" t="str">
            <v>Analista de sistemas</v>
          </cell>
          <cell r="H1404">
            <v>20</v>
          </cell>
          <cell r="I1404" t="str">
            <v>Sênior</v>
          </cell>
          <cell r="J1404">
            <v>45439</v>
          </cell>
          <cell r="K1404">
            <v>45905</v>
          </cell>
          <cell r="L1404">
            <v>45931</v>
          </cell>
          <cell r="M1404">
            <v>46387</v>
          </cell>
          <cell r="N1404" t="str">
            <v>4</v>
          </cell>
          <cell r="O1404" t="str">
            <v>LEANDRO AUGUSTO OLIVEIRA LEAO</v>
          </cell>
          <cell r="P1404"/>
        </row>
        <row r="1405">
          <cell r="B1405">
            <v>2647</v>
          </cell>
          <cell r="C1405" t="str">
            <v>GUILHERME BELLO ALVES</v>
          </cell>
          <cell r="D1405">
            <v>14292</v>
          </cell>
          <cell r="E1405" t="str">
            <v>ROMILDO FERREIRA LIMA JUNIOR</v>
          </cell>
          <cell r="F1405" t="str">
            <v xml:space="preserve">Desenvolvedor </v>
          </cell>
          <cell r="G1405" t="str">
            <v>Analista de sistemas</v>
          </cell>
          <cell r="H1405">
            <v>21</v>
          </cell>
          <cell r="I1405" t="str">
            <v>Sênior</v>
          </cell>
          <cell r="J1405">
            <v>45439</v>
          </cell>
          <cell r="K1405">
            <v>45869</v>
          </cell>
          <cell r="L1405">
            <v>45870</v>
          </cell>
          <cell r="M1405">
            <v>46387</v>
          </cell>
          <cell r="N1405" t="str">
            <v>4</v>
          </cell>
          <cell r="O1405" t="str">
            <v>RICARDO PAIVA GARCIA</v>
          </cell>
          <cell r="P1405"/>
        </row>
        <row r="1406">
          <cell r="B1406">
            <v>2648</v>
          </cell>
          <cell r="C1406" t="str">
            <v>BRUNA THALITA DE MENDONCA</v>
          </cell>
          <cell r="D1406">
            <v>3063</v>
          </cell>
          <cell r="E1406" t="str">
            <v>GABRIELA TELLES DE SOUZA</v>
          </cell>
          <cell r="F1406" t="str">
            <v>Assistente administrativo</v>
          </cell>
          <cell r="G1406" t="str">
            <v>Assistente administrativo</v>
          </cell>
          <cell r="H1406">
            <v>5</v>
          </cell>
          <cell r="I1406" t="str">
            <v>Assistente</v>
          </cell>
          <cell r="J1406">
            <v>45446</v>
          </cell>
          <cell r="K1406" t="str">
            <v/>
          </cell>
          <cell r="L1406" t="str">
            <v/>
          </cell>
          <cell r="M1406" t="str">
            <v/>
          </cell>
          <cell r="N1406">
            <v>0</v>
          </cell>
          <cell r="O1406" t="str">
            <v>JULIANE CASTRO OLIVEIRA</v>
          </cell>
          <cell r="P1406"/>
        </row>
        <row r="1407">
          <cell r="B1407">
            <v>2649</v>
          </cell>
          <cell r="C1407" t="str">
            <v>CELSO DE JESUS GARCIA JUNIOR</v>
          </cell>
          <cell r="D1407">
            <v>14292</v>
          </cell>
          <cell r="E1407" t="str">
            <v>ALBERT SCHILLING GOMES</v>
          </cell>
          <cell r="F1407" t="str">
            <v xml:space="preserve">Arquiteto de Soluções </v>
          </cell>
          <cell r="G1407" t="str">
            <v>Analista de sistemas</v>
          </cell>
          <cell r="H1407">
            <v>21</v>
          </cell>
          <cell r="I1407" t="str">
            <v>Sênior</v>
          </cell>
          <cell r="J1407">
            <v>45446</v>
          </cell>
          <cell r="K1407" t="str">
            <v/>
          </cell>
          <cell r="L1407" t="str">
            <v/>
          </cell>
          <cell r="M1407" t="str">
            <v/>
          </cell>
          <cell r="N1407">
            <v>0</v>
          </cell>
          <cell r="O1407" t="str">
            <v>GLAUBER QUEIROZ DE OLIVEIRA</v>
          </cell>
          <cell r="P1407"/>
        </row>
        <row r="1408">
          <cell r="B1408">
            <v>2650</v>
          </cell>
          <cell r="C1408" t="str">
            <v>JULIO CESAR MAIA GONCALVES</v>
          </cell>
          <cell r="D1408">
            <v>13233</v>
          </cell>
          <cell r="E1408" t="str">
            <v>LUIZ ALVES DE LIMA NETO</v>
          </cell>
          <cell r="F1408" t="str">
            <v xml:space="preserve">DevOps </v>
          </cell>
          <cell r="G1408" t="str">
            <v>Analista de sistemas</v>
          </cell>
          <cell r="H1408">
            <v>20</v>
          </cell>
          <cell r="I1408" t="str">
            <v>Sênior</v>
          </cell>
          <cell r="J1408">
            <v>45446</v>
          </cell>
          <cell r="K1408">
            <v>45756</v>
          </cell>
          <cell r="L1408">
            <v>45778</v>
          </cell>
          <cell r="M1408">
            <v>46387</v>
          </cell>
          <cell r="N1408" t="str">
            <v>2</v>
          </cell>
          <cell r="O1408" t="str">
            <v>DEBORA CARREIRO ALVES</v>
          </cell>
          <cell r="P1408" t="str">
            <v>sim</v>
          </cell>
        </row>
        <row r="1409">
          <cell r="B1409">
            <v>2651</v>
          </cell>
          <cell r="C1409" t="str">
            <v>ANA KATARINA TOMAZ HACHEM</v>
          </cell>
          <cell r="D1409">
            <v>7894</v>
          </cell>
          <cell r="E1409" t="str">
            <v>ANA SOFIA CYSNEIROS MARCAL</v>
          </cell>
          <cell r="F1409" t="str">
            <v xml:space="preserve">Quality Analyst </v>
          </cell>
          <cell r="G1409" t="str">
            <v>Analista de sistemas</v>
          </cell>
          <cell r="H1409">
            <v>14</v>
          </cell>
          <cell r="I1409" t="str">
            <v>Pleno</v>
          </cell>
          <cell r="J1409">
            <v>45453</v>
          </cell>
          <cell r="K1409" t="str">
            <v/>
          </cell>
          <cell r="L1409" t="str">
            <v/>
          </cell>
          <cell r="M1409" t="str">
            <v/>
          </cell>
          <cell r="N1409">
            <v>0</v>
          </cell>
          <cell r="O1409" t="str">
            <v>LUIZ AUGEANE RICARDO DE MELO</v>
          </cell>
          <cell r="P1409"/>
        </row>
        <row r="1410">
          <cell r="B1410">
            <v>2652</v>
          </cell>
          <cell r="C1410" t="str">
            <v>FRANCISCO CLEIDISON DOS SANTOS FEITOZA</v>
          </cell>
          <cell r="D1410">
            <v>4050</v>
          </cell>
          <cell r="E1410" t="str">
            <v>EMANUELLE NOGUEIRA JUCA</v>
          </cell>
          <cell r="F1410" t="str">
            <v xml:space="preserve">Quality Analyst </v>
          </cell>
          <cell r="G1410" t="str">
            <v>Analista de sistemas</v>
          </cell>
          <cell r="H1410">
            <v>7</v>
          </cell>
          <cell r="I1410" t="str">
            <v>Trainee</v>
          </cell>
          <cell r="J1410">
            <v>45453</v>
          </cell>
          <cell r="K1410">
            <v>45705</v>
          </cell>
          <cell r="L1410">
            <v>45717</v>
          </cell>
          <cell r="M1410">
            <v>46387</v>
          </cell>
          <cell r="N1410" t="str">
            <v>2</v>
          </cell>
          <cell r="O1410" t="str">
            <v>LUZIA LUCELIA SARAIVA RIBEIRO</v>
          </cell>
          <cell r="P1410"/>
        </row>
        <row r="1411">
          <cell r="B1411">
            <v>2653</v>
          </cell>
          <cell r="C1411" t="str">
            <v>DIEGO ALBUQUERQUE DE AQUINO</v>
          </cell>
          <cell r="D1411">
            <v>4455</v>
          </cell>
          <cell r="E1411" t="str">
            <v>ROMILDO FERREIRA LIMA JUNIOR</v>
          </cell>
          <cell r="F1411" t="str">
            <v xml:space="preserve">Desenvolvedor </v>
          </cell>
          <cell r="G1411" t="str">
            <v>Analista de sistemas</v>
          </cell>
          <cell r="H1411">
            <v>8</v>
          </cell>
          <cell r="I1411" t="str">
            <v>Júnior</v>
          </cell>
          <cell r="J1411">
            <v>45453</v>
          </cell>
          <cell r="K1411">
            <v>45992</v>
          </cell>
          <cell r="L1411">
            <v>46023</v>
          </cell>
          <cell r="M1411">
            <v>46387</v>
          </cell>
          <cell r="N1411" t="str">
            <v>4</v>
          </cell>
          <cell r="O1411" t="str">
            <v>CLARISSE IASMIN ALVES DE LIMA</v>
          </cell>
          <cell r="P1411"/>
        </row>
        <row r="1412">
          <cell r="B1412">
            <v>2654</v>
          </cell>
          <cell r="C1412" t="str">
            <v>RAFAEL DE OLIVEIRA E LIMA</v>
          </cell>
          <cell r="D1412">
            <v>10799</v>
          </cell>
          <cell r="E1412" t="str">
            <v>ROMILDO FERREIRA LIMA JUNIOR</v>
          </cell>
          <cell r="F1412" t="str">
            <v xml:space="preserve">Desenvolvedor </v>
          </cell>
          <cell r="G1412" t="str">
            <v>Analista de sistemas</v>
          </cell>
          <cell r="H1412">
            <v>0</v>
          </cell>
          <cell r="I1412" t="str">
            <v/>
          </cell>
          <cell r="J1412">
            <v>45453</v>
          </cell>
          <cell r="K1412">
            <v>45596</v>
          </cell>
          <cell r="L1412">
            <v>45597</v>
          </cell>
          <cell r="M1412">
            <v>46387</v>
          </cell>
          <cell r="N1412" t="str">
            <v>4</v>
          </cell>
          <cell r="O1412" t="str">
            <v>BRENO BEZERRA DE CASTRO</v>
          </cell>
          <cell r="P1412"/>
        </row>
        <row r="1413">
          <cell r="B1413">
            <v>2655</v>
          </cell>
          <cell r="C1413" t="str">
            <v>MARILIA ALVES VIANA ARAGAO</v>
          </cell>
          <cell r="D1413">
            <v>3063</v>
          </cell>
          <cell r="E1413" t="str">
            <v>ROMILDO FERREIRA LIMA JUNIOR</v>
          </cell>
          <cell r="F1413" t="str">
            <v xml:space="preserve">Desenvolvedor </v>
          </cell>
          <cell r="G1413" t="str">
            <v>Analista de sistemas</v>
          </cell>
          <cell r="H1413">
            <v>5</v>
          </cell>
          <cell r="I1413" t="str">
            <v>Trainee</v>
          </cell>
          <cell r="J1413">
            <v>45453</v>
          </cell>
          <cell r="K1413">
            <v>45705</v>
          </cell>
          <cell r="L1413">
            <v>45717</v>
          </cell>
          <cell r="M1413">
            <v>46387</v>
          </cell>
          <cell r="N1413" t="str">
            <v>2</v>
          </cell>
          <cell r="O1413" t="str">
            <v>JOSE SAMUEL MONTENEGRO SANTIAGO</v>
          </cell>
          <cell r="P1413"/>
        </row>
        <row r="1414">
          <cell r="B1414">
            <v>2656</v>
          </cell>
          <cell r="C1414" t="str">
            <v>VITHOR VILAS BOAS SANTOS</v>
          </cell>
          <cell r="D1414">
            <v>4455</v>
          </cell>
          <cell r="E1414" t="str">
            <v>ROMILDO FERREIRA LIMA JUNIOR</v>
          </cell>
          <cell r="F1414" t="str">
            <v xml:space="preserve">Desenvolvedor </v>
          </cell>
          <cell r="G1414" t="str">
            <v>Analista de sistemas</v>
          </cell>
          <cell r="H1414">
            <v>8</v>
          </cell>
          <cell r="I1414" t="str">
            <v>Júnior</v>
          </cell>
          <cell r="J1414">
            <v>45453</v>
          </cell>
          <cell r="K1414">
            <v>46034</v>
          </cell>
          <cell r="L1414">
            <v>46054</v>
          </cell>
          <cell r="M1414">
            <v>46387</v>
          </cell>
          <cell r="N1414" t="str">
            <v>4</v>
          </cell>
          <cell r="O1414" t="str">
            <v>BYANCA PINHEIRO AUGUSTO</v>
          </cell>
          <cell r="P1414"/>
        </row>
        <row r="1415">
          <cell r="B1415">
            <v>2657</v>
          </cell>
          <cell r="C1415" t="str">
            <v>RIVANIR DOURADO DE FREITAS</v>
          </cell>
          <cell r="D1415">
            <v>4050</v>
          </cell>
          <cell r="E1415" t="str">
            <v>CARLOS HENRYQUE POMPEU GOMES</v>
          </cell>
          <cell r="F1415" t="str">
            <v>Analista Administrativo Financeiro</v>
          </cell>
          <cell r="G1415" t="str">
            <v>Analista administrativo financeiro</v>
          </cell>
          <cell r="H1415">
            <v>7</v>
          </cell>
          <cell r="I1415" t="str">
            <v>II</v>
          </cell>
          <cell r="J1415">
            <v>45453</v>
          </cell>
          <cell r="K1415" t="str">
            <v/>
          </cell>
          <cell r="L1415" t="str">
            <v/>
          </cell>
          <cell r="M1415" t="str">
            <v/>
          </cell>
          <cell r="N1415">
            <v>0</v>
          </cell>
          <cell r="O1415" t="str">
            <v>CARLOS HENRYQUE POMPEU GOMES</v>
          </cell>
          <cell r="P1415"/>
        </row>
        <row r="1416">
          <cell r="B1416">
            <v>2658</v>
          </cell>
          <cell r="C1416" t="str">
            <v>DANIELLY BARBOZA GUIMARAES</v>
          </cell>
          <cell r="D1416">
            <v>17363</v>
          </cell>
          <cell r="E1416" t="str">
            <v>EMANUELLE NOGUEIRA JUCA</v>
          </cell>
          <cell r="F1416" t="str">
            <v xml:space="preserve">Gerente de Programa </v>
          </cell>
          <cell r="G1416" t="str">
            <v>Gerente de projetos de TI</v>
          </cell>
          <cell r="H1416">
            <v>25</v>
          </cell>
          <cell r="I1416" t="str">
            <v>Especialista</v>
          </cell>
          <cell r="J1416">
            <v>45460</v>
          </cell>
          <cell r="K1416" t="str">
            <v/>
          </cell>
          <cell r="L1416" t="str">
            <v/>
          </cell>
          <cell r="M1416" t="str">
            <v/>
          </cell>
          <cell r="N1416">
            <v>0</v>
          </cell>
          <cell r="O1416" t="str">
            <v>EMANUELLE NOGUEIRA JUCA</v>
          </cell>
          <cell r="P1416"/>
        </row>
        <row r="1417">
          <cell r="B1417">
            <v>2659</v>
          </cell>
          <cell r="C1417" t="str">
            <v>CARLA VITORIA BARRETO FAGUNDES</v>
          </cell>
          <cell r="D1417">
            <v>3063</v>
          </cell>
          <cell r="E1417" t="str">
            <v>ALBERT SCHILLING GOMES</v>
          </cell>
          <cell r="F1417" t="str">
            <v>Consultor de vendas</v>
          </cell>
          <cell r="G1417" t="str">
            <v>Consultor de vendas</v>
          </cell>
          <cell r="H1417">
            <v>5</v>
          </cell>
          <cell r="I1417" t="str">
            <v>I</v>
          </cell>
          <cell r="J1417">
            <v>45460</v>
          </cell>
          <cell r="K1417">
            <v>45972</v>
          </cell>
          <cell r="L1417">
            <v>45992</v>
          </cell>
          <cell r="M1417">
            <v>46387</v>
          </cell>
          <cell r="N1417" t="str">
            <v>2</v>
          </cell>
          <cell r="O1417" t="str">
            <v>DANIEL FREITAS COLACO</v>
          </cell>
          <cell r="P1417"/>
        </row>
        <row r="1418">
          <cell r="B1418">
            <v>2660</v>
          </cell>
          <cell r="C1418" t="str">
            <v>FABIANA MUSTAFCI</v>
          </cell>
          <cell r="D1418">
            <v>5390</v>
          </cell>
          <cell r="E1418" t="str">
            <v>ALBERT SCHILLING GOMES</v>
          </cell>
          <cell r="F1418" t="str">
            <v>Consultor de vendas</v>
          </cell>
          <cell r="G1418" t="str">
            <v>Consultor de vendas</v>
          </cell>
          <cell r="H1418">
            <v>10</v>
          </cell>
          <cell r="I1418">
            <v>0</v>
          </cell>
          <cell r="J1418">
            <v>45460</v>
          </cell>
          <cell r="K1418" t="str">
            <v/>
          </cell>
          <cell r="L1418" t="str">
            <v/>
          </cell>
          <cell r="M1418" t="str">
            <v/>
          </cell>
          <cell r="N1418">
            <v>0</v>
          </cell>
          <cell r="O1418" t="str">
            <v>DANIEL FREITAS COLACO</v>
          </cell>
          <cell r="P1418"/>
        </row>
        <row r="1419">
          <cell r="B1419">
            <v>2661</v>
          </cell>
          <cell r="C1419" t="str">
            <v>CARLA SUZANA COSTA DOS SANTOS</v>
          </cell>
          <cell r="D1419">
            <v>3351</v>
          </cell>
          <cell r="E1419" t="str">
            <v>LUIZ ALVES DE LIMA NETO</v>
          </cell>
          <cell r="F1419" t="str">
            <v>Analista administrativo</v>
          </cell>
          <cell r="G1419" t="str">
            <v>Analista administrativo</v>
          </cell>
          <cell r="H1419">
            <v>0</v>
          </cell>
          <cell r="I1419" t="str">
            <v/>
          </cell>
          <cell r="J1419">
            <v>45460</v>
          </cell>
          <cell r="K1419">
            <v>45478</v>
          </cell>
          <cell r="L1419">
            <v>45505</v>
          </cell>
          <cell r="M1419">
            <v>46387</v>
          </cell>
          <cell r="N1419" t="str">
            <v>4</v>
          </cell>
          <cell r="O1419" t="str">
            <v>DEBORA CARREIRO ALVES</v>
          </cell>
          <cell r="P1419"/>
        </row>
        <row r="1420">
          <cell r="B1420">
            <v>2662</v>
          </cell>
          <cell r="C1420" t="str">
            <v>MICHELLE SANSEVERINO DE MELLO</v>
          </cell>
          <cell r="D1420">
            <v>2663</v>
          </cell>
          <cell r="E1420" t="str">
            <v>CARLOS HENRYQUE POMPEU GOMES</v>
          </cell>
          <cell r="F1420" t="str">
            <v>Redator técnico</v>
          </cell>
          <cell r="G1420" t="str">
            <v>Redator técnico</v>
          </cell>
          <cell r="H1420">
            <v>4</v>
          </cell>
          <cell r="I1420" t="str">
            <v>I</v>
          </cell>
          <cell r="J1420">
            <v>45460</v>
          </cell>
          <cell r="K1420">
            <v>46057</v>
          </cell>
          <cell r="L1420">
            <v>46082</v>
          </cell>
          <cell r="M1420">
            <v>46387</v>
          </cell>
          <cell r="N1420" t="str">
            <v>2</v>
          </cell>
          <cell r="O1420" t="str">
            <v>ELIABE DE ABREU SANTOS</v>
          </cell>
          <cell r="P1420"/>
        </row>
        <row r="1421">
          <cell r="B1421">
            <v>2663</v>
          </cell>
          <cell r="C1421" t="str">
            <v>RAFAEL LINS MANZI</v>
          </cell>
          <cell r="D1421">
            <v>15436</v>
          </cell>
          <cell r="E1421" t="str">
            <v>ROMILDO FERREIRA LIMA JUNIOR</v>
          </cell>
          <cell r="F1421" t="str">
            <v xml:space="preserve">Quality Analyst </v>
          </cell>
          <cell r="G1421" t="str">
            <v>Analista de sistemas</v>
          </cell>
          <cell r="H1421">
            <v>22</v>
          </cell>
          <cell r="I1421" t="str">
            <v>Sênior</v>
          </cell>
          <cell r="J1421">
            <v>45460</v>
          </cell>
          <cell r="K1421" t="str">
            <v/>
          </cell>
          <cell r="L1421" t="str">
            <v/>
          </cell>
          <cell r="M1421" t="str">
            <v/>
          </cell>
          <cell r="N1421">
            <v>0</v>
          </cell>
          <cell r="O1421" t="str">
            <v>RICARDO PAIVA GARCIA</v>
          </cell>
          <cell r="P1421"/>
        </row>
        <row r="1422">
          <cell r="B1422">
            <v>2664</v>
          </cell>
          <cell r="C1422" t="str">
            <v>MAYCOL TELES COSTA DIONISIO PEREIRA</v>
          </cell>
          <cell r="D1422">
            <v>9998</v>
          </cell>
          <cell r="E1422" t="str">
            <v>ROMILDO FERREIRA LIMA JUNIOR</v>
          </cell>
          <cell r="F1422" t="str">
            <v xml:space="preserve">Desenvolvedor </v>
          </cell>
          <cell r="G1422" t="str">
            <v>Analista de sistemas</v>
          </cell>
          <cell r="H1422">
            <v>0</v>
          </cell>
          <cell r="I1422" t="str">
            <v/>
          </cell>
          <cell r="J1422">
            <v>45460</v>
          </cell>
          <cell r="K1422">
            <v>45576</v>
          </cell>
          <cell r="L1422">
            <v>45597</v>
          </cell>
          <cell r="M1422">
            <v>46387</v>
          </cell>
          <cell r="N1422" t="str">
            <v>4</v>
          </cell>
          <cell r="O1422" t="str">
            <v>BRENO BEZERRA DE CASTRO</v>
          </cell>
          <cell r="P1422"/>
        </row>
        <row r="1423">
          <cell r="B1423">
            <v>2665</v>
          </cell>
          <cell r="C1423" t="str">
            <v>GABRIELA CARVALHO CHAVES</v>
          </cell>
          <cell r="D1423">
            <v>5929</v>
          </cell>
          <cell r="E1423" t="str">
            <v>CARLOS HENRYQUE POMPEU GOMES</v>
          </cell>
          <cell r="F1423" t="str">
            <v>Supervisor Educacional</v>
          </cell>
          <cell r="G1423" t="str">
            <v>Supervisor educacional</v>
          </cell>
          <cell r="H1423">
            <v>11</v>
          </cell>
          <cell r="I1423" t="str">
            <v>I</v>
          </cell>
          <cell r="J1423">
            <v>45467</v>
          </cell>
          <cell r="K1423" t="str">
            <v/>
          </cell>
          <cell r="L1423" t="str">
            <v/>
          </cell>
          <cell r="M1423" t="str">
            <v/>
          </cell>
          <cell r="N1423">
            <v>0</v>
          </cell>
          <cell r="O1423" t="str">
            <v>TIAGO LUIS CASTRO SCATOLINI</v>
          </cell>
          <cell r="P1423"/>
        </row>
        <row r="1424">
          <cell r="B1424">
            <v>2666</v>
          </cell>
          <cell r="C1424" t="str">
            <v>FRANCISCO GEORGE COSTA TORRES</v>
          </cell>
          <cell r="D1424">
            <v>5390</v>
          </cell>
          <cell r="E1424" t="str">
            <v>CARLOS HENRYQUE POMPEU GOMES</v>
          </cell>
          <cell r="F1424" t="str">
            <v>Supervisor Educacional</v>
          </cell>
          <cell r="G1424" t="str">
            <v>Supervisor educacional</v>
          </cell>
          <cell r="H1424">
            <v>10</v>
          </cell>
          <cell r="I1424" t="str">
            <v>I</v>
          </cell>
          <cell r="J1424">
            <v>45467</v>
          </cell>
          <cell r="K1424" t="str">
            <v/>
          </cell>
          <cell r="L1424" t="str">
            <v/>
          </cell>
          <cell r="M1424" t="str">
            <v/>
          </cell>
          <cell r="N1424">
            <v>0</v>
          </cell>
          <cell r="O1424" t="str">
            <v>TIAGO LUIS CASTRO SCATOLINI</v>
          </cell>
          <cell r="P1424"/>
        </row>
        <row r="1425">
          <cell r="B1425">
            <v>2667</v>
          </cell>
          <cell r="C1425" t="str">
            <v>CARLOS FELIPI CORDEIRO CAVALCANTE</v>
          </cell>
          <cell r="D1425">
            <v>1751</v>
          </cell>
          <cell r="E1425" t="str">
            <v>GABRIELA TELLES DE SOUZA</v>
          </cell>
          <cell r="F1425" t="str">
            <v>Técnico de infraestrutura de TI</v>
          </cell>
          <cell r="G1425" t="str">
            <v>Técnico de suporte de TI</v>
          </cell>
          <cell r="H1425">
            <v>1</v>
          </cell>
          <cell r="I1425" t="str">
            <v>Assistente</v>
          </cell>
          <cell r="J1425">
            <v>45467</v>
          </cell>
          <cell r="K1425" t="str">
            <v/>
          </cell>
          <cell r="L1425" t="str">
            <v/>
          </cell>
          <cell r="M1425" t="str">
            <v/>
          </cell>
          <cell r="N1425">
            <v>0</v>
          </cell>
          <cell r="O1425" t="str">
            <v>EDERSON DA MOTA RAMOS</v>
          </cell>
          <cell r="P1425"/>
        </row>
        <row r="1426">
          <cell r="B1426">
            <v>2668</v>
          </cell>
          <cell r="C1426" t="str">
            <v>SASKYA ALVES PIMENTA</v>
          </cell>
          <cell r="D1426">
            <v>7176</v>
          </cell>
          <cell r="E1426" t="str">
            <v>EMANUELLE NOGUEIRA JUCA</v>
          </cell>
          <cell r="F1426" t="str">
            <v xml:space="preserve">Quality Analyst </v>
          </cell>
          <cell r="G1426" t="str">
            <v>Analista de sistemas</v>
          </cell>
          <cell r="H1426">
            <v>13</v>
          </cell>
          <cell r="I1426" t="str">
            <v>Pleno</v>
          </cell>
          <cell r="J1426">
            <v>45474</v>
          </cell>
          <cell r="K1426">
            <v>45818</v>
          </cell>
          <cell r="L1426">
            <v>45839</v>
          </cell>
          <cell r="M1426">
            <v>46387</v>
          </cell>
          <cell r="N1426" t="str">
            <v>2</v>
          </cell>
          <cell r="O1426" t="str">
            <v>LUZIA LUCELIA SARAIVA RIBEIRO</v>
          </cell>
          <cell r="P1426"/>
        </row>
        <row r="1427">
          <cell r="B1427">
            <v>2669</v>
          </cell>
          <cell r="C1427" t="str">
            <v>ANDRE SILVA CAVALCANTI DE ALBUQUERQUE</v>
          </cell>
          <cell r="D1427">
            <v>4900</v>
          </cell>
          <cell r="E1427" t="str">
            <v>ROMILDO FERREIRA LIMA JUNIOR</v>
          </cell>
          <cell r="F1427" t="str">
            <v xml:space="preserve">Quality Analyst </v>
          </cell>
          <cell r="G1427" t="str">
            <v>Analista de sistemas</v>
          </cell>
          <cell r="H1427">
            <v>9</v>
          </cell>
          <cell r="I1427" t="str">
            <v>Júnior</v>
          </cell>
          <cell r="J1427">
            <v>45474</v>
          </cell>
          <cell r="K1427" t="str">
            <v/>
          </cell>
          <cell r="L1427" t="str">
            <v/>
          </cell>
          <cell r="M1427" t="str">
            <v/>
          </cell>
          <cell r="N1427">
            <v>0</v>
          </cell>
          <cell r="O1427" t="str">
            <v>JOSE SAMUEL MONTENEGRO SANTIAGO</v>
          </cell>
          <cell r="P1427"/>
        </row>
        <row r="1428">
          <cell r="B1428">
            <v>2670</v>
          </cell>
          <cell r="C1428" t="str">
            <v>JOSE LUAN LIMA DA COSTA</v>
          </cell>
          <cell r="D1428">
            <v>4455</v>
          </cell>
          <cell r="E1428" t="str">
            <v>ANA SOFIA CYSNEIROS MARCAL</v>
          </cell>
          <cell r="F1428" t="str">
            <v xml:space="preserve">Desenvolvedor </v>
          </cell>
          <cell r="G1428" t="str">
            <v>Analista de sistemas</v>
          </cell>
          <cell r="H1428">
            <v>8</v>
          </cell>
          <cell r="I1428" t="str">
            <v>Júnior</v>
          </cell>
          <cell r="J1428">
            <v>45481</v>
          </cell>
          <cell r="K1428" t="str">
            <v/>
          </cell>
          <cell r="L1428" t="str">
            <v/>
          </cell>
          <cell r="M1428" t="str">
            <v/>
          </cell>
          <cell r="N1428">
            <v>0</v>
          </cell>
          <cell r="O1428" t="str">
            <v>ARLINDO BRAGA DE SOUSA NETO</v>
          </cell>
          <cell r="P1428"/>
        </row>
        <row r="1429">
          <cell r="B1429">
            <v>2671</v>
          </cell>
          <cell r="C1429" t="str">
            <v>NARA REBECA RODRIGUES DE LIMA SOUZA</v>
          </cell>
          <cell r="D1429">
            <v>4455</v>
          </cell>
          <cell r="E1429" t="str">
            <v>ALBERT SCHILLING GOMES</v>
          </cell>
          <cell r="F1429" t="str">
            <v>Analista de marketing</v>
          </cell>
          <cell r="G1429" t="str">
            <v>Analista de marketing</v>
          </cell>
          <cell r="H1429">
            <v>8</v>
          </cell>
          <cell r="I1429" t="str">
            <v>Pleno</v>
          </cell>
          <cell r="J1429">
            <v>45495</v>
          </cell>
          <cell r="K1429" t="str">
            <v/>
          </cell>
          <cell r="L1429" t="str">
            <v/>
          </cell>
          <cell r="M1429" t="str">
            <v/>
          </cell>
          <cell r="N1429">
            <v>0</v>
          </cell>
          <cell r="O1429" t="str">
            <v>GISELE APARECIDA CHAVES ANTENOR</v>
          </cell>
          <cell r="P1429"/>
        </row>
        <row r="1430">
          <cell r="B1430">
            <v>2672</v>
          </cell>
          <cell r="C1430" t="str">
            <v>ISABELA REGINA GONCALVES</v>
          </cell>
          <cell r="D1430">
            <v>5390</v>
          </cell>
          <cell r="E1430" t="str">
            <v>CARLOS HENRYQUE POMPEU GOMES</v>
          </cell>
          <cell r="F1430" t="str">
            <v>Supervisor Educacional</v>
          </cell>
          <cell r="G1430" t="str">
            <v>Supervisor educacional</v>
          </cell>
          <cell r="H1430">
            <v>10</v>
          </cell>
          <cell r="I1430" t="str">
            <v>I</v>
          </cell>
          <cell r="J1430">
            <v>45509</v>
          </cell>
          <cell r="K1430" t="str">
            <v/>
          </cell>
          <cell r="L1430" t="str">
            <v/>
          </cell>
          <cell r="M1430" t="str">
            <v/>
          </cell>
          <cell r="N1430">
            <v>0</v>
          </cell>
          <cell r="O1430" t="str">
            <v>TIAGO LUIS CASTRO SCATOLINI</v>
          </cell>
          <cell r="P1430"/>
        </row>
        <row r="1431">
          <cell r="B1431">
            <v>2673</v>
          </cell>
          <cell r="C1431" t="str">
            <v>LEONARDO ARMANDO BROILO</v>
          </cell>
          <cell r="D1431">
            <v>13233</v>
          </cell>
          <cell r="E1431" t="str">
            <v>ROMILDO FERREIRA LIMA JUNIOR</v>
          </cell>
          <cell r="F1431" t="str">
            <v xml:space="preserve">UI/UX </v>
          </cell>
          <cell r="G1431" t="str">
            <v>Analista de sistemas</v>
          </cell>
          <cell r="H1431">
            <v>20</v>
          </cell>
          <cell r="I1431" t="str">
            <v>Sênior</v>
          </cell>
          <cell r="J1431">
            <v>45523</v>
          </cell>
          <cell r="K1431">
            <v>45751</v>
          </cell>
          <cell r="L1431">
            <v>45778</v>
          </cell>
          <cell r="M1431">
            <v>46387</v>
          </cell>
          <cell r="N1431" t="str">
            <v>4</v>
          </cell>
          <cell r="O1431" t="str">
            <v>TALES COSTA BARRETO</v>
          </cell>
          <cell r="P1431"/>
        </row>
        <row r="1432">
          <cell r="B1432">
            <v>2674</v>
          </cell>
          <cell r="C1432" t="str">
            <v>ANDREINA MARIA MENDES DA SILVA</v>
          </cell>
          <cell r="D1432">
            <v>4900</v>
          </cell>
          <cell r="E1432" t="str">
            <v>EMANUELLE NOGUEIRA JUCA</v>
          </cell>
          <cell r="F1432" t="str">
            <v xml:space="preserve">Cientista de Dados </v>
          </cell>
          <cell r="G1432" t="str">
            <v>Analista de sistemas</v>
          </cell>
          <cell r="H1432">
            <v>9</v>
          </cell>
          <cell r="I1432" t="str">
            <v>Júnior</v>
          </cell>
          <cell r="J1432">
            <v>45537</v>
          </cell>
          <cell r="K1432" t="str">
            <v/>
          </cell>
          <cell r="L1432" t="str">
            <v/>
          </cell>
          <cell r="M1432" t="str">
            <v/>
          </cell>
          <cell r="N1432">
            <v>0</v>
          </cell>
          <cell r="O1432" t="str">
            <v>SANDRA REGIA CHAVES CARVALHO</v>
          </cell>
          <cell r="P1432"/>
        </row>
        <row r="1433">
          <cell r="B1433">
            <v>2675</v>
          </cell>
          <cell r="C1433" t="str">
            <v>LETICIA DE LIMA TORRES</v>
          </cell>
          <cell r="D1433">
            <v>2663</v>
          </cell>
          <cell r="E1433" t="str">
            <v>LUIZ ALVES DE LIMA NETO</v>
          </cell>
          <cell r="F1433" t="str">
            <v xml:space="preserve">UI/UX </v>
          </cell>
          <cell r="G1433" t="str">
            <v>Analista de sistemas</v>
          </cell>
          <cell r="H1433">
            <v>4</v>
          </cell>
          <cell r="I1433" t="str">
            <v>Trainee</v>
          </cell>
          <cell r="J1433">
            <v>45537</v>
          </cell>
          <cell r="K1433">
            <v>45909</v>
          </cell>
          <cell r="L1433">
            <v>45931</v>
          </cell>
          <cell r="M1433">
            <v>46387</v>
          </cell>
          <cell r="N1433" t="str">
            <v>4</v>
          </cell>
          <cell r="O1433" t="str">
            <v>CARLOS HENRYQUE POMPEU GOMES</v>
          </cell>
          <cell r="P1433"/>
        </row>
        <row r="1434">
          <cell r="B1434">
            <v>2676</v>
          </cell>
          <cell r="C1434" t="str">
            <v>MARKEL PEDROSA DUARTE DE MACEDO</v>
          </cell>
          <cell r="D1434">
            <v>9549</v>
          </cell>
          <cell r="E1434" t="str">
            <v>ROMILDO FERREIRA LIMA JUNIOR</v>
          </cell>
          <cell r="F1434" t="str">
            <v xml:space="preserve">Desenvolvedor </v>
          </cell>
          <cell r="G1434" t="str">
            <v>Analista de sistemas</v>
          </cell>
          <cell r="H1434">
            <v>16</v>
          </cell>
          <cell r="I1434" t="str">
            <v>Pleno</v>
          </cell>
          <cell r="J1434">
            <v>45537</v>
          </cell>
          <cell r="K1434" t="str">
            <v/>
          </cell>
          <cell r="L1434" t="str">
            <v/>
          </cell>
          <cell r="M1434" t="str">
            <v/>
          </cell>
          <cell r="N1434">
            <v>0</v>
          </cell>
          <cell r="O1434" t="str">
            <v>CLARISSE IASMIN ALVES DE LIMA</v>
          </cell>
          <cell r="P1434"/>
        </row>
        <row r="1435">
          <cell r="B1435">
            <v>2677</v>
          </cell>
          <cell r="C1435" t="str">
            <v>LUCELENA DOS SANTOS DE SOUSA</v>
          </cell>
          <cell r="D1435">
            <v>8682</v>
          </cell>
          <cell r="E1435" t="str">
            <v>EMANUELLE NOGUEIRA JUCA</v>
          </cell>
          <cell r="F1435" t="str">
            <v xml:space="preserve">Cientista de Dados </v>
          </cell>
          <cell r="G1435" t="str">
            <v>Analista de sistemas</v>
          </cell>
          <cell r="H1435">
            <v>15</v>
          </cell>
          <cell r="I1435" t="str">
            <v>Pleno</v>
          </cell>
          <cell r="J1435">
            <v>45537</v>
          </cell>
          <cell r="K1435">
            <v>45968</v>
          </cell>
          <cell r="L1435">
            <v>45992</v>
          </cell>
          <cell r="M1435">
            <v>46387</v>
          </cell>
          <cell r="N1435" t="str">
            <v>4</v>
          </cell>
          <cell r="O1435" t="str">
            <v>SANDRA REGIA CHAVES CARVALHO</v>
          </cell>
          <cell r="P1435"/>
        </row>
        <row r="1436">
          <cell r="B1436">
            <v>2678</v>
          </cell>
          <cell r="C1436" t="str">
            <v>LUIZ ALEXANDRE MOREIRA BARROS</v>
          </cell>
          <cell r="D1436">
            <v>8682</v>
          </cell>
          <cell r="E1436" t="str">
            <v>ANA SOFIA CYSNEIROS MARCAL</v>
          </cell>
          <cell r="F1436" t="str">
            <v xml:space="preserve">Cientista de Dados </v>
          </cell>
          <cell r="G1436" t="str">
            <v>Analista de sistemas</v>
          </cell>
          <cell r="H1436">
            <v>15</v>
          </cell>
          <cell r="I1436" t="str">
            <v>Pleno</v>
          </cell>
          <cell r="J1436">
            <v>45544</v>
          </cell>
          <cell r="K1436" t="str">
            <v/>
          </cell>
          <cell r="L1436" t="str">
            <v/>
          </cell>
          <cell r="M1436" t="str">
            <v/>
          </cell>
          <cell r="N1436">
            <v>0</v>
          </cell>
          <cell r="O1436" t="str">
            <v>JOAO LUIZ MESQUITA UCHOA</v>
          </cell>
          <cell r="P1436"/>
        </row>
        <row r="1437">
          <cell r="B1437">
            <v>2679</v>
          </cell>
          <cell r="C1437" t="str">
            <v>RAFAEL TORRES DE TOLEDO</v>
          </cell>
          <cell r="D1437">
            <v>10504</v>
          </cell>
          <cell r="E1437" t="str">
            <v>ROMILDO FERREIRA LIMA JUNIOR</v>
          </cell>
          <cell r="F1437" t="str">
            <v xml:space="preserve">Cientista de Dados </v>
          </cell>
          <cell r="G1437" t="str">
            <v>Analista de sistemas</v>
          </cell>
          <cell r="H1437">
            <v>17</v>
          </cell>
          <cell r="I1437" t="str">
            <v>Pleno</v>
          </cell>
          <cell r="J1437">
            <v>45544</v>
          </cell>
          <cell r="K1437" t="str">
            <v/>
          </cell>
          <cell r="L1437" t="str">
            <v/>
          </cell>
          <cell r="M1437" t="str">
            <v/>
          </cell>
          <cell r="N1437">
            <v>0</v>
          </cell>
          <cell r="O1437" t="str">
            <v>TALES COSTA BARRETO</v>
          </cell>
          <cell r="P1437"/>
        </row>
        <row r="1438">
          <cell r="B1438">
            <v>2680</v>
          </cell>
          <cell r="C1438" t="str">
            <v>DEBORA FERREIRA DE ASSIS</v>
          </cell>
          <cell r="D1438">
            <v>11346</v>
          </cell>
          <cell r="E1438" t="str">
            <v>ANA SOFIA CYSNEIROS MARCAL</v>
          </cell>
          <cell r="F1438" t="str">
            <v xml:space="preserve">Cientista de Dados </v>
          </cell>
          <cell r="G1438" t="str">
            <v>Analista de sistemas</v>
          </cell>
          <cell r="H1438">
            <v>18</v>
          </cell>
          <cell r="I1438" t="str">
            <v>Sênior</v>
          </cell>
          <cell r="J1438">
            <v>45544</v>
          </cell>
          <cell r="K1438" t="str">
            <v/>
          </cell>
          <cell r="L1438" t="str">
            <v/>
          </cell>
          <cell r="M1438" t="str">
            <v/>
          </cell>
          <cell r="N1438">
            <v>0</v>
          </cell>
          <cell r="O1438" t="str">
            <v>MARCELA DE MOURA ANDRADE SILVA</v>
          </cell>
          <cell r="P1438"/>
        </row>
        <row r="1439">
          <cell r="B1439">
            <v>2681</v>
          </cell>
          <cell r="C1439" t="str">
            <v>FRANCISCO BARBOSA FELIX JUNIOR</v>
          </cell>
          <cell r="D1439">
            <v>1751</v>
          </cell>
          <cell r="E1439" t="str">
            <v>GABRIELA TELLES DE SOUZA</v>
          </cell>
          <cell r="F1439" t="str">
            <v>Assistente administrativo</v>
          </cell>
          <cell r="G1439" t="str">
            <v>Assistente administrativo</v>
          </cell>
          <cell r="H1439">
            <v>1</v>
          </cell>
          <cell r="I1439" t="str">
            <v>Assistente</v>
          </cell>
          <cell r="J1439">
            <v>45551</v>
          </cell>
          <cell r="K1439" t="str">
            <v/>
          </cell>
          <cell r="L1439" t="str">
            <v/>
          </cell>
          <cell r="M1439" t="str">
            <v/>
          </cell>
          <cell r="N1439">
            <v>0</v>
          </cell>
          <cell r="O1439" t="str">
            <v>SIDNEI MESQUITA JUNIOR</v>
          </cell>
          <cell r="P1439"/>
        </row>
        <row r="1440">
          <cell r="B1440">
            <v>2682</v>
          </cell>
          <cell r="C1440" t="str">
            <v>LEONARDO LAGASSI</v>
          </cell>
          <cell r="D1440">
            <v>5390</v>
          </cell>
          <cell r="E1440" t="str">
            <v>CARLOS HENRYQUE POMPEU GOMES</v>
          </cell>
          <cell r="F1440" t="str">
            <v>Redator técnico</v>
          </cell>
          <cell r="G1440" t="str">
            <v>Redator técnico</v>
          </cell>
          <cell r="H1440">
            <v>10</v>
          </cell>
          <cell r="I1440" t="str">
            <v>II</v>
          </cell>
          <cell r="J1440">
            <v>45558</v>
          </cell>
          <cell r="K1440" t="str">
            <v/>
          </cell>
          <cell r="L1440" t="str">
            <v/>
          </cell>
          <cell r="M1440" t="str">
            <v/>
          </cell>
          <cell r="N1440">
            <v>0</v>
          </cell>
          <cell r="O1440" t="str">
            <v>MARCELA COX DOS SANTOS SILVA</v>
          </cell>
          <cell r="P1440"/>
        </row>
        <row r="1441">
          <cell r="B1441">
            <v>2683</v>
          </cell>
          <cell r="C1441" t="str">
            <v>RAMON OLIVEIRA LOBO</v>
          </cell>
          <cell r="D1441">
            <v>7894</v>
          </cell>
          <cell r="E1441" t="str">
            <v>ROMILDO FERREIRA LIMA JUNIOR</v>
          </cell>
          <cell r="F1441" t="str">
            <v xml:space="preserve">Desenvolvedor </v>
          </cell>
          <cell r="G1441" t="str">
            <v>Analista de sistemas</v>
          </cell>
          <cell r="H1441">
            <v>14</v>
          </cell>
          <cell r="I1441" t="str">
            <v>Pleno</v>
          </cell>
          <cell r="J1441">
            <v>45566</v>
          </cell>
          <cell r="K1441" t="str">
            <v/>
          </cell>
          <cell r="L1441" t="str">
            <v/>
          </cell>
          <cell r="M1441" t="str">
            <v/>
          </cell>
          <cell r="N1441">
            <v>0</v>
          </cell>
          <cell r="O1441" t="str">
            <v>UYARA REGIA PEREIRA GOMES</v>
          </cell>
          <cell r="P1441"/>
        </row>
        <row r="1442">
          <cell r="B1442">
            <v>2684</v>
          </cell>
          <cell r="C1442" t="str">
            <v>ALEXANDRE KALEBE SABACK SILVA</v>
          </cell>
          <cell r="D1442">
            <v>7176</v>
          </cell>
          <cell r="E1442" t="str">
            <v>EMANUELLE NOGUEIRA JUCA</v>
          </cell>
          <cell r="F1442" t="str">
            <v xml:space="preserve">Cientista de Dados </v>
          </cell>
          <cell r="G1442" t="str">
            <v>Analista de sistemas</v>
          </cell>
          <cell r="H1442">
            <v>13</v>
          </cell>
          <cell r="I1442" t="str">
            <v>Pleno</v>
          </cell>
          <cell r="J1442">
            <v>45566</v>
          </cell>
          <cell r="K1442" t="str">
            <v/>
          </cell>
          <cell r="L1442" t="str">
            <v/>
          </cell>
          <cell r="M1442" t="str">
            <v/>
          </cell>
          <cell r="N1442">
            <v>0</v>
          </cell>
          <cell r="O1442" t="str">
            <v>SANDRA REGIA CHAVES CARVALHO</v>
          </cell>
          <cell r="P1442"/>
        </row>
        <row r="1443">
          <cell r="B1443">
            <v>2685</v>
          </cell>
          <cell r="C1443" t="str">
            <v>CRISLAINE MOTA DOS REIS</v>
          </cell>
          <cell r="D1443">
            <v>12253</v>
          </cell>
          <cell r="E1443" t="str">
            <v>ROMILDO FERREIRA LIMA JUNIOR</v>
          </cell>
          <cell r="F1443" t="str">
            <v xml:space="preserve">Engenheiro de Dados </v>
          </cell>
          <cell r="G1443" t="str">
            <v>Analista de sistemas</v>
          </cell>
          <cell r="H1443">
            <v>19</v>
          </cell>
          <cell r="I1443" t="str">
            <v>Sênior</v>
          </cell>
          <cell r="J1443">
            <v>45572</v>
          </cell>
          <cell r="K1443" t="str">
            <v/>
          </cell>
          <cell r="L1443" t="str">
            <v/>
          </cell>
          <cell r="M1443" t="str">
            <v/>
          </cell>
          <cell r="N1443">
            <v>0</v>
          </cell>
          <cell r="O1443" t="str">
            <v>ALEXANDRE LOURENCO DO NASCIMENTO</v>
          </cell>
          <cell r="P1443"/>
        </row>
        <row r="1444">
          <cell r="B1444">
            <v>2686</v>
          </cell>
          <cell r="C1444" t="str">
            <v>YURI BALCZAREKI POTRICH</v>
          </cell>
          <cell r="D1444">
            <v>7894</v>
          </cell>
          <cell r="E1444" t="str">
            <v>GABRIELA CAMPOS COSTA BARBOSA</v>
          </cell>
          <cell r="F1444" t="str">
            <v xml:space="preserve">Cientista de Dados </v>
          </cell>
          <cell r="G1444" t="str">
            <v>Analista de sistemas</v>
          </cell>
          <cell r="H1444">
            <v>14</v>
          </cell>
          <cell r="I1444" t="str">
            <v>Pleno</v>
          </cell>
          <cell r="J1444">
            <v>45579</v>
          </cell>
          <cell r="K1444" t="str">
            <v/>
          </cell>
          <cell r="L1444" t="str">
            <v/>
          </cell>
          <cell r="M1444" t="str">
            <v/>
          </cell>
          <cell r="N1444">
            <v>0</v>
          </cell>
          <cell r="O1444" t="str">
            <v>AMANDA VEZZARO</v>
          </cell>
          <cell r="P1444"/>
        </row>
        <row r="1445">
          <cell r="B1445">
            <v>2687</v>
          </cell>
          <cell r="C1445" t="str">
            <v>AMANDA VEZZARO</v>
          </cell>
          <cell r="D1445">
            <v>11346</v>
          </cell>
          <cell r="E1445" t="str">
            <v>GABRIELA CAMPOS COSTA BARBOSA</v>
          </cell>
          <cell r="F1445" t="str">
            <v xml:space="preserve">Gerente de Projetos </v>
          </cell>
          <cell r="G1445" t="str">
            <v>Gerente de projetos de TI</v>
          </cell>
          <cell r="H1445">
            <v>18</v>
          </cell>
          <cell r="I1445" t="str">
            <v>Sênior</v>
          </cell>
          <cell r="J1445">
            <v>45586</v>
          </cell>
          <cell r="K1445" t="str">
            <v/>
          </cell>
          <cell r="L1445" t="str">
            <v/>
          </cell>
          <cell r="M1445" t="str">
            <v/>
          </cell>
          <cell r="N1445">
            <v>0</v>
          </cell>
          <cell r="O1445" t="str">
            <v>GABRIELA CAMPOS COSTA BARBOSA</v>
          </cell>
          <cell r="P1445"/>
        </row>
        <row r="1446">
          <cell r="B1446">
            <v>2688</v>
          </cell>
          <cell r="C1446" t="str">
            <v>RUBENS DE CARVALHO ARAUJO FILHO</v>
          </cell>
          <cell r="D1446">
            <v>2012</v>
          </cell>
          <cell r="E1446" t="str">
            <v>CARLOS HENRYQUE POMPEU GOMES</v>
          </cell>
          <cell r="F1446" t="str">
            <v>Assistente educacional</v>
          </cell>
          <cell r="G1446" t="str">
            <v>Assistente administrativo</v>
          </cell>
          <cell r="H1446">
            <v>2</v>
          </cell>
          <cell r="I1446" t="str">
            <v>Assistente</v>
          </cell>
          <cell r="J1446">
            <v>45586</v>
          </cell>
          <cell r="K1446" t="str">
            <v/>
          </cell>
          <cell r="L1446" t="str">
            <v/>
          </cell>
          <cell r="M1446" t="str">
            <v/>
          </cell>
          <cell r="N1446">
            <v>0</v>
          </cell>
          <cell r="O1446" t="str">
            <v>MARCELA COX DOS SANTOS SILVA</v>
          </cell>
          <cell r="P1446"/>
        </row>
        <row r="1447">
          <cell r="B1447">
            <v>2689</v>
          </cell>
          <cell r="C1447" t="str">
            <v>TAIS CARVALHO DO CARMO ALVARENGA</v>
          </cell>
          <cell r="D1447">
            <v>5390</v>
          </cell>
          <cell r="E1447" t="str">
            <v>ALBERT SCHILLING GOMES</v>
          </cell>
          <cell r="F1447" t="str">
            <v>Analista comercial</v>
          </cell>
          <cell r="G1447" t="str">
            <v>Analista de negócios</v>
          </cell>
          <cell r="H1447">
            <v>10</v>
          </cell>
          <cell r="I1447" t="str">
            <v>Pleno</v>
          </cell>
          <cell r="J1447">
            <v>45593</v>
          </cell>
          <cell r="K1447" t="str">
            <v/>
          </cell>
          <cell r="L1447" t="str">
            <v/>
          </cell>
          <cell r="M1447" t="str">
            <v/>
          </cell>
          <cell r="N1447">
            <v>0</v>
          </cell>
          <cell r="O1447" t="str">
            <v>GISELE APARECIDA CHAVES ANTENOR</v>
          </cell>
          <cell r="P1447"/>
        </row>
        <row r="1448">
          <cell r="B1448">
            <v>2690</v>
          </cell>
          <cell r="C1448" t="str">
            <v>LAIZA DA COSTA SOARES ARAUJO</v>
          </cell>
          <cell r="D1448">
            <v>5390</v>
          </cell>
          <cell r="E1448" t="str">
            <v>ANA SOFIA CYSNEIROS MARCAL</v>
          </cell>
          <cell r="F1448" t="str">
            <v xml:space="preserve">Cientista de Dados </v>
          </cell>
          <cell r="G1448" t="str">
            <v>Analista de sistemas</v>
          </cell>
          <cell r="H1448">
            <v>10</v>
          </cell>
          <cell r="I1448" t="str">
            <v>Júnior</v>
          </cell>
          <cell r="J1448">
            <v>45600</v>
          </cell>
          <cell r="K1448" t="str">
            <v/>
          </cell>
          <cell r="L1448" t="str">
            <v/>
          </cell>
          <cell r="M1448" t="str">
            <v/>
          </cell>
          <cell r="N1448">
            <v>0</v>
          </cell>
          <cell r="O1448" t="str">
            <v>MARCELA DE MOURA ANDRADE SILVA</v>
          </cell>
          <cell r="P1448"/>
        </row>
        <row r="1449">
          <cell r="B1449">
            <v>2691</v>
          </cell>
          <cell r="C1449" t="str">
            <v>TAYANA DOS SANTOS COSTA</v>
          </cell>
          <cell r="D1449">
            <v>3063</v>
          </cell>
          <cell r="E1449" t="str">
            <v>GABRIELA TELLES DE SOUZA</v>
          </cell>
          <cell r="F1449" t="str">
            <v>Analista de processos</v>
          </cell>
          <cell r="G1449" t="str">
            <v>Analista de processos</v>
          </cell>
          <cell r="H1449">
            <v>5</v>
          </cell>
          <cell r="I1449" t="str">
            <v>Júnior</v>
          </cell>
          <cell r="J1449">
            <v>45607</v>
          </cell>
          <cell r="K1449" t="str">
            <v/>
          </cell>
          <cell r="L1449" t="str">
            <v/>
          </cell>
          <cell r="M1449" t="str">
            <v/>
          </cell>
          <cell r="N1449">
            <v>0</v>
          </cell>
          <cell r="O1449" t="str">
            <v>ANTONIO VINICIUS GOMES DE LIMA</v>
          </cell>
          <cell r="P1449"/>
        </row>
        <row r="1450">
          <cell r="B1450">
            <v>2692</v>
          </cell>
          <cell r="C1450" t="str">
            <v>ANTONIA THAMYLLA ALVES FERREIRA GALVAO</v>
          </cell>
          <cell r="D1450">
            <v>3063</v>
          </cell>
          <cell r="E1450" t="str">
            <v>GABRIELA TELLES DE SOUZA</v>
          </cell>
          <cell r="F1450" t="str">
            <v>Analista de processos</v>
          </cell>
          <cell r="G1450" t="str">
            <v>Analista de processos</v>
          </cell>
          <cell r="H1450">
            <v>5</v>
          </cell>
          <cell r="I1450" t="str">
            <v>Júnior</v>
          </cell>
          <cell r="J1450">
            <v>45607</v>
          </cell>
          <cell r="K1450" t="str">
            <v/>
          </cell>
          <cell r="L1450" t="str">
            <v/>
          </cell>
          <cell r="M1450" t="str">
            <v/>
          </cell>
          <cell r="N1450">
            <v>0</v>
          </cell>
          <cell r="O1450" t="str">
            <v>ANTONIO VINICIUS GOMES DE LIMA</v>
          </cell>
          <cell r="P1450"/>
        </row>
        <row r="1451">
          <cell r="B1451">
            <v>2693</v>
          </cell>
          <cell r="C1451" t="str">
            <v>FABIO OLIVEIRA DA SILVA STEFFENS WOOD</v>
          </cell>
          <cell r="D1451">
            <v>2316</v>
          </cell>
          <cell r="E1451" t="str">
            <v>ROMILDO FERREIRA LIMA JUNIOR</v>
          </cell>
          <cell r="F1451" t="str">
            <v xml:space="preserve">Engenheiro de Dados </v>
          </cell>
          <cell r="G1451" t="str">
            <v>Analista de sistemas</v>
          </cell>
          <cell r="H1451">
            <v>3</v>
          </cell>
          <cell r="I1451" t="str">
            <v>Trainee</v>
          </cell>
          <cell r="J1451">
            <v>45614</v>
          </cell>
          <cell r="K1451" t="str">
            <v/>
          </cell>
          <cell r="L1451" t="str">
            <v/>
          </cell>
          <cell r="M1451" t="str">
            <v/>
          </cell>
          <cell r="N1451">
            <v>0</v>
          </cell>
          <cell r="O1451" t="str">
            <v>FRANCISCO DIONE DE SOUSA AMANCIO</v>
          </cell>
          <cell r="P1451" t="str">
            <v>sim</v>
          </cell>
        </row>
        <row r="1452">
          <cell r="B1452">
            <v>2694</v>
          </cell>
          <cell r="C1452" t="str">
            <v>DAVI XIMENES LIBERATO</v>
          </cell>
          <cell r="D1452">
            <v>4455</v>
          </cell>
          <cell r="E1452" t="str">
            <v>ROMILDO FERREIRA LIMA JUNIOR</v>
          </cell>
          <cell r="F1452" t="str">
            <v xml:space="preserve">Desenvolvedor </v>
          </cell>
          <cell r="G1452" t="str">
            <v>Analista de sistemas</v>
          </cell>
          <cell r="H1452">
            <v>8</v>
          </cell>
          <cell r="I1452" t="str">
            <v>Júnior</v>
          </cell>
          <cell r="J1452">
            <v>45614</v>
          </cell>
          <cell r="K1452" t="str">
            <v/>
          </cell>
          <cell r="L1452" t="str">
            <v/>
          </cell>
          <cell r="M1452" t="str">
            <v/>
          </cell>
          <cell r="N1452">
            <v>0</v>
          </cell>
          <cell r="O1452" t="str">
            <v>CLARISSE IASMIN ALVES DE LIMA</v>
          </cell>
          <cell r="P1452"/>
        </row>
        <row r="1453">
          <cell r="B1453">
            <v>2695</v>
          </cell>
          <cell r="C1453" t="str">
            <v>FABIO GABRIEL ESTEVES IVO GOMES</v>
          </cell>
          <cell r="D1453">
            <v>2297.25</v>
          </cell>
          <cell r="E1453" t="str">
            <v>GABRIELA CAMPOS COSTA BARBOSA</v>
          </cell>
          <cell r="F1453" t="str">
            <v xml:space="preserve">Desenvolvedor </v>
          </cell>
          <cell r="G1453" t="str">
            <v>Analista de sistemas</v>
          </cell>
          <cell r="H1453">
            <v>5</v>
          </cell>
          <cell r="I1453" t="str">
            <v>Trainee</v>
          </cell>
          <cell r="J1453">
            <v>45614</v>
          </cell>
          <cell r="K1453" t="str">
            <v/>
          </cell>
          <cell r="L1453" t="str">
            <v/>
          </cell>
          <cell r="M1453" t="str">
            <v/>
          </cell>
          <cell r="N1453">
            <v>0</v>
          </cell>
          <cell r="O1453" t="str">
            <v>MARCELO CARNEIRO BRIGIDO</v>
          </cell>
          <cell r="P1453"/>
        </row>
        <row r="1454">
          <cell r="B1454">
            <v>2696</v>
          </cell>
          <cell r="C1454" t="str">
            <v>SAMUEL BUARQUE PEREIRA FILHO</v>
          </cell>
          <cell r="D1454">
            <v>2316</v>
          </cell>
          <cell r="E1454" t="str">
            <v>ANA SOFIA CYSNEIROS MARCAL</v>
          </cell>
          <cell r="F1454" t="str">
            <v xml:space="preserve">Cientista de Dados </v>
          </cell>
          <cell r="G1454" t="str">
            <v>Analista de sistemas</v>
          </cell>
          <cell r="H1454">
            <v>3</v>
          </cell>
          <cell r="I1454" t="str">
            <v>Trainee</v>
          </cell>
          <cell r="J1454">
            <v>45614</v>
          </cell>
          <cell r="K1454" t="str">
            <v/>
          </cell>
          <cell r="L1454" t="str">
            <v/>
          </cell>
          <cell r="M1454" t="str">
            <v/>
          </cell>
          <cell r="N1454">
            <v>0</v>
          </cell>
          <cell r="O1454" t="str">
            <v>JOAO LUIZ MESQUITA UCHOA</v>
          </cell>
          <cell r="P1454" t="str">
            <v>sim</v>
          </cell>
        </row>
        <row r="1455">
          <cell r="B1455">
            <v>2697</v>
          </cell>
          <cell r="C1455" t="str">
            <v>KLAYVER BEZERRA PAZ</v>
          </cell>
          <cell r="D1455">
            <v>7176</v>
          </cell>
          <cell r="E1455" t="str">
            <v>EMANUELLE NOGUEIRA JUCA</v>
          </cell>
          <cell r="F1455" t="str">
            <v xml:space="preserve">Cientista de Dados </v>
          </cell>
          <cell r="G1455" t="str">
            <v>Analista de sistemas</v>
          </cell>
          <cell r="H1455">
            <v>13</v>
          </cell>
          <cell r="I1455" t="str">
            <v>Pleno</v>
          </cell>
          <cell r="J1455">
            <v>45621</v>
          </cell>
          <cell r="K1455">
            <v>45881</v>
          </cell>
          <cell r="L1455">
            <v>45901</v>
          </cell>
          <cell r="M1455">
            <v>46387</v>
          </cell>
          <cell r="N1455" t="str">
            <v>4</v>
          </cell>
          <cell r="O1455" t="str">
            <v>FRANCISCO JOSE ALMEIDA JUNIOR</v>
          </cell>
          <cell r="P1455"/>
        </row>
        <row r="1456">
          <cell r="B1456">
            <v>2698</v>
          </cell>
          <cell r="C1456" t="str">
            <v>MARESSA STEPHANIE OVIDIO ALVES</v>
          </cell>
          <cell r="D1456">
            <v>3341.25</v>
          </cell>
          <cell r="E1456" t="str">
            <v>ROMILDO FERREIRA LIMA JUNIOR</v>
          </cell>
          <cell r="F1456" t="str">
            <v xml:space="preserve">Quality Analyst </v>
          </cell>
          <cell r="G1456" t="str">
            <v>Analista de sistemas</v>
          </cell>
          <cell r="H1456">
            <v>8</v>
          </cell>
          <cell r="I1456" t="str">
            <v>Júnior</v>
          </cell>
          <cell r="J1456">
            <v>45635</v>
          </cell>
          <cell r="K1456" t="str">
            <v/>
          </cell>
          <cell r="L1456" t="str">
            <v/>
          </cell>
          <cell r="M1456" t="str">
            <v/>
          </cell>
          <cell r="N1456">
            <v>0</v>
          </cell>
          <cell r="O1456" t="str">
            <v>BRUNO SABOIA ARAGAO</v>
          </cell>
          <cell r="P1456" t="str">
            <v>sim</v>
          </cell>
        </row>
        <row r="1457">
          <cell r="B1457">
            <v>2699</v>
          </cell>
          <cell r="C1457" t="str">
            <v>BARBARA COSTA PEREIRA ARRUDA</v>
          </cell>
          <cell r="D1457">
            <v>1751</v>
          </cell>
          <cell r="E1457" t="str">
            <v>CARLOS HENRYQUE POMPEU GOMES</v>
          </cell>
          <cell r="F1457" t="str">
            <v>Assistente educacional</v>
          </cell>
          <cell r="G1457" t="str">
            <v>Assistente administrativo</v>
          </cell>
          <cell r="H1457">
            <v>1</v>
          </cell>
          <cell r="I1457" t="str">
            <v>Assistente</v>
          </cell>
          <cell r="J1457">
            <v>45635</v>
          </cell>
          <cell r="K1457" t="str">
            <v/>
          </cell>
          <cell r="L1457" t="str">
            <v/>
          </cell>
          <cell r="M1457" t="str">
            <v/>
          </cell>
          <cell r="N1457">
            <v>0</v>
          </cell>
          <cell r="O1457" t="str">
            <v>ELIABE DE ABREU SANTOS</v>
          </cell>
          <cell r="P1457"/>
        </row>
        <row r="1458">
          <cell r="B1458">
            <v>2700</v>
          </cell>
          <cell r="C1458" t="str">
            <v>GABRIELLA MOREIRA DOS SANTOS</v>
          </cell>
          <cell r="D1458">
            <v>1751</v>
          </cell>
          <cell r="E1458" t="str">
            <v>LUIZ ALVES DE LIMA NETO</v>
          </cell>
          <cell r="F1458" t="str">
            <v>Assistente educacional</v>
          </cell>
          <cell r="G1458" t="str">
            <v>Assistente administrativo</v>
          </cell>
          <cell r="H1458">
            <v>1</v>
          </cell>
          <cell r="I1458" t="str">
            <v>Assistente</v>
          </cell>
          <cell r="J1458">
            <v>45635</v>
          </cell>
          <cell r="K1458">
            <v>45737</v>
          </cell>
          <cell r="L1458">
            <v>45748</v>
          </cell>
          <cell r="M1458">
            <v>46387</v>
          </cell>
          <cell r="N1458" t="str">
            <v>4</v>
          </cell>
          <cell r="O1458" t="str">
            <v>ELIABE DE ABREU SANTOS</v>
          </cell>
          <cell r="P1458" t="str">
            <v>sim</v>
          </cell>
        </row>
        <row r="1459">
          <cell r="B1459">
            <v>2702</v>
          </cell>
          <cell r="C1459" t="str">
            <v>FELIPE MAURO BIANCHI FAGUNDES</v>
          </cell>
          <cell r="D1459">
            <v>11346</v>
          </cell>
          <cell r="E1459" t="str">
            <v>ROMILDO FERREIRA LIMA JUNIOR</v>
          </cell>
          <cell r="F1459" t="str">
            <v xml:space="preserve">Desenvolvedor </v>
          </cell>
          <cell r="G1459" t="str">
            <v>Analista de sistemas</v>
          </cell>
          <cell r="H1459">
            <v>18</v>
          </cell>
          <cell r="I1459" t="str">
            <v>Sênior</v>
          </cell>
          <cell r="J1459">
            <v>45642</v>
          </cell>
          <cell r="K1459">
            <v>45789</v>
          </cell>
          <cell r="L1459">
            <v>45809</v>
          </cell>
          <cell r="M1459">
            <v>46387</v>
          </cell>
          <cell r="N1459" t="str">
            <v>4</v>
          </cell>
          <cell r="O1459" t="str">
            <v>RICARDO PAIVA GARCIA</v>
          </cell>
          <cell r="P1459"/>
        </row>
        <row r="1460">
          <cell r="B1460">
            <v>2703</v>
          </cell>
          <cell r="C1460" t="str">
            <v>MIRELA LIMA COSME</v>
          </cell>
          <cell r="D1460">
            <v>1034</v>
          </cell>
          <cell r="E1460" t="str">
            <v>LUIZ ALVES DE LIMA NETO</v>
          </cell>
          <cell r="F1460" t="str">
            <v>Jovem aprendiz</v>
          </cell>
          <cell r="G1460" t="str">
            <v>Jovem aprendiz</v>
          </cell>
          <cell r="H1460">
            <v>0</v>
          </cell>
          <cell r="I1460" t="str">
            <v/>
          </cell>
          <cell r="J1460">
            <v>45670</v>
          </cell>
          <cell r="K1460">
            <v>46003</v>
          </cell>
          <cell r="L1460">
            <v>46023</v>
          </cell>
          <cell r="M1460">
            <v>46387</v>
          </cell>
          <cell r="N1460" t="str">
            <v>T</v>
          </cell>
          <cell r="O1460" t="str">
            <v>BRUNA DE SOUSA FELIX</v>
          </cell>
          <cell r="P1460"/>
        </row>
        <row r="1461">
          <cell r="B1461">
            <v>2704</v>
          </cell>
          <cell r="C1461" t="str">
            <v>CLARA LUIZE RODRIGUES DE ABREU</v>
          </cell>
          <cell r="D1461">
            <v>1034</v>
          </cell>
          <cell r="E1461" t="str">
            <v>ALBERT SCHILLING GOMES</v>
          </cell>
          <cell r="F1461" t="str">
            <v>Jovem aprendiz</v>
          </cell>
          <cell r="G1461" t="str">
            <v>Jovem aprendiz</v>
          </cell>
          <cell r="H1461">
            <v>0</v>
          </cell>
          <cell r="I1461" t="str">
            <v/>
          </cell>
          <cell r="J1461">
            <v>45670</v>
          </cell>
          <cell r="K1461">
            <v>46003</v>
          </cell>
          <cell r="L1461">
            <v>46023</v>
          </cell>
          <cell r="M1461">
            <v>46387</v>
          </cell>
          <cell r="N1461" t="str">
            <v>T</v>
          </cell>
          <cell r="O1461" t="str">
            <v>GISELE APARECIDA CHAVES ANTENOR</v>
          </cell>
          <cell r="P1461"/>
        </row>
        <row r="1462">
          <cell r="B1462">
            <v>2705</v>
          </cell>
          <cell r="C1462" t="str">
            <v>FELIPE MATHEUS AUGUSTO MONTENEGRO</v>
          </cell>
          <cell r="D1462">
            <v>9549</v>
          </cell>
          <cell r="E1462" t="str">
            <v>LUIZ ALVES DE LIMA NETO</v>
          </cell>
          <cell r="F1462" t="str">
            <v xml:space="preserve">Product Owner </v>
          </cell>
          <cell r="G1462" t="str">
            <v>Analista de sistemas</v>
          </cell>
          <cell r="H1462">
            <v>16</v>
          </cell>
          <cell r="I1462" t="str">
            <v>Pleno</v>
          </cell>
          <cell r="J1462">
            <v>45670</v>
          </cell>
          <cell r="K1462" t="str">
            <v/>
          </cell>
          <cell r="L1462" t="str">
            <v/>
          </cell>
          <cell r="M1462" t="str">
            <v/>
          </cell>
          <cell r="N1462">
            <v>0</v>
          </cell>
          <cell r="O1462" t="str">
            <v>BRUNA DE SOUSA FELIX</v>
          </cell>
          <cell r="P1462"/>
        </row>
        <row r="1463">
          <cell r="B1463">
            <v>2706</v>
          </cell>
          <cell r="C1463" t="str">
            <v>JOAO VITOR SOUZA CAMPOS</v>
          </cell>
          <cell r="D1463">
            <v>4455</v>
          </cell>
          <cell r="E1463" t="str">
            <v>LUIZ ALVES DE LIMA NETO</v>
          </cell>
          <cell r="F1463" t="str">
            <v xml:space="preserve">Quality Analyst </v>
          </cell>
          <cell r="G1463" t="str">
            <v>Analista de sistemas</v>
          </cell>
          <cell r="H1463">
            <v>8</v>
          </cell>
          <cell r="I1463" t="str">
            <v>Júnior</v>
          </cell>
          <cell r="J1463">
            <v>45670</v>
          </cell>
          <cell r="K1463">
            <v>46031</v>
          </cell>
          <cell r="L1463">
            <v>46054</v>
          </cell>
          <cell r="M1463">
            <v>46387</v>
          </cell>
          <cell r="N1463" t="str">
            <v>4</v>
          </cell>
          <cell r="O1463" t="str">
            <v>DEBORA CARREIRO ALVES</v>
          </cell>
          <cell r="P1463"/>
        </row>
        <row r="1464">
          <cell r="B1464">
            <v>2707</v>
          </cell>
          <cell r="C1464" t="str">
            <v>BRYAN KHELVEN DA SILVA BARBOSA</v>
          </cell>
          <cell r="D1464">
            <v>11346</v>
          </cell>
          <cell r="E1464" t="str">
            <v>ROMILDO FERREIRA LIMA JUNIOR</v>
          </cell>
          <cell r="F1464" t="str">
            <v xml:space="preserve">Cientista de Dados </v>
          </cell>
          <cell r="G1464" t="str">
            <v>Analista de sistemas</v>
          </cell>
          <cell r="H1464">
            <v>18</v>
          </cell>
          <cell r="I1464" t="str">
            <v>Sênior</v>
          </cell>
          <cell r="J1464">
            <v>45670</v>
          </cell>
          <cell r="K1464" t="str">
            <v/>
          </cell>
          <cell r="L1464" t="str">
            <v/>
          </cell>
          <cell r="M1464" t="str">
            <v/>
          </cell>
          <cell r="N1464">
            <v>0</v>
          </cell>
          <cell r="O1464" t="str">
            <v>UYARA REGIA PEREIRA GOMES</v>
          </cell>
          <cell r="P1464"/>
        </row>
        <row r="1465">
          <cell r="B1465">
            <v>2708</v>
          </cell>
          <cell r="C1465" t="str">
            <v>MARIA ELISANGELA ALVES FREIRE</v>
          </cell>
          <cell r="D1465">
            <v>2316</v>
          </cell>
          <cell r="E1465" t="str">
            <v>GABRIELA TELLES DE SOUZA</v>
          </cell>
          <cell r="F1465" t="str">
            <v>Assistente contábil</v>
          </cell>
          <cell r="G1465" t="str">
            <v>Assistente administrativo</v>
          </cell>
          <cell r="H1465">
            <v>3</v>
          </cell>
          <cell r="I1465" t="str">
            <v>Assistente</v>
          </cell>
          <cell r="J1465">
            <v>45670</v>
          </cell>
          <cell r="K1465">
            <v>45908</v>
          </cell>
          <cell r="L1465">
            <v>45931</v>
          </cell>
          <cell r="M1465">
            <v>46387</v>
          </cell>
          <cell r="N1465" t="str">
            <v>2</v>
          </cell>
          <cell r="O1465" t="str">
            <v>JULIANE CASTRO OLIVEIRA</v>
          </cell>
          <cell r="P1465"/>
        </row>
        <row r="1466">
          <cell r="B1466">
            <v>2709</v>
          </cell>
          <cell r="C1466" t="str">
            <v>VITOR MOURAO BARROSO</v>
          </cell>
          <cell r="D1466">
            <v>7176</v>
          </cell>
          <cell r="E1466" t="str">
            <v>ROMILDO FERREIRA LIMA JUNIOR</v>
          </cell>
          <cell r="F1466" t="str">
            <v xml:space="preserve">Product Owner </v>
          </cell>
          <cell r="G1466" t="str">
            <v>Analista de sistemas</v>
          </cell>
          <cell r="H1466">
            <v>13</v>
          </cell>
          <cell r="I1466" t="str">
            <v>Pleno</v>
          </cell>
          <cell r="J1466">
            <v>45677</v>
          </cell>
          <cell r="K1466" t="str">
            <v/>
          </cell>
          <cell r="L1466" t="str">
            <v/>
          </cell>
          <cell r="M1466" t="str">
            <v/>
          </cell>
          <cell r="N1466">
            <v>0</v>
          </cell>
          <cell r="O1466" t="str">
            <v>UYARA REGIA PEREIRA GOMES</v>
          </cell>
          <cell r="P1466"/>
        </row>
        <row r="1467">
          <cell r="B1467">
            <v>2710</v>
          </cell>
          <cell r="C1467" t="str">
            <v>CARLOS RIAN MOREIRA DA SILVA</v>
          </cell>
          <cell r="D1467">
            <v>1751</v>
          </cell>
          <cell r="E1467" t="str">
            <v>VICTORIA DAMASCENO MATOS</v>
          </cell>
          <cell r="F1467" t="str">
            <v>Assistente de pessoas e cultura</v>
          </cell>
          <cell r="G1467" t="str">
            <v>Assistente de pessoas e cultura</v>
          </cell>
          <cell r="H1467">
            <v>1</v>
          </cell>
          <cell r="I1467" t="str">
            <v>Assistente</v>
          </cell>
          <cell r="J1467">
            <v>45691</v>
          </cell>
          <cell r="K1467" t="str">
            <v/>
          </cell>
          <cell r="L1467" t="str">
            <v/>
          </cell>
          <cell r="M1467" t="str">
            <v/>
          </cell>
          <cell r="N1467">
            <v>0</v>
          </cell>
          <cell r="O1467" t="str">
            <v>SARA MARTINS DE OLIVEIRA</v>
          </cell>
          <cell r="P1467"/>
        </row>
        <row r="1468">
          <cell r="B1468">
            <v>2711</v>
          </cell>
          <cell r="C1468" t="str">
            <v>ALINE PIMENTEL</v>
          </cell>
          <cell r="D1468">
            <v>5390</v>
          </cell>
          <cell r="E1468" t="str">
            <v>CARLOS HENRYQUE POMPEU GOMES</v>
          </cell>
          <cell r="F1468" t="str">
            <v>Design instrucional</v>
          </cell>
          <cell r="G1468" t="str">
            <v>Design Instrucional</v>
          </cell>
          <cell r="H1468">
            <v>10</v>
          </cell>
          <cell r="I1468" t="str">
            <v>II</v>
          </cell>
          <cell r="J1468">
            <v>45691</v>
          </cell>
          <cell r="K1468" t="str">
            <v/>
          </cell>
          <cell r="L1468" t="str">
            <v/>
          </cell>
          <cell r="M1468" t="str">
            <v/>
          </cell>
          <cell r="N1468">
            <v>0</v>
          </cell>
          <cell r="O1468" t="str">
            <v>MARCELA COX DOS SANTOS SILVA</v>
          </cell>
          <cell r="P1468"/>
        </row>
        <row r="1469">
          <cell r="B1469">
            <v>2712</v>
          </cell>
          <cell r="C1469" t="str">
            <v>KARINE DA ROSA HEINEN DE AZAMBUJA</v>
          </cell>
          <cell r="D1469">
            <v>15436</v>
          </cell>
          <cell r="E1469" t="str">
            <v>GABRIELA CAMPOS COSTA BARBOSA</v>
          </cell>
          <cell r="F1469" t="str">
            <v xml:space="preserve">Gerente de Projetos </v>
          </cell>
          <cell r="G1469" t="str">
            <v>Gerente de projetos de TI</v>
          </cell>
          <cell r="H1469">
            <v>22</v>
          </cell>
          <cell r="I1469" t="str">
            <v>Sênior</v>
          </cell>
          <cell r="J1469">
            <v>45698</v>
          </cell>
          <cell r="K1469">
            <v>46056</v>
          </cell>
          <cell r="L1469">
            <v>46082</v>
          </cell>
          <cell r="M1469">
            <v>46387</v>
          </cell>
          <cell r="N1469" t="str">
            <v>2</v>
          </cell>
          <cell r="O1469" t="str">
            <v>GABRIELA CAMPOS COSTA BARBOSA</v>
          </cell>
          <cell r="P1469"/>
        </row>
        <row r="1470">
          <cell r="B1470">
            <v>2713</v>
          </cell>
          <cell r="C1470" t="str">
            <v>GIOVANE JOSE DA SILVA SOUZA</v>
          </cell>
          <cell r="D1470">
            <v>4455</v>
          </cell>
          <cell r="E1470" t="str">
            <v>ROMILDO FERREIRA LIMA JUNIOR</v>
          </cell>
          <cell r="F1470" t="str">
            <v xml:space="preserve">Desenvolvedor </v>
          </cell>
          <cell r="G1470" t="str">
            <v>Analista de sistemas</v>
          </cell>
          <cell r="H1470">
            <v>8</v>
          </cell>
          <cell r="I1470" t="str">
            <v>Júnior</v>
          </cell>
          <cell r="J1470">
            <v>45698</v>
          </cell>
          <cell r="K1470" t="str">
            <v/>
          </cell>
          <cell r="L1470" t="str">
            <v/>
          </cell>
          <cell r="M1470" t="str">
            <v/>
          </cell>
          <cell r="N1470">
            <v>0</v>
          </cell>
          <cell r="O1470" t="str">
            <v>RICARDO PAIVA GARCIA</v>
          </cell>
          <cell r="P1470"/>
        </row>
        <row r="1471">
          <cell r="B1471">
            <v>2714</v>
          </cell>
          <cell r="C1471" t="str">
            <v>LORENA DA SILVA SANTOS</v>
          </cell>
          <cell r="D1471">
            <v>3063</v>
          </cell>
          <cell r="E1471" t="str">
            <v>CARLOS HENRYQUE POMPEU GOMES</v>
          </cell>
          <cell r="F1471" t="str">
            <v>Consultor de vendas</v>
          </cell>
          <cell r="G1471" t="str">
            <v>Consultor de vendas</v>
          </cell>
          <cell r="H1471">
            <v>5</v>
          </cell>
          <cell r="I1471" t="str">
            <v>I</v>
          </cell>
          <cell r="J1471">
            <v>45698</v>
          </cell>
          <cell r="K1471" t="str">
            <v/>
          </cell>
          <cell r="L1471" t="str">
            <v/>
          </cell>
          <cell r="M1471" t="str">
            <v/>
          </cell>
          <cell r="N1471">
            <v>0</v>
          </cell>
          <cell r="O1471" t="str">
            <v>CARLOS HENRYQUE POMPEU GOMES</v>
          </cell>
          <cell r="P1471"/>
        </row>
        <row r="1472">
          <cell r="B1472">
            <v>2715</v>
          </cell>
          <cell r="C1472" t="str">
            <v>ANA MIKELE LOIOLA GOMES</v>
          </cell>
          <cell r="D1472">
            <v>2012</v>
          </cell>
          <cell r="E1472" t="str">
            <v>GABRIELA TELLES DE SOUZA</v>
          </cell>
          <cell r="F1472" t="str">
            <v>Assistente administrativo</v>
          </cell>
          <cell r="G1472" t="str">
            <v>Assistente administrativo</v>
          </cell>
          <cell r="H1472">
            <v>2</v>
          </cell>
          <cell r="I1472" t="str">
            <v>Assistente</v>
          </cell>
          <cell r="J1472">
            <v>45705</v>
          </cell>
          <cell r="K1472">
            <v>45993</v>
          </cell>
          <cell r="L1472">
            <v>46023</v>
          </cell>
          <cell r="M1472">
            <v>46387</v>
          </cell>
          <cell r="N1472" t="str">
            <v>2</v>
          </cell>
          <cell r="O1472" t="str">
            <v>SIDNEI MESQUITA JUNIOR</v>
          </cell>
          <cell r="P1472"/>
        </row>
        <row r="1473">
          <cell r="B1473">
            <v>2716</v>
          </cell>
          <cell r="C1473" t="str">
            <v>LUANA DA SILVA FREITAS MARTINS</v>
          </cell>
          <cell r="D1473">
            <v>2012</v>
          </cell>
          <cell r="E1473" t="str">
            <v>GABRIELA TELLES DE SOUZA</v>
          </cell>
          <cell r="F1473" t="str">
            <v>Assistente administrativo</v>
          </cell>
          <cell r="G1473" t="str">
            <v>Assistente administrativo</v>
          </cell>
          <cell r="H1473">
            <v>2</v>
          </cell>
          <cell r="I1473" t="str">
            <v>Assistente</v>
          </cell>
          <cell r="J1473">
            <v>45712</v>
          </cell>
          <cell r="K1473" t="str">
            <v/>
          </cell>
          <cell r="L1473" t="str">
            <v/>
          </cell>
          <cell r="M1473" t="str">
            <v/>
          </cell>
          <cell r="N1473">
            <v>0</v>
          </cell>
          <cell r="O1473" t="str">
            <v>JULIANE CASTRO OLIVEIRA</v>
          </cell>
          <cell r="P1473"/>
        </row>
        <row r="1474">
          <cell r="B1474">
            <v>2717</v>
          </cell>
          <cell r="C1474" t="str">
            <v>ANDRE FERRAREZI</v>
          </cell>
          <cell r="D1474">
            <v>10504</v>
          </cell>
          <cell r="E1474" t="str">
            <v>ALBERT SCHILLING GOMES</v>
          </cell>
          <cell r="F1474" t="str">
            <v>Gerente de contas</v>
          </cell>
          <cell r="G1474" t="str">
            <v>Gerente de contas</v>
          </cell>
          <cell r="H1474">
            <v>17</v>
          </cell>
          <cell r="I1474" t="str">
            <v>Pleno</v>
          </cell>
          <cell r="J1474">
            <v>45726</v>
          </cell>
          <cell r="K1474" t="str">
            <v/>
          </cell>
          <cell r="L1474" t="str">
            <v/>
          </cell>
          <cell r="M1474" t="str">
            <v/>
          </cell>
          <cell r="N1474">
            <v>0</v>
          </cell>
          <cell r="O1474" t="str">
            <v>DANIEL FREITAS COLACO</v>
          </cell>
          <cell r="P1474"/>
        </row>
        <row r="1475">
          <cell r="B1475">
            <v>2718</v>
          </cell>
          <cell r="C1475" t="str">
            <v>HELIO LEONAM BARROSO SILVA</v>
          </cell>
          <cell r="D1475">
            <v>7176</v>
          </cell>
          <cell r="E1475" t="str">
            <v>GABRIELA CAMPOS COSTA BARBOSA</v>
          </cell>
          <cell r="F1475" t="str">
            <v>Linguística computacional</v>
          </cell>
          <cell r="G1475" t="str">
            <v>Analista de sistemas</v>
          </cell>
          <cell r="H1475">
            <v>13</v>
          </cell>
          <cell r="I1475" t="str">
            <v>Pleno</v>
          </cell>
          <cell r="J1475">
            <v>45726</v>
          </cell>
          <cell r="K1475" t="str">
            <v/>
          </cell>
          <cell r="L1475" t="str">
            <v/>
          </cell>
          <cell r="M1475" t="str">
            <v/>
          </cell>
          <cell r="N1475">
            <v>0</v>
          </cell>
          <cell r="O1475" t="str">
            <v>LUCAS GURGEL DO AMARAL CARLEIAL</v>
          </cell>
          <cell r="P1475"/>
        </row>
        <row r="1476">
          <cell r="B1476">
            <v>2719</v>
          </cell>
          <cell r="C1476" t="str">
            <v>ARTUR MARTINS LAZZARINI</v>
          </cell>
          <cell r="D1476">
            <v>8682</v>
          </cell>
          <cell r="E1476" t="str">
            <v>ANA SOFIA CYSNEIROS MARCAL</v>
          </cell>
          <cell r="F1476" t="str">
            <v xml:space="preserve">Product Owner </v>
          </cell>
          <cell r="G1476" t="str">
            <v>Analista de sistemas</v>
          </cell>
          <cell r="H1476">
            <v>15</v>
          </cell>
          <cell r="I1476" t="str">
            <v>Pleno</v>
          </cell>
          <cell r="J1476">
            <v>45726</v>
          </cell>
          <cell r="K1476" t="str">
            <v/>
          </cell>
          <cell r="L1476" t="str">
            <v/>
          </cell>
          <cell r="M1476" t="str">
            <v/>
          </cell>
          <cell r="N1476">
            <v>0</v>
          </cell>
          <cell r="O1476" t="str">
            <v>JOAO RICARDO DOS SANTOS GONCALVES</v>
          </cell>
          <cell r="P1476"/>
        </row>
        <row r="1477">
          <cell r="B1477">
            <v>2720</v>
          </cell>
          <cell r="C1477" t="str">
            <v>EMERSON CAMPOS BARBOSA JUNIOR</v>
          </cell>
          <cell r="D1477">
            <v>7894</v>
          </cell>
          <cell r="E1477" t="str">
            <v>GABRIELA CAMPOS COSTA BARBOSA</v>
          </cell>
          <cell r="F1477" t="str">
            <v xml:space="preserve">Cientista de Dados </v>
          </cell>
          <cell r="G1477" t="str">
            <v>Analista de sistemas</v>
          </cell>
          <cell r="H1477">
            <v>14</v>
          </cell>
          <cell r="I1477" t="str">
            <v>Pleno</v>
          </cell>
          <cell r="J1477">
            <v>45733</v>
          </cell>
          <cell r="K1477" t="str">
            <v/>
          </cell>
          <cell r="L1477" t="str">
            <v/>
          </cell>
          <cell r="M1477" t="str">
            <v/>
          </cell>
          <cell r="N1477">
            <v>0</v>
          </cell>
          <cell r="O1477" t="str">
            <v>LUCAS GURGEL DO AMARAL CARLEIAL</v>
          </cell>
          <cell r="P1477"/>
        </row>
        <row r="1478">
          <cell r="B1478">
            <v>2721</v>
          </cell>
          <cell r="C1478" t="str">
            <v>YURI ADAMS CHAVES MAIA</v>
          </cell>
          <cell r="D1478">
            <v>14292</v>
          </cell>
          <cell r="E1478" t="str">
            <v>ANA SOFIA CYSNEIROS MARCAL</v>
          </cell>
          <cell r="F1478" t="str">
            <v xml:space="preserve">Desenvolvedor </v>
          </cell>
          <cell r="G1478" t="str">
            <v>Analista de sistemas</v>
          </cell>
          <cell r="H1478">
            <v>21</v>
          </cell>
          <cell r="I1478" t="str">
            <v>Sênior</v>
          </cell>
          <cell r="J1478">
            <v>45733</v>
          </cell>
          <cell r="K1478">
            <v>46056</v>
          </cell>
          <cell r="L1478">
            <v>46082</v>
          </cell>
          <cell r="M1478">
            <v>46387</v>
          </cell>
          <cell r="N1478" t="str">
            <v>2</v>
          </cell>
          <cell r="O1478" t="str">
            <v>JOAO RICARDO DOS SANTOS GONCALVES</v>
          </cell>
          <cell r="P1478"/>
        </row>
        <row r="1479">
          <cell r="B1479">
            <v>2722</v>
          </cell>
          <cell r="C1479" t="str">
            <v>JULIETE ALVES SACRAMENTO</v>
          </cell>
          <cell r="D1479">
            <v>3521</v>
          </cell>
          <cell r="E1479" t="str">
            <v>CARLOS HENRYQUE POMPEU GOMES</v>
          </cell>
          <cell r="F1479" t="str">
            <v xml:space="preserve">Community Manager </v>
          </cell>
          <cell r="G1479" t="str">
            <v>Analista de marketing</v>
          </cell>
          <cell r="H1479">
            <v>6</v>
          </cell>
          <cell r="I1479" t="str">
            <v>Júnior</v>
          </cell>
          <cell r="J1479">
            <v>45754</v>
          </cell>
          <cell r="K1479" t="str">
            <v/>
          </cell>
          <cell r="L1479" t="str">
            <v/>
          </cell>
          <cell r="M1479" t="str">
            <v/>
          </cell>
          <cell r="N1479">
            <v>0</v>
          </cell>
          <cell r="O1479" t="str">
            <v>TIAGO LUIS CASTRO SCATOLINI</v>
          </cell>
          <cell r="P1479"/>
        </row>
        <row r="1480">
          <cell r="B1480">
            <v>2723</v>
          </cell>
          <cell r="C1480" t="str">
            <v>LUIZA DE LEON NOBREGA RESES</v>
          </cell>
          <cell r="D1480">
            <v>3521</v>
          </cell>
          <cell r="E1480" t="str">
            <v>LUIZ ALVES DE LIMA NETO</v>
          </cell>
          <cell r="F1480" t="str">
            <v>Analista de inovação</v>
          </cell>
          <cell r="G1480" t="str">
            <v>Analista de inovação</v>
          </cell>
          <cell r="H1480">
            <v>6</v>
          </cell>
          <cell r="I1480" t="str">
            <v>Júnior</v>
          </cell>
          <cell r="J1480">
            <v>45754</v>
          </cell>
          <cell r="K1480" t="str">
            <v/>
          </cell>
          <cell r="L1480" t="str">
            <v/>
          </cell>
          <cell r="M1480" t="str">
            <v/>
          </cell>
          <cell r="N1480">
            <v>0</v>
          </cell>
          <cell r="O1480" t="str">
            <v>GISELE APARECIDA CHAVES ANTENOR</v>
          </cell>
          <cell r="P1480"/>
        </row>
        <row r="1481">
          <cell r="B1481">
            <v>2724</v>
          </cell>
          <cell r="C1481" t="str">
            <v>SERGIO RICARDO SCAGNOLATO</v>
          </cell>
          <cell r="D1481">
            <v>16053</v>
          </cell>
          <cell r="E1481" t="str">
            <v>DANILO FREITAS DA COSTA</v>
          </cell>
          <cell r="F1481" t="str">
            <v xml:space="preserve">Engenheiro de Dados </v>
          </cell>
          <cell r="G1481" t="str">
            <v>Analista de sistemas</v>
          </cell>
          <cell r="H1481">
            <v>23</v>
          </cell>
          <cell r="I1481" t="str">
            <v>Especialista</v>
          </cell>
          <cell r="J1481">
            <v>45754</v>
          </cell>
          <cell r="K1481" t="str">
            <v/>
          </cell>
          <cell r="L1481" t="str">
            <v/>
          </cell>
          <cell r="M1481" t="str">
            <v/>
          </cell>
          <cell r="N1481">
            <v>0</v>
          </cell>
          <cell r="O1481" t="str">
            <v>FRANCISCA GERMANA DANTAS BATISTA</v>
          </cell>
          <cell r="P1481"/>
        </row>
        <row r="1482">
          <cell r="B1482">
            <v>2725</v>
          </cell>
          <cell r="C1482" t="str">
            <v>PABLO HENRIQUE DE ASSIS</v>
          </cell>
          <cell r="D1482">
            <v>13233</v>
          </cell>
          <cell r="E1482" t="str">
            <v>ROMILDO FERREIRA LIMA JUNIOR</v>
          </cell>
          <cell r="F1482" t="str">
            <v xml:space="preserve">Gerente de Projetos </v>
          </cell>
          <cell r="G1482" t="str">
            <v>Gerente de projetos de TI</v>
          </cell>
          <cell r="H1482">
            <v>20</v>
          </cell>
          <cell r="I1482" t="str">
            <v>Sênior</v>
          </cell>
          <cell r="J1482">
            <v>45761</v>
          </cell>
          <cell r="K1482">
            <v>45965</v>
          </cell>
          <cell r="L1482">
            <v>45992</v>
          </cell>
          <cell r="M1482">
            <v>46387</v>
          </cell>
          <cell r="N1482" t="str">
            <v>2</v>
          </cell>
          <cell r="O1482" t="str">
            <v>MARTINA AGUIAR SARAIVA</v>
          </cell>
          <cell r="P1482"/>
        </row>
        <row r="1483">
          <cell r="B1483">
            <v>2726</v>
          </cell>
          <cell r="C1483" t="str">
            <v>GUSTAVO FERREIRA REINALDO</v>
          </cell>
          <cell r="D1483">
            <v>5390</v>
          </cell>
          <cell r="E1483" t="str">
            <v>ROMILDO FERREIRA LIMA JUNIOR</v>
          </cell>
          <cell r="F1483" t="str">
            <v xml:space="preserve">Quality Analyst </v>
          </cell>
          <cell r="G1483" t="str">
            <v>Analista de sistemas</v>
          </cell>
          <cell r="H1483">
            <v>10</v>
          </cell>
          <cell r="I1483" t="str">
            <v>Júnior</v>
          </cell>
          <cell r="J1483">
            <v>45761</v>
          </cell>
          <cell r="K1483" t="str">
            <v/>
          </cell>
          <cell r="L1483" t="str">
            <v/>
          </cell>
          <cell r="M1483" t="str">
            <v/>
          </cell>
          <cell r="N1483">
            <v>0</v>
          </cell>
          <cell r="O1483" t="str">
            <v>BRUNO SABOIA ARAGAO</v>
          </cell>
          <cell r="P1483"/>
        </row>
        <row r="1484">
          <cell r="B1484">
            <v>2727</v>
          </cell>
          <cell r="C1484" t="str">
            <v>MARCELA COX DOS SANTOS SILVA</v>
          </cell>
          <cell r="D1484">
            <v>13233</v>
          </cell>
          <cell r="E1484" t="str">
            <v>CARLOS HENRYQUE POMPEU GOMES</v>
          </cell>
          <cell r="F1484" t="str">
            <v xml:space="preserve">Gerente de Projetos </v>
          </cell>
          <cell r="G1484" t="str">
            <v>Gerente de projetos de TI</v>
          </cell>
          <cell r="H1484">
            <v>20</v>
          </cell>
          <cell r="I1484" t="str">
            <v>Sênior</v>
          </cell>
          <cell r="J1484">
            <v>45762</v>
          </cell>
          <cell r="K1484" t="str">
            <v/>
          </cell>
          <cell r="L1484" t="str">
            <v/>
          </cell>
          <cell r="M1484" t="str">
            <v/>
          </cell>
          <cell r="N1484">
            <v>0</v>
          </cell>
          <cell r="O1484" t="str">
            <v>CARLOS HENRYQUE POMPEU GOMES</v>
          </cell>
          <cell r="P1484"/>
        </row>
        <row r="1485">
          <cell r="B1485">
            <v>2728</v>
          </cell>
          <cell r="C1485" t="str">
            <v>LUCAS CABRAL CARNEIRO DA CUNHA</v>
          </cell>
          <cell r="D1485">
            <v>12253</v>
          </cell>
          <cell r="E1485" t="str">
            <v>ANA SOFIA CYSNEIROS MARCAL</v>
          </cell>
          <cell r="F1485" t="str">
            <v xml:space="preserve">Cientista de Dados </v>
          </cell>
          <cell r="G1485" t="str">
            <v>Analista de sistemas</v>
          </cell>
          <cell r="H1485">
            <v>19</v>
          </cell>
          <cell r="I1485" t="str">
            <v>Sênior</v>
          </cell>
          <cell r="J1485">
            <v>45782</v>
          </cell>
          <cell r="K1485" t="str">
            <v/>
          </cell>
          <cell r="L1485" t="str">
            <v/>
          </cell>
          <cell r="M1485" t="str">
            <v/>
          </cell>
          <cell r="N1485">
            <v>0</v>
          </cell>
          <cell r="O1485" t="str">
            <v>MARCELA DE MOURA ANDRADE SILVA</v>
          </cell>
          <cell r="P1485"/>
        </row>
        <row r="1486">
          <cell r="B1486">
            <v>2729</v>
          </cell>
          <cell r="C1486" t="str">
            <v>GUILHERME DE BERNARDI SANTOS</v>
          </cell>
          <cell r="D1486">
            <v>5390</v>
          </cell>
          <cell r="E1486" t="str">
            <v>ROMILDO FERREIRA LIMA JUNIOR</v>
          </cell>
          <cell r="F1486" t="str">
            <v xml:space="preserve">Desenvolvedor </v>
          </cell>
          <cell r="G1486" t="str">
            <v>Analista de sistemas</v>
          </cell>
          <cell r="H1486">
            <v>10</v>
          </cell>
          <cell r="I1486" t="str">
            <v>Júnior</v>
          </cell>
          <cell r="J1486">
            <v>45782</v>
          </cell>
          <cell r="K1486" t="str">
            <v/>
          </cell>
          <cell r="L1486" t="str">
            <v/>
          </cell>
          <cell r="M1486" t="str">
            <v/>
          </cell>
          <cell r="N1486">
            <v>0</v>
          </cell>
          <cell r="O1486" t="str">
            <v>ALEX RANDERSON CAVALCANTI PORTELA</v>
          </cell>
          <cell r="P1486"/>
        </row>
        <row r="1487">
          <cell r="B1487">
            <v>2730</v>
          </cell>
          <cell r="C1487" t="str">
            <v>ARIEL CARVALHO ALVES</v>
          </cell>
          <cell r="D1487">
            <v>13233</v>
          </cell>
          <cell r="E1487" t="str">
            <v>EMANUELLE NOGUEIRA JUCA</v>
          </cell>
          <cell r="F1487" t="str">
            <v xml:space="preserve">Cientista de Dados </v>
          </cell>
          <cell r="G1487" t="str">
            <v>Analista de sistemas</v>
          </cell>
          <cell r="H1487">
            <v>20</v>
          </cell>
          <cell r="I1487" t="str">
            <v>Sênior</v>
          </cell>
          <cell r="J1487">
            <v>45789</v>
          </cell>
          <cell r="K1487" t="str">
            <v/>
          </cell>
          <cell r="L1487" t="str">
            <v/>
          </cell>
          <cell r="M1487" t="str">
            <v/>
          </cell>
          <cell r="N1487">
            <v>0</v>
          </cell>
          <cell r="O1487" t="str">
            <v>MANOEL FABIO MARQUES DE SOUZA</v>
          </cell>
          <cell r="P1487"/>
        </row>
        <row r="1488">
          <cell r="B1488">
            <v>2731</v>
          </cell>
          <cell r="C1488" t="str">
            <v>LIANA DAIRA OLIVEIRA SILVA</v>
          </cell>
          <cell r="D1488">
            <v>1751</v>
          </cell>
          <cell r="E1488" t="str">
            <v>VICTORIA DAMASCENO MATOS</v>
          </cell>
          <cell r="F1488" t="str">
            <v>Assistente de pessoas e cultura</v>
          </cell>
          <cell r="G1488" t="str">
            <v>Assistente de pessoas e cultura</v>
          </cell>
          <cell r="H1488">
            <v>1</v>
          </cell>
          <cell r="I1488" t="str">
            <v>Assistente</v>
          </cell>
          <cell r="J1488">
            <v>45789</v>
          </cell>
          <cell r="K1488" t="str">
            <v/>
          </cell>
          <cell r="L1488" t="str">
            <v/>
          </cell>
          <cell r="M1488" t="str">
            <v/>
          </cell>
          <cell r="N1488">
            <v>0</v>
          </cell>
          <cell r="O1488" t="str">
            <v>SARA MARTINS DE OLIVEIRA</v>
          </cell>
          <cell r="P1488"/>
        </row>
        <row r="1489">
          <cell r="B1489">
            <v>2732</v>
          </cell>
          <cell r="C1489" t="str">
            <v>LUCAS VIEIRA ALVES</v>
          </cell>
          <cell r="D1489">
            <v>9549</v>
          </cell>
          <cell r="E1489" t="str">
            <v>LUIZ ALVES DE LIMA NETO</v>
          </cell>
          <cell r="F1489" t="str">
            <v>Pesquisador</v>
          </cell>
          <cell r="G1489" t="str">
            <v>Pesquisador</v>
          </cell>
          <cell r="H1489">
            <v>16</v>
          </cell>
          <cell r="I1489" t="str">
            <v>Pleno</v>
          </cell>
          <cell r="J1489">
            <v>45803</v>
          </cell>
          <cell r="K1489" t="str">
            <v/>
          </cell>
          <cell r="L1489" t="str">
            <v/>
          </cell>
          <cell r="M1489" t="str">
            <v/>
          </cell>
          <cell r="N1489">
            <v>0</v>
          </cell>
          <cell r="O1489" t="str">
            <v>ANTONIO ALEX MONTEIRO DE SOUSA</v>
          </cell>
          <cell r="P1489"/>
        </row>
        <row r="1490">
          <cell r="B1490">
            <v>2733</v>
          </cell>
          <cell r="C1490" t="str">
            <v>AMANDA SOUZA DA SILVA</v>
          </cell>
          <cell r="D1490">
            <v>9549</v>
          </cell>
          <cell r="E1490" t="str">
            <v>EMANUELLE NOGUEIRA JUCA</v>
          </cell>
          <cell r="F1490" t="str">
            <v xml:space="preserve">Cientista de Dados </v>
          </cell>
          <cell r="G1490" t="str">
            <v>Analista de sistemas</v>
          </cell>
          <cell r="H1490">
            <v>16</v>
          </cell>
          <cell r="I1490" t="str">
            <v>Pleno</v>
          </cell>
          <cell r="J1490">
            <v>45803</v>
          </cell>
          <cell r="K1490" t="str">
            <v/>
          </cell>
          <cell r="L1490" t="str">
            <v/>
          </cell>
          <cell r="M1490" t="str">
            <v/>
          </cell>
          <cell r="N1490">
            <v>0</v>
          </cell>
          <cell r="O1490" t="str">
            <v>VIRGINIA KELLY DE MOURA CARVALHO MESQUITA</v>
          </cell>
          <cell r="P1490"/>
        </row>
        <row r="1491">
          <cell r="B1491">
            <v>2734</v>
          </cell>
          <cell r="C1491" t="str">
            <v>ALYNE ALVES DA COSTA</v>
          </cell>
          <cell r="D1491">
            <v>1050</v>
          </cell>
          <cell r="E1491" t="str">
            <v>CARLOS HENRYQUE POMPEU GOMES</v>
          </cell>
          <cell r="F1491" t="str">
            <v>Facilitador</v>
          </cell>
          <cell r="G1491" t="str">
            <v>Facilitador</v>
          </cell>
          <cell r="H1491">
            <v>0</v>
          </cell>
          <cell r="I1491" t="str">
            <v/>
          </cell>
          <cell r="J1491">
            <v>45803</v>
          </cell>
          <cell r="K1491" t="str">
            <v/>
          </cell>
          <cell r="L1491" t="str">
            <v/>
          </cell>
          <cell r="M1491" t="str">
            <v/>
          </cell>
          <cell r="N1491">
            <v>0</v>
          </cell>
          <cell r="O1491" t="str">
            <v>TIAGO LUIS CASTRO SCATOLINI</v>
          </cell>
          <cell r="P1491"/>
        </row>
        <row r="1492">
          <cell r="B1492">
            <v>2735</v>
          </cell>
          <cell r="C1492" t="str">
            <v>RENE RIPARDO CALIXTO</v>
          </cell>
          <cell r="D1492">
            <v>2200</v>
          </cell>
          <cell r="E1492" t="str">
            <v>CARLOS HENRYQUE POMPEU GOMES</v>
          </cell>
          <cell r="F1492" t="str">
            <v>Professor</v>
          </cell>
          <cell r="G1492" t="str">
            <v>Professor</v>
          </cell>
          <cell r="H1492">
            <v>0</v>
          </cell>
          <cell r="I1492" t="str">
            <v/>
          </cell>
          <cell r="J1492">
            <v>45803</v>
          </cell>
          <cell r="K1492" t="str">
            <v/>
          </cell>
          <cell r="L1492" t="str">
            <v/>
          </cell>
          <cell r="M1492" t="str">
            <v/>
          </cell>
          <cell r="N1492">
            <v>0</v>
          </cell>
          <cell r="O1492" t="str">
            <v>TIAGO LUIS CASTRO SCATOLINI</v>
          </cell>
          <cell r="P1492"/>
        </row>
        <row r="1493">
          <cell r="B1493">
            <v>2736</v>
          </cell>
          <cell r="C1493" t="str">
            <v>MADSON LUIZ DANTAS DIAS</v>
          </cell>
          <cell r="D1493">
            <v>3575</v>
          </cell>
          <cell r="E1493" t="str">
            <v>CARLOS HENRYQUE POMPEU GOMES</v>
          </cell>
          <cell r="F1493" t="str">
            <v>Professor</v>
          </cell>
          <cell r="G1493" t="str">
            <v>Professor</v>
          </cell>
          <cell r="H1493">
            <v>0</v>
          </cell>
          <cell r="I1493" t="str">
            <v/>
          </cell>
          <cell r="J1493">
            <v>45803</v>
          </cell>
          <cell r="K1493" t="str">
            <v/>
          </cell>
          <cell r="L1493" t="str">
            <v/>
          </cell>
          <cell r="M1493" t="str">
            <v/>
          </cell>
          <cell r="N1493">
            <v>0</v>
          </cell>
          <cell r="O1493" t="str">
            <v>TIAGO LUIS CASTRO SCATOLINI</v>
          </cell>
          <cell r="P1493"/>
        </row>
        <row r="1494">
          <cell r="B1494">
            <v>2737</v>
          </cell>
          <cell r="C1494" t="str">
            <v>FRANCISCO GUTENBERG DA SILVA FILHO</v>
          </cell>
          <cell r="D1494">
            <v>2200</v>
          </cell>
          <cell r="E1494" t="str">
            <v>CARLOS HENRYQUE POMPEU GOMES</v>
          </cell>
          <cell r="F1494" t="str">
            <v>Professor</v>
          </cell>
          <cell r="G1494" t="str">
            <v>Professor</v>
          </cell>
          <cell r="H1494">
            <v>0</v>
          </cell>
          <cell r="I1494" t="str">
            <v/>
          </cell>
          <cell r="J1494">
            <v>45803</v>
          </cell>
          <cell r="K1494" t="str">
            <v/>
          </cell>
          <cell r="L1494" t="str">
            <v/>
          </cell>
          <cell r="M1494" t="str">
            <v/>
          </cell>
          <cell r="N1494">
            <v>0</v>
          </cell>
          <cell r="O1494" t="str">
            <v>TIAGO LUIS CASTRO SCATOLINI</v>
          </cell>
          <cell r="P1494"/>
        </row>
        <row r="1495">
          <cell r="B1495">
            <v>2738</v>
          </cell>
          <cell r="C1495" t="str">
            <v>JHEYELE RAQUEL DE OLIVEIRA XAVIER</v>
          </cell>
          <cell r="D1495">
            <v>2750</v>
          </cell>
          <cell r="E1495" t="str">
            <v>CARLOS HENRYQUE POMPEU GOMES</v>
          </cell>
          <cell r="F1495" t="str">
            <v>Professor</v>
          </cell>
          <cell r="G1495" t="str">
            <v>Professor</v>
          </cell>
          <cell r="H1495">
            <v>0</v>
          </cell>
          <cell r="I1495" t="str">
            <v/>
          </cell>
          <cell r="J1495">
            <v>45803</v>
          </cell>
          <cell r="K1495" t="str">
            <v/>
          </cell>
          <cell r="L1495" t="str">
            <v/>
          </cell>
          <cell r="M1495" t="str">
            <v/>
          </cell>
          <cell r="N1495">
            <v>0</v>
          </cell>
          <cell r="O1495" t="str">
            <v>TIAGO LUIS CASTRO SCATOLINI</v>
          </cell>
          <cell r="P1495"/>
        </row>
        <row r="1496">
          <cell r="B1496">
            <v>2739</v>
          </cell>
          <cell r="C1496" t="str">
            <v>DAVID MONTALVAO JUNIOR</v>
          </cell>
          <cell r="D1496">
            <v>2200</v>
          </cell>
          <cell r="E1496" t="str">
            <v>CARLOS HENRYQUE POMPEU GOMES</v>
          </cell>
          <cell r="F1496" t="str">
            <v>Professor</v>
          </cell>
          <cell r="G1496" t="str">
            <v>Professor</v>
          </cell>
          <cell r="H1496">
            <v>0</v>
          </cell>
          <cell r="I1496" t="str">
            <v/>
          </cell>
          <cell r="J1496">
            <v>45803</v>
          </cell>
          <cell r="K1496" t="str">
            <v/>
          </cell>
          <cell r="L1496" t="str">
            <v/>
          </cell>
          <cell r="M1496" t="str">
            <v/>
          </cell>
          <cell r="N1496">
            <v>0</v>
          </cell>
          <cell r="O1496" t="str">
            <v>TIAGO LUIS CASTRO SCATOLINI</v>
          </cell>
          <cell r="P1496"/>
        </row>
        <row r="1497">
          <cell r="B1497">
            <v>2740</v>
          </cell>
          <cell r="C1497" t="str">
            <v>TAYNA DA SILVA FIUZA</v>
          </cell>
          <cell r="D1497">
            <v>1350</v>
          </cell>
          <cell r="E1497" t="str">
            <v>CARLOS HENRYQUE POMPEU GOMES</v>
          </cell>
          <cell r="F1497" t="str">
            <v>Facilitador</v>
          </cell>
          <cell r="G1497" t="str">
            <v>Facilitador</v>
          </cell>
          <cell r="H1497">
            <v>0</v>
          </cell>
          <cell r="I1497" t="str">
            <v/>
          </cell>
          <cell r="J1497">
            <v>45803</v>
          </cell>
          <cell r="K1497" t="str">
            <v/>
          </cell>
          <cell r="L1497" t="str">
            <v/>
          </cell>
          <cell r="M1497" t="str">
            <v/>
          </cell>
          <cell r="N1497">
            <v>0</v>
          </cell>
          <cell r="O1497" t="str">
            <v>TIAGO LUIS CASTRO SCATOLINI</v>
          </cell>
          <cell r="P1497"/>
        </row>
        <row r="1498">
          <cell r="B1498">
            <v>2741</v>
          </cell>
          <cell r="C1498" t="str">
            <v>BRUNO RIBEIRO DO NASCIMENTO</v>
          </cell>
          <cell r="D1498">
            <v>2200</v>
          </cell>
          <cell r="E1498" t="str">
            <v>CARLOS HENRYQUE POMPEU GOMES</v>
          </cell>
          <cell r="F1498" t="str">
            <v>Professor</v>
          </cell>
          <cell r="G1498" t="str">
            <v>Professor</v>
          </cell>
          <cell r="H1498">
            <v>0</v>
          </cell>
          <cell r="I1498" t="str">
            <v/>
          </cell>
          <cell r="J1498">
            <v>45803</v>
          </cell>
          <cell r="K1498" t="str">
            <v/>
          </cell>
          <cell r="L1498" t="str">
            <v/>
          </cell>
          <cell r="M1498" t="str">
            <v/>
          </cell>
          <cell r="N1498">
            <v>0</v>
          </cell>
          <cell r="O1498" t="str">
            <v>TIAGO LUIS CASTRO SCATOLINI</v>
          </cell>
          <cell r="P1498"/>
        </row>
        <row r="1499">
          <cell r="B1499">
            <v>2742</v>
          </cell>
          <cell r="C1499" t="str">
            <v>JOELDO OLINDA DA SILVA</v>
          </cell>
          <cell r="D1499">
            <v>1050</v>
          </cell>
          <cell r="E1499" t="str">
            <v>CARLOS HENRYQUE POMPEU GOMES</v>
          </cell>
          <cell r="F1499" t="str">
            <v>Facilitador</v>
          </cell>
          <cell r="G1499" t="str">
            <v>Facilitador</v>
          </cell>
          <cell r="H1499">
            <v>0</v>
          </cell>
          <cell r="I1499" t="str">
            <v/>
          </cell>
          <cell r="J1499">
            <v>45803</v>
          </cell>
          <cell r="K1499" t="str">
            <v/>
          </cell>
          <cell r="L1499" t="str">
            <v/>
          </cell>
          <cell r="M1499" t="str">
            <v/>
          </cell>
          <cell r="N1499">
            <v>0</v>
          </cell>
          <cell r="O1499" t="str">
            <v>TIAGO LUIS CASTRO SCATOLINI</v>
          </cell>
          <cell r="P1499"/>
        </row>
        <row r="1500">
          <cell r="B1500">
            <v>2743</v>
          </cell>
          <cell r="C1500" t="str">
            <v>THIAGO AUGUSTO OZORES</v>
          </cell>
          <cell r="D1500">
            <v>1350</v>
          </cell>
          <cell r="E1500" t="str">
            <v>CARLOS HENRYQUE POMPEU GOMES</v>
          </cell>
          <cell r="F1500" t="str">
            <v>Professor</v>
          </cell>
          <cell r="G1500" t="str">
            <v>Professor</v>
          </cell>
          <cell r="H1500">
            <v>0</v>
          </cell>
          <cell r="I1500" t="str">
            <v/>
          </cell>
          <cell r="J1500">
            <v>45803</v>
          </cell>
          <cell r="K1500" t="str">
            <v/>
          </cell>
          <cell r="L1500" t="str">
            <v/>
          </cell>
          <cell r="M1500" t="str">
            <v/>
          </cell>
          <cell r="N1500">
            <v>0</v>
          </cell>
          <cell r="O1500" t="str">
            <v>TIAGO LUIS CASTRO SCATOLINI</v>
          </cell>
          <cell r="P1500"/>
        </row>
        <row r="1501">
          <cell r="B1501">
            <v>2744</v>
          </cell>
          <cell r="C1501" t="str">
            <v>ANDRE ROGE ARAUJO LUNA SILVA</v>
          </cell>
          <cell r="D1501">
            <v>2316</v>
          </cell>
          <cell r="E1501" t="str">
            <v>ALBERT SCHILLING GOMES</v>
          </cell>
          <cell r="F1501" t="str">
            <v xml:space="preserve">Desenvolvedor </v>
          </cell>
          <cell r="G1501" t="str">
            <v>Analista de sistemas</v>
          </cell>
          <cell r="H1501">
            <v>3</v>
          </cell>
          <cell r="I1501" t="str">
            <v>Trainee</v>
          </cell>
          <cell r="J1501">
            <v>45810</v>
          </cell>
          <cell r="K1501" t="str">
            <v/>
          </cell>
          <cell r="L1501" t="str">
            <v/>
          </cell>
          <cell r="M1501" t="str">
            <v/>
          </cell>
          <cell r="N1501">
            <v>0</v>
          </cell>
          <cell r="O1501" t="str">
            <v>GISELE APARECIDA CHAVES ANTENOR</v>
          </cell>
          <cell r="P1501"/>
        </row>
        <row r="1502">
          <cell r="B1502">
            <v>2745</v>
          </cell>
          <cell r="C1502" t="str">
            <v>DEBORA CHAVES DE QUEIROZ</v>
          </cell>
          <cell r="D1502">
            <v>16693</v>
          </cell>
          <cell r="E1502" t="str">
            <v>GABRIELA CAMPOS COSTA BARBOSA</v>
          </cell>
          <cell r="F1502" t="str">
            <v xml:space="preserve">Quality Analyst </v>
          </cell>
          <cell r="G1502" t="str">
            <v>Analista de sistemas</v>
          </cell>
          <cell r="H1502">
            <v>24</v>
          </cell>
          <cell r="I1502" t="str">
            <v>Especialista</v>
          </cell>
          <cell r="J1502">
            <v>45810</v>
          </cell>
          <cell r="K1502" t="str">
            <v/>
          </cell>
          <cell r="L1502" t="str">
            <v/>
          </cell>
          <cell r="M1502" t="str">
            <v/>
          </cell>
          <cell r="N1502">
            <v>0</v>
          </cell>
          <cell r="O1502" t="str">
            <v>LEANDRO AUGUSTO OLIVEIRA LEAO</v>
          </cell>
          <cell r="P1502" t="str">
            <v>sim</v>
          </cell>
        </row>
        <row r="1503">
          <cell r="B1503">
            <v>2746</v>
          </cell>
          <cell r="C1503" t="str">
            <v>DEISE SOMAYA GOMES DA SILVA</v>
          </cell>
          <cell r="D1503">
            <v>4455</v>
          </cell>
          <cell r="E1503" t="str">
            <v>ROMILDO FERREIRA LIMA JUNIOR</v>
          </cell>
          <cell r="F1503" t="str">
            <v xml:space="preserve">Cientista de Dados </v>
          </cell>
          <cell r="G1503" t="str">
            <v>Analista de sistemas</v>
          </cell>
          <cell r="H1503">
            <v>8</v>
          </cell>
          <cell r="I1503" t="str">
            <v>Júnior</v>
          </cell>
          <cell r="J1503">
            <v>45810</v>
          </cell>
          <cell r="K1503" t="str">
            <v/>
          </cell>
          <cell r="L1503" t="str">
            <v/>
          </cell>
          <cell r="M1503" t="str">
            <v/>
          </cell>
          <cell r="N1503">
            <v>0</v>
          </cell>
          <cell r="O1503" t="str">
            <v>UYARA REGIA PEREIRA GOMES</v>
          </cell>
          <cell r="P1503"/>
        </row>
        <row r="1504">
          <cell r="B1504">
            <v>2747</v>
          </cell>
          <cell r="C1504" t="str">
            <v>CAMILA MARIA DA SILVA BARBOSA</v>
          </cell>
          <cell r="D1504">
            <v>2663</v>
          </cell>
          <cell r="E1504" t="str">
            <v>CARLOS HENRYQUE POMPEU GOMES</v>
          </cell>
          <cell r="F1504" t="str">
            <v xml:space="preserve">UI/UX </v>
          </cell>
          <cell r="G1504" t="str">
            <v>Designer gráfico</v>
          </cell>
          <cell r="H1504">
            <v>4</v>
          </cell>
          <cell r="I1504" t="str">
            <v>Júnior</v>
          </cell>
          <cell r="J1504">
            <v>45810</v>
          </cell>
          <cell r="K1504" t="str">
            <v/>
          </cell>
          <cell r="L1504" t="str">
            <v/>
          </cell>
          <cell r="M1504" t="str">
            <v/>
          </cell>
          <cell r="N1504">
            <v>0</v>
          </cell>
          <cell r="O1504" t="str">
            <v>CARLOS HENRYQUE POMPEU GOMES</v>
          </cell>
          <cell r="P150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ina1"/>
    </sheetNames>
    <sheetDataSet>
      <sheetData sheetId="0">
        <row r="8">
          <cell r="A8" t="str">
            <v>000018</v>
          </cell>
          <cell r="C8" t="str">
            <v>JOSE CLEMILSON DE OLIVEIRA LUCIO</v>
          </cell>
          <cell r="G8">
            <v>37288</v>
          </cell>
          <cell r="I8">
            <v>4</v>
          </cell>
          <cell r="J8">
            <v>17618</v>
          </cell>
          <cell r="L8">
            <v>5872.67</v>
          </cell>
          <cell r="M8">
            <v>1468.17</v>
          </cell>
          <cell r="N8">
            <v>26.8</v>
          </cell>
          <cell r="O8">
            <v>1573.88</v>
          </cell>
          <cell r="P8">
            <v>393.47</v>
          </cell>
          <cell r="Q8">
            <v>8</v>
          </cell>
          <cell r="R8">
            <v>469.81</v>
          </cell>
          <cell r="S8">
            <v>117.45</v>
          </cell>
        </row>
        <row r="9">
          <cell r="A9" t="str">
            <v>000028</v>
          </cell>
          <cell r="C9" t="str">
            <v>GABRIELA TELLES DE SOUZA</v>
          </cell>
          <cell r="G9">
            <v>37410</v>
          </cell>
          <cell r="I9">
            <v>4</v>
          </cell>
          <cell r="J9">
            <v>29124</v>
          </cell>
          <cell r="L9">
            <v>9708</v>
          </cell>
          <cell r="M9">
            <v>2427</v>
          </cell>
          <cell r="N9">
            <v>26.8</v>
          </cell>
          <cell r="O9">
            <v>2601.7399999999998</v>
          </cell>
          <cell r="P9">
            <v>650.44000000000005</v>
          </cell>
          <cell r="Q9">
            <v>8</v>
          </cell>
          <cell r="R9">
            <v>776.64</v>
          </cell>
          <cell r="S9">
            <v>194.16</v>
          </cell>
        </row>
        <row r="10">
          <cell r="A10" t="str">
            <v>000037</v>
          </cell>
          <cell r="C10" t="str">
            <v>EMANUELLE NOGUEIRA JUCA</v>
          </cell>
          <cell r="G10">
            <v>37469</v>
          </cell>
          <cell r="I10">
            <v>4</v>
          </cell>
          <cell r="J10">
            <v>19252</v>
          </cell>
          <cell r="L10">
            <v>6417.33</v>
          </cell>
          <cell r="M10">
            <v>1604.33</v>
          </cell>
          <cell r="N10">
            <v>26.8</v>
          </cell>
          <cell r="O10">
            <v>1719.84</v>
          </cell>
          <cell r="P10">
            <v>429.96</v>
          </cell>
          <cell r="Q10">
            <v>8</v>
          </cell>
          <cell r="R10">
            <v>513.39</v>
          </cell>
          <cell r="S10">
            <v>128.35</v>
          </cell>
        </row>
        <row r="11">
          <cell r="A11" t="str">
            <v>000050</v>
          </cell>
          <cell r="C11" t="str">
            <v>THIAGO BARBOSA LIMA DE MOURA</v>
          </cell>
          <cell r="G11">
            <v>37578</v>
          </cell>
          <cell r="I11">
            <v>4</v>
          </cell>
          <cell r="J11">
            <v>17618</v>
          </cell>
          <cell r="L11">
            <v>5872.67</v>
          </cell>
          <cell r="M11">
            <v>1468.17</v>
          </cell>
          <cell r="N11">
            <v>26.8</v>
          </cell>
          <cell r="O11">
            <v>1573.88</v>
          </cell>
          <cell r="P11">
            <v>393.47</v>
          </cell>
          <cell r="Q11">
            <v>8</v>
          </cell>
          <cell r="R11">
            <v>469.81</v>
          </cell>
          <cell r="S11">
            <v>117.45</v>
          </cell>
        </row>
        <row r="12">
          <cell r="A12" t="str">
            <v>000060</v>
          </cell>
          <cell r="C12" t="str">
            <v>VICTORIA DAMASCENO MATOS</v>
          </cell>
          <cell r="G12">
            <v>37662</v>
          </cell>
          <cell r="I12">
            <v>4</v>
          </cell>
          <cell r="J12">
            <v>29124</v>
          </cell>
          <cell r="L12">
            <v>9708</v>
          </cell>
          <cell r="M12">
            <v>2427</v>
          </cell>
          <cell r="N12">
            <v>26.8</v>
          </cell>
          <cell r="O12">
            <v>2601.7399999999998</v>
          </cell>
          <cell r="P12">
            <v>650.44000000000005</v>
          </cell>
          <cell r="Q12">
            <v>8</v>
          </cell>
          <cell r="R12">
            <v>776.64</v>
          </cell>
          <cell r="S12">
            <v>194.16</v>
          </cell>
        </row>
        <row r="13">
          <cell r="A13" t="str">
            <v>000130</v>
          </cell>
          <cell r="C13" t="str">
            <v>RUDOLF HARDY PLUTARCO ARAGAO</v>
          </cell>
          <cell r="G13">
            <v>38534</v>
          </cell>
          <cell r="I13">
            <v>4</v>
          </cell>
          <cell r="J13">
            <v>12053</v>
          </cell>
          <cell r="L13">
            <v>4017.67</v>
          </cell>
          <cell r="M13">
            <v>1004.42</v>
          </cell>
          <cell r="N13">
            <v>26.8</v>
          </cell>
          <cell r="O13">
            <v>1076.74</v>
          </cell>
          <cell r="P13">
            <v>269.18</v>
          </cell>
          <cell r="Q13">
            <v>8</v>
          </cell>
          <cell r="R13">
            <v>321.41000000000003</v>
          </cell>
          <cell r="S13">
            <v>80.349999999999994</v>
          </cell>
        </row>
        <row r="14">
          <cell r="A14" t="str">
            <v>000134</v>
          </cell>
          <cell r="C14" t="str">
            <v>ALYNE GOMES SOARES CANTAL</v>
          </cell>
          <cell r="G14">
            <v>38565</v>
          </cell>
          <cell r="I14">
            <v>4</v>
          </cell>
          <cell r="J14">
            <v>17618</v>
          </cell>
          <cell r="L14">
            <v>5872.67</v>
          </cell>
          <cell r="M14">
            <v>1468.17</v>
          </cell>
          <cell r="N14">
            <v>26.8</v>
          </cell>
          <cell r="O14">
            <v>1573.88</v>
          </cell>
          <cell r="P14">
            <v>393.47</v>
          </cell>
          <cell r="Q14">
            <v>8</v>
          </cell>
          <cell r="R14">
            <v>469.81</v>
          </cell>
          <cell r="S14">
            <v>117.45</v>
          </cell>
        </row>
        <row r="15">
          <cell r="A15" t="str">
            <v>000154</v>
          </cell>
          <cell r="C15" t="str">
            <v>ERIKO WERBET DE OLIVEIRA ARAUJO</v>
          </cell>
          <cell r="G15">
            <v>38754</v>
          </cell>
          <cell r="I15">
            <v>4</v>
          </cell>
          <cell r="J15">
            <v>18147</v>
          </cell>
          <cell r="L15">
            <v>6049</v>
          </cell>
          <cell r="M15">
            <v>1512.25</v>
          </cell>
          <cell r="N15">
            <v>26.8</v>
          </cell>
          <cell r="O15">
            <v>1621.13</v>
          </cell>
          <cell r="P15">
            <v>405.28</v>
          </cell>
          <cell r="Q15">
            <v>8</v>
          </cell>
          <cell r="R15">
            <v>483.92</v>
          </cell>
          <cell r="S15">
            <v>120.98</v>
          </cell>
        </row>
        <row r="16">
          <cell r="A16" t="str">
            <v>000157</v>
          </cell>
          <cell r="C16" t="str">
            <v>FRANCISCO SIQUEIRA DE SOUSA</v>
          </cell>
          <cell r="G16">
            <v>38810</v>
          </cell>
          <cell r="I16">
            <v>4</v>
          </cell>
          <cell r="J16">
            <v>35821</v>
          </cell>
          <cell r="L16">
            <v>11940.33</v>
          </cell>
          <cell r="M16">
            <v>2985.08</v>
          </cell>
          <cell r="N16">
            <v>26.8</v>
          </cell>
          <cell r="O16">
            <v>3200.01</v>
          </cell>
          <cell r="P16">
            <v>800</v>
          </cell>
          <cell r="Q16">
            <v>8</v>
          </cell>
          <cell r="R16">
            <v>955.23</v>
          </cell>
          <cell r="S16">
            <v>238.81</v>
          </cell>
        </row>
        <row r="17">
          <cell r="A17" t="str">
            <v>000175</v>
          </cell>
          <cell r="C17" t="str">
            <v>ALBERT SCHILLING GOMES</v>
          </cell>
          <cell r="G17">
            <v>39479</v>
          </cell>
          <cell r="I17">
            <v>4</v>
          </cell>
          <cell r="J17">
            <v>26652</v>
          </cell>
          <cell r="L17">
            <v>8884</v>
          </cell>
          <cell r="M17">
            <v>2221</v>
          </cell>
          <cell r="N17">
            <v>26.8</v>
          </cell>
          <cell r="O17">
            <v>2380.91</v>
          </cell>
          <cell r="P17">
            <v>595.23</v>
          </cell>
          <cell r="Q17">
            <v>8</v>
          </cell>
          <cell r="R17">
            <v>710.72</v>
          </cell>
          <cell r="S17">
            <v>177.68</v>
          </cell>
        </row>
        <row r="18">
          <cell r="A18" t="str">
            <v>000181</v>
          </cell>
          <cell r="C18" t="str">
            <v>JOAO VIANEY BATISTA MOREIRA FILHO</v>
          </cell>
          <cell r="G18">
            <v>39573</v>
          </cell>
          <cell r="I18">
            <v>4</v>
          </cell>
          <cell r="J18">
            <v>14621</v>
          </cell>
          <cell r="L18">
            <v>4873.67</v>
          </cell>
          <cell r="M18">
            <v>1218.42</v>
          </cell>
          <cell r="N18">
            <v>26.8</v>
          </cell>
          <cell r="O18">
            <v>1306.1400000000001</v>
          </cell>
          <cell r="P18">
            <v>326.54000000000002</v>
          </cell>
          <cell r="Q18">
            <v>8</v>
          </cell>
          <cell r="R18">
            <v>389.89</v>
          </cell>
          <cell r="S18">
            <v>97.47</v>
          </cell>
        </row>
        <row r="19">
          <cell r="A19" t="str">
            <v>000188</v>
          </cell>
          <cell r="C19" t="str">
            <v>PAULO ABNER AURELIO MESQUITA</v>
          </cell>
          <cell r="G19">
            <v>39601</v>
          </cell>
          <cell r="I19">
            <v>4</v>
          </cell>
          <cell r="J19">
            <v>14621</v>
          </cell>
          <cell r="L19">
            <v>4873.67</v>
          </cell>
          <cell r="M19">
            <v>1218.42</v>
          </cell>
          <cell r="N19">
            <v>26.8</v>
          </cell>
          <cell r="O19">
            <v>1306.1400000000001</v>
          </cell>
          <cell r="P19">
            <v>326.54000000000002</v>
          </cell>
          <cell r="Q19">
            <v>8</v>
          </cell>
          <cell r="R19">
            <v>389.89</v>
          </cell>
          <cell r="S19">
            <v>97.47</v>
          </cell>
        </row>
        <row r="20">
          <cell r="A20" t="str">
            <v>000252</v>
          </cell>
          <cell r="C20" t="str">
            <v>EDERSON DA MOTA RAMOS</v>
          </cell>
          <cell r="G20">
            <v>40238</v>
          </cell>
          <cell r="I20">
            <v>4</v>
          </cell>
          <cell r="J20">
            <v>8698</v>
          </cell>
          <cell r="L20">
            <v>2899.33</v>
          </cell>
          <cell r="M20">
            <v>724.83</v>
          </cell>
          <cell r="N20">
            <v>26.8</v>
          </cell>
          <cell r="O20">
            <v>777.02</v>
          </cell>
          <cell r="P20">
            <v>194.25</v>
          </cell>
          <cell r="Q20">
            <v>8</v>
          </cell>
          <cell r="R20">
            <v>231.95</v>
          </cell>
          <cell r="S20">
            <v>57.99</v>
          </cell>
        </row>
        <row r="21">
          <cell r="A21" t="str">
            <v>000266</v>
          </cell>
          <cell r="C21" t="str">
            <v>JULIANE CASTRO OLIVEIRA</v>
          </cell>
          <cell r="G21">
            <v>40513</v>
          </cell>
          <cell r="I21">
            <v>4</v>
          </cell>
          <cell r="J21">
            <v>12053</v>
          </cell>
          <cell r="L21">
            <v>4017.67</v>
          </cell>
          <cell r="M21">
            <v>1004.42</v>
          </cell>
          <cell r="N21">
            <v>26.8</v>
          </cell>
          <cell r="O21">
            <v>1076.74</v>
          </cell>
          <cell r="P21">
            <v>269.18</v>
          </cell>
          <cell r="Q21">
            <v>8</v>
          </cell>
          <cell r="R21">
            <v>321.41000000000003</v>
          </cell>
          <cell r="S21">
            <v>80.349999999999994</v>
          </cell>
        </row>
        <row r="22">
          <cell r="A22" t="str">
            <v>000270</v>
          </cell>
          <cell r="C22" t="str">
            <v>JOSE FRANCISCO MORETO SILVEIRA FRANCO</v>
          </cell>
          <cell r="G22">
            <v>40634</v>
          </cell>
          <cell r="I22">
            <v>4</v>
          </cell>
          <cell r="J22">
            <v>45376</v>
          </cell>
          <cell r="L22">
            <v>15125.33</v>
          </cell>
          <cell r="M22">
            <v>3781.33</v>
          </cell>
          <cell r="N22">
            <v>26.8</v>
          </cell>
          <cell r="O22">
            <v>4053.59</v>
          </cell>
          <cell r="P22">
            <v>1013.4</v>
          </cell>
          <cell r="Q22">
            <v>8</v>
          </cell>
          <cell r="R22">
            <v>1210.03</v>
          </cell>
          <cell r="S22">
            <v>302.51</v>
          </cell>
        </row>
        <row r="23">
          <cell r="A23" t="str">
            <v>000278</v>
          </cell>
          <cell r="C23" t="str">
            <v>JOSENIO CANDIDO CAMELO</v>
          </cell>
          <cell r="G23">
            <v>40771</v>
          </cell>
          <cell r="I23">
            <v>4</v>
          </cell>
          <cell r="J23">
            <v>16446</v>
          </cell>
          <cell r="L23">
            <v>5482</v>
          </cell>
          <cell r="M23">
            <v>1370.5</v>
          </cell>
          <cell r="N23">
            <v>26.8</v>
          </cell>
          <cell r="O23">
            <v>1469.18</v>
          </cell>
          <cell r="P23">
            <v>367.29</v>
          </cell>
          <cell r="Q23">
            <v>8</v>
          </cell>
          <cell r="R23">
            <v>438.56</v>
          </cell>
          <cell r="S23">
            <v>109.64</v>
          </cell>
        </row>
        <row r="24">
          <cell r="A24" t="str">
            <v>000293</v>
          </cell>
          <cell r="C24" t="str">
            <v>RAMON DE MORAES ANDRADE</v>
          </cell>
          <cell r="G24">
            <v>40910</v>
          </cell>
          <cell r="I24">
            <v>4</v>
          </cell>
          <cell r="J24">
            <v>7907</v>
          </cell>
          <cell r="L24">
            <v>2635.67</v>
          </cell>
          <cell r="M24">
            <v>658.92</v>
          </cell>
          <cell r="N24">
            <v>26.8</v>
          </cell>
          <cell r="O24">
            <v>706.36</v>
          </cell>
          <cell r="P24">
            <v>176.59</v>
          </cell>
          <cell r="Q24">
            <v>8</v>
          </cell>
          <cell r="R24">
            <v>210.85</v>
          </cell>
          <cell r="S24">
            <v>52.71</v>
          </cell>
        </row>
        <row r="25">
          <cell r="A25" t="str">
            <v>000303</v>
          </cell>
          <cell r="C25" t="str">
            <v>JOAO LUIZ MESQUITA UCHOA</v>
          </cell>
          <cell r="G25">
            <v>40969</v>
          </cell>
          <cell r="I25">
            <v>4</v>
          </cell>
          <cell r="J25">
            <v>14059</v>
          </cell>
          <cell r="L25">
            <v>4686.33</v>
          </cell>
          <cell r="M25">
            <v>1171.58</v>
          </cell>
          <cell r="N25">
            <v>26.8</v>
          </cell>
          <cell r="O25">
            <v>1255.94</v>
          </cell>
          <cell r="P25">
            <v>313.98</v>
          </cell>
          <cell r="Q25">
            <v>8</v>
          </cell>
          <cell r="R25">
            <v>374.91</v>
          </cell>
          <cell r="S25">
            <v>93.73</v>
          </cell>
        </row>
        <row r="26">
          <cell r="A26" t="str">
            <v>000316</v>
          </cell>
          <cell r="C26" t="str">
            <v>DANILO FREITAS DA COSTA</v>
          </cell>
          <cell r="G26">
            <v>41034</v>
          </cell>
          <cell r="I26">
            <v>4</v>
          </cell>
          <cell r="J26">
            <v>18147</v>
          </cell>
          <cell r="L26">
            <v>6049</v>
          </cell>
          <cell r="M26">
            <v>1512.25</v>
          </cell>
          <cell r="N26">
            <v>26.8</v>
          </cell>
          <cell r="O26">
            <v>1621.13</v>
          </cell>
          <cell r="P26">
            <v>405.28</v>
          </cell>
          <cell r="Q26">
            <v>8</v>
          </cell>
          <cell r="R26">
            <v>483.92</v>
          </cell>
          <cell r="S26">
            <v>120.98</v>
          </cell>
        </row>
        <row r="27">
          <cell r="A27" t="str">
            <v>000317</v>
          </cell>
          <cell r="C27" t="str">
            <v>ROUSIANY BARBOSA LEMOS</v>
          </cell>
          <cell r="G27">
            <v>41031</v>
          </cell>
          <cell r="I27">
            <v>4</v>
          </cell>
          <cell r="J27">
            <v>11160</v>
          </cell>
          <cell r="L27">
            <v>3720</v>
          </cell>
          <cell r="M27">
            <v>930</v>
          </cell>
          <cell r="N27">
            <v>26.8</v>
          </cell>
          <cell r="O27">
            <v>996.96</v>
          </cell>
          <cell r="P27">
            <v>249.24</v>
          </cell>
          <cell r="Q27">
            <v>8</v>
          </cell>
          <cell r="R27">
            <v>297.60000000000002</v>
          </cell>
          <cell r="S27">
            <v>74.400000000000006</v>
          </cell>
        </row>
        <row r="28">
          <cell r="A28" t="str">
            <v>000330</v>
          </cell>
          <cell r="C28" t="str">
            <v>CHARLYS MOREIRA PINHEIRO</v>
          </cell>
          <cell r="G28">
            <v>41148</v>
          </cell>
          <cell r="I28">
            <v>4</v>
          </cell>
          <cell r="J28">
            <v>14621</v>
          </cell>
          <cell r="L28">
            <v>4873.67</v>
          </cell>
          <cell r="M28">
            <v>1218.42</v>
          </cell>
          <cell r="N28">
            <v>26.8</v>
          </cell>
          <cell r="O28">
            <v>1306.1400000000001</v>
          </cell>
          <cell r="P28">
            <v>326.54000000000002</v>
          </cell>
          <cell r="Q28">
            <v>8</v>
          </cell>
          <cell r="R28">
            <v>389.89</v>
          </cell>
          <cell r="S28">
            <v>97.47</v>
          </cell>
        </row>
        <row r="29">
          <cell r="A29" t="str">
            <v>000331</v>
          </cell>
          <cell r="C29" t="str">
            <v>VIRGINIA KELLY DE MOURA CARVALHO MESQUITA</v>
          </cell>
          <cell r="G29">
            <v>41155</v>
          </cell>
          <cell r="I29">
            <v>4</v>
          </cell>
          <cell r="J29">
            <v>11160</v>
          </cell>
          <cell r="L29">
            <v>3720</v>
          </cell>
          <cell r="M29">
            <v>930</v>
          </cell>
          <cell r="N29">
            <v>26.8</v>
          </cell>
          <cell r="O29">
            <v>996.96</v>
          </cell>
          <cell r="P29">
            <v>249.24</v>
          </cell>
          <cell r="Q29">
            <v>8</v>
          </cell>
          <cell r="R29">
            <v>297.60000000000002</v>
          </cell>
          <cell r="S29">
            <v>74.400000000000006</v>
          </cell>
        </row>
        <row r="30">
          <cell r="A30" t="str">
            <v>000333</v>
          </cell>
          <cell r="C30" t="str">
            <v>HENRIQUE DE ALBUQUERQUE VASCONCELOS SOARES</v>
          </cell>
          <cell r="G30">
            <v>41169</v>
          </cell>
          <cell r="I30">
            <v>4</v>
          </cell>
          <cell r="J30">
            <v>12053</v>
          </cell>
          <cell r="L30">
            <v>4017.67</v>
          </cell>
          <cell r="M30">
            <v>1004.42</v>
          </cell>
          <cell r="N30">
            <v>26.8</v>
          </cell>
          <cell r="O30">
            <v>1076.74</v>
          </cell>
          <cell r="P30">
            <v>269.18</v>
          </cell>
          <cell r="Q30">
            <v>8</v>
          </cell>
          <cell r="R30">
            <v>321.41000000000003</v>
          </cell>
          <cell r="S30">
            <v>80.349999999999994</v>
          </cell>
        </row>
        <row r="31">
          <cell r="A31" t="str">
            <v>000335</v>
          </cell>
          <cell r="C31" t="str">
            <v>HILDENILSON ANDRADE ALBANO</v>
          </cell>
          <cell r="G31">
            <v>41155</v>
          </cell>
          <cell r="I31">
            <v>4</v>
          </cell>
          <cell r="J31">
            <v>11160</v>
          </cell>
          <cell r="L31">
            <v>3720</v>
          </cell>
          <cell r="M31">
            <v>930</v>
          </cell>
          <cell r="N31">
            <v>26.8</v>
          </cell>
          <cell r="O31">
            <v>996.96</v>
          </cell>
          <cell r="P31">
            <v>249.24</v>
          </cell>
          <cell r="Q31">
            <v>8</v>
          </cell>
          <cell r="R31">
            <v>297.60000000000002</v>
          </cell>
          <cell r="S31">
            <v>74.400000000000006</v>
          </cell>
        </row>
        <row r="32">
          <cell r="A32" t="str">
            <v>000354</v>
          </cell>
          <cell r="C32" t="str">
            <v>MARCUS VINICIUS ZANON CASTELO BRANCO</v>
          </cell>
          <cell r="G32">
            <v>41306</v>
          </cell>
          <cell r="I32">
            <v>4</v>
          </cell>
          <cell r="J32">
            <v>12053</v>
          </cell>
          <cell r="L32">
            <v>4017.67</v>
          </cell>
          <cell r="M32">
            <v>1004.42</v>
          </cell>
          <cell r="N32">
            <v>26.8</v>
          </cell>
          <cell r="O32">
            <v>1076.74</v>
          </cell>
          <cell r="P32">
            <v>269.18</v>
          </cell>
          <cell r="Q32">
            <v>8</v>
          </cell>
          <cell r="R32">
            <v>321.41000000000003</v>
          </cell>
          <cell r="S32">
            <v>80.349999999999994</v>
          </cell>
        </row>
        <row r="33">
          <cell r="A33" t="str">
            <v>000369</v>
          </cell>
          <cell r="C33" t="str">
            <v>KALINE MOURA PINTO</v>
          </cell>
          <cell r="G33">
            <v>41365</v>
          </cell>
          <cell r="I33">
            <v>4</v>
          </cell>
          <cell r="J33">
            <v>4057</v>
          </cell>
          <cell r="L33">
            <v>1352.33</v>
          </cell>
          <cell r="M33">
            <v>338.08</v>
          </cell>
          <cell r="N33">
            <v>26.8</v>
          </cell>
          <cell r="O33">
            <v>362.42</v>
          </cell>
          <cell r="P33">
            <v>90.61</v>
          </cell>
          <cell r="Q33">
            <v>8</v>
          </cell>
          <cell r="R33">
            <v>108.19</v>
          </cell>
          <cell r="S33">
            <v>27.05</v>
          </cell>
        </row>
        <row r="34">
          <cell r="A34" t="str">
            <v>000371</v>
          </cell>
          <cell r="C34" t="str">
            <v>CAETANO TORRES GOUVEIA NETO</v>
          </cell>
          <cell r="G34">
            <v>41372</v>
          </cell>
          <cell r="I34">
            <v>4</v>
          </cell>
          <cell r="J34">
            <v>9567</v>
          </cell>
          <cell r="L34">
            <v>3189</v>
          </cell>
          <cell r="M34">
            <v>797.25</v>
          </cell>
          <cell r="N34">
            <v>26.8</v>
          </cell>
          <cell r="O34">
            <v>854.65</v>
          </cell>
          <cell r="P34">
            <v>213.66</v>
          </cell>
          <cell r="Q34">
            <v>8</v>
          </cell>
          <cell r="R34">
            <v>255.12</v>
          </cell>
          <cell r="S34">
            <v>63.78</v>
          </cell>
        </row>
        <row r="35">
          <cell r="A35" t="str">
            <v>000382</v>
          </cell>
          <cell r="C35" t="str">
            <v>THALLITA ARAUJO</v>
          </cell>
          <cell r="G35">
            <v>41396</v>
          </cell>
          <cell r="I35">
            <v>4</v>
          </cell>
          <cell r="J35">
            <v>5941</v>
          </cell>
          <cell r="L35">
            <v>1980.33</v>
          </cell>
          <cell r="M35">
            <v>495.08</v>
          </cell>
          <cell r="N35">
            <v>26.8</v>
          </cell>
          <cell r="O35">
            <v>530.73</v>
          </cell>
          <cell r="P35">
            <v>132.68</v>
          </cell>
          <cell r="Q35">
            <v>8</v>
          </cell>
          <cell r="R35">
            <v>158.43</v>
          </cell>
          <cell r="S35">
            <v>39.61</v>
          </cell>
        </row>
        <row r="36">
          <cell r="A36" t="str">
            <v>000385</v>
          </cell>
          <cell r="C36" t="str">
            <v>SANDRA REGIA CHAVES CARVALHO</v>
          </cell>
          <cell r="G36">
            <v>41396</v>
          </cell>
          <cell r="I36">
            <v>4</v>
          </cell>
          <cell r="J36">
            <v>13017</v>
          </cell>
          <cell r="L36">
            <v>4339</v>
          </cell>
          <cell r="M36">
            <v>1084.75</v>
          </cell>
          <cell r="N36">
            <v>26.8</v>
          </cell>
          <cell r="O36">
            <v>1162.8499999999999</v>
          </cell>
          <cell r="P36">
            <v>290.70999999999998</v>
          </cell>
          <cell r="Q36">
            <v>8</v>
          </cell>
          <cell r="R36">
            <v>347.12</v>
          </cell>
          <cell r="S36">
            <v>86.78</v>
          </cell>
        </row>
        <row r="37">
          <cell r="A37" t="str">
            <v>000390</v>
          </cell>
          <cell r="C37" t="str">
            <v>FRANCISCO DIONE DE SOUSA AMANCIO</v>
          </cell>
          <cell r="G37">
            <v>41428</v>
          </cell>
          <cell r="I37">
            <v>4</v>
          </cell>
          <cell r="J37">
            <v>8698</v>
          </cell>
          <cell r="L37">
            <v>2899.33</v>
          </cell>
          <cell r="M37">
            <v>724.83</v>
          </cell>
          <cell r="N37">
            <v>26.8</v>
          </cell>
          <cell r="O37">
            <v>777.02</v>
          </cell>
          <cell r="P37">
            <v>194.25</v>
          </cell>
          <cell r="Q37">
            <v>8</v>
          </cell>
          <cell r="R37">
            <v>231.95</v>
          </cell>
          <cell r="S37">
            <v>57.99</v>
          </cell>
        </row>
        <row r="38">
          <cell r="A38" t="str">
            <v>000396</v>
          </cell>
          <cell r="C38" t="str">
            <v>ROMILDO FERREIRA LIMA JUNIOR</v>
          </cell>
          <cell r="G38">
            <v>41456</v>
          </cell>
          <cell r="I38">
            <v>4</v>
          </cell>
          <cell r="J38">
            <v>18147</v>
          </cell>
          <cell r="L38">
            <v>6049</v>
          </cell>
          <cell r="M38">
            <v>1512.25</v>
          </cell>
          <cell r="N38">
            <v>26.8</v>
          </cell>
          <cell r="O38">
            <v>1621.13</v>
          </cell>
          <cell r="P38">
            <v>405.28</v>
          </cell>
          <cell r="Q38">
            <v>8</v>
          </cell>
          <cell r="R38">
            <v>483.92</v>
          </cell>
          <cell r="S38">
            <v>120.98</v>
          </cell>
        </row>
        <row r="39">
          <cell r="A39" t="str">
            <v>000409</v>
          </cell>
          <cell r="C39" t="str">
            <v>VICTOR ANAYLTON PINHEIRO DE CASTRO LOPES</v>
          </cell>
          <cell r="G39">
            <v>41505</v>
          </cell>
          <cell r="I39">
            <v>4</v>
          </cell>
          <cell r="J39">
            <v>18147</v>
          </cell>
          <cell r="L39">
            <v>6049</v>
          </cell>
          <cell r="M39">
            <v>1512.25</v>
          </cell>
          <cell r="N39">
            <v>26.8</v>
          </cell>
          <cell r="O39">
            <v>1621.13</v>
          </cell>
          <cell r="P39">
            <v>405.28</v>
          </cell>
          <cell r="Q39">
            <v>8</v>
          </cell>
          <cell r="R39">
            <v>483.92</v>
          </cell>
          <cell r="S39">
            <v>120.98</v>
          </cell>
        </row>
        <row r="40">
          <cell r="A40" t="str">
            <v>000410</v>
          </cell>
          <cell r="C40" t="str">
            <v>LUIZ AUGEANE RICARDO DE MELO</v>
          </cell>
          <cell r="G40">
            <v>41519</v>
          </cell>
          <cell r="I40">
            <v>4</v>
          </cell>
          <cell r="J40">
            <v>14621</v>
          </cell>
          <cell r="L40">
            <v>4873.67</v>
          </cell>
          <cell r="M40">
            <v>1218.42</v>
          </cell>
          <cell r="N40">
            <v>26.8</v>
          </cell>
          <cell r="O40">
            <v>1306.1400000000001</v>
          </cell>
          <cell r="P40">
            <v>326.54000000000002</v>
          </cell>
          <cell r="Q40">
            <v>8</v>
          </cell>
          <cell r="R40">
            <v>389.89</v>
          </cell>
          <cell r="S40">
            <v>97.47</v>
          </cell>
        </row>
        <row r="41">
          <cell r="A41" t="str">
            <v>000421</v>
          </cell>
          <cell r="C41" t="str">
            <v>CARLOS BARDAWIL ROLIM</v>
          </cell>
          <cell r="G41">
            <v>41561</v>
          </cell>
          <cell r="I41">
            <v>3</v>
          </cell>
          <cell r="J41">
            <v>8809</v>
          </cell>
          <cell r="L41">
            <v>2202.25</v>
          </cell>
          <cell r="M41">
            <v>0</v>
          </cell>
          <cell r="N41">
            <v>26.8</v>
          </cell>
          <cell r="O41">
            <v>590.20000000000005</v>
          </cell>
          <cell r="P41">
            <v>0</v>
          </cell>
          <cell r="Q41">
            <v>8</v>
          </cell>
          <cell r="R41">
            <v>176.18</v>
          </cell>
          <cell r="S41">
            <v>0</v>
          </cell>
        </row>
        <row r="42">
          <cell r="A42" t="str">
            <v>000427</v>
          </cell>
          <cell r="C42" t="str">
            <v>ALVARO RONDINELLI MESQUITA DA SILVA</v>
          </cell>
          <cell r="G42">
            <v>41610</v>
          </cell>
          <cell r="I42">
            <v>4</v>
          </cell>
          <cell r="J42">
            <v>14621</v>
          </cell>
          <cell r="L42">
            <v>4873.67</v>
          </cell>
          <cell r="M42">
            <v>1218.42</v>
          </cell>
          <cell r="N42">
            <v>26.8</v>
          </cell>
          <cell r="O42">
            <v>1306.1400000000001</v>
          </cell>
          <cell r="P42">
            <v>326.54000000000002</v>
          </cell>
          <cell r="Q42">
            <v>8</v>
          </cell>
          <cell r="R42">
            <v>389.89</v>
          </cell>
          <cell r="S42">
            <v>97.47</v>
          </cell>
        </row>
        <row r="43">
          <cell r="A43" t="str">
            <v>000441</v>
          </cell>
          <cell r="C43" t="str">
            <v>BRUNO FACUNDO RAMOS</v>
          </cell>
          <cell r="G43">
            <v>41761</v>
          </cell>
          <cell r="I43">
            <v>4</v>
          </cell>
          <cell r="J43">
            <v>8698</v>
          </cell>
          <cell r="L43">
            <v>2899.33</v>
          </cell>
          <cell r="M43">
            <v>724.83</v>
          </cell>
          <cell r="N43">
            <v>26.8</v>
          </cell>
          <cell r="O43">
            <v>777.02</v>
          </cell>
          <cell r="P43">
            <v>194.25</v>
          </cell>
          <cell r="Q43">
            <v>8</v>
          </cell>
          <cell r="R43">
            <v>231.95</v>
          </cell>
          <cell r="S43">
            <v>57.99</v>
          </cell>
        </row>
        <row r="44">
          <cell r="A44" t="str">
            <v>000446</v>
          </cell>
          <cell r="C44" t="str">
            <v>ANTONIO ALEX MONTEIRO DE SOUSA</v>
          </cell>
          <cell r="G44">
            <v>41778</v>
          </cell>
          <cell r="I44">
            <v>4</v>
          </cell>
          <cell r="J44">
            <v>19252</v>
          </cell>
          <cell r="L44">
            <v>6417.33</v>
          </cell>
          <cell r="M44">
            <v>1604.33</v>
          </cell>
          <cell r="N44">
            <v>26.8</v>
          </cell>
          <cell r="O44">
            <v>1719.84</v>
          </cell>
          <cell r="P44">
            <v>429.96</v>
          </cell>
          <cell r="Q44">
            <v>8</v>
          </cell>
          <cell r="R44">
            <v>513.39</v>
          </cell>
          <cell r="S44">
            <v>128.35</v>
          </cell>
        </row>
        <row r="45">
          <cell r="A45" t="str">
            <v>000466</v>
          </cell>
          <cell r="C45" t="str">
            <v>LUIZ ALVES DE LIMA NETO</v>
          </cell>
          <cell r="G45">
            <v>41974</v>
          </cell>
          <cell r="I45">
            <v>4</v>
          </cell>
          <cell r="J45">
            <v>30899</v>
          </cell>
          <cell r="L45">
            <v>10299.67</v>
          </cell>
          <cell r="M45">
            <v>2574.92</v>
          </cell>
          <cell r="N45">
            <v>26.8</v>
          </cell>
          <cell r="O45">
            <v>2760.31</v>
          </cell>
          <cell r="P45">
            <v>690.08</v>
          </cell>
          <cell r="Q45">
            <v>8</v>
          </cell>
          <cell r="R45">
            <v>823.97</v>
          </cell>
          <cell r="S45">
            <v>205.99</v>
          </cell>
        </row>
        <row r="46">
          <cell r="A46" t="str">
            <v>000469</v>
          </cell>
          <cell r="C46" t="str">
            <v>RENATA NOGUEIRA REBOUÇAS</v>
          </cell>
          <cell r="G46">
            <v>42044</v>
          </cell>
          <cell r="I46">
            <v>4</v>
          </cell>
          <cell r="J46">
            <v>4463</v>
          </cell>
          <cell r="L46">
            <v>1487.67</v>
          </cell>
          <cell r="M46">
            <v>371.92</v>
          </cell>
          <cell r="N46">
            <v>26.8</v>
          </cell>
          <cell r="O46">
            <v>398.7</v>
          </cell>
          <cell r="P46">
            <v>99.67</v>
          </cell>
          <cell r="Q46">
            <v>8</v>
          </cell>
          <cell r="R46">
            <v>119.01</v>
          </cell>
          <cell r="S46">
            <v>29.75</v>
          </cell>
        </row>
        <row r="47">
          <cell r="A47" t="str">
            <v>000480</v>
          </cell>
          <cell r="C47" t="str">
            <v>VICTOR HUGO REBELO RODRIGUES</v>
          </cell>
          <cell r="G47">
            <v>42170</v>
          </cell>
          <cell r="I47">
            <v>4</v>
          </cell>
          <cell r="J47">
            <v>17618</v>
          </cell>
          <cell r="L47">
            <v>5872.67</v>
          </cell>
          <cell r="M47">
            <v>1468.17</v>
          </cell>
          <cell r="N47">
            <v>26.8</v>
          </cell>
          <cell r="O47">
            <v>1573.88</v>
          </cell>
          <cell r="P47">
            <v>393.47</v>
          </cell>
          <cell r="Q47">
            <v>8</v>
          </cell>
          <cell r="R47">
            <v>469.81</v>
          </cell>
          <cell r="S47">
            <v>117.45</v>
          </cell>
        </row>
        <row r="48">
          <cell r="A48" t="str">
            <v>000488</v>
          </cell>
          <cell r="C48" t="str">
            <v>MAURICIO ALEJANDRO MIRAGLIO</v>
          </cell>
          <cell r="G48">
            <v>42219</v>
          </cell>
          <cell r="I48">
            <v>4</v>
          </cell>
          <cell r="J48">
            <v>14621</v>
          </cell>
          <cell r="L48">
            <v>4873.67</v>
          </cell>
          <cell r="M48">
            <v>1218.42</v>
          </cell>
          <cell r="N48">
            <v>26.8</v>
          </cell>
          <cell r="O48">
            <v>1306.1400000000001</v>
          </cell>
          <cell r="P48">
            <v>326.54000000000002</v>
          </cell>
          <cell r="Q48">
            <v>8</v>
          </cell>
          <cell r="R48">
            <v>389.89</v>
          </cell>
          <cell r="S48">
            <v>97.47</v>
          </cell>
        </row>
        <row r="49">
          <cell r="A49" t="str">
            <v>000489</v>
          </cell>
          <cell r="C49" t="str">
            <v>ANA SOFIA CYSNEIROS MARCAL</v>
          </cell>
          <cell r="G49">
            <v>42217</v>
          </cell>
          <cell r="I49">
            <v>4</v>
          </cell>
          <cell r="J49">
            <v>25876</v>
          </cell>
          <cell r="L49">
            <v>8625.33</v>
          </cell>
          <cell r="M49">
            <v>2156.33</v>
          </cell>
          <cell r="N49">
            <v>26.8</v>
          </cell>
          <cell r="O49">
            <v>2311.59</v>
          </cell>
          <cell r="P49">
            <v>577.9</v>
          </cell>
          <cell r="Q49">
            <v>8</v>
          </cell>
          <cell r="R49">
            <v>690.03</v>
          </cell>
          <cell r="S49">
            <v>172.51</v>
          </cell>
        </row>
        <row r="50">
          <cell r="A50" t="str">
            <v>000509</v>
          </cell>
          <cell r="C50" t="str">
            <v>AMANDA VICTORIA FERREIRA ALVES</v>
          </cell>
          <cell r="G50">
            <v>42278</v>
          </cell>
          <cell r="I50">
            <v>4</v>
          </cell>
          <cell r="J50">
            <v>5941</v>
          </cell>
          <cell r="L50">
            <v>1980.33</v>
          </cell>
          <cell r="M50">
            <v>495.08</v>
          </cell>
          <cell r="N50">
            <v>26.8</v>
          </cell>
          <cell r="O50">
            <v>530.73</v>
          </cell>
          <cell r="P50">
            <v>132.68</v>
          </cell>
          <cell r="Q50">
            <v>8</v>
          </cell>
          <cell r="R50">
            <v>158.43</v>
          </cell>
          <cell r="S50">
            <v>39.61</v>
          </cell>
        </row>
        <row r="51">
          <cell r="A51" t="str">
            <v>000510</v>
          </cell>
          <cell r="C51" t="str">
            <v>ANDRE LUIZ LIMA PEDRO</v>
          </cell>
          <cell r="G51">
            <v>42278</v>
          </cell>
          <cell r="I51">
            <v>4</v>
          </cell>
          <cell r="J51">
            <v>10334</v>
          </cell>
          <cell r="L51">
            <v>3444.67</v>
          </cell>
          <cell r="M51">
            <v>861.17</v>
          </cell>
          <cell r="N51">
            <v>26.8</v>
          </cell>
          <cell r="O51">
            <v>923.17</v>
          </cell>
          <cell r="P51">
            <v>230.79</v>
          </cell>
          <cell r="Q51">
            <v>8</v>
          </cell>
          <cell r="R51">
            <v>275.57</v>
          </cell>
          <cell r="S51">
            <v>68.89</v>
          </cell>
        </row>
        <row r="52">
          <cell r="A52" t="str">
            <v>000523</v>
          </cell>
          <cell r="C52" t="str">
            <v>CLEILTON LIMA ROCHA</v>
          </cell>
          <cell r="G52">
            <v>42471</v>
          </cell>
          <cell r="I52">
            <v>4</v>
          </cell>
          <cell r="J52">
            <v>18147</v>
          </cell>
          <cell r="L52">
            <v>6049</v>
          </cell>
          <cell r="M52">
            <v>1512.25</v>
          </cell>
          <cell r="N52">
            <v>26.8</v>
          </cell>
          <cell r="O52">
            <v>1621.13</v>
          </cell>
          <cell r="P52">
            <v>405.28</v>
          </cell>
          <cell r="Q52">
            <v>8</v>
          </cell>
          <cell r="R52">
            <v>483.92</v>
          </cell>
          <cell r="S52">
            <v>120.98</v>
          </cell>
        </row>
        <row r="53">
          <cell r="A53" t="str">
            <v>000529</v>
          </cell>
          <cell r="C53" t="str">
            <v>ALEX FERREIRA RAMIRES TRAJANO</v>
          </cell>
          <cell r="G53">
            <v>42545</v>
          </cell>
          <cell r="I53">
            <v>4</v>
          </cell>
          <cell r="J53">
            <v>15814</v>
          </cell>
          <cell r="L53">
            <v>5271.33</v>
          </cell>
          <cell r="M53">
            <v>1317.83</v>
          </cell>
          <cell r="N53">
            <v>26.8</v>
          </cell>
          <cell r="O53">
            <v>1412.72</v>
          </cell>
          <cell r="P53">
            <v>353.18</v>
          </cell>
          <cell r="Q53">
            <v>8</v>
          </cell>
          <cell r="R53">
            <v>421.71</v>
          </cell>
          <cell r="S53">
            <v>105.43</v>
          </cell>
        </row>
        <row r="54">
          <cell r="A54" t="str">
            <v>000532</v>
          </cell>
          <cell r="C54" t="str">
            <v>GABRIELA CAMPOS COSTA BARBOSA</v>
          </cell>
          <cell r="G54">
            <v>42828</v>
          </cell>
          <cell r="I54">
            <v>4</v>
          </cell>
          <cell r="J54">
            <v>22320</v>
          </cell>
          <cell r="L54">
            <v>7440</v>
          </cell>
          <cell r="M54">
            <v>1860</v>
          </cell>
          <cell r="N54">
            <v>26.8</v>
          </cell>
          <cell r="O54">
            <v>1993.92</v>
          </cell>
          <cell r="P54">
            <v>498.48</v>
          </cell>
          <cell r="Q54">
            <v>8</v>
          </cell>
          <cell r="R54">
            <v>595.20000000000005</v>
          </cell>
          <cell r="S54">
            <v>148.80000000000001</v>
          </cell>
        </row>
        <row r="55">
          <cell r="A55" t="str">
            <v>000533</v>
          </cell>
          <cell r="C55" t="str">
            <v>DANIEL FREITAS COLACO</v>
          </cell>
          <cell r="G55">
            <v>42835</v>
          </cell>
          <cell r="I55">
            <v>4</v>
          </cell>
          <cell r="J55">
            <v>15205</v>
          </cell>
          <cell r="L55">
            <v>5068.33</v>
          </cell>
          <cell r="M55">
            <v>1267.08</v>
          </cell>
          <cell r="N55">
            <v>26.8</v>
          </cell>
          <cell r="O55">
            <v>1358.31</v>
          </cell>
          <cell r="P55">
            <v>339.58</v>
          </cell>
          <cell r="Q55">
            <v>8</v>
          </cell>
          <cell r="R55">
            <v>405.47</v>
          </cell>
          <cell r="S55">
            <v>101.37</v>
          </cell>
        </row>
        <row r="56">
          <cell r="A56" t="str">
            <v>000535</v>
          </cell>
          <cell r="C56" t="str">
            <v>CAIO VICTOR LUCAS CORDEIRO</v>
          </cell>
          <cell r="G56">
            <v>42954</v>
          </cell>
          <cell r="I56">
            <v>4</v>
          </cell>
          <cell r="J56">
            <v>10334</v>
          </cell>
          <cell r="L56">
            <v>3444.67</v>
          </cell>
          <cell r="M56">
            <v>861.17</v>
          </cell>
          <cell r="N56">
            <v>26.8</v>
          </cell>
          <cell r="O56">
            <v>923.17</v>
          </cell>
          <cell r="P56">
            <v>230.79</v>
          </cell>
          <cell r="Q56">
            <v>8</v>
          </cell>
          <cell r="R56">
            <v>275.57</v>
          </cell>
          <cell r="S56">
            <v>68.89</v>
          </cell>
        </row>
        <row r="57">
          <cell r="A57" t="str">
            <v>000538</v>
          </cell>
          <cell r="C57" t="str">
            <v>ARGEU APRIGIO ALCANTARA</v>
          </cell>
          <cell r="G57">
            <v>42948</v>
          </cell>
          <cell r="I57">
            <v>4</v>
          </cell>
          <cell r="J57">
            <v>14621</v>
          </cell>
          <cell r="L57">
            <v>4873.67</v>
          </cell>
          <cell r="M57">
            <v>1218.42</v>
          </cell>
          <cell r="N57">
            <v>26.8</v>
          </cell>
          <cell r="O57">
            <v>1306.1400000000001</v>
          </cell>
          <cell r="P57">
            <v>326.54000000000002</v>
          </cell>
          <cell r="Q57">
            <v>8</v>
          </cell>
          <cell r="R57">
            <v>389.89</v>
          </cell>
          <cell r="S57">
            <v>97.47</v>
          </cell>
        </row>
        <row r="58">
          <cell r="A58" t="str">
            <v>000540</v>
          </cell>
          <cell r="C58" t="str">
            <v>ANTONIA HARETA ALVES FORTE</v>
          </cell>
          <cell r="G58">
            <v>42961</v>
          </cell>
          <cell r="I58">
            <v>4</v>
          </cell>
          <cell r="J58">
            <v>12053</v>
          </cell>
          <cell r="L58">
            <v>4017.67</v>
          </cell>
          <cell r="M58">
            <v>1004.42</v>
          </cell>
          <cell r="N58">
            <v>26.8</v>
          </cell>
          <cell r="O58">
            <v>1076.74</v>
          </cell>
          <cell r="P58">
            <v>269.18</v>
          </cell>
          <cell r="Q58">
            <v>8</v>
          </cell>
          <cell r="R58">
            <v>321.41000000000003</v>
          </cell>
          <cell r="S58">
            <v>80.349999999999994</v>
          </cell>
        </row>
        <row r="59">
          <cell r="A59" t="str">
            <v>000545</v>
          </cell>
          <cell r="C59" t="str">
            <v>DACIO BARROS TAVARES</v>
          </cell>
          <cell r="G59">
            <v>42982</v>
          </cell>
          <cell r="I59">
            <v>4</v>
          </cell>
          <cell r="J59">
            <v>9567</v>
          </cell>
          <cell r="L59">
            <v>3189</v>
          </cell>
          <cell r="M59">
            <v>797.25</v>
          </cell>
          <cell r="N59">
            <v>26.8</v>
          </cell>
          <cell r="O59">
            <v>854.65</v>
          </cell>
          <cell r="P59">
            <v>213.66</v>
          </cell>
          <cell r="Q59">
            <v>8</v>
          </cell>
          <cell r="R59">
            <v>255.12</v>
          </cell>
          <cell r="S59">
            <v>63.78</v>
          </cell>
        </row>
        <row r="60">
          <cell r="A60" t="str">
            <v>000546</v>
          </cell>
          <cell r="C60" t="str">
            <v>EDELVANIA RODRIGUES MATOSO</v>
          </cell>
          <cell r="G60">
            <v>42996</v>
          </cell>
          <cell r="I60">
            <v>4</v>
          </cell>
          <cell r="J60">
            <v>11160</v>
          </cell>
          <cell r="L60">
            <v>3720</v>
          </cell>
          <cell r="M60">
            <v>930</v>
          </cell>
          <cell r="N60">
            <v>26.8</v>
          </cell>
          <cell r="O60">
            <v>996.96</v>
          </cell>
          <cell r="P60">
            <v>249.24</v>
          </cell>
          <cell r="Q60">
            <v>8</v>
          </cell>
          <cell r="R60">
            <v>297.60000000000002</v>
          </cell>
          <cell r="S60">
            <v>74.400000000000006</v>
          </cell>
        </row>
        <row r="61">
          <cell r="A61" t="str">
            <v>000553</v>
          </cell>
          <cell r="C61" t="str">
            <v>ANANDA LIMA FREIRE</v>
          </cell>
          <cell r="G61">
            <v>43132</v>
          </cell>
          <cell r="I61">
            <v>4</v>
          </cell>
          <cell r="J61">
            <v>14621</v>
          </cell>
          <cell r="L61">
            <v>4873.67</v>
          </cell>
          <cell r="M61">
            <v>1218.42</v>
          </cell>
          <cell r="N61">
            <v>26.8</v>
          </cell>
          <cell r="O61">
            <v>1306.1400000000001</v>
          </cell>
          <cell r="P61">
            <v>326.54000000000002</v>
          </cell>
          <cell r="Q61">
            <v>8</v>
          </cell>
          <cell r="R61">
            <v>389.89</v>
          </cell>
          <cell r="S61">
            <v>97.47</v>
          </cell>
        </row>
        <row r="62">
          <cell r="A62" t="str">
            <v>000566</v>
          </cell>
          <cell r="C62" t="str">
            <v>ANTONIO VINICIUS GOMES DE LIMA</v>
          </cell>
          <cell r="G62">
            <v>43171</v>
          </cell>
          <cell r="I62">
            <v>4</v>
          </cell>
          <cell r="J62">
            <v>9567</v>
          </cell>
          <cell r="L62">
            <v>3189</v>
          </cell>
          <cell r="M62">
            <v>797.25</v>
          </cell>
          <cell r="N62">
            <v>26.8</v>
          </cell>
          <cell r="O62">
            <v>854.65</v>
          </cell>
          <cell r="P62">
            <v>213.66</v>
          </cell>
          <cell r="Q62">
            <v>8</v>
          </cell>
          <cell r="R62">
            <v>255.12</v>
          </cell>
          <cell r="S62">
            <v>63.78</v>
          </cell>
        </row>
        <row r="63">
          <cell r="A63" t="str">
            <v>000581</v>
          </cell>
          <cell r="C63" t="str">
            <v>JANE MERY FERREIRA DE MIRANDA</v>
          </cell>
          <cell r="G63">
            <v>43297</v>
          </cell>
          <cell r="I63">
            <v>4</v>
          </cell>
          <cell r="J63">
            <v>7189</v>
          </cell>
          <cell r="L63">
            <v>2396.33</v>
          </cell>
          <cell r="M63">
            <v>599.08000000000004</v>
          </cell>
          <cell r="N63">
            <v>26.8</v>
          </cell>
          <cell r="O63">
            <v>642.22</v>
          </cell>
          <cell r="P63">
            <v>160.55000000000001</v>
          </cell>
          <cell r="Q63">
            <v>8</v>
          </cell>
          <cell r="R63">
            <v>191.71</v>
          </cell>
          <cell r="S63">
            <v>47.93</v>
          </cell>
        </row>
        <row r="64">
          <cell r="A64" t="str">
            <v>000586</v>
          </cell>
          <cell r="C64" t="str">
            <v>VANILSON NOGUEIRA DE AZEVEDO</v>
          </cell>
          <cell r="G64">
            <v>43374</v>
          </cell>
          <cell r="I64">
            <v>4</v>
          </cell>
          <cell r="J64">
            <v>10334</v>
          </cell>
          <cell r="L64">
            <v>3444.67</v>
          </cell>
          <cell r="M64">
            <v>861.17</v>
          </cell>
          <cell r="N64">
            <v>26.8</v>
          </cell>
          <cell r="O64">
            <v>923.17</v>
          </cell>
          <cell r="P64">
            <v>230.79</v>
          </cell>
          <cell r="Q64">
            <v>8</v>
          </cell>
          <cell r="R64">
            <v>275.57</v>
          </cell>
          <cell r="S64">
            <v>68.89</v>
          </cell>
        </row>
        <row r="65">
          <cell r="A65" t="str">
            <v>000591</v>
          </cell>
          <cell r="C65" t="str">
            <v>BRIAN CARLOS DE LEMOS VIEGAS DE PAIVA</v>
          </cell>
          <cell r="G65">
            <v>43388</v>
          </cell>
          <cell r="I65">
            <v>4</v>
          </cell>
          <cell r="J65">
            <v>17618</v>
          </cell>
          <cell r="L65">
            <v>5872.67</v>
          </cell>
          <cell r="M65">
            <v>1468.17</v>
          </cell>
          <cell r="N65">
            <v>26.8</v>
          </cell>
          <cell r="O65">
            <v>1573.88</v>
          </cell>
          <cell r="P65">
            <v>393.47</v>
          </cell>
          <cell r="Q65">
            <v>8</v>
          </cell>
          <cell r="R65">
            <v>469.81</v>
          </cell>
          <cell r="S65">
            <v>117.45</v>
          </cell>
        </row>
        <row r="66">
          <cell r="A66" t="str">
            <v>000593</v>
          </cell>
          <cell r="C66" t="str">
            <v>KEVEN DO NASCIMENTO CARNEIRO</v>
          </cell>
          <cell r="G66">
            <v>43409</v>
          </cell>
          <cell r="I66">
            <v>4</v>
          </cell>
          <cell r="J66">
            <v>8698</v>
          </cell>
          <cell r="L66">
            <v>2899.33</v>
          </cell>
          <cell r="M66">
            <v>724.83</v>
          </cell>
          <cell r="N66">
            <v>26.8</v>
          </cell>
          <cell r="O66">
            <v>777.02</v>
          </cell>
          <cell r="P66">
            <v>194.25</v>
          </cell>
          <cell r="Q66">
            <v>8</v>
          </cell>
          <cell r="R66">
            <v>231.95</v>
          </cell>
          <cell r="S66">
            <v>57.99</v>
          </cell>
        </row>
        <row r="67">
          <cell r="A67" t="str">
            <v>000597</v>
          </cell>
          <cell r="C67" t="str">
            <v>IVANDA MELO GOMES</v>
          </cell>
          <cell r="G67">
            <v>43409</v>
          </cell>
          <cell r="I67">
            <v>4</v>
          </cell>
          <cell r="J67">
            <v>8698</v>
          </cell>
          <cell r="L67">
            <v>2899.33</v>
          </cell>
          <cell r="M67">
            <v>724.83</v>
          </cell>
          <cell r="N67">
            <v>26.8</v>
          </cell>
          <cell r="O67">
            <v>777.02</v>
          </cell>
          <cell r="P67">
            <v>194.25</v>
          </cell>
          <cell r="Q67">
            <v>8</v>
          </cell>
          <cell r="R67">
            <v>231.95</v>
          </cell>
          <cell r="S67">
            <v>57.99</v>
          </cell>
        </row>
        <row r="68">
          <cell r="A68" t="str">
            <v>000599</v>
          </cell>
          <cell r="C68" t="str">
            <v>RAUL VICTOR MEDEIROS DA NOBREGA</v>
          </cell>
          <cell r="G68">
            <v>43411</v>
          </cell>
          <cell r="I68">
            <v>4</v>
          </cell>
          <cell r="J68">
            <v>14621</v>
          </cell>
          <cell r="L68">
            <v>4873.67</v>
          </cell>
          <cell r="M68">
            <v>1218.42</v>
          </cell>
          <cell r="N68">
            <v>26.8</v>
          </cell>
          <cell r="O68">
            <v>1306.1400000000001</v>
          </cell>
          <cell r="P68">
            <v>326.54000000000002</v>
          </cell>
          <cell r="Q68">
            <v>8</v>
          </cell>
          <cell r="R68">
            <v>389.89</v>
          </cell>
          <cell r="S68">
            <v>97.47</v>
          </cell>
        </row>
        <row r="69">
          <cell r="A69" t="str">
            <v>000607</v>
          </cell>
          <cell r="C69" t="str">
            <v>BEATRIZ ALVES MAIA</v>
          </cell>
          <cell r="G69">
            <v>43500</v>
          </cell>
          <cell r="I69">
            <v>4</v>
          </cell>
          <cell r="J69">
            <v>7907</v>
          </cell>
          <cell r="L69">
            <v>2635.67</v>
          </cell>
          <cell r="M69">
            <v>658.92</v>
          </cell>
          <cell r="N69">
            <v>26.8</v>
          </cell>
          <cell r="O69">
            <v>706.36</v>
          </cell>
          <cell r="P69">
            <v>176.59</v>
          </cell>
          <cell r="Q69">
            <v>8</v>
          </cell>
          <cell r="R69">
            <v>210.85</v>
          </cell>
          <cell r="S69">
            <v>52.71</v>
          </cell>
        </row>
        <row r="70">
          <cell r="A70" t="str">
            <v>000608</v>
          </cell>
          <cell r="C70" t="str">
            <v>ANDRE VICTOR MOURA BEZERRA</v>
          </cell>
          <cell r="G70">
            <v>43500</v>
          </cell>
          <cell r="I70">
            <v>4</v>
          </cell>
          <cell r="J70">
            <v>14621</v>
          </cell>
          <cell r="L70">
            <v>4873.67</v>
          </cell>
          <cell r="M70">
            <v>1218.42</v>
          </cell>
          <cell r="N70">
            <v>26.8</v>
          </cell>
          <cell r="O70">
            <v>1306.1400000000001</v>
          </cell>
          <cell r="P70">
            <v>326.54000000000002</v>
          </cell>
          <cell r="Q70">
            <v>8</v>
          </cell>
          <cell r="R70">
            <v>389.89</v>
          </cell>
          <cell r="S70">
            <v>97.47</v>
          </cell>
        </row>
        <row r="71">
          <cell r="A71" t="str">
            <v>000612</v>
          </cell>
          <cell r="C71" t="str">
            <v>RAFAEL FERNANDES MARQUES</v>
          </cell>
          <cell r="G71">
            <v>43525</v>
          </cell>
          <cell r="I71">
            <v>4</v>
          </cell>
          <cell r="J71">
            <v>6536</v>
          </cell>
          <cell r="L71">
            <v>2178.67</v>
          </cell>
          <cell r="M71">
            <v>544.66999999999996</v>
          </cell>
          <cell r="N71">
            <v>26.8</v>
          </cell>
          <cell r="O71">
            <v>583.88</v>
          </cell>
          <cell r="P71">
            <v>145.97</v>
          </cell>
          <cell r="Q71">
            <v>8</v>
          </cell>
          <cell r="R71">
            <v>174.29</v>
          </cell>
          <cell r="S71">
            <v>43.57</v>
          </cell>
        </row>
        <row r="72">
          <cell r="A72" t="str">
            <v>000623</v>
          </cell>
          <cell r="C72" t="str">
            <v>ANDREZA MARTINS QUEIROZ</v>
          </cell>
          <cell r="G72">
            <v>43577</v>
          </cell>
          <cell r="I72">
            <v>4</v>
          </cell>
          <cell r="J72">
            <v>10334</v>
          </cell>
          <cell r="L72">
            <v>3444.67</v>
          </cell>
          <cell r="M72">
            <v>861.17</v>
          </cell>
          <cell r="N72">
            <v>26.8</v>
          </cell>
          <cell r="O72">
            <v>923.17</v>
          </cell>
          <cell r="P72">
            <v>230.79</v>
          </cell>
          <cell r="Q72">
            <v>8</v>
          </cell>
          <cell r="R72">
            <v>275.57</v>
          </cell>
          <cell r="S72">
            <v>68.89</v>
          </cell>
        </row>
        <row r="73">
          <cell r="A73" t="str">
            <v>000624</v>
          </cell>
          <cell r="C73" t="str">
            <v>JOAQUIM PEDRO MATIAS NETO</v>
          </cell>
          <cell r="G73">
            <v>43587</v>
          </cell>
          <cell r="I73">
            <v>4</v>
          </cell>
          <cell r="J73">
            <v>10334</v>
          </cell>
          <cell r="L73">
            <v>3444.67</v>
          </cell>
          <cell r="M73">
            <v>861.17</v>
          </cell>
          <cell r="N73">
            <v>26.8</v>
          </cell>
          <cell r="O73">
            <v>923.17</v>
          </cell>
          <cell r="P73">
            <v>230.79</v>
          </cell>
          <cell r="Q73">
            <v>8</v>
          </cell>
          <cell r="R73">
            <v>275.57</v>
          </cell>
          <cell r="S73">
            <v>68.89</v>
          </cell>
        </row>
        <row r="74">
          <cell r="A74" t="str">
            <v>000631</v>
          </cell>
          <cell r="C74" t="str">
            <v>ALINE CHAVES FREITAS</v>
          </cell>
          <cell r="G74">
            <v>43626</v>
          </cell>
          <cell r="I74">
            <v>4</v>
          </cell>
          <cell r="J74">
            <v>13017</v>
          </cell>
          <cell r="L74">
            <v>4339</v>
          </cell>
          <cell r="M74">
            <v>1084.75</v>
          </cell>
          <cell r="N74">
            <v>26.8</v>
          </cell>
          <cell r="O74">
            <v>1162.8499999999999</v>
          </cell>
          <cell r="P74">
            <v>290.70999999999998</v>
          </cell>
          <cell r="Q74">
            <v>8</v>
          </cell>
          <cell r="R74">
            <v>347.12</v>
          </cell>
          <cell r="S74">
            <v>86.78</v>
          </cell>
        </row>
        <row r="75">
          <cell r="A75" t="str">
            <v>000633</v>
          </cell>
          <cell r="C75" t="str">
            <v>GISELLY SOARES DE SOUSA DAMASCENO</v>
          </cell>
          <cell r="G75">
            <v>43640</v>
          </cell>
          <cell r="I75">
            <v>4</v>
          </cell>
          <cell r="J75">
            <v>6536</v>
          </cell>
          <cell r="L75">
            <v>2178.67</v>
          </cell>
          <cell r="M75">
            <v>544.66999999999996</v>
          </cell>
          <cell r="N75">
            <v>26.8</v>
          </cell>
          <cell r="O75">
            <v>583.88</v>
          </cell>
          <cell r="P75">
            <v>145.97</v>
          </cell>
          <cell r="Q75">
            <v>8</v>
          </cell>
          <cell r="R75">
            <v>174.29</v>
          </cell>
          <cell r="S75">
            <v>43.57</v>
          </cell>
        </row>
        <row r="76">
          <cell r="A76" t="str">
            <v>000641</v>
          </cell>
          <cell r="C76" t="str">
            <v>GLAUBER QUEIROZ DE OLIVEIRA</v>
          </cell>
          <cell r="G76">
            <v>43668</v>
          </cell>
          <cell r="I76">
            <v>4</v>
          </cell>
          <cell r="J76">
            <v>14621</v>
          </cell>
          <cell r="L76">
            <v>4873.67</v>
          </cell>
          <cell r="M76">
            <v>1218.42</v>
          </cell>
          <cell r="N76">
            <v>26.8</v>
          </cell>
          <cell r="O76">
            <v>1306.1400000000001</v>
          </cell>
          <cell r="P76">
            <v>326.54000000000002</v>
          </cell>
          <cell r="Q76">
            <v>8</v>
          </cell>
          <cell r="R76">
            <v>389.89</v>
          </cell>
          <cell r="S76">
            <v>97.47</v>
          </cell>
        </row>
        <row r="77">
          <cell r="A77" t="str">
            <v>000646</v>
          </cell>
          <cell r="C77" t="str">
            <v>EVERTON BAIMA DA SILVA SOUSA</v>
          </cell>
          <cell r="G77">
            <v>43696</v>
          </cell>
          <cell r="I77">
            <v>4</v>
          </cell>
          <cell r="J77">
            <v>6536</v>
          </cell>
          <cell r="L77">
            <v>2178.67</v>
          </cell>
          <cell r="M77">
            <v>544.66999999999996</v>
          </cell>
          <cell r="N77">
            <v>26.8</v>
          </cell>
          <cell r="O77">
            <v>583.88</v>
          </cell>
          <cell r="P77">
            <v>145.97</v>
          </cell>
          <cell r="Q77">
            <v>8</v>
          </cell>
          <cell r="R77">
            <v>174.29</v>
          </cell>
          <cell r="S77">
            <v>43.57</v>
          </cell>
        </row>
        <row r="78">
          <cell r="A78" t="str">
            <v>000648</v>
          </cell>
          <cell r="C78" t="str">
            <v>UYARA REGIA PEREIRA GOMES</v>
          </cell>
          <cell r="G78">
            <v>43710</v>
          </cell>
          <cell r="I78">
            <v>4</v>
          </cell>
          <cell r="J78">
            <v>12053</v>
          </cell>
          <cell r="L78">
            <v>4017.67</v>
          </cell>
          <cell r="M78">
            <v>1004.42</v>
          </cell>
          <cell r="N78">
            <v>26.8</v>
          </cell>
          <cell r="O78">
            <v>1076.74</v>
          </cell>
          <cell r="P78">
            <v>269.18</v>
          </cell>
          <cell r="Q78">
            <v>8</v>
          </cell>
          <cell r="R78">
            <v>321.41000000000003</v>
          </cell>
          <cell r="S78">
            <v>80.349999999999994</v>
          </cell>
        </row>
        <row r="79">
          <cell r="A79" t="str">
            <v>000650</v>
          </cell>
          <cell r="C79" t="str">
            <v>DENNYS DA SILVA SIMIAO</v>
          </cell>
          <cell r="G79">
            <v>43719</v>
          </cell>
          <cell r="I79">
            <v>4</v>
          </cell>
          <cell r="J79">
            <v>7907</v>
          </cell>
          <cell r="L79">
            <v>2635.67</v>
          </cell>
          <cell r="M79">
            <v>658.92</v>
          </cell>
          <cell r="N79">
            <v>26.8</v>
          </cell>
          <cell r="O79">
            <v>706.36</v>
          </cell>
          <cell r="P79">
            <v>176.59</v>
          </cell>
          <cell r="Q79">
            <v>8</v>
          </cell>
          <cell r="R79">
            <v>210.85</v>
          </cell>
          <cell r="S79">
            <v>52.71</v>
          </cell>
        </row>
        <row r="80">
          <cell r="A80" t="str">
            <v>000651</v>
          </cell>
          <cell r="C80" t="str">
            <v>MARIANA PESSOA SILVA</v>
          </cell>
          <cell r="G80">
            <v>43724</v>
          </cell>
          <cell r="I80">
            <v>4</v>
          </cell>
          <cell r="J80">
            <v>4463</v>
          </cell>
          <cell r="L80">
            <v>1487.67</v>
          </cell>
          <cell r="M80">
            <v>371.92</v>
          </cell>
          <cell r="N80">
            <v>26.8</v>
          </cell>
          <cell r="O80">
            <v>398.7</v>
          </cell>
          <cell r="P80">
            <v>99.67</v>
          </cell>
          <cell r="Q80">
            <v>8</v>
          </cell>
          <cell r="R80">
            <v>119.01</v>
          </cell>
          <cell r="S80">
            <v>29.75</v>
          </cell>
        </row>
        <row r="81">
          <cell r="A81" t="str">
            <v>000652</v>
          </cell>
          <cell r="C81" t="str">
            <v>SARA MARTINS DE OLIVEIRA</v>
          </cell>
          <cell r="G81">
            <v>43724</v>
          </cell>
          <cell r="I81">
            <v>4</v>
          </cell>
          <cell r="J81">
            <v>10334</v>
          </cell>
          <cell r="L81">
            <v>3444.67</v>
          </cell>
          <cell r="M81">
            <v>861.17</v>
          </cell>
          <cell r="N81">
            <v>26.8</v>
          </cell>
          <cell r="O81">
            <v>923.17</v>
          </cell>
          <cell r="P81">
            <v>230.79</v>
          </cell>
          <cell r="Q81">
            <v>8</v>
          </cell>
          <cell r="R81">
            <v>275.57</v>
          </cell>
          <cell r="S81">
            <v>68.89</v>
          </cell>
        </row>
        <row r="82">
          <cell r="A82" t="str">
            <v>000656</v>
          </cell>
          <cell r="C82" t="str">
            <v>THIAGO FREITAS DA PONTE</v>
          </cell>
          <cell r="G82">
            <v>43731</v>
          </cell>
          <cell r="I82">
            <v>4</v>
          </cell>
          <cell r="J82">
            <v>15205</v>
          </cell>
          <cell r="L82">
            <v>5068.33</v>
          </cell>
          <cell r="M82">
            <v>1267.08</v>
          </cell>
          <cell r="N82">
            <v>26.8</v>
          </cell>
          <cell r="O82">
            <v>1358.31</v>
          </cell>
          <cell r="P82">
            <v>339.58</v>
          </cell>
          <cell r="Q82">
            <v>8</v>
          </cell>
          <cell r="R82">
            <v>405.47</v>
          </cell>
          <cell r="S82">
            <v>101.37</v>
          </cell>
        </row>
        <row r="83">
          <cell r="A83" t="str">
            <v>000666</v>
          </cell>
          <cell r="C83" t="str">
            <v>MARCELO CARNEIRO BRIGIDO</v>
          </cell>
          <cell r="G83">
            <v>43759</v>
          </cell>
          <cell r="I83">
            <v>4</v>
          </cell>
          <cell r="J83">
            <v>12053</v>
          </cell>
          <cell r="L83">
            <v>4017.67</v>
          </cell>
          <cell r="M83">
            <v>1004.42</v>
          </cell>
          <cell r="N83">
            <v>26.8</v>
          </cell>
          <cell r="O83">
            <v>1076.74</v>
          </cell>
          <cell r="P83">
            <v>269.18</v>
          </cell>
          <cell r="Q83">
            <v>8</v>
          </cell>
          <cell r="R83">
            <v>321.41000000000003</v>
          </cell>
          <cell r="S83">
            <v>80.349999999999994</v>
          </cell>
        </row>
        <row r="84">
          <cell r="A84" t="str">
            <v>000676</v>
          </cell>
          <cell r="C84" t="str">
            <v>GRACIANE XAVIER NOBRE</v>
          </cell>
          <cell r="G84">
            <v>43853</v>
          </cell>
          <cell r="I84">
            <v>4</v>
          </cell>
          <cell r="J84">
            <v>4909</v>
          </cell>
          <cell r="L84">
            <v>1636.33</v>
          </cell>
          <cell r="M84">
            <v>409.08</v>
          </cell>
          <cell r="N84">
            <v>26.8</v>
          </cell>
          <cell r="O84">
            <v>438.54</v>
          </cell>
          <cell r="P84">
            <v>109.63</v>
          </cell>
          <cell r="Q84">
            <v>8</v>
          </cell>
          <cell r="R84">
            <v>130.91</v>
          </cell>
          <cell r="S84">
            <v>32.729999999999997</v>
          </cell>
        </row>
        <row r="85">
          <cell r="A85" t="str">
            <v>000680</v>
          </cell>
          <cell r="C85" t="str">
            <v>SIBELINE MARQUES DA SILVA</v>
          </cell>
          <cell r="G85">
            <v>43864</v>
          </cell>
          <cell r="I85">
            <v>4</v>
          </cell>
          <cell r="J85">
            <v>8698</v>
          </cell>
          <cell r="L85">
            <v>2899.33</v>
          </cell>
          <cell r="M85">
            <v>724.83</v>
          </cell>
          <cell r="N85">
            <v>26.8</v>
          </cell>
          <cell r="O85">
            <v>777.02</v>
          </cell>
          <cell r="P85">
            <v>194.25</v>
          </cell>
          <cell r="Q85">
            <v>8</v>
          </cell>
          <cell r="R85">
            <v>231.95</v>
          </cell>
          <cell r="S85">
            <v>57.99</v>
          </cell>
        </row>
        <row r="86">
          <cell r="A86" t="str">
            <v>000685</v>
          </cell>
          <cell r="C86" t="str">
            <v>RODRIGO TEIXEIRA DE MELO</v>
          </cell>
          <cell r="G86">
            <v>43871</v>
          </cell>
          <cell r="I86">
            <v>4</v>
          </cell>
          <cell r="J86">
            <v>7907</v>
          </cell>
          <cell r="L86">
            <v>2635.67</v>
          </cell>
          <cell r="M86">
            <v>658.92</v>
          </cell>
          <cell r="N86">
            <v>26.8</v>
          </cell>
          <cell r="O86">
            <v>706.36</v>
          </cell>
          <cell r="P86">
            <v>176.59</v>
          </cell>
          <cell r="Q86">
            <v>8</v>
          </cell>
          <cell r="R86">
            <v>210.85</v>
          </cell>
          <cell r="S86">
            <v>52.71</v>
          </cell>
        </row>
        <row r="87">
          <cell r="A87" t="str">
            <v>000687</v>
          </cell>
          <cell r="C87" t="str">
            <v>VALBERTO ENOC RODRIGUES DA SILVA FILHO</v>
          </cell>
          <cell r="G87">
            <v>43874</v>
          </cell>
          <cell r="I87">
            <v>4</v>
          </cell>
          <cell r="J87">
            <v>14621</v>
          </cell>
          <cell r="L87">
            <v>4873.67</v>
          </cell>
          <cell r="M87">
            <v>1218.42</v>
          </cell>
          <cell r="N87">
            <v>26.8</v>
          </cell>
          <cell r="O87">
            <v>1306.1400000000001</v>
          </cell>
          <cell r="P87">
            <v>326.54000000000002</v>
          </cell>
          <cell r="Q87">
            <v>8</v>
          </cell>
          <cell r="R87">
            <v>389.89</v>
          </cell>
          <cell r="S87">
            <v>97.47</v>
          </cell>
        </row>
        <row r="88">
          <cell r="A88" t="str">
            <v>000695</v>
          </cell>
          <cell r="C88" t="str">
            <v>MARIA RENATA CAMPOS AVELINO</v>
          </cell>
          <cell r="G88">
            <v>43895</v>
          </cell>
          <cell r="I88">
            <v>4</v>
          </cell>
          <cell r="J88">
            <v>9567</v>
          </cell>
          <cell r="L88">
            <v>3189</v>
          </cell>
          <cell r="M88">
            <v>797.25</v>
          </cell>
          <cell r="N88">
            <v>26.8</v>
          </cell>
          <cell r="O88">
            <v>854.65</v>
          </cell>
          <cell r="P88">
            <v>213.66</v>
          </cell>
          <cell r="Q88">
            <v>8</v>
          </cell>
          <cell r="R88">
            <v>255.12</v>
          </cell>
          <cell r="S88">
            <v>63.78</v>
          </cell>
        </row>
        <row r="89">
          <cell r="A89" t="str">
            <v>000701</v>
          </cell>
          <cell r="C89" t="str">
            <v>LUZIA LUCELIA SARAIVA RIBEIRO</v>
          </cell>
          <cell r="G89">
            <v>43903</v>
          </cell>
          <cell r="I89">
            <v>4</v>
          </cell>
          <cell r="J89">
            <v>14059</v>
          </cell>
          <cell r="L89">
            <v>4686.33</v>
          </cell>
          <cell r="M89">
            <v>1171.58</v>
          </cell>
          <cell r="N89">
            <v>26.8</v>
          </cell>
          <cell r="O89">
            <v>1255.94</v>
          </cell>
          <cell r="P89">
            <v>313.98</v>
          </cell>
          <cell r="Q89">
            <v>8</v>
          </cell>
          <cell r="R89">
            <v>374.91</v>
          </cell>
          <cell r="S89">
            <v>93.73</v>
          </cell>
        </row>
        <row r="90">
          <cell r="A90" t="str">
            <v>000703</v>
          </cell>
          <cell r="C90" t="str">
            <v>JARDEL LIMA PEREIRA</v>
          </cell>
          <cell r="G90">
            <v>43906</v>
          </cell>
          <cell r="I90">
            <v>4</v>
          </cell>
          <cell r="J90">
            <v>8698</v>
          </cell>
          <cell r="L90">
            <v>2899.33</v>
          </cell>
          <cell r="M90">
            <v>724.83</v>
          </cell>
          <cell r="N90">
            <v>26.8</v>
          </cell>
          <cell r="O90">
            <v>777.02</v>
          </cell>
          <cell r="P90">
            <v>194.25</v>
          </cell>
          <cell r="Q90">
            <v>8</v>
          </cell>
          <cell r="R90">
            <v>231.95</v>
          </cell>
          <cell r="S90">
            <v>57.99</v>
          </cell>
        </row>
        <row r="91">
          <cell r="A91" t="str">
            <v>000708</v>
          </cell>
          <cell r="C91" t="str">
            <v>KAMILA FIGUEREDO DE SOUSA</v>
          </cell>
          <cell r="G91">
            <v>43927</v>
          </cell>
          <cell r="I91">
            <v>4</v>
          </cell>
          <cell r="J91">
            <v>7189</v>
          </cell>
          <cell r="L91">
            <v>2396.33</v>
          </cell>
          <cell r="M91">
            <v>599.08000000000004</v>
          </cell>
          <cell r="N91">
            <v>26.8</v>
          </cell>
          <cell r="O91">
            <v>642.22</v>
          </cell>
          <cell r="P91">
            <v>160.55000000000001</v>
          </cell>
          <cell r="Q91">
            <v>8</v>
          </cell>
          <cell r="R91">
            <v>191.71</v>
          </cell>
          <cell r="S91">
            <v>47.93</v>
          </cell>
        </row>
        <row r="92">
          <cell r="A92" t="str">
            <v>000711</v>
          </cell>
          <cell r="C92" t="str">
            <v>MARCO ANTONIO MOREIRA CARUJO</v>
          </cell>
          <cell r="G92">
            <v>43934</v>
          </cell>
          <cell r="I92">
            <v>4</v>
          </cell>
          <cell r="J92">
            <v>9567</v>
          </cell>
          <cell r="L92">
            <v>3189</v>
          </cell>
          <cell r="M92">
            <v>797.25</v>
          </cell>
          <cell r="N92">
            <v>26.8</v>
          </cell>
          <cell r="O92">
            <v>854.65</v>
          </cell>
          <cell r="P92">
            <v>213.66</v>
          </cell>
          <cell r="Q92">
            <v>8</v>
          </cell>
          <cell r="R92">
            <v>255.12</v>
          </cell>
          <cell r="S92">
            <v>63.78</v>
          </cell>
        </row>
        <row r="93">
          <cell r="A93" t="str">
            <v>000714</v>
          </cell>
          <cell r="C93" t="str">
            <v>CARLOS HENRIQUE GOUVEIA CARNEIRO</v>
          </cell>
          <cell r="G93">
            <v>43955</v>
          </cell>
          <cell r="I93">
            <v>4</v>
          </cell>
          <cell r="J93">
            <v>14621</v>
          </cell>
          <cell r="L93">
            <v>4873.67</v>
          </cell>
          <cell r="M93">
            <v>1218.42</v>
          </cell>
          <cell r="N93">
            <v>26.8</v>
          </cell>
          <cell r="O93">
            <v>1306.1400000000001</v>
          </cell>
          <cell r="P93">
            <v>326.54000000000002</v>
          </cell>
          <cell r="Q93">
            <v>8</v>
          </cell>
          <cell r="R93">
            <v>389.89</v>
          </cell>
          <cell r="S93">
            <v>97.47</v>
          </cell>
        </row>
        <row r="94">
          <cell r="A94" t="str">
            <v>000715</v>
          </cell>
          <cell r="C94" t="str">
            <v>ANA ALICE XIMENES MOTA</v>
          </cell>
          <cell r="G94">
            <v>43955</v>
          </cell>
          <cell r="I94">
            <v>4</v>
          </cell>
          <cell r="J94">
            <v>6536</v>
          </cell>
          <cell r="L94">
            <v>2178.67</v>
          </cell>
          <cell r="M94">
            <v>544.66999999999996</v>
          </cell>
          <cell r="N94">
            <v>26.8</v>
          </cell>
          <cell r="O94">
            <v>583.88</v>
          </cell>
          <cell r="P94">
            <v>145.97</v>
          </cell>
          <cell r="Q94">
            <v>8</v>
          </cell>
          <cell r="R94">
            <v>174.29</v>
          </cell>
          <cell r="S94">
            <v>43.57</v>
          </cell>
        </row>
        <row r="95">
          <cell r="A95" t="str">
            <v>000719</v>
          </cell>
          <cell r="C95" t="str">
            <v>LUCAS DE PAULA VIEIRA</v>
          </cell>
          <cell r="G95">
            <v>43962</v>
          </cell>
          <cell r="I95">
            <v>4</v>
          </cell>
          <cell r="J95">
            <v>5400</v>
          </cell>
          <cell r="L95">
            <v>1800</v>
          </cell>
          <cell r="M95">
            <v>450</v>
          </cell>
          <cell r="N95">
            <v>26.8</v>
          </cell>
          <cell r="O95">
            <v>482.4</v>
          </cell>
          <cell r="P95">
            <v>120.6</v>
          </cell>
          <cell r="Q95">
            <v>8</v>
          </cell>
          <cell r="R95">
            <v>144</v>
          </cell>
          <cell r="S95">
            <v>36</v>
          </cell>
        </row>
        <row r="96">
          <cell r="A96" t="str">
            <v>000720</v>
          </cell>
          <cell r="C96" t="str">
            <v>MARIA JULIANA DE FIGUEIREDO E CYRINO</v>
          </cell>
          <cell r="G96">
            <v>43964</v>
          </cell>
          <cell r="I96">
            <v>4</v>
          </cell>
          <cell r="J96">
            <v>3207</v>
          </cell>
          <cell r="L96">
            <v>1069</v>
          </cell>
          <cell r="M96">
            <v>267.25</v>
          </cell>
          <cell r="N96">
            <v>26.8</v>
          </cell>
          <cell r="O96">
            <v>286.49</v>
          </cell>
          <cell r="P96">
            <v>71.62</v>
          </cell>
          <cell r="Q96">
            <v>8</v>
          </cell>
          <cell r="R96">
            <v>85.52</v>
          </cell>
          <cell r="S96">
            <v>21.38</v>
          </cell>
        </row>
        <row r="97">
          <cell r="A97" t="str">
            <v>000721</v>
          </cell>
          <cell r="C97" t="str">
            <v>MADSON KAIQUE PEREIRA DE ANDRADES</v>
          </cell>
          <cell r="G97">
            <v>43964</v>
          </cell>
          <cell r="I97">
            <v>4</v>
          </cell>
          <cell r="J97">
            <v>3688</v>
          </cell>
          <cell r="L97">
            <v>1229.33</v>
          </cell>
          <cell r="M97">
            <v>307.33</v>
          </cell>
          <cell r="N97">
            <v>26.8</v>
          </cell>
          <cell r="O97">
            <v>329.46</v>
          </cell>
          <cell r="P97">
            <v>82.36</v>
          </cell>
          <cell r="Q97">
            <v>8</v>
          </cell>
          <cell r="R97">
            <v>98.35</v>
          </cell>
          <cell r="S97">
            <v>24.59</v>
          </cell>
        </row>
        <row r="98">
          <cell r="A98" t="str">
            <v>000730</v>
          </cell>
          <cell r="C98" t="str">
            <v>DANRLEY ANGELO GALDINO</v>
          </cell>
          <cell r="G98">
            <v>44004</v>
          </cell>
          <cell r="I98">
            <v>4</v>
          </cell>
          <cell r="J98">
            <v>9567</v>
          </cell>
          <cell r="L98">
            <v>3189</v>
          </cell>
          <cell r="M98">
            <v>797.25</v>
          </cell>
          <cell r="N98">
            <v>26.8</v>
          </cell>
          <cell r="O98">
            <v>854.65</v>
          </cell>
          <cell r="P98">
            <v>213.66</v>
          </cell>
          <cell r="Q98">
            <v>8</v>
          </cell>
          <cell r="R98">
            <v>255.12</v>
          </cell>
          <cell r="S98">
            <v>63.78</v>
          </cell>
        </row>
        <row r="99">
          <cell r="A99" t="str">
            <v>000732</v>
          </cell>
          <cell r="C99" t="str">
            <v>FRANCISCO WILLIAM MAIA ARRUDA</v>
          </cell>
          <cell r="G99">
            <v>44013</v>
          </cell>
          <cell r="I99">
            <v>4</v>
          </cell>
          <cell r="J99">
            <v>17618</v>
          </cell>
          <cell r="L99">
            <v>5872.67</v>
          </cell>
          <cell r="M99">
            <v>1468.17</v>
          </cell>
          <cell r="N99">
            <v>26.8</v>
          </cell>
          <cell r="O99">
            <v>1573.88</v>
          </cell>
          <cell r="P99">
            <v>393.47</v>
          </cell>
          <cell r="Q99">
            <v>8</v>
          </cell>
          <cell r="R99">
            <v>469.81</v>
          </cell>
          <cell r="S99">
            <v>117.45</v>
          </cell>
        </row>
        <row r="100">
          <cell r="A100" t="str">
            <v>000734</v>
          </cell>
          <cell r="C100" t="str">
            <v>THAIS CRISTINA SAMPAIO MACHADO</v>
          </cell>
          <cell r="G100">
            <v>44013</v>
          </cell>
          <cell r="I100">
            <v>4</v>
          </cell>
          <cell r="J100">
            <v>11160</v>
          </cell>
          <cell r="L100">
            <v>3720</v>
          </cell>
          <cell r="M100">
            <v>930</v>
          </cell>
          <cell r="N100">
            <v>26.8</v>
          </cell>
          <cell r="O100">
            <v>996.96</v>
          </cell>
          <cell r="P100">
            <v>249.24</v>
          </cell>
          <cell r="Q100">
            <v>8</v>
          </cell>
          <cell r="R100">
            <v>297.60000000000002</v>
          </cell>
          <cell r="S100">
            <v>74.400000000000006</v>
          </cell>
        </row>
        <row r="101">
          <cell r="A101" t="str">
            <v>000737</v>
          </cell>
          <cell r="C101" t="str">
            <v>PEDRO FACANHA PEIXOTO</v>
          </cell>
          <cell r="G101">
            <v>44013</v>
          </cell>
          <cell r="I101">
            <v>4</v>
          </cell>
          <cell r="J101">
            <v>6536</v>
          </cell>
          <cell r="L101">
            <v>2178.67</v>
          </cell>
          <cell r="M101">
            <v>544.66999999999996</v>
          </cell>
          <cell r="N101">
            <v>26.8</v>
          </cell>
          <cell r="O101">
            <v>583.88</v>
          </cell>
          <cell r="P101">
            <v>145.97</v>
          </cell>
          <cell r="Q101">
            <v>8</v>
          </cell>
          <cell r="R101">
            <v>174.29</v>
          </cell>
          <cell r="S101">
            <v>43.57</v>
          </cell>
        </row>
        <row r="102">
          <cell r="A102" t="str">
            <v>000748</v>
          </cell>
          <cell r="C102" t="str">
            <v>KAROLINA CELESTE ROLIM DUARTE</v>
          </cell>
          <cell r="G102">
            <v>44032</v>
          </cell>
          <cell r="I102">
            <v>4</v>
          </cell>
          <cell r="J102">
            <v>10334</v>
          </cell>
          <cell r="L102">
            <v>3444.67</v>
          </cell>
          <cell r="M102">
            <v>861.17</v>
          </cell>
          <cell r="N102">
            <v>26.8</v>
          </cell>
          <cell r="O102">
            <v>923.17</v>
          </cell>
          <cell r="P102">
            <v>230.79</v>
          </cell>
          <cell r="Q102">
            <v>8</v>
          </cell>
          <cell r="R102">
            <v>275.57</v>
          </cell>
          <cell r="S102">
            <v>68.89</v>
          </cell>
        </row>
        <row r="103">
          <cell r="A103" t="str">
            <v>000751</v>
          </cell>
          <cell r="C103" t="str">
            <v>LUIZ FERNANDO DOS SANTOS CHAVES</v>
          </cell>
          <cell r="G103">
            <v>44032</v>
          </cell>
          <cell r="I103">
            <v>4</v>
          </cell>
          <cell r="J103">
            <v>7189</v>
          </cell>
          <cell r="L103">
            <v>2396.33</v>
          </cell>
          <cell r="M103">
            <v>599.08000000000004</v>
          </cell>
          <cell r="N103">
            <v>26.8</v>
          </cell>
          <cell r="O103">
            <v>642.22</v>
          </cell>
          <cell r="P103">
            <v>160.55000000000001</v>
          </cell>
          <cell r="Q103">
            <v>8</v>
          </cell>
          <cell r="R103">
            <v>191.71</v>
          </cell>
          <cell r="S103">
            <v>47.93</v>
          </cell>
        </row>
        <row r="104">
          <cell r="A104" t="str">
            <v>000753</v>
          </cell>
          <cell r="C104" t="str">
            <v>JOSE SAMUEL MONTENEGRO SANTIAGO</v>
          </cell>
          <cell r="G104">
            <v>44032</v>
          </cell>
          <cell r="I104">
            <v>4</v>
          </cell>
          <cell r="J104">
            <v>13017</v>
          </cell>
          <cell r="L104">
            <v>4339</v>
          </cell>
          <cell r="M104">
            <v>1084.75</v>
          </cell>
          <cell r="N104">
            <v>26.8</v>
          </cell>
          <cell r="O104">
            <v>1162.8499999999999</v>
          </cell>
          <cell r="P104">
            <v>290.70999999999998</v>
          </cell>
          <cell r="Q104">
            <v>8</v>
          </cell>
          <cell r="R104">
            <v>347.12</v>
          </cell>
          <cell r="S104">
            <v>86.78</v>
          </cell>
        </row>
        <row r="105">
          <cell r="A105" t="str">
            <v>000757</v>
          </cell>
          <cell r="C105" t="str">
            <v>DANIEL DE SOUSA LAURINDO</v>
          </cell>
          <cell r="G105">
            <v>44046</v>
          </cell>
          <cell r="I105">
            <v>4</v>
          </cell>
          <cell r="J105">
            <v>12053</v>
          </cell>
          <cell r="L105">
            <v>4017.67</v>
          </cell>
          <cell r="M105">
            <v>1004.42</v>
          </cell>
          <cell r="N105">
            <v>26.8</v>
          </cell>
          <cell r="O105">
            <v>1076.74</v>
          </cell>
          <cell r="P105">
            <v>269.18</v>
          </cell>
          <cell r="Q105">
            <v>8</v>
          </cell>
          <cell r="R105">
            <v>321.41000000000003</v>
          </cell>
          <cell r="S105">
            <v>80.349999999999994</v>
          </cell>
        </row>
        <row r="106">
          <cell r="A106" t="str">
            <v>000762</v>
          </cell>
          <cell r="C106" t="str">
            <v>FRANCISCO WANDERSON DE ALMEIDA ARAUJO</v>
          </cell>
          <cell r="G106">
            <v>44046</v>
          </cell>
          <cell r="I106">
            <v>4</v>
          </cell>
          <cell r="J106">
            <v>7189</v>
          </cell>
          <cell r="L106">
            <v>2396.33</v>
          </cell>
          <cell r="M106">
            <v>599.08000000000004</v>
          </cell>
          <cell r="N106">
            <v>26.8</v>
          </cell>
          <cell r="O106">
            <v>642.22</v>
          </cell>
          <cell r="P106">
            <v>160.55000000000001</v>
          </cell>
          <cell r="Q106">
            <v>8</v>
          </cell>
          <cell r="R106">
            <v>191.71</v>
          </cell>
          <cell r="S106">
            <v>47.93</v>
          </cell>
        </row>
        <row r="107">
          <cell r="A107" t="str">
            <v>000764</v>
          </cell>
          <cell r="C107" t="str">
            <v>HARISSON RAFAEL SARAIVA MAIA</v>
          </cell>
          <cell r="G107">
            <v>44046</v>
          </cell>
          <cell r="I107">
            <v>4</v>
          </cell>
          <cell r="J107">
            <v>14621</v>
          </cell>
          <cell r="L107">
            <v>4873.67</v>
          </cell>
          <cell r="M107">
            <v>1218.42</v>
          </cell>
          <cell r="N107">
            <v>26.8</v>
          </cell>
          <cell r="O107">
            <v>1306.1400000000001</v>
          </cell>
          <cell r="P107">
            <v>326.54000000000002</v>
          </cell>
          <cell r="Q107">
            <v>8</v>
          </cell>
          <cell r="R107">
            <v>389.89</v>
          </cell>
          <cell r="S107">
            <v>97.47</v>
          </cell>
        </row>
        <row r="108">
          <cell r="A108" t="str">
            <v>000767</v>
          </cell>
          <cell r="C108" t="str">
            <v>WEBSTER RULIAN LIMA JORGE</v>
          </cell>
          <cell r="G108">
            <v>44054</v>
          </cell>
          <cell r="I108">
            <v>4</v>
          </cell>
          <cell r="J108">
            <v>14621</v>
          </cell>
          <cell r="L108">
            <v>4873.67</v>
          </cell>
          <cell r="M108">
            <v>1218.42</v>
          </cell>
          <cell r="N108">
            <v>26.8</v>
          </cell>
          <cell r="O108">
            <v>1306.1400000000001</v>
          </cell>
          <cell r="P108">
            <v>326.54000000000002</v>
          </cell>
          <cell r="Q108">
            <v>8</v>
          </cell>
          <cell r="R108">
            <v>389.89</v>
          </cell>
          <cell r="S108">
            <v>97.47</v>
          </cell>
        </row>
        <row r="109">
          <cell r="A109" t="str">
            <v>000769</v>
          </cell>
          <cell r="C109" t="str">
            <v>LAERCIO GIL PINHEIRO BEZERRA</v>
          </cell>
          <cell r="G109">
            <v>44055</v>
          </cell>
          <cell r="I109">
            <v>4</v>
          </cell>
          <cell r="J109">
            <v>9567</v>
          </cell>
          <cell r="L109">
            <v>3189</v>
          </cell>
          <cell r="M109">
            <v>797.25</v>
          </cell>
          <cell r="N109">
            <v>26.8</v>
          </cell>
          <cell r="O109">
            <v>854.65</v>
          </cell>
          <cell r="P109">
            <v>213.66</v>
          </cell>
          <cell r="Q109">
            <v>8</v>
          </cell>
          <cell r="R109">
            <v>255.12</v>
          </cell>
          <cell r="S109">
            <v>63.78</v>
          </cell>
        </row>
        <row r="110">
          <cell r="A110" t="str">
            <v>000770</v>
          </cell>
          <cell r="C110" t="str">
            <v>ALEXSSANDRO OLIVEIRA SANTOS</v>
          </cell>
          <cell r="G110">
            <v>44060</v>
          </cell>
          <cell r="I110">
            <v>4</v>
          </cell>
          <cell r="J110">
            <v>8698</v>
          </cell>
          <cell r="L110">
            <v>2899.33</v>
          </cell>
          <cell r="M110">
            <v>724.83</v>
          </cell>
          <cell r="N110">
            <v>26.8</v>
          </cell>
          <cell r="O110">
            <v>777.02</v>
          </cell>
          <cell r="P110">
            <v>194.25</v>
          </cell>
          <cell r="Q110">
            <v>8</v>
          </cell>
          <cell r="R110">
            <v>231.95</v>
          </cell>
          <cell r="S110">
            <v>57.99</v>
          </cell>
        </row>
        <row r="111">
          <cell r="A111" t="str">
            <v>000774</v>
          </cell>
          <cell r="C111" t="str">
            <v>JOSE EDUARDO NERY CORDEIRO</v>
          </cell>
          <cell r="G111">
            <v>44067</v>
          </cell>
          <cell r="I111">
            <v>4</v>
          </cell>
          <cell r="J111">
            <v>7189</v>
          </cell>
          <cell r="L111">
            <v>2396.33</v>
          </cell>
          <cell r="M111">
            <v>599.08000000000004</v>
          </cell>
          <cell r="N111">
            <v>26.8</v>
          </cell>
          <cell r="O111">
            <v>642.22</v>
          </cell>
          <cell r="P111">
            <v>160.55000000000001</v>
          </cell>
          <cell r="Q111">
            <v>8</v>
          </cell>
          <cell r="R111">
            <v>191.71</v>
          </cell>
          <cell r="S111">
            <v>47.93</v>
          </cell>
        </row>
        <row r="112">
          <cell r="A112" t="str">
            <v>000781</v>
          </cell>
          <cell r="C112" t="str">
            <v>BRUNA DE SOUSA FELIX</v>
          </cell>
          <cell r="G112">
            <v>44075</v>
          </cell>
          <cell r="I112">
            <v>4</v>
          </cell>
          <cell r="J112">
            <v>10334</v>
          </cell>
          <cell r="L112">
            <v>3444.67</v>
          </cell>
          <cell r="M112">
            <v>861.17</v>
          </cell>
          <cell r="N112">
            <v>26.8</v>
          </cell>
          <cell r="O112">
            <v>923.17</v>
          </cell>
          <cell r="P112">
            <v>230.79</v>
          </cell>
          <cell r="Q112">
            <v>8</v>
          </cell>
          <cell r="R112">
            <v>275.57</v>
          </cell>
          <cell r="S112">
            <v>68.89</v>
          </cell>
        </row>
        <row r="113">
          <cell r="A113" t="str">
            <v>000782</v>
          </cell>
          <cell r="C113" t="str">
            <v>FLAVIO CAVALCANTE TABOSA</v>
          </cell>
          <cell r="G113">
            <v>44083</v>
          </cell>
          <cell r="I113">
            <v>4</v>
          </cell>
          <cell r="J113">
            <v>7907</v>
          </cell>
          <cell r="L113">
            <v>2635.67</v>
          </cell>
          <cell r="M113">
            <v>658.92</v>
          </cell>
          <cell r="N113">
            <v>26.8</v>
          </cell>
          <cell r="O113">
            <v>706.36</v>
          </cell>
          <cell r="P113">
            <v>176.59</v>
          </cell>
          <cell r="Q113">
            <v>8</v>
          </cell>
          <cell r="R113">
            <v>210.85</v>
          </cell>
          <cell r="S113">
            <v>52.71</v>
          </cell>
        </row>
        <row r="114">
          <cell r="A114" t="str">
            <v>000787</v>
          </cell>
          <cell r="C114" t="str">
            <v>LUCAS GURGEL DO AMARAL CARLEIAL</v>
          </cell>
          <cell r="G114">
            <v>44095</v>
          </cell>
          <cell r="I114">
            <v>4</v>
          </cell>
          <cell r="J114">
            <v>14059</v>
          </cell>
          <cell r="L114">
            <v>4686.33</v>
          </cell>
          <cell r="M114">
            <v>1171.58</v>
          </cell>
          <cell r="N114">
            <v>26.8</v>
          </cell>
          <cell r="O114">
            <v>1255.94</v>
          </cell>
          <cell r="P114">
            <v>313.98</v>
          </cell>
          <cell r="Q114">
            <v>8</v>
          </cell>
          <cell r="R114">
            <v>374.91</v>
          </cell>
          <cell r="S114">
            <v>93.73</v>
          </cell>
        </row>
        <row r="115">
          <cell r="A115" t="str">
            <v>000788</v>
          </cell>
          <cell r="C115" t="str">
            <v>THIAGO DA SILVA DO NASCIMENTO</v>
          </cell>
          <cell r="G115">
            <v>44095</v>
          </cell>
          <cell r="I115">
            <v>4</v>
          </cell>
          <cell r="J115">
            <v>14621</v>
          </cell>
          <cell r="L115">
            <v>4873.67</v>
          </cell>
          <cell r="M115">
            <v>1218.42</v>
          </cell>
          <cell r="N115">
            <v>26.8</v>
          </cell>
          <cell r="O115">
            <v>1306.1400000000001</v>
          </cell>
          <cell r="P115">
            <v>326.54000000000002</v>
          </cell>
          <cell r="Q115">
            <v>8</v>
          </cell>
          <cell r="R115">
            <v>389.89</v>
          </cell>
          <cell r="S115">
            <v>97.47</v>
          </cell>
        </row>
        <row r="116">
          <cell r="A116" t="str">
            <v>000791</v>
          </cell>
          <cell r="C116" t="str">
            <v>BRUNO MOURAO DE LAVOR MOREIRA</v>
          </cell>
          <cell r="G116">
            <v>44102</v>
          </cell>
          <cell r="I116">
            <v>4</v>
          </cell>
          <cell r="J116">
            <v>6536</v>
          </cell>
          <cell r="L116">
            <v>2178.67</v>
          </cell>
          <cell r="M116">
            <v>544.66999999999996</v>
          </cell>
          <cell r="N116">
            <v>26.8</v>
          </cell>
          <cell r="O116">
            <v>583.88</v>
          </cell>
          <cell r="P116">
            <v>145.97</v>
          </cell>
          <cell r="Q116">
            <v>8</v>
          </cell>
          <cell r="R116">
            <v>174.29</v>
          </cell>
          <cell r="S116">
            <v>43.57</v>
          </cell>
        </row>
        <row r="117">
          <cell r="A117" t="str">
            <v>000793</v>
          </cell>
          <cell r="C117" t="str">
            <v>GISELE APARECIDA CHAVES ANTENOR</v>
          </cell>
          <cell r="G117">
            <v>44105</v>
          </cell>
          <cell r="I117">
            <v>4</v>
          </cell>
          <cell r="J117">
            <v>8698</v>
          </cell>
          <cell r="L117">
            <v>2899.33</v>
          </cell>
          <cell r="M117">
            <v>724.83</v>
          </cell>
          <cell r="N117">
            <v>26.8</v>
          </cell>
          <cell r="O117">
            <v>777.02</v>
          </cell>
          <cell r="P117">
            <v>194.25</v>
          </cell>
          <cell r="Q117">
            <v>8</v>
          </cell>
          <cell r="R117">
            <v>231.95</v>
          </cell>
          <cell r="S117">
            <v>57.99</v>
          </cell>
        </row>
        <row r="118">
          <cell r="A118" t="str">
            <v>000795</v>
          </cell>
          <cell r="C118" t="str">
            <v>ITALO YELTSIN MEDEIROS BRUNO</v>
          </cell>
          <cell r="G118">
            <v>44105</v>
          </cell>
          <cell r="I118">
            <v>4</v>
          </cell>
          <cell r="J118">
            <v>10334</v>
          </cell>
          <cell r="L118">
            <v>3444.67</v>
          </cell>
          <cell r="M118">
            <v>861.17</v>
          </cell>
          <cell r="N118">
            <v>26.8</v>
          </cell>
          <cell r="O118">
            <v>923.17</v>
          </cell>
          <cell r="P118">
            <v>230.79</v>
          </cell>
          <cell r="Q118">
            <v>8</v>
          </cell>
          <cell r="R118">
            <v>275.57</v>
          </cell>
          <cell r="S118">
            <v>68.89</v>
          </cell>
        </row>
        <row r="119">
          <cell r="A119" t="str">
            <v>000797</v>
          </cell>
          <cell r="C119" t="str">
            <v>RODRIGO LUCAS SOARES</v>
          </cell>
          <cell r="G119">
            <v>44105</v>
          </cell>
          <cell r="I119">
            <v>4</v>
          </cell>
          <cell r="J119">
            <v>5400</v>
          </cell>
          <cell r="L119">
            <v>1800</v>
          </cell>
          <cell r="M119">
            <v>450</v>
          </cell>
          <cell r="N119">
            <v>26.8</v>
          </cell>
          <cell r="O119">
            <v>482.4</v>
          </cell>
          <cell r="P119">
            <v>120.6</v>
          </cell>
          <cell r="Q119">
            <v>8</v>
          </cell>
          <cell r="R119">
            <v>144</v>
          </cell>
          <cell r="S119">
            <v>36</v>
          </cell>
        </row>
        <row r="120">
          <cell r="A120" t="str">
            <v>000798</v>
          </cell>
          <cell r="C120" t="str">
            <v>FRANCISCO ANDERSON RIPARDO MACIEL</v>
          </cell>
          <cell r="G120">
            <v>44109</v>
          </cell>
          <cell r="I120">
            <v>4</v>
          </cell>
          <cell r="J120">
            <v>4057</v>
          </cell>
          <cell r="L120">
            <v>1352.33</v>
          </cell>
          <cell r="M120">
            <v>338.08</v>
          </cell>
          <cell r="N120">
            <v>26.8</v>
          </cell>
          <cell r="O120">
            <v>362.42</v>
          </cell>
          <cell r="P120">
            <v>90.61</v>
          </cell>
          <cell r="Q120">
            <v>8</v>
          </cell>
          <cell r="R120">
            <v>108.19</v>
          </cell>
          <cell r="S120">
            <v>27.05</v>
          </cell>
        </row>
        <row r="121">
          <cell r="A121" t="str">
            <v>000802</v>
          </cell>
          <cell r="C121" t="str">
            <v>BRUNO REGES DE OLIVEIRA</v>
          </cell>
          <cell r="G121">
            <v>44112</v>
          </cell>
          <cell r="I121">
            <v>4</v>
          </cell>
          <cell r="J121">
            <v>4463</v>
          </cell>
          <cell r="L121">
            <v>1487.67</v>
          </cell>
          <cell r="M121">
            <v>371.92</v>
          </cell>
          <cell r="N121">
            <v>26.8</v>
          </cell>
          <cell r="O121">
            <v>398.7</v>
          </cell>
          <cell r="P121">
            <v>99.67</v>
          </cell>
          <cell r="Q121">
            <v>8</v>
          </cell>
          <cell r="R121">
            <v>119.01</v>
          </cell>
          <cell r="S121">
            <v>29.75</v>
          </cell>
        </row>
        <row r="122">
          <cell r="A122" t="str">
            <v>000804</v>
          </cell>
          <cell r="C122" t="str">
            <v>CLARA DE VASCONCELOS LOPES</v>
          </cell>
          <cell r="G122">
            <v>44117</v>
          </cell>
          <cell r="I122">
            <v>4</v>
          </cell>
          <cell r="J122">
            <v>5400</v>
          </cell>
          <cell r="L122">
            <v>1800</v>
          </cell>
          <cell r="M122">
            <v>450</v>
          </cell>
          <cell r="N122">
            <v>26.8</v>
          </cell>
          <cell r="O122">
            <v>482.4</v>
          </cell>
          <cell r="P122">
            <v>120.6</v>
          </cell>
          <cell r="Q122">
            <v>8</v>
          </cell>
          <cell r="R122">
            <v>144</v>
          </cell>
          <cell r="S122">
            <v>36</v>
          </cell>
        </row>
        <row r="123">
          <cell r="A123" t="str">
            <v>000805</v>
          </cell>
          <cell r="C123" t="str">
            <v>ALAN SIDNEY DO NASCIMENTO VASCONCELOS</v>
          </cell>
          <cell r="G123">
            <v>44117</v>
          </cell>
          <cell r="I123">
            <v>4</v>
          </cell>
          <cell r="J123">
            <v>11160</v>
          </cell>
          <cell r="L123">
            <v>3720</v>
          </cell>
          <cell r="M123">
            <v>930</v>
          </cell>
          <cell r="N123">
            <v>26.8</v>
          </cell>
          <cell r="O123">
            <v>996.96</v>
          </cell>
          <cell r="P123">
            <v>249.24</v>
          </cell>
          <cell r="Q123">
            <v>8</v>
          </cell>
          <cell r="R123">
            <v>297.60000000000002</v>
          </cell>
          <cell r="S123">
            <v>74.400000000000006</v>
          </cell>
        </row>
        <row r="124">
          <cell r="A124" t="str">
            <v>000811</v>
          </cell>
          <cell r="C124" t="str">
            <v>ROSELI DA ROCHA BARBOSA</v>
          </cell>
          <cell r="G124">
            <v>44123</v>
          </cell>
          <cell r="I124">
            <v>4</v>
          </cell>
          <cell r="J124">
            <v>6536</v>
          </cell>
          <cell r="L124">
            <v>2178.67</v>
          </cell>
          <cell r="M124">
            <v>544.66999999999996</v>
          </cell>
          <cell r="N124">
            <v>26.8</v>
          </cell>
          <cell r="O124">
            <v>583.88</v>
          </cell>
          <cell r="P124">
            <v>145.97</v>
          </cell>
          <cell r="Q124">
            <v>8</v>
          </cell>
          <cell r="R124">
            <v>174.29</v>
          </cell>
          <cell r="S124">
            <v>43.57</v>
          </cell>
        </row>
        <row r="125">
          <cell r="A125" t="str">
            <v>000814</v>
          </cell>
          <cell r="C125" t="str">
            <v>JEAN MICHELL DE SOUZA BERNARDO</v>
          </cell>
          <cell r="G125">
            <v>44126</v>
          </cell>
          <cell r="I125">
            <v>4</v>
          </cell>
          <cell r="J125">
            <v>7189</v>
          </cell>
          <cell r="L125">
            <v>2396.33</v>
          </cell>
          <cell r="M125">
            <v>599.08000000000004</v>
          </cell>
          <cell r="N125">
            <v>26.8</v>
          </cell>
          <cell r="O125">
            <v>642.22</v>
          </cell>
          <cell r="P125">
            <v>160.55000000000001</v>
          </cell>
          <cell r="Q125">
            <v>8</v>
          </cell>
          <cell r="R125">
            <v>191.71</v>
          </cell>
          <cell r="S125">
            <v>47.93</v>
          </cell>
        </row>
        <row r="126">
          <cell r="A126" t="str">
            <v>000817</v>
          </cell>
          <cell r="C126" t="str">
            <v>LUCAS LIMA DA COSTA</v>
          </cell>
          <cell r="G126">
            <v>44126</v>
          </cell>
          <cell r="I126">
            <v>4</v>
          </cell>
          <cell r="J126">
            <v>5400</v>
          </cell>
          <cell r="L126">
            <v>1800</v>
          </cell>
          <cell r="M126">
            <v>450</v>
          </cell>
          <cell r="N126">
            <v>26.8</v>
          </cell>
          <cell r="O126">
            <v>482.4</v>
          </cell>
          <cell r="P126">
            <v>120.6</v>
          </cell>
          <cell r="Q126">
            <v>8</v>
          </cell>
          <cell r="R126">
            <v>144</v>
          </cell>
          <cell r="S126">
            <v>36</v>
          </cell>
        </row>
        <row r="127">
          <cell r="A127" t="str">
            <v>000821</v>
          </cell>
          <cell r="C127" t="str">
            <v>JOSE DIEGO NASCIMENTO RUFINO</v>
          </cell>
          <cell r="G127">
            <v>44130</v>
          </cell>
          <cell r="I127">
            <v>4</v>
          </cell>
          <cell r="J127">
            <v>6536</v>
          </cell>
          <cell r="L127">
            <v>2178.67</v>
          </cell>
          <cell r="M127">
            <v>544.66999999999996</v>
          </cell>
          <cell r="N127">
            <v>26.8</v>
          </cell>
          <cell r="O127">
            <v>583.88</v>
          </cell>
          <cell r="P127">
            <v>145.97</v>
          </cell>
          <cell r="Q127">
            <v>8</v>
          </cell>
          <cell r="R127">
            <v>174.29</v>
          </cell>
          <cell r="S127">
            <v>43.57</v>
          </cell>
        </row>
        <row r="128">
          <cell r="A128" t="str">
            <v>000823</v>
          </cell>
          <cell r="C128" t="str">
            <v>REBECA FONSECA DO NASCIMENTO</v>
          </cell>
          <cell r="G128">
            <v>44130</v>
          </cell>
          <cell r="I128">
            <v>4</v>
          </cell>
          <cell r="J128">
            <v>8698</v>
          </cell>
          <cell r="L128">
            <v>2899.33</v>
          </cell>
          <cell r="M128">
            <v>724.83</v>
          </cell>
          <cell r="N128">
            <v>26.8</v>
          </cell>
          <cell r="O128">
            <v>777.02</v>
          </cell>
          <cell r="P128">
            <v>194.25</v>
          </cell>
          <cell r="Q128">
            <v>8</v>
          </cell>
          <cell r="R128">
            <v>231.95</v>
          </cell>
          <cell r="S128">
            <v>57.99</v>
          </cell>
        </row>
        <row r="129">
          <cell r="A129" t="str">
            <v>000825</v>
          </cell>
          <cell r="C129" t="str">
            <v>MARTINA AGUIAR SARAIVA</v>
          </cell>
          <cell r="G129">
            <v>44138</v>
          </cell>
          <cell r="I129">
            <v>4</v>
          </cell>
          <cell r="J129">
            <v>14621</v>
          </cell>
          <cell r="L129">
            <v>4873.67</v>
          </cell>
          <cell r="M129">
            <v>1218.42</v>
          </cell>
          <cell r="N129">
            <v>26.8</v>
          </cell>
          <cell r="O129">
            <v>1306.1400000000001</v>
          </cell>
          <cell r="P129">
            <v>326.54000000000002</v>
          </cell>
          <cell r="Q129">
            <v>8</v>
          </cell>
          <cell r="R129">
            <v>389.89</v>
          </cell>
          <cell r="S129">
            <v>97.47</v>
          </cell>
        </row>
        <row r="130">
          <cell r="A130" t="str">
            <v>000826</v>
          </cell>
          <cell r="C130" t="str">
            <v>RAYANE MENDES ROCHA</v>
          </cell>
          <cell r="G130">
            <v>44138</v>
          </cell>
          <cell r="I130">
            <v>4</v>
          </cell>
          <cell r="J130">
            <v>7907</v>
          </cell>
          <cell r="L130">
            <v>2635.67</v>
          </cell>
          <cell r="M130">
            <v>658.92</v>
          </cell>
          <cell r="N130">
            <v>26.8</v>
          </cell>
          <cell r="O130">
            <v>706.36</v>
          </cell>
          <cell r="P130">
            <v>176.59</v>
          </cell>
          <cell r="Q130">
            <v>8</v>
          </cell>
          <cell r="R130">
            <v>210.85</v>
          </cell>
          <cell r="S130">
            <v>52.71</v>
          </cell>
        </row>
        <row r="131">
          <cell r="A131" t="str">
            <v>000827</v>
          </cell>
          <cell r="C131" t="str">
            <v>WANIALDO EDUARDO DE LIMA DA SILVA</v>
          </cell>
          <cell r="G131">
            <v>44138</v>
          </cell>
          <cell r="I131">
            <v>4</v>
          </cell>
          <cell r="J131">
            <v>11160</v>
          </cell>
          <cell r="L131">
            <v>3720</v>
          </cell>
          <cell r="M131">
            <v>930</v>
          </cell>
          <cell r="N131">
            <v>26.8</v>
          </cell>
          <cell r="O131">
            <v>996.96</v>
          </cell>
          <cell r="P131">
            <v>249.24</v>
          </cell>
          <cell r="Q131">
            <v>8</v>
          </cell>
          <cell r="R131">
            <v>297.60000000000002</v>
          </cell>
          <cell r="S131">
            <v>74.400000000000006</v>
          </cell>
        </row>
        <row r="132">
          <cell r="A132" t="str">
            <v>000828</v>
          </cell>
          <cell r="C132" t="str">
            <v>RUI DE ALENCAR FROTA</v>
          </cell>
          <cell r="G132">
            <v>44138</v>
          </cell>
          <cell r="I132">
            <v>4</v>
          </cell>
          <cell r="J132">
            <v>7189</v>
          </cell>
          <cell r="L132">
            <v>2396.33</v>
          </cell>
          <cell r="M132">
            <v>599.08000000000004</v>
          </cell>
          <cell r="N132">
            <v>26.8</v>
          </cell>
          <cell r="O132">
            <v>642.22</v>
          </cell>
          <cell r="P132">
            <v>160.55000000000001</v>
          </cell>
          <cell r="Q132">
            <v>8</v>
          </cell>
          <cell r="R132">
            <v>191.71</v>
          </cell>
          <cell r="S132">
            <v>47.93</v>
          </cell>
        </row>
        <row r="133">
          <cell r="A133" t="str">
            <v>000830</v>
          </cell>
          <cell r="C133" t="str">
            <v>MARCELO GONDIM MARQUES</v>
          </cell>
          <cell r="G133">
            <v>44138</v>
          </cell>
          <cell r="I133">
            <v>4</v>
          </cell>
          <cell r="J133">
            <v>7189</v>
          </cell>
          <cell r="L133">
            <v>2396.33</v>
          </cell>
          <cell r="M133">
            <v>599.08000000000004</v>
          </cell>
          <cell r="N133">
            <v>26.8</v>
          </cell>
          <cell r="O133">
            <v>642.22</v>
          </cell>
          <cell r="P133">
            <v>160.55000000000001</v>
          </cell>
          <cell r="Q133">
            <v>8</v>
          </cell>
          <cell r="R133">
            <v>191.71</v>
          </cell>
          <cell r="S133">
            <v>47.93</v>
          </cell>
        </row>
        <row r="134">
          <cell r="A134" t="str">
            <v>000831</v>
          </cell>
          <cell r="C134" t="str">
            <v>DANIEL ALVES DE MACEDO</v>
          </cell>
          <cell r="G134">
            <v>44139</v>
          </cell>
          <cell r="I134">
            <v>4</v>
          </cell>
          <cell r="J134">
            <v>2789</v>
          </cell>
          <cell r="L134">
            <v>929.67</v>
          </cell>
          <cell r="M134">
            <v>232.42</v>
          </cell>
          <cell r="N134">
            <v>26.8</v>
          </cell>
          <cell r="O134">
            <v>249.15</v>
          </cell>
          <cell r="P134">
            <v>62.29</v>
          </cell>
          <cell r="Q134">
            <v>8</v>
          </cell>
          <cell r="R134">
            <v>74.37</v>
          </cell>
          <cell r="S134">
            <v>18.59</v>
          </cell>
        </row>
        <row r="135">
          <cell r="A135" t="str">
            <v>000838</v>
          </cell>
          <cell r="C135" t="str">
            <v>DENYS ATYLA LATISLAU PINHEIRO</v>
          </cell>
          <cell r="G135">
            <v>44144</v>
          </cell>
          <cell r="I135">
            <v>4</v>
          </cell>
          <cell r="J135">
            <v>14059</v>
          </cell>
          <cell r="L135">
            <v>4686.33</v>
          </cell>
          <cell r="M135">
            <v>1171.58</v>
          </cell>
          <cell r="N135">
            <v>26.8</v>
          </cell>
          <cell r="O135">
            <v>1255.94</v>
          </cell>
          <cell r="P135">
            <v>313.98</v>
          </cell>
          <cell r="Q135">
            <v>8</v>
          </cell>
          <cell r="R135">
            <v>374.91</v>
          </cell>
          <cell r="S135">
            <v>93.73</v>
          </cell>
        </row>
        <row r="136">
          <cell r="A136" t="str">
            <v>000840</v>
          </cell>
          <cell r="C136" t="str">
            <v>JOSHUA BEN RABI ARAUJO ALVES</v>
          </cell>
          <cell r="G136">
            <v>44144</v>
          </cell>
          <cell r="I136">
            <v>4</v>
          </cell>
          <cell r="J136">
            <v>11160</v>
          </cell>
          <cell r="L136">
            <v>3720</v>
          </cell>
          <cell r="M136">
            <v>930</v>
          </cell>
          <cell r="N136">
            <v>26.8</v>
          </cell>
          <cell r="O136">
            <v>996.96</v>
          </cell>
          <cell r="P136">
            <v>249.24</v>
          </cell>
          <cell r="Q136">
            <v>8</v>
          </cell>
          <cell r="R136">
            <v>297.60000000000002</v>
          </cell>
          <cell r="S136">
            <v>74.400000000000006</v>
          </cell>
        </row>
        <row r="137">
          <cell r="A137" t="str">
            <v>000842</v>
          </cell>
          <cell r="C137" t="str">
            <v>JOEL FERREIRA BARBOSA</v>
          </cell>
          <cell r="G137">
            <v>44144</v>
          </cell>
          <cell r="I137">
            <v>4</v>
          </cell>
          <cell r="J137">
            <v>12053</v>
          </cell>
          <cell r="L137">
            <v>4017.67</v>
          </cell>
          <cell r="M137">
            <v>1004.42</v>
          </cell>
          <cell r="N137">
            <v>26.8</v>
          </cell>
          <cell r="O137">
            <v>1076.74</v>
          </cell>
          <cell r="P137">
            <v>269.18</v>
          </cell>
          <cell r="Q137">
            <v>8</v>
          </cell>
          <cell r="R137">
            <v>321.41000000000003</v>
          </cell>
          <cell r="S137">
            <v>80.349999999999994</v>
          </cell>
        </row>
        <row r="138">
          <cell r="A138" t="str">
            <v>000853</v>
          </cell>
          <cell r="C138" t="str">
            <v>DIEGO FREITAS MOURA MOTA</v>
          </cell>
          <cell r="G138">
            <v>44154</v>
          </cell>
          <cell r="I138">
            <v>3</v>
          </cell>
          <cell r="J138">
            <v>4057</v>
          </cell>
          <cell r="L138">
            <v>1014.25</v>
          </cell>
          <cell r="M138">
            <v>0</v>
          </cell>
          <cell r="N138">
            <v>26.8</v>
          </cell>
          <cell r="O138">
            <v>271.82</v>
          </cell>
          <cell r="P138">
            <v>0</v>
          </cell>
          <cell r="Q138">
            <v>8</v>
          </cell>
          <cell r="R138">
            <v>81.14</v>
          </cell>
          <cell r="S138">
            <v>0</v>
          </cell>
        </row>
        <row r="139">
          <cell r="A139" t="str">
            <v>000857</v>
          </cell>
          <cell r="C139" t="str">
            <v>LUCAS TORRES MAPURUNGA</v>
          </cell>
          <cell r="G139">
            <v>44158</v>
          </cell>
          <cell r="I139">
            <v>4</v>
          </cell>
          <cell r="J139">
            <v>7907</v>
          </cell>
          <cell r="L139">
            <v>2635.67</v>
          </cell>
          <cell r="M139">
            <v>658.92</v>
          </cell>
          <cell r="N139">
            <v>26.8</v>
          </cell>
          <cell r="O139">
            <v>706.36</v>
          </cell>
          <cell r="P139">
            <v>176.59</v>
          </cell>
          <cell r="Q139">
            <v>8</v>
          </cell>
          <cell r="R139">
            <v>210.85</v>
          </cell>
          <cell r="S139">
            <v>52.71</v>
          </cell>
        </row>
        <row r="140">
          <cell r="A140" t="str">
            <v>000859</v>
          </cell>
          <cell r="C140" t="str">
            <v>MARIANA MAIA BEZERRA</v>
          </cell>
          <cell r="G140">
            <v>44158</v>
          </cell>
          <cell r="I140">
            <v>4</v>
          </cell>
          <cell r="J140">
            <v>4909</v>
          </cell>
          <cell r="L140">
            <v>1636.33</v>
          </cell>
          <cell r="M140">
            <v>409.08</v>
          </cell>
          <cell r="N140">
            <v>26.8</v>
          </cell>
          <cell r="O140">
            <v>438.54</v>
          </cell>
          <cell r="P140">
            <v>109.63</v>
          </cell>
          <cell r="Q140">
            <v>8</v>
          </cell>
          <cell r="R140">
            <v>130.91</v>
          </cell>
          <cell r="S140">
            <v>32.729999999999997</v>
          </cell>
        </row>
        <row r="141">
          <cell r="A141" t="str">
            <v>000862</v>
          </cell>
          <cell r="C141" t="str">
            <v>HUGO HENRIQUE LEAO DINIZ</v>
          </cell>
          <cell r="G141">
            <v>44161</v>
          </cell>
          <cell r="I141">
            <v>4</v>
          </cell>
          <cell r="J141">
            <v>8698</v>
          </cell>
          <cell r="L141">
            <v>2899.33</v>
          </cell>
          <cell r="M141">
            <v>724.83</v>
          </cell>
          <cell r="N141">
            <v>26.8</v>
          </cell>
          <cell r="O141">
            <v>777.02</v>
          </cell>
          <cell r="P141">
            <v>194.25</v>
          </cell>
          <cell r="Q141">
            <v>8</v>
          </cell>
          <cell r="R141">
            <v>231.95</v>
          </cell>
          <cell r="S141">
            <v>57.99</v>
          </cell>
        </row>
        <row r="142">
          <cell r="A142" t="str">
            <v>000863</v>
          </cell>
          <cell r="C142" t="str">
            <v>MARIA AMANDA VASCONCELOS DE CASTRO</v>
          </cell>
          <cell r="G142">
            <v>44166</v>
          </cell>
          <cell r="I142">
            <v>4</v>
          </cell>
          <cell r="J142">
            <v>5941</v>
          </cell>
          <cell r="L142">
            <v>1980.33</v>
          </cell>
          <cell r="M142">
            <v>495.08</v>
          </cell>
          <cell r="N142">
            <v>26.8</v>
          </cell>
          <cell r="O142">
            <v>530.73</v>
          </cell>
          <cell r="P142">
            <v>132.68</v>
          </cell>
          <cell r="Q142">
            <v>8</v>
          </cell>
          <cell r="R142">
            <v>158.43</v>
          </cell>
          <cell r="S142">
            <v>39.61</v>
          </cell>
        </row>
        <row r="143">
          <cell r="A143" t="str">
            <v>000864</v>
          </cell>
          <cell r="C143" t="str">
            <v>LUCAS LOPES DO AMARAL</v>
          </cell>
          <cell r="G143">
            <v>44166</v>
          </cell>
          <cell r="I143">
            <v>4</v>
          </cell>
          <cell r="J143">
            <v>12053</v>
          </cell>
          <cell r="L143">
            <v>4017.67</v>
          </cell>
          <cell r="M143">
            <v>1004.42</v>
          </cell>
          <cell r="N143">
            <v>26.8</v>
          </cell>
          <cell r="O143">
            <v>1076.74</v>
          </cell>
          <cell r="P143">
            <v>269.18</v>
          </cell>
          <cell r="Q143">
            <v>8</v>
          </cell>
          <cell r="R143">
            <v>321.41000000000003</v>
          </cell>
          <cell r="S143">
            <v>80.349999999999994</v>
          </cell>
        </row>
        <row r="144">
          <cell r="A144" t="str">
            <v>000868</v>
          </cell>
          <cell r="C144" t="str">
            <v>FLAVIA REGIS PARENTE DE ALBUQUERQUE MELO</v>
          </cell>
          <cell r="G144">
            <v>44166</v>
          </cell>
          <cell r="I144">
            <v>4</v>
          </cell>
          <cell r="J144">
            <v>6536</v>
          </cell>
          <cell r="L144">
            <v>2178.67</v>
          </cell>
          <cell r="M144">
            <v>544.66999999999996</v>
          </cell>
          <cell r="N144">
            <v>26.8</v>
          </cell>
          <cell r="O144">
            <v>583.88</v>
          </cell>
          <cell r="P144">
            <v>145.97</v>
          </cell>
          <cell r="Q144">
            <v>8</v>
          </cell>
          <cell r="R144">
            <v>174.29</v>
          </cell>
          <cell r="S144">
            <v>43.57</v>
          </cell>
        </row>
        <row r="145">
          <cell r="A145" t="str">
            <v>000869</v>
          </cell>
          <cell r="C145" t="str">
            <v>BRUNA MARA CHAGAS MACEDO</v>
          </cell>
          <cell r="G145">
            <v>44172</v>
          </cell>
          <cell r="I145">
            <v>4</v>
          </cell>
          <cell r="J145">
            <v>10334</v>
          </cell>
          <cell r="L145">
            <v>3444.67</v>
          </cell>
          <cell r="M145">
            <v>861.17</v>
          </cell>
          <cell r="N145">
            <v>26.8</v>
          </cell>
          <cell r="O145">
            <v>923.17</v>
          </cell>
          <cell r="P145">
            <v>230.79</v>
          </cell>
          <cell r="Q145">
            <v>8</v>
          </cell>
          <cell r="R145">
            <v>275.57</v>
          </cell>
          <cell r="S145">
            <v>68.89</v>
          </cell>
        </row>
        <row r="146">
          <cell r="A146" t="str">
            <v>000870</v>
          </cell>
          <cell r="C146" t="str">
            <v>FELIPE GUAITANELLI DOS SANTOS</v>
          </cell>
          <cell r="G146">
            <v>44172</v>
          </cell>
          <cell r="I146">
            <v>4</v>
          </cell>
          <cell r="J146">
            <v>7907</v>
          </cell>
          <cell r="L146">
            <v>2635.67</v>
          </cell>
          <cell r="M146">
            <v>658.92</v>
          </cell>
          <cell r="N146">
            <v>26.8</v>
          </cell>
          <cell r="O146">
            <v>706.36</v>
          </cell>
          <cell r="P146">
            <v>176.59</v>
          </cell>
          <cell r="Q146">
            <v>8</v>
          </cell>
          <cell r="R146">
            <v>210.85</v>
          </cell>
          <cell r="S146">
            <v>52.71</v>
          </cell>
        </row>
        <row r="147">
          <cell r="A147" t="str">
            <v>000871</v>
          </cell>
          <cell r="C147" t="str">
            <v>PABLO GIOVANI FERNANDES ROSADO</v>
          </cell>
          <cell r="G147">
            <v>44172</v>
          </cell>
          <cell r="I147">
            <v>4</v>
          </cell>
          <cell r="J147">
            <v>4057</v>
          </cell>
          <cell r="L147">
            <v>1352.33</v>
          </cell>
          <cell r="M147">
            <v>338.08</v>
          </cell>
          <cell r="N147">
            <v>26.8</v>
          </cell>
          <cell r="O147">
            <v>362.42</v>
          </cell>
          <cell r="P147">
            <v>90.61</v>
          </cell>
          <cell r="Q147">
            <v>8</v>
          </cell>
          <cell r="R147">
            <v>108.19</v>
          </cell>
          <cell r="S147">
            <v>27.05</v>
          </cell>
        </row>
        <row r="148">
          <cell r="A148" t="str">
            <v>000874</v>
          </cell>
          <cell r="C148" t="str">
            <v>LUAN DOUGLAS MAIA DA SILVA</v>
          </cell>
          <cell r="G148">
            <v>44174</v>
          </cell>
          <cell r="I148">
            <v>4</v>
          </cell>
          <cell r="J148">
            <v>4909</v>
          </cell>
          <cell r="L148">
            <v>1636.33</v>
          </cell>
          <cell r="M148">
            <v>409.08</v>
          </cell>
          <cell r="N148">
            <v>26.8</v>
          </cell>
          <cell r="O148">
            <v>438.54</v>
          </cell>
          <cell r="P148">
            <v>109.63</v>
          </cell>
          <cell r="Q148">
            <v>8</v>
          </cell>
          <cell r="R148">
            <v>130.91</v>
          </cell>
          <cell r="S148">
            <v>32.729999999999997</v>
          </cell>
        </row>
        <row r="149">
          <cell r="A149" t="str">
            <v>000877</v>
          </cell>
          <cell r="C149" t="str">
            <v>CLARISSE IASMIN ALVES DE LIMA</v>
          </cell>
          <cell r="G149">
            <v>44179</v>
          </cell>
          <cell r="I149">
            <v>4</v>
          </cell>
          <cell r="J149">
            <v>4909</v>
          </cell>
          <cell r="L149">
            <v>1636.33</v>
          </cell>
          <cell r="M149">
            <v>409.08</v>
          </cell>
          <cell r="N149">
            <v>26.8</v>
          </cell>
          <cell r="O149">
            <v>438.54</v>
          </cell>
          <cell r="P149">
            <v>109.63</v>
          </cell>
          <cell r="Q149">
            <v>8</v>
          </cell>
          <cell r="R149">
            <v>130.91</v>
          </cell>
          <cell r="S149">
            <v>32.729999999999997</v>
          </cell>
        </row>
        <row r="150">
          <cell r="A150" t="str">
            <v>000879</v>
          </cell>
          <cell r="C150" t="str">
            <v>LIANA FEITOSA NOGUEIRA</v>
          </cell>
          <cell r="G150">
            <v>44179</v>
          </cell>
          <cell r="I150">
            <v>4</v>
          </cell>
          <cell r="J150">
            <v>6536</v>
          </cell>
          <cell r="L150">
            <v>2178.67</v>
          </cell>
          <cell r="M150">
            <v>544.66999999999996</v>
          </cell>
          <cell r="N150">
            <v>26.8</v>
          </cell>
          <cell r="O150">
            <v>583.88</v>
          </cell>
          <cell r="P150">
            <v>145.97</v>
          </cell>
          <cell r="Q150">
            <v>8</v>
          </cell>
          <cell r="R150">
            <v>174.29</v>
          </cell>
          <cell r="S150">
            <v>43.57</v>
          </cell>
        </row>
        <row r="151">
          <cell r="A151" t="str">
            <v>000880</v>
          </cell>
          <cell r="C151" t="str">
            <v>ISRAEL MENDONCA BUIATTI</v>
          </cell>
          <cell r="G151">
            <v>44179</v>
          </cell>
          <cell r="I151">
            <v>4</v>
          </cell>
          <cell r="J151">
            <v>10334</v>
          </cell>
          <cell r="L151">
            <v>3444.67</v>
          </cell>
          <cell r="M151">
            <v>861.17</v>
          </cell>
          <cell r="N151">
            <v>26.8</v>
          </cell>
          <cell r="O151">
            <v>923.17</v>
          </cell>
          <cell r="P151">
            <v>230.79</v>
          </cell>
          <cell r="Q151">
            <v>8</v>
          </cell>
          <cell r="R151">
            <v>275.57</v>
          </cell>
          <cell r="S151">
            <v>68.89</v>
          </cell>
        </row>
        <row r="152">
          <cell r="A152" t="str">
            <v>000881</v>
          </cell>
          <cell r="C152" t="str">
            <v>KLEDSON DE JESUS CAMPOS</v>
          </cell>
          <cell r="G152">
            <v>44179</v>
          </cell>
          <cell r="I152">
            <v>4</v>
          </cell>
          <cell r="J152">
            <v>7189</v>
          </cell>
          <cell r="L152">
            <v>2396.33</v>
          </cell>
          <cell r="M152">
            <v>599.08000000000004</v>
          </cell>
          <cell r="N152">
            <v>26.8</v>
          </cell>
          <cell r="O152">
            <v>642.22</v>
          </cell>
          <cell r="P152">
            <v>160.55000000000001</v>
          </cell>
          <cell r="Q152">
            <v>8</v>
          </cell>
          <cell r="R152">
            <v>191.71</v>
          </cell>
          <cell r="S152">
            <v>47.93</v>
          </cell>
        </row>
        <row r="153">
          <cell r="A153" t="str">
            <v>000882</v>
          </cell>
          <cell r="C153" t="str">
            <v>LUCAS PRIMO FERNANDES MURARO</v>
          </cell>
          <cell r="G153">
            <v>44179</v>
          </cell>
          <cell r="I153">
            <v>4</v>
          </cell>
          <cell r="J153">
            <v>6536</v>
          </cell>
          <cell r="L153">
            <v>2178.67</v>
          </cell>
          <cell r="M153">
            <v>544.66999999999996</v>
          </cell>
          <cell r="N153">
            <v>26.8</v>
          </cell>
          <cell r="O153">
            <v>583.88</v>
          </cell>
          <cell r="P153">
            <v>145.97</v>
          </cell>
          <cell r="Q153">
            <v>8</v>
          </cell>
          <cell r="R153">
            <v>174.29</v>
          </cell>
          <cell r="S153">
            <v>43.57</v>
          </cell>
        </row>
        <row r="154">
          <cell r="A154" t="str">
            <v>000884</v>
          </cell>
          <cell r="C154" t="str">
            <v>RAQUEL CARNEIRO CORDEIRO</v>
          </cell>
          <cell r="G154">
            <v>44179</v>
          </cell>
          <cell r="I154">
            <v>4</v>
          </cell>
          <cell r="J154">
            <v>8698</v>
          </cell>
          <cell r="L154">
            <v>2899.33</v>
          </cell>
          <cell r="M154">
            <v>724.83</v>
          </cell>
          <cell r="N154">
            <v>26.8</v>
          </cell>
          <cell r="O154">
            <v>777.02</v>
          </cell>
          <cell r="P154">
            <v>194.25</v>
          </cell>
          <cell r="Q154">
            <v>8</v>
          </cell>
          <cell r="R154">
            <v>231.95</v>
          </cell>
          <cell r="S154">
            <v>57.99</v>
          </cell>
        </row>
        <row r="155">
          <cell r="A155" t="str">
            <v>000885</v>
          </cell>
          <cell r="C155" t="str">
            <v>MATHEUS OLIVEIRA COSTA</v>
          </cell>
          <cell r="G155">
            <v>44179</v>
          </cell>
          <cell r="I155">
            <v>4</v>
          </cell>
          <cell r="J155">
            <v>6536</v>
          </cell>
          <cell r="L155">
            <v>2178.67</v>
          </cell>
          <cell r="M155">
            <v>544.66999999999996</v>
          </cell>
          <cell r="N155">
            <v>26.8</v>
          </cell>
          <cell r="O155">
            <v>583.88</v>
          </cell>
          <cell r="P155">
            <v>145.97</v>
          </cell>
          <cell r="Q155">
            <v>8</v>
          </cell>
          <cell r="R155">
            <v>174.29</v>
          </cell>
          <cell r="S155">
            <v>43.57</v>
          </cell>
        </row>
        <row r="156">
          <cell r="A156" t="str">
            <v>000887</v>
          </cell>
          <cell r="C156" t="str">
            <v>REBECA HELLEN FERNANDES TELES</v>
          </cell>
          <cell r="G156">
            <v>44181</v>
          </cell>
          <cell r="I156">
            <v>4</v>
          </cell>
          <cell r="J156">
            <v>4463</v>
          </cell>
          <cell r="L156">
            <v>1487.67</v>
          </cell>
          <cell r="M156">
            <v>371.92</v>
          </cell>
          <cell r="N156">
            <v>26.8</v>
          </cell>
          <cell r="O156">
            <v>398.7</v>
          </cell>
          <cell r="P156">
            <v>99.67</v>
          </cell>
          <cell r="Q156">
            <v>8</v>
          </cell>
          <cell r="R156">
            <v>119.01</v>
          </cell>
          <cell r="S156">
            <v>29.75</v>
          </cell>
        </row>
        <row r="157">
          <cell r="A157" t="str">
            <v>000889</v>
          </cell>
          <cell r="C157" t="str">
            <v>VITOR NADJIM MOTA OUABDELKADER</v>
          </cell>
          <cell r="G157">
            <v>44182</v>
          </cell>
          <cell r="I157">
            <v>4</v>
          </cell>
          <cell r="J157">
            <v>6536</v>
          </cell>
          <cell r="L157">
            <v>2178.67</v>
          </cell>
          <cell r="M157">
            <v>544.66999999999996</v>
          </cell>
          <cell r="N157">
            <v>26.8</v>
          </cell>
          <cell r="O157">
            <v>583.88</v>
          </cell>
          <cell r="P157">
            <v>145.97</v>
          </cell>
          <cell r="Q157">
            <v>8</v>
          </cell>
          <cell r="R157">
            <v>174.29</v>
          </cell>
          <cell r="S157">
            <v>43.57</v>
          </cell>
        </row>
        <row r="158">
          <cell r="A158" t="str">
            <v>000890</v>
          </cell>
          <cell r="C158" t="str">
            <v>HUGO TOSHIRO RODRIGUES SATO</v>
          </cell>
          <cell r="G158">
            <v>44186</v>
          </cell>
          <cell r="I158">
            <v>4</v>
          </cell>
          <cell r="J158">
            <v>9567</v>
          </cell>
          <cell r="L158">
            <v>3189</v>
          </cell>
          <cell r="M158">
            <v>797.25</v>
          </cell>
          <cell r="N158">
            <v>26.8</v>
          </cell>
          <cell r="O158">
            <v>854.65</v>
          </cell>
          <cell r="P158">
            <v>213.66</v>
          </cell>
          <cell r="Q158">
            <v>8</v>
          </cell>
          <cell r="R158">
            <v>255.12</v>
          </cell>
          <cell r="S158">
            <v>63.78</v>
          </cell>
        </row>
        <row r="159">
          <cell r="A159" t="str">
            <v>000892</v>
          </cell>
          <cell r="C159" t="str">
            <v>DIEGO BRUM DA CUNHA</v>
          </cell>
          <cell r="G159">
            <v>44200</v>
          </cell>
          <cell r="I159">
            <v>4</v>
          </cell>
          <cell r="J159">
            <v>7189</v>
          </cell>
          <cell r="L159">
            <v>2396.33</v>
          </cell>
          <cell r="M159">
            <v>599.08000000000004</v>
          </cell>
          <cell r="N159">
            <v>26.8</v>
          </cell>
          <cell r="O159">
            <v>642.22</v>
          </cell>
          <cell r="P159">
            <v>160.55000000000001</v>
          </cell>
          <cell r="Q159">
            <v>8</v>
          </cell>
          <cell r="R159">
            <v>191.71</v>
          </cell>
          <cell r="S159">
            <v>47.93</v>
          </cell>
        </row>
        <row r="160">
          <cell r="A160" t="str">
            <v>000893</v>
          </cell>
          <cell r="C160" t="str">
            <v>LEONARDO JOSE MONTENEGRO SANTIAGO</v>
          </cell>
          <cell r="G160">
            <v>44200</v>
          </cell>
          <cell r="I160">
            <v>4</v>
          </cell>
          <cell r="J160">
            <v>10334</v>
          </cell>
          <cell r="L160">
            <v>3444.67</v>
          </cell>
          <cell r="M160">
            <v>861.17</v>
          </cell>
          <cell r="N160">
            <v>26.8</v>
          </cell>
          <cell r="O160">
            <v>923.17</v>
          </cell>
          <cell r="P160">
            <v>230.79</v>
          </cell>
          <cell r="Q160">
            <v>8</v>
          </cell>
          <cell r="R160">
            <v>275.57</v>
          </cell>
          <cell r="S160">
            <v>68.89</v>
          </cell>
        </row>
        <row r="161">
          <cell r="A161" t="str">
            <v>000896</v>
          </cell>
          <cell r="C161" t="str">
            <v>NATHANNAEL MORAIS MARTINS</v>
          </cell>
          <cell r="G161">
            <v>44200</v>
          </cell>
          <cell r="I161">
            <v>4</v>
          </cell>
          <cell r="J161">
            <v>14621</v>
          </cell>
          <cell r="L161">
            <v>4873.67</v>
          </cell>
          <cell r="M161">
            <v>1218.42</v>
          </cell>
          <cell r="N161">
            <v>26.8</v>
          </cell>
          <cell r="O161">
            <v>1306.1400000000001</v>
          </cell>
          <cell r="P161">
            <v>326.54000000000002</v>
          </cell>
          <cell r="Q161">
            <v>8</v>
          </cell>
          <cell r="R161">
            <v>389.89</v>
          </cell>
          <cell r="S161">
            <v>97.47</v>
          </cell>
        </row>
        <row r="162">
          <cell r="A162" t="str">
            <v>000897</v>
          </cell>
          <cell r="C162" t="str">
            <v>ANTONIO WILSON PEREIRA DE ALMEIDA FILHO</v>
          </cell>
          <cell r="G162">
            <v>44200</v>
          </cell>
          <cell r="I162">
            <v>4</v>
          </cell>
          <cell r="J162">
            <v>11160</v>
          </cell>
          <cell r="L162">
            <v>3720</v>
          </cell>
          <cell r="M162">
            <v>930</v>
          </cell>
          <cell r="N162">
            <v>26.8</v>
          </cell>
          <cell r="O162">
            <v>996.96</v>
          </cell>
          <cell r="P162">
            <v>249.24</v>
          </cell>
          <cell r="Q162">
            <v>8</v>
          </cell>
          <cell r="R162">
            <v>297.60000000000002</v>
          </cell>
          <cell r="S162">
            <v>74.400000000000006</v>
          </cell>
        </row>
        <row r="163">
          <cell r="A163" t="str">
            <v>000898</v>
          </cell>
          <cell r="C163" t="str">
            <v>LIZIE SANCHO NASCIMENTO</v>
          </cell>
          <cell r="G163">
            <v>44200</v>
          </cell>
          <cell r="I163">
            <v>4</v>
          </cell>
          <cell r="J163">
            <v>10334</v>
          </cell>
          <cell r="L163">
            <v>3444.67</v>
          </cell>
          <cell r="M163">
            <v>861.17</v>
          </cell>
          <cell r="N163">
            <v>26.8</v>
          </cell>
          <cell r="O163">
            <v>923.17</v>
          </cell>
          <cell r="P163">
            <v>230.79</v>
          </cell>
          <cell r="Q163">
            <v>8</v>
          </cell>
          <cell r="R163">
            <v>275.57</v>
          </cell>
          <cell r="S163">
            <v>68.89</v>
          </cell>
        </row>
        <row r="164">
          <cell r="A164" t="str">
            <v>000900</v>
          </cell>
          <cell r="C164" t="str">
            <v>ANA VICTORIA ARAUJO MAIA</v>
          </cell>
          <cell r="G164">
            <v>44200</v>
          </cell>
          <cell r="I164">
            <v>4</v>
          </cell>
          <cell r="J164">
            <v>4909</v>
          </cell>
          <cell r="L164">
            <v>1636.33</v>
          </cell>
          <cell r="M164">
            <v>409.08</v>
          </cell>
          <cell r="N164">
            <v>26.8</v>
          </cell>
          <cell r="O164">
            <v>438.54</v>
          </cell>
          <cell r="P164">
            <v>109.63</v>
          </cell>
          <cell r="Q164">
            <v>8</v>
          </cell>
          <cell r="R164">
            <v>130.91</v>
          </cell>
          <cell r="S164">
            <v>32.729999999999997</v>
          </cell>
        </row>
        <row r="165">
          <cell r="A165" t="str">
            <v>000902</v>
          </cell>
          <cell r="C165" t="str">
            <v>DAVI PEREIRA DE MENDONCA</v>
          </cell>
          <cell r="G165">
            <v>44203</v>
          </cell>
          <cell r="I165">
            <v>4</v>
          </cell>
          <cell r="J165">
            <v>7189</v>
          </cell>
          <cell r="L165">
            <v>2396.33</v>
          </cell>
          <cell r="M165">
            <v>599.08000000000004</v>
          </cell>
          <cell r="N165">
            <v>26.8</v>
          </cell>
          <cell r="O165">
            <v>642.22</v>
          </cell>
          <cell r="P165">
            <v>160.55000000000001</v>
          </cell>
          <cell r="Q165">
            <v>8</v>
          </cell>
          <cell r="R165">
            <v>191.71</v>
          </cell>
          <cell r="S165">
            <v>47.93</v>
          </cell>
        </row>
        <row r="166">
          <cell r="A166" t="str">
            <v>000905</v>
          </cell>
          <cell r="C166" t="str">
            <v>ANDRE FELIPE RODRIGUES DE FREITAS</v>
          </cell>
          <cell r="G166">
            <v>44203</v>
          </cell>
          <cell r="I166">
            <v>4</v>
          </cell>
          <cell r="J166">
            <v>4057</v>
          </cell>
          <cell r="L166">
            <v>1352.33</v>
          </cell>
          <cell r="M166">
            <v>338.08</v>
          </cell>
          <cell r="N166">
            <v>26.8</v>
          </cell>
          <cell r="O166">
            <v>362.42</v>
          </cell>
          <cell r="P166">
            <v>90.61</v>
          </cell>
          <cell r="Q166">
            <v>8</v>
          </cell>
          <cell r="R166">
            <v>108.19</v>
          </cell>
          <cell r="S166">
            <v>27.05</v>
          </cell>
        </row>
        <row r="167">
          <cell r="A167" t="str">
            <v>000906</v>
          </cell>
          <cell r="C167" t="str">
            <v>VICTOR CELSO CERQUINHO TASSINARI</v>
          </cell>
          <cell r="G167">
            <v>44203</v>
          </cell>
          <cell r="I167">
            <v>4</v>
          </cell>
          <cell r="J167">
            <v>11160</v>
          </cell>
          <cell r="L167">
            <v>3720</v>
          </cell>
          <cell r="M167">
            <v>930</v>
          </cell>
          <cell r="N167">
            <v>26.8</v>
          </cell>
          <cell r="O167">
            <v>996.96</v>
          </cell>
          <cell r="P167">
            <v>249.24</v>
          </cell>
          <cell r="Q167">
            <v>8</v>
          </cell>
          <cell r="R167">
            <v>297.60000000000002</v>
          </cell>
          <cell r="S167">
            <v>74.400000000000006</v>
          </cell>
        </row>
        <row r="168">
          <cell r="A168" t="str">
            <v>000907</v>
          </cell>
          <cell r="C168" t="str">
            <v>MARIA VALESCA GOMES DE SOUZA</v>
          </cell>
          <cell r="G168">
            <v>44203</v>
          </cell>
          <cell r="I168">
            <v>4</v>
          </cell>
          <cell r="J168">
            <v>4909</v>
          </cell>
          <cell r="L168">
            <v>1636.33</v>
          </cell>
          <cell r="M168">
            <v>409.08</v>
          </cell>
          <cell r="N168">
            <v>26.8</v>
          </cell>
          <cell r="O168">
            <v>438.54</v>
          </cell>
          <cell r="P168">
            <v>109.63</v>
          </cell>
          <cell r="Q168">
            <v>8</v>
          </cell>
          <cell r="R168">
            <v>130.91</v>
          </cell>
          <cell r="S168">
            <v>32.729999999999997</v>
          </cell>
        </row>
        <row r="169">
          <cell r="A169" t="str">
            <v>000913</v>
          </cell>
          <cell r="C169" t="str">
            <v>KAIO LUCAS RIBEIRO DE QUEIROZ</v>
          </cell>
          <cell r="G169">
            <v>44214</v>
          </cell>
          <cell r="I169">
            <v>4</v>
          </cell>
          <cell r="J169">
            <v>8698</v>
          </cell>
          <cell r="L169">
            <v>2899.33</v>
          </cell>
          <cell r="M169">
            <v>724.83</v>
          </cell>
          <cell r="N169">
            <v>26.8</v>
          </cell>
          <cell r="O169">
            <v>777.02</v>
          </cell>
          <cell r="P169">
            <v>194.25</v>
          </cell>
          <cell r="Q169">
            <v>8</v>
          </cell>
          <cell r="R169">
            <v>231.95</v>
          </cell>
          <cell r="S169">
            <v>57.99</v>
          </cell>
        </row>
        <row r="170">
          <cell r="A170" t="str">
            <v>000914</v>
          </cell>
          <cell r="C170" t="str">
            <v>MARCOS ROBERTO DE OLIVEIRA E SILVA</v>
          </cell>
          <cell r="G170">
            <v>44221</v>
          </cell>
          <cell r="I170">
            <v>4</v>
          </cell>
          <cell r="J170">
            <v>11160</v>
          </cell>
          <cell r="L170">
            <v>3720</v>
          </cell>
          <cell r="M170">
            <v>930</v>
          </cell>
          <cell r="N170">
            <v>26.8</v>
          </cell>
          <cell r="O170">
            <v>996.96</v>
          </cell>
          <cell r="P170">
            <v>249.24</v>
          </cell>
          <cell r="Q170">
            <v>8</v>
          </cell>
          <cell r="R170">
            <v>297.60000000000002</v>
          </cell>
          <cell r="S170">
            <v>74.400000000000006</v>
          </cell>
        </row>
        <row r="171">
          <cell r="A171" t="str">
            <v>000915</v>
          </cell>
          <cell r="C171" t="str">
            <v>CESAR RYAN DAMASCENO FIGUEREDO</v>
          </cell>
          <cell r="G171">
            <v>44221</v>
          </cell>
          <cell r="I171">
            <v>4</v>
          </cell>
          <cell r="J171">
            <v>7189</v>
          </cell>
          <cell r="L171">
            <v>2396.33</v>
          </cell>
          <cell r="M171">
            <v>599.08000000000004</v>
          </cell>
          <cell r="N171">
            <v>26.8</v>
          </cell>
          <cell r="O171">
            <v>642.22</v>
          </cell>
          <cell r="P171">
            <v>160.55000000000001</v>
          </cell>
          <cell r="Q171">
            <v>8</v>
          </cell>
          <cell r="R171">
            <v>191.71</v>
          </cell>
          <cell r="S171">
            <v>47.93</v>
          </cell>
        </row>
        <row r="172">
          <cell r="A172" t="str">
            <v>000918</v>
          </cell>
          <cell r="C172" t="str">
            <v>MARCELO MELO OLIVEIRA</v>
          </cell>
          <cell r="G172">
            <v>44221</v>
          </cell>
          <cell r="I172">
            <v>4</v>
          </cell>
          <cell r="J172">
            <v>5400</v>
          </cell>
          <cell r="L172">
            <v>1800</v>
          </cell>
          <cell r="M172">
            <v>450</v>
          </cell>
          <cell r="N172">
            <v>26.8</v>
          </cell>
          <cell r="O172">
            <v>482.4</v>
          </cell>
          <cell r="P172">
            <v>120.6</v>
          </cell>
          <cell r="Q172">
            <v>8</v>
          </cell>
          <cell r="R172">
            <v>144</v>
          </cell>
          <cell r="S172">
            <v>36</v>
          </cell>
        </row>
        <row r="173">
          <cell r="A173" t="str">
            <v>000919</v>
          </cell>
          <cell r="C173" t="str">
            <v>FRANCISCO WESLEY OLIVEIRA SANTOS</v>
          </cell>
          <cell r="G173">
            <v>44223</v>
          </cell>
          <cell r="I173">
            <v>4</v>
          </cell>
          <cell r="J173">
            <v>5941</v>
          </cell>
          <cell r="L173">
            <v>1980.33</v>
          </cell>
          <cell r="M173">
            <v>495.08</v>
          </cell>
          <cell r="N173">
            <v>26.8</v>
          </cell>
          <cell r="O173">
            <v>530.73</v>
          </cell>
          <cell r="P173">
            <v>132.68</v>
          </cell>
          <cell r="Q173">
            <v>8</v>
          </cell>
          <cell r="R173">
            <v>158.43</v>
          </cell>
          <cell r="S173">
            <v>39.61</v>
          </cell>
        </row>
        <row r="174">
          <cell r="A174" t="str">
            <v>000920</v>
          </cell>
          <cell r="C174" t="str">
            <v>MAURICIO HOLANDA FREITAS QUIRINO</v>
          </cell>
          <cell r="G174">
            <v>44228</v>
          </cell>
          <cell r="I174">
            <v>4</v>
          </cell>
          <cell r="J174">
            <v>7189</v>
          </cell>
          <cell r="L174">
            <v>2396.33</v>
          </cell>
          <cell r="M174">
            <v>599.08000000000004</v>
          </cell>
          <cell r="N174">
            <v>26.8</v>
          </cell>
          <cell r="O174">
            <v>642.22</v>
          </cell>
          <cell r="P174">
            <v>160.55000000000001</v>
          </cell>
          <cell r="Q174">
            <v>8</v>
          </cell>
          <cell r="R174">
            <v>191.71</v>
          </cell>
          <cell r="S174">
            <v>47.93</v>
          </cell>
        </row>
        <row r="175">
          <cell r="A175" t="str">
            <v>000923</v>
          </cell>
          <cell r="C175" t="str">
            <v>ALEXANDRE LOURENCO DO NASCIMENTO</v>
          </cell>
          <cell r="G175">
            <v>44228</v>
          </cell>
          <cell r="I175">
            <v>4</v>
          </cell>
          <cell r="J175">
            <v>8698</v>
          </cell>
          <cell r="L175">
            <v>2899.33</v>
          </cell>
          <cell r="M175">
            <v>724.83</v>
          </cell>
          <cell r="N175">
            <v>26.8</v>
          </cell>
          <cell r="O175">
            <v>777.02</v>
          </cell>
          <cell r="P175">
            <v>194.25</v>
          </cell>
          <cell r="Q175">
            <v>8</v>
          </cell>
          <cell r="R175">
            <v>231.95</v>
          </cell>
          <cell r="S175">
            <v>57.99</v>
          </cell>
        </row>
        <row r="176">
          <cell r="A176" t="str">
            <v>000924</v>
          </cell>
          <cell r="C176" t="str">
            <v>JOAO IGOR MATOS DA SILVA</v>
          </cell>
          <cell r="G176">
            <v>44228</v>
          </cell>
          <cell r="I176">
            <v>4</v>
          </cell>
          <cell r="J176">
            <v>7189</v>
          </cell>
          <cell r="L176">
            <v>2396.33</v>
          </cell>
          <cell r="M176">
            <v>599.08000000000004</v>
          </cell>
          <cell r="N176">
            <v>26.8</v>
          </cell>
          <cell r="O176">
            <v>642.22</v>
          </cell>
          <cell r="P176">
            <v>160.55000000000001</v>
          </cell>
          <cell r="Q176">
            <v>8</v>
          </cell>
          <cell r="R176">
            <v>191.71</v>
          </cell>
          <cell r="S176">
            <v>47.93</v>
          </cell>
        </row>
        <row r="177">
          <cell r="A177" t="str">
            <v>000928</v>
          </cell>
          <cell r="C177" t="str">
            <v>MARILIA BRITO SOUSA</v>
          </cell>
          <cell r="G177">
            <v>44230</v>
          </cell>
          <cell r="I177">
            <v>4</v>
          </cell>
          <cell r="J177">
            <v>5400</v>
          </cell>
          <cell r="L177">
            <v>1800</v>
          </cell>
          <cell r="M177">
            <v>450</v>
          </cell>
          <cell r="N177">
            <v>26.8</v>
          </cell>
          <cell r="O177">
            <v>482.4</v>
          </cell>
          <cell r="P177">
            <v>120.6</v>
          </cell>
          <cell r="Q177">
            <v>8</v>
          </cell>
          <cell r="R177">
            <v>144</v>
          </cell>
          <cell r="S177">
            <v>36</v>
          </cell>
        </row>
        <row r="178">
          <cell r="A178" t="str">
            <v>000930</v>
          </cell>
          <cell r="C178" t="str">
            <v>SABRINA LANNY MENESES QUEIROZ</v>
          </cell>
          <cell r="G178">
            <v>44235</v>
          </cell>
          <cell r="I178">
            <v>4</v>
          </cell>
          <cell r="J178">
            <v>11160</v>
          </cell>
          <cell r="L178">
            <v>3720</v>
          </cell>
          <cell r="M178">
            <v>930</v>
          </cell>
          <cell r="N178">
            <v>26.8</v>
          </cell>
          <cell r="O178">
            <v>996.96</v>
          </cell>
          <cell r="P178">
            <v>249.24</v>
          </cell>
          <cell r="Q178">
            <v>8</v>
          </cell>
          <cell r="R178">
            <v>297.60000000000002</v>
          </cell>
          <cell r="S178">
            <v>74.400000000000006</v>
          </cell>
        </row>
        <row r="179">
          <cell r="A179" t="str">
            <v>000932</v>
          </cell>
          <cell r="C179" t="str">
            <v>MAIKE BEZERRA DA SILVA</v>
          </cell>
          <cell r="G179">
            <v>44237</v>
          </cell>
          <cell r="I179">
            <v>4</v>
          </cell>
          <cell r="J179">
            <v>6536</v>
          </cell>
          <cell r="L179">
            <v>2178.67</v>
          </cell>
          <cell r="M179">
            <v>544.66999999999996</v>
          </cell>
          <cell r="N179">
            <v>26.8</v>
          </cell>
          <cell r="O179">
            <v>583.88</v>
          </cell>
          <cell r="P179">
            <v>145.97</v>
          </cell>
          <cell r="Q179">
            <v>8</v>
          </cell>
          <cell r="R179">
            <v>174.29</v>
          </cell>
          <cell r="S179">
            <v>43.57</v>
          </cell>
        </row>
        <row r="180">
          <cell r="A180" t="str">
            <v>000934</v>
          </cell>
          <cell r="C180" t="str">
            <v>MARCELA DE MOURA ANDRADE SILVA</v>
          </cell>
          <cell r="G180">
            <v>44237</v>
          </cell>
          <cell r="I180">
            <v>4</v>
          </cell>
          <cell r="J180">
            <v>7907</v>
          </cell>
          <cell r="L180">
            <v>2635.67</v>
          </cell>
          <cell r="M180">
            <v>658.92</v>
          </cell>
          <cell r="N180">
            <v>26.8</v>
          </cell>
          <cell r="O180">
            <v>706.36</v>
          </cell>
          <cell r="P180">
            <v>176.59</v>
          </cell>
          <cell r="Q180">
            <v>8</v>
          </cell>
          <cell r="R180">
            <v>210.85</v>
          </cell>
          <cell r="S180">
            <v>52.71</v>
          </cell>
        </row>
        <row r="181">
          <cell r="A181" t="str">
            <v>000937</v>
          </cell>
          <cell r="C181" t="str">
            <v>FRANCISCA GERMANA DANTAS BATISTA</v>
          </cell>
          <cell r="G181">
            <v>44245</v>
          </cell>
          <cell r="I181">
            <v>4</v>
          </cell>
          <cell r="J181">
            <v>10334</v>
          </cell>
          <cell r="L181">
            <v>3444.67</v>
          </cell>
          <cell r="M181">
            <v>861.17</v>
          </cell>
          <cell r="N181">
            <v>26.8</v>
          </cell>
          <cell r="O181">
            <v>923.17</v>
          </cell>
          <cell r="P181">
            <v>230.79</v>
          </cell>
          <cell r="Q181">
            <v>8</v>
          </cell>
          <cell r="R181">
            <v>275.57</v>
          </cell>
          <cell r="S181">
            <v>68.89</v>
          </cell>
        </row>
        <row r="182">
          <cell r="A182" t="str">
            <v>000938</v>
          </cell>
          <cell r="C182" t="str">
            <v>FRANCISCO WILSON RODRIGUES JUNIOR</v>
          </cell>
          <cell r="G182">
            <v>44245</v>
          </cell>
          <cell r="I182">
            <v>4</v>
          </cell>
          <cell r="J182">
            <v>7907</v>
          </cell>
          <cell r="L182">
            <v>2635.67</v>
          </cell>
          <cell r="M182">
            <v>658.92</v>
          </cell>
          <cell r="N182">
            <v>26.8</v>
          </cell>
          <cell r="O182">
            <v>706.36</v>
          </cell>
          <cell r="P182">
            <v>176.59</v>
          </cell>
          <cell r="Q182">
            <v>8</v>
          </cell>
          <cell r="R182">
            <v>210.85</v>
          </cell>
          <cell r="S182">
            <v>52.71</v>
          </cell>
        </row>
        <row r="183">
          <cell r="A183" t="str">
            <v>000939</v>
          </cell>
          <cell r="C183" t="str">
            <v>LEONARDO CAMPOS DO NASCIMENTO</v>
          </cell>
          <cell r="G183">
            <v>44245</v>
          </cell>
          <cell r="I183">
            <v>4</v>
          </cell>
          <cell r="J183">
            <v>10334</v>
          </cell>
          <cell r="L183">
            <v>3444.67</v>
          </cell>
          <cell r="M183">
            <v>861.17</v>
          </cell>
          <cell r="N183">
            <v>26.8</v>
          </cell>
          <cell r="O183">
            <v>923.17</v>
          </cell>
          <cell r="P183">
            <v>230.79</v>
          </cell>
          <cell r="Q183">
            <v>8</v>
          </cell>
          <cell r="R183">
            <v>275.57</v>
          </cell>
          <cell r="S183">
            <v>68.89</v>
          </cell>
        </row>
        <row r="184">
          <cell r="A184" t="str">
            <v>000940</v>
          </cell>
          <cell r="C184" t="str">
            <v>WAGNER SIMAO DE SOUSA</v>
          </cell>
          <cell r="G184">
            <v>44245</v>
          </cell>
          <cell r="I184">
            <v>4</v>
          </cell>
          <cell r="J184">
            <v>8698</v>
          </cell>
          <cell r="L184">
            <v>2899.33</v>
          </cell>
          <cell r="M184">
            <v>724.83</v>
          </cell>
          <cell r="N184">
            <v>26.8</v>
          </cell>
          <cell r="O184">
            <v>777.02</v>
          </cell>
          <cell r="P184">
            <v>194.25</v>
          </cell>
          <cell r="Q184">
            <v>8</v>
          </cell>
          <cell r="R184">
            <v>231.95</v>
          </cell>
          <cell r="S184">
            <v>57.99</v>
          </cell>
        </row>
        <row r="185">
          <cell r="A185" t="str">
            <v>000941</v>
          </cell>
          <cell r="C185" t="str">
            <v>ELVIS RAFAEL FERREIRA DIAS</v>
          </cell>
          <cell r="G185">
            <v>44245</v>
          </cell>
          <cell r="I185">
            <v>4</v>
          </cell>
          <cell r="J185">
            <v>6536</v>
          </cell>
          <cell r="L185">
            <v>2178.67</v>
          </cell>
          <cell r="M185">
            <v>544.66999999999996</v>
          </cell>
          <cell r="N185">
            <v>26.8</v>
          </cell>
          <cell r="O185">
            <v>583.88</v>
          </cell>
          <cell r="P185">
            <v>145.97</v>
          </cell>
          <cell r="Q185">
            <v>8</v>
          </cell>
          <cell r="R185">
            <v>174.29</v>
          </cell>
          <cell r="S185">
            <v>43.57</v>
          </cell>
        </row>
        <row r="186">
          <cell r="A186" t="str">
            <v>000944</v>
          </cell>
          <cell r="C186" t="str">
            <v>IZAC SIDARTA DE ANDRADE MATOS</v>
          </cell>
          <cell r="G186">
            <v>44249</v>
          </cell>
          <cell r="I186">
            <v>4</v>
          </cell>
          <cell r="J186">
            <v>4057</v>
          </cell>
          <cell r="L186">
            <v>1352.33</v>
          </cell>
          <cell r="M186">
            <v>338.08</v>
          </cell>
          <cell r="N186">
            <v>26.8</v>
          </cell>
          <cell r="O186">
            <v>362.42</v>
          </cell>
          <cell r="P186">
            <v>90.61</v>
          </cell>
          <cell r="Q186">
            <v>8</v>
          </cell>
          <cell r="R186">
            <v>108.19</v>
          </cell>
          <cell r="S186">
            <v>27.05</v>
          </cell>
        </row>
        <row r="187">
          <cell r="A187" t="str">
            <v>000945</v>
          </cell>
          <cell r="C187" t="str">
            <v>FRANCISCO THIAGO CHAVES DE OLIVEIRA</v>
          </cell>
          <cell r="G187">
            <v>44249</v>
          </cell>
          <cell r="I187">
            <v>4</v>
          </cell>
          <cell r="J187">
            <v>7189</v>
          </cell>
          <cell r="L187">
            <v>2396.33</v>
          </cell>
          <cell r="M187">
            <v>599.08000000000004</v>
          </cell>
          <cell r="N187">
            <v>26.8</v>
          </cell>
          <cell r="O187">
            <v>642.22</v>
          </cell>
          <cell r="P187">
            <v>160.55000000000001</v>
          </cell>
          <cell r="Q187">
            <v>8</v>
          </cell>
          <cell r="R187">
            <v>191.71</v>
          </cell>
          <cell r="S187">
            <v>47.93</v>
          </cell>
        </row>
        <row r="188">
          <cell r="A188" t="str">
            <v>000946</v>
          </cell>
          <cell r="C188" t="str">
            <v>SAMUEL BARBOSA SANTIAGO</v>
          </cell>
          <cell r="G188">
            <v>44249</v>
          </cell>
          <cell r="I188">
            <v>4</v>
          </cell>
          <cell r="J188">
            <v>6536</v>
          </cell>
          <cell r="L188">
            <v>2178.67</v>
          </cell>
          <cell r="M188">
            <v>544.66999999999996</v>
          </cell>
          <cell r="N188">
            <v>26.8</v>
          </cell>
          <cell r="O188">
            <v>583.88</v>
          </cell>
          <cell r="P188">
            <v>145.97</v>
          </cell>
          <cell r="Q188">
            <v>8</v>
          </cell>
          <cell r="R188">
            <v>174.29</v>
          </cell>
          <cell r="S188">
            <v>43.57</v>
          </cell>
        </row>
        <row r="189">
          <cell r="A189" t="str">
            <v>000948</v>
          </cell>
          <cell r="C189" t="str">
            <v>JULIA LEANDRO DE CARVALHO</v>
          </cell>
          <cell r="G189">
            <v>44249</v>
          </cell>
          <cell r="I189">
            <v>4</v>
          </cell>
          <cell r="J189">
            <v>10334</v>
          </cell>
          <cell r="L189">
            <v>3444.67</v>
          </cell>
          <cell r="M189">
            <v>861.17</v>
          </cell>
          <cell r="N189">
            <v>26.8</v>
          </cell>
          <cell r="O189">
            <v>923.17</v>
          </cell>
          <cell r="P189">
            <v>230.79</v>
          </cell>
          <cell r="Q189">
            <v>8</v>
          </cell>
          <cell r="R189">
            <v>275.57</v>
          </cell>
          <cell r="S189">
            <v>68.89</v>
          </cell>
        </row>
        <row r="190">
          <cell r="A190" t="str">
            <v>000949</v>
          </cell>
          <cell r="C190" t="str">
            <v>LUCAS DIEGO REBOUCAS ROCHA</v>
          </cell>
          <cell r="G190">
            <v>44256</v>
          </cell>
          <cell r="I190">
            <v>4</v>
          </cell>
          <cell r="J190">
            <v>10334</v>
          </cell>
          <cell r="L190">
            <v>3444.67</v>
          </cell>
          <cell r="M190">
            <v>861.17</v>
          </cell>
          <cell r="N190">
            <v>26.8</v>
          </cell>
          <cell r="O190">
            <v>923.17</v>
          </cell>
          <cell r="P190">
            <v>230.79</v>
          </cell>
          <cell r="Q190">
            <v>8</v>
          </cell>
          <cell r="R190">
            <v>275.57</v>
          </cell>
          <cell r="S190">
            <v>68.89</v>
          </cell>
        </row>
        <row r="191">
          <cell r="A191" t="str">
            <v>000950</v>
          </cell>
          <cell r="C191" t="str">
            <v>LUIZ FELIPE DA CUNHA MALTEZ E SOUZA</v>
          </cell>
          <cell r="G191">
            <v>44256</v>
          </cell>
          <cell r="I191">
            <v>4</v>
          </cell>
          <cell r="J191">
            <v>9567</v>
          </cell>
          <cell r="L191">
            <v>3189</v>
          </cell>
          <cell r="M191">
            <v>797.25</v>
          </cell>
          <cell r="N191">
            <v>26.8</v>
          </cell>
          <cell r="O191">
            <v>854.65</v>
          </cell>
          <cell r="P191">
            <v>213.66</v>
          </cell>
          <cell r="Q191">
            <v>8</v>
          </cell>
          <cell r="R191">
            <v>255.12</v>
          </cell>
          <cell r="S191">
            <v>63.78</v>
          </cell>
        </row>
        <row r="192">
          <cell r="A192" t="str">
            <v>000952</v>
          </cell>
          <cell r="C192" t="str">
            <v>GLEICIANY BARBOSA LEMOS</v>
          </cell>
          <cell r="G192">
            <v>44256</v>
          </cell>
          <cell r="I192">
            <v>4</v>
          </cell>
          <cell r="J192">
            <v>7907</v>
          </cell>
          <cell r="L192">
            <v>2635.67</v>
          </cell>
          <cell r="M192">
            <v>658.92</v>
          </cell>
          <cell r="N192">
            <v>26.8</v>
          </cell>
          <cell r="O192">
            <v>706.36</v>
          </cell>
          <cell r="P192">
            <v>176.59</v>
          </cell>
          <cell r="Q192">
            <v>8</v>
          </cell>
          <cell r="R192">
            <v>210.85</v>
          </cell>
          <cell r="S192">
            <v>52.71</v>
          </cell>
        </row>
        <row r="193">
          <cell r="A193" t="str">
            <v>000953</v>
          </cell>
          <cell r="C193" t="str">
            <v>LUIZ RICARDO PAIVA SANTIAGO</v>
          </cell>
          <cell r="G193">
            <v>44256</v>
          </cell>
          <cell r="I193">
            <v>4</v>
          </cell>
          <cell r="J193">
            <v>9567</v>
          </cell>
          <cell r="L193">
            <v>3189</v>
          </cell>
          <cell r="M193">
            <v>797.25</v>
          </cell>
          <cell r="N193">
            <v>26.8</v>
          </cell>
          <cell r="O193">
            <v>854.65</v>
          </cell>
          <cell r="P193">
            <v>213.66</v>
          </cell>
          <cell r="Q193">
            <v>8</v>
          </cell>
          <cell r="R193">
            <v>255.12</v>
          </cell>
          <cell r="S193">
            <v>63.78</v>
          </cell>
        </row>
        <row r="194">
          <cell r="A194" t="str">
            <v>000954</v>
          </cell>
          <cell r="C194" t="str">
            <v>ELTON BENEDITO LAZZARIN</v>
          </cell>
          <cell r="G194">
            <v>44256</v>
          </cell>
          <cell r="I194">
            <v>4</v>
          </cell>
          <cell r="J194">
            <v>4057</v>
          </cell>
          <cell r="L194">
            <v>1352.33</v>
          </cell>
          <cell r="M194">
            <v>338.08</v>
          </cell>
          <cell r="N194">
            <v>26.8</v>
          </cell>
          <cell r="O194">
            <v>362.42</v>
          </cell>
          <cell r="P194">
            <v>90.61</v>
          </cell>
          <cell r="Q194">
            <v>8</v>
          </cell>
          <cell r="R194">
            <v>108.19</v>
          </cell>
          <cell r="S194">
            <v>27.05</v>
          </cell>
        </row>
        <row r="195">
          <cell r="A195" t="str">
            <v>000955</v>
          </cell>
          <cell r="C195" t="str">
            <v>KEWTON VENANCIO DO CARMO</v>
          </cell>
          <cell r="G195">
            <v>44256</v>
          </cell>
          <cell r="I195">
            <v>4</v>
          </cell>
          <cell r="J195">
            <v>7907</v>
          </cell>
          <cell r="L195">
            <v>2635.67</v>
          </cell>
          <cell r="M195">
            <v>658.92</v>
          </cell>
          <cell r="N195">
            <v>26.8</v>
          </cell>
          <cell r="O195">
            <v>706.36</v>
          </cell>
          <cell r="P195">
            <v>176.59</v>
          </cell>
          <cell r="Q195">
            <v>8</v>
          </cell>
          <cell r="R195">
            <v>210.85</v>
          </cell>
          <cell r="S195">
            <v>52.71</v>
          </cell>
        </row>
        <row r="196">
          <cell r="A196" t="str">
            <v>000956</v>
          </cell>
          <cell r="C196" t="str">
            <v>MATHEUS FECHINE DE MOURA</v>
          </cell>
          <cell r="G196">
            <v>44256</v>
          </cell>
          <cell r="I196">
            <v>4</v>
          </cell>
          <cell r="J196">
            <v>7907</v>
          </cell>
          <cell r="L196">
            <v>2635.67</v>
          </cell>
          <cell r="M196">
            <v>658.92</v>
          </cell>
          <cell r="N196">
            <v>26.8</v>
          </cell>
          <cell r="O196">
            <v>706.36</v>
          </cell>
          <cell r="P196">
            <v>176.59</v>
          </cell>
          <cell r="Q196">
            <v>8</v>
          </cell>
          <cell r="R196">
            <v>210.85</v>
          </cell>
          <cell r="S196">
            <v>52.71</v>
          </cell>
        </row>
        <row r="197">
          <cell r="A197" t="str">
            <v>000957</v>
          </cell>
          <cell r="C197" t="str">
            <v>ANDERLINE HELEN DOS SANTOS</v>
          </cell>
          <cell r="G197">
            <v>44256</v>
          </cell>
          <cell r="I197">
            <v>4</v>
          </cell>
          <cell r="J197">
            <v>6536</v>
          </cell>
          <cell r="L197">
            <v>2178.67</v>
          </cell>
          <cell r="M197">
            <v>544.66999999999996</v>
          </cell>
          <cell r="N197">
            <v>26.8</v>
          </cell>
          <cell r="O197">
            <v>583.88</v>
          </cell>
          <cell r="P197">
            <v>145.97</v>
          </cell>
          <cell r="Q197">
            <v>8</v>
          </cell>
          <cell r="R197">
            <v>174.29</v>
          </cell>
          <cell r="S197">
            <v>43.57</v>
          </cell>
        </row>
        <row r="198">
          <cell r="A198" t="str">
            <v>000958</v>
          </cell>
          <cell r="C198" t="str">
            <v>JOAO VICTOR CASTELO MARTINS</v>
          </cell>
          <cell r="G198">
            <v>44256</v>
          </cell>
          <cell r="I198">
            <v>4</v>
          </cell>
          <cell r="J198">
            <v>7907</v>
          </cell>
          <cell r="L198">
            <v>2635.67</v>
          </cell>
          <cell r="M198">
            <v>658.92</v>
          </cell>
          <cell r="N198">
            <v>26.8</v>
          </cell>
          <cell r="O198">
            <v>706.36</v>
          </cell>
          <cell r="P198">
            <v>176.59</v>
          </cell>
          <cell r="Q198">
            <v>8</v>
          </cell>
          <cell r="R198">
            <v>210.85</v>
          </cell>
          <cell r="S198">
            <v>52.71</v>
          </cell>
        </row>
        <row r="199">
          <cell r="A199" t="str">
            <v>000959</v>
          </cell>
          <cell r="C199" t="str">
            <v>SAMUEL ALVES ARAUJO</v>
          </cell>
          <cell r="G199">
            <v>44256</v>
          </cell>
          <cell r="I199">
            <v>4</v>
          </cell>
          <cell r="J199">
            <v>13017</v>
          </cell>
          <cell r="L199">
            <v>4339</v>
          </cell>
          <cell r="M199">
            <v>1084.75</v>
          </cell>
          <cell r="N199">
            <v>26.8</v>
          </cell>
          <cell r="O199">
            <v>1162.8499999999999</v>
          </cell>
          <cell r="P199">
            <v>290.70999999999998</v>
          </cell>
          <cell r="Q199">
            <v>8</v>
          </cell>
          <cell r="R199">
            <v>347.12</v>
          </cell>
          <cell r="S199">
            <v>86.78</v>
          </cell>
        </row>
        <row r="200">
          <cell r="A200" t="str">
            <v>000960</v>
          </cell>
          <cell r="C200" t="str">
            <v>DANIEL DE FRANCA BRASIL SOARES</v>
          </cell>
          <cell r="G200">
            <v>44256</v>
          </cell>
          <cell r="I200">
            <v>4</v>
          </cell>
          <cell r="J200">
            <v>7189</v>
          </cell>
          <cell r="L200">
            <v>2396.33</v>
          </cell>
          <cell r="M200">
            <v>599.08000000000004</v>
          </cell>
          <cell r="N200">
            <v>26.8</v>
          </cell>
          <cell r="O200">
            <v>642.22</v>
          </cell>
          <cell r="P200">
            <v>160.55000000000001</v>
          </cell>
          <cell r="Q200">
            <v>8</v>
          </cell>
          <cell r="R200">
            <v>191.71</v>
          </cell>
          <cell r="S200">
            <v>47.93</v>
          </cell>
        </row>
        <row r="201">
          <cell r="A201" t="str">
            <v>000962</v>
          </cell>
          <cell r="C201" t="str">
            <v>GERSON VIEIRA ALBUQUERQUE NETO</v>
          </cell>
          <cell r="G201">
            <v>44263</v>
          </cell>
          <cell r="I201">
            <v>4</v>
          </cell>
          <cell r="J201">
            <v>10334</v>
          </cell>
          <cell r="L201">
            <v>3444.67</v>
          </cell>
          <cell r="M201">
            <v>861.17</v>
          </cell>
          <cell r="N201">
            <v>26.8</v>
          </cell>
          <cell r="O201">
            <v>923.17</v>
          </cell>
          <cell r="P201">
            <v>230.79</v>
          </cell>
          <cell r="Q201">
            <v>8</v>
          </cell>
          <cell r="R201">
            <v>275.57</v>
          </cell>
          <cell r="S201">
            <v>68.89</v>
          </cell>
        </row>
        <row r="202">
          <cell r="A202" t="str">
            <v>000963</v>
          </cell>
          <cell r="C202" t="str">
            <v>CAMILA RAMALHO CORREIA</v>
          </cell>
          <cell r="G202">
            <v>44263</v>
          </cell>
          <cell r="I202">
            <v>4</v>
          </cell>
          <cell r="J202">
            <v>8698</v>
          </cell>
          <cell r="L202">
            <v>2899.33</v>
          </cell>
          <cell r="M202">
            <v>724.83</v>
          </cell>
          <cell r="N202">
            <v>26.8</v>
          </cell>
          <cell r="O202">
            <v>777.02</v>
          </cell>
          <cell r="P202">
            <v>194.25</v>
          </cell>
          <cell r="Q202">
            <v>8</v>
          </cell>
          <cell r="R202">
            <v>231.95</v>
          </cell>
          <cell r="S202">
            <v>57.99</v>
          </cell>
        </row>
        <row r="203">
          <cell r="A203" t="str">
            <v>000967</v>
          </cell>
          <cell r="C203" t="str">
            <v>MARIVALDO MENDONCA RIBEIRO JUNIOR</v>
          </cell>
          <cell r="G203">
            <v>44270</v>
          </cell>
          <cell r="I203">
            <v>4</v>
          </cell>
          <cell r="J203">
            <v>12053</v>
          </cell>
          <cell r="L203">
            <v>4017.67</v>
          </cell>
          <cell r="M203">
            <v>1004.42</v>
          </cell>
          <cell r="N203">
            <v>26.8</v>
          </cell>
          <cell r="O203">
            <v>1076.74</v>
          </cell>
          <cell r="P203">
            <v>269.18</v>
          </cell>
          <cell r="Q203">
            <v>8</v>
          </cell>
          <cell r="R203">
            <v>321.41000000000003</v>
          </cell>
          <cell r="S203">
            <v>80.349999999999994</v>
          </cell>
        </row>
        <row r="204">
          <cell r="A204" t="str">
            <v>000968</v>
          </cell>
          <cell r="C204" t="str">
            <v>WAGNER SOLANO PANTOJA CHAGAS</v>
          </cell>
          <cell r="G204">
            <v>44270</v>
          </cell>
          <cell r="I204">
            <v>4</v>
          </cell>
          <cell r="J204">
            <v>10334</v>
          </cell>
          <cell r="L204">
            <v>3444.67</v>
          </cell>
          <cell r="M204">
            <v>861.17</v>
          </cell>
          <cell r="N204">
            <v>26.8</v>
          </cell>
          <cell r="O204">
            <v>923.17</v>
          </cell>
          <cell r="P204">
            <v>230.79</v>
          </cell>
          <cell r="Q204">
            <v>8</v>
          </cell>
          <cell r="R204">
            <v>275.57</v>
          </cell>
          <cell r="S204">
            <v>68.89</v>
          </cell>
        </row>
        <row r="205">
          <cell r="A205" t="str">
            <v>000971</v>
          </cell>
          <cell r="C205" t="str">
            <v>DANILO PARANHOS CAVALCANTE</v>
          </cell>
          <cell r="G205">
            <v>44270</v>
          </cell>
          <cell r="I205">
            <v>4</v>
          </cell>
          <cell r="J205">
            <v>6536</v>
          </cell>
          <cell r="L205">
            <v>2178.67</v>
          </cell>
          <cell r="M205">
            <v>544.66999999999996</v>
          </cell>
          <cell r="N205">
            <v>26.8</v>
          </cell>
          <cell r="O205">
            <v>583.88</v>
          </cell>
          <cell r="P205">
            <v>145.97</v>
          </cell>
          <cell r="Q205">
            <v>8</v>
          </cell>
          <cell r="R205">
            <v>174.29</v>
          </cell>
          <cell r="S205">
            <v>43.57</v>
          </cell>
        </row>
        <row r="206">
          <cell r="A206" t="str">
            <v>000972</v>
          </cell>
          <cell r="C206" t="str">
            <v>JOSUE SA FAMA</v>
          </cell>
          <cell r="G206">
            <v>44277</v>
          </cell>
          <cell r="I206">
            <v>4</v>
          </cell>
          <cell r="J206">
            <v>2789</v>
          </cell>
          <cell r="L206">
            <v>929.67</v>
          </cell>
          <cell r="M206">
            <v>232.42</v>
          </cell>
          <cell r="N206">
            <v>26.8</v>
          </cell>
          <cell r="O206">
            <v>249.15</v>
          </cell>
          <cell r="P206">
            <v>62.29</v>
          </cell>
          <cell r="Q206">
            <v>8</v>
          </cell>
          <cell r="R206">
            <v>74.37</v>
          </cell>
          <cell r="S206">
            <v>18.59</v>
          </cell>
        </row>
        <row r="207">
          <cell r="A207" t="str">
            <v>000973</v>
          </cell>
          <cell r="C207" t="str">
            <v>DAVID DE SOUSA SANTOS</v>
          </cell>
          <cell r="G207">
            <v>44277</v>
          </cell>
          <cell r="I207">
            <v>4</v>
          </cell>
          <cell r="J207">
            <v>7189</v>
          </cell>
          <cell r="L207">
            <v>2396.33</v>
          </cell>
          <cell r="M207">
            <v>599.08000000000004</v>
          </cell>
          <cell r="N207">
            <v>26.8</v>
          </cell>
          <cell r="O207">
            <v>642.22</v>
          </cell>
          <cell r="P207">
            <v>160.55000000000001</v>
          </cell>
          <cell r="Q207">
            <v>8</v>
          </cell>
          <cell r="R207">
            <v>191.71</v>
          </cell>
          <cell r="S207">
            <v>47.93</v>
          </cell>
        </row>
        <row r="208">
          <cell r="A208" t="str">
            <v>000974</v>
          </cell>
          <cell r="C208" t="str">
            <v>HILTON JUNIOR LUCAS DA SILVA</v>
          </cell>
          <cell r="G208">
            <v>44277</v>
          </cell>
          <cell r="I208">
            <v>4</v>
          </cell>
          <cell r="J208">
            <v>9567</v>
          </cell>
          <cell r="L208">
            <v>3189</v>
          </cell>
          <cell r="M208">
            <v>797.25</v>
          </cell>
          <cell r="N208">
            <v>26.8</v>
          </cell>
          <cell r="O208">
            <v>854.65</v>
          </cell>
          <cell r="P208">
            <v>213.66</v>
          </cell>
          <cell r="Q208">
            <v>8</v>
          </cell>
          <cell r="R208">
            <v>255.12</v>
          </cell>
          <cell r="S208">
            <v>63.78</v>
          </cell>
        </row>
        <row r="209">
          <cell r="A209" t="str">
            <v>000975</v>
          </cell>
          <cell r="C209" t="str">
            <v>RAQUEL ALEXANDRE LIMA</v>
          </cell>
          <cell r="G209">
            <v>44284</v>
          </cell>
          <cell r="I209">
            <v>4</v>
          </cell>
          <cell r="J209">
            <v>3688</v>
          </cell>
          <cell r="L209">
            <v>1229.33</v>
          </cell>
          <cell r="M209">
            <v>307.33</v>
          </cell>
          <cell r="N209">
            <v>26.8</v>
          </cell>
          <cell r="O209">
            <v>329.46</v>
          </cell>
          <cell r="P209">
            <v>82.36</v>
          </cell>
          <cell r="Q209">
            <v>8</v>
          </cell>
          <cell r="R209">
            <v>98.35</v>
          </cell>
          <cell r="S209">
            <v>24.59</v>
          </cell>
        </row>
        <row r="210">
          <cell r="A210" t="str">
            <v>000980</v>
          </cell>
          <cell r="C210" t="str">
            <v>RODRIGO BENTO RODRIGUES</v>
          </cell>
          <cell r="G210">
            <v>44287</v>
          </cell>
          <cell r="I210">
            <v>4</v>
          </cell>
          <cell r="J210">
            <v>8698</v>
          </cell>
          <cell r="L210">
            <v>2899.33</v>
          </cell>
          <cell r="M210">
            <v>724.83</v>
          </cell>
          <cell r="N210">
            <v>26.8</v>
          </cell>
          <cell r="O210">
            <v>777.02</v>
          </cell>
          <cell r="P210">
            <v>194.25</v>
          </cell>
          <cell r="Q210">
            <v>8</v>
          </cell>
          <cell r="R210">
            <v>231.95</v>
          </cell>
          <cell r="S210">
            <v>57.99</v>
          </cell>
        </row>
        <row r="211">
          <cell r="A211" t="str">
            <v>000981</v>
          </cell>
          <cell r="C211" t="str">
            <v>JOSE JARDEL DA SILVA COSTA</v>
          </cell>
          <cell r="G211">
            <v>44287</v>
          </cell>
          <cell r="I211">
            <v>4</v>
          </cell>
          <cell r="J211">
            <v>9567</v>
          </cell>
          <cell r="L211">
            <v>3189</v>
          </cell>
          <cell r="M211">
            <v>797.25</v>
          </cell>
          <cell r="N211">
            <v>26.8</v>
          </cell>
          <cell r="O211">
            <v>854.65</v>
          </cell>
          <cell r="P211">
            <v>213.66</v>
          </cell>
          <cell r="Q211">
            <v>8</v>
          </cell>
          <cell r="R211">
            <v>255.12</v>
          </cell>
          <cell r="S211">
            <v>63.78</v>
          </cell>
        </row>
        <row r="212">
          <cell r="A212" t="str">
            <v>000983</v>
          </cell>
          <cell r="C212" t="str">
            <v>CIBELY SILVA FREIRE</v>
          </cell>
          <cell r="G212">
            <v>44287</v>
          </cell>
          <cell r="I212">
            <v>4</v>
          </cell>
          <cell r="J212">
            <v>5400</v>
          </cell>
          <cell r="L212">
            <v>1800</v>
          </cell>
          <cell r="M212">
            <v>450</v>
          </cell>
          <cell r="N212">
            <v>26.8</v>
          </cell>
          <cell r="O212">
            <v>482.4</v>
          </cell>
          <cell r="P212">
            <v>120.6</v>
          </cell>
          <cell r="Q212">
            <v>8</v>
          </cell>
          <cell r="R212">
            <v>144</v>
          </cell>
          <cell r="S212">
            <v>36</v>
          </cell>
        </row>
        <row r="213">
          <cell r="A213" t="str">
            <v>000987</v>
          </cell>
          <cell r="C213" t="str">
            <v>JOAO LOBO GUERRA NETO</v>
          </cell>
          <cell r="G213">
            <v>44287</v>
          </cell>
          <cell r="I213">
            <v>4</v>
          </cell>
          <cell r="J213">
            <v>11160</v>
          </cell>
          <cell r="L213">
            <v>3720</v>
          </cell>
          <cell r="M213">
            <v>930</v>
          </cell>
          <cell r="N213">
            <v>26.8</v>
          </cell>
          <cell r="O213">
            <v>996.96</v>
          </cell>
          <cell r="P213">
            <v>249.24</v>
          </cell>
          <cell r="Q213">
            <v>8</v>
          </cell>
          <cell r="R213">
            <v>297.60000000000002</v>
          </cell>
          <cell r="S213">
            <v>74.400000000000006</v>
          </cell>
        </row>
        <row r="214">
          <cell r="A214" t="str">
            <v>000988</v>
          </cell>
          <cell r="C214" t="str">
            <v>DIEGO TEIXEIRA DE MASIN</v>
          </cell>
          <cell r="G214">
            <v>44291</v>
          </cell>
          <cell r="I214">
            <v>4</v>
          </cell>
          <cell r="J214">
            <v>10334</v>
          </cell>
          <cell r="L214">
            <v>3444.67</v>
          </cell>
          <cell r="M214">
            <v>861.17</v>
          </cell>
          <cell r="N214">
            <v>26.8</v>
          </cell>
          <cell r="O214">
            <v>923.17</v>
          </cell>
          <cell r="P214">
            <v>230.79</v>
          </cell>
          <cell r="Q214">
            <v>8</v>
          </cell>
          <cell r="R214">
            <v>275.57</v>
          </cell>
          <cell r="S214">
            <v>68.89</v>
          </cell>
        </row>
        <row r="215">
          <cell r="A215" t="str">
            <v>000989</v>
          </cell>
          <cell r="C215" t="str">
            <v>ANDRE WASHINGTON MORAIS DE FREITAS</v>
          </cell>
          <cell r="G215">
            <v>44291</v>
          </cell>
          <cell r="I215">
            <v>4</v>
          </cell>
          <cell r="J215">
            <v>11160</v>
          </cell>
          <cell r="L215">
            <v>3720</v>
          </cell>
          <cell r="M215">
            <v>930</v>
          </cell>
          <cell r="N215">
            <v>26.8</v>
          </cell>
          <cell r="O215">
            <v>996.96</v>
          </cell>
          <cell r="P215">
            <v>249.24</v>
          </cell>
          <cell r="Q215">
            <v>8</v>
          </cell>
          <cell r="R215">
            <v>297.60000000000002</v>
          </cell>
          <cell r="S215">
            <v>74.400000000000006</v>
          </cell>
        </row>
        <row r="216">
          <cell r="A216" t="str">
            <v>000991</v>
          </cell>
          <cell r="C216" t="str">
            <v>FELIPE RAMOS DE CASTRO FARIAS</v>
          </cell>
          <cell r="G216">
            <v>44291</v>
          </cell>
          <cell r="I216">
            <v>4</v>
          </cell>
          <cell r="J216">
            <v>15205</v>
          </cell>
          <cell r="L216">
            <v>5068.33</v>
          </cell>
          <cell r="M216">
            <v>1267.08</v>
          </cell>
          <cell r="N216">
            <v>26.8</v>
          </cell>
          <cell r="O216">
            <v>1358.31</v>
          </cell>
          <cell r="P216">
            <v>339.58</v>
          </cell>
          <cell r="Q216">
            <v>8</v>
          </cell>
          <cell r="R216">
            <v>405.47</v>
          </cell>
          <cell r="S216">
            <v>101.37</v>
          </cell>
        </row>
        <row r="217">
          <cell r="A217" t="str">
            <v>000992</v>
          </cell>
          <cell r="C217" t="str">
            <v>DENIS RODRIGUES DOS SANTOS</v>
          </cell>
          <cell r="G217">
            <v>44291</v>
          </cell>
          <cell r="I217">
            <v>4</v>
          </cell>
          <cell r="J217">
            <v>2789</v>
          </cell>
          <cell r="L217">
            <v>929.67</v>
          </cell>
          <cell r="M217">
            <v>232.42</v>
          </cell>
          <cell r="N217">
            <v>26.8</v>
          </cell>
          <cell r="O217">
            <v>249.15</v>
          </cell>
          <cell r="P217">
            <v>62.29</v>
          </cell>
          <cell r="Q217">
            <v>8</v>
          </cell>
          <cell r="R217">
            <v>74.37</v>
          </cell>
          <cell r="S217">
            <v>18.59</v>
          </cell>
        </row>
        <row r="218">
          <cell r="A218" t="str">
            <v>000995</v>
          </cell>
          <cell r="C218" t="str">
            <v>ANDREY VIRGINIO SALES</v>
          </cell>
          <cell r="G218">
            <v>44293</v>
          </cell>
          <cell r="I218">
            <v>4</v>
          </cell>
          <cell r="J218">
            <v>1833</v>
          </cell>
          <cell r="L218">
            <v>611</v>
          </cell>
          <cell r="M218">
            <v>152.75</v>
          </cell>
          <cell r="N218">
            <v>26.8</v>
          </cell>
          <cell r="O218">
            <v>163.75</v>
          </cell>
          <cell r="P218">
            <v>40.94</v>
          </cell>
          <cell r="Q218">
            <v>8</v>
          </cell>
          <cell r="R218">
            <v>48.88</v>
          </cell>
          <cell r="S218">
            <v>12.22</v>
          </cell>
        </row>
        <row r="219">
          <cell r="A219" t="str">
            <v>000996</v>
          </cell>
          <cell r="C219" t="str">
            <v>FERNANDA MARIA PINHEIRO AMANCIO</v>
          </cell>
          <cell r="G219">
            <v>44294</v>
          </cell>
          <cell r="I219">
            <v>4</v>
          </cell>
          <cell r="J219">
            <v>4909</v>
          </cell>
          <cell r="L219">
            <v>1636.33</v>
          </cell>
          <cell r="M219">
            <v>409.08</v>
          </cell>
          <cell r="N219">
            <v>26.8</v>
          </cell>
          <cell r="O219">
            <v>438.54</v>
          </cell>
          <cell r="P219">
            <v>109.63</v>
          </cell>
          <cell r="Q219">
            <v>8</v>
          </cell>
          <cell r="R219">
            <v>130.91</v>
          </cell>
          <cell r="S219">
            <v>32.729999999999997</v>
          </cell>
        </row>
        <row r="220">
          <cell r="A220" t="str">
            <v>000997</v>
          </cell>
          <cell r="C220" t="str">
            <v>FRANCISCA DEBORA BEZERRA RIBEIRO</v>
          </cell>
          <cell r="G220">
            <v>44294</v>
          </cell>
          <cell r="I220">
            <v>4</v>
          </cell>
          <cell r="J220">
            <v>4909</v>
          </cell>
          <cell r="L220">
            <v>1636.33</v>
          </cell>
          <cell r="M220">
            <v>409.08</v>
          </cell>
          <cell r="N220">
            <v>26.8</v>
          </cell>
          <cell r="O220">
            <v>438.54</v>
          </cell>
          <cell r="P220">
            <v>109.63</v>
          </cell>
          <cell r="Q220">
            <v>8</v>
          </cell>
          <cell r="R220">
            <v>130.91</v>
          </cell>
          <cell r="S220">
            <v>32.729999999999997</v>
          </cell>
        </row>
        <row r="221">
          <cell r="A221" t="str">
            <v>000998</v>
          </cell>
          <cell r="C221" t="str">
            <v>PAULO HENRIQUE SILVA MOTA</v>
          </cell>
          <cell r="G221">
            <v>44294</v>
          </cell>
          <cell r="I221">
            <v>4</v>
          </cell>
          <cell r="J221">
            <v>10334</v>
          </cell>
          <cell r="L221">
            <v>3444.67</v>
          </cell>
          <cell r="M221">
            <v>861.17</v>
          </cell>
          <cell r="N221">
            <v>26.8</v>
          </cell>
          <cell r="O221">
            <v>923.17</v>
          </cell>
          <cell r="P221">
            <v>230.79</v>
          </cell>
          <cell r="Q221">
            <v>8</v>
          </cell>
          <cell r="R221">
            <v>275.57</v>
          </cell>
          <cell r="S221">
            <v>68.89</v>
          </cell>
        </row>
        <row r="222">
          <cell r="A222" t="str">
            <v>000999</v>
          </cell>
          <cell r="C222" t="str">
            <v>LUIZ GUSTAVO FERREIRA DA SILVA</v>
          </cell>
          <cell r="G222">
            <v>44294</v>
          </cell>
          <cell r="I222">
            <v>4</v>
          </cell>
          <cell r="J222">
            <v>4057</v>
          </cell>
          <cell r="L222">
            <v>1352.33</v>
          </cell>
          <cell r="M222">
            <v>338.08</v>
          </cell>
          <cell r="N222">
            <v>26.8</v>
          </cell>
          <cell r="O222">
            <v>362.42</v>
          </cell>
          <cell r="P222">
            <v>90.61</v>
          </cell>
          <cell r="Q222">
            <v>8</v>
          </cell>
          <cell r="R222">
            <v>108.19</v>
          </cell>
          <cell r="S222">
            <v>27.05</v>
          </cell>
        </row>
        <row r="223">
          <cell r="A223" t="str">
            <v>001000</v>
          </cell>
          <cell r="C223" t="str">
            <v>MARDEN GABRIEL DE OLIVEIRA ROCHA</v>
          </cell>
          <cell r="G223">
            <v>44298</v>
          </cell>
          <cell r="I223">
            <v>4</v>
          </cell>
          <cell r="J223">
            <v>6536</v>
          </cell>
          <cell r="L223">
            <v>2178.67</v>
          </cell>
          <cell r="M223">
            <v>544.66999999999996</v>
          </cell>
          <cell r="N223">
            <v>26.8</v>
          </cell>
          <cell r="O223">
            <v>583.88</v>
          </cell>
          <cell r="P223">
            <v>145.97</v>
          </cell>
          <cell r="Q223">
            <v>8</v>
          </cell>
          <cell r="R223">
            <v>174.29</v>
          </cell>
          <cell r="S223">
            <v>43.57</v>
          </cell>
        </row>
        <row r="224">
          <cell r="A224" t="str">
            <v>002002</v>
          </cell>
          <cell r="C224" t="str">
            <v>JOAO PEDRO PESSOA MONTEIRO</v>
          </cell>
          <cell r="G224">
            <v>44298</v>
          </cell>
          <cell r="I224">
            <v>4</v>
          </cell>
          <cell r="J224">
            <v>4909</v>
          </cell>
          <cell r="L224">
            <v>1636.33</v>
          </cell>
          <cell r="M224">
            <v>409.08</v>
          </cell>
          <cell r="N224">
            <v>26.8</v>
          </cell>
          <cell r="O224">
            <v>438.54</v>
          </cell>
          <cell r="P224">
            <v>109.63</v>
          </cell>
          <cell r="Q224">
            <v>8</v>
          </cell>
          <cell r="R224">
            <v>130.91</v>
          </cell>
          <cell r="S224">
            <v>32.729999999999997</v>
          </cell>
        </row>
        <row r="225">
          <cell r="A225" t="str">
            <v>002005</v>
          </cell>
          <cell r="C225" t="str">
            <v>JUREMA STEFANIA DA SILVA</v>
          </cell>
          <cell r="G225">
            <v>44301</v>
          </cell>
          <cell r="I225">
            <v>4</v>
          </cell>
          <cell r="J225">
            <v>10334</v>
          </cell>
          <cell r="L225">
            <v>3444.67</v>
          </cell>
          <cell r="M225">
            <v>861.17</v>
          </cell>
          <cell r="N225">
            <v>26.8</v>
          </cell>
          <cell r="O225">
            <v>923.17</v>
          </cell>
          <cell r="P225">
            <v>230.79</v>
          </cell>
          <cell r="Q225">
            <v>8</v>
          </cell>
          <cell r="R225">
            <v>275.57</v>
          </cell>
          <cell r="S225">
            <v>68.89</v>
          </cell>
        </row>
        <row r="226">
          <cell r="A226" t="str">
            <v>002009</v>
          </cell>
          <cell r="C226" t="str">
            <v>BRUNO DAVID DA SILVA ALMEIDA</v>
          </cell>
          <cell r="G226">
            <v>44312</v>
          </cell>
          <cell r="I226">
            <v>4</v>
          </cell>
          <cell r="J226">
            <v>11160</v>
          </cell>
          <cell r="L226">
            <v>3720</v>
          </cell>
          <cell r="M226">
            <v>930</v>
          </cell>
          <cell r="N226">
            <v>26.8</v>
          </cell>
          <cell r="O226">
            <v>996.96</v>
          </cell>
          <cell r="P226">
            <v>249.24</v>
          </cell>
          <cell r="Q226">
            <v>8</v>
          </cell>
          <cell r="R226">
            <v>297.60000000000002</v>
          </cell>
          <cell r="S226">
            <v>74.400000000000006</v>
          </cell>
        </row>
        <row r="227">
          <cell r="A227" t="str">
            <v>002010</v>
          </cell>
          <cell r="C227" t="str">
            <v>ROGERIO DANILO REGIS</v>
          </cell>
          <cell r="G227">
            <v>44312</v>
          </cell>
          <cell r="I227">
            <v>4</v>
          </cell>
          <cell r="J227">
            <v>12053</v>
          </cell>
          <cell r="L227">
            <v>4017.67</v>
          </cell>
          <cell r="M227">
            <v>1004.42</v>
          </cell>
          <cell r="N227">
            <v>26.8</v>
          </cell>
          <cell r="O227">
            <v>1076.74</v>
          </cell>
          <cell r="P227">
            <v>269.18</v>
          </cell>
          <cell r="Q227">
            <v>8</v>
          </cell>
          <cell r="R227">
            <v>321.41000000000003</v>
          </cell>
          <cell r="S227">
            <v>80.349999999999994</v>
          </cell>
        </row>
        <row r="228">
          <cell r="A228" t="str">
            <v>002011</v>
          </cell>
          <cell r="C228" t="str">
            <v>KELLYANNE PINHEIRO DA SILVA MARTINS</v>
          </cell>
          <cell r="G228">
            <v>44312</v>
          </cell>
          <cell r="I228">
            <v>4</v>
          </cell>
          <cell r="J228">
            <v>5941</v>
          </cell>
          <cell r="L228">
            <v>1980.33</v>
          </cell>
          <cell r="M228">
            <v>495.08</v>
          </cell>
          <cell r="N228">
            <v>26.8</v>
          </cell>
          <cell r="O228">
            <v>530.73</v>
          </cell>
          <cell r="P228">
            <v>132.68</v>
          </cell>
          <cell r="Q228">
            <v>8</v>
          </cell>
          <cell r="R228">
            <v>158.43</v>
          </cell>
          <cell r="S228">
            <v>39.61</v>
          </cell>
        </row>
        <row r="229">
          <cell r="A229" t="str">
            <v>002013</v>
          </cell>
          <cell r="C229" t="str">
            <v>JOSE IGOR DE CARVALHO</v>
          </cell>
          <cell r="G229">
            <v>44319</v>
          </cell>
          <cell r="I229">
            <v>4</v>
          </cell>
          <cell r="J229">
            <v>6536</v>
          </cell>
          <cell r="L229">
            <v>2178.67</v>
          </cell>
          <cell r="M229">
            <v>544.66999999999996</v>
          </cell>
          <cell r="N229">
            <v>26.8</v>
          </cell>
          <cell r="O229">
            <v>583.88</v>
          </cell>
          <cell r="P229">
            <v>145.97</v>
          </cell>
          <cell r="Q229">
            <v>8</v>
          </cell>
          <cell r="R229">
            <v>174.29</v>
          </cell>
          <cell r="S229">
            <v>43.57</v>
          </cell>
        </row>
        <row r="230">
          <cell r="A230" t="str">
            <v>002014</v>
          </cell>
          <cell r="C230" t="str">
            <v>DANIELLE SOARES LIMA</v>
          </cell>
          <cell r="G230">
            <v>44319</v>
          </cell>
          <cell r="I230">
            <v>4</v>
          </cell>
          <cell r="J230">
            <v>14621</v>
          </cell>
          <cell r="L230">
            <v>4873.67</v>
          </cell>
          <cell r="M230">
            <v>1218.42</v>
          </cell>
          <cell r="N230">
            <v>26.8</v>
          </cell>
          <cell r="O230">
            <v>1306.1400000000001</v>
          </cell>
          <cell r="P230">
            <v>326.54000000000002</v>
          </cell>
          <cell r="Q230">
            <v>8</v>
          </cell>
          <cell r="R230">
            <v>389.89</v>
          </cell>
          <cell r="S230">
            <v>97.47</v>
          </cell>
        </row>
        <row r="231">
          <cell r="A231" t="str">
            <v>002016</v>
          </cell>
          <cell r="C231" t="str">
            <v>JOSE RONEY SILVA SANTOS</v>
          </cell>
          <cell r="G231">
            <v>44319</v>
          </cell>
          <cell r="I231">
            <v>4</v>
          </cell>
          <cell r="J231">
            <v>4909</v>
          </cell>
          <cell r="L231">
            <v>1636.33</v>
          </cell>
          <cell r="M231">
            <v>409.08</v>
          </cell>
          <cell r="N231">
            <v>26.8</v>
          </cell>
          <cell r="O231">
            <v>438.54</v>
          </cell>
          <cell r="P231">
            <v>109.63</v>
          </cell>
          <cell r="Q231">
            <v>8</v>
          </cell>
          <cell r="R231">
            <v>130.91</v>
          </cell>
          <cell r="S231">
            <v>32.729999999999997</v>
          </cell>
        </row>
        <row r="232">
          <cell r="A232" t="str">
            <v>002017</v>
          </cell>
          <cell r="C232" t="str">
            <v>FELIPE GASPAR ALAN E SILVA</v>
          </cell>
          <cell r="G232">
            <v>44319</v>
          </cell>
          <cell r="I232">
            <v>4</v>
          </cell>
          <cell r="J232">
            <v>14621</v>
          </cell>
          <cell r="L232">
            <v>4873.67</v>
          </cell>
          <cell r="M232">
            <v>1218.42</v>
          </cell>
          <cell r="N232">
            <v>26.8</v>
          </cell>
          <cell r="O232">
            <v>1306.1400000000001</v>
          </cell>
          <cell r="P232">
            <v>326.54000000000002</v>
          </cell>
          <cell r="Q232">
            <v>8</v>
          </cell>
          <cell r="R232">
            <v>389.89</v>
          </cell>
          <cell r="S232">
            <v>97.47</v>
          </cell>
        </row>
        <row r="233">
          <cell r="A233" t="str">
            <v>002018</v>
          </cell>
          <cell r="C233" t="str">
            <v>FRANCISCO DAS CHAGAS FONTENELE MARQUES JUNIOR</v>
          </cell>
          <cell r="G233">
            <v>44319</v>
          </cell>
          <cell r="I233">
            <v>4</v>
          </cell>
          <cell r="J233">
            <v>7189</v>
          </cell>
          <cell r="L233">
            <v>2396.33</v>
          </cell>
          <cell r="M233">
            <v>599.08000000000004</v>
          </cell>
          <cell r="N233">
            <v>26.8</v>
          </cell>
          <cell r="O233">
            <v>642.22</v>
          </cell>
          <cell r="P233">
            <v>160.55000000000001</v>
          </cell>
          <cell r="Q233">
            <v>8</v>
          </cell>
          <cell r="R233">
            <v>191.71</v>
          </cell>
          <cell r="S233">
            <v>47.93</v>
          </cell>
        </row>
        <row r="234">
          <cell r="A234" t="str">
            <v>002019</v>
          </cell>
          <cell r="C234" t="str">
            <v>AYLANNE HERLAY NOGUEIRA LIMA</v>
          </cell>
          <cell r="G234">
            <v>44319</v>
          </cell>
          <cell r="I234">
            <v>4</v>
          </cell>
          <cell r="J234">
            <v>2789</v>
          </cell>
          <cell r="L234">
            <v>929.67</v>
          </cell>
          <cell r="M234">
            <v>232.42</v>
          </cell>
          <cell r="N234">
            <v>26.8</v>
          </cell>
          <cell r="O234">
            <v>249.15</v>
          </cell>
          <cell r="P234">
            <v>62.29</v>
          </cell>
          <cell r="Q234">
            <v>8</v>
          </cell>
          <cell r="R234">
            <v>74.37</v>
          </cell>
          <cell r="S234">
            <v>18.59</v>
          </cell>
        </row>
        <row r="235">
          <cell r="A235" t="str">
            <v>002020</v>
          </cell>
          <cell r="C235" t="str">
            <v>ANDRIZA BARBOSA BATISTA</v>
          </cell>
          <cell r="G235">
            <v>44319</v>
          </cell>
          <cell r="I235">
            <v>4</v>
          </cell>
          <cell r="J235">
            <v>3207</v>
          </cell>
          <cell r="L235">
            <v>1069</v>
          </cell>
          <cell r="M235">
            <v>267.25</v>
          </cell>
          <cell r="N235">
            <v>26.8</v>
          </cell>
          <cell r="O235">
            <v>286.49</v>
          </cell>
          <cell r="P235">
            <v>71.62</v>
          </cell>
          <cell r="Q235">
            <v>8</v>
          </cell>
          <cell r="R235">
            <v>85.52</v>
          </cell>
          <cell r="S235">
            <v>21.38</v>
          </cell>
        </row>
        <row r="236">
          <cell r="A236" t="str">
            <v>002024</v>
          </cell>
          <cell r="C236" t="str">
            <v>MIDANA FERNANDES SANA</v>
          </cell>
          <cell r="G236">
            <v>44319</v>
          </cell>
          <cell r="I236">
            <v>4</v>
          </cell>
          <cell r="J236">
            <v>14621</v>
          </cell>
          <cell r="L236">
            <v>4873.67</v>
          </cell>
          <cell r="M236">
            <v>1218.42</v>
          </cell>
          <cell r="N236">
            <v>26.8</v>
          </cell>
          <cell r="O236">
            <v>1306.1400000000001</v>
          </cell>
          <cell r="P236">
            <v>326.54000000000002</v>
          </cell>
          <cell r="Q236">
            <v>8</v>
          </cell>
          <cell r="R236">
            <v>389.89</v>
          </cell>
          <cell r="S236">
            <v>97.47</v>
          </cell>
        </row>
        <row r="237">
          <cell r="A237" t="str">
            <v>002025</v>
          </cell>
          <cell r="C237" t="str">
            <v>CARLOS GARDEL SALDANHA MOURA JUNIOR</v>
          </cell>
          <cell r="G237">
            <v>44319</v>
          </cell>
          <cell r="I237">
            <v>4</v>
          </cell>
          <cell r="J237">
            <v>7907</v>
          </cell>
          <cell r="L237">
            <v>2635.67</v>
          </cell>
          <cell r="M237">
            <v>658.92</v>
          </cell>
          <cell r="N237">
            <v>26.8</v>
          </cell>
          <cell r="O237">
            <v>706.36</v>
          </cell>
          <cell r="P237">
            <v>176.59</v>
          </cell>
          <cell r="Q237">
            <v>8</v>
          </cell>
          <cell r="R237">
            <v>210.85</v>
          </cell>
          <cell r="S237">
            <v>52.71</v>
          </cell>
        </row>
        <row r="238">
          <cell r="A238" t="str">
            <v>002026</v>
          </cell>
          <cell r="C238" t="str">
            <v>RAIMUNDO BEZERRA LIMA JUNIOR</v>
          </cell>
          <cell r="G238">
            <v>44326</v>
          </cell>
          <cell r="I238">
            <v>4</v>
          </cell>
          <cell r="J238">
            <v>7907</v>
          </cell>
          <cell r="L238">
            <v>2635.67</v>
          </cell>
          <cell r="M238">
            <v>658.92</v>
          </cell>
          <cell r="N238">
            <v>26.8</v>
          </cell>
          <cell r="O238">
            <v>706.36</v>
          </cell>
          <cell r="P238">
            <v>176.59</v>
          </cell>
          <cell r="Q238">
            <v>8</v>
          </cell>
          <cell r="R238">
            <v>210.85</v>
          </cell>
          <cell r="S238">
            <v>52.71</v>
          </cell>
        </row>
        <row r="239">
          <cell r="A239" t="str">
            <v>002027</v>
          </cell>
          <cell r="C239" t="str">
            <v>ANA VITORIA SILVA DE SOUSA</v>
          </cell>
          <cell r="G239">
            <v>44326</v>
          </cell>
          <cell r="I239">
            <v>4</v>
          </cell>
          <cell r="J239">
            <v>5400</v>
          </cell>
          <cell r="L239">
            <v>1800</v>
          </cell>
          <cell r="M239">
            <v>450</v>
          </cell>
          <cell r="N239">
            <v>26.8</v>
          </cell>
          <cell r="O239">
            <v>482.4</v>
          </cell>
          <cell r="P239">
            <v>120.6</v>
          </cell>
          <cell r="Q239">
            <v>8</v>
          </cell>
          <cell r="R239">
            <v>144</v>
          </cell>
          <cell r="S239">
            <v>36</v>
          </cell>
        </row>
        <row r="240">
          <cell r="A240" t="str">
            <v>002029</v>
          </cell>
          <cell r="C240" t="str">
            <v>LARISSON DOS SANTOS DE AQUINO</v>
          </cell>
          <cell r="G240">
            <v>44326</v>
          </cell>
          <cell r="I240">
            <v>4</v>
          </cell>
          <cell r="J240">
            <v>5941</v>
          </cell>
          <cell r="L240">
            <v>1980.33</v>
          </cell>
          <cell r="M240">
            <v>495.08</v>
          </cell>
          <cell r="N240">
            <v>26.8</v>
          </cell>
          <cell r="O240">
            <v>530.73</v>
          </cell>
          <cell r="P240">
            <v>132.68</v>
          </cell>
          <cell r="Q240">
            <v>8</v>
          </cell>
          <cell r="R240">
            <v>158.43</v>
          </cell>
          <cell r="S240">
            <v>39.61</v>
          </cell>
        </row>
        <row r="241">
          <cell r="A241" t="str">
            <v>002031</v>
          </cell>
          <cell r="C241" t="str">
            <v>EDNA NOGUEIRA QUEIROZ TORRES</v>
          </cell>
          <cell r="G241">
            <v>44333</v>
          </cell>
          <cell r="I241">
            <v>4</v>
          </cell>
          <cell r="J241">
            <v>5941</v>
          </cell>
          <cell r="L241">
            <v>1980.33</v>
          </cell>
          <cell r="M241">
            <v>495.08</v>
          </cell>
          <cell r="N241">
            <v>26.8</v>
          </cell>
          <cell r="O241">
            <v>530.73</v>
          </cell>
          <cell r="P241">
            <v>132.68</v>
          </cell>
          <cell r="Q241">
            <v>8</v>
          </cell>
          <cell r="R241">
            <v>158.43</v>
          </cell>
          <cell r="S241">
            <v>39.61</v>
          </cell>
        </row>
        <row r="242">
          <cell r="A242" t="str">
            <v>002033</v>
          </cell>
          <cell r="C242" t="str">
            <v>EDILSO TEODORO DE AMORIM</v>
          </cell>
          <cell r="G242">
            <v>44333</v>
          </cell>
          <cell r="I242">
            <v>4</v>
          </cell>
          <cell r="J242">
            <v>13017</v>
          </cell>
          <cell r="L242">
            <v>4339</v>
          </cell>
          <cell r="M242">
            <v>1084.75</v>
          </cell>
          <cell r="N242">
            <v>26.8</v>
          </cell>
          <cell r="O242">
            <v>1162.8499999999999</v>
          </cell>
          <cell r="P242">
            <v>290.70999999999998</v>
          </cell>
          <cell r="Q242">
            <v>8</v>
          </cell>
          <cell r="R242">
            <v>347.12</v>
          </cell>
          <cell r="S242">
            <v>86.78</v>
          </cell>
        </row>
        <row r="243">
          <cell r="A243" t="str">
            <v>002034</v>
          </cell>
          <cell r="C243" t="str">
            <v>JOAO RICARDO DOS SANTOS GONCALVES</v>
          </cell>
          <cell r="G243">
            <v>44333</v>
          </cell>
          <cell r="I243">
            <v>4</v>
          </cell>
          <cell r="J243">
            <v>11160</v>
          </cell>
          <cell r="L243">
            <v>3720</v>
          </cell>
          <cell r="M243">
            <v>930</v>
          </cell>
          <cell r="N243">
            <v>26.8</v>
          </cell>
          <cell r="O243">
            <v>996.96</v>
          </cell>
          <cell r="P243">
            <v>249.24</v>
          </cell>
          <cell r="Q243">
            <v>8</v>
          </cell>
          <cell r="R243">
            <v>297.60000000000002</v>
          </cell>
          <cell r="S243">
            <v>74.400000000000006</v>
          </cell>
        </row>
        <row r="244">
          <cell r="A244" t="str">
            <v>002036</v>
          </cell>
          <cell r="C244" t="str">
            <v>MAXWELL BEZERRA CHAVES</v>
          </cell>
          <cell r="G244">
            <v>44333</v>
          </cell>
          <cell r="I244">
            <v>4</v>
          </cell>
          <cell r="J244">
            <v>4909</v>
          </cell>
          <cell r="L244">
            <v>1636.33</v>
          </cell>
          <cell r="M244">
            <v>409.08</v>
          </cell>
          <cell r="N244">
            <v>26.8</v>
          </cell>
          <cell r="O244">
            <v>438.54</v>
          </cell>
          <cell r="P244">
            <v>109.63</v>
          </cell>
          <cell r="Q244">
            <v>8</v>
          </cell>
          <cell r="R244">
            <v>130.91</v>
          </cell>
          <cell r="S244">
            <v>32.729999999999997</v>
          </cell>
        </row>
        <row r="245">
          <cell r="A245" t="str">
            <v>002037</v>
          </cell>
          <cell r="C245" t="str">
            <v>CARLOS AUGUSTO CORDEIRO MAGALHAES</v>
          </cell>
          <cell r="G245">
            <v>44333</v>
          </cell>
          <cell r="I245">
            <v>4</v>
          </cell>
          <cell r="J245">
            <v>7907</v>
          </cell>
          <cell r="L245">
            <v>2635.67</v>
          </cell>
          <cell r="M245">
            <v>658.92</v>
          </cell>
          <cell r="N245">
            <v>26.8</v>
          </cell>
          <cell r="O245">
            <v>706.36</v>
          </cell>
          <cell r="P245">
            <v>176.59</v>
          </cell>
          <cell r="Q245">
            <v>8</v>
          </cell>
          <cell r="R245">
            <v>210.85</v>
          </cell>
          <cell r="S245">
            <v>52.71</v>
          </cell>
        </row>
        <row r="246">
          <cell r="A246" t="str">
            <v>002038</v>
          </cell>
          <cell r="C246" t="str">
            <v>CARLOS BRUNO DE SOUSA ALMEIDA</v>
          </cell>
          <cell r="G246">
            <v>44333</v>
          </cell>
          <cell r="I246">
            <v>4</v>
          </cell>
          <cell r="J246">
            <v>5400</v>
          </cell>
          <cell r="L246">
            <v>1800</v>
          </cell>
          <cell r="M246">
            <v>450</v>
          </cell>
          <cell r="N246">
            <v>26.8</v>
          </cell>
          <cell r="O246">
            <v>482.4</v>
          </cell>
          <cell r="P246">
            <v>120.6</v>
          </cell>
          <cell r="Q246">
            <v>8</v>
          </cell>
          <cell r="R246">
            <v>144</v>
          </cell>
          <cell r="S246">
            <v>36</v>
          </cell>
        </row>
        <row r="247">
          <cell r="A247" t="str">
            <v>002039</v>
          </cell>
          <cell r="C247" t="str">
            <v>DEYBSON DE OLIVEIRA AMORIM</v>
          </cell>
          <cell r="G247">
            <v>44333</v>
          </cell>
          <cell r="I247">
            <v>4</v>
          </cell>
          <cell r="J247">
            <v>4463</v>
          </cell>
          <cell r="L247">
            <v>1487.67</v>
          </cell>
          <cell r="M247">
            <v>371.92</v>
          </cell>
          <cell r="N247">
            <v>26.8</v>
          </cell>
          <cell r="O247">
            <v>398.7</v>
          </cell>
          <cell r="P247">
            <v>99.67</v>
          </cell>
          <cell r="Q247">
            <v>8</v>
          </cell>
          <cell r="R247">
            <v>119.01</v>
          </cell>
          <cell r="S247">
            <v>29.75</v>
          </cell>
        </row>
        <row r="248">
          <cell r="A248" t="str">
            <v>002042</v>
          </cell>
          <cell r="C248" t="str">
            <v>FRANCISCO APOLIANO DE MORAIS JUNIOR</v>
          </cell>
          <cell r="G248">
            <v>44334</v>
          </cell>
          <cell r="I248">
            <v>4</v>
          </cell>
          <cell r="J248">
            <v>5941</v>
          </cell>
          <cell r="L248">
            <v>1980.33</v>
          </cell>
          <cell r="M248">
            <v>495.08</v>
          </cell>
          <cell r="N248">
            <v>26.8</v>
          </cell>
          <cell r="O248">
            <v>530.73</v>
          </cell>
          <cell r="P248">
            <v>132.68</v>
          </cell>
          <cell r="Q248">
            <v>8</v>
          </cell>
          <cell r="R248">
            <v>158.43</v>
          </cell>
          <cell r="S248">
            <v>39.61</v>
          </cell>
        </row>
        <row r="249">
          <cell r="A249" t="str">
            <v>002044</v>
          </cell>
          <cell r="C249" t="str">
            <v>VALMIRO RIBEIRO DA SILVA</v>
          </cell>
          <cell r="G249">
            <v>44340</v>
          </cell>
          <cell r="I249">
            <v>4</v>
          </cell>
          <cell r="J249">
            <v>7907</v>
          </cell>
          <cell r="L249">
            <v>2635.67</v>
          </cell>
          <cell r="M249">
            <v>658.92</v>
          </cell>
          <cell r="N249">
            <v>26.8</v>
          </cell>
          <cell r="O249">
            <v>706.36</v>
          </cell>
          <cell r="P249">
            <v>176.59</v>
          </cell>
          <cell r="Q249">
            <v>8</v>
          </cell>
          <cell r="R249">
            <v>210.85</v>
          </cell>
          <cell r="S249">
            <v>52.71</v>
          </cell>
        </row>
        <row r="250">
          <cell r="A250" t="str">
            <v>002046</v>
          </cell>
          <cell r="C250" t="str">
            <v>CAIO SOUZA</v>
          </cell>
          <cell r="G250">
            <v>44340</v>
          </cell>
          <cell r="I250">
            <v>4</v>
          </cell>
          <cell r="J250">
            <v>5941</v>
          </cell>
          <cell r="L250">
            <v>1980.33</v>
          </cell>
          <cell r="M250">
            <v>495.08</v>
          </cell>
          <cell r="N250">
            <v>26.8</v>
          </cell>
          <cell r="O250">
            <v>530.73</v>
          </cell>
          <cell r="P250">
            <v>132.68</v>
          </cell>
          <cell r="Q250">
            <v>8</v>
          </cell>
          <cell r="R250">
            <v>158.43</v>
          </cell>
          <cell r="S250">
            <v>39.61</v>
          </cell>
        </row>
        <row r="251">
          <cell r="A251" t="str">
            <v>002047</v>
          </cell>
          <cell r="C251" t="str">
            <v>DANIELLE DE SENA ARAUJO</v>
          </cell>
          <cell r="G251">
            <v>44340</v>
          </cell>
          <cell r="I251">
            <v>4</v>
          </cell>
          <cell r="J251">
            <v>4463</v>
          </cell>
          <cell r="L251">
            <v>1487.67</v>
          </cell>
          <cell r="M251">
            <v>371.92</v>
          </cell>
          <cell r="N251">
            <v>26.8</v>
          </cell>
          <cell r="O251">
            <v>398.7</v>
          </cell>
          <cell r="P251">
            <v>99.67</v>
          </cell>
          <cell r="Q251">
            <v>8</v>
          </cell>
          <cell r="R251">
            <v>119.01</v>
          </cell>
          <cell r="S251">
            <v>29.75</v>
          </cell>
        </row>
        <row r="252">
          <cell r="A252" t="str">
            <v>002049</v>
          </cell>
          <cell r="C252" t="str">
            <v>LINDEMBERG DE PAULO BARBOSA</v>
          </cell>
          <cell r="G252">
            <v>44340</v>
          </cell>
          <cell r="I252">
            <v>4</v>
          </cell>
          <cell r="J252">
            <v>7189</v>
          </cell>
          <cell r="L252">
            <v>2396.33</v>
          </cell>
          <cell r="M252">
            <v>599.08000000000004</v>
          </cell>
          <cell r="N252">
            <v>26.8</v>
          </cell>
          <cell r="O252">
            <v>642.22</v>
          </cell>
          <cell r="P252">
            <v>160.55000000000001</v>
          </cell>
          <cell r="Q252">
            <v>8</v>
          </cell>
          <cell r="R252">
            <v>191.71</v>
          </cell>
          <cell r="S252">
            <v>47.93</v>
          </cell>
        </row>
        <row r="253">
          <cell r="A253" t="str">
            <v>002054</v>
          </cell>
          <cell r="C253" t="str">
            <v>CASSIO SABOIA MELO</v>
          </cell>
          <cell r="G253">
            <v>44348</v>
          </cell>
          <cell r="I253">
            <v>4</v>
          </cell>
          <cell r="J253">
            <v>5941</v>
          </cell>
          <cell r="L253">
            <v>1980.33</v>
          </cell>
          <cell r="M253">
            <v>495.08</v>
          </cell>
          <cell r="N253">
            <v>26.8</v>
          </cell>
          <cell r="O253">
            <v>530.73</v>
          </cell>
          <cell r="P253">
            <v>132.68</v>
          </cell>
          <cell r="Q253">
            <v>8</v>
          </cell>
          <cell r="R253">
            <v>158.43</v>
          </cell>
          <cell r="S253">
            <v>39.61</v>
          </cell>
        </row>
        <row r="254">
          <cell r="A254" t="str">
            <v>002057</v>
          </cell>
          <cell r="C254" t="str">
            <v>THIAGO ANGELINO DOS SANTOS</v>
          </cell>
          <cell r="G254">
            <v>44348</v>
          </cell>
          <cell r="I254">
            <v>4</v>
          </cell>
          <cell r="J254">
            <v>5941</v>
          </cell>
          <cell r="L254">
            <v>1980.33</v>
          </cell>
          <cell r="M254">
            <v>495.08</v>
          </cell>
          <cell r="N254">
            <v>26.8</v>
          </cell>
          <cell r="O254">
            <v>530.73</v>
          </cell>
          <cell r="P254">
            <v>132.68</v>
          </cell>
          <cell r="Q254">
            <v>8</v>
          </cell>
          <cell r="R254">
            <v>158.43</v>
          </cell>
          <cell r="S254">
            <v>39.61</v>
          </cell>
        </row>
        <row r="255">
          <cell r="A255" t="str">
            <v>002060</v>
          </cell>
          <cell r="C255" t="str">
            <v>BENEDITO VIEIRA DE MIRANDA</v>
          </cell>
          <cell r="G255">
            <v>44348</v>
          </cell>
          <cell r="I255">
            <v>4</v>
          </cell>
          <cell r="J255">
            <v>10334</v>
          </cell>
          <cell r="L255">
            <v>3444.67</v>
          </cell>
          <cell r="M255">
            <v>861.17</v>
          </cell>
          <cell r="N255">
            <v>26.8</v>
          </cell>
          <cell r="O255">
            <v>923.17</v>
          </cell>
          <cell r="P255">
            <v>230.79</v>
          </cell>
          <cell r="Q255">
            <v>8</v>
          </cell>
          <cell r="R255">
            <v>275.57</v>
          </cell>
          <cell r="S255">
            <v>68.89</v>
          </cell>
        </row>
        <row r="256">
          <cell r="A256" t="str">
            <v>002062</v>
          </cell>
          <cell r="C256" t="str">
            <v>DEBORA CHAVES DE QUEIROZ</v>
          </cell>
          <cell r="G256">
            <v>44348</v>
          </cell>
          <cell r="I256">
            <v>4</v>
          </cell>
          <cell r="J256">
            <v>15205</v>
          </cell>
          <cell r="L256">
            <v>5068.33</v>
          </cell>
          <cell r="M256">
            <v>1267.08</v>
          </cell>
          <cell r="N256">
            <v>26.8</v>
          </cell>
          <cell r="O256">
            <v>1358.31</v>
          </cell>
          <cell r="P256">
            <v>339.58</v>
          </cell>
          <cell r="Q256">
            <v>8</v>
          </cell>
          <cell r="R256">
            <v>405.47</v>
          </cell>
          <cell r="S256">
            <v>101.37</v>
          </cell>
        </row>
        <row r="257">
          <cell r="A257" t="str">
            <v>002063</v>
          </cell>
          <cell r="C257" t="str">
            <v>ANA ADILA COLARES COSTA</v>
          </cell>
          <cell r="G257">
            <v>44348</v>
          </cell>
          <cell r="I257">
            <v>4</v>
          </cell>
          <cell r="J257">
            <v>4463</v>
          </cell>
          <cell r="L257">
            <v>1487.67</v>
          </cell>
          <cell r="M257">
            <v>371.92</v>
          </cell>
          <cell r="N257">
            <v>26.8</v>
          </cell>
          <cell r="O257">
            <v>398.7</v>
          </cell>
          <cell r="P257">
            <v>99.67</v>
          </cell>
          <cell r="Q257">
            <v>8</v>
          </cell>
          <cell r="R257">
            <v>119.01</v>
          </cell>
          <cell r="S257">
            <v>29.75</v>
          </cell>
        </row>
        <row r="258">
          <cell r="A258" t="str">
            <v>002066</v>
          </cell>
          <cell r="C258" t="str">
            <v>JOSE DIEGO MARIANO DE OLIVEIRA PASSOS</v>
          </cell>
          <cell r="G258">
            <v>44354</v>
          </cell>
          <cell r="I258">
            <v>4</v>
          </cell>
          <cell r="J258">
            <v>14621</v>
          </cell>
          <cell r="L258">
            <v>4873.67</v>
          </cell>
          <cell r="M258">
            <v>1218.42</v>
          </cell>
          <cell r="N258">
            <v>26.8</v>
          </cell>
          <cell r="O258">
            <v>1306.1400000000001</v>
          </cell>
          <cell r="P258">
            <v>326.54000000000002</v>
          </cell>
          <cell r="Q258">
            <v>8</v>
          </cell>
          <cell r="R258">
            <v>389.89</v>
          </cell>
          <cell r="S258">
            <v>97.47</v>
          </cell>
        </row>
        <row r="259">
          <cell r="A259" t="str">
            <v>002069</v>
          </cell>
          <cell r="C259" t="str">
            <v>VINICIUS HENRIQUE COSTA SOARES</v>
          </cell>
          <cell r="G259">
            <v>44354</v>
          </cell>
          <cell r="I259">
            <v>4</v>
          </cell>
          <cell r="J259">
            <v>5400</v>
          </cell>
          <cell r="L259">
            <v>1800</v>
          </cell>
          <cell r="M259">
            <v>450</v>
          </cell>
          <cell r="N259">
            <v>26.8</v>
          </cell>
          <cell r="O259">
            <v>482.4</v>
          </cell>
          <cell r="P259">
            <v>120.6</v>
          </cell>
          <cell r="Q259">
            <v>8</v>
          </cell>
          <cell r="R259">
            <v>144</v>
          </cell>
          <cell r="S259">
            <v>36</v>
          </cell>
        </row>
        <row r="260">
          <cell r="A260" t="str">
            <v>002070</v>
          </cell>
          <cell r="C260" t="str">
            <v>ANA KEYLLA DA FONSECA SOUSA</v>
          </cell>
          <cell r="G260">
            <v>44354</v>
          </cell>
          <cell r="I260">
            <v>4</v>
          </cell>
          <cell r="J260">
            <v>10334</v>
          </cell>
          <cell r="L260">
            <v>3444.67</v>
          </cell>
          <cell r="M260">
            <v>861.17</v>
          </cell>
          <cell r="N260">
            <v>26.8</v>
          </cell>
          <cell r="O260">
            <v>923.17</v>
          </cell>
          <cell r="P260">
            <v>230.79</v>
          </cell>
          <cell r="Q260">
            <v>8</v>
          </cell>
          <cell r="R260">
            <v>275.57</v>
          </cell>
          <cell r="S260">
            <v>68.89</v>
          </cell>
        </row>
        <row r="261">
          <cell r="A261" t="str">
            <v>002074</v>
          </cell>
          <cell r="C261" t="str">
            <v>RYOJI KITANO NETO</v>
          </cell>
          <cell r="G261">
            <v>44354</v>
          </cell>
          <cell r="I261">
            <v>4</v>
          </cell>
          <cell r="J261">
            <v>6536</v>
          </cell>
          <cell r="L261">
            <v>2178.67</v>
          </cell>
          <cell r="M261">
            <v>544.66999999999996</v>
          </cell>
          <cell r="N261">
            <v>26.8</v>
          </cell>
          <cell r="O261">
            <v>583.88</v>
          </cell>
          <cell r="P261">
            <v>145.97</v>
          </cell>
          <cell r="Q261">
            <v>8</v>
          </cell>
          <cell r="R261">
            <v>174.29</v>
          </cell>
          <cell r="S261">
            <v>43.57</v>
          </cell>
        </row>
        <row r="262">
          <cell r="A262" t="str">
            <v>002075</v>
          </cell>
          <cell r="C262" t="str">
            <v>KARLA SARAIVA LIMA</v>
          </cell>
          <cell r="G262">
            <v>44354</v>
          </cell>
          <cell r="I262">
            <v>4</v>
          </cell>
          <cell r="J262">
            <v>5400</v>
          </cell>
          <cell r="L262">
            <v>1800</v>
          </cell>
          <cell r="M262">
            <v>450</v>
          </cell>
          <cell r="N262">
            <v>26.8</v>
          </cell>
          <cell r="O262">
            <v>482.4</v>
          </cell>
          <cell r="P262">
            <v>120.6</v>
          </cell>
          <cell r="Q262">
            <v>8</v>
          </cell>
          <cell r="R262">
            <v>144</v>
          </cell>
          <cell r="S262">
            <v>36</v>
          </cell>
        </row>
        <row r="263">
          <cell r="A263" t="str">
            <v>002078</v>
          </cell>
          <cell r="C263" t="str">
            <v>RAQUEL DOS SANTOS AMARAL</v>
          </cell>
          <cell r="G263">
            <v>44354</v>
          </cell>
          <cell r="I263">
            <v>4</v>
          </cell>
          <cell r="J263">
            <v>4463</v>
          </cell>
          <cell r="L263">
            <v>1487.67</v>
          </cell>
          <cell r="M263">
            <v>371.92</v>
          </cell>
          <cell r="N263">
            <v>26.8</v>
          </cell>
          <cell r="O263">
            <v>398.7</v>
          </cell>
          <cell r="P263">
            <v>99.67</v>
          </cell>
          <cell r="Q263">
            <v>8</v>
          </cell>
          <cell r="R263">
            <v>119.01</v>
          </cell>
          <cell r="S263">
            <v>29.75</v>
          </cell>
        </row>
        <row r="264">
          <cell r="A264" t="str">
            <v>002079</v>
          </cell>
          <cell r="C264" t="str">
            <v>DAVI BATISTA TABOSA</v>
          </cell>
          <cell r="G264">
            <v>44354</v>
          </cell>
          <cell r="I264">
            <v>4</v>
          </cell>
          <cell r="J264">
            <v>4463</v>
          </cell>
          <cell r="L264">
            <v>1487.67</v>
          </cell>
          <cell r="M264">
            <v>371.92</v>
          </cell>
          <cell r="N264">
            <v>26.8</v>
          </cell>
          <cell r="O264">
            <v>398.7</v>
          </cell>
          <cell r="P264">
            <v>99.67</v>
          </cell>
          <cell r="Q264">
            <v>8</v>
          </cell>
          <cell r="R264">
            <v>119.01</v>
          </cell>
          <cell r="S264">
            <v>29.75</v>
          </cell>
        </row>
        <row r="265">
          <cell r="A265" t="str">
            <v>002082</v>
          </cell>
          <cell r="C265" t="str">
            <v>CRISTIANE NOGUEIRA SANTIAGO</v>
          </cell>
          <cell r="G265">
            <v>44354</v>
          </cell>
          <cell r="I265">
            <v>4</v>
          </cell>
          <cell r="J265">
            <v>7907</v>
          </cell>
          <cell r="L265">
            <v>2635.67</v>
          </cell>
          <cell r="M265">
            <v>658.92</v>
          </cell>
          <cell r="N265">
            <v>26.8</v>
          </cell>
          <cell r="O265">
            <v>706.36</v>
          </cell>
          <cell r="P265">
            <v>176.59</v>
          </cell>
          <cell r="Q265">
            <v>8</v>
          </cell>
          <cell r="R265">
            <v>210.85</v>
          </cell>
          <cell r="S265">
            <v>52.71</v>
          </cell>
        </row>
        <row r="266">
          <cell r="A266" t="str">
            <v>002083</v>
          </cell>
          <cell r="C266" t="str">
            <v>LUCAS SARAIVA DA SILVA</v>
          </cell>
          <cell r="G266">
            <v>44354</v>
          </cell>
          <cell r="I266">
            <v>4</v>
          </cell>
          <cell r="J266">
            <v>4463</v>
          </cell>
          <cell r="L266">
            <v>1487.67</v>
          </cell>
          <cell r="M266">
            <v>371.92</v>
          </cell>
          <cell r="N266">
            <v>26.8</v>
          </cell>
          <cell r="O266">
            <v>398.7</v>
          </cell>
          <cell r="P266">
            <v>99.67</v>
          </cell>
          <cell r="Q266">
            <v>8</v>
          </cell>
          <cell r="R266">
            <v>119.01</v>
          </cell>
          <cell r="S266">
            <v>29.75</v>
          </cell>
        </row>
        <row r="267">
          <cell r="A267" t="str">
            <v>002087</v>
          </cell>
          <cell r="C267" t="str">
            <v>ARNALDO PEREIRA ESCOSSIO</v>
          </cell>
          <cell r="G267">
            <v>44361</v>
          </cell>
          <cell r="I267">
            <v>4</v>
          </cell>
          <cell r="J267">
            <v>10334</v>
          </cell>
          <cell r="L267">
            <v>3444.67</v>
          </cell>
          <cell r="M267">
            <v>861.17</v>
          </cell>
          <cell r="N267">
            <v>26.8</v>
          </cell>
          <cell r="O267">
            <v>923.17</v>
          </cell>
          <cell r="P267">
            <v>230.79</v>
          </cell>
          <cell r="Q267">
            <v>8</v>
          </cell>
          <cell r="R267">
            <v>275.57</v>
          </cell>
          <cell r="S267">
            <v>68.89</v>
          </cell>
        </row>
        <row r="268">
          <cell r="A268" t="str">
            <v>002089</v>
          </cell>
          <cell r="C268" t="str">
            <v>PRISCILLA DOS RAMOS OLIVEIRA FERNANDES</v>
          </cell>
          <cell r="G268">
            <v>44361</v>
          </cell>
          <cell r="I268">
            <v>4</v>
          </cell>
          <cell r="J268">
            <v>8698</v>
          </cell>
          <cell r="L268">
            <v>2899.33</v>
          </cell>
          <cell r="M268">
            <v>724.83</v>
          </cell>
          <cell r="N268">
            <v>26.8</v>
          </cell>
          <cell r="O268">
            <v>777.02</v>
          </cell>
          <cell r="P268">
            <v>194.25</v>
          </cell>
          <cell r="Q268">
            <v>8</v>
          </cell>
          <cell r="R268">
            <v>231.95</v>
          </cell>
          <cell r="S268">
            <v>57.99</v>
          </cell>
        </row>
        <row r="269">
          <cell r="A269" t="str">
            <v>002090</v>
          </cell>
          <cell r="C269" t="str">
            <v>GISELE PEREIRA DOS SANTOS</v>
          </cell>
          <cell r="G269">
            <v>44361</v>
          </cell>
          <cell r="I269">
            <v>4</v>
          </cell>
          <cell r="J269">
            <v>10334</v>
          </cell>
          <cell r="L269">
            <v>3444.67</v>
          </cell>
          <cell r="M269">
            <v>861.17</v>
          </cell>
          <cell r="N269">
            <v>26.8</v>
          </cell>
          <cell r="O269">
            <v>923.17</v>
          </cell>
          <cell r="P269">
            <v>230.79</v>
          </cell>
          <cell r="Q269">
            <v>8</v>
          </cell>
          <cell r="R269">
            <v>275.57</v>
          </cell>
          <cell r="S269">
            <v>68.89</v>
          </cell>
        </row>
        <row r="270">
          <cell r="A270" t="str">
            <v>002091</v>
          </cell>
          <cell r="C270" t="str">
            <v>FERNANDA ROCHA MOTA</v>
          </cell>
          <cell r="G270">
            <v>44361</v>
          </cell>
          <cell r="I270">
            <v>4</v>
          </cell>
          <cell r="J270">
            <v>7189</v>
          </cell>
          <cell r="L270">
            <v>2396.33</v>
          </cell>
          <cell r="M270">
            <v>599.08000000000004</v>
          </cell>
          <cell r="N270">
            <v>26.8</v>
          </cell>
          <cell r="O270">
            <v>642.22</v>
          </cell>
          <cell r="P270">
            <v>160.55000000000001</v>
          </cell>
          <cell r="Q270">
            <v>8</v>
          </cell>
          <cell r="R270">
            <v>191.71</v>
          </cell>
          <cell r="S270">
            <v>47.93</v>
          </cell>
        </row>
        <row r="271">
          <cell r="A271" t="str">
            <v>002092</v>
          </cell>
          <cell r="C271" t="str">
            <v>ETIENE ANTOINE ALENCAR SALES</v>
          </cell>
          <cell r="G271">
            <v>44361</v>
          </cell>
          <cell r="I271">
            <v>4</v>
          </cell>
          <cell r="J271">
            <v>8698</v>
          </cell>
          <cell r="L271">
            <v>2899.33</v>
          </cell>
          <cell r="M271">
            <v>724.83</v>
          </cell>
          <cell r="N271">
            <v>26.8</v>
          </cell>
          <cell r="O271">
            <v>777.02</v>
          </cell>
          <cell r="P271">
            <v>194.25</v>
          </cell>
          <cell r="Q271">
            <v>8</v>
          </cell>
          <cell r="R271">
            <v>231.95</v>
          </cell>
          <cell r="S271">
            <v>57.99</v>
          </cell>
        </row>
        <row r="272">
          <cell r="A272" t="str">
            <v>002095</v>
          </cell>
          <cell r="C272" t="str">
            <v>DHANNYELL LUKAS BELMINO LIMA</v>
          </cell>
          <cell r="G272">
            <v>44361</v>
          </cell>
          <cell r="I272">
            <v>4</v>
          </cell>
          <cell r="J272">
            <v>4463</v>
          </cell>
          <cell r="L272">
            <v>1487.67</v>
          </cell>
          <cell r="M272">
            <v>371.92</v>
          </cell>
          <cell r="N272">
            <v>26.8</v>
          </cell>
          <cell r="O272">
            <v>398.7</v>
          </cell>
          <cell r="P272">
            <v>99.67</v>
          </cell>
          <cell r="Q272">
            <v>8</v>
          </cell>
          <cell r="R272">
            <v>119.01</v>
          </cell>
          <cell r="S272">
            <v>29.75</v>
          </cell>
        </row>
        <row r="273">
          <cell r="A273" t="str">
            <v>002098</v>
          </cell>
          <cell r="C273" t="str">
            <v>FRANCISCO HERBETH ALBUQUERQUE ABREU</v>
          </cell>
          <cell r="G273">
            <v>44362</v>
          </cell>
          <cell r="I273">
            <v>4</v>
          </cell>
          <cell r="J273">
            <v>4909</v>
          </cell>
          <cell r="L273">
            <v>1636.33</v>
          </cell>
          <cell r="M273">
            <v>409.08</v>
          </cell>
          <cell r="N273">
            <v>26.8</v>
          </cell>
          <cell r="O273">
            <v>438.54</v>
          </cell>
          <cell r="P273">
            <v>109.63</v>
          </cell>
          <cell r="Q273">
            <v>8</v>
          </cell>
          <cell r="R273">
            <v>130.91</v>
          </cell>
          <cell r="S273">
            <v>32.729999999999997</v>
          </cell>
        </row>
        <row r="274">
          <cell r="A274" t="str">
            <v>002099</v>
          </cell>
          <cell r="C274" t="str">
            <v>JOAO PEDRO BANDEIRA DE LIMA</v>
          </cell>
          <cell r="G274">
            <v>44362</v>
          </cell>
          <cell r="I274">
            <v>4</v>
          </cell>
          <cell r="J274">
            <v>4057</v>
          </cell>
          <cell r="L274">
            <v>1352.33</v>
          </cell>
          <cell r="M274">
            <v>338.08</v>
          </cell>
          <cell r="N274">
            <v>26.8</v>
          </cell>
          <cell r="O274">
            <v>362.42</v>
          </cell>
          <cell r="P274">
            <v>90.61</v>
          </cell>
          <cell r="Q274">
            <v>8</v>
          </cell>
          <cell r="R274">
            <v>108.19</v>
          </cell>
          <cell r="S274">
            <v>27.05</v>
          </cell>
        </row>
        <row r="275">
          <cell r="A275" t="str">
            <v>002100</v>
          </cell>
          <cell r="C275" t="str">
            <v>CRISTIANO FELIPE DE MESQUITA CASTRO</v>
          </cell>
          <cell r="G275">
            <v>44364</v>
          </cell>
          <cell r="I275">
            <v>4</v>
          </cell>
          <cell r="J275">
            <v>4909</v>
          </cell>
          <cell r="L275">
            <v>1636.33</v>
          </cell>
          <cell r="M275">
            <v>409.08</v>
          </cell>
          <cell r="N275">
            <v>26.8</v>
          </cell>
          <cell r="O275">
            <v>438.54</v>
          </cell>
          <cell r="P275">
            <v>109.63</v>
          </cell>
          <cell r="Q275">
            <v>8</v>
          </cell>
          <cell r="R275">
            <v>130.91</v>
          </cell>
          <cell r="S275">
            <v>32.729999999999997</v>
          </cell>
        </row>
        <row r="276">
          <cell r="A276" t="str">
            <v>002102</v>
          </cell>
          <cell r="C276" t="str">
            <v>LAZARO UCHOA GOMES</v>
          </cell>
          <cell r="G276">
            <v>44368</v>
          </cell>
          <cell r="I276">
            <v>4</v>
          </cell>
          <cell r="J276">
            <v>4463</v>
          </cell>
          <cell r="L276">
            <v>1487.67</v>
          </cell>
          <cell r="M276">
            <v>371.92</v>
          </cell>
          <cell r="N276">
            <v>26.8</v>
          </cell>
          <cell r="O276">
            <v>398.7</v>
          </cell>
          <cell r="P276">
            <v>99.67</v>
          </cell>
          <cell r="Q276">
            <v>8</v>
          </cell>
          <cell r="R276">
            <v>119.01</v>
          </cell>
          <cell r="S276">
            <v>29.75</v>
          </cell>
        </row>
        <row r="277">
          <cell r="A277" t="str">
            <v>002105</v>
          </cell>
          <cell r="C277" t="str">
            <v>FELIPE ZAP DE MELLO</v>
          </cell>
          <cell r="G277">
            <v>44368</v>
          </cell>
          <cell r="I277">
            <v>4</v>
          </cell>
          <cell r="J277">
            <v>13017</v>
          </cell>
          <cell r="L277">
            <v>4339</v>
          </cell>
          <cell r="M277">
            <v>1084.75</v>
          </cell>
          <cell r="N277">
            <v>26.8</v>
          </cell>
          <cell r="O277">
            <v>1162.8499999999999</v>
          </cell>
          <cell r="P277">
            <v>290.70999999999998</v>
          </cell>
          <cell r="Q277">
            <v>8</v>
          </cell>
          <cell r="R277">
            <v>347.12</v>
          </cell>
          <cell r="S277">
            <v>86.78</v>
          </cell>
        </row>
        <row r="278">
          <cell r="A278" t="str">
            <v>002107</v>
          </cell>
          <cell r="C278" t="str">
            <v>ELCIO COSTA JUNIOR</v>
          </cell>
          <cell r="G278">
            <v>44375</v>
          </cell>
          <cell r="I278">
            <v>4</v>
          </cell>
          <cell r="J278">
            <v>8698</v>
          </cell>
          <cell r="L278">
            <v>2899.33</v>
          </cell>
          <cell r="M278">
            <v>724.83</v>
          </cell>
          <cell r="N278">
            <v>26.8</v>
          </cell>
          <cell r="O278">
            <v>777.02</v>
          </cell>
          <cell r="P278">
            <v>194.25</v>
          </cell>
          <cell r="Q278">
            <v>8</v>
          </cell>
          <cell r="R278">
            <v>231.95</v>
          </cell>
          <cell r="S278">
            <v>57.99</v>
          </cell>
        </row>
        <row r="279">
          <cell r="A279" t="str">
            <v>002108</v>
          </cell>
          <cell r="C279" t="str">
            <v>DOUGLAS MUNIZ SALES PEREIRA</v>
          </cell>
          <cell r="G279">
            <v>44375</v>
          </cell>
          <cell r="I279">
            <v>4</v>
          </cell>
          <cell r="J279">
            <v>7189</v>
          </cell>
          <cell r="L279">
            <v>2396.33</v>
          </cell>
          <cell r="M279">
            <v>599.08000000000004</v>
          </cell>
          <cell r="N279">
            <v>26.8</v>
          </cell>
          <cell r="O279">
            <v>642.22</v>
          </cell>
          <cell r="P279">
            <v>160.55000000000001</v>
          </cell>
          <cell r="Q279">
            <v>8</v>
          </cell>
          <cell r="R279">
            <v>191.71</v>
          </cell>
          <cell r="S279">
            <v>47.93</v>
          </cell>
        </row>
        <row r="280">
          <cell r="A280" t="str">
            <v>002109</v>
          </cell>
          <cell r="C280" t="str">
            <v>IVANOV DE ALMEIDA MORAES</v>
          </cell>
          <cell r="G280">
            <v>44375</v>
          </cell>
          <cell r="I280">
            <v>4</v>
          </cell>
          <cell r="J280">
            <v>6536</v>
          </cell>
          <cell r="L280">
            <v>2178.67</v>
          </cell>
          <cell r="M280">
            <v>544.66999999999996</v>
          </cell>
          <cell r="N280">
            <v>26.8</v>
          </cell>
          <cell r="O280">
            <v>583.88</v>
          </cell>
          <cell r="P280">
            <v>145.97</v>
          </cell>
          <cell r="Q280">
            <v>8</v>
          </cell>
          <cell r="R280">
            <v>174.29</v>
          </cell>
          <cell r="S280">
            <v>43.57</v>
          </cell>
        </row>
        <row r="281">
          <cell r="A281" t="str">
            <v>002111</v>
          </cell>
          <cell r="C281" t="str">
            <v>DANIEL CARVALHO DINIZ</v>
          </cell>
          <cell r="G281">
            <v>44375</v>
          </cell>
          <cell r="I281">
            <v>4</v>
          </cell>
          <cell r="J281">
            <v>10334</v>
          </cell>
          <cell r="L281">
            <v>3444.67</v>
          </cell>
          <cell r="M281">
            <v>861.17</v>
          </cell>
          <cell r="N281">
            <v>26.8</v>
          </cell>
          <cell r="O281">
            <v>923.17</v>
          </cell>
          <cell r="P281">
            <v>230.79</v>
          </cell>
          <cell r="Q281">
            <v>8</v>
          </cell>
          <cell r="R281">
            <v>275.57</v>
          </cell>
          <cell r="S281">
            <v>68.89</v>
          </cell>
        </row>
        <row r="282">
          <cell r="A282" t="str">
            <v>002113</v>
          </cell>
          <cell r="C282" t="str">
            <v>PAULO VICTOR DA SILVA MOURAO</v>
          </cell>
          <cell r="G282">
            <v>44382</v>
          </cell>
          <cell r="I282">
            <v>4</v>
          </cell>
          <cell r="J282">
            <v>7189</v>
          </cell>
          <cell r="L282">
            <v>2396.33</v>
          </cell>
          <cell r="M282">
            <v>599.08000000000004</v>
          </cell>
          <cell r="N282">
            <v>26.8</v>
          </cell>
          <cell r="O282">
            <v>642.22</v>
          </cell>
          <cell r="P282">
            <v>160.55000000000001</v>
          </cell>
          <cell r="Q282">
            <v>8</v>
          </cell>
          <cell r="R282">
            <v>191.71</v>
          </cell>
          <cell r="S282">
            <v>47.93</v>
          </cell>
        </row>
        <row r="283">
          <cell r="A283" t="str">
            <v>002117</v>
          </cell>
          <cell r="C283" t="str">
            <v>SERGIO DAMASCENO DE MATOS</v>
          </cell>
          <cell r="G283">
            <v>44382</v>
          </cell>
          <cell r="I283">
            <v>4</v>
          </cell>
          <cell r="J283">
            <v>4057</v>
          </cell>
          <cell r="L283">
            <v>1352.33</v>
          </cell>
          <cell r="M283">
            <v>338.08</v>
          </cell>
          <cell r="N283">
            <v>26.8</v>
          </cell>
          <cell r="O283">
            <v>362.42</v>
          </cell>
          <cell r="P283">
            <v>90.61</v>
          </cell>
          <cell r="Q283">
            <v>8</v>
          </cell>
          <cell r="R283">
            <v>108.19</v>
          </cell>
          <cell r="S283">
            <v>27.05</v>
          </cell>
        </row>
        <row r="284">
          <cell r="A284" t="str">
            <v>002118</v>
          </cell>
          <cell r="C284" t="str">
            <v>RODRIGO CARNEIRO ANDRADE</v>
          </cell>
          <cell r="G284">
            <v>44382</v>
          </cell>
          <cell r="I284">
            <v>4</v>
          </cell>
          <cell r="J284">
            <v>6536</v>
          </cell>
          <cell r="L284">
            <v>2178.67</v>
          </cell>
          <cell r="M284">
            <v>544.66999999999996</v>
          </cell>
          <cell r="N284">
            <v>26.8</v>
          </cell>
          <cell r="O284">
            <v>583.88</v>
          </cell>
          <cell r="P284">
            <v>145.97</v>
          </cell>
          <cell r="Q284">
            <v>8</v>
          </cell>
          <cell r="R284">
            <v>174.29</v>
          </cell>
          <cell r="S284">
            <v>43.57</v>
          </cell>
        </row>
        <row r="285">
          <cell r="A285" t="str">
            <v>002119</v>
          </cell>
          <cell r="C285" t="str">
            <v>CARLOS ADOLFO GUEDES GONDIM</v>
          </cell>
          <cell r="G285">
            <v>44382</v>
          </cell>
          <cell r="I285">
            <v>4</v>
          </cell>
          <cell r="J285">
            <v>7189</v>
          </cell>
          <cell r="L285">
            <v>2396.33</v>
          </cell>
          <cell r="M285">
            <v>599.08000000000004</v>
          </cell>
          <cell r="N285">
            <v>26.8</v>
          </cell>
          <cell r="O285">
            <v>642.22</v>
          </cell>
          <cell r="P285">
            <v>160.55000000000001</v>
          </cell>
          <cell r="Q285">
            <v>8</v>
          </cell>
          <cell r="R285">
            <v>191.71</v>
          </cell>
          <cell r="S285">
            <v>47.93</v>
          </cell>
        </row>
        <row r="286">
          <cell r="A286" t="str">
            <v>002120</v>
          </cell>
          <cell r="C286" t="str">
            <v>JOAO BATISTA DE ARAUJO NETO</v>
          </cell>
          <cell r="G286">
            <v>44382</v>
          </cell>
          <cell r="I286">
            <v>4</v>
          </cell>
          <cell r="J286">
            <v>7189</v>
          </cell>
          <cell r="L286">
            <v>2396.33</v>
          </cell>
          <cell r="M286">
            <v>599.08000000000004</v>
          </cell>
          <cell r="N286">
            <v>26.8</v>
          </cell>
          <cell r="O286">
            <v>642.22</v>
          </cell>
          <cell r="P286">
            <v>160.55000000000001</v>
          </cell>
          <cell r="Q286">
            <v>8</v>
          </cell>
          <cell r="R286">
            <v>191.71</v>
          </cell>
          <cell r="S286">
            <v>47.93</v>
          </cell>
        </row>
        <row r="287">
          <cell r="A287" t="str">
            <v>002122</v>
          </cell>
          <cell r="C287" t="str">
            <v>YAGO SABOIA FELIX FROTA</v>
          </cell>
          <cell r="G287">
            <v>44382</v>
          </cell>
          <cell r="I287">
            <v>4</v>
          </cell>
          <cell r="J287">
            <v>4057</v>
          </cell>
          <cell r="L287">
            <v>1352.33</v>
          </cell>
          <cell r="M287">
            <v>338.08</v>
          </cell>
          <cell r="N287">
            <v>26.8</v>
          </cell>
          <cell r="O287">
            <v>362.42</v>
          </cell>
          <cell r="P287">
            <v>90.61</v>
          </cell>
          <cell r="Q287">
            <v>8</v>
          </cell>
          <cell r="R287">
            <v>108.19</v>
          </cell>
          <cell r="S287">
            <v>27.05</v>
          </cell>
        </row>
        <row r="288">
          <cell r="A288" t="str">
            <v>002123</v>
          </cell>
          <cell r="C288" t="str">
            <v>LEANDRO COSTA SILVA</v>
          </cell>
          <cell r="G288">
            <v>44389</v>
          </cell>
          <cell r="I288">
            <v>4</v>
          </cell>
          <cell r="J288">
            <v>8698</v>
          </cell>
          <cell r="L288">
            <v>2899.33</v>
          </cell>
          <cell r="M288">
            <v>724.83</v>
          </cell>
          <cell r="N288">
            <v>26.8</v>
          </cell>
          <cell r="O288">
            <v>777.02</v>
          </cell>
          <cell r="P288">
            <v>194.25</v>
          </cell>
          <cell r="Q288">
            <v>8</v>
          </cell>
          <cell r="R288">
            <v>231.95</v>
          </cell>
          <cell r="S288">
            <v>57.99</v>
          </cell>
        </row>
        <row r="289">
          <cell r="A289" t="str">
            <v>002127</v>
          </cell>
          <cell r="C289" t="str">
            <v>MILA NEVES REIS SANTOS</v>
          </cell>
          <cell r="G289">
            <v>44389</v>
          </cell>
          <cell r="I289">
            <v>4</v>
          </cell>
          <cell r="J289">
            <v>4057</v>
          </cell>
          <cell r="L289">
            <v>1352.33</v>
          </cell>
          <cell r="M289">
            <v>338.08</v>
          </cell>
          <cell r="N289">
            <v>26.8</v>
          </cell>
          <cell r="O289">
            <v>362.42</v>
          </cell>
          <cell r="P289">
            <v>90.61</v>
          </cell>
          <cell r="Q289">
            <v>8</v>
          </cell>
          <cell r="R289">
            <v>108.19</v>
          </cell>
          <cell r="S289">
            <v>27.05</v>
          </cell>
        </row>
        <row r="290">
          <cell r="A290" t="str">
            <v>002132</v>
          </cell>
          <cell r="C290" t="str">
            <v>JENNY DA COSTA OLIVEIRA</v>
          </cell>
          <cell r="G290">
            <v>44396</v>
          </cell>
          <cell r="I290">
            <v>4</v>
          </cell>
          <cell r="J290">
            <v>11160</v>
          </cell>
          <cell r="L290">
            <v>3720</v>
          </cell>
          <cell r="M290">
            <v>930</v>
          </cell>
          <cell r="N290">
            <v>26.8</v>
          </cell>
          <cell r="O290">
            <v>996.96</v>
          </cell>
          <cell r="P290">
            <v>249.24</v>
          </cell>
          <cell r="Q290">
            <v>8</v>
          </cell>
          <cell r="R290">
            <v>297.60000000000002</v>
          </cell>
          <cell r="S290">
            <v>74.400000000000006</v>
          </cell>
        </row>
        <row r="291">
          <cell r="A291" t="str">
            <v>002134</v>
          </cell>
          <cell r="C291" t="str">
            <v>FELIPE MATHEUS AUGUSTO MONTENEGRO</v>
          </cell>
          <cell r="G291">
            <v>44396</v>
          </cell>
          <cell r="I291">
            <v>4</v>
          </cell>
          <cell r="J291">
            <v>7907</v>
          </cell>
          <cell r="L291">
            <v>2635.67</v>
          </cell>
          <cell r="M291">
            <v>658.92</v>
          </cell>
          <cell r="N291">
            <v>26.8</v>
          </cell>
          <cell r="O291">
            <v>706.36</v>
          </cell>
          <cell r="P291">
            <v>176.59</v>
          </cell>
          <cell r="Q291">
            <v>8</v>
          </cell>
          <cell r="R291">
            <v>210.85</v>
          </cell>
          <cell r="S291">
            <v>52.71</v>
          </cell>
        </row>
        <row r="292">
          <cell r="A292" t="str">
            <v>002136</v>
          </cell>
          <cell r="C292" t="str">
            <v>JOSE MATEUS BEZERRA MARQUES ROCHA</v>
          </cell>
          <cell r="G292">
            <v>44396</v>
          </cell>
          <cell r="I292">
            <v>4</v>
          </cell>
          <cell r="J292">
            <v>5941</v>
          </cell>
          <cell r="L292">
            <v>1980.33</v>
          </cell>
          <cell r="M292">
            <v>495.08</v>
          </cell>
          <cell r="N292">
            <v>26.8</v>
          </cell>
          <cell r="O292">
            <v>530.73</v>
          </cell>
          <cell r="P292">
            <v>132.68</v>
          </cell>
          <cell r="Q292">
            <v>8</v>
          </cell>
          <cell r="R292">
            <v>158.43</v>
          </cell>
          <cell r="S292">
            <v>39.61</v>
          </cell>
        </row>
        <row r="293">
          <cell r="A293" t="str">
            <v>002139</v>
          </cell>
          <cell r="C293" t="str">
            <v>LUIZ FELIPE MACIEL CORREIA</v>
          </cell>
          <cell r="G293">
            <v>44396</v>
          </cell>
          <cell r="I293">
            <v>4</v>
          </cell>
          <cell r="J293">
            <v>7907</v>
          </cell>
          <cell r="L293">
            <v>2635.67</v>
          </cell>
          <cell r="M293">
            <v>658.92</v>
          </cell>
          <cell r="N293">
            <v>26.8</v>
          </cell>
          <cell r="O293">
            <v>706.36</v>
          </cell>
          <cell r="P293">
            <v>176.59</v>
          </cell>
          <cell r="Q293">
            <v>8</v>
          </cell>
          <cell r="R293">
            <v>210.85</v>
          </cell>
          <cell r="S293">
            <v>52.71</v>
          </cell>
        </row>
        <row r="294">
          <cell r="A294" t="str">
            <v>002140</v>
          </cell>
          <cell r="C294" t="str">
            <v>LUCAS LUZ FEITOSA</v>
          </cell>
          <cell r="G294">
            <v>44396</v>
          </cell>
          <cell r="I294">
            <v>4</v>
          </cell>
          <cell r="J294">
            <v>4909</v>
          </cell>
          <cell r="L294">
            <v>1636.33</v>
          </cell>
          <cell r="M294">
            <v>409.08</v>
          </cell>
          <cell r="N294">
            <v>26.8</v>
          </cell>
          <cell r="O294">
            <v>438.54</v>
          </cell>
          <cell r="P294">
            <v>109.63</v>
          </cell>
          <cell r="Q294">
            <v>8</v>
          </cell>
          <cell r="R294">
            <v>130.91</v>
          </cell>
          <cell r="S294">
            <v>32.729999999999997</v>
          </cell>
        </row>
        <row r="295">
          <cell r="A295" t="str">
            <v>002141</v>
          </cell>
          <cell r="C295" t="str">
            <v>FELIPE SOARES PEREIRA</v>
          </cell>
          <cell r="G295">
            <v>44396</v>
          </cell>
          <cell r="I295">
            <v>4</v>
          </cell>
          <cell r="J295">
            <v>7907</v>
          </cell>
          <cell r="L295">
            <v>2635.67</v>
          </cell>
          <cell r="M295">
            <v>658.92</v>
          </cell>
          <cell r="N295">
            <v>26.8</v>
          </cell>
          <cell r="O295">
            <v>706.36</v>
          </cell>
          <cell r="P295">
            <v>176.59</v>
          </cell>
          <cell r="Q295">
            <v>8</v>
          </cell>
          <cell r="R295">
            <v>210.85</v>
          </cell>
          <cell r="S295">
            <v>52.71</v>
          </cell>
        </row>
        <row r="296">
          <cell r="A296" t="str">
            <v>002144</v>
          </cell>
          <cell r="C296" t="str">
            <v>RODRIGO SANTOS COUTO FERRAZ</v>
          </cell>
          <cell r="G296">
            <v>44403</v>
          </cell>
          <cell r="I296">
            <v>4</v>
          </cell>
          <cell r="J296">
            <v>10334</v>
          </cell>
          <cell r="L296">
            <v>3444.67</v>
          </cell>
          <cell r="M296">
            <v>861.17</v>
          </cell>
          <cell r="N296">
            <v>26.8</v>
          </cell>
          <cell r="O296">
            <v>923.17</v>
          </cell>
          <cell r="P296">
            <v>230.79</v>
          </cell>
          <cell r="Q296">
            <v>8</v>
          </cell>
          <cell r="R296">
            <v>275.57</v>
          </cell>
          <cell r="S296">
            <v>68.89</v>
          </cell>
        </row>
        <row r="297">
          <cell r="A297" t="str">
            <v>002148</v>
          </cell>
          <cell r="C297" t="str">
            <v>JOSE ANTONIO DE MAGALHAES NETO</v>
          </cell>
          <cell r="G297">
            <v>44410</v>
          </cell>
          <cell r="I297">
            <v>4</v>
          </cell>
          <cell r="J297">
            <v>4057</v>
          </cell>
          <cell r="L297">
            <v>1352.33</v>
          </cell>
          <cell r="M297">
            <v>338.08</v>
          </cell>
          <cell r="N297">
            <v>26.8</v>
          </cell>
          <cell r="O297">
            <v>362.42</v>
          </cell>
          <cell r="P297">
            <v>90.61</v>
          </cell>
          <cell r="Q297">
            <v>8</v>
          </cell>
          <cell r="R297">
            <v>108.19</v>
          </cell>
          <cell r="S297">
            <v>27.05</v>
          </cell>
        </row>
        <row r="298">
          <cell r="A298" t="str">
            <v>002149</v>
          </cell>
          <cell r="C298" t="str">
            <v>LEONARDE DO NASCIMENTO FIRMINO</v>
          </cell>
          <cell r="G298">
            <v>44410</v>
          </cell>
          <cell r="I298">
            <v>4</v>
          </cell>
          <cell r="J298">
            <v>5941</v>
          </cell>
          <cell r="L298">
            <v>1980.33</v>
          </cell>
          <cell r="M298">
            <v>495.08</v>
          </cell>
          <cell r="N298">
            <v>26.8</v>
          </cell>
          <cell r="O298">
            <v>530.73</v>
          </cell>
          <cell r="P298">
            <v>132.68</v>
          </cell>
          <cell r="Q298">
            <v>8</v>
          </cell>
          <cell r="R298">
            <v>158.43</v>
          </cell>
          <cell r="S298">
            <v>39.61</v>
          </cell>
        </row>
        <row r="299">
          <cell r="A299" t="str">
            <v>002150</v>
          </cell>
          <cell r="C299" t="str">
            <v>BARBARA QUINTINO FARIAS MONTEIRO</v>
          </cell>
          <cell r="G299">
            <v>44410</v>
          </cell>
          <cell r="I299">
            <v>4</v>
          </cell>
          <cell r="J299">
            <v>7907</v>
          </cell>
          <cell r="L299">
            <v>2635.67</v>
          </cell>
          <cell r="M299">
            <v>658.92</v>
          </cell>
          <cell r="N299">
            <v>26.8</v>
          </cell>
          <cell r="O299">
            <v>706.36</v>
          </cell>
          <cell r="P299">
            <v>176.59</v>
          </cell>
          <cell r="Q299">
            <v>8</v>
          </cell>
          <cell r="R299">
            <v>210.85</v>
          </cell>
          <cell r="S299">
            <v>52.71</v>
          </cell>
        </row>
        <row r="300">
          <cell r="A300" t="str">
            <v>002152</v>
          </cell>
          <cell r="C300" t="str">
            <v>ELIABE DE ABREU SANTOS</v>
          </cell>
          <cell r="G300">
            <v>44410</v>
          </cell>
          <cell r="I300">
            <v>4</v>
          </cell>
          <cell r="J300">
            <v>7189</v>
          </cell>
          <cell r="L300">
            <v>2396.33</v>
          </cell>
          <cell r="M300">
            <v>599.08000000000004</v>
          </cell>
          <cell r="N300">
            <v>26.8</v>
          </cell>
          <cell r="O300">
            <v>642.22</v>
          </cell>
          <cell r="P300">
            <v>160.55000000000001</v>
          </cell>
          <cell r="Q300">
            <v>8</v>
          </cell>
          <cell r="R300">
            <v>191.71</v>
          </cell>
          <cell r="S300">
            <v>47.93</v>
          </cell>
        </row>
        <row r="301">
          <cell r="A301" t="str">
            <v>002153</v>
          </cell>
          <cell r="C301" t="str">
            <v>BRENO BEZERRA DE CASTRO</v>
          </cell>
          <cell r="G301">
            <v>44410</v>
          </cell>
          <cell r="I301">
            <v>4</v>
          </cell>
          <cell r="J301">
            <v>12053</v>
          </cell>
          <cell r="L301">
            <v>4017.67</v>
          </cell>
          <cell r="M301">
            <v>1004.42</v>
          </cell>
          <cell r="N301">
            <v>26.8</v>
          </cell>
          <cell r="O301">
            <v>1076.74</v>
          </cell>
          <cell r="P301">
            <v>269.18</v>
          </cell>
          <cell r="Q301">
            <v>8</v>
          </cell>
          <cell r="R301">
            <v>321.41000000000003</v>
          </cell>
          <cell r="S301">
            <v>80.349999999999994</v>
          </cell>
        </row>
        <row r="302">
          <cell r="A302" t="str">
            <v>002155</v>
          </cell>
          <cell r="C302" t="str">
            <v>EDUARDO ALVES DE LIMA</v>
          </cell>
          <cell r="G302">
            <v>44410</v>
          </cell>
          <cell r="I302">
            <v>4</v>
          </cell>
          <cell r="J302">
            <v>8698</v>
          </cell>
          <cell r="L302">
            <v>2899.33</v>
          </cell>
          <cell r="M302">
            <v>724.83</v>
          </cell>
          <cell r="N302">
            <v>26.8</v>
          </cell>
          <cell r="O302">
            <v>777.02</v>
          </cell>
          <cell r="P302">
            <v>194.25</v>
          </cell>
          <cell r="Q302">
            <v>8</v>
          </cell>
          <cell r="R302">
            <v>231.95</v>
          </cell>
          <cell r="S302">
            <v>57.99</v>
          </cell>
        </row>
        <row r="303">
          <cell r="A303" t="str">
            <v>002157</v>
          </cell>
          <cell r="C303" t="str">
            <v>MARCELO DE SOUSA ALVES</v>
          </cell>
          <cell r="G303">
            <v>44410</v>
          </cell>
          <cell r="I303">
            <v>4</v>
          </cell>
          <cell r="J303">
            <v>4057</v>
          </cell>
          <cell r="L303">
            <v>1352.33</v>
          </cell>
          <cell r="M303">
            <v>338.08</v>
          </cell>
          <cell r="N303">
            <v>26.8</v>
          </cell>
          <cell r="O303">
            <v>362.42</v>
          </cell>
          <cell r="P303">
            <v>90.61</v>
          </cell>
          <cell r="Q303">
            <v>8</v>
          </cell>
          <cell r="R303">
            <v>108.19</v>
          </cell>
          <cell r="S303">
            <v>27.05</v>
          </cell>
        </row>
        <row r="304">
          <cell r="A304" t="str">
            <v>002159</v>
          </cell>
          <cell r="C304" t="str">
            <v>TALES FACUNDO DE LIMA</v>
          </cell>
          <cell r="G304">
            <v>44410</v>
          </cell>
          <cell r="I304">
            <v>4</v>
          </cell>
          <cell r="J304">
            <v>6536</v>
          </cell>
          <cell r="L304">
            <v>2178.67</v>
          </cell>
          <cell r="M304">
            <v>544.66999999999996</v>
          </cell>
          <cell r="N304">
            <v>26.8</v>
          </cell>
          <cell r="O304">
            <v>583.88</v>
          </cell>
          <cell r="P304">
            <v>145.97</v>
          </cell>
          <cell r="Q304">
            <v>8</v>
          </cell>
          <cell r="R304">
            <v>174.29</v>
          </cell>
          <cell r="S304">
            <v>43.57</v>
          </cell>
        </row>
        <row r="305">
          <cell r="A305" t="str">
            <v>002160</v>
          </cell>
          <cell r="C305" t="str">
            <v>JACKSON IRIS CACAU MOTA</v>
          </cell>
          <cell r="G305">
            <v>44410</v>
          </cell>
          <cell r="I305">
            <v>4</v>
          </cell>
          <cell r="J305">
            <v>4909</v>
          </cell>
          <cell r="L305">
            <v>1636.33</v>
          </cell>
          <cell r="M305">
            <v>409.08</v>
          </cell>
          <cell r="N305">
            <v>26.8</v>
          </cell>
          <cell r="O305">
            <v>438.54</v>
          </cell>
          <cell r="P305">
            <v>109.63</v>
          </cell>
          <cell r="Q305">
            <v>8</v>
          </cell>
          <cell r="R305">
            <v>130.91</v>
          </cell>
          <cell r="S305">
            <v>32.729999999999997</v>
          </cell>
        </row>
        <row r="306">
          <cell r="A306" t="str">
            <v>002161</v>
          </cell>
          <cell r="C306" t="str">
            <v>BRUNO ARIEL DALLABRIDA STAHNKE</v>
          </cell>
          <cell r="G306">
            <v>44412</v>
          </cell>
          <cell r="I306">
            <v>4</v>
          </cell>
          <cell r="J306">
            <v>4057</v>
          </cell>
          <cell r="L306">
            <v>1352.33</v>
          </cell>
          <cell r="M306">
            <v>338.08</v>
          </cell>
          <cell r="N306">
            <v>26.8</v>
          </cell>
          <cell r="O306">
            <v>362.42</v>
          </cell>
          <cell r="P306">
            <v>90.61</v>
          </cell>
          <cell r="Q306">
            <v>8</v>
          </cell>
          <cell r="R306">
            <v>108.19</v>
          </cell>
          <cell r="S306">
            <v>27.05</v>
          </cell>
        </row>
        <row r="307">
          <cell r="A307" t="str">
            <v>002162</v>
          </cell>
          <cell r="C307" t="str">
            <v>LUIZ MARCELO SOUSA BARBOSA</v>
          </cell>
          <cell r="G307">
            <v>44417</v>
          </cell>
          <cell r="I307">
            <v>4</v>
          </cell>
          <cell r="J307">
            <v>4463</v>
          </cell>
          <cell r="L307">
            <v>1487.67</v>
          </cell>
          <cell r="M307">
            <v>371.92</v>
          </cell>
          <cell r="N307">
            <v>26.8</v>
          </cell>
          <cell r="O307">
            <v>398.7</v>
          </cell>
          <cell r="P307">
            <v>99.67</v>
          </cell>
          <cell r="Q307">
            <v>8</v>
          </cell>
          <cell r="R307">
            <v>119.01</v>
          </cell>
          <cell r="S307">
            <v>29.75</v>
          </cell>
        </row>
        <row r="308">
          <cell r="A308" t="str">
            <v>002163</v>
          </cell>
          <cell r="C308" t="str">
            <v>FABIO WASHINGTON VIEIRA</v>
          </cell>
          <cell r="G308">
            <v>44417</v>
          </cell>
          <cell r="I308">
            <v>4</v>
          </cell>
          <cell r="J308">
            <v>8698</v>
          </cell>
          <cell r="L308">
            <v>2899.33</v>
          </cell>
          <cell r="M308">
            <v>724.83</v>
          </cell>
          <cell r="N308">
            <v>26.8</v>
          </cell>
          <cell r="O308">
            <v>777.02</v>
          </cell>
          <cell r="P308">
            <v>194.25</v>
          </cell>
          <cell r="Q308">
            <v>8</v>
          </cell>
          <cell r="R308">
            <v>231.95</v>
          </cell>
          <cell r="S308">
            <v>57.99</v>
          </cell>
        </row>
        <row r="309">
          <cell r="A309" t="str">
            <v>002164</v>
          </cell>
          <cell r="C309" t="str">
            <v>IZAIAS EMIDIO MACHADO JUNIOR</v>
          </cell>
          <cell r="G309">
            <v>44417</v>
          </cell>
          <cell r="I309">
            <v>4</v>
          </cell>
          <cell r="J309">
            <v>8698</v>
          </cell>
          <cell r="L309">
            <v>2899.33</v>
          </cell>
          <cell r="M309">
            <v>724.83</v>
          </cell>
          <cell r="N309">
            <v>26.8</v>
          </cell>
          <cell r="O309">
            <v>777.02</v>
          </cell>
          <cell r="P309">
            <v>194.25</v>
          </cell>
          <cell r="Q309">
            <v>8</v>
          </cell>
          <cell r="R309">
            <v>231.95</v>
          </cell>
          <cell r="S309">
            <v>57.99</v>
          </cell>
        </row>
        <row r="310">
          <cell r="A310" t="str">
            <v>002166</v>
          </cell>
          <cell r="C310" t="str">
            <v>VICTOR ACCETE NICACIO PLACIDO</v>
          </cell>
          <cell r="G310">
            <v>44417</v>
          </cell>
          <cell r="I310">
            <v>4</v>
          </cell>
          <cell r="J310">
            <v>5400</v>
          </cell>
          <cell r="L310">
            <v>1800</v>
          </cell>
          <cell r="M310">
            <v>450</v>
          </cell>
          <cell r="N310">
            <v>26.8</v>
          </cell>
          <cell r="O310">
            <v>482.4</v>
          </cell>
          <cell r="P310">
            <v>120.6</v>
          </cell>
          <cell r="Q310">
            <v>8</v>
          </cell>
          <cell r="R310">
            <v>144</v>
          </cell>
          <cell r="S310">
            <v>36</v>
          </cell>
        </row>
        <row r="311">
          <cell r="A311" t="str">
            <v>002168</v>
          </cell>
          <cell r="C311" t="str">
            <v>JONISSON FLORENCO DAS NEVES</v>
          </cell>
          <cell r="G311">
            <v>44417</v>
          </cell>
          <cell r="I311">
            <v>4</v>
          </cell>
          <cell r="J311">
            <v>8698</v>
          </cell>
          <cell r="L311">
            <v>2899.33</v>
          </cell>
          <cell r="M311">
            <v>724.83</v>
          </cell>
          <cell r="N311">
            <v>26.8</v>
          </cell>
          <cell r="O311">
            <v>777.02</v>
          </cell>
          <cell r="P311">
            <v>194.25</v>
          </cell>
          <cell r="Q311">
            <v>8</v>
          </cell>
          <cell r="R311">
            <v>231.95</v>
          </cell>
          <cell r="S311">
            <v>57.99</v>
          </cell>
        </row>
        <row r="312">
          <cell r="A312" t="str">
            <v>002169</v>
          </cell>
          <cell r="C312" t="str">
            <v>MAX ANTONIO PEREIRA DA COSTA</v>
          </cell>
          <cell r="G312">
            <v>44417</v>
          </cell>
          <cell r="I312">
            <v>4</v>
          </cell>
          <cell r="J312">
            <v>10334</v>
          </cell>
          <cell r="L312">
            <v>3444.67</v>
          </cell>
          <cell r="M312">
            <v>861.17</v>
          </cell>
          <cell r="N312">
            <v>26.8</v>
          </cell>
          <cell r="O312">
            <v>923.17</v>
          </cell>
          <cell r="P312">
            <v>230.79</v>
          </cell>
          <cell r="Q312">
            <v>8</v>
          </cell>
          <cell r="R312">
            <v>275.57</v>
          </cell>
          <cell r="S312">
            <v>68.89</v>
          </cell>
        </row>
        <row r="313">
          <cell r="A313" t="str">
            <v>002174</v>
          </cell>
          <cell r="C313" t="str">
            <v>PALOMA BEZERRA TEIXEIRA</v>
          </cell>
          <cell r="G313">
            <v>44417</v>
          </cell>
          <cell r="I313">
            <v>4</v>
          </cell>
          <cell r="J313">
            <v>2109</v>
          </cell>
          <cell r="L313">
            <v>703</v>
          </cell>
          <cell r="M313">
            <v>175.75</v>
          </cell>
          <cell r="N313">
            <v>26.8</v>
          </cell>
          <cell r="O313">
            <v>188.4</v>
          </cell>
          <cell r="P313">
            <v>47.1</v>
          </cell>
          <cell r="Q313">
            <v>8</v>
          </cell>
          <cell r="R313">
            <v>56.24</v>
          </cell>
          <cell r="S313">
            <v>14.06</v>
          </cell>
        </row>
        <row r="314">
          <cell r="A314" t="str">
            <v>002180</v>
          </cell>
          <cell r="C314" t="str">
            <v>FRANCISCA INGRID BATISTA RODRIGUES ALVES</v>
          </cell>
          <cell r="G314">
            <v>44424</v>
          </cell>
          <cell r="I314">
            <v>4</v>
          </cell>
          <cell r="J314">
            <v>4057</v>
          </cell>
          <cell r="L314">
            <v>1352.33</v>
          </cell>
          <cell r="M314">
            <v>338.08</v>
          </cell>
          <cell r="N314">
            <v>26.8</v>
          </cell>
          <cell r="O314">
            <v>362.42</v>
          </cell>
          <cell r="P314">
            <v>90.61</v>
          </cell>
          <cell r="Q314">
            <v>8</v>
          </cell>
          <cell r="R314">
            <v>108.19</v>
          </cell>
          <cell r="S314">
            <v>27.05</v>
          </cell>
        </row>
        <row r="315">
          <cell r="A315" t="str">
            <v>002181</v>
          </cell>
          <cell r="C315" t="str">
            <v>ALEX DA SILVA ROCHA</v>
          </cell>
          <cell r="G315">
            <v>44424</v>
          </cell>
          <cell r="I315">
            <v>4</v>
          </cell>
          <cell r="J315">
            <v>7189</v>
          </cell>
          <cell r="L315">
            <v>2396.33</v>
          </cell>
          <cell r="M315">
            <v>599.08000000000004</v>
          </cell>
          <cell r="N315">
            <v>26.8</v>
          </cell>
          <cell r="O315">
            <v>642.22</v>
          </cell>
          <cell r="P315">
            <v>160.55000000000001</v>
          </cell>
          <cell r="Q315">
            <v>8</v>
          </cell>
          <cell r="R315">
            <v>191.71</v>
          </cell>
          <cell r="S315">
            <v>47.93</v>
          </cell>
        </row>
        <row r="316">
          <cell r="A316" t="str">
            <v>002182</v>
          </cell>
          <cell r="C316" t="str">
            <v>THYCIANE LOPES ARAUJO</v>
          </cell>
          <cell r="G316">
            <v>44424</v>
          </cell>
          <cell r="I316">
            <v>4</v>
          </cell>
          <cell r="J316">
            <v>6536</v>
          </cell>
          <cell r="L316">
            <v>2178.67</v>
          </cell>
          <cell r="M316">
            <v>544.66999999999996</v>
          </cell>
          <cell r="N316">
            <v>26.8</v>
          </cell>
          <cell r="O316">
            <v>583.88</v>
          </cell>
          <cell r="P316">
            <v>145.97</v>
          </cell>
          <cell r="Q316">
            <v>8</v>
          </cell>
          <cell r="R316">
            <v>174.29</v>
          </cell>
          <cell r="S316">
            <v>43.57</v>
          </cell>
        </row>
        <row r="317">
          <cell r="A317" t="str">
            <v>002183</v>
          </cell>
          <cell r="C317" t="str">
            <v>ALVARO BIANOR SOUSA MEDEIROS</v>
          </cell>
          <cell r="G317">
            <v>44424</v>
          </cell>
          <cell r="I317">
            <v>4</v>
          </cell>
          <cell r="J317">
            <v>4057</v>
          </cell>
          <cell r="L317">
            <v>1352.33</v>
          </cell>
          <cell r="M317">
            <v>338.08</v>
          </cell>
          <cell r="N317">
            <v>26.8</v>
          </cell>
          <cell r="O317">
            <v>362.42</v>
          </cell>
          <cell r="P317">
            <v>90.61</v>
          </cell>
          <cell r="Q317">
            <v>8</v>
          </cell>
          <cell r="R317">
            <v>108.19</v>
          </cell>
          <cell r="S317">
            <v>27.05</v>
          </cell>
        </row>
        <row r="318">
          <cell r="A318" t="str">
            <v>002184</v>
          </cell>
          <cell r="C318" t="str">
            <v>ANTONIO MAIRLON PONTE ROCHA</v>
          </cell>
          <cell r="G318">
            <v>44424</v>
          </cell>
          <cell r="I318">
            <v>4</v>
          </cell>
          <cell r="J318">
            <v>8698</v>
          </cell>
          <cell r="L318">
            <v>2899.33</v>
          </cell>
          <cell r="M318">
            <v>724.83</v>
          </cell>
          <cell r="N318">
            <v>26.8</v>
          </cell>
          <cell r="O318">
            <v>777.02</v>
          </cell>
          <cell r="P318">
            <v>194.25</v>
          </cell>
          <cell r="Q318">
            <v>8</v>
          </cell>
          <cell r="R318">
            <v>231.95</v>
          </cell>
          <cell r="S318">
            <v>57.99</v>
          </cell>
        </row>
        <row r="319">
          <cell r="A319" t="str">
            <v>002185</v>
          </cell>
          <cell r="C319" t="str">
            <v>RONNAN SEIJI TATIBANA</v>
          </cell>
          <cell r="G319">
            <v>44424</v>
          </cell>
          <cell r="I319">
            <v>4</v>
          </cell>
          <cell r="J319">
            <v>4463</v>
          </cell>
          <cell r="L319">
            <v>1487.67</v>
          </cell>
          <cell r="M319">
            <v>371.92</v>
          </cell>
          <cell r="N319">
            <v>26.8</v>
          </cell>
          <cell r="O319">
            <v>398.7</v>
          </cell>
          <cell r="P319">
            <v>99.67</v>
          </cell>
          <cell r="Q319">
            <v>8</v>
          </cell>
          <cell r="R319">
            <v>119.01</v>
          </cell>
          <cell r="S319">
            <v>29.75</v>
          </cell>
        </row>
        <row r="320">
          <cell r="A320" t="str">
            <v>002187</v>
          </cell>
          <cell r="C320" t="str">
            <v>JOAO DENILSON SOUZA DOS SANTOS</v>
          </cell>
          <cell r="G320">
            <v>44431</v>
          </cell>
          <cell r="I320">
            <v>4</v>
          </cell>
          <cell r="J320">
            <v>5400</v>
          </cell>
          <cell r="L320">
            <v>1800</v>
          </cell>
          <cell r="M320">
            <v>450</v>
          </cell>
          <cell r="N320">
            <v>26.8</v>
          </cell>
          <cell r="O320">
            <v>482.4</v>
          </cell>
          <cell r="P320">
            <v>120.6</v>
          </cell>
          <cell r="Q320">
            <v>8</v>
          </cell>
          <cell r="R320">
            <v>144</v>
          </cell>
          <cell r="S320">
            <v>36</v>
          </cell>
        </row>
        <row r="321">
          <cell r="A321" t="str">
            <v>002191</v>
          </cell>
          <cell r="C321" t="str">
            <v>NEWTON JOAQUIM SIQUEIRA NETO</v>
          </cell>
          <cell r="G321">
            <v>44440</v>
          </cell>
          <cell r="I321">
            <v>4</v>
          </cell>
          <cell r="J321">
            <v>7189</v>
          </cell>
          <cell r="L321">
            <v>2396.33</v>
          </cell>
          <cell r="M321">
            <v>599.08000000000004</v>
          </cell>
          <cell r="N321">
            <v>26.8</v>
          </cell>
          <cell r="O321">
            <v>642.22</v>
          </cell>
          <cell r="P321">
            <v>160.55000000000001</v>
          </cell>
          <cell r="Q321">
            <v>8</v>
          </cell>
          <cell r="R321">
            <v>191.71</v>
          </cell>
          <cell r="S321">
            <v>47.93</v>
          </cell>
        </row>
        <row r="322">
          <cell r="A322" t="str">
            <v>002195</v>
          </cell>
          <cell r="C322" t="str">
            <v>GABRIEL DE SANTIAGO LIMA</v>
          </cell>
          <cell r="G322">
            <v>44440</v>
          </cell>
          <cell r="I322">
            <v>4</v>
          </cell>
          <cell r="J322">
            <v>6536</v>
          </cell>
          <cell r="L322">
            <v>2178.67</v>
          </cell>
          <cell r="M322">
            <v>544.66999999999996</v>
          </cell>
          <cell r="N322">
            <v>26.8</v>
          </cell>
          <cell r="O322">
            <v>583.88</v>
          </cell>
          <cell r="P322">
            <v>145.97</v>
          </cell>
          <cell r="Q322">
            <v>8</v>
          </cell>
          <cell r="R322">
            <v>174.29</v>
          </cell>
          <cell r="S322">
            <v>43.57</v>
          </cell>
        </row>
        <row r="323">
          <cell r="A323" t="str">
            <v>002196</v>
          </cell>
          <cell r="C323" t="str">
            <v>IURY CHRISTMAS SANTOS DE OLIVEIRA</v>
          </cell>
          <cell r="G323">
            <v>44440</v>
          </cell>
          <cell r="I323">
            <v>4</v>
          </cell>
          <cell r="J323">
            <v>7189</v>
          </cell>
          <cell r="L323">
            <v>2396.33</v>
          </cell>
          <cell r="M323">
            <v>599.08000000000004</v>
          </cell>
          <cell r="N323">
            <v>26.8</v>
          </cell>
          <cell r="O323">
            <v>642.22</v>
          </cell>
          <cell r="P323">
            <v>160.55000000000001</v>
          </cell>
          <cell r="Q323">
            <v>8</v>
          </cell>
          <cell r="R323">
            <v>191.71</v>
          </cell>
          <cell r="S323">
            <v>47.93</v>
          </cell>
        </row>
        <row r="324">
          <cell r="A324" t="str">
            <v>002197</v>
          </cell>
          <cell r="C324" t="str">
            <v>ANA KELLY DA SILVA HOLANDA</v>
          </cell>
          <cell r="G324">
            <v>44440</v>
          </cell>
          <cell r="I324">
            <v>4</v>
          </cell>
          <cell r="J324">
            <v>4057</v>
          </cell>
          <cell r="L324">
            <v>1352.33</v>
          </cell>
          <cell r="M324">
            <v>338.08</v>
          </cell>
          <cell r="N324">
            <v>26.8</v>
          </cell>
          <cell r="O324">
            <v>362.42</v>
          </cell>
          <cell r="P324">
            <v>90.61</v>
          </cell>
          <cell r="Q324">
            <v>8</v>
          </cell>
          <cell r="R324">
            <v>108.19</v>
          </cell>
          <cell r="S324">
            <v>27.05</v>
          </cell>
        </row>
        <row r="325">
          <cell r="A325" t="str">
            <v>002198</v>
          </cell>
          <cell r="C325" t="str">
            <v>BRUNO ESTURBA MOLINO</v>
          </cell>
          <cell r="G325">
            <v>44447</v>
          </cell>
          <cell r="I325">
            <v>4</v>
          </cell>
          <cell r="J325">
            <v>10334</v>
          </cell>
          <cell r="L325">
            <v>3444.67</v>
          </cell>
          <cell r="M325">
            <v>861.17</v>
          </cell>
          <cell r="N325">
            <v>26.8</v>
          </cell>
          <cell r="O325">
            <v>923.17</v>
          </cell>
          <cell r="P325">
            <v>230.79</v>
          </cell>
          <cell r="Q325">
            <v>8</v>
          </cell>
          <cell r="R325">
            <v>275.57</v>
          </cell>
          <cell r="S325">
            <v>68.89</v>
          </cell>
        </row>
        <row r="326">
          <cell r="A326" t="str">
            <v>002200</v>
          </cell>
          <cell r="C326" t="str">
            <v>EMANUEL FERREIRA PENAS</v>
          </cell>
          <cell r="G326">
            <v>44447</v>
          </cell>
          <cell r="I326">
            <v>2</v>
          </cell>
          <cell r="J326">
            <v>10334</v>
          </cell>
          <cell r="L326">
            <v>1722.33</v>
          </cell>
          <cell r="M326">
            <v>0</v>
          </cell>
          <cell r="N326">
            <v>26.8</v>
          </cell>
          <cell r="O326">
            <v>461.58</v>
          </cell>
          <cell r="P326">
            <v>0</v>
          </cell>
          <cell r="Q326">
            <v>8</v>
          </cell>
          <cell r="R326">
            <v>137.79</v>
          </cell>
          <cell r="S326">
            <v>0</v>
          </cell>
        </row>
        <row r="327">
          <cell r="A327" t="str">
            <v>002201</v>
          </cell>
          <cell r="C327" t="str">
            <v>GILHERBSON PEREIRA DE ALMEIDA</v>
          </cell>
          <cell r="G327">
            <v>44452</v>
          </cell>
          <cell r="I327">
            <v>4</v>
          </cell>
          <cell r="J327">
            <v>4909</v>
          </cell>
          <cell r="L327">
            <v>1636.33</v>
          </cell>
          <cell r="M327">
            <v>409.08</v>
          </cell>
          <cell r="N327">
            <v>26.8</v>
          </cell>
          <cell r="O327">
            <v>438.54</v>
          </cell>
          <cell r="P327">
            <v>109.63</v>
          </cell>
          <cell r="Q327">
            <v>8</v>
          </cell>
          <cell r="R327">
            <v>130.91</v>
          </cell>
          <cell r="S327">
            <v>32.729999999999997</v>
          </cell>
        </row>
        <row r="328">
          <cell r="A328" t="str">
            <v>002202</v>
          </cell>
          <cell r="C328" t="str">
            <v>DAVI DOS SANTOS SOARES</v>
          </cell>
          <cell r="G328">
            <v>44452</v>
          </cell>
          <cell r="I328">
            <v>4</v>
          </cell>
          <cell r="J328">
            <v>6536</v>
          </cell>
          <cell r="L328">
            <v>2178.67</v>
          </cell>
          <cell r="M328">
            <v>544.66999999999996</v>
          </cell>
          <cell r="N328">
            <v>26.8</v>
          </cell>
          <cell r="O328">
            <v>583.88</v>
          </cell>
          <cell r="P328">
            <v>145.97</v>
          </cell>
          <cell r="Q328">
            <v>8</v>
          </cell>
          <cell r="R328">
            <v>174.29</v>
          </cell>
          <cell r="S328">
            <v>43.57</v>
          </cell>
        </row>
        <row r="329">
          <cell r="A329" t="str">
            <v>002203</v>
          </cell>
          <cell r="C329" t="str">
            <v>CICERO JEFERSON VIEIRA DA SILVA</v>
          </cell>
          <cell r="G329">
            <v>44452</v>
          </cell>
          <cell r="I329">
            <v>4</v>
          </cell>
          <cell r="J329">
            <v>7189</v>
          </cell>
          <cell r="L329">
            <v>2396.33</v>
          </cell>
          <cell r="M329">
            <v>599.08000000000004</v>
          </cell>
          <cell r="N329">
            <v>26.8</v>
          </cell>
          <cell r="O329">
            <v>642.22</v>
          </cell>
          <cell r="P329">
            <v>160.55000000000001</v>
          </cell>
          <cell r="Q329">
            <v>8</v>
          </cell>
          <cell r="R329">
            <v>191.71</v>
          </cell>
          <cell r="S329">
            <v>47.93</v>
          </cell>
        </row>
        <row r="330">
          <cell r="A330" t="str">
            <v>002204</v>
          </cell>
          <cell r="C330" t="str">
            <v>FRANCISCO D'ARTAGNAN RIBEIRO JUNIOR</v>
          </cell>
          <cell r="G330">
            <v>44452</v>
          </cell>
          <cell r="I330">
            <v>4</v>
          </cell>
          <cell r="J330">
            <v>10334</v>
          </cell>
          <cell r="L330">
            <v>3444.67</v>
          </cell>
          <cell r="M330">
            <v>861.17</v>
          </cell>
          <cell r="N330">
            <v>26.8</v>
          </cell>
          <cell r="O330">
            <v>923.17</v>
          </cell>
          <cell r="P330">
            <v>230.79</v>
          </cell>
          <cell r="Q330">
            <v>8</v>
          </cell>
          <cell r="R330">
            <v>275.57</v>
          </cell>
          <cell r="S330">
            <v>68.89</v>
          </cell>
        </row>
        <row r="331">
          <cell r="A331" t="str">
            <v>002205</v>
          </cell>
          <cell r="C331" t="str">
            <v>VANESSA CARNEIRO FERREIRA</v>
          </cell>
          <cell r="G331">
            <v>44452</v>
          </cell>
          <cell r="I331">
            <v>4</v>
          </cell>
          <cell r="J331">
            <v>4463</v>
          </cell>
          <cell r="L331">
            <v>1487.67</v>
          </cell>
          <cell r="M331">
            <v>371.92</v>
          </cell>
          <cell r="N331">
            <v>26.8</v>
          </cell>
          <cell r="O331">
            <v>398.7</v>
          </cell>
          <cell r="P331">
            <v>99.67</v>
          </cell>
          <cell r="Q331">
            <v>8</v>
          </cell>
          <cell r="R331">
            <v>119.01</v>
          </cell>
          <cell r="S331">
            <v>29.75</v>
          </cell>
        </row>
        <row r="332">
          <cell r="A332" t="str">
            <v>002206</v>
          </cell>
          <cell r="C332" t="str">
            <v>VICENTE DE PAULA FERREIRA FILHO</v>
          </cell>
          <cell r="G332">
            <v>44452</v>
          </cell>
          <cell r="I332">
            <v>4</v>
          </cell>
          <cell r="J332">
            <v>7189</v>
          </cell>
          <cell r="L332">
            <v>2396.33</v>
          </cell>
          <cell r="M332">
            <v>599.08000000000004</v>
          </cell>
          <cell r="N332">
            <v>26.8</v>
          </cell>
          <cell r="O332">
            <v>642.22</v>
          </cell>
          <cell r="P332">
            <v>160.55000000000001</v>
          </cell>
          <cell r="Q332">
            <v>8</v>
          </cell>
          <cell r="R332">
            <v>191.71</v>
          </cell>
          <cell r="S332">
            <v>47.93</v>
          </cell>
        </row>
        <row r="333">
          <cell r="A333" t="str">
            <v>002212</v>
          </cell>
          <cell r="C333" t="str">
            <v>ENDY GOMES BARROSO</v>
          </cell>
          <cell r="G333">
            <v>44459</v>
          </cell>
          <cell r="I333">
            <v>4</v>
          </cell>
          <cell r="J333">
            <v>4463</v>
          </cell>
          <cell r="L333">
            <v>1487.67</v>
          </cell>
          <cell r="M333">
            <v>371.92</v>
          </cell>
          <cell r="N333">
            <v>26.8</v>
          </cell>
          <cell r="O333">
            <v>398.7</v>
          </cell>
          <cell r="P333">
            <v>99.67</v>
          </cell>
          <cell r="Q333">
            <v>8</v>
          </cell>
          <cell r="R333">
            <v>119.01</v>
          </cell>
          <cell r="S333">
            <v>29.75</v>
          </cell>
        </row>
        <row r="334">
          <cell r="A334" t="str">
            <v>002213</v>
          </cell>
          <cell r="C334" t="str">
            <v>GUILHERME NOJOSA DOS SANTOS</v>
          </cell>
          <cell r="G334">
            <v>44459</v>
          </cell>
          <cell r="I334">
            <v>4</v>
          </cell>
          <cell r="J334">
            <v>7189</v>
          </cell>
          <cell r="L334">
            <v>2396.33</v>
          </cell>
          <cell r="M334">
            <v>599.08000000000004</v>
          </cell>
          <cell r="N334">
            <v>26.8</v>
          </cell>
          <cell r="O334">
            <v>642.22</v>
          </cell>
          <cell r="P334">
            <v>160.55000000000001</v>
          </cell>
          <cell r="Q334">
            <v>8</v>
          </cell>
          <cell r="R334">
            <v>191.71</v>
          </cell>
          <cell r="S334">
            <v>47.93</v>
          </cell>
        </row>
        <row r="335">
          <cell r="A335" t="str">
            <v>002214</v>
          </cell>
          <cell r="C335" t="str">
            <v>VANESKA KAREN DE SOUSA SILVA</v>
          </cell>
          <cell r="G335">
            <v>44459</v>
          </cell>
          <cell r="I335">
            <v>4</v>
          </cell>
          <cell r="J335">
            <v>4463</v>
          </cell>
          <cell r="L335">
            <v>1487.67</v>
          </cell>
          <cell r="M335">
            <v>371.92</v>
          </cell>
          <cell r="N335">
            <v>26.8</v>
          </cell>
          <cell r="O335">
            <v>398.7</v>
          </cell>
          <cell r="P335">
            <v>99.67</v>
          </cell>
          <cell r="Q335">
            <v>8</v>
          </cell>
          <cell r="R335">
            <v>119.01</v>
          </cell>
          <cell r="S335">
            <v>29.75</v>
          </cell>
        </row>
        <row r="336">
          <cell r="A336" t="str">
            <v>002215</v>
          </cell>
          <cell r="C336" t="str">
            <v>JOAO LUIZ MESSIAS DA SILVA SOBRINHO</v>
          </cell>
          <cell r="G336">
            <v>44459</v>
          </cell>
          <cell r="I336">
            <v>4</v>
          </cell>
          <cell r="J336">
            <v>10334</v>
          </cell>
          <cell r="L336">
            <v>3444.67</v>
          </cell>
          <cell r="M336">
            <v>861.17</v>
          </cell>
          <cell r="N336">
            <v>26.8</v>
          </cell>
          <cell r="O336">
            <v>923.17</v>
          </cell>
          <cell r="P336">
            <v>230.79</v>
          </cell>
          <cell r="Q336">
            <v>8</v>
          </cell>
          <cell r="R336">
            <v>275.57</v>
          </cell>
          <cell r="S336">
            <v>68.89</v>
          </cell>
        </row>
        <row r="337">
          <cell r="A337" t="str">
            <v>002219</v>
          </cell>
          <cell r="C337" t="str">
            <v>JOSE CARLOS PANTOJA DA SILVA</v>
          </cell>
          <cell r="G337">
            <v>44473</v>
          </cell>
          <cell r="I337">
            <v>4</v>
          </cell>
          <cell r="J337">
            <v>11160</v>
          </cell>
          <cell r="L337">
            <v>3720</v>
          </cell>
          <cell r="M337">
            <v>930</v>
          </cell>
          <cell r="N337">
            <v>26.8</v>
          </cell>
          <cell r="O337">
            <v>996.96</v>
          </cell>
          <cell r="P337">
            <v>249.24</v>
          </cell>
          <cell r="Q337">
            <v>8</v>
          </cell>
          <cell r="R337">
            <v>297.60000000000002</v>
          </cell>
          <cell r="S337">
            <v>74.400000000000006</v>
          </cell>
        </row>
        <row r="338">
          <cell r="A338" t="str">
            <v>002220</v>
          </cell>
          <cell r="C338" t="str">
            <v>VITOR NICACIO DOS SANTOS</v>
          </cell>
          <cell r="G338">
            <v>44473</v>
          </cell>
          <cell r="I338">
            <v>4</v>
          </cell>
          <cell r="J338">
            <v>5400</v>
          </cell>
          <cell r="L338">
            <v>1800</v>
          </cell>
          <cell r="M338">
            <v>450</v>
          </cell>
          <cell r="N338">
            <v>26.8</v>
          </cell>
          <cell r="O338">
            <v>482.4</v>
          </cell>
          <cell r="P338">
            <v>120.6</v>
          </cell>
          <cell r="Q338">
            <v>8</v>
          </cell>
          <cell r="R338">
            <v>144</v>
          </cell>
          <cell r="S338">
            <v>36</v>
          </cell>
        </row>
        <row r="339">
          <cell r="A339" t="str">
            <v>002221</v>
          </cell>
          <cell r="C339" t="str">
            <v>URIEL DE SA BATISTA</v>
          </cell>
          <cell r="G339">
            <v>44473</v>
          </cell>
          <cell r="I339">
            <v>4</v>
          </cell>
          <cell r="J339">
            <v>5400</v>
          </cell>
          <cell r="L339">
            <v>1800</v>
          </cell>
          <cell r="M339">
            <v>450</v>
          </cell>
          <cell r="N339">
            <v>26.8</v>
          </cell>
          <cell r="O339">
            <v>482.4</v>
          </cell>
          <cell r="P339">
            <v>120.6</v>
          </cell>
          <cell r="Q339">
            <v>8</v>
          </cell>
          <cell r="R339">
            <v>144</v>
          </cell>
          <cell r="S339">
            <v>36</v>
          </cell>
        </row>
        <row r="340">
          <cell r="A340" t="str">
            <v>002222</v>
          </cell>
          <cell r="C340" t="str">
            <v>IVAN CARLOS DE OLIVEIRA BEZERRA</v>
          </cell>
          <cell r="G340">
            <v>44473</v>
          </cell>
          <cell r="I340">
            <v>4</v>
          </cell>
          <cell r="J340">
            <v>13017</v>
          </cell>
          <cell r="L340">
            <v>4339</v>
          </cell>
          <cell r="M340">
            <v>1084.75</v>
          </cell>
          <cell r="N340">
            <v>26.8</v>
          </cell>
          <cell r="O340">
            <v>1162.8499999999999</v>
          </cell>
          <cell r="P340">
            <v>290.70999999999998</v>
          </cell>
          <cell r="Q340">
            <v>8</v>
          </cell>
          <cell r="R340">
            <v>347.12</v>
          </cell>
          <cell r="S340">
            <v>86.78</v>
          </cell>
        </row>
        <row r="341">
          <cell r="A341" t="str">
            <v>002223</v>
          </cell>
          <cell r="C341" t="str">
            <v>LETICIA CAVALCANTE MARTINS</v>
          </cell>
          <cell r="G341">
            <v>44473</v>
          </cell>
          <cell r="I341">
            <v>4</v>
          </cell>
          <cell r="J341">
            <v>4909</v>
          </cell>
          <cell r="L341">
            <v>1636.33</v>
          </cell>
          <cell r="M341">
            <v>409.08</v>
          </cell>
          <cell r="N341">
            <v>26.8</v>
          </cell>
          <cell r="O341">
            <v>438.54</v>
          </cell>
          <cell r="P341">
            <v>109.63</v>
          </cell>
          <cell r="Q341">
            <v>8</v>
          </cell>
          <cell r="R341">
            <v>130.91</v>
          </cell>
          <cell r="S341">
            <v>32.729999999999997</v>
          </cell>
        </row>
        <row r="342">
          <cell r="A342" t="str">
            <v>002224</v>
          </cell>
          <cell r="C342" t="str">
            <v>GABRIEL GOMES MELO</v>
          </cell>
          <cell r="G342">
            <v>44473</v>
          </cell>
          <cell r="I342">
            <v>4</v>
          </cell>
          <cell r="J342">
            <v>7189</v>
          </cell>
          <cell r="L342">
            <v>2396.33</v>
          </cell>
          <cell r="M342">
            <v>599.08000000000004</v>
          </cell>
          <cell r="N342">
            <v>26.8</v>
          </cell>
          <cell r="O342">
            <v>642.22</v>
          </cell>
          <cell r="P342">
            <v>160.55000000000001</v>
          </cell>
          <cell r="Q342">
            <v>8</v>
          </cell>
          <cell r="R342">
            <v>191.71</v>
          </cell>
          <cell r="S342">
            <v>47.93</v>
          </cell>
        </row>
        <row r="343">
          <cell r="A343" t="str">
            <v>002226</v>
          </cell>
          <cell r="C343" t="str">
            <v>OSMUNDO DE ASSUNCAO MATOS</v>
          </cell>
          <cell r="G343">
            <v>44473</v>
          </cell>
          <cell r="I343">
            <v>4</v>
          </cell>
          <cell r="J343">
            <v>11160</v>
          </cell>
          <cell r="L343">
            <v>3720</v>
          </cell>
          <cell r="M343">
            <v>930</v>
          </cell>
          <cell r="N343">
            <v>26.8</v>
          </cell>
          <cell r="O343">
            <v>996.96</v>
          </cell>
          <cell r="P343">
            <v>249.24</v>
          </cell>
          <cell r="Q343">
            <v>8</v>
          </cell>
          <cell r="R343">
            <v>297.60000000000002</v>
          </cell>
          <cell r="S343">
            <v>74.400000000000006</v>
          </cell>
        </row>
        <row r="344">
          <cell r="A344" t="str">
            <v>002227</v>
          </cell>
          <cell r="C344" t="str">
            <v>DAVI ALVES SANTANA SOUSA</v>
          </cell>
          <cell r="G344">
            <v>44473</v>
          </cell>
          <cell r="I344">
            <v>4</v>
          </cell>
          <cell r="J344">
            <v>4057</v>
          </cell>
          <cell r="L344">
            <v>1352.33</v>
          </cell>
          <cell r="M344">
            <v>338.08</v>
          </cell>
          <cell r="N344">
            <v>26.8</v>
          </cell>
          <cell r="O344">
            <v>362.42</v>
          </cell>
          <cell r="P344">
            <v>90.61</v>
          </cell>
          <cell r="Q344">
            <v>8</v>
          </cell>
          <cell r="R344">
            <v>108.19</v>
          </cell>
          <cell r="S344">
            <v>27.05</v>
          </cell>
        </row>
        <row r="345">
          <cell r="A345" t="str">
            <v>002228</v>
          </cell>
          <cell r="C345" t="str">
            <v>DAVID ABREU DA SILVA</v>
          </cell>
          <cell r="G345">
            <v>44473</v>
          </cell>
          <cell r="I345">
            <v>4</v>
          </cell>
          <cell r="J345">
            <v>4909</v>
          </cell>
          <cell r="L345">
            <v>1636.33</v>
          </cell>
          <cell r="M345">
            <v>409.08</v>
          </cell>
          <cell r="N345">
            <v>26.8</v>
          </cell>
          <cell r="O345">
            <v>438.54</v>
          </cell>
          <cell r="P345">
            <v>109.63</v>
          </cell>
          <cell r="Q345">
            <v>8</v>
          </cell>
          <cell r="R345">
            <v>130.91</v>
          </cell>
          <cell r="S345">
            <v>32.729999999999997</v>
          </cell>
        </row>
        <row r="346">
          <cell r="A346" t="str">
            <v>002229</v>
          </cell>
          <cell r="C346" t="str">
            <v>NATHALIA CAVALCANTE SOUSA MENESES</v>
          </cell>
          <cell r="G346">
            <v>44473</v>
          </cell>
          <cell r="I346">
            <v>4</v>
          </cell>
          <cell r="J346">
            <v>4909</v>
          </cell>
          <cell r="L346">
            <v>1636.33</v>
          </cell>
          <cell r="M346">
            <v>409.08</v>
          </cell>
          <cell r="N346">
            <v>26.8</v>
          </cell>
          <cell r="O346">
            <v>438.54</v>
          </cell>
          <cell r="P346">
            <v>109.63</v>
          </cell>
          <cell r="Q346">
            <v>8</v>
          </cell>
          <cell r="R346">
            <v>130.91</v>
          </cell>
          <cell r="S346">
            <v>32.729999999999997</v>
          </cell>
        </row>
        <row r="347">
          <cell r="A347" t="str">
            <v>002232</v>
          </cell>
          <cell r="C347" t="str">
            <v>ALAN CADORE PINHEIRO</v>
          </cell>
          <cell r="G347">
            <v>44482</v>
          </cell>
          <cell r="I347">
            <v>4</v>
          </cell>
          <cell r="J347">
            <v>10334</v>
          </cell>
          <cell r="L347">
            <v>3444.67</v>
          </cell>
          <cell r="M347">
            <v>861.17</v>
          </cell>
          <cell r="N347">
            <v>26.8</v>
          </cell>
          <cell r="O347">
            <v>923.17</v>
          </cell>
          <cell r="P347">
            <v>230.79</v>
          </cell>
          <cell r="Q347">
            <v>8</v>
          </cell>
          <cell r="R347">
            <v>275.57</v>
          </cell>
          <cell r="S347">
            <v>68.89</v>
          </cell>
        </row>
        <row r="348">
          <cell r="A348" t="str">
            <v>002233</v>
          </cell>
          <cell r="C348" t="str">
            <v>MORGANA ARAUJO DOS SANTOS</v>
          </cell>
          <cell r="G348">
            <v>44482</v>
          </cell>
          <cell r="I348">
            <v>4</v>
          </cell>
          <cell r="J348">
            <v>4057</v>
          </cell>
          <cell r="L348">
            <v>1352.33</v>
          </cell>
          <cell r="M348">
            <v>338.08</v>
          </cell>
          <cell r="N348">
            <v>26.8</v>
          </cell>
          <cell r="O348">
            <v>362.42</v>
          </cell>
          <cell r="P348">
            <v>90.61</v>
          </cell>
          <cell r="Q348">
            <v>8</v>
          </cell>
          <cell r="R348">
            <v>108.19</v>
          </cell>
          <cell r="S348">
            <v>27.05</v>
          </cell>
        </row>
        <row r="349">
          <cell r="A349" t="str">
            <v>002235</v>
          </cell>
          <cell r="C349" t="str">
            <v>JOSILEUDO RODRIGUES DE FREITAS</v>
          </cell>
          <cell r="G349">
            <v>44482</v>
          </cell>
          <cell r="I349">
            <v>4</v>
          </cell>
          <cell r="J349">
            <v>4057</v>
          </cell>
          <cell r="L349">
            <v>1352.33</v>
          </cell>
          <cell r="M349">
            <v>338.08</v>
          </cell>
          <cell r="N349">
            <v>26.8</v>
          </cell>
          <cell r="O349">
            <v>362.42</v>
          </cell>
          <cell r="P349">
            <v>90.61</v>
          </cell>
          <cell r="Q349">
            <v>8</v>
          </cell>
          <cell r="R349">
            <v>108.19</v>
          </cell>
          <cell r="S349">
            <v>27.05</v>
          </cell>
        </row>
        <row r="350">
          <cell r="A350" t="str">
            <v>002238</v>
          </cell>
          <cell r="C350" t="str">
            <v>ANSELMO LACERDA GOMES</v>
          </cell>
          <cell r="G350">
            <v>44487</v>
          </cell>
          <cell r="I350">
            <v>4</v>
          </cell>
          <cell r="J350">
            <v>8698</v>
          </cell>
          <cell r="L350">
            <v>2899.33</v>
          </cell>
          <cell r="M350">
            <v>724.83</v>
          </cell>
          <cell r="N350">
            <v>26.8</v>
          </cell>
          <cell r="O350">
            <v>777.02</v>
          </cell>
          <cell r="P350">
            <v>194.25</v>
          </cell>
          <cell r="Q350">
            <v>8</v>
          </cell>
          <cell r="R350">
            <v>231.95</v>
          </cell>
          <cell r="S350">
            <v>57.99</v>
          </cell>
        </row>
        <row r="351">
          <cell r="A351" t="str">
            <v>002244</v>
          </cell>
          <cell r="C351" t="str">
            <v>LUCAS ALENCAR HORTA</v>
          </cell>
          <cell r="G351">
            <v>44487</v>
          </cell>
          <cell r="I351">
            <v>4</v>
          </cell>
          <cell r="J351">
            <v>6536</v>
          </cell>
          <cell r="L351">
            <v>2178.67</v>
          </cell>
          <cell r="M351">
            <v>544.66999999999996</v>
          </cell>
          <cell r="N351">
            <v>26.8</v>
          </cell>
          <cell r="O351">
            <v>583.88</v>
          </cell>
          <cell r="P351">
            <v>145.97</v>
          </cell>
          <cell r="Q351">
            <v>8</v>
          </cell>
          <cell r="R351">
            <v>174.29</v>
          </cell>
          <cell r="S351">
            <v>43.57</v>
          </cell>
        </row>
        <row r="352">
          <cell r="A352" t="str">
            <v>002246</v>
          </cell>
          <cell r="C352" t="str">
            <v>YARA RODRIGUES DA SILVA</v>
          </cell>
          <cell r="G352">
            <v>44489</v>
          </cell>
          <cell r="I352">
            <v>4</v>
          </cell>
          <cell r="J352">
            <v>4909</v>
          </cell>
          <cell r="L352">
            <v>1636.33</v>
          </cell>
          <cell r="M352">
            <v>409.08</v>
          </cell>
          <cell r="N352">
            <v>26.8</v>
          </cell>
          <cell r="O352">
            <v>438.54</v>
          </cell>
          <cell r="P352">
            <v>109.63</v>
          </cell>
          <cell r="Q352">
            <v>8</v>
          </cell>
          <cell r="R352">
            <v>130.91</v>
          </cell>
          <cell r="S352">
            <v>32.729999999999997</v>
          </cell>
        </row>
        <row r="353">
          <cell r="A353" t="str">
            <v>002247</v>
          </cell>
          <cell r="C353" t="str">
            <v>BRENO ITALO LIMA BENEVIDES</v>
          </cell>
          <cell r="G353">
            <v>44494</v>
          </cell>
          <cell r="I353">
            <v>4</v>
          </cell>
          <cell r="J353">
            <v>4909</v>
          </cell>
          <cell r="L353">
            <v>1636.33</v>
          </cell>
          <cell r="M353">
            <v>409.08</v>
          </cell>
          <cell r="N353">
            <v>26.8</v>
          </cell>
          <cell r="O353">
            <v>438.54</v>
          </cell>
          <cell r="P353">
            <v>109.63</v>
          </cell>
          <cell r="Q353">
            <v>8</v>
          </cell>
          <cell r="R353">
            <v>130.91</v>
          </cell>
          <cell r="S353">
            <v>32.729999999999997</v>
          </cell>
        </row>
        <row r="354">
          <cell r="A354" t="str">
            <v>002248</v>
          </cell>
          <cell r="C354" t="str">
            <v>PABLO KENNEDY HERMOGENES DIEB COSTA</v>
          </cell>
          <cell r="G354">
            <v>44494</v>
          </cell>
          <cell r="I354">
            <v>4</v>
          </cell>
          <cell r="J354">
            <v>5941</v>
          </cell>
          <cell r="L354">
            <v>1980.33</v>
          </cell>
          <cell r="M354">
            <v>495.08</v>
          </cell>
          <cell r="N354">
            <v>26.8</v>
          </cell>
          <cell r="O354">
            <v>530.73</v>
          </cell>
          <cell r="P354">
            <v>132.68</v>
          </cell>
          <cell r="Q354">
            <v>8</v>
          </cell>
          <cell r="R354">
            <v>158.43</v>
          </cell>
          <cell r="S354">
            <v>39.61</v>
          </cell>
        </row>
        <row r="355">
          <cell r="A355" t="str">
            <v>002249</v>
          </cell>
          <cell r="C355" t="str">
            <v>ANTONIO DIEGO DA SILVA</v>
          </cell>
          <cell r="G355">
            <v>44503</v>
          </cell>
          <cell r="I355">
            <v>4</v>
          </cell>
          <cell r="J355">
            <v>4463</v>
          </cell>
          <cell r="L355">
            <v>1487.67</v>
          </cell>
          <cell r="M355">
            <v>371.92</v>
          </cell>
          <cell r="N355">
            <v>26.8</v>
          </cell>
          <cell r="O355">
            <v>398.7</v>
          </cell>
          <cell r="P355">
            <v>99.67</v>
          </cell>
          <cell r="Q355">
            <v>8</v>
          </cell>
          <cell r="R355">
            <v>119.01</v>
          </cell>
          <cell r="S355">
            <v>29.75</v>
          </cell>
        </row>
        <row r="356">
          <cell r="A356" t="str">
            <v>002250</v>
          </cell>
          <cell r="C356" t="str">
            <v>KARINA COSTA MORAIS</v>
          </cell>
          <cell r="G356">
            <v>44503</v>
          </cell>
          <cell r="I356">
            <v>4</v>
          </cell>
          <cell r="J356">
            <v>5941</v>
          </cell>
          <cell r="L356">
            <v>1980.33</v>
          </cell>
          <cell r="M356">
            <v>495.08</v>
          </cell>
          <cell r="N356">
            <v>26.8</v>
          </cell>
          <cell r="O356">
            <v>530.73</v>
          </cell>
          <cell r="P356">
            <v>132.68</v>
          </cell>
          <cell r="Q356">
            <v>8</v>
          </cell>
          <cell r="R356">
            <v>158.43</v>
          </cell>
          <cell r="S356">
            <v>39.61</v>
          </cell>
        </row>
        <row r="357">
          <cell r="A357" t="str">
            <v>002251</v>
          </cell>
          <cell r="C357" t="str">
            <v>HYGOR JARDIM DA SILVA</v>
          </cell>
          <cell r="G357">
            <v>44508</v>
          </cell>
          <cell r="I357">
            <v>4</v>
          </cell>
          <cell r="J357">
            <v>4463</v>
          </cell>
          <cell r="L357">
            <v>1487.67</v>
          </cell>
          <cell r="M357">
            <v>371.92</v>
          </cell>
          <cell r="N357">
            <v>26.8</v>
          </cell>
          <cell r="O357">
            <v>398.7</v>
          </cell>
          <cell r="P357">
            <v>99.67</v>
          </cell>
          <cell r="Q357">
            <v>8</v>
          </cell>
          <cell r="R357">
            <v>119.01</v>
          </cell>
          <cell r="S357">
            <v>29.75</v>
          </cell>
        </row>
        <row r="358">
          <cell r="A358" t="str">
            <v>002252</v>
          </cell>
          <cell r="C358" t="str">
            <v>MANOEL FABIO MARQUES DE SOUZA</v>
          </cell>
          <cell r="G358">
            <v>44508</v>
          </cell>
          <cell r="I358">
            <v>4</v>
          </cell>
          <cell r="J358">
            <v>9567</v>
          </cell>
          <cell r="L358">
            <v>3189</v>
          </cell>
          <cell r="M358">
            <v>797.25</v>
          </cell>
          <cell r="N358">
            <v>26.8</v>
          </cell>
          <cell r="O358">
            <v>854.65</v>
          </cell>
          <cell r="P358">
            <v>213.66</v>
          </cell>
          <cell r="Q358">
            <v>8</v>
          </cell>
          <cell r="R358">
            <v>255.12</v>
          </cell>
          <cell r="S358">
            <v>63.78</v>
          </cell>
        </row>
        <row r="359">
          <cell r="A359" t="str">
            <v>002255</v>
          </cell>
          <cell r="C359" t="str">
            <v>EDSON IVO MAIA LIMA BRITO</v>
          </cell>
          <cell r="G359">
            <v>44516</v>
          </cell>
          <cell r="I359">
            <v>4</v>
          </cell>
          <cell r="J359">
            <v>4057</v>
          </cell>
          <cell r="L359">
            <v>1352.33</v>
          </cell>
          <cell r="M359">
            <v>338.08</v>
          </cell>
          <cell r="N359">
            <v>26.8</v>
          </cell>
          <cell r="O359">
            <v>362.42</v>
          </cell>
          <cell r="P359">
            <v>90.61</v>
          </cell>
          <cell r="Q359">
            <v>8</v>
          </cell>
          <cell r="R359">
            <v>108.19</v>
          </cell>
          <cell r="S359">
            <v>27.05</v>
          </cell>
        </row>
        <row r="360">
          <cell r="A360" t="str">
            <v>002256</v>
          </cell>
          <cell r="C360" t="str">
            <v>ARIEL LIMA CAVALCANTE</v>
          </cell>
          <cell r="G360">
            <v>44516</v>
          </cell>
          <cell r="I360">
            <v>4</v>
          </cell>
          <cell r="J360">
            <v>6536</v>
          </cell>
          <cell r="L360">
            <v>2178.67</v>
          </cell>
          <cell r="M360">
            <v>544.66999999999996</v>
          </cell>
          <cell r="N360">
            <v>26.8</v>
          </cell>
          <cell r="O360">
            <v>583.88</v>
          </cell>
          <cell r="P360">
            <v>145.97</v>
          </cell>
          <cell r="Q360">
            <v>8</v>
          </cell>
          <cell r="R360">
            <v>174.29</v>
          </cell>
          <cell r="S360">
            <v>43.57</v>
          </cell>
        </row>
        <row r="361">
          <cell r="A361" t="str">
            <v>002257</v>
          </cell>
          <cell r="C361" t="str">
            <v>ELSA DE BRITO ABREU MARTINS</v>
          </cell>
          <cell r="G361">
            <v>44522</v>
          </cell>
          <cell r="I361">
            <v>4</v>
          </cell>
          <cell r="J361">
            <v>8698</v>
          </cell>
          <cell r="L361">
            <v>2899.33</v>
          </cell>
          <cell r="M361">
            <v>724.83</v>
          </cell>
          <cell r="N361">
            <v>26.8</v>
          </cell>
          <cell r="O361">
            <v>777.02</v>
          </cell>
          <cell r="P361">
            <v>194.25</v>
          </cell>
          <cell r="Q361">
            <v>8</v>
          </cell>
          <cell r="R361">
            <v>231.95</v>
          </cell>
          <cell r="S361">
            <v>57.99</v>
          </cell>
        </row>
        <row r="362">
          <cell r="A362" t="str">
            <v>002258</v>
          </cell>
          <cell r="C362" t="str">
            <v>MATHEUS HENRIQUE MACHADO PERICINI</v>
          </cell>
          <cell r="G362">
            <v>44522</v>
          </cell>
          <cell r="I362">
            <v>4</v>
          </cell>
          <cell r="J362">
            <v>6536</v>
          </cell>
          <cell r="L362">
            <v>2178.67</v>
          </cell>
          <cell r="M362">
            <v>544.66999999999996</v>
          </cell>
          <cell r="N362">
            <v>26.8</v>
          </cell>
          <cell r="O362">
            <v>583.88</v>
          </cell>
          <cell r="P362">
            <v>145.97</v>
          </cell>
          <cell r="Q362">
            <v>8</v>
          </cell>
          <cell r="R362">
            <v>174.29</v>
          </cell>
          <cell r="S362">
            <v>43.57</v>
          </cell>
        </row>
        <row r="363">
          <cell r="A363" t="str">
            <v>002259</v>
          </cell>
          <cell r="C363" t="str">
            <v>ALLANA DA CUNHA MALTEZ E SOUZA</v>
          </cell>
          <cell r="G363">
            <v>44522</v>
          </cell>
          <cell r="I363">
            <v>4</v>
          </cell>
          <cell r="J363">
            <v>4909</v>
          </cell>
          <cell r="L363">
            <v>1636.33</v>
          </cell>
          <cell r="M363">
            <v>409.08</v>
          </cell>
          <cell r="N363">
            <v>26.8</v>
          </cell>
          <cell r="O363">
            <v>438.54</v>
          </cell>
          <cell r="P363">
            <v>109.63</v>
          </cell>
          <cell r="Q363">
            <v>8</v>
          </cell>
          <cell r="R363">
            <v>130.91</v>
          </cell>
          <cell r="S363">
            <v>32.729999999999997</v>
          </cell>
        </row>
        <row r="364">
          <cell r="A364" t="str">
            <v>002260</v>
          </cell>
          <cell r="C364" t="str">
            <v>NOYALLE DO NASCIMENTO PEREIRA</v>
          </cell>
          <cell r="G364">
            <v>44522</v>
          </cell>
          <cell r="I364">
            <v>4</v>
          </cell>
          <cell r="J364">
            <v>4057</v>
          </cell>
          <cell r="L364">
            <v>1352.33</v>
          </cell>
          <cell r="M364">
            <v>338.08</v>
          </cell>
          <cell r="N364">
            <v>26.8</v>
          </cell>
          <cell r="O364">
            <v>362.42</v>
          </cell>
          <cell r="P364">
            <v>90.61</v>
          </cell>
          <cell r="Q364">
            <v>8</v>
          </cell>
          <cell r="R364">
            <v>108.19</v>
          </cell>
          <cell r="S364">
            <v>27.05</v>
          </cell>
        </row>
        <row r="365">
          <cell r="A365" t="str">
            <v>002261</v>
          </cell>
          <cell r="C365" t="str">
            <v>ANTONIO GUSTAVO ALVES FERNANDES FILHO</v>
          </cell>
          <cell r="G365">
            <v>44522</v>
          </cell>
          <cell r="I365">
            <v>4</v>
          </cell>
          <cell r="J365">
            <v>14621</v>
          </cell>
          <cell r="L365">
            <v>4873.67</v>
          </cell>
          <cell r="M365">
            <v>1218.42</v>
          </cell>
          <cell r="N365">
            <v>26.8</v>
          </cell>
          <cell r="O365">
            <v>1306.1400000000001</v>
          </cell>
          <cell r="P365">
            <v>326.54000000000002</v>
          </cell>
          <cell r="Q365">
            <v>8</v>
          </cell>
          <cell r="R365">
            <v>389.89</v>
          </cell>
          <cell r="S365">
            <v>97.47</v>
          </cell>
        </row>
        <row r="366">
          <cell r="A366" t="str">
            <v>002264</v>
          </cell>
          <cell r="C366" t="str">
            <v>ANDERSON RUSSYVEL SILVA BATISTA</v>
          </cell>
          <cell r="G366">
            <v>44529</v>
          </cell>
          <cell r="I366">
            <v>4</v>
          </cell>
          <cell r="J366">
            <v>8698</v>
          </cell>
          <cell r="L366">
            <v>2899.33</v>
          </cell>
          <cell r="M366">
            <v>724.83</v>
          </cell>
          <cell r="N366">
            <v>26.8</v>
          </cell>
          <cell r="O366">
            <v>777.02</v>
          </cell>
          <cell r="P366">
            <v>194.25</v>
          </cell>
          <cell r="Q366">
            <v>8</v>
          </cell>
          <cell r="R366">
            <v>231.95</v>
          </cell>
          <cell r="S366">
            <v>57.99</v>
          </cell>
        </row>
        <row r="367">
          <cell r="A367" t="str">
            <v>002266</v>
          </cell>
          <cell r="C367" t="str">
            <v>ALEX BATISTA DE ANDRADE VIEIRA</v>
          </cell>
          <cell r="G367">
            <v>44531</v>
          </cell>
          <cell r="I367">
            <v>4</v>
          </cell>
          <cell r="J367">
            <v>4057</v>
          </cell>
          <cell r="L367">
            <v>1352.33</v>
          </cell>
          <cell r="M367">
            <v>338.08</v>
          </cell>
          <cell r="N367">
            <v>26.8</v>
          </cell>
          <cell r="O367">
            <v>362.42</v>
          </cell>
          <cell r="P367">
            <v>90.61</v>
          </cell>
          <cell r="Q367">
            <v>8</v>
          </cell>
          <cell r="R367">
            <v>108.19</v>
          </cell>
          <cell r="S367">
            <v>27.05</v>
          </cell>
        </row>
        <row r="368">
          <cell r="A368" t="str">
            <v>002268</v>
          </cell>
          <cell r="C368" t="str">
            <v>DAVI RODRIGUES SILVA</v>
          </cell>
          <cell r="G368">
            <v>44531</v>
          </cell>
          <cell r="I368">
            <v>4</v>
          </cell>
          <cell r="J368">
            <v>2789</v>
          </cell>
          <cell r="L368">
            <v>929.67</v>
          </cell>
          <cell r="M368">
            <v>232.42</v>
          </cell>
          <cell r="N368">
            <v>26.8</v>
          </cell>
          <cell r="O368">
            <v>249.15</v>
          </cell>
          <cell r="P368">
            <v>62.29</v>
          </cell>
          <cell r="Q368">
            <v>8</v>
          </cell>
          <cell r="R368">
            <v>74.37</v>
          </cell>
          <cell r="S368">
            <v>18.59</v>
          </cell>
        </row>
        <row r="369">
          <cell r="A369" t="str">
            <v>002270</v>
          </cell>
          <cell r="C369" t="str">
            <v>ANA PAULA LASMAR GUIMARAES</v>
          </cell>
          <cell r="G369">
            <v>44531</v>
          </cell>
          <cell r="I369">
            <v>4</v>
          </cell>
          <cell r="J369">
            <v>4463</v>
          </cell>
          <cell r="L369">
            <v>1487.67</v>
          </cell>
          <cell r="M369">
            <v>371.92</v>
          </cell>
          <cell r="N369">
            <v>26.8</v>
          </cell>
          <cell r="O369">
            <v>398.7</v>
          </cell>
          <cell r="P369">
            <v>99.67</v>
          </cell>
          <cell r="Q369">
            <v>8</v>
          </cell>
          <cell r="R369">
            <v>119.01</v>
          </cell>
          <cell r="S369">
            <v>29.75</v>
          </cell>
        </row>
        <row r="370">
          <cell r="A370" t="str">
            <v>002271</v>
          </cell>
          <cell r="C370" t="str">
            <v>ANA PAULA OLIVEIRA SILVA</v>
          </cell>
          <cell r="G370">
            <v>44536</v>
          </cell>
          <cell r="I370">
            <v>4</v>
          </cell>
          <cell r="J370">
            <v>7907</v>
          </cell>
          <cell r="L370">
            <v>2635.67</v>
          </cell>
          <cell r="M370">
            <v>658.92</v>
          </cell>
          <cell r="N370">
            <v>26.8</v>
          </cell>
          <cell r="O370">
            <v>706.36</v>
          </cell>
          <cell r="P370">
            <v>176.59</v>
          </cell>
          <cell r="Q370">
            <v>8</v>
          </cell>
          <cell r="R370">
            <v>210.85</v>
          </cell>
          <cell r="S370">
            <v>52.71</v>
          </cell>
        </row>
        <row r="371">
          <cell r="A371" t="str">
            <v>002272</v>
          </cell>
          <cell r="C371" t="str">
            <v>LUCAS WILLAMY SOARES LESSA</v>
          </cell>
          <cell r="G371">
            <v>44536</v>
          </cell>
          <cell r="I371">
            <v>4</v>
          </cell>
          <cell r="J371">
            <v>5400</v>
          </cell>
          <cell r="L371">
            <v>1800</v>
          </cell>
          <cell r="M371">
            <v>450</v>
          </cell>
          <cell r="N371">
            <v>26.8</v>
          </cell>
          <cell r="O371">
            <v>482.4</v>
          </cell>
          <cell r="P371">
            <v>120.6</v>
          </cell>
          <cell r="Q371">
            <v>8</v>
          </cell>
          <cell r="R371">
            <v>144</v>
          </cell>
          <cell r="S371">
            <v>36</v>
          </cell>
        </row>
        <row r="372">
          <cell r="A372" t="str">
            <v>002275</v>
          </cell>
          <cell r="C372" t="str">
            <v>ANDRESSA MIKAELE FERREIRA SILVA</v>
          </cell>
          <cell r="G372">
            <v>44543</v>
          </cell>
          <cell r="I372">
            <v>4</v>
          </cell>
          <cell r="J372">
            <v>4909</v>
          </cell>
          <cell r="L372">
            <v>1636.33</v>
          </cell>
          <cell r="M372">
            <v>409.08</v>
          </cell>
          <cell r="N372">
            <v>26.8</v>
          </cell>
          <cell r="O372">
            <v>438.54</v>
          </cell>
          <cell r="P372">
            <v>109.63</v>
          </cell>
          <cell r="Q372">
            <v>8</v>
          </cell>
          <cell r="R372">
            <v>130.91</v>
          </cell>
          <cell r="S372">
            <v>32.729999999999997</v>
          </cell>
        </row>
        <row r="373">
          <cell r="A373" t="str">
            <v>002276</v>
          </cell>
          <cell r="C373" t="str">
            <v>JEAN DAMASCENO PEREIRA LIMA</v>
          </cell>
          <cell r="G373">
            <v>44543</v>
          </cell>
          <cell r="I373">
            <v>4</v>
          </cell>
          <cell r="J373">
            <v>4463</v>
          </cell>
          <cell r="L373">
            <v>1487.67</v>
          </cell>
          <cell r="M373">
            <v>371.92</v>
          </cell>
          <cell r="N373">
            <v>26.8</v>
          </cell>
          <cell r="O373">
            <v>398.7</v>
          </cell>
          <cell r="P373">
            <v>99.67</v>
          </cell>
          <cell r="Q373">
            <v>8</v>
          </cell>
          <cell r="R373">
            <v>119.01</v>
          </cell>
          <cell r="S373">
            <v>29.75</v>
          </cell>
        </row>
        <row r="374">
          <cell r="A374" t="str">
            <v>002277</v>
          </cell>
          <cell r="C374" t="str">
            <v>BRUNO DIAS DE FREITAS</v>
          </cell>
          <cell r="G374">
            <v>44543</v>
          </cell>
          <cell r="I374">
            <v>4</v>
          </cell>
          <cell r="J374">
            <v>2789</v>
          </cell>
          <cell r="L374">
            <v>929.67</v>
          </cell>
          <cell r="M374">
            <v>232.42</v>
          </cell>
          <cell r="N374">
            <v>26.8</v>
          </cell>
          <cell r="O374">
            <v>249.15</v>
          </cell>
          <cell r="P374">
            <v>62.29</v>
          </cell>
          <cell r="Q374">
            <v>8</v>
          </cell>
          <cell r="R374">
            <v>74.37</v>
          </cell>
          <cell r="S374">
            <v>18.59</v>
          </cell>
        </row>
        <row r="375">
          <cell r="A375" t="str">
            <v>002278</v>
          </cell>
          <cell r="C375" t="str">
            <v>ALISSON RODRIGUES ALVES</v>
          </cell>
          <cell r="G375">
            <v>44543</v>
          </cell>
          <cell r="I375">
            <v>4</v>
          </cell>
          <cell r="J375">
            <v>10334</v>
          </cell>
          <cell r="L375">
            <v>3444.67</v>
          </cell>
          <cell r="M375">
            <v>861.17</v>
          </cell>
          <cell r="N375">
            <v>26.8</v>
          </cell>
          <cell r="O375">
            <v>923.17</v>
          </cell>
          <cell r="P375">
            <v>230.79</v>
          </cell>
          <cell r="Q375">
            <v>8</v>
          </cell>
          <cell r="R375">
            <v>275.57</v>
          </cell>
          <cell r="S375">
            <v>68.89</v>
          </cell>
        </row>
        <row r="376">
          <cell r="A376" t="str">
            <v>002279</v>
          </cell>
          <cell r="C376" t="str">
            <v>ESTEFENIS FREITAS LOPES</v>
          </cell>
          <cell r="G376">
            <v>44543</v>
          </cell>
          <cell r="I376">
            <v>4</v>
          </cell>
          <cell r="J376">
            <v>4057</v>
          </cell>
          <cell r="L376">
            <v>1352.33</v>
          </cell>
          <cell r="M376">
            <v>338.08</v>
          </cell>
          <cell r="N376">
            <v>26.8</v>
          </cell>
          <cell r="O376">
            <v>362.42</v>
          </cell>
          <cell r="P376">
            <v>90.61</v>
          </cell>
          <cell r="Q376">
            <v>8</v>
          </cell>
          <cell r="R376">
            <v>108.19</v>
          </cell>
          <cell r="S376">
            <v>27.05</v>
          </cell>
        </row>
        <row r="377">
          <cell r="A377" t="str">
            <v>002280</v>
          </cell>
          <cell r="C377" t="str">
            <v>PIETRO CHRISTOF FREITAS ANDRADE</v>
          </cell>
          <cell r="G377">
            <v>44543</v>
          </cell>
          <cell r="I377">
            <v>4</v>
          </cell>
          <cell r="J377">
            <v>4057</v>
          </cell>
          <cell r="L377">
            <v>1352.33</v>
          </cell>
          <cell r="M377">
            <v>338.08</v>
          </cell>
          <cell r="N377">
            <v>26.8</v>
          </cell>
          <cell r="O377">
            <v>362.42</v>
          </cell>
          <cell r="P377">
            <v>90.61</v>
          </cell>
          <cell r="Q377">
            <v>8</v>
          </cell>
          <cell r="R377">
            <v>108.19</v>
          </cell>
          <cell r="S377">
            <v>27.05</v>
          </cell>
        </row>
        <row r="378">
          <cell r="A378" t="str">
            <v>002282</v>
          </cell>
          <cell r="C378" t="str">
            <v>ARNALDO AGUIAR PORTELA FILHO</v>
          </cell>
          <cell r="G378">
            <v>44564</v>
          </cell>
          <cell r="I378">
            <v>4</v>
          </cell>
          <cell r="J378">
            <v>4057</v>
          </cell>
          <cell r="L378">
            <v>1352.33</v>
          </cell>
          <cell r="M378">
            <v>338.08</v>
          </cell>
          <cell r="N378">
            <v>26.8</v>
          </cell>
          <cell r="O378">
            <v>362.42</v>
          </cell>
          <cell r="P378">
            <v>90.61</v>
          </cell>
          <cell r="Q378">
            <v>8</v>
          </cell>
          <cell r="R378">
            <v>108.19</v>
          </cell>
          <cell r="S378">
            <v>27.05</v>
          </cell>
        </row>
        <row r="379">
          <cell r="A379" t="str">
            <v>002283</v>
          </cell>
          <cell r="C379" t="str">
            <v>CAIO LUCAS MESQUITA DE MORAES</v>
          </cell>
          <cell r="G379">
            <v>44564</v>
          </cell>
          <cell r="I379">
            <v>4</v>
          </cell>
          <cell r="J379">
            <v>4057</v>
          </cell>
          <cell r="L379">
            <v>1352.33</v>
          </cell>
          <cell r="M379">
            <v>338.08</v>
          </cell>
          <cell r="N379">
            <v>26.8</v>
          </cell>
          <cell r="O379">
            <v>362.42</v>
          </cell>
          <cell r="P379">
            <v>90.61</v>
          </cell>
          <cell r="Q379">
            <v>8</v>
          </cell>
          <cell r="R379">
            <v>108.19</v>
          </cell>
          <cell r="S379">
            <v>27.05</v>
          </cell>
        </row>
        <row r="380">
          <cell r="A380" t="str">
            <v>002284</v>
          </cell>
          <cell r="C380" t="str">
            <v>DAVI CAJUCARU DE LIMA</v>
          </cell>
          <cell r="G380">
            <v>44564</v>
          </cell>
          <cell r="I380">
            <v>4</v>
          </cell>
          <cell r="J380">
            <v>4057</v>
          </cell>
          <cell r="L380">
            <v>1352.33</v>
          </cell>
          <cell r="M380">
            <v>338.08</v>
          </cell>
          <cell r="N380">
            <v>26.8</v>
          </cell>
          <cell r="O380">
            <v>362.42</v>
          </cell>
          <cell r="P380">
            <v>90.61</v>
          </cell>
          <cell r="Q380">
            <v>8</v>
          </cell>
          <cell r="R380">
            <v>108.19</v>
          </cell>
          <cell r="S380">
            <v>27.05</v>
          </cell>
        </row>
        <row r="381">
          <cell r="A381" t="str">
            <v>002286</v>
          </cell>
          <cell r="C381" t="str">
            <v>VITOR OLIVEIRA ARBEX</v>
          </cell>
          <cell r="G381">
            <v>44564</v>
          </cell>
          <cell r="I381">
            <v>4</v>
          </cell>
          <cell r="J381">
            <v>14059</v>
          </cell>
          <cell r="L381">
            <v>4686.33</v>
          </cell>
          <cell r="M381">
            <v>1171.58</v>
          </cell>
          <cell r="N381">
            <v>26.8</v>
          </cell>
          <cell r="O381">
            <v>1255.94</v>
          </cell>
          <cell r="P381">
            <v>313.98</v>
          </cell>
          <cell r="Q381">
            <v>8</v>
          </cell>
          <cell r="R381">
            <v>374.91</v>
          </cell>
          <cell r="S381">
            <v>93.73</v>
          </cell>
        </row>
        <row r="382">
          <cell r="A382" t="str">
            <v>002287</v>
          </cell>
          <cell r="C382" t="str">
            <v>WILLIAM CHITTO DE SOUZA PINTO</v>
          </cell>
          <cell r="G382">
            <v>44564</v>
          </cell>
          <cell r="I382">
            <v>4</v>
          </cell>
          <cell r="J382">
            <v>14621</v>
          </cell>
          <cell r="L382">
            <v>4873.67</v>
          </cell>
          <cell r="M382">
            <v>1218.42</v>
          </cell>
          <cell r="N382">
            <v>26.8</v>
          </cell>
          <cell r="O382">
            <v>1306.1400000000001</v>
          </cell>
          <cell r="P382">
            <v>326.54000000000002</v>
          </cell>
          <cell r="Q382">
            <v>8</v>
          </cell>
          <cell r="R382">
            <v>389.89</v>
          </cell>
          <cell r="S382">
            <v>97.47</v>
          </cell>
        </row>
        <row r="383">
          <cell r="A383" t="str">
            <v>002288</v>
          </cell>
          <cell r="C383" t="str">
            <v>ULISSES QUEIROZ DA SILVA</v>
          </cell>
          <cell r="G383">
            <v>44564</v>
          </cell>
          <cell r="I383">
            <v>4</v>
          </cell>
          <cell r="J383">
            <v>2091.75</v>
          </cell>
          <cell r="L383">
            <v>697.25</v>
          </cell>
          <cell r="M383">
            <v>174.31</v>
          </cell>
          <cell r="N383">
            <v>26.8</v>
          </cell>
          <cell r="O383">
            <v>186.86</v>
          </cell>
          <cell r="P383">
            <v>46.72</v>
          </cell>
          <cell r="Q383">
            <v>8</v>
          </cell>
          <cell r="R383">
            <v>55.78</v>
          </cell>
          <cell r="S383">
            <v>13.94</v>
          </cell>
        </row>
        <row r="384">
          <cell r="A384" t="str">
            <v>002289</v>
          </cell>
          <cell r="C384" t="str">
            <v>ALEXANDRE HENRIQUE FREITAS DE ARAUJO JUNIOR</v>
          </cell>
          <cell r="G384">
            <v>44571</v>
          </cell>
          <cell r="I384">
            <v>4</v>
          </cell>
          <cell r="J384">
            <v>6536</v>
          </cell>
          <cell r="L384">
            <v>2178.67</v>
          </cell>
          <cell r="M384">
            <v>544.66999999999996</v>
          </cell>
          <cell r="N384">
            <v>26.8</v>
          </cell>
          <cell r="O384">
            <v>583.88</v>
          </cell>
          <cell r="P384">
            <v>145.97</v>
          </cell>
          <cell r="Q384">
            <v>8</v>
          </cell>
          <cell r="R384">
            <v>174.29</v>
          </cell>
          <cell r="S384">
            <v>43.57</v>
          </cell>
        </row>
        <row r="385">
          <cell r="A385" t="str">
            <v>002290</v>
          </cell>
          <cell r="C385" t="str">
            <v>FABIANO TEIXEIRA MENDES</v>
          </cell>
          <cell r="G385">
            <v>44571</v>
          </cell>
          <cell r="I385">
            <v>4</v>
          </cell>
          <cell r="J385">
            <v>7189</v>
          </cell>
          <cell r="L385">
            <v>2396.33</v>
          </cell>
          <cell r="M385">
            <v>599.08000000000004</v>
          </cell>
          <cell r="N385">
            <v>26.8</v>
          </cell>
          <cell r="O385">
            <v>642.22</v>
          </cell>
          <cell r="P385">
            <v>160.55000000000001</v>
          </cell>
          <cell r="Q385">
            <v>8</v>
          </cell>
          <cell r="R385">
            <v>191.71</v>
          </cell>
          <cell r="S385">
            <v>47.93</v>
          </cell>
        </row>
        <row r="386">
          <cell r="A386" t="str">
            <v>002291</v>
          </cell>
          <cell r="C386" t="str">
            <v>GABRIEL CASTRO DO NASCIMENTO</v>
          </cell>
          <cell r="G386">
            <v>44571</v>
          </cell>
          <cell r="I386">
            <v>4</v>
          </cell>
          <cell r="J386">
            <v>2109</v>
          </cell>
          <cell r="L386">
            <v>703</v>
          </cell>
          <cell r="M386">
            <v>175.75</v>
          </cell>
          <cell r="N386">
            <v>26.8</v>
          </cell>
          <cell r="O386">
            <v>188.4</v>
          </cell>
          <cell r="P386">
            <v>47.1</v>
          </cell>
          <cell r="Q386">
            <v>8</v>
          </cell>
          <cell r="R386">
            <v>56.24</v>
          </cell>
          <cell r="S386">
            <v>14.06</v>
          </cell>
        </row>
        <row r="387">
          <cell r="A387" t="str">
            <v>002292</v>
          </cell>
          <cell r="C387" t="str">
            <v>JANAINA DE SOUSA BRITO</v>
          </cell>
          <cell r="G387">
            <v>44571</v>
          </cell>
          <cell r="I387">
            <v>4</v>
          </cell>
          <cell r="J387">
            <v>8698</v>
          </cell>
          <cell r="L387">
            <v>2899.33</v>
          </cell>
          <cell r="M387">
            <v>724.83</v>
          </cell>
          <cell r="N387">
            <v>26.8</v>
          </cell>
          <cell r="O387">
            <v>777.02</v>
          </cell>
          <cell r="P387">
            <v>194.25</v>
          </cell>
          <cell r="Q387">
            <v>8</v>
          </cell>
          <cell r="R387">
            <v>231.95</v>
          </cell>
          <cell r="S387">
            <v>57.99</v>
          </cell>
        </row>
        <row r="388">
          <cell r="A388" t="str">
            <v>002293</v>
          </cell>
          <cell r="C388" t="str">
            <v>LAZARO VICENTE DIAS DE FARIA</v>
          </cell>
          <cell r="G388">
            <v>44571</v>
          </cell>
          <cell r="I388">
            <v>4</v>
          </cell>
          <cell r="J388">
            <v>8698</v>
          </cell>
          <cell r="L388">
            <v>2899.33</v>
          </cell>
          <cell r="M388">
            <v>724.83</v>
          </cell>
          <cell r="N388">
            <v>26.8</v>
          </cell>
          <cell r="O388">
            <v>777.02</v>
          </cell>
          <cell r="P388">
            <v>194.25</v>
          </cell>
          <cell r="Q388">
            <v>8</v>
          </cell>
          <cell r="R388">
            <v>231.95</v>
          </cell>
          <cell r="S388">
            <v>57.99</v>
          </cell>
        </row>
        <row r="389">
          <cell r="A389" t="str">
            <v>002294</v>
          </cell>
          <cell r="C389" t="str">
            <v>MARDONIER SILVA CAMURCA</v>
          </cell>
          <cell r="G389">
            <v>44571</v>
          </cell>
          <cell r="I389">
            <v>4</v>
          </cell>
          <cell r="J389">
            <v>2109</v>
          </cell>
          <cell r="L389">
            <v>703</v>
          </cell>
          <cell r="M389">
            <v>175.75</v>
          </cell>
          <cell r="N389">
            <v>26.8</v>
          </cell>
          <cell r="O389">
            <v>188.4</v>
          </cell>
          <cell r="P389">
            <v>47.1</v>
          </cell>
          <cell r="Q389">
            <v>8</v>
          </cell>
          <cell r="R389">
            <v>56.24</v>
          </cell>
          <cell r="S389">
            <v>14.06</v>
          </cell>
        </row>
        <row r="390">
          <cell r="A390" t="str">
            <v>002297</v>
          </cell>
          <cell r="C390" t="str">
            <v>FRANCISCO ANGELO CABELO</v>
          </cell>
          <cell r="G390">
            <v>44578</v>
          </cell>
          <cell r="I390">
            <v>4</v>
          </cell>
          <cell r="J390">
            <v>4349</v>
          </cell>
          <cell r="L390">
            <v>1449.67</v>
          </cell>
          <cell r="M390">
            <v>362.42</v>
          </cell>
          <cell r="N390">
            <v>26.8</v>
          </cell>
          <cell r="O390">
            <v>388.51</v>
          </cell>
          <cell r="P390">
            <v>97.13</v>
          </cell>
          <cell r="Q390">
            <v>8</v>
          </cell>
          <cell r="R390">
            <v>115.97</v>
          </cell>
          <cell r="S390">
            <v>28.99</v>
          </cell>
        </row>
        <row r="391">
          <cell r="A391" t="str">
            <v>002298</v>
          </cell>
          <cell r="C391" t="str">
            <v>JOEL LUIS SILVA MELO</v>
          </cell>
          <cell r="G391">
            <v>44578</v>
          </cell>
          <cell r="I391">
            <v>4</v>
          </cell>
          <cell r="J391">
            <v>7189</v>
          </cell>
          <cell r="L391">
            <v>2396.33</v>
          </cell>
          <cell r="M391">
            <v>599.08000000000004</v>
          </cell>
          <cell r="N391">
            <v>26.8</v>
          </cell>
          <cell r="O391">
            <v>642.22</v>
          </cell>
          <cell r="P391">
            <v>160.55000000000001</v>
          </cell>
          <cell r="Q391">
            <v>8</v>
          </cell>
          <cell r="R391">
            <v>191.71</v>
          </cell>
          <cell r="S391">
            <v>47.93</v>
          </cell>
        </row>
        <row r="392">
          <cell r="A392" t="str">
            <v>002299</v>
          </cell>
          <cell r="C392" t="str">
            <v>JOEL RODRIGUES MIRANDA</v>
          </cell>
          <cell r="G392">
            <v>44578</v>
          </cell>
          <cell r="I392">
            <v>4</v>
          </cell>
          <cell r="J392">
            <v>2109</v>
          </cell>
          <cell r="L392">
            <v>703</v>
          </cell>
          <cell r="M392">
            <v>175.75</v>
          </cell>
          <cell r="N392">
            <v>26.8</v>
          </cell>
          <cell r="O392">
            <v>188.4</v>
          </cell>
          <cell r="P392">
            <v>47.1</v>
          </cell>
          <cell r="Q392">
            <v>8</v>
          </cell>
          <cell r="R392">
            <v>56.24</v>
          </cell>
          <cell r="S392">
            <v>14.06</v>
          </cell>
        </row>
        <row r="393">
          <cell r="A393" t="str">
            <v>002301</v>
          </cell>
          <cell r="C393" t="str">
            <v>SABRINA ISABEL DE OLIVEIRA PAIVA</v>
          </cell>
          <cell r="G393">
            <v>44578</v>
          </cell>
          <cell r="I393">
            <v>4</v>
          </cell>
          <cell r="J393">
            <v>4909</v>
          </cell>
          <cell r="L393">
            <v>1636.33</v>
          </cell>
          <cell r="M393">
            <v>409.08</v>
          </cell>
          <cell r="N393">
            <v>26.8</v>
          </cell>
          <cell r="O393">
            <v>438.54</v>
          </cell>
          <cell r="P393">
            <v>109.63</v>
          </cell>
          <cell r="Q393">
            <v>8</v>
          </cell>
          <cell r="R393">
            <v>130.91</v>
          </cell>
          <cell r="S393">
            <v>32.729999999999997</v>
          </cell>
        </row>
        <row r="394">
          <cell r="A394" t="str">
            <v>002302</v>
          </cell>
          <cell r="C394" t="str">
            <v>THAMYRYS LIMA CRUZ</v>
          </cell>
          <cell r="G394">
            <v>44578</v>
          </cell>
          <cell r="I394">
            <v>4</v>
          </cell>
          <cell r="J394">
            <v>1581.75</v>
          </cell>
          <cell r="L394">
            <v>527.25</v>
          </cell>
          <cell r="M394">
            <v>131.81</v>
          </cell>
          <cell r="N394">
            <v>26.8</v>
          </cell>
          <cell r="O394">
            <v>141.30000000000001</v>
          </cell>
          <cell r="P394">
            <v>35.33</v>
          </cell>
          <cell r="Q394">
            <v>8</v>
          </cell>
          <cell r="R394">
            <v>42.18</v>
          </cell>
          <cell r="S394">
            <v>10.54</v>
          </cell>
        </row>
        <row r="395">
          <cell r="A395" t="str">
            <v>002305</v>
          </cell>
          <cell r="C395" t="str">
            <v>LUCAS EDUARDO BENTO MARTINS</v>
          </cell>
          <cell r="G395">
            <v>44585</v>
          </cell>
          <cell r="I395">
            <v>4</v>
          </cell>
          <cell r="J395">
            <v>5941</v>
          </cell>
          <cell r="L395">
            <v>1980.33</v>
          </cell>
          <cell r="M395">
            <v>495.08</v>
          </cell>
          <cell r="N395">
            <v>26.8</v>
          </cell>
          <cell r="O395">
            <v>530.73</v>
          </cell>
          <cell r="P395">
            <v>132.68</v>
          </cell>
          <cell r="Q395">
            <v>8</v>
          </cell>
          <cell r="R395">
            <v>158.43</v>
          </cell>
          <cell r="S395">
            <v>39.61</v>
          </cell>
        </row>
        <row r="396">
          <cell r="A396" t="str">
            <v>002306</v>
          </cell>
          <cell r="C396" t="str">
            <v>DANIEL JEREMIAS MARIANO DE OLIVEIRA</v>
          </cell>
          <cell r="G396">
            <v>44585</v>
          </cell>
          <cell r="I396">
            <v>4</v>
          </cell>
          <cell r="J396">
            <v>9567</v>
          </cell>
          <cell r="L396">
            <v>3189</v>
          </cell>
          <cell r="M396">
            <v>797.25</v>
          </cell>
          <cell r="N396">
            <v>26.8</v>
          </cell>
          <cell r="O396">
            <v>854.65</v>
          </cell>
          <cell r="P396">
            <v>213.66</v>
          </cell>
          <cell r="Q396">
            <v>8</v>
          </cell>
          <cell r="R396">
            <v>255.12</v>
          </cell>
          <cell r="S396">
            <v>63.78</v>
          </cell>
        </row>
        <row r="397">
          <cell r="A397" t="str">
            <v>002307</v>
          </cell>
          <cell r="C397" t="str">
            <v>MARCOS AURELIO JOCA AVELAR</v>
          </cell>
          <cell r="G397">
            <v>44585</v>
          </cell>
          <cell r="I397">
            <v>4</v>
          </cell>
          <cell r="J397">
            <v>3688</v>
          </cell>
          <cell r="L397">
            <v>1229.33</v>
          </cell>
          <cell r="M397">
            <v>307.33</v>
          </cell>
          <cell r="N397">
            <v>26.8</v>
          </cell>
          <cell r="O397">
            <v>329.46</v>
          </cell>
          <cell r="P397">
            <v>82.36</v>
          </cell>
          <cell r="Q397">
            <v>8</v>
          </cell>
          <cell r="R397">
            <v>98.35</v>
          </cell>
          <cell r="S397">
            <v>24.59</v>
          </cell>
        </row>
        <row r="398">
          <cell r="A398" t="str">
            <v>002308</v>
          </cell>
          <cell r="C398" t="str">
            <v>ISAIAS DIMITRI VASCONCELOS ALMEIDA</v>
          </cell>
          <cell r="G398">
            <v>44589</v>
          </cell>
          <cell r="I398">
            <v>4</v>
          </cell>
          <cell r="J398">
            <v>4909</v>
          </cell>
          <cell r="L398">
            <v>1636.33</v>
          </cell>
          <cell r="M398">
            <v>409.08</v>
          </cell>
          <cell r="N398">
            <v>26.8</v>
          </cell>
          <cell r="O398">
            <v>438.54</v>
          </cell>
          <cell r="P398">
            <v>109.63</v>
          </cell>
          <cell r="Q398">
            <v>8</v>
          </cell>
          <cell r="R398">
            <v>130.91</v>
          </cell>
          <cell r="S398">
            <v>32.729999999999997</v>
          </cell>
        </row>
        <row r="399">
          <cell r="A399" t="str">
            <v>002311</v>
          </cell>
          <cell r="C399" t="str">
            <v>ANTONIO JOSE BARROS</v>
          </cell>
          <cell r="G399">
            <v>44593</v>
          </cell>
          <cell r="I399">
            <v>4</v>
          </cell>
          <cell r="J399">
            <v>7907</v>
          </cell>
          <cell r="L399">
            <v>2635.67</v>
          </cell>
          <cell r="M399">
            <v>658.92</v>
          </cell>
          <cell r="N399">
            <v>26.8</v>
          </cell>
          <cell r="O399">
            <v>706.36</v>
          </cell>
          <cell r="P399">
            <v>176.59</v>
          </cell>
          <cell r="Q399">
            <v>8</v>
          </cell>
          <cell r="R399">
            <v>210.85</v>
          </cell>
          <cell r="S399">
            <v>52.71</v>
          </cell>
        </row>
        <row r="400">
          <cell r="A400" t="str">
            <v>002312</v>
          </cell>
          <cell r="C400" t="str">
            <v>CARLOS FELIX PENHA</v>
          </cell>
          <cell r="G400">
            <v>44593</v>
          </cell>
          <cell r="I400">
            <v>4</v>
          </cell>
          <cell r="J400">
            <v>7907</v>
          </cell>
          <cell r="L400">
            <v>2635.67</v>
          </cell>
          <cell r="M400">
            <v>658.92</v>
          </cell>
          <cell r="N400">
            <v>26.8</v>
          </cell>
          <cell r="O400">
            <v>706.36</v>
          </cell>
          <cell r="P400">
            <v>176.59</v>
          </cell>
          <cell r="Q400">
            <v>8</v>
          </cell>
          <cell r="R400">
            <v>210.85</v>
          </cell>
          <cell r="S400">
            <v>52.71</v>
          </cell>
        </row>
        <row r="401">
          <cell r="A401" t="str">
            <v>002313</v>
          </cell>
          <cell r="C401" t="str">
            <v>FRANCISCO IVANILSO SOARES ARAUJO</v>
          </cell>
          <cell r="G401">
            <v>44593</v>
          </cell>
          <cell r="I401">
            <v>4</v>
          </cell>
          <cell r="J401">
            <v>4463</v>
          </cell>
          <cell r="L401">
            <v>1487.67</v>
          </cell>
          <cell r="M401">
            <v>371.92</v>
          </cell>
          <cell r="N401">
            <v>26.8</v>
          </cell>
          <cell r="O401">
            <v>398.7</v>
          </cell>
          <cell r="P401">
            <v>99.67</v>
          </cell>
          <cell r="Q401">
            <v>8</v>
          </cell>
          <cell r="R401">
            <v>119.01</v>
          </cell>
          <cell r="S401">
            <v>29.75</v>
          </cell>
        </row>
        <row r="402">
          <cell r="A402" t="str">
            <v>002314</v>
          </cell>
          <cell r="C402" t="str">
            <v>GUSTAVO OSVALDO BASTOS DE ANDRADE</v>
          </cell>
          <cell r="G402">
            <v>44593</v>
          </cell>
          <cell r="I402">
            <v>4</v>
          </cell>
          <cell r="J402">
            <v>14059</v>
          </cell>
          <cell r="L402">
            <v>4686.33</v>
          </cell>
          <cell r="M402">
            <v>1171.58</v>
          </cell>
          <cell r="N402">
            <v>26.8</v>
          </cell>
          <cell r="O402">
            <v>1255.94</v>
          </cell>
          <cell r="P402">
            <v>313.98</v>
          </cell>
          <cell r="Q402">
            <v>8</v>
          </cell>
          <cell r="R402">
            <v>374.91</v>
          </cell>
          <cell r="S402">
            <v>93.73</v>
          </cell>
        </row>
        <row r="403">
          <cell r="A403" t="str">
            <v>002315</v>
          </cell>
          <cell r="C403" t="str">
            <v>JAMES DARIO DA SILVA CARVALHO</v>
          </cell>
          <cell r="G403">
            <v>44593</v>
          </cell>
          <cell r="I403">
            <v>4</v>
          </cell>
          <cell r="J403">
            <v>5941</v>
          </cell>
          <cell r="L403">
            <v>1980.33</v>
          </cell>
          <cell r="M403">
            <v>495.08</v>
          </cell>
          <cell r="N403">
            <v>26.8</v>
          </cell>
          <cell r="O403">
            <v>530.73</v>
          </cell>
          <cell r="P403">
            <v>132.68</v>
          </cell>
          <cell r="Q403">
            <v>8</v>
          </cell>
          <cell r="R403">
            <v>158.43</v>
          </cell>
          <cell r="S403">
            <v>39.61</v>
          </cell>
        </row>
        <row r="404">
          <cell r="A404" t="str">
            <v>002316</v>
          </cell>
          <cell r="C404" t="str">
            <v>JARBAS BESERRA GOMES FILHO</v>
          </cell>
          <cell r="G404">
            <v>44593</v>
          </cell>
          <cell r="I404">
            <v>4</v>
          </cell>
          <cell r="J404">
            <v>2109</v>
          </cell>
          <cell r="L404">
            <v>703</v>
          </cell>
          <cell r="M404">
            <v>175.75</v>
          </cell>
          <cell r="N404">
            <v>26.8</v>
          </cell>
          <cell r="O404">
            <v>188.4</v>
          </cell>
          <cell r="P404">
            <v>47.1</v>
          </cell>
          <cell r="Q404">
            <v>8</v>
          </cell>
          <cell r="R404">
            <v>56.24</v>
          </cell>
          <cell r="S404">
            <v>14.06</v>
          </cell>
        </row>
        <row r="405">
          <cell r="A405" t="str">
            <v>002318</v>
          </cell>
          <cell r="C405" t="str">
            <v>MARIO SILVA RIBEIRO</v>
          </cell>
          <cell r="G405">
            <v>44593</v>
          </cell>
          <cell r="I405">
            <v>4</v>
          </cell>
          <cell r="J405">
            <v>6536</v>
          </cell>
          <cell r="L405">
            <v>2178.67</v>
          </cell>
          <cell r="M405">
            <v>544.66999999999996</v>
          </cell>
          <cell r="N405">
            <v>26.8</v>
          </cell>
          <cell r="O405">
            <v>583.88</v>
          </cell>
          <cell r="P405">
            <v>145.97</v>
          </cell>
          <cell r="Q405">
            <v>8</v>
          </cell>
          <cell r="R405">
            <v>174.29</v>
          </cell>
          <cell r="S405">
            <v>43.57</v>
          </cell>
        </row>
        <row r="406">
          <cell r="A406" t="str">
            <v>002319</v>
          </cell>
          <cell r="C406" t="str">
            <v>MATHEUS BRASILEIRO DE HOLANDA FERNANDES</v>
          </cell>
          <cell r="G406">
            <v>44593</v>
          </cell>
          <cell r="I406">
            <v>4</v>
          </cell>
          <cell r="J406">
            <v>6536</v>
          </cell>
          <cell r="L406">
            <v>2178.67</v>
          </cell>
          <cell r="M406">
            <v>544.66999999999996</v>
          </cell>
          <cell r="N406">
            <v>26.8</v>
          </cell>
          <cell r="O406">
            <v>583.88</v>
          </cell>
          <cell r="P406">
            <v>145.97</v>
          </cell>
          <cell r="Q406">
            <v>8</v>
          </cell>
          <cell r="R406">
            <v>174.29</v>
          </cell>
          <cell r="S406">
            <v>43.57</v>
          </cell>
        </row>
        <row r="407">
          <cell r="A407" t="str">
            <v>002320</v>
          </cell>
          <cell r="C407" t="str">
            <v>MIKAEL LOPES DE SOUZA</v>
          </cell>
          <cell r="G407">
            <v>44593</v>
          </cell>
          <cell r="I407">
            <v>4</v>
          </cell>
          <cell r="J407">
            <v>6536</v>
          </cell>
          <cell r="L407">
            <v>2178.67</v>
          </cell>
          <cell r="M407">
            <v>544.66999999999996</v>
          </cell>
          <cell r="N407">
            <v>26.8</v>
          </cell>
          <cell r="O407">
            <v>583.88</v>
          </cell>
          <cell r="P407">
            <v>145.97</v>
          </cell>
          <cell r="Q407">
            <v>8</v>
          </cell>
          <cell r="R407">
            <v>174.29</v>
          </cell>
          <cell r="S407">
            <v>43.57</v>
          </cell>
        </row>
        <row r="408">
          <cell r="A408" t="str">
            <v>002321</v>
          </cell>
          <cell r="C408" t="str">
            <v>PAULO ARTHUR GOMES VIEIRA</v>
          </cell>
          <cell r="G408">
            <v>44593</v>
          </cell>
          <cell r="I408">
            <v>4</v>
          </cell>
          <cell r="J408">
            <v>10334</v>
          </cell>
          <cell r="L408">
            <v>3444.67</v>
          </cell>
          <cell r="M408">
            <v>861.17</v>
          </cell>
          <cell r="N408">
            <v>26.8</v>
          </cell>
          <cell r="O408">
            <v>923.17</v>
          </cell>
          <cell r="P408">
            <v>230.79</v>
          </cell>
          <cell r="Q408">
            <v>8</v>
          </cell>
          <cell r="R408">
            <v>275.57</v>
          </cell>
          <cell r="S408">
            <v>68.89</v>
          </cell>
        </row>
        <row r="409">
          <cell r="A409" t="str">
            <v>002322</v>
          </cell>
          <cell r="C409" t="str">
            <v>PEDRO LUCAS BEZERRA PORTO</v>
          </cell>
          <cell r="G409">
            <v>44593</v>
          </cell>
          <cell r="I409">
            <v>4</v>
          </cell>
          <cell r="J409">
            <v>6536</v>
          </cell>
          <cell r="L409">
            <v>2178.67</v>
          </cell>
          <cell r="M409">
            <v>544.66999999999996</v>
          </cell>
          <cell r="N409">
            <v>26.8</v>
          </cell>
          <cell r="O409">
            <v>583.88</v>
          </cell>
          <cell r="P409">
            <v>145.97</v>
          </cell>
          <cell r="Q409">
            <v>8</v>
          </cell>
          <cell r="R409">
            <v>174.29</v>
          </cell>
          <cell r="S409">
            <v>43.57</v>
          </cell>
        </row>
        <row r="410">
          <cell r="A410" t="str">
            <v>002323</v>
          </cell>
          <cell r="C410" t="str">
            <v>RAYANNE LARISSA NOBREGA ERNESTO</v>
          </cell>
          <cell r="G410">
            <v>44593</v>
          </cell>
          <cell r="I410">
            <v>4</v>
          </cell>
          <cell r="J410">
            <v>5400</v>
          </cell>
          <cell r="L410">
            <v>1800</v>
          </cell>
          <cell r="M410">
            <v>450</v>
          </cell>
          <cell r="N410">
            <v>26.8</v>
          </cell>
          <cell r="O410">
            <v>482.4</v>
          </cell>
          <cell r="P410">
            <v>120.6</v>
          </cell>
          <cell r="Q410">
            <v>8</v>
          </cell>
          <cell r="R410">
            <v>144</v>
          </cell>
          <cell r="S410">
            <v>36</v>
          </cell>
        </row>
        <row r="411">
          <cell r="A411" t="str">
            <v>002324</v>
          </cell>
          <cell r="C411" t="str">
            <v>THIAGO SANTOS SAAD DE CARVALHO</v>
          </cell>
          <cell r="G411">
            <v>44593</v>
          </cell>
          <cell r="I411">
            <v>4</v>
          </cell>
          <cell r="J411">
            <v>2109</v>
          </cell>
          <cell r="L411">
            <v>703</v>
          </cell>
          <cell r="M411">
            <v>175.75</v>
          </cell>
          <cell r="N411">
            <v>26.8</v>
          </cell>
          <cell r="O411">
            <v>188.4</v>
          </cell>
          <cell r="P411">
            <v>47.1</v>
          </cell>
          <cell r="Q411">
            <v>8</v>
          </cell>
          <cell r="R411">
            <v>56.24</v>
          </cell>
          <cell r="S411">
            <v>14.06</v>
          </cell>
        </row>
        <row r="412">
          <cell r="A412" t="str">
            <v>002325</v>
          </cell>
          <cell r="C412" t="str">
            <v>RICARDO CARNEIRO COLARES</v>
          </cell>
          <cell r="G412">
            <v>44593</v>
          </cell>
          <cell r="I412">
            <v>4</v>
          </cell>
          <cell r="J412">
            <v>10334</v>
          </cell>
          <cell r="L412">
            <v>3444.67</v>
          </cell>
          <cell r="M412">
            <v>861.17</v>
          </cell>
          <cell r="N412">
            <v>26.8</v>
          </cell>
          <cell r="O412">
            <v>923.17</v>
          </cell>
          <cell r="P412">
            <v>230.79</v>
          </cell>
          <cell r="Q412">
            <v>8</v>
          </cell>
          <cell r="R412">
            <v>275.57</v>
          </cell>
          <cell r="S412">
            <v>68.89</v>
          </cell>
        </row>
        <row r="413">
          <cell r="A413" t="str">
            <v>002326</v>
          </cell>
          <cell r="C413" t="str">
            <v>GERSON VINICIUS RODRIGUES DE MACEDO</v>
          </cell>
          <cell r="G413">
            <v>44595</v>
          </cell>
          <cell r="I413">
            <v>4</v>
          </cell>
          <cell r="J413">
            <v>4057</v>
          </cell>
          <cell r="L413">
            <v>1352.33</v>
          </cell>
          <cell r="M413">
            <v>338.08</v>
          </cell>
          <cell r="N413">
            <v>26.8</v>
          </cell>
          <cell r="O413">
            <v>362.42</v>
          </cell>
          <cell r="P413">
            <v>90.61</v>
          </cell>
          <cell r="Q413">
            <v>8</v>
          </cell>
          <cell r="R413">
            <v>108.19</v>
          </cell>
          <cell r="S413">
            <v>27.05</v>
          </cell>
        </row>
        <row r="414">
          <cell r="A414" t="str">
            <v>002327</v>
          </cell>
          <cell r="C414" t="str">
            <v>ANDRE LUIZ FREITAS LIMA</v>
          </cell>
          <cell r="G414">
            <v>44599</v>
          </cell>
          <cell r="I414">
            <v>4</v>
          </cell>
          <cell r="J414">
            <v>11160</v>
          </cell>
          <cell r="L414">
            <v>3720</v>
          </cell>
          <cell r="M414">
            <v>930</v>
          </cell>
          <cell r="N414">
            <v>26.8</v>
          </cell>
          <cell r="O414">
            <v>996.96</v>
          </cell>
          <cell r="P414">
            <v>249.24</v>
          </cell>
          <cell r="Q414">
            <v>8</v>
          </cell>
          <cell r="R414">
            <v>297.60000000000002</v>
          </cell>
          <cell r="S414">
            <v>74.400000000000006</v>
          </cell>
        </row>
        <row r="415">
          <cell r="A415" t="str">
            <v>002328</v>
          </cell>
          <cell r="C415" t="str">
            <v>EDSON ARAUJO SOARES</v>
          </cell>
          <cell r="G415">
            <v>44599</v>
          </cell>
          <cell r="I415">
            <v>4</v>
          </cell>
          <cell r="J415">
            <v>10334</v>
          </cell>
          <cell r="L415">
            <v>3444.67</v>
          </cell>
          <cell r="M415">
            <v>861.17</v>
          </cell>
          <cell r="N415">
            <v>26.8</v>
          </cell>
          <cell r="O415">
            <v>923.17</v>
          </cell>
          <cell r="P415">
            <v>230.79</v>
          </cell>
          <cell r="Q415">
            <v>8</v>
          </cell>
          <cell r="R415">
            <v>275.57</v>
          </cell>
          <cell r="S415">
            <v>68.89</v>
          </cell>
        </row>
        <row r="416">
          <cell r="A416" t="str">
            <v>002329</v>
          </cell>
          <cell r="C416" t="str">
            <v>HELIO LEONAM BARROSO SILVA</v>
          </cell>
          <cell r="G416">
            <v>44599</v>
          </cell>
          <cell r="I416">
            <v>4</v>
          </cell>
          <cell r="J416">
            <v>6536</v>
          </cell>
          <cell r="L416">
            <v>2178.67</v>
          </cell>
          <cell r="M416">
            <v>544.66999999999996</v>
          </cell>
          <cell r="N416">
            <v>26.8</v>
          </cell>
          <cell r="O416">
            <v>583.88</v>
          </cell>
          <cell r="P416">
            <v>145.97</v>
          </cell>
          <cell r="Q416">
            <v>8</v>
          </cell>
          <cell r="R416">
            <v>174.29</v>
          </cell>
          <cell r="S416">
            <v>43.57</v>
          </cell>
        </row>
        <row r="417">
          <cell r="A417" t="str">
            <v>002330</v>
          </cell>
          <cell r="C417" t="str">
            <v>LILIANE DA SILVA EVARISTO</v>
          </cell>
          <cell r="G417">
            <v>44599</v>
          </cell>
          <cell r="I417">
            <v>4</v>
          </cell>
          <cell r="J417">
            <v>3688</v>
          </cell>
          <cell r="L417">
            <v>1229.33</v>
          </cell>
          <cell r="M417">
            <v>307.33</v>
          </cell>
          <cell r="N417">
            <v>26.8</v>
          </cell>
          <cell r="O417">
            <v>329.46</v>
          </cell>
          <cell r="P417">
            <v>82.36</v>
          </cell>
          <cell r="Q417">
            <v>8</v>
          </cell>
          <cell r="R417">
            <v>98.35</v>
          </cell>
          <cell r="S417">
            <v>24.59</v>
          </cell>
        </row>
        <row r="418">
          <cell r="A418" t="str">
            <v>002331</v>
          </cell>
          <cell r="C418" t="str">
            <v>TAUANA GRAPSKI</v>
          </cell>
          <cell r="G418">
            <v>44599</v>
          </cell>
          <cell r="I418">
            <v>4</v>
          </cell>
          <cell r="J418">
            <v>6536</v>
          </cell>
          <cell r="L418">
            <v>2178.67</v>
          </cell>
          <cell r="M418">
            <v>544.66999999999996</v>
          </cell>
          <cell r="N418">
            <v>26.8</v>
          </cell>
          <cell r="O418">
            <v>583.88</v>
          </cell>
          <cell r="P418">
            <v>145.97</v>
          </cell>
          <cell r="Q418">
            <v>8</v>
          </cell>
          <cell r="R418">
            <v>174.29</v>
          </cell>
          <cell r="S418">
            <v>43.57</v>
          </cell>
        </row>
        <row r="419">
          <cell r="A419" t="str">
            <v>002332</v>
          </cell>
          <cell r="C419" t="str">
            <v>DARLAN CAVALCANTE MOREIRA</v>
          </cell>
          <cell r="G419">
            <v>44606</v>
          </cell>
          <cell r="I419">
            <v>4</v>
          </cell>
          <cell r="J419">
            <v>10334</v>
          </cell>
          <cell r="L419">
            <v>3444.67</v>
          </cell>
          <cell r="M419">
            <v>861.17</v>
          </cell>
          <cell r="N419">
            <v>26.8</v>
          </cell>
          <cell r="O419">
            <v>923.17</v>
          </cell>
          <cell r="P419">
            <v>230.79</v>
          </cell>
          <cell r="Q419">
            <v>8</v>
          </cell>
          <cell r="R419">
            <v>275.57</v>
          </cell>
          <cell r="S419">
            <v>68.89</v>
          </cell>
        </row>
        <row r="420">
          <cell r="A420" t="str">
            <v>002333</v>
          </cell>
          <cell r="C420" t="str">
            <v>FRANCISCO EDSON PINHEIRO UCHOA</v>
          </cell>
          <cell r="G420">
            <v>44606</v>
          </cell>
          <cell r="I420">
            <v>4</v>
          </cell>
          <cell r="J420">
            <v>2789</v>
          </cell>
          <cell r="L420">
            <v>929.67</v>
          </cell>
          <cell r="M420">
            <v>232.42</v>
          </cell>
          <cell r="N420">
            <v>26.8</v>
          </cell>
          <cell r="O420">
            <v>249.15</v>
          </cell>
          <cell r="P420">
            <v>62.29</v>
          </cell>
          <cell r="Q420">
            <v>8</v>
          </cell>
          <cell r="R420">
            <v>74.37</v>
          </cell>
          <cell r="S420">
            <v>18.59</v>
          </cell>
        </row>
        <row r="421">
          <cell r="A421" t="str">
            <v>002334</v>
          </cell>
          <cell r="C421" t="str">
            <v>HUGO PIRES BARRETO</v>
          </cell>
          <cell r="G421">
            <v>44606</v>
          </cell>
          <cell r="I421">
            <v>4</v>
          </cell>
          <cell r="J421">
            <v>8698</v>
          </cell>
          <cell r="L421">
            <v>2899.33</v>
          </cell>
          <cell r="M421">
            <v>724.83</v>
          </cell>
          <cell r="N421">
            <v>26.8</v>
          </cell>
          <cell r="O421">
            <v>777.02</v>
          </cell>
          <cell r="P421">
            <v>194.25</v>
          </cell>
          <cell r="Q421">
            <v>8</v>
          </cell>
          <cell r="R421">
            <v>231.95</v>
          </cell>
          <cell r="S421">
            <v>57.99</v>
          </cell>
        </row>
        <row r="422">
          <cell r="A422" t="str">
            <v>002335</v>
          </cell>
          <cell r="C422" t="str">
            <v>LASZLON RODRIGUES DA COSTA</v>
          </cell>
          <cell r="G422">
            <v>44606</v>
          </cell>
          <cell r="I422">
            <v>4</v>
          </cell>
          <cell r="J422">
            <v>10334</v>
          </cell>
          <cell r="L422">
            <v>3444.67</v>
          </cell>
          <cell r="M422">
            <v>861.17</v>
          </cell>
          <cell r="N422">
            <v>26.8</v>
          </cell>
          <cell r="O422">
            <v>923.17</v>
          </cell>
          <cell r="P422">
            <v>230.79</v>
          </cell>
          <cell r="Q422">
            <v>8</v>
          </cell>
          <cell r="R422">
            <v>275.57</v>
          </cell>
          <cell r="S422">
            <v>68.89</v>
          </cell>
        </row>
        <row r="423">
          <cell r="A423" t="str">
            <v>002336</v>
          </cell>
          <cell r="C423" t="str">
            <v>PAULO MURILO PEIXOTO COELHO</v>
          </cell>
          <cell r="G423">
            <v>44606</v>
          </cell>
          <cell r="I423">
            <v>4</v>
          </cell>
          <cell r="J423">
            <v>5941</v>
          </cell>
          <cell r="L423">
            <v>1980.33</v>
          </cell>
          <cell r="M423">
            <v>495.08</v>
          </cell>
          <cell r="N423">
            <v>26.8</v>
          </cell>
          <cell r="O423">
            <v>530.73</v>
          </cell>
          <cell r="P423">
            <v>132.68</v>
          </cell>
          <cell r="Q423">
            <v>8</v>
          </cell>
          <cell r="R423">
            <v>158.43</v>
          </cell>
          <cell r="S423">
            <v>39.61</v>
          </cell>
        </row>
        <row r="424">
          <cell r="A424" t="str">
            <v>002337</v>
          </cell>
          <cell r="C424" t="str">
            <v>RAQUEL TEIXEIRA</v>
          </cell>
          <cell r="G424">
            <v>44606</v>
          </cell>
          <cell r="I424">
            <v>4</v>
          </cell>
          <cell r="J424">
            <v>9567</v>
          </cell>
          <cell r="L424">
            <v>3189</v>
          </cell>
          <cell r="M424">
            <v>797.25</v>
          </cell>
          <cell r="N424">
            <v>26.8</v>
          </cell>
          <cell r="O424">
            <v>854.65</v>
          </cell>
          <cell r="P424">
            <v>213.66</v>
          </cell>
          <cell r="Q424">
            <v>8</v>
          </cell>
          <cell r="R424">
            <v>255.12</v>
          </cell>
          <cell r="S424">
            <v>63.78</v>
          </cell>
        </row>
        <row r="425">
          <cell r="A425" t="str">
            <v>002338</v>
          </cell>
          <cell r="C425" t="str">
            <v>ALEX RANDERSON CAVALCANTI PORTELA</v>
          </cell>
          <cell r="G425">
            <v>44613</v>
          </cell>
          <cell r="I425">
            <v>4</v>
          </cell>
          <cell r="J425">
            <v>10334</v>
          </cell>
          <cell r="L425">
            <v>3444.67</v>
          </cell>
          <cell r="M425">
            <v>861.17</v>
          </cell>
          <cell r="N425">
            <v>26.8</v>
          </cell>
          <cell r="O425">
            <v>923.17</v>
          </cell>
          <cell r="P425">
            <v>230.79</v>
          </cell>
          <cell r="Q425">
            <v>8</v>
          </cell>
          <cell r="R425">
            <v>275.57</v>
          </cell>
          <cell r="S425">
            <v>68.89</v>
          </cell>
        </row>
        <row r="426">
          <cell r="A426" t="str">
            <v>002339</v>
          </cell>
          <cell r="C426" t="str">
            <v>EMANUEL DARIO RODRIGUES SENA</v>
          </cell>
          <cell r="G426">
            <v>44613</v>
          </cell>
          <cell r="I426">
            <v>4</v>
          </cell>
          <cell r="J426">
            <v>11160</v>
          </cell>
          <cell r="L426">
            <v>3720</v>
          </cell>
          <cell r="M426">
            <v>930</v>
          </cell>
          <cell r="N426">
            <v>26.8</v>
          </cell>
          <cell r="O426">
            <v>996.96</v>
          </cell>
          <cell r="P426">
            <v>249.24</v>
          </cell>
          <cell r="Q426">
            <v>8</v>
          </cell>
          <cell r="R426">
            <v>297.60000000000002</v>
          </cell>
          <cell r="S426">
            <v>74.400000000000006</v>
          </cell>
        </row>
        <row r="427">
          <cell r="A427" t="str">
            <v>002340</v>
          </cell>
          <cell r="C427" t="str">
            <v>LAIS DE PAIVA FREIRE</v>
          </cell>
          <cell r="G427">
            <v>44613</v>
          </cell>
          <cell r="I427">
            <v>4</v>
          </cell>
          <cell r="J427">
            <v>4057</v>
          </cell>
          <cell r="L427">
            <v>1352.33</v>
          </cell>
          <cell r="M427">
            <v>338.08</v>
          </cell>
          <cell r="N427">
            <v>26.8</v>
          </cell>
          <cell r="O427">
            <v>362.42</v>
          </cell>
          <cell r="P427">
            <v>90.61</v>
          </cell>
          <cell r="Q427">
            <v>8</v>
          </cell>
          <cell r="R427">
            <v>108.19</v>
          </cell>
          <cell r="S427">
            <v>27.05</v>
          </cell>
        </row>
        <row r="428">
          <cell r="A428" t="str">
            <v>002342</v>
          </cell>
          <cell r="C428" t="str">
            <v>HIAGO ROQUE DE SOUZA SANTOS</v>
          </cell>
          <cell r="G428">
            <v>44613</v>
          </cell>
          <cell r="I428">
            <v>4</v>
          </cell>
          <cell r="J428">
            <v>5400</v>
          </cell>
          <cell r="L428">
            <v>1800</v>
          </cell>
          <cell r="M428">
            <v>450</v>
          </cell>
          <cell r="N428">
            <v>26.8</v>
          </cell>
          <cell r="O428">
            <v>482.4</v>
          </cell>
          <cell r="P428">
            <v>120.6</v>
          </cell>
          <cell r="Q428">
            <v>8</v>
          </cell>
          <cell r="R428">
            <v>144</v>
          </cell>
          <cell r="S428">
            <v>36</v>
          </cell>
        </row>
        <row r="429">
          <cell r="A429" t="str">
            <v>002343</v>
          </cell>
          <cell r="C429" t="str">
            <v>NILSON DE SOUZA MIRA JUNIOR</v>
          </cell>
          <cell r="G429">
            <v>44613</v>
          </cell>
          <cell r="I429">
            <v>4</v>
          </cell>
          <cell r="J429">
            <v>5167</v>
          </cell>
          <cell r="L429">
            <v>1722.33</v>
          </cell>
          <cell r="M429">
            <v>430.58</v>
          </cell>
          <cell r="N429">
            <v>26.8</v>
          </cell>
          <cell r="O429">
            <v>461.58</v>
          </cell>
          <cell r="P429">
            <v>115.4</v>
          </cell>
          <cell r="Q429">
            <v>8</v>
          </cell>
          <cell r="R429">
            <v>137.79</v>
          </cell>
          <cell r="S429">
            <v>34.450000000000003</v>
          </cell>
        </row>
        <row r="430">
          <cell r="A430" t="str">
            <v>002344</v>
          </cell>
          <cell r="C430" t="str">
            <v>LIANE GABRIELA BARBOSA MORAIS DE BRITO</v>
          </cell>
          <cell r="G430">
            <v>44627</v>
          </cell>
          <cell r="I430">
            <v>4</v>
          </cell>
          <cell r="J430">
            <v>7189</v>
          </cell>
          <cell r="L430">
            <v>2396.33</v>
          </cell>
          <cell r="M430">
            <v>599.08000000000004</v>
          </cell>
          <cell r="N430">
            <v>26.8</v>
          </cell>
          <cell r="O430">
            <v>642.22</v>
          </cell>
          <cell r="P430">
            <v>160.55000000000001</v>
          </cell>
          <cell r="Q430">
            <v>8</v>
          </cell>
          <cell r="R430">
            <v>191.71</v>
          </cell>
          <cell r="S430">
            <v>47.93</v>
          </cell>
        </row>
        <row r="431">
          <cell r="A431" t="str">
            <v>002345</v>
          </cell>
          <cell r="C431" t="str">
            <v>BRUNO SABOIA ARAGAO</v>
          </cell>
          <cell r="G431">
            <v>44627</v>
          </cell>
          <cell r="I431">
            <v>4</v>
          </cell>
          <cell r="J431">
            <v>14621</v>
          </cell>
          <cell r="L431">
            <v>4873.67</v>
          </cell>
          <cell r="M431">
            <v>1218.42</v>
          </cell>
          <cell r="N431">
            <v>26.8</v>
          </cell>
          <cell r="O431">
            <v>1306.1400000000001</v>
          </cell>
          <cell r="P431">
            <v>326.54000000000002</v>
          </cell>
          <cell r="Q431">
            <v>8</v>
          </cell>
          <cell r="R431">
            <v>389.89</v>
          </cell>
          <cell r="S431">
            <v>97.47</v>
          </cell>
        </row>
        <row r="432">
          <cell r="A432" t="str">
            <v>002346</v>
          </cell>
          <cell r="C432" t="str">
            <v>GABRIEL INACIO BARBOSA DE LIMA</v>
          </cell>
          <cell r="G432">
            <v>44627</v>
          </cell>
          <cell r="I432">
            <v>4</v>
          </cell>
          <cell r="J432">
            <v>4057</v>
          </cell>
          <cell r="L432">
            <v>1352.33</v>
          </cell>
          <cell r="M432">
            <v>338.08</v>
          </cell>
          <cell r="N432">
            <v>26.8</v>
          </cell>
          <cell r="O432">
            <v>362.42</v>
          </cell>
          <cell r="P432">
            <v>90.61</v>
          </cell>
          <cell r="Q432">
            <v>8</v>
          </cell>
          <cell r="R432">
            <v>108.19</v>
          </cell>
          <cell r="S432">
            <v>27.05</v>
          </cell>
        </row>
        <row r="433">
          <cell r="A433" t="str">
            <v>002347</v>
          </cell>
          <cell r="C433" t="str">
            <v>SAMUEL NATANAEL ALABASTO PALMEIRA</v>
          </cell>
          <cell r="G433">
            <v>44627</v>
          </cell>
          <cell r="I433">
            <v>4</v>
          </cell>
          <cell r="J433">
            <v>10334</v>
          </cell>
          <cell r="L433">
            <v>3444.67</v>
          </cell>
          <cell r="M433">
            <v>861.17</v>
          </cell>
          <cell r="N433">
            <v>26.8</v>
          </cell>
          <cell r="O433">
            <v>923.17</v>
          </cell>
          <cell r="P433">
            <v>230.79</v>
          </cell>
          <cell r="Q433">
            <v>8</v>
          </cell>
          <cell r="R433">
            <v>275.57</v>
          </cell>
          <cell r="S433">
            <v>68.89</v>
          </cell>
        </row>
        <row r="434">
          <cell r="A434" t="str">
            <v>002348</v>
          </cell>
          <cell r="C434" t="str">
            <v>LEANDRO HOLANDA TORRES</v>
          </cell>
          <cell r="G434">
            <v>44627</v>
          </cell>
          <cell r="I434">
            <v>4</v>
          </cell>
          <cell r="J434">
            <v>4463</v>
          </cell>
          <cell r="L434">
            <v>1487.67</v>
          </cell>
          <cell r="M434">
            <v>371.92</v>
          </cell>
          <cell r="N434">
            <v>26.8</v>
          </cell>
          <cell r="O434">
            <v>398.7</v>
          </cell>
          <cell r="P434">
            <v>99.67</v>
          </cell>
          <cell r="Q434">
            <v>8</v>
          </cell>
          <cell r="R434">
            <v>119.01</v>
          </cell>
          <cell r="S434">
            <v>29.75</v>
          </cell>
        </row>
        <row r="435">
          <cell r="A435" t="str">
            <v>002350</v>
          </cell>
          <cell r="C435" t="str">
            <v>MATHEUS COSTA BARROS</v>
          </cell>
          <cell r="G435">
            <v>44630</v>
          </cell>
          <cell r="I435">
            <v>4</v>
          </cell>
          <cell r="J435">
            <v>7189</v>
          </cell>
          <cell r="L435">
            <v>2396.33</v>
          </cell>
          <cell r="M435">
            <v>599.08000000000004</v>
          </cell>
          <cell r="N435">
            <v>26.8</v>
          </cell>
          <cell r="O435">
            <v>642.22</v>
          </cell>
          <cell r="P435">
            <v>160.55000000000001</v>
          </cell>
          <cell r="Q435">
            <v>8</v>
          </cell>
          <cell r="R435">
            <v>191.71</v>
          </cell>
          <cell r="S435">
            <v>47.93</v>
          </cell>
        </row>
        <row r="436">
          <cell r="A436" t="str">
            <v>002351</v>
          </cell>
          <cell r="C436" t="str">
            <v>LUCAS MELO MOREIRA BEZERRA</v>
          </cell>
          <cell r="G436">
            <v>44634</v>
          </cell>
          <cell r="I436">
            <v>4</v>
          </cell>
          <cell r="J436">
            <v>5400</v>
          </cell>
          <cell r="L436">
            <v>1800</v>
          </cell>
          <cell r="M436">
            <v>450</v>
          </cell>
          <cell r="N436">
            <v>26.8</v>
          </cell>
          <cell r="O436">
            <v>482.4</v>
          </cell>
          <cell r="P436">
            <v>120.6</v>
          </cell>
          <cell r="Q436">
            <v>8</v>
          </cell>
          <cell r="R436">
            <v>144</v>
          </cell>
          <cell r="S436">
            <v>36</v>
          </cell>
        </row>
        <row r="437">
          <cell r="A437" t="str">
            <v>002352</v>
          </cell>
          <cell r="C437" t="str">
            <v>ISABELLE CONCEICAO DE SOUZA LOURENCO</v>
          </cell>
          <cell r="G437">
            <v>44634</v>
          </cell>
          <cell r="I437">
            <v>4</v>
          </cell>
          <cell r="J437">
            <v>5941</v>
          </cell>
          <cell r="L437">
            <v>1980.33</v>
          </cell>
          <cell r="M437">
            <v>495.08</v>
          </cell>
          <cell r="N437">
            <v>26.8</v>
          </cell>
          <cell r="O437">
            <v>530.73</v>
          </cell>
          <cell r="P437">
            <v>132.68</v>
          </cell>
          <cell r="Q437">
            <v>8</v>
          </cell>
          <cell r="R437">
            <v>158.43</v>
          </cell>
          <cell r="S437">
            <v>39.61</v>
          </cell>
        </row>
        <row r="438">
          <cell r="A438" t="str">
            <v>002353</v>
          </cell>
          <cell r="C438" t="str">
            <v>VIVIAN MARIA CEZARIO MENEZES</v>
          </cell>
          <cell r="G438">
            <v>44634</v>
          </cell>
          <cell r="I438">
            <v>4</v>
          </cell>
          <cell r="J438">
            <v>2425</v>
          </cell>
          <cell r="L438">
            <v>808.33</v>
          </cell>
          <cell r="M438">
            <v>202.08</v>
          </cell>
          <cell r="N438">
            <v>26.8</v>
          </cell>
          <cell r="O438">
            <v>216.63</v>
          </cell>
          <cell r="P438">
            <v>54.16</v>
          </cell>
          <cell r="Q438">
            <v>8</v>
          </cell>
          <cell r="R438">
            <v>64.67</v>
          </cell>
          <cell r="S438">
            <v>16.170000000000002</v>
          </cell>
        </row>
        <row r="439">
          <cell r="A439" t="str">
            <v>002354</v>
          </cell>
          <cell r="C439" t="str">
            <v>RAFAEL MARTINS BARBOSA COSTA</v>
          </cell>
          <cell r="G439">
            <v>44634</v>
          </cell>
          <cell r="I439">
            <v>4</v>
          </cell>
          <cell r="J439">
            <v>10334</v>
          </cell>
          <cell r="L439">
            <v>3444.67</v>
          </cell>
          <cell r="M439">
            <v>861.17</v>
          </cell>
          <cell r="N439">
            <v>26.8</v>
          </cell>
          <cell r="O439">
            <v>923.17</v>
          </cell>
          <cell r="P439">
            <v>230.79</v>
          </cell>
          <cell r="Q439">
            <v>8</v>
          </cell>
          <cell r="R439">
            <v>275.57</v>
          </cell>
          <cell r="S439">
            <v>68.89</v>
          </cell>
        </row>
        <row r="440">
          <cell r="A440" t="str">
            <v>002355</v>
          </cell>
          <cell r="C440" t="str">
            <v>ROGERS GUEDES FEITOSA TEIXEIRA</v>
          </cell>
          <cell r="G440">
            <v>44634</v>
          </cell>
          <cell r="I440">
            <v>4</v>
          </cell>
          <cell r="J440">
            <v>10334</v>
          </cell>
          <cell r="L440">
            <v>3444.67</v>
          </cell>
          <cell r="M440">
            <v>861.17</v>
          </cell>
          <cell r="N440">
            <v>26.8</v>
          </cell>
          <cell r="O440">
            <v>923.17</v>
          </cell>
          <cell r="P440">
            <v>230.79</v>
          </cell>
          <cell r="Q440">
            <v>8</v>
          </cell>
          <cell r="R440">
            <v>275.57</v>
          </cell>
          <cell r="S440">
            <v>68.89</v>
          </cell>
        </row>
        <row r="441">
          <cell r="A441" t="str">
            <v>002356</v>
          </cell>
          <cell r="C441" t="str">
            <v>PIETRA GEORGIA BRAGA CYRINO</v>
          </cell>
          <cell r="G441">
            <v>44634</v>
          </cell>
          <cell r="I441">
            <v>4</v>
          </cell>
          <cell r="J441">
            <v>2425</v>
          </cell>
          <cell r="L441">
            <v>808.33</v>
          </cell>
          <cell r="M441">
            <v>202.08</v>
          </cell>
          <cell r="N441">
            <v>26.8</v>
          </cell>
          <cell r="O441">
            <v>216.63</v>
          </cell>
          <cell r="P441">
            <v>54.16</v>
          </cell>
          <cell r="Q441">
            <v>8</v>
          </cell>
          <cell r="R441">
            <v>64.67</v>
          </cell>
          <cell r="S441">
            <v>16.170000000000002</v>
          </cell>
        </row>
        <row r="442">
          <cell r="A442" t="str">
            <v>002357</v>
          </cell>
          <cell r="C442" t="str">
            <v>FRANCISCO MATHEUS DE SOUZA OLIVEIRA</v>
          </cell>
          <cell r="G442">
            <v>44634</v>
          </cell>
          <cell r="I442">
            <v>4</v>
          </cell>
          <cell r="J442">
            <v>6536</v>
          </cell>
          <cell r="L442">
            <v>2178.67</v>
          </cell>
          <cell r="M442">
            <v>544.66999999999996</v>
          </cell>
          <cell r="N442">
            <v>26.8</v>
          </cell>
          <cell r="O442">
            <v>583.88</v>
          </cell>
          <cell r="P442">
            <v>145.97</v>
          </cell>
          <cell r="Q442">
            <v>8</v>
          </cell>
          <cell r="R442">
            <v>174.29</v>
          </cell>
          <cell r="S442">
            <v>43.57</v>
          </cell>
        </row>
        <row r="443">
          <cell r="A443" t="str">
            <v>002358</v>
          </cell>
          <cell r="C443" t="str">
            <v>NATHALIA ESCOSSIO CAVALCANTE</v>
          </cell>
          <cell r="G443">
            <v>44634</v>
          </cell>
          <cell r="I443">
            <v>4</v>
          </cell>
          <cell r="J443">
            <v>4909</v>
          </cell>
          <cell r="L443">
            <v>1636.33</v>
          </cell>
          <cell r="M443">
            <v>409.08</v>
          </cell>
          <cell r="N443">
            <v>26.8</v>
          </cell>
          <cell r="O443">
            <v>438.54</v>
          </cell>
          <cell r="P443">
            <v>109.63</v>
          </cell>
          <cell r="Q443">
            <v>8</v>
          </cell>
          <cell r="R443">
            <v>130.91</v>
          </cell>
          <cell r="S443">
            <v>32.729999999999997</v>
          </cell>
        </row>
        <row r="444">
          <cell r="A444" t="str">
            <v>002359</v>
          </cell>
          <cell r="C444" t="str">
            <v>EDUARDO STOBAUS MATTAR</v>
          </cell>
          <cell r="G444">
            <v>44634</v>
          </cell>
          <cell r="I444">
            <v>4</v>
          </cell>
          <cell r="J444">
            <v>1818.75</v>
          </cell>
          <cell r="L444">
            <v>606.25</v>
          </cell>
          <cell r="M444">
            <v>151.56</v>
          </cell>
          <cell r="N444">
            <v>26.8</v>
          </cell>
          <cell r="O444">
            <v>162.47</v>
          </cell>
          <cell r="P444">
            <v>40.619999999999997</v>
          </cell>
          <cell r="Q444">
            <v>8</v>
          </cell>
          <cell r="R444">
            <v>48.5</v>
          </cell>
          <cell r="S444">
            <v>12.12</v>
          </cell>
        </row>
        <row r="445">
          <cell r="A445" t="str">
            <v>002360</v>
          </cell>
          <cell r="C445" t="str">
            <v>SANDRA MARIA VASCONCELOS</v>
          </cell>
          <cell r="G445">
            <v>44634</v>
          </cell>
          <cell r="I445">
            <v>4</v>
          </cell>
          <cell r="J445">
            <v>1833</v>
          </cell>
          <cell r="L445">
            <v>611</v>
          </cell>
          <cell r="M445">
            <v>152.75</v>
          </cell>
          <cell r="N445">
            <v>26.8</v>
          </cell>
          <cell r="O445">
            <v>163.75</v>
          </cell>
          <cell r="P445">
            <v>40.94</v>
          </cell>
          <cell r="Q445">
            <v>8</v>
          </cell>
          <cell r="R445">
            <v>48.88</v>
          </cell>
          <cell r="S445">
            <v>12.22</v>
          </cell>
        </row>
        <row r="446">
          <cell r="A446" t="str">
            <v>002361</v>
          </cell>
          <cell r="C446" t="str">
            <v>NATHALIA SANTIAGO VASCONCELOS</v>
          </cell>
          <cell r="G446">
            <v>44641</v>
          </cell>
          <cell r="I446">
            <v>4</v>
          </cell>
          <cell r="J446">
            <v>11160</v>
          </cell>
          <cell r="L446">
            <v>3720</v>
          </cell>
          <cell r="M446">
            <v>930</v>
          </cell>
          <cell r="N446">
            <v>26.8</v>
          </cell>
          <cell r="O446">
            <v>996.96</v>
          </cell>
          <cell r="P446">
            <v>249.24</v>
          </cell>
          <cell r="Q446">
            <v>8</v>
          </cell>
          <cell r="R446">
            <v>297.60000000000002</v>
          </cell>
          <cell r="S446">
            <v>74.400000000000006</v>
          </cell>
        </row>
        <row r="447">
          <cell r="A447" t="str">
            <v>002363</v>
          </cell>
          <cell r="C447" t="str">
            <v>ANTONIO JORGE VILAS BOAS CARVALHO</v>
          </cell>
          <cell r="G447">
            <v>44648</v>
          </cell>
          <cell r="I447">
            <v>4</v>
          </cell>
          <cell r="J447">
            <v>12053</v>
          </cell>
          <cell r="L447">
            <v>4017.67</v>
          </cell>
          <cell r="M447">
            <v>1004.42</v>
          </cell>
          <cell r="N447">
            <v>26.8</v>
          </cell>
          <cell r="O447">
            <v>1076.74</v>
          </cell>
          <cell r="P447">
            <v>269.18</v>
          </cell>
          <cell r="Q447">
            <v>8</v>
          </cell>
          <cell r="R447">
            <v>321.41000000000003</v>
          </cell>
          <cell r="S447">
            <v>80.349999999999994</v>
          </cell>
        </row>
        <row r="448">
          <cell r="A448" t="str">
            <v>002364</v>
          </cell>
          <cell r="C448" t="str">
            <v>JOSE ANTONIO BARBOSA SARRA</v>
          </cell>
          <cell r="G448">
            <v>44648</v>
          </cell>
          <cell r="I448">
            <v>4</v>
          </cell>
          <cell r="J448">
            <v>5941</v>
          </cell>
          <cell r="L448">
            <v>1980.33</v>
          </cell>
          <cell r="M448">
            <v>495.08</v>
          </cell>
          <cell r="N448">
            <v>26.8</v>
          </cell>
          <cell r="O448">
            <v>530.73</v>
          </cell>
          <cell r="P448">
            <v>132.68</v>
          </cell>
          <cell r="Q448">
            <v>8</v>
          </cell>
          <cell r="R448">
            <v>158.43</v>
          </cell>
          <cell r="S448">
            <v>39.61</v>
          </cell>
        </row>
        <row r="449">
          <cell r="A449" t="str">
            <v>002365</v>
          </cell>
          <cell r="C449" t="str">
            <v>LEVI LIMA LOBO</v>
          </cell>
          <cell r="G449">
            <v>44655</v>
          </cell>
          <cell r="I449">
            <v>4</v>
          </cell>
          <cell r="J449">
            <v>5941</v>
          </cell>
          <cell r="L449">
            <v>1980.33</v>
          </cell>
          <cell r="M449">
            <v>495.08</v>
          </cell>
          <cell r="N449">
            <v>26.8</v>
          </cell>
          <cell r="O449">
            <v>530.73</v>
          </cell>
          <cell r="P449">
            <v>132.68</v>
          </cell>
          <cell r="Q449">
            <v>8</v>
          </cell>
          <cell r="R449">
            <v>158.43</v>
          </cell>
          <cell r="S449">
            <v>39.61</v>
          </cell>
        </row>
        <row r="450">
          <cell r="A450" t="str">
            <v>002367</v>
          </cell>
          <cell r="C450" t="str">
            <v>LAIS BATISTA PEREIRA</v>
          </cell>
          <cell r="G450">
            <v>44655</v>
          </cell>
          <cell r="I450">
            <v>4</v>
          </cell>
          <cell r="J450">
            <v>6536</v>
          </cell>
          <cell r="L450">
            <v>2178.67</v>
          </cell>
          <cell r="M450">
            <v>544.66999999999996</v>
          </cell>
          <cell r="N450">
            <v>26.8</v>
          </cell>
          <cell r="O450">
            <v>583.88</v>
          </cell>
          <cell r="P450">
            <v>145.97</v>
          </cell>
          <cell r="Q450">
            <v>8</v>
          </cell>
          <cell r="R450">
            <v>174.29</v>
          </cell>
          <cell r="S450">
            <v>43.57</v>
          </cell>
        </row>
        <row r="451">
          <cell r="A451" t="str">
            <v>002369</v>
          </cell>
          <cell r="C451" t="str">
            <v>FRANCISCO HILNANDES SOUSA GOMES JUNIOR</v>
          </cell>
          <cell r="G451">
            <v>44655</v>
          </cell>
          <cell r="I451">
            <v>4</v>
          </cell>
          <cell r="J451">
            <v>4909</v>
          </cell>
          <cell r="L451">
            <v>1636.33</v>
          </cell>
          <cell r="M451">
            <v>409.08</v>
          </cell>
          <cell r="N451">
            <v>26.8</v>
          </cell>
          <cell r="O451">
            <v>438.54</v>
          </cell>
          <cell r="P451">
            <v>109.63</v>
          </cell>
          <cell r="Q451">
            <v>8</v>
          </cell>
          <cell r="R451">
            <v>130.91</v>
          </cell>
          <cell r="S451">
            <v>32.729999999999997</v>
          </cell>
        </row>
        <row r="452">
          <cell r="A452" t="str">
            <v>002370</v>
          </cell>
          <cell r="C452" t="str">
            <v>WESLEY FERREIRA DA SILVA</v>
          </cell>
          <cell r="G452">
            <v>44655</v>
          </cell>
          <cell r="I452">
            <v>4</v>
          </cell>
          <cell r="J452">
            <v>10334</v>
          </cell>
          <cell r="L452">
            <v>3444.67</v>
          </cell>
          <cell r="M452">
            <v>861.17</v>
          </cell>
          <cell r="N452">
            <v>26.8</v>
          </cell>
          <cell r="O452">
            <v>923.17</v>
          </cell>
          <cell r="P452">
            <v>230.79</v>
          </cell>
          <cell r="Q452">
            <v>8</v>
          </cell>
          <cell r="R452">
            <v>275.57</v>
          </cell>
          <cell r="S452">
            <v>68.89</v>
          </cell>
        </row>
        <row r="453">
          <cell r="A453" t="str">
            <v>002371</v>
          </cell>
          <cell r="C453" t="str">
            <v>NATALIA PASETTI</v>
          </cell>
          <cell r="G453">
            <v>44655</v>
          </cell>
          <cell r="I453">
            <v>4</v>
          </cell>
          <cell r="J453">
            <v>5400</v>
          </cell>
          <cell r="L453">
            <v>1800</v>
          </cell>
          <cell r="M453">
            <v>450</v>
          </cell>
          <cell r="N453">
            <v>26.8</v>
          </cell>
          <cell r="O453">
            <v>482.4</v>
          </cell>
          <cell r="P453">
            <v>120.6</v>
          </cell>
          <cell r="Q453">
            <v>8</v>
          </cell>
          <cell r="R453">
            <v>144</v>
          </cell>
          <cell r="S453">
            <v>36</v>
          </cell>
        </row>
        <row r="454">
          <cell r="A454" t="str">
            <v>002372</v>
          </cell>
          <cell r="C454" t="str">
            <v>JHONNYE GABRIEL DE OLIVEIRA FARIAS</v>
          </cell>
          <cell r="G454">
            <v>44655</v>
          </cell>
          <cell r="I454">
            <v>4</v>
          </cell>
          <cell r="J454">
            <v>5941</v>
          </cell>
          <cell r="L454">
            <v>1980.33</v>
          </cell>
          <cell r="M454">
            <v>495.08</v>
          </cell>
          <cell r="N454">
            <v>26.8</v>
          </cell>
          <cell r="O454">
            <v>530.73</v>
          </cell>
          <cell r="P454">
            <v>132.68</v>
          </cell>
          <cell r="Q454">
            <v>8</v>
          </cell>
          <cell r="R454">
            <v>158.43</v>
          </cell>
          <cell r="S454">
            <v>39.61</v>
          </cell>
        </row>
        <row r="455">
          <cell r="A455" t="str">
            <v>002373</v>
          </cell>
          <cell r="C455" t="str">
            <v>CINTIA CASSIA REIS BRAULINO</v>
          </cell>
          <cell r="G455">
            <v>44655</v>
          </cell>
          <cell r="I455">
            <v>4</v>
          </cell>
          <cell r="J455">
            <v>1581.75</v>
          </cell>
          <cell r="L455">
            <v>527.25</v>
          </cell>
          <cell r="M455">
            <v>131.81</v>
          </cell>
          <cell r="N455">
            <v>26.8</v>
          </cell>
          <cell r="O455">
            <v>141.30000000000001</v>
          </cell>
          <cell r="P455">
            <v>35.33</v>
          </cell>
          <cell r="Q455">
            <v>8</v>
          </cell>
          <cell r="R455">
            <v>42.18</v>
          </cell>
          <cell r="S455">
            <v>10.54</v>
          </cell>
        </row>
        <row r="456">
          <cell r="A456" t="str">
            <v>002374</v>
          </cell>
          <cell r="C456" t="str">
            <v>LEONARDO LOURENCO LACERDA</v>
          </cell>
          <cell r="G456">
            <v>44662</v>
          </cell>
          <cell r="I456">
            <v>4</v>
          </cell>
          <cell r="J456">
            <v>14621</v>
          </cell>
          <cell r="L456">
            <v>4873.67</v>
          </cell>
          <cell r="M456">
            <v>1218.42</v>
          </cell>
          <cell r="N456">
            <v>26.8</v>
          </cell>
          <cell r="O456">
            <v>1306.1400000000001</v>
          </cell>
          <cell r="P456">
            <v>326.54000000000002</v>
          </cell>
          <cell r="Q456">
            <v>8</v>
          </cell>
          <cell r="R456">
            <v>389.89</v>
          </cell>
          <cell r="S456">
            <v>97.47</v>
          </cell>
        </row>
        <row r="457">
          <cell r="A457" t="str">
            <v>002375</v>
          </cell>
          <cell r="C457" t="str">
            <v>SIDARTHA AZEVEDO LOBO DE CARVALHO</v>
          </cell>
          <cell r="G457">
            <v>44662</v>
          </cell>
          <cell r="I457">
            <v>4</v>
          </cell>
          <cell r="J457">
            <v>10334</v>
          </cell>
          <cell r="L457">
            <v>3444.67</v>
          </cell>
          <cell r="M457">
            <v>861.17</v>
          </cell>
          <cell r="N457">
            <v>26.8</v>
          </cell>
          <cell r="O457">
            <v>923.17</v>
          </cell>
          <cell r="P457">
            <v>230.79</v>
          </cell>
          <cell r="Q457">
            <v>8</v>
          </cell>
          <cell r="R457">
            <v>275.57</v>
          </cell>
          <cell r="S457">
            <v>68.89</v>
          </cell>
        </row>
        <row r="458">
          <cell r="A458" t="str">
            <v>002376</v>
          </cell>
          <cell r="C458" t="str">
            <v>DAVI BARROS ARAGAO</v>
          </cell>
          <cell r="G458">
            <v>44662</v>
          </cell>
          <cell r="I458">
            <v>4</v>
          </cell>
          <cell r="J458">
            <v>6536</v>
          </cell>
          <cell r="L458">
            <v>2178.67</v>
          </cell>
          <cell r="M458">
            <v>544.66999999999996</v>
          </cell>
          <cell r="N458">
            <v>26.8</v>
          </cell>
          <cell r="O458">
            <v>583.88</v>
          </cell>
          <cell r="P458">
            <v>145.97</v>
          </cell>
          <cell r="Q458">
            <v>8</v>
          </cell>
          <cell r="R458">
            <v>174.29</v>
          </cell>
          <cell r="S458">
            <v>43.57</v>
          </cell>
        </row>
        <row r="459">
          <cell r="A459" t="str">
            <v>002377</v>
          </cell>
          <cell r="C459" t="str">
            <v>KARINE MENDES SANTOS</v>
          </cell>
          <cell r="G459">
            <v>44662</v>
          </cell>
          <cell r="I459">
            <v>4</v>
          </cell>
          <cell r="J459">
            <v>4057</v>
          </cell>
          <cell r="L459">
            <v>1352.33</v>
          </cell>
          <cell r="M459">
            <v>338.08</v>
          </cell>
          <cell r="N459">
            <v>26.8</v>
          </cell>
          <cell r="O459">
            <v>362.42</v>
          </cell>
          <cell r="P459">
            <v>90.61</v>
          </cell>
          <cell r="Q459">
            <v>8</v>
          </cell>
          <cell r="R459">
            <v>108.19</v>
          </cell>
          <cell r="S459">
            <v>27.05</v>
          </cell>
        </row>
        <row r="460">
          <cell r="A460" t="str">
            <v>002378</v>
          </cell>
          <cell r="C460" t="str">
            <v>KAIO HENRIQUE SILVA DA CUNHA</v>
          </cell>
          <cell r="G460">
            <v>44662</v>
          </cell>
          <cell r="I460">
            <v>4</v>
          </cell>
          <cell r="J460">
            <v>4057</v>
          </cell>
          <cell r="L460">
            <v>1352.33</v>
          </cell>
          <cell r="M460">
            <v>338.08</v>
          </cell>
          <cell r="N460">
            <v>26.8</v>
          </cell>
          <cell r="O460">
            <v>362.42</v>
          </cell>
          <cell r="P460">
            <v>90.61</v>
          </cell>
          <cell r="Q460">
            <v>8</v>
          </cell>
          <cell r="R460">
            <v>108.19</v>
          </cell>
          <cell r="S460">
            <v>27.05</v>
          </cell>
        </row>
        <row r="461">
          <cell r="A461" t="str">
            <v>002380</v>
          </cell>
          <cell r="C461" t="str">
            <v>RENAN PEREIRA DE FIGUEIREDO</v>
          </cell>
          <cell r="G461">
            <v>44664</v>
          </cell>
          <cell r="I461">
            <v>4</v>
          </cell>
          <cell r="J461">
            <v>7907</v>
          </cell>
          <cell r="L461">
            <v>2635.67</v>
          </cell>
          <cell r="M461">
            <v>658.92</v>
          </cell>
          <cell r="N461">
            <v>26.8</v>
          </cell>
          <cell r="O461">
            <v>706.36</v>
          </cell>
          <cell r="P461">
            <v>176.59</v>
          </cell>
          <cell r="Q461">
            <v>8</v>
          </cell>
          <cell r="R461">
            <v>210.85</v>
          </cell>
          <cell r="S461">
            <v>52.71</v>
          </cell>
        </row>
        <row r="462">
          <cell r="A462" t="str">
            <v>002381</v>
          </cell>
          <cell r="C462" t="str">
            <v>VALMIR DOS SANTOS SILVA</v>
          </cell>
          <cell r="G462">
            <v>44669</v>
          </cell>
          <cell r="I462">
            <v>4</v>
          </cell>
          <cell r="J462">
            <v>7907</v>
          </cell>
          <cell r="L462">
            <v>2635.67</v>
          </cell>
          <cell r="M462">
            <v>658.92</v>
          </cell>
          <cell r="N462">
            <v>26.8</v>
          </cell>
          <cell r="O462">
            <v>706.36</v>
          </cell>
          <cell r="P462">
            <v>176.59</v>
          </cell>
          <cell r="Q462">
            <v>8</v>
          </cell>
          <cell r="R462">
            <v>210.85</v>
          </cell>
          <cell r="S462">
            <v>52.71</v>
          </cell>
        </row>
        <row r="463">
          <cell r="A463" t="str">
            <v>002382</v>
          </cell>
          <cell r="C463" t="str">
            <v>VINICIUS DE CASTRO COUTINHO</v>
          </cell>
          <cell r="G463">
            <v>44669</v>
          </cell>
          <cell r="I463">
            <v>4</v>
          </cell>
          <cell r="J463">
            <v>4909</v>
          </cell>
          <cell r="L463">
            <v>1636.33</v>
          </cell>
          <cell r="M463">
            <v>409.08</v>
          </cell>
          <cell r="N463">
            <v>26.8</v>
          </cell>
          <cell r="O463">
            <v>438.54</v>
          </cell>
          <cell r="P463">
            <v>109.63</v>
          </cell>
          <cell r="Q463">
            <v>8</v>
          </cell>
          <cell r="R463">
            <v>130.91</v>
          </cell>
          <cell r="S463">
            <v>32.729999999999997</v>
          </cell>
        </row>
        <row r="464">
          <cell r="A464" t="str">
            <v>002383</v>
          </cell>
          <cell r="C464" t="str">
            <v>FRANCISCO FABIO RODRIGUES MELO</v>
          </cell>
          <cell r="G464">
            <v>44669</v>
          </cell>
          <cell r="I464">
            <v>4</v>
          </cell>
          <cell r="J464">
            <v>11160</v>
          </cell>
          <cell r="L464">
            <v>3720</v>
          </cell>
          <cell r="M464">
            <v>930</v>
          </cell>
          <cell r="N464">
            <v>26.8</v>
          </cell>
          <cell r="O464">
            <v>996.96</v>
          </cell>
          <cell r="P464">
            <v>249.24</v>
          </cell>
          <cell r="Q464">
            <v>8</v>
          </cell>
          <cell r="R464">
            <v>297.60000000000002</v>
          </cell>
          <cell r="S464">
            <v>74.400000000000006</v>
          </cell>
        </row>
        <row r="465">
          <cell r="A465" t="str">
            <v>002384</v>
          </cell>
          <cell r="C465" t="str">
            <v>CLAUDIO ROBERTO FLORENCIO LIMA</v>
          </cell>
          <cell r="G465">
            <v>44669</v>
          </cell>
          <cell r="I465">
            <v>4</v>
          </cell>
          <cell r="J465">
            <v>12053</v>
          </cell>
          <cell r="L465">
            <v>4017.67</v>
          </cell>
          <cell r="M465">
            <v>1004.42</v>
          </cell>
          <cell r="N465">
            <v>26.8</v>
          </cell>
          <cell r="O465">
            <v>1076.74</v>
          </cell>
          <cell r="P465">
            <v>269.18</v>
          </cell>
          <cell r="Q465">
            <v>8</v>
          </cell>
          <cell r="R465">
            <v>321.41000000000003</v>
          </cell>
          <cell r="S465">
            <v>80.349999999999994</v>
          </cell>
        </row>
        <row r="466">
          <cell r="A466" t="str">
            <v>002385</v>
          </cell>
          <cell r="C466" t="str">
            <v>LUCAS ROMERO DA FROTA MORAES DE ANDRADE</v>
          </cell>
          <cell r="G466">
            <v>44669</v>
          </cell>
          <cell r="I466">
            <v>4</v>
          </cell>
          <cell r="J466">
            <v>4057</v>
          </cell>
          <cell r="L466">
            <v>1352.33</v>
          </cell>
          <cell r="M466">
            <v>338.08</v>
          </cell>
          <cell r="N466">
            <v>26.8</v>
          </cell>
          <cell r="O466">
            <v>362.42</v>
          </cell>
          <cell r="P466">
            <v>90.61</v>
          </cell>
          <cell r="Q466">
            <v>8</v>
          </cell>
          <cell r="R466">
            <v>108.19</v>
          </cell>
          <cell r="S466">
            <v>27.05</v>
          </cell>
        </row>
        <row r="467">
          <cell r="A467" t="str">
            <v>002386</v>
          </cell>
          <cell r="C467" t="str">
            <v>ISRAEL FRANCO MAIA</v>
          </cell>
          <cell r="G467">
            <v>44669</v>
          </cell>
          <cell r="I467">
            <v>4</v>
          </cell>
          <cell r="J467">
            <v>4057</v>
          </cell>
          <cell r="L467">
            <v>1352.33</v>
          </cell>
          <cell r="M467">
            <v>338.08</v>
          </cell>
          <cell r="N467">
            <v>26.8</v>
          </cell>
          <cell r="O467">
            <v>362.42</v>
          </cell>
          <cell r="P467">
            <v>90.61</v>
          </cell>
          <cell r="Q467">
            <v>8</v>
          </cell>
          <cell r="R467">
            <v>108.19</v>
          </cell>
          <cell r="S467">
            <v>27.05</v>
          </cell>
        </row>
        <row r="468">
          <cell r="A468" t="str">
            <v>002388</v>
          </cell>
          <cell r="C468" t="str">
            <v>DYEGO ALBERTO DA CRUZ BARBOSA</v>
          </cell>
          <cell r="G468">
            <v>44676</v>
          </cell>
          <cell r="I468">
            <v>4</v>
          </cell>
          <cell r="J468">
            <v>10334</v>
          </cell>
          <cell r="L468">
            <v>3444.67</v>
          </cell>
          <cell r="M468">
            <v>861.17</v>
          </cell>
          <cell r="N468">
            <v>26.8</v>
          </cell>
          <cell r="O468">
            <v>923.17</v>
          </cell>
          <cell r="P468">
            <v>230.79</v>
          </cell>
          <cell r="Q468">
            <v>8</v>
          </cell>
          <cell r="R468">
            <v>275.57</v>
          </cell>
          <cell r="S468">
            <v>68.89</v>
          </cell>
        </row>
        <row r="469">
          <cell r="A469" t="str">
            <v>002389</v>
          </cell>
          <cell r="C469" t="str">
            <v>DAVI TRIGUEIRO SAMPAIO</v>
          </cell>
          <cell r="G469">
            <v>44676</v>
          </cell>
          <cell r="I469">
            <v>4</v>
          </cell>
          <cell r="J469">
            <v>6536</v>
          </cell>
          <cell r="L469">
            <v>2178.67</v>
          </cell>
          <cell r="M469">
            <v>544.66999999999996</v>
          </cell>
          <cell r="N469">
            <v>26.8</v>
          </cell>
          <cell r="O469">
            <v>583.88</v>
          </cell>
          <cell r="P469">
            <v>145.97</v>
          </cell>
          <cell r="Q469">
            <v>8</v>
          </cell>
          <cell r="R469">
            <v>174.29</v>
          </cell>
          <cell r="S469">
            <v>43.57</v>
          </cell>
        </row>
        <row r="470">
          <cell r="A470" t="str">
            <v>002391</v>
          </cell>
          <cell r="C470" t="str">
            <v>PEDRO WILSON BARBOSA FILHO</v>
          </cell>
          <cell r="G470">
            <v>44676</v>
          </cell>
          <cell r="I470">
            <v>4</v>
          </cell>
          <cell r="J470">
            <v>7907</v>
          </cell>
          <cell r="L470">
            <v>2635.67</v>
          </cell>
          <cell r="M470">
            <v>658.92</v>
          </cell>
          <cell r="N470">
            <v>26.8</v>
          </cell>
          <cell r="O470">
            <v>706.36</v>
          </cell>
          <cell r="P470">
            <v>176.59</v>
          </cell>
          <cell r="Q470">
            <v>8</v>
          </cell>
          <cell r="R470">
            <v>210.85</v>
          </cell>
          <cell r="S470">
            <v>52.71</v>
          </cell>
        </row>
        <row r="471">
          <cell r="A471" t="str">
            <v>002392</v>
          </cell>
          <cell r="C471" t="str">
            <v>ADRIANO CABRAL DE SOUZA</v>
          </cell>
          <cell r="G471">
            <v>44683</v>
          </cell>
          <cell r="I471">
            <v>4</v>
          </cell>
          <cell r="J471">
            <v>8698</v>
          </cell>
          <cell r="L471">
            <v>2899.33</v>
          </cell>
          <cell r="M471">
            <v>724.83</v>
          </cell>
          <cell r="N471">
            <v>26.8</v>
          </cell>
          <cell r="O471">
            <v>777.02</v>
          </cell>
          <cell r="P471">
            <v>194.25</v>
          </cell>
          <cell r="Q471">
            <v>8</v>
          </cell>
          <cell r="R471">
            <v>231.95</v>
          </cell>
          <cell r="S471">
            <v>57.99</v>
          </cell>
        </row>
        <row r="472">
          <cell r="A472" t="str">
            <v>002393</v>
          </cell>
          <cell r="C472" t="str">
            <v>DIEGO DE SOUSA MENDES</v>
          </cell>
          <cell r="G472">
            <v>44683</v>
          </cell>
          <cell r="I472">
            <v>4</v>
          </cell>
          <cell r="J472">
            <v>10334</v>
          </cell>
          <cell r="L472">
            <v>3444.67</v>
          </cell>
          <cell r="M472">
            <v>861.17</v>
          </cell>
          <cell r="N472">
            <v>26.8</v>
          </cell>
          <cell r="O472">
            <v>923.17</v>
          </cell>
          <cell r="P472">
            <v>230.79</v>
          </cell>
          <cell r="Q472">
            <v>8</v>
          </cell>
          <cell r="R472">
            <v>275.57</v>
          </cell>
          <cell r="S472">
            <v>68.89</v>
          </cell>
        </row>
        <row r="473">
          <cell r="A473" t="str">
            <v>002394</v>
          </cell>
          <cell r="C473" t="str">
            <v>LUCAS SALES VIEIRA</v>
          </cell>
          <cell r="G473">
            <v>44683</v>
          </cell>
          <cell r="I473">
            <v>4</v>
          </cell>
          <cell r="J473">
            <v>8698</v>
          </cell>
          <cell r="L473">
            <v>2899.33</v>
          </cell>
          <cell r="M473">
            <v>724.83</v>
          </cell>
          <cell r="N473">
            <v>26.8</v>
          </cell>
          <cell r="O473">
            <v>777.02</v>
          </cell>
          <cell r="P473">
            <v>194.25</v>
          </cell>
          <cell r="Q473">
            <v>8</v>
          </cell>
          <cell r="R473">
            <v>231.95</v>
          </cell>
          <cell r="S473">
            <v>57.99</v>
          </cell>
        </row>
        <row r="474">
          <cell r="A474" t="str">
            <v>002395</v>
          </cell>
          <cell r="C474" t="str">
            <v>SARA GIRAO GUIMARAES</v>
          </cell>
          <cell r="G474">
            <v>44683</v>
          </cell>
          <cell r="I474">
            <v>4</v>
          </cell>
          <cell r="J474">
            <v>4057</v>
          </cell>
          <cell r="L474">
            <v>1352.33</v>
          </cell>
          <cell r="M474">
            <v>338.08</v>
          </cell>
          <cell r="N474">
            <v>26.8</v>
          </cell>
          <cell r="O474">
            <v>362.42</v>
          </cell>
          <cell r="P474">
            <v>90.61</v>
          </cell>
          <cell r="Q474">
            <v>8</v>
          </cell>
          <cell r="R474">
            <v>108.19</v>
          </cell>
          <cell r="S474">
            <v>27.05</v>
          </cell>
        </row>
        <row r="475">
          <cell r="A475" t="str">
            <v>002397</v>
          </cell>
          <cell r="C475" t="str">
            <v>VITOR BRAGA ESTEVAM</v>
          </cell>
          <cell r="G475">
            <v>44683</v>
          </cell>
          <cell r="I475">
            <v>4</v>
          </cell>
          <cell r="J475">
            <v>4057</v>
          </cell>
          <cell r="L475">
            <v>1352.33</v>
          </cell>
          <cell r="M475">
            <v>338.08</v>
          </cell>
          <cell r="N475">
            <v>26.8</v>
          </cell>
          <cell r="O475">
            <v>362.42</v>
          </cell>
          <cell r="P475">
            <v>90.61</v>
          </cell>
          <cell r="Q475">
            <v>8</v>
          </cell>
          <cell r="R475">
            <v>108.19</v>
          </cell>
          <cell r="S475">
            <v>27.05</v>
          </cell>
        </row>
        <row r="476">
          <cell r="A476" t="str">
            <v>002402</v>
          </cell>
          <cell r="C476" t="str">
            <v>PAULO HENRIQUE HOLANDA DO AMARAL</v>
          </cell>
          <cell r="G476">
            <v>44683</v>
          </cell>
          <cell r="I476">
            <v>4</v>
          </cell>
          <cell r="J476">
            <v>8698</v>
          </cell>
          <cell r="L476">
            <v>2899.33</v>
          </cell>
          <cell r="M476">
            <v>724.83</v>
          </cell>
          <cell r="N476">
            <v>26.8</v>
          </cell>
          <cell r="O476">
            <v>777.02</v>
          </cell>
          <cell r="P476">
            <v>194.25</v>
          </cell>
          <cell r="Q476">
            <v>8</v>
          </cell>
          <cell r="R476">
            <v>231.95</v>
          </cell>
          <cell r="S476">
            <v>57.99</v>
          </cell>
        </row>
        <row r="477">
          <cell r="A477" t="str">
            <v>002403</v>
          </cell>
          <cell r="C477" t="str">
            <v>FRANCISCO LUIS DA COSTA FILHO</v>
          </cell>
          <cell r="G477">
            <v>44690</v>
          </cell>
          <cell r="I477">
            <v>4</v>
          </cell>
          <cell r="J477">
            <v>4463</v>
          </cell>
          <cell r="L477">
            <v>1487.67</v>
          </cell>
          <cell r="M477">
            <v>371.92</v>
          </cell>
          <cell r="N477">
            <v>26.8</v>
          </cell>
          <cell r="O477">
            <v>398.7</v>
          </cell>
          <cell r="P477">
            <v>99.67</v>
          </cell>
          <cell r="Q477">
            <v>8</v>
          </cell>
          <cell r="R477">
            <v>119.01</v>
          </cell>
          <cell r="S477">
            <v>29.75</v>
          </cell>
        </row>
        <row r="478">
          <cell r="A478" t="str">
            <v>002405</v>
          </cell>
          <cell r="C478" t="str">
            <v>LUZARDO ARRUDA MARTINS</v>
          </cell>
          <cell r="G478">
            <v>44690</v>
          </cell>
          <cell r="I478">
            <v>4</v>
          </cell>
          <cell r="J478">
            <v>6536</v>
          </cell>
          <cell r="L478">
            <v>2178.67</v>
          </cell>
          <cell r="M478">
            <v>544.66999999999996</v>
          </cell>
          <cell r="N478">
            <v>26.8</v>
          </cell>
          <cell r="O478">
            <v>583.88</v>
          </cell>
          <cell r="P478">
            <v>145.97</v>
          </cell>
          <cell r="Q478">
            <v>8</v>
          </cell>
          <cell r="R478">
            <v>174.29</v>
          </cell>
          <cell r="S478">
            <v>43.57</v>
          </cell>
        </row>
        <row r="479">
          <cell r="A479" t="str">
            <v>002408</v>
          </cell>
          <cell r="C479" t="str">
            <v>FRANCISCO YURI PEREIRA RODRIGUES</v>
          </cell>
          <cell r="G479">
            <v>44690</v>
          </cell>
          <cell r="I479">
            <v>4</v>
          </cell>
          <cell r="J479">
            <v>2109</v>
          </cell>
          <cell r="L479">
            <v>703</v>
          </cell>
          <cell r="M479">
            <v>175.75</v>
          </cell>
          <cell r="N479">
            <v>26.8</v>
          </cell>
          <cell r="O479">
            <v>188.4</v>
          </cell>
          <cell r="P479">
            <v>47.1</v>
          </cell>
          <cell r="Q479">
            <v>8</v>
          </cell>
          <cell r="R479">
            <v>56.24</v>
          </cell>
          <cell r="S479">
            <v>14.06</v>
          </cell>
        </row>
        <row r="480">
          <cell r="A480" t="str">
            <v>002410</v>
          </cell>
          <cell r="C480" t="str">
            <v>DANIEL NEVES BEZERRA LIMA</v>
          </cell>
          <cell r="G480">
            <v>44690</v>
          </cell>
          <cell r="I480">
            <v>4</v>
          </cell>
          <cell r="J480">
            <v>7189</v>
          </cell>
          <cell r="L480">
            <v>2396.33</v>
          </cell>
          <cell r="M480">
            <v>599.08000000000004</v>
          </cell>
          <cell r="N480">
            <v>26.8</v>
          </cell>
          <cell r="O480">
            <v>642.22</v>
          </cell>
          <cell r="P480">
            <v>160.55000000000001</v>
          </cell>
          <cell r="Q480">
            <v>8</v>
          </cell>
          <cell r="R480">
            <v>191.71</v>
          </cell>
          <cell r="S480">
            <v>47.93</v>
          </cell>
        </row>
        <row r="481">
          <cell r="A481" t="str">
            <v>002411</v>
          </cell>
          <cell r="C481" t="str">
            <v>ANTONIO MARINHO DE ARAUJO NETO</v>
          </cell>
          <cell r="G481">
            <v>44697</v>
          </cell>
          <cell r="I481">
            <v>4</v>
          </cell>
          <cell r="J481">
            <v>4909</v>
          </cell>
          <cell r="L481">
            <v>1636.33</v>
          </cell>
          <cell r="M481">
            <v>409.08</v>
          </cell>
          <cell r="N481">
            <v>26.8</v>
          </cell>
          <cell r="O481">
            <v>438.54</v>
          </cell>
          <cell r="P481">
            <v>109.63</v>
          </cell>
          <cell r="Q481">
            <v>8</v>
          </cell>
          <cell r="R481">
            <v>130.91</v>
          </cell>
          <cell r="S481">
            <v>32.729999999999997</v>
          </cell>
        </row>
        <row r="482">
          <cell r="A482" t="str">
            <v>002412</v>
          </cell>
          <cell r="C482" t="str">
            <v>RENATO ALMEIDA DE QUEIROZ</v>
          </cell>
          <cell r="G482">
            <v>44697</v>
          </cell>
          <cell r="I482">
            <v>4</v>
          </cell>
          <cell r="J482">
            <v>10334</v>
          </cell>
          <cell r="L482">
            <v>3444.67</v>
          </cell>
          <cell r="M482">
            <v>861.17</v>
          </cell>
          <cell r="N482">
            <v>26.8</v>
          </cell>
          <cell r="O482">
            <v>923.17</v>
          </cell>
          <cell r="P482">
            <v>230.79</v>
          </cell>
          <cell r="Q482">
            <v>8</v>
          </cell>
          <cell r="R482">
            <v>275.57</v>
          </cell>
          <cell r="S482">
            <v>68.89</v>
          </cell>
        </row>
        <row r="483">
          <cell r="A483" t="str">
            <v>002413</v>
          </cell>
          <cell r="C483" t="str">
            <v>MARIANA RODRIGUES DA SILVA</v>
          </cell>
          <cell r="G483">
            <v>44697</v>
          </cell>
          <cell r="I483">
            <v>4</v>
          </cell>
          <cell r="J483">
            <v>11160</v>
          </cell>
          <cell r="L483">
            <v>3720</v>
          </cell>
          <cell r="M483">
            <v>930</v>
          </cell>
          <cell r="N483">
            <v>26.8</v>
          </cell>
          <cell r="O483">
            <v>996.96</v>
          </cell>
          <cell r="P483">
            <v>249.24</v>
          </cell>
          <cell r="Q483">
            <v>8</v>
          </cell>
          <cell r="R483">
            <v>297.60000000000002</v>
          </cell>
          <cell r="S483">
            <v>74.400000000000006</v>
          </cell>
        </row>
        <row r="484">
          <cell r="A484" t="str">
            <v>002415</v>
          </cell>
          <cell r="C484" t="str">
            <v>GUSTAVO FILIPE DO NASCIMENTO</v>
          </cell>
          <cell r="G484">
            <v>44697</v>
          </cell>
          <cell r="I484">
            <v>4</v>
          </cell>
          <cell r="J484">
            <v>4057</v>
          </cell>
          <cell r="L484">
            <v>1352.33</v>
          </cell>
          <cell r="M484">
            <v>338.08</v>
          </cell>
          <cell r="N484">
            <v>26.8</v>
          </cell>
          <cell r="O484">
            <v>362.42</v>
          </cell>
          <cell r="P484">
            <v>90.61</v>
          </cell>
          <cell r="Q484">
            <v>8</v>
          </cell>
          <cell r="R484">
            <v>108.19</v>
          </cell>
          <cell r="S484">
            <v>27.05</v>
          </cell>
        </row>
        <row r="485">
          <cell r="A485" t="str">
            <v>002416</v>
          </cell>
          <cell r="C485" t="str">
            <v>CICERO WOSHIGTON SARAIVA LEITE</v>
          </cell>
          <cell r="G485">
            <v>44697</v>
          </cell>
          <cell r="I485">
            <v>4</v>
          </cell>
          <cell r="J485">
            <v>11160</v>
          </cell>
          <cell r="L485">
            <v>3720</v>
          </cell>
          <cell r="M485">
            <v>930</v>
          </cell>
          <cell r="N485">
            <v>26.8</v>
          </cell>
          <cell r="O485">
            <v>996.96</v>
          </cell>
          <cell r="P485">
            <v>249.24</v>
          </cell>
          <cell r="Q485">
            <v>8</v>
          </cell>
          <cell r="R485">
            <v>297.60000000000002</v>
          </cell>
          <cell r="S485">
            <v>74.400000000000006</v>
          </cell>
        </row>
        <row r="486">
          <cell r="A486" t="str">
            <v>002418</v>
          </cell>
          <cell r="C486" t="str">
            <v>LUIZA ANANDA SILVA MACEDO</v>
          </cell>
          <cell r="G486">
            <v>44697</v>
          </cell>
          <cell r="I486">
            <v>4</v>
          </cell>
          <cell r="J486">
            <v>4463</v>
          </cell>
          <cell r="L486">
            <v>1487.67</v>
          </cell>
          <cell r="M486">
            <v>371.92</v>
          </cell>
          <cell r="N486">
            <v>26.8</v>
          </cell>
          <cell r="O486">
            <v>398.7</v>
          </cell>
          <cell r="P486">
            <v>99.67</v>
          </cell>
          <cell r="Q486">
            <v>8</v>
          </cell>
          <cell r="R486">
            <v>119.01</v>
          </cell>
          <cell r="S486">
            <v>29.75</v>
          </cell>
        </row>
        <row r="487">
          <cell r="A487" t="str">
            <v>002419</v>
          </cell>
          <cell r="C487" t="str">
            <v>GUSTAVO RODRIGUES PASSOS</v>
          </cell>
          <cell r="G487">
            <v>44697</v>
          </cell>
          <cell r="I487">
            <v>4</v>
          </cell>
          <cell r="J487">
            <v>10334</v>
          </cell>
          <cell r="L487">
            <v>3444.67</v>
          </cell>
          <cell r="M487">
            <v>861.17</v>
          </cell>
          <cell r="N487">
            <v>26.8</v>
          </cell>
          <cell r="O487">
            <v>923.17</v>
          </cell>
          <cell r="P487">
            <v>230.79</v>
          </cell>
          <cell r="Q487">
            <v>8</v>
          </cell>
          <cell r="R487">
            <v>275.57</v>
          </cell>
          <cell r="S487">
            <v>68.89</v>
          </cell>
        </row>
        <row r="488">
          <cell r="A488" t="str">
            <v>002420</v>
          </cell>
          <cell r="C488" t="str">
            <v>JHENNYFER RODRIGUES DE OLIVEIRA</v>
          </cell>
          <cell r="G488">
            <v>44697</v>
          </cell>
          <cell r="I488">
            <v>4</v>
          </cell>
          <cell r="J488">
            <v>4057</v>
          </cell>
          <cell r="L488">
            <v>1352.33</v>
          </cell>
          <cell r="M488">
            <v>338.08</v>
          </cell>
          <cell r="N488">
            <v>26.8</v>
          </cell>
          <cell r="O488">
            <v>362.42</v>
          </cell>
          <cell r="P488">
            <v>90.61</v>
          </cell>
          <cell r="Q488">
            <v>8</v>
          </cell>
          <cell r="R488">
            <v>108.19</v>
          </cell>
          <cell r="S488">
            <v>27.05</v>
          </cell>
        </row>
        <row r="489">
          <cell r="A489" t="str">
            <v>002421</v>
          </cell>
          <cell r="C489" t="str">
            <v>JOAO PAULO DA SILVA MARTINS</v>
          </cell>
          <cell r="G489">
            <v>44697</v>
          </cell>
          <cell r="I489">
            <v>4</v>
          </cell>
          <cell r="J489">
            <v>13017</v>
          </cell>
          <cell r="L489">
            <v>4339</v>
          </cell>
          <cell r="M489">
            <v>1084.75</v>
          </cell>
          <cell r="N489">
            <v>26.8</v>
          </cell>
          <cell r="O489">
            <v>1162.8499999999999</v>
          </cell>
          <cell r="P489">
            <v>290.70999999999998</v>
          </cell>
          <cell r="Q489">
            <v>8</v>
          </cell>
          <cell r="R489">
            <v>347.12</v>
          </cell>
          <cell r="S489">
            <v>86.78</v>
          </cell>
        </row>
        <row r="490">
          <cell r="A490" t="str">
            <v>002423</v>
          </cell>
          <cell r="C490" t="str">
            <v>PALOMA SILVA CRUZ</v>
          </cell>
          <cell r="G490">
            <v>44704</v>
          </cell>
          <cell r="I490">
            <v>4</v>
          </cell>
          <cell r="J490">
            <v>4057</v>
          </cell>
          <cell r="L490">
            <v>1352.33</v>
          </cell>
          <cell r="M490">
            <v>338.08</v>
          </cell>
          <cell r="N490">
            <v>26.8</v>
          </cell>
          <cell r="O490">
            <v>362.42</v>
          </cell>
          <cell r="P490">
            <v>90.61</v>
          </cell>
          <cell r="Q490">
            <v>8</v>
          </cell>
          <cell r="R490">
            <v>108.19</v>
          </cell>
          <cell r="S490">
            <v>27.05</v>
          </cell>
        </row>
        <row r="491">
          <cell r="A491" t="str">
            <v>002424</v>
          </cell>
          <cell r="C491" t="str">
            <v>LEONARDO LIMA CAVALCANTE</v>
          </cell>
          <cell r="G491">
            <v>44704</v>
          </cell>
          <cell r="I491">
            <v>4</v>
          </cell>
          <cell r="J491">
            <v>4463</v>
          </cell>
          <cell r="L491">
            <v>1487.67</v>
          </cell>
          <cell r="M491">
            <v>371.92</v>
          </cell>
          <cell r="N491">
            <v>26.8</v>
          </cell>
          <cell r="O491">
            <v>398.7</v>
          </cell>
          <cell r="P491">
            <v>99.67</v>
          </cell>
          <cell r="Q491">
            <v>8</v>
          </cell>
          <cell r="R491">
            <v>119.01</v>
          </cell>
          <cell r="S491">
            <v>29.75</v>
          </cell>
        </row>
        <row r="492">
          <cell r="A492" t="str">
            <v>002425</v>
          </cell>
          <cell r="C492" t="str">
            <v>AUGUSTO COELHO MELO</v>
          </cell>
          <cell r="G492">
            <v>44704</v>
          </cell>
          <cell r="I492">
            <v>4</v>
          </cell>
          <cell r="J492">
            <v>4463</v>
          </cell>
          <cell r="L492">
            <v>1487.67</v>
          </cell>
          <cell r="M492">
            <v>371.92</v>
          </cell>
          <cell r="N492">
            <v>26.8</v>
          </cell>
          <cell r="O492">
            <v>398.7</v>
          </cell>
          <cell r="P492">
            <v>99.67</v>
          </cell>
          <cell r="Q492">
            <v>8</v>
          </cell>
          <cell r="R492">
            <v>119.01</v>
          </cell>
          <cell r="S492">
            <v>29.75</v>
          </cell>
        </row>
        <row r="493">
          <cell r="A493" t="str">
            <v>002426</v>
          </cell>
          <cell r="C493" t="str">
            <v>MARCELO ROLIM SOBREIRA</v>
          </cell>
          <cell r="G493">
            <v>44704</v>
          </cell>
          <cell r="I493">
            <v>4</v>
          </cell>
          <cell r="J493">
            <v>11160</v>
          </cell>
          <cell r="L493">
            <v>3720</v>
          </cell>
          <cell r="M493">
            <v>930</v>
          </cell>
          <cell r="N493">
            <v>26.8</v>
          </cell>
          <cell r="O493">
            <v>996.96</v>
          </cell>
          <cell r="P493">
            <v>249.24</v>
          </cell>
          <cell r="Q493">
            <v>8</v>
          </cell>
          <cell r="R493">
            <v>297.60000000000002</v>
          </cell>
          <cell r="S493">
            <v>74.400000000000006</v>
          </cell>
        </row>
        <row r="494">
          <cell r="A494" t="str">
            <v>002429</v>
          </cell>
          <cell r="C494" t="str">
            <v>PEDRO HENRIQUE ALVES DAS NEVES</v>
          </cell>
          <cell r="G494">
            <v>44704</v>
          </cell>
          <cell r="I494">
            <v>1</v>
          </cell>
          <cell r="J494">
            <v>3842</v>
          </cell>
          <cell r="L494">
            <v>-2.13</v>
          </cell>
          <cell r="M494">
            <v>0</v>
          </cell>
          <cell r="N494">
            <v>26.8</v>
          </cell>
          <cell r="O494">
            <v>-0.56999999999999995</v>
          </cell>
          <cell r="P494">
            <v>0</v>
          </cell>
          <cell r="Q494">
            <v>8</v>
          </cell>
          <cell r="R494">
            <v>-0.17</v>
          </cell>
          <cell r="S494">
            <v>0</v>
          </cell>
        </row>
        <row r="495">
          <cell r="A495" t="str">
            <v>002430</v>
          </cell>
          <cell r="C495" t="str">
            <v>BRUNO TEIXEIRA DE SOUZA</v>
          </cell>
          <cell r="G495">
            <v>44704</v>
          </cell>
          <cell r="I495">
            <v>4</v>
          </cell>
          <cell r="J495">
            <v>10334</v>
          </cell>
          <cell r="L495">
            <v>3444.67</v>
          </cell>
          <cell r="M495">
            <v>861.17</v>
          </cell>
          <cell r="N495">
            <v>26.8</v>
          </cell>
          <cell r="O495">
            <v>923.17</v>
          </cell>
          <cell r="P495">
            <v>230.79</v>
          </cell>
          <cell r="Q495">
            <v>8</v>
          </cell>
          <cell r="R495">
            <v>275.57</v>
          </cell>
          <cell r="S495">
            <v>68.89</v>
          </cell>
        </row>
        <row r="496">
          <cell r="A496" t="str">
            <v>002432</v>
          </cell>
          <cell r="C496" t="str">
            <v>JOSE ALBERTO PERDIGAO JUNIOR</v>
          </cell>
          <cell r="G496">
            <v>44713</v>
          </cell>
          <cell r="I496">
            <v>4</v>
          </cell>
          <cell r="J496">
            <v>11160</v>
          </cell>
          <cell r="L496">
            <v>3720</v>
          </cell>
          <cell r="M496">
            <v>930</v>
          </cell>
          <cell r="N496">
            <v>26.8</v>
          </cell>
          <cell r="O496">
            <v>996.96</v>
          </cell>
          <cell r="P496">
            <v>249.24</v>
          </cell>
          <cell r="Q496">
            <v>8</v>
          </cell>
          <cell r="R496">
            <v>297.60000000000002</v>
          </cell>
          <cell r="S496">
            <v>74.400000000000006</v>
          </cell>
        </row>
        <row r="497">
          <cell r="A497" t="str">
            <v>002433</v>
          </cell>
          <cell r="C497" t="str">
            <v>ALINE ALVES LOPES</v>
          </cell>
          <cell r="G497">
            <v>44713</v>
          </cell>
          <cell r="I497">
            <v>4</v>
          </cell>
          <cell r="J497">
            <v>2789</v>
          </cell>
          <cell r="L497">
            <v>929.67</v>
          </cell>
          <cell r="M497">
            <v>232.42</v>
          </cell>
          <cell r="N497">
            <v>26.8</v>
          </cell>
          <cell r="O497">
            <v>249.15</v>
          </cell>
          <cell r="P497">
            <v>62.29</v>
          </cell>
          <cell r="Q497">
            <v>8</v>
          </cell>
          <cell r="R497">
            <v>74.37</v>
          </cell>
          <cell r="S497">
            <v>18.59</v>
          </cell>
        </row>
        <row r="498">
          <cell r="A498" t="str">
            <v>002434</v>
          </cell>
          <cell r="C498" t="str">
            <v>LUIS FERNANDO EUFRASIO PEIXOTO MOTA</v>
          </cell>
          <cell r="G498">
            <v>44713</v>
          </cell>
          <cell r="I498">
            <v>4</v>
          </cell>
          <cell r="J498">
            <v>9567</v>
          </cell>
          <cell r="L498">
            <v>3189</v>
          </cell>
          <cell r="M498">
            <v>797.25</v>
          </cell>
          <cell r="N498">
            <v>26.8</v>
          </cell>
          <cell r="O498">
            <v>854.65</v>
          </cell>
          <cell r="P498">
            <v>213.66</v>
          </cell>
          <cell r="Q498">
            <v>8</v>
          </cell>
          <cell r="R498">
            <v>255.12</v>
          </cell>
          <cell r="S498">
            <v>63.78</v>
          </cell>
        </row>
        <row r="499">
          <cell r="A499" t="str">
            <v>002436</v>
          </cell>
          <cell r="C499" t="str">
            <v>TALES COSTA BARRETO</v>
          </cell>
          <cell r="G499">
            <v>44713</v>
          </cell>
          <cell r="I499">
            <v>4</v>
          </cell>
          <cell r="J499">
            <v>9567</v>
          </cell>
          <cell r="L499">
            <v>3189</v>
          </cell>
          <cell r="M499">
            <v>797.25</v>
          </cell>
          <cell r="N499">
            <v>26.8</v>
          </cell>
          <cell r="O499">
            <v>854.65</v>
          </cell>
          <cell r="P499">
            <v>213.66</v>
          </cell>
          <cell r="Q499">
            <v>8</v>
          </cell>
          <cell r="R499">
            <v>255.12</v>
          </cell>
          <cell r="S499">
            <v>63.78</v>
          </cell>
        </row>
        <row r="500">
          <cell r="A500" t="str">
            <v>002437</v>
          </cell>
          <cell r="C500" t="str">
            <v>GIOVANNI DALLA CORTE</v>
          </cell>
          <cell r="G500">
            <v>44713</v>
          </cell>
          <cell r="I500">
            <v>4</v>
          </cell>
          <cell r="J500">
            <v>4463</v>
          </cell>
          <cell r="L500">
            <v>1487.67</v>
          </cell>
          <cell r="M500">
            <v>371.92</v>
          </cell>
          <cell r="N500">
            <v>26.8</v>
          </cell>
          <cell r="O500">
            <v>398.7</v>
          </cell>
          <cell r="P500">
            <v>99.67</v>
          </cell>
          <cell r="Q500">
            <v>8</v>
          </cell>
          <cell r="R500">
            <v>119.01</v>
          </cell>
          <cell r="S500">
            <v>29.75</v>
          </cell>
        </row>
        <row r="501">
          <cell r="A501" t="str">
            <v>002438</v>
          </cell>
          <cell r="C501" t="str">
            <v>ALAN PEREIRA DE VASCONCELOS JUNIOR</v>
          </cell>
          <cell r="G501">
            <v>44713</v>
          </cell>
          <cell r="I501">
            <v>4</v>
          </cell>
          <cell r="J501">
            <v>5400</v>
          </cell>
          <cell r="L501">
            <v>1800</v>
          </cell>
          <cell r="M501">
            <v>450</v>
          </cell>
          <cell r="N501">
            <v>26.8</v>
          </cell>
          <cell r="O501">
            <v>482.4</v>
          </cell>
          <cell r="P501">
            <v>120.6</v>
          </cell>
          <cell r="Q501">
            <v>8</v>
          </cell>
          <cell r="R501">
            <v>144</v>
          </cell>
          <cell r="S501">
            <v>36</v>
          </cell>
        </row>
        <row r="502">
          <cell r="A502" t="str">
            <v>002440</v>
          </cell>
          <cell r="C502" t="str">
            <v>BEATRIZ RODRIGUES MONTE</v>
          </cell>
          <cell r="G502">
            <v>44713</v>
          </cell>
          <cell r="I502">
            <v>4</v>
          </cell>
          <cell r="J502">
            <v>4057</v>
          </cell>
          <cell r="L502">
            <v>1352.33</v>
          </cell>
          <cell r="M502">
            <v>338.08</v>
          </cell>
          <cell r="N502">
            <v>26.8</v>
          </cell>
          <cell r="O502">
            <v>362.42</v>
          </cell>
          <cell r="P502">
            <v>90.61</v>
          </cell>
          <cell r="Q502">
            <v>8</v>
          </cell>
          <cell r="R502">
            <v>108.19</v>
          </cell>
          <cell r="S502">
            <v>27.05</v>
          </cell>
        </row>
        <row r="503">
          <cell r="A503" t="str">
            <v>002441</v>
          </cell>
          <cell r="C503" t="str">
            <v>JOSE CLENILDON FERREIRA DO NASCIMENTO</v>
          </cell>
          <cell r="G503">
            <v>44713</v>
          </cell>
          <cell r="I503">
            <v>4</v>
          </cell>
          <cell r="J503">
            <v>4057</v>
          </cell>
          <cell r="L503">
            <v>1352.33</v>
          </cell>
          <cell r="M503">
            <v>338.08</v>
          </cell>
          <cell r="N503">
            <v>26.8</v>
          </cell>
          <cell r="O503">
            <v>362.42</v>
          </cell>
          <cell r="P503">
            <v>90.61</v>
          </cell>
          <cell r="Q503">
            <v>8</v>
          </cell>
          <cell r="R503">
            <v>108.19</v>
          </cell>
          <cell r="S503">
            <v>27.05</v>
          </cell>
        </row>
        <row r="504">
          <cell r="A504" t="str">
            <v>002442</v>
          </cell>
          <cell r="C504" t="str">
            <v>CAMILA PAIVA MILDNER</v>
          </cell>
          <cell r="G504">
            <v>44713</v>
          </cell>
          <cell r="I504">
            <v>4</v>
          </cell>
          <cell r="J504">
            <v>7907</v>
          </cell>
          <cell r="L504">
            <v>2635.67</v>
          </cell>
          <cell r="M504">
            <v>658.92</v>
          </cell>
          <cell r="N504">
            <v>26.8</v>
          </cell>
          <cell r="O504">
            <v>706.36</v>
          </cell>
          <cell r="P504">
            <v>176.59</v>
          </cell>
          <cell r="Q504">
            <v>8</v>
          </cell>
          <cell r="R504">
            <v>210.85</v>
          </cell>
          <cell r="S504">
            <v>52.71</v>
          </cell>
        </row>
        <row r="505">
          <cell r="A505" t="str">
            <v>002443</v>
          </cell>
          <cell r="C505" t="str">
            <v>PAULO JONATHAS ALVES MATOS</v>
          </cell>
          <cell r="G505">
            <v>44713</v>
          </cell>
          <cell r="I505">
            <v>4</v>
          </cell>
          <cell r="J505">
            <v>7750.5</v>
          </cell>
          <cell r="L505">
            <v>2583.5</v>
          </cell>
          <cell r="M505">
            <v>645.87</v>
          </cell>
          <cell r="N505">
            <v>26.8</v>
          </cell>
          <cell r="O505">
            <v>692.38</v>
          </cell>
          <cell r="P505">
            <v>173.09</v>
          </cell>
          <cell r="Q505">
            <v>8</v>
          </cell>
          <cell r="R505">
            <v>206.68</v>
          </cell>
          <cell r="S505">
            <v>51.67</v>
          </cell>
        </row>
        <row r="506">
          <cell r="A506" t="str">
            <v>002445</v>
          </cell>
          <cell r="C506" t="str">
            <v>MAURICIO FURTADO DE MESQUITA</v>
          </cell>
          <cell r="G506">
            <v>44718</v>
          </cell>
          <cell r="I506">
            <v>4</v>
          </cell>
          <cell r="J506">
            <v>4057</v>
          </cell>
          <cell r="L506">
            <v>1352.33</v>
          </cell>
          <cell r="M506">
            <v>338.08</v>
          </cell>
          <cell r="N506">
            <v>26.8</v>
          </cell>
          <cell r="O506">
            <v>362.42</v>
          </cell>
          <cell r="P506">
            <v>90.61</v>
          </cell>
          <cell r="Q506">
            <v>8</v>
          </cell>
          <cell r="R506">
            <v>108.19</v>
          </cell>
          <cell r="S506">
            <v>27.05</v>
          </cell>
        </row>
        <row r="507">
          <cell r="A507" t="str">
            <v>002447</v>
          </cell>
          <cell r="C507" t="str">
            <v>WILLER FERREIRA NEVES</v>
          </cell>
          <cell r="G507">
            <v>44718</v>
          </cell>
          <cell r="I507">
            <v>4</v>
          </cell>
          <cell r="J507">
            <v>4909</v>
          </cell>
          <cell r="L507">
            <v>1636.33</v>
          </cell>
          <cell r="M507">
            <v>409.08</v>
          </cell>
          <cell r="N507">
            <v>26.8</v>
          </cell>
          <cell r="O507">
            <v>438.54</v>
          </cell>
          <cell r="P507">
            <v>109.63</v>
          </cell>
          <cell r="Q507">
            <v>8</v>
          </cell>
          <cell r="R507">
            <v>130.91</v>
          </cell>
          <cell r="S507">
            <v>32.729999999999997</v>
          </cell>
        </row>
        <row r="508">
          <cell r="A508" t="str">
            <v>002449</v>
          </cell>
          <cell r="C508" t="str">
            <v>LUANA PAIVA MILDNER</v>
          </cell>
          <cell r="G508">
            <v>44718</v>
          </cell>
          <cell r="I508">
            <v>4</v>
          </cell>
          <cell r="J508">
            <v>7907</v>
          </cell>
          <cell r="L508">
            <v>2635.67</v>
          </cell>
          <cell r="M508">
            <v>658.92</v>
          </cell>
          <cell r="N508">
            <v>26.8</v>
          </cell>
          <cell r="O508">
            <v>706.36</v>
          </cell>
          <cell r="P508">
            <v>176.59</v>
          </cell>
          <cell r="Q508">
            <v>8</v>
          </cell>
          <cell r="R508">
            <v>210.85</v>
          </cell>
          <cell r="S508">
            <v>52.71</v>
          </cell>
        </row>
        <row r="509">
          <cell r="A509" t="str">
            <v>002451</v>
          </cell>
          <cell r="C509" t="str">
            <v>PEDRO NEDEHF MELO</v>
          </cell>
          <cell r="G509">
            <v>44725</v>
          </cell>
          <cell r="I509">
            <v>4</v>
          </cell>
          <cell r="J509">
            <v>6536</v>
          </cell>
          <cell r="L509">
            <v>2178.67</v>
          </cell>
          <cell r="M509">
            <v>544.66999999999996</v>
          </cell>
          <cell r="N509">
            <v>26.8</v>
          </cell>
          <cell r="O509">
            <v>583.88</v>
          </cell>
          <cell r="P509">
            <v>145.97</v>
          </cell>
          <cell r="Q509">
            <v>8</v>
          </cell>
          <cell r="R509">
            <v>174.29</v>
          </cell>
          <cell r="S509">
            <v>43.57</v>
          </cell>
        </row>
        <row r="510">
          <cell r="A510" t="str">
            <v>002452</v>
          </cell>
          <cell r="C510" t="str">
            <v>LUIS CARLOS REINALDO LIMA</v>
          </cell>
          <cell r="G510">
            <v>44725</v>
          </cell>
          <cell r="I510">
            <v>4</v>
          </cell>
          <cell r="J510">
            <v>3688</v>
          </cell>
          <cell r="L510">
            <v>1229.33</v>
          </cell>
          <cell r="M510">
            <v>307.33</v>
          </cell>
          <cell r="N510">
            <v>26.8</v>
          </cell>
          <cell r="O510">
            <v>329.46</v>
          </cell>
          <cell r="P510">
            <v>82.36</v>
          </cell>
          <cell r="Q510">
            <v>8</v>
          </cell>
          <cell r="R510">
            <v>98.35</v>
          </cell>
          <cell r="S510">
            <v>24.59</v>
          </cell>
        </row>
        <row r="511">
          <cell r="A511" t="str">
            <v>002453</v>
          </cell>
          <cell r="C511" t="str">
            <v>LIARA SOUSA MOTA</v>
          </cell>
          <cell r="G511">
            <v>44725</v>
          </cell>
          <cell r="I511">
            <v>4</v>
          </cell>
          <cell r="J511">
            <v>6536</v>
          </cell>
          <cell r="L511">
            <v>2178.67</v>
          </cell>
          <cell r="M511">
            <v>544.66999999999996</v>
          </cell>
          <cell r="N511">
            <v>26.8</v>
          </cell>
          <cell r="O511">
            <v>583.88</v>
          </cell>
          <cell r="P511">
            <v>145.97</v>
          </cell>
          <cell r="Q511">
            <v>8</v>
          </cell>
          <cell r="R511">
            <v>174.29</v>
          </cell>
          <cell r="S511">
            <v>43.57</v>
          </cell>
        </row>
        <row r="512">
          <cell r="A512" t="str">
            <v>002454</v>
          </cell>
          <cell r="C512" t="str">
            <v>GABRIEL YAN NOBRE RICARTE</v>
          </cell>
          <cell r="G512">
            <v>44725</v>
          </cell>
          <cell r="I512">
            <v>4</v>
          </cell>
          <cell r="J512">
            <v>6536</v>
          </cell>
          <cell r="L512">
            <v>2178.67</v>
          </cell>
          <cell r="M512">
            <v>544.66999999999996</v>
          </cell>
          <cell r="N512">
            <v>26.8</v>
          </cell>
          <cell r="O512">
            <v>583.88</v>
          </cell>
          <cell r="P512">
            <v>145.97</v>
          </cell>
          <cell r="Q512">
            <v>8</v>
          </cell>
          <cell r="R512">
            <v>174.29</v>
          </cell>
          <cell r="S512">
            <v>43.57</v>
          </cell>
        </row>
        <row r="513">
          <cell r="A513" t="str">
            <v>002455</v>
          </cell>
          <cell r="C513" t="str">
            <v>CLENILSON MARTINS BENICIO</v>
          </cell>
          <cell r="G513">
            <v>44725</v>
          </cell>
          <cell r="I513">
            <v>4</v>
          </cell>
          <cell r="J513">
            <v>7907</v>
          </cell>
          <cell r="L513">
            <v>2635.67</v>
          </cell>
          <cell r="M513">
            <v>658.92</v>
          </cell>
          <cell r="N513">
            <v>26.8</v>
          </cell>
          <cell r="O513">
            <v>706.36</v>
          </cell>
          <cell r="P513">
            <v>176.59</v>
          </cell>
          <cell r="Q513">
            <v>8</v>
          </cell>
          <cell r="R513">
            <v>210.85</v>
          </cell>
          <cell r="S513">
            <v>52.71</v>
          </cell>
        </row>
        <row r="514">
          <cell r="A514" t="str">
            <v>002457</v>
          </cell>
          <cell r="C514" t="str">
            <v>ALLAN JOHNSON PEREIRA ESCOSSIO</v>
          </cell>
          <cell r="G514">
            <v>44725</v>
          </cell>
          <cell r="I514">
            <v>4</v>
          </cell>
          <cell r="J514">
            <v>13017</v>
          </cell>
          <cell r="L514">
            <v>4339</v>
          </cell>
          <cell r="M514">
            <v>1084.75</v>
          </cell>
          <cell r="N514">
            <v>26.8</v>
          </cell>
          <cell r="O514">
            <v>1162.8499999999999</v>
          </cell>
          <cell r="P514">
            <v>290.70999999999998</v>
          </cell>
          <cell r="Q514">
            <v>8</v>
          </cell>
          <cell r="R514">
            <v>347.12</v>
          </cell>
          <cell r="S514">
            <v>86.78</v>
          </cell>
        </row>
        <row r="515">
          <cell r="A515" t="str">
            <v>002458</v>
          </cell>
          <cell r="C515" t="str">
            <v>RAPHAEL ARCANJO EWERTON TEIXEIRA</v>
          </cell>
          <cell r="G515">
            <v>44732</v>
          </cell>
          <cell r="I515">
            <v>4</v>
          </cell>
          <cell r="J515">
            <v>9567</v>
          </cell>
          <cell r="L515">
            <v>3189</v>
          </cell>
          <cell r="M515">
            <v>797.25</v>
          </cell>
          <cell r="N515">
            <v>26.8</v>
          </cell>
          <cell r="O515">
            <v>854.65</v>
          </cell>
          <cell r="P515">
            <v>213.66</v>
          </cell>
          <cell r="Q515">
            <v>8</v>
          </cell>
          <cell r="R515">
            <v>255.12</v>
          </cell>
          <cell r="S515">
            <v>63.78</v>
          </cell>
        </row>
        <row r="516">
          <cell r="A516" t="str">
            <v>002459</v>
          </cell>
          <cell r="C516" t="str">
            <v>JOSE WILSON DE MELO OLIVEIRA FILHO</v>
          </cell>
          <cell r="G516">
            <v>44732</v>
          </cell>
          <cell r="I516">
            <v>4</v>
          </cell>
          <cell r="J516">
            <v>9567</v>
          </cell>
          <cell r="L516">
            <v>3189</v>
          </cell>
          <cell r="M516">
            <v>797.25</v>
          </cell>
          <cell r="N516">
            <v>26.8</v>
          </cell>
          <cell r="O516">
            <v>854.65</v>
          </cell>
          <cell r="P516">
            <v>213.66</v>
          </cell>
          <cell r="Q516">
            <v>8</v>
          </cell>
          <cell r="R516">
            <v>255.12</v>
          </cell>
          <cell r="S516">
            <v>63.78</v>
          </cell>
        </row>
        <row r="517">
          <cell r="A517" t="str">
            <v>002460</v>
          </cell>
          <cell r="C517" t="str">
            <v>ARTHUR VILAS BOAS SANTOS</v>
          </cell>
          <cell r="G517">
            <v>44732</v>
          </cell>
          <cell r="I517">
            <v>4</v>
          </cell>
          <cell r="J517">
            <v>2789</v>
          </cell>
          <cell r="L517">
            <v>929.67</v>
          </cell>
          <cell r="M517">
            <v>232.42</v>
          </cell>
          <cell r="N517">
            <v>26.8</v>
          </cell>
          <cell r="O517">
            <v>249.15</v>
          </cell>
          <cell r="P517">
            <v>62.29</v>
          </cell>
          <cell r="Q517">
            <v>8</v>
          </cell>
          <cell r="R517">
            <v>74.37</v>
          </cell>
          <cell r="S517">
            <v>18.59</v>
          </cell>
        </row>
        <row r="518">
          <cell r="A518" t="str">
            <v>002461</v>
          </cell>
          <cell r="C518" t="str">
            <v>FRANCISCO GLEIDSON DA SILVA FREITAS</v>
          </cell>
          <cell r="G518">
            <v>44732</v>
          </cell>
          <cell r="I518">
            <v>4</v>
          </cell>
          <cell r="J518">
            <v>7907</v>
          </cell>
          <cell r="L518">
            <v>2635.67</v>
          </cell>
          <cell r="M518">
            <v>658.92</v>
          </cell>
          <cell r="N518">
            <v>26.8</v>
          </cell>
          <cell r="O518">
            <v>706.36</v>
          </cell>
          <cell r="P518">
            <v>176.59</v>
          </cell>
          <cell r="Q518">
            <v>8</v>
          </cell>
          <cell r="R518">
            <v>210.85</v>
          </cell>
          <cell r="S518">
            <v>52.71</v>
          </cell>
        </row>
        <row r="519">
          <cell r="A519" t="str">
            <v>002462</v>
          </cell>
          <cell r="C519" t="str">
            <v>ADELSO ALESSANDRO DE LIMA</v>
          </cell>
          <cell r="G519">
            <v>44732</v>
          </cell>
          <cell r="I519">
            <v>4</v>
          </cell>
          <cell r="J519">
            <v>7189</v>
          </cell>
          <cell r="L519">
            <v>2396.33</v>
          </cell>
          <cell r="M519">
            <v>599.08000000000004</v>
          </cell>
          <cell r="N519">
            <v>26.8</v>
          </cell>
          <cell r="O519">
            <v>642.22</v>
          </cell>
          <cell r="P519">
            <v>160.55000000000001</v>
          </cell>
          <cell r="Q519">
            <v>8</v>
          </cell>
          <cell r="R519">
            <v>191.71</v>
          </cell>
          <cell r="S519">
            <v>47.93</v>
          </cell>
        </row>
        <row r="520">
          <cell r="A520" t="str">
            <v>002465</v>
          </cell>
          <cell r="C520" t="str">
            <v>ALEX FERNANDES FIGUEIREDO</v>
          </cell>
          <cell r="G520">
            <v>44746</v>
          </cell>
          <cell r="I520">
            <v>4</v>
          </cell>
          <cell r="J520">
            <v>14059</v>
          </cell>
          <cell r="L520">
            <v>4686.33</v>
          </cell>
          <cell r="M520">
            <v>1171.58</v>
          </cell>
          <cell r="N520">
            <v>26.8</v>
          </cell>
          <cell r="O520">
            <v>1255.94</v>
          </cell>
          <cell r="P520">
            <v>313.98</v>
          </cell>
          <cell r="Q520">
            <v>8</v>
          </cell>
          <cell r="R520">
            <v>374.91</v>
          </cell>
          <cell r="S520">
            <v>93.73</v>
          </cell>
        </row>
        <row r="521">
          <cell r="A521" t="str">
            <v>002466</v>
          </cell>
          <cell r="C521" t="str">
            <v>JEAN CARLOS MARTINS DA SILVA</v>
          </cell>
          <cell r="G521">
            <v>44746</v>
          </cell>
          <cell r="I521">
            <v>4</v>
          </cell>
          <cell r="J521">
            <v>4463</v>
          </cell>
          <cell r="L521">
            <v>1487.67</v>
          </cell>
          <cell r="M521">
            <v>371.92</v>
          </cell>
          <cell r="N521">
            <v>26.8</v>
          </cell>
          <cell r="O521">
            <v>398.7</v>
          </cell>
          <cell r="P521">
            <v>99.67</v>
          </cell>
          <cell r="Q521">
            <v>8</v>
          </cell>
          <cell r="R521">
            <v>119.01</v>
          </cell>
          <cell r="S521">
            <v>29.75</v>
          </cell>
        </row>
        <row r="522">
          <cell r="A522" t="str">
            <v>002467</v>
          </cell>
          <cell r="C522" t="str">
            <v>EDUARDO CAVALCANTE DIOGENES DE CARVALHO</v>
          </cell>
          <cell r="G522">
            <v>44746</v>
          </cell>
          <cell r="I522">
            <v>4</v>
          </cell>
          <cell r="J522">
            <v>6536</v>
          </cell>
          <cell r="L522">
            <v>2178.67</v>
          </cell>
          <cell r="M522">
            <v>544.66999999999996</v>
          </cell>
          <cell r="N522">
            <v>26.8</v>
          </cell>
          <cell r="O522">
            <v>583.88</v>
          </cell>
          <cell r="P522">
            <v>145.97</v>
          </cell>
          <cell r="Q522">
            <v>8</v>
          </cell>
          <cell r="R522">
            <v>174.29</v>
          </cell>
          <cell r="S522">
            <v>43.57</v>
          </cell>
        </row>
        <row r="523">
          <cell r="A523" t="str">
            <v>002468</v>
          </cell>
          <cell r="C523" t="str">
            <v>SARA MARIA MUSSNICH POLIDORO</v>
          </cell>
          <cell r="G523">
            <v>44746</v>
          </cell>
          <cell r="I523">
            <v>4</v>
          </cell>
          <cell r="J523">
            <v>7189</v>
          </cell>
          <cell r="L523">
            <v>2396.33</v>
          </cell>
          <cell r="M523">
            <v>599.08000000000004</v>
          </cell>
          <cell r="N523">
            <v>26.8</v>
          </cell>
          <cell r="O523">
            <v>642.22</v>
          </cell>
          <cell r="P523">
            <v>160.55000000000001</v>
          </cell>
          <cell r="Q523">
            <v>8</v>
          </cell>
          <cell r="R523">
            <v>191.71</v>
          </cell>
          <cell r="S523">
            <v>47.93</v>
          </cell>
        </row>
        <row r="524">
          <cell r="A524" t="str">
            <v>002469</v>
          </cell>
          <cell r="C524" t="str">
            <v>RICKY IWAO MATOS KITANO</v>
          </cell>
          <cell r="G524">
            <v>44746</v>
          </cell>
          <cell r="I524">
            <v>4</v>
          </cell>
          <cell r="J524">
            <v>4057</v>
          </cell>
          <cell r="L524">
            <v>1352.33</v>
          </cell>
          <cell r="M524">
            <v>338.08</v>
          </cell>
          <cell r="N524">
            <v>26.8</v>
          </cell>
          <cell r="O524">
            <v>362.42</v>
          </cell>
          <cell r="P524">
            <v>90.61</v>
          </cell>
          <cell r="Q524">
            <v>8</v>
          </cell>
          <cell r="R524">
            <v>108.19</v>
          </cell>
          <cell r="S524">
            <v>27.05</v>
          </cell>
        </row>
        <row r="525">
          <cell r="A525" t="str">
            <v>002470</v>
          </cell>
          <cell r="C525" t="str">
            <v>LUCAS RODRIGUES SILVA</v>
          </cell>
          <cell r="G525">
            <v>44746</v>
          </cell>
          <cell r="I525">
            <v>4</v>
          </cell>
          <cell r="J525">
            <v>2425</v>
          </cell>
          <cell r="L525">
            <v>808.33</v>
          </cell>
          <cell r="M525">
            <v>202.08</v>
          </cell>
          <cell r="N525">
            <v>26.8</v>
          </cell>
          <cell r="O525">
            <v>216.63</v>
          </cell>
          <cell r="P525">
            <v>54.16</v>
          </cell>
          <cell r="Q525">
            <v>8</v>
          </cell>
          <cell r="R525">
            <v>64.67</v>
          </cell>
          <cell r="S525">
            <v>16.170000000000002</v>
          </cell>
        </row>
        <row r="526">
          <cell r="A526" t="str">
            <v>002471</v>
          </cell>
          <cell r="C526" t="str">
            <v>ILTON VIEIRA DE ARRUDA JUNIOR</v>
          </cell>
          <cell r="G526">
            <v>44746</v>
          </cell>
          <cell r="I526">
            <v>4</v>
          </cell>
          <cell r="J526">
            <v>10334</v>
          </cell>
          <cell r="L526">
            <v>3444.67</v>
          </cell>
          <cell r="M526">
            <v>861.17</v>
          </cell>
          <cell r="N526">
            <v>26.8</v>
          </cell>
          <cell r="O526">
            <v>923.17</v>
          </cell>
          <cell r="P526">
            <v>230.79</v>
          </cell>
          <cell r="Q526">
            <v>8</v>
          </cell>
          <cell r="R526">
            <v>275.57</v>
          </cell>
          <cell r="S526">
            <v>68.89</v>
          </cell>
        </row>
        <row r="527">
          <cell r="A527" t="str">
            <v>002472</v>
          </cell>
          <cell r="C527" t="str">
            <v>DIEGO DA SILVA VILELA</v>
          </cell>
          <cell r="G527">
            <v>44746</v>
          </cell>
          <cell r="I527">
            <v>4</v>
          </cell>
          <cell r="J527">
            <v>8698</v>
          </cell>
          <cell r="L527">
            <v>2899.33</v>
          </cell>
          <cell r="M527">
            <v>724.83</v>
          </cell>
          <cell r="N527">
            <v>26.8</v>
          </cell>
          <cell r="O527">
            <v>777.02</v>
          </cell>
          <cell r="P527">
            <v>194.25</v>
          </cell>
          <cell r="Q527">
            <v>8</v>
          </cell>
          <cell r="R527">
            <v>231.95</v>
          </cell>
          <cell r="S527">
            <v>57.99</v>
          </cell>
        </row>
        <row r="528">
          <cell r="A528" t="str">
            <v>002473</v>
          </cell>
          <cell r="C528" t="str">
            <v>JOSE VALDIR VIDAL JUNIOR</v>
          </cell>
          <cell r="G528">
            <v>44747</v>
          </cell>
          <cell r="I528">
            <v>4</v>
          </cell>
          <cell r="J528">
            <v>11160</v>
          </cell>
          <cell r="L528">
            <v>3720</v>
          </cell>
          <cell r="M528">
            <v>930</v>
          </cell>
          <cell r="N528">
            <v>26.8</v>
          </cell>
          <cell r="O528">
            <v>996.96</v>
          </cell>
          <cell r="P528">
            <v>249.24</v>
          </cell>
          <cell r="Q528">
            <v>8</v>
          </cell>
          <cell r="R528">
            <v>297.60000000000002</v>
          </cell>
          <cell r="S528">
            <v>74.400000000000006</v>
          </cell>
        </row>
        <row r="529">
          <cell r="A529" t="str">
            <v>002475</v>
          </cell>
          <cell r="C529" t="str">
            <v>VANESSA RODRIGUES OLIVEIRA DA SILVA FALCAO</v>
          </cell>
          <cell r="G529">
            <v>44753</v>
          </cell>
          <cell r="I529">
            <v>4</v>
          </cell>
          <cell r="J529">
            <v>7907</v>
          </cell>
          <cell r="L529">
            <v>2635.67</v>
          </cell>
          <cell r="M529">
            <v>658.92</v>
          </cell>
          <cell r="N529">
            <v>26.8</v>
          </cell>
          <cell r="O529">
            <v>706.36</v>
          </cell>
          <cell r="P529">
            <v>176.59</v>
          </cell>
          <cell r="Q529">
            <v>8</v>
          </cell>
          <cell r="R529">
            <v>210.85</v>
          </cell>
          <cell r="S529">
            <v>52.71</v>
          </cell>
        </row>
        <row r="530">
          <cell r="A530" t="str">
            <v>002476</v>
          </cell>
          <cell r="C530" t="str">
            <v>BYANCA PINHEIRO AUGUSTO</v>
          </cell>
          <cell r="G530">
            <v>44753</v>
          </cell>
          <cell r="I530">
            <v>4</v>
          </cell>
          <cell r="J530">
            <v>10334</v>
          </cell>
          <cell r="L530">
            <v>3444.67</v>
          </cell>
          <cell r="M530">
            <v>861.17</v>
          </cell>
          <cell r="N530">
            <v>26.8</v>
          </cell>
          <cell r="O530">
            <v>923.17</v>
          </cell>
          <cell r="P530">
            <v>230.79</v>
          </cell>
          <cell r="Q530">
            <v>8</v>
          </cell>
          <cell r="R530">
            <v>275.57</v>
          </cell>
          <cell r="S530">
            <v>68.89</v>
          </cell>
        </row>
        <row r="531">
          <cell r="A531" t="str">
            <v>002477</v>
          </cell>
          <cell r="C531" t="str">
            <v>FRANCISCO JOSE ALMEIDA JUNIOR</v>
          </cell>
          <cell r="G531">
            <v>44753</v>
          </cell>
          <cell r="I531">
            <v>4</v>
          </cell>
          <cell r="J531">
            <v>7907</v>
          </cell>
          <cell r="L531">
            <v>2635.67</v>
          </cell>
          <cell r="M531">
            <v>658.92</v>
          </cell>
          <cell r="N531">
            <v>26.8</v>
          </cell>
          <cell r="O531">
            <v>706.36</v>
          </cell>
          <cell r="P531">
            <v>176.59</v>
          </cell>
          <cell r="Q531">
            <v>8</v>
          </cell>
          <cell r="R531">
            <v>210.85</v>
          </cell>
          <cell r="S531">
            <v>52.71</v>
          </cell>
        </row>
        <row r="532">
          <cell r="A532" t="str">
            <v>002478</v>
          </cell>
          <cell r="C532" t="str">
            <v>GUILHERME MAIA RIBEIRO VIANA</v>
          </cell>
          <cell r="G532">
            <v>44753</v>
          </cell>
          <cell r="I532">
            <v>4</v>
          </cell>
          <cell r="J532">
            <v>10334</v>
          </cell>
          <cell r="L532">
            <v>3444.67</v>
          </cell>
          <cell r="M532">
            <v>861.17</v>
          </cell>
          <cell r="N532">
            <v>26.8</v>
          </cell>
          <cell r="O532">
            <v>923.17</v>
          </cell>
          <cell r="P532">
            <v>230.79</v>
          </cell>
          <cell r="Q532">
            <v>8</v>
          </cell>
          <cell r="R532">
            <v>275.57</v>
          </cell>
          <cell r="S532">
            <v>68.89</v>
          </cell>
        </row>
        <row r="533">
          <cell r="A533" t="str">
            <v>002479</v>
          </cell>
          <cell r="C533" t="str">
            <v>JOAO PAULO ALVES DE FARIAS</v>
          </cell>
          <cell r="G533">
            <v>44753</v>
          </cell>
          <cell r="I533">
            <v>4</v>
          </cell>
          <cell r="J533">
            <v>10334</v>
          </cell>
          <cell r="L533">
            <v>3444.67</v>
          </cell>
          <cell r="M533">
            <v>861.17</v>
          </cell>
          <cell r="N533">
            <v>26.8</v>
          </cell>
          <cell r="O533">
            <v>923.17</v>
          </cell>
          <cell r="P533">
            <v>230.79</v>
          </cell>
          <cell r="Q533">
            <v>8</v>
          </cell>
          <cell r="R533">
            <v>275.57</v>
          </cell>
          <cell r="S533">
            <v>68.89</v>
          </cell>
        </row>
        <row r="534">
          <cell r="A534" t="str">
            <v>002480</v>
          </cell>
          <cell r="C534" t="str">
            <v>FRANCISCO RAFAEL EVANGELISTA</v>
          </cell>
          <cell r="G534">
            <v>44753</v>
          </cell>
          <cell r="I534">
            <v>4</v>
          </cell>
          <cell r="J534">
            <v>4057</v>
          </cell>
          <cell r="L534">
            <v>1352.33</v>
          </cell>
          <cell r="M534">
            <v>338.08</v>
          </cell>
          <cell r="N534">
            <v>26.8</v>
          </cell>
          <cell r="O534">
            <v>362.42</v>
          </cell>
          <cell r="P534">
            <v>90.61</v>
          </cell>
          <cell r="Q534">
            <v>8</v>
          </cell>
          <cell r="R534">
            <v>108.19</v>
          </cell>
          <cell r="S534">
            <v>27.05</v>
          </cell>
        </row>
        <row r="535">
          <cell r="A535" t="str">
            <v>002481</v>
          </cell>
          <cell r="C535" t="str">
            <v>BRUNO DA SILVA TELLES BRAGA</v>
          </cell>
          <cell r="G535">
            <v>44760</v>
          </cell>
          <cell r="I535">
            <v>4</v>
          </cell>
          <cell r="J535">
            <v>3688</v>
          </cell>
          <cell r="L535">
            <v>1229.33</v>
          </cell>
          <cell r="M535">
            <v>307.33</v>
          </cell>
          <cell r="N535">
            <v>26.8</v>
          </cell>
          <cell r="O535">
            <v>329.46</v>
          </cell>
          <cell r="P535">
            <v>82.36</v>
          </cell>
          <cell r="Q535">
            <v>8</v>
          </cell>
          <cell r="R535">
            <v>98.35</v>
          </cell>
          <cell r="S535">
            <v>24.59</v>
          </cell>
        </row>
        <row r="536">
          <cell r="A536" t="str">
            <v>002482</v>
          </cell>
          <cell r="C536" t="str">
            <v>NATALIA SOARES GIRAO</v>
          </cell>
          <cell r="G536">
            <v>44760</v>
          </cell>
          <cell r="I536">
            <v>4</v>
          </cell>
          <cell r="J536">
            <v>5400</v>
          </cell>
          <cell r="L536">
            <v>1800</v>
          </cell>
          <cell r="M536">
            <v>450</v>
          </cell>
          <cell r="N536">
            <v>26.8</v>
          </cell>
          <cell r="O536">
            <v>482.4</v>
          </cell>
          <cell r="P536">
            <v>120.6</v>
          </cell>
          <cell r="Q536">
            <v>8</v>
          </cell>
          <cell r="R536">
            <v>144</v>
          </cell>
          <cell r="S536">
            <v>36</v>
          </cell>
        </row>
        <row r="537">
          <cell r="A537" t="str">
            <v>002483</v>
          </cell>
          <cell r="C537" t="str">
            <v>BRUNA MARIA PEREIRA MAIA</v>
          </cell>
          <cell r="G537">
            <v>44767</v>
          </cell>
          <cell r="I537">
            <v>4</v>
          </cell>
          <cell r="J537">
            <v>9567</v>
          </cell>
          <cell r="L537">
            <v>3189</v>
          </cell>
          <cell r="M537">
            <v>797.25</v>
          </cell>
          <cell r="N537">
            <v>26.8</v>
          </cell>
          <cell r="O537">
            <v>854.65</v>
          </cell>
          <cell r="P537">
            <v>213.66</v>
          </cell>
          <cell r="Q537">
            <v>8</v>
          </cell>
          <cell r="R537">
            <v>255.12</v>
          </cell>
          <cell r="S537">
            <v>63.78</v>
          </cell>
        </row>
        <row r="538">
          <cell r="A538" t="str">
            <v>002484</v>
          </cell>
          <cell r="C538" t="str">
            <v>SERGIO SARAIVA DE SOUSA NETO</v>
          </cell>
          <cell r="G538">
            <v>44767</v>
          </cell>
          <cell r="I538">
            <v>4</v>
          </cell>
          <cell r="J538">
            <v>4057</v>
          </cell>
          <cell r="L538">
            <v>1352.33</v>
          </cell>
          <cell r="M538">
            <v>338.08</v>
          </cell>
          <cell r="N538">
            <v>26.8</v>
          </cell>
          <cell r="O538">
            <v>362.42</v>
          </cell>
          <cell r="P538">
            <v>90.61</v>
          </cell>
          <cell r="Q538">
            <v>8</v>
          </cell>
          <cell r="R538">
            <v>108.19</v>
          </cell>
          <cell r="S538">
            <v>27.05</v>
          </cell>
        </row>
        <row r="539">
          <cell r="A539" t="str">
            <v>002485</v>
          </cell>
          <cell r="C539" t="str">
            <v>LINDEMBERG HOLANDA DE SOUZA</v>
          </cell>
          <cell r="G539">
            <v>44774</v>
          </cell>
          <cell r="I539">
            <v>4</v>
          </cell>
          <cell r="J539">
            <v>10334</v>
          </cell>
          <cell r="L539">
            <v>3444.67</v>
          </cell>
          <cell r="M539">
            <v>861.17</v>
          </cell>
          <cell r="N539">
            <v>26.8</v>
          </cell>
          <cell r="O539">
            <v>923.17</v>
          </cell>
          <cell r="P539">
            <v>230.79</v>
          </cell>
          <cell r="Q539">
            <v>8</v>
          </cell>
          <cell r="R539">
            <v>275.57</v>
          </cell>
          <cell r="S539">
            <v>68.89</v>
          </cell>
        </row>
        <row r="540">
          <cell r="A540" t="str">
            <v>002487</v>
          </cell>
          <cell r="C540" t="str">
            <v>DANIEL LOBAO DOS SANTOS FIGUEIREDO</v>
          </cell>
          <cell r="G540">
            <v>44774</v>
          </cell>
          <cell r="I540">
            <v>4</v>
          </cell>
          <cell r="J540">
            <v>8698</v>
          </cell>
          <cell r="L540">
            <v>2899.33</v>
          </cell>
          <cell r="M540">
            <v>724.83</v>
          </cell>
          <cell r="N540">
            <v>26.8</v>
          </cell>
          <cell r="O540">
            <v>777.02</v>
          </cell>
          <cell r="P540">
            <v>194.25</v>
          </cell>
          <cell r="Q540">
            <v>8</v>
          </cell>
          <cell r="R540">
            <v>231.95</v>
          </cell>
          <cell r="S540">
            <v>57.99</v>
          </cell>
        </row>
        <row r="541">
          <cell r="A541" t="str">
            <v>002488</v>
          </cell>
          <cell r="C541" t="str">
            <v>JOAO PEDRO BRASIL LIMA</v>
          </cell>
          <cell r="G541">
            <v>44774</v>
          </cell>
          <cell r="I541">
            <v>4</v>
          </cell>
          <cell r="J541">
            <v>8698</v>
          </cell>
          <cell r="L541">
            <v>2899.33</v>
          </cell>
          <cell r="M541">
            <v>724.83</v>
          </cell>
          <cell r="N541">
            <v>26.8</v>
          </cell>
          <cell r="O541">
            <v>777.02</v>
          </cell>
          <cell r="P541">
            <v>194.25</v>
          </cell>
          <cell r="Q541">
            <v>8</v>
          </cell>
          <cell r="R541">
            <v>231.95</v>
          </cell>
          <cell r="S541">
            <v>57.99</v>
          </cell>
        </row>
        <row r="542">
          <cell r="A542" t="str">
            <v>002490</v>
          </cell>
          <cell r="C542" t="str">
            <v>HANS PETER OELKERS BONINI</v>
          </cell>
          <cell r="G542">
            <v>44774</v>
          </cell>
          <cell r="I542">
            <v>4</v>
          </cell>
          <cell r="J542">
            <v>7189</v>
          </cell>
          <cell r="L542">
            <v>2396.33</v>
          </cell>
          <cell r="M542">
            <v>599.08000000000004</v>
          </cell>
          <cell r="N542">
            <v>26.8</v>
          </cell>
          <cell r="O542">
            <v>642.22</v>
          </cell>
          <cell r="P542">
            <v>160.55000000000001</v>
          </cell>
          <cell r="Q542">
            <v>8</v>
          </cell>
          <cell r="R542">
            <v>191.71</v>
          </cell>
          <cell r="S542">
            <v>47.93</v>
          </cell>
        </row>
        <row r="543">
          <cell r="A543" t="str">
            <v>002491</v>
          </cell>
          <cell r="C543" t="str">
            <v>RODRIGO RIBEIRO GURGEL DO AMARAL</v>
          </cell>
          <cell r="G543">
            <v>44774</v>
          </cell>
          <cell r="I543">
            <v>4</v>
          </cell>
          <cell r="J543">
            <v>13017</v>
          </cell>
          <cell r="L543">
            <v>4339</v>
          </cell>
          <cell r="M543">
            <v>1084.75</v>
          </cell>
          <cell r="N543">
            <v>26.8</v>
          </cell>
          <cell r="O543">
            <v>1162.8499999999999</v>
          </cell>
          <cell r="P543">
            <v>290.70999999999998</v>
          </cell>
          <cell r="Q543">
            <v>8</v>
          </cell>
          <cell r="R543">
            <v>347.12</v>
          </cell>
          <cell r="S543">
            <v>86.78</v>
          </cell>
        </row>
        <row r="544">
          <cell r="A544" t="str">
            <v>002492</v>
          </cell>
          <cell r="C544" t="str">
            <v>FRANCISCA GINIELE DO NASCIMENTO PINHO</v>
          </cell>
          <cell r="G544">
            <v>44781</v>
          </cell>
          <cell r="I544">
            <v>4</v>
          </cell>
          <cell r="J544">
            <v>4057</v>
          </cell>
          <cell r="L544">
            <v>1352.33</v>
          </cell>
          <cell r="M544">
            <v>338.08</v>
          </cell>
          <cell r="N544">
            <v>26.8</v>
          </cell>
          <cell r="O544">
            <v>362.42</v>
          </cell>
          <cell r="P544">
            <v>90.61</v>
          </cell>
          <cell r="Q544">
            <v>8</v>
          </cell>
          <cell r="R544">
            <v>108.19</v>
          </cell>
          <cell r="S544">
            <v>27.05</v>
          </cell>
        </row>
        <row r="545">
          <cell r="A545" t="str">
            <v>002494</v>
          </cell>
          <cell r="C545" t="str">
            <v>MICHEL FREITAS SANTOS</v>
          </cell>
          <cell r="G545">
            <v>44781</v>
          </cell>
          <cell r="I545">
            <v>4</v>
          </cell>
          <cell r="J545">
            <v>7189</v>
          </cell>
          <cell r="L545">
            <v>2396.33</v>
          </cell>
          <cell r="M545">
            <v>599.08000000000004</v>
          </cell>
          <cell r="N545">
            <v>26.8</v>
          </cell>
          <cell r="O545">
            <v>642.22</v>
          </cell>
          <cell r="P545">
            <v>160.55000000000001</v>
          </cell>
          <cell r="Q545">
            <v>8</v>
          </cell>
          <cell r="R545">
            <v>191.71</v>
          </cell>
          <cell r="S545">
            <v>47.93</v>
          </cell>
        </row>
        <row r="546">
          <cell r="A546" t="str">
            <v>002495</v>
          </cell>
          <cell r="C546" t="str">
            <v>IDELFRIDES JORGE FERNANDES PAPAI</v>
          </cell>
          <cell r="G546">
            <v>44781</v>
          </cell>
          <cell r="I546">
            <v>4</v>
          </cell>
          <cell r="J546">
            <v>5941</v>
          </cell>
          <cell r="L546">
            <v>1980.33</v>
          </cell>
          <cell r="M546">
            <v>495.08</v>
          </cell>
          <cell r="N546">
            <v>26.8</v>
          </cell>
          <cell r="O546">
            <v>530.73</v>
          </cell>
          <cell r="P546">
            <v>132.68</v>
          </cell>
          <cell r="Q546">
            <v>8</v>
          </cell>
          <cell r="R546">
            <v>158.43</v>
          </cell>
          <cell r="S546">
            <v>39.61</v>
          </cell>
        </row>
        <row r="547">
          <cell r="A547" t="str">
            <v>002496</v>
          </cell>
          <cell r="C547" t="str">
            <v>ANDREA OLIVEIRA NERY</v>
          </cell>
          <cell r="G547">
            <v>44781</v>
          </cell>
          <cell r="I547">
            <v>4</v>
          </cell>
          <cell r="J547">
            <v>7189</v>
          </cell>
          <cell r="L547">
            <v>2396.33</v>
          </cell>
          <cell r="M547">
            <v>599.08000000000004</v>
          </cell>
          <cell r="N547">
            <v>26.8</v>
          </cell>
          <cell r="O547">
            <v>642.22</v>
          </cell>
          <cell r="P547">
            <v>160.55000000000001</v>
          </cell>
          <cell r="Q547">
            <v>8</v>
          </cell>
          <cell r="R547">
            <v>191.71</v>
          </cell>
          <cell r="S547">
            <v>47.93</v>
          </cell>
        </row>
        <row r="548">
          <cell r="A548" t="str">
            <v>002497</v>
          </cell>
          <cell r="C548" t="str">
            <v>JULIO CESAR DA SILVA</v>
          </cell>
          <cell r="G548">
            <v>44781</v>
          </cell>
          <cell r="I548">
            <v>4</v>
          </cell>
          <cell r="J548">
            <v>1594</v>
          </cell>
          <cell r="L548">
            <v>531.33000000000004</v>
          </cell>
          <cell r="M548">
            <v>132.83000000000001</v>
          </cell>
          <cell r="N548">
            <v>26.8</v>
          </cell>
          <cell r="O548">
            <v>142.4</v>
          </cell>
          <cell r="P548">
            <v>35.6</v>
          </cell>
          <cell r="Q548">
            <v>8</v>
          </cell>
          <cell r="R548">
            <v>42.51</v>
          </cell>
          <cell r="S548">
            <v>10.63</v>
          </cell>
        </row>
        <row r="549">
          <cell r="A549" t="str">
            <v>002498</v>
          </cell>
          <cell r="C549" t="str">
            <v>FRANCISCO YURI RIOS BARROSO</v>
          </cell>
          <cell r="G549">
            <v>44789</v>
          </cell>
          <cell r="I549">
            <v>4</v>
          </cell>
          <cell r="J549">
            <v>10334</v>
          </cell>
          <cell r="L549">
            <v>3444.67</v>
          </cell>
          <cell r="M549">
            <v>861.17</v>
          </cell>
          <cell r="N549">
            <v>26.8</v>
          </cell>
          <cell r="O549">
            <v>923.17</v>
          </cell>
          <cell r="P549">
            <v>230.79</v>
          </cell>
          <cell r="Q549">
            <v>8</v>
          </cell>
          <cell r="R549">
            <v>275.57</v>
          </cell>
          <cell r="S549">
            <v>68.89</v>
          </cell>
        </row>
        <row r="550">
          <cell r="A550" t="str">
            <v>002499</v>
          </cell>
          <cell r="C550" t="str">
            <v>PAULO HENRIQUE REIS DE MORAIS</v>
          </cell>
          <cell r="G550">
            <v>44789</v>
          </cell>
          <cell r="I550">
            <v>4</v>
          </cell>
          <cell r="J550">
            <v>8698</v>
          </cell>
          <cell r="L550">
            <v>2899.33</v>
          </cell>
          <cell r="M550">
            <v>724.83</v>
          </cell>
          <cell r="N550">
            <v>26.8</v>
          </cell>
          <cell r="O550">
            <v>777.02</v>
          </cell>
          <cell r="P550">
            <v>194.25</v>
          </cell>
          <cell r="Q550">
            <v>8</v>
          </cell>
          <cell r="R550">
            <v>231.95</v>
          </cell>
          <cell r="S550">
            <v>57.99</v>
          </cell>
        </row>
        <row r="551">
          <cell r="A551" t="str">
            <v>002500</v>
          </cell>
          <cell r="C551" t="str">
            <v>YGOR DE OLIVEIRA MOREIRA</v>
          </cell>
          <cell r="G551">
            <v>44789</v>
          </cell>
          <cell r="I551">
            <v>4</v>
          </cell>
          <cell r="J551">
            <v>4057</v>
          </cell>
          <cell r="L551">
            <v>1352.33</v>
          </cell>
          <cell r="M551">
            <v>338.08</v>
          </cell>
          <cell r="N551">
            <v>26.8</v>
          </cell>
          <cell r="O551">
            <v>362.42</v>
          </cell>
          <cell r="P551">
            <v>90.61</v>
          </cell>
          <cell r="Q551">
            <v>8</v>
          </cell>
          <cell r="R551">
            <v>108.19</v>
          </cell>
          <cell r="S551">
            <v>27.05</v>
          </cell>
        </row>
        <row r="552">
          <cell r="A552" t="str">
            <v>002502</v>
          </cell>
          <cell r="C552" t="str">
            <v>JOAQUIM PEDRO SOUSA CHAVES</v>
          </cell>
          <cell r="G552">
            <v>44789</v>
          </cell>
          <cell r="I552">
            <v>4</v>
          </cell>
          <cell r="J552">
            <v>4057</v>
          </cell>
          <cell r="L552">
            <v>1352.33</v>
          </cell>
          <cell r="M552">
            <v>338.08</v>
          </cell>
          <cell r="N552">
            <v>26.8</v>
          </cell>
          <cell r="O552">
            <v>362.42</v>
          </cell>
          <cell r="P552">
            <v>90.61</v>
          </cell>
          <cell r="Q552">
            <v>8</v>
          </cell>
          <cell r="R552">
            <v>108.19</v>
          </cell>
          <cell r="S552">
            <v>27.05</v>
          </cell>
        </row>
        <row r="553">
          <cell r="A553" t="str">
            <v>002504</v>
          </cell>
          <cell r="C553" t="str">
            <v>PAULO HENRIQUE CARMINO JARDIM</v>
          </cell>
          <cell r="G553">
            <v>44795</v>
          </cell>
          <cell r="I553">
            <v>4</v>
          </cell>
          <cell r="J553">
            <v>8698</v>
          </cell>
          <cell r="L553">
            <v>2899.33</v>
          </cell>
          <cell r="M553">
            <v>724.83</v>
          </cell>
          <cell r="N553">
            <v>26.8</v>
          </cell>
          <cell r="O553">
            <v>777.02</v>
          </cell>
          <cell r="P553">
            <v>194.25</v>
          </cell>
          <cell r="Q553">
            <v>8</v>
          </cell>
          <cell r="R553">
            <v>231.95</v>
          </cell>
          <cell r="S553">
            <v>57.99</v>
          </cell>
        </row>
        <row r="554">
          <cell r="A554" t="str">
            <v>002505</v>
          </cell>
          <cell r="C554" t="str">
            <v>MANUEL FERREIRA DO NASCIMENTO NETO</v>
          </cell>
          <cell r="G554">
            <v>44795</v>
          </cell>
          <cell r="I554">
            <v>4</v>
          </cell>
          <cell r="J554">
            <v>8698</v>
          </cell>
          <cell r="L554">
            <v>2899.33</v>
          </cell>
          <cell r="M554">
            <v>724.83</v>
          </cell>
          <cell r="N554">
            <v>26.8</v>
          </cell>
          <cell r="O554">
            <v>777.02</v>
          </cell>
          <cell r="P554">
            <v>194.25</v>
          </cell>
          <cell r="Q554">
            <v>8</v>
          </cell>
          <cell r="R554">
            <v>231.95</v>
          </cell>
          <cell r="S554">
            <v>57.99</v>
          </cell>
        </row>
        <row r="555">
          <cell r="A555" t="str">
            <v>002507</v>
          </cell>
          <cell r="C555" t="str">
            <v>NICOLAS JOSINO LIMA</v>
          </cell>
          <cell r="G555">
            <v>44802</v>
          </cell>
          <cell r="I555">
            <v>4</v>
          </cell>
          <cell r="J555">
            <v>4909</v>
          </cell>
          <cell r="L555">
            <v>1636.33</v>
          </cell>
          <cell r="M555">
            <v>409.08</v>
          </cell>
          <cell r="N555">
            <v>26.8</v>
          </cell>
          <cell r="O555">
            <v>438.54</v>
          </cell>
          <cell r="P555">
            <v>109.63</v>
          </cell>
          <cell r="Q555">
            <v>8</v>
          </cell>
          <cell r="R555">
            <v>130.91</v>
          </cell>
          <cell r="S555">
            <v>32.729999999999997</v>
          </cell>
        </row>
        <row r="556">
          <cell r="A556" t="str">
            <v>002508</v>
          </cell>
          <cell r="C556" t="str">
            <v>LUCAS NOGUEIRA NOBREGA</v>
          </cell>
          <cell r="G556">
            <v>44802</v>
          </cell>
          <cell r="I556">
            <v>4</v>
          </cell>
          <cell r="J556">
            <v>4909</v>
          </cell>
          <cell r="L556">
            <v>1636.33</v>
          </cell>
          <cell r="M556">
            <v>409.08</v>
          </cell>
          <cell r="N556">
            <v>26.8</v>
          </cell>
          <cell r="O556">
            <v>438.54</v>
          </cell>
          <cell r="P556">
            <v>109.63</v>
          </cell>
          <cell r="Q556">
            <v>8</v>
          </cell>
          <cell r="R556">
            <v>130.91</v>
          </cell>
          <cell r="S556">
            <v>32.729999999999997</v>
          </cell>
        </row>
        <row r="557">
          <cell r="A557" t="str">
            <v>002510</v>
          </cell>
          <cell r="C557" t="str">
            <v>LUCCAS GOIS DE ALMEIDA</v>
          </cell>
          <cell r="G557">
            <v>44805</v>
          </cell>
          <cell r="I557">
            <v>4</v>
          </cell>
          <cell r="J557">
            <v>2789</v>
          </cell>
          <cell r="L557">
            <v>929.67</v>
          </cell>
          <cell r="M557">
            <v>232.42</v>
          </cell>
          <cell r="N557">
            <v>26.8</v>
          </cell>
          <cell r="O557">
            <v>249.15</v>
          </cell>
          <cell r="P557">
            <v>62.29</v>
          </cell>
          <cell r="Q557">
            <v>8</v>
          </cell>
          <cell r="R557">
            <v>74.37</v>
          </cell>
          <cell r="S557">
            <v>18.59</v>
          </cell>
        </row>
        <row r="558">
          <cell r="A558" t="str">
            <v>002511</v>
          </cell>
          <cell r="C558" t="str">
            <v>ANTONIO LUCAS BRAGA SOUZA</v>
          </cell>
          <cell r="G558">
            <v>44805</v>
          </cell>
          <cell r="I558">
            <v>4</v>
          </cell>
          <cell r="J558">
            <v>4057</v>
          </cell>
          <cell r="L558">
            <v>1352.33</v>
          </cell>
          <cell r="M558">
            <v>338.08</v>
          </cell>
          <cell r="N558">
            <v>26.8</v>
          </cell>
          <cell r="O558">
            <v>362.42</v>
          </cell>
          <cell r="P558">
            <v>90.61</v>
          </cell>
          <cell r="Q558">
            <v>8</v>
          </cell>
          <cell r="R558">
            <v>108.19</v>
          </cell>
          <cell r="S558">
            <v>27.05</v>
          </cell>
        </row>
        <row r="559">
          <cell r="A559" t="str">
            <v>002512</v>
          </cell>
          <cell r="C559" t="str">
            <v>PAULO BRAITINER ARAUJO DOS SANTOS</v>
          </cell>
          <cell r="G559">
            <v>44809</v>
          </cell>
          <cell r="I559">
            <v>4</v>
          </cell>
          <cell r="J559">
            <v>1594</v>
          </cell>
          <cell r="L559">
            <v>531.33000000000004</v>
          </cell>
          <cell r="M559">
            <v>132.83000000000001</v>
          </cell>
          <cell r="N559">
            <v>26.8</v>
          </cell>
          <cell r="O559">
            <v>142.4</v>
          </cell>
          <cell r="P559">
            <v>35.6</v>
          </cell>
          <cell r="Q559">
            <v>8</v>
          </cell>
          <cell r="R559">
            <v>42.51</v>
          </cell>
          <cell r="S559">
            <v>10.63</v>
          </cell>
        </row>
        <row r="560">
          <cell r="A560" t="str">
            <v>002513</v>
          </cell>
          <cell r="C560" t="str">
            <v>ARLINDO BRAGA DE SOUSA NETO</v>
          </cell>
          <cell r="G560">
            <v>44809</v>
          </cell>
          <cell r="I560">
            <v>4</v>
          </cell>
          <cell r="J560">
            <v>11160</v>
          </cell>
          <cell r="L560">
            <v>3720</v>
          </cell>
          <cell r="M560">
            <v>930</v>
          </cell>
          <cell r="N560">
            <v>26.8</v>
          </cell>
          <cell r="O560">
            <v>996.96</v>
          </cell>
          <cell r="P560">
            <v>249.24</v>
          </cell>
          <cell r="Q560">
            <v>8</v>
          </cell>
          <cell r="R560">
            <v>297.60000000000002</v>
          </cell>
          <cell r="S560">
            <v>74.400000000000006</v>
          </cell>
        </row>
        <row r="561">
          <cell r="A561" t="str">
            <v>002514</v>
          </cell>
          <cell r="C561" t="str">
            <v>LUCAS ADAO CONTENTE ZANARDI</v>
          </cell>
          <cell r="G561">
            <v>44809</v>
          </cell>
          <cell r="I561">
            <v>4</v>
          </cell>
          <cell r="J561">
            <v>15814</v>
          </cell>
          <cell r="L561">
            <v>5271.33</v>
          </cell>
          <cell r="M561">
            <v>1317.83</v>
          </cell>
          <cell r="N561">
            <v>26.8</v>
          </cell>
          <cell r="O561">
            <v>1412.72</v>
          </cell>
          <cell r="P561">
            <v>353.18</v>
          </cell>
          <cell r="Q561">
            <v>8</v>
          </cell>
          <cell r="R561">
            <v>421.71</v>
          </cell>
          <cell r="S561">
            <v>105.43</v>
          </cell>
        </row>
        <row r="562">
          <cell r="A562" t="str">
            <v>002515</v>
          </cell>
          <cell r="C562" t="str">
            <v>JOAO VICTOR FERREIRA ARAUJO</v>
          </cell>
          <cell r="G562">
            <v>44809</v>
          </cell>
          <cell r="I562">
            <v>4</v>
          </cell>
          <cell r="J562">
            <v>4057</v>
          </cell>
          <cell r="L562">
            <v>1352.33</v>
          </cell>
          <cell r="M562">
            <v>338.08</v>
          </cell>
          <cell r="N562">
            <v>26.8</v>
          </cell>
          <cell r="O562">
            <v>362.42</v>
          </cell>
          <cell r="P562">
            <v>90.61</v>
          </cell>
          <cell r="Q562">
            <v>8</v>
          </cell>
          <cell r="R562">
            <v>108.19</v>
          </cell>
          <cell r="S562">
            <v>27.05</v>
          </cell>
        </row>
        <row r="563">
          <cell r="A563" t="str">
            <v>002516</v>
          </cell>
          <cell r="C563" t="str">
            <v>PEDRO PAULO ROMANO LEDESMA</v>
          </cell>
          <cell r="G563">
            <v>44809</v>
          </cell>
          <cell r="I563">
            <v>4</v>
          </cell>
          <cell r="J563">
            <v>7189</v>
          </cell>
          <cell r="L563">
            <v>2396.33</v>
          </cell>
          <cell r="M563">
            <v>599.08000000000004</v>
          </cell>
          <cell r="N563">
            <v>26.8</v>
          </cell>
          <cell r="O563">
            <v>642.22</v>
          </cell>
          <cell r="P563">
            <v>160.55000000000001</v>
          </cell>
          <cell r="Q563">
            <v>8</v>
          </cell>
          <cell r="R563">
            <v>191.71</v>
          </cell>
          <cell r="S563">
            <v>47.93</v>
          </cell>
        </row>
        <row r="564">
          <cell r="A564" t="str">
            <v>002517</v>
          </cell>
          <cell r="C564" t="str">
            <v>REBECA CARNEIRO CORDEIRO</v>
          </cell>
          <cell r="G564">
            <v>44809</v>
          </cell>
          <cell r="I564">
            <v>4</v>
          </cell>
          <cell r="J564">
            <v>4057</v>
          </cell>
          <cell r="L564">
            <v>1352.33</v>
          </cell>
          <cell r="M564">
            <v>338.08</v>
          </cell>
          <cell r="N564">
            <v>26.8</v>
          </cell>
          <cell r="O564">
            <v>362.42</v>
          </cell>
          <cell r="P564">
            <v>90.61</v>
          </cell>
          <cell r="Q564">
            <v>8</v>
          </cell>
          <cell r="R564">
            <v>108.19</v>
          </cell>
          <cell r="S564">
            <v>27.05</v>
          </cell>
        </row>
        <row r="565">
          <cell r="A565" t="str">
            <v>002518</v>
          </cell>
          <cell r="C565" t="str">
            <v>ALEXANDRE GERMANO SOUZA DE ANDRADE</v>
          </cell>
          <cell r="G565">
            <v>44816</v>
          </cell>
          <cell r="I565">
            <v>4</v>
          </cell>
          <cell r="J565">
            <v>14621</v>
          </cell>
          <cell r="L565">
            <v>4873.67</v>
          </cell>
          <cell r="M565">
            <v>1218.42</v>
          </cell>
          <cell r="N565">
            <v>26.8</v>
          </cell>
          <cell r="O565">
            <v>1306.1400000000001</v>
          </cell>
          <cell r="P565">
            <v>326.54000000000002</v>
          </cell>
          <cell r="Q565">
            <v>8</v>
          </cell>
          <cell r="R565">
            <v>389.89</v>
          </cell>
          <cell r="S565">
            <v>97.47</v>
          </cell>
        </row>
        <row r="566">
          <cell r="A566" t="str">
            <v>002519</v>
          </cell>
          <cell r="C566" t="str">
            <v>ESTEVAN DELABARI HENRIQUES</v>
          </cell>
          <cell r="G566">
            <v>44816</v>
          </cell>
          <cell r="I566">
            <v>4</v>
          </cell>
          <cell r="J566">
            <v>6536</v>
          </cell>
          <cell r="L566">
            <v>2178.67</v>
          </cell>
          <cell r="M566">
            <v>544.66999999999996</v>
          </cell>
          <cell r="N566">
            <v>26.8</v>
          </cell>
          <cell r="O566">
            <v>583.88</v>
          </cell>
          <cell r="P566">
            <v>145.97</v>
          </cell>
          <cell r="Q566">
            <v>8</v>
          </cell>
          <cell r="R566">
            <v>174.29</v>
          </cell>
          <cell r="S566">
            <v>43.57</v>
          </cell>
        </row>
        <row r="567">
          <cell r="A567" t="str">
            <v>002520</v>
          </cell>
          <cell r="C567" t="str">
            <v>VINICIUS OLIVEIRA DA FONSECA</v>
          </cell>
          <cell r="G567">
            <v>44816</v>
          </cell>
          <cell r="I567">
            <v>4</v>
          </cell>
          <cell r="J567">
            <v>6536</v>
          </cell>
          <cell r="L567">
            <v>2178.67</v>
          </cell>
          <cell r="M567">
            <v>544.66999999999996</v>
          </cell>
          <cell r="N567">
            <v>26.8</v>
          </cell>
          <cell r="O567">
            <v>583.88</v>
          </cell>
          <cell r="P567">
            <v>145.97</v>
          </cell>
          <cell r="Q567">
            <v>8</v>
          </cell>
          <cell r="R567">
            <v>174.29</v>
          </cell>
          <cell r="S567">
            <v>43.57</v>
          </cell>
        </row>
        <row r="568">
          <cell r="A568" t="str">
            <v>002521</v>
          </cell>
          <cell r="C568" t="str">
            <v>ANDERSON DOURADO CUNHA</v>
          </cell>
          <cell r="G568">
            <v>44823</v>
          </cell>
          <cell r="I568">
            <v>4</v>
          </cell>
          <cell r="J568">
            <v>8698</v>
          </cell>
          <cell r="L568">
            <v>2899.33</v>
          </cell>
          <cell r="M568">
            <v>724.83</v>
          </cell>
          <cell r="N568">
            <v>26.8</v>
          </cell>
          <cell r="O568">
            <v>777.02</v>
          </cell>
          <cell r="P568">
            <v>194.25</v>
          </cell>
          <cell r="Q568">
            <v>8</v>
          </cell>
          <cell r="R568">
            <v>231.95</v>
          </cell>
          <cell r="S568">
            <v>57.99</v>
          </cell>
        </row>
        <row r="569">
          <cell r="A569" t="str">
            <v>002524</v>
          </cell>
          <cell r="C569" t="str">
            <v>SARA MARIA MARQUES BASTOS</v>
          </cell>
          <cell r="G569">
            <v>44823</v>
          </cell>
          <cell r="I569">
            <v>4</v>
          </cell>
          <cell r="J569">
            <v>2109</v>
          </cell>
          <cell r="L569">
            <v>703</v>
          </cell>
          <cell r="M569">
            <v>175.75</v>
          </cell>
          <cell r="N569">
            <v>26.8</v>
          </cell>
          <cell r="O569">
            <v>188.4</v>
          </cell>
          <cell r="P569">
            <v>47.1</v>
          </cell>
          <cell r="Q569">
            <v>8</v>
          </cell>
          <cell r="R569">
            <v>56.24</v>
          </cell>
          <cell r="S569">
            <v>14.06</v>
          </cell>
        </row>
        <row r="570">
          <cell r="A570" t="str">
            <v>002526</v>
          </cell>
          <cell r="C570" t="str">
            <v>LEVI CAVALCANTE DOS SANTOS</v>
          </cell>
          <cell r="G570">
            <v>44837</v>
          </cell>
          <cell r="I570">
            <v>4</v>
          </cell>
          <cell r="J570">
            <v>8698</v>
          </cell>
          <cell r="L570">
            <v>2899.33</v>
          </cell>
          <cell r="M570">
            <v>724.83</v>
          </cell>
          <cell r="N570">
            <v>26.8</v>
          </cell>
          <cell r="O570">
            <v>777.02</v>
          </cell>
          <cell r="P570">
            <v>194.25</v>
          </cell>
          <cell r="Q570">
            <v>8</v>
          </cell>
          <cell r="R570">
            <v>231.95</v>
          </cell>
          <cell r="S570">
            <v>57.99</v>
          </cell>
        </row>
        <row r="571">
          <cell r="A571" t="str">
            <v>002527</v>
          </cell>
          <cell r="C571" t="str">
            <v>DAVI FERREIRA RAMIRES TRAJANO</v>
          </cell>
          <cell r="G571">
            <v>44844</v>
          </cell>
          <cell r="I571">
            <v>4</v>
          </cell>
          <cell r="J571">
            <v>4057</v>
          </cell>
          <cell r="L571">
            <v>1352.33</v>
          </cell>
          <cell r="M571">
            <v>338.08</v>
          </cell>
          <cell r="N571">
            <v>26.8</v>
          </cell>
          <cell r="O571">
            <v>362.42</v>
          </cell>
          <cell r="P571">
            <v>90.61</v>
          </cell>
          <cell r="Q571">
            <v>8</v>
          </cell>
          <cell r="R571">
            <v>108.19</v>
          </cell>
          <cell r="S571">
            <v>27.05</v>
          </cell>
        </row>
        <row r="572">
          <cell r="A572" t="str">
            <v>002528</v>
          </cell>
          <cell r="C572" t="str">
            <v>IGOR FARIAS SOUZA</v>
          </cell>
          <cell r="G572">
            <v>44851</v>
          </cell>
          <cell r="I572">
            <v>4</v>
          </cell>
          <cell r="J572">
            <v>8698</v>
          </cell>
          <cell r="L572">
            <v>2899.33</v>
          </cell>
          <cell r="M572">
            <v>724.83</v>
          </cell>
          <cell r="N572">
            <v>26.8</v>
          </cell>
          <cell r="O572">
            <v>777.02</v>
          </cell>
          <cell r="P572">
            <v>194.25</v>
          </cell>
          <cell r="Q572">
            <v>8</v>
          </cell>
          <cell r="R572">
            <v>231.95</v>
          </cell>
          <cell r="S572">
            <v>57.99</v>
          </cell>
        </row>
        <row r="573">
          <cell r="A573" t="str">
            <v>002530</v>
          </cell>
          <cell r="C573" t="str">
            <v>SIDNEI MESQUITA JUNIOR</v>
          </cell>
          <cell r="G573">
            <v>44851</v>
          </cell>
          <cell r="I573">
            <v>4</v>
          </cell>
          <cell r="J573">
            <v>3688</v>
          </cell>
          <cell r="L573">
            <v>1229.33</v>
          </cell>
          <cell r="M573">
            <v>307.33</v>
          </cell>
          <cell r="N573">
            <v>26.8</v>
          </cell>
          <cell r="O573">
            <v>329.46</v>
          </cell>
          <cell r="P573">
            <v>82.36</v>
          </cell>
          <cell r="Q573">
            <v>8</v>
          </cell>
          <cell r="R573">
            <v>98.35</v>
          </cell>
          <cell r="S573">
            <v>24.59</v>
          </cell>
        </row>
        <row r="574">
          <cell r="A574" t="str">
            <v>002531</v>
          </cell>
          <cell r="C574" t="str">
            <v>CARLOS RIAN MOREIRA DA SILVA</v>
          </cell>
          <cell r="G574">
            <v>44851</v>
          </cell>
          <cell r="I574">
            <v>4</v>
          </cell>
          <cell r="J574">
            <v>825.56</v>
          </cell>
          <cell r="L574">
            <v>275.19</v>
          </cell>
          <cell r="M574">
            <v>68.8</v>
          </cell>
          <cell r="N574">
            <v>26.8</v>
          </cell>
          <cell r="O574">
            <v>73.75</v>
          </cell>
          <cell r="P574">
            <v>18.440000000000001</v>
          </cell>
          <cell r="Q574">
            <v>2</v>
          </cell>
          <cell r="R574">
            <v>5.5</v>
          </cell>
          <cell r="S574">
            <v>1.38</v>
          </cell>
        </row>
        <row r="575">
          <cell r="A575" t="str">
            <v>002532</v>
          </cell>
          <cell r="C575" t="str">
            <v>THYCIANE SALGADO FILGUEIRAS MAMEDE</v>
          </cell>
          <cell r="G575">
            <v>44858</v>
          </cell>
          <cell r="I575">
            <v>4</v>
          </cell>
          <cell r="J575">
            <v>6536</v>
          </cell>
          <cell r="L575">
            <v>2178.67</v>
          </cell>
          <cell r="M575">
            <v>544.66999999999996</v>
          </cell>
          <cell r="N575">
            <v>26.8</v>
          </cell>
          <cell r="O575">
            <v>583.88</v>
          </cell>
          <cell r="P575">
            <v>145.97</v>
          </cell>
          <cell r="Q575">
            <v>8</v>
          </cell>
          <cell r="R575">
            <v>174.29</v>
          </cell>
          <cell r="S575">
            <v>43.57</v>
          </cell>
        </row>
        <row r="576">
          <cell r="A576" t="str">
            <v>002535</v>
          </cell>
          <cell r="C576" t="str">
            <v>MARIA SILVANIRA SOUZA FERREIRA DE OLIVEIRA</v>
          </cell>
          <cell r="G576">
            <v>44866</v>
          </cell>
          <cell r="I576">
            <v>4</v>
          </cell>
          <cell r="J576">
            <v>5400</v>
          </cell>
          <cell r="L576">
            <v>1800</v>
          </cell>
          <cell r="M576">
            <v>450</v>
          </cell>
          <cell r="N576">
            <v>26.8</v>
          </cell>
          <cell r="O576">
            <v>482.4</v>
          </cell>
          <cell r="P576">
            <v>120.6</v>
          </cell>
          <cell r="Q576">
            <v>8</v>
          </cell>
          <cell r="R576">
            <v>144</v>
          </cell>
          <cell r="S576">
            <v>36</v>
          </cell>
        </row>
        <row r="577">
          <cell r="A577" t="str">
            <v>002536</v>
          </cell>
          <cell r="C577" t="str">
            <v>VICTOR MARCILIO DE ARAUJO SOUZA PEIXOTO</v>
          </cell>
          <cell r="G577">
            <v>44866</v>
          </cell>
          <cell r="I577">
            <v>4</v>
          </cell>
          <cell r="J577">
            <v>7907</v>
          </cell>
          <cell r="L577">
            <v>2635.67</v>
          </cell>
          <cell r="M577">
            <v>658.92</v>
          </cell>
          <cell r="N577">
            <v>26.8</v>
          </cell>
          <cell r="O577">
            <v>706.36</v>
          </cell>
          <cell r="P577">
            <v>176.59</v>
          </cell>
          <cell r="Q577">
            <v>8</v>
          </cell>
          <cell r="R577">
            <v>210.85</v>
          </cell>
          <cell r="S577">
            <v>52.71</v>
          </cell>
        </row>
        <row r="578">
          <cell r="A578" t="str">
            <v>002537</v>
          </cell>
          <cell r="C578" t="str">
            <v>OTTO ALAN PINTO DE SOUSA</v>
          </cell>
          <cell r="G578">
            <v>44872</v>
          </cell>
          <cell r="I578">
            <v>4</v>
          </cell>
          <cell r="J578">
            <v>7907</v>
          </cell>
          <cell r="L578">
            <v>2635.67</v>
          </cell>
          <cell r="M578">
            <v>658.92</v>
          </cell>
          <cell r="N578">
            <v>26.8</v>
          </cell>
          <cell r="O578">
            <v>706.36</v>
          </cell>
          <cell r="P578">
            <v>176.59</v>
          </cell>
          <cell r="Q578">
            <v>8</v>
          </cell>
          <cell r="R578">
            <v>210.85</v>
          </cell>
          <cell r="S578">
            <v>52.71</v>
          </cell>
        </row>
        <row r="579">
          <cell r="A579" t="str">
            <v>002538</v>
          </cell>
          <cell r="C579" t="str">
            <v>JOSE VANDICK DE SOUSA</v>
          </cell>
          <cell r="G579">
            <v>44872</v>
          </cell>
          <cell r="I579">
            <v>4</v>
          </cell>
          <cell r="J579">
            <v>2789</v>
          </cell>
          <cell r="L579">
            <v>929.67</v>
          </cell>
          <cell r="M579">
            <v>232.42</v>
          </cell>
          <cell r="N579">
            <v>26.8</v>
          </cell>
          <cell r="O579">
            <v>249.15</v>
          </cell>
          <cell r="P579">
            <v>62.29</v>
          </cell>
          <cell r="Q579">
            <v>8</v>
          </cell>
          <cell r="R579">
            <v>74.37</v>
          </cell>
          <cell r="S579">
            <v>18.59</v>
          </cell>
        </row>
        <row r="580">
          <cell r="A580" t="str">
            <v>002539</v>
          </cell>
          <cell r="C580" t="str">
            <v>ROBERTO VITOR BARROS DA COSTA</v>
          </cell>
          <cell r="G580">
            <v>44872</v>
          </cell>
          <cell r="I580">
            <v>4</v>
          </cell>
          <cell r="J580">
            <v>3688</v>
          </cell>
          <cell r="L580">
            <v>1229.33</v>
          </cell>
          <cell r="M580">
            <v>307.33</v>
          </cell>
          <cell r="N580">
            <v>26.8</v>
          </cell>
          <cell r="O580">
            <v>329.46</v>
          </cell>
          <cell r="P580">
            <v>82.36</v>
          </cell>
          <cell r="Q580">
            <v>8</v>
          </cell>
          <cell r="R580">
            <v>98.35</v>
          </cell>
          <cell r="S580">
            <v>24.59</v>
          </cell>
        </row>
        <row r="581">
          <cell r="A581" t="str">
            <v>002540</v>
          </cell>
          <cell r="C581" t="str">
            <v>PRISCILA SILVA FERNANDES LEMOS</v>
          </cell>
          <cell r="G581">
            <v>44881</v>
          </cell>
          <cell r="I581">
            <v>4</v>
          </cell>
          <cell r="J581">
            <v>7189</v>
          </cell>
          <cell r="L581">
            <v>2396.33</v>
          </cell>
          <cell r="M581">
            <v>599.08000000000004</v>
          </cell>
          <cell r="N581">
            <v>26.8</v>
          </cell>
          <cell r="O581">
            <v>642.22</v>
          </cell>
          <cell r="P581">
            <v>160.55000000000001</v>
          </cell>
          <cell r="Q581">
            <v>8</v>
          </cell>
          <cell r="R581">
            <v>191.71</v>
          </cell>
          <cell r="S581">
            <v>47.93</v>
          </cell>
        </row>
        <row r="582">
          <cell r="A582" t="str">
            <v>002541</v>
          </cell>
          <cell r="C582" t="str">
            <v>DOMINGOS BRUNO SOUSA SANTOS</v>
          </cell>
          <cell r="G582">
            <v>44881</v>
          </cell>
          <cell r="I582">
            <v>4</v>
          </cell>
          <cell r="J582">
            <v>5400</v>
          </cell>
          <cell r="L582">
            <v>1800</v>
          </cell>
          <cell r="M582">
            <v>450</v>
          </cell>
          <cell r="N582">
            <v>26.8</v>
          </cell>
          <cell r="O582">
            <v>482.4</v>
          </cell>
          <cell r="P582">
            <v>120.6</v>
          </cell>
          <cell r="Q582">
            <v>8</v>
          </cell>
          <cell r="R582">
            <v>144</v>
          </cell>
          <cell r="S582">
            <v>36</v>
          </cell>
        </row>
        <row r="583">
          <cell r="A583" t="str">
            <v>002542</v>
          </cell>
          <cell r="C583" t="str">
            <v>ALAN VITAL PEREIRA</v>
          </cell>
          <cell r="G583">
            <v>44881</v>
          </cell>
          <cell r="I583">
            <v>4</v>
          </cell>
          <cell r="J583">
            <v>2789</v>
          </cell>
          <cell r="L583">
            <v>929.67</v>
          </cell>
          <cell r="M583">
            <v>232.42</v>
          </cell>
          <cell r="N583">
            <v>26.8</v>
          </cell>
          <cell r="O583">
            <v>249.15</v>
          </cell>
          <cell r="P583">
            <v>62.29</v>
          </cell>
          <cell r="Q583">
            <v>8</v>
          </cell>
          <cell r="R583">
            <v>74.37</v>
          </cell>
          <cell r="S583">
            <v>18.59</v>
          </cell>
        </row>
        <row r="584">
          <cell r="A584" t="str">
            <v>002543</v>
          </cell>
          <cell r="C584" t="str">
            <v>GUSTAVO ANDRADE GUIMARAES</v>
          </cell>
          <cell r="G584">
            <v>44886</v>
          </cell>
          <cell r="I584">
            <v>4</v>
          </cell>
          <cell r="J584">
            <v>13017</v>
          </cell>
          <cell r="L584">
            <v>4339</v>
          </cell>
          <cell r="M584">
            <v>1084.75</v>
          </cell>
          <cell r="N584">
            <v>26.8</v>
          </cell>
          <cell r="O584">
            <v>1162.8499999999999</v>
          </cell>
          <cell r="P584">
            <v>290.70999999999998</v>
          </cell>
          <cell r="Q584">
            <v>8</v>
          </cell>
          <cell r="R584">
            <v>347.12</v>
          </cell>
          <cell r="S584">
            <v>86.78</v>
          </cell>
        </row>
        <row r="585">
          <cell r="A585" t="str">
            <v>002544</v>
          </cell>
          <cell r="C585" t="str">
            <v>CAIO SOUZA CARVALHO</v>
          </cell>
          <cell r="G585">
            <v>44886</v>
          </cell>
          <cell r="I585">
            <v>4</v>
          </cell>
          <cell r="J585">
            <v>5941</v>
          </cell>
          <cell r="L585">
            <v>1980.33</v>
          </cell>
          <cell r="M585">
            <v>495.08</v>
          </cell>
          <cell r="N585">
            <v>26.8</v>
          </cell>
          <cell r="O585">
            <v>530.73</v>
          </cell>
          <cell r="P585">
            <v>132.68</v>
          </cell>
          <cell r="Q585">
            <v>8</v>
          </cell>
          <cell r="R585">
            <v>158.43</v>
          </cell>
          <cell r="S585">
            <v>39.61</v>
          </cell>
        </row>
        <row r="586">
          <cell r="A586" t="str">
            <v>002545</v>
          </cell>
          <cell r="C586" t="str">
            <v>JOAO GILBERTO NEVES SARAIVA</v>
          </cell>
          <cell r="G586">
            <v>44893</v>
          </cell>
          <cell r="I586">
            <v>4</v>
          </cell>
          <cell r="J586">
            <v>5941</v>
          </cell>
          <cell r="L586">
            <v>1980.33</v>
          </cell>
          <cell r="M586">
            <v>495.08</v>
          </cell>
          <cell r="N586">
            <v>26.8</v>
          </cell>
          <cell r="O586">
            <v>530.73</v>
          </cell>
          <cell r="P586">
            <v>132.68</v>
          </cell>
          <cell r="Q586">
            <v>8</v>
          </cell>
          <cell r="R586">
            <v>158.43</v>
          </cell>
          <cell r="S586">
            <v>39.61</v>
          </cell>
        </row>
        <row r="587">
          <cell r="A587" t="str">
            <v>002546</v>
          </cell>
          <cell r="C587" t="str">
            <v>ULISSES DIAS FREITAS</v>
          </cell>
          <cell r="G587">
            <v>44893</v>
          </cell>
          <cell r="I587">
            <v>4</v>
          </cell>
          <cell r="J587">
            <v>7189</v>
          </cell>
          <cell r="L587">
            <v>2396.33</v>
          </cell>
          <cell r="M587">
            <v>599.08000000000004</v>
          </cell>
          <cell r="N587">
            <v>26.8</v>
          </cell>
          <cell r="O587">
            <v>642.22</v>
          </cell>
          <cell r="P587">
            <v>160.55000000000001</v>
          </cell>
          <cell r="Q587">
            <v>8</v>
          </cell>
          <cell r="R587">
            <v>191.71</v>
          </cell>
          <cell r="S587">
            <v>47.93</v>
          </cell>
        </row>
        <row r="588">
          <cell r="A588" t="str">
            <v>002547</v>
          </cell>
          <cell r="C588" t="str">
            <v>EDUARDO GAMBOGI CARDOSO</v>
          </cell>
          <cell r="G588">
            <v>44896</v>
          </cell>
          <cell r="I588">
            <v>4</v>
          </cell>
          <cell r="J588">
            <v>14621</v>
          </cell>
          <cell r="L588">
            <v>4873.67</v>
          </cell>
          <cell r="M588">
            <v>1218.42</v>
          </cell>
          <cell r="N588">
            <v>26.8</v>
          </cell>
          <cell r="O588">
            <v>1306.1400000000001</v>
          </cell>
          <cell r="P588">
            <v>326.54000000000002</v>
          </cell>
          <cell r="Q588">
            <v>8</v>
          </cell>
          <cell r="R588">
            <v>389.89</v>
          </cell>
          <cell r="S588">
            <v>97.47</v>
          </cell>
        </row>
        <row r="589">
          <cell r="A589" t="str">
            <v>002549</v>
          </cell>
          <cell r="C589" t="str">
            <v>ALLAN CARVALHO DA SILVA HUBNER</v>
          </cell>
          <cell r="G589">
            <v>44896</v>
          </cell>
          <cell r="I589">
            <v>4</v>
          </cell>
          <cell r="J589">
            <v>13017</v>
          </cell>
          <cell r="L589">
            <v>4339</v>
          </cell>
          <cell r="M589">
            <v>1084.75</v>
          </cell>
          <cell r="N589">
            <v>26.8</v>
          </cell>
          <cell r="O589">
            <v>1162.8499999999999</v>
          </cell>
          <cell r="P589">
            <v>290.70999999999998</v>
          </cell>
          <cell r="Q589">
            <v>8</v>
          </cell>
          <cell r="R589">
            <v>347.12</v>
          </cell>
          <cell r="S589">
            <v>86.78</v>
          </cell>
        </row>
        <row r="590">
          <cell r="A590" t="str">
            <v>002550</v>
          </cell>
          <cell r="C590" t="str">
            <v>CAIO RENNE SOARES</v>
          </cell>
          <cell r="G590">
            <v>44900</v>
          </cell>
          <cell r="I590">
            <v>4</v>
          </cell>
          <cell r="J590">
            <v>1594</v>
          </cell>
          <cell r="L590">
            <v>531.33000000000004</v>
          </cell>
          <cell r="M590">
            <v>132.83000000000001</v>
          </cell>
          <cell r="N590">
            <v>26.8</v>
          </cell>
          <cell r="O590">
            <v>142.4</v>
          </cell>
          <cell r="P590">
            <v>35.6</v>
          </cell>
          <cell r="Q590">
            <v>8</v>
          </cell>
          <cell r="R590">
            <v>42.51</v>
          </cell>
          <cell r="S590">
            <v>10.63</v>
          </cell>
        </row>
        <row r="591">
          <cell r="A591" t="str">
            <v>002551</v>
          </cell>
          <cell r="C591" t="str">
            <v>JOSE HUMBERTO BORGES ARAUJO FILHO</v>
          </cell>
          <cell r="G591">
            <v>44900</v>
          </cell>
          <cell r="I591">
            <v>4</v>
          </cell>
          <cell r="J591">
            <v>4463</v>
          </cell>
          <cell r="L591">
            <v>1487.67</v>
          </cell>
          <cell r="M591">
            <v>371.92</v>
          </cell>
          <cell r="N591">
            <v>26.8</v>
          </cell>
          <cell r="O591">
            <v>398.7</v>
          </cell>
          <cell r="P591">
            <v>99.67</v>
          </cell>
          <cell r="Q591">
            <v>8</v>
          </cell>
          <cell r="R591">
            <v>119.01</v>
          </cell>
          <cell r="S591">
            <v>29.75</v>
          </cell>
        </row>
        <row r="592">
          <cell r="A592" t="str">
            <v>002552</v>
          </cell>
          <cell r="C592" t="str">
            <v>JEFFERSON MONTEIRO DE MOURA</v>
          </cell>
          <cell r="G592">
            <v>44900</v>
          </cell>
          <cell r="I592">
            <v>4</v>
          </cell>
          <cell r="J592">
            <v>3688</v>
          </cell>
          <cell r="L592">
            <v>1229.33</v>
          </cell>
          <cell r="M592">
            <v>307.33</v>
          </cell>
          <cell r="N592">
            <v>26.8</v>
          </cell>
          <cell r="O592">
            <v>329.46</v>
          </cell>
          <cell r="P592">
            <v>82.36</v>
          </cell>
          <cell r="Q592">
            <v>8</v>
          </cell>
          <cell r="R592">
            <v>98.35</v>
          </cell>
          <cell r="S592">
            <v>24.59</v>
          </cell>
        </row>
        <row r="593">
          <cell r="A593" t="str">
            <v>002553</v>
          </cell>
          <cell r="C593" t="str">
            <v>LUCAS ALVES DE SOUZA</v>
          </cell>
          <cell r="G593">
            <v>44901</v>
          </cell>
          <cell r="I593">
            <v>4</v>
          </cell>
          <cell r="J593">
            <v>7907</v>
          </cell>
          <cell r="L593">
            <v>2635.67</v>
          </cell>
          <cell r="M593">
            <v>658.92</v>
          </cell>
          <cell r="N593">
            <v>26.8</v>
          </cell>
          <cell r="O593">
            <v>706.36</v>
          </cell>
          <cell r="P593">
            <v>176.59</v>
          </cell>
          <cell r="Q593">
            <v>8</v>
          </cell>
          <cell r="R593">
            <v>210.85</v>
          </cell>
          <cell r="S593">
            <v>52.71</v>
          </cell>
        </row>
        <row r="594">
          <cell r="A594" t="str">
            <v>002554</v>
          </cell>
          <cell r="C594" t="str">
            <v>IGOR OLIVEIRA DOS SANTOS</v>
          </cell>
          <cell r="G594">
            <v>44901</v>
          </cell>
          <cell r="I594">
            <v>4</v>
          </cell>
          <cell r="J594">
            <v>4057</v>
          </cell>
          <cell r="L594">
            <v>1352.33</v>
          </cell>
          <cell r="M594">
            <v>338.08</v>
          </cell>
          <cell r="N594">
            <v>26.8</v>
          </cell>
          <cell r="O594">
            <v>362.42</v>
          </cell>
          <cell r="P594">
            <v>90.61</v>
          </cell>
          <cell r="Q594">
            <v>8</v>
          </cell>
          <cell r="R594">
            <v>108.19</v>
          </cell>
          <cell r="S594">
            <v>27.05</v>
          </cell>
        </row>
        <row r="595">
          <cell r="A595" t="str">
            <v>002555</v>
          </cell>
          <cell r="C595" t="str">
            <v>THAYSE DOS SANTOS SEVERIANO</v>
          </cell>
          <cell r="G595">
            <v>44907</v>
          </cell>
          <cell r="I595">
            <v>4</v>
          </cell>
          <cell r="J595">
            <v>13017</v>
          </cell>
          <cell r="L595">
            <v>4339</v>
          </cell>
          <cell r="M595">
            <v>1084.75</v>
          </cell>
          <cell r="N595">
            <v>26.8</v>
          </cell>
          <cell r="O595">
            <v>1162.8499999999999</v>
          </cell>
          <cell r="P595">
            <v>290.70999999999998</v>
          </cell>
          <cell r="Q595">
            <v>8</v>
          </cell>
          <cell r="R595">
            <v>347.12</v>
          </cell>
          <cell r="S595">
            <v>86.78</v>
          </cell>
        </row>
        <row r="596">
          <cell r="A596" t="str">
            <v>002556</v>
          </cell>
          <cell r="C596" t="str">
            <v>LEONARDO MARQUES ROCHA</v>
          </cell>
          <cell r="G596">
            <v>44907</v>
          </cell>
          <cell r="I596">
            <v>4</v>
          </cell>
          <cell r="J596">
            <v>7907</v>
          </cell>
          <cell r="L596">
            <v>2635.67</v>
          </cell>
          <cell r="M596">
            <v>658.92</v>
          </cell>
          <cell r="N596">
            <v>26.8</v>
          </cell>
          <cell r="O596">
            <v>706.36</v>
          </cell>
          <cell r="P596">
            <v>176.59</v>
          </cell>
          <cell r="Q596">
            <v>8</v>
          </cell>
          <cell r="R596">
            <v>210.85</v>
          </cell>
          <cell r="S596">
            <v>52.71</v>
          </cell>
        </row>
        <row r="597">
          <cell r="A597" t="str">
            <v>002557</v>
          </cell>
          <cell r="C597" t="str">
            <v>PAULO AUGUSTO DE AGUIAR FERREIRA PONCIANO</v>
          </cell>
          <cell r="G597">
            <v>44914</v>
          </cell>
          <cell r="I597">
            <v>4</v>
          </cell>
          <cell r="J597">
            <v>14059</v>
          </cell>
          <cell r="L597">
            <v>4686.33</v>
          </cell>
          <cell r="M597">
            <v>1171.58</v>
          </cell>
          <cell r="N597">
            <v>26.8</v>
          </cell>
          <cell r="O597">
            <v>1255.94</v>
          </cell>
          <cell r="P597">
            <v>313.98</v>
          </cell>
          <cell r="Q597">
            <v>8</v>
          </cell>
          <cell r="R597">
            <v>374.91</v>
          </cell>
          <cell r="S597">
            <v>93.73</v>
          </cell>
        </row>
        <row r="598">
          <cell r="A598" t="str">
            <v>002558</v>
          </cell>
          <cell r="C598" t="str">
            <v>ANDERSON EMANUEL DA SILVA MENEZES</v>
          </cell>
          <cell r="G598">
            <v>44928</v>
          </cell>
          <cell r="I598">
            <v>4</v>
          </cell>
          <cell r="J598">
            <v>1594</v>
          </cell>
          <cell r="L598">
            <v>531.33000000000004</v>
          </cell>
          <cell r="M598">
            <v>132.83000000000001</v>
          </cell>
          <cell r="N598">
            <v>26.8</v>
          </cell>
          <cell r="O598">
            <v>142.4</v>
          </cell>
          <cell r="P598">
            <v>35.6</v>
          </cell>
          <cell r="Q598">
            <v>8</v>
          </cell>
          <cell r="R598">
            <v>42.51</v>
          </cell>
          <cell r="S598">
            <v>10.63</v>
          </cell>
        </row>
        <row r="599">
          <cell r="A599" t="str">
            <v>002559</v>
          </cell>
          <cell r="C599" t="str">
            <v>FABRICIO JULIANO DE LIMA</v>
          </cell>
          <cell r="G599">
            <v>44928</v>
          </cell>
          <cell r="I599">
            <v>4</v>
          </cell>
          <cell r="J599">
            <v>4909</v>
          </cell>
          <cell r="L599">
            <v>1636.33</v>
          </cell>
          <cell r="M599">
            <v>409.08</v>
          </cell>
          <cell r="N599">
            <v>26.8</v>
          </cell>
          <cell r="O599">
            <v>438.54</v>
          </cell>
          <cell r="P599">
            <v>109.63</v>
          </cell>
          <cell r="Q599">
            <v>8</v>
          </cell>
          <cell r="R599">
            <v>130.91</v>
          </cell>
          <cell r="S599">
            <v>32.729999999999997</v>
          </cell>
        </row>
        <row r="600">
          <cell r="A600" t="str">
            <v>002560</v>
          </cell>
          <cell r="C600" t="str">
            <v>CYNTHIA AMORA DE SOUSA NASCIMENTO FERREIRA</v>
          </cell>
          <cell r="G600">
            <v>44929</v>
          </cell>
          <cell r="I600">
            <v>4</v>
          </cell>
          <cell r="J600">
            <v>3688</v>
          </cell>
          <cell r="L600">
            <v>1229.33</v>
          </cell>
          <cell r="M600">
            <v>307.33</v>
          </cell>
          <cell r="N600">
            <v>26.8</v>
          </cell>
          <cell r="O600">
            <v>329.46</v>
          </cell>
          <cell r="P600">
            <v>82.36</v>
          </cell>
          <cell r="Q600">
            <v>8</v>
          </cell>
          <cell r="R600">
            <v>98.35</v>
          </cell>
          <cell r="S600">
            <v>24.59</v>
          </cell>
        </row>
        <row r="601">
          <cell r="A601" t="str">
            <v>002561</v>
          </cell>
          <cell r="C601" t="str">
            <v>LUCAS MUCKE BITTENCOURT</v>
          </cell>
          <cell r="G601">
            <v>44929</v>
          </cell>
          <cell r="I601">
            <v>4</v>
          </cell>
          <cell r="J601">
            <v>7907</v>
          </cell>
          <cell r="L601">
            <v>2635.67</v>
          </cell>
          <cell r="M601">
            <v>658.92</v>
          </cell>
          <cell r="N601">
            <v>26.8</v>
          </cell>
          <cell r="O601">
            <v>706.36</v>
          </cell>
          <cell r="P601">
            <v>176.59</v>
          </cell>
          <cell r="Q601">
            <v>8</v>
          </cell>
          <cell r="R601">
            <v>210.85</v>
          </cell>
          <cell r="S601">
            <v>52.71</v>
          </cell>
        </row>
        <row r="602">
          <cell r="A602" t="str">
            <v>002562</v>
          </cell>
          <cell r="C602" t="str">
            <v>DANILO VIANA RIBEIRO</v>
          </cell>
          <cell r="G602">
            <v>44998</v>
          </cell>
          <cell r="I602">
            <v>2</v>
          </cell>
          <cell r="J602">
            <v>12053</v>
          </cell>
          <cell r="L602">
            <v>2008.83</v>
          </cell>
          <cell r="M602">
            <v>1004.41</v>
          </cell>
          <cell r="N602">
            <v>26.8</v>
          </cell>
          <cell r="O602">
            <v>538.37</v>
          </cell>
          <cell r="P602">
            <v>269.18</v>
          </cell>
          <cell r="Q602">
            <v>8</v>
          </cell>
          <cell r="R602">
            <v>160.71</v>
          </cell>
          <cell r="S602">
            <v>80.349999999999994</v>
          </cell>
        </row>
        <row r="603">
          <cell r="A603" t="str">
            <v>002563</v>
          </cell>
          <cell r="C603" t="str">
            <v>LUDIMILA SOUSA TEIXEIRA</v>
          </cell>
          <cell r="G603">
            <v>44998</v>
          </cell>
          <cell r="I603">
            <v>2</v>
          </cell>
          <cell r="J603">
            <v>1594</v>
          </cell>
          <cell r="L603">
            <v>265.67</v>
          </cell>
          <cell r="M603">
            <v>132.84</v>
          </cell>
          <cell r="N603">
            <v>26.8</v>
          </cell>
          <cell r="O603">
            <v>71.2</v>
          </cell>
          <cell r="P603">
            <v>35.6</v>
          </cell>
          <cell r="Q603">
            <v>8</v>
          </cell>
          <cell r="R603">
            <v>21.25</v>
          </cell>
          <cell r="S603">
            <v>10.63</v>
          </cell>
        </row>
        <row r="604">
          <cell r="A604" t="str">
            <v>002564</v>
          </cell>
          <cell r="C604" t="str">
            <v>FERNANDO TAVARES DA SILVA</v>
          </cell>
          <cell r="G604">
            <v>45019</v>
          </cell>
          <cell r="I604">
            <v>1</v>
          </cell>
          <cell r="J604">
            <v>11160</v>
          </cell>
          <cell r="L604">
            <v>930</v>
          </cell>
          <cell r="M604">
            <v>930</v>
          </cell>
          <cell r="N604">
            <v>26.8</v>
          </cell>
          <cell r="O604">
            <v>249.24</v>
          </cell>
          <cell r="P604">
            <v>249.24</v>
          </cell>
          <cell r="Q604">
            <v>8</v>
          </cell>
          <cell r="R604">
            <v>74.400000000000006</v>
          </cell>
          <cell r="S604">
            <v>74.400000000000006</v>
          </cell>
        </row>
        <row r="605">
          <cell r="A605" t="str">
            <v>002565</v>
          </cell>
          <cell r="C605" t="str">
            <v>HERMES HENRIQUE LONGO</v>
          </cell>
          <cell r="G605">
            <v>45019</v>
          </cell>
          <cell r="I605">
            <v>1</v>
          </cell>
          <cell r="J605">
            <v>12053</v>
          </cell>
          <cell r="L605">
            <v>1004.42</v>
          </cell>
          <cell r="M605">
            <v>1004.42</v>
          </cell>
          <cell r="N605">
            <v>26.8</v>
          </cell>
          <cell r="O605">
            <v>269.18</v>
          </cell>
          <cell r="P605">
            <v>269.18</v>
          </cell>
          <cell r="Q605">
            <v>8</v>
          </cell>
          <cell r="R605">
            <v>80.349999999999994</v>
          </cell>
          <cell r="S605">
            <v>80.349999999999994</v>
          </cell>
        </row>
        <row r="606">
          <cell r="A606" t="str">
            <v>002566</v>
          </cell>
          <cell r="C606" t="str">
            <v>MARCELO RODRIGUES DE JESUS</v>
          </cell>
          <cell r="G606">
            <v>45026</v>
          </cell>
          <cell r="I606">
            <v>1</v>
          </cell>
          <cell r="J606">
            <v>12053</v>
          </cell>
          <cell r="L606">
            <v>1004.42</v>
          </cell>
          <cell r="M606">
            <v>1004.42</v>
          </cell>
          <cell r="N606">
            <v>26.8</v>
          </cell>
          <cell r="O606">
            <v>269.18</v>
          </cell>
          <cell r="P606">
            <v>269.18</v>
          </cell>
          <cell r="Q606">
            <v>8</v>
          </cell>
          <cell r="R606">
            <v>80.349999999999994</v>
          </cell>
          <cell r="S606">
            <v>80.349999999999994</v>
          </cell>
        </row>
        <row r="607">
          <cell r="A607" t="str">
            <v>002567</v>
          </cell>
          <cell r="C607" t="str">
            <v>JOSE CUPERTINO DE FREITAS JUNIOR</v>
          </cell>
          <cell r="G607">
            <v>45026</v>
          </cell>
          <cell r="I607">
            <v>1</v>
          </cell>
          <cell r="J607">
            <v>14059</v>
          </cell>
          <cell r="L607">
            <v>1171.58</v>
          </cell>
          <cell r="M607">
            <v>1171.58</v>
          </cell>
          <cell r="N607">
            <v>26.8</v>
          </cell>
          <cell r="O607">
            <v>313.98</v>
          </cell>
          <cell r="P607">
            <v>313.98</v>
          </cell>
          <cell r="Q607">
            <v>8</v>
          </cell>
          <cell r="R607">
            <v>93.73</v>
          </cell>
          <cell r="S607">
            <v>93.73</v>
          </cell>
        </row>
        <row r="608">
          <cell r="A608" t="str">
            <v>002568</v>
          </cell>
          <cell r="C608" t="str">
            <v>MARINA PONTES TENORIO</v>
          </cell>
          <cell r="G608">
            <v>45033</v>
          </cell>
          <cell r="I608">
            <v>0</v>
          </cell>
          <cell r="J608">
            <v>7907</v>
          </cell>
          <cell r="L608">
            <v>0</v>
          </cell>
          <cell r="M608">
            <v>0</v>
          </cell>
          <cell r="N608">
            <v>26.8</v>
          </cell>
          <cell r="O608">
            <v>0</v>
          </cell>
          <cell r="P608">
            <v>0</v>
          </cell>
          <cell r="Q608">
            <v>8</v>
          </cell>
          <cell r="R608">
            <v>0</v>
          </cell>
          <cell r="S608">
            <v>0</v>
          </cell>
        </row>
        <row r="609">
          <cell r="A609" t="str">
            <v>002569</v>
          </cell>
          <cell r="C609" t="str">
            <v>VICTOR VASCONCELOS BANDEIRA</v>
          </cell>
          <cell r="G609">
            <v>45040</v>
          </cell>
          <cell r="I609">
            <v>0</v>
          </cell>
          <cell r="J609">
            <v>9567</v>
          </cell>
          <cell r="L609">
            <v>0</v>
          </cell>
          <cell r="M609">
            <v>0</v>
          </cell>
          <cell r="N609">
            <v>26.8</v>
          </cell>
          <cell r="O609">
            <v>0</v>
          </cell>
          <cell r="P609">
            <v>0</v>
          </cell>
          <cell r="Q609">
            <v>8</v>
          </cell>
          <cell r="R609">
            <v>0</v>
          </cell>
          <cell r="S609">
            <v>0</v>
          </cell>
        </row>
        <row r="610">
          <cell r="A610" t="str">
            <v>Total</v>
          </cell>
          <cell r="B610">
            <v>-602</v>
          </cell>
          <cell r="J610">
            <v>4934049.0599999996</v>
          </cell>
          <cell r="L610">
            <v>1620175.31</v>
          </cell>
          <cell r="M610">
            <v>407461.08</v>
          </cell>
          <cell r="O610">
            <v>434206.98</v>
          </cell>
          <cell r="P610">
            <v>109199.57</v>
          </cell>
          <cell r="R610">
            <v>129597.51</v>
          </cell>
          <cell r="S610">
            <v>32592.76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ina1"/>
    </sheetNames>
    <sheetDataSet>
      <sheetData sheetId="0">
        <row r="8">
          <cell r="A8" t="str">
            <v>000018</v>
          </cell>
          <cell r="C8" t="str">
            <v>JOSE CLEMILSON DE OLIVEIRA LUCIO</v>
          </cell>
          <cell r="G8">
            <v>37288</v>
          </cell>
          <cell r="I8">
            <v>37.5</v>
          </cell>
          <cell r="J8">
            <v>17718.310000000001</v>
          </cell>
          <cell r="K8">
            <v>29530.51</v>
          </cell>
          <cell r="L8">
            <v>1968.7</v>
          </cell>
          <cell r="M8">
            <v>26.8</v>
          </cell>
          <cell r="N8">
            <v>7914.17</v>
          </cell>
          <cell r="O8">
            <v>527.61</v>
          </cell>
          <cell r="P8">
            <v>8</v>
          </cell>
          <cell r="Q8">
            <v>2362.4299999999998</v>
          </cell>
          <cell r="R8">
            <v>157.49</v>
          </cell>
        </row>
        <row r="9">
          <cell r="A9" t="str">
            <v>000028</v>
          </cell>
          <cell r="C9" t="str">
            <v>GABRIELA TELLES DE SOUZA</v>
          </cell>
          <cell r="G9">
            <v>37410</v>
          </cell>
          <cell r="I9">
            <v>27.5</v>
          </cell>
          <cell r="J9">
            <v>29124</v>
          </cell>
          <cell r="K9">
            <v>35596</v>
          </cell>
          <cell r="L9">
            <v>3236</v>
          </cell>
          <cell r="M9">
            <v>26.8</v>
          </cell>
          <cell r="N9">
            <v>9539.74</v>
          </cell>
          <cell r="O9">
            <v>867.25</v>
          </cell>
          <cell r="P9">
            <v>8</v>
          </cell>
          <cell r="Q9">
            <v>2847.68</v>
          </cell>
          <cell r="R9">
            <v>258.88</v>
          </cell>
        </row>
        <row r="10">
          <cell r="A10" t="str">
            <v>000037</v>
          </cell>
          <cell r="C10" t="str">
            <v>EMANUELLE NOGUEIRA JUCA</v>
          </cell>
          <cell r="G10">
            <v>37469</v>
          </cell>
          <cell r="I10">
            <v>42.5</v>
          </cell>
          <cell r="J10">
            <v>19252</v>
          </cell>
          <cell r="K10">
            <v>36364.89</v>
          </cell>
          <cell r="L10">
            <v>2139.11</v>
          </cell>
          <cell r="M10">
            <v>26.8</v>
          </cell>
          <cell r="N10">
            <v>9745.7999999999993</v>
          </cell>
          <cell r="O10">
            <v>573.29</v>
          </cell>
          <cell r="P10">
            <v>8</v>
          </cell>
          <cell r="Q10">
            <v>2909.21</v>
          </cell>
          <cell r="R10">
            <v>171.15</v>
          </cell>
        </row>
        <row r="11">
          <cell r="A11" t="str">
            <v>000050</v>
          </cell>
          <cell r="C11" t="str">
            <v>THIAGO BARBOSA LIMA DE MOURA</v>
          </cell>
          <cell r="G11">
            <v>37578</v>
          </cell>
          <cell r="I11">
            <v>42.5</v>
          </cell>
          <cell r="J11">
            <v>17875.8</v>
          </cell>
          <cell r="K11">
            <v>33765.4</v>
          </cell>
          <cell r="L11">
            <v>1975.44</v>
          </cell>
          <cell r="M11">
            <v>26.8</v>
          </cell>
          <cell r="N11">
            <v>9049.1299999999992</v>
          </cell>
          <cell r="O11">
            <v>531.58000000000004</v>
          </cell>
          <cell r="P11">
            <v>8</v>
          </cell>
          <cell r="Q11">
            <v>2701.23</v>
          </cell>
          <cell r="R11">
            <v>158.03</v>
          </cell>
        </row>
        <row r="12">
          <cell r="A12" t="str">
            <v>000060</v>
          </cell>
          <cell r="C12" t="str">
            <v>VICTORIA DAMASCENO MATOS</v>
          </cell>
          <cell r="G12">
            <v>37662</v>
          </cell>
          <cell r="I12">
            <v>17.5</v>
          </cell>
          <cell r="J12">
            <v>29124</v>
          </cell>
          <cell r="K12">
            <v>22652</v>
          </cell>
          <cell r="L12">
            <v>3236</v>
          </cell>
          <cell r="M12">
            <v>26.8</v>
          </cell>
          <cell r="N12">
            <v>6070.73</v>
          </cell>
          <cell r="O12">
            <v>867.24</v>
          </cell>
          <cell r="P12">
            <v>8</v>
          </cell>
          <cell r="Q12">
            <v>1812.16</v>
          </cell>
          <cell r="R12">
            <v>258.88</v>
          </cell>
        </row>
        <row r="13">
          <cell r="A13" t="str">
            <v>000130</v>
          </cell>
          <cell r="C13" t="str">
            <v>RUDOLF HARDY PLUTARCO ARAGAO</v>
          </cell>
          <cell r="G13">
            <v>38534</v>
          </cell>
          <cell r="I13">
            <v>40</v>
          </cell>
          <cell r="J13">
            <v>12056.87</v>
          </cell>
          <cell r="K13">
            <v>21434.43</v>
          </cell>
          <cell r="L13">
            <v>1339.65</v>
          </cell>
          <cell r="M13">
            <v>26.8</v>
          </cell>
          <cell r="N13">
            <v>5744.43</v>
          </cell>
          <cell r="O13">
            <v>359.03</v>
          </cell>
          <cell r="P13">
            <v>8</v>
          </cell>
          <cell r="Q13">
            <v>1714.74</v>
          </cell>
          <cell r="R13">
            <v>107.16</v>
          </cell>
        </row>
        <row r="14">
          <cell r="A14" t="str">
            <v>000134</v>
          </cell>
          <cell r="C14" t="str">
            <v>ALYNE GOMES SOARES CANTAL</v>
          </cell>
          <cell r="G14">
            <v>38565</v>
          </cell>
          <cell r="I14">
            <v>42.5</v>
          </cell>
          <cell r="J14">
            <v>18028.63</v>
          </cell>
          <cell r="K14">
            <v>34054.080000000002</v>
          </cell>
          <cell r="L14">
            <v>2129.1799999999998</v>
          </cell>
          <cell r="M14">
            <v>26.8</v>
          </cell>
          <cell r="N14">
            <v>9126.48</v>
          </cell>
          <cell r="O14">
            <v>570.61</v>
          </cell>
          <cell r="P14">
            <v>8</v>
          </cell>
          <cell r="Q14">
            <v>2724.33</v>
          </cell>
          <cell r="R14">
            <v>170.33</v>
          </cell>
        </row>
        <row r="15">
          <cell r="A15" t="str">
            <v>000154</v>
          </cell>
          <cell r="C15" t="str">
            <v>ERIKO WERBET DE OLIVEIRA ARAUJO</v>
          </cell>
          <cell r="G15">
            <v>38754</v>
          </cell>
          <cell r="I15">
            <v>37.5</v>
          </cell>
          <cell r="J15">
            <v>18441.55</v>
          </cell>
          <cell r="K15">
            <v>30735.91</v>
          </cell>
          <cell r="L15">
            <v>2049.06</v>
          </cell>
          <cell r="M15">
            <v>26.8</v>
          </cell>
          <cell r="N15">
            <v>8237.2199999999993</v>
          </cell>
          <cell r="O15">
            <v>549.14</v>
          </cell>
          <cell r="P15">
            <v>8</v>
          </cell>
          <cell r="Q15">
            <v>2458.86</v>
          </cell>
          <cell r="R15">
            <v>163.91</v>
          </cell>
        </row>
        <row r="16">
          <cell r="A16" t="str">
            <v>000157</v>
          </cell>
          <cell r="C16" t="str">
            <v>FRANCISCO SIQUEIRA DE SOUSA</v>
          </cell>
          <cell r="G16">
            <v>38810</v>
          </cell>
          <cell r="I16">
            <v>32.5</v>
          </cell>
          <cell r="J16">
            <v>35821</v>
          </cell>
          <cell r="K16">
            <v>51741.440000000002</v>
          </cell>
          <cell r="L16">
            <v>3980.11</v>
          </cell>
          <cell r="M16">
            <v>26.8</v>
          </cell>
          <cell r="N16">
            <v>13866.71</v>
          </cell>
          <cell r="O16">
            <v>1066.67</v>
          </cell>
          <cell r="P16">
            <v>8</v>
          </cell>
          <cell r="Q16">
            <v>4139.32</v>
          </cell>
          <cell r="R16">
            <v>318.41000000000003</v>
          </cell>
        </row>
        <row r="17">
          <cell r="A17" t="str">
            <v>000175</v>
          </cell>
          <cell r="C17" t="str">
            <v>ALBERT SCHILLING GOMES</v>
          </cell>
          <cell r="G17">
            <v>39479</v>
          </cell>
          <cell r="I17">
            <v>37.5</v>
          </cell>
          <cell r="J17">
            <v>26652</v>
          </cell>
          <cell r="K17">
            <v>44420</v>
          </cell>
          <cell r="L17">
            <v>2961.33</v>
          </cell>
          <cell r="M17">
            <v>26.8</v>
          </cell>
          <cell r="N17">
            <v>11904.57</v>
          </cell>
          <cell r="O17">
            <v>793.63</v>
          </cell>
          <cell r="P17">
            <v>8</v>
          </cell>
          <cell r="Q17">
            <v>3553.6</v>
          </cell>
          <cell r="R17">
            <v>236.91</v>
          </cell>
        </row>
        <row r="18">
          <cell r="A18" t="str">
            <v>000181</v>
          </cell>
          <cell r="C18" t="str">
            <v>JOAO VIANEY BATISTA MOREIRA FILHO</v>
          </cell>
          <cell r="G18">
            <v>39573</v>
          </cell>
          <cell r="I18">
            <v>40</v>
          </cell>
          <cell r="J18">
            <v>15467.04</v>
          </cell>
          <cell r="K18">
            <v>27496.959999999999</v>
          </cell>
          <cell r="L18">
            <v>1810.99</v>
          </cell>
          <cell r="M18">
            <v>26.8</v>
          </cell>
          <cell r="N18">
            <v>7369.19</v>
          </cell>
          <cell r="O18">
            <v>485.34</v>
          </cell>
          <cell r="P18">
            <v>8</v>
          </cell>
          <cell r="Q18">
            <v>2199.7600000000002</v>
          </cell>
          <cell r="R18">
            <v>144.88</v>
          </cell>
        </row>
        <row r="19">
          <cell r="A19" t="str">
            <v>000188</v>
          </cell>
          <cell r="C19" t="str">
            <v>PAULO ABNER AURELIO MESQUITA</v>
          </cell>
          <cell r="G19">
            <v>39601</v>
          </cell>
          <cell r="I19">
            <v>27.5</v>
          </cell>
          <cell r="J19">
            <v>15960.12</v>
          </cell>
          <cell r="K19">
            <v>19506.810000000001</v>
          </cell>
          <cell r="L19">
            <v>1775.32</v>
          </cell>
          <cell r="M19">
            <v>26.8</v>
          </cell>
          <cell r="N19">
            <v>5227.82</v>
          </cell>
          <cell r="O19">
            <v>475.79</v>
          </cell>
          <cell r="P19">
            <v>8</v>
          </cell>
          <cell r="Q19">
            <v>1560.53</v>
          </cell>
          <cell r="R19">
            <v>142.01</v>
          </cell>
        </row>
        <row r="20">
          <cell r="A20" t="str">
            <v>000252</v>
          </cell>
          <cell r="C20" t="str">
            <v>EDERSON DA MOTA RAMOS</v>
          </cell>
          <cell r="G20">
            <v>40238</v>
          </cell>
          <cell r="I20">
            <v>35</v>
          </cell>
          <cell r="J20">
            <v>9793.2000000000007</v>
          </cell>
          <cell r="K20">
            <v>15233.87</v>
          </cell>
          <cell r="L20">
            <v>1084.2</v>
          </cell>
          <cell r="M20">
            <v>26.8</v>
          </cell>
          <cell r="N20">
            <v>4082.69</v>
          </cell>
          <cell r="O20">
            <v>291.54000000000002</v>
          </cell>
          <cell r="P20">
            <v>8</v>
          </cell>
          <cell r="Q20">
            <v>1218.7</v>
          </cell>
          <cell r="R20">
            <v>86.72</v>
          </cell>
        </row>
        <row r="21">
          <cell r="A21" t="str">
            <v>000266</v>
          </cell>
          <cell r="C21" t="str">
            <v>JULIANE CASTRO OLIVEIRA</v>
          </cell>
          <cell r="G21">
            <v>40513</v>
          </cell>
          <cell r="I21">
            <v>42.5</v>
          </cell>
          <cell r="J21">
            <v>13793.86</v>
          </cell>
          <cell r="K21">
            <v>26055.07</v>
          </cell>
          <cell r="L21">
            <v>1430.55</v>
          </cell>
          <cell r="M21">
            <v>26.8</v>
          </cell>
          <cell r="N21">
            <v>6982.75</v>
          </cell>
          <cell r="O21">
            <v>403.92</v>
          </cell>
          <cell r="P21">
            <v>8</v>
          </cell>
          <cell r="Q21">
            <v>2084.36</v>
          </cell>
          <cell r="R21">
            <v>114.4</v>
          </cell>
        </row>
        <row r="22">
          <cell r="A22" t="str">
            <v>000270</v>
          </cell>
          <cell r="C22" t="str">
            <v>JOSE FRANCISCO MORETO SILVEIRA FRANCO</v>
          </cell>
          <cell r="G22">
            <v>40634</v>
          </cell>
          <cell r="I22">
            <v>32.5</v>
          </cell>
          <cell r="J22">
            <v>45376</v>
          </cell>
          <cell r="K22">
            <v>65543.11</v>
          </cell>
          <cell r="L22">
            <v>5041.78</v>
          </cell>
          <cell r="M22">
            <v>26.8</v>
          </cell>
          <cell r="N22">
            <v>17565.560000000001</v>
          </cell>
          <cell r="O22">
            <v>1351.2</v>
          </cell>
          <cell r="P22">
            <v>8</v>
          </cell>
          <cell r="Q22">
            <v>5243.45</v>
          </cell>
          <cell r="R22">
            <v>403.34</v>
          </cell>
        </row>
        <row r="23">
          <cell r="A23" t="str">
            <v>000278</v>
          </cell>
          <cell r="C23" t="str">
            <v>JOSENIO CANDIDO CAMELO</v>
          </cell>
          <cell r="G23">
            <v>40771</v>
          </cell>
          <cell r="I23">
            <v>32.5</v>
          </cell>
          <cell r="J23">
            <v>17010.650000000001</v>
          </cell>
          <cell r="K23">
            <v>24570.94</v>
          </cell>
          <cell r="L23">
            <v>1890.07</v>
          </cell>
          <cell r="M23">
            <v>26.8</v>
          </cell>
          <cell r="N23">
            <v>6585.01</v>
          </cell>
          <cell r="O23">
            <v>506.53</v>
          </cell>
          <cell r="P23">
            <v>8</v>
          </cell>
          <cell r="Q23">
            <v>1965.68</v>
          </cell>
          <cell r="R23">
            <v>151.21</v>
          </cell>
        </row>
        <row r="24">
          <cell r="A24" t="str">
            <v>000293</v>
          </cell>
          <cell r="C24" t="str">
            <v>RAMON DE MORAES ANDRADE</v>
          </cell>
          <cell r="G24">
            <v>40910</v>
          </cell>
          <cell r="I24">
            <v>10</v>
          </cell>
          <cell r="J24">
            <v>8666.48</v>
          </cell>
          <cell r="K24">
            <v>3851.77</v>
          </cell>
          <cell r="L24">
            <v>962.37</v>
          </cell>
          <cell r="M24">
            <v>26.8</v>
          </cell>
          <cell r="N24">
            <v>1032.26</v>
          </cell>
          <cell r="O24">
            <v>257.91000000000003</v>
          </cell>
          <cell r="P24">
            <v>8</v>
          </cell>
          <cell r="Q24">
            <v>308.13</v>
          </cell>
          <cell r="R24">
            <v>76.98</v>
          </cell>
        </row>
        <row r="25">
          <cell r="A25" t="str">
            <v>000303</v>
          </cell>
          <cell r="C25" t="str">
            <v>JOAO LUIZ MESQUITA UCHOA</v>
          </cell>
          <cell r="G25">
            <v>40969</v>
          </cell>
          <cell r="I25">
            <v>5</v>
          </cell>
          <cell r="J25">
            <v>16055.54</v>
          </cell>
          <cell r="K25">
            <v>3567.9</v>
          </cell>
          <cell r="L25">
            <v>1950.81</v>
          </cell>
          <cell r="M25">
            <v>26.8</v>
          </cell>
          <cell r="N25">
            <v>956.19</v>
          </cell>
          <cell r="O25">
            <v>522.82000000000005</v>
          </cell>
          <cell r="P25">
            <v>8</v>
          </cell>
          <cell r="Q25">
            <v>285.42</v>
          </cell>
          <cell r="R25">
            <v>156.05000000000001</v>
          </cell>
        </row>
        <row r="26">
          <cell r="A26" t="str">
            <v>000316</v>
          </cell>
          <cell r="C26" t="str">
            <v>DANILO FREITAS DA COSTA</v>
          </cell>
          <cell r="G26">
            <v>41034</v>
          </cell>
          <cell r="I26">
            <v>30</v>
          </cell>
          <cell r="J26">
            <v>20819.86</v>
          </cell>
          <cell r="K26">
            <v>27759.81</v>
          </cell>
          <cell r="L26">
            <v>2256.5500000000002</v>
          </cell>
          <cell r="M26">
            <v>26.8</v>
          </cell>
          <cell r="N26">
            <v>7439.64</v>
          </cell>
          <cell r="O26">
            <v>604.76</v>
          </cell>
          <cell r="P26">
            <v>8</v>
          </cell>
          <cell r="Q26">
            <v>2220.7800000000002</v>
          </cell>
          <cell r="R26">
            <v>180.52</v>
          </cell>
        </row>
        <row r="27">
          <cell r="A27" t="str">
            <v>000317</v>
          </cell>
          <cell r="C27" t="str">
            <v>ROUSIANY BARBOSA LEMOS</v>
          </cell>
          <cell r="G27">
            <v>41031</v>
          </cell>
          <cell r="I27">
            <v>30</v>
          </cell>
          <cell r="J27">
            <v>11280.95</v>
          </cell>
          <cell r="K27">
            <v>15041.27</v>
          </cell>
          <cell r="L27">
            <v>1256.01</v>
          </cell>
          <cell r="M27">
            <v>26.8</v>
          </cell>
          <cell r="N27">
            <v>4031.05</v>
          </cell>
          <cell r="O27">
            <v>336.61</v>
          </cell>
          <cell r="P27">
            <v>8</v>
          </cell>
          <cell r="Q27">
            <v>1203.31</v>
          </cell>
          <cell r="R27">
            <v>100.49</v>
          </cell>
        </row>
        <row r="28">
          <cell r="A28" t="str">
            <v>000330</v>
          </cell>
          <cell r="C28" t="str">
            <v>CHARLYS MOREIRA PINHEIRO</v>
          </cell>
          <cell r="G28">
            <v>41148</v>
          </cell>
          <cell r="I28">
            <v>50</v>
          </cell>
          <cell r="J28">
            <v>14863.9</v>
          </cell>
          <cell r="K28">
            <v>33030.89</v>
          </cell>
          <cell r="L28">
            <v>1651.55</v>
          </cell>
          <cell r="M28">
            <v>26.8</v>
          </cell>
          <cell r="N28">
            <v>8852.2800000000007</v>
          </cell>
          <cell r="O28">
            <v>442.61</v>
          </cell>
          <cell r="P28">
            <v>8</v>
          </cell>
          <cell r="Q28">
            <v>2642.48</v>
          </cell>
          <cell r="R28">
            <v>132.13999999999999</v>
          </cell>
        </row>
        <row r="29">
          <cell r="A29" t="str">
            <v>000331</v>
          </cell>
          <cell r="C29" t="str">
            <v>VIRGINIA KELLY DE MOURA CARVALHO MESQUITA</v>
          </cell>
          <cell r="G29">
            <v>41155</v>
          </cell>
          <cell r="I29">
            <v>50</v>
          </cell>
          <cell r="J29">
            <v>11925.79</v>
          </cell>
          <cell r="K29">
            <v>26501.75</v>
          </cell>
          <cell r="L29">
            <v>1216.42</v>
          </cell>
          <cell r="M29">
            <v>26.8</v>
          </cell>
          <cell r="N29">
            <v>7102.47</v>
          </cell>
          <cell r="O29">
            <v>344.4</v>
          </cell>
          <cell r="P29">
            <v>8</v>
          </cell>
          <cell r="Q29">
            <v>2120.14</v>
          </cell>
          <cell r="R29">
            <v>97.32</v>
          </cell>
        </row>
        <row r="30">
          <cell r="A30" t="str">
            <v>000333</v>
          </cell>
          <cell r="C30" t="str">
            <v>HENRIQUE DE ALBUQUERQUE VASCONCELOS SOARES</v>
          </cell>
          <cell r="G30">
            <v>41169</v>
          </cell>
          <cell r="I30">
            <v>47.5</v>
          </cell>
          <cell r="J30">
            <v>12350.63</v>
          </cell>
          <cell r="K30">
            <v>26073.56</v>
          </cell>
          <cell r="L30">
            <v>0</v>
          </cell>
          <cell r="M30">
            <v>26.8</v>
          </cell>
          <cell r="N30">
            <v>6987.7</v>
          </cell>
          <cell r="O30">
            <v>0</v>
          </cell>
          <cell r="P30">
            <v>8</v>
          </cell>
          <cell r="Q30">
            <v>2085.88</v>
          </cell>
          <cell r="R30">
            <v>0</v>
          </cell>
        </row>
        <row r="31">
          <cell r="A31" t="str">
            <v>000335</v>
          </cell>
          <cell r="C31" t="str">
            <v>HILDENILSON ANDRADE ALBANO</v>
          </cell>
          <cell r="G31">
            <v>41155</v>
          </cell>
          <cell r="I31">
            <v>20</v>
          </cell>
          <cell r="J31">
            <v>11801.7</v>
          </cell>
          <cell r="K31">
            <v>10490.4</v>
          </cell>
          <cell r="L31">
            <v>2136.04</v>
          </cell>
          <cell r="M31">
            <v>26.8</v>
          </cell>
          <cell r="N31">
            <v>2811.43</v>
          </cell>
          <cell r="O31">
            <v>572.46</v>
          </cell>
          <cell r="P31">
            <v>8</v>
          </cell>
          <cell r="Q31">
            <v>839.23</v>
          </cell>
          <cell r="R31">
            <v>170.88</v>
          </cell>
        </row>
        <row r="32">
          <cell r="A32" t="str">
            <v>000354</v>
          </cell>
          <cell r="C32" t="str">
            <v>MARCUS VINICIUS ZANON CASTELO BRANCO</v>
          </cell>
          <cell r="G32">
            <v>41306</v>
          </cell>
          <cell r="I32">
            <v>37.5</v>
          </cell>
          <cell r="J32">
            <v>12053</v>
          </cell>
          <cell r="K32">
            <v>20088.34</v>
          </cell>
          <cell r="L32">
            <v>1339.23</v>
          </cell>
          <cell r="M32">
            <v>26.8</v>
          </cell>
          <cell r="N32">
            <v>5383.68</v>
          </cell>
          <cell r="O32">
            <v>358.92</v>
          </cell>
          <cell r="P32">
            <v>8</v>
          </cell>
          <cell r="Q32">
            <v>1607.07</v>
          </cell>
          <cell r="R32">
            <v>107.14</v>
          </cell>
        </row>
        <row r="33">
          <cell r="A33" t="str">
            <v>000369</v>
          </cell>
          <cell r="C33" t="str">
            <v>KALINE MOURA PINTO</v>
          </cell>
          <cell r="G33">
            <v>41365</v>
          </cell>
          <cell r="I33">
            <v>32.5</v>
          </cell>
          <cell r="J33">
            <v>4065.44</v>
          </cell>
          <cell r="K33">
            <v>5872.31</v>
          </cell>
          <cell r="L33">
            <v>442.35</v>
          </cell>
          <cell r="M33">
            <v>26.8</v>
          </cell>
          <cell r="N33">
            <v>1573.77</v>
          </cell>
          <cell r="O33">
            <v>121.06</v>
          </cell>
          <cell r="P33">
            <v>8</v>
          </cell>
          <cell r="Q33">
            <v>469.79</v>
          </cell>
          <cell r="R33">
            <v>35.39</v>
          </cell>
        </row>
        <row r="34">
          <cell r="A34" t="str">
            <v>000371</v>
          </cell>
          <cell r="C34" t="str">
            <v>CAETANO TORRES GOUVEIA NETO</v>
          </cell>
          <cell r="G34">
            <v>41372</v>
          </cell>
          <cell r="I34">
            <v>32.5</v>
          </cell>
          <cell r="J34">
            <v>9586.9699999999993</v>
          </cell>
          <cell r="K34">
            <v>13847.85</v>
          </cell>
          <cell r="L34">
            <v>1055.0899999999999</v>
          </cell>
          <cell r="M34">
            <v>26.8</v>
          </cell>
          <cell r="N34">
            <v>3711.22</v>
          </cell>
          <cell r="O34">
            <v>285.48</v>
          </cell>
          <cell r="P34">
            <v>8</v>
          </cell>
          <cell r="Q34">
            <v>1107.8399999999999</v>
          </cell>
          <cell r="R34">
            <v>84.42</v>
          </cell>
        </row>
        <row r="35">
          <cell r="A35" t="str">
            <v>000382</v>
          </cell>
          <cell r="C35" t="str">
            <v>THALLITA ARAUJO</v>
          </cell>
          <cell r="G35">
            <v>41396</v>
          </cell>
          <cell r="I35">
            <v>30</v>
          </cell>
          <cell r="J35">
            <v>7306.09</v>
          </cell>
          <cell r="K35">
            <v>9741.4500000000007</v>
          </cell>
          <cell r="L35">
            <v>759.11</v>
          </cell>
          <cell r="M35">
            <v>26.8</v>
          </cell>
          <cell r="N35">
            <v>2610.7199999999998</v>
          </cell>
          <cell r="O35">
            <v>203.44</v>
          </cell>
          <cell r="P35">
            <v>8</v>
          </cell>
          <cell r="Q35">
            <v>779.32</v>
          </cell>
          <cell r="R35">
            <v>60.73</v>
          </cell>
        </row>
        <row r="36">
          <cell r="A36" t="str">
            <v>000385</v>
          </cell>
          <cell r="C36" t="str">
            <v>SANDRA REGIA CHAVES CARVALHO</v>
          </cell>
          <cell r="G36">
            <v>41396</v>
          </cell>
          <cell r="I36">
            <v>30</v>
          </cell>
          <cell r="J36">
            <v>13033.68</v>
          </cell>
          <cell r="K36">
            <v>17378.240000000002</v>
          </cell>
          <cell r="L36">
            <v>1448.19</v>
          </cell>
          <cell r="M36">
            <v>26.8</v>
          </cell>
          <cell r="N36">
            <v>4657.37</v>
          </cell>
          <cell r="O36">
            <v>388.12</v>
          </cell>
          <cell r="P36">
            <v>8</v>
          </cell>
          <cell r="Q36">
            <v>1390.25</v>
          </cell>
          <cell r="R36">
            <v>115.85</v>
          </cell>
        </row>
        <row r="37">
          <cell r="A37" t="str">
            <v>000390</v>
          </cell>
          <cell r="C37" t="str">
            <v>FRANCISCO DIONE DE SOUSA AMANCIO</v>
          </cell>
          <cell r="G37">
            <v>41428</v>
          </cell>
          <cell r="I37">
            <v>27.5</v>
          </cell>
          <cell r="J37">
            <v>8704.7999999999993</v>
          </cell>
          <cell r="K37">
            <v>10639.2</v>
          </cell>
          <cell r="L37">
            <v>967.2</v>
          </cell>
          <cell r="M37">
            <v>26.8</v>
          </cell>
          <cell r="N37">
            <v>2851.31</v>
          </cell>
          <cell r="O37">
            <v>259.20999999999998</v>
          </cell>
          <cell r="P37">
            <v>8</v>
          </cell>
          <cell r="Q37">
            <v>851.13</v>
          </cell>
          <cell r="R37">
            <v>77.37</v>
          </cell>
        </row>
        <row r="38">
          <cell r="A38" t="str">
            <v>000396</v>
          </cell>
          <cell r="C38" t="str">
            <v>ROMILDO FERREIRA LIMA JUNIOR</v>
          </cell>
          <cell r="G38">
            <v>41456</v>
          </cell>
          <cell r="I38">
            <v>25</v>
          </cell>
          <cell r="J38">
            <v>19454.28</v>
          </cell>
          <cell r="K38">
            <v>21615.87</v>
          </cell>
          <cell r="L38">
            <v>2150.94</v>
          </cell>
          <cell r="M38">
            <v>26.8</v>
          </cell>
          <cell r="N38">
            <v>5793.04</v>
          </cell>
          <cell r="O38">
            <v>576.45000000000005</v>
          </cell>
          <cell r="P38">
            <v>8</v>
          </cell>
          <cell r="Q38">
            <v>1729.28</v>
          </cell>
          <cell r="R38">
            <v>172.09</v>
          </cell>
        </row>
        <row r="39">
          <cell r="A39" t="str">
            <v>000409</v>
          </cell>
          <cell r="C39" t="str">
            <v>VICTOR ANAYLTON PINHEIRO DE CASTRO LOPES</v>
          </cell>
          <cell r="G39">
            <v>41505</v>
          </cell>
          <cell r="I39">
            <v>20</v>
          </cell>
          <cell r="J39">
            <v>19619.97</v>
          </cell>
          <cell r="K39">
            <v>17439.97</v>
          </cell>
          <cell r="L39">
            <v>2179.36</v>
          </cell>
          <cell r="M39">
            <v>26.8</v>
          </cell>
          <cell r="N39">
            <v>4673.91</v>
          </cell>
          <cell r="O39">
            <v>584.07000000000005</v>
          </cell>
          <cell r="P39">
            <v>8</v>
          </cell>
          <cell r="Q39">
            <v>1395.21</v>
          </cell>
          <cell r="R39">
            <v>174.36</v>
          </cell>
        </row>
        <row r="40">
          <cell r="A40" t="str">
            <v>000410</v>
          </cell>
          <cell r="C40" t="str">
            <v>LUIZ AUGEANE RICARDO DE MELO</v>
          </cell>
          <cell r="G40">
            <v>41519</v>
          </cell>
          <cell r="I40">
            <v>30</v>
          </cell>
          <cell r="J40">
            <v>18952.2</v>
          </cell>
          <cell r="K40">
            <v>25269.599999999999</v>
          </cell>
          <cell r="L40">
            <v>2940.74</v>
          </cell>
          <cell r="M40">
            <v>26.8</v>
          </cell>
          <cell r="N40">
            <v>6772.26</v>
          </cell>
          <cell r="O40">
            <v>788.12</v>
          </cell>
          <cell r="P40">
            <v>8</v>
          </cell>
          <cell r="Q40">
            <v>2021.57</v>
          </cell>
          <cell r="R40">
            <v>235.26</v>
          </cell>
        </row>
        <row r="41">
          <cell r="A41" t="str">
            <v>000421</v>
          </cell>
          <cell r="C41" t="str">
            <v>CARLOS BARDAWIL ROLIM</v>
          </cell>
          <cell r="G41">
            <v>41561</v>
          </cell>
          <cell r="I41">
            <v>15</v>
          </cell>
          <cell r="J41">
            <v>10408.77</v>
          </cell>
          <cell r="K41">
            <v>6939.18</v>
          </cell>
          <cell r="L41">
            <v>3.03</v>
          </cell>
          <cell r="M41">
            <v>26.8</v>
          </cell>
          <cell r="N41">
            <v>1859.7</v>
          </cell>
          <cell r="O41" t="str">
            <v>0,81</v>
          </cell>
          <cell r="P41">
            <v>8</v>
          </cell>
          <cell r="Q41">
            <v>555.11</v>
          </cell>
          <cell r="R41" t="str">
            <v>0,22</v>
          </cell>
        </row>
        <row r="42">
          <cell r="A42" t="str">
            <v>000427</v>
          </cell>
          <cell r="C42" t="str">
            <v>ALVARO RONDINELLI MESQUITA DA SILVA</v>
          </cell>
          <cell r="G42">
            <v>41610</v>
          </cell>
          <cell r="I42">
            <v>42.5</v>
          </cell>
          <cell r="J42">
            <v>14969.3</v>
          </cell>
          <cell r="K42">
            <v>28275.35</v>
          </cell>
          <cell r="L42">
            <v>1660.83</v>
          </cell>
          <cell r="M42">
            <v>26.8</v>
          </cell>
          <cell r="N42">
            <v>7577.8</v>
          </cell>
          <cell r="O42">
            <v>445.59</v>
          </cell>
          <cell r="P42">
            <v>8</v>
          </cell>
          <cell r="Q42">
            <v>2262.0300000000002</v>
          </cell>
          <cell r="R42">
            <v>132.87</v>
          </cell>
        </row>
        <row r="43">
          <cell r="A43" t="str">
            <v>000441</v>
          </cell>
          <cell r="C43" t="str">
            <v>BRUNO FACUNDO RAMOS</v>
          </cell>
          <cell r="G43">
            <v>41761</v>
          </cell>
          <cell r="I43">
            <v>40</v>
          </cell>
          <cell r="J43">
            <v>8703.8700000000008</v>
          </cell>
          <cell r="K43">
            <v>15473.55</v>
          </cell>
          <cell r="L43">
            <v>973.9</v>
          </cell>
          <cell r="M43">
            <v>26.8</v>
          </cell>
          <cell r="N43">
            <v>4146.91</v>
          </cell>
          <cell r="O43">
            <v>261</v>
          </cell>
          <cell r="P43">
            <v>8</v>
          </cell>
          <cell r="Q43">
            <v>1237.8800000000001</v>
          </cell>
          <cell r="R43">
            <v>77.91</v>
          </cell>
        </row>
        <row r="44">
          <cell r="A44" t="str">
            <v>000446</v>
          </cell>
          <cell r="C44" t="str">
            <v>ANTONIO ALEX MONTEIRO DE SOUSA</v>
          </cell>
          <cell r="G44">
            <v>41778</v>
          </cell>
          <cell r="I44">
            <v>27.5</v>
          </cell>
          <cell r="J44">
            <v>21083.02</v>
          </cell>
          <cell r="K44">
            <v>25768.14</v>
          </cell>
          <cell r="L44">
            <v>2642.61</v>
          </cell>
          <cell r="M44">
            <v>26.8</v>
          </cell>
          <cell r="N44">
            <v>6905.86</v>
          </cell>
          <cell r="O44">
            <v>708.22</v>
          </cell>
          <cell r="P44">
            <v>8</v>
          </cell>
          <cell r="Q44">
            <v>2061.4299999999998</v>
          </cell>
          <cell r="R44">
            <v>211.39</v>
          </cell>
        </row>
        <row r="45">
          <cell r="A45" t="str">
            <v>000466</v>
          </cell>
          <cell r="C45" t="str">
            <v>LUIZ ALVES DE LIMA NETO</v>
          </cell>
          <cell r="G45">
            <v>41974</v>
          </cell>
          <cell r="I45">
            <v>32.5</v>
          </cell>
          <cell r="J45">
            <v>30899</v>
          </cell>
          <cell r="K45">
            <v>44631.89</v>
          </cell>
          <cell r="L45">
            <v>3433.22</v>
          </cell>
          <cell r="M45">
            <v>26.8</v>
          </cell>
          <cell r="N45">
            <v>11961.35</v>
          </cell>
          <cell r="O45">
            <v>920.11</v>
          </cell>
          <cell r="P45">
            <v>8</v>
          </cell>
          <cell r="Q45">
            <v>3570.55</v>
          </cell>
          <cell r="R45">
            <v>274.66000000000003</v>
          </cell>
        </row>
        <row r="46">
          <cell r="A46" t="str">
            <v>000469</v>
          </cell>
          <cell r="C46" t="str">
            <v>RENATA NOGUEIRA REBOUÇAS</v>
          </cell>
          <cell r="G46">
            <v>42044</v>
          </cell>
          <cell r="I46">
            <v>37.5</v>
          </cell>
          <cell r="J46">
            <v>4637.6899999999996</v>
          </cell>
          <cell r="K46">
            <v>7729.49</v>
          </cell>
          <cell r="L46">
            <v>516.29999999999995</v>
          </cell>
          <cell r="M46">
            <v>26.8</v>
          </cell>
          <cell r="N46">
            <v>2071.5</v>
          </cell>
          <cell r="O46">
            <v>138.37</v>
          </cell>
          <cell r="P46">
            <v>8</v>
          </cell>
          <cell r="Q46">
            <v>618.36</v>
          </cell>
          <cell r="R46">
            <v>41.3</v>
          </cell>
        </row>
        <row r="47">
          <cell r="A47" t="str">
            <v>000480</v>
          </cell>
          <cell r="C47" t="str">
            <v>VICTOR HUGO REBELO RODRIGUES</v>
          </cell>
          <cell r="G47">
            <v>42170</v>
          </cell>
          <cell r="I47">
            <v>37.5</v>
          </cell>
          <cell r="J47">
            <v>18791.37</v>
          </cell>
          <cell r="K47">
            <v>31318.95</v>
          </cell>
          <cell r="L47">
            <v>2095.91</v>
          </cell>
          <cell r="M47">
            <v>26.8</v>
          </cell>
          <cell r="N47">
            <v>8393.48</v>
          </cell>
          <cell r="O47">
            <v>561.71</v>
          </cell>
          <cell r="P47">
            <v>8</v>
          </cell>
          <cell r="Q47">
            <v>2505.5</v>
          </cell>
          <cell r="R47">
            <v>167.65</v>
          </cell>
        </row>
        <row r="48">
          <cell r="A48" t="str">
            <v>000488</v>
          </cell>
          <cell r="C48" t="str">
            <v>MAURICIO ALEJANDRO MIRAGLIO</v>
          </cell>
          <cell r="G48">
            <v>42219</v>
          </cell>
          <cell r="I48">
            <v>52.5</v>
          </cell>
          <cell r="J48">
            <v>14788.9</v>
          </cell>
          <cell r="K48">
            <v>34507.43</v>
          </cell>
          <cell r="L48">
            <v>1643.21</v>
          </cell>
          <cell r="M48">
            <v>26.8</v>
          </cell>
          <cell r="N48">
            <v>9248</v>
          </cell>
          <cell r="O48">
            <v>440.39</v>
          </cell>
          <cell r="P48">
            <v>8</v>
          </cell>
          <cell r="Q48">
            <v>2760.6</v>
          </cell>
          <cell r="R48">
            <v>131.46</v>
          </cell>
        </row>
        <row r="49">
          <cell r="A49" t="str">
            <v>000489</v>
          </cell>
          <cell r="C49" t="str">
            <v>ANA SOFIA CYSNEIROS MARCAL</v>
          </cell>
          <cell r="G49">
            <v>42217</v>
          </cell>
          <cell r="I49">
            <v>52.5</v>
          </cell>
          <cell r="J49">
            <v>25876</v>
          </cell>
          <cell r="K49">
            <v>60377.33</v>
          </cell>
          <cell r="L49">
            <v>2875.11</v>
          </cell>
          <cell r="M49">
            <v>26.8</v>
          </cell>
          <cell r="N49">
            <v>16181.14</v>
          </cell>
          <cell r="O49">
            <v>770.53</v>
          </cell>
          <cell r="P49">
            <v>8</v>
          </cell>
          <cell r="Q49">
            <v>4830.1899999999996</v>
          </cell>
          <cell r="R49">
            <v>230.01</v>
          </cell>
        </row>
        <row r="50">
          <cell r="A50" t="str">
            <v>000509</v>
          </cell>
          <cell r="C50" t="str">
            <v>AMANDA VICTORIA FERREIRA ALVES</v>
          </cell>
          <cell r="G50">
            <v>42278</v>
          </cell>
          <cell r="I50">
            <v>27.5</v>
          </cell>
          <cell r="J50">
            <v>5959.83</v>
          </cell>
          <cell r="K50">
            <v>7284.23</v>
          </cell>
          <cell r="L50">
            <v>943.18</v>
          </cell>
          <cell r="M50">
            <v>26.8</v>
          </cell>
          <cell r="N50">
            <v>1952.18</v>
          </cell>
          <cell r="O50">
            <v>252.77</v>
          </cell>
          <cell r="P50">
            <v>8</v>
          </cell>
          <cell r="Q50">
            <v>582.73</v>
          </cell>
          <cell r="R50">
            <v>75.44</v>
          </cell>
        </row>
        <row r="51">
          <cell r="A51" t="str">
            <v>000510</v>
          </cell>
          <cell r="C51" t="str">
            <v>ANDRE LUIZ LIMA PEDRO</v>
          </cell>
          <cell r="G51">
            <v>42278</v>
          </cell>
          <cell r="I51">
            <v>17.5</v>
          </cell>
          <cell r="J51">
            <v>10671.28</v>
          </cell>
          <cell r="K51">
            <v>8299.8799999999992</v>
          </cell>
          <cell r="L51">
            <v>1065.81</v>
          </cell>
          <cell r="M51">
            <v>26.8</v>
          </cell>
          <cell r="N51">
            <v>2224.38</v>
          </cell>
          <cell r="O51">
            <v>285.64</v>
          </cell>
          <cell r="P51">
            <v>8</v>
          </cell>
          <cell r="Q51">
            <v>663.98</v>
          </cell>
          <cell r="R51">
            <v>85.25</v>
          </cell>
        </row>
        <row r="52">
          <cell r="A52" t="str">
            <v>000523</v>
          </cell>
          <cell r="C52" t="str">
            <v>CLEILTON LIMA ROCHA</v>
          </cell>
          <cell r="G52">
            <v>42471</v>
          </cell>
          <cell r="I52">
            <v>12.5</v>
          </cell>
          <cell r="J52">
            <v>20030.04</v>
          </cell>
          <cell r="K52">
            <v>11127.8</v>
          </cell>
          <cell r="L52">
            <v>2227.98</v>
          </cell>
          <cell r="M52">
            <v>26.8</v>
          </cell>
          <cell r="N52">
            <v>2982.24</v>
          </cell>
          <cell r="O52">
            <v>597.1</v>
          </cell>
          <cell r="P52">
            <v>8</v>
          </cell>
          <cell r="Q52">
            <v>890.2</v>
          </cell>
          <cell r="R52">
            <v>178.21</v>
          </cell>
        </row>
        <row r="53">
          <cell r="A53" t="str">
            <v>000529</v>
          </cell>
          <cell r="C53" t="str">
            <v>ALEX FERREIRA RAMIRES TRAJANO</v>
          </cell>
          <cell r="G53">
            <v>42545</v>
          </cell>
          <cell r="I53">
            <v>35</v>
          </cell>
          <cell r="J53">
            <v>18686.93</v>
          </cell>
          <cell r="K53">
            <v>29068.560000000001</v>
          </cell>
          <cell r="L53">
            <v>2084.17</v>
          </cell>
          <cell r="M53">
            <v>26.8</v>
          </cell>
          <cell r="N53">
            <v>7790.37</v>
          </cell>
          <cell r="O53">
            <v>558.54999999999995</v>
          </cell>
          <cell r="P53">
            <v>8</v>
          </cell>
          <cell r="Q53">
            <v>2325.48</v>
          </cell>
          <cell r="R53">
            <v>166.73</v>
          </cell>
        </row>
        <row r="54">
          <cell r="A54" t="str">
            <v>000532</v>
          </cell>
          <cell r="C54" t="str">
            <v>GABRIELA CAMPOS COSTA BARBOSA</v>
          </cell>
          <cell r="G54">
            <v>42828</v>
          </cell>
          <cell r="I54">
            <v>32.5</v>
          </cell>
          <cell r="J54">
            <v>22320</v>
          </cell>
          <cell r="K54">
            <v>32240</v>
          </cell>
          <cell r="L54">
            <v>2480</v>
          </cell>
          <cell r="M54">
            <v>26.8</v>
          </cell>
          <cell r="N54">
            <v>8640.32</v>
          </cell>
          <cell r="O54">
            <v>664.64</v>
          </cell>
          <cell r="P54">
            <v>8</v>
          </cell>
          <cell r="Q54">
            <v>2579.21</v>
          </cell>
          <cell r="R54">
            <v>198.41</v>
          </cell>
        </row>
        <row r="55">
          <cell r="A55" t="str">
            <v>000533</v>
          </cell>
          <cell r="C55" t="str">
            <v>DANIEL FREITAS COLACO</v>
          </cell>
          <cell r="G55">
            <v>42835</v>
          </cell>
          <cell r="I55">
            <v>32.5</v>
          </cell>
          <cell r="J55">
            <v>15966.25</v>
          </cell>
          <cell r="K55">
            <v>23062.36</v>
          </cell>
          <cell r="L55">
            <v>2347.63</v>
          </cell>
          <cell r="M55">
            <v>26.8</v>
          </cell>
          <cell r="N55">
            <v>6180.71</v>
          </cell>
          <cell r="O55">
            <v>629.16</v>
          </cell>
          <cell r="P55">
            <v>8</v>
          </cell>
          <cell r="Q55">
            <v>1845</v>
          </cell>
          <cell r="R55">
            <v>187.83</v>
          </cell>
        </row>
        <row r="56">
          <cell r="A56" t="str">
            <v>000535</v>
          </cell>
          <cell r="C56" t="str">
            <v>CAIO VICTOR LUCAS CORDEIRO</v>
          </cell>
          <cell r="G56">
            <v>42954</v>
          </cell>
          <cell r="I56">
            <v>22.5</v>
          </cell>
          <cell r="J56">
            <v>10382.620000000001</v>
          </cell>
          <cell r="K56">
            <v>10382.620000000001</v>
          </cell>
          <cell r="L56">
            <v>1153.6199999999999</v>
          </cell>
          <cell r="M56">
            <v>26.8</v>
          </cell>
          <cell r="N56">
            <v>2782.53</v>
          </cell>
          <cell r="O56">
            <v>309.17</v>
          </cell>
          <cell r="P56">
            <v>8</v>
          </cell>
          <cell r="Q56">
            <v>830.61</v>
          </cell>
          <cell r="R56">
            <v>92.29</v>
          </cell>
        </row>
        <row r="57">
          <cell r="A57" t="str">
            <v>000538</v>
          </cell>
          <cell r="C57" t="str">
            <v>ARGEU APRIGIO ALCANTARA</v>
          </cell>
          <cell r="G57">
            <v>42948</v>
          </cell>
          <cell r="I57">
            <v>52.5</v>
          </cell>
          <cell r="J57">
            <v>15397.04</v>
          </cell>
          <cell r="K57">
            <v>35926.43</v>
          </cell>
          <cell r="L57">
            <v>1723.52</v>
          </cell>
          <cell r="M57">
            <v>26.8</v>
          </cell>
          <cell r="N57">
            <v>9628.2900000000009</v>
          </cell>
          <cell r="O57">
            <v>461.91</v>
          </cell>
          <cell r="P57">
            <v>8</v>
          </cell>
          <cell r="Q57">
            <v>2874.12</v>
          </cell>
          <cell r="R57">
            <v>137.88999999999999</v>
          </cell>
        </row>
        <row r="58">
          <cell r="A58" t="str">
            <v>000540</v>
          </cell>
          <cell r="C58" t="str">
            <v>ANTONIA HARETA ALVES FORTE</v>
          </cell>
          <cell r="G58">
            <v>42961</v>
          </cell>
          <cell r="I58">
            <v>42.5</v>
          </cell>
          <cell r="J58">
            <v>12225.63</v>
          </cell>
          <cell r="K58">
            <v>23092.86</v>
          </cell>
          <cell r="L58">
            <v>1339.26</v>
          </cell>
          <cell r="M58">
            <v>26.8</v>
          </cell>
          <cell r="N58">
            <v>6188.9</v>
          </cell>
          <cell r="O58">
            <v>361.49</v>
          </cell>
          <cell r="P58">
            <v>8</v>
          </cell>
          <cell r="Q58">
            <v>1847.44</v>
          </cell>
          <cell r="R58">
            <v>107.16</v>
          </cell>
        </row>
        <row r="59">
          <cell r="A59" t="str">
            <v>000545</v>
          </cell>
          <cell r="C59" t="str">
            <v>DACIO BARROS TAVARES</v>
          </cell>
          <cell r="G59">
            <v>42982</v>
          </cell>
          <cell r="I59">
            <v>35</v>
          </cell>
          <cell r="J59">
            <v>10085.86</v>
          </cell>
          <cell r="K59">
            <v>15689.12</v>
          </cell>
          <cell r="L59">
            <v>1147.45</v>
          </cell>
          <cell r="M59">
            <v>26.8</v>
          </cell>
          <cell r="N59">
            <v>4204.68</v>
          </cell>
          <cell r="O59">
            <v>307.52</v>
          </cell>
          <cell r="P59">
            <v>8</v>
          </cell>
          <cell r="Q59">
            <v>1255.1400000000001</v>
          </cell>
          <cell r="R59">
            <v>91.81</v>
          </cell>
        </row>
        <row r="60">
          <cell r="A60" t="str">
            <v>000546</v>
          </cell>
          <cell r="C60" t="str">
            <v>EDELVANIA RODRIGUES MATOSO</v>
          </cell>
          <cell r="G60">
            <v>42996</v>
          </cell>
          <cell r="I60">
            <v>47.5</v>
          </cell>
          <cell r="J60">
            <v>11656.6</v>
          </cell>
          <cell r="K60">
            <v>24608.37</v>
          </cell>
          <cell r="L60">
            <v>1307.31</v>
          </cell>
          <cell r="M60">
            <v>26.8</v>
          </cell>
          <cell r="N60">
            <v>6595.04</v>
          </cell>
          <cell r="O60">
            <v>350.36</v>
          </cell>
          <cell r="P60">
            <v>8</v>
          </cell>
          <cell r="Q60">
            <v>1968.68</v>
          </cell>
          <cell r="R60">
            <v>104.6</v>
          </cell>
        </row>
        <row r="61">
          <cell r="A61" t="str">
            <v>000553</v>
          </cell>
          <cell r="C61" t="str">
            <v>ANANDA LIMA FREIRE</v>
          </cell>
          <cell r="G61">
            <v>43132</v>
          </cell>
          <cell r="I61">
            <v>37.5</v>
          </cell>
          <cell r="J61">
            <v>15235.21</v>
          </cell>
          <cell r="K61">
            <v>25392.01</v>
          </cell>
          <cell r="L61">
            <v>1460.44</v>
          </cell>
          <cell r="M61">
            <v>26.8</v>
          </cell>
          <cell r="N61">
            <v>6805.07</v>
          </cell>
          <cell r="O61">
            <v>444.77</v>
          </cell>
          <cell r="P61">
            <v>8</v>
          </cell>
          <cell r="Q61">
            <v>2031.37</v>
          </cell>
          <cell r="R61">
            <v>116.85</v>
          </cell>
        </row>
        <row r="62">
          <cell r="A62" t="str">
            <v>000566</v>
          </cell>
          <cell r="C62" t="str">
            <v>ANTONIO VINICIUS GOMES DE LIMA</v>
          </cell>
          <cell r="G62">
            <v>43171</v>
          </cell>
          <cell r="I62">
            <v>35</v>
          </cell>
          <cell r="J62">
            <v>9650.1200000000008</v>
          </cell>
          <cell r="K62">
            <v>15011.3</v>
          </cell>
          <cell r="L62">
            <v>1072.23</v>
          </cell>
          <cell r="M62">
            <v>26.8</v>
          </cell>
          <cell r="N62">
            <v>4023.03</v>
          </cell>
          <cell r="O62">
            <v>287.36</v>
          </cell>
          <cell r="P62">
            <v>8</v>
          </cell>
          <cell r="Q62">
            <v>1200.9100000000001</v>
          </cell>
          <cell r="R62">
            <v>85.78</v>
          </cell>
        </row>
        <row r="63">
          <cell r="A63" t="str">
            <v>000581</v>
          </cell>
          <cell r="C63" t="str">
            <v>JANE MERY FERREIRA DE MIRANDA</v>
          </cell>
          <cell r="G63">
            <v>43297</v>
          </cell>
          <cell r="I63">
            <v>40</v>
          </cell>
          <cell r="J63">
            <v>7205.2</v>
          </cell>
          <cell r="K63">
            <v>12809.25</v>
          </cell>
          <cell r="L63">
            <v>798.93</v>
          </cell>
          <cell r="M63">
            <v>26.8</v>
          </cell>
          <cell r="N63">
            <v>3432.88</v>
          </cell>
          <cell r="O63">
            <v>214.29</v>
          </cell>
          <cell r="P63">
            <v>8</v>
          </cell>
          <cell r="Q63">
            <v>1024.75</v>
          </cell>
          <cell r="R63">
            <v>63.92</v>
          </cell>
        </row>
        <row r="64">
          <cell r="A64" t="str">
            <v>000586</v>
          </cell>
          <cell r="C64" t="str">
            <v>VANILSON NOGUEIRA DE AZEVEDO</v>
          </cell>
          <cell r="G64">
            <v>43374</v>
          </cell>
          <cell r="I64">
            <v>17.5</v>
          </cell>
          <cell r="J64">
            <v>10505.4</v>
          </cell>
          <cell r="K64">
            <v>8170.87</v>
          </cell>
          <cell r="L64">
            <v>1167.27</v>
          </cell>
          <cell r="M64">
            <v>26.8</v>
          </cell>
          <cell r="N64">
            <v>2189.79</v>
          </cell>
          <cell r="O64">
            <v>312.83</v>
          </cell>
          <cell r="P64">
            <v>8</v>
          </cell>
          <cell r="Q64">
            <v>653.66999999999996</v>
          </cell>
          <cell r="R64">
            <v>93.38</v>
          </cell>
        </row>
        <row r="65">
          <cell r="A65" t="str">
            <v>000591</v>
          </cell>
          <cell r="C65" t="str">
            <v>BRIAN CARLOS DE LEMOS VIEGAS DE PAIVA</v>
          </cell>
          <cell r="G65">
            <v>43388</v>
          </cell>
          <cell r="I65">
            <v>37.5</v>
          </cell>
          <cell r="J65">
            <v>17849.490000000002</v>
          </cell>
          <cell r="K65">
            <v>29749.15</v>
          </cell>
          <cell r="L65">
            <v>1983.28</v>
          </cell>
          <cell r="M65">
            <v>26.8</v>
          </cell>
          <cell r="N65">
            <v>7972.78</v>
          </cell>
          <cell r="O65">
            <v>531.52</v>
          </cell>
          <cell r="P65">
            <v>8</v>
          </cell>
          <cell r="Q65">
            <v>2379.94</v>
          </cell>
          <cell r="R65">
            <v>158.66999999999999</v>
          </cell>
        </row>
        <row r="66">
          <cell r="A66" t="str">
            <v>000593</v>
          </cell>
          <cell r="C66" t="str">
            <v>KEVEN DO NASCIMENTO CARNEIRO</v>
          </cell>
          <cell r="G66">
            <v>43409</v>
          </cell>
          <cell r="I66">
            <v>35</v>
          </cell>
          <cell r="J66">
            <v>8730.83</v>
          </cell>
          <cell r="K66">
            <v>13581.29</v>
          </cell>
          <cell r="L66">
            <v>970.09</v>
          </cell>
          <cell r="M66">
            <v>26.8</v>
          </cell>
          <cell r="N66">
            <v>3639.78</v>
          </cell>
          <cell r="O66">
            <v>259.99</v>
          </cell>
          <cell r="P66">
            <v>8</v>
          </cell>
          <cell r="Q66">
            <v>1086.48</v>
          </cell>
          <cell r="R66">
            <v>77.58</v>
          </cell>
        </row>
        <row r="67">
          <cell r="A67" t="str">
            <v>000597</v>
          </cell>
          <cell r="C67" t="str">
            <v>IVANDA MELO GOMES</v>
          </cell>
          <cell r="G67">
            <v>43409</v>
          </cell>
          <cell r="I67">
            <v>15</v>
          </cell>
          <cell r="J67">
            <v>8746.17</v>
          </cell>
          <cell r="K67">
            <v>5830.78</v>
          </cell>
          <cell r="L67">
            <v>971.81</v>
          </cell>
          <cell r="M67">
            <v>26.8</v>
          </cell>
          <cell r="N67">
            <v>1562.64</v>
          </cell>
          <cell r="O67">
            <v>260.44</v>
          </cell>
          <cell r="P67">
            <v>8</v>
          </cell>
          <cell r="Q67">
            <v>466.45</v>
          </cell>
          <cell r="R67">
            <v>77.73</v>
          </cell>
        </row>
        <row r="68">
          <cell r="A68" t="str">
            <v>000599</v>
          </cell>
          <cell r="C68" t="str">
            <v>RAUL VICTOR MEDEIROS DA NOBREGA</v>
          </cell>
          <cell r="G68">
            <v>43411</v>
          </cell>
          <cell r="I68">
            <v>45</v>
          </cell>
          <cell r="J68">
            <v>15021.65</v>
          </cell>
          <cell r="K68">
            <v>30043.3</v>
          </cell>
          <cell r="L68">
            <v>1669.07</v>
          </cell>
          <cell r="M68">
            <v>26.8</v>
          </cell>
          <cell r="N68">
            <v>8051.61</v>
          </cell>
          <cell r="O68">
            <v>447.31</v>
          </cell>
          <cell r="P68">
            <v>8</v>
          </cell>
          <cell r="Q68">
            <v>2403.44</v>
          </cell>
          <cell r="R68">
            <v>133.5</v>
          </cell>
        </row>
        <row r="69">
          <cell r="A69" t="str">
            <v>000607</v>
          </cell>
          <cell r="C69" t="str">
            <v>BEATRIZ ALVES MAIA</v>
          </cell>
          <cell r="G69">
            <v>43500</v>
          </cell>
          <cell r="I69">
            <v>27.5</v>
          </cell>
          <cell r="J69">
            <v>7907.25</v>
          </cell>
          <cell r="K69">
            <v>9664.42</v>
          </cell>
          <cell r="L69">
            <v>1064.8</v>
          </cell>
          <cell r="M69">
            <v>26.8</v>
          </cell>
          <cell r="N69">
            <v>2590.06</v>
          </cell>
          <cell r="O69">
            <v>285.36</v>
          </cell>
          <cell r="P69">
            <v>8</v>
          </cell>
          <cell r="Q69">
            <v>773.13</v>
          </cell>
          <cell r="R69">
            <v>85.16</v>
          </cell>
        </row>
        <row r="70">
          <cell r="A70" t="str">
            <v>000608</v>
          </cell>
          <cell r="C70" t="str">
            <v>ANDRE VICTOR MOURA BEZERRA</v>
          </cell>
          <cell r="G70">
            <v>43500</v>
          </cell>
          <cell r="I70">
            <v>37.5</v>
          </cell>
          <cell r="J70">
            <v>16929.73</v>
          </cell>
          <cell r="K70">
            <v>28216.21</v>
          </cell>
          <cell r="L70">
            <v>1976.37</v>
          </cell>
          <cell r="M70">
            <v>26.8</v>
          </cell>
          <cell r="N70">
            <v>7561.95</v>
          </cell>
          <cell r="O70">
            <v>529.66999999999996</v>
          </cell>
          <cell r="P70">
            <v>8</v>
          </cell>
          <cell r="Q70">
            <v>2257.29</v>
          </cell>
          <cell r="R70">
            <v>158.11000000000001</v>
          </cell>
        </row>
        <row r="71">
          <cell r="A71" t="str">
            <v>000612</v>
          </cell>
          <cell r="C71" t="str">
            <v>RAFAEL FERNANDES MARQUES</v>
          </cell>
          <cell r="G71">
            <v>43525</v>
          </cell>
          <cell r="I71">
            <v>35</v>
          </cell>
          <cell r="J71">
            <v>6681.75</v>
          </cell>
          <cell r="K71">
            <v>10393.83</v>
          </cell>
          <cell r="L71">
            <v>742.41</v>
          </cell>
          <cell r="M71">
            <v>26.8</v>
          </cell>
          <cell r="N71">
            <v>2785.54</v>
          </cell>
          <cell r="O71">
            <v>198.96</v>
          </cell>
          <cell r="P71">
            <v>8</v>
          </cell>
          <cell r="Q71">
            <v>831.51</v>
          </cell>
          <cell r="R71">
            <v>59.4</v>
          </cell>
        </row>
        <row r="72">
          <cell r="A72" t="str">
            <v>000623</v>
          </cell>
          <cell r="C72" t="str">
            <v>ANDREZA MARTINS QUEIROZ</v>
          </cell>
          <cell r="G72">
            <v>43577</v>
          </cell>
          <cell r="I72">
            <v>30</v>
          </cell>
          <cell r="J72">
            <v>10748.65</v>
          </cell>
          <cell r="K72">
            <v>14331.53</v>
          </cell>
          <cell r="L72">
            <v>1196.1099999999999</v>
          </cell>
          <cell r="M72">
            <v>26.8</v>
          </cell>
          <cell r="N72">
            <v>3840.85</v>
          </cell>
          <cell r="O72">
            <v>320.56</v>
          </cell>
          <cell r="P72">
            <v>8</v>
          </cell>
          <cell r="Q72">
            <v>1146.53</v>
          </cell>
          <cell r="R72">
            <v>95.7</v>
          </cell>
        </row>
        <row r="73">
          <cell r="A73" t="str">
            <v>000624</v>
          </cell>
          <cell r="C73" t="str">
            <v>JOAQUIM PEDRO MATIAS NETO</v>
          </cell>
          <cell r="G73">
            <v>43587</v>
          </cell>
          <cell r="I73">
            <v>30</v>
          </cell>
          <cell r="J73">
            <v>10446.379999999999</v>
          </cell>
          <cell r="K73">
            <v>13928.51</v>
          </cell>
          <cell r="L73">
            <v>1898.71</v>
          </cell>
          <cell r="M73">
            <v>26.8</v>
          </cell>
          <cell r="N73">
            <v>3732.84</v>
          </cell>
          <cell r="O73">
            <v>508.86</v>
          </cell>
          <cell r="P73">
            <v>8</v>
          </cell>
          <cell r="Q73">
            <v>1114.28</v>
          </cell>
          <cell r="R73">
            <v>151.9</v>
          </cell>
        </row>
        <row r="74">
          <cell r="A74" t="str">
            <v>000631</v>
          </cell>
          <cell r="C74" t="str">
            <v>ALINE CHAVES FREITAS</v>
          </cell>
          <cell r="G74">
            <v>43626</v>
          </cell>
          <cell r="I74">
            <v>27.5</v>
          </cell>
          <cell r="J74">
            <v>15911.92</v>
          </cell>
          <cell r="K74">
            <v>19447.900000000001</v>
          </cell>
          <cell r="L74">
            <v>1745.21</v>
          </cell>
          <cell r="M74">
            <v>26.8</v>
          </cell>
          <cell r="N74">
            <v>5212.04</v>
          </cell>
          <cell r="O74">
            <v>467.72</v>
          </cell>
          <cell r="P74">
            <v>8</v>
          </cell>
          <cell r="Q74">
            <v>1555.82</v>
          </cell>
          <cell r="R74">
            <v>139.6</v>
          </cell>
        </row>
        <row r="75">
          <cell r="A75" t="str">
            <v>000633</v>
          </cell>
          <cell r="C75" t="str">
            <v>GISELLY SOARES DE SOUSA DAMASCENO</v>
          </cell>
          <cell r="G75">
            <v>43640</v>
          </cell>
          <cell r="I75">
            <v>35</v>
          </cell>
          <cell r="J75">
            <v>6737.41</v>
          </cell>
          <cell r="K75">
            <v>10480.41</v>
          </cell>
          <cell r="L75">
            <v>748.6</v>
          </cell>
          <cell r="M75">
            <v>26.8</v>
          </cell>
          <cell r="N75">
            <v>2808.75</v>
          </cell>
          <cell r="O75">
            <v>200.62</v>
          </cell>
          <cell r="P75">
            <v>8</v>
          </cell>
          <cell r="Q75">
            <v>838.43</v>
          </cell>
          <cell r="R75">
            <v>59.89</v>
          </cell>
        </row>
        <row r="76">
          <cell r="A76" t="str">
            <v>000641</v>
          </cell>
          <cell r="C76" t="str">
            <v>GLAUBER QUEIROZ DE OLIVEIRA</v>
          </cell>
          <cell r="G76">
            <v>43668</v>
          </cell>
          <cell r="I76">
            <v>22.5</v>
          </cell>
          <cell r="J76">
            <v>16712.45</v>
          </cell>
          <cell r="K76">
            <v>16712.45</v>
          </cell>
          <cell r="L76">
            <v>2402.27</v>
          </cell>
          <cell r="M76">
            <v>26.8</v>
          </cell>
          <cell r="N76">
            <v>4478.9399999999996</v>
          </cell>
          <cell r="O76">
            <v>643.80999999999995</v>
          </cell>
          <cell r="P76">
            <v>8</v>
          </cell>
          <cell r="Q76">
            <v>1336.99</v>
          </cell>
          <cell r="R76">
            <v>192.18</v>
          </cell>
        </row>
        <row r="77">
          <cell r="A77" t="str">
            <v>000646</v>
          </cell>
          <cell r="C77" t="str">
            <v>EVERTON BAIMA DA SILVA SOUSA</v>
          </cell>
          <cell r="G77">
            <v>43696</v>
          </cell>
          <cell r="I77">
            <v>50</v>
          </cell>
          <cell r="J77">
            <v>6536</v>
          </cell>
          <cell r="K77">
            <v>14524.45</v>
          </cell>
          <cell r="L77">
            <v>726.22</v>
          </cell>
          <cell r="M77">
            <v>26.8</v>
          </cell>
          <cell r="N77">
            <v>3892.55</v>
          </cell>
          <cell r="O77">
            <v>194.63</v>
          </cell>
          <cell r="P77">
            <v>8</v>
          </cell>
          <cell r="Q77">
            <v>1161.95</v>
          </cell>
          <cell r="R77">
            <v>58.1</v>
          </cell>
        </row>
        <row r="78">
          <cell r="A78" t="str">
            <v>000648</v>
          </cell>
          <cell r="C78" t="str">
            <v>UYARA REGIA PEREIRA GOMES</v>
          </cell>
          <cell r="G78">
            <v>43710</v>
          </cell>
          <cell r="I78">
            <v>30</v>
          </cell>
          <cell r="J78">
            <v>12135.26</v>
          </cell>
          <cell r="K78">
            <v>16180.35</v>
          </cell>
          <cell r="L78">
            <v>1348.36</v>
          </cell>
          <cell r="M78">
            <v>26.8</v>
          </cell>
          <cell r="N78">
            <v>4336.34</v>
          </cell>
          <cell r="O78">
            <v>361.36</v>
          </cell>
          <cell r="P78">
            <v>8</v>
          </cell>
          <cell r="Q78">
            <v>1294.4100000000001</v>
          </cell>
          <cell r="R78">
            <v>107.85</v>
          </cell>
        </row>
        <row r="79">
          <cell r="A79" t="str">
            <v>000650</v>
          </cell>
          <cell r="C79" t="str">
            <v>DENNYS DA SILVA SIMIAO</v>
          </cell>
          <cell r="G79">
            <v>43719</v>
          </cell>
          <cell r="I79">
            <v>50</v>
          </cell>
          <cell r="J79">
            <v>7955.28</v>
          </cell>
          <cell r="K79">
            <v>17678.400000000001</v>
          </cell>
          <cell r="L79">
            <v>890.32</v>
          </cell>
          <cell r="M79">
            <v>26.8</v>
          </cell>
          <cell r="N79">
            <v>4737.82</v>
          </cell>
          <cell r="O79">
            <v>238.61</v>
          </cell>
          <cell r="P79">
            <v>8</v>
          </cell>
          <cell r="Q79">
            <v>1414.27</v>
          </cell>
          <cell r="R79">
            <v>71.22</v>
          </cell>
        </row>
        <row r="80">
          <cell r="A80" t="str">
            <v>000651</v>
          </cell>
          <cell r="C80" t="str">
            <v>MARIANA PESSOA SILVA</v>
          </cell>
          <cell r="G80">
            <v>43724</v>
          </cell>
          <cell r="I80">
            <v>35</v>
          </cell>
          <cell r="J80">
            <v>4463.5600000000004</v>
          </cell>
          <cell r="K80">
            <v>6943.32</v>
          </cell>
          <cell r="L80">
            <v>495.95</v>
          </cell>
          <cell r="M80">
            <v>26.8</v>
          </cell>
          <cell r="N80">
            <v>1860.81</v>
          </cell>
          <cell r="O80">
            <v>132.91999999999999</v>
          </cell>
          <cell r="P80">
            <v>8</v>
          </cell>
          <cell r="Q80">
            <v>555.46</v>
          </cell>
          <cell r="R80">
            <v>39.67</v>
          </cell>
        </row>
        <row r="81">
          <cell r="A81" t="str">
            <v>000652</v>
          </cell>
          <cell r="C81" t="str">
            <v>SARA MARTINS DE OLIVEIRA</v>
          </cell>
          <cell r="G81">
            <v>43724</v>
          </cell>
          <cell r="I81">
            <v>50</v>
          </cell>
          <cell r="J81">
            <v>11896.59</v>
          </cell>
          <cell r="K81">
            <v>26436.87</v>
          </cell>
          <cell r="L81">
            <v>751.89</v>
          </cell>
          <cell r="M81">
            <v>26.8</v>
          </cell>
          <cell r="N81">
            <v>7085.07</v>
          </cell>
          <cell r="O81">
            <v>297.98</v>
          </cell>
          <cell r="P81">
            <v>8</v>
          </cell>
          <cell r="Q81">
            <v>2114.96</v>
          </cell>
          <cell r="R81">
            <v>60.16</v>
          </cell>
        </row>
        <row r="82">
          <cell r="A82" t="str">
            <v>000656</v>
          </cell>
          <cell r="C82" t="str">
            <v>THIAGO FREITAS DA PONTE</v>
          </cell>
          <cell r="G82">
            <v>43731</v>
          </cell>
          <cell r="I82">
            <v>37.5</v>
          </cell>
          <cell r="J82">
            <v>15606.03</v>
          </cell>
          <cell r="K82">
            <v>26010.05</v>
          </cell>
          <cell r="L82">
            <v>1730.76</v>
          </cell>
          <cell r="M82">
            <v>26.8</v>
          </cell>
          <cell r="N82">
            <v>6970.7</v>
          </cell>
          <cell r="O82">
            <v>464.34</v>
          </cell>
          <cell r="P82">
            <v>8</v>
          </cell>
          <cell r="Q82">
            <v>2080.8000000000002</v>
          </cell>
          <cell r="R82">
            <v>138.46</v>
          </cell>
        </row>
        <row r="83">
          <cell r="A83" t="str">
            <v>000666</v>
          </cell>
          <cell r="C83" t="str">
            <v>MARCELO CARNEIRO BRIGIDO</v>
          </cell>
          <cell r="G83">
            <v>43759</v>
          </cell>
          <cell r="I83">
            <v>25</v>
          </cell>
          <cell r="J83">
            <v>12778.08</v>
          </cell>
          <cell r="K83">
            <v>14197.87</v>
          </cell>
          <cell r="L83">
            <v>1419.79</v>
          </cell>
          <cell r="M83">
            <v>26.8</v>
          </cell>
          <cell r="N83">
            <v>3805.02</v>
          </cell>
          <cell r="O83">
            <v>380.51</v>
          </cell>
          <cell r="P83">
            <v>8</v>
          </cell>
          <cell r="Q83">
            <v>1135.8399999999999</v>
          </cell>
          <cell r="R83">
            <v>113.6</v>
          </cell>
        </row>
        <row r="84">
          <cell r="A84" t="str">
            <v>000676</v>
          </cell>
          <cell r="C84" t="str">
            <v>GRACIANE XAVIER NOBRE</v>
          </cell>
          <cell r="G84">
            <v>43853</v>
          </cell>
          <cell r="I84">
            <v>37.5</v>
          </cell>
          <cell r="J84">
            <v>4925.3500000000004</v>
          </cell>
          <cell r="K84">
            <v>8208.91</v>
          </cell>
          <cell r="L84">
            <v>559.09</v>
          </cell>
          <cell r="M84">
            <v>26.8</v>
          </cell>
          <cell r="N84">
            <v>2199.9899999999998</v>
          </cell>
          <cell r="O84">
            <v>149.84</v>
          </cell>
          <cell r="P84">
            <v>8</v>
          </cell>
          <cell r="Q84">
            <v>656.72</v>
          </cell>
          <cell r="R84">
            <v>44.73</v>
          </cell>
        </row>
        <row r="85">
          <cell r="A85" t="str">
            <v>000680</v>
          </cell>
          <cell r="C85" t="str">
            <v>SIBELINE MARQUES DA SILVA</v>
          </cell>
          <cell r="G85">
            <v>43864</v>
          </cell>
          <cell r="I85">
            <v>37.5</v>
          </cell>
          <cell r="J85">
            <v>9032.7999999999993</v>
          </cell>
          <cell r="K85">
            <v>15054.66</v>
          </cell>
          <cell r="L85">
            <v>1003.64</v>
          </cell>
          <cell r="M85">
            <v>26.8</v>
          </cell>
          <cell r="N85">
            <v>4034.65</v>
          </cell>
          <cell r="O85">
            <v>268.98</v>
          </cell>
          <cell r="P85">
            <v>8</v>
          </cell>
          <cell r="Q85">
            <v>1204.3699999999999</v>
          </cell>
          <cell r="R85">
            <v>80.290000000000006</v>
          </cell>
        </row>
        <row r="86">
          <cell r="A86" t="str">
            <v>000685</v>
          </cell>
          <cell r="C86" t="str">
            <v>RODRIGO TEIXEIRA DE MELO</v>
          </cell>
          <cell r="G86">
            <v>43871</v>
          </cell>
          <cell r="I86">
            <v>37.5</v>
          </cell>
          <cell r="J86">
            <v>8114.87</v>
          </cell>
          <cell r="K86">
            <v>13524.79</v>
          </cell>
          <cell r="L86">
            <v>901.66</v>
          </cell>
          <cell r="M86">
            <v>26.8</v>
          </cell>
          <cell r="N86">
            <v>3624.63</v>
          </cell>
          <cell r="O86">
            <v>241.65</v>
          </cell>
          <cell r="P86">
            <v>8</v>
          </cell>
          <cell r="Q86">
            <v>1081.99</v>
          </cell>
          <cell r="R86">
            <v>72.14</v>
          </cell>
        </row>
        <row r="87">
          <cell r="A87" t="str">
            <v>000687</v>
          </cell>
          <cell r="C87" t="str">
            <v>VALBERTO ENOC RODRIGUES DA SILVA FILHO</v>
          </cell>
          <cell r="G87">
            <v>43874</v>
          </cell>
          <cell r="I87">
            <v>37.5</v>
          </cell>
          <cell r="J87">
            <v>14657.28</v>
          </cell>
          <cell r="K87">
            <v>24428.799999999999</v>
          </cell>
          <cell r="L87">
            <v>1628.59</v>
          </cell>
          <cell r="M87">
            <v>26.8</v>
          </cell>
          <cell r="N87">
            <v>6546.91</v>
          </cell>
          <cell r="O87">
            <v>436.46</v>
          </cell>
          <cell r="P87">
            <v>8</v>
          </cell>
          <cell r="Q87">
            <v>1954.29</v>
          </cell>
          <cell r="R87">
            <v>130.28</v>
          </cell>
        </row>
        <row r="88">
          <cell r="A88" t="str">
            <v>000695</v>
          </cell>
          <cell r="C88" t="str">
            <v>MARIA RENATA CAMPOS AVELINO</v>
          </cell>
          <cell r="G88">
            <v>43895</v>
          </cell>
          <cell r="I88">
            <v>35</v>
          </cell>
          <cell r="J88">
            <v>9571.48</v>
          </cell>
          <cell r="K88">
            <v>14888.97</v>
          </cell>
          <cell r="L88">
            <v>1063.5</v>
          </cell>
          <cell r="M88">
            <v>26.8</v>
          </cell>
          <cell r="N88">
            <v>3990.25</v>
          </cell>
          <cell r="O88">
            <v>285.02</v>
          </cell>
          <cell r="P88">
            <v>8</v>
          </cell>
          <cell r="Q88">
            <v>1191.1199999999999</v>
          </cell>
          <cell r="R88">
            <v>85.08</v>
          </cell>
        </row>
        <row r="89">
          <cell r="A89" t="str">
            <v>000701</v>
          </cell>
          <cell r="C89" t="str">
            <v>LUZIA LUCELIA SARAIVA RIBEIRO</v>
          </cell>
          <cell r="G89">
            <v>43903</v>
          </cell>
          <cell r="I89">
            <v>35</v>
          </cell>
          <cell r="J89">
            <v>14958.87</v>
          </cell>
          <cell r="K89">
            <v>23269.35</v>
          </cell>
          <cell r="L89">
            <v>1662.09</v>
          </cell>
          <cell r="M89">
            <v>26.8</v>
          </cell>
          <cell r="N89">
            <v>6236.18</v>
          </cell>
          <cell r="O89">
            <v>445.44</v>
          </cell>
          <cell r="P89">
            <v>8</v>
          </cell>
          <cell r="Q89">
            <v>1861.57</v>
          </cell>
          <cell r="R89">
            <v>132.99</v>
          </cell>
        </row>
        <row r="90">
          <cell r="A90" t="str">
            <v>000703</v>
          </cell>
          <cell r="C90" t="str">
            <v>JARDEL LIMA PEREIRA</v>
          </cell>
          <cell r="G90">
            <v>43906</v>
          </cell>
          <cell r="I90">
            <v>35</v>
          </cell>
          <cell r="J90">
            <v>9154.08</v>
          </cell>
          <cell r="K90">
            <v>14239.68</v>
          </cell>
          <cell r="L90">
            <v>1072.8499999999999</v>
          </cell>
          <cell r="M90">
            <v>26.8</v>
          </cell>
          <cell r="N90">
            <v>3816.24</v>
          </cell>
          <cell r="O90">
            <v>287.52999999999997</v>
          </cell>
          <cell r="P90">
            <v>8</v>
          </cell>
          <cell r="Q90">
            <v>1139.18</v>
          </cell>
          <cell r="R90">
            <v>85.83</v>
          </cell>
        </row>
        <row r="91">
          <cell r="A91" t="str">
            <v>000708</v>
          </cell>
          <cell r="C91" t="str">
            <v>KAMILA FIGUEREDO DE SOUSA</v>
          </cell>
          <cell r="G91">
            <v>43927</v>
          </cell>
          <cell r="I91">
            <v>2.5</v>
          </cell>
          <cell r="J91">
            <v>7204.28</v>
          </cell>
          <cell r="K91">
            <v>800.48</v>
          </cell>
          <cell r="L91">
            <v>800.48</v>
          </cell>
          <cell r="M91">
            <v>26.8</v>
          </cell>
          <cell r="N91">
            <v>214.53</v>
          </cell>
          <cell r="O91">
            <v>214.53</v>
          </cell>
          <cell r="P91">
            <v>8</v>
          </cell>
          <cell r="Q91">
            <v>64.040000000000006</v>
          </cell>
          <cell r="R91">
            <v>64.040000000000006</v>
          </cell>
        </row>
        <row r="92">
          <cell r="A92" t="str">
            <v>000711</v>
          </cell>
          <cell r="C92" t="str">
            <v>MARCO ANTONIO MOREIRA CARUJO</v>
          </cell>
          <cell r="G92">
            <v>43934</v>
          </cell>
          <cell r="I92">
            <v>32.5</v>
          </cell>
          <cell r="J92">
            <v>9836.2099999999991</v>
          </cell>
          <cell r="K92">
            <v>14207.86</v>
          </cell>
          <cell r="L92">
            <v>1092.9100000000001</v>
          </cell>
          <cell r="M92">
            <v>26.8</v>
          </cell>
          <cell r="N92">
            <v>3807.7</v>
          </cell>
          <cell r="O92">
            <v>292.89999999999998</v>
          </cell>
          <cell r="P92">
            <v>8</v>
          </cell>
          <cell r="Q92">
            <v>1136.6300000000001</v>
          </cell>
          <cell r="R92">
            <v>87.43</v>
          </cell>
        </row>
        <row r="93">
          <cell r="A93" t="str">
            <v>000714</v>
          </cell>
          <cell r="C93" t="str">
            <v>CARLOS HENRIQUE GOUVEIA CARNEIRO</v>
          </cell>
          <cell r="G93">
            <v>43955</v>
          </cell>
          <cell r="I93">
            <v>30</v>
          </cell>
          <cell r="J93">
            <v>14631.33</v>
          </cell>
          <cell r="K93">
            <v>19508.439999999999</v>
          </cell>
          <cell r="L93">
            <v>1625.7</v>
          </cell>
          <cell r="M93">
            <v>26.8</v>
          </cell>
          <cell r="N93">
            <v>5228.2700000000004</v>
          </cell>
          <cell r="O93">
            <v>435.69</v>
          </cell>
          <cell r="P93">
            <v>8</v>
          </cell>
          <cell r="Q93">
            <v>1560.68</v>
          </cell>
          <cell r="R93">
            <v>130.06</v>
          </cell>
        </row>
        <row r="94">
          <cell r="A94" t="str">
            <v>000715</v>
          </cell>
          <cell r="C94" t="str">
            <v>ANA ALICE XIMENES MOTA</v>
          </cell>
          <cell r="G94">
            <v>43955</v>
          </cell>
          <cell r="I94">
            <v>30</v>
          </cell>
          <cell r="J94">
            <v>6578.44</v>
          </cell>
          <cell r="K94">
            <v>8771.25</v>
          </cell>
          <cell r="L94">
            <v>729.77</v>
          </cell>
          <cell r="M94">
            <v>26.8</v>
          </cell>
          <cell r="N94">
            <v>2350.6999999999998</v>
          </cell>
          <cell r="O94">
            <v>195.67</v>
          </cell>
          <cell r="P94">
            <v>8</v>
          </cell>
          <cell r="Q94">
            <v>701.69</v>
          </cell>
          <cell r="R94">
            <v>58.38</v>
          </cell>
        </row>
        <row r="95">
          <cell r="A95" t="str">
            <v>000719</v>
          </cell>
          <cell r="C95" t="str">
            <v>LUCAS DE PAULA VIEIRA</v>
          </cell>
          <cell r="G95">
            <v>43962</v>
          </cell>
          <cell r="I95">
            <v>30</v>
          </cell>
          <cell r="J95">
            <v>6459.85</v>
          </cell>
          <cell r="K95">
            <v>8613.1299999999992</v>
          </cell>
          <cell r="L95">
            <v>729.09</v>
          </cell>
          <cell r="M95">
            <v>26.8</v>
          </cell>
          <cell r="N95">
            <v>2308.31</v>
          </cell>
          <cell r="O95">
            <v>195.4</v>
          </cell>
          <cell r="P95">
            <v>8</v>
          </cell>
          <cell r="Q95">
            <v>689.05</v>
          </cell>
          <cell r="R95">
            <v>58.33</v>
          </cell>
        </row>
        <row r="96">
          <cell r="A96" t="str">
            <v>000720</v>
          </cell>
          <cell r="C96" t="str">
            <v>MARIA JULIANA DE FIGUEIREDO E CYRINO</v>
          </cell>
          <cell r="G96">
            <v>43964</v>
          </cell>
          <cell r="I96">
            <v>30</v>
          </cell>
          <cell r="J96">
            <v>3427.84</v>
          </cell>
          <cell r="K96">
            <v>4570.45</v>
          </cell>
          <cell r="L96">
            <v>379.65</v>
          </cell>
          <cell r="M96">
            <v>26.8</v>
          </cell>
          <cell r="N96">
            <v>1224.8800000000001</v>
          </cell>
          <cell r="O96">
            <v>101.75</v>
          </cell>
          <cell r="P96">
            <v>8</v>
          </cell>
          <cell r="Q96">
            <v>365.64</v>
          </cell>
          <cell r="R96">
            <v>30.38</v>
          </cell>
        </row>
        <row r="97">
          <cell r="A97" t="str">
            <v>000721</v>
          </cell>
          <cell r="C97" t="str">
            <v>MADSON KAIQUE PEREIRA DE ANDRADES</v>
          </cell>
          <cell r="G97">
            <v>43964</v>
          </cell>
          <cell r="I97">
            <v>30</v>
          </cell>
          <cell r="J97">
            <v>3877.24</v>
          </cell>
          <cell r="K97">
            <v>5169.6499999999996</v>
          </cell>
          <cell r="L97">
            <v>708.57</v>
          </cell>
          <cell r="M97">
            <v>26.8</v>
          </cell>
          <cell r="N97">
            <v>1385.46</v>
          </cell>
          <cell r="O97">
            <v>189.9</v>
          </cell>
          <cell r="P97">
            <v>8</v>
          </cell>
          <cell r="Q97">
            <v>413.57</v>
          </cell>
          <cell r="R97">
            <v>56.68</v>
          </cell>
        </row>
        <row r="98">
          <cell r="A98" t="str">
            <v>000730</v>
          </cell>
          <cell r="C98" t="str">
            <v>DANRLEY ANGELO GALDINO</v>
          </cell>
          <cell r="G98">
            <v>44004</v>
          </cell>
          <cell r="I98">
            <v>35</v>
          </cell>
          <cell r="J98">
            <v>10234.85</v>
          </cell>
          <cell r="K98">
            <v>15920.88</v>
          </cell>
          <cell r="L98">
            <v>1136.3399999999999</v>
          </cell>
          <cell r="M98">
            <v>26.8</v>
          </cell>
          <cell r="N98">
            <v>4266.79</v>
          </cell>
          <cell r="O98">
            <v>304.61</v>
          </cell>
          <cell r="P98">
            <v>8</v>
          </cell>
          <cell r="Q98">
            <v>1273.67</v>
          </cell>
          <cell r="R98">
            <v>90.9</v>
          </cell>
        </row>
        <row r="99">
          <cell r="A99" t="str">
            <v>000732</v>
          </cell>
          <cell r="C99" t="str">
            <v>FRANCISCO WILLIAM MAIA ARRUDA</v>
          </cell>
          <cell r="G99">
            <v>44013</v>
          </cell>
          <cell r="I99">
            <v>25</v>
          </cell>
          <cell r="J99">
            <v>18396.73</v>
          </cell>
          <cell r="K99">
            <v>20440.810000000001</v>
          </cell>
          <cell r="L99">
            <v>2047.34</v>
          </cell>
          <cell r="M99">
            <v>26.8</v>
          </cell>
          <cell r="N99">
            <v>5478.15</v>
          </cell>
          <cell r="O99">
            <v>548.69000000000005</v>
          </cell>
          <cell r="P99">
            <v>8</v>
          </cell>
          <cell r="Q99">
            <v>1635.26</v>
          </cell>
          <cell r="R99">
            <v>163.78</v>
          </cell>
        </row>
        <row r="100">
          <cell r="A100" t="str">
            <v>000734</v>
          </cell>
          <cell r="C100" t="str">
            <v>THAIS CRISTINA SAMPAIO MACHADO</v>
          </cell>
          <cell r="G100">
            <v>44013</v>
          </cell>
          <cell r="I100">
            <v>35</v>
          </cell>
          <cell r="J100">
            <v>11180.58</v>
          </cell>
          <cell r="K100">
            <v>17392.02</v>
          </cell>
          <cell r="L100">
            <v>1245.02</v>
          </cell>
          <cell r="M100">
            <v>26.8</v>
          </cell>
          <cell r="N100">
            <v>4661.0600000000004</v>
          </cell>
          <cell r="O100">
            <v>333.67</v>
          </cell>
          <cell r="P100">
            <v>8</v>
          </cell>
          <cell r="Q100">
            <v>1391.36</v>
          </cell>
          <cell r="R100">
            <v>99.6</v>
          </cell>
        </row>
        <row r="101">
          <cell r="A101" t="str">
            <v>000737</v>
          </cell>
          <cell r="C101" t="str">
            <v>PEDRO FACANHA PEIXOTO</v>
          </cell>
          <cell r="G101">
            <v>44013</v>
          </cell>
          <cell r="I101">
            <v>25</v>
          </cell>
          <cell r="J101">
            <v>6536</v>
          </cell>
          <cell r="K101">
            <v>7262.22</v>
          </cell>
          <cell r="L101">
            <v>726.22</v>
          </cell>
          <cell r="M101">
            <v>26.8</v>
          </cell>
          <cell r="N101">
            <v>1946.28</v>
          </cell>
          <cell r="O101">
            <v>194.63</v>
          </cell>
          <cell r="P101">
            <v>8</v>
          </cell>
          <cell r="Q101">
            <v>580.98</v>
          </cell>
          <cell r="R101">
            <v>58.1</v>
          </cell>
        </row>
        <row r="102">
          <cell r="A102" t="str">
            <v>000748</v>
          </cell>
          <cell r="C102" t="str">
            <v>KAROLINA CELESTE ROLIM DUARTE</v>
          </cell>
          <cell r="G102">
            <v>44032</v>
          </cell>
          <cell r="I102">
            <v>22.5</v>
          </cell>
          <cell r="J102">
            <v>10498.24</v>
          </cell>
          <cell r="K102">
            <v>10498.24</v>
          </cell>
          <cell r="L102">
            <v>1166.47</v>
          </cell>
          <cell r="M102">
            <v>26.8</v>
          </cell>
          <cell r="N102">
            <v>2813.54</v>
          </cell>
          <cell r="O102">
            <v>312.62</v>
          </cell>
          <cell r="P102">
            <v>8</v>
          </cell>
          <cell r="Q102">
            <v>839.86</v>
          </cell>
          <cell r="R102">
            <v>93.32</v>
          </cell>
        </row>
        <row r="103">
          <cell r="A103" t="str">
            <v>000751</v>
          </cell>
          <cell r="C103" t="str">
            <v>LUIZ FERNANDO DOS SANTOS CHAVES</v>
          </cell>
          <cell r="G103">
            <v>44032</v>
          </cell>
          <cell r="I103">
            <v>52.5</v>
          </cell>
          <cell r="J103">
            <v>7205.13</v>
          </cell>
          <cell r="K103">
            <v>16811.97</v>
          </cell>
          <cell r="L103">
            <v>800.57</v>
          </cell>
          <cell r="M103">
            <v>26.8</v>
          </cell>
          <cell r="N103">
            <v>4505.6000000000004</v>
          </cell>
          <cell r="O103">
            <v>214.55</v>
          </cell>
          <cell r="P103">
            <v>8</v>
          </cell>
          <cell r="Q103">
            <v>1344.97</v>
          </cell>
          <cell r="R103">
            <v>64.06</v>
          </cell>
        </row>
        <row r="104">
          <cell r="A104" t="str">
            <v>000753</v>
          </cell>
          <cell r="C104" t="str">
            <v>JOSE SAMUEL MONTENEGRO SANTIAGO</v>
          </cell>
          <cell r="G104">
            <v>44032</v>
          </cell>
          <cell r="I104">
            <v>37.5</v>
          </cell>
          <cell r="J104">
            <v>14599.35</v>
          </cell>
          <cell r="K104">
            <v>24332.25</v>
          </cell>
          <cell r="L104">
            <v>1536.59</v>
          </cell>
          <cell r="M104">
            <v>26.8</v>
          </cell>
          <cell r="N104">
            <v>6521.05</v>
          </cell>
          <cell r="O104">
            <v>421.64</v>
          </cell>
          <cell r="P104">
            <v>8</v>
          </cell>
          <cell r="Q104">
            <v>1946.59</v>
          </cell>
          <cell r="R104">
            <v>122.93</v>
          </cell>
        </row>
        <row r="105">
          <cell r="A105" t="str">
            <v>000757</v>
          </cell>
          <cell r="C105" t="str">
            <v>DANIEL DE SOUSA LAURINDO</v>
          </cell>
          <cell r="G105">
            <v>44046</v>
          </cell>
          <cell r="I105">
            <v>7.5</v>
          </cell>
          <cell r="J105">
            <v>12354.78</v>
          </cell>
          <cell r="K105">
            <v>4118.26</v>
          </cell>
          <cell r="L105">
            <v>1370.44</v>
          </cell>
          <cell r="M105">
            <v>26.8</v>
          </cell>
          <cell r="N105">
            <v>1103.7</v>
          </cell>
          <cell r="O105">
            <v>367.28</v>
          </cell>
          <cell r="P105">
            <v>8</v>
          </cell>
          <cell r="Q105">
            <v>329.45</v>
          </cell>
          <cell r="R105">
            <v>109.62</v>
          </cell>
        </row>
        <row r="106">
          <cell r="A106" t="str">
            <v>000762</v>
          </cell>
          <cell r="C106" t="str">
            <v>FRANCISCO WANDERSON DE ALMEIDA ARAUJO</v>
          </cell>
          <cell r="G106">
            <v>44046</v>
          </cell>
          <cell r="I106">
            <v>52.5</v>
          </cell>
          <cell r="J106">
            <v>7189.89</v>
          </cell>
          <cell r="K106">
            <v>16776.41</v>
          </cell>
          <cell r="L106">
            <v>798.88</v>
          </cell>
          <cell r="M106">
            <v>26.8</v>
          </cell>
          <cell r="N106">
            <v>4496.08</v>
          </cell>
          <cell r="O106">
            <v>214.1</v>
          </cell>
          <cell r="P106">
            <v>8</v>
          </cell>
          <cell r="Q106">
            <v>1342.11</v>
          </cell>
          <cell r="R106">
            <v>63.91</v>
          </cell>
        </row>
        <row r="107">
          <cell r="A107" t="str">
            <v>000764</v>
          </cell>
          <cell r="C107" t="str">
            <v>HARISSON RAFAEL SARAIVA MAIA</v>
          </cell>
          <cell r="G107">
            <v>44046</v>
          </cell>
          <cell r="I107">
            <v>22.5</v>
          </cell>
          <cell r="J107">
            <v>14779.96</v>
          </cell>
          <cell r="K107">
            <v>14779.96</v>
          </cell>
          <cell r="L107">
            <v>2688.45</v>
          </cell>
          <cell r="M107">
            <v>26.8</v>
          </cell>
          <cell r="N107">
            <v>3961.03</v>
          </cell>
          <cell r="O107">
            <v>720.51</v>
          </cell>
          <cell r="P107">
            <v>8</v>
          </cell>
          <cell r="Q107">
            <v>1182.4000000000001</v>
          </cell>
          <cell r="R107">
            <v>215.08</v>
          </cell>
        </row>
        <row r="108">
          <cell r="A108" t="str">
            <v>000767</v>
          </cell>
          <cell r="C108" t="str">
            <v>WEBSTER RULIAN LIMA JORGE</v>
          </cell>
          <cell r="G108">
            <v>44054</v>
          </cell>
          <cell r="I108">
            <v>42.5</v>
          </cell>
          <cell r="J108">
            <v>15211.07</v>
          </cell>
          <cell r="K108">
            <v>28732.02</v>
          </cell>
          <cell r="L108">
            <v>1872.06</v>
          </cell>
          <cell r="M108">
            <v>26.8</v>
          </cell>
          <cell r="N108">
            <v>7700.19</v>
          </cell>
          <cell r="O108">
            <v>501.72</v>
          </cell>
          <cell r="P108">
            <v>8</v>
          </cell>
          <cell r="Q108">
            <v>2298.5700000000002</v>
          </cell>
          <cell r="R108">
            <v>149.77000000000001</v>
          </cell>
        </row>
        <row r="109">
          <cell r="A109" t="str">
            <v>000769</v>
          </cell>
          <cell r="C109" t="str">
            <v>LAERCIO GIL PINHEIRO BEZERRA</v>
          </cell>
          <cell r="G109">
            <v>44055</v>
          </cell>
          <cell r="I109">
            <v>52.5</v>
          </cell>
          <cell r="J109">
            <v>9567</v>
          </cell>
          <cell r="K109">
            <v>22323</v>
          </cell>
          <cell r="L109">
            <v>1055.02</v>
          </cell>
          <cell r="M109">
            <v>26.8</v>
          </cell>
          <cell r="N109">
            <v>5982.57</v>
          </cell>
          <cell r="O109">
            <v>284.02999999999997</v>
          </cell>
          <cell r="P109">
            <v>8</v>
          </cell>
          <cell r="Q109">
            <v>1785.85</v>
          </cell>
          <cell r="R109">
            <v>84.41</v>
          </cell>
        </row>
        <row r="110">
          <cell r="A110" t="str">
            <v>000770</v>
          </cell>
          <cell r="C110" t="str">
            <v>ALEXSSANDRO OLIVEIRA SANTOS</v>
          </cell>
          <cell r="G110">
            <v>44060</v>
          </cell>
          <cell r="I110">
            <v>30</v>
          </cell>
          <cell r="J110">
            <v>9621.57</v>
          </cell>
          <cell r="K110">
            <v>12828.76</v>
          </cell>
          <cell r="L110">
            <v>56.02</v>
          </cell>
          <cell r="M110">
            <v>26.8</v>
          </cell>
          <cell r="N110">
            <v>3438.11</v>
          </cell>
          <cell r="O110">
            <v>15.01</v>
          </cell>
          <cell r="P110">
            <v>8</v>
          </cell>
          <cell r="Q110">
            <v>1026.3</v>
          </cell>
          <cell r="R110">
            <v>4.4800000000000004</v>
          </cell>
        </row>
        <row r="111">
          <cell r="A111" t="str">
            <v>000774</v>
          </cell>
          <cell r="C111" t="str">
            <v>JOSE EDUARDO NERY CORDEIRO</v>
          </cell>
          <cell r="G111">
            <v>44067</v>
          </cell>
          <cell r="I111">
            <v>40</v>
          </cell>
          <cell r="J111">
            <v>7288.58</v>
          </cell>
          <cell r="K111">
            <v>12957.48</v>
          </cell>
          <cell r="L111">
            <v>804.98</v>
          </cell>
          <cell r="M111">
            <v>26.8</v>
          </cell>
          <cell r="N111">
            <v>3472.6</v>
          </cell>
          <cell r="O111">
            <v>216.43</v>
          </cell>
          <cell r="P111">
            <v>8</v>
          </cell>
          <cell r="Q111">
            <v>1036.5999999999999</v>
          </cell>
          <cell r="R111">
            <v>64.400000000000006</v>
          </cell>
        </row>
        <row r="112">
          <cell r="A112" t="str">
            <v>000781</v>
          </cell>
          <cell r="C112" t="str">
            <v>BRUNA DE SOUSA FELIX</v>
          </cell>
          <cell r="G112">
            <v>44075</v>
          </cell>
          <cell r="I112">
            <v>20</v>
          </cell>
          <cell r="J112">
            <v>11043.03</v>
          </cell>
          <cell r="K112">
            <v>9816.0300000000007</v>
          </cell>
          <cell r="L112">
            <v>1488.27</v>
          </cell>
          <cell r="M112">
            <v>26.8</v>
          </cell>
          <cell r="N112">
            <v>2630.69</v>
          </cell>
          <cell r="O112">
            <v>398.86</v>
          </cell>
          <cell r="P112">
            <v>8</v>
          </cell>
          <cell r="Q112">
            <v>785.29</v>
          </cell>
          <cell r="R112">
            <v>119.07</v>
          </cell>
        </row>
        <row r="113">
          <cell r="A113" t="str">
            <v>000782</v>
          </cell>
          <cell r="C113" t="str">
            <v>FLAVIO CAVALCANTE TABOSA</v>
          </cell>
          <cell r="G113">
            <v>44083</v>
          </cell>
          <cell r="I113">
            <v>20</v>
          </cell>
          <cell r="J113">
            <v>7907</v>
          </cell>
          <cell r="K113">
            <v>7028.44</v>
          </cell>
          <cell r="L113">
            <v>878.55</v>
          </cell>
          <cell r="M113">
            <v>26.8</v>
          </cell>
          <cell r="N113">
            <v>1883.62</v>
          </cell>
          <cell r="O113">
            <v>235.45</v>
          </cell>
          <cell r="P113">
            <v>8</v>
          </cell>
          <cell r="Q113">
            <v>562.29</v>
          </cell>
          <cell r="R113">
            <v>70.3</v>
          </cell>
        </row>
        <row r="114">
          <cell r="A114" t="str">
            <v>000787</v>
          </cell>
          <cell r="C114" t="str">
            <v>LUCAS GURGEL DO AMARAL CARLEIAL</v>
          </cell>
          <cell r="G114">
            <v>44095</v>
          </cell>
          <cell r="I114">
            <v>37.5</v>
          </cell>
          <cell r="J114">
            <v>14569.88</v>
          </cell>
          <cell r="K114">
            <v>24283.13</v>
          </cell>
          <cell r="L114">
            <v>1619.96</v>
          </cell>
          <cell r="M114">
            <v>26.8</v>
          </cell>
          <cell r="N114">
            <v>6507.88</v>
          </cell>
          <cell r="O114">
            <v>434.14</v>
          </cell>
          <cell r="P114">
            <v>8</v>
          </cell>
          <cell r="Q114">
            <v>1942.66</v>
          </cell>
          <cell r="R114">
            <v>129.61000000000001</v>
          </cell>
        </row>
        <row r="115">
          <cell r="A115" t="str">
            <v>000788</v>
          </cell>
          <cell r="C115" t="str">
            <v>THIAGO DA SILVA DO NASCIMENTO</v>
          </cell>
          <cell r="G115">
            <v>44095</v>
          </cell>
          <cell r="I115">
            <v>47.5</v>
          </cell>
          <cell r="J115">
            <v>15074.92</v>
          </cell>
          <cell r="K115">
            <v>31824.83</v>
          </cell>
          <cell r="L115">
            <v>1584.39</v>
          </cell>
          <cell r="M115">
            <v>26.8</v>
          </cell>
          <cell r="N115">
            <v>8529.0499999999993</v>
          </cell>
          <cell r="O115">
            <v>440.8</v>
          </cell>
          <cell r="P115">
            <v>8</v>
          </cell>
          <cell r="Q115">
            <v>2545.9899999999998</v>
          </cell>
          <cell r="R115">
            <v>126.76</v>
          </cell>
        </row>
        <row r="116">
          <cell r="A116" t="str">
            <v>000791</v>
          </cell>
          <cell r="C116" t="str">
            <v>BRUNO MOURAO DE LAVOR MOREIRA</v>
          </cell>
          <cell r="G116">
            <v>44102</v>
          </cell>
          <cell r="I116">
            <v>32.5</v>
          </cell>
          <cell r="J116">
            <v>6693.79</v>
          </cell>
          <cell r="K116">
            <v>9668.81</v>
          </cell>
          <cell r="L116">
            <v>744.43</v>
          </cell>
          <cell r="M116">
            <v>26.8</v>
          </cell>
          <cell r="N116">
            <v>2591.2399999999998</v>
          </cell>
          <cell r="O116">
            <v>199.5</v>
          </cell>
          <cell r="P116">
            <v>8</v>
          </cell>
          <cell r="Q116">
            <v>773.52</v>
          </cell>
          <cell r="R116">
            <v>59.56</v>
          </cell>
        </row>
        <row r="117">
          <cell r="A117" t="str">
            <v>000793</v>
          </cell>
          <cell r="C117" t="str">
            <v>GISELE APARECIDA CHAVES ANTENOR</v>
          </cell>
          <cell r="G117">
            <v>44105</v>
          </cell>
          <cell r="I117">
            <v>32.5</v>
          </cell>
          <cell r="J117">
            <v>8907.4599999999991</v>
          </cell>
          <cell r="K117">
            <v>12866.33</v>
          </cell>
          <cell r="L117">
            <v>993.99</v>
          </cell>
          <cell r="M117">
            <v>26.8</v>
          </cell>
          <cell r="N117">
            <v>3448.18</v>
          </cell>
          <cell r="O117">
            <v>266.39</v>
          </cell>
          <cell r="P117">
            <v>8</v>
          </cell>
          <cell r="Q117">
            <v>1029.3</v>
          </cell>
          <cell r="R117">
            <v>79.52</v>
          </cell>
        </row>
        <row r="118">
          <cell r="A118" t="str">
            <v>000795</v>
          </cell>
          <cell r="C118" t="str">
            <v>ITALO YELTSIN MEDEIROS BRUNO</v>
          </cell>
          <cell r="G118">
            <v>44105</v>
          </cell>
          <cell r="I118">
            <v>37.5</v>
          </cell>
          <cell r="J118">
            <v>10493.69</v>
          </cell>
          <cell r="K118">
            <v>17489.48</v>
          </cell>
          <cell r="L118">
            <v>1165.97</v>
          </cell>
          <cell r="M118">
            <v>26.8</v>
          </cell>
          <cell r="N118">
            <v>4687.18</v>
          </cell>
          <cell r="O118">
            <v>312.48</v>
          </cell>
          <cell r="P118">
            <v>8</v>
          </cell>
          <cell r="Q118">
            <v>1399.16</v>
          </cell>
          <cell r="R118">
            <v>93.28</v>
          </cell>
        </row>
        <row r="119">
          <cell r="A119" t="str">
            <v>000797</v>
          </cell>
          <cell r="C119" t="str">
            <v>RODRIGO LUCAS SOARES</v>
          </cell>
          <cell r="G119">
            <v>44105</v>
          </cell>
          <cell r="I119">
            <v>32.5</v>
          </cell>
          <cell r="J119">
            <v>5406.87</v>
          </cell>
          <cell r="K119">
            <v>7809.92</v>
          </cell>
          <cell r="L119">
            <v>600.76</v>
          </cell>
          <cell r="M119">
            <v>26.8</v>
          </cell>
          <cell r="N119">
            <v>2093.06</v>
          </cell>
          <cell r="O119">
            <v>161</v>
          </cell>
          <cell r="P119">
            <v>8</v>
          </cell>
          <cell r="Q119">
            <v>624.80999999999995</v>
          </cell>
          <cell r="R119">
            <v>48.07</v>
          </cell>
        </row>
        <row r="120">
          <cell r="A120" t="str">
            <v>000798</v>
          </cell>
          <cell r="C120" t="str">
            <v>FRANCISCO ANDERSON RIPARDO MACIEL</v>
          </cell>
          <cell r="G120">
            <v>44109</v>
          </cell>
          <cell r="I120">
            <v>17.5</v>
          </cell>
          <cell r="J120">
            <v>4426.43</v>
          </cell>
          <cell r="K120">
            <v>3442.78</v>
          </cell>
          <cell r="L120">
            <v>498.69</v>
          </cell>
          <cell r="M120">
            <v>26.8</v>
          </cell>
          <cell r="N120">
            <v>922.67</v>
          </cell>
          <cell r="O120">
            <v>133.65</v>
          </cell>
          <cell r="P120">
            <v>8</v>
          </cell>
          <cell r="Q120">
            <v>275.42</v>
          </cell>
          <cell r="R120">
            <v>39.89</v>
          </cell>
        </row>
        <row r="121">
          <cell r="A121" t="str">
            <v>000802</v>
          </cell>
          <cell r="C121" t="str">
            <v>BRUNO REGES DE OLIVEIRA</v>
          </cell>
          <cell r="G121">
            <v>44112</v>
          </cell>
          <cell r="I121">
            <v>27.5</v>
          </cell>
          <cell r="J121">
            <v>4483.99</v>
          </cell>
          <cell r="K121">
            <v>5480.43</v>
          </cell>
          <cell r="L121">
            <v>498.22</v>
          </cell>
          <cell r="M121">
            <v>26.8</v>
          </cell>
          <cell r="N121">
            <v>1468.75</v>
          </cell>
          <cell r="O121">
            <v>133.52000000000001</v>
          </cell>
          <cell r="P121">
            <v>8</v>
          </cell>
          <cell r="Q121">
            <v>438.43</v>
          </cell>
          <cell r="R121">
            <v>39.85</v>
          </cell>
        </row>
        <row r="122">
          <cell r="A122" t="str">
            <v>000804</v>
          </cell>
          <cell r="C122" t="str">
            <v>CLARA DE VASCONCELOS LOPES</v>
          </cell>
          <cell r="G122">
            <v>44117</v>
          </cell>
          <cell r="I122">
            <v>17.5</v>
          </cell>
          <cell r="J122">
            <v>5443.98</v>
          </cell>
          <cell r="K122">
            <v>4234.21</v>
          </cell>
          <cell r="L122">
            <v>602.82000000000005</v>
          </cell>
          <cell r="M122">
            <v>26.8</v>
          </cell>
          <cell r="N122">
            <v>1134.77</v>
          </cell>
          <cell r="O122">
            <v>161.56</v>
          </cell>
          <cell r="P122">
            <v>8</v>
          </cell>
          <cell r="Q122">
            <v>338.73</v>
          </cell>
          <cell r="R122">
            <v>48.22</v>
          </cell>
        </row>
        <row r="123">
          <cell r="A123" t="str">
            <v>000805</v>
          </cell>
          <cell r="C123" t="str">
            <v>ALAN SIDNEY DO NASCIMENTO VASCONCELOS</v>
          </cell>
          <cell r="G123">
            <v>44117</v>
          </cell>
          <cell r="I123">
            <v>17.5</v>
          </cell>
          <cell r="J123">
            <v>11201.71</v>
          </cell>
          <cell r="K123">
            <v>8712.44</v>
          </cell>
          <cell r="L123">
            <v>1244.6300000000001</v>
          </cell>
          <cell r="M123">
            <v>26.8</v>
          </cell>
          <cell r="N123">
            <v>2334.92</v>
          </cell>
          <cell r="O123">
            <v>333.56</v>
          </cell>
          <cell r="P123">
            <v>8</v>
          </cell>
          <cell r="Q123">
            <v>697</v>
          </cell>
          <cell r="R123">
            <v>99.58</v>
          </cell>
        </row>
        <row r="124">
          <cell r="A124" t="str">
            <v>000811</v>
          </cell>
          <cell r="C124" t="str">
            <v>ROSELI DA ROCHA BARBOSA</v>
          </cell>
          <cell r="G124">
            <v>44123</v>
          </cell>
          <cell r="I124">
            <v>15</v>
          </cell>
          <cell r="J124">
            <v>6634.32</v>
          </cell>
          <cell r="K124">
            <v>4422.88</v>
          </cell>
          <cell r="L124">
            <v>738.06</v>
          </cell>
          <cell r="M124">
            <v>26.8</v>
          </cell>
          <cell r="N124">
            <v>1185.33</v>
          </cell>
          <cell r="O124">
            <v>197.8</v>
          </cell>
          <cell r="P124">
            <v>8</v>
          </cell>
          <cell r="Q124">
            <v>353.83</v>
          </cell>
          <cell r="R124">
            <v>59.04</v>
          </cell>
        </row>
        <row r="125">
          <cell r="A125" t="str">
            <v>000814</v>
          </cell>
          <cell r="C125" t="str">
            <v>JEAN MICHELL DE SOUZA BERNARDO</v>
          </cell>
          <cell r="G125">
            <v>44126</v>
          </cell>
          <cell r="I125">
            <v>30</v>
          </cell>
          <cell r="J125">
            <v>7303.9</v>
          </cell>
          <cell r="K125">
            <v>9738.5400000000009</v>
          </cell>
          <cell r="L125">
            <v>811.55</v>
          </cell>
          <cell r="M125">
            <v>26.8</v>
          </cell>
          <cell r="N125">
            <v>2609.92</v>
          </cell>
          <cell r="O125">
            <v>217.49</v>
          </cell>
          <cell r="P125">
            <v>8</v>
          </cell>
          <cell r="Q125">
            <v>779.08</v>
          </cell>
          <cell r="R125">
            <v>64.92</v>
          </cell>
        </row>
        <row r="126">
          <cell r="A126" t="str">
            <v>000817</v>
          </cell>
          <cell r="C126" t="str">
            <v>LUCAS LIMA DA COSTA</v>
          </cell>
          <cell r="G126">
            <v>44126</v>
          </cell>
          <cell r="I126">
            <v>15</v>
          </cell>
          <cell r="J126">
            <v>5575.79</v>
          </cell>
          <cell r="K126">
            <v>3717.19</v>
          </cell>
          <cell r="L126">
            <v>620.67999999999995</v>
          </cell>
          <cell r="M126">
            <v>26.8</v>
          </cell>
          <cell r="N126">
            <v>996.21</v>
          </cell>
          <cell r="O126">
            <v>166.35</v>
          </cell>
          <cell r="P126">
            <v>8</v>
          </cell>
          <cell r="Q126">
            <v>297.38</v>
          </cell>
          <cell r="R126">
            <v>49.66</v>
          </cell>
        </row>
        <row r="127">
          <cell r="A127" t="str">
            <v>000821</v>
          </cell>
          <cell r="C127" t="str">
            <v>JOSE DIEGO NASCIMENTO RUFINO</v>
          </cell>
          <cell r="G127">
            <v>44130</v>
          </cell>
          <cell r="I127">
            <v>30</v>
          </cell>
          <cell r="J127">
            <v>7218.97</v>
          </cell>
          <cell r="K127">
            <v>9625.2999999999993</v>
          </cell>
          <cell r="L127">
            <v>728.01</v>
          </cell>
          <cell r="M127">
            <v>26.8</v>
          </cell>
          <cell r="N127">
            <v>2579.58</v>
          </cell>
          <cell r="O127">
            <v>205.94</v>
          </cell>
          <cell r="P127">
            <v>8</v>
          </cell>
          <cell r="Q127">
            <v>770.02</v>
          </cell>
          <cell r="R127">
            <v>58.23</v>
          </cell>
        </row>
        <row r="128">
          <cell r="A128" t="str">
            <v>000823</v>
          </cell>
          <cell r="C128" t="str">
            <v>REBECA FONSECA DO NASCIMENTO</v>
          </cell>
          <cell r="G128">
            <v>44130</v>
          </cell>
          <cell r="I128">
            <v>45</v>
          </cell>
          <cell r="J128">
            <v>8698.49</v>
          </cell>
          <cell r="K128">
            <v>17396.98</v>
          </cell>
          <cell r="L128">
            <v>966.5</v>
          </cell>
          <cell r="M128">
            <v>26.8</v>
          </cell>
          <cell r="N128">
            <v>4662.3900000000003</v>
          </cell>
          <cell r="O128">
            <v>259.02</v>
          </cell>
          <cell r="P128">
            <v>8</v>
          </cell>
          <cell r="Q128">
            <v>1391.76</v>
          </cell>
          <cell r="R128">
            <v>77.319999999999993</v>
          </cell>
        </row>
        <row r="129">
          <cell r="A129" t="str">
            <v>000825</v>
          </cell>
          <cell r="C129" t="str">
            <v>MARTINA AGUIAR SARAIVA</v>
          </cell>
          <cell r="G129">
            <v>44138</v>
          </cell>
          <cell r="I129">
            <v>45</v>
          </cell>
          <cell r="J129">
            <v>14838.67</v>
          </cell>
          <cell r="K129">
            <v>29677.34</v>
          </cell>
          <cell r="L129">
            <v>1646.15</v>
          </cell>
          <cell r="M129">
            <v>26.8</v>
          </cell>
          <cell r="N129">
            <v>7953.53</v>
          </cell>
          <cell r="O129">
            <v>441.66</v>
          </cell>
          <cell r="P129">
            <v>8</v>
          </cell>
          <cell r="Q129">
            <v>2374.19</v>
          </cell>
          <cell r="R129">
            <v>131.69</v>
          </cell>
        </row>
        <row r="130">
          <cell r="A130" t="str">
            <v>000826</v>
          </cell>
          <cell r="C130" t="str">
            <v>RAYANE MENDES ROCHA</v>
          </cell>
          <cell r="G130">
            <v>44138</v>
          </cell>
          <cell r="I130">
            <v>45</v>
          </cell>
          <cell r="J130">
            <v>8547.84</v>
          </cell>
          <cell r="K130">
            <v>17095.68</v>
          </cell>
          <cell r="L130">
            <v>954.56</v>
          </cell>
          <cell r="M130">
            <v>26.8</v>
          </cell>
          <cell r="N130">
            <v>4581.6400000000003</v>
          </cell>
          <cell r="O130">
            <v>255.82</v>
          </cell>
          <cell r="P130">
            <v>8</v>
          </cell>
          <cell r="Q130">
            <v>1367.66</v>
          </cell>
          <cell r="R130">
            <v>76.37</v>
          </cell>
        </row>
        <row r="131">
          <cell r="A131" t="str">
            <v>000827</v>
          </cell>
          <cell r="C131" t="str">
            <v>WANIALDO EDUARDO DE LIMA DA SILVA</v>
          </cell>
          <cell r="G131">
            <v>44138</v>
          </cell>
          <cell r="I131">
            <v>25</v>
          </cell>
          <cell r="J131">
            <v>11188.4</v>
          </cell>
          <cell r="K131">
            <v>12431.55</v>
          </cell>
          <cell r="L131">
            <v>1244.5999999999999</v>
          </cell>
          <cell r="M131">
            <v>26.8</v>
          </cell>
          <cell r="N131">
            <v>3331.65</v>
          </cell>
          <cell r="O131">
            <v>333.55</v>
          </cell>
          <cell r="P131">
            <v>8</v>
          </cell>
          <cell r="Q131">
            <v>994.52</v>
          </cell>
          <cell r="R131">
            <v>99.56</v>
          </cell>
        </row>
        <row r="132">
          <cell r="A132" t="str">
            <v>000828</v>
          </cell>
          <cell r="C132" t="str">
            <v>RUI DE ALENCAR FROTA</v>
          </cell>
          <cell r="G132">
            <v>44138</v>
          </cell>
          <cell r="I132">
            <v>15</v>
          </cell>
          <cell r="J132">
            <v>7778.58</v>
          </cell>
          <cell r="K132">
            <v>5185.72</v>
          </cell>
          <cell r="L132">
            <v>880.35</v>
          </cell>
          <cell r="M132">
            <v>26.8</v>
          </cell>
          <cell r="N132">
            <v>1389.77</v>
          </cell>
          <cell r="O132">
            <v>235.93</v>
          </cell>
          <cell r="P132">
            <v>8</v>
          </cell>
          <cell r="Q132">
            <v>414.87</v>
          </cell>
          <cell r="R132">
            <v>70.44</v>
          </cell>
        </row>
        <row r="133">
          <cell r="A133" t="str">
            <v>000830</v>
          </cell>
          <cell r="C133" t="str">
            <v>MARCELO GONDIM MARQUES</v>
          </cell>
          <cell r="G133">
            <v>44138</v>
          </cell>
          <cell r="I133">
            <v>30</v>
          </cell>
          <cell r="J133">
            <v>7243.41</v>
          </cell>
          <cell r="K133">
            <v>9657.8799999999992</v>
          </cell>
          <cell r="L133">
            <v>804.82</v>
          </cell>
          <cell r="M133">
            <v>26.8</v>
          </cell>
          <cell r="N133">
            <v>2588.3200000000002</v>
          </cell>
          <cell r="O133">
            <v>215.7</v>
          </cell>
          <cell r="P133">
            <v>8</v>
          </cell>
          <cell r="Q133">
            <v>772.64</v>
          </cell>
          <cell r="R133">
            <v>64.39</v>
          </cell>
        </row>
        <row r="134">
          <cell r="A134" t="str">
            <v>000831</v>
          </cell>
          <cell r="C134" t="str">
            <v>DANIEL ALVES DE MACEDO</v>
          </cell>
          <cell r="G134">
            <v>44139</v>
          </cell>
          <cell r="I134">
            <v>45</v>
          </cell>
          <cell r="J134">
            <v>2833.8</v>
          </cell>
          <cell r="K134">
            <v>5667.6</v>
          </cell>
          <cell r="L134">
            <v>314.87</v>
          </cell>
          <cell r="M134">
            <v>26.8</v>
          </cell>
          <cell r="N134">
            <v>1518.92</v>
          </cell>
          <cell r="O134">
            <v>84.39</v>
          </cell>
          <cell r="P134">
            <v>8</v>
          </cell>
          <cell r="Q134">
            <v>453.41</v>
          </cell>
          <cell r="R134">
            <v>25.19</v>
          </cell>
        </row>
        <row r="135">
          <cell r="A135" t="str">
            <v>000838</v>
          </cell>
          <cell r="C135" t="str">
            <v>DENYS ATYLA LATISLAU PINHEIRO</v>
          </cell>
          <cell r="G135">
            <v>44144</v>
          </cell>
          <cell r="I135">
            <v>30</v>
          </cell>
          <cell r="J135">
            <v>14899.58</v>
          </cell>
          <cell r="K135">
            <v>19866.099999999999</v>
          </cell>
          <cell r="L135">
            <v>1533.11</v>
          </cell>
          <cell r="M135">
            <v>26.8</v>
          </cell>
          <cell r="N135">
            <v>5324.11</v>
          </cell>
          <cell r="O135">
            <v>428.77</v>
          </cell>
          <cell r="P135">
            <v>8</v>
          </cell>
          <cell r="Q135">
            <v>1589.28</v>
          </cell>
          <cell r="R135">
            <v>122.65</v>
          </cell>
        </row>
        <row r="136">
          <cell r="A136" t="str">
            <v>000840</v>
          </cell>
          <cell r="C136" t="str">
            <v>JOSHUA BEN RABI ARAUJO ALVES</v>
          </cell>
          <cell r="G136">
            <v>44144</v>
          </cell>
          <cell r="I136">
            <v>45</v>
          </cell>
          <cell r="J136">
            <v>11862.66</v>
          </cell>
          <cell r="K136">
            <v>23725.32</v>
          </cell>
          <cell r="L136">
            <v>1318.07</v>
          </cell>
          <cell r="M136">
            <v>26.8</v>
          </cell>
          <cell r="N136">
            <v>6358.38</v>
          </cell>
          <cell r="O136">
            <v>353.24</v>
          </cell>
          <cell r="P136">
            <v>8</v>
          </cell>
          <cell r="Q136">
            <v>1898.03</v>
          </cell>
          <cell r="R136">
            <v>105.45</v>
          </cell>
        </row>
        <row r="137">
          <cell r="A137" t="str">
            <v>000842</v>
          </cell>
          <cell r="C137" t="str">
            <v>JOEL FERREIRA BARBOSA</v>
          </cell>
          <cell r="G137">
            <v>44144</v>
          </cell>
          <cell r="I137">
            <v>45</v>
          </cell>
          <cell r="J137">
            <v>12212.45</v>
          </cell>
          <cell r="K137">
            <v>24424.9</v>
          </cell>
          <cell r="L137">
            <v>1356.94</v>
          </cell>
          <cell r="M137">
            <v>26.8</v>
          </cell>
          <cell r="N137">
            <v>6545.88</v>
          </cell>
          <cell r="O137">
            <v>363.66</v>
          </cell>
          <cell r="P137">
            <v>8</v>
          </cell>
          <cell r="Q137">
            <v>1953.99</v>
          </cell>
          <cell r="R137">
            <v>108.55</v>
          </cell>
        </row>
        <row r="138">
          <cell r="A138" t="str">
            <v>000853</v>
          </cell>
          <cell r="C138" t="str">
            <v>DIEGO FREITAS MOURA MOTA</v>
          </cell>
          <cell r="G138">
            <v>44154</v>
          </cell>
          <cell r="I138">
            <v>20</v>
          </cell>
          <cell r="J138">
            <v>4108.3</v>
          </cell>
          <cell r="K138">
            <v>3651.82</v>
          </cell>
          <cell r="L138">
            <v>458.18</v>
          </cell>
          <cell r="M138">
            <v>26.8</v>
          </cell>
          <cell r="N138">
            <v>978.69</v>
          </cell>
          <cell r="O138">
            <v>122.79</v>
          </cell>
          <cell r="P138">
            <v>8</v>
          </cell>
          <cell r="Q138">
            <v>292.14999999999998</v>
          </cell>
          <cell r="R138">
            <v>36.659999999999997</v>
          </cell>
        </row>
        <row r="139">
          <cell r="A139" t="str">
            <v>000857</v>
          </cell>
          <cell r="C139" t="str">
            <v>LUCAS TORRES MAPURUNGA</v>
          </cell>
          <cell r="G139">
            <v>44158</v>
          </cell>
          <cell r="I139">
            <v>42.5</v>
          </cell>
          <cell r="J139">
            <v>7913.77</v>
          </cell>
          <cell r="K139">
            <v>14948.23</v>
          </cell>
          <cell r="L139">
            <v>879.31</v>
          </cell>
          <cell r="M139">
            <v>26.8</v>
          </cell>
          <cell r="N139">
            <v>4006.12</v>
          </cell>
          <cell r="O139">
            <v>235.65</v>
          </cell>
          <cell r="P139">
            <v>8</v>
          </cell>
          <cell r="Q139">
            <v>1195.8499999999999</v>
          </cell>
          <cell r="R139">
            <v>70.33</v>
          </cell>
        </row>
        <row r="140">
          <cell r="A140" t="str">
            <v>000859</v>
          </cell>
          <cell r="C140" t="str">
            <v>MARIANA MAIA BEZERRA</v>
          </cell>
          <cell r="G140">
            <v>44158</v>
          </cell>
          <cell r="I140">
            <v>42.5</v>
          </cell>
          <cell r="J140">
            <v>4913.97</v>
          </cell>
          <cell r="K140">
            <v>9281.94</v>
          </cell>
          <cell r="L140">
            <v>545.99</v>
          </cell>
          <cell r="M140">
            <v>26.8</v>
          </cell>
          <cell r="N140">
            <v>2487.56</v>
          </cell>
          <cell r="O140">
            <v>146.32</v>
          </cell>
          <cell r="P140">
            <v>8</v>
          </cell>
          <cell r="Q140">
            <v>742.55</v>
          </cell>
          <cell r="R140">
            <v>43.67</v>
          </cell>
        </row>
        <row r="141">
          <cell r="A141" t="str">
            <v>000862</v>
          </cell>
          <cell r="C141" t="str">
            <v>HUGO HENRIQUE LEAO DINIZ</v>
          </cell>
          <cell r="G141">
            <v>44161</v>
          </cell>
          <cell r="I141">
            <v>32.5</v>
          </cell>
          <cell r="J141">
            <v>8759.32</v>
          </cell>
          <cell r="K141">
            <v>12652.35</v>
          </cell>
          <cell r="L141">
            <v>973.26</v>
          </cell>
          <cell r="M141">
            <v>26.8</v>
          </cell>
          <cell r="N141">
            <v>3390.83</v>
          </cell>
          <cell r="O141">
            <v>260.83999999999997</v>
          </cell>
          <cell r="P141">
            <v>8</v>
          </cell>
          <cell r="Q141">
            <v>1012.18</v>
          </cell>
          <cell r="R141">
            <v>77.86</v>
          </cell>
        </row>
        <row r="142">
          <cell r="A142" t="str">
            <v>000863</v>
          </cell>
          <cell r="C142" t="str">
            <v>MARIA AMANDA VASCONCELOS DE CASTRO</v>
          </cell>
          <cell r="G142">
            <v>44166</v>
          </cell>
          <cell r="I142">
            <v>42.5</v>
          </cell>
          <cell r="J142">
            <v>6013.71</v>
          </cell>
          <cell r="K142">
            <v>11359.23</v>
          </cell>
          <cell r="L142">
            <v>666.68</v>
          </cell>
          <cell r="M142">
            <v>26.8</v>
          </cell>
          <cell r="N142">
            <v>3044.27</v>
          </cell>
          <cell r="O142">
            <v>178.97</v>
          </cell>
          <cell r="P142">
            <v>8</v>
          </cell>
          <cell r="Q142">
            <v>908.73</v>
          </cell>
          <cell r="R142">
            <v>53.33</v>
          </cell>
        </row>
        <row r="143">
          <cell r="A143" t="str">
            <v>000864</v>
          </cell>
          <cell r="C143" t="str">
            <v>LUCAS LOPES DO AMARAL</v>
          </cell>
          <cell r="G143">
            <v>44166</v>
          </cell>
          <cell r="I143">
            <v>42.5</v>
          </cell>
          <cell r="J143">
            <v>12707.81</v>
          </cell>
          <cell r="K143">
            <v>24003.64</v>
          </cell>
          <cell r="L143">
            <v>1408.23</v>
          </cell>
          <cell r="M143">
            <v>26.8</v>
          </cell>
          <cell r="N143">
            <v>6432.97</v>
          </cell>
          <cell r="O143">
            <v>378.16</v>
          </cell>
          <cell r="P143">
            <v>8</v>
          </cell>
          <cell r="Q143">
            <v>1920.28</v>
          </cell>
          <cell r="R143">
            <v>112.65</v>
          </cell>
        </row>
        <row r="144">
          <cell r="A144" t="str">
            <v>000868</v>
          </cell>
          <cell r="C144" t="str">
            <v>FLAVIA REGIS PARENTE DE ALBUQUERQUE MELO</v>
          </cell>
          <cell r="G144">
            <v>44166</v>
          </cell>
          <cell r="I144">
            <v>42.5</v>
          </cell>
          <cell r="J144">
            <v>6822.71</v>
          </cell>
          <cell r="K144">
            <v>12887.34</v>
          </cell>
          <cell r="L144">
            <v>758.07</v>
          </cell>
          <cell r="M144">
            <v>26.8</v>
          </cell>
          <cell r="N144">
            <v>3453.8</v>
          </cell>
          <cell r="O144">
            <v>203.16</v>
          </cell>
          <cell r="P144">
            <v>8</v>
          </cell>
          <cell r="Q144">
            <v>1030.99</v>
          </cell>
          <cell r="R144">
            <v>60.64</v>
          </cell>
        </row>
        <row r="145">
          <cell r="A145" t="str">
            <v>000869</v>
          </cell>
          <cell r="C145" t="str">
            <v>BRUNA MARA CHAGAS MACEDO</v>
          </cell>
          <cell r="G145">
            <v>44172</v>
          </cell>
          <cell r="I145">
            <v>42.5</v>
          </cell>
          <cell r="J145">
            <v>10411.94</v>
          </cell>
          <cell r="K145">
            <v>19667</v>
          </cell>
          <cell r="L145">
            <v>1144.03</v>
          </cell>
          <cell r="M145">
            <v>26.8</v>
          </cell>
          <cell r="N145">
            <v>5270.75</v>
          </cell>
          <cell r="O145">
            <v>309.18</v>
          </cell>
          <cell r="P145">
            <v>8</v>
          </cell>
          <cell r="Q145">
            <v>1573.36</v>
          </cell>
          <cell r="R145">
            <v>91.52</v>
          </cell>
        </row>
        <row r="146">
          <cell r="A146" t="str">
            <v>000870</v>
          </cell>
          <cell r="C146" t="str">
            <v>FELIPE GUAITANELLI DOS SANTOS</v>
          </cell>
          <cell r="G146">
            <v>44172</v>
          </cell>
          <cell r="I146">
            <v>42.5</v>
          </cell>
          <cell r="J146">
            <v>7922.22</v>
          </cell>
          <cell r="K146">
            <v>14964.19</v>
          </cell>
          <cell r="L146">
            <v>880.24</v>
          </cell>
          <cell r="M146">
            <v>26.8</v>
          </cell>
          <cell r="N146">
            <v>4010.4</v>
          </cell>
          <cell r="O146">
            <v>235.9</v>
          </cell>
          <cell r="P146">
            <v>8</v>
          </cell>
          <cell r="Q146">
            <v>1197.1500000000001</v>
          </cell>
          <cell r="R146">
            <v>70.430000000000007</v>
          </cell>
        </row>
        <row r="147">
          <cell r="A147" t="str">
            <v>000871</v>
          </cell>
          <cell r="C147" t="str">
            <v>PABLO GIOVANI FERNANDES ROSADO</v>
          </cell>
          <cell r="G147">
            <v>44172</v>
          </cell>
          <cell r="I147">
            <v>42.5</v>
          </cell>
          <cell r="J147">
            <v>4186.62</v>
          </cell>
          <cell r="K147">
            <v>7908.06</v>
          </cell>
          <cell r="L147">
            <v>457.38</v>
          </cell>
          <cell r="M147">
            <v>26.8</v>
          </cell>
          <cell r="N147">
            <v>2119.36</v>
          </cell>
          <cell r="O147">
            <v>124.14</v>
          </cell>
          <cell r="P147">
            <v>8</v>
          </cell>
          <cell r="Q147">
            <v>632.64</v>
          </cell>
          <cell r="R147">
            <v>36.590000000000003</v>
          </cell>
        </row>
        <row r="148">
          <cell r="A148" t="str">
            <v>000874</v>
          </cell>
          <cell r="C148" t="str">
            <v>LUAN DOUGLAS MAIA DA SILVA</v>
          </cell>
          <cell r="G148">
            <v>44174</v>
          </cell>
          <cell r="I148">
            <v>42.5</v>
          </cell>
          <cell r="J148">
            <v>5429.96</v>
          </cell>
          <cell r="K148">
            <v>10256.59</v>
          </cell>
          <cell r="L148">
            <v>606.20000000000005</v>
          </cell>
          <cell r="M148">
            <v>26.8</v>
          </cell>
          <cell r="N148">
            <v>2748.77</v>
          </cell>
          <cell r="O148">
            <v>162.46</v>
          </cell>
          <cell r="P148">
            <v>8</v>
          </cell>
          <cell r="Q148">
            <v>820.52</v>
          </cell>
          <cell r="R148">
            <v>48.49</v>
          </cell>
        </row>
        <row r="149">
          <cell r="A149" t="str">
            <v>000877</v>
          </cell>
          <cell r="C149" t="str">
            <v>CLARISSE IASMIN ALVES DE LIMA</v>
          </cell>
          <cell r="G149">
            <v>44179</v>
          </cell>
          <cell r="I149">
            <v>22.5</v>
          </cell>
          <cell r="J149">
            <v>5059.42</v>
          </cell>
          <cell r="K149">
            <v>5059.42</v>
          </cell>
          <cell r="L149">
            <v>498.98</v>
          </cell>
          <cell r="M149">
            <v>26.8</v>
          </cell>
          <cell r="N149">
            <v>1355.92</v>
          </cell>
          <cell r="O149">
            <v>142.19</v>
          </cell>
          <cell r="P149">
            <v>8</v>
          </cell>
          <cell r="Q149">
            <v>404.75</v>
          </cell>
          <cell r="R149">
            <v>39.909999999999997</v>
          </cell>
        </row>
        <row r="150">
          <cell r="A150" t="str">
            <v>000879</v>
          </cell>
          <cell r="C150" t="str">
            <v>LIANA FEITOSA NOGUEIRA</v>
          </cell>
          <cell r="G150">
            <v>44179</v>
          </cell>
          <cell r="I150">
            <v>42.5</v>
          </cell>
          <cell r="J150">
            <v>6590.18</v>
          </cell>
          <cell r="K150">
            <v>12448.12</v>
          </cell>
          <cell r="L150">
            <v>731.16</v>
          </cell>
          <cell r="M150">
            <v>26.8</v>
          </cell>
          <cell r="N150">
            <v>3336.09</v>
          </cell>
          <cell r="O150">
            <v>196.16</v>
          </cell>
          <cell r="P150">
            <v>8</v>
          </cell>
          <cell r="Q150">
            <v>995.85</v>
          </cell>
          <cell r="R150">
            <v>58.49</v>
          </cell>
        </row>
        <row r="151">
          <cell r="A151" t="str">
            <v>000880</v>
          </cell>
          <cell r="C151" t="str">
            <v>ISRAEL MENDONCA BUIATTI</v>
          </cell>
          <cell r="G151">
            <v>44179</v>
          </cell>
          <cell r="I151">
            <v>42.5</v>
          </cell>
          <cell r="J151">
            <v>13796.3</v>
          </cell>
          <cell r="K151">
            <v>26059.68</v>
          </cell>
          <cell r="L151">
            <v>1591.27</v>
          </cell>
          <cell r="M151">
            <v>26.8</v>
          </cell>
          <cell r="N151">
            <v>6984</v>
          </cell>
          <cell r="O151">
            <v>426.47</v>
          </cell>
          <cell r="P151">
            <v>8</v>
          </cell>
          <cell r="Q151">
            <v>2084.7800000000002</v>
          </cell>
          <cell r="R151">
            <v>127.31</v>
          </cell>
        </row>
        <row r="152">
          <cell r="A152" t="str">
            <v>000881</v>
          </cell>
          <cell r="C152" t="str">
            <v>KLEDSON DE JESUS CAMPOS</v>
          </cell>
          <cell r="G152">
            <v>44179</v>
          </cell>
          <cell r="I152">
            <v>22.5</v>
          </cell>
          <cell r="J152">
            <v>8052.54</v>
          </cell>
          <cell r="K152">
            <v>8052.54</v>
          </cell>
          <cell r="L152">
            <v>922.56</v>
          </cell>
          <cell r="M152">
            <v>26.8</v>
          </cell>
          <cell r="N152">
            <v>2158.0700000000002</v>
          </cell>
          <cell r="O152">
            <v>247.24</v>
          </cell>
          <cell r="P152">
            <v>8</v>
          </cell>
          <cell r="Q152">
            <v>644.19000000000005</v>
          </cell>
          <cell r="R152">
            <v>73.790000000000006</v>
          </cell>
        </row>
        <row r="153">
          <cell r="A153" t="str">
            <v>000882</v>
          </cell>
          <cell r="C153" t="str">
            <v>LUCAS PRIMO FERNANDES MURARO</v>
          </cell>
          <cell r="G153">
            <v>44179</v>
          </cell>
          <cell r="I153">
            <v>42.5</v>
          </cell>
          <cell r="J153">
            <v>6568.65</v>
          </cell>
          <cell r="K153">
            <v>12407.45</v>
          </cell>
          <cell r="L153">
            <v>721.64</v>
          </cell>
          <cell r="M153">
            <v>26.8</v>
          </cell>
          <cell r="N153">
            <v>3325.2</v>
          </cell>
          <cell r="O153">
            <v>195.05</v>
          </cell>
          <cell r="P153">
            <v>8</v>
          </cell>
          <cell r="Q153">
            <v>992.6</v>
          </cell>
          <cell r="R153">
            <v>57.73</v>
          </cell>
        </row>
        <row r="154">
          <cell r="A154" t="str">
            <v>000884</v>
          </cell>
          <cell r="C154" t="str">
            <v>RAQUEL CARNEIRO CORDEIRO</v>
          </cell>
          <cell r="G154">
            <v>44179</v>
          </cell>
          <cell r="I154">
            <v>12.5</v>
          </cell>
          <cell r="J154">
            <v>9315.9500000000007</v>
          </cell>
          <cell r="K154">
            <v>5175.53</v>
          </cell>
          <cell r="L154">
            <v>1079.3599999999999</v>
          </cell>
          <cell r="M154">
            <v>26.8</v>
          </cell>
          <cell r="N154">
            <v>1387.04</v>
          </cell>
          <cell r="O154">
            <v>289.26</v>
          </cell>
          <cell r="P154">
            <v>8</v>
          </cell>
          <cell r="Q154">
            <v>414.03</v>
          </cell>
          <cell r="R154">
            <v>86.34</v>
          </cell>
        </row>
        <row r="155">
          <cell r="A155" t="str">
            <v>000885</v>
          </cell>
          <cell r="C155" t="str">
            <v>MATHEUS OLIVEIRA COSTA</v>
          </cell>
          <cell r="G155">
            <v>44179</v>
          </cell>
          <cell r="I155">
            <v>42.5</v>
          </cell>
          <cell r="J155">
            <v>6599.03</v>
          </cell>
          <cell r="K155">
            <v>12464.84</v>
          </cell>
          <cell r="L155">
            <v>733.23</v>
          </cell>
          <cell r="M155">
            <v>26.8</v>
          </cell>
          <cell r="N155">
            <v>3340.57</v>
          </cell>
          <cell r="O155">
            <v>196.5</v>
          </cell>
          <cell r="P155">
            <v>8</v>
          </cell>
          <cell r="Q155">
            <v>997.19</v>
          </cell>
          <cell r="R155">
            <v>58.66</v>
          </cell>
        </row>
        <row r="156">
          <cell r="A156" t="str">
            <v>000887</v>
          </cell>
          <cell r="C156" t="str">
            <v>REBECA HELLEN FERNANDES TELES</v>
          </cell>
          <cell r="G156">
            <v>44181</v>
          </cell>
          <cell r="I156">
            <v>27.5</v>
          </cell>
          <cell r="J156">
            <v>4824.9799999999996</v>
          </cell>
          <cell r="K156">
            <v>5897.19</v>
          </cell>
          <cell r="L156">
            <v>538.02</v>
          </cell>
          <cell r="M156">
            <v>26.8</v>
          </cell>
          <cell r="N156">
            <v>1580.44</v>
          </cell>
          <cell r="O156">
            <v>144.19</v>
          </cell>
          <cell r="P156">
            <v>8</v>
          </cell>
          <cell r="Q156">
            <v>471.76</v>
          </cell>
          <cell r="R156">
            <v>43.03</v>
          </cell>
        </row>
        <row r="157">
          <cell r="A157" t="str">
            <v>000889</v>
          </cell>
          <cell r="C157" t="str">
            <v>VITOR NADJIM MOTA OUABDELKADER</v>
          </cell>
          <cell r="G157">
            <v>44182</v>
          </cell>
          <cell r="I157">
            <v>40</v>
          </cell>
          <cell r="J157">
            <v>6536</v>
          </cell>
          <cell r="K157">
            <v>11619.56</v>
          </cell>
          <cell r="L157">
            <v>0</v>
          </cell>
          <cell r="M157">
            <v>26.8</v>
          </cell>
          <cell r="N157">
            <v>3114.04</v>
          </cell>
          <cell r="O157">
            <v>0</v>
          </cell>
          <cell r="P157">
            <v>8</v>
          </cell>
          <cell r="Q157">
            <v>929.56</v>
          </cell>
          <cell r="R157">
            <v>0</v>
          </cell>
        </row>
        <row r="158">
          <cell r="A158" t="str">
            <v>000890</v>
          </cell>
          <cell r="C158" t="str">
            <v>HUGO TOSHIRO RODRIGUES SATO</v>
          </cell>
          <cell r="G158">
            <v>44186</v>
          </cell>
          <cell r="I158">
            <v>10</v>
          </cell>
          <cell r="J158">
            <v>10136.69</v>
          </cell>
          <cell r="K158">
            <v>4505.2</v>
          </cell>
          <cell r="L158">
            <v>1131.4000000000001</v>
          </cell>
          <cell r="M158">
            <v>26.8</v>
          </cell>
          <cell r="N158">
            <v>1207.3800000000001</v>
          </cell>
          <cell r="O158">
            <v>303.20999999999998</v>
          </cell>
          <cell r="P158">
            <v>8</v>
          </cell>
          <cell r="Q158">
            <v>360.42</v>
          </cell>
          <cell r="R158">
            <v>90.52</v>
          </cell>
        </row>
        <row r="159">
          <cell r="A159" t="str">
            <v>000892</v>
          </cell>
          <cell r="C159" t="str">
            <v>DIEGO BRUM DA CUNHA</v>
          </cell>
          <cell r="G159">
            <v>44200</v>
          </cell>
          <cell r="I159">
            <v>10</v>
          </cell>
          <cell r="J159">
            <v>7344.24</v>
          </cell>
          <cell r="K159">
            <v>3264.11</v>
          </cell>
          <cell r="L159">
            <v>816.03</v>
          </cell>
          <cell r="M159">
            <v>26.8</v>
          </cell>
          <cell r="N159">
            <v>874.78</v>
          </cell>
          <cell r="O159">
            <v>218.69</v>
          </cell>
          <cell r="P159">
            <v>8</v>
          </cell>
          <cell r="Q159">
            <v>261.13</v>
          </cell>
          <cell r="R159">
            <v>65.28</v>
          </cell>
        </row>
        <row r="160">
          <cell r="A160" t="str">
            <v>000893</v>
          </cell>
          <cell r="C160" t="str">
            <v>LEONARDO JOSE MONTENEGRO SANTIAGO</v>
          </cell>
          <cell r="G160">
            <v>44200</v>
          </cell>
          <cell r="I160">
            <v>20</v>
          </cell>
          <cell r="J160">
            <v>10375.85</v>
          </cell>
          <cell r="K160">
            <v>9222.98</v>
          </cell>
          <cell r="L160">
            <v>1152.8699999999999</v>
          </cell>
          <cell r="M160">
            <v>26.8</v>
          </cell>
          <cell r="N160">
            <v>2471.7600000000002</v>
          </cell>
          <cell r="O160">
            <v>308.97000000000003</v>
          </cell>
          <cell r="P160">
            <v>8</v>
          </cell>
          <cell r="Q160">
            <v>737.83</v>
          </cell>
          <cell r="R160">
            <v>92.22</v>
          </cell>
        </row>
        <row r="161">
          <cell r="A161" t="str">
            <v>000896</v>
          </cell>
          <cell r="C161" t="str">
            <v>NATHANNAEL MORAIS MARTINS</v>
          </cell>
          <cell r="G161">
            <v>44200</v>
          </cell>
          <cell r="I161">
            <v>40</v>
          </cell>
          <cell r="J161">
            <v>14720.61</v>
          </cell>
          <cell r="K161">
            <v>26169.97</v>
          </cell>
          <cell r="L161">
            <v>1635.62</v>
          </cell>
          <cell r="M161">
            <v>26.8</v>
          </cell>
          <cell r="N161">
            <v>7013.55</v>
          </cell>
          <cell r="O161">
            <v>438.35</v>
          </cell>
          <cell r="P161">
            <v>8</v>
          </cell>
          <cell r="Q161">
            <v>2093.59</v>
          </cell>
          <cell r="R161">
            <v>130.84</v>
          </cell>
        </row>
        <row r="162">
          <cell r="A162" t="str">
            <v>000897</v>
          </cell>
          <cell r="C162" t="str">
            <v>ANTONIO WILSON PEREIRA DE ALMEIDA FILHO</v>
          </cell>
          <cell r="G162">
            <v>44200</v>
          </cell>
          <cell r="I162">
            <v>30</v>
          </cell>
          <cell r="J162">
            <v>11262.53</v>
          </cell>
          <cell r="K162">
            <v>15016.71</v>
          </cell>
          <cell r="L162">
            <v>1251.3900000000001</v>
          </cell>
          <cell r="M162">
            <v>26.8</v>
          </cell>
          <cell r="N162">
            <v>4024.48</v>
          </cell>
          <cell r="O162">
            <v>335.37</v>
          </cell>
          <cell r="P162">
            <v>8</v>
          </cell>
          <cell r="Q162">
            <v>1201.3499999999999</v>
          </cell>
          <cell r="R162">
            <v>100.13</v>
          </cell>
        </row>
        <row r="163">
          <cell r="A163" t="str">
            <v>000898</v>
          </cell>
          <cell r="C163" t="str">
            <v>LIZIE SANCHO NASCIMENTO</v>
          </cell>
          <cell r="G163">
            <v>44200</v>
          </cell>
          <cell r="I163">
            <v>20</v>
          </cell>
          <cell r="J163">
            <v>10926.35</v>
          </cell>
          <cell r="K163">
            <v>9712.32</v>
          </cell>
          <cell r="L163">
            <v>1233.5</v>
          </cell>
          <cell r="M163">
            <v>26.8</v>
          </cell>
          <cell r="N163">
            <v>2602.9</v>
          </cell>
          <cell r="O163">
            <v>330.58</v>
          </cell>
          <cell r="P163">
            <v>8</v>
          </cell>
          <cell r="Q163">
            <v>776.97</v>
          </cell>
          <cell r="R163">
            <v>98.67</v>
          </cell>
        </row>
        <row r="164">
          <cell r="A164" t="str">
            <v>000900</v>
          </cell>
          <cell r="C164" t="str">
            <v>ANA VICTORIA ARAUJO MAIA</v>
          </cell>
          <cell r="G164">
            <v>44200</v>
          </cell>
          <cell r="I164">
            <v>30</v>
          </cell>
          <cell r="J164">
            <v>4982.6000000000004</v>
          </cell>
          <cell r="K164">
            <v>6643.47</v>
          </cell>
          <cell r="L164">
            <v>553.62</v>
          </cell>
          <cell r="M164">
            <v>26.8</v>
          </cell>
          <cell r="N164">
            <v>1780.45</v>
          </cell>
          <cell r="O164">
            <v>148.37</v>
          </cell>
          <cell r="P164">
            <v>8</v>
          </cell>
          <cell r="Q164">
            <v>531.49</v>
          </cell>
          <cell r="R164">
            <v>44.3</v>
          </cell>
        </row>
        <row r="165">
          <cell r="A165" t="str">
            <v>000902</v>
          </cell>
          <cell r="C165" t="str">
            <v>DAVI PEREIRA DE MENDONCA</v>
          </cell>
          <cell r="G165">
            <v>44203</v>
          </cell>
          <cell r="I165">
            <v>40</v>
          </cell>
          <cell r="J165">
            <v>7450.87</v>
          </cell>
          <cell r="K165">
            <v>13245.99</v>
          </cell>
          <cell r="L165">
            <v>827.88</v>
          </cell>
          <cell r="M165">
            <v>26.8</v>
          </cell>
          <cell r="N165">
            <v>3549.92</v>
          </cell>
          <cell r="O165">
            <v>221.87</v>
          </cell>
          <cell r="P165">
            <v>8</v>
          </cell>
          <cell r="Q165">
            <v>1059.68</v>
          </cell>
          <cell r="R165">
            <v>66.23</v>
          </cell>
        </row>
        <row r="166">
          <cell r="A166" t="str">
            <v>000905</v>
          </cell>
          <cell r="C166" t="str">
            <v>ANDRE FELIPE RODRIGUES DE FREITAS</v>
          </cell>
          <cell r="G166">
            <v>44203</v>
          </cell>
          <cell r="I166">
            <v>40</v>
          </cell>
          <cell r="J166">
            <v>4059.03</v>
          </cell>
          <cell r="K166">
            <v>7216.05</v>
          </cell>
          <cell r="L166">
            <v>451</v>
          </cell>
          <cell r="M166">
            <v>26.8</v>
          </cell>
          <cell r="N166">
            <v>1933.9</v>
          </cell>
          <cell r="O166">
            <v>120.86</v>
          </cell>
          <cell r="P166">
            <v>8</v>
          </cell>
          <cell r="Q166">
            <v>577.28</v>
          </cell>
          <cell r="R166">
            <v>36.08</v>
          </cell>
        </row>
        <row r="167">
          <cell r="A167" t="str">
            <v>000906</v>
          </cell>
          <cell r="C167" t="str">
            <v>VICTOR CELSO CERQUINHO TASSINARI</v>
          </cell>
          <cell r="G167">
            <v>44203</v>
          </cell>
          <cell r="I167">
            <v>20</v>
          </cell>
          <cell r="J167">
            <v>11174.09</v>
          </cell>
          <cell r="K167">
            <v>9932.52</v>
          </cell>
          <cell r="L167">
            <v>1241.55</v>
          </cell>
          <cell r="M167">
            <v>26.8</v>
          </cell>
          <cell r="N167">
            <v>2661.92</v>
          </cell>
          <cell r="O167">
            <v>332.74</v>
          </cell>
          <cell r="P167">
            <v>8</v>
          </cell>
          <cell r="Q167">
            <v>794.6</v>
          </cell>
          <cell r="R167">
            <v>99.32</v>
          </cell>
        </row>
        <row r="168">
          <cell r="A168" t="str">
            <v>000907</v>
          </cell>
          <cell r="C168" t="str">
            <v>MARIA VALESCA GOMES DE SOUZA</v>
          </cell>
          <cell r="G168">
            <v>44203</v>
          </cell>
          <cell r="I168">
            <v>40</v>
          </cell>
          <cell r="J168">
            <v>4909.71</v>
          </cell>
          <cell r="K168">
            <v>8728.3700000000008</v>
          </cell>
          <cell r="L168">
            <v>545.52</v>
          </cell>
          <cell r="M168">
            <v>26.8</v>
          </cell>
          <cell r="N168">
            <v>2339.1999999999998</v>
          </cell>
          <cell r="O168">
            <v>146.19999999999999</v>
          </cell>
          <cell r="P168">
            <v>8</v>
          </cell>
          <cell r="Q168">
            <v>698.27</v>
          </cell>
          <cell r="R168">
            <v>43.64</v>
          </cell>
        </row>
        <row r="169">
          <cell r="A169" t="str">
            <v>000913</v>
          </cell>
          <cell r="C169" t="str">
            <v>KAIO LUCAS RIBEIRO DE QUEIROZ</v>
          </cell>
          <cell r="G169">
            <v>44214</v>
          </cell>
          <cell r="I169">
            <v>37.5</v>
          </cell>
          <cell r="J169">
            <v>8714.58</v>
          </cell>
          <cell r="K169">
            <v>14524.3</v>
          </cell>
          <cell r="L169">
            <v>965.58</v>
          </cell>
          <cell r="M169">
            <v>26.8</v>
          </cell>
          <cell r="N169">
            <v>3892.51</v>
          </cell>
          <cell r="O169">
            <v>259.39</v>
          </cell>
          <cell r="P169">
            <v>8</v>
          </cell>
          <cell r="Q169">
            <v>1161.95</v>
          </cell>
          <cell r="R169">
            <v>77.25</v>
          </cell>
        </row>
        <row r="170">
          <cell r="A170" t="str">
            <v>000914</v>
          </cell>
          <cell r="C170" t="str">
            <v>MARCOS ROBERTO DE OLIVEIRA E SILVA</v>
          </cell>
          <cell r="G170">
            <v>44221</v>
          </cell>
          <cell r="I170">
            <v>37.5</v>
          </cell>
          <cell r="J170">
            <v>11290.6</v>
          </cell>
          <cell r="K170">
            <v>18817.66</v>
          </cell>
          <cell r="L170">
            <v>1269.3</v>
          </cell>
          <cell r="M170">
            <v>26.8</v>
          </cell>
          <cell r="N170">
            <v>5043.1400000000003</v>
          </cell>
          <cell r="O170">
            <v>340.18</v>
          </cell>
          <cell r="P170">
            <v>8</v>
          </cell>
          <cell r="Q170">
            <v>1505.41</v>
          </cell>
          <cell r="R170">
            <v>101.54</v>
          </cell>
        </row>
        <row r="171">
          <cell r="A171" t="str">
            <v>000915</v>
          </cell>
          <cell r="C171" t="str">
            <v>CESAR RYAN DAMASCENO FIGUEREDO</v>
          </cell>
          <cell r="G171">
            <v>44221</v>
          </cell>
          <cell r="I171">
            <v>37.5</v>
          </cell>
          <cell r="J171">
            <v>7598.62</v>
          </cell>
          <cell r="K171">
            <v>12664.36</v>
          </cell>
          <cell r="L171">
            <v>696.57</v>
          </cell>
          <cell r="M171">
            <v>26.8</v>
          </cell>
          <cell r="N171">
            <v>3394.05</v>
          </cell>
          <cell r="O171">
            <v>220.62</v>
          </cell>
          <cell r="P171">
            <v>8</v>
          </cell>
          <cell r="Q171">
            <v>1013.15</v>
          </cell>
          <cell r="R171">
            <v>55.73</v>
          </cell>
        </row>
        <row r="172">
          <cell r="A172" t="str">
            <v>000918</v>
          </cell>
          <cell r="C172" t="str">
            <v>MARCELO MELO OLIVEIRA</v>
          </cell>
          <cell r="G172">
            <v>44221</v>
          </cell>
          <cell r="I172">
            <v>37.5</v>
          </cell>
          <cell r="J172">
            <v>5459.23</v>
          </cell>
          <cell r="K172">
            <v>9098.7099999999991</v>
          </cell>
          <cell r="L172">
            <v>606.58000000000004</v>
          </cell>
          <cell r="M172">
            <v>26.8</v>
          </cell>
          <cell r="N172">
            <v>2438.4499999999998</v>
          </cell>
          <cell r="O172">
            <v>162.56</v>
          </cell>
          <cell r="P172">
            <v>8</v>
          </cell>
          <cell r="Q172">
            <v>727.9</v>
          </cell>
          <cell r="R172">
            <v>48.53</v>
          </cell>
        </row>
        <row r="173">
          <cell r="A173" t="str">
            <v>000919</v>
          </cell>
          <cell r="C173" t="str">
            <v>FRANCISCO WESLEY OLIVEIRA SANTOS</v>
          </cell>
          <cell r="G173">
            <v>44223</v>
          </cell>
          <cell r="I173">
            <v>37.5</v>
          </cell>
          <cell r="J173">
            <v>5944.38</v>
          </cell>
          <cell r="K173">
            <v>9907.2999999999993</v>
          </cell>
          <cell r="L173">
            <v>660.95</v>
          </cell>
          <cell r="M173">
            <v>26.8</v>
          </cell>
          <cell r="N173">
            <v>2655.16</v>
          </cell>
          <cell r="O173">
            <v>177.14</v>
          </cell>
          <cell r="P173">
            <v>8</v>
          </cell>
          <cell r="Q173">
            <v>792.59</v>
          </cell>
          <cell r="R173">
            <v>52.88</v>
          </cell>
        </row>
        <row r="174">
          <cell r="A174" t="str">
            <v>000920</v>
          </cell>
          <cell r="C174" t="str">
            <v>MAURICIO HOLANDA FREITAS QUIRINO</v>
          </cell>
          <cell r="G174">
            <v>44228</v>
          </cell>
          <cell r="I174">
            <v>27.5</v>
          </cell>
          <cell r="J174">
            <v>7593.7</v>
          </cell>
          <cell r="K174">
            <v>9281.19</v>
          </cell>
          <cell r="L174">
            <v>843.74</v>
          </cell>
          <cell r="M174">
            <v>26.8</v>
          </cell>
          <cell r="N174">
            <v>2487.36</v>
          </cell>
          <cell r="O174">
            <v>226.12</v>
          </cell>
          <cell r="P174">
            <v>8</v>
          </cell>
          <cell r="Q174">
            <v>742.51</v>
          </cell>
          <cell r="R174">
            <v>67.510000000000005</v>
          </cell>
        </row>
        <row r="175">
          <cell r="A175" t="str">
            <v>000923</v>
          </cell>
          <cell r="C175" t="str">
            <v>ALEXANDRE LOURENCO DO NASCIMENTO</v>
          </cell>
          <cell r="G175">
            <v>44228</v>
          </cell>
          <cell r="I175">
            <v>37.5</v>
          </cell>
          <cell r="J175">
            <v>8708.3799999999992</v>
          </cell>
          <cell r="K175">
            <v>14513.96</v>
          </cell>
          <cell r="L175">
            <v>967.59</v>
          </cell>
          <cell r="M175">
            <v>26.8</v>
          </cell>
          <cell r="N175">
            <v>3889.74</v>
          </cell>
          <cell r="O175">
            <v>259.32</v>
          </cell>
          <cell r="P175">
            <v>8</v>
          </cell>
          <cell r="Q175">
            <v>1161.1099999999999</v>
          </cell>
          <cell r="R175">
            <v>77.400000000000006</v>
          </cell>
        </row>
        <row r="176">
          <cell r="A176" t="str">
            <v>000924</v>
          </cell>
          <cell r="C176" t="str">
            <v>JOAO IGOR MATOS DA SILVA</v>
          </cell>
          <cell r="G176">
            <v>44228</v>
          </cell>
          <cell r="I176">
            <v>37.5</v>
          </cell>
          <cell r="J176">
            <v>7746.8</v>
          </cell>
          <cell r="K176">
            <v>12911.34</v>
          </cell>
          <cell r="L176">
            <v>906.84</v>
          </cell>
          <cell r="M176">
            <v>26.8</v>
          </cell>
          <cell r="N176">
            <v>3460.24</v>
          </cell>
          <cell r="O176">
            <v>243.04</v>
          </cell>
          <cell r="P176">
            <v>8</v>
          </cell>
          <cell r="Q176">
            <v>1032.9000000000001</v>
          </cell>
          <cell r="R176">
            <v>72.540000000000006</v>
          </cell>
        </row>
        <row r="177">
          <cell r="A177" t="str">
            <v>000928</v>
          </cell>
          <cell r="C177" t="str">
            <v>MARILIA BRITO SOUSA</v>
          </cell>
          <cell r="G177">
            <v>44230</v>
          </cell>
          <cell r="I177">
            <v>37.5</v>
          </cell>
          <cell r="J177">
            <v>5420.39</v>
          </cell>
          <cell r="K177">
            <v>9033.99</v>
          </cell>
          <cell r="L177">
            <v>602.27</v>
          </cell>
          <cell r="M177">
            <v>26.8</v>
          </cell>
          <cell r="N177">
            <v>2421.11</v>
          </cell>
          <cell r="O177">
            <v>161.41</v>
          </cell>
          <cell r="P177">
            <v>8</v>
          </cell>
          <cell r="Q177">
            <v>722.72</v>
          </cell>
          <cell r="R177">
            <v>48.18</v>
          </cell>
        </row>
        <row r="178">
          <cell r="A178" t="str">
            <v>000930</v>
          </cell>
          <cell r="C178" t="str">
            <v>SABRINA LANNY MENESES QUEIROZ</v>
          </cell>
          <cell r="G178">
            <v>44235</v>
          </cell>
          <cell r="I178">
            <v>27.5</v>
          </cell>
          <cell r="J178">
            <v>11638.63</v>
          </cell>
          <cell r="K178">
            <v>14224.99</v>
          </cell>
          <cell r="L178">
            <v>1293.57</v>
          </cell>
          <cell r="M178">
            <v>26.8</v>
          </cell>
          <cell r="N178">
            <v>3812.3</v>
          </cell>
          <cell r="O178">
            <v>346.69</v>
          </cell>
          <cell r="P178">
            <v>8</v>
          </cell>
          <cell r="Q178">
            <v>1138</v>
          </cell>
          <cell r="R178">
            <v>103.49</v>
          </cell>
        </row>
        <row r="179">
          <cell r="A179" t="str">
            <v>000932</v>
          </cell>
          <cell r="C179" t="str">
            <v>MAIKE BEZERRA DA SILVA</v>
          </cell>
          <cell r="G179">
            <v>44237</v>
          </cell>
          <cell r="I179">
            <v>37.5</v>
          </cell>
          <cell r="J179">
            <v>6541.68</v>
          </cell>
          <cell r="K179">
            <v>10902.8</v>
          </cell>
          <cell r="L179">
            <v>726.85</v>
          </cell>
          <cell r="M179">
            <v>26.8</v>
          </cell>
          <cell r="N179">
            <v>2921.95</v>
          </cell>
          <cell r="O179">
            <v>194.8</v>
          </cell>
          <cell r="P179">
            <v>8</v>
          </cell>
          <cell r="Q179">
            <v>872.22</v>
          </cell>
          <cell r="R179">
            <v>58.14</v>
          </cell>
        </row>
        <row r="180">
          <cell r="A180" t="str">
            <v>000934</v>
          </cell>
          <cell r="C180" t="str">
            <v>MARCELA DE MOURA ANDRADE SILVA</v>
          </cell>
          <cell r="G180">
            <v>44237</v>
          </cell>
          <cell r="I180">
            <v>37.5</v>
          </cell>
          <cell r="J180">
            <v>8106.08</v>
          </cell>
          <cell r="K180">
            <v>13510.14</v>
          </cell>
          <cell r="L180">
            <v>900.68</v>
          </cell>
          <cell r="M180">
            <v>26.8</v>
          </cell>
          <cell r="N180">
            <v>3620.71</v>
          </cell>
          <cell r="O180">
            <v>241.38</v>
          </cell>
          <cell r="P180">
            <v>8</v>
          </cell>
          <cell r="Q180">
            <v>1080.8</v>
          </cell>
          <cell r="R180">
            <v>72.040000000000006</v>
          </cell>
        </row>
        <row r="181">
          <cell r="A181" t="str">
            <v>000937</v>
          </cell>
          <cell r="C181" t="str">
            <v>FRANCISCA GERMANA DANTAS BATISTA</v>
          </cell>
          <cell r="G181">
            <v>44245</v>
          </cell>
          <cell r="I181">
            <v>25</v>
          </cell>
          <cell r="J181">
            <v>10355.969999999999</v>
          </cell>
          <cell r="K181">
            <v>11506.64</v>
          </cell>
          <cell r="L181">
            <v>1153.77</v>
          </cell>
          <cell r="M181">
            <v>26.8</v>
          </cell>
          <cell r="N181">
            <v>3083.79</v>
          </cell>
          <cell r="O181">
            <v>309.20999999999998</v>
          </cell>
          <cell r="P181">
            <v>8</v>
          </cell>
          <cell r="Q181">
            <v>920.53</v>
          </cell>
          <cell r="R181">
            <v>92.3</v>
          </cell>
        </row>
        <row r="182">
          <cell r="A182" t="str">
            <v>000938</v>
          </cell>
          <cell r="C182" t="str">
            <v>FRANCISCO WILSON RODRIGUES JUNIOR</v>
          </cell>
          <cell r="G182">
            <v>44245</v>
          </cell>
          <cell r="I182">
            <v>5</v>
          </cell>
          <cell r="J182">
            <v>8404.76</v>
          </cell>
          <cell r="K182">
            <v>1867.72</v>
          </cell>
          <cell r="L182">
            <v>933.86</v>
          </cell>
          <cell r="M182">
            <v>26.8</v>
          </cell>
          <cell r="N182">
            <v>500.56</v>
          </cell>
          <cell r="O182">
            <v>250.28</v>
          </cell>
          <cell r="P182">
            <v>8</v>
          </cell>
          <cell r="Q182">
            <v>149.41</v>
          </cell>
          <cell r="R182">
            <v>74.7</v>
          </cell>
        </row>
        <row r="183">
          <cell r="A183" t="str">
            <v>000939</v>
          </cell>
          <cell r="C183" t="str">
            <v>LEONARDO CAMPOS DO NASCIMENTO</v>
          </cell>
          <cell r="G183">
            <v>44245</v>
          </cell>
          <cell r="I183">
            <v>35</v>
          </cell>
          <cell r="J183">
            <v>10336.780000000001</v>
          </cell>
          <cell r="K183">
            <v>16079.43</v>
          </cell>
          <cell r="L183">
            <v>1148.53</v>
          </cell>
          <cell r="M183">
            <v>26.8</v>
          </cell>
          <cell r="N183">
            <v>4309.29</v>
          </cell>
          <cell r="O183">
            <v>307.8</v>
          </cell>
          <cell r="P183">
            <v>8</v>
          </cell>
          <cell r="Q183">
            <v>1286.3499999999999</v>
          </cell>
          <cell r="R183">
            <v>91.88</v>
          </cell>
        </row>
        <row r="184">
          <cell r="A184" t="str">
            <v>000940</v>
          </cell>
          <cell r="C184" t="str">
            <v>WAGNER SIMAO DE SOUSA</v>
          </cell>
          <cell r="G184">
            <v>44245</v>
          </cell>
          <cell r="I184">
            <v>35</v>
          </cell>
          <cell r="J184">
            <v>8782.64</v>
          </cell>
          <cell r="K184">
            <v>13661.89</v>
          </cell>
          <cell r="L184">
            <v>975.85</v>
          </cell>
          <cell r="M184">
            <v>26.8</v>
          </cell>
          <cell r="N184">
            <v>3661.39</v>
          </cell>
          <cell r="O184">
            <v>261.52999999999997</v>
          </cell>
          <cell r="P184">
            <v>8</v>
          </cell>
          <cell r="Q184">
            <v>1092.96</v>
          </cell>
          <cell r="R184">
            <v>78.069999999999993</v>
          </cell>
        </row>
        <row r="185">
          <cell r="A185" t="str">
            <v>000941</v>
          </cell>
          <cell r="C185" t="str">
            <v>ELVIS RAFAEL FERREIRA DIAS</v>
          </cell>
          <cell r="G185">
            <v>44245</v>
          </cell>
          <cell r="I185">
            <v>35</v>
          </cell>
          <cell r="J185">
            <v>6587.25</v>
          </cell>
          <cell r="K185">
            <v>10246.83</v>
          </cell>
          <cell r="L185">
            <v>731.91</v>
          </cell>
          <cell r="M185">
            <v>26.8</v>
          </cell>
          <cell r="N185">
            <v>2746.15</v>
          </cell>
          <cell r="O185">
            <v>196.16</v>
          </cell>
          <cell r="P185">
            <v>8</v>
          </cell>
          <cell r="Q185">
            <v>819.75</v>
          </cell>
          <cell r="R185">
            <v>58.56</v>
          </cell>
        </row>
        <row r="186">
          <cell r="A186" t="str">
            <v>000944</v>
          </cell>
          <cell r="C186" t="str">
            <v>IZAC SIDARTA DE ANDRADE MATOS</v>
          </cell>
          <cell r="G186">
            <v>44249</v>
          </cell>
          <cell r="I186">
            <v>25</v>
          </cell>
          <cell r="J186">
            <v>4077.69</v>
          </cell>
          <cell r="K186">
            <v>4530.76</v>
          </cell>
          <cell r="L186">
            <v>453.07</v>
          </cell>
          <cell r="M186">
            <v>26.8</v>
          </cell>
          <cell r="N186">
            <v>1214.25</v>
          </cell>
          <cell r="O186">
            <v>121.42</v>
          </cell>
          <cell r="P186">
            <v>8</v>
          </cell>
          <cell r="Q186">
            <v>362.47</v>
          </cell>
          <cell r="R186">
            <v>36.25</v>
          </cell>
        </row>
        <row r="187">
          <cell r="A187" t="str">
            <v>000945</v>
          </cell>
          <cell r="C187" t="str">
            <v>FRANCISCO THIAGO CHAVES DE OLIVEIRA</v>
          </cell>
          <cell r="G187">
            <v>44249</v>
          </cell>
          <cell r="I187">
            <v>35</v>
          </cell>
          <cell r="J187">
            <v>7206.57</v>
          </cell>
          <cell r="K187">
            <v>11210.22</v>
          </cell>
          <cell r="L187">
            <v>800.73</v>
          </cell>
          <cell r="M187">
            <v>26.8</v>
          </cell>
          <cell r="N187">
            <v>3004.34</v>
          </cell>
          <cell r="O187">
            <v>214.59</v>
          </cell>
          <cell r="P187">
            <v>8</v>
          </cell>
          <cell r="Q187">
            <v>896.82</v>
          </cell>
          <cell r="R187">
            <v>64.06</v>
          </cell>
        </row>
        <row r="188">
          <cell r="A188" t="str">
            <v>000946</v>
          </cell>
          <cell r="C188" t="str">
            <v>SAMUEL BARBOSA SANTIAGO</v>
          </cell>
          <cell r="G188">
            <v>44249</v>
          </cell>
          <cell r="I188">
            <v>25</v>
          </cell>
          <cell r="J188">
            <v>6536</v>
          </cell>
          <cell r="K188">
            <v>7262.22</v>
          </cell>
          <cell r="L188">
            <v>726.22</v>
          </cell>
          <cell r="M188">
            <v>26.8</v>
          </cell>
          <cell r="N188">
            <v>1946.27</v>
          </cell>
          <cell r="O188">
            <v>194.62</v>
          </cell>
          <cell r="P188">
            <v>8</v>
          </cell>
          <cell r="Q188">
            <v>580.98</v>
          </cell>
          <cell r="R188">
            <v>58.1</v>
          </cell>
        </row>
        <row r="189">
          <cell r="A189" t="str">
            <v>000948</v>
          </cell>
          <cell r="C189" t="str">
            <v>JULIA LEANDRO DE CARVALHO</v>
          </cell>
          <cell r="G189">
            <v>44249</v>
          </cell>
          <cell r="I189">
            <v>35</v>
          </cell>
          <cell r="J189">
            <v>10411.86</v>
          </cell>
          <cell r="K189">
            <v>16196.23</v>
          </cell>
          <cell r="L189">
            <v>1218.03</v>
          </cell>
          <cell r="M189">
            <v>26.8</v>
          </cell>
          <cell r="N189">
            <v>4340.59</v>
          </cell>
          <cell r="O189">
            <v>326.43</v>
          </cell>
          <cell r="P189">
            <v>8</v>
          </cell>
          <cell r="Q189">
            <v>1295.69</v>
          </cell>
          <cell r="R189">
            <v>97.44</v>
          </cell>
        </row>
        <row r="190">
          <cell r="A190" t="str">
            <v>000949</v>
          </cell>
          <cell r="C190" t="str">
            <v>LUCAS DIEGO REBOUCAS ROCHA</v>
          </cell>
          <cell r="G190">
            <v>44256</v>
          </cell>
          <cell r="I190">
            <v>20</v>
          </cell>
          <cell r="J190">
            <v>14054.11</v>
          </cell>
          <cell r="K190">
            <v>12492.55</v>
          </cell>
          <cell r="L190">
            <v>1569.2</v>
          </cell>
          <cell r="M190">
            <v>26.8</v>
          </cell>
          <cell r="N190">
            <v>3348.01</v>
          </cell>
          <cell r="O190">
            <v>420.54</v>
          </cell>
          <cell r="P190">
            <v>8</v>
          </cell>
          <cell r="Q190">
            <v>999.4</v>
          </cell>
          <cell r="R190">
            <v>125.53</v>
          </cell>
        </row>
        <row r="191">
          <cell r="A191" t="str">
            <v>000950</v>
          </cell>
          <cell r="C191" t="str">
            <v>LUIZ FELIPE DA CUNHA MALTEZ E SOUZA</v>
          </cell>
          <cell r="G191">
            <v>44256</v>
          </cell>
          <cell r="I191">
            <v>15</v>
          </cell>
          <cell r="J191">
            <v>10468.290000000001</v>
          </cell>
          <cell r="K191">
            <v>6978.86</v>
          </cell>
          <cell r="L191">
            <v>1211.28</v>
          </cell>
          <cell r="M191">
            <v>26.8</v>
          </cell>
          <cell r="N191">
            <v>1870.35</v>
          </cell>
          <cell r="O191">
            <v>324.63</v>
          </cell>
          <cell r="P191">
            <v>8</v>
          </cell>
          <cell r="Q191">
            <v>558.30999999999995</v>
          </cell>
          <cell r="R191">
            <v>96.9</v>
          </cell>
        </row>
        <row r="192">
          <cell r="A192" t="str">
            <v>000952</v>
          </cell>
          <cell r="C192" t="str">
            <v>GLEICIANY BARBOSA LEMOS</v>
          </cell>
          <cell r="G192">
            <v>44256</v>
          </cell>
          <cell r="I192">
            <v>35</v>
          </cell>
          <cell r="J192">
            <v>7907</v>
          </cell>
          <cell r="K192">
            <v>12299.78</v>
          </cell>
          <cell r="L192">
            <v>878.55</v>
          </cell>
          <cell r="M192">
            <v>26.8</v>
          </cell>
          <cell r="N192">
            <v>3296.35</v>
          </cell>
          <cell r="O192">
            <v>235.46</v>
          </cell>
          <cell r="P192">
            <v>8</v>
          </cell>
          <cell r="Q192">
            <v>983.98</v>
          </cell>
          <cell r="R192">
            <v>70.290000000000006</v>
          </cell>
        </row>
        <row r="193">
          <cell r="A193" t="str">
            <v>000953</v>
          </cell>
          <cell r="C193" t="str">
            <v>LUIZ RICARDO PAIVA SANTIAGO</v>
          </cell>
          <cell r="G193">
            <v>44256</v>
          </cell>
          <cell r="I193">
            <v>25</v>
          </cell>
          <cell r="J193">
            <v>9737.83</v>
          </cell>
          <cell r="K193">
            <v>10819.81</v>
          </cell>
          <cell r="L193">
            <v>1029.52</v>
          </cell>
          <cell r="M193">
            <v>26.8</v>
          </cell>
          <cell r="N193">
            <v>2899.7</v>
          </cell>
          <cell r="O193">
            <v>288.41000000000003</v>
          </cell>
          <cell r="P193">
            <v>8</v>
          </cell>
          <cell r="Q193">
            <v>865.59</v>
          </cell>
          <cell r="R193">
            <v>82.37</v>
          </cell>
        </row>
        <row r="194">
          <cell r="A194" t="str">
            <v>000954</v>
          </cell>
          <cell r="C194" t="str">
            <v>ELTON BENEDITO LAZZARIN</v>
          </cell>
          <cell r="G194">
            <v>44256</v>
          </cell>
          <cell r="I194">
            <v>35</v>
          </cell>
          <cell r="J194">
            <v>4149.05</v>
          </cell>
          <cell r="K194">
            <v>6454.08</v>
          </cell>
          <cell r="L194">
            <v>460.82</v>
          </cell>
          <cell r="M194">
            <v>26.8</v>
          </cell>
          <cell r="N194">
            <v>1729.69</v>
          </cell>
          <cell r="O194">
            <v>123.55</v>
          </cell>
          <cell r="P194">
            <v>8</v>
          </cell>
          <cell r="Q194">
            <v>516.32000000000005</v>
          </cell>
          <cell r="R194">
            <v>36.86</v>
          </cell>
        </row>
        <row r="195">
          <cell r="A195" t="str">
            <v>000955</v>
          </cell>
          <cell r="C195" t="str">
            <v>KEWTON VENANCIO DO CARMO</v>
          </cell>
          <cell r="G195">
            <v>44256</v>
          </cell>
          <cell r="I195">
            <v>35</v>
          </cell>
          <cell r="J195">
            <v>7912.84</v>
          </cell>
          <cell r="K195">
            <v>12308.86</v>
          </cell>
          <cell r="L195">
            <v>862.28</v>
          </cell>
          <cell r="M195">
            <v>26.8</v>
          </cell>
          <cell r="N195">
            <v>3298.77</v>
          </cell>
          <cell r="O195">
            <v>235.27</v>
          </cell>
          <cell r="P195">
            <v>8</v>
          </cell>
          <cell r="Q195">
            <v>984.71</v>
          </cell>
          <cell r="R195">
            <v>68.98</v>
          </cell>
        </row>
        <row r="196">
          <cell r="A196" t="str">
            <v>000956</v>
          </cell>
          <cell r="C196" t="str">
            <v>MATHEUS FECHINE DE MOURA</v>
          </cell>
          <cell r="G196">
            <v>44256</v>
          </cell>
          <cell r="I196">
            <v>35</v>
          </cell>
          <cell r="J196">
            <v>7960.96</v>
          </cell>
          <cell r="K196">
            <v>12383.71</v>
          </cell>
          <cell r="L196">
            <v>884.55</v>
          </cell>
          <cell r="M196">
            <v>26.8</v>
          </cell>
          <cell r="N196">
            <v>3318.84</v>
          </cell>
          <cell r="O196">
            <v>237.06</v>
          </cell>
          <cell r="P196">
            <v>8</v>
          </cell>
          <cell r="Q196">
            <v>990.7</v>
          </cell>
          <cell r="R196">
            <v>70.77</v>
          </cell>
        </row>
        <row r="197">
          <cell r="A197" t="str">
            <v>000957</v>
          </cell>
          <cell r="C197" t="str">
            <v>ANDERLINE HELEN DOS SANTOS</v>
          </cell>
          <cell r="G197">
            <v>44256</v>
          </cell>
          <cell r="I197">
            <v>35</v>
          </cell>
          <cell r="J197">
            <v>6575.5</v>
          </cell>
          <cell r="K197">
            <v>10228.549999999999</v>
          </cell>
          <cell r="L197">
            <v>730.61</v>
          </cell>
          <cell r="M197">
            <v>26.8</v>
          </cell>
          <cell r="N197">
            <v>2741.25</v>
          </cell>
          <cell r="O197">
            <v>195.81</v>
          </cell>
          <cell r="P197">
            <v>8</v>
          </cell>
          <cell r="Q197">
            <v>818.29</v>
          </cell>
          <cell r="R197">
            <v>58.45</v>
          </cell>
        </row>
        <row r="198">
          <cell r="A198" t="str">
            <v>000958</v>
          </cell>
          <cell r="C198" t="str">
            <v>JOAO VICTOR CASTELO MARTINS</v>
          </cell>
          <cell r="G198">
            <v>44256</v>
          </cell>
          <cell r="I198">
            <v>35</v>
          </cell>
          <cell r="J198">
            <v>8040.48</v>
          </cell>
          <cell r="K198">
            <v>12507.41</v>
          </cell>
          <cell r="L198">
            <v>893.38</v>
          </cell>
          <cell r="M198">
            <v>26.8</v>
          </cell>
          <cell r="N198">
            <v>3351.98</v>
          </cell>
          <cell r="O198">
            <v>239.42</v>
          </cell>
          <cell r="P198">
            <v>8</v>
          </cell>
          <cell r="Q198">
            <v>1000.59</v>
          </cell>
          <cell r="R198">
            <v>71.47</v>
          </cell>
        </row>
        <row r="199">
          <cell r="A199" t="str">
            <v>000959</v>
          </cell>
          <cell r="C199" t="str">
            <v>SAMUEL ALVES ARAUJO</v>
          </cell>
          <cell r="G199">
            <v>44256</v>
          </cell>
          <cell r="I199">
            <v>35</v>
          </cell>
          <cell r="J199">
            <v>13031.89</v>
          </cell>
          <cell r="K199">
            <v>20271.830000000002</v>
          </cell>
          <cell r="L199">
            <v>1447.99</v>
          </cell>
          <cell r="M199">
            <v>26.8</v>
          </cell>
          <cell r="N199">
            <v>5432.85</v>
          </cell>
          <cell r="O199">
            <v>388.06</v>
          </cell>
          <cell r="P199">
            <v>8</v>
          </cell>
          <cell r="Q199">
            <v>1621.75</v>
          </cell>
          <cell r="R199">
            <v>115.84</v>
          </cell>
        </row>
        <row r="200">
          <cell r="A200" t="str">
            <v>000960</v>
          </cell>
          <cell r="C200" t="str">
            <v>DANIEL DE FRANCA BRASIL SOARES</v>
          </cell>
          <cell r="G200">
            <v>44256</v>
          </cell>
          <cell r="I200">
            <v>15</v>
          </cell>
          <cell r="J200">
            <v>7894.87</v>
          </cell>
          <cell r="K200">
            <v>5263.25</v>
          </cell>
          <cell r="L200">
            <v>895.72</v>
          </cell>
          <cell r="M200">
            <v>26.8</v>
          </cell>
          <cell r="N200">
            <v>1410.55</v>
          </cell>
          <cell r="O200">
            <v>240.05</v>
          </cell>
          <cell r="P200">
            <v>8</v>
          </cell>
          <cell r="Q200">
            <v>421.06</v>
          </cell>
          <cell r="R200">
            <v>71.66</v>
          </cell>
        </row>
        <row r="201">
          <cell r="A201" t="str">
            <v>000962</v>
          </cell>
          <cell r="C201" t="str">
            <v>GERSON VIEIRA ALBUQUERQUE NETO</v>
          </cell>
          <cell r="G201">
            <v>44263</v>
          </cell>
          <cell r="I201">
            <v>35</v>
          </cell>
          <cell r="J201">
            <v>10376.11</v>
          </cell>
          <cell r="K201">
            <v>16140.61</v>
          </cell>
          <cell r="L201">
            <v>1152.9000000000001</v>
          </cell>
          <cell r="M201">
            <v>26.8</v>
          </cell>
          <cell r="N201">
            <v>4325.68</v>
          </cell>
          <cell r="O201">
            <v>308.97000000000003</v>
          </cell>
          <cell r="P201">
            <v>8</v>
          </cell>
          <cell r="Q201">
            <v>1291.25</v>
          </cell>
          <cell r="R201">
            <v>92.24</v>
          </cell>
        </row>
        <row r="202">
          <cell r="A202" t="str">
            <v>000963</v>
          </cell>
          <cell r="C202" t="str">
            <v>CAMILA RAMALHO CORREIA</v>
          </cell>
          <cell r="G202">
            <v>44263</v>
          </cell>
          <cell r="I202">
            <v>35</v>
          </cell>
          <cell r="J202">
            <v>8973.07</v>
          </cell>
          <cell r="K202">
            <v>13958.11</v>
          </cell>
          <cell r="L202">
            <v>997.01</v>
          </cell>
          <cell r="M202">
            <v>26.8</v>
          </cell>
          <cell r="N202">
            <v>3740.78</v>
          </cell>
          <cell r="O202">
            <v>267.2</v>
          </cell>
          <cell r="P202">
            <v>8</v>
          </cell>
          <cell r="Q202">
            <v>1116.6500000000001</v>
          </cell>
          <cell r="R202">
            <v>79.760000000000005</v>
          </cell>
        </row>
        <row r="203">
          <cell r="A203" t="str">
            <v>000967</v>
          </cell>
          <cell r="C203" t="str">
            <v>MARIVALDO MENDONCA RIBEIRO JUNIOR</v>
          </cell>
          <cell r="G203">
            <v>44270</v>
          </cell>
          <cell r="I203">
            <v>35</v>
          </cell>
          <cell r="J203">
            <v>12192.82</v>
          </cell>
          <cell r="K203">
            <v>18966.61</v>
          </cell>
          <cell r="L203">
            <v>1354.76</v>
          </cell>
          <cell r="M203">
            <v>26.8</v>
          </cell>
          <cell r="N203">
            <v>5083.05</v>
          </cell>
          <cell r="O203">
            <v>363.07</v>
          </cell>
          <cell r="P203">
            <v>8</v>
          </cell>
          <cell r="Q203">
            <v>1517.33</v>
          </cell>
          <cell r="R203">
            <v>108.38</v>
          </cell>
        </row>
        <row r="204">
          <cell r="A204" t="str">
            <v>000968</v>
          </cell>
          <cell r="C204" t="str">
            <v>WAGNER SOLANO PANTOJA CHAGAS</v>
          </cell>
          <cell r="G204">
            <v>44270</v>
          </cell>
          <cell r="I204">
            <v>35</v>
          </cell>
          <cell r="J204">
            <v>10464.26</v>
          </cell>
          <cell r="K204">
            <v>16277.74</v>
          </cell>
          <cell r="L204">
            <v>1165.49</v>
          </cell>
          <cell r="M204">
            <v>26.8</v>
          </cell>
          <cell r="N204">
            <v>4362.43</v>
          </cell>
          <cell r="O204">
            <v>312.35000000000002</v>
          </cell>
          <cell r="P204">
            <v>8</v>
          </cell>
          <cell r="Q204">
            <v>1302.2</v>
          </cell>
          <cell r="R204">
            <v>93.22</v>
          </cell>
        </row>
        <row r="205">
          <cell r="A205" t="str">
            <v>000971</v>
          </cell>
          <cell r="C205" t="str">
            <v>DANILO PARANHOS CAVALCANTE</v>
          </cell>
          <cell r="G205">
            <v>44270</v>
          </cell>
          <cell r="I205">
            <v>5</v>
          </cell>
          <cell r="J205">
            <v>6564.72</v>
          </cell>
          <cell r="K205">
            <v>1458.83</v>
          </cell>
          <cell r="L205">
            <v>729.42</v>
          </cell>
          <cell r="M205">
            <v>26.8</v>
          </cell>
          <cell r="N205">
            <v>390.97</v>
          </cell>
          <cell r="O205">
            <v>195.49</v>
          </cell>
          <cell r="P205">
            <v>8</v>
          </cell>
          <cell r="Q205">
            <v>116.71</v>
          </cell>
          <cell r="R205">
            <v>58.36</v>
          </cell>
        </row>
        <row r="206">
          <cell r="A206" t="str">
            <v>000972</v>
          </cell>
          <cell r="C206" t="str">
            <v>JOSUE SA FAMA</v>
          </cell>
          <cell r="G206">
            <v>44277</v>
          </cell>
          <cell r="I206">
            <v>32.5</v>
          </cell>
          <cell r="J206">
            <v>3917.02</v>
          </cell>
          <cell r="K206">
            <v>5657.91</v>
          </cell>
          <cell r="L206">
            <v>571.66</v>
          </cell>
          <cell r="M206">
            <v>26.8</v>
          </cell>
          <cell r="N206">
            <v>1516.32</v>
          </cell>
          <cell r="O206">
            <v>153.19999999999999</v>
          </cell>
          <cell r="P206">
            <v>8</v>
          </cell>
          <cell r="Q206">
            <v>452.63</v>
          </cell>
          <cell r="R206">
            <v>45.73</v>
          </cell>
        </row>
        <row r="207">
          <cell r="A207" t="str">
            <v>000973</v>
          </cell>
          <cell r="C207" t="str">
            <v>DAVID DE SOUSA SANTOS</v>
          </cell>
          <cell r="G207">
            <v>44277</v>
          </cell>
          <cell r="I207">
            <v>32.5</v>
          </cell>
          <cell r="J207">
            <v>7254.11</v>
          </cell>
          <cell r="K207">
            <v>10478.16</v>
          </cell>
          <cell r="L207">
            <v>806.01</v>
          </cell>
          <cell r="M207">
            <v>26.8</v>
          </cell>
          <cell r="N207">
            <v>2808.15</v>
          </cell>
          <cell r="O207">
            <v>216.01</v>
          </cell>
          <cell r="P207">
            <v>8</v>
          </cell>
          <cell r="Q207">
            <v>838.25</v>
          </cell>
          <cell r="R207">
            <v>64.48</v>
          </cell>
        </row>
        <row r="208">
          <cell r="A208" t="str">
            <v>000974</v>
          </cell>
          <cell r="C208" t="str">
            <v>HILTON JUNIOR LUCAS DA SILVA</v>
          </cell>
          <cell r="G208">
            <v>44277</v>
          </cell>
          <cell r="I208">
            <v>2.5</v>
          </cell>
          <cell r="J208">
            <v>9743.0400000000009</v>
          </cell>
          <cell r="K208">
            <v>1082.56</v>
          </cell>
          <cell r="L208">
            <v>1082.56</v>
          </cell>
          <cell r="M208">
            <v>26.8</v>
          </cell>
          <cell r="N208">
            <v>290.12</v>
          </cell>
          <cell r="O208">
            <v>290.13</v>
          </cell>
          <cell r="P208">
            <v>8</v>
          </cell>
          <cell r="Q208">
            <v>86.6</v>
          </cell>
          <cell r="R208">
            <v>86.6</v>
          </cell>
        </row>
        <row r="209">
          <cell r="A209" t="str">
            <v>000975</v>
          </cell>
          <cell r="C209" t="str">
            <v>RAQUEL ALEXANDRE LIMA</v>
          </cell>
          <cell r="G209">
            <v>44284</v>
          </cell>
          <cell r="I209">
            <v>32.5</v>
          </cell>
          <cell r="J209">
            <v>3701.09</v>
          </cell>
          <cell r="K209">
            <v>5346.02</v>
          </cell>
          <cell r="L209">
            <v>411.23</v>
          </cell>
          <cell r="M209">
            <v>26.8</v>
          </cell>
          <cell r="N209">
            <v>1432.73</v>
          </cell>
          <cell r="O209">
            <v>110.21</v>
          </cell>
          <cell r="P209">
            <v>8</v>
          </cell>
          <cell r="Q209">
            <v>427.68</v>
          </cell>
          <cell r="R209">
            <v>32.9</v>
          </cell>
        </row>
        <row r="210">
          <cell r="A210" t="str">
            <v>000980</v>
          </cell>
          <cell r="C210" t="str">
            <v>RODRIGO BENTO RODRIGUES</v>
          </cell>
          <cell r="G210">
            <v>44287</v>
          </cell>
          <cell r="I210">
            <v>32.5</v>
          </cell>
          <cell r="J210">
            <v>8698</v>
          </cell>
          <cell r="K210">
            <v>12563.77</v>
          </cell>
          <cell r="L210">
            <v>966.44</v>
          </cell>
          <cell r="M210">
            <v>26.8</v>
          </cell>
          <cell r="N210">
            <v>3367.09</v>
          </cell>
          <cell r="O210">
            <v>259.01</v>
          </cell>
          <cell r="P210">
            <v>8</v>
          </cell>
          <cell r="Q210">
            <v>1005.1</v>
          </cell>
          <cell r="R210">
            <v>77.31</v>
          </cell>
        </row>
        <row r="211">
          <cell r="A211" t="str">
            <v>000981</v>
          </cell>
          <cell r="C211" t="str">
            <v>JOSE JARDEL DA SILVA COSTA</v>
          </cell>
          <cell r="G211">
            <v>44287</v>
          </cell>
          <cell r="I211">
            <v>32.5</v>
          </cell>
          <cell r="J211">
            <v>9567.6</v>
          </cell>
          <cell r="K211">
            <v>13819.87</v>
          </cell>
          <cell r="L211">
            <v>1063.07</v>
          </cell>
          <cell r="M211">
            <v>26.8</v>
          </cell>
          <cell r="N211">
            <v>3703.72</v>
          </cell>
          <cell r="O211">
            <v>284.89999999999998</v>
          </cell>
          <cell r="P211">
            <v>8</v>
          </cell>
          <cell r="Q211">
            <v>1105.5899999999999</v>
          </cell>
          <cell r="R211">
            <v>85.05</v>
          </cell>
        </row>
        <row r="212">
          <cell r="A212" t="str">
            <v>000983</v>
          </cell>
          <cell r="C212" t="str">
            <v>CIBELY SILVA FREIRE</v>
          </cell>
          <cell r="G212">
            <v>44287</v>
          </cell>
          <cell r="I212">
            <v>32.5</v>
          </cell>
          <cell r="J212">
            <v>5426.4</v>
          </cell>
          <cell r="K212">
            <v>7838.13</v>
          </cell>
          <cell r="L212">
            <v>602.92999999999995</v>
          </cell>
          <cell r="M212">
            <v>26.8</v>
          </cell>
          <cell r="N212">
            <v>2100.62</v>
          </cell>
          <cell r="O212">
            <v>161.59</v>
          </cell>
          <cell r="P212">
            <v>8</v>
          </cell>
          <cell r="Q212">
            <v>627.04999999999995</v>
          </cell>
          <cell r="R212">
            <v>48.23</v>
          </cell>
        </row>
        <row r="213">
          <cell r="A213" t="str">
            <v>000987</v>
          </cell>
          <cell r="C213" t="str">
            <v>JOAO LOBO GUERRA NETO</v>
          </cell>
          <cell r="G213">
            <v>44287</v>
          </cell>
          <cell r="I213">
            <v>32.5</v>
          </cell>
          <cell r="J213">
            <v>14126.67</v>
          </cell>
          <cell r="K213">
            <v>20405.189999999999</v>
          </cell>
          <cell r="L213">
            <v>1579.67</v>
          </cell>
          <cell r="M213">
            <v>26.8</v>
          </cell>
          <cell r="N213">
            <v>5468.59</v>
          </cell>
          <cell r="O213">
            <v>423.35</v>
          </cell>
          <cell r="P213">
            <v>8</v>
          </cell>
          <cell r="Q213">
            <v>1632.41</v>
          </cell>
          <cell r="R213">
            <v>126.37</v>
          </cell>
        </row>
        <row r="214">
          <cell r="A214" t="str">
            <v>000988</v>
          </cell>
          <cell r="C214" t="str">
            <v>DIEGO TEIXEIRA DE MASIN</v>
          </cell>
          <cell r="G214">
            <v>44291</v>
          </cell>
          <cell r="I214">
            <v>32.5</v>
          </cell>
          <cell r="J214">
            <v>11246.27</v>
          </cell>
          <cell r="K214">
            <v>16244.62</v>
          </cell>
          <cell r="L214">
            <v>1282.93</v>
          </cell>
          <cell r="M214">
            <v>26.8</v>
          </cell>
          <cell r="N214">
            <v>4353.5600000000004</v>
          </cell>
          <cell r="O214">
            <v>343.83</v>
          </cell>
          <cell r="P214">
            <v>8</v>
          </cell>
          <cell r="Q214">
            <v>1299.57</v>
          </cell>
          <cell r="R214">
            <v>102.63</v>
          </cell>
        </row>
        <row r="215">
          <cell r="A215" t="str">
            <v>000989</v>
          </cell>
          <cell r="C215" t="str">
            <v>ANDRE WASHINGTON MORAIS DE FREITAS</v>
          </cell>
          <cell r="G215">
            <v>44291</v>
          </cell>
          <cell r="I215">
            <v>32.5</v>
          </cell>
          <cell r="J215">
            <v>11984.77</v>
          </cell>
          <cell r="K215">
            <v>17311.330000000002</v>
          </cell>
          <cell r="L215">
            <v>1393.05</v>
          </cell>
          <cell r="M215">
            <v>26.8</v>
          </cell>
          <cell r="N215">
            <v>4639.4399999999996</v>
          </cell>
          <cell r="O215">
            <v>373.34</v>
          </cell>
          <cell r="P215">
            <v>8</v>
          </cell>
          <cell r="Q215">
            <v>1384.91</v>
          </cell>
          <cell r="R215">
            <v>111.45</v>
          </cell>
        </row>
        <row r="216">
          <cell r="A216" t="str">
            <v>000991</v>
          </cell>
          <cell r="C216" t="str">
            <v>FELIPE RAMOS DE CASTRO FARIAS</v>
          </cell>
          <cell r="G216">
            <v>44291</v>
          </cell>
          <cell r="I216">
            <v>32.5</v>
          </cell>
          <cell r="J216">
            <v>16075.3</v>
          </cell>
          <cell r="K216">
            <v>23219.87</v>
          </cell>
          <cell r="L216">
            <v>1786.14</v>
          </cell>
          <cell r="M216">
            <v>26.8</v>
          </cell>
          <cell r="N216">
            <v>6222.93</v>
          </cell>
          <cell r="O216">
            <v>478.69</v>
          </cell>
          <cell r="P216">
            <v>8</v>
          </cell>
          <cell r="Q216">
            <v>1857.59</v>
          </cell>
          <cell r="R216">
            <v>142.88999999999999</v>
          </cell>
        </row>
        <row r="217">
          <cell r="A217" t="str">
            <v>000992</v>
          </cell>
          <cell r="C217" t="str">
            <v>DENIS RODRIGUES DOS SANTOS</v>
          </cell>
          <cell r="G217">
            <v>44291</v>
          </cell>
          <cell r="I217">
            <v>32.5</v>
          </cell>
          <cell r="J217">
            <v>2916.25</v>
          </cell>
          <cell r="K217">
            <v>4212.3599999999997</v>
          </cell>
          <cell r="L217">
            <v>338.36</v>
          </cell>
          <cell r="M217">
            <v>26.8</v>
          </cell>
          <cell r="N217">
            <v>1128.9100000000001</v>
          </cell>
          <cell r="O217">
            <v>90.68</v>
          </cell>
          <cell r="P217">
            <v>8</v>
          </cell>
          <cell r="Q217">
            <v>336.99</v>
          </cell>
          <cell r="R217">
            <v>27.07</v>
          </cell>
        </row>
        <row r="218">
          <cell r="A218" t="str">
            <v>000995</v>
          </cell>
          <cell r="C218" t="str">
            <v>ANDREY VIRGINIO SALES</v>
          </cell>
          <cell r="G218">
            <v>44293</v>
          </cell>
          <cell r="I218">
            <v>32.5</v>
          </cell>
          <cell r="J218">
            <v>1895.63</v>
          </cell>
          <cell r="K218">
            <v>2738.14</v>
          </cell>
          <cell r="L218">
            <v>210.63</v>
          </cell>
          <cell r="M218">
            <v>26.8</v>
          </cell>
          <cell r="N218">
            <v>733.82</v>
          </cell>
          <cell r="O218">
            <v>56.45</v>
          </cell>
          <cell r="P218">
            <v>8</v>
          </cell>
          <cell r="Q218">
            <v>219.04</v>
          </cell>
          <cell r="R218">
            <v>16.84</v>
          </cell>
        </row>
        <row r="219">
          <cell r="A219" t="str">
            <v>000996</v>
          </cell>
          <cell r="C219" t="str">
            <v>FERNANDA MARIA PINHEIRO AMANCIO</v>
          </cell>
          <cell r="G219">
            <v>44294</v>
          </cell>
          <cell r="I219">
            <v>32.5</v>
          </cell>
          <cell r="J219">
            <v>4924.92</v>
          </cell>
          <cell r="K219">
            <v>7113.77</v>
          </cell>
          <cell r="L219">
            <v>546.5</v>
          </cell>
          <cell r="M219">
            <v>26.8</v>
          </cell>
          <cell r="N219">
            <v>1906.49</v>
          </cell>
          <cell r="O219">
            <v>146.65</v>
          </cell>
          <cell r="P219">
            <v>8</v>
          </cell>
          <cell r="Q219">
            <v>569.09</v>
          </cell>
          <cell r="R219">
            <v>43.71</v>
          </cell>
        </row>
        <row r="220">
          <cell r="A220" t="str">
            <v>000997</v>
          </cell>
          <cell r="C220" t="str">
            <v>FRANCISCA DEBORA BEZERRA RIBEIRO</v>
          </cell>
          <cell r="G220">
            <v>44294</v>
          </cell>
          <cell r="I220">
            <v>32.5</v>
          </cell>
          <cell r="J220">
            <v>4934.26</v>
          </cell>
          <cell r="K220">
            <v>7127.26</v>
          </cell>
          <cell r="L220">
            <v>664.36</v>
          </cell>
          <cell r="M220">
            <v>26.8</v>
          </cell>
          <cell r="N220">
            <v>1910.1</v>
          </cell>
          <cell r="O220">
            <v>178.05</v>
          </cell>
          <cell r="P220">
            <v>8</v>
          </cell>
          <cell r="Q220">
            <v>570.16999999999996</v>
          </cell>
          <cell r="R220">
            <v>53.14</v>
          </cell>
        </row>
        <row r="221">
          <cell r="A221" t="str">
            <v>000998</v>
          </cell>
          <cell r="C221" t="str">
            <v>PAULO HENRIQUE SILVA MOTA</v>
          </cell>
          <cell r="G221">
            <v>44294</v>
          </cell>
          <cell r="I221">
            <v>32.5</v>
          </cell>
          <cell r="J221">
            <v>10346.92</v>
          </cell>
          <cell r="K221">
            <v>14945.55</v>
          </cell>
          <cell r="L221">
            <v>1144.32</v>
          </cell>
          <cell r="M221">
            <v>26.8</v>
          </cell>
          <cell r="N221">
            <v>4005.41</v>
          </cell>
          <cell r="O221">
            <v>308.11</v>
          </cell>
          <cell r="P221">
            <v>8</v>
          </cell>
          <cell r="Q221">
            <v>1195.6400000000001</v>
          </cell>
          <cell r="R221">
            <v>91.54</v>
          </cell>
        </row>
        <row r="222">
          <cell r="A222" t="str">
            <v>000999</v>
          </cell>
          <cell r="C222" t="str">
            <v>LUIZ GUSTAVO FERREIRA DA SILVA</v>
          </cell>
          <cell r="G222">
            <v>44294</v>
          </cell>
          <cell r="I222">
            <v>32.5</v>
          </cell>
          <cell r="J222">
            <v>4149.68</v>
          </cell>
          <cell r="K222">
            <v>5993.99</v>
          </cell>
          <cell r="L222">
            <v>461.08</v>
          </cell>
          <cell r="M222">
            <v>26.8</v>
          </cell>
          <cell r="N222">
            <v>1606.39</v>
          </cell>
          <cell r="O222">
            <v>123.57</v>
          </cell>
          <cell r="P222">
            <v>8</v>
          </cell>
          <cell r="Q222">
            <v>479.52</v>
          </cell>
          <cell r="R222">
            <v>36.89</v>
          </cell>
        </row>
        <row r="223">
          <cell r="A223" t="str">
            <v>001000</v>
          </cell>
          <cell r="C223" t="str">
            <v>MARDEN GABRIEL DE OLIVEIRA ROCHA</v>
          </cell>
          <cell r="G223">
            <v>44298</v>
          </cell>
          <cell r="I223">
            <v>32.5</v>
          </cell>
          <cell r="J223">
            <v>6546.5</v>
          </cell>
          <cell r="K223">
            <v>9456.06</v>
          </cell>
          <cell r="L223">
            <v>727.39</v>
          </cell>
          <cell r="M223">
            <v>26.8</v>
          </cell>
          <cell r="N223">
            <v>2534.2199999999998</v>
          </cell>
          <cell r="O223">
            <v>194.94</v>
          </cell>
          <cell r="P223">
            <v>8</v>
          </cell>
          <cell r="Q223">
            <v>756.48</v>
          </cell>
          <cell r="R223">
            <v>58.19</v>
          </cell>
        </row>
        <row r="224">
          <cell r="A224" t="str">
            <v>002002</v>
          </cell>
          <cell r="C224" t="str">
            <v>JOAO PEDRO PESSOA MONTEIRO</v>
          </cell>
          <cell r="G224">
            <v>44298</v>
          </cell>
          <cell r="I224">
            <v>32.5</v>
          </cell>
          <cell r="J224">
            <v>4941.4799999999996</v>
          </cell>
          <cell r="K224">
            <v>7137.69</v>
          </cell>
          <cell r="L224">
            <v>549.04999999999995</v>
          </cell>
          <cell r="M224">
            <v>26.8</v>
          </cell>
          <cell r="N224">
            <v>1912.91</v>
          </cell>
          <cell r="O224">
            <v>147.15</v>
          </cell>
          <cell r="P224">
            <v>8</v>
          </cell>
          <cell r="Q224">
            <v>571.01</v>
          </cell>
          <cell r="R224">
            <v>43.92</v>
          </cell>
        </row>
        <row r="225">
          <cell r="A225" t="str">
            <v>002005</v>
          </cell>
          <cell r="C225" t="str">
            <v>JUREMA STEFANIA DA SILVA</v>
          </cell>
          <cell r="G225">
            <v>44301</v>
          </cell>
          <cell r="I225">
            <v>32.5</v>
          </cell>
          <cell r="J225">
            <v>10418.94</v>
          </cell>
          <cell r="K225">
            <v>15049.58</v>
          </cell>
          <cell r="L225">
            <v>1157.6600000000001</v>
          </cell>
          <cell r="M225">
            <v>26.8</v>
          </cell>
          <cell r="N225">
            <v>4033.28</v>
          </cell>
          <cell r="O225">
            <v>310.25</v>
          </cell>
          <cell r="P225">
            <v>8</v>
          </cell>
          <cell r="Q225">
            <v>1203.96</v>
          </cell>
          <cell r="R225">
            <v>92.61</v>
          </cell>
        </row>
        <row r="226">
          <cell r="A226" t="str">
            <v>002009</v>
          </cell>
          <cell r="C226" t="str">
            <v>BRUNO DAVID DA SILVA ALMEIDA</v>
          </cell>
          <cell r="G226">
            <v>44312</v>
          </cell>
          <cell r="I226">
            <v>30</v>
          </cell>
          <cell r="J226">
            <v>11218.3</v>
          </cell>
          <cell r="K226">
            <v>14957.73</v>
          </cell>
          <cell r="L226">
            <v>1251.75</v>
          </cell>
          <cell r="M226">
            <v>26.8</v>
          </cell>
          <cell r="N226">
            <v>4008.67</v>
          </cell>
          <cell r="O226">
            <v>335.47</v>
          </cell>
          <cell r="P226">
            <v>8</v>
          </cell>
          <cell r="Q226">
            <v>1196.6199999999999</v>
          </cell>
          <cell r="R226">
            <v>100.14</v>
          </cell>
        </row>
        <row r="227">
          <cell r="A227" t="str">
            <v>002010</v>
          </cell>
          <cell r="C227" t="str">
            <v>ROGERIO DANILO REGIS</v>
          </cell>
          <cell r="G227">
            <v>44312</v>
          </cell>
          <cell r="I227">
            <v>30</v>
          </cell>
          <cell r="J227">
            <v>12976.91</v>
          </cell>
          <cell r="K227">
            <v>17302.55</v>
          </cell>
          <cell r="L227">
            <v>1441.88</v>
          </cell>
          <cell r="M227">
            <v>26.8</v>
          </cell>
          <cell r="N227">
            <v>4637.08</v>
          </cell>
          <cell r="O227">
            <v>386.42</v>
          </cell>
          <cell r="P227">
            <v>8</v>
          </cell>
          <cell r="Q227">
            <v>1384.2</v>
          </cell>
          <cell r="R227">
            <v>115.35</v>
          </cell>
        </row>
        <row r="228">
          <cell r="A228" t="str">
            <v>002011</v>
          </cell>
          <cell r="C228" t="str">
            <v>KELLYANNE PINHEIRO DA SILVA MARTINS</v>
          </cell>
          <cell r="G228">
            <v>44312</v>
          </cell>
          <cell r="I228">
            <v>30</v>
          </cell>
          <cell r="J228">
            <v>6201.01</v>
          </cell>
          <cell r="K228">
            <v>8268.01</v>
          </cell>
          <cell r="L228">
            <v>688.33</v>
          </cell>
          <cell r="M228">
            <v>26.8</v>
          </cell>
          <cell r="N228">
            <v>2215.83</v>
          </cell>
          <cell r="O228">
            <v>184.48</v>
          </cell>
          <cell r="P228">
            <v>8</v>
          </cell>
          <cell r="Q228">
            <v>661.44</v>
          </cell>
          <cell r="R228">
            <v>55.07</v>
          </cell>
        </row>
        <row r="229">
          <cell r="A229" t="str">
            <v>002013</v>
          </cell>
          <cell r="C229" t="str">
            <v>JOSE IGOR DE CARVALHO</v>
          </cell>
          <cell r="G229">
            <v>44319</v>
          </cell>
          <cell r="I229">
            <v>30</v>
          </cell>
          <cell r="J229">
            <v>6666.5</v>
          </cell>
          <cell r="K229">
            <v>8888.67</v>
          </cell>
          <cell r="L229">
            <v>740.73</v>
          </cell>
          <cell r="M229">
            <v>26.8</v>
          </cell>
          <cell r="N229">
            <v>2382.16</v>
          </cell>
          <cell r="O229">
            <v>198.51</v>
          </cell>
          <cell r="P229">
            <v>8</v>
          </cell>
          <cell r="Q229">
            <v>711.09</v>
          </cell>
          <cell r="R229">
            <v>59.25</v>
          </cell>
        </row>
        <row r="230">
          <cell r="A230" t="str">
            <v>002014</v>
          </cell>
          <cell r="C230" t="str">
            <v>DANIELLE SOARES LIMA</v>
          </cell>
          <cell r="G230">
            <v>44319</v>
          </cell>
          <cell r="I230">
            <v>30</v>
          </cell>
          <cell r="J230">
            <v>14826.16</v>
          </cell>
          <cell r="K230">
            <v>19768.21</v>
          </cell>
          <cell r="L230">
            <v>1647.35</v>
          </cell>
          <cell r="M230">
            <v>26.8</v>
          </cell>
          <cell r="N230">
            <v>5297.88</v>
          </cell>
          <cell r="O230">
            <v>441.49</v>
          </cell>
          <cell r="P230">
            <v>8</v>
          </cell>
          <cell r="Q230">
            <v>1581.46</v>
          </cell>
          <cell r="R230">
            <v>131.79</v>
          </cell>
        </row>
        <row r="231">
          <cell r="A231" t="str">
            <v>002016</v>
          </cell>
          <cell r="C231" t="str">
            <v>JOSE RONEY SILVA SANTOS</v>
          </cell>
          <cell r="G231">
            <v>44319</v>
          </cell>
          <cell r="I231">
            <v>30</v>
          </cell>
          <cell r="J231">
            <v>5066.1499999999996</v>
          </cell>
          <cell r="K231">
            <v>6754.87</v>
          </cell>
          <cell r="L231">
            <v>562.91</v>
          </cell>
          <cell r="M231">
            <v>26.8</v>
          </cell>
          <cell r="N231">
            <v>1810.31</v>
          </cell>
          <cell r="O231">
            <v>150.86000000000001</v>
          </cell>
          <cell r="P231">
            <v>8</v>
          </cell>
          <cell r="Q231">
            <v>540.39</v>
          </cell>
          <cell r="R231">
            <v>45.03</v>
          </cell>
        </row>
        <row r="232">
          <cell r="A232" t="str">
            <v>002017</v>
          </cell>
          <cell r="C232" t="str">
            <v>FELIPE GASPAR ALAN E SILVA</v>
          </cell>
          <cell r="G232">
            <v>44319</v>
          </cell>
          <cell r="I232">
            <v>30</v>
          </cell>
          <cell r="J232">
            <v>14743</v>
          </cell>
          <cell r="K232">
            <v>19657.330000000002</v>
          </cell>
          <cell r="L232">
            <v>1638.11</v>
          </cell>
          <cell r="M232">
            <v>26.8</v>
          </cell>
          <cell r="N232">
            <v>5268.16</v>
          </cell>
          <cell r="O232">
            <v>439.01</v>
          </cell>
          <cell r="P232">
            <v>8</v>
          </cell>
          <cell r="Q232">
            <v>1572.6</v>
          </cell>
          <cell r="R232">
            <v>131.06</v>
          </cell>
        </row>
        <row r="233">
          <cell r="A233" t="str">
            <v>002018</v>
          </cell>
          <cell r="C233" t="str">
            <v>FRANCISCO DAS CHAGAS FONTENELE MARQUES JUNIOR</v>
          </cell>
          <cell r="G233">
            <v>44319</v>
          </cell>
          <cell r="I233">
            <v>30</v>
          </cell>
          <cell r="J233">
            <v>7331.21</v>
          </cell>
          <cell r="K233">
            <v>9774.9500000000007</v>
          </cell>
          <cell r="L233">
            <v>860.57</v>
          </cell>
          <cell r="M233">
            <v>26.8</v>
          </cell>
          <cell r="N233">
            <v>2619.69</v>
          </cell>
          <cell r="O233">
            <v>230.64</v>
          </cell>
          <cell r="P233">
            <v>8</v>
          </cell>
          <cell r="Q233">
            <v>782</v>
          </cell>
          <cell r="R233">
            <v>68.849999999999994</v>
          </cell>
        </row>
        <row r="234">
          <cell r="A234" t="str">
            <v>002019</v>
          </cell>
          <cell r="C234" t="str">
            <v>AYLANNE HERLAY NOGUEIRA LIMA</v>
          </cell>
          <cell r="G234">
            <v>44319</v>
          </cell>
          <cell r="I234">
            <v>30</v>
          </cell>
          <cell r="J234">
            <v>2828.1</v>
          </cell>
          <cell r="K234">
            <v>3770.8</v>
          </cell>
          <cell r="L234">
            <v>313.43</v>
          </cell>
          <cell r="M234">
            <v>26.8</v>
          </cell>
          <cell r="N234">
            <v>1010.57</v>
          </cell>
          <cell r="O234">
            <v>83.99</v>
          </cell>
          <cell r="P234">
            <v>8</v>
          </cell>
          <cell r="Q234">
            <v>301.66000000000003</v>
          </cell>
          <cell r="R234">
            <v>25.07</v>
          </cell>
        </row>
        <row r="235">
          <cell r="A235" t="str">
            <v>002020</v>
          </cell>
          <cell r="C235" t="str">
            <v>ANDRIZA BARBOSA BATISTA</v>
          </cell>
          <cell r="G235">
            <v>44319</v>
          </cell>
          <cell r="I235">
            <v>30</v>
          </cell>
          <cell r="J235">
            <v>3253.02</v>
          </cell>
          <cell r="K235">
            <v>4337.3599999999997</v>
          </cell>
          <cell r="L235">
            <v>361.45</v>
          </cell>
          <cell r="M235">
            <v>26.8</v>
          </cell>
          <cell r="N235">
            <v>1162.4100000000001</v>
          </cell>
          <cell r="O235">
            <v>96.87</v>
          </cell>
          <cell r="P235">
            <v>8</v>
          </cell>
          <cell r="Q235">
            <v>346.99</v>
          </cell>
          <cell r="R235">
            <v>28.92</v>
          </cell>
        </row>
        <row r="236">
          <cell r="A236" t="str">
            <v>002024</v>
          </cell>
          <cell r="C236" t="str">
            <v>MIDANA FERNANDES SANA</v>
          </cell>
          <cell r="G236">
            <v>44319</v>
          </cell>
          <cell r="I236">
            <v>30</v>
          </cell>
          <cell r="J236">
            <v>14749.21</v>
          </cell>
          <cell r="K236">
            <v>19665.61</v>
          </cell>
          <cell r="L236">
            <v>1639.03</v>
          </cell>
          <cell r="M236">
            <v>26.8</v>
          </cell>
          <cell r="N236">
            <v>5270.38</v>
          </cell>
          <cell r="O236">
            <v>439.26</v>
          </cell>
          <cell r="P236">
            <v>8</v>
          </cell>
          <cell r="Q236">
            <v>1573.25</v>
          </cell>
          <cell r="R236">
            <v>131.12</v>
          </cell>
        </row>
        <row r="237">
          <cell r="A237" t="str">
            <v>002025</v>
          </cell>
          <cell r="C237" t="str">
            <v>CARLOS GARDEL SALDANHA MOURA JUNIOR</v>
          </cell>
          <cell r="G237">
            <v>44319</v>
          </cell>
          <cell r="I237">
            <v>30</v>
          </cell>
          <cell r="J237">
            <v>7907</v>
          </cell>
          <cell r="K237">
            <v>10542.67</v>
          </cell>
          <cell r="L237">
            <v>878.56</v>
          </cell>
          <cell r="M237">
            <v>26.8</v>
          </cell>
          <cell r="N237">
            <v>2825.44</v>
          </cell>
          <cell r="O237">
            <v>235.46</v>
          </cell>
          <cell r="P237">
            <v>8</v>
          </cell>
          <cell r="Q237">
            <v>843.41</v>
          </cell>
          <cell r="R237">
            <v>70.28</v>
          </cell>
        </row>
        <row r="238">
          <cell r="A238" t="str">
            <v>002026</v>
          </cell>
          <cell r="C238" t="str">
            <v>RAIMUNDO BEZERRA LIMA JUNIOR</v>
          </cell>
          <cell r="G238">
            <v>44326</v>
          </cell>
          <cell r="I238">
            <v>40</v>
          </cell>
          <cell r="J238">
            <v>8048.14</v>
          </cell>
          <cell r="K238">
            <v>14307.8</v>
          </cell>
          <cell r="L238">
            <v>894.23</v>
          </cell>
          <cell r="M238">
            <v>26.8</v>
          </cell>
          <cell r="N238">
            <v>3834.49</v>
          </cell>
          <cell r="O238">
            <v>239.66</v>
          </cell>
          <cell r="P238">
            <v>8</v>
          </cell>
          <cell r="Q238">
            <v>1144.6300000000001</v>
          </cell>
          <cell r="R238">
            <v>71.540000000000006</v>
          </cell>
        </row>
        <row r="239">
          <cell r="A239" t="str">
            <v>002027</v>
          </cell>
          <cell r="C239" t="str">
            <v>ANA VITORIA SILVA DE SOUSA</v>
          </cell>
          <cell r="G239">
            <v>44326</v>
          </cell>
          <cell r="I239">
            <v>30</v>
          </cell>
          <cell r="J239">
            <v>5410.06</v>
          </cell>
          <cell r="K239">
            <v>7213.41</v>
          </cell>
          <cell r="L239">
            <v>601.11</v>
          </cell>
          <cell r="M239">
            <v>26.8</v>
          </cell>
          <cell r="N239">
            <v>1933.19</v>
          </cell>
          <cell r="O239">
            <v>161.09</v>
          </cell>
          <cell r="P239">
            <v>8</v>
          </cell>
          <cell r="Q239">
            <v>577.07000000000005</v>
          </cell>
          <cell r="R239">
            <v>48.09</v>
          </cell>
        </row>
        <row r="240">
          <cell r="A240" t="str">
            <v>002029</v>
          </cell>
          <cell r="C240" t="str">
            <v>LARISSON DOS SANTOS DE AQUINO</v>
          </cell>
          <cell r="G240">
            <v>44326</v>
          </cell>
          <cell r="I240">
            <v>30</v>
          </cell>
          <cell r="J240">
            <v>5942.86</v>
          </cell>
          <cell r="K240">
            <v>7923.81</v>
          </cell>
          <cell r="L240">
            <v>660.31</v>
          </cell>
          <cell r="M240">
            <v>26.8</v>
          </cell>
          <cell r="N240">
            <v>2123.58</v>
          </cell>
          <cell r="O240">
            <v>176.96</v>
          </cell>
          <cell r="P240">
            <v>8</v>
          </cell>
          <cell r="Q240">
            <v>633.9</v>
          </cell>
          <cell r="R240">
            <v>52.82</v>
          </cell>
        </row>
        <row r="241">
          <cell r="A241" t="str">
            <v>002031</v>
          </cell>
          <cell r="C241" t="str">
            <v>EDNA NOGUEIRA QUEIROZ TORRES</v>
          </cell>
          <cell r="G241">
            <v>44333</v>
          </cell>
          <cell r="I241">
            <v>27.5</v>
          </cell>
          <cell r="J241">
            <v>6734.65</v>
          </cell>
          <cell r="K241">
            <v>8231.24</v>
          </cell>
          <cell r="L241">
            <v>40.75</v>
          </cell>
          <cell r="M241">
            <v>26.8</v>
          </cell>
          <cell r="N241">
            <v>2205.9699999999998</v>
          </cell>
          <cell r="O241">
            <v>10.92</v>
          </cell>
          <cell r="P241">
            <v>8</v>
          </cell>
          <cell r="Q241">
            <v>658.5</v>
          </cell>
          <cell r="R241">
            <v>3.26</v>
          </cell>
        </row>
        <row r="242">
          <cell r="A242" t="str">
            <v>002033</v>
          </cell>
          <cell r="C242" t="str">
            <v>EDILSO TEODORO DE AMORIM</v>
          </cell>
          <cell r="G242">
            <v>44333</v>
          </cell>
          <cell r="I242">
            <v>27.5</v>
          </cell>
          <cell r="J242">
            <v>13069.02</v>
          </cell>
          <cell r="K242">
            <v>15973.25</v>
          </cell>
          <cell r="L242">
            <v>920.16</v>
          </cell>
          <cell r="M242">
            <v>26.8</v>
          </cell>
          <cell r="N242">
            <v>4280.83</v>
          </cell>
          <cell r="O242">
            <v>246.6</v>
          </cell>
          <cell r="P242">
            <v>8</v>
          </cell>
          <cell r="Q242">
            <v>1277.8599999999999</v>
          </cell>
          <cell r="R242">
            <v>73.61</v>
          </cell>
        </row>
        <row r="243">
          <cell r="A243" t="str">
            <v>002034</v>
          </cell>
          <cell r="C243" t="str">
            <v>JOAO RICARDO DOS SANTOS GONCALVES</v>
          </cell>
          <cell r="G243">
            <v>44333</v>
          </cell>
          <cell r="I243">
            <v>27.5</v>
          </cell>
          <cell r="J243">
            <v>11275.06</v>
          </cell>
          <cell r="K243">
            <v>13780.63</v>
          </cell>
          <cell r="L243">
            <v>-1.1499999999999999</v>
          </cell>
          <cell r="M243">
            <v>26.8</v>
          </cell>
          <cell r="N243">
            <v>3693.21</v>
          </cell>
          <cell r="O243">
            <v>0</v>
          </cell>
          <cell r="P243">
            <v>8</v>
          </cell>
          <cell r="Q243">
            <v>1102.44</v>
          </cell>
          <cell r="R243">
            <v>-0.1</v>
          </cell>
        </row>
        <row r="244">
          <cell r="A244" t="str">
            <v>002036</v>
          </cell>
          <cell r="C244" t="str">
            <v>MAXWELL BEZERRA CHAVES</v>
          </cell>
          <cell r="G244">
            <v>44333</v>
          </cell>
          <cell r="I244">
            <v>27.5</v>
          </cell>
          <cell r="J244">
            <v>4974.57</v>
          </cell>
          <cell r="K244">
            <v>6080.03</v>
          </cell>
          <cell r="L244">
            <v>-17.91</v>
          </cell>
          <cell r="M244">
            <v>26.8</v>
          </cell>
          <cell r="N244">
            <v>1629.45</v>
          </cell>
          <cell r="O244">
            <v>0</v>
          </cell>
          <cell r="P244">
            <v>8</v>
          </cell>
          <cell r="Q244">
            <v>486.4</v>
          </cell>
          <cell r="R244">
            <v>-1.44</v>
          </cell>
        </row>
        <row r="245">
          <cell r="A245" t="str">
            <v>002037</v>
          </cell>
          <cell r="C245" t="str">
            <v>CARLOS AUGUSTO CORDEIRO MAGALHAES</v>
          </cell>
          <cell r="G245">
            <v>44333</v>
          </cell>
          <cell r="I245">
            <v>27.5</v>
          </cell>
          <cell r="J245">
            <v>7914.36</v>
          </cell>
          <cell r="K245">
            <v>9673.11</v>
          </cell>
          <cell r="L245">
            <v>0</v>
          </cell>
          <cell r="M245">
            <v>26.8</v>
          </cell>
          <cell r="N245">
            <v>2592.39</v>
          </cell>
          <cell r="O245">
            <v>0</v>
          </cell>
          <cell r="P245">
            <v>8</v>
          </cell>
          <cell r="Q245">
            <v>773.85</v>
          </cell>
          <cell r="R245">
            <v>0</v>
          </cell>
        </row>
        <row r="246">
          <cell r="A246" t="str">
            <v>002038</v>
          </cell>
          <cell r="C246" t="str">
            <v>CARLOS BRUNO DE SOUSA ALMEIDA</v>
          </cell>
          <cell r="G246">
            <v>44333</v>
          </cell>
          <cell r="I246">
            <v>27.5</v>
          </cell>
          <cell r="J246">
            <v>5623.46</v>
          </cell>
          <cell r="K246">
            <v>6873.12</v>
          </cell>
          <cell r="L246">
            <v>0</v>
          </cell>
          <cell r="M246">
            <v>26.8</v>
          </cell>
          <cell r="N246">
            <v>1842</v>
          </cell>
          <cell r="O246">
            <v>0</v>
          </cell>
          <cell r="P246">
            <v>8</v>
          </cell>
          <cell r="Q246">
            <v>549.85</v>
          </cell>
          <cell r="R246">
            <v>0</v>
          </cell>
        </row>
        <row r="247">
          <cell r="A247" t="str">
            <v>002039</v>
          </cell>
          <cell r="C247" t="str">
            <v>DEYBSON DE OLIVEIRA AMORIM</v>
          </cell>
          <cell r="G247">
            <v>44333</v>
          </cell>
          <cell r="I247">
            <v>27.5</v>
          </cell>
          <cell r="J247">
            <v>4480.4399999999996</v>
          </cell>
          <cell r="K247">
            <v>5476.09</v>
          </cell>
          <cell r="L247">
            <v>0</v>
          </cell>
          <cell r="M247">
            <v>26.8</v>
          </cell>
          <cell r="N247">
            <v>1467.59</v>
          </cell>
          <cell r="O247">
            <v>0</v>
          </cell>
          <cell r="P247">
            <v>8</v>
          </cell>
          <cell r="Q247">
            <v>438.09</v>
          </cell>
          <cell r="R247">
            <v>0</v>
          </cell>
        </row>
        <row r="248">
          <cell r="A248" t="str">
            <v>002042</v>
          </cell>
          <cell r="C248" t="str">
            <v>FRANCISCO APOLIANO DE MORAIS JUNIOR</v>
          </cell>
          <cell r="G248">
            <v>44334</v>
          </cell>
          <cell r="I248">
            <v>27.5</v>
          </cell>
          <cell r="J248">
            <v>5976.28</v>
          </cell>
          <cell r="K248">
            <v>7304.34</v>
          </cell>
          <cell r="L248">
            <v>666.46</v>
          </cell>
          <cell r="M248">
            <v>26.8</v>
          </cell>
          <cell r="N248">
            <v>1957.56</v>
          </cell>
          <cell r="O248">
            <v>178.61</v>
          </cell>
          <cell r="P248">
            <v>8</v>
          </cell>
          <cell r="Q248">
            <v>584.35</v>
          </cell>
          <cell r="R248">
            <v>53.32</v>
          </cell>
        </row>
        <row r="249">
          <cell r="A249" t="str">
            <v>002044</v>
          </cell>
          <cell r="C249" t="str">
            <v>VALMIRO RIBEIRO DA SILVA</v>
          </cell>
          <cell r="G249">
            <v>44340</v>
          </cell>
          <cell r="I249">
            <v>37.5</v>
          </cell>
          <cell r="J249">
            <v>7981.42</v>
          </cell>
          <cell r="K249">
            <v>13302.37</v>
          </cell>
          <cell r="L249">
            <v>886.83</v>
          </cell>
          <cell r="M249">
            <v>26.8</v>
          </cell>
          <cell r="N249">
            <v>3565.04</v>
          </cell>
          <cell r="O249">
            <v>237.67</v>
          </cell>
          <cell r="P249">
            <v>8</v>
          </cell>
          <cell r="Q249">
            <v>1064.19</v>
          </cell>
          <cell r="R249">
            <v>70.95</v>
          </cell>
        </row>
        <row r="250">
          <cell r="A250" t="str">
            <v>002046</v>
          </cell>
          <cell r="C250" t="str">
            <v>CAIO SOUZA</v>
          </cell>
          <cell r="G250">
            <v>44340</v>
          </cell>
          <cell r="I250">
            <v>42.5</v>
          </cell>
          <cell r="J250">
            <v>5941</v>
          </cell>
          <cell r="K250">
            <v>11221.89</v>
          </cell>
          <cell r="L250">
            <v>660.11</v>
          </cell>
          <cell r="M250">
            <v>26.8</v>
          </cell>
          <cell r="N250">
            <v>3007.47</v>
          </cell>
          <cell r="O250">
            <v>176.91</v>
          </cell>
          <cell r="P250">
            <v>8</v>
          </cell>
          <cell r="Q250">
            <v>897.74</v>
          </cell>
          <cell r="R250">
            <v>52.8</v>
          </cell>
        </row>
        <row r="251">
          <cell r="A251" t="str">
            <v>002047</v>
          </cell>
          <cell r="C251" t="str">
            <v>DANIELLE DE SENA ARAUJO</v>
          </cell>
          <cell r="G251">
            <v>44340</v>
          </cell>
          <cell r="I251">
            <v>27.5</v>
          </cell>
          <cell r="J251">
            <v>4468.33</v>
          </cell>
          <cell r="K251">
            <v>5461.29</v>
          </cell>
          <cell r="L251">
            <v>468.88</v>
          </cell>
          <cell r="M251">
            <v>26.8</v>
          </cell>
          <cell r="N251">
            <v>1463.63</v>
          </cell>
          <cell r="O251">
            <v>125.66</v>
          </cell>
          <cell r="P251">
            <v>8</v>
          </cell>
          <cell r="Q251">
            <v>436.9</v>
          </cell>
          <cell r="R251">
            <v>37.51</v>
          </cell>
        </row>
        <row r="252">
          <cell r="A252" t="str">
            <v>002049</v>
          </cell>
          <cell r="C252" t="str">
            <v>LINDEMBERG DE PAULO BARBOSA</v>
          </cell>
          <cell r="G252">
            <v>44340</v>
          </cell>
          <cell r="I252">
            <v>27.5</v>
          </cell>
          <cell r="J252">
            <v>7206.69</v>
          </cell>
          <cell r="K252">
            <v>8808.18</v>
          </cell>
          <cell r="L252">
            <v>809.09</v>
          </cell>
          <cell r="M252">
            <v>26.8</v>
          </cell>
          <cell r="N252">
            <v>2360.59</v>
          </cell>
          <cell r="O252">
            <v>216.83</v>
          </cell>
          <cell r="P252">
            <v>8</v>
          </cell>
          <cell r="Q252">
            <v>704.65</v>
          </cell>
          <cell r="R252">
            <v>64.72</v>
          </cell>
        </row>
        <row r="253">
          <cell r="A253" t="str">
            <v>002054</v>
          </cell>
          <cell r="C253" t="str">
            <v>CASSIO SABOIA MELO</v>
          </cell>
          <cell r="G253">
            <v>44348</v>
          </cell>
          <cell r="I253">
            <v>27.5</v>
          </cell>
          <cell r="J253">
            <v>6195.52</v>
          </cell>
          <cell r="K253">
            <v>7572.3</v>
          </cell>
          <cell r="L253">
            <v>687.9</v>
          </cell>
          <cell r="M253">
            <v>26.8</v>
          </cell>
          <cell r="N253">
            <v>2029.38</v>
          </cell>
          <cell r="O253">
            <v>184.36</v>
          </cell>
          <cell r="P253">
            <v>8</v>
          </cell>
          <cell r="Q253">
            <v>605.78</v>
          </cell>
          <cell r="R253">
            <v>55.03</v>
          </cell>
        </row>
        <row r="254">
          <cell r="A254" t="str">
            <v>002057</v>
          </cell>
          <cell r="C254" t="str">
            <v>THIAGO ANGELINO DOS SANTOS</v>
          </cell>
          <cell r="G254">
            <v>44348</v>
          </cell>
          <cell r="I254">
            <v>27.5</v>
          </cell>
          <cell r="J254">
            <v>6624.01</v>
          </cell>
          <cell r="K254">
            <v>8096.01</v>
          </cell>
          <cell r="L254">
            <v>774.89</v>
          </cell>
          <cell r="M254">
            <v>26.8</v>
          </cell>
          <cell r="N254">
            <v>2169.73</v>
          </cell>
          <cell r="O254">
            <v>207.67</v>
          </cell>
          <cell r="P254">
            <v>8</v>
          </cell>
          <cell r="Q254">
            <v>647.67999999999995</v>
          </cell>
          <cell r="R254">
            <v>61.99</v>
          </cell>
        </row>
        <row r="255">
          <cell r="A255" t="str">
            <v>002060</v>
          </cell>
          <cell r="C255" t="str">
            <v>BENEDITO VIEIRA DE MIRANDA</v>
          </cell>
          <cell r="G255">
            <v>44348</v>
          </cell>
          <cell r="I255">
            <v>27.5</v>
          </cell>
          <cell r="J255">
            <v>10335.49</v>
          </cell>
          <cell r="K255">
            <v>12632.27</v>
          </cell>
          <cell r="L255">
            <v>1148.3900000000001</v>
          </cell>
          <cell r="M255">
            <v>26.8</v>
          </cell>
          <cell r="N255">
            <v>3385.45</v>
          </cell>
          <cell r="O255">
            <v>307.77</v>
          </cell>
          <cell r="P255">
            <v>8</v>
          </cell>
          <cell r="Q255">
            <v>1010.58</v>
          </cell>
          <cell r="R255">
            <v>91.87</v>
          </cell>
        </row>
        <row r="256">
          <cell r="A256" t="str">
            <v>002062</v>
          </cell>
          <cell r="C256" t="str">
            <v>DEBORA CHAVES DE QUEIROZ</v>
          </cell>
          <cell r="G256">
            <v>44348</v>
          </cell>
          <cell r="I256">
            <v>27.5</v>
          </cell>
          <cell r="J256">
            <v>17344.32</v>
          </cell>
          <cell r="K256">
            <v>21198.61</v>
          </cell>
          <cell r="L256">
            <v>1885.93</v>
          </cell>
          <cell r="M256">
            <v>26.8</v>
          </cell>
          <cell r="N256">
            <v>5681.23</v>
          </cell>
          <cell r="O256">
            <v>505.43</v>
          </cell>
          <cell r="P256">
            <v>8</v>
          </cell>
          <cell r="Q256">
            <v>1695.88</v>
          </cell>
          <cell r="R256">
            <v>150.87</v>
          </cell>
        </row>
        <row r="257">
          <cell r="A257" t="str">
            <v>002063</v>
          </cell>
          <cell r="C257" t="str">
            <v>ANA ADILA COLARES COSTA</v>
          </cell>
          <cell r="G257">
            <v>44348</v>
          </cell>
          <cell r="I257">
            <v>27.5</v>
          </cell>
          <cell r="J257">
            <v>5062.05</v>
          </cell>
          <cell r="K257">
            <v>6186.95</v>
          </cell>
          <cell r="L257">
            <v>591.32000000000005</v>
          </cell>
          <cell r="M257">
            <v>26.8</v>
          </cell>
          <cell r="N257">
            <v>1658.1</v>
          </cell>
          <cell r="O257">
            <v>158.47</v>
          </cell>
          <cell r="P257">
            <v>8</v>
          </cell>
          <cell r="Q257">
            <v>494.96</v>
          </cell>
          <cell r="R257">
            <v>47.31</v>
          </cell>
        </row>
        <row r="258">
          <cell r="A258" t="str">
            <v>002066</v>
          </cell>
          <cell r="C258" t="str">
            <v>JOSE DIEGO MARIANO DE OLIVEIRA PASSOS</v>
          </cell>
          <cell r="G258">
            <v>44354</v>
          </cell>
          <cell r="I258">
            <v>37.5</v>
          </cell>
          <cell r="J258">
            <v>14764.13</v>
          </cell>
          <cell r="K258">
            <v>24606.89</v>
          </cell>
          <cell r="L258">
            <v>1625.55</v>
          </cell>
          <cell r="M258">
            <v>26.8</v>
          </cell>
          <cell r="N258">
            <v>6594.65</v>
          </cell>
          <cell r="O258">
            <v>436.79</v>
          </cell>
          <cell r="P258">
            <v>8</v>
          </cell>
          <cell r="Q258">
            <v>1968.55</v>
          </cell>
          <cell r="R258">
            <v>130.04</v>
          </cell>
        </row>
        <row r="259">
          <cell r="A259" t="str">
            <v>002069</v>
          </cell>
          <cell r="C259" t="str">
            <v>VINICIUS HENRIQUE COSTA SOARES</v>
          </cell>
          <cell r="G259">
            <v>44354</v>
          </cell>
          <cell r="I259">
            <v>42.5</v>
          </cell>
          <cell r="J259">
            <v>5466.76</v>
          </cell>
          <cell r="K259">
            <v>10326.11</v>
          </cell>
          <cell r="L259">
            <v>607.62</v>
          </cell>
          <cell r="M259">
            <v>26.8</v>
          </cell>
          <cell r="N259">
            <v>2767.4</v>
          </cell>
          <cell r="O259">
            <v>162.85</v>
          </cell>
          <cell r="P259">
            <v>8</v>
          </cell>
          <cell r="Q259">
            <v>826.09</v>
          </cell>
          <cell r="R259">
            <v>48.62</v>
          </cell>
        </row>
        <row r="260">
          <cell r="A260" t="str">
            <v>002070</v>
          </cell>
          <cell r="C260" t="str">
            <v>ANA KEYLLA DA FONSECA SOUSA</v>
          </cell>
          <cell r="G260">
            <v>44354</v>
          </cell>
          <cell r="I260">
            <v>27.5</v>
          </cell>
          <cell r="J260">
            <v>10335.61</v>
          </cell>
          <cell r="K260">
            <v>12632.41</v>
          </cell>
          <cell r="L260">
            <v>1148.4000000000001</v>
          </cell>
          <cell r="M260">
            <v>26.8</v>
          </cell>
          <cell r="N260">
            <v>3385.49</v>
          </cell>
          <cell r="O260">
            <v>307.77999999999997</v>
          </cell>
          <cell r="P260">
            <v>8</v>
          </cell>
          <cell r="Q260">
            <v>1010.6</v>
          </cell>
          <cell r="R260">
            <v>91.88</v>
          </cell>
        </row>
        <row r="261">
          <cell r="A261" t="str">
            <v>002074</v>
          </cell>
          <cell r="C261" t="str">
            <v>RYOJI KITANO NETO</v>
          </cell>
          <cell r="G261">
            <v>44354</v>
          </cell>
          <cell r="I261">
            <v>42.5</v>
          </cell>
          <cell r="J261">
            <v>6619.75</v>
          </cell>
          <cell r="K261">
            <v>12503.98</v>
          </cell>
          <cell r="L261">
            <v>738.73</v>
          </cell>
          <cell r="M261">
            <v>26.8</v>
          </cell>
          <cell r="N261">
            <v>3351.07</v>
          </cell>
          <cell r="O261">
            <v>197.98</v>
          </cell>
          <cell r="P261">
            <v>8</v>
          </cell>
          <cell r="Q261">
            <v>1000.32</v>
          </cell>
          <cell r="R261">
            <v>59.1</v>
          </cell>
        </row>
        <row r="262">
          <cell r="A262" t="str">
            <v>002075</v>
          </cell>
          <cell r="C262" t="str">
            <v>KARLA SARAIVA LIMA</v>
          </cell>
          <cell r="G262">
            <v>44354</v>
          </cell>
          <cell r="I262">
            <v>37.5</v>
          </cell>
          <cell r="J262">
            <v>5564.5</v>
          </cell>
          <cell r="K262">
            <v>9274.17</v>
          </cell>
          <cell r="L262">
            <v>618.53</v>
          </cell>
          <cell r="M262">
            <v>26.8</v>
          </cell>
          <cell r="N262">
            <v>2485.4699999999998</v>
          </cell>
          <cell r="O262">
            <v>165.75</v>
          </cell>
          <cell r="P262">
            <v>8</v>
          </cell>
          <cell r="Q262">
            <v>741.93</v>
          </cell>
          <cell r="R262">
            <v>49.48</v>
          </cell>
        </row>
        <row r="263">
          <cell r="A263" t="str">
            <v>002078</v>
          </cell>
          <cell r="C263" t="str">
            <v>RAQUEL DOS SANTOS AMARAL</v>
          </cell>
          <cell r="G263">
            <v>44354</v>
          </cell>
          <cell r="I263">
            <v>42.5</v>
          </cell>
          <cell r="J263">
            <v>4519.76</v>
          </cell>
          <cell r="K263">
            <v>8537.32</v>
          </cell>
          <cell r="L263">
            <v>502.19</v>
          </cell>
          <cell r="M263">
            <v>26.8</v>
          </cell>
          <cell r="N263">
            <v>2288</v>
          </cell>
          <cell r="O263">
            <v>134.58000000000001</v>
          </cell>
          <cell r="P263">
            <v>8</v>
          </cell>
          <cell r="Q263">
            <v>682.98</v>
          </cell>
          <cell r="R263">
            <v>40.17</v>
          </cell>
        </row>
        <row r="264">
          <cell r="A264" t="str">
            <v>002079</v>
          </cell>
          <cell r="C264" t="str">
            <v>DAVI BATISTA TABOSA</v>
          </cell>
          <cell r="G264">
            <v>44354</v>
          </cell>
          <cell r="I264">
            <v>27.5</v>
          </cell>
          <cell r="J264">
            <v>4487.9399999999996</v>
          </cell>
          <cell r="K264">
            <v>5485.26</v>
          </cell>
          <cell r="L264">
            <v>498.66</v>
          </cell>
          <cell r="M264">
            <v>26.8</v>
          </cell>
          <cell r="N264">
            <v>1470.05</v>
          </cell>
          <cell r="O264">
            <v>133.63999999999999</v>
          </cell>
          <cell r="P264">
            <v>8</v>
          </cell>
          <cell r="Q264">
            <v>438.82</v>
          </cell>
          <cell r="R264">
            <v>39.89</v>
          </cell>
        </row>
        <row r="265">
          <cell r="A265" t="str">
            <v>002082</v>
          </cell>
          <cell r="C265" t="str">
            <v>CRISTIANE NOGUEIRA SANTIAGO</v>
          </cell>
          <cell r="G265">
            <v>44354</v>
          </cell>
          <cell r="I265">
            <v>47.5</v>
          </cell>
          <cell r="J265">
            <v>8519.67</v>
          </cell>
          <cell r="K265">
            <v>17985.97</v>
          </cell>
          <cell r="L265">
            <v>1034.49</v>
          </cell>
          <cell r="M265">
            <v>26.8</v>
          </cell>
          <cell r="N265">
            <v>4820.24</v>
          </cell>
          <cell r="O265">
            <v>277.24</v>
          </cell>
          <cell r="P265">
            <v>8</v>
          </cell>
          <cell r="Q265">
            <v>1438.87</v>
          </cell>
          <cell r="R265">
            <v>82.75</v>
          </cell>
        </row>
        <row r="266">
          <cell r="A266" t="str">
            <v>002083</v>
          </cell>
          <cell r="C266" t="str">
            <v>LUCAS SARAIVA DA SILVA</v>
          </cell>
          <cell r="G266">
            <v>44354</v>
          </cell>
          <cell r="I266">
            <v>37.5</v>
          </cell>
          <cell r="J266">
            <v>4466.71</v>
          </cell>
          <cell r="K266">
            <v>7444.51</v>
          </cell>
          <cell r="L266">
            <v>496.3</v>
          </cell>
          <cell r="M266">
            <v>26.8</v>
          </cell>
          <cell r="N266">
            <v>1995.14</v>
          </cell>
          <cell r="O266">
            <v>133.01</v>
          </cell>
          <cell r="P266">
            <v>8</v>
          </cell>
          <cell r="Q266">
            <v>595.55999999999995</v>
          </cell>
          <cell r="R266">
            <v>39.700000000000003</v>
          </cell>
        </row>
        <row r="267">
          <cell r="A267" t="str">
            <v>002087</v>
          </cell>
          <cell r="C267" t="str">
            <v>ARNALDO PEREIRA ESCOSSIO</v>
          </cell>
          <cell r="G267">
            <v>44361</v>
          </cell>
          <cell r="I267">
            <v>27.5</v>
          </cell>
          <cell r="J267">
            <v>11272.59</v>
          </cell>
          <cell r="K267">
            <v>13777.61</v>
          </cell>
          <cell r="L267">
            <v>1292.19</v>
          </cell>
          <cell r="M267">
            <v>26.8</v>
          </cell>
          <cell r="N267">
            <v>3692.4</v>
          </cell>
          <cell r="O267">
            <v>346.3</v>
          </cell>
          <cell r="P267">
            <v>8</v>
          </cell>
          <cell r="Q267">
            <v>1102.21</v>
          </cell>
          <cell r="R267">
            <v>103.38</v>
          </cell>
        </row>
        <row r="268">
          <cell r="A268" t="str">
            <v>002089</v>
          </cell>
          <cell r="C268" t="str">
            <v>PRISCILLA DOS RAMOS OLIVEIRA FERNANDES</v>
          </cell>
          <cell r="G268">
            <v>44361</v>
          </cell>
          <cell r="I268">
            <v>27.5</v>
          </cell>
          <cell r="J268">
            <v>8734.69</v>
          </cell>
          <cell r="K268">
            <v>10675.73</v>
          </cell>
          <cell r="L268">
            <v>970.52</v>
          </cell>
          <cell r="M268">
            <v>26.8</v>
          </cell>
          <cell r="N268">
            <v>2861.1</v>
          </cell>
          <cell r="O268">
            <v>260.10000000000002</v>
          </cell>
          <cell r="P268">
            <v>8</v>
          </cell>
          <cell r="Q268">
            <v>854.06</v>
          </cell>
          <cell r="R268">
            <v>77.64</v>
          </cell>
        </row>
        <row r="269">
          <cell r="A269" t="str">
            <v>002090</v>
          </cell>
          <cell r="C269" t="str">
            <v>GISELE PEREIRA DOS SANTOS</v>
          </cell>
          <cell r="G269">
            <v>44361</v>
          </cell>
          <cell r="I269">
            <v>27.5</v>
          </cell>
          <cell r="J269">
            <v>10334</v>
          </cell>
          <cell r="K269">
            <v>12630.44</v>
          </cell>
          <cell r="L269">
            <v>1148.22</v>
          </cell>
          <cell r="M269">
            <v>26.8</v>
          </cell>
          <cell r="N269">
            <v>3384.96</v>
          </cell>
          <cell r="O269">
            <v>307.72000000000003</v>
          </cell>
          <cell r="P269">
            <v>8</v>
          </cell>
          <cell r="Q269">
            <v>1010.44</v>
          </cell>
          <cell r="R269">
            <v>91.86</v>
          </cell>
        </row>
        <row r="270">
          <cell r="A270" t="str">
            <v>002091</v>
          </cell>
          <cell r="C270" t="str">
            <v>FERNANDA ROCHA MOTA</v>
          </cell>
          <cell r="G270">
            <v>44361</v>
          </cell>
          <cell r="I270">
            <v>37.5</v>
          </cell>
          <cell r="J270">
            <v>7232.77</v>
          </cell>
          <cell r="K270">
            <v>12054.61</v>
          </cell>
          <cell r="L270">
            <v>803.64</v>
          </cell>
          <cell r="M270">
            <v>26.8</v>
          </cell>
          <cell r="N270">
            <v>3230.63</v>
          </cell>
          <cell r="O270">
            <v>215.37</v>
          </cell>
          <cell r="P270">
            <v>8</v>
          </cell>
          <cell r="Q270">
            <v>964.36</v>
          </cell>
          <cell r="R270">
            <v>64.290000000000006</v>
          </cell>
        </row>
        <row r="271">
          <cell r="A271" t="str">
            <v>002092</v>
          </cell>
          <cell r="C271" t="str">
            <v>ETIENE ANTOINE ALENCAR SALES</v>
          </cell>
          <cell r="G271">
            <v>44361</v>
          </cell>
          <cell r="I271">
            <v>27.5</v>
          </cell>
          <cell r="J271">
            <v>9535.86</v>
          </cell>
          <cell r="K271">
            <v>11654.94</v>
          </cell>
          <cell r="L271">
            <v>1040.6300000000001</v>
          </cell>
          <cell r="M271">
            <v>26.8</v>
          </cell>
          <cell r="N271">
            <v>3123.52</v>
          </cell>
          <cell r="O271">
            <v>278.88</v>
          </cell>
          <cell r="P271">
            <v>8</v>
          </cell>
          <cell r="Q271">
            <v>932.39</v>
          </cell>
          <cell r="R271">
            <v>83.25</v>
          </cell>
        </row>
        <row r="272">
          <cell r="A272" t="str">
            <v>002095</v>
          </cell>
          <cell r="C272" t="str">
            <v>DHANNYELL LUKAS BELMINO LIMA</v>
          </cell>
          <cell r="G272">
            <v>44361</v>
          </cell>
          <cell r="I272">
            <v>27.5</v>
          </cell>
          <cell r="J272">
            <v>4565.8900000000003</v>
          </cell>
          <cell r="K272">
            <v>5580.53</v>
          </cell>
          <cell r="L272">
            <v>504.77</v>
          </cell>
          <cell r="M272">
            <v>26.8</v>
          </cell>
          <cell r="N272">
            <v>1495.58</v>
          </cell>
          <cell r="O272">
            <v>135.28</v>
          </cell>
          <cell r="P272">
            <v>8</v>
          </cell>
          <cell r="Q272">
            <v>446.44</v>
          </cell>
          <cell r="R272">
            <v>40.380000000000003</v>
          </cell>
        </row>
        <row r="273">
          <cell r="A273" t="str">
            <v>002098</v>
          </cell>
          <cell r="C273" t="str">
            <v>FRANCISCO HERBETH ALBUQUERQUE ABREU</v>
          </cell>
          <cell r="G273">
            <v>44362</v>
          </cell>
          <cell r="I273">
            <v>37.5</v>
          </cell>
          <cell r="J273">
            <v>5139.74</v>
          </cell>
          <cell r="K273">
            <v>8566.23</v>
          </cell>
          <cell r="L273">
            <v>641.71</v>
          </cell>
          <cell r="M273">
            <v>26.8</v>
          </cell>
          <cell r="N273">
            <v>2295.75</v>
          </cell>
          <cell r="O273">
            <v>171.98</v>
          </cell>
          <cell r="P273">
            <v>8</v>
          </cell>
          <cell r="Q273">
            <v>685.3</v>
          </cell>
          <cell r="R273">
            <v>51.34</v>
          </cell>
        </row>
        <row r="274">
          <cell r="A274" t="str">
            <v>002099</v>
          </cell>
          <cell r="C274" t="str">
            <v>JOAO PEDRO BANDEIRA DE LIMA</v>
          </cell>
          <cell r="G274">
            <v>44362</v>
          </cell>
          <cell r="I274">
            <v>27.5</v>
          </cell>
          <cell r="J274">
            <v>4098.5600000000004</v>
          </cell>
          <cell r="K274">
            <v>5009.3500000000004</v>
          </cell>
          <cell r="L274">
            <v>455.39</v>
          </cell>
          <cell r="M274">
            <v>26.8</v>
          </cell>
          <cell r="N274">
            <v>1342.51</v>
          </cell>
          <cell r="O274">
            <v>122.05</v>
          </cell>
          <cell r="P274">
            <v>8</v>
          </cell>
          <cell r="Q274">
            <v>400.75</v>
          </cell>
          <cell r="R274">
            <v>36.43</v>
          </cell>
        </row>
        <row r="275">
          <cell r="A275" t="str">
            <v>002100</v>
          </cell>
          <cell r="C275" t="str">
            <v>CRISTIANO FELIPE DE MESQUITA CASTRO</v>
          </cell>
          <cell r="G275">
            <v>44364</v>
          </cell>
          <cell r="I275">
            <v>25</v>
          </cell>
          <cell r="J275">
            <v>4944.5600000000004</v>
          </cell>
          <cell r="K275">
            <v>5493.96</v>
          </cell>
          <cell r="L275">
            <v>6.31</v>
          </cell>
          <cell r="M275">
            <v>26.8</v>
          </cell>
          <cell r="N275">
            <v>1472.38</v>
          </cell>
          <cell r="O275">
            <v>1.68</v>
          </cell>
          <cell r="P275">
            <v>8</v>
          </cell>
          <cell r="Q275">
            <v>439.53</v>
          </cell>
          <cell r="R275" t="str">
            <v>0,51</v>
          </cell>
        </row>
        <row r="276">
          <cell r="A276" t="str">
            <v>002102</v>
          </cell>
          <cell r="C276" t="str">
            <v>LAZARO UCHOA GOMES</v>
          </cell>
          <cell r="G276">
            <v>44368</v>
          </cell>
          <cell r="I276">
            <v>25</v>
          </cell>
          <cell r="J276">
            <v>4478.84</v>
          </cell>
          <cell r="K276">
            <v>4976.49</v>
          </cell>
          <cell r="L276">
            <v>510.7</v>
          </cell>
          <cell r="M276">
            <v>26.8</v>
          </cell>
          <cell r="N276">
            <v>1333.7</v>
          </cell>
          <cell r="O276">
            <v>136.87</v>
          </cell>
          <cell r="P276">
            <v>8</v>
          </cell>
          <cell r="Q276">
            <v>398.12</v>
          </cell>
          <cell r="R276">
            <v>40.86</v>
          </cell>
        </row>
        <row r="277">
          <cell r="A277" t="str">
            <v>002105</v>
          </cell>
          <cell r="C277" t="str">
            <v>FELIPE ZAP DE MELLO</v>
          </cell>
          <cell r="G277">
            <v>44368</v>
          </cell>
          <cell r="I277">
            <v>25</v>
          </cell>
          <cell r="J277">
            <v>13601.47</v>
          </cell>
          <cell r="K277">
            <v>15112.74</v>
          </cell>
          <cell r="L277">
            <v>1511.27</v>
          </cell>
          <cell r="M277">
            <v>26.8</v>
          </cell>
          <cell r="N277">
            <v>4050.21</v>
          </cell>
          <cell r="O277">
            <v>405.02</v>
          </cell>
          <cell r="P277">
            <v>8</v>
          </cell>
          <cell r="Q277">
            <v>1209.02</v>
          </cell>
          <cell r="R277">
            <v>120.9</v>
          </cell>
        </row>
        <row r="278">
          <cell r="A278" t="str">
            <v>002107</v>
          </cell>
          <cell r="C278" t="str">
            <v>ELCIO COSTA JUNIOR</v>
          </cell>
          <cell r="G278">
            <v>44375</v>
          </cell>
          <cell r="I278">
            <v>35</v>
          </cell>
          <cell r="J278">
            <v>8920.6200000000008</v>
          </cell>
          <cell r="K278">
            <v>13876.52</v>
          </cell>
          <cell r="L278">
            <v>996.52</v>
          </cell>
          <cell r="M278">
            <v>26.8</v>
          </cell>
          <cell r="N278">
            <v>3718.91</v>
          </cell>
          <cell r="O278">
            <v>267.07</v>
          </cell>
          <cell r="P278">
            <v>8</v>
          </cell>
          <cell r="Q278">
            <v>1110.1199999999999</v>
          </cell>
          <cell r="R278">
            <v>79.72</v>
          </cell>
        </row>
        <row r="279">
          <cell r="A279" t="str">
            <v>002108</v>
          </cell>
          <cell r="C279" t="str">
            <v>DOUGLAS MUNIZ SALES PEREIRA</v>
          </cell>
          <cell r="G279">
            <v>44375</v>
          </cell>
          <cell r="I279">
            <v>45</v>
          </cell>
          <cell r="J279">
            <v>7254.51</v>
          </cell>
          <cell r="K279">
            <v>14509.02</v>
          </cell>
          <cell r="L279">
            <v>806.06</v>
          </cell>
          <cell r="M279">
            <v>26.8</v>
          </cell>
          <cell r="N279">
            <v>3888.42</v>
          </cell>
          <cell r="O279">
            <v>216.02</v>
          </cell>
          <cell r="P279">
            <v>8</v>
          </cell>
          <cell r="Q279">
            <v>1160.74</v>
          </cell>
          <cell r="R279">
            <v>64.5</v>
          </cell>
        </row>
        <row r="280">
          <cell r="A280" t="str">
            <v>002109</v>
          </cell>
          <cell r="C280" t="str">
            <v>IVANOV DE ALMEIDA MORAES</v>
          </cell>
          <cell r="G280">
            <v>44375</v>
          </cell>
          <cell r="I280">
            <v>25</v>
          </cell>
          <cell r="J280">
            <v>6702.42</v>
          </cell>
          <cell r="K280">
            <v>7447.13</v>
          </cell>
          <cell r="L280">
            <v>744.71</v>
          </cell>
          <cell r="M280">
            <v>26.8</v>
          </cell>
          <cell r="N280">
            <v>1995.83</v>
          </cell>
          <cell r="O280">
            <v>199.58</v>
          </cell>
          <cell r="P280">
            <v>8</v>
          </cell>
          <cell r="Q280">
            <v>595.77</v>
          </cell>
          <cell r="R280">
            <v>59.58</v>
          </cell>
        </row>
        <row r="281">
          <cell r="A281" t="str">
            <v>002111</v>
          </cell>
          <cell r="C281" t="str">
            <v>DANIEL CARVALHO DINIZ</v>
          </cell>
          <cell r="G281">
            <v>44375</v>
          </cell>
          <cell r="I281">
            <v>45</v>
          </cell>
          <cell r="J281">
            <v>10334</v>
          </cell>
          <cell r="K281">
            <v>20668</v>
          </cell>
          <cell r="L281">
            <v>1148.22</v>
          </cell>
          <cell r="M281">
            <v>26.8</v>
          </cell>
          <cell r="N281">
            <v>5539.03</v>
          </cell>
          <cell r="O281">
            <v>307.73</v>
          </cell>
          <cell r="P281">
            <v>8</v>
          </cell>
          <cell r="Q281">
            <v>1653.44</v>
          </cell>
          <cell r="R281">
            <v>91.86</v>
          </cell>
        </row>
        <row r="282">
          <cell r="A282" t="str">
            <v>002113</v>
          </cell>
          <cell r="C282" t="str">
            <v>PAULO VICTOR DA SILVA MOURAO</v>
          </cell>
          <cell r="G282">
            <v>44382</v>
          </cell>
          <cell r="I282">
            <v>35</v>
          </cell>
          <cell r="J282">
            <v>7189</v>
          </cell>
          <cell r="K282">
            <v>11182.89</v>
          </cell>
          <cell r="L282">
            <v>968.12</v>
          </cell>
          <cell r="M282">
            <v>26.8</v>
          </cell>
          <cell r="N282">
            <v>2997.02</v>
          </cell>
          <cell r="O282">
            <v>259.45999999999998</v>
          </cell>
          <cell r="P282">
            <v>8</v>
          </cell>
          <cell r="Q282">
            <v>894.63</v>
          </cell>
          <cell r="R282">
            <v>77.45</v>
          </cell>
        </row>
        <row r="283">
          <cell r="A283" t="str">
            <v>002117</v>
          </cell>
          <cell r="C283" t="str">
            <v>SERGIO DAMASCENO DE MATOS</v>
          </cell>
          <cell r="G283">
            <v>44382</v>
          </cell>
          <cell r="I283">
            <v>25</v>
          </cell>
          <cell r="J283">
            <v>4057</v>
          </cell>
          <cell r="K283">
            <v>4507.78</v>
          </cell>
          <cell r="L283">
            <v>450.78</v>
          </cell>
          <cell r="M283">
            <v>26.8</v>
          </cell>
          <cell r="N283">
            <v>1208.0899999999999</v>
          </cell>
          <cell r="O283">
            <v>120.81</v>
          </cell>
          <cell r="P283">
            <v>8</v>
          </cell>
          <cell r="Q283">
            <v>360.62</v>
          </cell>
          <cell r="R283">
            <v>36.06</v>
          </cell>
        </row>
        <row r="284">
          <cell r="A284" t="str">
            <v>002118</v>
          </cell>
          <cell r="C284" t="str">
            <v>RODRIGO CARNEIRO ANDRADE</v>
          </cell>
          <cell r="G284">
            <v>44382</v>
          </cell>
          <cell r="I284">
            <v>40</v>
          </cell>
          <cell r="J284">
            <v>7836.98</v>
          </cell>
          <cell r="K284">
            <v>13932.41</v>
          </cell>
          <cell r="L284">
            <v>971.91</v>
          </cell>
          <cell r="M284">
            <v>26.8</v>
          </cell>
          <cell r="N284">
            <v>3733.89</v>
          </cell>
          <cell r="O284">
            <v>260.48</v>
          </cell>
          <cell r="P284">
            <v>8</v>
          </cell>
          <cell r="Q284">
            <v>1114.5899999999999</v>
          </cell>
          <cell r="R284">
            <v>77.75</v>
          </cell>
        </row>
        <row r="285">
          <cell r="A285" t="str">
            <v>002119</v>
          </cell>
          <cell r="C285" t="str">
            <v>CARLOS ADOLFO GUEDES GONDIM</v>
          </cell>
          <cell r="G285">
            <v>44382</v>
          </cell>
          <cell r="I285">
            <v>25</v>
          </cell>
          <cell r="J285">
            <v>7293.33</v>
          </cell>
          <cell r="K285">
            <v>8103.7</v>
          </cell>
          <cell r="L285">
            <v>810.37</v>
          </cell>
          <cell r="M285">
            <v>26.8</v>
          </cell>
          <cell r="N285">
            <v>2171.79</v>
          </cell>
          <cell r="O285">
            <v>217.18</v>
          </cell>
          <cell r="P285">
            <v>8</v>
          </cell>
          <cell r="Q285">
            <v>648.29999999999995</v>
          </cell>
          <cell r="R285">
            <v>64.83</v>
          </cell>
        </row>
        <row r="286">
          <cell r="A286" t="str">
            <v>002120</v>
          </cell>
          <cell r="C286" t="str">
            <v>JOAO BATISTA DE ARAUJO NETO</v>
          </cell>
          <cell r="G286">
            <v>44382</v>
          </cell>
          <cell r="I286">
            <v>35</v>
          </cell>
          <cell r="J286">
            <v>7322.39</v>
          </cell>
          <cell r="K286">
            <v>11390.39</v>
          </cell>
          <cell r="L286">
            <v>821.14</v>
          </cell>
          <cell r="M286">
            <v>26.8</v>
          </cell>
          <cell r="N286">
            <v>3052.63</v>
          </cell>
          <cell r="O286">
            <v>220.08</v>
          </cell>
          <cell r="P286">
            <v>8</v>
          </cell>
          <cell r="Q286">
            <v>911.23</v>
          </cell>
          <cell r="R286">
            <v>65.69</v>
          </cell>
        </row>
        <row r="287">
          <cell r="A287" t="str">
            <v>002122</v>
          </cell>
          <cell r="C287" t="str">
            <v>YAGO SABOIA FELIX FROTA</v>
          </cell>
          <cell r="G287">
            <v>44382</v>
          </cell>
          <cell r="I287">
            <v>25</v>
          </cell>
          <cell r="J287">
            <v>4057</v>
          </cell>
          <cell r="K287">
            <v>4507.78</v>
          </cell>
          <cell r="L287">
            <v>450.78</v>
          </cell>
          <cell r="M287">
            <v>26.8</v>
          </cell>
          <cell r="N287">
            <v>1208.0899999999999</v>
          </cell>
          <cell r="O287">
            <v>120.81</v>
          </cell>
          <cell r="P287">
            <v>8</v>
          </cell>
          <cell r="Q287">
            <v>360.62</v>
          </cell>
          <cell r="R287">
            <v>36.06</v>
          </cell>
        </row>
        <row r="288">
          <cell r="A288" t="str">
            <v>002123</v>
          </cell>
          <cell r="C288" t="str">
            <v>LEANDRO COSTA SILVA</v>
          </cell>
          <cell r="G288">
            <v>44389</v>
          </cell>
          <cell r="I288">
            <v>25</v>
          </cell>
          <cell r="J288">
            <v>8703.98</v>
          </cell>
          <cell r="K288">
            <v>9671.09</v>
          </cell>
          <cell r="L288">
            <v>967.11</v>
          </cell>
          <cell r="M288">
            <v>26.8</v>
          </cell>
          <cell r="N288">
            <v>2591.85</v>
          </cell>
          <cell r="O288">
            <v>259.18</v>
          </cell>
          <cell r="P288">
            <v>8</v>
          </cell>
          <cell r="Q288">
            <v>773.69</v>
          </cell>
          <cell r="R288">
            <v>77.37</v>
          </cell>
        </row>
        <row r="289">
          <cell r="A289" t="str">
            <v>002127</v>
          </cell>
          <cell r="C289" t="str">
            <v>MILA NEVES REIS SANTOS</v>
          </cell>
          <cell r="G289">
            <v>44389</v>
          </cell>
          <cell r="I289">
            <v>40</v>
          </cell>
          <cell r="J289">
            <v>4121.3999999999996</v>
          </cell>
          <cell r="K289">
            <v>7326.93</v>
          </cell>
          <cell r="L289">
            <v>457.93</v>
          </cell>
          <cell r="M289">
            <v>26.8</v>
          </cell>
          <cell r="N289">
            <v>1963.62</v>
          </cell>
          <cell r="O289">
            <v>122.72</v>
          </cell>
          <cell r="P289">
            <v>8</v>
          </cell>
          <cell r="Q289">
            <v>586.15</v>
          </cell>
          <cell r="R289">
            <v>36.630000000000003</v>
          </cell>
        </row>
        <row r="290">
          <cell r="A290" t="str">
            <v>002132</v>
          </cell>
          <cell r="C290" t="str">
            <v>JENNY DA COSTA OLIVEIRA</v>
          </cell>
          <cell r="G290">
            <v>44396</v>
          </cell>
          <cell r="I290">
            <v>37.5</v>
          </cell>
          <cell r="J290">
            <v>11232.47</v>
          </cell>
          <cell r="K290">
            <v>18720.78</v>
          </cell>
          <cell r="L290">
            <v>1271.06</v>
          </cell>
          <cell r="M290">
            <v>26.8</v>
          </cell>
          <cell r="N290">
            <v>5017.17</v>
          </cell>
          <cell r="O290">
            <v>340.65</v>
          </cell>
          <cell r="P290">
            <v>8</v>
          </cell>
          <cell r="Q290">
            <v>1497.66</v>
          </cell>
          <cell r="R290">
            <v>101.68</v>
          </cell>
        </row>
        <row r="291">
          <cell r="A291" t="str">
            <v>002134</v>
          </cell>
          <cell r="C291" t="str">
            <v>FELIPE MATHEUS AUGUSTO MONTENEGRO</v>
          </cell>
          <cell r="G291">
            <v>44396</v>
          </cell>
          <cell r="I291">
            <v>22.5</v>
          </cell>
          <cell r="J291">
            <v>7928.89</v>
          </cell>
          <cell r="K291">
            <v>7928.89</v>
          </cell>
          <cell r="L291">
            <v>880.99</v>
          </cell>
          <cell r="M291">
            <v>26.8</v>
          </cell>
          <cell r="N291">
            <v>2124.94</v>
          </cell>
          <cell r="O291">
            <v>236.1</v>
          </cell>
          <cell r="P291">
            <v>8</v>
          </cell>
          <cell r="Q291">
            <v>634.30999999999995</v>
          </cell>
          <cell r="R291">
            <v>70.48</v>
          </cell>
        </row>
        <row r="292">
          <cell r="A292" t="str">
            <v>002136</v>
          </cell>
          <cell r="C292" t="str">
            <v>JOSE MATEUS BEZERRA MARQUES ROCHA</v>
          </cell>
          <cell r="G292">
            <v>44396</v>
          </cell>
          <cell r="I292">
            <v>32.5</v>
          </cell>
          <cell r="J292">
            <v>6028.26</v>
          </cell>
          <cell r="K292">
            <v>8707.49</v>
          </cell>
          <cell r="L292">
            <v>667.82</v>
          </cell>
          <cell r="M292">
            <v>26.8</v>
          </cell>
          <cell r="N292">
            <v>2333.6</v>
          </cell>
          <cell r="O292">
            <v>179.15</v>
          </cell>
          <cell r="P292">
            <v>8</v>
          </cell>
          <cell r="Q292">
            <v>696.6</v>
          </cell>
          <cell r="R292">
            <v>53.43</v>
          </cell>
        </row>
        <row r="293">
          <cell r="A293" t="str">
            <v>002139</v>
          </cell>
          <cell r="C293" t="str">
            <v>LUIZ FELIPE MACIEL CORREIA</v>
          </cell>
          <cell r="G293">
            <v>44396</v>
          </cell>
          <cell r="I293">
            <v>32.5</v>
          </cell>
          <cell r="J293">
            <v>8019.96</v>
          </cell>
          <cell r="K293">
            <v>11584.39</v>
          </cell>
          <cell r="L293">
            <v>891.11</v>
          </cell>
          <cell r="M293">
            <v>26.8</v>
          </cell>
          <cell r="N293">
            <v>3104.62</v>
          </cell>
          <cell r="O293">
            <v>238.82</v>
          </cell>
          <cell r="P293">
            <v>8</v>
          </cell>
          <cell r="Q293">
            <v>926.75</v>
          </cell>
          <cell r="R293">
            <v>71.290000000000006</v>
          </cell>
        </row>
        <row r="294">
          <cell r="A294" t="str">
            <v>002140</v>
          </cell>
          <cell r="C294" t="str">
            <v>LUCAS LUZ FEITOSA</v>
          </cell>
          <cell r="G294">
            <v>44396</v>
          </cell>
          <cell r="I294">
            <v>52.5</v>
          </cell>
          <cell r="J294">
            <v>4958.29</v>
          </cell>
          <cell r="K294">
            <v>11569.34</v>
          </cell>
          <cell r="L294">
            <v>551.47</v>
          </cell>
          <cell r="M294">
            <v>26.8</v>
          </cell>
          <cell r="N294">
            <v>3100.58</v>
          </cell>
          <cell r="O294">
            <v>147.79</v>
          </cell>
          <cell r="P294">
            <v>8</v>
          </cell>
          <cell r="Q294">
            <v>925.54</v>
          </cell>
          <cell r="R294">
            <v>44.11</v>
          </cell>
        </row>
        <row r="295">
          <cell r="A295" t="str">
            <v>002141</v>
          </cell>
          <cell r="C295" t="str">
            <v>FELIPE SOARES PEREIRA</v>
          </cell>
          <cell r="G295">
            <v>44396</v>
          </cell>
          <cell r="I295">
            <v>32.5</v>
          </cell>
          <cell r="J295">
            <v>8123.73</v>
          </cell>
          <cell r="K295">
            <v>11734.28</v>
          </cell>
          <cell r="L295">
            <v>902.65</v>
          </cell>
          <cell r="M295">
            <v>26.8</v>
          </cell>
          <cell r="N295">
            <v>3144.79</v>
          </cell>
          <cell r="O295">
            <v>241.91</v>
          </cell>
          <cell r="P295">
            <v>8</v>
          </cell>
          <cell r="Q295">
            <v>938.74</v>
          </cell>
          <cell r="R295">
            <v>72.209999999999994</v>
          </cell>
        </row>
        <row r="296">
          <cell r="A296" t="str">
            <v>002144</v>
          </cell>
          <cell r="C296" t="str">
            <v>RODRIGO SANTOS COUTO FERRAZ</v>
          </cell>
          <cell r="G296">
            <v>44403</v>
          </cell>
          <cell r="I296">
            <v>32.5</v>
          </cell>
          <cell r="J296">
            <v>11491.97</v>
          </cell>
          <cell r="K296">
            <v>16599.509999999998</v>
          </cell>
          <cell r="L296">
            <v>1260.0899999999999</v>
          </cell>
          <cell r="M296">
            <v>26.8</v>
          </cell>
          <cell r="N296">
            <v>4448.67</v>
          </cell>
          <cell r="O296">
            <v>339.21</v>
          </cell>
          <cell r="P296">
            <v>8</v>
          </cell>
          <cell r="Q296">
            <v>1327.96</v>
          </cell>
          <cell r="R296">
            <v>100.81</v>
          </cell>
        </row>
        <row r="297">
          <cell r="A297" t="str">
            <v>002148</v>
          </cell>
          <cell r="C297" t="str">
            <v>JOSE ANTONIO DE MAGALHAES NETO</v>
          </cell>
          <cell r="G297">
            <v>44410</v>
          </cell>
          <cell r="I297">
            <v>32.5</v>
          </cell>
          <cell r="J297">
            <v>4057</v>
          </cell>
          <cell r="K297">
            <v>5860.11</v>
          </cell>
          <cell r="L297">
            <v>450.78</v>
          </cell>
          <cell r="M297">
            <v>26.8</v>
          </cell>
          <cell r="N297">
            <v>1570.51</v>
          </cell>
          <cell r="O297">
            <v>120.81</v>
          </cell>
          <cell r="P297">
            <v>8</v>
          </cell>
          <cell r="Q297">
            <v>468.81</v>
          </cell>
          <cell r="R297">
            <v>36.06</v>
          </cell>
        </row>
        <row r="298">
          <cell r="A298" t="str">
            <v>002149</v>
          </cell>
          <cell r="C298" t="str">
            <v>LEONARDE DO NASCIMENTO FIRMINO</v>
          </cell>
          <cell r="G298">
            <v>44410</v>
          </cell>
          <cell r="I298">
            <v>32.5</v>
          </cell>
          <cell r="J298">
            <v>5946.87</v>
          </cell>
          <cell r="K298">
            <v>8589.92</v>
          </cell>
          <cell r="L298">
            <v>660.76</v>
          </cell>
          <cell r="M298">
            <v>26.8</v>
          </cell>
          <cell r="N298">
            <v>2302.1</v>
          </cell>
          <cell r="O298">
            <v>177.08</v>
          </cell>
          <cell r="P298">
            <v>8</v>
          </cell>
          <cell r="Q298">
            <v>687.19</v>
          </cell>
          <cell r="R298">
            <v>52.86</v>
          </cell>
        </row>
        <row r="299">
          <cell r="A299" t="str">
            <v>002150</v>
          </cell>
          <cell r="C299" t="str">
            <v>BARBARA QUINTINO FARIAS MONTEIRO</v>
          </cell>
          <cell r="G299">
            <v>44410</v>
          </cell>
          <cell r="I299">
            <v>32.5</v>
          </cell>
          <cell r="J299">
            <v>8113.39</v>
          </cell>
          <cell r="K299">
            <v>11719.34</v>
          </cell>
          <cell r="L299">
            <v>909.39</v>
          </cell>
          <cell r="M299">
            <v>26.8</v>
          </cell>
          <cell r="N299">
            <v>3140.79</v>
          </cell>
          <cell r="O299">
            <v>243.72</v>
          </cell>
          <cell r="P299">
            <v>8</v>
          </cell>
          <cell r="Q299">
            <v>937.54</v>
          </cell>
          <cell r="R299">
            <v>72.739999999999995</v>
          </cell>
        </row>
        <row r="300">
          <cell r="A300" t="str">
            <v>002152</v>
          </cell>
          <cell r="C300" t="str">
            <v>ELIABE DE ABREU SANTOS</v>
          </cell>
          <cell r="G300">
            <v>44410</v>
          </cell>
          <cell r="I300">
            <v>22.5</v>
          </cell>
          <cell r="J300">
            <v>7437.24</v>
          </cell>
          <cell r="K300">
            <v>7437.24</v>
          </cell>
          <cell r="L300">
            <v>1089.51</v>
          </cell>
          <cell r="M300">
            <v>26.8</v>
          </cell>
          <cell r="N300">
            <v>1993.18</v>
          </cell>
          <cell r="O300">
            <v>291.99</v>
          </cell>
          <cell r="P300">
            <v>8</v>
          </cell>
          <cell r="Q300">
            <v>594.98</v>
          </cell>
          <cell r="R300">
            <v>87.16</v>
          </cell>
        </row>
        <row r="301">
          <cell r="A301" t="str">
            <v>002153</v>
          </cell>
          <cell r="C301" t="str">
            <v>BRENO BEZERRA DE CASTRO</v>
          </cell>
          <cell r="G301">
            <v>44410</v>
          </cell>
          <cell r="I301">
            <v>52.5</v>
          </cell>
          <cell r="J301">
            <v>13282.97</v>
          </cell>
          <cell r="K301">
            <v>30993.599999999999</v>
          </cell>
          <cell r="L301">
            <v>1475.89</v>
          </cell>
          <cell r="M301">
            <v>26.8</v>
          </cell>
          <cell r="N301">
            <v>8306.2900000000009</v>
          </cell>
          <cell r="O301">
            <v>395.54</v>
          </cell>
          <cell r="P301">
            <v>8</v>
          </cell>
          <cell r="Q301">
            <v>2479.4899999999998</v>
          </cell>
          <cell r="R301">
            <v>118.07</v>
          </cell>
        </row>
        <row r="302">
          <cell r="A302" t="str">
            <v>002155</v>
          </cell>
          <cell r="C302" t="str">
            <v>EDUARDO ALVES DE LIMA</v>
          </cell>
          <cell r="G302">
            <v>44410</v>
          </cell>
          <cell r="I302">
            <v>22.5</v>
          </cell>
          <cell r="J302">
            <v>8700.92</v>
          </cell>
          <cell r="K302">
            <v>8700.92</v>
          </cell>
          <cell r="L302">
            <v>966.77</v>
          </cell>
          <cell r="M302">
            <v>26.8</v>
          </cell>
          <cell r="N302">
            <v>2331.85</v>
          </cell>
          <cell r="O302">
            <v>259.10000000000002</v>
          </cell>
          <cell r="P302">
            <v>8</v>
          </cell>
          <cell r="Q302">
            <v>696.07</v>
          </cell>
          <cell r="R302">
            <v>77.34</v>
          </cell>
        </row>
        <row r="303">
          <cell r="A303" t="str">
            <v>002157</v>
          </cell>
          <cell r="C303" t="str">
            <v>MARCELO DE SOUSA ALVES</v>
          </cell>
          <cell r="G303">
            <v>44410</v>
          </cell>
          <cell r="I303">
            <v>32.5</v>
          </cell>
          <cell r="J303">
            <v>4063.59</v>
          </cell>
          <cell r="K303">
            <v>5869.63</v>
          </cell>
          <cell r="L303">
            <v>451.51</v>
          </cell>
          <cell r="M303">
            <v>26.8</v>
          </cell>
          <cell r="N303">
            <v>1573.06</v>
          </cell>
          <cell r="O303">
            <v>121</v>
          </cell>
          <cell r="P303">
            <v>8</v>
          </cell>
          <cell r="Q303">
            <v>469.57</v>
          </cell>
          <cell r="R303">
            <v>36.119999999999997</v>
          </cell>
        </row>
        <row r="304">
          <cell r="A304" t="str">
            <v>002159</v>
          </cell>
          <cell r="C304" t="str">
            <v>TALES FACUNDO DE LIMA</v>
          </cell>
          <cell r="G304">
            <v>44410</v>
          </cell>
          <cell r="I304">
            <v>37.5</v>
          </cell>
          <cell r="J304">
            <v>6543.56</v>
          </cell>
          <cell r="K304">
            <v>10905.93</v>
          </cell>
          <cell r="L304">
            <v>727.06</v>
          </cell>
          <cell r="M304">
            <v>26.8</v>
          </cell>
          <cell r="N304">
            <v>2922.79</v>
          </cell>
          <cell r="O304">
            <v>194.85</v>
          </cell>
          <cell r="P304">
            <v>8</v>
          </cell>
          <cell r="Q304">
            <v>872.47</v>
          </cell>
          <cell r="R304">
            <v>58.16</v>
          </cell>
        </row>
        <row r="305">
          <cell r="A305" t="str">
            <v>002160</v>
          </cell>
          <cell r="C305" t="str">
            <v>JACKSON IRIS CACAU MOTA</v>
          </cell>
          <cell r="G305">
            <v>44410</v>
          </cell>
          <cell r="I305">
            <v>37.5</v>
          </cell>
          <cell r="J305">
            <v>4909</v>
          </cell>
          <cell r="K305">
            <v>8181.67</v>
          </cell>
          <cell r="L305">
            <v>545.44000000000005</v>
          </cell>
          <cell r="M305">
            <v>26.8</v>
          </cell>
          <cell r="N305">
            <v>2192.69</v>
          </cell>
          <cell r="O305">
            <v>146.18</v>
          </cell>
          <cell r="P305">
            <v>8</v>
          </cell>
          <cell r="Q305">
            <v>654.53</v>
          </cell>
          <cell r="R305">
            <v>43.64</v>
          </cell>
        </row>
        <row r="306">
          <cell r="A306" t="str">
            <v>002161</v>
          </cell>
          <cell r="C306" t="str">
            <v>BRUNO ARIEL DALLABRIDA STAHNKE</v>
          </cell>
          <cell r="G306">
            <v>44412</v>
          </cell>
          <cell r="I306">
            <v>37.5</v>
          </cell>
          <cell r="J306">
            <v>4124.68</v>
          </cell>
          <cell r="K306">
            <v>6874.47</v>
          </cell>
          <cell r="L306">
            <v>455.73</v>
          </cell>
          <cell r="M306">
            <v>26.8</v>
          </cell>
          <cell r="N306">
            <v>1842.35</v>
          </cell>
          <cell r="O306">
            <v>122.43</v>
          </cell>
          <cell r="P306">
            <v>8</v>
          </cell>
          <cell r="Q306">
            <v>549.96</v>
          </cell>
          <cell r="R306">
            <v>36.46</v>
          </cell>
        </row>
        <row r="307">
          <cell r="A307" t="str">
            <v>002162</v>
          </cell>
          <cell r="C307" t="str">
            <v>LUIZ MARCELO SOUSA BARBOSA</v>
          </cell>
          <cell r="G307">
            <v>44417</v>
          </cell>
          <cell r="I307">
            <v>32.5</v>
          </cell>
          <cell r="J307">
            <v>4610.12</v>
          </cell>
          <cell r="K307">
            <v>6659.06</v>
          </cell>
          <cell r="L307">
            <v>514.54</v>
          </cell>
          <cell r="M307">
            <v>26.8</v>
          </cell>
          <cell r="N307">
            <v>1784.63</v>
          </cell>
          <cell r="O307">
            <v>137.9</v>
          </cell>
          <cell r="P307">
            <v>8</v>
          </cell>
          <cell r="Q307">
            <v>532.73</v>
          </cell>
          <cell r="R307">
            <v>41.17</v>
          </cell>
        </row>
        <row r="308">
          <cell r="A308" t="str">
            <v>002163</v>
          </cell>
          <cell r="C308" t="str">
            <v>FABIO WASHINGTON VIEIRA</v>
          </cell>
          <cell r="G308">
            <v>44417</v>
          </cell>
          <cell r="I308">
            <v>22.5</v>
          </cell>
          <cell r="J308">
            <v>9034.98</v>
          </cell>
          <cell r="K308">
            <v>9034.98</v>
          </cell>
          <cell r="L308">
            <v>1059.57</v>
          </cell>
          <cell r="M308">
            <v>26.8</v>
          </cell>
          <cell r="N308">
            <v>2421.37</v>
          </cell>
          <cell r="O308">
            <v>283.95999999999998</v>
          </cell>
          <cell r="P308">
            <v>8</v>
          </cell>
          <cell r="Q308">
            <v>722.8</v>
          </cell>
          <cell r="R308">
            <v>84.77</v>
          </cell>
        </row>
        <row r="309">
          <cell r="A309" t="str">
            <v>002164</v>
          </cell>
          <cell r="C309" t="str">
            <v>IZAIAS EMIDIO MACHADO JUNIOR</v>
          </cell>
          <cell r="G309">
            <v>44417</v>
          </cell>
          <cell r="I309">
            <v>32.5</v>
          </cell>
          <cell r="J309">
            <v>9349.19</v>
          </cell>
          <cell r="K309">
            <v>13504.39</v>
          </cell>
          <cell r="L309">
            <v>1037.22</v>
          </cell>
          <cell r="M309">
            <v>26.8</v>
          </cell>
          <cell r="N309">
            <v>3619.18</v>
          </cell>
          <cell r="O309">
            <v>278.11</v>
          </cell>
          <cell r="P309">
            <v>8</v>
          </cell>
          <cell r="Q309">
            <v>1080.3599999999999</v>
          </cell>
          <cell r="R309">
            <v>82.98</v>
          </cell>
        </row>
        <row r="310">
          <cell r="A310" t="str">
            <v>002166</v>
          </cell>
          <cell r="C310" t="str">
            <v>VICTOR ACCETE NICACIO PLACIDO</v>
          </cell>
          <cell r="G310">
            <v>44417</v>
          </cell>
          <cell r="I310">
            <v>42.5</v>
          </cell>
          <cell r="J310">
            <v>5403.98</v>
          </cell>
          <cell r="K310">
            <v>10207.52</v>
          </cell>
          <cell r="L310">
            <v>600.44000000000005</v>
          </cell>
          <cell r="M310">
            <v>26.8</v>
          </cell>
          <cell r="N310">
            <v>2735.62</v>
          </cell>
          <cell r="O310">
            <v>160.91999999999999</v>
          </cell>
          <cell r="P310">
            <v>8</v>
          </cell>
          <cell r="Q310">
            <v>816.6</v>
          </cell>
          <cell r="R310">
            <v>48.04</v>
          </cell>
        </row>
        <row r="311">
          <cell r="A311" t="str">
            <v>002168</v>
          </cell>
          <cell r="C311" t="str">
            <v>JONISSON FLORENCO DAS NEVES</v>
          </cell>
          <cell r="G311">
            <v>44417</v>
          </cell>
          <cell r="I311">
            <v>22.5</v>
          </cell>
          <cell r="J311">
            <v>8825.59</v>
          </cell>
          <cell r="K311">
            <v>8825.59</v>
          </cell>
          <cell r="L311">
            <v>989.17</v>
          </cell>
          <cell r="M311">
            <v>26.8</v>
          </cell>
          <cell r="N311">
            <v>2365.2600000000002</v>
          </cell>
          <cell r="O311">
            <v>265.10000000000002</v>
          </cell>
          <cell r="P311">
            <v>8</v>
          </cell>
          <cell r="Q311">
            <v>706.05</v>
          </cell>
          <cell r="R311">
            <v>79.14</v>
          </cell>
        </row>
        <row r="312">
          <cell r="A312" t="str">
            <v>002169</v>
          </cell>
          <cell r="C312" t="str">
            <v>MAX ANTONIO PEREIRA DA COSTA</v>
          </cell>
          <cell r="G312">
            <v>44417</v>
          </cell>
          <cell r="I312">
            <v>22.5</v>
          </cell>
          <cell r="J312">
            <v>10524.94</v>
          </cell>
          <cell r="K312">
            <v>10524.94</v>
          </cell>
          <cell r="L312">
            <v>1121.45</v>
          </cell>
          <cell r="M312">
            <v>26.8</v>
          </cell>
          <cell r="N312">
            <v>2820.68</v>
          </cell>
          <cell r="O312">
            <v>300.54000000000002</v>
          </cell>
          <cell r="P312">
            <v>8</v>
          </cell>
          <cell r="Q312">
            <v>842.01</v>
          </cell>
          <cell r="R312">
            <v>89.73</v>
          </cell>
        </row>
        <row r="313">
          <cell r="A313" t="str">
            <v>002174</v>
          </cell>
          <cell r="C313" t="str">
            <v>PALOMA BEZERRA TEIXEIRA</v>
          </cell>
          <cell r="G313">
            <v>44417</v>
          </cell>
          <cell r="I313">
            <v>32.5</v>
          </cell>
          <cell r="J313">
            <v>2197.08</v>
          </cell>
          <cell r="K313">
            <v>3173.56</v>
          </cell>
          <cell r="L313">
            <v>244.12</v>
          </cell>
          <cell r="M313">
            <v>26.8</v>
          </cell>
          <cell r="N313">
            <v>850.52</v>
          </cell>
          <cell r="O313">
            <v>65.430000000000007</v>
          </cell>
          <cell r="P313">
            <v>8</v>
          </cell>
          <cell r="Q313">
            <v>253.89</v>
          </cell>
          <cell r="R313">
            <v>19.53</v>
          </cell>
        </row>
        <row r="314">
          <cell r="A314" t="str">
            <v>002180</v>
          </cell>
          <cell r="C314" t="str">
            <v>FRANCISCA INGRID BATISTA RODRIGUES ALVES</v>
          </cell>
          <cell r="G314">
            <v>44424</v>
          </cell>
          <cell r="I314">
            <v>37.5</v>
          </cell>
          <cell r="J314">
            <v>4057</v>
          </cell>
          <cell r="K314">
            <v>6761.67</v>
          </cell>
          <cell r="L314">
            <v>450.78</v>
          </cell>
          <cell r="M314">
            <v>26.8</v>
          </cell>
          <cell r="N314">
            <v>1812.13</v>
          </cell>
          <cell r="O314">
            <v>120.81</v>
          </cell>
          <cell r="P314">
            <v>8</v>
          </cell>
          <cell r="Q314">
            <v>540.91999999999996</v>
          </cell>
          <cell r="R314">
            <v>36.049999999999997</v>
          </cell>
        </row>
        <row r="315">
          <cell r="A315" t="str">
            <v>002181</v>
          </cell>
          <cell r="C315" t="str">
            <v>ALEX DA SILVA ROCHA</v>
          </cell>
          <cell r="G315">
            <v>44424</v>
          </cell>
          <cell r="I315">
            <v>22.5</v>
          </cell>
          <cell r="J315">
            <v>8092.91</v>
          </cell>
          <cell r="K315">
            <v>8092.91</v>
          </cell>
          <cell r="L315">
            <v>877.11</v>
          </cell>
          <cell r="M315">
            <v>26.8</v>
          </cell>
          <cell r="N315">
            <v>2168.9</v>
          </cell>
          <cell r="O315">
            <v>235.07</v>
          </cell>
          <cell r="P315">
            <v>8</v>
          </cell>
          <cell r="Q315">
            <v>647.42999999999995</v>
          </cell>
          <cell r="R315">
            <v>70.17</v>
          </cell>
        </row>
        <row r="316">
          <cell r="A316" t="str">
            <v>002182</v>
          </cell>
          <cell r="C316" t="str">
            <v>THYCIANE LOPES ARAUJO</v>
          </cell>
          <cell r="G316">
            <v>44424</v>
          </cell>
          <cell r="I316">
            <v>22.5</v>
          </cell>
          <cell r="J316">
            <v>6669.28</v>
          </cell>
          <cell r="K316">
            <v>6669.28</v>
          </cell>
          <cell r="L316">
            <v>741.03</v>
          </cell>
          <cell r="M316">
            <v>26.8</v>
          </cell>
          <cell r="N316">
            <v>1787.37</v>
          </cell>
          <cell r="O316">
            <v>198.6</v>
          </cell>
          <cell r="P316">
            <v>8</v>
          </cell>
          <cell r="Q316">
            <v>533.54</v>
          </cell>
          <cell r="R316">
            <v>59.28</v>
          </cell>
        </row>
        <row r="317">
          <cell r="A317" t="str">
            <v>002183</v>
          </cell>
          <cell r="C317" t="str">
            <v>ALVARO BIANOR SOUSA MEDEIROS</v>
          </cell>
          <cell r="G317">
            <v>44424</v>
          </cell>
          <cell r="I317">
            <v>22.5</v>
          </cell>
          <cell r="J317">
            <v>4075.97</v>
          </cell>
          <cell r="K317">
            <v>4075.97</v>
          </cell>
          <cell r="L317">
            <v>450.86</v>
          </cell>
          <cell r="M317">
            <v>26.8</v>
          </cell>
          <cell r="N317">
            <v>1092.3599999999999</v>
          </cell>
          <cell r="O317">
            <v>120.83</v>
          </cell>
          <cell r="P317">
            <v>8</v>
          </cell>
          <cell r="Q317">
            <v>326.08</v>
          </cell>
          <cell r="R317">
            <v>36.07</v>
          </cell>
        </row>
        <row r="318">
          <cell r="A318" t="str">
            <v>002184</v>
          </cell>
          <cell r="C318" t="str">
            <v>ANTONIO MAIRLON PONTE ROCHA</v>
          </cell>
          <cell r="G318">
            <v>44424</v>
          </cell>
          <cell r="I318">
            <v>52.5</v>
          </cell>
          <cell r="J318">
            <v>8732.25</v>
          </cell>
          <cell r="K318">
            <v>20375.25</v>
          </cell>
          <cell r="L318">
            <v>970.25</v>
          </cell>
          <cell r="M318">
            <v>26.8</v>
          </cell>
          <cell r="N318">
            <v>5460.56</v>
          </cell>
          <cell r="O318">
            <v>260.02</v>
          </cell>
          <cell r="P318">
            <v>8</v>
          </cell>
          <cell r="Q318">
            <v>1630.02</v>
          </cell>
          <cell r="R318">
            <v>77.62</v>
          </cell>
        </row>
        <row r="319">
          <cell r="A319" t="str">
            <v>002185</v>
          </cell>
          <cell r="C319" t="str">
            <v>RONNAN SEIJI TATIBANA</v>
          </cell>
          <cell r="G319">
            <v>44424</v>
          </cell>
          <cell r="I319">
            <v>42.5</v>
          </cell>
          <cell r="J319">
            <v>4583.41</v>
          </cell>
          <cell r="K319">
            <v>8657.5499999999993</v>
          </cell>
          <cell r="L319">
            <v>509.27</v>
          </cell>
          <cell r="M319">
            <v>26.8</v>
          </cell>
          <cell r="N319">
            <v>2320.2199999999998</v>
          </cell>
          <cell r="O319">
            <v>136.47999999999999</v>
          </cell>
          <cell r="P319">
            <v>8</v>
          </cell>
          <cell r="Q319">
            <v>692.6</v>
          </cell>
          <cell r="R319">
            <v>40.74</v>
          </cell>
        </row>
        <row r="320">
          <cell r="A320" t="str">
            <v>002187</v>
          </cell>
          <cell r="C320" t="str">
            <v>JOAO DENILSON SOUZA DOS SANTOS</v>
          </cell>
          <cell r="G320">
            <v>44431</v>
          </cell>
          <cell r="I320">
            <v>40</v>
          </cell>
          <cell r="J320">
            <v>5477.41</v>
          </cell>
          <cell r="K320">
            <v>9737.6200000000008</v>
          </cell>
          <cell r="L320">
            <v>612.33000000000004</v>
          </cell>
          <cell r="M320">
            <v>26.8</v>
          </cell>
          <cell r="N320">
            <v>2609.6799999999998</v>
          </cell>
          <cell r="O320">
            <v>164.1</v>
          </cell>
          <cell r="P320">
            <v>8</v>
          </cell>
          <cell r="Q320">
            <v>779</v>
          </cell>
          <cell r="R320">
            <v>48.97</v>
          </cell>
        </row>
        <row r="321">
          <cell r="A321" t="str">
            <v>002191</v>
          </cell>
          <cell r="C321" t="str">
            <v>NEWTON JOAQUIM SIQUEIRA NETO</v>
          </cell>
          <cell r="G321">
            <v>44440</v>
          </cell>
          <cell r="I321">
            <v>35</v>
          </cell>
          <cell r="J321">
            <v>7189</v>
          </cell>
          <cell r="K321">
            <v>11182.89</v>
          </cell>
          <cell r="L321">
            <v>798.78</v>
          </cell>
          <cell r="M321">
            <v>26.8</v>
          </cell>
          <cell r="N321">
            <v>2997.02</v>
          </cell>
          <cell r="O321">
            <v>214.07</v>
          </cell>
          <cell r="P321">
            <v>8</v>
          </cell>
          <cell r="Q321">
            <v>894.63</v>
          </cell>
          <cell r="R321">
            <v>63.9</v>
          </cell>
        </row>
        <row r="322">
          <cell r="A322" t="str">
            <v>002195</v>
          </cell>
          <cell r="C322" t="str">
            <v>GABRIEL DE SANTIAGO LIMA</v>
          </cell>
          <cell r="G322">
            <v>44440</v>
          </cell>
          <cell r="I322">
            <v>35</v>
          </cell>
          <cell r="J322">
            <v>6695.97</v>
          </cell>
          <cell r="K322">
            <v>10415.950000000001</v>
          </cell>
          <cell r="L322">
            <v>735.82</v>
          </cell>
          <cell r="M322">
            <v>26.8</v>
          </cell>
          <cell r="N322">
            <v>2791.47</v>
          </cell>
          <cell r="O322">
            <v>198.21</v>
          </cell>
          <cell r="P322">
            <v>8</v>
          </cell>
          <cell r="Q322">
            <v>833.27</v>
          </cell>
          <cell r="R322">
            <v>58.86</v>
          </cell>
        </row>
        <row r="323">
          <cell r="A323" t="str">
            <v>002196</v>
          </cell>
          <cell r="C323" t="str">
            <v>IURY CHRISTMAS SANTOS DE OLIVEIRA</v>
          </cell>
          <cell r="G323">
            <v>44440</v>
          </cell>
          <cell r="I323">
            <v>20</v>
          </cell>
          <cell r="J323">
            <v>7279.71</v>
          </cell>
          <cell r="K323">
            <v>6470.85</v>
          </cell>
          <cell r="L323">
            <v>808.39</v>
          </cell>
          <cell r="M323">
            <v>26.8</v>
          </cell>
          <cell r="N323">
            <v>1734.19</v>
          </cell>
          <cell r="O323">
            <v>216.65</v>
          </cell>
          <cell r="P323">
            <v>8</v>
          </cell>
          <cell r="Q323">
            <v>517.66999999999996</v>
          </cell>
          <cell r="R323">
            <v>64.67</v>
          </cell>
        </row>
        <row r="324">
          <cell r="A324" t="str">
            <v>002197</v>
          </cell>
          <cell r="C324" t="str">
            <v>ANA KELLY DA SILVA HOLANDA</v>
          </cell>
          <cell r="G324">
            <v>44440</v>
          </cell>
          <cell r="I324">
            <v>20</v>
          </cell>
          <cell r="J324">
            <v>4399.33</v>
          </cell>
          <cell r="K324">
            <v>3910.52</v>
          </cell>
          <cell r="L324">
            <v>491.98</v>
          </cell>
          <cell r="M324">
            <v>26.8</v>
          </cell>
          <cell r="N324">
            <v>1048.02</v>
          </cell>
          <cell r="O324">
            <v>131.85</v>
          </cell>
          <cell r="P324">
            <v>8</v>
          </cell>
          <cell r="Q324">
            <v>312.83999999999997</v>
          </cell>
          <cell r="R324">
            <v>39.36</v>
          </cell>
        </row>
        <row r="325">
          <cell r="A325" t="str">
            <v>002198</v>
          </cell>
          <cell r="C325" t="str">
            <v>BRUNO ESTURBA MOLINO</v>
          </cell>
          <cell r="G325">
            <v>44447</v>
          </cell>
          <cell r="I325">
            <v>20</v>
          </cell>
          <cell r="J325">
            <v>10339.36</v>
          </cell>
          <cell r="K325">
            <v>9190.5400000000009</v>
          </cell>
          <cell r="L325">
            <v>1148.82</v>
          </cell>
          <cell r="M325">
            <v>26.8</v>
          </cell>
          <cell r="N325">
            <v>2463.06</v>
          </cell>
          <cell r="O325">
            <v>307.88</v>
          </cell>
          <cell r="P325">
            <v>8</v>
          </cell>
          <cell r="Q325">
            <v>735.24</v>
          </cell>
          <cell r="R325">
            <v>91.9</v>
          </cell>
        </row>
        <row r="326">
          <cell r="A326" t="str">
            <v>002199</v>
          </cell>
          <cell r="C326" t="str">
            <v>PEDRO FELIPPE DOMINGOS FERNANDES</v>
          </cell>
          <cell r="G326">
            <v>44447</v>
          </cell>
          <cell r="I326">
            <v>30</v>
          </cell>
          <cell r="J326">
            <v>4098.99</v>
          </cell>
          <cell r="K326">
            <v>5465.32</v>
          </cell>
          <cell r="L326">
            <v>455.45</v>
          </cell>
          <cell r="M326">
            <v>26.8</v>
          </cell>
          <cell r="N326">
            <v>1464.7</v>
          </cell>
          <cell r="O326">
            <v>122.06</v>
          </cell>
          <cell r="P326">
            <v>8</v>
          </cell>
          <cell r="Q326">
            <v>437.22</v>
          </cell>
          <cell r="R326">
            <v>36.43</v>
          </cell>
        </row>
        <row r="327">
          <cell r="A327" t="str">
            <v>002200</v>
          </cell>
          <cell r="C327" t="str">
            <v>EMANUEL FERREIRA PENAS</v>
          </cell>
          <cell r="G327">
            <v>44447</v>
          </cell>
          <cell r="I327">
            <v>0</v>
          </cell>
          <cell r="J327">
            <v>10348.98</v>
          </cell>
          <cell r="K327">
            <v>0</v>
          </cell>
          <cell r="L327">
            <v>0</v>
          </cell>
          <cell r="M327">
            <v>26.8</v>
          </cell>
          <cell r="N327">
            <v>0</v>
          </cell>
          <cell r="O327">
            <v>0</v>
          </cell>
          <cell r="P327">
            <v>8</v>
          </cell>
          <cell r="Q327">
            <v>0</v>
          </cell>
          <cell r="R327">
            <v>0</v>
          </cell>
        </row>
        <row r="328">
          <cell r="A328" t="str">
            <v>002201</v>
          </cell>
          <cell r="C328" t="str">
            <v>GILHERBSON PEREIRA DE ALMEIDA</v>
          </cell>
          <cell r="G328">
            <v>44452</v>
          </cell>
          <cell r="I328">
            <v>40</v>
          </cell>
          <cell r="J328">
            <v>4928.8500000000004</v>
          </cell>
          <cell r="K328">
            <v>8762.4</v>
          </cell>
          <cell r="L328">
            <v>536.48</v>
          </cell>
          <cell r="M328">
            <v>26.8</v>
          </cell>
          <cell r="N328">
            <v>2348.3200000000002</v>
          </cell>
          <cell r="O328">
            <v>145.37</v>
          </cell>
          <cell r="P328">
            <v>8</v>
          </cell>
          <cell r="Q328">
            <v>701</v>
          </cell>
          <cell r="R328">
            <v>42.93</v>
          </cell>
        </row>
        <row r="329">
          <cell r="A329" t="str">
            <v>002202</v>
          </cell>
          <cell r="C329" t="str">
            <v>DAVI DOS SANTOS SOARES</v>
          </cell>
          <cell r="G329">
            <v>44452</v>
          </cell>
          <cell r="I329">
            <v>50</v>
          </cell>
          <cell r="J329">
            <v>6762.2</v>
          </cell>
          <cell r="K329">
            <v>15027.11</v>
          </cell>
          <cell r="L329">
            <v>751.35</v>
          </cell>
          <cell r="M329">
            <v>26.8</v>
          </cell>
          <cell r="N329">
            <v>4027.27</v>
          </cell>
          <cell r="O329">
            <v>201.37</v>
          </cell>
          <cell r="P329">
            <v>8</v>
          </cell>
          <cell r="Q329">
            <v>1202.17</v>
          </cell>
          <cell r="R329">
            <v>60.11</v>
          </cell>
        </row>
        <row r="330">
          <cell r="A330" t="str">
            <v>002203</v>
          </cell>
          <cell r="C330" t="str">
            <v>CICERO JEFERSON VIEIRA DA SILVA</v>
          </cell>
          <cell r="G330">
            <v>44452</v>
          </cell>
          <cell r="I330">
            <v>50</v>
          </cell>
          <cell r="J330">
            <v>7377.09</v>
          </cell>
          <cell r="K330">
            <v>16393.53</v>
          </cell>
          <cell r="L330">
            <v>819.67</v>
          </cell>
          <cell r="M330">
            <v>26.8</v>
          </cell>
          <cell r="N330">
            <v>4393.47</v>
          </cell>
          <cell r="O330">
            <v>219.68</v>
          </cell>
          <cell r="P330">
            <v>8</v>
          </cell>
          <cell r="Q330">
            <v>1311.48</v>
          </cell>
          <cell r="R330">
            <v>65.569999999999993</v>
          </cell>
        </row>
        <row r="331">
          <cell r="A331" t="str">
            <v>002204</v>
          </cell>
          <cell r="C331" t="str">
            <v>FRANCISCO D'ARTAGNAN RIBEIRO JUNIOR</v>
          </cell>
          <cell r="G331">
            <v>44452</v>
          </cell>
          <cell r="I331">
            <v>20</v>
          </cell>
          <cell r="J331">
            <v>10394.790000000001</v>
          </cell>
          <cell r="K331">
            <v>9239.81</v>
          </cell>
          <cell r="L331">
            <v>1155.04</v>
          </cell>
          <cell r="M331">
            <v>26.8</v>
          </cell>
          <cell r="N331">
            <v>2476.27</v>
          </cell>
          <cell r="O331">
            <v>309.55</v>
          </cell>
          <cell r="P331">
            <v>8</v>
          </cell>
          <cell r="Q331">
            <v>739.18</v>
          </cell>
          <cell r="R331">
            <v>92.4</v>
          </cell>
        </row>
        <row r="332">
          <cell r="A332" t="str">
            <v>002205</v>
          </cell>
          <cell r="C332" t="str">
            <v>VANESSA CARNEIRO FERREIRA</v>
          </cell>
          <cell r="G332">
            <v>44452</v>
          </cell>
          <cell r="I332">
            <v>50</v>
          </cell>
          <cell r="J332">
            <v>4466.7700000000004</v>
          </cell>
          <cell r="K332">
            <v>9926.15</v>
          </cell>
          <cell r="L332">
            <v>496.31</v>
          </cell>
          <cell r="M332">
            <v>26.8</v>
          </cell>
          <cell r="N332">
            <v>2660.2</v>
          </cell>
          <cell r="O332">
            <v>133.01</v>
          </cell>
          <cell r="P332">
            <v>8</v>
          </cell>
          <cell r="Q332">
            <v>794.1</v>
          </cell>
          <cell r="R332">
            <v>39.71</v>
          </cell>
        </row>
        <row r="333">
          <cell r="A333" t="str">
            <v>002206</v>
          </cell>
          <cell r="C333" t="str">
            <v>VICENTE DE PAULA FERREIRA FILHO</v>
          </cell>
          <cell r="G333">
            <v>44452</v>
          </cell>
          <cell r="I333">
            <v>20</v>
          </cell>
          <cell r="J333">
            <v>7256.94</v>
          </cell>
          <cell r="K333">
            <v>6450.61</v>
          </cell>
          <cell r="L333">
            <v>806.32</v>
          </cell>
          <cell r="M333">
            <v>26.8</v>
          </cell>
          <cell r="N333">
            <v>1728.76</v>
          </cell>
          <cell r="O333">
            <v>216.09</v>
          </cell>
          <cell r="P333">
            <v>8</v>
          </cell>
          <cell r="Q333">
            <v>516.04999999999995</v>
          </cell>
          <cell r="R333">
            <v>64.510000000000005</v>
          </cell>
        </row>
        <row r="334">
          <cell r="A334" t="str">
            <v>002212</v>
          </cell>
          <cell r="C334" t="str">
            <v>ENDY GOMES BARROSO</v>
          </cell>
          <cell r="G334">
            <v>44459</v>
          </cell>
          <cell r="I334">
            <v>27.5</v>
          </cell>
          <cell r="J334">
            <v>4496.3900000000003</v>
          </cell>
          <cell r="K334">
            <v>5495.59</v>
          </cell>
          <cell r="L334">
            <v>499.6</v>
          </cell>
          <cell r="M334">
            <v>26.8</v>
          </cell>
          <cell r="N334">
            <v>1472.82</v>
          </cell>
          <cell r="O334">
            <v>133.9</v>
          </cell>
          <cell r="P334">
            <v>8</v>
          </cell>
          <cell r="Q334">
            <v>439.64</v>
          </cell>
          <cell r="R334">
            <v>39.96</v>
          </cell>
        </row>
        <row r="335">
          <cell r="A335" t="str">
            <v>002213</v>
          </cell>
          <cell r="C335" t="str">
            <v>GUILHERME NOJOSA DOS SANTOS</v>
          </cell>
          <cell r="G335">
            <v>44459</v>
          </cell>
          <cell r="I335">
            <v>37.5</v>
          </cell>
          <cell r="J335">
            <v>7202.79</v>
          </cell>
          <cell r="K335">
            <v>12004.65</v>
          </cell>
          <cell r="L335">
            <v>800.31</v>
          </cell>
          <cell r="M335">
            <v>26.8</v>
          </cell>
          <cell r="N335">
            <v>3217.25</v>
          </cell>
          <cell r="O335">
            <v>214.48</v>
          </cell>
          <cell r="P335">
            <v>8</v>
          </cell>
          <cell r="Q335">
            <v>960.37</v>
          </cell>
          <cell r="R335">
            <v>64.02</v>
          </cell>
        </row>
        <row r="336">
          <cell r="A336" t="str">
            <v>002214</v>
          </cell>
          <cell r="C336" t="str">
            <v>VANESKA KAREN DE SOUSA SILVA</v>
          </cell>
          <cell r="G336">
            <v>44459</v>
          </cell>
          <cell r="I336">
            <v>27.5</v>
          </cell>
          <cell r="J336">
            <v>4670.84</v>
          </cell>
          <cell r="K336">
            <v>5708.81</v>
          </cell>
          <cell r="L336">
            <v>518.54</v>
          </cell>
          <cell r="M336">
            <v>26.8</v>
          </cell>
          <cell r="N336">
            <v>1529.96</v>
          </cell>
          <cell r="O336">
            <v>139.02000000000001</v>
          </cell>
          <cell r="P336">
            <v>8</v>
          </cell>
          <cell r="Q336">
            <v>456.69</v>
          </cell>
          <cell r="R336">
            <v>41.47</v>
          </cell>
        </row>
        <row r="337">
          <cell r="A337" t="str">
            <v>002215</v>
          </cell>
          <cell r="C337" t="str">
            <v>JOAO LUIZ MESSIAS DA SILVA SOBRINHO</v>
          </cell>
          <cell r="G337">
            <v>44459</v>
          </cell>
          <cell r="I337">
            <v>32.5</v>
          </cell>
          <cell r="J337">
            <v>10471.31</v>
          </cell>
          <cell r="K337">
            <v>15125.22</v>
          </cell>
          <cell r="L337">
            <v>1168.52</v>
          </cell>
          <cell r="M337">
            <v>26.8</v>
          </cell>
          <cell r="N337">
            <v>4053.56</v>
          </cell>
          <cell r="O337">
            <v>313.17</v>
          </cell>
          <cell r="P337">
            <v>8</v>
          </cell>
          <cell r="Q337">
            <v>1210.02</v>
          </cell>
          <cell r="R337">
            <v>93.48</v>
          </cell>
        </row>
        <row r="338">
          <cell r="A338" t="str">
            <v>002219</v>
          </cell>
          <cell r="C338" t="str">
            <v>JOSE CARLOS PANTOJA DA SILVA</v>
          </cell>
          <cell r="G338">
            <v>44473</v>
          </cell>
          <cell r="I338">
            <v>32.5</v>
          </cell>
          <cell r="J338">
            <v>11911.14</v>
          </cell>
          <cell r="K338">
            <v>17204.98</v>
          </cell>
          <cell r="L338">
            <v>1328.52</v>
          </cell>
          <cell r="M338">
            <v>26.8</v>
          </cell>
          <cell r="N338">
            <v>4610.93</v>
          </cell>
          <cell r="O338">
            <v>356.04</v>
          </cell>
          <cell r="P338">
            <v>8</v>
          </cell>
          <cell r="Q338">
            <v>1376.4</v>
          </cell>
          <cell r="R338">
            <v>106.28</v>
          </cell>
        </row>
        <row r="339">
          <cell r="A339" t="str">
            <v>002220</v>
          </cell>
          <cell r="C339" t="str">
            <v>VITOR NICACIO DOS SANTOS</v>
          </cell>
          <cell r="G339">
            <v>44473</v>
          </cell>
          <cell r="I339">
            <v>17.5</v>
          </cell>
          <cell r="J339">
            <v>5419.64</v>
          </cell>
          <cell r="K339">
            <v>4215.28</v>
          </cell>
          <cell r="L339">
            <v>602.19000000000005</v>
          </cell>
          <cell r="M339">
            <v>26.8</v>
          </cell>
          <cell r="N339">
            <v>1129.7</v>
          </cell>
          <cell r="O339">
            <v>161.38999999999999</v>
          </cell>
          <cell r="P339">
            <v>8</v>
          </cell>
          <cell r="Q339">
            <v>337.22</v>
          </cell>
          <cell r="R339">
            <v>48.17</v>
          </cell>
        </row>
        <row r="340">
          <cell r="A340" t="str">
            <v>002221</v>
          </cell>
          <cell r="C340" t="str">
            <v>URIEL DE SA BATISTA</v>
          </cell>
          <cell r="G340">
            <v>44473</v>
          </cell>
          <cell r="I340">
            <v>27.5</v>
          </cell>
          <cell r="J340">
            <v>5600.59</v>
          </cell>
          <cell r="K340">
            <v>6845.16</v>
          </cell>
          <cell r="L340">
            <v>622.28</v>
          </cell>
          <cell r="M340">
            <v>26.8</v>
          </cell>
          <cell r="N340">
            <v>1834.5</v>
          </cell>
          <cell r="O340">
            <v>166.77</v>
          </cell>
          <cell r="P340">
            <v>8</v>
          </cell>
          <cell r="Q340">
            <v>547.61</v>
          </cell>
          <cell r="R340">
            <v>49.78</v>
          </cell>
        </row>
        <row r="341">
          <cell r="A341" t="str">
            <v>002222</v>
          </cell>
          <cell r="C341" t="str">
            <v>IVAN CARLOS DE OLIVEIRA BEZERRA</v>
          </cell>
          <cell r="G341">
            <v>44473</v>
          </cell>
          <cell r="I341">
            <v>27.5</v>
          </cell>
          <cell r="J341">
            <v>13060.03</v>
          </cell>
          <cell r="K341">
            <v>15962.26</v>
          </cell>
          <cell r="L341">
            <v>1451.11</v>
          </cell>
          <cell r="M341">
            <v>26.8</v>
          </cell>
          <cell r="N341">
            <v>4277.88</v>
          </cell>
          <cell r="O341">
            <v>388.9</v>
          </cell>
          <cell r="P341">
            <v>8</v>
          </cell>
          <cell r="Q341">
            <v>1276.98</v>
          </cell>
          <cell r="R341">
            <v>116.08</v>
          </cell>
        </row>
        <row r="342">
          <cell r="A342" t="str">
            <v>002223</v>
          </cell>
          <cell r="C342" t="str">
            <v>LETICIA CAVALCANTE MARTINS</v>
          </cell>
          <cell r="G342">
            <v>44473</v>
          </cell>
          <cell r="I342">
            <v>32.5</v>
          </cell>
          <cell r="J342">
            <v>4911.67</v>
          </cell>
          <cell r="K342">
            <v>7094.64</v>
          </cell>
          <cell r="L342">
            <v>545.74</v>
          </cell>
          <cell r="M342">
            <v>26.8</v>
          </cell>
          <cell r="N342">
            <v>1901.37</v>
          </cell>
          <cell r="O342">
            <v>146.26</v>
          </cell>
          <cell r="P342">
            <v>8</v>
          </cell>
          <cell r="Q342">
            <v>567.58000000000004</v>
          </cell>
          <cell r="R342">
            <v>43.66</v>
          </cell>
        </row>
        <row r="343">
          <cell r="A343" t="str">
            <v>002224</v>
          </cell>
          <cell r="C343" t="str">
            <v>GABRIEL GOMES MELO</v>
          </cell>
          <cell r="G343">
            <v>44473</v>
          </cell>
          <cell r="I343">
            <v>32.5</v>
          </cell>
          <cell r="J343">
            <v>7412.89</v>
          </cell>
          <cell r="K343">
            <v>10707.51</v>
          </cell>
          <cell r="L343">
            <v>826.29</v>
          </cell>
          <cell r="M343">
            <v>26.8</v>
          </cell>
          <cell r="N343">
            <v>2869.61</v>
          </cell>
          <cell r="O343">
            <v>221.45</v>
          </cell>
          <cell r="P343">
            <v>8</v>
          </cell>
          <cell r="Q343">
            <v>856.6</v>
          </cell>
          <cell r="R343">
            <v>66.099999999999994</v>
          </cell>
        </row>
        <row r="344">
          <cell r="A344" t="str">
            <v>002226</v>
          </cell>
          <cell r="C344" t="str">
            <v>OSMUNDO DE ASSUNCAO MATOS</v>
          </cell>
          <cell r="G344">
            <v>44473</v>
          </cell>
          <cell r="I344">
            <v>32.5</v>
          </cell>
          <cell r="J344">
            <v>11271.67</v>
          </cell>
          <cell r="K344">
            <v>16281.3</v>
          </cell>
          <cell r="L344">
            <v>1252.4000000000001</v>
          </cell>
          <cell r="M344">
            <v>26.8</v>
          </cell>
          <cell r="N344">
            <v>4363.3900000000003</v>
          </cell>
          <cell r="O344">
            <v>335.65</v>
          </cell>
          <cell r="P344">
            <v>8</v>
          </cell>
          <cell r="Q344">
            <v>1302.51</v>
          </cell>
          <cell r="R344">
            <v>100.19</v>
          </cell>
        </row>
        <row r="345">
          <cell r="A345" t="str">
            <v>002227</v>
          </cell>
          <cell r="C345" t="str">
            <v>DAVI ALVES SANTANA SOUSA</v>
          </cell>
          <cell r="G345">
            <v>44473</v>
          </cell>
          <cell r="I345">
            <v>47.5</v>
          </cell>
          <cell r="J345">
            <v>4062.03</v>
          </cell>
          <cell r="K345">
            <v>8575.4</v>
          </cell>
          <cell r="L345">
            <v>457.24</v>
          </cell>
          <cell r="M345">
            <v>26.8</v>
          </cell>
          <cell r="N345">
            <v>2298.21</v>
          </cell>
          <cell r="O345">
            <v>122.54</v>
          </cell>
          <cell r="P345">
            <v>8</v>
          </cell>
          <cell r="Q345">
            <v>686.03</v>
          </cell>
          <cell r="R345">
            <v>36.58</v>
          </cell>
        </row>
        <row r="346">
          <cell r="A346" t="str">
            <v>002228</v>
          </cell>
          <cell r="C346" t="str">
            <v>DAVID ABREU DA SILVA</v>
          </cell>
          <cell r="G346">
            <v>44473</v>
          </cell>
          <cell r="I346">
            <v>27.5</v>
          </cell>
          <cell r="J346">
            <v>5002.46</v>
          </cell>
          <cell r="K346">
            <v>6114.12</v>
          </cell>
          <cell r="L346">
            <v>555.83000000000004</v>
          </cell>
          <cell r="M346">
            <v>26.8</v>
          </cell>
          <cell r="N346">
            <v>1638.58</v>
          </cell>
          <cell r="O346">
            <v>148.96</v>
          </cell>
          <cell r="P346">
            <v>8</v>
          </cell>
          <cell r="Q346">
            <v>489.13</v>
          </cell>
          <cell r="R346">
            <v>44.46</v>
          </cell>
        </row>
        <row r="347">
          <cell r="A347" t="str">
            <v>002229</v>
          </cell>
          <cell r="C347" t="str">
            <v>NATHALIA CAVALCANTE SOUSA MENESES</v>
          </cell>
          <cell r="G347">
            <v>44473</v>
          </cell>
          <cell r="I347">
            <v>27.5</v>
          </cell>
          <cell r="J347">
            <v>5442.86</v>
          </cell>
          <cell r="K347">
            <v>6652.39</v>
          </cell>
          <cell r="L347">
            <v>610.57000000000005</v>
          </cell>
          <cell r="M347">
            <v>26.8</v>
          </cell>
          <cell r="N347">
            <v>1782.85</v>
          </cell>
          <cell r="O347">
            <v>163.63999999999999</v>
          </cell>
          <cell r="P347">
            <v>8</v>
          </cell>
          <cell r="Q347">
            <v>532.19000000000005</v>
          </cell>
          <cell r="R347">
            <v>48.84</v>
          </cell>
        </row>
        <row r="348">
          <cell r="A348" t="str">
            <v>002232</v>
          </cell>
          <cell r="C348" t="str">
            <v>ALAN CADORE PINHEIRO</v>
          </cell>
          <cell r="G348">
            <v>44482</v>
          </cell>
          <cell r="I348">
            <v>32.5</v>
          </cell>
          <cell r="J348">
            <v>10402.65</v>
          </cell>
          <cell r="K348">
            <v>15026.05</v>
          </cell>
          <cell r="L348">
            <v>1084.95</v>
          </cell>
          <cell r="M348">
            <v>26.8</v>
          </cell>
          <cell r="N348">
            <v>4026.97</v>
          </cell>
          <cell r="O348">
            <v>300.26</v>
          </cell>
          <cell r="P348">
            <v>8</v>
          </cell>
          <cell r="Q348">
            <v>1202.08</v>
          </cell>
          <cell r="R348">
            <v>86.8</v>
          </cell>
        </row>
        <row r="349">
          <cell r="A349" t="str">
            <v>002233</v>
          </cell>
          <cell r="C349" t="str">
            <v>MORGANA ARAUJO DOS SANTOS</v>
          </cell>
          <cell r="G349">
            <v>44482</v>
          </cell>
          <cell r="I349">
            <v>27.5</v>
          </cell>
          <cell r="J349">
            <v>4105.8100000000004</v>
          </cell>
          <cell r="K349">
            <v>5018.21</v>
          </cell>
          <cell r="L349">
            <v>456.34</v>
          </cell>
          <cell r="M349">
            <v>26.8</v>
          </cell>
          <cell r="N349">
            <v>1344.88</v>
          </cell>
          <cell r="O349">
            <v>122.3</v>
          </cell>
          <cell r="P349">
            <v>8</v>
          </cell>
          <cell r="Q349">
            <v>401.45</v>
          </cell>
          <cell r="R349">
            <v>36.5</v>
          </cell>
        </row>
        <row r="350">
          <cell r="A350" t="str">
            <v>002235</v>
          </cell>
          <cell r="C350" t="str">
            <v>JOSILEUDO RODRIGUES DE FREITAS</v>
          </cell>
          <cell r="G350">
            <v>44482</v>
          </cell>
          <cell r="I350">
            <v>27.5</v>
          </cell>
          <cell r="J350">
            <v>4175.47</v>
          </cell>
          <cell r="K350">
            <v>5103.3500000000004</v>
          </cell>
          <cell r="L350">
            <v>463.94</v>
          </cell>
          <cell r="M350">
            <v>26.8</v>
          </cell>
          <cell r="N350">
            <v>1367.7</v>
          </cell>
          <cell r="O350">
            <v>124.33</v>
          </cell>
          <cell r="P350">
            <v>8</v>
          </cell>
          <cell r="Q350">
            <v>408.28</v>
          </cell>
          <cell r="R350">
            <v>37.130000000000003</v>
          </cell>
        </row>
        <row r="351">
          <cell r="A351" t="str">
            <v>002238</v>
          </cell>
          <cell r="C351" t="str">
            <v>ANSELMO LACERDA GOMES</v>
          </cell>
          <cell r="G351">
            <v>44487</v>
          </cell>
          <cell r="I351">
            <v>45</v>
          </cell>
          <cell r="J351">
            <v>9173.1</v>
          </cell>
          <cell r="K351">
            <v>18346.2</v>
          </cell>
          <cell r="L351">
            <v>1212.52</v>
          </cell>
          <cell r="M351">
            <v>26.8</v>
          </cell>
          <cell r="N351">
            <v>4916.78</v>
          </cell>
          <cell r="O351">
            <v>324.95</v>
          </cell>
          <cell r="P351">
            <v>8</v>
          </cell>
          <cell r="Q351">
            <v>1467.69</v>
          </cell>
          <cell r="R351">
            <v>96.99</v>
          </cell>
        </row>
        <row r="352">
          <cell r="A352" t="str">
            <v>002244</v>
          </cell>
          <cell r="C352" t="str">
            <v>LUCAS ALENCAR HORTA</v>
          </cell>
          <cell r="G352">
            <v>44487</v>
          </cell>
          <cell r="I352">
            <v>15</v>
          </cell>
          <cell r="J352">
            <v>6924.93</v>
          </cell>
          <cell r="K352">
            <v>4616.62</v>
          </cell>
          <cell r="L352">
            <v>817.84</v>
          </cell>
          <cell r="M352">
            <v>26.8</v>
          </cell>
          <cell r="N352">
            <v>1237.25</v>
          </cell>
          <cell r="O352">
            <v>219.18</v>
          </cell>
          <cell r="P352">
            <v>8</v>
          </cell>
          <cell r="Q352">
            <v>369.33</v>
          </cell>
          <cell r="R352">
            <v>65.430000000000007</v>
          </cell>
        </row>
        <row r="353">
          <cell r="A353" t="str">
            <v>002246</v>
          </cell>
          <cell r="C353" t="str">
            <v>YARA RODRIGUES DA SILVA</v>
          </cell>
          <cell r="G353">
            <v>44489</v>
          </cell>
          <cell r="I353">
            <v>35</v>
          </cell>
          <cell r="J353">
            <v>4911.3900000000003</v>
          </cell>
          <cell r="K353">
            <v>7639.94</v>
          </cell>
          <cell r="L353">
            <v>545.71</v>
          </cell>
          <cell r="M353">
            <v>26.8</v>
          </cell>
          <cell r="N353">
            <v>2047.5</v>
          </cell>
          <cell r="O353">
            <v>146.25</v>
          </cell>
          <cell r="P353">
            <v>8</v>
          </cell>
          <cell r="Q353">
            <v>611.19000000000005</v>
          </cell>
          <cell r="R353">
            <v>43.66</v>
          </cell>
        </row>
        <row r="354">
          <cell r="A354" t="str">
            <v>002247</v>
          </cell>
          <cell r="C354" t="str">
            <v>BRENO ITALO LIMA BENEVIDES</v>
          </cell>
          <cell r="G354">
            <v>44494</v>
          </cell>
          <cell r="I354">
            <v>45</v>
          </cell>
          <cell r="J354">
            <v>4914.1499999999996</v>
          </cell>
          <cell r="K354">
            <v>9828.2999999999993</v>
          </cell>
          <cell r="L354">
            <v>546.02</v>
          </cell>
          <cell r="M354">
            <v>26.8</v>
          </cell>
          <cell r="N354">
            <v>2633.98</v>
          </cell>
          <cell r="O354">
            <v>146.33000000000001</v>
          </cell>
          <cell r="P354">
            <v>8</v>
          </cell>
          <cell r="Q354">
            <v>786.27</v>
          </cell>
          <cell r="R354">
            <v>43.68</v>
          </cell>
        </row>
        <row r="355">
          <cell r="A355" t="str">
            <v>002248</v>
          </cell>
          <cell r="C355" t="str">
            <v>PABLO KENNEDY HERMOGENES DIEB COSTA</v>
          </cell>
          <cell r="G355">
            <v>44494</v>
          </cell>
          <cell r="I355">
            <v>35</v>
          </cell>
          <cell r="J355">
            <v>5998.7</v>
          </cell>
          <cell r="K355">
            <v>9331.31</v>
          </cell>
          <cell r="L355">
            <v>666.52</v>
          </cell>
          <cell r="M355">
            <v>26.8</v>
          </cell>
          <cell r="N355">
            <v>2500.79</v>
          </cell>
          <cell r="O355">
            <v>178.63</v>
          </cell>
          <cell r="P355">
            <v>8</v>
          </cell>
          <cell r="Q355">
            <v>746.5</v>
          </cell>
          <cell r="R355">
            <v>53.32</v>
          </cell>
        </row>
        <row r="356">
          <cell r="A356" t="str">
            <v>002249</v>
          </cell>
          <cell r="C356" t="str">
            <v>ANTONIO DIEGO DA SILVA</v>
          </cell>
          <cell r="G356">
            <v>44503</v>
          </cell>
          <cell r="I356">
            <v>45</v>
          </cell>
          <cell r="J356">
            <v>4575.72</v>
          </cell>
          <cell r="K356">
            <v>9151.44</v>
          </cell>
          <cell r="L356">
            <v>508.41</v>
          </cell>
          <cell r="M356">
            <v>26.8</v>
          </cell>
          <cell r="N356">
            <v>2452.59</v>
          </cell>
          <cell r="O356">
            <v>136.26</v>
          </cell>
          <cell r="P356">
            <v>8</v>
          </cell>
          <cell r="Q356">
            <v>732.12</v>
          </cell>
          <cell r="R356">
            <v>40.67</v>
          </cell>
        </row>
        <row r="357">
          <cell r="A357" t="str">
            <v>002250</v>
          </cell>
          <cell r="C357" t="str">
            <v>KARINA COSTA MORAIS</v>
          </cell>
          <cell r="G357">
            <v>44503</v>
          </cell>
          <cell r="I357">
            <v>45</v>
          </cell>
          <cell r="J357">
            <v>5941</v>
          </cell>
          <cell r="K357">
            <v>11882</v>
          </cell>
          <cell r="L357">
            <v>660.11</v>
          </cell>
          <cell r="M357">
            <v>26.8</v>
          </cell>
          <cell r="N357">
            <v>3184.38</v>
          </cell>
          <cell r="O357">
            <v>176.91</v>
          </cell>
          <cell r="P357">
            <v>8</v>
          </cell>
          <cell r="Q357">
            <v>950.56</v>
          </cell>
          <cell r="R357">
            <v>52.81</v>
          </cell>
        </row>
        <row r="358">
          <cell r="A358" t="str">
            <v>002251</v>
          </cell>
          <cell r="C358" t="str">
            <v>HYGOR JARDIM DA SILVA</v>
          </cell>
          <cell r="G358">
            <v>44508</v>
          </cell>
          <cell r="I358">
            <v>45</v>
          </cell>
          <cell r="J358">
            <v>4463</v>
          </cell>
          <cell r="K358">
            <v>8926</v>
          </cell>
          <cell r="L358">
            <v>495.89</v>
          </cell>
          <cell r="M358">
            <v>26.8</v>
          </cell>
          <cell r="N358">
            <v>2392.17</v>
          </cell>
          <cell r="O358">
            <v>132.9</v>
          </cell>
          <cell r="P358">
            <v>8</v>
          </cell>
          <cell r="Q358">
            <v>714.08</v>
          </cell>
          <cell r="R358">
            <v>39.67</v>
          </cell>
        </row>
        <row r="359">
          <cell r="A359" t="str">
            <v>002252</v>
          </cell>
          <cell r="C359" t="str">
            <v>MANOEL FABIO MARQUES DE SOUZA</v>
          </cell>
          <cell r="G359">
            <v>44508</v>
          </cell>
          <cell r="I359">
            <v>35</v>
          </cell>
          <cell r="J359">
            <v>9998.7900000000009</v>
          </cell>
          <cell r="K359">
            <v>15553.67</v>
          </cell>
          <cell r="L359">
            <v>1110.98</v>
          </cell>
          <cell r="M359">
            <v>26.8</v>
          </cell>
          <cell r="N359">
            <v>4168.3900000000003</v>
          </cell>
          <cell r="O359">
            <v>297.74</v>
          </cell>
          <cell r="P359">
            <v>8</v>
          </cell>
          <cell r="Q359">
            <v>1244.29</v>
          </cell>
          <cell r="R359">
            <v>88.88</v>
          </cell>
        </row>
        <row r="360">
          <cell r="A360" t="str">
            <v>002255</v>
          </cell>
          <cell r="C360" t="str">
            <v>EDSON IVO MAIA LIMA BRITO</v>
          </cell>
          <cell r="G360">
            <v>44516</v>
          </cell>
          <cell r="I360">
            <v>35</v>
          </cell>
          <cell r="J360">
            <v>4061.75</v>
          </cell>
          <cell r="K360">
            <v>6318.27</v>
          </cell>
          <cell r="L360">
            <v>451.3</v>
          </cell>
          <cell r="M360">
            <v>26.8</v>
          </cell>
          <cell r="N360">
            <v>1693.3</v>
          </cell>
          <cell r="O360">
            <v>120.95</v>
          </cell>
          <cell r="P360">
            <v>8</v>
          </cell>
          <cell r="Q360">
            <v>505.47</v>
          </cell>
          <cell r="R360">
            <v>36.11</v>
          </cell>
        </row>
        <row r="361">
          <cell r="A361" t="str">
            <v>002256</v>
          </cell>
          <cell r="C361" t="str">
            <v>ARIEL LIMA CAVALCANTE</v>
          </cell>
          <cell r="G361">
            <v>44516</v>
          </cell>
          <cell r="I361">
            <v>25</v>
          </cell>
          <cell r="J361">
            <v>6541.96</v>
          </cell>
          <cell r="K361">
            <v>7268.85</v>
          </cell>
          <cell r="L361">
            <v>726.89</v>
          </cell>
          <cell r="M361">
            <v>26.8</v>
          </cell>
          <cell r="N361">
            <v>1948.06</v>
          </cell>
          <cell r="O361">
            <v>194.81</v>
          </cell>
          <cell r="P361">
            <v>8</v>
          </cell>
          <cell r="Q361">
            <v>581.5</v>
          </cell>
          <cell r="R361">
            <v>58.15</v>
          </cell>
        </row>
        <row r="362">
          <cell r="A362" t="str">
            <v>002257</v>
          </cell>
          <cell r="C362" t="str">
            <v>ELSA DE BRITO ABREU MARTINS</v>
          </cell>
          <cell r="G362">
            <v>44522</v>
          </cell>
          <cell r="I362">
            <v>32.5</v>
          </cell>
          <cell r="J362">
            <v>8698</v>
          </cell>
          <cell r="K362">
            <v>12563.78</v>
          </cell>
          <cell r="L362">
            <v>966.44</v>
          </cell>
          <cell r="M362">
            <v>26.8</v>
          </cell>
          <cell r="N362">
            <v>3367.09</v>
          </cell>
          <cell r="O362">
            <v>259.01</v>
          </cell>
          <cell r="P362">
            <v>8</v>
          </cell>
          <cell r="Q362">
            <v>1005.1</v>
          </cell>
          <cell r="R362">
            <v>77.319999999999993</v>
          </cell>
        </row>
        <row r="363">
          <cell r="A363" t="str">
            <v>002258</v>
          </cell>
          <cell r="C363" t="str">
            <v>MATHEUS HENRIQUE MACHADO PERICINI</v>
          </cell>
          <cell r="G363">
            <v>44522</v>
          </cell>
          <cell r="I363">
            <v>42.5</v>
          </cell>
          <cell r="J363">
            <v>6536</v>
          </cell>
          <cell r="K363">
            <v>12345.78</v>
          </cell>
          <cell r="L363">
            <v>726.22</v>
          </cell>
          <cell r="M363">
            <v>26.8</v>
          </cell>
          <cell r="N363">
            <v>3308.67</v>
          </cell>
          <cell r="O363">
            <v>194.63</v>
          </cell>
          <cell r="P363">
            <v>8</v>
          </cell>
          <cell r="Q363">
            <v>987.66</v>
          </cell>
          <cell r="R363">
            <v>58.1</v>
          </cell>
        </row>
        <row r="364">
          <cell r="A364" t="str">
            <v>002259</v>
          </cell>
          <cell r="C364" t="str">
            <v>ALLANA DA CUNHA MALTEZ E SOUZA</v>
          </cell>
          <cell r="G364">
            <v>44522</v>
          </cell>
          <cell r="I364">
            <v>27.5</v>
          </cell>
          <cell r="J364">
            <v>4910.53</v>
          </cell>
          <cell r="K364">
            <v>6001.76</v>
          </cell>
          <cell r="L364">
            <v>545.61</v>
          </cell>
          <cell r="M364">
            <v>26.8</v>
          </cell>
          <cell r="N364">
            <v>1608.47</v>
          </cell>
          <cell r="O364">
            <v>146.22</v>
          </cell>
          <cell r="P364">
            <v>8</v>
          </cell>
          <cell r="Q364">
            <v>480.15</v>
          </cell>
          <cell r="R364">
            <v>43.65</v>
          </cell>
        </row>
        <row r="365">
          <cell r="A365" t="str">
            <v>002260</v>
          </cell>
          <cell r="C365" t="str">
            <v>NOYALLE DO NASCIMENTO PEREIRA</v>
          </cell>
          <cell r="G365">
            <v>44522</v>
          </cell>
          <cell r="I365">
            <v>32.5</v>
          </cell>
          <cell r="J365">
            <v>4061.06</v>
          </cell>
          <cell r="K365">
            <v>5865.97</v>
          </cell>
          <cell r="L365">
            <v>449.59</v>
          </cell>
          <cell r="M365">
            <v>26.8</v>
          </cell>
          <cell r="N365">
            <v>1572.08</v>
          </cell>
          <cell r="O365">
            <v>120.79</v>
          </cell>
          <cell r="P365">
            <v>8</v>
          </cell>
          <cell r="Q365">
            <v>469.28</v>
          </cell>
          <cell r="R365">
            <v>35.97</v>
          </cell>
        </row>
        <row r="366">
          <cell r="A366" t="str">
            <v>002261</v>
          </cell>
          <cell r="C366" t="str">
            <v>ANTONIO GUSTAVO ALVES FERNANDES FILHO</v>
          </cell>
          <cell r="G366">
            <v>44522</v>
          </cell>
          <cell r="I366">
            <v>22.5</v>
          </cell>
          <cell r="J366">
            <v>15821.05</v>
          </cell>
          <cell r="K366">
            <v>15821.05</v>
          </cell>
          <cell r="L366">
            <v>1757.89</v>
          </cell>
          <cell r="M366">
            <v>26.8</v>
          </cell>
          <cell r="N366">
            <v>4240.04</v>
          </cell>
          <cell r="O366">
            <v>471.12</v>
          </cell>
          <cell r="P366">
            <v>8</v>
          </cell>
          <cell r="Q366">
            <v>1265.69</v>
          </cell>
          <cell r="R366">
            <v>140.63</v>
          </cell>
        </row>
        <row r="367">
          <cell r="A367" t="str">
            <v>002264</v>
          </cell>
          <cell r="C367" t="str">
            <v>ANDERSON RUSSYVEL SILVA BATISTA</v>
          </cell>
          <cell r="G367">
            <v>44529</v>
          </cell>
          <cell r="I367">
            <v>42.5</v>
          </cell>
          <cell r="J367">
            <v>8726.7000000000007</v>
          </cell>
          <cell r="K367">
            <v>16483.77</v>
          </cell>
          <cell r="L367">
            <v>969.64</v>
          </cell>
          <cell r="M367">
            <v>26.8</v>
          </cell>
          <cell r="N367">
            <v>4417.6499999999996</v>
          </cell>
          <cell r="O367">
            <v>259.86</v>
          </cell>
          <cell r="P367">
            <v>8</v>
          </cell>
          <cell r="Q367">
            <v>1318.7</v>
          </cell>
          <cell r="R367">
            <v>77.569999999999993</v>
          </cell>
        </row>
        <row r="368">
          <cell r="A368" t="str">
            <v>002266</v>
          </cell>
          <cell r="C368" t="str">
            <v>ALEX BATISTA DE ANDRADE VIEIRA</v>
          </cell>
          <cell r="G368">
            <v>44531</v>
          </cell>
          <cell r="I368">
            <v>42.5</v>
          </cell>
          <cell r="J368">
            <v>4414.41</v>
          </cell>
          <cell r="K368">
            <v>8338.33</v>
          </cell>
          <cell r="L368">
            <v>488.9</v>
          </cell>
          <cell r="M368">
            <v>26.8</v>
          </cell>
          <cell r="N368">
            <v>2234.6799999999998</v>
          </cell>
          <cell r="O368">
            <v>131.35</v>
          </cell>
          <cell r="P368">
            <v>8</v>
          </cell>
          <cell r="Q368">
            <v>667.07</v>
          </cell>
          <cell r="R368">
            <v>39.11</v>
          </cell>
        </row>
        <row r="369">
          <cell r="A369" t="str">
            <v>002268</v>
          </cell>
          <cell r="C369" t="str">
            <v>DAVI RODRIGUES SILVA</v>
          </cell>
          <cell r="G369">
            <v>44531</v>
          </cell>
          <cell r="I369">
            <v>22.5</v>
          </cell>
          <cell r="J369">
            <v>2792.22</v>
          </cell>
          <cell r="K369">
            <v>2792.22</v>
          </cell>
          <cell r="L369">
            <v>310.24</v>
          </cell>
          <cell r="M369">
            <v>26.8</v>
          </cell>
          <cell r="N369">
            <v>748.31</v>
          </cell>
          <cell r="O369">
            <v>83.14</v>
          </cell>
          <cell r="P369">
            <v>8</v>
          </cell>
          <cell r="Q369">
            <v>223.37</v>
          </cell>
          <cell r="R369">
            <v>24.81</v>
          </cell>
        </row>
        <row r="370">
          <cell r="A370" t="str">
            <v>002270</v>
          </cell>
          <cell r="C370" t="str">
            <v>ANA PAULA LASMAR GUIMARAES</v>
          </cell>
          <cell r="G370">
            <v>44531</v>
          </cell>
          <cell r="I370">
            <v>32.5</v>
          </cell>
          <cell r="J370">
            <v>4463</v>
          </cell>
          <cell r="K370">
            <v>6446.55</v>
          </cell>
          <cell r="L370">
            <v>495.88</v>
          </cell>
          <cell r="M370">
            <v>26.8</v>
          </cell>
          <cell r="N370">
            <v>1727.68</v>
          </cell>
          <cell r="O370">
            <v>132.9</v>
          </cell>
          <cell r="P370">
            <v>8</v>
          </cell>
          <cell r="Q370">
            <v>515.73</v>
          </cell>
          <cell r="R370">
            <v>39.68</v>
          </cell>
        </row>
        <row r="371">
          <cell r="A371" t="str">
            <v>002271</v>
          </cell>
          <cell r="C371" t="str">
            <v>ANA PAULA OLIVEIRA SILVA</v>
          </cell>
          <cell r="G371">
            <v>44536</v>
          </cell>
          <cell r="I371">
            <v>12.5</v>
          </cell>
          <cell r="J371">
            <v>8033.68</v>
          </cell>
          <cell r="K371">
            <v>4463.16</v>
          </cell>
          <cell r="L371">
            <v>1460.79</v>
          </cell>
          <cell r="M371">
            <v>26.8</v>
          </cell>
          <cell r="N371">
            <v>1196.1300000000001</v>
          </cell>
          <cell r="O371">
            <v>391.5</v>
          </cell>
          <cell r="P371">
            <v>8</v>
          </cell>
          <cell r="Q371">
            <v>357.05</v>
          </cell>
          <cell r="R371">
            <v>116.86</v>
          </cell>
        </row>
        <row r="372">
          <cell r="A372" t="str">
            <v>002272</v>
          </cell>
          <cell r="C372" t="str">
            <v>LUCAS WILLAMY SOARES LESSA</v>
          </cell>
          <cell r="G372">
            <v>44536</v>
          </cell>
          <cell r="I372">
            <v>42.5</v>
          </cell>
          <cell r="J372">
            <v>5625.42</v>
          </cell>
          <cell r="K372">
            <v>10625.79</v>
          </cell>
          <cell r="L372">
            <v>625.04</v>
          </cell>
          <cell r="M372">
            <v>26.8</v>
          </cell>
          <cell r="N372">
            <v>2847.71</v>
          </cell>
          <cell r="O372">
            <v>167.51</v>
          </cell>
          <cell r="P372">
            <v>8</v>
          </cell>
          <cell r="Q372">
            <v>850.06</v>
          </cell>
          <cell r="R372">
            <v>50</v>
          </cell>
        </row>
        <row r="373">
          <cell r="A373" t="str">
            <v>002275</v>
          </cell>
          <cell r="C373" t="str">
            <v>ANDRESSA MIKAELE FERREIRA SILVA</v>
          </cell>
          <cell r="G373">
            <v>44543</v>
          </cell>
          <cell r="I373">
            <v>22.5</v>
          </cell>
          <cell r="J373">
            <v>4911.76</v>
          </cell>
          <cell r="K373">
            <v>4911.76</v>
          </cell>
          <cell r="L373">
            <v>545.76</v>
          </cell>
          <cell r="M373">
            <v>26.8</v>
          </cell>
          <cell r="N373">
            <v>1316.35</v>
          </cell>
          <cell r="O373">
            <v>146.27000000000001</v>
          </cell>
          <cell r="P373">
            <v>8</v>
          </cell>
          <cell r="Q373">
            <v>392.94</v>
          </cell>
          <cell r="R373">
            <v>43.66</v>
          </cell>
        </row>
        <row r="374">
          <cell r="A374" t="str">
            <v>002276</v>
          </cell>
          <cell r="C374" t="str">
            <v>JEAN DAMASCENO PEREIRA LIMA</v>
          </cell>
          <cell r="G374">
            <v>44543</v>
          </cell>
          <cell r="I374">
            <v>12.5</v>
          </cell>
          <cell r="J374">
            <v>4602.1400000000003</v>
          </cell>
          <cell r="K374">
            <v>2556.7399999999998</v>
          </cell>
          <cell r="L374">
            <v>511</v>
          </cell>
          <cell r="M374">
            <v>26.8</v>
          </cell>
          <cell r="N374">
            <v>685.21</v>
          </cell>
          <cell r="O374">
            <v>136.94999999999999</v>
          </cell>
          <cell r="P374">
            <v>8</v>
          </cell>
          <cell r="Q374">
            <v>204.54</v>
          </cell>
          <cell r="R374">
            <v>40.880000000000003</v>
          </cell>
        </row>
        <row r="375">
          <cell r="A375" t="str">
            <v>002277</v>
          </cell>
          <cell r="C375" t="str">
            <v>BRUNO DIAS DE FREITAS</v>
          </cell>
          <cell r="G375">
            <v>44543</v>
          </cell>
          <cell r="I375">
            <v>42.5</v>
          </cell>
          <cell r="J375">
            <v>2790.17</v>
          </cell>
          <cell r="K375">
            <v>5270.32</v>
          </cell>
          <cell r="L375">
            <v>310.08999999999997</v>
          </cell>
          <cell r="M375">
            <v>26.8</v>
          </cell>
          <cell r="N375">
            <v>1412.44</v>
          </cell>
          <cell r="O375">
            <v>83.09</v>
          </cell>
          <cell r="P375">
            <v>8</v>
          </cell>
          <cell r="Q375">
            <v>421.63</v>
          </cell>
          <cell r="R375">
            <v>24.82</v>
          </cell>
        </row>
        <row r="376">
          <cell r="A376" t="str">
            <v>002278</v>
          </cell>
          <cell r="C376" t="str">
            <v>ALISSON RODRIGUES ALVES</v>
          </cell>
          <cell r="G376">
            <v>44543</v>
          </cell>
          <cell r="I376">
            <v>12.5</v>
          </cell>
          <cell r="J376">
            <v>10368.23</v>
          </cell>
          <cell r="K376">
            <v>5760.13</v>
          </cell>
          <cell r="L376">
            <v>1153.1199999999999</v>
          </cell>
          <cell r="M376">
            <v>26.8</v>
          </cell>
          <cell r="N376">
            <v>1543.71</v>
          </cell>
          <cell r="O376">
            <v>309.02999999999997</v>
          </cell>
          <cell r="P376">
            <v>8</v>
          </cell>
          <cell r="Q376">
            <v>460.81</v>
          </cell>
          <cell r="R376">
            <v>92.25</v>
          </cell>
        </row>
        <row r="377">
          <cell r="A377" t="str">
            <v>002279</v>
          </cell>
          <cell r="C377" t="str">
            <v>ESTEFENIS FREITAS LOPES</v>
          </cell>
          <cell r="G377">
            <v>44543</v>
          </cell>
          <cell r="I377">
            <v>12.5</v>
          </cell>
          <cell r="J377">
            <v>4076.77</v>
          </cell>
          <cell r="K377">
            <v>2264.87</v>
          </cell>
          <cell r="L377">
            <v>452.86</v>
          </cell>
          <cell r="M377">
            <v>26.8</v>
          </cell>
          <cell r="N377">
            <v>606.98</v>
          </cell>
          <cell r="O377">
            <v>121.37</v>
          </cell>
          <cell r="P377">
            <v>8</v>
          </cell>
          <cell r="Q377">
            <v>181.2</v>
          </cell>
          <cell r="R377">
            <v>36.24</v>
          </cell>
        </row>
        <row r="378">
          <cell r="A378" t="str">
            <v>002280</v>
          </cell>
          <cell r="C378" t="str">
            <v>PIETRO CHRISTOF FREITAS ANDRADE</v>
          </cell>
          <cell r="G378">
            <v>44543</v>
          </cell>
          <cell r="I378">
            <v>42.5</v>
          </cell>
          <cell r="J378">
            <v>4057</v>
          </cell>
          <cell r="K378">
            <v>7663.22</v>
          </cell>
          <cell r="L378">
            <v>450.78</v>
          </cell>
          <cell r="M378">
            <v>26.8</v>
          </cell>
          <cell r="N378">
            <v>2053.7399999999998</v>
          </cell>
          <cell r="O378">
            <v>120.81</v>
          </cell>
          <cell r="P378">
            <v>8</v>
          </cell>
          <cell r="Q378">
            <v>613.05999999999995</v>
          </cell>
          <cell r="R378">
            <v>36.06</v>
          </cell>
        </row>
        <row r="379">
          <cell r="A379" t="str">
            <v>002282</v>
          </cell>
          <cell r="C379" t="str">
            <v>ARNALDO AGUIAR PORTELA FILHO</v>
          </cell>
          <cell r="G379">
            <v>44564</v>
          </cell>
          <cell r="I379">
            <v>40</v>
          </cell>
          <cell r="J379">
            <v>4351.08</v>
          </cell>
          <cell r="K379">
            <v>7735.25</v>
          </cell>
          <cell r="L379">
            <v>483.45</v>
          </cell>
          <cell r="M379">
            <v>26.8</v>
          </cell>
          <cell r="N379">
            <v>2073.0500000000002</v>
          </cell>
          <cell r="O379">
            <v>129.56</v>
          </cell>
          <cell r="P379">
            <v>8</v>
          </cell>
          <cell r="Q379">
            <v>618.82000000000005</v>
          </cell>
          <cell r="R379">
            <v>38.67</v>
          </cell>
        </row>
        <row r="380">
          <cell r="A380" t="str">
            <v>002283</v>
          </cell>
          <cell r="C380" t="str">
            <v>CAIO LUCAS MESQUITA DE MORAES</v>
          </cell>
          <cell r="G380">
            <v>44564</v>
          </cell>
          <cell r="I380">
            <v>20</v>
          </cell>
          <cell r="J380">
            <v>4063.52</v>
          </cell>
          <cell r="K380">
            <v>4608.1000000000004</v>
          </cell>
          <cell r="L380">
            <v>451.5</v>
          </cell>
          <cell r="M380">
            <v>26.8</v>
          </cell>
          <cell r="N380">
            <v>1234.97</v>
          </cell>
          <cell r="O380">
            <v>121</v>
          </cell>
          <cell r="P380">
            <v>8</v>
          </cell>
          <cell r="Q380">
            <v>368.66</v>
          </cell>
          <cell r="R380">
            <v>36.130000000000003</v>
          </cell>
        </row>
        <row r="381">
          <cell r="A381" t="str">
            <v>002284</v>
          </cell>
          <cell r="C381" t="str">
            <v>DAVI CAJUCARU DE LIMA</v>
          </cell>
          <cell r="G381">
            <v>44564</v>
          </cell>
          <cell r="I381">
            <v>20</v>
          </cell>
          <cell r="J381">
            <v>4060.47</v>
          </cell>
          <cell r="K381">
            <v>3609.3</v>
          </cell>
          <cell r="L381">
            <v>451.16</v>
          </cell>
          <cell r="M381">
            <v>26.8</v>
          </cell>
          <cell r="N381">
            <v>967.3</v>
          </cell>
          <cell r="O381">
            <v>120.91</v>
          </cell>
          <cell r="P381">
            <v>8</v>
          </cell>
          <cell r="Q381">
            <v>288.74</v>
          </cell>
          <cell r="R381">
            <v>36.090000000000003</v>
          </cell>
        </row>
        <row r="382">
          <cell r="A382" t="str">
            <v>002286</v>
          </cell>
          <cell r="C382" t="str">
            <v>VITOR OLIVEIRA ARBEX</v>
          </cell>
          <cell r="G382">
            <v>44564</v>
          </cell>
          <cell r="I382">
            <v>40</v>
          </cell>
          <cell r="J382">
            <v>16455.25</v>
          </cell>
          <cell r="K382">
            <v>29253.77</v>
          </cell>
          <cell r="L382">
            <v>1883.91</v>
          </cell>
          <cell r="M382">
            <v>26.8</v>
          </cell>
          <cell r="N382">
            <v>7840.01</v>
          </cell>
          <cell r="O382">
            <v>504.89</v>
          </cell>
          <cell r="P382">
            <v>8</v>
          </cell>
          <cell r="Q382">
            <v>2340.31</v>
          </cell>
          <cell r="R382">
            <v>150.72</v>
          </cell>
        </row>
        <row r="383">
          <cell r="A383" t="str">
            <v>002287</v>
          </cell>
          <cell r="C383" t="str">
            <v>WILLIAM CHITTO DE SOUZA PINTO</v>
          </cell>
          <cell r="G383">
            <v>44564</v>
          </cell>
          <cell r="I383">
            <v>40</v>
          </cell>
          <cell r="J383">
            <v>15798.11</v>
          </cell>
          <cell r="K383">
            <v>28085.53</v>
          </cell>
          <cell r="L383">
            <v>1726.19</v>
          </cell>
          <cell r="M383">
            <v>26.8</v>
          </cell>
          <cell r="N383">
            <v>7526.92</v>
          </cell>
          <cell r="O383">
            <v>468.87</v>
          </cell>
          <cell r="P383">
            <v>8</v>
          </cell>
          <cell r="Q383">
            <v>2246.84</v>
          </cell>
          <cell r="R383">
            <v>138.09</v>
          </cell>
        </row>
        <row r="384">
          <cell r="A384" t="str">
            <v>002288</v>
          </cell>
          <cell r="C384" t="str">
            <v>ULISSES QUEIROZ DA SILVA</v>
          </cell>
          <cell r="G384">
            <v>44564</v>
          </cell>
          <cell r="I384">
            <v>40</v>
          </cell>
          <cell r="J384">
            <v>2127.85</v>
          </cell>
          <cell r="K384">
            <v>3782.84</v>
          </cell>
          <cell r="L384">
            <v>234.84</v>
          </cell>
          <cell r="M384">
            <v>26.8</v>
          </cell>
          <cell r="N384">
            <v>1013.8</v>
          </cell>
          <cell r="O384">
            <v>63.28</v>
          </cell>
          <cell r="P384">
            <v>8</v>
          </cell>
          <cell r="Q384">
            <v>302.63</v>
          </cell>
          <cell r="R384">
            <v>18.79</v>
          </cell>
        </row>
        <row r="385">
          <cell r="A385" t="str">
            <v>002289</v>
          </cell>
          <cell r="C385" t="str">
            <v>ALEXANDRE HENRIQUE FREITAS DE ARAUJO JUNIOR</v>
          </cell>
          <cell r="G385">
            <v>44571</v>
          </cell>
          <cell r="I385">
            <v>30</v>
          </cell>
          <cell r="J385">
            <v>6950.48</v>
          </cell>
          <cell r="K385">
            <v>9267.2999999999993</v>
          </cell>
          <cell r="L385">
            <v>771.41</v>
          </cell>
          <cell r="M385">
            <v>26.8</v>
          </cell>
          <cell r="N385">
            <v>2483.63</v>
          </cell>
          <cell r="O385">
            <v>206.91</v>
          </cell>
          <cell r="P385">
            <v>8</v>
          </cell>
          <cell r="Q385">
            <v>741.4</v>
          </cell>
          <cell r="R385">
            <v>61.73</v>
          </cell>
        </row>
        <row r="386">
          <cell r="A386" t="str">
            <v>002290</v>
          </cell>
          <cell r="C386" t="str">
            <v>FABIANO TEIXEIRA MENDES</v>
          </cell>
          <cell r="G386">
            <v>44571</v>
          </cell>
          <cell r="I386">
            <v>40</v>
          </cell>
          <cell r="J386">
            <v>7195.86</v>
          </cell>
          <cell r="K386">
            <v>12792.64</v>
          </cell>
          <cell r="L386">
            <v>799.54</v>
          </cell>
          <cell r="M386">
            <v>26.8</v>
          </cell>
          <cell r="N386">
            <v>3428.43</v>
          </cell>
          <cell r="O386">
            <v>214.28</v>
          </cell>
          <cell r="P386">
            <v>8</v>
          </cell>
          <cell r="Q386">
            <v>1023.41</v>
          </cell>
          <cell r="R386">
            <v>63.96</v>
          </cell>
        </row>
        <row r="387">
          <cell r="A387" t="str">
            <v>002291</v>
          </cell>
          <cell r="C387" t="str">
            <v>GABRIEL CASTRO DO NASCIMENTO</v>
          </cell>
          <cell r="G387">
            <v>44571</v>
          </cell>
          <cell r="I387">
            <v>10</v>
          </cell>
          <cell r="J387">
            <v>2117.0300000000002</v>
          </cell>
          <cell r="K387">
            <v>940.9</v>
          </cell>
          <cell r="L387">
            <v>235.22</v>
          </cell>
          <cell r="M387">
            <v>26.8</v>
          </cell>
          <cell r="N387">
            <v>252.16</v>
          </cell>
          <cell r="O387">
            <v>63.04</v>
          </cell>
          <cell r="P387">
            <v>8</v>
          </cell>
          <cell r="Q387">
            <v>75.27</v>
          </cell>
          <cell r="R387">
            <v>18.82</v>
          </cell>
        </row>
        <row r="388">
          <cell r="A388" t="str">
            <v>002292</v>
          </cell>
          <cell r="C388" t="str">
            <v>JANAINA DE SOUSA BRITO</v>
          </cell>
          <cell r="G388">
            <v>44571</v>
          </cell>
          <cell r="I388">
            <v>40</v>
          </cell>
          <cell r="J388">
            <v>9167.27</v>
          </cell>
          <cell r="K388">
            <v>16297.37</v>
          </cell>
          <cell r="L388">
            <v>1018.58</v>
          </cell>
          <cell r="M388">
            <v>26.8</v>
          </cell>
          <cell r="N388">
            <v>4367.6899999999996</v>
          </cell>
          <cell r="O388">
            <v>272.98</v>
          </cell>
          <cell r="P388">
            <v>8</v>
          </cell>
          <cell r="Q388">
            <v>1303.79</v>
          </cell>
          <cell r="R388">
            <v>81.489999999999995</v>
          </cell>
        </row>
        <row r="389">
          <cell r="A389" t="str">
            <v>002293</v>
          </cell>
          <cell r="C389" t="str">
            <v>LAZARO VICENTE DIAS DE FARIA</v>
          </cell>
          <cell r="G389">
            <v>44571</v>
          </cell>
          <cell r="I389">
            <v>40</v>
          </cell>
          <cell r="J389">
            <v>9028.83</v>
          </cell>
          <cell r="K389">
            <v>16051.25</v>
          </cell>
          <cell r="L389">
            <v>1003.2</v>
          </cell>
          <cell r="M389">
            <v>26.8</v>
          </cell>
          <cell r="N389">
            <v>4301.7299999999996</v>
          </cell>
          <cell r="O389">
            <v>268.85000000000002</v>
          </cell>
          <cell r="P389">
            <v>8</v>
          </cell>
          <cell r="Q389">
            <v>1284.0999999999999</v>
          </cell>
          <cell r="R389">
            <v>80.25</v>
          </cell>
        </row>
        <row r="390">
          <cell r="A390" t="str">
            <v>002294</v>
          </cell>
          <cell r="C390" t="str">
            <v>MARDONIER SILVA CAMURCA</v>
          </cell>
          <cell r="G390">
            <v>44571</v>
          </cell>
          <cell r="I390">
            <v>40</v>
          </cell>
          <cell r="J390">
            <v>2109.6999999999998</v>
          </cell>
          <cell r="K390">
            <v>3750.57</v>
          </cell>
          <cell r="L390">
            <v>234.41</v>
          </cell>
          <cell r="M390">
            <v>26.8</v>
          </cell>
          <cell r="N390">
            <v>1005.16</v>
          </cell>
          <cell r="O390">
            <v>62.82</v>
          </cell>
          <cell r="P390">
            <v>8</v>
          </cell>
          <cell r="Q390">
            <v>300.04000000000002</v>
          </cell>
          <cell r="R390">
            <v>18.75</v>
          </cell>
        </row>
        <row r="391">
          <cell r="A391" t="str">
            <v>002297</v>
          </cell>
          <cell r="C391" t="str">
            <v>FRANCISCO ANGELO CABELO</v>
          </cell>
          <cell r="G391">
            <v>44578</v>
          </cell>
          <cell r="I391">
            <v>17.5</v>
          </cell>
          <cell r="J391">
            <v>4464.47</v>
          </cell>
          <cell r="K391">
            <v>3472.37</v>
          </cell>
          <cell r="L391">
            <v>-5.62</v>
          </cell>
          <cell r="M391">
            <v>26.8</v>
          </cell>
          <cell r="N391">
            <v>930.6</v>
          </cell>
          <cell r="O391">
            <v>0</v>
          </cell>
          <cell r="P391">
            <v>8</v>
          </cell>
          <cell r="Q391">
            <v>277.77999999999997</v>
          </cell>
          <cell r="R391">
            <v>-0.46</v>
          </cell>
        </row>
        <row r="392">
          <cell r="A392" t="str">
            <v>002298</v>
          </cell>
          <cell r="C392" t="str">
            <v>JOEL LUIS SILVA MELO</v>
          </cell>
          <cell r="G392">
            <v>44578</v>
          </cell>
          <cell r="I392">
            <v>7.5</v>
          </cell>
          <cell r="J392">
            <v>7297.81</v>
          </cell>
          <cell r="K392">
            <v>2432.6</v>
          </cell>
          <cell r="L392">
            <v>257.87</v>
          </cell>
          <cell r="M392">
            <v>26.8</v>
          </cell>
          <cell r="N392">
            <v>651.94000000000005</v>
          </cell>
          <cell r="O392">
            <v>69.11</v>
          </cell>
          <cell r="P392">
            <v>8</v>
          </cell>
          <cell r="Q392">
            <v>194.61</v>
          </cell>
          <cell r="R392">
            <v>20.63</v>
          </cell>
        </row>
        <row r="393">
          <cell r="A393" t="str">
            <v>002299</v>
          </cell>
          <cell r="C393" t="str">
            <v>JOEL RODRIGUES MIRANDA</v>
          </cell>
          <cell r="G393">
            <v>44578</v>
          </cell>
          <cell r="I393">
            <v>37.5</v>
          </cell>
          <cell r="J393">
            <v>2112.27</v>
          </cell>
          <cell r="K393">
            <v>3520.45</v>
          </cell>
          <cell r="L393">
            <v>0</v>
          </cell>
          <cell r="M393">
            <v>26.8</v>
          </cell>
          <cell r="N393">
            <v>943.48</v>
          </cell>
          <cell r="O393">
            <v>0</v>
          </cell>
          <cell r="P393">
            <v>8</v>
          </cell>
          <cell r="Q393">
            <v>281.64</v>
          </cell>
          <cell r="R393">
            <v>0</v>
          </cell>
        </row>
        <row r="394">
          <cell r="A394" t="str">
            <v>002301</v>
          </cell>
          <cell r="C394" t="str">
            <v>SABRINA ISABEL DE OLIVEIRA PAIVA</v>
          </cell>
          <cell r="G394">
            <v>44578</v>
          </cell>
          <cell r="I394">
            <v>17.5</v>
          </cell>
          <cell r="J394">
            <v>4909.6099999999997</v>
          </cell>
          <cell r="K394">
            <v>3818.59</v>
          </cell>
          <cell r="L394">
            <v>0</v>
          </cell>
          <cell r="M394">
            <v>26.8</v>
          </cell>
          <cell r="N394">
            <v>1023.38</v>
          </cell>
          <cell r="O394">
            <v>0</v>
          </cell>
          <cell r="P394">
            <v>8</v>
          </cell>
          <cell r="Q394">
            <v>305.48</v>
          </cell>
          <cell r="R394">
            <v>0</v>
          </cell>
        </row>
        <row r="395">
          <cell r="A395" t="str">
            <v>002302</v>
          </cell>
          <cell r="C395" t="str">
            <v>THAMYRYS LIMA CRUZ</v>
          </cell>
          <cell r="G395">
            <v>44578</v>
          </cell>
          <cell r="I395">
            <v>37.5</v>
          </cell>
          <cell r="J395">
            <v>1591.94</v>
          </cell>
          <cell r="K395">
            <v>2653.24</v>
          </cell>
          <cell r="L395">
            <v>0</v>
          </cell>
          <cell r="M395">
            <v>26.8</v>
          </cell>
          <cell r="N395">
            <v>711.06</v>
          </cell>
          <cell r="O395">
            <v>0</v>
          </cell>
          <cell r="P395">
            <v>8</v>
          </cell>
          <cell r="Q395">
            <v>212.26</v>
          </cell>
          <cell r="R395">
            <v>0</v>
          </cell>
        </row>
        <row r="396">
          <cell r="A396" t="str">
            <v>002305</v>
          </cell>
          <cell r="C396" t="str">
            <v>LUCAS EDUARDO BENTO MARTINS</v>
          </cell>
          <cell r="G396">
            <v>44585</v>
          </cell>
          <cell r="I396">
            <v>37.5</v>
          </cell>
          <cell r="J396">
            <v>6112.13</v>
          </cell>
          <cell r="K396">
            <v>10186.89</v>
          </cell>
          <cell r="L396">
            <v>679.13</v>
          </cell>
          <cell r="M396">
            <v>26.8</v>
          </cell>
          <cell r="N396">
            <v>2730.09</v>
          </cell>
          <cell r="O396">
            <v>182.01</v>
          </cell>
          <cell r="P396">
            <v>8</v>
          </cell>
          <cell r="Q396">
            <v>814.95</v>
          </cell>
          <cell r="R396">
            <v>54.33</v>
          </cell>
        </row>
        <row r="397">
          <cell r="A397" t="str">
            <v>002306</v>
          </cell>
          <cell r="C397" t="str">
            <v>DANIEL JEREMIAS MARIANO DE OLIVEIRA</v>
          </cell>
          <cell r="G397">
            <v>44585</v>
          </cell>
          <cell r="I397">
            <v>37.5</v>
          </cell>
          <cell r="J397">
            <v>9692.86</v>
          </cell>
          <cell r="K397">
            <v>16154.76</v>
          </cell>
          <cell r="L397">
            <v>1076.98</v>
          </cell>
          <cell r="M397">
            <v>26.8</v>
          </cell>
          <cell r="N397">
            <v>4329.47</v>
          </cell>
          <cell r="O397">
            <v>288.63</v>
          </cell>
          <cell r="P397">
            <v>8</v>
          </cell>
          <cell r="Q397">
            <v>1292.3800000000001</v>
          </cell>
          <cell r="R397">
            <v>86.16</v>
          </cell>
        </row>
        <row r="398">
          <cell r="A398" t="str">
            <v>002307</v>
          </cell>
          <cell r="C398" t="str">
            <v>MARCOS AURELIO JOCA AVELAR</v>
          </cell>
          <cell r="G398">
            <v>44585</v>
          </cell>
          <cell r="I398">
            <v>37.5</v>
          </cell>
          <cell r="J398">
            <v>3991.27</v>
          </cell>
          <cell r="K398">
            <v>6652.11</v>
          </cell>
          <cell r="L398">
            <v>443.47</v>
          </cell>
          <cell r="M398">
            <v>26.8</v>
          </cell>
          <cell r="N398">
            <v>1782.76</v>
          </cell>
          <cell r="O398">
            <v>118.85</v>
          </cell>
          <cell r="P398">
            <v>8</v>
          </cell>
          <cell r="Q398">
            <v>532.16999999999996</v>
          </cell>
          <cell r="R398">
            <v>35.47</v>
          </cell>
        </row>
        <row r="399">
          <cell r="A399" t="str">
            <v>002308</v>
          </cell>
          <cell r="C399" t="str">
            <v>ISAIAS DIMITRI VASCONCELOS ALMEIDA</v>
          </cell>
          <cell r="G399">
            <v>44589</v>
          </cell>
          <cell r="I399">
            <v>17.5</v>
          </cell>
          <cell r="J399">
            <v>5034.03</v>
          </cell>
          <cell r="K399">
            <v>3915.36</v>
          </cell>
          <cell r="L399">
            <v>559.34</v>
          </cell>
          <cell r="M399">
            <v>26.8</v>
          </cell>
          <cell r="N399">
            <v>1049.32</v>
          </cell>
          <cell r="O399">
            <v>149.91</v>
          </cell>
          <cell r="P399">
            <v>8</v>
          </cell>
          <cell r="Q399">
            <v>313.23</v>
          </cell>
          <cell r="R399">
            <v>44.75</v>
          </cell>
        </row>
        <row r="400">
          <cell r="A400" t="str">
            <v>002311</v>
          </cell>
          <cell r="C400" t="str">
            <v>ANTONIO JOSE BARROS</v>
          </cell>
          <cell r="G400">
            <v>44593</v>
          </cell>
          <cell r="I400">
            <v>37.5</v>
          </cell>
          <cell r="J400">
            <v>8047.67</v>
          </cell>
          <cell r="K400">
            <v>13412.79</v>
          </cell>
          <cell r="L400">
            <v>906.06</v>
          </cell>
          <cell r="M400">
            <v>26.8</v>
          </cell>
          <cell r="N400">
            <v>3594.63</v>
          </cell>
          <cell r="O400">
            <v>242.83</v>
          </cell>
          <cell r="P400">
            <v>8</v>
          </cell>
          <cell r="Q400">
            <v>1073.02</v>
          </cell>
          <cell r="R400">
            <v>72.489999999999995</v>
          </cell>
        </row>
        <row r="401">
          <cell r="A401" t="str">
            <v>002312</v>
          </cell>
          <cell r="C401" t="str">
            <v>CARLOS FELIX PENHA</v>
          </cell>
          <cell r="G401">
            <v>44593</v>
          </cell>
          <cell r="I401">
            <v>17.5</v>
          </cell>
          <cell r="J401">
            <v>8375.99</v>
          </cell>
          <cell r="K401">
            <v>6514.66</v>
          </cell>
          <cell r="L401">
            <v>930.68</v>
          </cell>
          <cell r="M401">
            <v>26.8</v>
          </cell>
          <cell r="N401">
            <v>1745.93</v>
          </cell>
          <cell r="O401">
            <v>249.42</v>
          </cell>
          <cell r="P401">
            <v>8</v>
          </cell>
          <cell r="Q401">
            <v>521.16999999999996</v>
          </cell>
          <cell r="R401">
            <v>74.45</v>
          </cell>
        </row>
        <row r="402">
          <cell r="A402" t="str">
            <v>002313</v>
          </cell>
          <cell r="C402" t="str">
            <v>FRANCISCO IVANILSO SOARES ARAUJO</v>
          </cell>
          <cell r="G402">
            <v>44593</v>
          </cell>
          <cell r="I402">
            <v>37.5</v>
          </cell>
          <cell r="J402">
            <v>4463</v>
          </cell>
          <cell r="K402">
            <v>7438.34</v>
          </cell>
          <cell r="L402">
            <v>495.89</v>
          </cell>
          <cell r="M402">
            <v>26.8</v>
          </cell>
          <cell r="N402">
            <v>1993.48</v>
          </cell>
          <cell r="O402">
            <v>132.9</v>
          </cell>
          <cell r="P402">
            <v>8</v>
          </cell>
          <cell r="Q402">
            <v>595.05999999999995</v>
          </cell>
          <cell r="R402">
            <v>39.67</v>
          </cell>
        </row>
        <row r="403">
          <cell r="A403" t="str">
            <v>002314</v>
          </cell>
          <cell r="C403" t="str">
            <v>GUSTAVO OSVALDO BASTOS DE ANDRADE</v>
          </cell>
          <cell r="G403">
            <v>44593</v>
          </cell>
          <cell r="I403">
            <v>37.5</v>
          </cell>
          <cell r="J403">
            <v>14957.89</v>
          </cell>
          <cell r="K403">
            <v>24929.81</v>
          </cell>
          <cell r="L403">
            <v>1674.55</v>
          </cell>
          <cell r="M403">
            <v>26.8</v>
          </cell>
          <cell r="N403">
            <v>6681.19</v>
          </cell>
          <cell r="O403">
            <v>448.78</v>
          </cell>
          <cell r="P403">
            <v>8</v>
          </cell>
          <cell r="Q403">
            <v>1994.39</v>
          </cell>
          <cell r="R403">
            <v>133.97</v>
          </cell>
        </row>
        <row r="404">
          <cell r="A404" t="str">
            <v>002315</v>
          </cell>
          <cell r="C404" t="str">
            <v>JAMES DARIO DA SILVA CARVALHO</v>
          </cell>
          <cell r="G404">
            <v>44593</v>
          </cell>
          <cell r="I404">
            <v>37.5</v>
          </cell>
          <cell r="J404">
            <v>5979.09</v>
          </cell>
          <cell r="K404">
            <v>9965.15</v>
          </cell>
          <cell r="L404">
            <v>664.34</v>
          </cell>
          <cell r="M404">
            <v>26.8</v>
          </cell>
          <cell r="N404">
            <v>2670.66</v>
          </cell>
          <cell r="O404">
            <v>178.04</v>
          </cell>
          <cell r="P404">
            <v>8</v>
          </cell>
          <cell r="Q404">
            <v>797.21</v>
          </cell>
          <cell r="R404">
            <v>53.14</v>
          </cell>
        </row>
        <row r="405">
          <cell r="A405" t="str">
            <v>002316</v>
          </cell>
          <cell r="C405" t="str">
            <v>JARBAS BESERRA GOMES FILHO</v>
          </cell>
          <cell r="G405">
            <v>44593</v>
          </cell>
          <cell r="I405">
            <v>7.5</v>
          </cell>
          <cell r="J405">
            <v>2146.4299999999998</v>
          </cell>
          <cell r="K405">
            <v>715.48</v>
          </cell>
          <cell r="L405">
            <v>238.14</v>
          </cell>
          <cell r="M405">
            <v>26.8</v>
          </cell>
          <cell r="N405">
            <v>191.75</v>
          </cell>
          <cell r="O405">
            <v>63.82</v>
          </cell>
          <cell r="P405">
            <v>8</v>
          </cell>
          <cell r="Q405">
            <v>57.24</v>
          </cell>
          <cell r="R405">
            <v>19.05</v>
          </cell>
        </row>
        <row r="406">
          <cell r="A406" t="str">
            <v>002318</v>
          </cell>
          <cell r="C406" t="str">
            <v>MARIO SILVA RIBEIRO</v>
          </cell>
          <cell r="G406">
            <v>44593</v>
          </cell>
          <cell r="I406">
            <v>22.5</v>
          </cell>
          <cell r="J406">
            <v>6606.8</v>
          </cell>
          <cell r="K406">
            <v>6606.8</v>
          </cell>
          <cell r="L406">
            <v>734.09</v>
          </cell>
          <cell r="M406">
            <v>26.8</v>
          </cell>
          <cell r="N406">
            <v>1770.62</v>
          </cell>
          <cell r="O406">
            <v>196.74</v>
          </cell>
          <cell r="P406">
            <v>8</v>
          </cell>
          <cell r="Q406">
            <v>528.54</v>
          </cell>
          <cell r="R406">
            <v>58.73</v>
          </cell>
        </row>
        <row r="407">
          <cell r="A407" t="str">
            <v>002319</v>
          </cell>
          <cell r="C407" t="str">
            <v>MATHEUS BRASILEIRO DE HOLANDA FERNANDES</v>
          </cell>
          <cell r="G407">
            <v>44593</v>
          </cell>
          <cell r="I407">
            <v>7.5</v>
          </cell>
          <cell r="J407">
            <v>7047.24</v>
          </cell>
          <cell r="K407">
            <v>2349.08</v>
          </cell>
          <cell r="L407">
            <v>783.01</v>
          </cell>
          <cell r="M407">
            <v>26.8</v>
          </cell>
          <cell r="N407">
            <v>629.54999999999995</v>
          </cell>
          <cell r="O407">
            <v>209.84</v>
          </cell>
          <cell r="P407">
            <v>8</v>
          </cell>
          <cell r="Q407">
            <v>187.93</v>
          </cell>
          <cell r="R407">
            <v>62.64</v>
          </cell>
        </row>
        <row r="408">
          <cell r="A408" t="str">
            <v>002320</v>
          </cell>
          <cell r="C408" t="str">
            <v>MIKAEL LOPES DE SOUZA</v>
          </cell>
          <cell r="G408">
            <v>44593</v>
          </cell>
          <cell r="I408">
            <v>37.5</v>
          </cell>
          <cell r="J408">
            <v>6556.81</v>
          </cell>
          <cell r="K408">
            <v>10928.01</v>
          </cell>
          <cell r="L408">
            <v>728.2</v>
          </cell>
          <cell r="M408">
            <v>26.8</v>
          </cell>
          <cell r="N408">
            <v>2928.71</v>
          </cell>
          <cell r="O408">
            <v>195.23</v>
          </cell>
          <cell r="P408">
            <v>8</v>
          </cell>
          <cell r="Q408">
            <v>874.24</v>
          </cell>
          <cell r="R408">
            <v>58.25</v>
          </cell>
        </row>
        <row r="409">
          <cell r="A409" t="str">
            <v>002321</v>
          </cell>
          <cell r="C409" t="str">
            <v>PAULO ARTHUR GOMES VIEIRA</v>
          </cell>
          <cell r="G409">
            <v>44593</v>
          </cell>
          <cell r="I409">
            <v>37.5</v>
          </cell>
          <cell r="J409">
            <v>10690.2</v>
          </cell>
          <cell r="K409">
            <v>17817</v>
          </cell>
          <cell r="L409">
            <v>1187.8</v>
          </cell>
          <cell r="M409">
            <v>26.8</v>
          </cell>
          <cell r="N409">
            <v>4774.95</v>
          </cell>
          <cell r="O409">
            <v>318.33</v>
          </cell>
          <cell r="P409">
            <v>8</v>
          </cell>
          <cell r="Q409">
            <v>1425.36</v>
          </cell>
          <cell r="R409">
            <v>95.02</v>
          </cell>
        </row>
        <row r="410">
          <cell r="A410" t="str">
            <v>002322</v>
          </cell>
          <cell r="C410" t="str">
            <v>PEDRO LUCAS BEZERRA PORTO</v>
          </cell>
          <cell r="G410">
            <v>44593</v>
          </cell>
          <cell r="I410">
            <v>17.5</v>
          </cell>
          <cell r="J410">
            <v>6570.15</v>
          </cell>
          <cell r="K410">
            <v>5110.12</v>
          </cell>
          <cell r="L410">
            <v>730.37</v>
          </cell>
          <cell r="M410">
            <v>26.8</v>
          </cell>
          <cell r="N410">
            <v>1369.51</v>
          </cell>
          <cell r="O410">
            <v>195.73</v>
          </cell>
          <cell r="P410">
            <v>8</v>
          </cell>
          <cell r="Q410">
            <v>408.81</v>
          </cell>
          <cell r="R410">
            <v>58.43</v>
          </cell>
        </row>
        <row r="411">
          <cell r="A411" t="str">
            <v>002323</v>
          </cell>
          <cell r="C411" t="str">
            <v>RAYANNE LARISSA NOBREGA ERNESTO</v>
          </cell>
          <cell r="G411">
            <v>44593</v>
          </cell>
          <cell r="I411">
            <v>27.5</v>
          </cell>
          <cell r="J411">
            <v>5414.48</v>
          </cell>
          <cell r="K411">
            <v>6617.7</v>
          </cell>
          <cell r="L411">
            <v>601.61</v>
          </cell>
          <cell r="M411">
            <v>26.8</v>
          </cell>
          <cell r="N411">
            <v>1773.54</v>
          </cell>
          <cell r="O411">
            <v>161.22999999999999</v>
          </cell>
          <cell r="P411">
            <v>8</v>
          </cell>
          <cell r="Q411">
            <v>529.41999999999996</v>
          </cell>
          <cell r="R411">
            <v>48.13</v>
          </cell>
        </row>
        <row r="412">
          <cell r="A412" t="str">
            <v>002324</v>
          </cell>
          <cell r="C412" t="str">
            <v>THIAGO SANTOS SAAD DE CARVALHO</v>
          </cell>
          <cell r="G412">
            <v>44593</v>
          </cell>
          <cell r="I412">
            <v>37.5</v>
          </cell>
          <cell r="J412">
            <v>2114.0100000000002</v>
          </cell>
          <cell r="K412">
            <v>3523.35</v>
          </cell>
          <cell r="L412">
            <v>229.84</v>
          </cell>
          <cell r="M412">
            <v>26.8</v>
          </cell>
          <cell r="N412">
            <v>944.26</v>
          </cell>
          <cell r="O412">
            <v>62.76</v>
          </cell>
          <cell r="P412">
            <v>8</v>
          </cell>
          <cell r="Q412">
            <v>281.86</v>
          </cell>
          <cell r="R412">
            <v>18.38</v>
          </cell>
        </row>
        <row r="413">
          <cell r="A413" t="str">
            <v>002325</v>
          </cell>
          <cell r="C413" t="str">
            <v>RICARDO CARNEIRO COLARES</v>
          </cell>
          <cell r="G413">
            <v>44593</v>
          </cell>
          <cell r="I413">
            <v>27.5</v>
          </cell>
          <cell r="J413">
            <v>10356.09</v>
          </cell>
          <cell r="K413">
            <v>12657.44</v>
          </cell>
          <cell r="L413">
            <v>1150.68</v>
          </cell>
          <cell r="M413">
            <v>26.8</v>
          </cell>
          <cell r="N413">
            <v>3392.19</v>
          </cell>
          <cell r="O413">
            <v>308.38</v>
          </cell>
          <cell r="P413">
            <v>8</v>
          </cell>
          <cell r="Q413">
            <v>1012.6</v>
          </cell>
          <cell r="R413">
            <v>92.06</v>
          </cell>
        </row>
        <row r="414">
          <cell r="A414" t="str">
            <v>002326</v>
          </cell>
          <cell r="C414" t="str">
            <v>GERSON VINICIUS RODRIGUES DE MACEDO</v>
          </cell>
          <cell r="G414">
            <v>44595</v>
          </cell>
          <cell r="I414">
            <v>27.5</v>
          </cell>
          <cell r="J414">
            <v>4057.43</v>
          </cell>
          <cell r="K414">
            <v>4959.08</v>
          </cell>
          <cell r="L414">
            <v>450.83</v>
          </cell>
          <cell r="M414">
            <v>26.8</v>
          </cell>
          <cell r="N414">
            <v>1329.03</v>
          </cell>
          <cell r="O414">
            <v>120.82</v>
          </cell>
          <cell r="P414">
            <v>8</v>
          </cell>
          <cell r="Q414">
            <v>396.73</v>
          </cell>
          <cell r="R414">
            <v>36.07</v>
          </cell>
        </row>
        <row r="415">
          <cell r="A415" t="str">
            <v>002327</v>
          </cell>
          <cell r="C415" t="str">
            <v>ANDRE LUIZ FREITAS LIMA</v>
          </cell>
          <cell r="G415">
            <v>44599</v>
          </cell>
          <cell r="I415">
            <v>27.5</v>
          </cell>
          <cell r="J415">
            <v>11471.31</v>
          </cell>
          <cell r="K415">
            <v>14020.49</v>
          </cell>
          <cell r="L415">
            <v>1274.5899999999999</v>
          </cell>
          <cell r="M415">
            <v>26.8</v>
          </cell>
          <cell r="N415">
            <v>3757.49</v>
          </cell>
          <cell r="O415">
            <v>341.59</v>
          </cell>
          <cell r="P415">
            <v>8</v>
          </cell>
          <cell r="Q415">
            <v>1121.6400000000001</v>
          </cell>
          <cell r="R415">
            <v>101.97</v>
          </cell>
        </row>
        <row r="416">
          <cell r="A416" t="str">
            <v>002328</v>
          </cell>
          <cell r="C416" t="str">
            <v>EDSON ARAUJO SOARES</v>
          </cell>
          <cell r="G416">
            <v>44599</v>
          </cell>
          <cell r="I416">
            <v>37.5</v>
          </cell>
          <cell r="J416">
            <v>10989.73</v>
          </cell>
          <cell r="K416">
            <v>18316.21</v>
          </cell>
          <cell r="L416">
            <v>1236.3399999999999</v>
          </cell>
          <cell r="M416">
            <v>26.8</v>
          </cell>
          <cell r="N416">
            <v>4908.75</v>
          </cell>
          <cell r="O416">
            <v>331.35</v>
          </cell>
          <cell r="P416">
            <v>8</v>
          </cell>
          <cell r="Q416">
            <v>1465.3</v>
          </cell>
          <cell r="R416">
            <v>98.91</v>
          </cell>
        </row>
        <row r="417">
          <cell r="A417" t="str">
            <v>002329</v>
          </cell>
          <cell r="C417" t="str">
            <v>HELIO LEONAM BARROSO SILVA</v>
          </cell>
          <cell r="G417">
            <v>44599</v>
          </cell>
          <cell r="I417">
            <v>27.5</v>
          </cell>
          <cell r="J417">
            <v>6579.5</v>
          </cell>
          <cell r="K417">
            <v>8041.61</v>
          </cell>
          <cell r="L417">
            <v>731.65</v>
          </cell>
          <cell r="M417">
            <v>26.8</v>
          </cell>
          <cell r="N417">
            <v>2155.15</v>
          </cell>
          <cell r="O417">
            <v>196.09</v>
          </cell>
          <cell r="P417">
            <v>8</v>
          </cell>
          <cell r="Q417">
            <v>643.33000000000004</v>
          </cell>
          <cell r="R417">
            <v>58.53</v>
          </cell>
        </row>
        <row r="418">
          <cell r="A418" t="str">
            <v>002330</v>
          </cell>
          <cell r="C418" t="str">
            <v>LILIANE DA SILVA EVARISTO</v>
          </cell>
          <cell r="G418">
            <v>44599</v>
          </cell>
          <cell r="I418">
            <v>17.5</v>
          </cell>
          <cell r="J418">
            <v>3761.82</v>
          </cell>
          <cell r="K418">
            <v>2925.86</v>
          </cell>
          <cell r="L418">
            <v>417.33</v>
          </cell>
          <cell r="M418">
            <v>26.8</v>
          </cell>
          <cell r="N418">
            <v>784.13</v>
          </cell>
          <cell r="O418">
            <v>111.96</v>
          </cell>
          <cell r="P418">
            <v>8</v>
          </cell>
          <cell r="Q418">
            <v>234.07</v>
          </cell>
          <cell r="R418">
            <v>33.39</v>
          </cell>
        </row>
        <row r="419">
          <cell r="A419" t="str">
            <v>002331</v>
          </cell>
          <cell r="C419" t="str">
            <v>TAUANA GRAPSKI</v>
          </cell>
          <cell r="G419">
            <v>44599</v>
          </cell>
          <cell r="I419">
            <v>37.5</v>
          </cell>
          <cell r="J419">
            <v>6950.19</v>
          </cell>
          <cell r="K419">
            <v>11583.65</v>
          </cell>
          <cell r="L419">
            <v>783.01</v>
          </cell>
          <cell r="M419">
            <v>26.8</v>
          </cell>
          <cell r="N419">
            <v>3104.41</v>
          </cell>
          <cell r="O419">
            <v>209.84</v>
          </cell>
          <cell r="P419">
            <v>8</v>
          </cell>
          <cell r="Q419">
            <v>926.69</v>
          </cell>
          <cell r="R419">
            <v>62.63</v>
          </cell>
        </row>
        <row r="420">
          <cell r="A420" t="str">
            <v>002332</v>
          </cell>
          <cell r="C420" t="str">
            <v>DARLAN CAVALCANTE MOREIRA</v>
          </cell>
          <cell r="G420">
            <v>44606</v>
          </cell>
          <cell r="I420">
            <v>37.5</v>
          </cell>
          <cell r="J420">
            <v>10492.55</v>
          </cell>
          <cell r="K420">
            <v>17487.59</v>
          </cell>
          <cell r="L420">
            <v>1180.42</v>
          </cell>
          <cell r="M420">
            <v>26.8</v>
          </cell>
          <cell r="N420">
            <v>4686.68</v>
          </cell>
          <cell r="O420">
            <v>316.36</v>
          </cell>
          <cell r="P420">
            <v>8</v>
          </cell>
          <cell r="Q420">
            <v>1399.01</v>
          </cell>
          <cell r="R420">
            <v>94.43</v>
          </cell>
        </row>
        <row r="421">
          <cell r="A421" t="str">
            <v>002333</v>
          </cell>
          <cell r="C421" t="str">
            <v>FRANCISCO EDSON PINHEIRO UCHOA</v>
          </cell>
          <cell r="G421">
            <v>44606</v>
          </cell>
          <cell r="I421">
            <v>17.5</v>
          </cell>
          <cell r="J421">
            <v>2905.46</v>
          </cell>
          <cell r="K421">
            <v>2259.81</v>
          </cell>
          <cell r="L421">
            <v>322.83</v>
          </cell>
          <cell r="M421">
            <v>26.8</v>
          </cell>
          <cell r="N421">
            <v>605.64</v>
          </cell>
          <cell r="O421">
            <v>86.52</v>
          </cell>
          <cell r="P421">
            <v>8</v>
          </cell>
          <cell r="Q421">
            <v>180.79</v>
          </cell>
          <cell r="R421">
            <v>25.83</v>
          </cell>
        </row>
        <row r="422">
          <cell r="A422" t="str">
            <v>002334</v>
          </cell>
          <cell r="C422" t="str">
            <v>HUGO PIRES BARRETO</v>
          </cell>
          <cell r="G422">
            <v>44606</v>
          </cell>
          <cell r="I422">
            <v>17.5</v>
          </cell>
          <cell r="J422">
            <v>8698.32</v>
          </cell>
          <cell r="K422">
            <v>6765.36</v>
          </cell>
          <cell r="L422">
            <v>966.48</v>
          </cell>
          <cell r="M422">
            <v>26.8</v>
          </cell>
          <cell r="N422">
            <v>1813.11</v>
          </cell>
          <cell r="O422">
            <v>259.02</v>
          </cell>
          <cell r="P422">
            <v>8</v>
          </cell>
          <cell r="Q422">
            <v>541.23</v>
          </cell>
          <cell r="R422">
            <v>77.319999999999993</v>
          </cell>
        </row>
        <row r="423">
          <cell r="A423" t="str">
            <v>002335</v>
          </cell>
          <cell r="C423" t="str">
            <v>LASZLON RODRIGUES DA COSTA</v>
          </cell>
          <cell r="G423">
            <v>44606</v>
          </cell>
          <cell r="I423">
            <v>17.5</v>
          </cell>
          <cell r="J423">
            <v>10460.26</v>
          </cell>
          <cell r="K423">
            <v>8135.75</v>
          </cell>
          <cell r="L423">
            <v>1164.18</v>
          </cell>
          <cell r="M423">
            <v>26.8</v>
          </cell>
          <cell r="N423">
            <v>2180.38</v>
          </cell>
          <cell r="O423">
            <v>312.01</v>
          </cell>
          <cell r="P423">
            <v>8</v>
          </cell>
          <cell r="Q423">
            <v>650.87</v>
          </cell>
          <cell r="R423">
            <v>93.14</v>
          </cell>
        </row>
        <row r="424">
          <cell r="A424" t="str">
            <v>002336</v>
          </cell>
          <cell r="C424" t="str">
            <v>PAULO MURILO PEIXOTO COELHO</v>
          </cell>
          <cell r="G424">
            <v>44606</v>
          </cell>
          <cell r="I424">
            <v>37.5</v>
          </cell>
          <cell r="J424">
            <v>5984</v>
          </cell>
          <cell r="K424">
            <v>9973.34</v>
          </cell>
          <cell r="L424">
            <v>664.89</v>
          </cell>
          <cell r="M424">
            <v>26.8</v>
          </cell>
          <cell r="N424">
            <v>2672.85</v>
          </cell>
          <cell r="O424">
            <v>178.19</v>
          </cell>
          <cell r="P424">
            <v>8</v>
          </cell>
          <cell r="Q424">
            <v>797.86</v>
          </cell>
          <cell r="R424">
            <v>53.19</v>
          </cell>
        </row>
        <row r="425">
          <cell r="A425" t="str">
            <v>002337</v>
          </cell>
          <cell r="C425" t="str">
            <v>RAQUEL TEIXEIRA</v>
          </cell>
          <cell r="G425">
            <v>44606</v>
          </cell>
          <cell r="I425">
            <v>37.5</v>
          </cell>
          <cell r="J425">
            <v>9612.5400000000009</v>
          </cell>
          <cell r="K425">
            <v>16020.9</v>
          </cell>
          <cell r="L425">
            <v>1068.06</v>
          </cell>
          <cell r="M425">
            <v>26.8</v>
          </cell>
          <cell r="N425">
            <v>4293.6000000000004</v>
          </cell>
          <cell r="O425">
            <v>286.24</v>
          </cell>
          <cell r="P425">
            <v>8</v>
          </cell>
          <cell r="Q425">
            <v>1281.67</v>
          </cell>
          <cell r="R425">
            <v>85.44</v>
          </cell>
        </row>
        <row r="426">
          <cell r="A426" t="str">
            <v>002338</v>
          </cell>
          <cell r="C426" t="str">
            <v>ALEX RANDERSON CAVALCANTI PORTELA</v>
          </cell>
          <cell r="G426">
            <v>44613</v>
          </cell>
          <cell r="I426">
            <v>35</v>
          </cell>
          <cell r="J426">
            <v>10377.08</v>
          </cell>
          <cell r="K426">
            <v>16142.13</v>
          </cell>
          <cell r="L426">
            <v>1153.01</v>
          </cell>
          <cell r="M426">
            <v>26.8</v>
          </cell>
          <cell r="N426">
            <v>4326.09</v>
          </cell>
          <cell r="O426">
            <v>309</v>
          </cell>
          <cell r="P426">
            <v>8</v>
          </cell>
          <cell r="Q426">
            <v>1291.3699999999999</v>
          </cell>
          <cell r="R426">
            <v>92.24</v>
          </cell>
        </row>
        <row r="427">
          <cell r="A427" t="str">
            <v>002339</v>
          </cell>
          <cell r="C427" t="str">
            <v>EMANUEL DARIO RODRIGUES SENA</v>
          </cell>
          <cell r="G427">
            <v>44613</v>
          </cell>
          <cell r="I427">
            <v>5</v>
          </cell>
          <cell r="J427">
            <v>11517.6</v>
          </cell>
          <cell r="K427">
            <v>2559.4699999999998</v>
          </cell>
          <cell r="L427">
            <v>2087.5700000000002</v>
          </cell>
          <cell r="M427">
            <v>26.8</v>
          </cell>
          <cell r="N427">
            <v>685.94</v>
          </cell>
          <cell r="O427">
            <v>559.47</v>
          </cell>
          <cell r="P427">
            <v>8</v>
          </cell>
          <cell r="Q427">
            <v>204.76</v>
          </cell>
          <cell r="R427">
            <v>167.01</v>
          </cell>
        </row>
        <row r="428">
          <cell r="A428" t="str">
            <v>002340</v>
          </cell>
          <cell r="C428" t="str">
            <v>LAIS DE PAIVA FREIRE</v>
          </cell>
          <cell r="G428">
            <v>44613</v>
          </cell>
          <cell r="I428">
            <v>35</v>
          </cell>
          <cell r="J428">
            <v>4058.92</v>
          </cell>
          <cell r="K428">
            <v>6313.87</v>
          </cell>
          <cell r="L428">
            <v>376.99</v>
          </cell>
          <cell r="M428">
            <v>26.8</v>
          </cell>
          <cell r="N428">
            <v>1692.12</v>
          </cell>
          <cell r="O428">
            <v>119.34</v>
          </cell>
          <cell r="P428">
            <v>8</v>
          </cell>
          <cell r="Q428">
            <v>505.11</v>
          </cell>
          <cell r="R428">
            <v>30.16</v>
          </cell>
        </row>
        <row r="429">
          <cell r="A429" t="str">
            <v>002342</v>
          </cell>
          <cell r="C429" t="str">
            <v>HIAGO ROQUE DE SOUZA SANTOS</v>
          </cell>
          <cell r="G429">
            <v>44613</v>
          </cell>
          <cell r="I429">
            <v>35</v>
          </cell>
          <cell r="J429">
            <v>5482.65</v>
          </cell>
          <cell r="K429">
            <v>8528.57</v>
          </cell>
          <cell r="L429">
            <v>609.19000000000005</v>
          </cell>
          <cell r="M429">
            <v>26.8</v>
          </cell>
          <cell r="N429">
            <v>2285.65</v>
          </cell>
          <cell r="O429">
            <v>163.26</v>
          </cell>
          <cell r="P429">
            <v>8</v>
          </cell>
          <cell r="Q429">
            <v>682.29</v>
          </cell>
          <cell r="R429">
            <v>48.74</v>
          </cell>
        </row>
        <row r="430">
          <cell r="A430" t="str">
            <v>002343</v>
          </cell>
          <cell r="C430" t="str">
            <v>NILSON DE SOUZA MIRA JUNIOR</v>
          </cell>
          <cell r="G430">
            <v>44613</v>
          </cell>
          <cell r="I430">
            <v>35</v>
          </cell>
          <cell r="J430">
            <v>5367.03</v>
          </cell>
          <cell r="K430">
            <v>8348.7099999999991</v>
          </cell>
          <cell r="L430">
            <v>577.66999999999996</v>
          </cell>
          <cell r="M430">
            <v>26.8</v>
          </cell>
          <cell r="N430">
            <v>2237.46</v>
          </cell>
          <cell r="O430">
            <v>159.44</v>
          </cell>
          <cell r="P430">
            <v>8</v>
          </cell>
          <cell r="Q430">
            <v>667.89</v>
          </cell>
          <cell r="R430">
            <v>46.21</v>
          </cell>
        </row>
        <row r="431">
          <cell r="A431" t="str">
            <v>002344</v>
          </cell>
          <cell r="C431" t="str">
            <v>LIANE GABRIELA BARBOSA MORAIS DE BRITO</v>
          </cell>
          <cell r="G431">
            <v>44627</v>
          </cell>
          <cell r="I431">
            <v>35</v>
          </cell>
          <cell r="J431">
            <v>7193.97</v>
          </cell>
          <cell r="K431">
            <v>11190.62</v>
          </cell>
          <cell r="L431">
            <v>799.77</v>
          </cell>
          <cell r="M431">
            <v>26.8</v>
          </cell>
          <cell r="N431">
            <v>2999.09</v>
          </cell>
          <cell r="O431">
            <v>214.34</v>
          </cell>
          <cell r="P431">
            <v>8</v>
          </cell>
          <cell r="Q431">
            <v>895.25</v>
          </cell>
          <cell r="R431">
            <v>63.99</v>
          </cell>
        </row>
        <row r="432">
          <cell r="A432" t="str">
            <v>002345</v>
          </cell>
          <cell r="C432" t="str">
            <v>BRUNO SABOIA ARAGAO</v>
          </cell>
          <cell r="G432">
            <v>44627</v>
          </cell>
          <cell r="I432">
            <v>35</v>
          </cell>
          <cell r="J432">
            <v>15152.96</v>
          </cell>
          <cell r="K432">
            <v>23571.27</v>
          </cell>
          <cell r="L432">
            <v>1675.75</v>
          </cell>
          <cell r="M432">
            <v>26.8</v>
          </cell>
          <cell r="N432">
            <v>6317.1</v>
          </cell>
          <cell r="O432">
            <v>451.06</v>
          </cell>
          <cell r="P432">
            <v>8</v>
          </cell>
          <cell r="Q432">
            <v>1885.71</v>
          </cell>
          <cell r="R432">
            <v>134.07</v>
          </cell>
        </row>
        <row r="433">
          <cell r="A433" t="str">
            <v>002346</v>
          </cell>
          <cell r="C433" t="str">
            <v>GABRIEL INACIO BARBOSA DE LIMA</v>
          </cell>
          <cell r="G433">
            <v>44627</v>
          </cell>
          <cell r="I433">
            <v>35</v>
          </cell>
          <cell r="J433">
            <v>4150.87</v>
          </cell>
          <cell r="K433">
            <v>6456.91</v>
          </cell>
          <cell r="L433">
            <v>461.21</v>
          </cell>
          <cell r="M433">
            <v>26.8</v>
          </cell>
          <cell r="N433">
            <v>1730.45</v>
          </cell>
          <cell r="O433">
            <v>123.61</v>
          </cell>
          <cell r="P433">
            <v>8</v>
          </cell>
          <cell r="Q433">
            <v>516.54999999999995</v>
          </cell>
          <cell r="R433">
            <v>36.89</v>
          </cell>
        </row>
        <row r="434">
          <cell r="A434" t="str">
            <v>002347</v>
          </cell>
          <cell r="C434" t="str">
            <v>SAMUEL NATANAEL ALABASTO PALMEIRA</v>
          </cell>
          <cell r="G434">
            <v>44627</v>
          </cell>
          <cell r="I434">
            <v>35</v>
          </cell>
          <cell r="J434">
            <v>11030.74</v>
          </cell>
          <cell r="K434">
            <v>17158.93</v>
          </cell>
          <cell r="L434">
            <v>1227.51</v>
          </cell>
          <cell r="M434">
            <v>26.8</v>
          </cell>
          <cell r="N434">
            <v>4598.59</v>
          </cell>
          <cell r="O434">
            <v>328.97</v>
          </cell>
          <cell r="P434">
            <v>8</v>
          </cell>
          <cell r="Q434">
            <v>1372.71</v>
          </cell>
          <cell r="R434">
            <v>98.2</v>
          </cell>
        </row>
        <row r="435">
          <cell r="A435" t="str">
            <v>002348</v>
          </cell>
          <cell r="C435" t="str">
            <v>LEANDRO HOLANDA TORRES</v>
          </cell>
          <cell r="G435">
            <v>44627</v>
          </cell>
          <cell r="I435">
            <v>15</v>
          </cell>
          <cell r="J435">
            <v>4586.74</v>
          </cell>
          <cell r="K435">
            <v>3057.83</v>
          </cell>
          <cell r="L435">
            <v>722.06</v>
          </cell>
          <cell r="M435">
            <v>26.8</v>
          </cell>
          <cell r="N435">
            <v>819.5</v>
          </cell>
          <cell r="O435">
            <v>193.51</v>
          </cell>
          <cell r="P435">
            <v>8</v>
          </cell>
          <cell r="Q435">
            <v>244.62</v>
          </cell>
          <cell r="R435">
            <v>57.76</v>
          </cell>
        </row>
        <row r="436">
          <cell r="A436" t="str">
            <v>002350</v>
          </cell>
          <cell r="C436" t="str">
            <v>MATHEUS COSTA BARROS</v>
          </cell>
          <cell r="G436">
            <v>44630</v>
          </cell>
          <cell r="I436">
            <v>20</v>
          </cell>
          <cell r="J436">
            <v>7337.52</v>
          </cell>
          <cell r="K436">
            <v>6522.24</v>
          </cell>
          <cell r="L436">
            <v>817.82</v>
          </cell>
          <cell r="M436">
            <v>26.8</v>
          </cell>
          <cell r="N436">
            <v>1747.96</v>
          </cell>
          <cell r="O436">
            <v>219.17</v>
          </cell>
          <cell r="P436">
            <v>8</v>
          </cell>
          <cell r="Q436">
            <v>521.77</v>
          </cell>
          <cell r="R436">
            <v>65.42</v>
          </cell>
        </row>
        <row r="437">
          <cell r="A437" t="str">
            <v>002351</v>
          </cell>
          <cell r="C437" t="str">
            <v>LUCAS MELO MOREIRA BEZERRA</v>
          </cell>
          <cell r="G437">
            <v>44634</v>
          </cell>
          <cell r="I437">
            <v>25</v>
          </cell>
          <cell r="J437">
            <v>5445.39</v>
          </cell>
          <cell r="K437">
            <v>6050.44</v>
          </cell>
          <cell r="L437">
            <v>605.04999999999995</v>
          </cell>
          <cell r="M437">
            <v>26.8</v>
          </cell>
          <cell r="N437">
            <v>1621.51</v>
          </cell>
          <cell r="O437">
            <v>162.15</v>
          </cell>
          <cell r="P437">
            <v>8</v>
          </cell>
          <cell r="Q437">
            <v>484.04</v>
          </cell>
          <cell r="R437">
            <v>48.41</v>
          </cell>
        </row>
        <row r="438">
          <cell r="A438" t="str">
            <v>002352</v>
          </cell>
          <cell r="C438" t="str">
            <v>ISABELLE CONCEICAO DE SOUZA LOURENCO</v>
          </cell>
          <cell r="G438">
            <v>44634</v>
          </cell>
          <cell r="I438">
            <v>35</v>
          </cell>
          <cell r="J438">
            <v>5989.68</v>
          </cell>
          <cell r="K438">
            <v>9317.2800000000007</v>
          </cell>
          <cell r="L438">
            <v>665.52</v>
          </cell>
          <cell r="M438">
            <v>26.8</v>
          </cell>
          <cell r="N438">
            <v>2497.0300000000002</v>
          </cell>
          <cell r="O438">
            <v>178.36</v>
          </cell>
          <cell r="P438">
            <v>8</v>
          </cell>
          <cell r="Q438">
            <v>745.38</v>
          </cell>
          <cell r="R438">
            <v>53.24</v>
          </cell>
        </row>
        <row r="439">
          <cell r="A439" t="str">
            <v>002353</v>
          </cell>
          <cell r="C439" t="str">
            <v>VIVIAN MARIA CEZARIO MENEZES</v>
          </cell>
          <cell r="G439">
            <v>44634</v>
          </cell>
          <cell r="I439">
            <v>20</v>
          </cell>
          <cell r="J439">
            <v>2453.4499999999998</v>
          </cell>
          <cell r="K439">
            <v>2180.84</v>
          </cell>
          <cell r="L439">
            <v>272.60000000000002</v>
          </cell>
          <cell r="M439">
            <v>26.8</v>
          </cell>
          <cell r="N439">
            <v>584.47</v>
          </cell>
          <cell r="O439">
            <v>73.06</v>
          </cell>
          <cell r="P439">
            <v>8</v>
          </cell>
          <cell r="Q439">
            <v>174.47</v>
          </cell>
          <cell r="R439">
            <v>21.81</v>
          </cell>
        </row>
        <row r="440">
          <cell r="A440" t="str">
            <v>002354</v>
          </cell>
          <cell r="C440" t="str">
            <v>RAFAEL MARTINS BARBOSA COSTA</v>
          </cell>
          <cell r="G440">
            <v>44634</v>
          </cell>
          <cell r="I440">
            <v>35</v>
          </cell>
          <cell r="J440">
            <v>10810.52</v>
          </cell>
          <cell r="K440">
            <v>16816.37</v>
          </cell>
          <cell r="L440">
            <v>1365.45</v>
          </cell>
          <cell r="M440">
            <v>26.8</v>
          </cell>
          <cell r="N440">
            <v>4506.79</v>
          </cell>
          <cell r="O440">
            <v>365.94</v>
          </cell>
          <cell r="P440">
            <v>8</v>
          </cell>
          <cell r="Q440">
            <v>1345.31</v>
          </cell>
          <cell r="R440">
            <v>109.24</v>
          </cell>
        </row>
        <row r="441">
          <cell r="A441" t="str">
            <v>002355</v>
          </cell>
          <cell r="C441" t="str">
            <v>ROGERS GUEDES FEITOSA TEIXEIRA</v>
          </cell>
          <cell r="G441">
            <v>44634</v>
          </cell>
          <cell r="I441">
            <v>35</v>
          </cell>
          <cell r="J441">
            <v>10358.15</v>
          </cell>
          <cell r="K441">
            <v>16112.68</v>
          </cell>
          <cell r="L441">
            <v>1155.0999999999999</v>
          </cell>
          <cell r="M441">
            <v>26.8</v>
          </cell>
          <cell r="N441">
            <v>4318.2</v>
          </cell>
          <cell r="O441">
            <v>309.56</v>
          </cell>
          <cell r="P441">
            <v>8</v>
          </cell>
          <cell r="Q441">
            <v>1289.01</v>
          </cell>
          <cell r="R441">
            <v>92.4</v>
          </cell>
        </row>
        <row r="442">
          <cell r="A442" t="str">
            <v>002356</v>
          </cell>
          <cell r="C442" t="str">
            <v>PIETRA GEORGIA BRAGA CYRINO</v>
          </cell>
          <cell r="G442">
            <v>44634</v>
          </cell>
          <cell r="I442">
            <v>25</v>
          </cell>
          <cell r="J442">
            <v>2513.15</v>
          </cell>
          <cell r="K442">
            <v>2792.39</v>
          </cell>
          <cell r="L442">
            <v>279.24</v>
          </cell>
          <cell r="M442">
            <v>26.8</v>
          </cell>
          <cell r="N442">
            <v>748.35</v>
          </cell>
          <cell r="O442">
            <v>74.83</v>
          </cell>
          <cell r="P442">
            <v>8</v>
          </cell>
          <cell r="Q442">
            <v>223.39</v>
          </cell>
          <cell r="R442">
            <v>22.34</v>
          </cell>
        </row>
        <row r="443">
          <cell r="A443" t="str">
            <v>002357</v>
          </cell>
          <cell r="C443" t="str">
            <v>FRANCISCO MATHEUS DE SOUZA OLIVEIRA</v>
          </cell>
          <cell r="G443">
            <v>44634</v>
          </cell>
          <cell r="I443">
            <v>25</v>
          </cell>
          <cell r="J443">
            <v>6569.01</v>
          </cell>
          <cell r="K443">
            <v>7298.9</v>
          </cell>
          <cell r="L443">
            <v>729.89</v>
          </cell>
          <cell r="M443">
            <v>26.8</v>
          </cell>
          <cell r="N443">
            <v>1956.11</v>
          </cell>
          <cell r="O443">
            <v>195.61</v>
          </cell>
          <cell r="P443">
            <v>8</v>
          </cell>
          <cell r="Q443">
            <v>583.91</v>
          </cell>
          <cell r="R443">
            <v>58.39</v>
          </cell>
        </row>
        <row r="444">
          <cell r="A444" t="str">
            <v>002358</v>
          </cell>
          <cell r="C444" t="str">
            <v>NATHALIA ESCOSSIO CAVALCANTE</v>
          </cell>
          <cell r="G444">
            <v>44634</v>
          </cell>
          <cell r="I444">
            <v>20</v>
          </cell>
          <cell r="J444">
            <v>5106.54</v>
          </cell>
          <cell r="K444">
            <v>4539.1499999999996</v>
          </cell>
          <cell r="L444">
            <v>567.4</v>
          </cell>
          <cell r="M444">
            <v>26.8</v>
          </cell>
          <cell r="N444">
            <v>1216.49</v>
          </cell>
          <cell r="O444">
            <v>152.06</v>
          </cell>
          <cell r="P444">
            <v>8</v>
          </cell>
          <cell r="Q444">
            <v>363.13</v>
          </cell>
          <cell r="R444">
            <v>45.39</v>
          </cell>
        </row>
        <row r="445">
          <cell r="A445" t="str">
            <v>002359</v>
          </cell>
          <cell r="C445" t="str">
            <v>EDUARDO STOBAUS MATTAR</v>
          </cell>
          <cell r="G445">
            <v>44634</v>
          </cell>
          <cell r="I445">
            <v>35</v>
          </cell>
          <cell r="J445">
            <v>1832.22</v>
          </cell>
          <cell r="K445">
            <v>2850.12</v>
          </cell>
          <cell r="L445">
            <v>203.58</v>
          </cell>
          <cell r="M445">
            <v>26.8</v>
          </cell>
          <cell r="N445">
            <v>763.83</v>
          </cell>
          <cell r="O445">
            <v>54.56</v>
          </cell>
          <cell r="P445">
            <v>8</v>
          </cell>
          <cell r="Q445">
            <v>228.01</v>
          </cell>
          <cell r="R445">
            <v>16.28</v>
          </cell>
        </row>
        <row r="446">
          <cell r="A446" t="str">
            <v>002360</v>
          </cell>
          <cell r="C446" t="str">
            <v>SANDRA MARIA VASCONCELOS</v>
          </cell>
          <cell r="G446">
            <v>44634</v>
          </cell>
          <cell r="I446">
            <v>35</v>
          </cell>
          <cell r="J446">
            <v>1987.47</v>
          </cell>
          <cell r="K446">
            <v>3091.62</v>
          </cell>
          <cell r="L446">
            <v>223.68</v>
          </cell>
          <cell r="M446">
            <v>26.8</v>
          </cell>
          <cell r="N446">
            <v>828.55</v>
          </cell>
          <cell r="O446">
            <v>59.95</v>
          </cell>
          <cell r="P446">
            <v>8</v>
          </cell>
          <cell r="Q446">
            <v>247.33</v>
          </cell>
          <cell r="R446">
            <v>17.89</v>
          </cell>
        </row>
        <row r="447">
          <cell r="A447" t="str">
            <v>002361</v>
          </cell>
          <cell r="C447" t="str">
            <v>NATHALIA SANTIAGO VASCONCELOS</v>
          </cell>
          <cell r="G447">
            <v>44641</v>
          </cell>
          <cell r="I447">
            <v>22.5</v>
          </cell>
          <cell r="J447">
            <v>11360.66</v>
          </cell>
          <cell r="K447">
            <v>11360.66</v>
          </cell>
          <cell r="L447">
            <v>1262.3</v>
          </cell>
          <cell r="M447">
            <v>26.8</v>
          </cell>
          <cell r="N447">
            <v>3044.66</v>
          </cell>
          <cell r="O447">
            <v>338.3</v>
          </cell>
          <cell r="P447">
            <v>8</v>
          </cell>
          <cell r="Q447">
            <v>908.85</v>
          </cell>
          <cell r="R447">
            <v>100.98</v>
          </cell>
        </row>
        <row r="448">
          <cell r="A448" t="str">
            <v>002363</v>
          </cell>
          <cell r="C448" t="str">
            <v>ANTONIO JORGE VILAS BOAS CARVALHO</v>
          </cell>
          <cell r="G448">
            <v>44648</v>
          </cell>
          <cell r="I448">
            <v>32.5</v>
          </cell>
          <cell r="J448">
            <v>12343.63</v>
          </cell>
          <cell r="K448">
            <v>17829.68</v>
          </cell>
          <cell r="L448">
            <v>1371.51</v>
          </cell>
          <cell r="M448">
            <v>26.8</v>
          </cell>
          <cell r="N448">
            <v>4778.3500000000004</v>
          </cell>
          <cell r="O448">
            <v>367.56</v>
          </cell>
          <cell r="P448">
            <v>8</v>
          </cell>
          <cell r="Q448">
            <v>1426.37</v>
          </cell>
          <cell r="R448">
            <v>109.72</v>
          </cell>
        </row>
        <row r="449">
          <cell r="A449" t="str">
            <v>002364</v>
          </cell>
          <cell r="C449" t="str">
            <v>JOSE ANTONIO BARBOSA SARRA</v>
          </cell>
          <cell r="G449">
            <v>44648</v>
          </cell>
          <cell r="I449">
            <v>32.5</v>
          </cell>
          <cell r="J449">
            <v>6045.66</v>
          </cell>
          <cell r="K449">
            <v>8732.6200000000008</v>
          </cell>
          <cell r="L449">
            <v>672.34</v>
          </cell>
          <cell r="M449">
            <v>26.8</v>
          </cell>
          <cell r="N449">
            <v>2340.35</v>
          </cell>
          <cell r="O449">
            <v>180.19</v>
          </cell>
          <cell r="P449">
            <v>8</v>
          </cell>
          <cell r="Q449">
            <v>698.61</v>
          </cell>
          <cell r="R449">
            <v>53.79</v>
          </cell>
        </row>
        <row r="450">
          <cell r="A450" t="str">
            <v>002365</v>
          </cell>
          <cell r="C450" t="str">
            <v>LEVI LIMA LOBO</v>
          </cell>
          <cell r="G450">
            <v>44655</v>
          </cell>
          <cell r="I450">
            <v>32.5</v>
          </cell>
          <cell r="J450">
            <v>5952.77</v>
          </cell>
          <cell r="K450">
            <v>8598.4500000000007</v>
          </cell>
          <cell r="L450">
            <v>660</v>
          </cell>
          <cell r="M450">
            <v>26.8</v>
          </cell>
          <cell r="N450">
            <v>2304.38</v>
          </cell>
          <cell r="O450">
            <v>177.26</v>
          </cell>
          <cell r="P450">
            <v>8</v>
          </cell>
          <cell r="Q450">
            <v>687.87</v>
          </cell>
          <cell r="R450">
            <v>52.79</v>
          </cell>
        </row>
        <row r="451">
          <cell r="A451" t="str">
            <v>002367</v>
          </cell>
          <cell r="C451" t="str">
            <v>LAIS BATISTA PEREIRA</v>
          </cell>
          <cell r="G451">
            <v>44655</v>
          </cell>
          <cell r="I451">
            <v>32.5</v>
          </cell>
          <cell r="J451">
            <v>6656.83</v>
          </cell>
          <cell r="K451">
            <v>9615.42</v>
          </cell>
          <cell r="L451">
            <v>724.99</v>
          </cell>
          <cell r="M451">
            <v>26.8</v>
          </cell>
          <cell r="N451">
            <v>2576.94</v>
          </cell>
          <cell r="O451">
            <v>198.23</v>
          </cell>
          <cell r="P451">
            <v>8</v>
          </cell>
          <cell r="Q451">
            <v>769.23</v>
          </cell>
          <cell r="R451">
            <v>58</v>
          </cell>
        </row>
        <row r="452">
          <cell r="A452" t="str">
            <v>002369</v>
          </cell>
          <cell r="C452" t="str">
            <v>FRANCISCO HILNANDES SOUSA GOMES JUNIOR</v>
          </cell>
          <cell r="G452">
            <v>44655</v>
          </cell>
          <cell r="I452">
            <v>32.5</v>
          </cell>
          <cell r="J452">
            <v>4954.5</v>
          </cell>
          <cell r="K452">
            <v>7156.5</v>
          </cell>
          <cell r="L452">
            <v>544.98</v>
          </cell>
          <cell r="M452">
            <v>26.8</v>
          </cell>
          <cell r="N452">
            <v>1917.94</v>
          </cell>
          <cell r="O452">
            <v>147.53</v>
          </cell>
          <cell r="P452">
            <v>8</v>
          </cell>
          <cell r="Q452">
            <v>572.52</v>
          </cell>
          <cell r="R452">
            <v>43.6</v>
          </cell>
        </row>
        <row r="453">
          <cell r="A453" t="str">
            <v>002370</v>
          </cell>
          <cell r="C453" t="str">
            <v>WESLEY FERREIRA DA SILVA</v>
          </cell>
          <cell r="G453">
            <v>44655</v>
          </cell>
          <cell r="I453">
            <v>32.5</v>
          </cell>
          <cell r="J453">
            <v>10483.92</v>
          </cell>
          <cell r="K453">
            <v>15143.44</v>
          </cell>
          <cell r="L453">
            <v>1165.48</v>
          </cell>
          <cell r="M453">
            <v>26.8</v>
          </cell>
          <cell r="N453">
            <v>4058.44</v>
          </cell>
          <cell r="O453">
            <v>312.35000000000002</v>
          </cell>
          <cell r="P453">
            <v>8</v>
          </cell>
          <cell r="Q453">
            <v>1211.47</v>
          </cell>
          <cell r="R453">
            <v>93.23</v>
          </cell>
        </row>
        <row r="454">
          <cell r="A454" t="str">
            <v>002371</v>
          </cell>
          <cell r="C454" t="str">
            <v>NATALIA PASETTI</v>
          </cell>
          <cell r="G454">
            <v>44655</v>
          </cell>
          <cell r="I454">
            <v>32.5</v>
          </cell>
          <cell r="J454">
            <v>5533.48</v>
          </cell>
          <cell r="K454">
            <v>7992.8</v>
          </cell>
          <cell r="L454">
            <v>598.65</v>
          </cell>
          <cell r="M454">
            <v>26.8</v>
          </cell>
          <cell r="N454">
            <v>2142.0700000000002</v>
          </cell>
          <cell r="O454">
            <v>164.77</v>
          </cell>
          <cell r="P454">
            <v>8</v>
          </cell>
          <cell r="Q454">
            <v>639.42999999999995</v>
          </cell>
          <cell r="R454">
            <v>47.9</v>
          </cell>
        </row>
        <row r="455">
          <cell r="A455" t="str">
            <v>002372</v>
          </cell>
          <cell r="C455" t="str">
            <v>JHONNYE GABRIEL DE OLIVEIRA FARIAS</v>
          </cell>
          <cell r="G455">
            <v>44655</v>
          </cell>
          <cell r="I455">
            <v>32.5</v>
          </cell>
          <cell r="J455">
            <v>6101.2</v>
          </cell>
          <cell r="K455">
            <v>8812.84</v>
          </cell>
          <cell r="L455">
            <v>658.49</v>
          </cell>
          <cell r="M455">
            <v>26.8</v>
          </cell>
          <cell r="N455">
            <v>2361.84</v>
          </cell>
          <cell r="O455">
            <v>181.68</v>
          </cell>
          <cell r="P455">
            <v>8</v>
          </cell>
          <cell r="Q455">
            <v>705.02</v>
          </cell>
          <cell r="R455">
            <v>52.67</v>
          </cell>
        </row>
        <row r="456">
          <cell r="A456" t="str">
            <v>002373</v>
          </cell>
          <cell r="C456" t="str">
            <v>CINTIA CASSIA REIS BRAULINO</v>
          </cell>
          <cell r="G456">
            <v>44655</v>
          </cell>
          <cell r="I456">
            <v>32.5</v>
          </cell>
          <cell r="J456">
            <v>1660.69</v>
          </cell>
          <cell r="K456">
            <v>2398.77</v>
          </cell>
          <cell r="L456">
            <v>174.97</v>
          </cell>
          <cell r="M456">
            <v>26.8</v>
          </cell>
          <cell r="N456">
            <v>642.87</v>
          </cell>
          <cell r="O456">
            <v>49.45</v>
          </cell>
          <cell r="P456">
            <v>8</v>
          </cell>
          <cell r="Q456">
            <v>191.9</v>
          </cell>
          <cell r="R456">
            <v>14</v>
          </cell>
        </row>
        <row r="457">
          <cell r="A457" t="str">
            <v>002374</v>
          </cell>
          <cell r="C457" t="str">
            <v>LEONARDO LOURENCO LACERDA</v>
          </cell>
          <cell r="G457">
            <v>44662</v>
          </cell>
          <cell r="I457">
            <v>32.5</v>
          </cell>
          <cell r="J457">
            <v>14714.49</v>
          </cell>
          <cell r="K457">
            <v>21254.26</v>
          </cell>
          <cell r="L457">
            <v>1623.62</v>
          </cell>
          <cell r="M457">
            <v>26.8</v>
          </cell>
          <cell r="N457">
            <v>5696.14</v>
          </cell>
          <cell r="O457">
            <v>438.16</v>
          </cell>
          <cell r="P457">
            <v>8</v>
          </cell>
          <cell r="Q457">
            <v>1700.35</v>
          </cell>
          <cell r="R457">
            <v>129.9</v>
          </cell>
        </row>
        <row r="458">
          <cell r="A458" t="str">
            <v>002375</v>
          </cell>
          <cell r="C458" t="str">
            <v>SIDARTHA AZEVEDO LOBO DE CARVALHO</v>
          </cell>
          <cell r="G458">
            <v>44662</v>
          </cell>
          <cell r="I458">
            <v>32.5</v>
          </cell>
          <cell r="J458">
            <v>10347.82</v>
          </cell>
          <cell r="K458">
            <v>14946.85</v>
          </cell>
          <cell r="L458">
            <v>1148.08</v>
          </cell>
          <cell r="M458">
            <v>26.8</v>
          </cell>
          <cell r="N458">
            <v>4005.76</v>
          </cell>
          <cell r="O458">
            <v>308.14</v>
          </cell>
          <cell r="P458">
            <v>8</v>
          </cell>
          <cell r="Q458">
            <v>1195.75</v>
          </cell>
          <cell r="R458">
            <v>91.85</v>
          </cell>
        </row>
        <row r="459">
          <cell r="A459" t="str">
            <v>002376</v>
          </cell>
          <cell r="C459" t="str">
            <v>DAVI BARROS ARAGAO</v>
          </cell>
          <cell r="G459">
            <v>44662</v>
          </cell>
          <cell r="I459">
            <v>32.5</v>
          </cell>
          <cell r="J459">
            <v>6555.33</v>
          </cell>
          <cell r="K459">
            <v>9468.81</v>
          </cell>
          <cell r="L459">
            <v>726.02</v>
          </cell>
          <cell r="M459">
            <v>26.8</v>
          </cell>
          <cell r="N459">
            <v>2537.64</v>
          </cell>
          <cell r="O459">
            <v>195.2</v>
          </cell>
          <cell r="P459">
            <v>8</v>
          </cell>
          <cell r="Q459">
            <v>757.51</v>
          </cell>
          <cell r="R459">
            <v>58.09</v>
          </cell>
        </row>
        <row r="460">
          <cell r="A460" t="str">
            <v>002377</v>
          </cell>
          <cell r="C460" t="str">
            <v>KARINE MENDES SANTOS</v>
          </cell>
          <cell r="G460">
            <v>44662</v>
          </cell>
          <cell r="I460">
            <v>32.5</v>
          </cell>
          <cell r="J460">
            <v>4057</v>
          </cell>
          <cell r="K460">
            <v>5860.11</v>
          </cell>
          <cell r="L460">
            <v>450.78</v>
          </cell>
          <cell r="M460">
            <v>26.8</v>
          </cell>
          <cell r="N460">
            <v>1570.51</v>
          </cell>
          <cell r="O460">
            <v>120.81</v>
          </cell>
          <cell r="P460">
            <v>8</v>
          </cell>
          <cell r="Q460">
            <v>468.81</v>
          </cell>
          <cell r="R460">
            <v>36.06</v>
          </cell>
        </row>
        <row r="461">
          <cell r="A461" t="str">
            <v>002378</v>
          </cell>
          <cell r="C461" t="str">
            <v>KAIO HENRIQUE SILVA DA CUNHA</v>
          </cell>
          <cell r="G461">
            <v>44662</v>
          </cell>
          <cell r="I461">
            <v>32.5</v>
          </cell>
          <cell r="J461">
            <v>4712.59</v>
          </cell>
          <cell r="K461">
            <v>6807.07</v>
          </cell>
          <cell r="L461">
            <v>608.96</v>
          </cell>
          <cell r="M461">
            <v>26.8</v>
          </cell>
          <cell r="N461">
            <v>1824.29</v>
          </cell>
          <cell r="O461">
            <v>163.19999999999999</v>
          </cell>
          <cell r="P461">
            <v>8</v>
          </cell>
          <cell r="Q461">
            <v>544.57000000000005</v>
          </cell>
          <cell r="R461">
            <v>48.72</v>
          </cell>
        </row>
        <row r="462">
          <cell r="A462" t="str">
            <v>002380</v>
          </cell>
          <cell r="C462" t="str">
            <v>RENAN PEREIRA DE FIGUEIREDO</v>
          </cell>
          <cell r="G462">
            <v>44664</v>
          </cell>
          <cell r="I462">
            <v>32.5</v>
          </cell>
          <cell r="J462">
            <v>8006.57</v>
          </cell>
          <cell r="K462">
            <v>11565.05</v>
          </cell>
          <cell r="L462">
            <v>877.54</v>
          </cell>
          <cell r="M462">
            <v>26.8</v>
          </cell>
          <cell r="N462">
            <v>3099.44</v>
          </cell>
          <cell r="O462">
            <v>238.42</v>
          </cell>
          <cell r="P462">
            <v>8</v>
          </cell>
          <cell r="Q462">
            <v>925.2</v>
          </cell>
          <cell r="R462">
            <v>70.2</v>
          </cell>
        </row>
        <row r="463">
          <cell r="A463" t="str">
            <v>002381</v>
          </cell>
          <cell r="C463" t="str">
            <v>VALMIR DOS SANTOS SILVA</v>
          </cell>
          <cell r="G463">
            <v>44669</v>
          </cell>
          <cell r="I463">
            <v>30</v>
          </cell>
          <cell r="J463">
            <v>7956.57</v>
          </cell>
          <cell r="K463">
            <v>10608.76</v>
          </cell>
          <cell r="L463">
            <v>878.55</v>
          </cell>
          <cell r="M463">
            <v>26.8</v>
          </cell>
          <cell r="N463">
            <v>2843.15</v>
          </cell>
          <cell r="O463">
            <v>235.45</v>
          </cell>
          <cell r="P463">
            <v>8</v>
          </cell>
          <cell r="Q463">
            <v>848.7</v>
          </cell>
          <cell r="R463">
            <v>70.28</v>
          </cell>
        </row>
        <row r="464">
          <cell r="A464" t="str">
            <v>002382</v>
          </cell>
          <cell r="C464" t="str">
            <v>VINICIUS DE CASTRO COUTINHO</v>
          </cell>
          <cell r="G464">
            <v>44669</v>
          </cell>
          <cell r="I464">
            <v>30</v>
          </cell>
          <cell r="J464">
            <v>4909</v>
          </cell>
          <cell r="K464">
            <v>6545.33</v>
          </cell>
          <cell r="L464">
            <v>545.44000000000005</v>
          </cell>
          <cell r="M464">
            <v>26.8</v>
          </cell>
          <cell r="N464">
            <v>1754.15</v>
          </cell>
          <cell r="O464">
            <v>146.18</v>
          </cell>
          <cell r="P464">
            <v>8</v>
          </cell>
          <cell r="Q464">
            <v>523.63</v>
          </cell>
          <cell r="R464">
            <v>43.64</v>
          </cell>
        </row>
        <row r="465">
          <cell r="A465" t="str">
            <v>002383</v>
          </cell>
          <cell r="C465" t="str">
            <v>FRANCISCO FABIO RODRIGUES MELO</v>
          </cell>
          <cell r="G465">
            <v>44669</v>
          </cell>
          <cell r="I465">
            <v>30</v>
          </cell>
          <cell r="J465">
            <v>11193.97</v>
          </cell>
          <cell r="K465">
            <v>14925.29</v>
          </cell>
          <cell r="L465">
            <v>1239.99</v>
          </cell>
          <cell r="M465">
            <v>26.8</v>
          </cell>
          <cell r="N465">
            <v>3999.98</v>
          </cell>
          <cell r="O465">
            <v>332.32</v>
          </cell>
          <cell r="P465">
            <v>8</v>
          </cell>
          <cell r="Q465">
            <v>1194.02</v>
          </cell>
          <cell r="R465">
            <v>99.2</v>
          </cell>
        </row>
        <row r="466">
          <cell r="A466" t="str">
            <v>002384</v>
          </cell>
          <cell r="C466" t="str">
            <v>CLAUDIO ROBERTO FLORENCIO LIMA</v>
          </cell>
          <cell r="G466">
            <v>44669</v>
          </cell>
          <cell r="I466">
            <v>30</v>
          </cell>
          <cell r="J466">
            <v>12101.57</v>
          </cell>
          <cell r="K466">
            <v>16135.43</v>
          </cell>
          <cell r="L466">
            <v>1340.23</v>
          </cell>
          <cell r="M466">
            <v>26.8</v>
          </cell>
          <cell r="N466">
            <v>4324.3</v>
          </cell>
          <cell r="O466">
            <v>359.19</v>
          </cell>
          <cell r="P466">
            <v>8</v>
          </cell>
          <cell r="Q466">
            <v>1290.83</v>
          </cell>
          <cell r="R466">
            <v>107.21</v>
          </cell>
        </row>
        <row r="467">
          <cell r="A467" t="str">
            <v>002385</v>
          </cell>
          <cell r="C467" t="str">
            <v>LUCAS ROMERO DA FROTA MORAES DE ANDRADE</v>
          </cell>
          <cell r="G467">
            <v>44669</v>
          </cell>
          <cell r="I467">
            <v>30</v>
          </cell>
          <cell r="J467">
            <v>4075.08</v>
          </cell>
          <cell r="K467">
            <v>5433.44</v>
          </cell>
          <cell r="L467">
            <v>455.85</v>
          </cell>
          <cell r="M467">
            <v>26.8</v>
          </cell>
          <cell r="N467">
            <v>1456.16</v>
          </cell>
          <cell r="O467">
            <v>122.17</v>
          </cell>
          <cell r="P467">
            <v>8</v>
          </cell>
          <cell r="Q467">
            <v>434.68</v>
          </cell>
          <cell r="R467">
            <v>36.47</v>
          </cell>
        </row>
        <row r="468">
          <cell r="A468" t="str">
            <v>002386</v>
          </cell>
          <cell r="C468" t="str">
            <v>ISRAEL FRANCO MAIA</v>
          </cell>
          <cell r="G468">
            <v>44669</v>
          </cell>
          <cell r="I468">
            <v>30</v>
          </cell>
          <cell r="J468">
            <v>4105.54</v>
          </cell>
          <cell r="K468">
            <v>5474.05</v>
          </cell>
          <cell r="L468">
            <v>450.79</v>
          </cell>
          <cell r="M468">
            <v>26.8</v>
          </cell>
          <cell r="N468">
            <v>1467.05</v>
          </cell>
          <cell r="O468">
            <v>120.82</v>
          </cell>
          <cell r="P468">
            <v>8</v>
          </cell>
          <cell r="Q468">
            <v>437.92</v>
          </cell>
          <cell r="R468">
            <v>36.06</v>
          </cell>
        </row>
        <row r="469">
          <cell r="A469" t="str">
            <v>002388</v>
          </cell>
          <cell r="C469" t="str">
            <v>DYEGO ALBERTO DA CRUZ BARBOSA</v>
          </cell>
          <cell r="G469">
            <v>44676</v>
          </cell>
          <cell r="I469">
            <v>30</v>
          </cell>
          <cell r="J469">
            <v>10338.84</v>
          </cell>
          <cell r="K469">
            <v>13785.12</v>
          </cell>
          <cell r="L469">
            <v>1148.21</v>
          </cell>
          <cell r="M469">
            <v>26.8</v>
          </cell>
          <cell r="N469">
            <v>3694.41</v>
          </cell>
          <cell r="O469">
            <v>307.72000000000003</v>
          </cell>
          <cell r="P469">
            <v>8</v>
          </cell>
          <cell r="Q469">
            <v>1102.81</v>
          </cell>
          <cell r="R469">
            <v>91.86</v>
          </cell>
        </row>
        <row r="470">
          <cell r="A470" t="str">
            <v>002389</v>
          </cell>
          <cell r="C470" t="str">
            <v>DAVI TRIGUEIRO SAMPAIO</v>
          </cell>
          <cell r="G470">
            <v>44676</v>
          </cell>
          <cell r="I470">
            <v>30</v>
          </cell>
          <cell r="J470">
            <v>6557.32</v>
          </cell>
          <cell r="K470">
            <v>8743.09</v>
          </cell>
          <cell r="L470">
            <v>726.22</v>
          </cell>
          <cell r="M470">
            <v>26.8</v>
          </cell>
          <cell r="N470">
            <v>2343.15</v>
          </cell>
          <cell r="O470">
            <v>194.63</v>
          </cell>
          <cell r="P470">
            <v>8</v>
          </cell>
          <cell r="Q470">
            <v>699.45</v>
          </cell>
          <cell r="R470">
            <v>58.1</v>
          </cell>
        </row>
        <row r="471">
          <cell r="A471" t="str">
            <v>002391</v>
          </cell>
          <cell r="C471" t="str">
            <v>PEDRO WILSON BARBOSA FILHO</v>
          </cell>
          <cell r="G471">
            <v>44676</v>
          </cell>
          <cell r="I471">
            <v>30</v>
          </cell>
          <cell r="J471">
            <v>8443.6</v>
          </cell>
          <cell r="K471">
            <v>11258.13</v>
          </cell>
          <cell r="L471">
            <v>1030.8399999999999</v>
          </cell>
          <cell r="M471">
            <v>26.8</v>
          </cell>
          <cell r="N471">
            <v>3017.18</v>
          </cell>
          <cell r="O471">
            <v>276.27</v>
          </cell>
          <cell r="P471">
            <v>8</v>
          </cell>
          <cell r="Q471">
            <v>900.65</v>
          </cell>
          <cell r="R471">
            <v>82.47</v>
          </cell>
        </row>
        <row r="472">
          <cell r="A472" t="str">
            <v>002392</v>
          </cell>
          <cell r="C472" t="str">
            <v>ADRIANO CABRAL DE SOUZA</v>
          </cell>
          <cell r="G472">
            <v>44683</v>
          </cell>
          <cell r="I472">
            <v>30</v>
          </cell>
          <cell r="J472">
            <v>8832.6200000000008</v>
          </cell>
          <cell r="K472">
            <v>11776.83</v>
          </cell>
          <cell r="L472">
            <v>964.95</v>
          </cell>
          <cell r="M472">
            <v>26.8</v>
          </cell>
          <cell r="N472">
            <v>3156.19</v>
          </cell>
          <cell r="O472">
            <v>258.61</v>
          </cell>
          <cell r="P472">
            <v>8</v>
          </cell>
          <cell r="Q472">
            <v>942.15</v>
          </cell>
          <cell r="R472">
            <v>77.2</v>
          </cell>
        </row>
        <row r="473">
          <cell r="A473" t="str">
            <v>002393</v>
          </cell>
          <cell r="C473" t="str">
            <v>DIEGO DE SOUSA MENDES</v>
          </cell>
          <cell r="G473">
            <v>44683</v>
          </cell>
          <cell r="I473">
            <v>30</v>
          </cell>
          <cell r="J473">
            <v>10505.68</v>
          </cell>
          <cell r="K473">
            <v>14007.57</v>
          </cell>
          <cell r="L473">
            <v>1146.31</v>
          </cell>
          <cell r="M473">
            <v>26.8</v>
          </cell>
          <cell r="N473">
            <v>3754.03</v>
          </cell>
          <cell r="O473">
            <v>307.20999999999998</v>
          </cell>
          <cell r="P473">
            <v>8</v>
          </cell>
          <cell r="Q473">
            <v>1120.6099999999999</v>
          </cell>
          <cell r="R473">
            <v>91.71</v>
          </cell>
        </row>
        <row r="474">
          <cell r="A474" t="str">
            <v>002394</v>
          </cell>
          <cell r="C474" t="str">
            <v>LUCAS SALES VIEIRA</v>
          </cell>
          <cell r="G474">
            <v>44683</v>
          </cell>
          <cell r="I474">
            <v>30</v>
          </cell>
          <cell r="J474">
            <v>8797.99</v>
          </cell>
          <cell r="K474">
            <v>11730.65</v>
          </cell>
          <cell r="L474">
            <v>965.34</v>
          </cell>
          <cell r="M474">
            <v>26.8</v>
          </cell>
          <cell r="N474">
            <v>3143.81</v>
          </cell>
          <cell r="O474">
            <v>258.70999999999998</v>
          </cell>
          <cell r="P474">
            <v>8</v>
          </cell>
          <cell r="Q474">
            <v>938.45</v>
          </cell>
          <cell r="R474">
            <v>77.23</v>
          </cell>
        </row>
        <row r="475">
          <cell r="A475" t="str">
            <v>002395</v>
          </cell>
          <cell r="C475" t="str">
            <v>SARA GIRAO GUIMARAES</v>
          </cell>
          <cell r="G475">
            <v>44683</v>
          </cell>
          <cell r="I475">
            <v>30</v>
          </cell>
          <cell r="J475">
            <v>4071.56</v>
          </cell>
          <cell r="K475">
            <v>5428.75</v>
          </cell>
          <cell r="L475">
            <v>450.63</v>
          </cell>
          <cell r="M475">
            <v>26.8</v>
          </cell>
          <cell r="N475">
            <v>1454.91</v>
          </cell>
          <cell r="O475">
            <v>120.77</v>
          </cell>
          <cell r="P475">
            <v>8</v>
          </cell>
          <cell r="Q475">
            <v>434.3</v>
          </cell>
          <cell r="R475">
            <v>36.049999999999997</v>
          </cell>
        </row>
        <row r="476">
          <cell r="A476" t="str">
            <v>002397</v>
          </cell>
          <cell r="C476" t="str">
            <v>VITOR BRAGA ESTEVAM</v>
          </cell>
          <cell r="G476">
            <v>44683</v>
          </cell>
          <cell r="I476">
            <v>30</v>
          </cell>
          <cell r="J476">
            <v>4080.46</v>
          </cell>
          <cell r="K476">
            <v>5440.61</v>
          </cell>
          <cell r="L476">
            <v>450.52</v>
          </cell>
          <cell r="M476">
            <v>26.8</v>
          </cell>
          <cell r="N476">
            <v>1458.08</v>
          </cell>
          <cell r="O476">
            <v>120.74</v>
          </cell>
          <cell r="P476">
            <v>8</v>
          </cell>
          <cell r="Q476">
            <v>435.25</v>
          </cell>
          <cell r="R476">
            <v>36.04</v>
          </cell>
        </row>
        <row r="477">
          <cell r="A477" t="str">
            <v>002402</v>
          </cell>
          <cell r="C477" t="str">
            <v>PAULO HENRIQUE HOLANDA DO AMARAL</v>
          </cell>
          <cell r="G477">
            <v>44683</v>
          </cell>
          <cell r="I477">
            <v>30</v>
          </cell>
          <cell r="J477">
            <v>8713.36</v>
          </cell>
          <cell r="K477">
            <v>11617.81</v>
          </cell>
          <cell r="L477">
            <v>966.67</v>
          </cell>
          <cell r="M477">
            <v>26.8</v>
          </cell>
          <cell r="N477">
            <v>3113.57</v>
          </cell>
          <cell r="O477">
            <v>259.06</v>
          </cell>
          <cell r="P477">
            <v>8</v>
          </cell>
          <cell r="Q477">
            <v>929.42</v>
          </cell>
          <cell r="R477">
            <v>77.33</v>
          </cell>
        </row>
        <row r="478">
          <cell r="A478" t="str">
            <v>002403</v>
          </cell>
          <cell r="C478" t="str">
            <v>FRANCISCO LUIS DA COSTA FILHO</v>
          </cell>
          <cell r="G478">
            <v>44690</v>
          </cell>
          <cell r="I478">
            <v>30</v>
          </cell>
          <cell r="J478">
            <v>4593.63</v>
          </cell>
          <cell r="K478">
            <v>6124.84</v>
          </cell>
          <cell r="L478">
            <v>502.74</v>
          </cell>
          <cell r="M478">
            <v>26.8</v>
          </cell>
          <cell r="N478">
            <v>1641.46</v>
          </cell>
          <cell r="O478">
            <v>134.74</v>
          </cell>
          <cell r="P478">
            <v>8</v>
          </cell>
          <cell r="Q478">
            <v>489.99</v>
          </cell>
          <cell r="R478">
            <v>40.22</v>
          </cell>
        </row>
        <row r="479">
          <cell r="A479" t="str">
            <v>002405</v>
          </cell>
          <cell r="C479" t="str">
            <v>LUZARDO ARRUDA MARTINS</v>
          </cell>
          <cell r="G479">
            <v>44690</v>
          </cell>
          <cell r="I479">
            <v>30</v>
          </cell>
          <cell r="J479">
            <v>7102.65</v>
          </cell>
          <cell r="K479">
            <v>9470.2000000000007</v>
          </cell>
          <cell r="L479">
            <v>781.31</v>
          </cell>
          <cell r="M479">
            <v>26.8</v>
          </cell>
          <cell r="N479">
            <v>2538.0100000000002</v>
          </cell>
          <cell r="O479">
            <v>209.39</v>
          </cell>
          <cell r="P479">
            <v>8</v>
          </cell>
          <cell r="Q479">
            <v>757.62</v>
          </cell>
          <cell r="R479">
            <v>62.51</v>
          </cell>
        </row>
        <row r="480">
          <cell r="A480" t="str">
            <v>002408</v>
          </cell>
          <cell r="C480" t="str">
            <v>FRANCISCO YURI PEREIRA RODRIGUES</v>
          </cell>
          <cell r="G480">
            <v>44690</v>
          </cell>
          <cell r="I480">
            <v>30</v>
          </cell>
          <cell r="J480">
            <v>2111.85</v>
          </cell>
          <cell r="K480">
            <v>2815.8</v>
          </cell>
          <cell r="L480">
            <v>234.3</v>
          </cell>
          <cell r="M480">
            <v>26.8</v>
          </cell>
          <cell r="N480">
            <v>754.63</v>
          </cell>
          <cell r="O480">
            <v>62.79</v>
          </cell>
          <cell r="P480">
            <v>8</v>
          </cell>
          <cell r="Q480">
            <v>225.26</v>
          </cell>
          <cell r="R480">
            <v>18.739999999999998</v>
          </cell>
        </row>
        <row r="481">
          <cell r="A481" t="str">
            <v>002410</v>
          </cell>
          <cell r="C481" t="str">
            <v>DANIEL NEVES BEZERRA LIMA</v>
          </cell>
          <cell r="G481">
            <v>44690</v>
          </cell>
          <cell r="I481">
            <v>30</v>
          </cell>
          <cell r="J481">
            <v>7526.52</v>
          </cell>
          <cell r="K481">
            <v>10035.36</v>
          </cell>
          <cell r="L481">
            <v>807.74</v>
          </cell>
          <cell r="M481">
            <v>26.8</v>
          </cell>
          <cell r="N481">
            <v>2689.48</v>
          </cell>
          <cell r="O481">
            <v>216.48</v>
          </cell>
          <cell r="P481">
            <v>8</v>
          </cell>
          <cell r="Q481">
            <v>802.83</v>
          </cell>
          <cell r="R481">
            <v>64.62</v>
          </cell>
        </row>
        <row r="482">
          <cell r="A482" t="str">
            <v>002411</v>
          </cell>
          <cell r="C482" t="str">
            <v>ANTONIO MARINHO DE ARAUJO NETO</v>
          </cell>
          <cell r="G482">
            <v>44697</v>
          </cell>
          <cell r="I482">
            <v>30</v>
          </cell>
          <cell r="J482">
            <v>4909</v>
          </cell>
          <cell r="K482">
            <v>6545.33</v>
          </cell>
          <cell r="L482">
            <v>545.44000000000005</v>
          </cell>
          <cell r="M482">
            <v>26.8</v>
          </cell>
          <cell r="N482">
            <v>1754.15</v>
          </cell>
          <cell r="O482">
            <v>146.18</v>
          </cell>
          <cell r="P482">
            <v>8</v>
          </cell>
          <cell r="Q482">
            <v>523.63</v>
          </cell>
          <cell r="R482">
            <v>43.64</v>
          </cell>
        </row>
        <row r="483">
          <cell r="A483" t="str">
            <v>002412</v>
          </cell>
          <cell r="C483" t="str">
            <v>RENATO ALMEIDA DE QUEIROZ</v>
          </cell>
          <cell r="G483">
            <v>44697</v>
          </cell>
          <cell r="I483">
            <v>30</v>
          </cell>
          <cell r="J483">
            <v>10334</v>
          </cell>
          <cell r="K483">
            <v>13778.67</v>
          </cell>
          <cell r="L483">
            <v>1148.23</v>
          </cell>
          <cell r="M483">
            <v>26.8</v>
          </cell>
          <cell r="N483">
            <v>3692.68</v>
          </cell>
          <cell r="O483">
            <v>307.72000000000003</v>
          </cell>
          <cell r="P483">
            <v>8</v>
          </cell>
          <cell r="Q483">
            <v>1102.29</v>
          </cell>
          <cell r="R483">
            <v>91.85</v>
          </cell>
        </row>
        <row r="484">
          <cell r="A484" t="str">
            <v>002413</v>
          </cell>
          <cell r="C484" t="str">
            <v>MARIANA RODRIGUES DA SILVA</v>
          </cell>
          <cell r="G484">
            <v>44697</v>
          </cell>
          <cell r="I484">
            <v>30</v>
          </cell>
          <cell r="J484">
            <v>11182.44</v>
          </cell>
          <cell r="K484">
            <v>14909.92</v>
          </cell>
          <cell r="L484">
            <v>1243.53</v>
          </cell>
          <cell r="M484">
            <v>26.8</v>
          </cell>
          <cell r="N484">
            <v>3995.86</v>
          </cell>
          <cell r="O484">
            <v>333.27</v>
          </cell>
          <cell r="P484">
            <v>8</v>
          </cell>
          <cell r="Q484">
            <v>1192.79</v>
          </cell>
          <cell r="R484">
            <v>99.48</v>
          </cell>
        </row>
        <row r="485">
          <cell r="A485" t="str">
            <v>002415</v>
          </cell>
          <cell r="C485" t="str">
            <v>GUSTAVO FILIPE DO NASCIMENTO</v>
          </cell>
          <cell r="G485">
            <v>44697</v>
          </cell>
          <cell r="I485">
            <v>30</v>
          </cell>
          <cell r="J485">
            <v>4105.3500000000004</v>
          </cell>
          <cell r="K485">
            <v>5473.8</v>
          </cell>
          <cell r="L485">
            <v>450.23</v>
          </cell>
          <cell r="M485">
            <v>26.8</v>
          </cell>
          <cell r="N485">
            <v>1466.98</v>
          </cell>
          <cell r="O485">
            <v>120.66</v>
          </cell>
          <cell r="P485">
            <v>8</v>
          </cell>
          <cell r="Q485">
            <v>437.9</v>
          </cell>
          <cell r="R485">
            <v>36.01</v>
          </cell>
        </row>
        <row r="486">
          <cell r="A486" t="str">
            <v>002416</v>
          </cell>
          <cell r="C486" t="str">
            <v>CICERO WOSHIGTON SARAIVA LEITE</v>
          </cell>
          <cell r="G486">
            <v>44697</v>
          </cell>
          <cell r="I486">
            <v>30</v>
          </cell>
          <cell r="J486">
            <v>11336.76</v>
          </cell>
          <cell r="K486">
            <v>15115.68</v>
          </cell>
          <cell r="L486">
            <v>1238.03</v>
          </cell>
          <cell r="M486">
            <v>26.8</v>
          </cell>
          <cell r="N486">
            <v>4051</v>
          </cell>
          <cell r="O486">
            <v>331.79</v>
          </cell>
          <cell r="P486">
            <v>8</v>
          </cell>
          <cell r="Q486">
            <v>1209.25</v>
          </cell>
          <cell r="R486">
            <v>99.04</v>
          </cell>
        </row>
        <row r="487">
          <cell r="A487" t="str">
            <v>002418</v>
          </cell>
          <cell r="C487" t="str">
            <v>LUIZA ANANDA SILVA MACEDO</v>
          </cell>
          <cell r="G487">
            <v>44697</v>
          </cell>
          <cell r="I487">
            <v>30</v>
          </cell>
          <cell r="J487">
            <v>4463</v>
          </cell>
          <cell r="K487">
            <v>5950.67</v>
          </cell>
          <cell r="L487">
            <v>495.89</v>
          </cell>
          <cell r="M487">
            <v>26.8</v>
          </cell>
          <cell r="N487">
            <v>1594.78</v>
          </cell>
          <cell r="O487">
            <v>132.9</v>
          </cell>
          <cell r="P487">
            <v>8</v>
          </cell>
          <cell r="Q487">
            <v>476.05</v>
          </cell>
          <cell r="R487">
            <v>39.67</v>
          </cell>
        </row>
        <row r="488">
          <cell r="A488" t="str">
            <v>002419</v>
          </cell>
          <cell r="C488" t="str">
            <v>GUSTAVO RODRIGUES PASSOS</v>
          </cell>
          <cell r="G488">
            <v>44697</v>
          </cell>
          <cell r="I488">
            <v>30</v>
          </cell>
          <cell r="J488">
            <v>10868.77</v>
          </cell>
          <cell r="K488">
            <v>14491.69</v>
          </cell>
          <cell r="L488">
            <v>1152.58</v>
          </cell>
          <cell r="M488">
            <v>26.8</v>
          </cell>
          <cell r="N488">
            <v>3883.77</v>
          </cell>
          <cell r="O488">
            <v>308.89</v>
          </cell>
          <cell r="P488">
            <v>8</v>
          </cell>
          <cell r="Q488">
            <v>1159.3399999999999</v>
          </cell>
          <cell r="R488">
            <v>92.21</v>
          </cell>
        </row>
        <row r="489">
          <cell r="A489" t="str">
            <v>002420</v>
          </cell>
          <cell r="C489" t="str">
            <v>JHENNYFER RODRIGUES DE OLIVEIRA</v>
          </cell>
          <cell r="G489">
            <v>44697</v>
          </cell>
          <cell r="I489">
            <v>30</v>
          </cell>
          <cell r="J489">
            <v>4057.61</v>
          </cell>
          <cell r="K489">
            <v>5410.15</v>
          </cell>
          <cell r="L489">
            <v>450.78</v>
          </cell>
          <cell r="M489">
            <v>26.8</v>
          </cell>
          <cell r="N489">
            <v>1449.92</v>
          </cell>
          <cell r="O489">
            <v>120.81</v>
          </cell>
          <cell r="P489">
            <v>8</v>
          </cell>
          <cell r="Q489">
            <v>432.81</v>
          </cell>
          <cell r="R489">
            <v>36.06</v>
          </cell>
        </row>
        <row r="490">
          <cell r="A490" t="str">
            <v>002421</v>
          </cell>
          <cell r="C490" t="str">
            <v>JOAO PAULO DA SILVA MARTINS</v>
          </cell>
          <cell r="G490">
            <v>44697</v>
          </cell>
          <cell r="I490">
            <v>30</v>
          </cell>
          <cell r="J490">
            <v>13070.19</v>
          </cell>
          <cell r="K490">
            <v>17426.919999999998</v>
          </cell>
          <cell r="L490">
            <v>1445.74</v>
          </cell>
          <cell r="M490">
            <v>26.8</v>
          </cell>
          <cell r="N490">
            <v>4670.41</v>
          </cell>
          <cell r="O490">
            <v>387.45</v>
          </cell>
          <cell r="P490">
            <v>8</v>
          </cell>
          <cell r="Q490">
            <v>1394.15</v>
          </cell>
          <cell r="R490">
            <v>115.66</v>
          </cell>
        </row>
        <row r="491">
          <cell r="A491" t="str">
            <v>002423</v>
          </cell>
          <cell r="C491" t="str">
            <v>PALOMA SILVA CRUZ</v>
          </cell>
          <cell r="G491">
            <v>44704</v>
          </cell>
          <cell r="I491">
            <v>27.5</v>
          </cell>
          <cell r="J491">
            <v>4099.62</v>
          </cell>
          <cell r="K491">
            <v>5010.6499999999996</v>
          </cell>
          <cell r="L491">
            <v>451.34</v>
          </cell>
          <cell r="M491">
            <v>26.8</v>
          </cell>
          <cell r="N491">
            <v>1342.85</v>
          </cell>
          <cell r="O491">
            <v>120.95</v>
          </cell>
          <cell r="P491">
            <v>8</v>
          </cell>
          <cell r="Q491">
            <v>400.85</v>
          </cell>
          <cell r="R491">
            <v>36.11</v>
          </cell>
        </row>
        <row r="492">
          <cell r="A492" t="str">
            <v>002424</v>
          </cell>
          <cell r="C492" t="str">
            <v>LEONARDO LIMA CAVALCANTE</v>
          </cell>
          <cell r="G492">
            <v>44704</v>
          </cell>
          <cell r="I492">
            <v>27.5</v>
          </cell>
          <cell r="J492">
            <v>4464.08</v>
          </cell>
          <cell r="K492">
            <v>5456.1</v>
          </cell>
          <cell r="L492">
            <v>495.9</v>
          </cell>
          <cell r="M492">
            <v>26.8</v>
          </cell>
          <cell r="N492">
            <v>1462.23</v>
          </cell>
          <cell r="O492">
            <v>132.9</v>
          </cell>
          <cell r="P492">
            <v>8</v>
          </cell>
          <cell r="Q492">
            <v>436.49</v>
          </cell>
          <cell r="R492">
            <v>39.67</v>
          </cell>
        </row>
        <row r="493">
          <cell r="A493" t="str">
            <v>002425</v>
          </cell>
          <cell r="C493" t="str">
            <v>AUGUSTO COELHO MELO</v>
          </cell>
          <cell r="G493">
            <v>44704</v>
          </cell>
          <cell r="I493">
            <v>27.5</v>
          </cell>
          <cell r="J493">
            <v>4463</v>
          </cell>
          <cell r="K493">
            <v>5454.78</v>
          </cell>
          <cell r="L493">
            <v>495.89</v>
          </cell>
          <cell r="M493">
            <v>26.8</v>
          </cell>
          <cell r="N493">
            <v>1461.88</v>
          </cell>
          <cell r="O493">
            <v>132.9</v>
          </cell>
          <cell r="P493">
            <v>8</v>
          </cell>
          <cell r="Q493">
            <v>436.38</v>
          </cell>
          <cell r="R493">
            <v>39.67</v>
          </cell>
        </row>
        <row r="494">
          <cell r="A494" t="str">
            <v>002426</v>
          </cell>
          <cell r="C494" t="str">
            <v>MARCELO ROLIM SOBREIRA</v>
          </cell>
          <cell r="G494">
            <v>44704</v>
          </cell>
          <cell r="I494">
            <v>27.5</v>
          </cell>
          <cell r="J494">
            <v>11185.33</v>
          </cell>
          <cell r="K494">
            <v>13670.96</v>
          </cell>
          <cell r="L494">
            <v>1239.99</v>
          </cell>
          <cell r="M494">
            <v>26.8</v>
          </cell>
          <cell r="N494">
            <v>3663.82</v>
          </cell>
          <cell r="O494">
            <v>332.32</v>
          </cell>
          <cell r="P494">
            <v>8</v>
          </cell>
          <cell r="Q494">
            <v>1093.68</v>
          </cell>
          <cell r="R494">
            <v>99.2</v>
          </cell>
        </row>
        <row r="495">
          <cell r="A495" t="str">
            <v>002430</v>
          </cell>
          <cell r="C495" t="str">
            <v>BRUNO TEIXEIRA DE SOUZA</v>
          </cell>
          <cell r="G495">
            <v>44704</v>
          </cell>
          <cell r="I495">
            <v>27.5</v>
          </cell>
          <cell r="J495">
            <v>10880.55</v>
          </cell>
          <cell r="K495">
            <v>13298.45</v>
          </cell>
          <cell r="L495">
            <v>1148.22</v>
          </cell>
          <cell r="M495">
            <v>26.8</v>
          </cell>
          <cell r="N495">
            <v>3563.98</v>
          </cell>
          <cell r="O495">
            <v>307.72000000000003</v>
          </cell>
          <cell r="P495">
            <v>8</v>
          </cell>
          <cell r="Q495">
            <v>1063.8800000000001</v>
          </cell>
          <cell r="R495">
            <v>91.86</v>
          </cell>
        </row>
        <row r="496">
          <cell r="A496" t="str">
            <v>002432</v>
          </cell>
          <cell r="C496" t="str">
            <v>JOSE ALBERTO PERDIGAO JUNIOR</v>
          </cell>
          <cell r="G496">
            <v>44713</v>
          </cell>
          <cell r="I496">
            <v>27.5</v>
          </cell>
          <cell r="J496">
            <v>11160</v>
          </cell>
          <cell r="K496">
            <v>13640</v>
          </cell>
          <cell r="L496">
            <v>1240</v>
          </cell>
          <cell r="M496">
            <v>26.8</v>
          </cell>
          <cell r="N496">
            <v>3655.52</v>
          </cell>
          <cell r="O496">
            <v>332.32</v>
          </cell>
          <cell r="P496">
            <v>8</v>
          </cell>
          <cell r="Q496">
            <v>1091.2</v>
          </cell>
          <cell r="R496">
            <v>99.2</v>
          </cell>
        </row>
        <row r="497">
          <cell r="A497" t="str">
            <v>002433</v>
          </cell>
          <cell r="C497" t="str">
            <v>ALINE ALVES LOPES</v>
          </cell>
          <cell r="G497">
            <v>44713</v>
          </cell>
          <cell r="I497">
            <v>27.5</v>
          </cell>
          <cell r="J497">
            <v>2814.28</v>
          </cell>
          <cell r="K497">
            <v>3439.68</v>
          </cell>
          <cell r="L497">
            <v>309.57</v>
          </cell>
          <cell r="M497">
            <v>26.8</v>
          </cell>
          <cell r="N497">
            <v>921.83</v>
          </cell>
          <cell r="O497">
            <v>82.96</v>
          </cell>
          <cell r="P497">
            <v>8</v>
          </cell>
          <cell r="Q497">
            <v>275.17</v>
          </cell>
          <cell r="R497">
            <v>24.76</v>
          </cell>
        </row>
        <row r="498">
          <cell r="A498" t="str">
            <v>002434</v>
          </cell>
          <cell r="C498" t="str">
            <v>LUIS FERNANDO EUFRASIO PEIXOTO MOTA</v>
          </cell>
          <cell r="G498">
            <v>44713</v>
          </cell>
          <cell r="I498">
            <v>27.5</v>
          </cell>
          <cell r="J498">
            <v>9784.6200000000008</v>
          </cell>
          <cell r="K498">
            <v>11958.98</v>
          </cell>
          <cell r="L498">
            <v>1060.31</v>
          </cell>
          <cell r="M498">
            <v>26.8</v>
          </cell>
          <cell r="N498">
            <v>3205.01</v>
          </cell>
          <cell r="O498">
            <v>284.17</v>
          </cell>
          <cell r="P498">
            <v>8</v>
          </cell>
          <cell r="Q498">
            <v>956.72</v>
          </cell>
          <cell r="R498">
            <v>84.83</v>
          </cell>
        </row>
        <row r="499">
          <cell r="A499" t="str">
            <v>002436</v>
          </cell>
          <cell r="C499" t="str">
            <v>TALES COSTA BARRETO</v>
          </cell>
          <cell r="G499">
            <v>44713</v>
          </cell>
          <cell r="I499">
            <v>27.5</v>
          </cell>
          <cell r="J499">
            <v>9575.25</v>
          </cell>
          <cell r="K499">
            <v>11703.08</v>
          </cell>
          <cell r="L499">
            <v>1062.8900000000001</v>
          </cell>
          <cell r="M499">
            <v>26.8</v>
          </cell>
          <cell r="N499">
            <v>3136.43</v>
          </cell>
          <cell r="O499">
            <v>284.86</v>
          </cell>
          <cell r="P499">
            <v>8</v>
          </cell>
          <cell r="Q499">
            <v>936.25</v>
          </cell>
          <cell r="R499">
            <v>85.03</v>
          </cell>
        </row>
        <row r="500">
          <cell r="A500" t="str">
            <v>002437</v>
          </cell>
          <cell r="C500" t="str">
            <v>GIOVANNI DALLA CORTE</v>
          </cell>
          <cell r="G500">
            <v>44713</v>
          </cell>
          <cell r="I500">
            <v>27.5</v>
          </cell>
          <cell r="J500">
            <v>4593.3999999999996</v>
          </cell>
          <cell r="K500">
            <v>5614.16</v>
          </cell>
          <cell r="L500">
            <v>494.82</v>
          </cell>
          <cell r="M500">
            <v>26.8</v>
          </cell>
          <cell r="N500">
            <v>1504.59</v>
          </cell>
          <cell r="O500">
            <v>132.61000000000001</v>
          </cell>
          <cell r="P500">
            <v>8</v>
          </cell>
          <cell r="Q500">
            <v>449.13</v>
          </cell>
          <cell r="R500">
            <v>39.58</v>
          </cell>
        </row>
        <row r="501">
          <cell r="A501" t="str">
            <v>002438</v>
          </cell>
          <cell r="C501" t="str">
            <v>ALAN PEREIRA DE VASCONCELOS JUNIOR</v>
          </cell>
          <cell r="G501">
            <v>44713</v>
          </cell>
          <cell r="I501">
            <v>27.5</v>
          </cell>
          <cell r="J501">
            <v>5756.4</v>
          </cell>
          <cell r="K501">
            <v>7035.6</v>
          </cell>
          <cell r="L501">
            <v>595.6</v>
          </cell>
          <cell r="M501">
            <v>26.8</v>
          </cell>
          <cell r="N501">
            <v>1885.54</v>
          </cell>
          <cell r="O501">
            <v>159.62</v>
          </cell>
          <cell r="P501">
            <v>8</v>
          </cell>
          <cell r="Q501">
            <v>562.85</v>
          </cell>
          <cell r="R501">
            <v>47.65</v>
          </cell>
        </row>
        <row r="502">
          <cell r="A502" t="str">
            <v>002440</v>
          </cell>
          <cell r="C502" t="str">
            <v>BEATRIZ RODRIGUES MONTE</v>
          </cell>
          <cell r="G502">
            <v>44713</v>
          </cell>
          <cell r="I502">
            <v>27.5</v>
          </cell>
          <cell r="J502">
            <v>4139.12</v>
          </cell>
          <cell r="K502">
            <v>5058.92</v>
          </cell>
          <cell r="L502">
            <v>449.94</v>
          </cell>
          <cell r="M502">
            <v>26.8</v>
          </cell>
          <cell r="N502">
            <v>1355.79</v>
          </cell>
          <cell r="O502">
            <v>120.58</v>
          </cell>
          <cell r="P502">
            <v>8</v>
          </cell>
          <cell r="Q502">
            <v>404.71</v>
          </cell>
          <cell r="R502">
            <v>35.99</v>
          </cell>
        </row>
        <row r="503">
          <cell r="A503" t="str">
            <v>002441</v>
          </cell>
          <cell r="C503" t="str">
            <v>JOSE CLENILDON FERREIRA DO NASCIMENTO</v>
          </cell>
          <cell r="G503">
            <v>44713</v>
          </cell>
          <cell r="I503">
            <v>27.5</v>
          </cell>
          <cell r="J503">
            <v>4057.76</v>
          </cell>
          <cell r="K503">
            <v>4959.4799999999996</v>
          </cell>
          <cell r="L503">
            <v>451.7</v>
          </cell>
          <cell r="M503">
            <v>26.8</v>
          </cell>
          <cell r="N503">
            <v>1329.14</v>
          </cell>
          <cell r="O503">
            <v>121.05</v>
          </cell>
          <cell r="P503">
            <v>8</v>
          </cell>
          <cell r="Q503">
            <v>396.76</v>
          </cell>
          <cell r="R503">
            <v>36.14</v>
          </cell>
        </row>
        <row r="504">
          <cell r="A504" t="str">
            <v>002442</v>
          </cell>
          <cell r="C504" t="str">
            <v>CAMILA PAIVA MILDNER</v>
          </cell>
          <cell r="G504">
            <v>44713</v>
          </cell>
          <cell r="I504">
            <v>27.5</v>
          </cell>
          <cell r="J504">
            <v>7963.03</v>
          </cell>
          <cell r="K504">
            <v>9732.59</v>
          </cell>
          <cell r="L504">
            <v>877.87</v>
          </cell>
          <cell r="M504">
            <v>26.8</v>
          </cell>
          <cell r="N504">
            <v>2608.33</v>
          </cell>
          <cell r="O504">
            <v>235.26</v>
          </cell>
          <cell r="P504">
            <v>8</v>
          </cell>
          <cell r="Q504">
            <v>778.61</v>
          </cell>
          <cell r="R504">
            <v>70.23</v>
          </cell>
        </row>
        <row r="505">
          <cell r="A505" t="str">
            <v>002443</v>
          </cell>
          <cell r="C505" t="str">
            <v>PAULO JONATHAS ALVES MATOS</v>
          </cell>
          <cell r="G505">
            <v>44713</v>
          </cell>
          <cell r="I505">
            <v>27.5</v>
          </cell>
          <cell r="J505">
            <v>8187.77</v>
          </cell>
          <cell r="K505">
            <v>10007.27</v>
          </cell>
          <cell r="L505">
            <v>866.58</v>
          </cell>
          <cell r="M505">
            <v>26.8</v>
          </cell>
          <cell r="N505">
            <v>2681.95</v>
          </cell>
          <cell r="O505">
            <v>232.25</v>
          </cell>
          <cell r="P505">
            <v>8</v>
          </cell>
          <cell r="Q505">
            <v>800.58</v>
          </cell>
          <cell r="R505">
            <v>69.319999999999993</v>
          </cell>
        </row>
        <row r="506">
          <cell r="A506" t="str">
            <v>002445</v>
          </cell>
          <cell r="C506" t="str">
            <v>MAURICIO FURTADO DE MESQUITA</v>
          </cell>
          <cell r="G506">
            <v>44718</v>
          </cell>
          <cell r="I506">
            <v>27.5</v>
          </cell>
          <cell r="J506">
            <v>4090.11</v>
          </cell>
          <cell r="K506">
            <v>4999.0200000000004</v>
          </cell>
          <cell r="L506">
            <v>450.38</v>
          </cell>
          <cell r="M506">
            <v>26.8</v>
          </cell>
          <cell r="N506">
            <v>1339.74</v>
          </cell>
          <cell r="O506">
            <v>120.7</v>
          </cell>
          <cell r="P506">
            <v>8</v>
          </cell>
          <cell r="Q506">
            <v>399.92</v>
          </cell>
          <cell r="R506">
            <v>36.03</v>
          </cell>
        </row>
        <row r="507">
          <cell r="A507" t="str">
            <v>002447</v>
          </cell>
          <cell r="C507" t="str">
            <v>WILLER FERREIRA NEVES</v>
          </cell>
          <cell r="G507">
            <v>44718</v>
          </cell>
          <cell r="I507">
            <v>27.5</v>
          </cell>
          <cell r="J507">
            <v>4975.4399999999996</v>
          </cell>
          <cell r="K507">
            <v>6081.09</v>
          </cell>
          <cell r="L507">
            <v>544.61</v>
          </cell>
          <cell r="M507">
            <v>26.8</v>
          </cell>
          <cell r="N507">
            <v>1629.73</v>
          </cell>
          <cell r="O507">
            <v>145.94999999999999</v>
          </cell>
          <cell r="P507">
            <v>8</v>
          </cell>
          <cell r="Q507">
            <v>486.49</v>
          </cell>
          <cell r="R507">
            <v>43.57</v>
          </cell>
        </row>
        <row r="508">
          <cell r="A508" t="str">
            <v>002449</v>
          </cell>
          <cell r="C508" t="str">
            <v>LUANA PAIVA MILDNER</v>
          </cell>
          <cell r="G508">
            <v>44718</v>
          </cell>
          <cell r="I508">
            <v>27.5</v>
          </cell>
          <cell r="J508">
            <v>7912.93</v>
          </cell>
          <cell r="K508">
            <v>9671.36</v>
          </cell>
          <cell r="L508">
            <v>881.42</v>
          </cell>
          <cell r="M508">
            <v>26.8</v>
          </cell>
          <cell r="N508">
            <v>2591.92</v>
          </cell>
          <cell r="O508">
            <v>236.22</v>
          </cell>
          <cell r="P508">
            <v>8</v>
          </cell>
          <cell r="Q508">
            <v>773.71</v>
          </cell>
          <cell r="R508">
            <v>70.510000000000005</v>
          </cell>
        </row>
        <row r="509">
          <cell r="A509" t="str">
            <v>002451</v>
          </cell>
          <cell r="C509" t="str">
            <v>PEDRO NEDEHF MELO</v>
          </cell>
          <cell r="G509">
            <v>44725</v>
          </cell>
          <cell r="I509">
            <v>27.5</v>
          </cell>
          <cell r="J509">
            <v>6581.49</v>
          </cell>
          <cell r="K509">
            <v>8044.04</v>
          </cell>
          <cell r="L509">
            <v>725.65</v>
          </cell>
          <cell r="M509">
            <v>26.8</v>
          </cell>
          <cell r="N509">
            <v>2155.8000000000002</v>
          </cell>
          <cell r="O509">
            <v>194.47</v>
          </cell>
          <cell r="P509">
            <v>8</v>
          </cell>
          <cell r="Q509">
            <v>643.52</v>
          </cell>
          <cell r="R509">
            <v>58.05</v>
          </cell>
        </row>
        <row r="510">
          <cell r="A510" t="str">
            <v>002452</v>
          </cell>
          <cell r="C510" t="str">
            <v>LUIS CARLOS REINALDO LIMA</v>
          </cell>
          <cell r="G510">
            <v>44725</v>
          </cell>
          <cell r="I510">
            <v>27.5</v>
          </cell>
          <cell r="J510">
            <v>3823.2</v>
          </cell>
          <cell r="K510">
            <v>4672.8</v>
          </cell>
          <cell r="L510">
            <v>408.11</v>
          </cell>
          <cell r="M510">
            <v>26.8</v>
          </cell>
          <cell r="N510">
            <v>1252.31</v>
          </cell>
          <cell r="O510">
            <v>109.37</v>
          </cell>
          <cell r="P510">
            <v>8</v>
          </cell>
          <cell r="Q510">
            <v>373.82</v>
          </cell>
          <cell r="R510">
            <v>32.64</v>
          </cell>
        </row>
        <row r="511">
          <cell r="A511" t="str">
            <v>002453</v>
          </cell>
          <cell r="C511" t="str">
            <v>LIARA SOUSA MOTA</v>
          </cell>
          <cell r="G511">
            <v>44725</v>
          </cell>
          <cell r="I511">
            <v>27.5</v>
          </cell>
          <cell r="J511">
            <v>6537.47</v>
          </cell>
          <cell r="K511">
            <v>7990.24</v>
          </cell>
          <cell r="L511">
            <v>726.21</v>
          </cell>
          <cell r="M511">
            <v>26.8</v>
          </cell>
          <cell r="N511">
            <v>2141.38</v>
          </cell>
          <cell r="O511">
            <v>194.62</v>
          </cell>
          <cell r="P511">
            <v>8</v>
          </cell>
          <cell r="Q511">
            <v>639.22</v>
          </cell>
          <cell r="R511">
            <v>58.1</v>
          </cell>
        </row>
        <row r="512">
          <cell r="A512" t="str">
            <v>002454</v>
          </cell>
          <cell r="C512" t="str">
            <v>GABRIEL YAN NOBRE RICARTE</v>
          </cell>
          <cell r="G512">
            <v>44725</v>
          </cell>
          <cell r="I512">
            <v>27.5</v>
          </cell>
          <cell r="J512">
            <v>6538.94</v>
          </cell>
          <cell r="K512">
            <v>7992.04</v>
          </cell>
          <cell r="L512">
            <v>726.18</v>
          </cell>
          <cell r="M512">
            <v>26.8</v>
          </cell>
          <cell r="N512">
            <v>2141.87</v>
          </cell>
          <cell r="O512">
            <v>194.62</v>
          </cell>
          <cell r="P512">
            <v>8</v>
          </cell>
          <cell r="Q512">
            <v>639.36</v>
          </cell>
          <cell r="R512">
            <v>58.09</v>
          </cell>
        </row>
        <row r="513">
          <cell r="A513" t="str">
            <v>002455</v>
          </cell>
          <cell r="C513" t="str">
            <v>CLENILSON MARTINS BENICIO</v>
          </cell>
          <cell r="G513">
            <v>44725</v>
          </cell>
          <cell r="I513">
            <v>27.5</v>
          </cell>
          <cell r="J513">
            <v>7912.46</v>
          </cell>
          <cell r="K513">
            <v>9670.7800000000007</v>
          </cell>
          <cell r="L513">
            <v>878.49</v>
          </cell>
          <cell r="M513">
            <v>26.8</v>
          </cell>
          <cell r="N513">
            <v>2591.77</v>
          </cell>
          <cell r="O513">
            <v>235.44</v>
          </cell>
          <cell r="P513">
            <v>8</v>
          </cell>
          <cell r="Q513">
            <v>773.66</v>
          </cell>
          <cell r="R513">
            <v>70.28</v>
          </cell>
        </row>
        <row r="514">
          <cell r="A514" t="str">
            <v>002457</v>
          </cell>
          <cell r="C514" t="str">
            <v>ALLAN JOHNSON PEREIRA ESCOSSIO</v>
          </cell>
          <cell r="G514">
            <v>44725</v>
          </cell>
          <cell r="I514">
            <v>27.5</v>
          </cell>
          <cell r="J514">
            <v>13027.15</v>
          </cell>
          <cell r="K514">
            <v>15922.07</v>
          </cell>
          <cell r="L514">
            <v>1446.2</v>
          </cell>
          <cell r="M514">
            <v>26.8</v>
          </cell>
          <cell r="N514">
            <v>4267.1099999999997</v>
          </cell>
          <cell r="O514">
            <v>387.58</v>
          </cell>
          <cell r="P514">
            <v>8</v>
          </cell>
          <cell r="Q514">
            <v>1273.77</v>
          </cell>
          <cell r="R514">
            <v>115.7</v>
          </cell>
        </row>
        <row r="515">
          <cell r="A515" t="str">
            <v>002458</v>
          </cell>
          <cell r="C515" t="str">
            <v>RAPHAEL ARCANJO EWERTON TEIXEIRA</v>
          </cell>
          <cell r="G515">
            <v>44732</v>
          </cell>
          <cell r="I515">
            <v>25</v>
          </cell>
          <cell r="J515">
            <v>9654.76</v>
          </cell>
          <cell r="K515">
            <v>10727.51</v>
          </cell>
          <cell r="L515">
            <v>1063</v>
          </cell>
          <cell r="M515">
            <v>26.8</v>
          </cell>
          <cell r="N515">
            <v>2874.97</v>
          </cell>
          <cell r="O515">
            <v>284.88</v>
          </cell>
          <cell r="P515">
            <v>8</v>
          </cell>
          <cell r="Q515">
            <v>858.2</v>
          </cell>
          <cell r="R515">
            <v>85.04</v>
          </cell>
        </row>
        <row r="516">
          <cell r="A516" t="str">
            <v>002459</v>
          </cell>
          <cell r="C516" t="str">
            <v>JOSE WILSON DE MELO OLIVEIRA FILHO</v>
          </cell>
          <cell r="G516">
            <v>44732</v>
          </cell>
          <cell r="I516">
            <v>25</v>
          </cell>
          <cell r="J516">
            <v>9594.84</v>
          </cell>
          <cell r="K516">
            <v>10660.93</v>
          </cell>
          <cell r="L516">
            <v>1071.1300000000001</v>
          </cell>
          <cell r="M516">
            <v>26.8</v>
          </cell>
          <cell r="N516">
            <v>2857.13</v>
          </cell>
          <cell r="O516">
            <v>287.06</v>
          </cell>
          <cell r="P516">
            <v>8</v>
          </cell>
          <cell r="Q516">
            <v>852.87</v>
          </cell>
          <cell r="R516">
            <v>85.69</v>
          </cell>
        </row>
        <row r="517">
          <cell r="A517" t="str">
            <v>002460</v>
          </cell>
          <cell r="C517" t="str">
            <v>ARTHUR VILAS BOAS SANTOS</v>
          </cell>
          <cell r="G517">
            <v>44732</v>
          </cell>
          <cell r="I517">
            <v>25</v>
          </cell>
          <cell r="J517">
            <v>2938.32</v>
          </cell>
          <cell r="K517">
            <v>3264.8</v>
          </cell>
          <cell r="L517">
            <v>309.89999999999998</v>
          </cell>
          <cell r="M517">
            <v>26.8</v>
          </cell>
          <cell r="N517">
            <v>874.97</v>
          </cell>
          <cell r="O517">
            <v>83.06</v>
          </cell>
          <cell r="P517">
            <v>8</v>
          </cell>
          <cell r="Q517">
            <v>261.18</v>
          </cell>
          <cell r="R517">
            <v>24.79</v>
          </cell>
        </row>
        <row r="518">
          <cell r="A518" t="str">
            <v>002461</v>
          </cell>
          <cell r="C518" t="str">
            <v>FRANCISCO GLEIDSON DA SILVA FREITAS</v>
          </cell>
          <cell r="G518">
            <v>44732</v>
          </cell>
          <cell r="I518">
            <v>25</v>
          </cell>
          <cell r="J518">
            <v>7907</v>
          </cell>
          <cell r="K518">
            <v>8785.56</v>
          </cell>
          <cell r="L518">
            <v>878.56</v>
          </cell>
          <cell r="M518">
            <v>26.8</v>
          </cell>
          <cell r="N518">
            <v>2354.5300000000002</v>
          </cell>
          <cell r="O518">
            <v>235.45</v>
          </cell>
          <cell r="P518">
            <v>8</v>
          </cell>
          <cell r="Q518">
            <v>702.84</v>
          </cell>
          <cell r="R518">
            <v>70.28</v>
          </cell>
        </row>
        <row r="519">
          <cell r="A519" t="str">
            <v>002462</v>
          </cell>
          <cell r="C519" t="str">
            <v>ADELSO ALESSANDRO DE LIMA</v>
          </cell>
          <cell r="G519">
            <v>44732</v>
          </cell>
          <cell r="I519">
            <v>25</v>
          </cell>
          <cell r="J519">
            <v>7246.53</v>
          </cell>
          <cell r="K519">
            <v>8051.7</v>
          </cell>
          <cell r="L519">
            <v>798.78</v>
          </cell>
          <cell r="M519">
            <v>26.8</v>
          </cell>
          <cell r="N519">
            <v>2157.86</v>
          </cell>
          <cell r="O519">
            <v>214.08</v>
          </cell>
          <cell r="P519">
            <v>8</v>
          </cell>
          <cell r="Q519">
            <v>644.14</v>
          </cell>
          <cell r="R519">
            <v>63.91</v>
          </cell>
        </row>
        <row r="520">
          <cell r="A520" t="str">
            <v>002465</v>
          </cell>
          <cell r="C520" t="str">
            <v>ALEX FERNANDES FIGUEIREDO</v>
          </cell>
          <cell r="G520">
            <v>44746</v>
          </cell>
          <cell r="I520">
            <v>25</v>
          </cell>
          <cell r="J520">
            <v>14383.72</v>
          </cell>
          <cell r="K520">
            <v>15981.91</v>
          </cell>
          <cell r="L520">
            <v>1660.38</v>
          </cell>
          <cell r="M520">
            <v>26.8</v>
          </cell>
          <cell r="N520">
            <v>4283.1499999999996</v>
          </cell>
          <cell r="O520">
            <v>444.98</v>
          </cell>
          <cell r="P520">
            <v>8</v>
          </cell>
          <cell r="Q520">
            <v>1278.55</v>
          </cell>
          <cell r="R520">
            <v>132.83000000000001</v>
          </cell>
        </row>
        <row r="521">
          <cell r="A521" t="str">
            <v>002466</v>
          </cell>
          <cell r="C521" t="str">
            <v>JEAN CARLOS MARTINS DA SILVA</v>
          </cell>
          <cell r="G521">
            <v>44746</v>
          </cell>
          <cell r="I521">
            <v>25</v>
          </cell>
          <cell r="J521">
            <v>4727.38</v>
          </cell>
          <cell r="K521">
            <v>5252.64</v>
          </cell>
          <cell r="L521">
            <v>494.96</v>
          </cell>
          <cell r="M521">
            <v>26.8</v>
          </cell>
          <cell r="N521">
            <v>1407.71</v>
          </cell>
          <cell r="O521">
            <v>132.65</v>
          </cell>
          <cell r="P521">
            <v>8</v>
          </cell>
          <cell r="Q521">
            <v>420.21</v>
          </cell>
          <cell r="R521">
            <v>39.6</v>
          </cell>
        </row>
        <row r="522">
          <cell r="A522" t="str">
            <v>002467</v>
          </cell>
          <cell r="C522" t="str">
            <v>EDUARDO CAVALCANTE DIOGENES DE CARVALHO</v>
          </cell>
          <cell r="G522">
            <v>44746</v>
          </cell>
          <cell r="I522">
            <v>25</v>
          </cell>
          <cell r="J522">
            <v>6563.67</v>
          </cell>
          <cell r="K522">
            <v>7292.97</v>
          </cell>
          <cell r="L522">
            <v>725.84</v>
          </cell>
          <cell r="M522">
            <v>26.8</v>
          </cell>
          <cell r="N522">
            <v>1954.52</v>
          </cell>
          <cell r="O522">
            <v>194.53</v>
          </cell>
          <cell r="P522">
            <v>8</v>
          </cell>
          <cell r="Q522">
            <v>583.44000000000005</v>
          </cell>
          <cell r="R522">
            <v>58.07</v>
          </cell>
        </row>
        <row r="523">
          <cell r="A523" t="str">
            <v>002468</v>
          </cell>
          <cell r="C523" t="str">
            <v>SARA MARIA MUSSNICH POLIDORO</v>
          </cell>
          <cell r="G523">
            <v>44746</v>
          </cell>
          <cell r="I523">
            <v>25</v>
          </cell>
          <cell r="J523">
            <v>7707.34</v>
          </cell>
          <cell r="K523">
            <v>8563.7099999999991</v>
          </cell>
          <cell r="L523">
            <v>791.58</v>
          </cell>
          <cell r="M523">
            <v>26.8</v>
          </cell>
          <cell r="N523">
            <v>2295.0700000000002</v>
          </cell>
          <cell r="O523">
            <v>212.14</v>
          </cell>
          <cell r="P523">
            <v>8</v>
          </cell>
          <cell r="Q523">
            <v>685.1</v>
          </cell>
          <cell r="R523">
            <v>63.33</v>
          </cell>
        </row>
        <row r="524">
          <cell r="A524" t="str">
            <v>002469</v>
          </cell>
          <cell r="C524" t="str">
            <v>RICKY IWAO MATOS KITANO</v>
          </cell>
          <cell r="G524">
            <v>44746</v>
          </cell>
          <cell r="I524">
            <v>25</v>
          </cell>
          <cell r="J524">
            <v>4064.81</v>
          </cell>
          <cell r="K524">
            <v>4516.46</v>
          </cell>
          <cell r="L524">
            <v>450.67</v>
          </cell>
          <cell r="M524">
            <v>26.8</v>
          </cell>
          <cell r="N524">
            <v>1210.4100000000001</v>
          </cell>
          <cell r="O524">
            <v>120.78</v>
          </cell>
          <cell r="P524">
            <v>8</v>
          </cell>
          <cell r="Q524">
            <v>361.32</v>
          </cell>
          <cell r="R524">
            <v>36.06</v>
          </cell>
        </row>
        <row r="525">
          <cell r="A525" t="str">
            <v>002470</v>
          </cell>
          <cell r="C525" t="str">
            <v>LUCAS RODRIGUES SILVA</v>
          </cell>
          <cell r="G525">
            <v>44746</v>
          </cell>
          <cell r="I525">
            <v>25</v>
          </cell>
          <cell r="J525">
            <v>2472.23</v>
          </cell>
          <cell r="K525">
            <v>2746.92</v>
          </cell>
          <cell r="L525">
            <v>268.79000000000002</v>
          </cell>
          <cell r="M525">
            <v>26.8</v>
          </cell>
          <cell r="N525">
            <v>736.17</v>
          </cell>
          <cell r="O525">
            <v>72.03</v>
          </cell>
          <cell r="P525">
            <v>8</v>
          </cell>
          <cell r="Q525">
            <v>219.75</v>
          </cell>
          <cell r="R525">
            <v>21.5</v>
          </cell>
        </row>
        <row r="526">
          <cell r="A526" t="str">
            <v>002471</v>
          </cell>
          <cell r="C526" t="str">
            <v>ILTON VIEIRA DE ARRUDA JUNIOR</v>
          </cell>
          <cell r="G526">
            <v>44746</v>
          </cell>
          <cell r="I526">
            <v>25</v>
          </cell>
          <cell r="J526">
            <v>10437.25</v>
          </cell>
          <cell r="K526">
            <v>11596.94</v>
          </cell>
          <cell r="L526">
            <v>1229.32</v>
          </cell>
          <cell r="M526">
            <v>26.8</v>
          </cell>
          <cell r="N526">
            <v>3107.98</v>
          </cell>
          <cell r="O526">
            <v>329.46</v>
          </cell>
          <cell r="P526">
            <v>8</v>
          </cell>
          <cell r="Q526">
            <v>927.76</v>
          </cell>
          <cell r="R526">
            <v>98.35</v>
          </cell>
        </row>
        <row r="527">
          <cell r="A527" t="str">
            <v>002472</v>
          </cell>
          <cell r="C527" t="str">
            <v>DIEGO DA SILVA VILELA</v>
          </cell>
          <cell r="G527">
            <v>44746</v>
          </cell>
          <cell r="I527">
            <v>25</v>
          </cell>
          <cell r="J527">
            <v>8706.1200000000008</v>
          </cell>
          <cell r="K527">
            <v>9673.4699999999993</v>
          </cell>
          <cell r="L527">
            <v>966.34</v>
          </cell>
          <cell r="M527">
            <v>26.8</v>
          </cell>
          <cell r="N527">
            <v>2592.4899999999998</v>
          </cell>
          <cell r="O527">
            <v>258.98</v>
          </cell>
          <cell r="P527">
            <v>8</v>
          </cell>
          <cell r="Q527">
            <v>773.88</v>
          </cell>
          <cell r="R527">
            <v>77.31</v>
          </cell>
        </row>
        <row r="528">
          <cell r="A528" t="str">
            <v>002473</v>
          </cell>
          <cell r="C528" t="str">
            <v>JOSE VALDIR VIDAL JUNIOR</v>
          </cell>
          <cell r="G528">
            <v>44747</v>
          </cell>
          <cell r="I528">
            <v>25</v>
          </cell>
          <cell r="J528">
            <v>11221.66</v>
          </cell>
          <cell r="K528">
            <v>12468.51</v>
          </cell>
          <cell r="L528">
            <v>1239.1400000000001</v>
          </cell>
          <cell r="M528">
            <v>26.8</v>
          </cell>
          <cell r="N528">
            <v>3341.56</v>
          </cell>
          <cell r="O528">
            <v>332.09</v>
          </cell>
          <cell r="P528">
            <v>8</v>
          </cell>
          <cell r="Q528">
            <v>997.48</v>
          </cell>
          <cell r="R528">
            <v>99.13</v>
          </cell>
        </row>
        <row r="529">
          <cell r="A529" t="str">
            <v>002475</v>
          </cell>
          <cell r="C529" t="str">
            <v>VANESSA RODRIGUES OLIVEIRA DA SILVA FALCAO</v>
          </cell>
          <cell r="G529">
            <v>44753</v>
          </cell>
          <cell r="I529">
            <v>25</v>
          </cell>
          <cell r="J529">
            <v>8034.56</v>
          </cell>
          <cell r="K529">
            <v>8927.2900000000009</v>
          </cell>
          <cell r="L529">
            <v>876.79</v>
          </cell>
          <cell r="M529">
            <v>26.8</v>
          </cell>
          <cell r="N529">
            <v>2392.5100000000002</v>
          </cell>
          <cell r="O529">
            <v>234.98</v>
          </cell>
          <cell r="P529">
            <v>8</v>
          </cell>
          <cell r="Q529">
            <v>714.18</v>
          </cell>
          <cell r="R529">
            <v>70.14</v>
          </cell>
        </row>
        <row r="530">
          <cell r="A530" t="str">
            <v>002476</v>
          </cell>
          <cell r="C530" t="str">
            <v>BYANCA PINHEIRO AUGUSTO</v>
          </cell>
          <cell r="G530">
            <v>44753</v>
          </cell>
          <cell r="I530">
            <v>25</v>
          </cell>
          <cell r="J530">
            <v>10334</v>
          </cell>
          <cell r="K530">
            <v>11482.22</v>
          </cell>
          <cell r="L530">
            <v>1148.22</v>
          </cell>
          <cell r="M530">
            <v>26.8</v>
          </cell>
          <cell r="N530">
            <v>3077.24</v>
          </cell>
          <cell r="O530">
            <v>307.73</v>
          </cell>
          <cell r="P530">
            <v>8</v>
          </cell>
          <cell r="Q530">
            <v>918.58</v>
          </cell>
          <cell r="R530">
            <v>91.86</v>
          </cell>
        </row>
        <row r="531">
          <cell r="A531" t="str">
            <v>002477</v>
          </cell>
          <cell r="C531" t="str">
            <v>FRANCISCO JOSE ALMEIDA JUNIOR</v>
          </cell>
          <cell r="G531">
            <v>44753</v>
          </cell>
          <cell r="I531">
            <v>25</v>
          </cell>
          <cell r="J531">
            <v>7930.26</v>
          </cell>
          <cell r="K531">
            <v>8811.4</v>
          </cell>
          <cell r="L531">
            <v>878.23</v>
          </cell>
          <cell r="M531">
            <v>26.8</v>
          </cell>
          <cell r="N531">
            <v>2361.46</v>
          </cell>
          <cell r="O531">
            <v>235.37</v>
          </cell>
          <cell r="P531">
            <v>8</v>
          </cell>
          <cell r="Q531">
            <v>704.91</v>
          </cell>
          <cell r="R531">
            <v>70.260000000000005</v>
          </cell>
        </row>
        <row r="532">
          <cell r="A532" t="str">
            <v>002478</v>
          </cell>
          <cell r="C532" t="str">
            <v>GUILHERME MAIA RIBEIRO VIANA</v>
          </cell>
          <cell r="G532">
            <v>44753</v>
          </cell>
          <cell r="I532">
            <v>25</v>
          </cell>
          <cell r="J532">
            <v>10447.24</v>
          </cell>
          <cell r="K532">
            <v>11608.04</v>
          </cell>
          <cell r="L532">
            <v>1146.6400000000001</v>
          </cell>
          <cell r="M532">
            <v>26.8</v>
          </cell>
          <cell r="N532">
            <v>3110.95</v>
          </cell>
          <cell r="O532">
            <v>307.29000000000002</v>
          </cell>
          <cell r="P532">
            <v>8</v>
          </cell>
          <cell r="Q532">
            <v>928.64</v>
          </cell>
          <cell r="R532">
            <v>91.73</v>
          </cell>
        </row>
        <row r="533">
          <cell r="A533" t="str">
            <v>002479</v>
          </cell>
          <cell r="C533" t="str">
            <v>JOAO PAULO ALVES DE FARIAS</v>
          </cell>
          <cell r="G533">
            <v>44753</v>
          </cell>
          <cell r="I533">
            <v>25</v>
          </cell>
          <cell r="J533">
            <v>10397.73</v>
          </cell>
          <cell r="K533">
            <v>11553.03</v>
          </cell>
          <cell r="L533">
            <v>1147.3399999999999</v>
          </cell>
          <cell r="M533">
            <v>26.8</v>
          </cell>
          <cell r="N533">
            <v>3096.21</v>
          </cell>
          <cell r="O533">
            <v>307.49</v>
          </cell>
          <cell r="P533">
            <v>8</v>
          </cell>
          <cell r="Q533">
            <v>924.24</v>
          </cell>
          <cell r="R533">
            <v>91.78</v>
          </cell>
        </row>
        <row r="534">
          <cell r="A534" t="str">
            <v>002480</v>
          </cell>
          <cell r="C534" t="str">
            <v>FRANCISCO RAFAEL EVANGELISTA</v>
          </cell>
          <cell r="G534">
            <v>44753</v>
          </cell>
          <cell r="I534">
            <v>25</v>
          </cell>
          <cell r="J534">
            <v>4132.63</v>
          </cell>
          <cell r="K534">
            <v>4591.8100000000004</v>
          </cell>
          <cell r="L534">
            <v>449.73</v>
          </cell>
          <cell r="M534">
            <v>26.8</v>
          </cell>
          <cell r="N534">
            <v>1230.6099999999999</v>
          </cell>
          <cell r="O534">
            <v>120.53</v>
          </cell>
          <cell r="P534">
            <v>8</v>
          </cell>
          <cell r="Q534">
            <v>367.34</v>
          </cell>
          <cell r="R534">
            <v>35.97</v>
          </cell>
        </row>
        <row r="535">
          <cell r="A535" t="str">
            <v>002481</v>
          </cell>
          <cell r="C535" t="str">
            <v>BRUNO DA SILVA TELLES BRAGA</v>
          </cell>
          <cell r="G535">
            <v>44760</v>
          </cell>
          <cell r="I535">
            <v>22.5</v>
          </cell>
          <cell r="J535">
            <v>3690.77</v>
          </cell>
          <cell r="K535">
            <v>3690.77</v>
          </cell>
          <cell r="L535">
            <v>409.78</v>
          </cell>
          <cell r="M535">
            <v>26.8</v>
          </cell>
          <cell r="N535">
            <v>989.13</v>
          </cell>
          <cell r="O535">
            <v>109.82</v>
          </cell>
          <cell r="P535">
            <v>8</v>
          </cell>
          <cell r="Q535">
            <v>295.26</v>
          </cell>
          <cell r="R535">
            <v>32.78</v>
          </cell>
        </row>
        <row r="536">
          <cell r="A536" t="str">
            <v>002482</v>
          </cell>
          <cell r="C536" t="str">
            <v>NATALIA SOARES GIRAO</v>
          </cell>
          <cell r="G536">
            <v>44760</v>
          </cell>
          <cell r="I536">
            <v>22.5</v>
          </cell>
          <cell r="J536">
            <v>5400</v>
          </cell>
          <cell r="K536">
            <v>5400</v>
          </cell>
          <cell r="L536">
            <v>600</v>
          </cell>
          <cell r="M536">
            <v>26.8</v>
          </cell>
          <cell r="N536">
            <v>1447.2</v>
          </cell>
          <cell r="O536">
            <v>160.80000000000001</v>
          </cell>
          <cell r="P536">
            <v>8</v>
          </cell>
          <cell r="Q536">
            <v>432</v>
          </cell>
          <cell r="R536">
            <v>48</v>
          </cell>
        </row>
        <row r="537">
          <cell r="A537" t="str">
            <v>002483</v>
          </cell>
          <cell r="C537" t="str">
            <v>BRUNA MARIA PEREIRA MAIA</v>
          </cell>
          <cell r="G537">
            <v>44767</v>
          </cell>
          <cell r="I537">
            <v>22.5</v>
          </cell>
          <cell r="J537">
            <v>9570.99</v>
          </cell>
          <cell r="K537">
            <v>9570.99</v>
          </cell>
          <cell r="L537">
            <v>1063</v>
          </cell>
          <cell r="M537">
            <v>26.8</v>
          </cell>
          <cell r="N537">
            <v>2565.0300000000002</v>
          </cell>
          <cell r="O537">
            <v>284.89</v>
          </cell>
          <cell r="P537">
            <v>8</v>
          </cell>
          <cell r="Q537">
            <v>765.68</v>
          </cell>
          <cell r="R537">
            <v>85.04</v>
          </cell>
        </row>
        <row r="538">
          <cell r="A538" t="str">
            <v>002484</v>
          </cell>
          <cell r="C538" t="str">
            <v>SERGIO SARAIVA DE SOUSA NETO</v>
          </cell>
          <cell r="G538">
            <v>44767</v>
          </cell>
          <cell r="I538">
            <v>22.5</v>
          </cell>
          <cell r="J538">
            <v>4064.46</v>
          </cell>
          <cell r="K538">
            <v>4064.46</v>
          </cell>
          <cell r="L538">
            <v>451.21</v>
          </cell>
          <cell r="M538">
            <v>26.8</v>
          </cell>
          <cell r="N538">
            <v>1089.28</v>
          </cell>
          <cell r="O538">
            <v>120.93</v>
          </cell>
          <cell r="P538">
            <v>8</v>
          </cell>
          <cell r="Q538">
            <v>325.16000000000003</v>
          </cell>
          <cell r="R538">
            <v>36.1</v>
          </cell>
        </row>
        <row r="539">
          <cell r="A539" t="str">
            <v>002485</v>
          </cell>
          <cell r="C539" t="str">
            <v>LINDEMBERG HOLANDA DE SOUZA</v>
          </cell>
          <cell r="G539">
            <v>44774</v>
          </cell>
          <cell r="I539">
            <v>22.5</v>
          </cell>
          <cell r="J539">
            <v>10745.55</v>
          </cell>
          <cell r="K539">
            <v>10745.55</v>
          </cell>
          <cell r="L539">
            <v>1229.18</v>
          </cell>
          <cell r="M539">
            <v>26.8</v>
          </cell>
          <cell r="N539">
            <v>2879.81</v>
          </cell>
          <cell r="O539">
            <v>329.42</v>
          </cell>
          <cell r="P539">
            <v>8</v>
          </cell>
          <cell r="Q539">
            <v>859.64</v>
          </cell>
          <cell r="R539">
            <v>98.33</v>
          </cell>
        </row>
        <row r="540">
          <cell r="A540" t="str">
            <v>002487</v>
          </cell>
          <cell r="C540" t="str">
            <v>DANIEL LOBAO DOS SANTOS FIGUEIREDO</v>
          </cell>
          <cell r="G540">
            <v>44774</v>
          </cell>
          <cell r="I540">
            <v>22.5</v>
          </cell>
          <cell r="J540">
            <v>8713.74</v>
          </cell>
          <cell r="K540">
            <v>8713.74</v>
          </cell>
          <cell r="L540">
            <v>966.19</v>
          </cell>
          <cell r="M540">
            <v>26.8</v>
          </cell>
          <cell r="N540">
            <v>2335.2800000000002</v>
          </cell>
          <cell r="O540">
            <v>258.94</v>
          </cell>
          <cell r="P540">
            <v>8</v>
          </cell>
          <cell r="Q540">
            <v>697.1</v>
          </cell>
          <cell r="R540">
            <v>77.3</v>
          </cell>
        </row>
        <row r="541">
          <cell r="A541" t="str">
            <v>002488</v>
          </cell>
          <cell r="C541" t="str">
            <v>JOAO PEDRO BRASIL LIMA</v>
          </cell>
          <cell r="G541">
            <v>44774</v>
          </cell>
          <cell r="I541">
            <v>22.5</v>
          </cell>
          <cell r="J541">
            <v>9869.02</v>
          </cell>
          <cell r="K541">
            <v>9869.02</v>
          </cell>
          <cell r="L541">
            <v>1103.79</v>
          </cell>
          <cell r="M541">
            <v>26.8</v>
          </cell>
          <cell r="N541">
            <v>2644.9</v>
          </cell>
          <cell r="O541">
            <v>295.82</v>
          </cell>
          <cell r="P541">
            <v>8</v>
          </cell>
          <cell r="Q541">
            <v>789.52</v>
          </cell>
          <cell r="R541">
            <v>88.3</v>
          </cell>
        </row>
        <row r="542">
          <cell r="A542" t="str">
            <v>002490</v>
          </cell>
          <cell r="C542" t="str">
            <v>HANS PETER OELKERS BONINI</v>
          </cell>
          <cell r="G542">
            <v>44774</v>
          </cell>
          <cell r="I542">
            <v>22.5</v>
          </cell>
          <cell r="J542">
            <v>7464.53</v>
          </cell>
          <cell r="K542">
            <v>7464.53</v>
          </cell>
          <cell r="L542">
            <v>795.09</v>
          </cell>
          <cell r="M542">
            <v>26.8</v>
          </cell>
          <cell r="N542">
            <v>2000.49</v>
          </cell>
          <cell r="O542">
            <v>213.08</v>
          </cell>
          <cell r="P542">
            <v>8</v>
          </cell>
          <cell r="Q542">
            <v>597.16</v>
          </cell>
          <cell r="R542">
            <v>63.6</v>
          </cell>
        </row>
        <row r="543">
          <cell r="A543" t="str">
            <v>002491</v>
          </cell>
          <cell r="C543" t="str">
            <v>RODRIGO RIBEIRO GURGEL DO AMARAL</v>
          </cell>
          <cell r="G543">
            <v>44774</v>
          </cell>
          <cell r="I543">
            <v>22.5</v>
          </cell>
          <cell r="J543">
            <v>13505.26</v>
          </cell>
          <cell r="K543">
            <v>13505.26</v>
          </cell>
          <cell r="L543">
            <v>1438.58</v>
          </cell>
          <cell r="M543">
            <v>26.8</v>
          </cell>
          <cell r="N543">
            <v>3619.41</v>
          </cell>
          <cell r="O543">
            <v>385.54</v>
          </cell>
          <cell r="P543">
            <v>8</v>
          </cell>
          <cell r="Q543">
            <v>1080.42</v>
          </cell>
          <cell r="R543">
            <v>115.09</v>
          </cell>
        </row>
        <row r="544">
          <cell r="A544" t="str">
            <v>002492</v>
          </cell>
          <cell r="C544" t="str">
            <v>FRANCISCA GINIELE DO NASCIMENTO PINHO</v>
          </cell>
          <cell r="G544">
            <v>44781</v>
          </cell>
          <cell r="I544">
            <v>22.5</v>
          </cell>
          <cell r="J544">
            <v>4104.9399999999996</v>
          </cell>
          <cell r="K544">
            <v>4104.9399999999996</v>
          </cell>
          <cell r="L544">
            <v>450.51</v>
          </cell>
          <cell r="M544">
            <v>26.8</v>
          </cell>
          <cell r="N544">
            <v>1100.1199999999999</v>
          </cell>
          <cell r="O544">
            <v>120.73</v>
          </cell>
          <cell r="P544">
            <v>8</v>
          </cell>
          <cell r="Q544">
            <v>328.4</v>
          </cell>
          <cell r="R544">
            <v>36.049999999999997</v>
          </cell>
        </row>
        <row r="545">
          <cell r="A545" t="str">
            <v>002494</v>
          </cell>
          <cell r="C545" t="str">
            <v>MICHEL FREITAS SANTOS</v>
          </cell>
          <cell r="G545">
            <v>44781</v>
          </cell>
          <cell r="I545">
            <v>22.5</v>
          </cell>
          <cell r="J545">
            <v>7354.86</v>
          </cell>
          <cell r="K545">
            <v>7354.86</v>
          </cell>
          <cell r="L545">
            <v>796.15</v>
          </cell>
          <cell r="M545">
            <v>26.8</v>
          </cell>
          <cell r="N545">
            <v>1971.1</v>
          </cell>
          <cell r="O545">
            <v>213.37</v>
          </cell>
          <cell r="P545">
            <v>8</v>
          </cell>
          <cell r="Q545">
            <v>588.39</v>
          </cell>
          <cell r="R545">
            <v>63.69</v>
          </cell>
        </row>
        <row r="546">
          <cell r="A546" t="str">
            <v>002495</v>
          </cell>
          <cell r="C546" t="str">
            <v>IDELFRIDES JORGE FERNANDES PAPAI</v>
          </cell>
          <cell r="G546">
            <v>44781</v>
          </cell>
          <cell r="I546">
            <v>22.5</v>
          </cell>
          <cell r="J546">
            <v>5998.48</v>
          </cell>
          <cell r="K546">
            <v>5998.48</v>
          </cell>
          <cell r="L546">
            <v>659.2</v>
          </cell>
          <cell r="M546">
            <v>26.8</v>
          </cell>
          <cell r="N546">
            <v>1607.59</v>
          </cell>
          <cell r="O546">
            <v>176.66</v>
          </cell>
          <cell r="P546">
            <v>8</v>
          </cell>
          <cell r="Q546">
            <v>479.88</v>
          </cell>
          <cell r="R546">
            <v>52.74</v>
          </cell>
        </row>
        <row r="547">
          <cell r="A547" t="str">
            <v>002496</v>
          </cell>
          <cell r="C547" t="str">
            <v>ANDREA OLIVEIRA NERY</v>
          </cell>
          <cell r="G547">
            <v>44781</v>
          </cell>
          <cell r="I547">
            <v>22.5</v>
          </cell>
          <cell r="J547">
            <v>7292.18</v>
          </cell>
          <cell r="K547">
            <v>7292.18</v>
          </cell>
          <cell r="L547">
            <v>798.02</v>
          </cell>
          <cell r="M547">
            <v>26.8</v>
          </cell>
          <cell r="N547">
            <v>1954.3</v>
          </cell>
          <cell r="O547">
            <v>213.87</v>
          </cell>
          <cell r="P547">
            <v>8</v>
          </cell>
          <cell r="Q547">
            <v>583.37</v>
          </cell>
          <cell r="R547">
            <v>63.84</v>
          </cell>
        </row>
        <row r="548">
          <cell r="A548" t="str">
            <v>002497</v>
          </cell>
          <cell r="C548" t="str">
            <v>JULIO CESAR DA SILVA</v>
          </cell>
          <cell r="G548">
            <v>44781</v>
          </cell>
          <cell r="I548">
            <v>22.5</v>
          </cell>
          <cell r="J548">
            <v>1594</v>
          </cell>
          <cell r="K548">
            <v>1594</v>
          </cell>
          <cell r="L548">
            <v>177.11</v>
          </cell>
          <cell r="M548">
            <v>26.8</v>
          </cell>
          <cell r="N548">
            <v>427.19</v>
          </cell>
          <cell r="O548">
            <v>47.46</v>
          </cell>
          <cell r="P548">
            <v>8</v>
          </cell>
          <cell r="Q548">
            <v>127.52</v>
          </cell>
          <cell r="R548">
            <v>14.17</v>
          </cell>
        </row>
        <row r="549">
          <cell r="A549" t="str">
            <v>002498</v>
          </cell>
          <cell r="C549" t="str">
            <v>FRANCISCO YURI RIOS BARROSO</v>
          </cell>
          <cell r="G549">
            <v>44789</v>
          </cell>
          <cell r="I549">
            <v>22.5</v>
          </cell>
          <cell r="J549">
            <v>10364.52</v>
          </cell>
          <cell r="K549">
            <v>10364.52</v>
          </cell>
          <cell r="L549">
            <v>1147.75</v>
          </cell>
          <cell r="M549">
            <v>26.8</v>
          </cell>
          <cell r="N549">
            <v>2777.69</v>
          </cell>
          <cell r="O549">
            <v>307.60000000000002</v>
          </cell>
          <cell r="P549">
            <v>8</v>
          </cell>
          <cell r="Q549">
            <v>829.16</v>
          </cell>
          <cell r="R549">
            <v>91.82</v>
          </cell>
        </row>
        <row r="550">
          <cell r="A550" t="str">
            <v>002499</v>
          </cell>
          <cell r="C550" t="str">
            <v>PAULO HENRIQUE REIS DE MORAIS</v>
          </cell>
          <cell r="G550">
            <v>44789</v>
          </cell>
          <cell r="I550">
            <v>22.5</v>
          </cell>
          <cell r="J550">
            <v>8698</v>
          </cell>
          <cell r="K550">
            <v>8698</v>
          </cell>
          <cell r="L550">
            <v>966.44</v>
          </cell>
          <cell r="M550">
            <v>26.8</v>
          </cell>
          <cell r="N550">
            <v>2331.06</v>
          </cell>
          <cell r="O550">
            <v>259</v>
          </cell>
          <cell r="P550">
            <v>8</v>
          </cell>
          <cell r="Q550">
            <v>695.84</v>
          </cell>
          <cell r="R550">
            <v>77.319999999999993</v>
          </cell>
        </row>
        <row r="551">
          <cell r="A551" t="str">
            <v>002500</v>
          </cell>
          <cell r="C551" t="str">
            <v>YGOR DE OLIVEIRA MOREIRA</v>
          </cell>
          <cell r="G551">
            <v>44789</v>
          </cell>
          <cell r="I551">
            <v>22.5</v>
          </cell>
          <cell r="J551">
            <v>4074.5</v>
          </cell>
          <cell r="K551">
            <v>4074.5</v>
          </cell>
          <cell r="L551">
            <v>450.5</v>
          </cell>
          <cell r="M551">
            <v>26.8</v>
          </cell>
          <cell r="N551">
            <v>1091.97</v>
          </cell>
          <cell r="O551">
            <v>120.74</v>
          </cell>
          <cell r="P551">
            <v>8</v>
          </cell>
          <cell r="Q551">
            <v>325.95999999999998</v>
          </cell>
          <cell r="R551">
            <v>36.04</v>
          </cell>
        </row>
        <row r="552">
          <cell r="A552" t="str">
            <v>002502</v>
          </cell>
          <cell r="C552" t="str">
            <v>JOAQUIM PEDRO SOUSA CHAVES</v>
          </cell>
          <cell r="G552">
            <v>44789</v>
          </cell>
          <cell r="I552">
            <v>22.5</v>
          </cell>
          <cell r="J552">
            <v>4096.5600000000004</v>
          </cell>
          <cell r="K552">
            <v>4096.5600000000004</v>
          </cell>
          <cell r="L552">
            <v>450.16</v>
          </cell>
          <cell r="M552">
            <v>26.8</v>
          </cell>
          <cell r="N552">
            <v>1097.8800000000001</v>
          </cell>
          <cell r="O552">
            <v>120.64</v>
          </cell>
          <cell r="P552">
            <v>8</v>
          </cell>
          <cell r="Q552">
            <v>327.72</v>
          </cell>
          <cell r="R552">
            <v>36.01</v>
          </cell>
        </row>
        <row r="553">
          <cell r="A553" t="str">
            <v>002504</v>
          </cell>
          <cell r="C553" t="str">
            <v>PAULO HENRIQUE CARMINO JARDIM</v>
          </cell>
          <cell r="G553">
            <v>44795</v>
          </cell>
          <cell r="I553">
            <v>20</v>
          </cell>
          <cell r="J553">
            <v>8702.48</v>
          </cell>
          <cell r="K553">
            <v>7735.54</v>
          </cell>
          <cell r="L553">
            <v>966.44</v>
          </cell>
          <cell r="M553">
            <v>26.8</v>
          </cell>
          <cell r="N553">
            <v>2073.12</v>
          </cell>
          <cell r="O553">
            <v>259</v>
          </cell>
          <cell r="P553">
            <v>8</v>
          </cell>
          <cell r="Q553">
            <v>618.84</v>
          </cell>
          <cell r="R553">
            <v>77.31</v>
          </cell>
        </row>
        <row r="554">
          <cell r="A554" t="str">
            <v>002505</v>
          </cell>
          <cell r="C554" t="str">
            <v>MANUEL FERREIRA DO NASCIMENTO NETO</v>
          </cell>
          <cell r="G554">
            <v>44795</v>
          </cell>
          <cell r="I554">
            <v>20</v>
          </cell>
          <cell r="J554">
            <v>8746.51</v>
          </cell>
          <cell r="K554">
            <v>7774.68</v>
          </cell>
          <cell r="L554">
            <v>966.44</v>
          </cell>
          <cell r="M554">
            <v>26.8</v>
          </cell>
          <cell r="N554">
            <v>2083.61</v>
          </cell>
          <cell r="O554">
            <v>259</v>
          </cell>
          <cell r="P554">
            <v>8</v>
          </cell>
          <cell r="Q554">
            <v>621.97</v>
          </cell>
          <cell r="R554">
            <v>77.31</v>
          </cell>
        </row>
        <row r="555">
          <cell r="A555" t="str">
            <v>002507</v>
          </cell>
          <cell r="C555" t="str">
            <v>NICOLAS JOSINO LIMA</v>
          </cell>
          <cell r="G555">
            <v>44802</v>
          </cell>
          <cell r="I555">
            <v>20</v>
          </cell>
          <cell r="J555">
            <v>4912.87</v>
          </cell>
          <cell r="K555">
            <v>4367</v>
          </cell>
          <cell r="L555">
            <v>545.44000000000005</v>
          </cell>
          <cell r="M555">
            <v>26.8</v>
          </cell>
          <cell r="N555">
            <v>1170.3599999999999</v>
          </cell>
          <cell r="O555">
            <v>146.18</v>
          </cell>
          <cell r="P555">
            <v>8</v>
          </cell>
          <cell r="Q555">
            <v>349.36</v>
          </cell>
          <cell r="R555">
            <v>43.64</v>
          </cell>
        </row>
        <row r="556">
          <cell r="A556" t="str">
            <v>002508</v>
          </cell>
          <cell r="C556" t="str">
            <v>LUCAS NOGUEIRA NOBREGA</v>
          </cell>
          <cell r="G556">
            <v>44802</v>
          </cell>
          <cell r="I556">
            <v>20</v>
          </cell>
          <cell r="J556">
            <v>4909.09</v>
          </cell>
          <cell r="K556">
            <v>4363.6400000000003</v>
          </cell>
          <cell r="L556">
            <v>545.44000000000005</v>
          </cell>
          <cell r="M556">
            <v>26.8</v>
          </cell>
          <cell r="N556">
            <v>1169.46</v>
          </cell>
          <cell r="O556">
            <v>146.18</v>
          </cell>
          <cell r="P556">
            <v>8</v>
          </cell>
          <cell r="Q556">
            <v>349.09</v>
          </cell>
          <cell r="R556">
            <v>43.63</v>
          </cell>
        </row>
        <row r="557">
          <cell r="A557" t="str">
            <v>002510</v>
          </cell>
          <cell r="C557" t="str">
            <v>LUCCAS GOIS DE ALMEIDA</v>
          </cell>
          <cell r="G557">
            <v>44805</v>
          </cell>
          <cell r="I557">
            <v>20</v>
          </cell>
          <cell r="J557">
            <v>2790.14</v>
          </cell>
          <cell r="K557">
            <v>2480.12</v>
          </cell>
          <cell r="L557">
            <v>309.87</v>
          </cell>
          <cell r="M557">
            <v>26.8</v>
          </cell>
          <cell r="N557">
            <v>664.67</v>
          </cell>
          <cell r="O557">
            <v>83.04</v>
          </cell>
          <cell r="P557">
            <v>8</v>
          </cell>
          <cell r="Q557">
            <v>198.41</v>
          </cell>
          <cell r="R557">
            <v>24.79</v>
          </cell>
        </row>
        <row r="558">
          <cell r="A558" t="str">
            <v>002511</v>
          </cell>
          <cell r="C558" t="str">
            <v>ANTONIO LUCAS BRAGA SOUZA</v>
          </cell>
          <cell r="G558">
            <v>44805</v>
          </cell>
          <cell r="I558">
            <v>20</v>
          </cell>
          <cell r="J558">
            <v>4129.5</v>
          </cell>
          <cell r="K558">
            <v>3670.67</v>
          </cell>
          <cell r="L558">
            <v>497.36</v>
          </cell>
          <cell r="M558">
            <v>26.8</v>
          </cell>
          <cell r="N558">
            <v>983.74</v>
          </cell>
          <cell r="O558">
            <v>133.29</v>
          </cell>
          <cell r="P558">
            <v>8</v>
          </cell>
          <cell r="Q558">
            <v>293.64999999999998</v>
          </cell>
          <cell r="R558">
            <v>39.79</v>
          </cell>
        </row>
        <row r="559">
          <cell r="A559" t="str">
            <v>002512</v>
          </cell>
          <cell r="C559" t="str">
            <v>PAULO BRAITINER ARAUJO DOS SANTOS</v>
          </cell>
          <cell r="G559">
            <v>44809</v>
          </cell>
          <cell r="I559">
            <v>20</v>
          </cell>
          <cell r="J559">
            <v>1610.69</v>
          </cell>
          <cell r="K559">
            <v>1431.72</v>
          </cell>
          <cell r="L559">
            <v>176.8</v>
          </cell>
          <cell r="M559">
            <v>26.8</v>
          </cell>
          <cell r="N559">
            <v>383.7</v>
          </cell>
          <cell r="O559">
            <v>47.38</v>
          </cell>
          <cell r="P559">
            <v>8</v>
          </cell>
          <cell r="Q559">
            <v>114.54</v>
          </cell>
          <cell r="R559">
            <v>14.15</v>
          </cell>
        </row>
        <row r="560">
          <cell r="A560" t="str">
            <v>002513</v>
          </cell>
          <cell r="C560" t="str">
            <v>ARLINDO BRAGA DE SOUSA NETO</v>
          </cell>
          <cell r="G560">
            <v>44809</v>
          </cell>
          <cell r="I560">
            <v>20</v>
          </cell>
          <cell r="J560">
            <v>11162.15</v>
          </cell>
          <cell r="K560">
            <v>9921.91</v>
          </cell>
          <cell r="L560">
            <v>1239.96</v>
          </cell>
          <cell r="M560">
            <v>26.8</v>
          </cell>
          <cell r="N560">
            <v>2659.07</v>
          </cell>
          <cell r="O560">
            <v>332.31</v>
          </cell>
          <cell r="P560">
            <v>8</v>
          </cell>
          <cell r="Q560">
            <v>793.75</v>
          </cell>
          <cell r="R560">
            <v>99.19</v>
          </cell>
        </row>
        <row r="561">
          <cell r="A561" t="str">
            <v>002514</v>
          </cell>
          <cell r="C561" t="str">
            <v>LUCAS ADAO CONTENTE ZANARDI</v>
          </cell>
          <cell r="G561">
            <v>44809</v>
          </cell>
          <cell r="I561">
            <v>20</v>
          </cell>
          <cell r="J561">
            <v>16628.990000000002</v>
          </cell>
          <cell r="K561">
            <v>14781.32</v>
          </cell>
          <cell r="L561">
            <v>1925.44</v>
          </cell>
          <cell r="M561">
            <v>26.8</v>
          </cell>
          <cell r="N561">
            <v>3961.39</v>
          </cell>
          <cell r="O561">
            <v>516.01</v>
          </cell>
          <cell r="P561">
            <v>8</v>
          </cell>
          <cell r="Q561">
            <v>1182.51</v>
          </cell>
          <cell r="R561">
            <v>154.04</v>
          </cell>
        </row>
        <row r="562">
          <cell r="A562" t="str">
            <v>002515</v>
          </cell>
          <cell r="C562" t="str">
            <v>JOAO VICTOR FERREIRA ARAUJO</v>
          </cell>
          <cell r="G562">
            <v>44809</v>
          </cell>
          <cell r="I562">
            <v>20</v>
          </cell>
          <cell r="J562">
            <v>4104.29</v>
          </cell>
          <cell r="K562">
            <v>3648.26</v>
          </cell>
          <cell r="L562">
            <v>449.9</v>
          </cell>
          <cell r="M562">
            <v>26.8</v>
          </cell>
          <cell r="N562">
            <v>977.73</v>
          </cell>
          <cell r="O562">
            <v>120.57</v>
          </cell>
          <cell r="P562">
            <v>8</v>
          </cell>
          <cell r="Q562">
            <v>291.86</v>
          </cell>
          <cell r="R562">
            <v>35.99</v>
          </cell>
        </row>
        <row r="563">
          <cell r="A563" t="str">
            <v>002516</v>
          </cell>
          <cell r="C563" t="str">
            <v>PEDRO PAULO ROMANO LEDESMA</v>
          </cell>
          <cell r="G563">
            <v>44809</v>
          </cell>
          <cell r="I563">
            <v>20</v>
          </cell>
          <cell r="J563">
            <v>7225.36</v>
          </cell>
          <cell r="K563">
            <v>6422.54</v>
          </cell>
          <cell r="L563">
            <v>798.1</v>
          </cell>
          <cell r="M563">
            <v>26.8</v>
          </cell>
          <cell r="N563">
            <v>1721.24</v>
          </cell>
          <cell r="O563">
            <v>213.89</v>
          </cell>
          <cell r="P563">
            <v>8</v>
          </cell>
          <cell r="Q563">
            <v>513.79999999999995</v>
          </cell>
          <cell r="R563">
            <v>63.84</v>
          </cell>
        </row>
        <row r="564">
          <cell r="A564" t="str">
            <v>002517</v>
          </cell>
          <cell r="C564" t="str">
            <v>REBECA CARNEIRO CORDEIRO</v>
          </cell>
          <cell r="G564">
            <v>44809</v>
          </cell>
          <cell r="I564">
            <v>20</v>
          </cell>
          <cell r="J564">
            <v>4057</v>
          </cell>
          <cell r="K564">
            <v>3606.22</v>
          </cell>
          <cell r="L564">
            <v>450.78</v>
          </cell>
          <cell r="M564">
            <v>26.8</v>
          </cell>
          <cell r="N564">
            <v>966.47</v>
          </cell>
          <cell r="O564">
            <v>120.81</v>
          </cell>
          <cell r="P564">
            <v>8</v>
          </cell>
          <cell r="Q564">
            <v>288.5</v>
          </cell>
          <cell r="R564">
            <v>36.06</v>
          </cell>
        </row>
        <row r="565">
          <cell r="A565" t="str">
            <v>002518</v>
          </cell>
          <cell r="C565" t="str">
            <v>ALEXANDRE GERMANO SOUZA DE ANDRADE</v>
          </cell>
          <cell r="G565">
            <v>44816</v>
          </cell>
          <cell r="I565">
            <v>20</v>
          </cell>
          <cell r="J565">
            <v>14648.73</v>
          </cell>
          <cell r="K565">
            <v>13021.09</v>
          </cell>
          <cell r="L565">
            <v>1624.04</v>
          </cell>
          <cell r="M565">
            <v>26.8</v>
          </cell>
          <cell r="N565">
            <v>3489.65</v>
          </cell>
          <cell r="O565">
            <v>435.24</v>
          </cell>
          <cell r="P565">
            <v>8</v>
          </cell>
          <cell r="Q565">
            <v>1041.69</v>
          </cell>
          <cell r="R565">
            <v>129.93</v>
          </cell>
        </row>
        <row r="566">
          <cell r="A566" t="str">
            <v>002519</v>
          </cell>
          <cell r="C566" t="str">
            <v>ESTEVAN DELABARI HENRIQUES</v>
          </cell>
          <cell r="G566">
            <v>44816</v>
          </cell>
          <cell r="I566">
            <v>20</v>
          </cell>
          <cell r="J566">
            <v>6607.03</v>
          </cell>
          <cell r="K566">
            <v>5872.92</v>
          </cell>
          <cell r="L566">
            <v>724.92</v>
          </cell>
          <cell r="M566">
            <v>26.8</v>
          </cell>
          <cell r="N566">
            <v>1573.94</v>
          </cell>
          <cell r="O566">
            <v>194.28</v>
          </cell>
          <cell r="P566">
            <v>8</v>
          </cell>
          <cell r="Q566">
            <v>469.83</v>
          </cell>
          <cell r="R566">
            <v>57.99</v>
          </cell>
        </row>
        <row r="567">
          <cell r="A567" t="str">
            <v>002520</v>
          </cell>
          <cell r="C567" t="str">
            <v>VINICIUS OLIVEIRA DA FONSECA</v>
          </cell>
          <cell r="G567">
            <v>44816</v>
          </cell>
          <cell r="I567">
            <v>20</v>
          </cell>
          <cell r="J567">
            <v>6536.35</v>
          </cell>
          <cell r="K567">
            <v>5810.09</v>
          </cell>
          <cell r="L567">
            <v>726.22</v>
          </cell>
          <cell r="M567">
            <v>26.8</v>
          </cell>
          <cell r="N567">
            <v>1557.1</v>
          </cell>
          <cell r="O567">
            <v>194.62</v>
          </cell>
          <cell r="P567">
            <v>8</v>
          </cell>
          <cell r="Q567">
            <v>464.81</v>
          </cell>
          <cell r="R567">
            <v>58.1</v>
          </cell>
        </row>
        <row r="568">
          <cell r="A568" t="str">
            <v>002521</v>
          </cell>
          <cell r="C568" t="str">
            <v>ANDERSON DOURADO CUNHA</v>
          </cell>
          <cell r="G568">
            <v>44823</v>
          </cell>
          <cell r="I568">
            <v>17.5</v>
          </cell>
          <cell r="J568">
            <v>8701.64</v>
          </cell>
          <cell r="K568">
            <v>6767.94</v>
          </cell>
          <cell r="L568">
            <v>968.41</v>
          </cell>
          <cell r="M568">
            <v>26.8</v>
          </cell>
          <cell r="N568">
            <v>1813.81</v>
          </cell>
          <cell r="O568">
            <v>259.54000000000002</v>
          </cell>
          <cell r="P568">
            <v>8</v>
          </cell>
          <cell r="Q568">
            <v>541.44000000000005</v>
          </cell>
          <cell r="R568">
            <v>77.48</v>
          </cell>
        </row>
        <row r="569">
          <cell r="A569" t="str">
            <v>002524</v>
          </cell>
          <cell r="C569" t="str">
            <v>SARA MARIA MARQUES BASTOS</v>
          </cell>
          <cell r="G569">
            <v>44823</v>
          </cell>
          <cell r="I569">
            <v>17.5</v>
          </cell>
          <cell r="J569">
            <v>2109.4499999999998</v>
          </cell>
          <cell r="K569">
            <v>1640.68</v>
          </cell>
          <cell r="L569">
            <v>234.33</v>
          </cell>
          <cell r="M569">
            <v>26.8</v>
          </cell>
          <cell r="N569">
            <v>439.7</v>
          </cell>
          <cell r="O569">
            <v>62.8</v>
          </cell>
          <cell r="P569">
            <v>8</v>
          </cell>
          <cell r="Q569">
            <v>131.25</v>
          </cell>
          <cell r="R569">
            <v>18.739999999999998</v>
          </cell>
        </row>
        <row r="570">
          <cell r="A570" t="str">
            <v>002526</v>
          </cell>
          <cell r="C570" t="str">
            <v>LEVI CAVALCANTE DOS SANTOS</v>
          </cell>
          <cell r="G570">
            <v>44837</v>
          </cell>
          <cell r="I570">
            <v>17.5</v>
          </cell>
          <cell r="J570">
            <v>8731.7099999999991</v>
          </cell>
          <cell r="K570">
            <v>6791.33</v>
          </cell>
          <cell r="L570">
            <v>965.7</v>
          </cell>
          <cell r="M570">
            <v>26.8</v>
          </cell>
          <cell r="N570">
            <v>1820.08</v>
          </cell>
          <cell r="O570">
            <v>258.81</v>
          </cell>
          <cell r="P570">
            <v>8</v>
          </cell>
          <cell r="Q570">
            <v>543.30999999999995</v>
          </cell>
          <cell r="R570">
            <v>77.260000000000005</v>
          </cell>
        </row>
        <row r="571">
          <cell r="A571" t="str">
            <v>002527</v>
          </cell>
          <cell r="C571" t="str">
            <v>DAVI FERREIRA RAMIRES TRAJANO</v>
          </cell>
          <cell r="G571">
            <v>44844</v>
          </cell>
          <cell r="I571">
            <v>17.5</v>
          </cell>
          <cell r="J571">
            <v>4057</v>
          </cell>
          <cell r="K571">
            <v>3155.44</v>
          </cell>
          <cell r="L571">
            <v>450.77</v>
          </cell>
          <cell r="M571">
            <v>26.8</v>
          </cell>
          <cell r="N571">
            <v>845.66</v>
          </cell>
          <cell r="O571">
            <v>120.81</v>
          </cell>
          <cell r="P571">
            <v>8</v>
          </cell>
          <cell r="Q571">
            <v>252.44</v>
          </cell>
          <cell r="R571">
            <v>36.07</v>
          </cell>
        </row>
        <row r="572">
          <cell r="A572" t="str">
            <v>002528</v>
          </cell>
          <cell r="C572" t="str">
            <v>IGOR FARIAS SOUZA</v>
          </cell>
          <cell r="G572">
            <v>44851</v>
          </cell>
          <cell r="I572">
            <v>15</v>
          </cell>
          <cell r="J572">
            <v>8733.01</v>
          </cell>
          <cell r="K572">
            <v>5822.01</v>
          </cell>
          <cell r="L572">
            <v>-4.66</v>
          </cell>
          <cell r="M572">
            <v>26.8</v>
          </cell>
          <cell r="N572">
            <v>1560.3</v>
          </cell>
          <cell r="O572">
            <v>0</v>
          </cell>
          <cell r="P572">
            <v>8</v>
          </cell>
          <cell r="Q572">
            <v>465.76</v>
          </cell>
          <cell r="R572">
            <v>-0.37</v>
          </cell>
        </row>
        <row r="573">
          <cell r="A573" t="str">
            <v>002530</v>
          </cell>
          <cell r="C573" t="str">
            <v>SIDNEI MESQUITA JUNIOR</v>
          </cell>
          <cell r="G573">
            <v>44851</v>
          </cell>
          <cell r="I573">
            <v>15</v>
          </cell>
          <cell r="J573">
            <v>3698.97</v>
          </cell>
          <cell r="K573">
            <v>2465.98</v>
          </cell>
          <cell r="L573">
            <v>-1.47</v>
          </cell>
          <cell r="M573">
            <v>26.8</v>
          </cell>
          <cell r="N573">
            <v>660.88</v>
          </cell>
          <cell r="O573">
            <v>0</v>
          </cell>
          <cell r="P573">
            <v>8</v>
          </cell>
          <cell r="Q573">
            <v>197.28</v>
          </cell>
          <cell r="R573">
            <v>-0.12</v>
          </cell>
        </row>
        <row r="574">
          <cell r="A574" t="str">
            <v>002531</v>
          </cell>
          <cell r="C574" t="str">
            <v>CARLOS RIAN MOREIRA DA SILVA</v>
          </cell>
          <cell r="G574">
            <v>44851</v>
          </cell>
          <cell r="I574">
            <v>15</v>
          </cell>
          <cell r="J574">
            <v>825.56</v>
          </cell>
          <cell r="K574">
            <v>550.37</v>
          </cell>
          <cell r="L574">
            <v>0</v>
          </cell>
          <cell r="M574">
            <v>26.8</v>
          </cell>
          <cell r="N574">
            <v>147.5</v>
          </cell>
          <cell r="O574">
            <v>0</v>
          </cell>
          <cell r="P574">
            <v>2</v>
          </cell>
          <cell r="Q574">
            <v>11.01</v>
          </cell>
          <cell r="R574">
            <v>0</v>
          </cell>
        </row>
        <row r="575">
          <cell r="A575" t="str">
            <v>002532</v>
          </cell>
          <cell r="C575" t="str">
            <v>THYCIANE SALGADO FILGUEIRAS MAMEDE</v>
          </cell>
          <cell r="G575">
            <v>44858</v>
          </cell>
          <cell r="I575">
            <v>15</v>
          </cell>
          <cell r="J575">
            <v>6536</v>
          </cell>
          <cell r="K575">
            <v>4357.33</v>
          </cell>
          <cell r="L575">
            <v>726.22</v>
          </cell>
          <cell r="M575">
            <v>26.8</v>
          </cell>
          <cell r="N575">
            <v>1167.76</v>
          </cell>
          <cell r="O575">
            <v>194.62</v>
          </cell>
          <cell r="P575">
            <v>8</v>
          </cell>
          <cell r="Q575">
            <v>348.59</v>
          </cell>
          <cell r="R575">
            <v>58.1</v>
          </cell>
        </row>
        <row r="576">
          <cell r="A576" t="str">
            <v>002535</v>
          </cell>
          <cell r="C576" t="str">
            <v>MARIA SILVANIRA SOUZA FERREIRA DE OLIVEIRA</v>
          </cell>
          <cell r="G576">
            <v>44866</v>
          </cell>
          <cell r="I576">
            <v>15</v>
          </cell>
          <cell r="J576">
            <v>5414.89</v>
          </cell>
          <cell r="K576">
            <v>3609.93</v>
          </cell>
          <cell r="L576">
            <v>599.59</v>
          </cell>
          <cell r="M576">
            <v>26.8</v>
          </cell>
          <cell r="N576">
            <v>967.46</v>
          </cell>
          <cell r="O576">
            <v>160.69</v>
          </cell>
          <cell r="P576">
            <v>8</v>
          </cell>
          <cell r="Q576">
            <v>288.79000000000002</v>
          </cell>
          <cell r="R576">
            <v>47.96</v>
          </cell>
        </row>
        <row r="577">
          <cell r="A577" t="str">
            <v>002536</v>
          </cell>
          <cell r="C577" t="str">
            <v>VICTOR MARCILIO DE ARAUJO SOUZA PEIXOTO</v>
          </cell>
          <cell r="G577">
            <v>44866</v>
          </cell>
          <cell r="I577">
            <v>15</v>
          </cell>
          <cell r="J577">
            <v>7907.04</v>
          </cell>
          <cell r="K577">
            <v>5271.36</v>
          </cell>
          <cell r="L577">
            <v>878.55</v>
          </cell>
          <cell r="M577">
            <v>26.8</v>
          </cell>
          <cell r="N577">
            <v>1412.72</v>
          </cell>
          <cell r="O577">
            <v>235.45</v>
          </cell>
          <cell r="P577">
            <v>8</v>
          </cell>
          <cell r="Q577">
            <v>421.71</v>
          </cell>
          <cell r="R577">
            <v>70.290000000000006</v>
          </cell>
        </row>
        <row r="578">
          <cell r="A578" t="str">
            <v>002537</v>
          </cell>
          <cell r="C578" t="str">
            <v>OTTO ALAN PINTO DE SOUSA</v>
          </cell>
          <cell r="G578">
            <v>44872</v>
          </cell>
          <cell r="I578">
            <v>15</v>
          </cell>
          <cell r="J578">
            <v>8061.43</v>
          </cell>
          <cell r="K578">
            <v>5374.29</v>
          </cell>
          <cell r="L578">
            <v>882.76</v>
          </cell>
          <cell r="M578">
            <v>26.8</v>
          </cell>
          <cell r="N578">
            <v>1440.31</v>
          </cell>
          <cell r="O578">
            <v>236.58</v>
          </cell>
          <cell r="P578">
            <v>8</v>
          </cell>
          <cell r="Q578">
            <v>429.94</v>
          </cell>
          <cell r="R578">
            <v>70.62</v>
          </cell>
        </row>
        <row r="579">
          <cell r="A579" t="str">
            <v>002538</v>
          </cell>
          <cell r="C579" t="str">
            <v>JOSE VANDICK DE SOUSA</v>
          </cell>
          <cell r="G579">
            <v>44872</v>
          </cell>
          <cell r="I579">
            <v>15</v>
          </cell>
          <cell r="J579">
            <v>2789</v>
          </cell>
          <cell r="K579">
            <v>1859.33</v>
          </cell>
          <cell r="L579">
            <v>309.89</v>
          </cell>
          <cell r="M579">
            <v>26.8</v>
          </cell>
          <cell r="N579">
            <v>498.3</v>
          </cell>
          <cell r="O579">
            <v>83.05</v>
          </cell>
          <cell r="P579">
            <v>8</v>
          </cell>
          <cell r="Q579">
            <v>148.75</v>
          </cell>
          <cell r="R579">
            <v>24.79</v>
          </cell>
        </row>
        <row r="580">
          <cell r="A580" t="str">
            <v>002539</v>
          </cell>
          <cell r="C580" t="str">
            <v>ROBERTO VITOR BARROS DA COSTA</v>
          </cell>
          <cell r="G580">
            <v>44872</v>
          </cell>
          <cell r="I580">
            <v>15</v>
          </cell>
          <cell r="J580">
            <v>3690.49</v>
          </cell>
          <cell r="K580">
            <v>2460.33</v>
          </cell>
          <cell r="L580">
            <v>411.14</v>
          </cell>
          <cell r="M580">
            <v>26.8</v>
          </cell>
          <cell r="N580">
            <v>659.37</v>
          </cell>
          <cell r="O580">
            <v>110.19</v>
          </cell>
          <cell r="P580">
            <v>8</v>
          </cell>
          <cell r="Q580">
            <v>196.83</v>
          </cell>
          <cell r="R580">
            <v>32.89</v>
          </cell>
        </row>
        <row r="581">
          <cell r="A581" t="str">
            <v>002540</v>
          </cell>
          <cell r="C581" t="str">
            <v>PRISCILA SILVA FERNANDES LEMOS</v>
          </cell>
          <cell r="G581">
            <v>44881</v>
          </cell>
          <cell r="I581">
            <v>15</v>
          </cell>
          <cell r="J581">
            <v>7267.18</v>
          </cell>
          <cell r="K581">
            <v>4844.79</v>
          </cell>
          <cell r="L581">
            <v>796.61</v>
          </cell>
          <cell r="M581">
            <v>26.8</v>
          </cell>
          <cell r="N581">
            <v>1298.4000000000001</v>
          </cell>
          <cell r="O581">
            <v>213.49</v>
          </cell>
          <cell r="P581">
            <v>8</v>
          </cell>
          <cell r="Q581">
            <v>387.58</v>
          </cell>
          <cell r="R581">
            <v>63.73</v>
          </cell>
        </row>
        <row r="582">
          <cell r="A582" t="str">
            <v>002541</v>
          </cell>
          <cell r="C582" t="str">
            <v>DOMINGOS BRUNO SOUSA SANTOS</v>
          </cell>
          <cell r="G582">
            <v>44881</v>
          </cell>
          <cell r="I582">
            <v>15</v>
          </cell>
          <cell r="J582">
            <v>5429.57</v>
          </cell>
          <cell r="K582">
            <v>3619.71</v>
          </cell>
          <cell r="L582">
            <v>599.17999999999995</v>
          </cell>
          <cell r="M582">
            <v>26.8</v>
          </cell>
          <cell r="N582">
            <v>970.08</v>
          </cell>
          <cell r="O582">
            <v>160.58000000000001</v>
          </cell>
          <cell r="P582">
            <v>8</v>
          </cell>
          <cell r="Q582">
            <v>289.58</v>
          </cell>
          <cell r="R582">
            <v>47.94</v>
          </cell>
        </row>
        <row r="583">
          <cell r="A583" t="str">
            <v>002542</v>
          </cell>
          <cell r="C583" t="str">
            <v>ALAN VITAL PEREIRA</v>
          </cell>
          <cell r="G583">
            <v>44881</v>
          </cell>
          <cell r="I583">
            <v>15</v>
          </cell>
          <cell r="J583">
            <v>2789.5</v>
          </cell>
          <cell r="K583">
            <v>1859.67</v>
          </cell>
          <cell r="L583">
            <v>310.23</v>
          </cell>
          <cell r="M583">
            <v>26.8</v>
          </cell>
          <cell r="N583">
            <v>498.39</v>
          </cell>
          <cell r="O583">
            <v>83.14</v>
          </cell>
          <cell r="P583">
            <v>8</v>
          </cell>
          <cell r="Q583">
            <v>148.77000000000001</v>
          </cell>
          <cell r="R583">
            <v>24.81</v>
          </cell>
        </row>
        <row r="584">
          <cell r="A584" t="str">
            <v>002543</v>
          </cell>
          <cell r="C584" t="str">
            <v>GUSTAVO ANDRADE GUIMARAES</v>
          </cell>
          <cell r="G584">
            <v>44886</v>
          </cell>
          <cell r="I584">
            <v>12.5</v>
          </cell>
          <cell r="J584">
            <v>13019.93</v>
          </cell>
          <cell r="K584">
            <v>7233.29</v>
          </cell>
          <cell r="L584">
            <v>1446.33</v>
          </cell>
          <cell r="M584">
            <v>26.8</v>
          </cell>
          <cell r="N584">
            <v>1938.52</v>
          </cell>
          <cell r="O584">
            <v>387.61</v>
          </cell>
          <cell r="P584">
            <v>8</v>
          </cell>
          <cell r="Q584">
            <v>578.66</v>
          </cell>
          <cell r="R584">
            <v>115.7</v>
          </cell>
        </row>
        <row r="585">
          <cell r="A585" t="str">
            <v>002544</v>
          </cell>
          <cell r="C585" t="str">
            <v>CAIO SOUZA CARVALHO</v>
          </cell>
          <cell r="G585">
            <v>44886</v>
          </cell>
          <cell r="I585">
            <v>12.5</v>
          </cell>
          <cell r="J585">
            <v>5941</v>
          </cell>
          <cell r="K585">
            <v>3300.56</v>
          </cell>
          <cell r="L585">
            <v>660.12</v>
          </cell>
          <cell r="M585">
            <v>26.8</v>
          </cell>
          <cell r="N585">
            <v>884.55</v>
          </cell>
          <cell r="O585">
            <v>176.91</v>
          </cell>
          <cell r="P585">
            <v>8</v>
          </cell>
          <cell r="Q585">
            <v>264.04000000000002</v>
          </cell>
          <cell r="R585">
            <v>52.8</v>
          </cell>
        </row>
        <row r="586">
          <cell r="A586" t="str">
            <v>002545</v>
          </cell>
          <cell r="C586" t="str">
            <v>JOAO GILBERTO NEVES SARAIVA</v>
          </cell>
          <cell r="G586">
            <v>44893</v>
          </cell>
          <cell r="I586">
            <v>12.5</v>
          </cell>
          <cell r="J586">
            <v>5972.69</v>
          </cell>
          <cell r="K586">
            <v>3318.16</v>
          </cell>
          <cell r="L586">
            <v>677.72</v>
          </cell>
          <cell r="M586">
            <v>26.8</v>
          </cell>
          <cell r="N586">
            <v>889.27</v>
          </cell>
          <cell r="O586">
            <v>181.63</v>
          </cell>
          <cell r="P586">
            <v>8</v>
          </cell>
          <cell r="Q586">
            <v>265.45</v>
          </cell>
          <cell r="R586">
            <v>54.21</v>
          </cell>
        </row>
        <row r="587">
          <cell r="A587" t="str">
            <v>002546</v>
          </cell>
          <cell r="C587" t="str">
            <v>ULISSES DIAS FREITAS</v>
          </cell>
          <cell r="G587">
            <v>44893</v>
          </cell>
          <cell r="I587">
            <v>12.5</v>
          </cell>
          <cell r="J587">
            <v>7189</v>
          </cell>
          <cell r="K587">
            <v>3993.89</v>
          </cell>
          <cell r="L587">
            <v>798.78</v>
          </cell>
          <cell r="M587">
            <v>26.8</v>
          </cell>
          <cell r="N587">
            <v>1070.3599999999999</v>
          </cell>
          <cell r="O587">
            <v>214.07</v>
          </cell>
          <cell r="P587">
            <v>8</v>
          </cell>
          <cell r="Q587">
            <v>319.51</v>
          </cell>
          <cell r="R587">
            <v>63.9</v>
          </cell>
        </row>
        <row r="588">
          <cell r="A588" t="str">
            <v>002547</v>
          </cell>
          <cell r="C588" t="str">
            <v>EDUARDO GAMBOGI CARDOSO</v>
          </cell>
          <cell r="G588">
            <v>44896</v>
          </cell>
          <cell r="I588">
            <v>12.5</v>
          </cell>
          <cell r="J588">
            <v>14625.93</v>
          </cell>
          <cell r="K588">
            <v>8125.52</v>
          </cell>
          <cell r="L588">
            <v>1624.37</v>
          </cell>
          <cell r="M588">
            <v>26.8</v>
          </cell>
          <cell r="N588">
            <v>2177.64</v>
          </cell>
          <cell r="O588">
            <v>435.33</v>
          </cell>
          <cell r="P588">
            <v>8</v>
          </cell>
          <cell r="Q588">
            <v>650.04</v>
          </cell>
          <cell r="R588">
            <v>129.94999999999999</v>
          </cell>
        </row>
        <row r="589">
          <cell r="A589" t="str">
            <v>002549</v>
          </cell>
          <cell r="C589" t="str">
            <v>ALLAN CARVALHO DA SILVA HUBNER</v>
          </cell>
          <cell r="G589">
            <v>44896</v>
          </cell>
          <cell r="I589">
            <v>12.5</v>
          </cell>
          <cell r="J589">
            <v>13383.26</v>
          </cell>
          <cell r="K589">
            <v>7435.14</v>
          </cell>
          <cell r="L589">
            <v>1493.62</v>
          </cell>
          <cell r="M589">
            <v>26.8</v>
          </cell>
          <cell r="N589">
            <v>1992.62</v>
          </cell>
          <cell r="O589">
            <v>400.29</v>
          </cell>
          <cell r="P589">
            <v>8</v>
          </cell>
          <cell r="Q589">
            <v>594.80999999999995</v>
          </cell>
          <cell r="R589">
            <v>119.49</v>
          </cell>
        </row>
        <row r="590">
          <cell r="A590" t="str">
            <v>002550</v>
          </cell>
          <cell r="C590" t="str">
            <v>CAIO RENNE SOARES</v>
          </cell>
          <cell r="G590">
            <v>44900</v>
          </cell>
          <cell r="I590">
            <v>12.5</v>
          </cell>
          <cell r="J590">
            <v>1594</v>
          </cell>
          <cell r="K590">
            <v>885.56</v>
          </cell>
          <cell r="L590">
            <v>177.12</v>
          </cell>
          <cell r="M590">
            <v>26.8</v>
          </cell>
          <cell r="N590">
            <v>237.33</v>
          </cell>
          <cell r="O590">
            <v>47.47</v>
          </cell>
          <cell r="P590">
            <v>8</v>
          </cell>
          <cell r="Q590">
            <v>70.84</v>
          </cell>
          <cell r="R590">
            <v>14.16</v>
          </cell>
        </row>
        <row r="591">
          <cell r="A591" t="str">
            <v>002551</v>
          </cell>
          <cell r="C591" t="str">
            <v>JOSE HUMBERTO BORGES ARAUJO FILHO</v>
          </cell>
          <cell r="G591">
            <v>44900</v>
          </cell>
          <cell r="I591">
            <v>12.5</v>
          </cell>
          <cell r="J591">
            <v>4472.62</v>
          </cell>
          <cell r="K591">
            <v>2484.79</v>
          </cell>
          <cell r="L591">
            <v>498.01</v>
          </cell>
          <cell r="M591">
            <v>26.8</v>
          </cell>
          <cell r="N591">
            <v>665.92</v>
          </cell>
          <cell r="O591">
            <v>133.46</v>
          </cell>
          <cell r="P591">
            <v>8</v>
          </cell>
          <cell r="Q591">
            <v>198.78</v>
          </cell>
          <cell r="R591">
            <v>39.840000000000003</v>
          </cell>
        </row>
        <row r="592">
          <cell r="A592" t="str">
            <v>002552</v>
          </cell>
          <cell r="C592" t="str">
            <v>JEFFERSON MONTEIRO DE MOURA</v>
          </cell>
          <cell r="G592">
            <v>44900</v>
          </cell>
          <cell r="I592">
            <v>12.5</v>
          </cell>
          <cell r="J592">
            <v>3693.05</v>
          </cell>
          <cell r="K592">
            <v>2051.69</v>
          </cell>
          <cell r="L592">
            <v>409.59</v>
          </cell>
          <cell r="M592">
            <v>26.8</v>
          </cell>
          <cell r="N592">
            <v>549.85</v>
          </cell>
          <cell r="O592">
            <v>109.77</v>
          </cell>
          <cell r="P592">
            <v>8</v>
          </cell>
          <cell r="Q592">
            <v>164.14</v>
          </cell>
          <cell r="R592">
            <v>32.770000000000003</v>
          </cell>
        </row>
        <row r="593">
          <cell r="A593" t="str">
            <v>002553</v>
          </cell>
          <cell r="C593" t="str">
            <v>LUCAS ALVES DE SOUZA</v>
          </cell>
          <cell r="G593">
            <v>44901</v>
          </cell>
          <cell r="I593">
            <v>12.5</v>
          </cell>
          <cell r="J593">
            <v>7907</v>
          </cell>
          <cell r="K593">
            <v>4392.78</v>
          </cell>
          <cell r="L593">
            <v>878.56</v>
          </cell>
          <cell r="M593">
            <v>26.8</v>
          </cell>
          <cell r="N593">
            <v>1177.27</v>
          </cell>
          <cell r="O593">
            <v>235.46</v>
          </cell>
          <cell r="P593">
            <v>8</v>
          </cell>
          <cell r="Q593">
            <v>351.42</v>
          </cell>
          <cell r="R593">
            <v>70.28</v>
          </cell>
        </row>
        <row r="594">
          <cell r="A594" t="str">
            <v>002554</v>
          </cell>
          <cell r="C594" t="str">
            <v>IGOR OLIVEIRA DOS SANTOS</v>
          </cell>
          <cell r="G594">
            <v>44901</v>
          </cell>
          <cell r="I594">
            <v>12.5</v>
          </cell>
          <cell r="J594">
            <v>4057</v>
          </cell>
          <cell r="K594">
            <v>2253.89</v>
          </cell>
          <cell r="L594">
            <v>450.78</v>
          </cell>
          <cell r="M594">
            <v>26.8</v>
          </cell>
          <cell r="N594">
            <v>604.04</v>
          </cell>
          <cell r="O594">
            <v>120.81</v>
          </cell>
          <cell r="P594">
            <v>8</v>
          </cell>
          <cell r="Q594">
            <v>180.31</v>
          </cell>
          <cell r="R594">
            <v>36.06</v>
          </cell>
        </row>
        <row r="595">
          <cell r="A595" t="str">
            <v>002555</v>
          </cell>
          <cell r="C595" t="str">
            <v>THAYSE DOS SANTOS SEVERIANO</v>
          </cell>
          <cell r="G595">
            <v>44907</v>
          </cell>
          <cell r="I595">
            <v>12.5</v>
          </cell>
          <cell r="J595">
            <v>13017</v>
          </cell>
          <cell r="K595">
            <v>7231.67</v>
          </cell>
          <cell r="L595">
            <v>1446.34</v>
          </cell>
          <cell r="M595">
            <v>26.8</v>
          </cell>
          <cell r="N595">
            <v>1938.09</v>
          </cell>
          <cell r="O595">
            <v>387.62</v>
          </cell>
          <cell r="P595">
            <v>8</v>
          </cell>
          <cell r="Q595">
            <v>578.53</v>
          </cell>
          <cell r="R595">
            <v>115.7</v>
          </cell>
        </row>
        <row r="596">
          <cell r="A596" t="str">
            <v>002556</v>
          </cell>
          <cell r="C596" t="str">
            <v>LEONARDO MARQUES ROCHA</v>
          </cell>
          <cell r="G596">
            <v>44907</v>
          </cell>
          <cell r="I596">
            <v>12.5</v>
          </cell>
          <cell r="J596">
            <v>7966.6</v>
          </cell>
          <cell r="K596">
            <v>4425.8900000000003</v>
          </cell>
          <cell r="L596">
            <v>876.35</v>
          </cell>
          <cell r="M596">
            <v>26.8</v>
          </cell>
          <cell r="N596">
            <v>1186.1400000000001</v>
          </cell>
          <cell r="O596">
            <v>234.86</v>
          </cell>
          <cell r="P596">
            <v>8</v>
          </cell>
          <cell r="Q596">
            <v>354.07</v>
          </cell>
          <cell r="R596">
            <v>70.11</v>
          </cell>
        </row>
        <row r="597">
          <cell r="A597" t="str">
            <v>002557</v>
          </cell>
          <cell r="C597" t="str">
            <v>PAULO AUGUSTO DE AGUIAR FERREIRA PONCIANO</v>
          </cell>
          <cell r="G597">
            <v>44914</v>
          </cell>
          <cell r="I597">
            <v>10</v>
          </cell>
          <cell r="J597">
            <v>14059</v>
          </cell>
          <cell r="K597">
            <v>6248.44</v>
          </cell>
          <cell r="L597">
            <v>1562.11</v>
          </cell>
          <cell r="M597">
            <v>26.8</v>
          </cell>
          <cell r="N597">
            <v>1674.58</v>
          </cell>
          <cell r="O597">
            <v>418.64</v>
          </cell>
          <cell r="P597">
            <v>8</v>
          </cell>
          <cell r="Q597">
            <v>499.88</v>
          </cell>
          <cell r="R597">
            <v>124.97</v>
          </cell>
        </row>
        <row r="598">
          <cell r="A598" t="str">
            <v>002558</v>
          </cell>
          <cell r="C598" t="str">
            <v>ANDERSON EMANUEL DA SILVA MENEZES</v>
          </cell>
          <cell r="G598">
            <v>44928</v>
          </cell>
          <cell r="I598">
            <v>10</v>
          </cell>
          <cell r="J598">
            <v>1595.91</v>
          </cell>
          <cell r="K598">
            <v>709.29</v>
          </cell>
          <cell r="L598">
            <v>177</v>
          </cell>
          <cell r="M598">
            <v>26.8</v>
          </cell>
          <cell r="N598">
            <v>190.09</v>
          </cell>
          <cell r="O598">
            <v>47.44</v>
          </cell>
          <cell r="P598">
            <v>8</v>
          </cell>
          <cell r="Q598">
            <v>56.74</v>
          </cell>
          <cell r="R598">
            <v>14.16</v>
          </cell>
        </row>
        <row r="599">
          <cell r="A599" t="str">
            <v>002559</v>
          </cell>
          <cell r="C599" t="str">
            <v>FABRICIO JULIANO DE LIMA</v>
          </cell>
          <cell r="G599">
            <v>44928</v>
          </cell>
          <cell r="I599">
            <v>10</v>
          </cell>
          <cell r="J599">
            <v>4967.54</v>
          </cell>
          <cell r="K599">
            <v>2207.8000000000002</v>
          </cell>
          <cell r="L599">
            <v>542.20000000000005</v>
          </cell>
          <cell r="M599">
            <v>26.8</v>
          </cell>
          <cell r="N599">
            <v>591.69000000000005</v>
          </cell>
          <cell r="O599">
            <v>145.31</v>
          </cell>
          <cell r="P599">
            <v>8</v>
          </cell>
          <cell r="Q599">
            <v>176.62</v>
          </cell>
          <cell r="R599">
            <v>43.37</v>
          </cell>
        </row>
        <row r="600">
          <cell r="A600" t="str">
            <v>002560</v>
          </cell>
          <cell r="C600" t="str">
            <v>CYNTHIA AMORA DE SOUSA NASCIMENTO FERREIRA</v>
          </cell>
          <cell r="G600">
            <v>44929</v>
          </cell>
          <cell r="I600">
            <v>10</v>
          </cell>
          <cell r="J600">
            <v>3688.18</v>
          </cell>
          <cell r="K600">
            <v>1639.19</v>
          </cell>
          <cell r="L600">
            <v>409.76</v>
          </cell>
          <cell r="M600">
            <v>26.8</v>
          </cell>
          <cell r="N600">
            <v>439.3</v>
          </cell>
          <cell r="O600">
            <v>109.81</v>
          </cell>
          <cell r="P600">
            <v>8</v>
          </cell>
          <cell r="Q600">
            <v>131.13999999999999</v>
          </cell>
          <cell r="R600">
            <v>32.79</v>
          </cell>
        </row>
        <row r="601">
          <cell r="A601" t="str">
            <v>002561</v>
          </cell>
          <cell r="C601" t="str">
            <v>LUCAS MUCKE BITTENCOURT</v>
          </cell>
          <cell r="G601">
            <v>44929</v>
          </cell>
          <cell r="I601">
            <v>10</v>
          </cell>
          <cell r="J601">
            <v>7913.52</v>
          </cell>
          <cell r="K601">
            <v>3517.12</v>
          </cell>
          <cell r="L601">
            <v>878.19</v>
          </cell>
          <cell r="M601">
            <v>26.8</v>
          </cell>
          <cell r="N601">
            <v>942.59</v>
          </cell>
          <cell r="O601">
            <v>235.36</v>
          </cell>
          <cell r="P601">
            <v>8</v>
          </cell>
          <cell r="Q601">
            <v>281.37</v>
          </cell>
          <cell r="R601">
            <v>70.260000000000005</v>
          </cell>
        </row>
        <row r="602">
          <cell r="A602" t="str">
            <v>002562</v>
          </cell>
          <cell r="C602" t="str">
            <v>DANILO VIANA RIBEIRO</v>
          </cell>
          <cell r="G602">
            <v>44998</v>
          </cell>
          <cell r="I602">
            <v>5</v>
          </cell>
          <cell r="J602">
            <v>12053</v>
          </cell>
          <cell r="K602">
            <v>2678.44</v>
          </cell>
          <cell r="L602">
            <v>1339.22</v>
          </cell>
          <cell r="M602">
            <v>26.8</v>
          </cell>
          <cell r="N602">
            <v>717.82</v>
          </cell>
          <cell r="O602">
            <v>358.91</v>
          </cell>
          <cell r="P602">
            <v>8</v>
          </cell>
          <cell r="Q602">
            <v>214.28</v>
          </cell>
          <cell r="R602">
            <v>107.14</v>
          </cell>
        </row>
        <row r="603">
          <cell r="A603" t="str">
            <v>002563</v>
          </cell>
          <cell r="C603" t="str">
            <v>LUDIMILA SOUSA TEIXEIRA</v>
          </cell>
          <cell r="G603">
            <v>44998</v>
          </cell>
          <cell r="I603">
            <v>5</v>
          </cell>
          <cell r="J603">
            <v>1594</v>
          </cell>
          <cell r="K603">
            <v>354.22</v>
          </cell>
          <cell r="L603">
            <v>177.11</v>
          </cell>
          <cell r="M603">
            <v>26.8</v>
          </cell>
          <cell r="N603">
            <v>94.93</v>
          </cell>
          <cell r="O603">
            <v>47.46</v>
          </cell>
          <cell r="P603">
            <v>8</v>
          </cell>
          <cell r="Q603">
            <v>28.34</v>
          </cell>
          <cell r="R603">
            <v>14.17</v>
          </cell>
        </row>
        <row r="604">
          <cell r="A604" t="str">
            <v>002564</v>
          </cell>
          <cell r="C604" t="str">
            <v>FERNANDO TAVARES DA SILVA</v>
          </cell>
          <cell r="G604">
            <v>45019</v>
          </cell>
          <cell r="I604">
            <v>2.5</v>
          </cell>
          <cell r="J604">
            <v>11160</v>
          </cell>
          <cell r="K604">
            <v>1240</v>
          </cell>
          <cell r="L604">
            <v>1240</v>
          </cell>
          <cell r="M604">
            <v>26.8</v>
          </cell>
          <cell r="N604">
            <v>332.32</v>
          </cell>
          <cell r="O604">
            <v>332.32</v>
          </cell>
          <cell r="P604">
            <v>8</v>
          </cell>
          <cell r="Q604">
            <v>99.2</v>
          </cell>
          <cell r="R604">
            <v>99.2</v>
          </cell>
        </row>
        <row r="605">
          <cell r="A605" t="str">
            <v>002565</v>
          </cell>
          <cell r="C605" t="str">
            <v>HERMES HENRIQUE LONGO</v>
          </cell>
          <cell r="G605">
            <v>45019</v>
          </cell>
          <cell r="I605">
            <v>2.5</v>
          </cell>
          <cell r="J605">
            <v>12053</v>
          </cell>
          <cell r="K605">
            <v>1339.22</v>
          </cell>
          <cell r="L605">
            <v>1339.22</v>
          </cell>
          <cell r="M605">
            <v>26.8</v>
          </cell>
          <cell r="N605">
            <v>358.91</v>
          </cell>
          <cell r="O605">
            <v>358.91</v>
          </cell>
          <cell r="P605">
            <v>8</v>
          </cell>
          <cell r="Q605">
            <v>107.14</v>
          </cell>
          <cell r="R605">
            <v>107.14</v>
          </cell>
        </row>
        <row r="606">
          <cell r="A606" t="str">
            <v>002566</v>
          </cell>
          <cell r="C606" t="str">
            <v>MARCELO RODRIGUES DE JESUS</v>
          </cell>
          <cell r="G606">
            <v>45026</v>
          </cell>
          <cell r="I606">
            <v>2.5</v>
          </cell>
          <cell r="J606">
            <v>12053</v>
          </cell>
          <cell r="K606">
            <v>1339.22</v>
          </cell>
          <cell r="L606">
            <v>1339.22</v>
          </cell>
          <cell r="M606">
            <v>26.8</v>
          </cell>
          <cell r="N606">
            <v>358.91</v>
          </cell>
          <cell r="O606">
            <v>358.91</v>
          </cell>
          <cell r="P606">
            <v>8</v>
          </cell>
          <cell r="Q606">
            <v>107.14</v>
          </cell>
          <cell r="R606">
            <v>107.14</v>
          </cell>
        </row>
        <row r="607">
          <cell r="A607" t="str">
            <v>002567</v>
          </cell>
          <cell r="C607" t="str">
            <v>JOSE CUPERTINO DE FREITAS JUNIOR</v>
          </cell>
          <cell r="G607">
            <v>45026</v>
          </cell>
          <cell r="I607">
            <v>2.5</v>
          </cell>
          <cell r="J607">
            <v>14059</v>
          </cell>
          <cell r="K607">
            <v>1562.11</v>
          </cell>
          <cell r="L607">
            <v>1562.11</v>
          </cell>
          <cell r="M607">
            <v>26.8</v>
          </cell>
          <cell r="N607">
            <v>418.65</v>
          </cell>
          <cell r="O607">
            <v>418.65</v>
          </cell>
          <cell r="P607">
            <v>8</v>
          </cell>
          <cell r="Q607">
            <v>124.97</v>
          </cell>
          <cell r="R607">
            <v>124.97</v>
          </cell>
        </row>
        <row r="608">
          <cell r="A608" t="str">
            <v>002568</v>
          </cell>
          <cell r="C608" t="str">
            <v>MARINA PONTES TENORIO</v>
          </cell>
          <cell r="G608">
            <v>45033</v>
          </cell>
          <cell r="I608">
            <v>0</v>
          </cell>
          <cell r="J608">
            <v>7907</v>
          </cell>
          <cell r="K608">
            <v>0</v>
          </cell>
          <cell r="L608">
            <v>0</v>
          </cell>
          <cell r="M608">
            <v>26.8</v>
          </cell>
          <cell r="N608">
            <v>0</v>
          </cell>
          <cell r="O608">
            <v>0</v>
          </cell>
          <cell r="P608">
            <v>8</v>
          </cell>
          <cell r="Q608">
            <v>0</v>
          </cell>
          <cell r="R608">
            <v>0</v>
          </cell>
        </row>
        <row r="609">
          <cell r="A609" t="str">
            <v>002569</v>
          </cell>
          <cell r="C609" t="str">
            <v>VICTOR VASCONCELOS BANDEIRA</v>
          </cell>
          <cell r="G609">
            <v>45040</v>
          </cell>
          <cell r="I609">
            <v>0</v>
          </cell>
          <cell r="J609">
            <v>9567</v>
          </cell>
          <cell r="K609">
            <v>0</v>
          </cell>
          <cell r="L609">
            <v>0</v>
          </cell>
          <cell r="M609">
            <v>26.8</v>
          </cell>
          <cell r="N609">
            <v>0</v>
          </cell>
          <cell r="O609">
            <v>0</v>
          </cell>
          <cell r="P609">
            <v>8</v>
          </cell>
          <cell r="Q609">
            <v>0</v>
          </cell>
          <cell r="R609">
            <v>0</v>
          </cell>
        </row>
        <row r="610">
          <cell r="A610" t="str">
            <v>Total</v>
          </cell>
          <cell r="C610">
            <v>-602</v>
          </cell>
          <cell r="J610">
            <v>5081130.84</v>
          </cell>
          <cell r="K610">
            <v>6718972.7699999996</v>
          </cell>
          <cell r="L610">
            <v>555754.77</v>
          </cell>
          <cell r="N610">
            <v>1800684.55</v>
          </cell>
          <cell r="O610">
            <v>148942.26999999999</v>
          </cell>
          <cell r="Q610">
            <v>537484.52</v>
          </cell>
          <cell r="R610">
            <v>44460.07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rias"/>
    </sheetNames>
    <sheetDataSet>
      <sheetData sheetId="0">
        <row r="4">
          <cell r="C4">
            <v>509</v>
          </cell>
          <cell r="D4" t="str">
            <v>AMANDA VICTORIA FERREIRA ALVES</v>
          </cell>
          <cell r="E4">
            <v>940.99</v>
          </cell>
          <cell r="F4">
            <v>313.66333333333336</v>
          </cell>
          <cell r="G4">
            <v>1254.6533333333334</v>
          </cell>
        </row>
        <row r="5">
          <cell r="C5">
            <v>2271</v>
          </cell>
          <cell r="D5" t="str">
            <v>ANA PAULA OLIVEIRA SILVA</v>
          </cell>
          <cell r="E5">
            <v>2030.6880000000001</v>
          </cell>
          <cell r="F5">
            <v>676.89600000000007</v>
          </cell>
          <cell r="G5">
            <v>2707.5840000000003</v>
          </cell>
        </row>
        <row r="6">
          <cell r="C6">
            <v>607</v>
          </cell>
          <cell r="D6" t="str">
            <v>BEATRIZ ALVES MAIA</v>
          </cell>
          <cell r="E6">
            <v>1248.04</v>
          </cell>
          <cell r="F6">
            <v>416.01333333333332</v>
          </cell>
          <cell r="G6">
            <v>1664.0533333333333</v>
          </cell>
        </row>
        <row r="7">
          <cell r="C7">
            <v>781</v>
          </cell>
          <cell r="D7" t="str">
            <v>BRUNA DE SOUSA FELIX</v>
          </cell>
          <cell r="E7">
            <v>1748.845</v>
          </cell>
          <cell r="F7">
            <v>582.94833333333338</v>
          </cell>
          <cell r="G7">
            <v>2331.7933333333335</v>
          </cell>
        </row>
        <row r="8">
          <cell r="C8">
            <v>533</v>
          </cell>
          <cell r="D8" t="str">
            <v>DANIEL FREITAS COLACO</v>
          </cell>
          <cell r="E8">
            <v>3518.2420000000002</v>
          </cell>
          <cell r="F8">
            <v>1172.7473333333335</v>
          </cell>
          <cell r="G8">
            <v>4690.9893333333339</v>
          </cell>
        </row>
        <row r="9">
          <cell r="C9">
            <v>2033</v>
          </cell>
          <cell r="D9" t="str">
            <v>EDILSO TEODORO DE AMORIM</v>
          </cell>
          <cell r="E9">
            <v>3295.576</v>
          </cell>
          <cell r="F9">
            <v>1098.5253333333333</v>
          </cell>
          <cell r="G9">
            <v>4394.1013333333331</v>
          </cell>
        </row>
        <row r="10">
          <cell r="C10">
            <v>2152</v>
          </cell>
          <cell r="D10" t="str">
            <v>ELIABE DE ABREU SANTOS</v>
          </cell>
          <cell r="E10">
            <v>1192.105</v>
          </cell>
          <cell r="F10">
            <v>397.36833333333334</v>
          </cell>
          <cell r="G10">
            <v>1589.4733333333334</v>
          </cell>
        </row>
        <row r="11">
          <cell r="C11">
            <v>2339</v>
          </cell>
          <cell r="D11" t="str">
            <v>EMANUEL DARIO RODRIGUES SENA</v>
          </cell>
          <cell r="E11">
            <v>6470.8680000000004</v>
          </cell>
          <cell r="F11">
            <v>2156.9560000000001</v>
          </cell>
          <cell r="G11">
            <v>8627.8240000000005</v>
          </cell>
        </row>
        <row r="12">
          <cell r="C12">
            <v>997</v>
          </cell>
          <cell r="D12" t="str">
            <v>FRANCISCA DEBORA BEZERRA RIBEIRO</v>
          </cell>
          <cell r="E12">
            <v>778.505</v>
          </cell>
          <cell r="F12">
            <v>259.50166666666667</v>
          </cell>
          <cell r="G12">
            <v>1038.0066666666667</v>
          </cell>
        </row>
        <row r="13">
          <cell r="C13">
            <v>641</v>
          </cell>
          <cell r="D13" t="str">
            <v>GLAUBER QUEIROZ DE OLIVEIRA</v>
          </cell>
          <cell r="E13">
            <v>5221.0666666666666</v>
          </cell>
          <cell r="F13">
            <v>1740.3555555555556</v>
          </cell>
          <cell r="G13">
            <v>6961.4222222222224</v>
          </cell>
        </row>
        <row r="14">
          <cell r="C14">
            <v>764</v>
          </cell>
          <cell r="D14" t="str">
            <v>HARISSON RAFAEL SARAIVA MAIA</v>
          </cell>
          <cell r="E14">
            <v>2336.5683333333336</v>
          </cell>
          <cell r="F14">
            <v>778.8561111111112</v>
          </cell>
          <cell r="G14">
            <v>3115.4244444444448</v>
          </cell>
        </row>
        <row r="15">
          <cell r="C15">
            <v>335</v>
          </cell>
          <cell r="D15" t="str">
            <v>HILDENILSON ANDRADE ALBANO</v>
          </cell>
          <cell r="E15">
            <v>1471.7959999999998</v>
          </cell>
          <cell r="F15">
            <v>490.59866666666659</v>
          </cell>
          <cell r="G15">
            <v>1962.3946666666664</v>
          </cell>
        </row>
        <row r="16">
          <cell r="C16">
            <v>624</v>
          </cell>
          <cell r="D16" t="str">
            <v>JOAQUIM PEDRO MATIAS NETO</v>
          </cell>
          <cell r="E16">
            <v>5935.6710000000003</v>
          </cell>
          <cell r="F16">
            <v>1978.557</v>
          </cell>
          <cell r="G16">
            <v>7914.2280000000001</v>
          </cell>
        </row>
        <row r="17">
          <cell r="C17">
            <v>2298</v>
          </cell>
          <cell r="D17" t="str">
            <v>JOEL LUIS SILVA MELO</v>
          </cell>
          <cell r="E17">
            <v>2303.8666666666668</v>
          </cell>
          <cell r="F17">
            <v>767.95555555555563</v>
          </cell>
          <cell r="G17">
            <v>3071.8222222222225</v>
          </cell>
        </row>
        <row r="18">
          <cell r="C18">
            <v>2007</v>
          </cell>
          <cell r="D18" t="str">
            <v>KEVIN SANTOS GUEDES</v>
          </cell>
          <cell r="E18">
            <v>1238.52</v>
          </cell>
          <cell r="F18">
            <v>412.84</v>
          </cell>
          <cell r="G18">
            <v>1651.36</v>
          </cell>
        </row>
        <row r="19">
          <cell r="C19">
            <v>2348</v>
          </cell>
          <cell r="D19" t="str">
            <v>LEANDRO HOLANDA TORRES</v>
          </cell>
          <cell r="E19">
            <v>142.00550000000001</v>
          </cell>
          <cell r="F19">
            <v>47.335166666666673</v>
          </cell>
          <cell r="G19">
            <v>189.34066666666669</v>
          </cell>
        </row>
        <row r="20">
          <cell r="C20">
            <v>410</v>
          </cell>
          <cell r="D20" t="str">
            <v>LUIZ AUGEANE RICARDO DE MELO</v>
          </cell>
          <cell r="E20">
            <v>2987.5749999999998</v>
          </cell>
          <cell r="F20">
            <v>995.85833333333323</v>
          </cell>
          <cell r="G20">
            <v>3983.4333333333329</v>
          </cell>
        </row>
        <row r="21">
          <cell r="C21">
            <v>721</v>
          </cell>
          <cell r="D21" t="str">
            <v>MADSON KAIQUE PEREIRA DE ANDRADES</v>
          </cell>
          <cell r="E21">
            <v>123.72750000000001</v>
          </cell>
          <cell r="F21">
            <v>41.2425</v>
          </cell>
          <cell r="G21">
            <v>164.97</v>
          </cell>
        </row>
        <row r="22">
          <cell r="C22">
            <v>2024</v>
          </cell>
          <cell r="D22" t="str">
            <v>MIDANA FERNANDES SANA</v>
          </cell>
          <cell r="E22">
            <v>2458.17</v>
          </cell>
          <cell r="F22">
            <v>819.39</v>
          </cell>
          <cell r="G22">
            <v>3277.56</v>
          </cell>
        </row>
        <row r="23">
          <cell r="C23">
            <v>2113</v>
          </cell>
          <cell r="D23" t="str">
            <v>PAULO VICTOR DA SILVA MOURAO</v>
          </cell>
          <cell r="E23">
            <v>1134.665</v>
          </cell>
          <cell r="F23">
            <v>378.22166666666664</v>
          </cell>
          <cell r="G23">
            <v>1512.8866666666665</v>
          </cell>
        </row>
        <row r="24">
          <cell r="E24">
            <v>46577.490666666657</v>
          </cell>
          <cell r="F24">
            <v>15525.830222222225</v>
          </cell>
          <cell r="G24">
            <v>62103.320888888898</v>
          </cell>
        </row>
        <row r="27">
          <cell r="C27" t="str">
            <v>MAT</v>
          </cell>
          <cell r="D27" t="str">
            <v>Férias Abril/Maio</v>
          </cell>
          <cell r="E27" t="str">
            <v xml:space="preserve"> REMUN.FERIAS </v>
          </cell>
          <cell r="F27" t="str">
            <v xml:space="preserve"> 1/3 FÉRIAS </v>
          </cell>
          <cell r="G27" t="str">
            <v xml:space="preserve"> TOTAL </v>
          </cell>
        </row>
        <row r="28">
          <cell r="C28">
            <v>2037</v>
          </cell>
          <cell r="D28" t="str">
            <v>CARLOS AUGUSTO CORDEIRO MAGALHAES</v>
          </cell>
          <cell r="E28">
            <v>791.43600000000004</v>
          </cell>
          <cell r="F28">
            <v>263.81200000000001</v>
          </cell>
          <cell r="G28">
            <v>-1055.248</v>
          </cell>
        </row>
        <row r="29">
          <cell r="C29">
            <v>2100</v>
          </cell>
          <cell r="D29" t="str">
            <v>CRISTIANO FELIPE DE MESQUITA CASTRO</v>
          </cell>
          <cell r="E29">
            <v>494.45700000000005</v>
          </cell>
          <cell r="F29">
            <v>164.81900000000002</v>
          </cell>
          <cell r="G29">
            <v>-659.27600000000007</v>
          </cell>
        </row>
        <row r="30">
          <cell r="C30">
            <v>2163</v>
          </cell>
          <cell r="D30" t="str">
            <v>FABIO WASHINGTON VIEIRA</v>
          </cell>
          <cell r="E30">
            <v>1794.4709999999998</v>
          </cell>
          <cell r="F30">
            <v>598.15699999999993</v>
          </cell>
          <cell r="G30">
            <v>-2392.6279999999997</v>
          </cell>
        </row>
        <row r="31">
          <cell r="C31">
            <v>2333</v>
          </cell>
          <cell r="D31" t="str">
            <v>FRANCISCO EDSON PINHEIRO UCHOA</v>
          </cell>
          <cell r="E31">
            <v>290.5455</v>
          </cell>
          <cell r="F31">
            <v>96.848500000000001</v>
          </cell>
          <cell r="G31">
            <v>-387.39400000000001</v>
          </cell>
        </row>
        <row r="32">
          <cell r="C32">
            <v>890</v>
          </cell>
          <cell r="D32" t="str">
            <v>HUGO TOSHIRO RODRIGUES SATO</v>
          </cell>
          <cell r="E32">
            <v>5398.08</v>
          </cell>
          <cell r="F32">
            <v>1799.36</v>
          </cell>
          <cell r="G32">
            <v>-7197.44</v>
          </cell>
        </row>
        <row r="33">
          <cell r="C33">
            <v>597</v>
          </cell>
          <cell r="D33" t="str">
            <v>IVANDA MELO GOMES</v>
          </cell>
          <cell r="E33">
            <v>291.53933333333333</v>
          </cell>
          <cell r="F33">
            <v>97.179777777777772</v>
          </cell>
          <cell r="G33">
            <v>-388.71911111111109</v>
          </cell>
        </row>
        <row r="34">
          <cell r="C34">
            <v>303</v>
          </cell>
          <cell r="D34" t="str">
            <v>JOAO LUIZ MESQUITA UCHOA</v>
          </cell>
          <cell r="E34">
            <v>3211.1070000000004</v>
          </cell>
          <cell r="F34">
            <v>1070.3690000000001</v>
          </cell>
          <cell r="G34">
            <v>-4281.4760000000006</v>
          </cell>
        </row>
        <row r="35">
          <cell r="C35">
            <v>2215</v>
          </cell>
          <cell r="D35" t="str">
            <v>JOAO LUIZ MESSIAS DA SILVA SOBRINHO</v>
          </cell>
          <cell r="E35">
            <v>349.04399999999998</v>
          </cell>
          <cell r="F35">
            <v>116.348</v>
          </cell>
          <cell r="G35">
            <v>-465.392</v>
          </cell>
        </row>
        <row r="36">
          <cell r="C36">
            <v>2075</v>
          </cell>
          <cell r="D36" t="str">
            <v>KARLA SARAIVA LIMA</v>
          </cell>
          <cell r="E36">
            <v>1483.8679999999999</v>
          </cell>
          <cell r="F36">
            <v>494.62266666666665</v>
          </cell>
          <cell r="G36">
            <v>-1978.4906666666666</v>
          </cell>
        </row>
        <row r="37">
          <cell r="C37">
            <v>719</v>
          </cell>
          <cell r="D37" t="str">
            <v>LUCAS DE PAULA VIEIRA</v>
          </cell>
          <cell r="E37">
            <v>1722.6293333333333</v>
          </cell>
          <cell r="F37">
            <v>574.20977777777773</v>
          </cell>
          <cell r="G37">
            <v>-2296.8391111111109</v>
          </cell>
        </row>
        <row r="38">
          <cell r="C38">
            <v>2185</v>
          </cell>
          <cell r="D38" t="str">
            <v>RONNAN SEIJI TATIBANA</v>
          </cell>
          <cell r="E38">
            <v>458.34000000000003</v>
          </cell>
          <cell r="F38">
            <v>152.78</v>
          </cell>
          <cell r="G38">
            <v>-611.12</v>
          </cell>
        </row>
        <row r="39">
          <cell r="C39">
            <v>586</v>
          </cell>
          <cell r="D39" t="str">
            <v>VANILSON NOGUEIRA DE AZEVEDO</v>
          </cell>
          <cell r="E39">
            <v>1750.9</v>
          </cell>
          <cell r="F39">
            <v>583.63333333333333</v>
          </cell>
          <cell r="G39">
            <v>-2334.5333333333333</v>
          </cell>
        </row>
        <row r="40">
          <cell r="C40">
            <v>2353</v>
          </cell>
          <cell r="D40" t="str">
            <v>VIVIAN MARIA CEZARIO MENEZES</v>
          </cell>
          <cell r="E40">
            <v>654.25599999999997</v>
          </cell>
          <cell r="F40">
            <v>218.08533333333332</v>
          </cell>
          <cell r="G40">
            <v>-872.3413333333333</v>
          </cell>
        </row>
        <row r="41">
          <cell r="E41">
            <v>18690.673166666671</v>
          </cell>
          <cell r="F41">
            <v>6230.2243888888897</v>
          </cell>
          <cell r="G41">
            <v>-24920.897555555559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alario"/>
      <sheetName val="descontos_proventos"/>
      <sheetName val="desligados"/>
      <sheetName val="rs_nova"/>
      <sheetName val="topmanager"/>
      <sheetName val="pendencias"/>
      <sheetName val="bradesco"/>
      <sheetName val="desconto_férias"/>
      <sheetName val="taxa_negocial"/>
      <sheetName val="diaria_de_viagens"/>
      <sheetName val="agiel"/>
      <sheetName val="uniodonto"/>
      <sheetName val="open_english"/>
      <sheetName val="segurodevida"/>
      <sheetName val="caju"/>
      <sheetName val="caju_extra"/>
      <sheetName val="sistel "/>
      <sheetName val="auxilio_creche"/>
      <sheetName val="gympass"/>
      <sheetName val="zenklub"/>
      <sheetName val="reembolso aso"/>
      <sheetName val="reembolsos"/>
      <sheetName val="indicação ascan academy"/>
      <sheetName val="ingles"/>
      <sheetName val="gratificação"/>
      <sheetName val="pos_graduacao"/>
      <sheetName val="pensão_alimeticia"/>
      <sheetName val="transporte"/>
      <sheetName val="comissao"/>
      <sheetName val="PC_cargos_atlantico"/>
      <sheetName val="step_estagiários"/>
      <sheetName val="tabelas"/>
      <sheetName val="step 2024"/>
      <sheetName val="reembolso"/>
    </sheetNames>
    <sheetDataSet>
      <sheetData sheetId="0">
        <row r="2">
          <cell r="B2" t="str">
            <v>Mat</v>
          </cell>
          <cell r="D2" t="str">
            <v>Nome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Alves de Macedo" refreshedDate="45275.649309490742" createdVersion="7" refreshedVersion="8" minRefreshableVersion="3" recordCount="8007" xr:uid="{00000000-000A-0000-FFFF-FFFF00000000}">
  <cacheSource type="worksheet">
    <worksheetSource ref="A1:D8008" sheet="topmanager"/>
  </cacheSource>
  <cacheFields count="4">
    <cacheField name="Tipo" numFmtId="0">
      <sharedItems containsSemiMixedTypes="0" containsString="0" containsNumber="1" containsInteger="1" minValue="2" maxValue="922" count="69">
        <n v="2"/>
        <n v="8"/>
        <n v="10"/>
        <n v="11"/>
        <n v="25"/>
        <n v="36"/>
        <n v="49"/>
        <n v="53"/>
        <n v="55"/>
        <n v="60"/>
        <n v="61"/>
        <n v="63"/>
        <n v="65"/>
        <n v="80"/>
        <n v="84"/>
        <n v="85"/>
        <n v="86"/>
        <n v="87"/>
        <n v="90"/>
        <n v="108"/>
        <n v="114"/>
        <n v="115"/>
        <n v="117"/>
        <n v="132"/>
        <n v="133"/>
        <n v="135"/>
        <n v="136"/>
        <n v="141"/>
        <n v="174"/>
        <n v="179"/>
        <n v="198"/>
        <n v="232"/>
        <n v="310"/>
        <n v="602"/>
        <n v="311"/>
        <n v="320"/>
        <n v="340"/>
        <n v="390"/>
        <n v="605"/>
        <n v="604"/>
        <n v="615"/>
        <n v="621"/>
        <n v="740"/>
        <n v="911"/>
        <n v="913"/>
        <n v="919"/>
        <n v="68"/>
        <n v="110"/>
        <n v="111"/>
        <n v="113"/>
        <n v="151"/>
        <n v="58"/>
        <n v="116"/>
        <n v="134"/>
        <n v="200"/>
        <n v="203"/>
        <n v="205"/>
        <n v="206"/>
        <n v="208"/>
        <n v="209"/>
        <n v="502"/>
        <n v="504"/>
        <n v="505"/>
        <n v="507"/>
        <n v="856"/>
        <n v="921"/>
        <n v="922"/>
        <n v="20"/>
        <n v="150" u="1"/>
      </sharedItems>
    </cacheField>
    <cacheField name="Valor" numFmtId="0">
      <sharedItems containsSemiMixedTypes="0" containsString="0" containsNumber="1" containsInteger="1" minValue="120" maxValue="45376000"/>
    </cacheField>
    <cacheField name="Matricula" numFmtId="0">
      <sharedItems containsSemiMixedTypes="0" containsString="0" containsNumber="1" containsInteger="1" minValue="18" maxValue="2569"/>
    </cacheField>
    <cacheField name="Valor Final" numFmtId="0">
      <sharedItems containsSemiMixedTypes="0" containsString="0" containsNumber="1" minValue="0.12" maxValue="45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7">
  <r>
    <x v="0"/>
    <n v="1620000"/>
    <n v="1389"/>
    <n v="1620"/>
  </r>
  <r>
    <x v="0"/>
    <n v="1620000"/>
    <n v="1390"/>
    <n v="1620"/>
  </r>
  <r>
    <x v="0"/>
    <n v="1130000"/>
    <n v="1392"/>
    <n v="1130"/>
  </r>
  <r>
    <x v="0"/>
    <n v="1620000"/>
    <n v="1394"/>
    <n v="1620"/>
  </r>
  <r>
    <x v="0"/>
    <n v="1350000"/>
    <n v="1398"/>
    <n v="1350"/>
  </r>
  <r>
    <x v="0"/>
    <n v="1620000"/>
    <n v="1403"/>
    <n v="1620"/>
  </r>
  <r>
    <x v="0"/>
    <n v="1620000"/>
    <n v="1411"/>
    <n v="1620"/>
  </r>
  <r>
    <x v="0"/>
    <n v="162000"/>
    <n v="1412"/>
    <n v="162"/>
  </r>
  <r>
    <x v="0"/>
    <n v="1350000"/>
    <n v="1413"/>
    <n v="1350"/>
  </r>
  <r>
    <x v="0"/>
    <n v="1620000"/>
    <n v="1416"/>
    <n v="1620"/>
  </r>
  <r>
    <x v="0"/>
    <n v="1350000"/>
    <n v="1417"/>
    <n v="1350"/>
  </r>
  <r>
    <x v="0"/>
    <n v="1130000"/>
    <n v="1418"/>
    <n v="1130"/>
  </r>
  <r>
    <x v="0"/>
    <n v="1620000"/>
    <n v="1422"/>
    <n v="1620"/>
  </r>
  <r>
    <x v="0"/>
    <n v="1620000"/>
    <n v="1427"/>
    <n v="1620"/>
  </r>
  <r>
    <x v="0"/>
    <n v="1350000"/>
    <n v="1428"/>
    <n v="1350"/>
  </r>
  <r>
    <x v="0"/>
    <n v="1620000"/>
    <n v="1429"/>
    <n v="1620"/>
  </r>
  <r>
    <x v="0"/>
    <n v="1350000"/>
    <n v="1430"/>
    <n v="1350"/>
  </r>
  <r>
    <x v="0"/>
    <n v="1350000"/>
    <n v="1431"/>
    <n v="1350"/>
  </r>
  <r>
    <x v="0"/>
    <n v="1620000"/>
    <n v="1432"/>
    <n v="1620"/>
  </r>
  <r>
    <x v="0"/>
    <n v="1620000"/>
    <n v="1434"/>
    <n v="1620"/>
  </r>
  <r>
    <x v="0"/>
    <n v="1620000"/>
    <n v="1435"/>
    <n v="1620"/>
  </r>
  <r>
    <x v="0"/>
    <n v="1350000"/>
    <n v="1436"/>
    <n v="1350"/>
  </r>
  <r>
    <x v="0"/>
    <n v="1620000"/>
    <n v="1437"/>
    <n v="1620"/>
  </r>
  <r>
    <x v="0"/>
    <n v="900000"/>
    <n v="1440"/>
    <n v="900"/>
  </r>
  <r>
    <x v="0"/>
    <n v="1350000"/>
    <n v="1441"/>
    <n v="1350"/>
  </r>
  <r>
    <x v="0"/>
    <n v="1350000"/>
    <n v="1442"/>
    <n v="1350"/>
  </r>
  <r>
    <x v="0"/>
    <n v="1620000"/>
    <n v="1443"/>
    <n v="1620"/>
  </r>
  <r>
    <x v="0"/>
    <n v="1130000"/>
    <n v="1444"/>
    <n v="1130"/>
  </r>
  <r>
    <x v="0"/>
    <n v="1620000"/>
    <n v="1445"/>
    <n v="1620"/>
  </r>
  <r>
    <x v="0"/>
    <n v="900000"/>
    <n v="1447"/>
    <n v="900"/>
  </r>
  <r>
    <x v="0"/>
    <n v="1620000"/>
    <n v="1448"/>
    <n v="1620"/>
  </r>
  <r>
    <x v="0"/>
    <n v="1350000"/>
    <n v="1449"/>
    <n v="1350"/>
  </r>
  <r>
    <x v="0"/>
    <n v="1620000"/>
    <n v="1450"/>
    <n v="1620"/>
  </r>
  <r>
    <x v="0"/>
    <n v="1350000"/>
    <n v="1452"/>
    <n v="1350"/>
  </r>
  <r>
    <x v="0"/>
    <n v="1620000"/>
    <n v="1453"/>
    <n v="1620"/>
  </r>
  <r>
    <x v="0"/>
    <n v="1620000"/>
    <n v="1454"/>
    <n v="1620"/>
  </r>
  <r>
    <x v="0"/>
    <n v="1620000"/>
    <n v="1456"/>
    <n v="1620"/>
  </r>
  <r>
    <x v="0"/>
    <n v="1350000"/>
    <n v="1457"/>
    <n v="1350"/>
  </r>
  <r>
    <x v="0"/>
    <n v="1350000"/>
    <n v="1458"/>
    <n v="1350"/>
  </r>
  <r>
    <x v="0"/>
    <n v="1130000"/>
    <n v="1459"/>
    <n v="1130"/>
  </r>
  <r>
    <x v="0"/>
    <n v="1620000"/>
    <n v="1460"/>
    <n v="1620"/>
  </r>
  <r>
    <x v="0"/>
    <n v="1620000"/>
    <n v="1461"/>
    <n v="1620"/>
  </r>
  <r>
    <x v="0"/>
    <n v="1350000"/>
    <n v="1463"/>
    <n v="1350"/>
  </r>
  <r>
    <x v="0"/>
    <n v="1350000"/>
    <n v="1464"/>
    <n v="1350"/>
  </r>
  <r>
    <x v="0"/>
    <n v="1620000"/>
    <n v="1465"/>
    <n v="1620"/>
  </r>
  <r>
    <x v="0"/>
    <n v="1350000"/>
    <n v="1466"/>
    <n v="1350"/>
  </r>
  <r>
    <x v="0"/>
    <n v="1350000"/>
    <n v="1467"/>
    <n v="1350"/>
  </r>
  <r>
    <x v="0"/>
    <n v="1350000"/>
    <n v="1468"/>
    <n v="1350"/>
  </r>
  <r>
    <x v="0"/>
    <n v="1350000"/>
    <n v="1469"/>
    <n v="1350"/>
  </r>
  <r>
    <x v="0"/>
    <n v="1350000"/>
    <n v="1470"/>
    <n v="1350"/>
  </r>
  <r>
    <x v="0"/>
    <n v="1350000"/>
    <n v="1471"/>
    <n v="1350"/>
  </r>
  <r>
    <x v="0"/>
    <n v="1350000"/>
    <n v="1472"/>
    <n v="1350"/>
  </r>
  <r>
    <x v="0"/>
    <n v="1620000"/>
    <n v="1473"/>
    <n v="1620"/>
  </r>
  <r>
    <x v="0"/>
    <n v="1350000"/>
    <n v="1474"/>
    <n v="1350"/>
  </r>
  <r>
    <x v="0"/>
    <n v="1080000"/>
    <n v="1475"/>
    <n v="1080"/>
  </r>
  <r>
    <x v="0"/>
    <n v="1620000"/>
    <n v="1476"/>
    <n v="1620"/>
  </r>
  <r>
    <x v="0"/>
    <n v="900000"/>
    <n v="1477"/>
    <n v="900"/>
  </r>
  <r>
    <x v="0"/>
    <n v="1350000"/>
    <n v="1478"/>
    <n v="1350"/>
  </r>
  <r>
    <x v="0"/>
    <n v="900000"/>
    <n v="1479"/>
    <n v="900"/>
  </r>
  <r>
    <x v="0"/>
    <n v="1350000"/>
    <n v="1480"/>
    <n v="1350"/>
  </r>
  <r>
    <x v="0"/>
    <n v="1350000"/>
    <n v="1481"/>
    <n v="1350"/>
  </r>
  <r>
    <x v="1"/>
    <n v="7907000"/>
    <n v="2475"/>
    <n v="7907"/>
  </r>
  <r>
    <x v="2"/>
    <n v="59820"/>
    <n v="2563"/>
    <n v="59.82"/>
  </r>
  <r>
    <x v="3"/>
    <n v="17618000"/>
    <n v="18"/>
    <n v="17618"/>
  </r>
  <r>
    <x v="3"/>
    <n v="29124000"/>
    <n v="28"/>
    <n v="29124"/>
  </r>
  <r>
    <x v="3"/>
    <n v="19252000"/>
    <n v="37"/>
    <n v="19252"/>
  </r>
  <r>
    <x v="3"/>
    <n v="17618000"/>
    <n v="50"/>
    <n v="17618"/>
  </r>
  <r>
    <x v="3"/>
    <n v="29124000"/>
    <n v="60"/>
    <n v="29124"/>
  </r>
  <r>
    <x v="3"/>
    <n v="12053000"/>
    <n v="130"/>
    <n v="12053"/>
  </r>
  <r>
    <x v="3"/>
    <n v="17618000"/>
    <n v="134"/>
    <n v="17618"/>
  </r>
  <r>
    <x v="3"/>
    <n v="18147000"/>
    <n v="154"/>
    <n v="18147"/>
  </r>
  <r>
    <x v="3"/>
    <n v="35821000"/>
    <n v="157"/>
    <n v="35821"/>
  </r>
  <r>
    <x v="3"/>
    <n v="26652000"/>
    <n v="175"/>
    <n v="26652"/>
  </r>
  <r>
    <x v="3"/>
    <n v="14621000"/>
    <n v="181"/>
    <n v="14621"/>
  </r>
  <r>
    <x v="3"/>
    <n v="14621000"/>
    <n v="188"/>
    <n v="14621"/>
  </r>
  <r>
    <x v="3"/>
    <n v="8698000"/>
    <n v="252"/>
    <n v="8698"/>
  </r>
  <r>
    <x v="3"/>
    <n v="12053000"/>
    <n v="266"/>
    <n v="12053"/>
  </r>
  <r>
    <x v="3"/>
    <n v="45376000"/>
    <n v="270"/>
    <n v="45376"/>
  </r>
  <r>
    <x v="3"/>
    <n v="10964000"/>
    <n v="278"/>
    <n v="10964"/>
  </r>
  <r>
    <x v="3"/>
    <n v="7907000"/>
    <n v="293"/>
    <n v="7907"/>
  </r>
  <r>
    <x v="3"/>
    <n v="7498130"/>
    <n v="303"/>
    <n v="7498.13"/>
  </r>
  <r>
    <x v="3"/>
    <n v="18147000"/>
    <n v="316"/>
    <n v="18147"/>
  </r>
  <r>
    <x v="3"/>
    <n v="11160000"/>
    <n v="317"/>
    <n v="11160"/>
  </r>
  <r>
    <x v="3"/>
    <n v="14621000"/>
    <n v="330"/>
    <n v="14621"/>
  </r>
  <r>
    <x v="3"/>
    <n v="11160000"/>
    <n v="331"/>
    <n v="11160"/>
  </r>
  <r>
    <x v="3"/>
    <n v="12053000"/>
    <n v="333"/>
    <n v="12053"/>
  </r>
  <r>
    <x v="3"/>
    <n v="9672000"/>
    <n v="335"/>
    <n v="9672"/>
  </r>
  <r>
    <x v="3"/>
    <n v="12053000"/>
    <n v="354"/>
    <n v="12053"/>
  </r>
  <r>
    <x v="3"/>
    <n v="4057000"/>
    <n v="369"/>
    <n v="4057"/>
  </r>
  <r>
    <x v="3"/>
    <n v="9567000"/>
    <n v="371"/>
    <n v="9567"/>
  </r>
  <r>
    <x v="3"/>
    <n v="5941000"/>
    <n v="382"/>
    <n v="5941"/>
  </r>
  <r>
    <x v="3"/>
    <n v="6508500"/>
    <n v="385"/>
    <n v="6508.5"/>
  </r>
  <r>
    <x v="3"/>
    <n v="5798670"/>
    <n v="390"/>
    <n v="5798.67"/>
  </r>
  <r>
    <x v="3"/>
    <n v="18147000"/>
    <n v="396"/>
    <n v="18147"/>
  </r>
  <r>
    <x v="3"/>
    <n v="18147000"/>
    <n v="409"/>
    <n v="18147"/>
  </r>
  <r>
    <x v="3"/>
    <n v="12184170"/>
    <n v="410"/>
    <n v="12184.17"/>
  </r>
  <r>
    <x v="3"/>
    <n v="14621000"/>
    <n v="427"/>
    <n v="14621"/>
  </r>
  <r>
    <x v="3"/>
    <n v="8698000"/>
    <n v="441"/>
    <n v="8698"/>
  </r>
  <r>
    <x v="3"/>
    <n v="19252000"/>
    <n v="446"/>
    <n v="19252"/>
  </r>
  <r>
    <x v="3"/>
    <n v="30899000"/>
    <n v="466"/>
    <n v="30899"/>
  </r>
  <r>
    <x v="3"/>
    <n v="4463000"/>
    <n v="469"/>
    <n v="4463"/>
  </r>
  <r>
    <x v="3"/>
    <n v="17618000"/>
    <n v="480"/>
    <n v="17618"/>
  </r>
  <r>
    <x v="3"/>
    <n v="14621000"/>
    <n v="488"/>
    <n v="14621"/>
  </r>
  <r>
    <x v="3"/>
    <n v="25876000"/>
    <n v="489"/>
    <n v="25876"/>
  </r>
  <r>
    <x v="3"/>
    <n v="4950830"/>
    <n v="509"/>
    <n v="4950.83"/>
  </r>
  <r>
    <x v="3"/>
    <n v="10334000"/>
    <n v="510"/>
    <n v="10334"/>
  </r>
  <r>
    <x v="3"/>
    <n v="12098000"/>
    <n v="523"/>
    <n v="12098"/>
  </r>
  <r>
    <x v="3"/>
    <n v="15814000"/>
    <n v="529"/>
    <n v="15814"/>
  </r>
  <r>
    <x v="3"/>
    <n v="22320000"/>
    <n v="532"/>
    <n v="22320"/>
  </r>
  <r>
    <x v="3"/>
    <n v="11657170"/>
    <n v="533"/>
    <n v="11657.17"/>
  </r>
  <r>
    <x v="3"/>
    <n v="10334000"/>
    <n v="535"/>
    <n v="10334"/>
  </r>
  <r>
    <x v="3"/>
    <n v="14621000"/>
    <n v="538"/>
    <n v="14621"/>
  </r>
  <r>
    <x v="3"/>
    <n v="12053000"/>
    <n v="540"/>
    <n v="12053"/>
  </r>
  <r>
    <x v="3"/>
    <n v="9567000"/>
    <n v="545"/>
    <n v="9567"/>
  </r>
  <r>
    <x v="3"/>
    <n v="11160000"/>
    <n v="546"/>
    <n v="11160"/>
  </r>
  <r>
    <x v="3"/>
    <n v="14621000"/>
    <n v="553"/>
    <n v="14621"/>
  </r>
  <r>
    <x v="3"/>
    <n v="9567000"/>
    <n v="566"/>
    <n v="9567"/>
  </r>
  <r>
    <x v="3"/>
    <n v="7189000"/>
    <n v="581"/>
    <n v="7189"/>
  </r>
  <r>
    <x v="3"/>
    <n v="8611670"/>
    <n v="586"/>
    <n v="8611.67"/>
  </r>
  <r>
    <x v="3"/>
    <n v="11745330"/>
    <n v="591"/>
    <n v="11745.33"/>
  </r>
  <r>
    <x v="3"/>
    <n v="8698000"/>
    <n v="593"/>
    <n v="8698"/>
  </r>
  <r>
    <x v="3"/>
    <n v="4638930"/>
    <n v="597"/>
    <n v="4638.93"/>
  </r>
  <r>
    <x v="3"/>
    <n v="14621000"/>
    <n v="599"/>
    <n v="14621"/>
  </r>
  <r>
    <x v="3"/>
    <n v="6589170"/>
    <n v="607"/>
    <n v="6589.17"/>
  </r>
  <r>
    <x v="3"/>
    <n v="14621000"/>
    <n v="608"/>
    <n v="14621"/>
  </r>
  <r>
    <x v="3"/>
    <n v="6536000"/>
    <n v="612"/>
    <n v="6536"/>
  </r>
  <r>
    <x v="3"/>
    <n v="10334000"/>
    <n v="623"/>
    <n v="10334"/>
  </r>
  <r>
    <x v="3"/>
    <n v="4133600"/>
    <n v="624"/>
    <n v="4133.6000000000004"/>
  </r>
  <r>
    <x v="3"/>
    <n v="13017000"/>
    <n v="631"/>
    <n v="13017"/>
  </r>
  <r>
    <x v="3"/>
    <n v="6536000"/>
    <n v="633"/>
    <n v="6536"/>
  </r>
  <r>
    <x v="3"/>
    <n v="9747330"/>
    <n v="641"/>
    <n v="9747.33"/>
  </r>
  <r>
    <x v="3"/>
    <n v="6536000"/>
    <n v="646"/>
    <n v="6536"/>
  </r>
  <r>
    <x v="3"/>
    <n v="12053000"/>
    <n v="648"/>
    <n v="12053"/>
  </r>
  <r>
    <x v="3"/>
    <n v="7907000"/>
    <n v="650"/>
    <n v="7907"/>
  </r>
  <r>
    <x v="3"/>
    <n v="4463000"/>
    <n v="651"/>
    <n v="4463"/>
  </r>
  <r>
    <x v="3"/>
    <n v="10334000"/>
    <n v="652"/>
    <n v="10334"/>
  </r>
  <r>
    <x v="3"/>
    <n v="15205000"/>
    <n v="656"/>
    <n v="15205"/>
  </r>
  <r>
    <x v="3"/>
    <n v="12053000"/>
    <n v="666"/>
    <n v="12053"/>
  </r>
  <r>
    <x v="3"/>
    <n v="4909000"/>
    <n v="676"/>
    <n v="4909"/>
  </r>
  <r>
    <x v="3"/>
    <n v="8698000"/>
    <n v="680"/>
    <n v="8698"/>
  </r>
  <r>
    <x v="3"/>
    <n v="7907000"/>
    <n v="685"/>
    <n v="7907"/>
  </r>
  <r>
    <x v="3"/>
    <n v="14621000"/>
    <n v="687"/>
    <n v="14621"/>
  </r>
  <r>
    <x v="3"/>
    <n v="9567000"/>
    <n v="695"/>
    <n v="9567"/>
  </r>
  <r>
    <x v="3"/>
    <n v="14059000"/>
    <n v="701"/>
    <n v="14059"/>
  </r>
  <r>
    <x v="3"/>
    <n v="8698000"/>
    <n v="703"/>
    <n v="8698"/>
  </r>
  <r>
    <x v="3"/>
    <n v="7189000"/>
    <n v="708"/>
    <n v="7189"/>
  </r>
  <r>
    <x v="3"/>
    <n v="9567000"/>
    <n v="711"/>
    <n v="9567"/>
  </r>
  <r>
    <x v="3"/>
    <n v="14621000"/>
    <n v="714"/>
    <n v="14621"/>
  </r>
  <r>
    <x v="3"/>
    <n v="4357330"/>
    <n v="715"/>
    <n v="4357.33"/>
  </r>
  <r>
    <x v="3"/>
    <n v="4140000"/>
    <n v="719"/>
    <n v="4140"/>
  </r>
  <r>
    <x v="3"/>
    <n v="3207000"/>
    <n v="720"/>
    <n v="3207"/>
  </r>
  <r>
    <x v="3"/>
    <n v="3565070"/>
    <n v="721"/>
    <n v="3565.07"/>
  </r>
  <r>
    <x v="3"/>
    <n v="9567000"/>
    <n v="730"/>
    <n v="9567"/>
  </r>
  <r>
    <x v="3"/>
    <n v="17618000"/>
    <n v="732"/>
    <n v="17618"/>
  </r>
  <r>
    <x v="3"/>
    <n v="11160000"/>
    <n v="734"/>
    <n v="11160"/>
  </r>
  <r>
    <x v="3"/>
    <n v="6536000"/>
    <n v="737"/>
    <n v="6536"/>
  </r>
  <r>
    <x v="3"/>
    <n v="6889330"/>
    <n v="748"/>
    <n v="6889.33"/>
  </r>
  <r>
    <x v="3"/>
    <n v="7189000"/>
    <n v="751"/>
    <n v="7189"/>
  </r>
  <r>
    <x v="3"/>
    <n v="13017000"/>
    <n v="753"/>
    <n v="13017"/>
  </r>
  <r>
    <x v="3"/>
    <n v="12053000"/>
    <n v="757"/>
    <n v="12053"/>
  </r>
  <r>
    <x v="3"/>
    <n v="7189000"/>
    <n v="762"/>
    <n v="7189"/>
  </r>
  <r>
    <x v="3"/>
    <n v="12184170"/>
    <n v="764"/>
    <n v="12184.17"/>
  </r>
  <r>
    <x v="3"/>
    <n v="14621000"/>
    <n v="767"/>
    <n v="14621"/>
  </r>
  <r>
    <x v="3"/>
    <n v="9567000"/>
    <n v="769"/>
    <n v="9567"/>
  </r>
  <r>
    <x v="3"/>
    <n v="8698000"/>
    <n v="770"/>
    <n v="8698"/>
  </r>
  <r>
    <x v="3"/>
    <n v="7189000"/>
    <n v="774"/>
    <n v="7189"/>
  </r>
  <r>
    <x v="3"/>
    <n v="8611670"/>
    <n v="781"/>
    <n v="8611.67"/>
  </r>
  <r>
    <x v="3"/>
    <n v="7907000"/>
    <n v="782"/>
    <n v="7907"/>
  </r>
  <r>
    <x v="3"/>
    <n v="14059000"/>
    <n v="787"/>
    <n v="14059"/>
  </r>
  <r>
    <x v="3"/>
    <n v="14621000"/>
    <n v="788"/>
    <n v="14621"/>
  </r>
  <r>
    <x v="3"/>
    <n v="6536000"/>
    <n v="791"/>
    <n v="6536"/>
  </r>
  <r>
    <x v="3"/>
    <n v="8698000"/>
    <n v="793"/>
    <n v="8698"/>
  </r>
  <r>
    <x v="3"/>
    <n v="10334000"/>
    <n v="795"/>
    <n v="10334"/>
  </r>
  <r>
    <x v="3"/>
    <n v="5400000"/>
    <n v="797"/>
    <n v="5400"/>
  </r>
  <r>
    <x v="3"/>
    <n v="4057000"/>
    <n v="798"/>
    <n v="4057"/>
  </r>
  <r>
    <x v="3"/>
    <n v="4463000"/>
    <n v="802"/>
    <n v="4463"/>
  </r>
  <r>
    <x v="3"/>
    <n v="5400000"/>
    <n v="804"/>
    <n v="5400"/>
  </r>
  <r>
    <x v="3"/>
    <n v="11160000"/>
    <n v="805"/>
    <n v="11160"/>
  </r>
  <r>
    <x v="3"/>
    <n v="6536000"/>
    <n v="811"/>
    <n v="6536"/>
  </r>
  <r>
    <x v="3"/>
    <n v="7189000"/>
    <n v="814"/>
    <n v="7189"/>
  </r>
  <r>
    <x v="3"/>
    <n v="5400000"/>
    <n v="817"/>
    <n v="5400"/>
  </r>
  <r>
    <x v="3"/>
    <n v="6536000"/>
    <n v="821"/>
    <n v="6536"/>
  </r>
  <r>
    <x v="3"/>
    <n v="8698000"/>
    <n v="823"/>
    <n v="8698"/>
  </r>
  <r>
    <x v="3"/>
    <n v="14621000"/>
    <n v="825"/>
    <n v="14621"/>
  </r>
  <r>
    <x v="3"/>
    <n v="7907000"/>
    <n v="826"/>
    <n v="7907"/>
  </r>
  <r>
    <x v="3"/>
    <n v="11160000"/>
    <n v="827"/>
    <n v="11160"/>
  </r>
  <r>
    <x v="3"/>
    <n v="7189000"/>
    <n v="828"/>
    <n v="7189"/>
  </r>
  <r>
    <x v="3"/>
    <n v="7189000"/>
    <n v="830"/>
    <n v="7189"/>
  </r>
  <r>
    <x v="3"/>
    <n v="2789000"/>
    <n v="831"/>
    <n v="2789"/>
  </r>
  <r>
    <x v="3"/>
    <n v="14059000"/>
    <n v="838"/>
    <n v="14059"/>
  </r>
  <r>
    <x v="3"/>
    <n v="11160000"/>
    <n v="840"/>
    <n v="11160"/>
  </r>
  <r>
    <x v="3"/>
    <n v="12053000"/>
    <n v="842"/>
    <n v="12053"/>
  </r>
  <r>
    <x v="3"/>
    <n v="7907000"/>
    <n v="857"/>
    <n v="7907"/>
  </r>
  <r>
    <x v="3"/>
    <n v="4909000"/>
    <n v="859"/>
    <n v="4909"/>
  </r>
  <r>
    <x v="3"/>
    <n v="8698000"/>
    <n v="862"/>
    <n v="8698"/>
  </r>
  <r>
    <x v="3"/>
    <n v="5941000"/>
    <n v="863"/>
    <n v="5941"/>
  </r>
  <r>
    <x v="3"/>
    <n v="12053000"/>
    <n v="864"/>
    <n v="12053"/>
  </r>
  <r>
    <x v="3"/>
    <n v="6536000"/>
    <n v="868"/>
    <n v="6536"/>
  </r>
  <r>
    <x v="3"/>
    <n v="10334000"/>
    <n v="869"/>
    <n v="10334"/>
  </r>
  <r>
    <x v="3"/>
    <n v="7907000"/>
    <n v="870"/>
    <n v="7907"/>
  </r>
  <r>
    <x v="3"/>
    <n v="4057000"/>
    <n v="871"/>
    <n v="4057"/>
  </r>
  <r>
    <x v="3"/>
    <n v="4909000"/>
    <n v="874"/>
    <n v="4909"/>
  </r>
  <r>
    <x v="3"/>
    <n v="4909000"/>
    <n v="877"/>
    <n v="4909"/>
  </r>
  <r>
    <x v="3"/>
    <n v="6536000"/>
    <n v="879"/>
    <n v="6536"/>
  </r>
  <r>
    <x v="3"/>
    <n v="10334000"/>
    <n v="880"/>
    <n v="10334"/>
  </r>
  <r>
    <x v="3"/>
    <n v="7189000"/>
    <n v="881"/>
    <n v="7189"/>
  </r>
  <r>
    <x v="3"/>
    <n v="6536000"/>
    <n v="882"/>
    <n v="6536"/>
  </r>
  <r>
    <x v="3"/>
    <n v="2899330"/>
    <n v="884"/>
    <n v="2899.33"/>
  </r>
  <r>
    <x v="3"/>
    <n v="6536000"/>
    <n v="885"/>
    <n v="6536"/>
  </r>
  <r>
    <x v="3"/>
    <n v="4463000"/>
    <n v="887"/>
    <n v="4463"/>
  </r>
  <r>
    <x v="3"/>
    <n v="6536000"/>
    <n v="889"/>
    <n v="6536"/>
  </r>
  <r>
    <x v="3"/>
    <n v="5102400"/>
    <n v="890"/>
    <n v="5102.3999999999996"/>
  </r>
  <r>
    <x v="3"/>
    <n v="7189000"/>
    <n v="892"/>
    <n v="7189"/>
  </r>
  <r>
    <x v="3"/>
    <n v="10334000"/>
    <n v="893"/>
    <n v="10334"/>
  </r>
  <r>
    <x v="3"/>
    <n v="14621000"/>
    <n v="896"/>
    <n v="14621"/>
  </r>
  <r>
    <x v="3"/>
    <n v="7440000"/>
    <n v="897"/>
    <n v="7440"/>
  </r>
  <r>
    <x v="3"/>
    <n v="10334000"/>
    <n v="898"/>
    <n v="10334"/>
  </r>
  <r>
    <x v="3"/>
    <n v="4909000"/>
    <n v="900"/>
    <n v="4909"/>
  </r>
  <r>
    <x v="3"/>
    <n v="7189000"/>
    <n v="902"/>
    <n v="7189"/>
  </r>
  <r>
    <x v="3"/>
    <n v="4057000"/>
    <n v="905"/>
    <n v="4057"/>
  </r>
  <r>
    <x v="3"/>
    <n v="3720000"/>
    <n v="906"/>
    <n v="3720"/>
  </r>
  <r>
    <x v="3"/>
    <n v="4909000"/>
    <n v="907"/>
    <n v="4909"/>
  </r>
  <r>
    <x v="3"/>
    <n v="8698000"/>
    <n v="913"/>
    <n v="8698"/>
  </r>
  <r>
    <x v="3"/>
    <n v="11160000"/>
    <n v="914"/>
    <n v="11160"/>
  </r>
  <r>
    <x v="3"/>
    <n v="7189000"/>
    <n v="915"/>
    <n v="7189"/>
  </r>
  <r>
    <x v="3"/>
    <n v="5400000"/>
    <n v="918"/>
    <n v="5400"/>
  </r>
  <r>
    <x v="3"/>
    <n v="5941000"/>
    <n v="919"/>
    <n v="5941"/>
  </r>
  <r>
    <x v="3"/>
    <n v="7189000"/>
    <n v="920"/>
    <n v="7189"/>
  </r>
  <r>
    <x v="3"/>
    <n v="8698000"/>
    <n v="923"/>
    <n v="8698"/>
  </r>
  <r>
    <x v="3"/>
    <n v="7189000"/>
    <n v="924"/>
    <n v="7189"/>
  </r>
  <r>
    <x v="3"/>
    <n v="5400000"/>
    <n v="928"/>
    <n v="5400"/>
  </r>
  <r>
    <x v="3"/>
    <n v="11160000"/>
    <n v="930"/>
    <n v="11160"/>
  </r>
  <r>
    <x v="3"/>
    <n v="6536000"/>
    <n v="932"/>
    <n v="6536"/>
  </r>
  <r>
    <x v="3"/>
    <n v="7907000"/>
    <n v="934"/>
    <n v="7907"/>
  </r>
  <r>
    <x v="3"/>
    <n v="10334000"/>
    <n v="937"/>
    <n v="10334"/>
  </r>
  <r>
    <x v="3"/>
    <n v="7907000"/>
    <n v="938"/>
    <n v="7907"/>
  </r>
  <r>
    <x v="3"/>
    <n v="10334000"/>
    <n v="939"/>
    <n v="10334"/>
  </r>
  <r>
    <x v="3"/>
    <n v="8698000"/>
    <n v="940"/>
    <n v="8698"/>
  </r>
  <r>
    <x v="3"/>
    <n v="6536000"/>
    <n v="941"/>
    <n v="6536"/>
  </r>
  <r>
    <x v="3"/>
    <n v="4057000"/>
    <n v="944"/>
    <n v="4057"/>
  </r>
  <r>
    <x v="3"/>
    <n v="7189000"/>
    <n v="945"/>
    <n v="7189"/>
  </r>
  <r>
    <x v="3"/>
    <n v="4357330"/>
    <n v="946"/>
    <n v="4357.33"/>
  </r>
  <r>
    <x v="3"/>
    <n v="10334000"/>
    <n v="948"/>
    <n v="10334"/>
  </r>
  <r>
    <x v="3"/>
    <n v="10334000"/>
    <n v="949"/>
    <n v="10334"/>
  </r>
  <r>
    <x v="3"/>
    <n v="6378000"/>
    <n v="950"/>
    <n v="6378"/>
  </r>
  <r>
    <x v="3"/>
    <n v="7907000"/>
    <n v="952"/>
    <n v="7907"/>
  </r>
  <r>
    <x v="3"/>
    <n v="9567000"/>
    <n v="953"/>
    <n v="9567"/>
  </r>
  <r>
    <x v="3"/>
    <n v="4057000"/>
    <n v="954"/>
    <n v="4057"/>
  </r>
  <r>
    <x v="3"/>
    <n v="7907000"/>
    <n v="955"/>
    <n v="7907"/>
  </r>
  <r>
    <x v="3"/>
    <n v="7907000"/>
    <n v="956"/>
    <n v="7907"/>
  </r>
  <r>
    <x v="3"/>
    <n v="6536000"/>
    <n v="957"/>
    <n v="6536"/>
  </r>
  <r>
    <x v="3"/>
    <n v="7907000"/>
    <n v="958"/>
    <n v="7907"/>
  </r>
  <r>
    <x v="3"/>
    <n v="13017000"/>
    <n v="959"/>
    <n v="13017"/>
  </r>
  <r>
    <x v="3"/>
    <n v="4792670"/>
    <n v="960"/>
    <n v="4792.67"/>
  </r>
  <r>
    <x v="3"/>
    <n v="10334000"/>
    <n v="962"/>
    <n v="10334"/>
  </r>
  <r>
    <x v="3"/>
    <n v="8698000"/>
    <n v="963"/>
    <n v="8698"/>
  </r>
  <r>
    <x v="3"/>
    <n v="12053000"/>
    <n v="967"/>
    <n v="12053"/>
  </r>
  <r>
    <x v="3"/>
    <n v="10334000"/>
    <n v="968"/>
    <n v="10334"/>
  </r>
  <r>
    <x v="3"/>
    <n v="2178670"/>
    <n v="971"/>
    <n v="2178.67"/>
  </r>
  <r>
    <x v="3"/>
    <n v="2789000"/>
    <n v="972"/>
    <n v="2789"/>
  </r>
  <r>
    <x v="3"/>
    <n v="7189000"/>
    <n v="973"/>
    <n v="7189"/>
  </r>
  <r>
    <x v="3"/>
    <n v="3189000"/>
    <n v="974"/>
    <n v="3189"/>
  </r>
  <r>
    <x v="3"/>
    <n v="3688000"/>
    <n v="975"/>
    <n v="3688"/>
  </r>
  <r>
    <x v="3"/>
    <n v="8698000"/>
    <n v="980"/>
    <n v="8698"/>
  </r>
  <r>
    <x v="3"/>
    <n v="9567000"/>
    <n v="981"/>
    <n v="9567"/>
  </r>
  <r>
    <x v="3"/>
    <n v="5400000"/>
    <n v="983"/>
    <n v="5400"/>
  </r>
  <r>
    <x v="3"/>
    <n v="11160000"/>
    <n v="987"/>
    <n v="11160"/>
  </r>
  <r>
    <x v="3"/>
    <n v="10334000"/>
    <n v="988"/>
    <n v="10334"/>
  </r>
  <r>
    <x v="3"/>
    <n v="11160000"/>
    <n v="989"/>
    <n v="11160"/>
  </r>
  <r>
    <x v="3"/>
    <n v="15205000"/>
    <n v="991"/>
    <n v="15205"/>
  </r>
  <r>
    <x v="3"/>
    <n v="2789000"/>
    <n v="992"/>
    <n v="2789"/>
  </r>
  <r>
    <x v="3"/>
    <n v="1833000"/>
    <n v="995"/>
    <n v="1833"/>
  </r>
  <r>
    <x v="3"/>
    <n v="4909000"/>
    <n v="996"/>
    <n v="4909"/>
  </r>
  <r>
    <x v="3"/>
    <n v="4090830"/>
    <n v="997"/>
    <n v="4090.83"/>
  </r>
  <r>
    <x v="3"/>
    <n v="10334000"/>
    <n v="998"/>
    <n v="10334"/>
  </r>
  <r>
    <x v="3"/>
    <n v="4057000"/>
    <n v="999"/>
    <n v="4057"/>
  </r>
  <r>
    <x v="3"/>
    <n v="6536000"/>
    <n v="1000"/>
    <n v="6536"/>
  </r>
  <r>
    <x v="3"/>
    <n v="4909000"/>
    <n v="2002"/>
    <n v="4909"/>
  </r>
  <r>
    <x v="3"/>
    <n v="10334000"/>
    <n v="2005"/>
    <n v="10334"/>
  </r>
  <r>
    <x v="3"/>
    <n v="11160000"/>
    <n v="2009"/>
    <n v="11160"/>
  </r>
  <r>
    <x v="3"/>
    <n v="12053000"/>
    <n v="2010"/>
    <n v="12053"/>
  </r>
  <r>
    <x v="3"/>
    <n v="5941000"/>
    <n v="2011"/>
    <n v="5941"/>
  </r>
  <r>
    <x v="3"/>
    <n v="6536000"/>
    <n v="2013"/>
    <n v="6536"/>
  </r>
  <r>
    <x v="3"/>
    <n v="14621000"/>
    <n v="2014"/>
    <n v="14621"/>
  </r>
  <r>
    <x v="3"/>
    <n v="1636330"/>
    <n v="2016"/>
    <n v="1636.33"/>
  </r>
  <r>
    <x v="3"/>
    <n v="9747330"/>
    <n v="2017"/>
    <n v="9747.33"/>
  </r>
  <r>
    <x v="3"/>
    <n v="7189000"/>
    <n v="2018"/>
    <n v="7189"/>
  </r>
  <r>
    <x v="3"/>
    <n v="2789000"/>
    <n v="2019"/>
    <n v="2789"/>
  </r>
  <r>
    <x v="3"/>
    <n v="3207000"/>
    <n v="2020"/>
    <n v="3207"/>
  </r>
  <r>
    <x v="3"/>
    <n v="12184170"/>
    <n v="2024"/>
    <n v="12184.17"/>
  </r>
  <r>
    <x v="3"/>
    <n v="7907000"/>
    <n v="2025"/>
    <n v="7907"/>
  </r>
  <r>
    <x v="3"/>
    <n v="7907000"/>
    <n v="2026"/>
    <n v="7907"/>
  </r>
  <r>
    <x v="3"/>
    <n v="3600000"/>
    <n v="2027"/>
    <n v="3600"/>
  </r>
  <r>
    <x v="3"/>
    <n v="3960670"/>
    <n v="2029"/>
    <n v="3960.67"/>
  </r>
  <r>
    <x v="3"/>
    <n v="5941000"/>
    <n v="2031"/>
    <n v="5941"/>
  </r>
  <r>
    <x v="3"/>
    <n v="9545800"/>
    <n v="2033"/>
    <n v="9545.7999999999993"/>
  </r>
  <r>
    <x v="3"/>
    <n v="3720000"/>
    <n v="2034"/>
    <n v="3720"/>
  </r>
  <r>
    <x v="3"/>
    <n v="3272670"/>
    <n v="2036"/>
    <n v="3272.67"/>
  </r>
  <r>
    <x v="3"/>
    <n v="3426370"/>
    <n v="2037"/>
    <n v="3426.37"/>
  </r>
  <r>
    <x v="3"/>
    <n v="5400000"/>
    <n v="2038"/>
    <n v="5400"/>
  </r>
  <r>
    <x v="3"/>
    <n v="4463000"/>
    <n v="2039"/>
    <n v="4463"/>
  </r>
  <r>
    <x v="3"/>
    <n v="5941000"/>
    <n v="2042"/>
    <n v="5941"/>
  </r>
  <r>
    <x v="3"/>
    <n v="7907000"/>
    <n v="2044"/>
    <n v="7907"/>
  </r>
  <r>
    <x v="3"/>
    <n v="5941000"/>
    <n v="2046"/>
    <n v="5941"/>
  </r>
  <r>
    <x v="3"/>
    <n v="4463000"/>
    <n v="2047"/>
    <n v="4463"/>
  </r>
  <r>
    <x v="3"/>
    <n v="7189000"/>
    <n v="2049"/>
    <n v="7189"/>
  </r>
  <r>
    <x v="3"/>
    <n v="5941000"/>
    <n v="2054"/>
    <n v="5941"/>
  </r>
  <r>
    <x v="3"/>
    <n v="3960670"/>
    <n v="2057"/>
    <n v="3960.67"/>
  </r>
  <r>
    <x v="3"/>
    <n v="5167000"/>
    <n v="2060"/>
    <n v="5167"/>
  </r>
  <r>
    <x v="3"/>
    <n v="15205000"/>
    <n v="2062"/>
    <n v="15205"/>
  </r>
  <r>
    <x v="3"/>
    <n v="4463000"/>
    <n v="2063"/>
    <n v="4463"/>
  </r>
  <r>
    <x v="3"/>
    <n v="14621000"/>
    <n v="2066"/>
    <n v="14621"/>
  </r>
  <r>
    <x v="3"/>
    <n v="5400000"/>
    <n v="2069"/>
    <n v="5400"/>
  </r>
  <r>
    <x v="3"/>
    <n v="10334000"/>
    <n v="2070"/>
    <n v="10334"/>
  </r>
  <r>
    <x v="3"/>
    <n v="6536000"/>
    <n v="2074"/>
    <n v="6536"/>
  </r>
  <r>
    <x v="3"/>
    <n v="3240000"/>
    <n v="2075"/>
    <n v="3240"/>
  </r>
  <r>
    <x v="3"/>
    <n v="4463000"/>
    <n v="2078"/>
    <n v="4463"/>
  </r>
  <r>
    <x v="3"/>
    <n v="1487670"/>
    <n v="2079"/>
    <n v="1487.67"/>
  </r>
  <r>
    <x v="3"/>
    <n v="7907000"/>
    <n v="2082"/>
    <n v="7907"/>
  </r>
  <r>
    <x v="3"/>
    <n v="4463000"/>
    <n v="2083"/>
    <n v="4463"/>
  </r>
  <r>
    <x v="3"/>
    <n v="5167000"/>
    <n v="2087"/>
    <n v="5167"/>
  </r>
  <r>
    <x v="3"/>
    <n v="8698000"/>
    <n v="2089"/>
    <n v="8698"/>
  </r>
  <r>
    <x v="3"/>
    <n v="10334000"/>
    <n v="2090"/>
    <n v="10334"/>
  </r>
  <r>
    <x v="3"/>
    <n v="7189000"/>
    <n v="2091"/>
    <n v="7189"/>
  </r>
  <r>
    <x v="3"/>
    <n v="8698000"/>
    <n v="2092"/>
    <n v="8698"/>
  </r>
  <r>
    <x v="3"/>
    <n v="4463000"/>
    <n v="2095"/>
    <n v="4463"/>
  </r>
  <r>
    <x v="3"/>
    <n v="4909000"/>
    <n v="2098"/>
    <n v="4909"/>
  </r>
  <r>
    <x v="3"/>
    <n v="4057000"/>
    <n v="2099"/>
    <n v="4057"/>
  </r>
  <r>
    <x v="3"/>
    <n v="3763570"/>
    <n v="2100"/>
    <n v="3763.57"/>
  </r>
  <r>
    <x v="3"/>
    <n v="4463000"/>
    <n v="2102"/>
    <n v="4463"/>
  </r>
  <r>
    <x v="3"/>
    <n v="13017000"/>
    <n v="2105"/>
    <n v="13017"/>
  </r>
  <r>
    <x v="3"/>
    <n v="8698000"/>
    <n v="2107"/>
    <n v="8698"/>
  </r>
  <r>
    <x v="3"/>
    <n v="7189000"/>
    <n v="2108"/>
    <n v="7189"/>
  </r>
  <r>
    <x v="3"/>
    <n v="6536000"/>
    <n v="2109"/>
    <n v="6536"/>
  </r>
  <r>
    <x v="3"/>
    <n v="10334000"/>
    <n v="2111"/>
    <n v="10334"/>
  </r>
  <r>
    <x v="3"/>
    <n v="5990830"/>
    <n v="2113"/>
    <n v="5990.83"/>
  </r>
  <r>
    <x v="3"/>
    <n v="4057000"/>
    <n v="2117"/>
    <n v="4057"/>
  </r>
  <r>
    <x v="3"/>
    <n v="6536000"/>
    <n v="2118"/>
    <n v="6536"/>
  </r>
  <r>
    <x v="3"/>
    <n v="4792670"/>
    <n v="2119"/>
    <n v="4792.67"/>
  </r>
  <r>
    <x v="3"/>
    <n v="7189000"/>
    <n v="2120"/>
    <n v="7189"/>
  </r>
  <r>
    <x v="3"/>
    <n v="4057000"/>
    <n v="2122"/>
    <n v="4057"/>
  </r>
  <r>
    <x v="3"/>
    <n v="8698000"/>
    <n v="2123"/>
    <n v="8698"/>
  </r>
  <r>
    <x v="3"/>
    <n v="4057000"/>
    <n v="2127"/>
    <n v="4057"/>
  </r>
  <r>
    <x v="3"/>
    <n v="11160000"/>
    <n v="2132"/>
    <n v="11160"/>
  </r>
  <r>
    <x v="3"/>
    <n v="7907000"/>
    <n v="2134"/>
    <n v="7907"/>
  </r>
  <r>
    <x v="3"/>
    <n v="5941000"/>
    <n v="2136"/>
    <n v="5941"/>
  </r>
  <r>
    <x v="3"/>
    <n v="7907000"/>
    <n v="2139"/>
    <n v="7907"/>
  </r>
  <r>
    <x v="3"/>
    <n v="4909000"/>
    <n v="2140"/>
    <n v="4909"/>
  </r>
  <r>
    <x v="3"/>
    <n v="5271330"/>
    <n v="2141"/>
    <n v="5271.33"/>
  </r>
  <r>
    <x v="3"/>
    <n v="10334000"/>
    <n v="2144"/>
    <n v="10334"/>
  </r>
  <r>
    <x v="3"/>
    <n v="2704670"/>
    <n v="2148"/>
    <n v="2704.67"/>
  </r>
  <r>
    <x v="3"/>
    <n v="5941000"/>
    <n v="2149"/>
    <n v="5941"/>
  </r>
  <r>
    <x v="3"/>
    <n v="5271330"/>
    <n v="2150"/>
    <n v="5271.33"/>
  </r>
  <r>
    <x v="3"/>
    <n v="5990830"/>
    <n v="2152"/>
    <n v="5990.83"/>
  </r>
  <r>
    <x v="3"/>
    <n v="12053000"/>
    <n v="2153"/>
    <n v="12053"/>
  </r>
  <r>
    <x v="3"/>
    <n v="8698000"/>
    <n v="2155"/>
    <n v="8698"/>
  </r>
  <r>
    <x v="3"/>
    <n v="4057000"/>
    <n v="2157"/>
    <n v="4057"/>
  </r>
  <r>
    <x v="3"/>
    <n v="6536000"/>
    <n v="2159"/>
    <n v="6536"/>
  </r>
  <r>
    <x v="3"/>
    <n v="4909000"/>
    <n v="2160"/>
    <n v="4909"/>
  </r>
  <r>
    <x v="3"/>
    <n v="4057000"/>
    <n v="2161"/>
    <n v="4057"/>
  </r>
  <r>
    <x v="3"/>
    <n v="4463000"/>
    <n v="2162"/>
    <n v="4463"/>
  </r>
  <r>
    <x v="3"/>
    <n v="4638930"/>
    <n v="2163"/>
    <n v="4638.93"/>
  </r>
  <r>
    <x v="3"/>
    <n v="8698000"/>
    <n v="2164"/>
    <n v="8698"/>
  </r>
  <r>
    <x v="3"/>
    <n v="5400000"/>
    <n v="2166"/>
    <n v="5400"/>
  </r>
  <r>
    <x v="3"/>
    <n v="8698000"/>
    <n v="2168"/>
    <n v="8698"/>
  </r>
  <r>
    <x v="3"/>
    <n v="10334000"/>
    <n v="2169"/>
    <n v="10334"/>
  </r>
  <r>
    <x v="3"/>
    <n v="1406000"/>
    <n v="2174"/>
    <n v="1406"/>
  </r>
  <r>
    <x v="3"/>
    <n v="4057000"/>
    <n v="2180"/>
    <n v="4057"/>
  </r>
  <r>
    <x v="3"/>
    <n v="7189000"/>
    <n v="2181"/>
    <n v="7189"/>
  </r>
  <r>
    <x v="3"/>
    <n v="6536000"/>
    <n v="2182"/>
    <n v="6536"/>
  </r>
  <r>
    <x v="3"/>
    <n v="4057000"/>
    <n v="2183"/>
    <n v="4057"/>
  </r>
  <r>
    <x v="3"/>
    <n v="8698000"/>
    <n v="2184"/>
    <n v="8698"/>
  </r>
  <r>
    <x v="3"/>
    <n v="3421630"/>
    <n v="2185"/>
    <n v="3421.63"/>
  </r>
  <r>
    <x v="3"/>
    <n v="5400000"/>
    <n v="2187"/>
    <n v="5400"/>
  </r>
  <r>
    <x v="3"/>
    <n v="7189000"/>
    <n v="2191"/>
    <n v="7189"/>
  </r>
  <r>
    <x v="3"/>
    <n v="6536000"/>
    <n v="2195"/>
    <n v="6536"/>
  </r>
  <r>
    <x v="3"/>
    <n v="7189000"/>
    <n v="2196"/>
    <n v="7189"/>
  </r>
  <r>
    <x v="3"/>
    <n v="4057000"/>
    <n v="2197"/>
    <n v="4057"/>
  </r>
  <r>
    <x v="3"/>
    <n v="10334000"/>
    <n v="2198"/>
    <n v="10334"/>
  </r>
  <r>
    <x v="3"/>
    <n v="4057000"/>
    <n v="2199"/>
    <n v="4057"/>
  </r>
  <r>
    <x v="3"/>
    <n v="4909000"/>
    <n v="2201"/>
    <n v="4909"/>
  </r>
  <r>
    <x v="3"/>
    <n v="6536000"/>
    <n v="2202"/>
    <n v="6536"/>
  </r>
  <r>
    <x v="3"/>
    <n v="7189000"/>
    <n v="2203"/>
    <n v="7189"/>
  </r>
  <r>
    <x v="3"/>
    <n v="10334000"/>
    <n v="2204"/>
    <n v="10334"/>
  </r>
  <r>
    <x v="3"/>
    <n v="4463000"/>
    <n v="2205"/>
    <n v="4463"/>
  </r>
  <r>
    <x v="3"/>
    <n v="7189000"/>
    <n v="2206"/>
    <n v="7189"/>
  </r>
  <r>
    <x v="3"/>
    <n v="4463000"/>
    <n v="2212"/>
    <n v="4463"/>
  </r>
  <r>
    <x v="3"/>
    <n v="7189000"/>
    <n v="2213"/>
    <n v="7189"/>
  </r>
  <r>
    <x v="3"/>
    <n v="4463000"/>
    <n v="2214"/>
    <n v="4463"/>
  </r>
  <r>
    <x v="3"/>
    <n v="5511470"/>
    <n v="2215"/>
    <n v="5511.47"/>
  </r>
  <r>
    <x v="3"/>
    <n v="11160000"/>
    <n v="2219"/>
    <n v="11160"/>
  </r>
  <r>
    <x v="3"/>
    <n v="5400000"/>
    <n v="2220"/>
    <n v="5400"/>
  </r>
  <r>
    <x v="3"/>
    <n v="5400000"/>
    <n v="2221"/>
    <n v="5400"/>
  </r>
  <r>
    <x v="3"/>
    <n v="13017000"/>
    <n v="2222"/>
    <n v="13017"/>
  </r>
  <r>
    <x v="3"/>
    <n v="4909000"/>
    <n v="2223"/>
    <n v="4909"/>
  </r>
  <r>
    <x v="3"/>
    <n v="7189000"/>
    <n v="2224"/>
    <n v="7189"/>
  </r>
  <r>
    <x v="3"/>
    <n v="11160000"/>
    <n v="2226"/>
    <n v="11160"/>
  </r>
  <r>
    <x v="3"/>
    <n v="4057000"/>
    <n v="2227"/>
    <n v="4057"/>
  </r>
  <r>
    <x v="3"/>
    <n v="4909000"/>
    <n v="2228"/>
    <n v="4909"/>
  </r>
  <r>
    <x v="3"/>
    <n v="4909000"/>
    <n v="2229"/>
    <n v="4909"/>
  </r>
  <r>
    <x v="3"/>
    <n v="10334000"/>
    <n v="2232"/>
    <n v="10334"/>
  </r>
  <r>
    <x v="3"/>
    <n v="4057000"/>
    <n v="2233"/>
    <n v="4057"/>
  </r>
  <r>
    <x v="3"/>
    <n v="4057000"/>
    <n v="2235"/>
    <n v="4057"/>
  </r>
  <r>
    <x v="3"/>
    <n v="8698000"/>
    <n v="2238"/>
    <n v="8698"/>
  </r>
  <r>
    <x v="3"/>
    <n v="4357330"/>
    <n v="2244"/>
    <n v="4357.33"/>
  </r>
  <r>
    <x v="3"/>
    <n v="4909000"/>
    <n v="2246"/>
    <n v="4909"/>
  </r>
  <r>
    <x v="3"/>
    <n v="4909000"/>
    <n v="2247"/>
    <n v="4909"/>
  </r>
  <r>
    <x v="3"/>
    <n v="5941000"/>
    <n v="2248"/>
    <n v="5941"/>
  </r>
  <r>
    <x v="3"/>
    <n v="4463000"/>
    <n v="2249"/>
    <n v="4463"/>
  </r>
  <r>
    <x v="3"/>
    <n v="5941000"/>
    <n v="2250"/>
    <n v="5941"/>
  </r>
  <r>
    <x v="3"/>
    <n v="4463000"/>
    <n v="2251"/>
    <n v="4463"/>
  </r>
  <r>
    <x v="3"/>
    <n v="9567000"/>
    <n v="2252"/>
    <n v="9567"/>
  </r>
  <r>
    <x v="3"/>
    <n v="4057000"/>
    <n v="2255"/>
    <n v="4057"/>
  </r>
  <r>
    <x v="3"/>
    <n v="6536000"/>
    <n v="2256"/>
    <n v="6536"/>
  </r>
  <r>
    <x v="3"/>
    <n v="5798670"/>
    <n v="2257"/>
    <n v="5798.67"/>
  </r>
  <r>
    <x v="3"/>
    <n v="6536000"/>
    <n v="2258"/>
    <n v="6536"/>
  </r>
  <r>
    <x v="3"/>
    <n v="4909000"/>
    <n v="2259"/>
    <n v="4909"/>
  </r>
  <r>
    <x v="3"/>
    <n v="4057000"/>
    <n v="2260"/>
    <n v="4057"/>
  </r>
  <r>
    <x v="3"/>
    <n v="14621000"/>
    <n v="2261"/>
    <n v="14621"/>
  </r>
  <r>
    <x v="3"/>
    <n v="8698000"/>
    <n v="2264"/>
    <n v="8698"/>
  </r>
  <r>
    <x v="3"/>
    <n v="4057000"/>
    <n v="2266"/>
    <n v="4057"/>
  </r>
  <r>
    <x v="3"/>
    <n v="2789000"/>
    <n v="2268"/>
    <n v="2789"/>
  </r>
  <r>
    <x v="3"/>
    <n v="2975330"/>
    <n v="2270"/>
    <n v="2975.33"/>
  </r>
  <r>
    <x v="3"/>
    <n v="5798470"/>
    <n v="2271"/>
    <n v="5798.47"/>
  </r>
  <r>
    <x v="3"/>
    <n v="5400000"/>
    <n v="2272"/>
    <n v="5400"/>
  </r>
  <r>
    <x v="3"/>
    <n v="4909000"/>
    <n v="2275"/>
    <n v="4909"/>
  </r>
  <r>
    <x v="3"/>
    <n v="4463000"/>
    <n v="2276"/>
    <n v="4463"/>
  </r>
  <r>
    <x v="3"/>
    <n v="2789000"/>
    <n v="2277"/>
    <n v="2789"/>
  </r>
  <r>
    <x v="3"/>
    <n v="10334000"/>
    <n v="2278"/>
    <n v="10334"/>
  </r>
  <r>
    <x v="3"/>
    <n v="4057000"/>
    <n v="2279"/>
    <n v="4057"/>
  </r>
  <r>
    <x v="3"/>
    <n v="4057000"/>
    <n v="2280"/>
    <n v="4057"/>
  </r>
  <r>
    <x v="3"/>
    <n v="4057000"/>
    <n v="2282"/>
    <n v="4057"/>
  </r>
  <r>
    <x v="3"/>
    <n v="4057000"/>
    <n v="2283"/>
    <n v="4057"/>
  </r>
  <r>
    <x v="3"/>
    <n v="4057000"/>
    <n v="2284"/>
    <n v="4057"/>
  </r>
  <r>
    <x v="3"/>
    <n v="14059000"/>
    <n v="2286"/>
    <n v="14059"/>
  </r>
  <r>
    <x v="3"/>
    <n v="14621000"/>
    <n v="2287"/>
    <n v="14621"/>
  </r>
  <r>
    <x v="3"/>
    <n v="2091750"/>
    <n v="2288"/>
    <n v="2091.75"/>
  </r>
  <r>
    <x v="3"/>
    <n v="6536000"/>
    <n v="2289"/>
    <n v="6536"/>
  </r>
  <r>
    <x v="3"/>
    <n v="7189000"/>
    <n v="2290"/>
    <n v="7189"/>
  </r>
  <r>
    <x v="3"/>
    <n v="2109000"/>
    <n v="2291"/>
    <n v="2109"/>
  </r>
  <r>
    <x v="3"/>
    <n v="8698000"/>
    <n v="2292"/>
    <n v="8698"/>
  </r>
  <r>
    <x v="3"/>
    <n v="8698000"/>
    <n v="2293"/>
    <n v="8698"/>
  </r>
  <r>
    <x v="3"/>
    <n v="2109000"/>
    <n v="2294"/>
    <n v="2109"/>
  </r>
  <r>
    <x v="3"/>
    <n v="4349000"/>
    <n v="2297"/>
    <n v="4349"/>
  </r>
  <r>
    <x v="3"/>
    <n v="4792670"/>
    <n v="2298"/>
    <n v="4792.67"/>
  </r>
  <r>
    <x v="3"/>
    <n v="2109000"/>
    <n v="2299"/>
    <n v="2109"/>
  </r>
  <r>
    <x v="3"/>
    <n v="3272670"/>
    <n v="2301"/>
    <n v="3272.67"/>
  </r>
  <r>
    <x v="3"/>
    <n v="1581750"/>
    <n v="2302"/>
    <n v="1581.75"/>
  </r>
  <r>
    <x v="3"/>
    <n v="5941000"/>
    <n v="2305"/>
    <n v="5941"/>
  </r>
  <r>
    <x v="3"/>
    <n v="9567000"/>
    <n v="2306"/>
    <n v="9567"/>
  </r>
  <r>
    <x v="3"/>
    <n v="3688000"/>
    <n v="2307"/>
    <n v="3688"/>
  </r>
  <r>
    <x v="3"/>
    <n v="4909000"/>
    <n v="2308"/>
    <n v="4909"/>
  </r>
  <r>
    <x v="3"/>
    <n v="7907000"/>
    <n v="2311"/>
    <n v="7907"/>
  </r>
  <r>
    <x v="3"/>
    <n v="5271330"/>
    <n v="2312"/>
    <n v="5271.33"/>
  </r>
  <r>
    <x v="3"/>
    <n v="4463000"/>
    <n v="2313"/>
    <n v="4463"/>
  </r>
  <r>
    <x v="3"/>
    <n v="14059000"/>
    <n v="2314"/>
    <n v="14059"/>
  </r>
  <r>
    <x v="3"/>
    <n v="5941000"/>
    <n v="2315"/>
    <n v="5941"/>
  </r>
  <r>
    <x v="3"/>
    <n v="2109000"/>
    <n v="2316"/>
    <n v="2109"/>
  </r>
  <r>
    <x v="3"/>
    <n v="6536000"/>
    <n v="2318"/>
    <n v="6536"/>
  </r>
  <r>
    <x v="3"/>
    <n v="6536000"/>
    <n v="2319"/>
    <n v="6536"/>
  </r>
  <r>
    <x v="3"/>
    <n v="6536000"/>
    <n v="2320"/>
    <n v="6536"/>
  </r>
  <r>
    <x v="3"/>
    <n v="10334000"/>
    <n v="2321"/>
    <n v="10334"/>
  </r>
  <r>
    <x v="3"/>
    <n v="6536000"/>
    <n v="2322"/>
    <n v="6536"/>
  </r>
  <r>
    <x v="3"/>
    <n v="3600000"/>
    <n v="2323"/>
    <n v="3600"/>
  </r>
  <r>
    <x v="3"/>
    <n v="2109000"/>
    <n v="2324"/>
    <n v="2109"/>
  </r>
  <r>
    <x v="3"/>
    <n v="10334000"/>
    <n v="2325"/>
    <n v="10334"/>
  </r>
  <r>
    <x v="3"/>
    <n v="4057000"/>
    <n v="2326"/>
    <n v="4057"/>
  </r>
  <r>
    <x v="3"/>
    <n v="11160000"/>
    <n v="2327"/>
    <n v="11160"/>
  </r>
  <r>
    <x v="3"/>
    <n v="10334000"/>
    <n v="2328"/>
    <n v="10334"/>
  </r>
  <r>
    <x v="3"/>
    <n v="6536000"/>
    <n v="2329"/>
    <n v="6536"/>
  </r>
  <r>
    <x v="3"/>
    <n v="3688000"/>
    <n v="2330"/>
    <n v="3688"/>
  </r>
  <r>
    <x v="3"/>
    <n v="6536000"/>
    <n v="2331"/>
    <n v="6536"/>
  </r>
  <r>
    <x v="3"/>
    <n v="10334000"/>
    <n v="2332"/>
    <n v="10334"/>
  </r>
  <r>
    <x v="3"/>
    <n v="1208570"/>
    <n v="2333"/>
    <n v="1208.57"/>
  </r>
  <r>
    <x v="3"/>
    <n v="8698000"/>
    <n v="2334"/>
    <n v="8698"/>
  </r>
  <r>
    <x v="3"/>
    <n v="6889330"/>
    <n v="2335"/>
    <n v="6889.33"/>
  </r>
  <r>
    <x v="3"/>
    <n v="5941000"/>
    <n v="2336"/>
    <n v="5941"/>
  </r>
  <r>
    <x v="3"/>
    <n v="9567000"/>
    <n v="2337"/>
    <n v="9567"/>
  </r>
  <r>
    <x v="3"/>
    <n v="10334000"/>
    <n v="2338"/>
    <n v="10334"/>
  </r>
  <r>
    <x v="3"/>
    <n v="4464000"/>
    <n v="2339"/>
    <n v="4464"/>
  </r>
  <r>
    <x v="3"/>
    <n v="4057000"/>
    <n v="2340"/>
    <n v="4057"/>
  </r>
  <r>
    <x v="3"/>
    <n v="5400000"/>
    <n v="2342"/>
    <n v="5400"/>
  </r>
  <r>
    <x v="3"/>
    <n v="5167000"/>
    <n v="2343"/>
    <n v="5167"/>
  </r>
  <r>
    <x v="3"/>
    <n v="7189000"/>
    <n v="2344"/>
    <n v="7189"/>
  </r>
  <r>
    <x v="3"/>
    <n v="14621000"/>
    <n v="2345"/>
    <n v="14621"/>
  </r>
  <r>
    <x v="3"/>
    <n v="4057000"/>
    <n v="2346"/>
    <n v="4057"/>
  </r>
  <r>
    <x v="3"/>
    <n v="10334000"/>
    <n v="2347"/>
    <n v="10334"/>
  </r>
  <r>
    <x v="3"/>
    <n v="4314230"/>
    <n v="2348"/>
    <n v="4314.2299999999996"/>
  </r>
  <r>
    <x v="3"/>
    <n v="7189000"/>
    <n v="2350"/>
    <n v="7189"/>
  </r>
  <r>
    <x v="3"/>
    <n v="3600000"/>
    <n v="2351"/>
    <n v="3600"/>
  </r>
  <r>
    <x v="3"/>
    <n v="5941000"/>
    <n v="2352"/>
    <n v="5941"/>
  </r>
  <r>
    <x v="3"/>
    <n v="1859170"/>
    <n v="2353"/>
    <n v="1859.17"/>
  </r>
  <r>
    <x v="3"/>
    <n v="10334000"/>
    <n v="2354"/>
    <n v="10334"/>
  </r>
  <r>
    <x v="3"/>
    <n v="10334000"/>
    <n v="2355"/>
    <n v="10334"/>
  </r>
  <r>
    <x v="3"/>
    <n v="1616670"/>
    <n v="2356"/>
    <n v="1616.67"/>
  </r>
  <r>
    <x v="3"/>
    <n v="6536000"/>
    <n v="2357"/>
    <n v="6536"/>
  </r>
  <r>
    <x v="3"/>
    <n v="2454500"/>
    <n v="2358"/>
    <n v="2454.5"/>
  </r>
  <r>
    <x v="3"/>
    <n v="1818750"/>
    <n v="2359"/>
    <n v="1818.75"/>
  </r>
  <r>
    <x v="3"/>
    <n v="1833000"/>
    <n v="2360"/>
    <n v="1833"/>
  </r>
  <r>
    <x v="3"/>
    <n v="7440000"/>
    <n v="2361"/>
    <n v="7440"/>
  </r>
  <r>
    <x v="3"/>
    <n v="12053000"/>
    <n v="2363"/>
    <n v="12053"/>
  </r>
  <r>
    <x v="3"/>
    <n v="5941000"/>
    <n v="2364"/>
    <n v="5941"/>
  </r>
  <r>
    <x v="3"/>
    <n v="5941000"/>
    <n v="2365"/>
    <n v="5941"/>
  </r>
  <r>
    <x v="3"/>
    <n v="6536000"/>
    <n v="2367"/>
    <n v="6536"/>
  </r>
  <r>
    <x v="3"/>
    <n v="4909000"/>
    <n v="2369"/>
    <n v="4909"/>
  </r>
  <r>
    <x v="3"/>
    <n v="10334000"/>
    <n v="2370"/>
    <n v="10334"/>
  </r>
  <r>
    <x v="3"/>
    <n v="5400000"/>
    <n v="2371"/>
    <n v="5400"/>
  </r>
  <r>
    <x v="3"/>
    <n v="5941000"/>
    <n v="2372"/>
    <n v="5941"/>
  </r>
  <r>
    <x v="3"/>
    <n v="1581750"/>
    <n v="2373"/>
    <n v="1581.75"/>
  </r>
  <r>
    <x v="3"/>
    <n v="14621000"/>
    <n v="2374"/>
    <n v="14621"/>
  </r>
  <r>
    <x v="3"/>
    <n v="10334000"/>
    <n v="2375"/>
    <n v="10334"/>
  </r>
  <r>
    <x v="3"/>
    <n v="6536000"/>
    <n v="2376"/>
    <n v="6536"/>
  </r>
  <r>
    <x v="3"/>
    <n v="4057000"/>
    <n v="2377"/>
    <n v="4057"/>
  </r>
  <r>
    <x v="3"/>
    <n v="4057000"/>
    <n v="2378"/>
    <n v="4057"/>
  </r>
  <r>
    <x v="3"/>
    <n v="7907000"/>
    <n v="2380"/>
    <n v="7907"/>
  </r>
  <r>
    <x v="3"/>
    <n v="7907000"/>
    <n v="2381"/>
    <n v="7907"/>
  </r>
  <r>
    <x v="3"/>
    <n v="4909000"/>
    <n v="2382"/>
    <n v="4909"/>
  </r>
  <r>
    <x v="3"/>
    <n v="11160000"/>
    <n v="2383"/>
    <n v="11160"/>
  </r>
  <r>
    <x v="3"/>
    <n v="12053000"/>
    <n v="2384"/>
    <n v="12053"/>
  </r>
  <r>
    <x v="3"/>
    <n v="4057000"/>
    <n v="2385"/>
    <n v="4057"/>
  </r>
  <r>
    <x v="3"/>
    <n v="4057000"/>
    <n v="2386"/>
    <n v="4057"/>
  </r>
  <r>
    <x v="3"/>
    <n v="10334000"/>
    <n v="2388"/>
    <n v="10334"/>
  </r>
  <r>
    <x v="3"/>
    <n v="6536000"/>
    <n v="2389"/>
    <n v="6536"/>
  </r>
  <r>
    <x v="3"/>
    <n v="7907000"/>
    <n v="2391"/>
    <n v="7907"/>
  </r>
  <r>
    <x v="3"/>
    <n v="8698000"/>
    <n v="2392"/>
    <n v="8698"/>
  </r>
  <r>
    <x v="3"/>
    <n v="10334000"/>
    <n v="2393"/>
    <n v="10334"/>
  </r>
  <r>
    <x v="3"/>
    <n v="8698000"/>
    <n v="2394"/>
    <n v="8698"/>
  </r>
  <r>
    <x v="3"/>
    <n v="4057000"/>
    <n v="2395"/>
    <n v="4057"/>
  </r>
  <r>
    <x v="3"/>
    <n v="4057000"/>
    <n v="2397"/>
    <n v="4057"/>
  </r>
  <r>
    <x v="3"/>
    <n v="8698000"/>
    <n v="2402"/>
    <n v="8698"/>
  </r>
  <r>
    <x v="3"/>
    <n v="4463000"/>
    <n v="2403"/>
    <n v="4463"/>
  </r>
  <r>
    <x v="3"/>
    <n v="6536000"/>
    <n v="2405"/>
    <n v="6536"/>
  </r>
  <r>
    <x v="3"/>
    <n v="2109000"/>
    <n v="2408"/>
    <n v="2109"/>
  </r>
  <r>
    <x v="3"/>
    <n v="7189000"/>
    <n v="2410"/>
    <n v="7189"/>
  </r>
  <r>
    <x v="3"/>
    <n v="4909000"/>
    <n v="2411"/>
    <n v="4909"/>
  </r>
  <r>
    <x v="3"/>
    <n v="10334000"/>
    <n v="2412"/>
    <n v="10334"/>
  </r>
  <r>
    <x v="3"/>
    <n v="11160000"/>
    <n v="2413"/>
    <n v="11160"/>
  </r>
  <r>
    <x v="3"/>
    <n v="4057000"/>
    <n v="2415"/>
    <n v="4057"/>
  </r>
  <r>
    <x v="3"/>
    <n v="11160000"/>
    <n v="2416"/>
    <n v="11160"/>
  </r>
  <r>
    <x v="3"/>
    <n v="4463000"/>
    <n v="2418"/>
    <n v="4463"/>
  </r>
  <r>
    <x v="3"/>
    <n v="10334000"/>
    <n v="2419"/>
    <n v="10334"/>
  </r>
  <r>
    <x v="3"/>
    <n v="4057000"/>
    <n v="2420"/>
    <n v="4057"/>
  </r>
  <r>
    <x v="3"/>
    <n v="13017000"/>
    <n v="2421"/>
    <n v="13017"/>
  </r>
  <r>
    <x v="3"/>
    <n v="4057000"/>
    <n v="2423"/>
    <n v="4057"/>
  </r>
  <r>
    <x v="3"/>
    <n v="4463000"/>
    <n v="2424"/>
    <n v="4463"/>
  </r>
  <r>
    <x v="3"/>
    <n v="4463000"/>
    <n v="2425"/>
    <n v="4463"/>
  </r>
  <r>
    <x v="3"/>
    <n v="11160000"/>
    <n v="2426"/>
    <n v="11160"/>
  </r>
  <r>
    <x v="3"/>
    <n v="10334000"/>
    <n v="2430"/>
    <n v="10334"/>
  </r>
  <r>
    <x v="3"/>
    <n v="11160000"/>
    <n v="2432"/>
    <n v="11160"/>
  </r>
  <r>
    <x v="3"/>
    <n v="2789000"/>
    <n v="2433"/>
    <n v="2789"/>
  </r>
  <r>
    <x v="3"/>
    <n v="9567000"/>
    <n v="2434"/>
    <n v="9567"/>
  </r>
  <r>
    <x v="3"/>
    <n v="9567000"/>
    <n v="2436"/>
    <n v="9567"/>
  </r>
  <r>
    <x v="3"/>
    <n v="4463000"/>
    <n v="2437"/>
    <n v="4463"/>
  </r>
  <r>
    <x v="3"/>
    <n v="5400000"/>
    <n v="2438"/>
    <n v="5400"/>
  </r>
  <r>
    <x v="3"/>
    <n v="4057000"/>
    <n v="2440"/>
    <n v="4057"/>
  </r>
  <r>
    <x v="3"/>
    <n v="4057000"/>
    <n v="2441"/>
    <n v="4057"/>
  </r>
  <r>
    <x v="3"/>
    <n v="7907000"/>
    <n v="2442"/>
    <n v="7907"/>
  </r>
  <r>
    <x v="3"/>
    <n v="7750500"/>
    <n v="2443"/>
    <n v="7750.5"/>
  </r>
  <r>
    <x v="3"/>
    <n v="4057000"/>
    <n v="2445"/>
    <n v="4057"/>
  </r>
  <r>
    <x v="3"/>
    <n v="4909000"/>
    <n v="2447"/>
    <n v="4909"/>
  </r>
  <r>
    <x v="3"/>
    <n v="7907000"/>
    <n v="2449"/>
    <n v="7907"/>
  </r>
  <r>
    <x v="3"/>
    <n v="6536000"/>
    <n v="2451"/>
    <n v="6536"/>
  </r>
  <r>
    <x v="3"/>
    <n v="3688000"/>
    <n v="2452"/>
    <n v="3688"/>
  </r>
  <r>
    <x v="3"/>
    <n v="6536000"/>
    <n v="2453"/>
    <n v="6536"/>
  </r>
  <r>
    <x v="3"/>
    <n v="6536000"/>
    <n v="2454"/>
    <n v="6536"/>
  </r>
  <r>
    <x v="3"/>
    <n v="7907000"/>
    <n v="2455"/>
    <n v="7907"/>
  </r>
  <r>
    <x v="3"/>
    <n v="13017000"/>
    <n v="2457"/>
    <n v="13017"/>
  </r>
  <r>
    <x v="3"/>
    <n v="9567000"/>
    <n v="2458"/>
    <n v="9567"/>
  </r>
  <r>
    <x v="3"/>
    <n v="9567000"/>
    <n v="2459"/>
    <n v="9567"/>
  </r>
  <r>
    <x v="3"/>
    <n v="2789000"/>
    <n v="2460"/>
    <n v="2789"/>
  </r>
  <r>
    <x v="3"/>
    <n v="7907000"/>
    <n v="2461"/>
    <n v="7907"/>
  </r>
  <r>
    <x v="3"/>
    <n v="7189000"/>
    <n v="2462"/>
    <n v="7189"/>
  </r>
  <r>
    <x v="3"/>
    <n v="14059000"/>
    <n v="2465"/>
    <n v="14059"/>
  </r>
  <r>
    <x v="3"/>
    <n v="4463000"/>
    <n v="2466"/>
    <n v="4463"/>
  </r>
  <r>
    <x v="3"/>
    <n v="6536000"/>
    <n v="2467"/>
    <n v="6536"/>
  </r>
  <r>
    <x v="3"/>
    <n v="7189000"/>
    <n v="2468"/>
    <n v="7189"/>
  </r>
  <r>
    <x v="3"/>
    <n v="4057000"/>
    <n v="2469"/>
    <n v="4057"/>
  </r>
  <r>
    <x v="3"/>
    <n v="2425000"/>
    <n v="2470"/>
    <n v="2425"/>
  </r>
  <r>
    <x v="3"/>
    <n v="10334000"/>
    <n v="2471"/>
    <n v="10334"/>
  </r>
  <r>
    <x v="3"/>
    <n v="8698000"/>
    <n v="2472"/>
    <n v="8698"/>
  </r>
  <r>
    <x v="3"/>
    <n v="11160000"/>
    <n v="2473"/>
    <n v="11160"/>
  </r>
  <r>
    <x v="3"/>
    <n v="10334000"/>
    <n v="2476"/>
    <n v="10334"/>
  </r>
  <r>
    <x v="3"/>
    <n v="7907000"/>
    <n v="2477"/>
    <n v="7907"/>
  </r>
  <r>
    <x v="3"/>
    <n v="10334000"/>
    <n v="2478"/>
    <n v="10334"/>
  </r>
  <r>
    <x v="3"/>
    <n v="10334000"/>
    <n v="2479"/>
    <n v="10334"/>
  </r>
  <r>
    <x v="3"/>
    <n v="4057000"/>
    <n v="2480"/>
    <n v="4057"/>
  </r>
  <r>
    <x v="3"/>
    <n v="3688000"/>
    <n v="2481"/>
    <n v="3688"/>
  </r>
  <r>
    <x v="3"/>
    <n v="5400000"/>
    <n v="2482"/>
    <n v="5400"/>
  </r>
  <r>
    <x v="3"/>
    <n v="9567000"/>
    <n v="2483"/>
    <n v="9567"/>
  </r>
  <r>
    <x v="3"/>
    <n v="4057000"/>
    <n v="2484"/>
    <n v="4057"/>
  </r>
  <r>
    <x v="3"/>
    <n v="10334000"/>
    <n v="2485"/>
    <n v="10334"/>
  </r>
  <r>
    <x v="3"/>
    <n v="8698000"/>
    <n v="2487"/>
    <n v="8698"/>
  </r>
  <r>
    <x v="3"/>
    <n v="8698000"/>
    <n v="2488"/>
    <n v="8698"/>
  </r>
  <r>
    <x v="3"/>
    <n v="7189000"/>
    <n v="2490"/>
    <n v="7189"/>
  </r>
  <r>
    <x v="3"/>
    <n v="13017000"/>
    <n v="2491"/>
    <n v="13017"/>
  </r>
  <r>
    <x v="3"/>
    <n v="4057000"/>
    <n v="2492"/>
    <n v="4057"/>
  </r>
  <r>
    <x v="3"/>
    <n v="7189000"/>
    <n v="2494"/>
    <n v="7189"/>
  </r>
  <r>
    <x v="3"/>
    <n v="5941000"/>
    <n v="2495"/>
    <n v="5941"/>
  </r>
  <r>
    <x v="3"/>
    <n v="7189000"/>
    <n v="2496"/>
    <n v="7189"/>
  </r>
  <r>
    <x v="3"/>
    <n v="1594000"/>
    <n v="2497"/>
    <n v="1594"/>
  </r>
  <r>
    <x v="3"/>
    <n v="10334000"/>
    <n v="2498"/>
    <n v="10334"/>
  </r>
  <r>
    <x v="3"/>
    <n v="8698000"/>
    <n v="2499"/>
    <n v="8698"/>
  </r>
  <r>
    <x v="3"/>
    <n v="4057000"/>
    <n v="2500"/>
    <n v="4057"/>
  </r>
  <r>
    <x v="3"/>
    <n v="4057000"/>
    <n v="2502"/>
    <n v="4057"/>
  </r>
  <r>
    <x v="3"/>
    <n v="8698000"/>
    <n v="2504"/>
    <n v="8698"/>
  </r>
  <r>
    <x v="3"/>
    <n v="8698000"/>
    <n v="2505"/>
    <n v="8698"/>
  </r>
  <r>
    <x v="3"/>
    <n v="4909000"/>
    <n v="2507"/>
    <n v="4909"/>
  </r>
  <r>
    <x v="3"/>
    <n v="4909000"/>
    <n v="2508"/>
    <n v="4909"/>
  </r>
  <r>
    <x v="3"/>
    <n v="2789000"/>
    <n v="2510"/>
    <n v="2789"/>
  </r>
  <r>
    <x v="3"/>
    <n v="4057000"/>
    <n v="2511"/>
    <n v="4057"/>
  </r>
  <r>
    <x v="3"/>
    <n v="1594000"/>
    <n v="2512"/>
    <n v="1594"/>
  </r>
  <r>
    <x v="3"/>
    <n v="11160000"/>
    <n v="2513"/>
    <n v="11160"/>
  </r>
  <r>
    <x v="3"/>
    <n v="15814000"/>
    <n v="2514"/>
    <n v="15814"/>
  </r>
  <r>
    <x v="3"/>
    <n v="4057000"/>
    <n v="2515"/>
    <n v="4057"/>
  </r>
  <r>
    <x v="3"/>
    <n v="7189000"/>
    <n v="2516"/>
    <n v="7189"/>
  </r>
  <r>
    <x v="3"/>
    <n v="4057000"/>
    <n v="2517"/>
    <n v="4057"/>
  </r>
  <r>
    <x v="3"/>
    <n v="14621000"/>
    <n v="2518"/>
    <n v="14621"/>
  </r>
  <r>
    <x v="3"/>
    <n v="6536000"/>
    <n v="2519"/>
    <n v="6536"/>
  </r>
  <r>
    <x v="3"/>
    <n v="6536000"/>
    <n v="2520"/>
    <n v="6536"/>
  </r>
  <r>
    <x v="3"/>
    <n v="8698000"/>
    <n v="2521"/>
    <n v="8698"/>
  </r>
  <r>
    <x v="3"/>
    <n v="2109000"/>
    <n v="2524"/>
    <n v="2109"/>
  </r>
  <r>
    <x v="3"/>
    <n v="8698000"/>
    <n v="2526"/>
    <n v="8698"/>
  </r>
  <r>
    <x v="3"/>
    <n v="4057000"/>
    <n v="2527"/>
    <n v="4057"/>
  </r>
  <r>
    <x v="3"/>
    <n v="8698000"/>
    <n v="2528"/>
    <n v="8698"/>
  </r>
  <r>
    <x v="3"/>
    <n v="3688000"/>
    <n v="2530"/>
    <n v="3688"/>
  </r>
  <r>
    <x v="3"/>
    <n v="825560"/>
    <n v="2531"/>
    <n v="825.56"/>
  </r>
  <r>
    <x v="3"/>
    <n v="6536000"/>
    <n v="2532"/>
    <n v="6536"/>
  </r>
  <r>
    <x v="3"/>
    <n v="5400000"/>
    <n v="2535"/>
    <n v="5400"/>
  </r>
  <r>
    <x v="3"/>
    <n v="7907000"/>
    <n v="2536"/>
    <n v="7907"/>
  </r>
  <r>
    <x v="3"/>
    <n v="7907000"/>
    <n v="2537"/>
    <n v="7907"/>
  </r>
  <r>
    <x v="3"/>
    <n v="2789000"/>
    <n v="2538"/>
    <n v="2789"/>
  </r>
  <r>
    <x v="3"/>
    <n v="3688000"/>
    <n v="2539"/>
    <n v="3688"/>
  </r>
  <r>
    <x v="3"/>
    <n v="7189000"/>
    <n v="2540"/>
    <n v="7189"/>
  </r>
  <r>
    <x v="3"/>
    <n v="5400000"/>
    <n v="2541"/>
    <n v="5400"/>
  </r>
  <r>
    <x v="3"/>
    <n v="2789000"/>
    <n v="2542"/>
    <n v="2789"/>
  </r>
  <r>
    <x v="3"/>
    <n v="13017000"/>
    <n v="2543"/>
    <n v="13017"/>
  </r>
  <r>
    <x v="3"/>
    <n v="5941000"/>
    <n v="2544"/>
    <n v="5941"/>
  </r>
  <r>
    <x v="3"/>
    <n v="5941000"/>
    <n v="2545"/>
    <n v="5941"/>
  </r>
  <r>
    <x v="3"/>
    <n v="7189000"/>
    <n v="2546"/>
    <n v="7189"/>
  </r>
  <r>
    <x v="3"/>
    <n v="14621000"/>
    <n v="2547"/>
    <n v="14621"/>
  </r>
  <r>
    <x v="3"/>
    <n v="13017000"/>
    <n v="2549"/>
    <n v="13017"/>
  </r>
  <r>
    <x v="3"/>
    <n v="1594000"/>
    <n v="2550"/>
    <n v="1594"/>
  </r>
  <r>
    <x v="3"/>
    <n v="4463000"/>
    <n v="2551"/>
    <n v="4463"/>
  </r>
  <r>
    <x v="3"/>
    <n v="3688000"/>
    <n v="2552"/>
    <n v="3688"/>
  </r>
  <r>
    <x v="3"/>
    <n v="7907000"/>
    <n v="2553"/>
    <n v="7907"/>
  </r>
  <r>
    <x v="3"/>
    <n v="4057000"/>
    <n v="2554"/>
    <n v="4057"/>
  </r>
  <r>
    <x v="3"/>
    <n v="13017000"/>
    <n v="2555"/>
    <n v="13017"/>
  </r>
  <r>
    <x v="3"/>
    <n v="7907000"/>
    <n v="2556"/>
    <n v="7907"/>
  </r>
  <r>
    <x v="3"/>
    <n v="14059000"/>
    <n v="2557"/>
    <n v="14059"/>
  </r>
  <r>
    <x v="3"/>
    <n v="1594000"/>
    <n v="2558"/>
    <n v="1594"/>
  </r>
  <r>
    <x v="3"/>
    <n v="4909000"/>
    <n v="2559"/>
    <n v="4909"/>
  </r>
  <r>
    <x v="3"/>
    <n v="3688000"/>
    <n v="2560"/>
    <n v="3688"/>
  </r>
  <r>
    <x v="3"/>
    <n v="7907000"/>
    <n v="2561"/>
    <n v="7907"/>
  </r>
  <r>
    <x v="3"/>
    <n v="12053000"/>
    <n v="2562"/>
    <n v="12053"/>
  </r>
  <r>
    <x v="3"/>
    <n v="1594000"/>
    <n v="2563"/>
    <n v="1594"/>
  </r>
  <r>
    <x v="3"/>
    <n v="10416000"/>
    <n v="2564"/>
    <n v="10416"/>
  </r>
  <r>
    <x v="3"/>
    <n v="11249470"/>
    <n v="2565"/>
    <n v="11249.47"/>
  </r>
  <r>
    <x v="3"/>
    <n v="8437100"/>
    <n v="2566"/>
    <n v="8437.1"/>
  </r>
  <r>
    <x v="3"/>
    <n v="9841300"/>
    <n v="2567"/>
    <n v="9841.2999999999993"/>
  </r>
  <r>
    <x v="3"/>
    <n v="3689930"/>
    <n v="2568"/>
    <n v="3689.93"/>
  </r>
  <r>
    <x v="3"/>
    <n v="2232300"/>
    <n v="2569"/>
    <n v="2232.3000000000002"/>
  </r>
  <r>
    <x v="4"/>
    <n v="1000000"/>
    <n v="767"/>
    <n v="1000"/>
  </r>
  <r>
    <x v="4"/>
    <n v="350000"/>
    <n v="2013"/>
    <n v="350"/>
  </r>
  <r>
    <x v="4"/>
    <n v="800000"/>
    <n v="2518"/>
    <n v="800"/>
  </r>
  <r>
    <x v="5"/>
    <n v="736800"/>
    <n v="134"/>
    <n v="736.8"/>
  </r>
  <r>
    <x v="5"/>
    <n v="736800"/>
    <n v="181"/>
    <n v="736.8"/>
  </r>
  <r>
    <x v="5"/>
    <n v="1228000"/>
    <n v="188"/>
    <n v="1228"/>
  </r>
  <r>
    <x v="5"/>
    <n v="1228000"/>
    <n v="303"/>
    <n v="1228"/>
  </r>
  <r>
    <x v="5"/>
    <n v="1228000"/>
    <n v="316"/>
    <n v="1228"/>
  </r>
  <r>
    <x v="5"/>
    <n v="1228000"/>
    <n v="396"/>
    <n v="1228"/>
  </r>
  <r>
    <x v="5"/>
    <n v="736800"/>
    <n v="409"/>
    <n v="736.8"/>
  </r>
  <r>
    <x v="5"/>
    <n v="1228000"/>
    <n v="410"/>
    <n v="1228"/>
  </r>
  <r>
    <x v="5"/>
    <n v="736800"/>
    <n v="480"/>
    <n v="736.8"/>
  </r>
  <r>
    <x v="5"/>
    <n v="1228000"/>
    <n v="523"/>
    <n v="1228"/>
  </r>
  <r>
    <x v="5"/>
    <n v="1228000"/>
    <n v="529"/>
    <n v="1228"/>
  </r>
  <r>
    <x v="5"/>
    <n v="736800"/>
    <n v="538"/>
    <n v="736.8"/>
  </r>
  <r>
    <x v="5"/>
    <n v="1228000"/>
    <n v="608"/>
    <n v="1228"/>
  </r>
  <r>
    <x v="5"/>
    <n v="736800"/>
    <n v="732"/>
    <n v="736.8"/>
  </r>
  <r>
    <x v="5"/>
    <n v="1228000"/>
    <n v="767"/>
    <n v="1228"/>
  </r>
  <r>
    <x v="5"/>
    <n v="1228000"/>
    <n v="972"/>
    <n v="1228"/>
  </r>
  <r>
    <x v="5"/>
    <n v="1228000"/>
    <n v="2238"/>
    <n v="1228"/>
  </r>
  <r>
    <x v="5"/>
    <n v="1228000"/>
    <n v="2488"/>
    <n v="1228"/>
  </r>
  <r>
    <x v="6"/>
    <n v="23460"/>
    <n v="134"/>
    <n v="23.46"/>
  </r>
  <r>
    <x v="6"/>
    <n v="6210"/>
    <n v="154"/>
    <n v="6.21"/>
  </r>
  <r>
    <x v="6"/>
    <n v="8420"/>
    <n v="293"/>
    <n v="8.42"/>
  </r>
  <r>
    <x v="6"/>
    <n v="12110"/>
    <n v="303"/>
    <n v="12.11"/>
  </r>
  <r>
    <x v="6"/>
    <n v="673580"/>
    <n v="316"/>
    <n v="673.58"/>
  </r>
  <r>
    <x v="6"/>
    <n v="1280"/>
    <n v="331"/>
    <n v="1.28"/>
  </r>
  <r>
    <x v="6"/>
    <n v="3400"/>
    <n v="369"/>
    <n v="3.4"/>
  </r>
  <r>
    <x v="6"/>
    <n v="60660"/>
    <n v="371"/>
    <n v="60.66"/>
  </r>
  <r>
    <x v="6"/>
    <n v="14500"/>
    <n v="396"/>
    <n v="14.5"/>
  </r>
  <r>
    <x v="6"/>
    <n v="24850"/>
    <n v="409"/>
    <n v="24.85"/>
  </r>
  <r>
    <x v="6"/>
    <n v="50780"/>
    <n v="446"/>
    <n v="50.78"/>
  </r>
  <r>
    <x v="6"/>
    <n v="4750"/>
    <n v="469"/>
    <n v="4.75"/>
  </r>
  <r>
    <x v="6"/>
    <n v="49010"/>
    <n v="510"/>
    <n v="49.01"/>
  </r>
  <r>
    <x v="6"/>
    <n v="13750"/>
    <n v="523"/>
    <n v="13.75"/>
  </r>
  <r>
    <x v="6"/>
    <n v="50980"/>
    <n v="533"/>
    <n v="50.98"/>
  </r>
  <r>
    <x v="6"/>
    <n v="9170"/>
    <n v="540"/>
    <n v="9.17"/>
  </r>
  <r>
    <x v="6"/>
    <n v="164870"/>
    <n v="546"/>
    <n v="164.87"/>
  </r>
  <r>
    <x v="6"/>
    <n v="27740"/>
    <n v="586"/>
    <n v="27.74"/>
  </r>
  <r>
    <x v="6"/>
    <n v="28630"/>
    <n v="591"/>
    <n v="28.63"/>
  </r>
  <r>
    <x v="6"/>
    <n v="31170"/>
    <n v="597"/>
    <n v="31.17"/>
  </r>
  <r>
    <x v="6"/>
    <n v="134340"/>
    <n v="624"/>
    <n v="134.34"/>
  </r>
  <r>
    <x v="6"/>
    <n v="241500"/>
    <n v="631"/>
    <n v="241.5"/>
  </r>
  <r>
    <x v="6"/>
    <n v="103570"/>
    <n v="641"/>
    <n v="103.57"/>
  </r>
  <r>
    <x v="6"/>
    <n v="3670"/>
    <n v="648"/>
    <n v="3.67"/>
  </r>
  <r>
    <x v="6"/>
    <n v="111270"/>
    <n v="666"/>
    <n v="111.27"/>
  </r>
  <r>
    <x v="6"/>
    <n v="11770"/>
    <n v="676"/>
    <n v="11.77"/>
  </r>
  <r>
    <x v="6"/>
    <n v="15940"/>
    <n v="685"/>
    <n v="15.94"/>
  </r>
  <r>
    <x v="6"/>
    <n v="31420"/>
    <n v="734"/>
    <n v="31.42"/>
  </r>
  <r>
    <x v="6"/>
    <n v="10900"/>
    <n v="753"/>
    <n v="10.9"/>
  </r>
  <r>
    <x v="6"/>
    <n v="205120"/>
    <n v="757"/>
    <n v="205.12"/>
  </r>
  <r>
    <x v="6"/>
    <n v="42830"/>
    <n v="781"/>
    <n v="42.83"/>
  </r>
  <r>
    <x v="6"/>
    <n v="14440"/>
    <n v="787"/>
    <n v="14.44"/>
  </r>
  <r>
    <x v="6"/>
    <n v="1850"/>
    <n v="797"/>
    <n v="1.85"/>
  </r>
  <r>
    <x v="6"/>
    <n v="1640"/>
    <n v="804"/>
    <n v="1.64"/>
  </r>
  <r>
    <x v="6"/>
    <n v="17660"/>
    <n v="811"/>
    <n v="17.66"/>
  </r>
  <r>
    <x v="6"/>
    <n v="35600"/>
    <n v="825"/>
    <n v="35.6"/>
  </r>
  <r>
    <x v="6"/>
    <n v="1500"/>
    <n v="826"/>
    <n v="1.5"/>
  </r>
  <r>
    <x v="6"/>
    <n v="14860"/>
    <n v="840"/>
    <n v="14.86"/>
  </r>
  <r>
    <x v="6"/>
    <n v="32080"/>
    <n v="868"/>
    <n v="32.08"/>
  </r>
  <r>
    <x v="6"/>
    <n v="58960"/>
    <n v="871"/>
    <n v="58.96"/>
  </r>
  <r>
    <x v="6"/>
    <n v="3360"/>
    <n v="874"/>
    <n v="3.36"/>
  </r>
  <r>
    <x v="6"/>
    <n v="2490"/>
    <n v="879"/>
    <n v="2.4900000000000002"/>
  </r>
  <r>
    <x v="6"/>
    <n v="39320"/>
    <n v="880"/>
    <n v="39.32"/>
  </r>
  <r>
    <x v="6"/>
    <n v="44150"/>
    <n v="887"/>
    <n v="44.15"/>
  </r>
  <r>
    <x v="6"/>
    <n v="3640"/>
    <n v="913"/>
    <n v="3.64"/>
  </r>
  <r>
    <x v="6"/>
    <n v="3900"/>
    <n v="918"/>
    <n v="3.9"/>
  </r>
  <r>
    <x v="6"/>
    <n v="865700"/>
    <n v="924"/>
    <n v="865.7"/>
  </r>
  <r>
    <x v="6"/>
    <n v="8600"/>
    <n v="940"/>
    <n v="8.6"/>
  </r>
  <r>
    <x v="6"/>
    <n v="820"/>
    <n v="945"/>
    <n v="0.82"/>
  </r>
  <r>
    <x v="6"/>
    <n v="12370"/>
    <n v="953"/>
    <n v="12.37"/>
  </r>
  <r>
    <x v="6"/>
    <n v="55650"/>
    <n v="958"/>
    <n v="55.65"/>
  </r>
  <r>
    <x v="6"/>
    <n v="41280"/>
    <n v="968"/>
    <n v="41.28"/>
  </r>
  <r>
    <x v="6"/>
    <n v="61140"/>
    <n v="989"/>
    <n v="61.14"/>
  </r>
  <r>
    <x v="6"/>
    <n v="7430"/>
    <n v="992"/>
    <n v="7.43"/>
  </r>
  <r>
    <x v="6"/>
    <n v="19960"/>
    <n v="2009"/>
    <n v="19.96"/>
  </r>
  <r>
    <x v="6"/>
    <n v="142490"/>
    <n v="2018"/>
    <n v="142.49"/>
  </r>
  <r>
    <x v="6"/>
    <n v="4700"/>
    <n v="2027"/>
    <n v="4.7"/>
  </r>
  <r>
    <x v="6"/>
    <n v="4930"/>
    <n v="2038"/>
    <n v="4.93"/>
  </r>
  <r>
    <x v="6"/>
    <n v="1350"/>
    <n v="2075"/>
    <n v="1.35"/>
  </r>
  <r>
    <x v="6"/>
    <n v="84830"/>
    <n v="2082"/>
    <n v="84.83"/>
  </r>
  <r>
    <x v="6"/>
    <n v="21560"/>
    <n v="2083"/>
    <n v="21.56"/>
  </r>
  <r>
    <x v="6"/>
    <n v="17850"/>
    <n v="2087"/>
    <n v="17.850000000000001"/>
  </r>
  <r>
    <x v="6"/>
    <n v="11910"/>
    <n v="2092"/>
    <n v="11.91"/>
  </r>
  <r>
    <x v="6"/>
    <n v="2040"/>
    <n v="2095"/>
    <n v="2.04"/>
  </r>
  <r>
    <x v="6"/>
    <n v="30560"/>
    <n v="2098"/>
    <n v="30.56"/>
  </r>
  <r>
    <x v="6"/>
    <n v="4330"/>
    <n v="2100"/>
    <n v="4.33"/>
  </r>
  <r>
    <x v="6"/>
    <n v="8600"/>
    <n v="2107"/>
    <n v="8.6"/>
  </r>
  <r>
    <x v="6"/>
    <n v="6960"/>
    <n v="2109"/>
    <n v="6.96"/>
  </r>
  <r>
    <x v="6"/>
    <n v="1700"/>
    <n v="2113"/>
    <n v="1.7"/>
  </r>
  <r>
    <x v="6"/>
    <n v="43310"/>
    <n v="2132"/>
    <n v="43.31"/>
  </r>
  <r>
    <x v="6"/>
    <n v="22260"/>
    <n v="2139"/>
    <n v="22.26"/>
  </r>
  <r>
    <x v="6"/>
    <n v="121480"/>
    <n v="2144"/>
    <n v="121.48"/>
  </r>
  <r>
    <x v="6"/>
    <n v="5270"/>
    <n v="2150"/>
    <n v="5.27"/>
  </r>
  <r>
    <x v="6"/>
    <n v="6460"/>
    <n v="2159"/>
    <n v="6.46"/>
  </r>
  <r>
    <x v="6"/>
    <n v="46410"/>
    <n v="2162"/>
    <n v="46.41"/>
  </r>
  <r>
    <x v="6"/>
    <n v="720"/>
    <n v="2163"/>
    <n v="0.72"/>
  </r>
  <r>
    <x v="6"/>
    <n v="44010"/>
    <n v="2168"/>
    <n v="44.01"/>
  </r>
  <r>
    <x v="6"/>
    <n v="5110"/>
    <n v="2169"/>
    <n v="5.1100000000000003"/>
  </r>
  <r>
    <x v="6"/>
    <n v="94260"/>
    <n v="2174"/>
    <n v="94.26"/>
  </r>
  <r>
    <x v="6"/>
    <n v="6790"/>
    <n v="2183"/>
    <n v="6.79"/>
  </r>
  <r>
    <x v="6"/>
    <n v="19560"/>
    <n v="2195"/>
    <n v="19.559999999999999"/>
  </r>
  <r>
    <x v="6"/>
    <n v="33180"/>
    <n v="2197"/>
    <n v="33.18"/>
  </r>
  <r>
    <x v="6"/>
    <n v="30670"/>
    <n v="2204"/>
    <n v="30.67"/>
  </r>
  <r>
    <x v="6"/>
    <n v="2550"/>
    <n v="2205"/>
    <n v="2.5499999999999998"/>
  </r>
  <r>
    <x v="6"/>
    <n v="41940"/>
    <n v="2214"/>
    <n v="41.94"/>
  </r>
  <r>
    <x v="6"/>
    <n v="210"/>
    <n v="2220"/>
    <n v="0.21"/>
  </r>
  <r>
    <x v="6"/>
    <n v="2480"/>
    <n v="2222"/>
    <n v="2.48"/>
  </r>
  <r>
    <x v="6"/>
    <n v="14860"/>
    <n v="2226"/>
    <n v="14.86"/>
  </r>
  <r>
    <x v="6"/>
    <n v="55280"/>
    <n v="2229"/>
    <n v="55.28"/>
  </r>
  <r>
    <x v="6"/>
    <n v="2620"/>
    <n v="2235"/>
    <n v="2.62"/>
  </r>
  <r>
    <x v="6"/>
    <n v="10210"/>
    <n v="2244"/>
    <n v="10.210000000000001"/>
  </r>
  <r>
    <x v="6"/>
    <n v="12970"/>
    <n v="2266"/>
    <n v="12.97"/>
  </r>
  <r>
    <x v="6"/>
    <n v="24380"/>
    <n v="2278"/>
    <n v="24.38"/>
  </r>
  <r>
    <x v="6"/>
    <n v="2320"/>
    <n v="2283"/>
    <n v="2.3199999999999998"/>
  </r>
  <r>
    <x v="6"/>
    <n v="39220"/>
    <n v="2308"/>
    <n v="39.22"/>
  </r>
  <r>
    <x v="6"/>
    <n v="105430"/>
    <n v="2312"/>
    <n v="105.43"/>
  </r>
  <r>
    <x v="6"/>
    <n v="30490"/>
    <n v="2314"/>
    <n v="30.49"/>
  </r>
  <r>
    <x v="6"/>
    <n v="40780"/>
    <n v="2319"/>
    <n v="40.78"/>
  </r>
  <r>
    <x v="6"/>
    <n v="2240"/>
    <n v="2320"/>
    <n v="2.2400000000000002"/>
  </r>
  <r>
    <x v="6"/>
    <n v="2980"/>
    <n v="2322"/>
    <n v="2.98"/>
  </r>
  <r>
    <x v="6"/>
    <n v="111260"/>
    <n v="2328"/>
    <n v="111.26"/>
  </r>
  <r>
    <x v="6"/>
    <n v="98470"/>
    <n v="2331"/>
    <n v="98.47"/>
  </r>
  <r>
    <x v="6"/>
    <n v="3640"/>
    <n v="2334"/>
    <n v="3.64"/>
  </r>
  <r>
    <x v="6"/>
    <n v="136930"/>
    <n v="2335"/>
    <n v="136.93"/>
  </r>
  <r>
    <x v="6"/>
    <n v="77750"/>
    <n v="2336"/>
    <n v="77.75"/>
  </r>
  <r>
    <x v="6"/>
    <n v="154380"/>
    <n v="2339"/>
    <n v="154.38"/>
  </r>
  <r>
    <x v="6"/>
    <n v="52290"/>
    <n v="2345"/>
    <n v="52.29"/>
  </r>
  <r>
    <x v="6"/>
    <n v="41280"/>
    <n v="2347"/>
    <n v="41.28"/>
  </r>
  <r>
    <x v="6"/>
    <n v="3930"/>
    <n v="2354"/>
    <n v="3.93"/>
  </r>
  <r>
    <x v="6"/>
    <n v="14550"/>
    <n v="2360"/>
    <n v="14.55"/>
  </r>
  <r>
    <x v="6"/>
    <n v="95480"/>
    <n v="2361"/>
    <n v="95.48"/>
  </r>
  <r>
    <x v="6"/>
    <n v="3540"/>
    <n v="2370"/>
    <n v="3.54"/>
  </r>
  <r>
    <x v="6"/>
    <n v="2260"/>
    <n v="2371"/>
    <n v="2.2599999999999998"/>
  </r>
  <r>
    <x v="6"/>
    <n v="46720"/>
    <n v="2374"/>
    <n v="46.72"/>
  </r>
  <r>
    <x v="6"/>
    <n v="6710"/>
    <n v="2376"/>
    <n v="6.71"/>
  </r>
  <r>
    <x v="6"/>
    <n v="14670"/>
    <n v="2384"/>
    <n v="14.67"/>
  </r>
  <r>
    <x v="6"/>
    <n v="78240"/>
    <n v="2393"/>
    <n v="78.239999999999995"/>
  </r>
  <r>
    <x v="6"/>
    <n v="5710"/>
    <n v="2395"/>
    <n v="5.71"/>
  </r>
  <r>
    <x v="6"/>
    <n v="2460"/>
    <n v="2410"/>
    <n v="2.46"/>
  </r>
  <r>
    <x v="6"/>
    <n v="46810"/>
    <n v="2411"/>
    <n v="46.81"/>
  </r>
  <r>
    <x v="6"/>
    <n v="8910"/>
    <n v="2421"/>
    <n v="8.91"/>
  </r>
  <r>
    <x v="6"/>
    <n v="28020"/>
    <n v="2426"/>
    <n v="28.02"/>
  </r>
  <r>
    <x v="6"/>
    <n v="58970"/>
    <n v="2430"/>
    <n v="58.97"/>
  </r>
  <r>
    <x v="6"/>
    <n v="3110"/>
    <n v="2433"/>
    <n v="3.11"/>
  </r>
  <r>
    <x v="6"/>
    <n v="12970"/>
    <n v="2443"/>
    <n v="12.97"/>
  </r>
  <r>
    <x v="6"/>
    <n v="10100"/>
    <n v="2452"/>
    <n v="10.1"/>
  </r>
  <r>
    <x v="6"/>
    <n v="2480"/>
    <n v="2457"/>
    <n v="2.48"/>
  </r>
  <r>
    <x v="6"/>
    <n v="55320"/>
    <n v="2459"/>
    <n v="55.32"/>
  </r>
  <r>
    <x v="6"/>
    <n v="2380"/>
    <n v="2466"/>
    <n v="2.38"/>
  </r>
  <r>
    <x v="6"/>
    <n v="6840"/>
    <n v="2468"/>
    <n v="6.84"/>
  </r>
  <r>
    <x v="6"/>
    <n v="7560"/>
    <n v="2484"/>
    <n v="7.56"/>
  </r>
  <r>
    <x v="6"/>
    <n v="83940"/>
    <n v="2487"/>
    <n v="83.94"/>
  </r>
  <r>
    <x v="6"/>
    <n v="41100"/>
    <n v="2491"/>
    <n v="41.1"/>
  </r>
  <r>
    <x v="6"/>
    <n v="56890"/>
    <n v="2494"/>
    <n v="56.89"/>
  </r>
  <r>
    <x v="6"/>
    <n v="15040"/>
    <n v="2496"/>
    <n v="15.04"/>
  </r>
  <r>
    <x v="6"/>
    <n v="205490"/>
    <n v="2504"/>
    <n v="205.49"/>
  </r>
  <r>
    <x v="6"/>
    <n v="25880"/>
    <n v="2511"/>
    <n v="25.88"/>
  </r>
  <r>
    <x v="6"/>
    <n v="23250"/>
    <n v="2516"/>
    <n v="23.25"/>
  </r>
  <r>
    <x v="6"/>
    <n v="2980"/>
    <n v="2521"/>
    <n v="2.98"/>
  </r>
  <r>
    <x v="6"/>
    <n v="1660"/>
    <n v="2526"/>
    <n v="1.66"/>
  </r>
  <r>
    <x v="6"/>
    <n v="900"/>
    <n v="2536"/>
    <n v="0.9"/>
  </r>
  <r>
    <x v="6"/>
    <n v="133210"/>
    <n v="2543"/>
    <n v="133.21"/>
  </r>
  <r>
    <x v="6"/>
    <n v="3280"/>
    <n v="2546"/>
    <n v="3.28"/>
  </r>
  <r>
    <x v="7"/>
    <n v="2430000"/>
    <n v="1412"/>
    <n v="2430"/>
  </r>
  <r>
    <x v="8"/>
    <n v="1217100"/>
    <n v="853"/>
    <n v="1217.0999999999999"/>
  </r>
  <r>
    <x v="9"/>
    <n v="77080"/>
    <n v="134"/>
    <n v="77.08"/>
  </r>
  <r>
    <x v="9"/>
    <n v="20420"/>
    <n v="154"/>
    <n v="20.420000000000002"/>
  </r>
  <r>
    <x v="9"/>
    <n v="27670"/>
    <n v="293"/>
    <n v="27.67"/>
  </r>
  <r>
    <x v="9"/>
    <n v="17570"/>
    <n v="303"/>
    <n v="17.57"/>
  </r>
  <r>
    <x v="9"/>
    <n v="47640"/>
    <n v="316"/>
    <n v="47.64"/>
  </r>
  <r>
    <x v="9"/>
    <n v="4190"/>
    <n v="331"/>
    <n v="4.1900000000000004"/>
  </r>
  <r>
    <x v="9"/>
    <n v="11160"/>
    <n v="369"/>
    <n v="11.16"/>
  </r>
  <r>
    <x v="9"/>
    <n v="71750"/>
    <n v="371"/>
    <n v="71.75"/>
  </r>
  <r>
    <x v="9"/>
    <n v="47640"/>
    <n v="396"/>
    <n v="47.64"/>
  </r>
  <r>
    <x v="9"/>
    <n v="81660"/>
    <n v="409"/>
    <n v="81.66"/>
  </r>
  <r>
    <x v="9"/>
    <n v="28880"/>
    <n v="446"/>
    <n v="28.88"/>
  </r>
  <r>
    <x v="9"/>
    <n v="15620"/>
    <n v="469"/>
    <n v="15.62"/>
  </r>
  <r>
    <x v="9"/>
    <n v="18080"/>
    <n v="510"/>
    <n v="18.079999999999998"/>
  </r>
  <r>
    <x v="9"/>
    <n v="41240"/>
    <n v="523"/>
    <n v="41.24"/>
  </r>
  <r>
    <x v="9"/>
    <n v="144450"/>
    <n v="533"/>
    <n v="144.44999999999999"/>
  </r>
  <r>
    <x v="9"/>
    <n v="30130"/>
    <n v="540"/>
    <n v="30.13"/>
  </r>
  <r>
    <x v="9"/>
    <n v="422690"/>
    <n v="546"/>
    <n v="422.69"/>
  </r>
  <r>
    <x v="9"/>
    <n v="87840"/>
    <n v="586"/>
    <n v="87.84"/>
  </r>
  <r>
    <x v="9"/>
    <n v="85890"/>
    <n v="591"/>
    <n v="85.89"/>
  </r>
  <r>
    <x v="9"/>
    <n v="93500"/>
    <n v="597"/>
    <n v="93.5"/>
  </r>
  <r>
    <x v="9"/>
    <n v="86240"/>
    <n v="631"/>
    <n v="86.24"/>
  </r>
  <r>
    <x v="9"/>
    <n v="310700"/>
    <n v="641"/>
    <n v="310.7"/>
  </r>
  <r>
    <x v="9"/>
    <n v="12050"/>
    <n v="648"/>
    <n v="12.05"/>
  </r>
  <r>
    <x v="9"/>
    <n v="38660"/>
    <n v="676"/>
    <n v="38.659999999999997"/>
  </r>
  <r>
    <x v="9"/>
    <n v="52380"/>
    <n v="685"/>
    <n v="52.38"/>
  </r>
  <r>
    <x v="9"/>
    <n v="103230"/>
    <n v="734"/>
    <n v="103.23"/>
  </r>
  <r>
    <x v="9"/>
    <n v="35800"/>
    <n v="753"/>
    <n v="35.799999999999997"/>
  </r>
  <r>
    <x v="9"/>
    <n v="539370"/>
    <n v="757"/>
    <n v="539.37"/>
  </r>
  <r>
    <x v="9"/>
    <n v="135630"/>
    <n v="781"/>
    <n v="135.63"/>
  </r>
  <r>
    <x v="9"/>
    <n v="47450"/>
    <n v="787"/>
    <n v="47.45"/>
  </r>
  <r>
    <x v="9"/>
    <n v="6080"/>
    <n v="797"/>
    <n v="6.08"/>
  </r>
  <r>
    <x v="9"/>
    <n v="5400"/>
    <n v="804"/>
    <n v="5.4"/>
  </r>
  <r>
    <x v="9"/>
    <n v="58010"/>
    <n v="811"/>
    <n v="58.01"/>
  </r>
  <r>
    <x v="9"/>
    <n v="116970"/>
    <n v="825"/>
    <n v="116.97"/>
  </r>
  <r>
    <x v="9"/>
    <n v="4940"/>
    <n v="826"/>
    <n v="4.9400000000000004"/>
  </r>
  <r>
    <x v="9"/>
    <n v="48830"/>
    <n v="840"/>
    <n v="48.83"/>
  </r>
  <r>
    <x v="9"/>
    <n v="105390"/>
    <n v="868"/>
    <n v="105.39"/>
  </r>
  <r>
    <x v="9"/>
    <n v="78100"/>
    <n v="871"/>
    <n v="78.099999999999994"/>
  </r>
  <r>
    <x v="9"/>
    <n v="11050"/>
    <n v="874"/>
    <n v="11.05"/>
  </r>
  <r>
    <x v="9"/>
    <n v="8170"/>
    <n v="879"/>
    <n v="8.17"/>
  </r>
  <r>
    <x v="9"/>
    <n v="11960"/>
    <n v="913"/>
    <n v="11.96"/>
  </r>
  <r>
    <x v="9"/>
    <n v="12830"/>
    <n v="918"/>
    <n v="12.83"/>
  </r>
  <r>
    <x v="9"/>
    <n v="398990"/>
    <n v="924"/>
    <n v="398.99"/>
  </r>
  <r>
    <x v="9"/>
    <n v="28270"/>
    <n v="940"/>
    <n v="28.27"/>
  </r>
  <r>
    <x v="9"/>
    <n v="2700"/>
    <n v="945"/>
    <n v="2.7"/>
  </r>
  <r>
    <x v="9"/>
    <n v="40660"/>
    <n v="953"/>
    <n v="40.659999999999997"/>
  </r>
  <r>
    <x v="9"/>
    <n v="12850"/>
    <n v="958"/>
    <n v="12.85"/>
  </r>
  <r>
    <x v="9"/>
    <n v="135630"/>
    <n v="968"/>
    <n v="135.63"/>
  </r>
  <r>
    <x v="9"/>
    <n v="200880"/>
    <n v="989"/>
    <n v="200.88"/>
  </r>
  <r>
    <x v="9"/>
    <n v="24400"/>
    <n v="992"/>
    <n v="24.4"/>
  </r>
  <r>
    <x v="9"/>
    <n v="65570"/>
    <n v="2009"/>
    <n v="65.569999999999993"/>
  </r>
  <r>
    <x v="9"/>
    <n v="468180"/>
    <n v="2018"/>
    <n v="468.18"/>
  </r>
  <r>
    <x v="9"/>
    <n v="14110"/>
    <n v="2027"/>
    <n v="14.11"/>
  </r>
  <r>
    <x v="9"/>
    <n v="16200"/>
    <n v="2038"/>
    <n v="16.2"/>
  </r>
  <r>
    <x v="9"/>
    <n v="4730"/>
    <n v="2075"/>
    <n v="4.7300000000000004"/>
  </r>
  <r>
    <x v="9"/>
    <n v="70850"/>
    <n v="2083"/>
    <n v="70.849999999999994"/>
  </r>
  <r>
    <x v="9"/>
    <n v="49090"/>
    <n v="2087"/>
    <n v="49.09"/>
  </r>
  <r>
    <x v="9"/>
    <n v="39140"/>
    <n v="2092"/>
    <n v="39.14"/>
  </r>
  <r>
    <x v="9"/>
    <n v="6690"/>
    <n v="2095"/>
    <n v="6.69"/>
  </r>
  <r>
    <x v="9"/>
    <n v="100410"/>
    <n v="2098"/>
    <n v="100.41"/>
  </r>
  <r>
    <x v="9"/>
    <n v="12270"/>
    <n v="2100"/>
    <n v="12.27"/>
  </r>
  <r>
    <x v="9"/>
    <n v="28270"/>
    <n v="2107"/>
    <n v="28.27"/>
  </r>
  <r>
    <x v="9"/>
    <n v="22880"/>
    <n v="2109"/>
    <n v="22.88"/>
  </r>
  <r>
    <x v="9"/>
    <n v="5390"/>
    <n v="2113"/>
    <n v="5.39"/>
  </r>
  <r>
    <x v="9"/>
    <n v="142290"/>
    <n v="2132"/>
    <n v="142.29"/>
  </r>
  <r>
    <x v="9"/>
    <n v="73140"/>
    <n v="2139"/>
    <n v="73.14"/>
  </r>
  <r>
    <x v="9"/>
    <n v="399150"/>
    <n v="2144"/>
    <n v="399.15"/>
  </r>
  <r>
    <x v="9"/>
    <n v="15810"/>
    <n v="2150"/>
    <n v="15.81"/>
  </r>
  <r>
    <x v="9"/>
    <n v="21240"/>
    <n v="2159"/>
    <n v="21.24"/>
  </r>
  <r>
    <x v="9"/>
    <n v="2170"/>
    <n v="2163"/>
    <n v="2.17"/>
  </r>
  <r>
    <x v="9"/>
    <n v="144600"/>
    <n v="2168"/>
    <n v="144.6"/>
  </r>
  <r>
    <x v="9"/>
    <n v="16790"/>
    <n v="2169"/>
    <n v="16.79"/>
  </r>
  <r>
    <x v="9"/>
    <n v="42710"/>
    <n v="2174"/>
    <n v="42.71"/>
  </r>
  <r>
    <x v="9"/>
    <n v="22310"/>
    <n v="2183"/>
    <n v="22.31"/>
  </r>
  <r>
    <x v="9"/>
    <n v="109030"/>
    <n v="2197"/>
    <n v="109.03"/>
  </r>
  <r>
    <x v="9"/>
    <n v="100760"/>
    <n v="2204"/>
    <n v="100.76"/>
  </r>
  <r>
    <x v="9"/>
    <n v="8370"/>
    <n v="2205"/>
    <n v="8.3699999999999992"/>
  </r>
  <r>
    <x v="9"/>
    <n v="137800"/>
    <n v="2214"/>
    <n v="137.80000000000001"/>
  </r>
  <r>
    <x v="9"/>
    <n v="680"/>
    <n v="2220"/>
    <n v="0.68"/>
  </r>
  <r>
    <x v="9"/>
    <n v="8140"/>
    <n v="2222"/>
    <n v="8.14"/>
  </r>
  <r>
    <x v="9"/>
    <n v="48830"/>
    <n v="2226"/>
    <n v="48.83"/>
  </r>
  <r>
    <x v="9"/>
    <n v="181630"/>
    <n v="2229"/>
    <n v="181.63"/>
  </r>
  <r>
    <x v="9"/>
    <n v="8620"/>
    <n v="2235"/>
    <n v="8.6199999999999992"/>
  </r>
  <r>
    <x v="9"/>
    <n v="40850"/>
    <n v="2244"/>
    <n v="40.85"/>
  </r>
  <r>
    <x v="9"/>
    <n v="42600"/>
    <n v="2266"/>
    <n v="42.6"/>
  </r>
  <r>
    <x v="9"/>
    <n v="80090"/>
    <n v="2278"/>
    <n v="80.09"/>
  </r>
  <r>
    <x v="9"/>
    <n v="7610"/>
    <n v="2283"/>
    <n v="7.61"/>
  </r>
  <r>
    <x v="9"/>
    <n v="128860"/>
    <n v="2308"/>
    <n v="128.86000000000001"/>
  </r>
  <r>
    <x v="9"/>
    <n v="100170"/>
    <n v="2314"/>
    <n v="100.17"/>
  </r>
  <r>
    <x v="9"/>
    <n v="133990"/>
    <n v="2319"/>
    <n v="133.99"/>
  </r>
  <r>
    <x v="9"/>
    <n v="7350"/>
    <n v="2320"/>
    <n v="7.35"/>
  </r>
  <r>
    <x v="9"/>
    <n v="9800"/>
    <n v="2322"/>
    <n v="9.8000000000000007"/>
  </r>
  <r>
    <x v="9"/>
    <n v="365570"/>
    <n v="2328"/>
    <n v="365.57"/>
  </r>
  <r>
    <x v="9"/>
    <n v="11960"/>
    <n v="2334"/>
    <n v="11.96"/>
  </r>
  <r>
    <x v="9"/>
    <n v="410780"/>
    <n v="2335"/>
    <n v="410.78"/>
  </r>
  <r>
    <x v="9"/>
    <n v="171800"/>
    <n v="2345"/>
    <n v="171.8"/>
  </r>
  <r>
    <x v="9"/>
    <n v="135630"/>
    <n v="2347"/>
    <n v="135.63"/>
  </r>
  <r>
    <x v="9"/>
    <n v="12920"/>
    <n v="2354"/>
    <n v="12.92"/>
  </r>
  <r>
    <x v="9"/>
    <n v="5960"/>
    <n v="2360"/>
    <n v="5.96"/>
  </r>
  <r>
    <x v="9"/>
    <n v="11630"/>
    <n v="2370"/>
    <n v="11.63"/>
  </r>
  <r>
    <x v="9"/>
    <n v="7430"/>
    <n v="2371"/>
    <n v="7.43"/>
  </r>
  <r>
    <x v="9"/>
    <n v="153520"/>
    <n v="2374"/>
    <n v="153.52000000000001"/>
  </r>
  <r>
    <x v="9"/>
    <n v="22060"/>
    <n v="2376"/>
    <n v="22.06"/>
  </r>
  <r>
    <x v="9"/>
    <n v="48210"/>
    <n v="2384"/>
    <n v="48.21"/>
  </r>
  <r>
    <x v="9"/>
    <n v="50380"/>
    <n v="2393"/>
    <n v="50.38"/>
  </r>
  <r>
    <x v="9"/>
    <n v="18760"/>
    <n v="2395"/>
    <n v="18.760000000000002"/>
  </r>
  <r>
    <x v="9"/>
    <n v="8090"/>
    <n v="2410"/>
    <n v="8.09"/>
  </r>
  <r>
    <x v="9"/>
    <n v="29290"/>
    <n v="2421"/>
    <n v="29.29"/>
  </r>
  <r>
    <x v="9"/>
    <n v="92070"/>
    <n v="2426"/>
    <n v="92.07"/>
  </r>
  <r>
    <x v="9"/>
    <n v="90420"/>
    <n v="2430"/>
    <n v="90.42"/>
  </r>
  <r>
    <x v="9"/>
    <n v="42630"/>
    <n v="2443"/>
    <n v="42.63"/>
  </r>
  <r>
    <x v="9"/>
    <n v="33190"/>
    <n v="2452"/>
    <n v="33.19"/>
  </r>
  <r>
    <x v="9"/>
    <n v="8140"/>
    <n v="2457"/>
    <n v="8.14"/>
  </r>
  <r>
    <x v="9"/>
    <n v="7810"/>
    <n v="2466"/>
    <n v="7.81"/>
  </r>
  <r>
    <x v="9"/>
    <n v="22470"/>
    <n v="2468"/>
    <n v="22.47"/>
  </r>
  <r>
    <x v="9"/>
    <n v="24850"/>
    <n v="2484"/>
    <n v="24.85"/>
  </r>
  <r>
    <x v="9"/>
    <n v="3260"/>
    <n v="2487"/>
    <n v="3.26"/>
  </r>
  <r>
    <x v="9"/>
    <n v="135050"/>
    <n v="2491"/>
    <n v="135.05000000000001"/>
  </r>
  <r>
    <x v="9"/>
    <n v="49420"/>
    <n v="2496"/>
    <n v="49.42"/>
  </r>
  <r>
    <x v="9"/>
    <n v="675180"/>
    <n v="2504"/>
    <n v="675.18"/>
  </r>
  <r>
    <x v="9"/>
    <n v="8620"/>
    <n v="2511"/>
    <n v="8.6199999999999992"/>
  </r>
  <r>
    <x v="9"/>
    <n v="76380"/>
    <n v="2516"/>
    <n v="76.38"/>
  </r>
  <r>
    <x v="9"/>
    <n v="9790"/>
    <n v="2521"/>
    <n v="9.7899999999999991"/>
  </r>
  <r>
    <x v="9"/>
    <n v="5440"/>
    <n v="2526"/>
    <n v="5.44"/>
  </r>
  <r>
    <x v="9"/>
    <n v="2970"/>
    <n v="2536"/>
    <n v="2.97"/>
  </r>
  <r>
    <x v="9"/>
    <n v="437700"/>
    <n v="2543"/>
    <n v="437.7"/>
  </r>
  <r>
    <x v="9"/>
    <n v="10780"/>
    <n v="2546"/>
    <n v="10.78"/>
  </r>
  <r>
    <x v="10"/>
    <n v="127560"/>
    <n v="371"/>
    <n v="127.56"/>
  </r>
  <r>
    <x v="10"/>
    <n v="142950"/>
    <n v="510"/>
    <n v="142.94999999999999"/>
  </r>
  <r>
    <x v="10"/>
    <n v="119040"/>
    <n v="546"/>
    <n v="119.04"/>
  </r>
  <r>
    <x v="10"/>
    <n v="403030"/>
    <n v="624"/>
    <n v="403.03"/>
  </r>
  <r>
    <x v="10"/>
    <n v="365610"/>
    <n v="666"/>
    <n v="365.61"/>
  </r>
  <r>
    <x v="10"/>
    <n v="134590"/>
    <n v="757"/>
    <n v="134.59"/>
  </r>
  <r>
    <x v="10"/>
    <n v="582310"/>
    <n v="924"/>
    <n v="582.30999999999995"/>
  </r>
  <r>
    <x v="10"/>
    <n v="170000"/>
    <n v="958"/>
    <n v="170"/>
  </r>
  <r>
    <x v="10"/>
    <n v="152490"/>
    <n v="2162"/>
    <n v="152.49"/>
  </r>
  <r>
    <x v="10"/>
    <n v="64270"/>
    <n v="2195"/>
    <n v="64.27"/>
  </r>
  <r>
    <x v="10"/>
    <n v="316280"/>
    <n v="2312"/>
    <n v="316.27999999999997"/>
  </r>
  <r>
    <x v="10"/>
    <n v="255460"/>
    <n v="2336"/>
    <n v="255.46"/>
  </r>
  <r>
    <x v="10"/>
    <n v="41850"/>
    <n v="2360"/>
    <n v="41.85"/>
  </r>
  <r>
    <x v="10"/>
    <n v="286440"/>
    <n v="2361"/>
    <n v="286.44"/>
  </r>
  <r>
    <x v="10"/>
    <n v="206680"/>
    <n v="2393"/>
    <n v="206.68"/>
  </r>
  <r>
    <x v="10"/>
    <n v="153820"/>
    <n v="2411"/>
    <n v="153.82"/>
  </r>
  <r>
    <x v="10"/>
    <n v="103340"/>
    <n v="2430"/>
    <n v="103.34"/>
  </r>
  <r>
    <x v="10"/>
    <n v="181770"/>
    <n v="2459"/>
    <n v="181.77"/>
  </r>
  <r>
    <x v="10"/>
    <n v="272540"/>
    <n v="2487"/>
    <n v="272.54000000000002"/>
  </r>
  <r>
    <x v="10"/>
    <n v="186910"/>
    <n v="2494"/>
    <n v="186.91"/>
  </r>
  <r>
    <x v="11"/>
    <n v="129180"/>
    <n v="880"/>
    <n v="129.18"/>
  </r>
  <r>
    <x v="11"/>
    <n v="278720"/>
    <n v="2082"/>
    <n v="278.72000000000003"/>
  </r>
  <r>
    <x v="12"/>
    <n v="1190870"/>
    <n v="2102"/>
    <n v="1190.8699999999999"/>
  </r>
  <r>
    <x v="13"/>
    <n v="60000"/>
    <n v="28"/>
    <n v="60"/>
  </r>
  <r>
    <x v="13"/>
    <n v="60000"/>
    <n v="37"/>
    <n v="60"/>
  </r>
  <r>
    <x v="13"/>
    <n v="60000"/>
    <n v="60"/>
    <n v="60"/>
  </r>
  <r>
    <x v="13"/>
    <n v="60000"/>
    <n v="175"/>
    <n v="60"/>
  </r>
  <r>
    <x v="13"/>
    <n v="60000"/>
    <n v="293"/>
    <n v="60"/>
  </r>
  <r>
    <x v="13"/>
    <n v="60000"/>
    <n v="303"/>
    <n v="60"/>
  </r>
  <r>
    <x v="13"/>
    <n v="60000"/>
    <n v="331"/>
    <n v="60"/>
  </r>
  <r>
    <x v="13"/>
    <n v="60000"/>
    <n v="354"/>
    <n v="60"/>
  </r>
  <r>
    <x v="13"/>
    <n v="60000"/>
    <n v="371"/>
    <n v="60"/>
  </r>
  <r>
    <x v="13"/>
    <n v="60000"/>
    <n v="385"/>
    <n v="60"/>
  </r>
  <r>
    <x v="13"/>
    <n v="60000"/>
    <n v="410"/>
    <n v="60"/>
  </r>
  <r>
    <x v="13"/>
    <n v="60000"/>
    <n v="489"/>
    <n v="60"/>
  </r>
  <r>
    <x v="13"/>
    <n v="60000"/>
    <n v="523"/>
    <n v="60"/>
  </r>
  <r>
    <x v="13"/>
    <n v="60000"/>
    <n v="532"/>
    <n v="60"/>
  </r>
  <r>
    <x v="13"/>
    <n v="60000"/>
    <n v="533"/>
    <n v="60"/>
  </r>
  <r>
    <x v="13"/>
    <n v="60000"/>
    <n v="545"/>
    <n v="60"/>
  </r>
  <r>
    <x v="13"/>
    <n v="60000"/>
    <n v="546"/>
    <n v="60"/>
  </r>
  <r>
    <x v="13"/>
    <n v="60000"/>
    <n v="581"/>
    <n v="60"/>
  </r>
  <r>
    <x v="13"/>
    <n v="60000"/>
    <n v="608"/>
    <n v="60"/>
  </r>
  <r>
    <x v="13"/>
    <n v="60000"/>
    <n v="612"/>
    <n v="60"/>
  </r>
  <r>
    <x v="13"/>
    <n v="60000"/>
    <n v="624"/>
    <n v="60"/>
  </r>
  <r>
    <x v="13"/>
    <n v="60000"/>
    <n v="631"/>
    <n v="60"/>
  </r>
  <r>
    <x v="13"/>
    <n v="60000"/>
    <n v="648"/>
    <n v="60"/>
  </r>
  <r>
    <x v="13"/>
    <n v="60000"/>
    <n v="680"/>
    <n v="60"/>
  </r>
  <r>
    <x v="13"/>
    <n v="60000"/>
    <n v="685"/>
    <n v="60"/>
  </r>
  <r>
    <x v="13"/>
    <n v="60000"/>
    <n v="695"/>
    <n v="60"/>
  </r>
  <r>
    <x v="13"/>
    <n v="60000"/>
    <n v="708"/>
    <n v="60"/>
  </r>
  <r>
    <x v="13"/>
    <n v="60000"/>
    <n v="711"/>
    <n v="60"/>
  </r>
  <r>
    <x v="13"/>
    <n v="60000"/>
    <n v="714"/>
    <n v="60"/>
  </r>
  <r>
    <x v="13"/>
    <n v="60000"/>
    <n v="719"/>
    <n v="60"/>
  </r>
  <r>
    <x v="13"/>
    <n v="60000"/>
    <n v="721"/>
    <n v="60"/>
  </r>
  <r>
    <x v="13"/>
    <n v="60000"/>
    <n v="732"/>
    <n v="60"/>
  </r>
  <r>
    <x v="13"/>
    <n v="60000"/>
    <n v="734"/>
    <n v="60"/>
  </r>
  <r>
    <x v="13"/>
    <n v="60000"/>
    <n v="748"/>
    <n v="60"/>
  </r>
  <r>
    <x v="13"/>
    <n v="60000"/>
    <n v="751"/>
    <n v="60"/>
  </r>
  <r>
    <x v="13"/>
    <n v="60000"/>
    <n v="764"/>
    <n v="60"/>
  </r>
  <r>
    <x v="13"/>
    <n v="60000"/>
    <n v="770"/>
    <n v="60"/>
  </r>
  <r>
    <x v="13"/>
    <n v="60000"/>
    <n v="774"/>
    <n v="60"/>
  </r>
  <r>
    <x v="13"/>
    <n v="60000"/>
    <n v="788"/>
    <n v="60"/>
  </r>
  <r>
    <x v="13"/>
    <n v="60000"/>
    <n v="793"/>
    <n v="60"/>
  </r>
  <r>
    <x v="13"/>
    <n v="60000"/>
    <n v="798"/>
    <n v="60"/>
  </r>
  <r>
    <x v="13"/>
    <n v="60000"/>
    <n v="802"/>
    <n v="60"/>
  </r>
  <r>
    <x v="13"/>
    <n v="60000"/>
    <n v="804"/>
    <n v="60"/>
  </r>
  <r>
    <x v="13"/>
    <n v="60000"/>
    <n v="805"/>
    <n v="60"/>
  </r>
  <r>
    <x v="13"/>
    <n v="60000"/>
    <n v="817"/>
    <n v="60"/>
  </r>
  <r>
    <x v="13"/>
    <n v="60000"/>
    <n v="821"/>
    <n v="60"/>
  </r>
  <r>
    <x v="13"/>
    <n v="60000"/>
    <n v="830"/>
    <n v="60"/>
  </r>
  <r>
    <x v="13"/>
    <n v="60000"/>
    <n v="853"/>
    <n v="60"/>
  </r>
  <r>
    <x v="13"/>
    <n v="60000"/>
    <n v="868"/>
    <n v="60"/>
  </r>
  <r>
    <x v="13"/>
    <n v="60000"/>
    <n v="869"/>
    <n v="60"/>
  </r>
  <r>
    <x v="13"/>
    <n v="60000"/>
    <n v="871"/>
    <n v="60"/>
  </r>
  <r>
    <x v="13"/>
    <n v="60000"/>
    <n v="880"/>
    <n v="60"/>
  </r>
  <r>
    <x v="13"/>
    <n v="60000"/>
    <n v="881"/>
    <n v="60"/>
  </r>
  <r>
    <x v="13"/>
    <n v="60000"/>
    <n v="890"/>
    <n v="60"/>
  </r>
  <r>
    <x v="13"/>
    <n v="60000"/>
    <n v="892"/>
    <n v="60"/>
  </r>
  <r>
    <x v="13"/>
    <n v="60000"/>
    <n v="905"/>
    <n v="60"/>
  </r>
  <r>
    <x v="13"/>
    <n v="60000"/>
    <n v="906"/>
    <n v="60"/>
  </r>
  <r>
    <x v="13"/>
    <n v="60000"/>
    <n v="914"/>
    <n v="60"/>
  </r>
  <r>
    <x v="13"/>
    <n v="60000"/>
    <n v="915"/>
    <n v="60"/>
  </r>
  <r>
    <x v="13"/>
    <n v="60000"/>
    <n v="918"/>
    <n v="60"/>
  </r>
  <r>
    <x v="13"/>
    <n v="60000"/>
    <n v="923"/>
    <n v="60"/>
  </r>
  <r>
    <x v="13"/>
    <n v="60000"/>
    <n v="928"/>
    <n v="60"/>
  </r>
  <r>
    <x v="13"/>
    <n v="60000"/>
    <n v="930"/>
    <n v="60"/>
  </r>
  <r>
    <x v="13"/>
    <n v="60000"/>
    <n v="932"/>
    <n v="60"/>
  </r>
  <r>
    <x v="13"/>
    <n v="60000"/>
    <n v="937"/>
    <n v="60"/>
  </r>
  <r>
    <x v="13"/>
    <n v="60000"/>
    <n v="938"/>
    <n v="60"/>
  </r>
  <r>
    <x v="13"/>
    <n v="60000"/>
    <n v="940"/>
    <n v="60"/>
  </r>
  <r>
    <x v="13"/>
    <n v="60000"/>
    <n v="945"/>
    <n v="60"/>
  </r>
  <r>
    <x v="13"/>
    <n v="60000"/>
    <n v="946"/>
    <n v="60"/>
  </r>
  <r>
    <x v="13"/>
    <n v="60000"/>
    <n v="949"/>
    <n v="60"/>
  </r>
  <r>
    <x v="13"/>
    <n v="60000"/>
    <n v="950"/>
    <n v="60"/>
  </r>
  <r>
    <x v="13"/>
    <n v="60000"/>
    <n v="955"/>
    <n v="60"/>
  </r>
  <r>
    <x v="13"/>
    <n v="60000"/>
    <n v="956"/>
    <n v="60"/>
  </r>
  <r>
    <x v="13"/>
    <n v="60000"/>
    <n v="968"/>
    <n v="60"/>
  </r>
  <r>
    <x v="13"/>
    <n v="60000"/>
    <n v="983"/>
    <n v="60"/>
  </r>
  <r>
    <x v="13"/>
    <n v="60000"/>
    <n v="988"/>
    <n v="60"/>
  </r>
  <r>
    <x v="13"/>
    <n v="60000"/>
    <n v="996"/>
    <n v="60"/>
  </r>
  <r>
    <x v="13"/>
    <n v="60000"/>
    <n v="997"/>
    <n v="60"/>
  </r>
  <r>
    <x v="13"/>
    <n v="60000"/>
    <n v="998"/>
    <n v="60"/>
  </r>
  <r>
    <x v="13"/>
    <n v="60000"/>
    <n v="2005"/>
    <n v="60"/>
  </r>
  <r>
    <x v="13"/>
    <n v="60000"/>
    <n v="2009"/>
    <n v="60"/>
  </r>
  <r>
    <x v="13"/>
    <n v="60000"/>
    <n v="2010"/>
    <n v="60"/>
  </r>
  <r>
    <x v="13"/>
    <n v="60000"/>
    <n v="2016"/>
    <n v="60"/>
  </r>
  <r>
    <x v="13"/>
    <n v="60000"/>
    <n v="2018"/>
    <n v="60"/>
  </r>
  <r>
    <x v="13"/>
    <n v="60000"/>
    <n v="2024"/>
    <n v="60"/>
  </r>
  <r>
    <x v="13"/>
    <n v="60000"/>
    <n v="2026"/>
    <n v="60"/>
  </r>
  <r>
    <x v="13"/>
    <n v="60000"/>
    <n v="2033"/>
    <n v="60"/>
  </r>
  <r>
    <x v="13"/>
    <n v="60000"/>
    <n v="2034"/>
    <n v="60"/>
  </r>
  <r>
    <x v="13"/>
    <n v="60000"/>
    <n v="2037"/>
    <n v="60"/>
  </r>
  <r>
    <x v="13"/>
    <n v="60000"/>
    <n v="2038"/>
    <n v="60"/>
  </r>
  <r>
    <x v="13"/>
    <n v="60000"/>
    <n v="2042"/>
    <n v="60"/>
  </r>
  <r>
    <x v="13"/>
    <n v="60000"/>
    <n v="2044"/>
    <n v="60"/>
  </r>
  <r>
    <x v="13"/>
    <n v="60000"/>
    <n v="2046"/>
    <n v="60"/>
  </r>
  <r>
    <x v="13"/>
    <n v="60000"/>
    <n v="2057"/>
    <n v="60"/>
  </r>
  <r>
    <x v="13"/>
    <n v="60000"/>
    <n v="2063"/>
    <n v="60"/>
  </r>
  <r>
    <x v="13"/>
    <n v="60000"/>
    <n v="2074"/>
    <n v="60"/>
  </r>
  <r>
    <x v="13"/>
    <n v="60000"/>
    <n v="2075"/>
    <n v="60"/>
  </r>
  <r>
    <x v="13"/>
    <n v="60000"/>
    <n v="2082"/>
    <n v="60"/>
  </r>
  <r>
    <x v="13"/>
    <n v="60000"/>
    <n v="2083"/>
    <n v="60"/>
  </r>
  <r>
    <x v="13"/>
    <n v="60000"/>
    <n v="2090"/>
    <n v="60"/>
  </r>
  <r>
    <x v="13"/>
    <n v="60000"/>
    <n v="2092"/>
    <n v="60"/>
  </r>
  <r>
    <x v="13"/>
    <n v="60000"/>
    <n v="2095"/>
    <n v="60"/>
  </r>
  <r>
    <x v="13"/>
    <n v="60000"/>
    <n v="2109"/>
    <n v="60"/>
  </r>
  <r>
    <x v="13"/>
    <n v="60000"/>
    <n v="2117"/>
    <n v="60"/>
  </r>
  <r>
    <x v="13"/>
    <n v="60000"/>
    <n v="2123"/>
    <n v="60"/>
  </r>
  <r>
    <x v="13"/>
    <n v="60000"/>
    <n v="2127"/>
    <n v="60"/>
  </r>
  <r>
    <x v="13"/>
    <n v="60000"/>
    <n v="2136"/>
    <n v="60"/>
  </r>
  <r>
    <x v="13"/>
    <n v="60000"/>
    <n v="2140"/>
    <n v="60"/>
  </r>
  <r>
    <x v="13"/>
    <n v="60000"/>
    <n v="2141"/>
    <n v="60"/>
  </r>
  <r>
    <x v="13"/>
    <n v="60000"/>
    <n v="2152"/>
    <n v="60"/>
  </r>
  <r>
    <x v="13"/>
    <n v="60000"/>
    <n v="2161"/>
    <n v="60"/>
  </r>
  <r>
    <x v="13"/>
    <n v="60000"/>
    <n v="2162"/>
    <n v="60"/>
  </r>
  <r>
    <x v="13"/>
    <n v="60000"/>
    <n v="2163"/>
    <n v="60"/>
  </r>
  <r>
    <x v="13"/>
    <n v="60000"/>
    <n v="2164"/>
    <n v="60"/>
  </r>
  <r>
    <x v="13"/>
    <n v="60000"/>
    <n v="2169"/>
    <n v="60"/>
  </r>
  <r>
    <x v="13"/>
    <n v="60000"/>
    <n v="2180"/>
    <n v="60"/>
  </r>
  <r>
    <x v="13"/>
    <n v="60000"/>
    <n v="2183"/>
    <n v="60"/>
  </r>
  <r>
    <x v="13"/>
    <n v="60000"/>
    <n v="2191"/>
    <n v="60"/>
  </r>
  <r>
    <x v="13"/>
    <n v="60000"/>
    <n v="2200"/>
    <n v="60"/>
  </r>
  <r>
    <x v="13"/>
    <n v="60000"/>
    <n v="2201"/>
    <n v="60"/>
  </r>
  <r>
    <x v="13"/>
    <n v="60000"/>
    <n v="2203"/>
    <n v="60"/>
  </r>
  <r>
    <x v="13"/>
    <n v="60000"/>
    <n v="2204"/>
    <n v="60"/>
  </r>
  <r>
    <x v="13"/>
    <n v="60000"/>
    <n v="2214"/>
    <n v="60"/>
  </r>
  <r>
    <x v="13"/>
    <n v="60000"/>
    <n v="2215"/>
    <n v="60"/>
  </r>
  <r>
    <x v="13"/>
    <n v="60000"/>
    <n v="2220"/>
    <n v="60"/>
  </r>
  <r>
    <x v="13"/>
    <n v="60000"/>
    <n v="2228"/>
    <n v="60"/>
  </r>
  <r>
    <x v="13"/>
    <n v="60000"/>
    <n v="2235"/>
    <n v="60"/>
  </r>
  <r>
    <x v="13"/>
    <n v="60000"/>
    <n v="2246"/>
    <n v="60"/>
  </r>
  <r>
    <x v="13"/>
    <n v="60000"/>
    <n v="2250"/>
    <n v="60"/>
  </r>
  <r>
    <x v="13"/>
    <n v="60000"/>
    <n v="2251"/>
    <n v="60"/>
  </r>
  <r>
    <x v="13"/>
    <n v="60000"/>
    <n v="2252"/>
    <n v="60"/>
  </r>
  <r>
    <x v="13"/>
    <n v="60000"/>
    <n v="2255"/>
    <n v="60"/>
  </r>
  <r>
    <x v="13"/>
    <n v="60000"/>
    <n v="2257"/>
    <n v="60"/>
  </r>
  <r>
    <x v="13"/>
    <n v="60000"/>
    <n v="2261"/>
    <n v="60"/>
  </r>
  <r>
    <x v="13"/>
    <n v="60000"/>
    <n v="2266"/>
    <n v="60"/>
  </r>
  <r>
    <x v="13"/>
    <n v="60000"/>
    <n v="2271"/>
    <n v="60"/>
  </r>
  <r>
    <x v="13"/>
    <n v="60000"/>
    <n v="2272"/>
    <n v="60"/>
  </r>
  <r>
    <x v="13"/>
    <n v="60000"/>
    <n v="2275"/>
    <n v="60"/>
  </r>
  <r>
    <x v="13"/>
    <n v="60000"/>
    <n v="2279"/>
    <n v="60"/>
  </r>
  <r>
    <x v="13"/>
    <n v="60000"/>
    <n v="2280"/>
    <n v="60"/>
  </r>
  <r>
    <x v="13"/>
    <n v="60000"/>
    <n v="2284"/>
    <n v="60"/>
  </r>
  <r>
    <x v="13"/>
    <n v="60000"/>
    <n v="2287"/>
    <n v="60"/>
  </r>
  <r>
    <x v="13"/>
    <n v="60000"/>
    <n v="2290"/>
    <n v="60"/>
  </r>
  <r>
    <x v="13"/>
    <n v="60000"/>
    <n v="2294"/>
    <n v="60"/>
  </r>
  <r>
    <x v="13"/>
    <n v="60000"/>
    <n v="2298"/>
    <n v="60"/>
  </r>
  <r>
    <x v="13"/>
    <n v="60000"/>
    <n v="2299"/>
    <n v="60"/>
  </r>
  <r>
    <x v="13"/>
    <n v="60000"/>
    <n v="2301"/>
    <n v="60"/>
  </r>
  <r>
    <x v="13"/>
    <n v="60000"/>
    <n v="2305"/>
    <n v="60"/>
  </r>
  <r>
    <x v="13"/>
    <n v="60000"/>
    <n v="2306"/>
    <n v="60"/>
  </r>
  <r>
    <x v="13"/>
    <n v="60000"/>
    <n v="2308"/>
    <n v="60"/>
  </r>
  <r>
    <x v="13"/>
    <n v="60000"/>
    <n v="2311"/>
    <n v="60"/>
  </r>
  <r>
    <x v="13"/>
    <n v="60000"/>
    <n v="2313"/>
    <n v="60"/>
  </r>
  <r>
    <x v="13"/>
    <n v="60000"/>
    <n v="2323"/>
    <n v="60"/>
  </r>
  <r>
    <x v="13"/>
    <n v="60000"/>
    <n v="2327"/>
    <n v="60"/>
  </r>
  <r>
    <x v="13"/>
    <n v="60000"/>
    <n v="2331"/>
    <n v="60"/>
  </r>
  <r>
    <x v="13"/>
    <n v="60000"/>
    <n v="2334"/>
    <n v="60"/>
  </r>
  <r>
    <x v="13"/>
    <n v="60000"/>
    <n v="2336"/>
    <n v="60"/>
  </r>
  <r>
    <x v="13"/>
    <n v="60000"/>
    <n v="2337"/>
    <n v="60"/>
  </r>
  <r>
    <x v="13"/>
    <n v="60000"/>
    <n v="2340"/>
    <n v="60"/>
  </r>
  <r>
    <x v="13"/>
    <n v="60000"/>
    <n v="2344"/>
    <n v="60"/>
  </r>
  <r>
    <x v="13"/>
    <n v="60000"/>
    <n v="2345"/>
    <n v="60"/>
  </r>
  <r>
    <x v="13"/>
    <n v="60000"/>
    <n v="2350"/>
    <n v="60"/>
  </r>
  <r>
    <x v="13"/>
    <n v="60000"/>
    <n v="2351"/>
    <n v="60"/>
  </r>
  <r>
    <x v="13"/>
    <n v="60000"/>
    <n v="2354"/>
    <n v="60"/>
  </r>
  <r>
    <x v="13"/>
    <n v="60000"/>
    <n v="2355"/>
    <n v="60"/>
  </r>
  <r>
    <x v="13"/>
    <n v="60000"/>
    <n v="2358"/>
    <n v="60"/>
  </r>
  <r>
    <x v="13"/>
    <n v="60000"/>
    <n v="2367"/>
    <n v="60"/>
  </r>
  <r>
    <x v="13"/>
    <n v="60000"/>
    <n v="2370"/>
    <n v="60"/>
  </r>
  <r>
    <x v="13"/>
    <n v="60000"/>
    <n v="2374"/>
    <n v="60"/>
  </r>
  <r>
    <x v="13"/>
    <n v="60000"/>
    <n v="2375"/>
    <n v="60"/>
  </r>
  <r>
    <x v="13"/>
    <n v="60000"/>
    <n v="2376"/>
    <n v="60"/>
  </r>
  <r>
    <x v="13"/>
    <n v="60000"/>
    <n v="2377"/>
    <n v="60"/>
  </r>
  <r>
    <x v="13"/>
    <n v="60000"/>
    <n v="2380"/>
    <n v="60"/>
  </r>
  <r>
    <x v="13"/>
    <n v="60000"/>
    <n v="2381"/>
    <n v="60"/>
  </r>
  <r>
    <x v="13"/>
    <n v="60000"/>
    <n v="2384"/>
    <n v="60"/>
  </r>
  <r>
    <x v="13"/>
    <n v="60000"/>
    <n v="2386"/>
    <n v="60"/>
  </r>
  <r>
    <x v="13"/>
    <n v="60000"/>
    <n v="2388"/>
    <n v="60"/>
  </r>
  <r>
    <x v="13"/>
    <n v="60000"/>
    <n v="2391"/>
    <n v="60"/>
  </r>
  <r>
    <x v="13"/>
    <n v="60000"/>
    <n v="2393"/>
    <n v="60"/>
  </r>
  <r>
    <x v="13"/>
    <n v="60000"/>
    <n v="2394"/>
    <n v="60"/>
  </r>
  <r>
    <x v="13"/>
    <n v="60000"/>
    <n v="2395"/>
    <n v="60"/>
  </r>
  <r>
    <x v="13"/>
    <n v="60000"/>
    <n v="2397"/>
    <n v="60"/>
  </r>
  <r>
    <x v="13"/>
    <n v="60000"/>
    <n v="2402"/>
    <n v="60"/>
  </r>
  <r>
    <x v="13"/>
    <n v="60000"/>
    <n v="2403"/>
    <n v="60"/>
  </r>
  <r>
    <x v="13"/>
    <n v="60000"/>
    <n v="2405"/>
    <n v="60"/>
  </r>
  <r>
    <x v="13"/>
    <n v="60000"/>
    <n v="2419"/>
    <n v="60"/>
  </r>
  <r>
    <x v="13"/>
    <n v="60000"/>
    <n v="2421"/>
    <n v="60"/>
  </r>
  <r>
    <x v="13"/>
    <n v="60000"/>
    <n v="2423"/>
    <n v="60"/>
  </r>
  <r>
    <x v="13"/>
    <n v="60000"/>
    <n v="2424"/>
    <n v="60"/>
  </r>
  <r>
    <x v="13"/>
    <n v="60000"/>
    <n v="2432"/>
    <n v="60"/>
  </r>
  <r>
    <x v="13"/>
    <n v="60000"/>
    <n v="2433"/>
    <n v="60"/>
  </r>
  <r>
    <x v="13"/>
    <n v="60000"/>
    <n v="2436"/>
    <n v="60"/>
  </r>
  <r>
    <x v="13"/>
    <n v="60000"/>
    <n v="2441"/>
    <n v="60"/>
  </r>
  <r>
    <x v="13"/>
    <n v="60000"/>
    <n v="2445"/>
    <n v="60"/>
  </r>
  <r>
    <x v="13"/>
    <n v="60000"/>
    <n v="2452"/>
    <n v="60"/>
  </r>
  <r>
    <x v="13"/>
    <n v="60000"/>
    <n v="2453"/>
    <n v="60"/>
  </r>
  <r>
    <x v="13"/>
    <n v="60000"/>
    <n v="2458"/>
    <n v="60"/>
  </r>
  <r>
    <x v="13"/>
    <n v="60000"/>
    <n v="2460"/>
    <n v="60"/>
  </r>
  <r>
    <x v="13"/>
    <n v="60000"/>
    <n v="2461"/>
    <n v="60"/>
  </r>
  <r>
    <x v="13"/>
    <n v="60000"/>
    <n v="2462"/>
    <n v="60"/>
  </r>
  <r>
    <x v="13"/>
    <n v="60000"/>
    <n v="2470"/>
    <n v="60"/>
  </r>
  <r>
    <x v="13"/>
    <n v="60000"/>
    <n v="2471"/>
    <n v="60"/>
  </r>
  <r>
    <x v="13"/>
    <n v="60000"/>
    <n v="2472"/>
    <n v="60"/>
  </r>
  <r>
    <x v="13"/>
    <n v="60000"/>
    <n v="2476"/>
    <n v="60"/>
  </r>
  <r>
    <x v="13"/>
    <n v="60000"/>
    <n v="2477"/>
    <n v="60"/>
  </r>
  <r>
    <x v="13"/>
    <n v="60000"/>
    <n v="2480"/>
    <n v="60"/>
  </r>
  <r>
    <x v="13"/>
    <n v="60000"/>
    <n v="2487"/>
    <n v="60"/>
  </r>
  <r>
    <x v="13"/>
    <n v="60000"/>
    <n v="2494"/>
    <n v="60"/>
  </r>
  <r>
    <x v="13"/>
    <n v="60000"/>
    <n v="2495"/>
    <n v="60"/>
  </r>
  <r>
    <x v="13"/>
    <n v="60000"/>
    <n v="2508"/>
    <n v="60"/>
  </r>
  <r>
    <x v="13"/>
    <n v="60000"/>
    <n v="2511"/>
    <n v="60"/>
  </r>
  <r>
    <x v="13"/>
    <n v="60000"/>
    <n v="2512"/>
    <n v="60"/>
  </r>
  <r>
    <x v="13"/>
    <n v="60000"/>
    <n v="2514"/>
    <n v="60"/>
  </r>
  <r>
    <x v="13"/>
    <n v="60000"/>
    <n v="2515"/>
    <n v="60"/>
  </r>
  <r>
    <x v="13"/>
    <n v="60000"/>
    <n v="2516"/>
    <n v="60"/>
  </r>
  <r>
    <x v="13"/>
    <n v="60000"/>
    <n v="2518"/>
    <n v="60"/>
  </r>
  <r>
    <x v="13"/>
    <n v="60000"/>
    <n v="2520"/>
    <n v="60"/>
  </r>
  <r>
    <x v="13"/>
    <n v="60000"/>
    <n v="2521"/>
    <n v="60"/>
  </r>
  <r>
    <x v="13"/>
    <n v="60000"/>
    <n v="2539"/>
    <n v="60"/>
  </r>
  <r>
    <x v="13"/>
    <n v="60000"/>
    <n v="2540"/>
    <n v="60"/>
  </r>
  <r>
    <x v="13"/>
    <n v="60000"/>
    <n v="2541"/>
    <n v="60"/>
  </r>
  <r>
    <x v="13"/>
    <n v="60000"/>
    <n v="2544"/>
    <n v="60"/>
  </r>
  <r>
    <x v="13"/>
    <n v="60000"/>
    <n v="2552"/>
    <n v="60"/>
  </r>
  <r>
    <x v="13"/>
    <n v="60000"/>
    <n v="2557"/>
    <n v="60"/>
  </r>
  <r>
    <x v="13"/>
    <n v="60000"/>
    <n v="2558"/>
    <n v="60"/>
  </r>
  <r>
    <x v="13"/>
    <n v="60000"/>
    <n v="2560"/>
    <n v="60"/>
  </r>
  <r>
    <x v="13"/>
    <n v="60000"/>
    <n v="2563"/>
    <n v="60"/>
  </r>
  <r>
    <x v="13"/>
    <n v="60000"/>
    <n v="1389"/>
    <n v="60"/>
  </r>
  <r>
    <x v="13"/>
    <n v="60000"/>
    <n v="1392"/>
    <n v="60"/>
  </r>
  <r>
    <x v="13"/>
    <n v="60000"/>
    <n v="1422"/>
    <n v="60"/>
  </r>
  <r>
    <x v="13"/>
    <n v="60000"/>
    <n v="1434"/>
    <n v="60"/>
  </r>
  <r>
    <x v="13"/>
    <n v="60000"/>
    <n v="1435"/>
    <n v="60"/>
  </r>
  <r>
    <x v="13"/>
    <n v="60000"/>
    <n v="1440"/>
    <n v="60"/>
  </r>
  <r>
    <x v="13"/>
    <n v="60000"/>
    <n v="1443"/>
    <n v="60"/>
  </r>
  <r>
    <x v="13"/>
    <n v="60000"/>
    <n v="1448"/>
    <n v="60"/>
  </r>
  <r>
    <x v="13"/>
    <n v="60000"/>
    <n v="1453"/>
    <n v="60"/>
  </r>
  <r>
    <x v="13"/>
    <n v="60000"/>
    <n v="1456"/>
    <n v="60"/>
  </r>
  <r>
    <x v="13"/>
    <n v="60000"/>
    <n v="1457"/>
    <n v="60"/>
  </r>
  <r>
    <x v="13"/>
    <n v="60000"/>
    <n v="1465"/>
    <n v="60"/>
  </r>
  <r>
    <x v="13"/>
    <n v="60000"/>
    <n v="1468"/>
    <n v="60"/>
  </r>
  <r>
    <x v="13"/>
    <n v="60000"/>
    <n v="1471"/>
    <n v="60"/>
  </r>
  <r>
    <x v="13"/>
    <n v="60000"/>
    <n v="1472"/>
    <n v="60"/>
  </r>
  <r>
    <x v="13"/>
    <n v="60000"/>
    <n v="1474"/>
    <n v="60"/>
  </r>
  <r>
    <x v="13"/>
    <n v="60000"/>
    <n v="1476"/>
    <n v="60"/>
  </r>
  <r>
    <x v="13"/>
    <n v="60000"/>
    <n v="1477"/>
    <n v="60"/>
  </r>
  <r>
    <x v="14"/>
    <n v="23760"/>
    <n v="175"/>
    <n v="23.76"/>
  </r>
  <r>
    <x v="14"/>
    <n v="23760"/>
    <n v="293"/>
    <n v="23.76"/>
  </r>
  <r>
    <x v="14"/>
    <n v="23760"/>
    <n v="369"/>
    <n v="23.76"/>
  </r>
  <r>
    <x v="14"/>
    <n v="23760"/>
    <n v="390"/>
    <n v="23.76"/>
  </r>
  <r>
    <x v="14"/>
    <n v="23760"/>
    <n v="396"/>
    <n v="23.76"/>
  </r>
  <r>
    <x v="14"/>
    <n v="23760"/>
    <n v="410"/>
    <n v="23.76"/>
  </r>
  <r>
    <x v="14"/>
    <n v="23760"/>
    <n v="489"/>
    <n v="23.76"/>
  </r>
  <r>
    <x v="14"/>
    <n v="23760"/>
    <n v="586"/>
    <n v="23.76"/>
  </r>
  <r>
    <x v="14"/>
    <n v="23760"/>
    <n v="593"/>
    <n v="23.76"/>
  </r>
  <r>
    <x v="14"/>
    <n v="47520"/>
    <n v="608"/>
    <n v="47.52"/>
  </r>
  <r>
    <x v="14"/>
    <n v="23760"/>
    <n v="652"/>
    <n v="23.76"/>
  </r>
  <r>
    <x v="14"/>
    <n v="23760"/>
    <n v="703"/>
    <n v="23.76"/>
  </r>
  <r>
    <x v="14"/>
    <n v="23760"/>
    <n v="715"/>
    <n v="23.76"/>
  </r>
  <r>
    <x v="14"/>
    <n v="47520"/>
    <n v="764"/>
    <n v="47.52"/>
  </r>
  <r>
    <x v="14"/>
    <n v="23760"/>
    <n v="770"/>
    <n v="23.76"/>
  </r>
  <r>
    <x v="14"/>
    <n v="23760"/>
    <n v="821"/>
    <n v="23.76"/>
  </r>
  <r>
    <x v="14"/>
    <n v="23760"/>
    <n v="853"/>
    <n v="23.76"/>
  </r>
  <r>
    <x v="14"/>
    <n v="23760"/>
    <n v="879"/>
    <n v="23.76"/>
  </r>
  <r>
    <x v="14"/>
    <n v="23760"/>
    <n v="945"/>
    <n v="23.76"/>
  </r>
  <r>
    <x v="14"/>
    <n v="23760"/>
    <n v="949"/>
    <n v="23.76"/>
  </r>
  <r>
    <x v="14"/>
    <n v="23760"/>
    <n v="957"/>
    <n v="23.76"/>
  </r>
  <r>
    <x v="14"/>
    <n v="23760"/>
    <n v="958"/>
    <n v="23.76"/>
  </r>
  <r>
    <x v="14"/>
    <n v="23760"/>
    <n v="972"/>
    <n v="23.76"/>
  </r>
  <r>
    <x v="14"/>
    <n v="23760"/>
    <n v="974"/>
    <n v="23.76"/>
  </r>
  <r>
    <x v="14"/>
    <n v="23760"/>
    <n v="980"/>
    <n v="23.76"/>
  </r>
  <r>
    <x v="14"/>
    <n v="23760"/>
    <n v="987"/>
    <n v="23.76"/>
  </r>
  <r>
    <x v="14"/>
    <n v="23760"/>
    <n v="989"/>
    <n v="23.76"/>
  </r>
  <r>
    <x v="14"/>
    <n v="23760"/>
    <n v="997"/>
    <n v="23.76"/>
  </r>
  <r>
    <x v="14"/>
    <n v="23760"/>
    <n v="2018"/>
    <n v="23.76"/>
  </r>
  <r>
    <x v="14"/>
    <n v="23760"/>
    <n v="2034"/>
    <n v="23.76"/>
  </r>
  <r>
    <x v="14"/>
    <n v="23760"/>
    <n v="2037"/>
    <n v="23.76"/>
  </r>
  <r>
    <x v="14"/>
    <n v="23760"/>
    <n v="2042"/>
    <n v="23.76"/>
  </r>
  <r>
    <x v="14"/>
    <n v="23760"/>
    <n v="2057"/>
    <n v="23.76"/>
  </r>
  <r>
    <x v="14"/>
    <n v="23760"/>
    <n v="2063"/>
    <n v="23.76"/>
  </r>
  <r>
    <x v="14"/>
    <n v="23760"/>
    <n v="2098"/>
    <n v="23.76"/>
  </r>
  <r>
    <x v="14"/>
    <n v="23760"/>
    <n v="2109"/>
    <n v="23.76"/>
  </r>
  <r>
    <x v="14"/>
    <n v="23760"/>
    <n v="2152"/>
    <n v="23.76"/>
  </r>
  <r>
    <x v="14"/>
    <n v="23760"/>
    <n v="2155"/>
    <n v="23.76"/>
  </r>
  <r>
    <x v="14"/>
    <n v="23760"/>
    <n v="2212"/>
    <n v="23.76"/>
  </r>
  <r>
    <x v="14"/>
    <n v="23760"/>
    <n v="2214"/>
    <n v="23.76"/>
  </r>
  <r>
    <x v="14"/>
    <n v="23760"/>
    <n v="2261"/>
    <n v="23.76"/>
  </r>
  <r>
    <x v="14"/>
    <n v="47520"/>
    <n v="2264"/>
    <n v="47.52"/>
  </r>
  <r>
    <x v="14"/>
    <n v="23760"/>
    <n v="2271"/>
    <n v="23.76"/>
  </r>
  <r>
    <x v="14"/>
    <n v="47520"/>
    <n v="2286"/>
    <n v="47.52"/>
  </r>
  <r>
    <x v="14"/>
    <n v="23760"/>
    <n v="2289"/>
    <n v="23.76"/>
  </r>
  <r>
    <x v="14"/>
    <n v="23760"/>
    <n v="2322"/>
    <n v="23.76"/>
  </r>
  <r>
    <x v="14"/>
    <n v="47520"/>
    <n v="2328"/>
    <n v="47.52"/>
  </r>
  <r>
    <x v="14"/>
    <n v="23760"/>
    <n v="2333"/>
    <n v="23.76"/>
  </r>
  <r>
    <x v="14"/>
    <n v="23760"/>
    <n v="2354"/>
    <n v="23.76"/>
  </r>
  <r>
    <x v="14"/>
    <n v="71280"/>
    <n v="2360"/>
    <n v="71.28"/>
  </r>
  <r>
    <x v="14"/>
    <n v="23760"/>
    <n v="2374"/>
    <n v="23.76"/>
  </r>
  <r>
    <x v="14"/>
    <n v="23760"/>
    <n v="2386"/>
    <n v="23.76"/>
  </r>
  <r>
    <x v="14"/>
    <n v="47520"/>
    <n v="2442"/>
    <n v="47.52"/>
  </r>
  <r>
    <x v="14"/>
    <n v="23760"/>
    <n v="2454"/>
    <n v="23.76"/>
  </r>
  <r>
    <x v="14"/>
    <n v="23760"/>
    <n v="2473"/>
    <n v="23.76"/>
  </r>
  <r>
    <x v="14"/>
    <n v="23760"/>
    <n v="2476"/>
    <n v="23.76"/>
  </r>
  <r>
    <x v="14"/>
    <n v="23760"/>
    <n v="2496"/>
    <n v="23.76"/>
  </r>
  <r>
    <x v="14"/>
    <n v="23760"/>
    <n v="2514"/>
    <n v="23.76"/>
  </r>
  <r>
    <x v="14"/>
    <n v="23760"/>
    <n v="2516"/>
    <n v="23.76"/>
  </r>
  <r>
    <x v="14"/>
    <n v="47520"/>
    <n v="2530"/>
    <n v="47.52"/>
  </r>
  <r>
    <x v="15"/>
    <n v="574190"/>
    <n v="535"/>
    <n v="574.19000000000005"/>
  </r>
  <r>
    <x v="15"/>
    <n v="396120"/>
    <n v="624"/>
    <n v="396.12"/>
  </r>
  <r>
    <x v="15"/>
    <n v="162800"/>
    <n v="680"/>
    <n v="162.80000000000001"/>
  </r>
  <r>
    <x v="15"/>
    <n v="261810"/>
    <n v="719"/>
    <n v="261.81"/>
  </r>
  <r>
    <x v="15"/>
    <n v="436070"/>
    <n v="767"/>
    <n v="436.07"/>
  </r>
  <r>
    <x v="15"/>
    <n v="109310"/>
    <n v="938"/>
    <n v="109.31"/>
  </r>
  <r>
    <x v="15"/>
    <n v="721170"/>
    <n v="939"/>
    <n v="721.17"/>
  </r>
  <r>
    <x v="15"/>
    <n v="305610"/>
    <n v="963"/>
    <n v="305.61"/>
  </r>
  <r>
    <x v="15"/>
    <n v="71290"/>
    <n v="999"/>
    <n v="71.290000000000006"/>
  </r>
  <r>
    <x v="15"/>
    <n v="944630"/>
    <n v="2009"/>
    <n v="944.63"/>
  </r>
  <r>
    <x v="15"/>
    <n v="551180"/>
    <n v="2033"/>
    <n v="551.17999999999995"/>
  </r>
  <r>
    <x v="15"/>
    <n v="963630"/>
    <n v="2060"/>
    <n v="963.63"/>
  </r>
  <r>
    <x v="15"/>
    <n v="797650"/>
    <n v="2066"/>
    <n v="797.65"/>
  </r>
  <r>
    <x v="15"/>
    <n v="142020"/>
    <n v="2069"/>
    <n v="142.02000000000001"/>
  </r>
  <r>
    <x v="15"/>
    <n v="251840"/>
    <n v="2105"/>
    <n v="251.84"/>
  </r>
  <r>
    <x v="15"/>
    <n v="313870"/>
    <n v="2109"/>
    <n v="313.87"/>
  </r>
  <r>
    <x v="15"/>
    <n v="251840"/>
    <n v="2132"/>
    <n v="251.84"/>
  </r>
  <r>
    <x v="15"/>
    <n v="258710"/>
    <n v="2291"/>
    <n v="258.70999999999998"/>
  </r>
  <r>
    <x v="15"/>
    <n v="162110"/>
    <n v="2293"/>
    <n v="162.11000000000001"/>
  </r>
  <r>
    <x v="15"/>
    <n v="97180"/>
    <n v="2297"/>
    <n v="97.18"/>
  </r>
  <r>
    <x v="15"/>
    <n v="119010"/>
    <n v="2319"/>
    <n v="119.01"/>
  </r>
  <r>
    <x v="15"/>
    <n v="109310"/>
    <n v="2320"/>
    <n v="109.31"/>
  </r>
  <r>
    <x v="15"/>
    <n v="103280"/>
    <n v="2324"/>
    <n v="103.28"/>
  </r>
  <r>
    <x v="15"/>
    <n v="343690"/>
    <n v="2342"/>
    <n v="343.69"/>
  </r>
  <r>
    <x v="15"/>
    <n v="194530"/>
    <n v="2344"/>
    <n v="194.53"/>
  </r>
  <r>
    <x v="15"/>
    <n v="209860"/>
    <n v="2347"/>
    <n v="209.86"/>
  </r>
  <r>
    <x v="15"/>
    <n v="133830"/>
    <n v="2348"/>
    <n v="133.83000000000001"/>
  </r>
  <r>
    <x v="15"/>
    <n v="142810"/>
    <n v="2369"/>
    <n v="142.81"/>
  </r>
  <r>
    <x v="15"/>
    <n v="194530"/>
    <n v="2371"/>
    <n v="194.53"/>
  </r>
  <r>
    <x v="15"/>
    <n v="98360"/>
    <n v="2372"/>
    <n v="98.36"/>
  </r>
  <r>
    <x v="15"/>
    <n v="650660"/>
    <n v="2374"/>
    <n v="650.66"/>
  </r>
  <r>
    <x v="15"/>
    <n v="497180"/>
    <n v="2381"/>
    <n v="497.18"/>
  </r>
  <r>
    <x v="15"/>
    <n v="277880"/>
    <n v="2386"/>
    <n v="277.88"/>
  </r>
  <r>
    <x v="15"/>
    <n v="206220"/>
    <n v="2392"/>
    <n v="206.22"/>
  </r>
  <r>
    <x v="15"/>
    <n v="66940"/>
    <n v="2395"/>
    <n v="66.94"/>
  </r>
  <r>
    <x v="15"/>
    <n v="481520"/>
    <n v="2413"/>
    <n v="481.52"/>
  </r>
  <r>
    <x v="15"/>
    <n v="794120"/>
    <n v="2419"/>
    <n v="794.12"/>
  </r>
  <r>
    <x v="15"/>
    <n v="589680"/>
    <n v="2421"/>
    <n v="589.67999999999995"/>
  </r>
  <r>
    <x v="15"/>
    <n v="251840"/>
    <n v="2426"/>
    <n v="251.84"/>
  </r>
  <r>
    <x v="15"/>
    <n v="80990"/>
    <n v="2433"/>
    <n v="80.989999999999995"/>
  </r>
  <r>
    <x v="15"/>
    <n v="171850"/>
    <n v="2447"/>
    <n v="171.85"/>
  </r>
  <r>
    <x v="15"/>
    <n v="206220"/>
    <n v="2458"/>
    <n v="206.22"/>
  </r>
  <r>
    <x v="15"/>
    <n v="110600"/>
    <n v="2460"/>
    <n v="110.6"/>
  </r>
  <r>
    <x v="15"/>
    <n v="194530"/>
    <n v="2461"/>
    <n v="194.53"/>
  </r>
  <r>
    <x v="15"/>
    <n v="413830"/>
    <n v="2462"/>
    <n v="413.83"/>
  </r>
  <r>
    <x v="15"/>
    <n v="461700"/>
    <n v="2465"/>
    <n v="461.7"/>
  </r>
  <r>
    <x v="15"/>
    <n v="194530"/>
    <n v="2467"/>
    <n v="194.53"/>
  </r>
  <r>
    <x v="15"/>
    <n v="326570"/>
    <n v="2475"/>
    <n v="326.57"/>
  </r>
  <r>
    <x v="15"/>
    <n v="251840"/>
    <n v="2478"/>
    <n v="251.84"/>
  </r>
  <r>
    <x v="15"/>
    <n v="618770"/>
    <n v="2504"/>
    <n v="618.77"/>
  </r>
  <r>
    <x v="15"/>
    <n v="80990"/>
    <n v="2510"/>
    <n v="80.989999999999995"/>
  </r>
  <r>
    <x v="15"/>
    <n v="80990"/>
    <n v="2515"/>
    <n v="80.989999999999995"/>
  </r>
  <r>
    <x v="15"/>
    <n v="464050"/>
    <n v="2516"/>
    <n v="464.05"/>
  </r>
  <r>
    <x v="15"/>
    <n v="729790"/>
    <n v="2518"/>
    <n v="729.79"/>
  </r>
  <r>
    <x v="15"/>
    <n v="330490"/>
    <n v="2521"/>
    <n v="330.49"/>
  </r>
  <r>
    <x v="15"/>
    <n v="446930"/>
    <n v="2536"/>
    <n v="446.93"/>
  </r>
  <r>
    <x v="15"/>
    <n v="119010"/>
    <n v="2537"/>
    <n v="119.01"/>
  </r>
  <r>
    <x v="15"/>
    <n v="251840"/>
    <n v="2543"/>
    <n v="251.84"/>
  </r>
  <r>
    <x v="15"/>
    <n v="133830"/>
    <n v="2551"/>
    <n v="133.83000000000001"/>
  </r>
  <r>
    <x v="15"/>
    <n v="119010"/>
    <n v="2553"/>
    <n v="119.01"/>
  </r>
  <r>
    <x v="15"/>
    <n v="204160"/>
    <n v="2556"/>
    <n v="204.16"/>
  </r>
  <r>
    <x v="15"/>
    <n v="133980"/>
    <n v="2559"/>
    <n v="133.97999999999999"/>
  </r>
  <r>
    <x v="15"/>
    <n v="109310"/>
    <n v="2561"/>
    <n v="109.31"/>
  </r>
  <r>
    <x v="16"/>
    <n v="16420"/>
    <n v="535"/>
    <n v="16.420000000000002"/>
  </r>
  <r>
    <x v="16"/>
    <n v="16420"/>
    <n v="624"/>
    <n v="16.420000000000002"/>
  </r>
  <r>
    <x v="16"/>
    <n v="6090"/>
    <n v="680"/>
    <n v="6.09"/>
  </r>
  <r>
    <x v="16"/>
    <n v="12180"/>
    <n v="719"/>
    <n v="12.18"/>
  </r>
  <r>
    <x v="16"/>
    <n v="16420"/>
    <n v="767"/>
    <n v="16.420000000000002"/>
  </r>
  <r>
    <x v="16"/>
    <n v="6090"/>
    <n v="938"/>
    <n v="6.09"/>
  </r>
  <r>
    <x v="16"/>
    <n v="24630"/>
    <n v="939"/>
    <n v="24.63"/>
  </r>
  <r>
    <x v="16"/>
    <n v="12180"/>
    <n v="963"/>
    <n v="12.18"/>
  </r>
  <r>
    <x v="16"/>
    <n v="3970"/>
    <n v="999"/>
    <n v="3.97"/>
  </r>
  <r>
    <x v="16"/>
    <n v="41040"/>
    <n v="2009"/>
    <n v="41.04"/>
  </r>
  <r>
    <x v="16"/>
    <n v="32840"/>
    <n v="2033"/>
    <n v="32.840000000000003"/>
  </r>
  <r>
    <x v="16"/>
    <n v="41040"/>
    <n v="2060"/>
    <n v="41.04"/>
  </r>
  <r>
    <x v="16"/>
    <n v="32840"/>
    <n v="2066"/>
    <n v="32.840000000000003"/>
  </r>
  <r>
    <x v="16"/>
    <n v="6090"/>
    <n v="2069"/>
    <n v="6.09"/>
  </r>
  <r>
    <x v="16"/>
    <n v="8210"/>
    <n v="2105"/>
    <n v="8.2100000000000009"/>
  </r>
  <r>
    <x v="16"/>
    <n v="12180"/>
    <n v="2109"/>
    <n v="12.18"/>
  </r>
  <r>
    <x v="16"/>
    <n v="8210"/>
    <n v="2132"/>
    <n v="8.2100000000000009"/>
  </r>
  <r>
    <x v="16"/>
    <n v="5560"/>
    <n v="2291"/>
    <n v="5.56"/>
  </r>
  <r>
    <x v="16"/>
    <n v="6090"/>
    <n v="2293"/>
    <n v="6.09"/>
  </r>
  <r>
    <x v="16"/>
    <n v="3970"/>
    <n v="2297"/>
    <n v="3.97"/>
  </r>
  <r>
    <x v="16"/>
    <n v="6090"/>
    <n v="2319"/>
    <n v="6.09"/>
  </r>
  <r>
    <x v="16"/>
    <n v="6090"/>
    <n v="2320"/>
    <n v="6.09"/>
  </r>
  <r>
    <x v="16"/>
    <n v="1850"/>
    <n v="2324"/>
    <n v="1.85"/>
  </r>
  <r>
    <x v="16"/>
    <n v="12180"/>
    <n v="2342"/>
    <n v="12.18"/>
  </r>
  <r>
    <x v="16"/>
    <n v="6090"/>
    <n v="2344"/>
    <n v="6.09"/>
  </r>
  <r>
    <x v="16"/>
    <n v="8210"/>
    <n v="2347"/>
    <n v="8.2100000000000009"/>
  </r>
  <r>
    <x v="16"/>
    <n v="3970"/>
    <n v="2348"/>
    <n v="3.97"/>
  </r>
  <r>
    <x v="16"/>
    <n v="6090"/>
    <n v="2369"/>
    <n v="6.09"/>
  </r>
  <r>
    <x v="16"/>
    <n v="6090"/>
    <n v="2371"/>
    <n v="6.09"/>
  </r>
  <r>
    <x v="16"/>
    <n v="6090"/>
    <n v="2372"/>
    <n v="6.09"/>
  </r>
  <r>
    <x v="16"/>
    <n v="24630"/>
    <n v="2374"/>
    <n v="24.63"/>
  </r>
  <r>
    <x v="16"/>
    <n v="24360"/>
    <n v="2381"/>
    <n v="24.36"/>
  </r>
  <r>
    <x v="16"/>
    <n v="7940"/>
    <n v="2386"/>
    <n v="7.94"/>
  </r>
  <r>
    <x v="16"/>
    <n v="6090"/>
    <n v="2392"/>
    <n v="6.09"/>
  </r>
  <r>
    <x v="16"/>
    <n v="3970"/>
    <n v="2395"/>
    <n v="3.97"/>
  </r>
  <r>
    <x v="16"/>
    <n v="24630"/>
    <n v="2413"/>
    <n v="24.63"/>
  </r>
  <r>
    <x v="16"/>
    <n v="24630"/>
    <n v="2419"/>
    <n v="24.63"/>
  </r>
  <r>
    <x v="16"/>
    <n v="24630"/>
    <n v="2421"/>
    <n v="24.63"/>
  </r>
  <r>
    <x v="16"/>
    <n v="8210"/>
    <n v="2426"/>
    <n v="8.2100000000000009"/>
  </r>
  <r>
    <x v="16"/>
    <n v="3970"/>
    <n v="2433"/>
    <n v="3.97"/>
  </r>
  <r>
    <x v="16"/>
    <n v="6090"/>
    <n v="2447"/>
    <n v="6.09"/>
  </r>
  <r>
    <x v="16"/>
    <n v="6090"/>
    <n v="2458"/>
    <n v="6.09"/>
  </r>
  <r>
    <x v="16"/>
    <n v="3970"/>
    <n v="2460"/>
    <n v="3.97"/>
  </r>
  <r>
    <x v="16"/>
    <n v="6090"/>
    <n v="2461"/>
    <n v="6.09"/>
  </r>
  <r>
    <x v="16"/>
    <n v="18270"/>
    <n v="2462"/>
    <n v="18.27"/>
  </r>
  <r>
    <x v="16"/>
    <n v="16420"/>
    <n v="2465"/>
    <n v="16.420000000000002"/>
  </r>
  <r>
    <x v="16"/>
    <n v="6090"/>
    <n v="2467"/>
    <n v="6.09"/>
  </r>
  <r>
    <x v="16"/>
    <n v="12180"/>
    <n v="2475"/>
    <n v="12.18"/>
  </r>
  <r>
    <x v="16"/>
    <n v="8210"/>
    <n v="2478"/>
    <n v="8.2100000000000009"/>
  </r>
  <r>
    <x v="16"/>
    <n v="24360"/>
    <n v="2504"/>
    <n v="24.36"/>
  </r>
  <r>
    <x v="16"/>
    <n v="3970"/>
    <n v="2510"/>
    <n v="3.97"/>
  </r>
  <r>
    <x v="16"/>
    <n v="3970"/>
    <n v="2515"/>
    <n v="3.97"/>
  </r>
  <r>
    <x v="16"/>
    <n v="18270"/>
    <n v="2516"/>
    <n v="18.27"/>
  </r>
  <r>
    <x v="16"/>
    <n v="24630"/>
    <n v="2518"/>
    <n v="24.63"/>
  </r>
  <r>
    <x v="16"/>
    <n v="12180"/>
    <n v="2521"/>
    <n v="12.18"/>
  </r>
  <r>
    <x v="16"/>
    <n v="18270"/>
    <n v="2536"/>
    <n v="18.27"/>
  </r>
  <r>
    <x v="16"/>
    <n v="6090"/>
    <n v="2537"/>
    <n v="6.09"/>
  </r>
  <r>
    <x v="16"/>
    <n v="8210"/>
    <n v="2543"/>
    <n v="8.2100000000000009"/>
  </r>
  <r>
    <x v="16"/>
    <n v="3970"/>
    <n v="2551"/>
    <n v="3.97"/>
  </r>
  <r>
    <x v="16"/>
    <n v="6090"/>
    <n v="2553"/>
    <n v="6.09"/>
  </r>
  <r>
    <x v="16"/>
    <n v="6090"/>
    <n v="2556"/>
    <n v="6.09"/>
  </r>
  <r>
    <x v="16"/>
    <n v="6090"/>
    <n v="2559"/>
    <n v="6.09"/>
  </r>
  <r>
    <x v="16"/>
    <n v="6090"/>
    <n v="2561"/>
    <n v="6.09"/>
  </r>
  <r>
    <x v="17"/>
    <n v="600000"/>
    <n v="770"/>
    <n v="600"/>
  </r>
  <r>
    <x v="17"/>
    <n v="600000"/>
    <n v="798"/>
    <n v="600"/>
  </r>
  <r>
    <x v="17"/>
    <n v="600000"/>
    <n v="828"/>
    <n v="600"/>
  </r>
  <r>
    <x v="17"/>
    <n v="650000"/>
    <n v="881"/>
    <n v="650"/>
  </r>
  <r>
    <x v="17"/>
    <n v="425000"/>
    <n v="884"/>
    <n v="425"/>
  </r>
  <r>
    <x v="17"/>
    <n v="200000"/>
    <n v="890"/>
    <n v="200"/>
  </r>
  <r>
    <x v="17"/>
    <n v="600000"/>
    <n v="898"/>
    <n v="600"/>
  </r>
  <r>
    <x v="17"/>
    <n v="600000"/>
    <n v="938"/>
    <n v="600"/>
  </r>
  <r>
    <x v="17"/>
    <n v="800000"/>
    <n v="949"/>
    <n v="800"/>
  </r>
  <r>
    <x v="17"/>
    <n v="650000"/>
    <n v="950"/>
    <n v="650"/>
  </r>
  <r>
    <x v="17"/>
    <n v="350000"/>
    <n v="960"/>
    <n v="350"/>
  </r>
  <r>
    <x v="17"/>
    <n v="650000"/>
    <n v="988"/>
    <n v="650"/>
  </r>
  <r>
    <x v="17"/>
    <n v="600000"/>
    <n v="989"/>
    <n v="600"/>
  </r>
  <r>
    <x v="17"/>
    <n v="800000"/>
    <n v="2031"/>
    <n v="800"/>
  </r>
  <r>
    <x v="17"/>
    <n v="525000"/>
    <n v="2057"/>
    <n v="525"/>
  </r>
  <r>
    <x v="17"/>
    <n v="600000"/>
    <n v="2063"/>
    <n v="600"/>
  </r>
  <r>
    <x v="17"/>
    <n v="425000"/>
    <n v="2286"/>
    <n v="425"/>
  </r>
  <r>
    <x v="18"/>
    <n v="887110"/>
    <n v="2200"/>
    <n v="887.11"/>
  </r>
  <r>
    <x v="19"/>
    <n v="325200"/>
    <n v="270"/>
    <n v="325.2"/>
  </r>
  <r>
    <x v="20"/>
    <n v="824470"/>
    <n v="335"/>
    <n v="824.47"/>
  </r>
  <r>
    <x v="20"/>
    <n v="521520"/>
    <n v="410"/>
    <n v="521.52"/>
  </r>
  <r>
    <x v="20"/>
    <n v="175610"/>
    <n v="509"/>
    <n v="175.61"/>
  </r>
  <r>
    <x v="20"/>
    <n v="560440"/>
    <n v="533"/>
    <n v="560.44000000000005"/>
  </r>
  <r>
    <x v="20"/>
    <n v="186220"/>
    <n v="607"/>
    <n v="186.22"/>
  </r>
  <r>
    <x v="20"/>
    <n v="553970"/>
    <n v="624"/>
    <n v="553.97"/>
  </r>
  <r>
    <x v="20"/>
    <n v="584480"/>
    <n v="641"/>
    <n v="584.48"/>
  </r>
  <r>
    <x v="20"/>
    <n v="208330"/>
    <n v="721"/>
    <n v="208.33"/>
  </r>
  <r>
    <x v="20"/>
    <n v="1046260"/>
    <n v="764"/>
    <n v="1046.26"/>
  </r>
  <r>
    <x v="20"/>
    <n v="259160"/>
    <n v="781"/>
    <n v="259.16000000000003"/>
  </r>
  <r>
    <x v="20"/>
    <n v="516340"/>
    <n v="974"/>
    <n v="516.34"/>
  </r>
  <r>
    <x v="20"/>
    <n v="116110"/>
    <n v="997"/>
    <n v="116.11"/>
  </r>
  <r>
    <x v="20"/>
    <n v="690120"/>
    <n v="2033"/>
    <n v="690.12"/>
  </r>
  <r>
    <x v="20"/>
    <n v="365380"/>
    <n v="2060"/>
    <n v="365.38"/>
  </r>
  <r>
    <x v="20"/>
    <n v="379700"/>
    <n v="2087"/>
    <n v="379.7"/>
  </r>
  <r>
    <x v="20"/>
    <n v="169340"/>
    <n v="2113"/>
    <n v="169.34"/>
  </r>
  <r>
    <x v="20"/>
    <n v="222370"/>
    <n v="2152"/>
    <n v="222.37"/>
  </r>
  <r>
    <x v="20"/>
    <n v="426110"/>
    <n v="2271"/>
    <n v="426.11"/>
  </r>
  <r>
    <x v="20"/>
    <n v="257870"/>
    <n v="2298"/>
    <n v="257.87"/>
  </r>
  <r>
    <x v="20"/>
    <n v="805520"/>
    <n v="2339"/>
    <n v="805.52"/>
  </r>
  <r>
    <x v="20"/>
    <n v="212380"/>
    <n v="2348"/>
    <n v="212.38"/>
  </r>
  <r>
    <x v="21"/>
    <n v="312920"/>
    <n v="410"/>
    <n v="312.92"/>
  </r>
  <r>
    <x v="21"/>
    <n v="105370"/>
    <n v="509"/>
    <n v="105.37"/>
  </r>
  <r>
    <x v="21"/>
    <n v="184660"/>
    <n v="624"/>
    <n v="184.66"/>
  </r>
  <r>
    <x v="21"/>
    <n v="69440"/>
    <n v="721"/>
    <n v="69.44"/>
  </r>
  <r>
    <x v="21"/>
    <n v="172110"/>
    <n v="974"/>
    <n v="172.11"/>
  </r>
  <r>
    <x v="21"/>
    <n v="230040"/>
    <n v="2033"/>
    <n v="230.04"/>
  </r>
  <r>
    <x v="21"/>
    <n v="133430"/>
    <n v="2152"/>
    <n v="133.43"/>
  </r>
  <r>
    <x v="21"/>
    <n v="142040"/>
    <n v="2271"/>
    <n v="142.04"/>
  </r>
  <r>
    <x v="22"/>
    <n v="3400"/>
    <n v="396"/>
    <n v="3.4"/>
  </r>
  <r>
    <x v="22"/>
    <n v="5810"/>
    <n v="510"/>
    <n v="5.81"/>
  </r>
  <r>
    <x v="22"/>
    <n v="16320"/>
    <n v="757"/>
    <n v="16.32"/>
  </r>
  <r>
    <x v="22"/>
    <n v="21420"/>
    <n v="924"/>
    <n v="21.42"/>
  </r>
  <r>
    <x v="22"/>
    <n v="28700"/>
    <n v="950"/>
    <n v="28.7"/>
  </r>
  <r>
    <x v="22"/>
    <n v="120"/>
    <n v="992"/>
    <n v="0.12"/>
  </r>
  <r>
    <x v="22"/>
    <n v="65150"/>
    <n v="2018"/>
    <n v="65.150000000000006"/>
  </r>
  <r>
    <x v="22"/>
    <n v="5580"/>
    <n v="2098"/>
    <n v="5.58"/>
  </r>
  <r>
    <x v="22"/>
    <n v="2880"/>
    <n v="2214"/>
    <n v="2.88"/>
  </r>
  <r>
    <x v="22"/>
    <n v="5070"/>
    <n v="2227"/>
    <n v="5.07"/>
  </r>
  <r>
    <x v="22"/>
    <n v="2860"/>
    <n v="2229"/>
    <n v="2.86"/>
  </r>
  <r>
    <x v="22"/>
    <n v="31220"/>
    <n v="2335"/>
    <n v="31.22"/>
  </r>
  <r>
    <x v="22"/>
    <n v="89990"/>
    <n v="2370"/>
    <n v="89.99"/>
  </r>
  <r>
    <x v="22"/>
    <n v="31320"/>
    <n v="2376"/>
    <n v="31.32"/>
  </r>
  <r>
    <x v="22"/>
    <n v="2620"/>
    <n v="2440"/>
    <n v="2.62"/>
  </r>
  <r>
    <x v="22"/>
    <n v="25270"/>
    <n v="2484"/>
    <n v="25.27"/>
  </r>
  <r>
    <x v="22"/>
    <n v="18570"/>
    <n v="2494"/>
    <n v="18.57"/>
  </r>
  <r>
    <x v="22"/>
    <n v="21560"/>
    <n v="2504"/>
    <n v="21.56"/>
  </r>
  <r>
    <x v="22"/>
    <n v="43930"/>
    <n v="2543"/>
    <n v="43.93"/>
  </r>
  <r>
    <x v="23"/>
    <n v="346790"/>
    <n v="266"/>
    <n v="346.79"/>
  </r>
  <r>
    <x v="23"/>
    <n v="261520"/>
    <n v="316"/>
    <n v="261.52"/>
  </r>
  <r>
    <x v="23"/>
    <n v="490500"/>
    <n v="533"/>
    <n v="490.5"/>
  </r>
  <r>
    <x v="23"/>
    <n v="330750"/>
    <n v="566"/>
    <n v="330.75"/>
  </r>
  <r>
    <x v="23"/>
    <n v="145000"/>
    <n v="795"/>
    <n v="145"/>
  </r>
  <r>
    <x v="23"/>
    <n v="145000"/>
    <n v="825"/>
    <n v="145"/>
  </r>
  <r>
    <x v="23"/>
    <n v="299510"/>
    <n v="877"/>
    <n v="299.51"/>
  </r>
  <r>
    <x v="23"/>
    <n v="384260"/>
    <n v="2060"/>
    <n v="384.26"/>
  </r>
  <r>
    <x v="23"/>
    <n v="199000"/>
    <n v="2153"/>
    <n v="199"/>
  </r>
  <r>
    <x v="23"/>
    <n v="290000"/>
    <n v="2162"/>
    <n v="290"/>
  </r>
  <r>
    <x v="24"/>
    <n v="382680"/>
    <n v="545"/>
    <n v="382.68"/>
  </r>
  <r>
    <x v="24"/>
    <n v="576000"/>
    <n v="719"/>
    <n v="576"/>
  </r>
  <r>
    <x v="24"/>
    <n v="870920"/>
    <n v="821"/>
    <n v="870.92"/>
  </r>
  <r>
    <x v="24"/>
    <n v="5758050"/>
    <n v="880"/>
    <n v="5758.05"/>
  </r>
  <r>
    <x v="24"/>
    <n v="465200"/>
    <n v="2082"/>
    <n v="465.2"/>
  </r>
  <r>
    <x v="24"/>
    <n v="826720"/>
    <n v="2087"/>
    <n v="826.72"/>
  </r>
  <r>
    <x v="24"/>
    <n v="953170"/>
    <n v="2118"/>
    <n v="953.17"/>
  </r>
  <r>
    <x v="24"/>
    <n v="2012720"/>
    <n v="2181"/>
    <n v="2012.72"/>
  </r>
  <r>
    <x v="24"/>
    <n v="255450"/>
    <n v="2244"/>
    <n v="255.45"/>
  </r>
  <r>
    <x v="24"/>
    <n v="388670"/>
    <n v="2343"/>
    <n v="388.67"/>
  </r>
  <r>
    <x v="24"/>
    <n v="413360"/>
    <n v="2354"/>
    <n v="413.36"/>
  </r>
  <r>
    <x v="24"/>
    <n v="1135170"/>
    <n v="2378"/>
    <n v="1135.17"/>
  </r>
  <r>
    <x v="24"/>
    <n v="1054270"/>
    <n v="2391"/>
    <n v="1054.27"/>
  </r>
  <r>
    <x v="24"/>
    <n v="1102290"/>
    <n v="2485"/>
    <n v="1102.29"/>
  </r>
  <r>
    <x v="24"/>
    <n v="470990"/>
    <n v="2545"/>
    <n v="470.99"/>
  </r>
  <r>
    <x v="25"/>
    <n v="85000"/>
    <n v="2564"/>
    <n v="85"/>
  </r>
  <r>
    <x v="25"/>
    <n v="50000"/>
    <n v="2565"/>
    <n v="50"/>
  </r>
  <r>
    <x v="25"/>
    <n v="40000"/>
    <n v="2566"/>
    <n v="40"/>
  </r>
  <r>
    <x v="26"/>
    <n v="782000"/>
    <n v="28"/>
    <n v="782"/>
  </r>
  <r>
    <x v="26"/>
    <n v="782000"/>
    <n v="37"/>
    <n v="782"/>
  </r>
  <r>
    <x v="26"/>
    <n v="782000"/>
    <n v="60"/>
    <n v="782"/>
  </r>
  <r>
    <x v="26"/>
    <n v="1564000"/>
    <n v="175"/>
    <n v="1564"/>
  </r>
  <r>
    <x v="26"/>
    <n v="1564000"/>
    <n v="181"/>
    <n v="1564"/>
  </r>
  <r>
    <x v="26"/>
    <n v="782000"/>
    <n v="252"/>
    <n v="782"/>
  </r>
  <r>
    <x v="26"/>
    <n v="782000"/>
    <n v="293"/>
    <n v="782"/>
  </r>
  <r>
    <x v="26"/>
    <n v="1564000"/>
    <n v="316"/>
    <n v="1564"/>
  </r>
  <r>
    <x v="26"/>
    <n v="1564000"/>
    <n v="317"/>
    <n v="1564"/>
  </r>
  <r>
    <x v="26"/>
    <n v="782000"/>
    <n v="330"/>
    <n v="782"/>
  </r>
  <r>
    <x v="26"/>
    <n v="2346000"/>
    <n v="333"/>
    <n v="2346"/>
  </r>
  <r>
    <x v="26"/>
    <n v="782000"/>
    <n v="335"/>
    <n v="782"/>
  </r>
  <r>
    <x v="26"/>
    <n v="782000"/>
    <n v="354"/>
    <n v="782"/>
  </r>
  <r>
    <x v="26"/>
    <n v="782000"/>
    <n v="369"/>
    <n v="782"/>
  </r>
  <r>
    <x v="26"/>
    <n v="782000"/>
    <n v="385"/>
    <n v="782"/>
  </r>
  <r>
    <x v="26"/>
    <n v="2346000"/>
    <n v="396"/>
    <n v="2346"/>
  </r>
  <r>
    <x v="26"/>
    <n v="782000"/>
    <n v="409"/>
    <n v="782"/>
  </r>
  <r>
    <x v="26"/>
    <n v="782000"/>
    <n v="446"/>
    <n v="782"/>
  </r>
  <r>
    <x v="26"/>
    <n v="782000"/>
    <n v="466"/>
    <n v="782"/>
  </r>
  <r>
    <x v="26"/>
    <n v="782000"/>
    <n v="469"/>
    <n v="782"/>
  </r>
  <r>
    <x v="26"/>
    <n v="782000"/>
    <n v="488"/>
    <n v="782"/>
  </r>
  <r>
    <x v="26"/>
    <n v="2346000"/>
    <n v="510"/>
    <n v="2346"/>
  </r>
  <r>
    <x v="26"/>
    <n v="1564000"/>
    <n v="523"/>
    <n v="1564"/>
  </r>
  <r>
    <x v="26"/>
    <n v="782000"/>
    <n v="532"/>
    <n v="782"/>
  </r>
  <r>
    <x v="26"/>
    <n v="782000"/>
    <n v="545"/>
    <n v="782"/>
  </r>
  <r>
    <x v="26"/>
    <n v="782000"/>
    <n v="546"/>
    <n v="782"/>
  </r>
  <r>
    <x v="26"/>
    <n v="782000"/>
    <n v="581"/>
    <n v="782"/>
  </r>
  <r>
    <x v="26"/>
    <n v="782000"/>
    <n v="591"/>
    <n v="782"/>
  </r>
  <r>
    <x v="26"/>
    <n v="782000"/>
    <n v="608"/>
    <n v="782"/>
  </r>
  <r>
    <x v="26"/>
    <n v="2346000"/>
    <n v="612"/>
    <n v="2346"/>
  </r>
  <r>
    <x v="26"/>
    <n v="782000"/>
    <n v="633"/>
    <n v="782"/>
  </r>
  <r>
    <x v="26"/>
    <n v="782000"/>
    <n v="651"/>
    <n v="782"/>
  </r>
  <r>
    <x v="26"/>
    <n v="782000"/>
    <n v="652"/>
    <n v="782"/>
  </r>
  <r>
    <x v="26"/>
    <n v="782000"/>
    <n v="656"/>
    <n v="782"/>
  </r>
  <r>
    <x v="26"/>
    <n v="782000"/>
    <n v="680"/>
    <n v="782"/>
  </r>
  <r>
    <x v="26"/>
    <n v="782000"/>
    <n v="687"/>
    <n v="782"/>
  </r>
  <r>
    <x v="26"/>
    <n v="1564000"/>
    <n v="732"/>
    <n v="1564"/>
  </r>
  <r>
    <x v="26"/>
    <n v="1564000"/>
    <n v="734"/>
    <n v="1564"/>
  </r>
  <r>
    <x v="26"/>
    <n v="782000"/>
    <n v="753"/>
    <n v="782"/>
  </r>
  <r>
    <x v="26"/>
    <n v="782000"/>
    <n v="764"/>
    <n v="782"/>
  </r>
  <r>
    <x v="26"/>
    <n v="782000"/>
    <n v="770"/>
    <n v="782"/>
  </r>
  <r>
    <x v="26"/>
    <n v="782000"/>
    <n v="774"/>
    <n v="782"/>
  </r>
  <r>
    <x v="26"/>
    <n v="782000"/>
    <n v="821"/>
    <n v="782"/>
  </r>
  <r>
    <x v="26"/>
    <n v="1564000"/>
    <n v="827"/>
    <n v="1564"/>
  </r>
  <r>
    <x v="26"/>
    <n v="782000"/>
    <n v="828"/>
    <n v="782"/>
  </r>
  <r>
    <x v="26"/>
    <n v="782000"/>
    <n v="838"/>
    <n v="782"/>
  </r>
  <r>
    <x v="26"/>
    <n v="782000"/>
    <n v="842"/>
    <n v="782"/>
  </r>
  <r>
    <x v="26"/>
    <n v="2346000"/>
    <n v="864"/>
    <n v="2346"/>
  </r>
  <r>
    <x v="26"/>
    <n v="782000"/>
    <n v="880"/>
    <n v="782"/>
  </r>
  <r>
    <x v="26"/>
    <n v="1564000"/>
    <n v="881"/>
    <n v="1564"/>
  </r>
  <r>
    <x v="26"/>
    <n v="1564000"/>
    <n v="884"/>
    <n v="1564"/>
  </r>
  <r>
    <x v="26"/>
    <n v="782000"/>
    <n v="892"/>
    <n v="782"/>
  </r>
  <r>
    <x v="26"/>
    <n v="782000"/>
    <n v="893"/>
    <n v="782"/>
  </r>
  <r>
    <x v="26"/>
    <n v="782000"/>
    <n v="897"/>
    <n v="782"/>
  </r>
  <r>
    <x v="26"/>
    <n v="782000"/>
    <n v="915"/>
    <n v="782"/>
  </r>
  <r>
    <x v="26"/>
    <n v="1564000"/>
    <n v="923"/>
    <n v="1564"/>
  </r>
  <r>
    <x v="26"/>
    <n v="782000"/>
    <n v="930"/>
    <n v="782"/>
  </r>
  <r>
    <x v="26"/>
    <n v="782000"/>
    <n v="932"/>
    <n v="782"/>
  </r>
  <r>
    <x v="26"/>
    <n v="782000"/>
    <n v="939"/>
    <n v="782"/>
  </r>
  <r>
    <x v="26"/>
    <n v="782000"/>
    <n v="952"/>
    <n v="782"/>
  </r>
  <r>
    <x v="26"/>
    <n v="782000"/>
    <n v="954"/>
    <n v="782"/>
  </r>
  <r>
    <x v="26"/>
    <n v="782000"/>
    <n v="955"/>
    <n v="782"/>
  </r>
  <r>
    <x v="26"/>
    <n v="1564000"/>
    <n v="956"/>
    <n v="1564"/>
  </r>
  <r>
    <x v="26"/>
    <n v="782000"/>
    <n v="958"/>
    <n v="782"/>
  </r>
  <r>
    <x v="26"/>
    <n v="2346000"/>
    <n v="960"/>
    <n v="2346"/>
  </r>
  <r>
    <x v="26"/>
    <n v="782000"/>
    <n v="962"/>
    <n v="782"/>
  </r>
  <r>
    <x v="26"/>
    <n v="782000"/>
    <n v="967"/>
    <n v="782"/>
  </r>
  <r>
    <x v="26"/>
    <n v="782000"/>
    <n v="974"/>
    <n v="782"/>
  </r>
  <r>
    <x v="26"/>
    <n v="782000"/>
    <n v="975"/>
    <n v="782"/>
  </r>
  <r>
    <x v="26"/>
    <n v="782000"/>
    <n v="981"/>
    <n v="782"/>
  </r>
  <r>
    <x v="26"/>
    <n v="782000"/>
    <n v="987"/>
    <n v="782"/>
  </r>
  <r>
    <x v="26"/>
    <n v="782000"/>
    <n v="988"/>
    <n v="782"/>
  </r>
  <r>
    <x v="26"/>
    <n v="782000"/>
    <n v="989"/>
    <n v="782"/>
  </r>
  <r>
    <x v="26"/>
    <n v="782000"/>
    <n v="995"/>
    <n v="782"/>
  </r>
  <r>
    <x v="26"/>
    <n v="2346000"/>
    <n v="2009"/>
    <n v="2346"/>
  </r>
  <r>
    <x v="26"/>
    <n v="782000"/>
    <n v="2010"/>
    <n v="782"/>
  </r>
  <r>
    <x v="26"/>
    <n v="1564000"/>
    <n v="2011"/>
    <n v="1564"/>
  </r>
  <r>
    <x v="26"/>
    <n v="1564000"/>
    <n v="2014"/>
    <n v="1564"/>
  </r>
  <r>
    <x v="26"/>
    <n v="782000"/>
    <n v="2020"/>
    <n v="782"/>
  </r>
  <r>
    <x v="26"/>
    <n v="1564000"/>
    <n v="2024"/>
    <n v="1564"/>
  </r>
  <r>
    <x v="26"/>
    <n v="782000"/>
    <n v="2025"/>
    <n v="782"/>
  </r>
  <r>
    <x v="26"/>
    <n v="782000"/>
    <n v="2026"/>
    <n v="782"/>
  </r>
  <r>
    <x v="26"/>
    <n v="2346000"/>
    <n v="2033"/>
    <n v="2346"/>
  </r>
  <r>
    <x v="26"/>
    <n v="782000"/>
    <n v="2037"/>
    <n v="782"/>
  </r>
  <r>
    <x v="26"/>
    <n v="782000"/>
    <n v="2042"/>
    <n v="782"/>
  </r>
  <r>
    <x v="26"/>
    <n v="782000"/>
    <n v="2060"/>
    <n v="782"/>
  </r>
  <r>
    <x v="26"/>
    <n v="782000"/>
    <n v="2062"/>
    <n v="782"/>
  </r>
  <r>
    <x v="26"/>
    <n v="1564000"/>
    <n v="2066"/>
    <n v="1564"/>
  </r>
  <r>
    <x v="26"/>
    <n v="782000"/>
    <n v="2087"/>
    <n v="782"/>
  </r>
  <r>
    <x v="26"/>
    <n v="2346000"/>
    <n v="2089"/>
    <n v="2346"/>
  </r>
  <r>
    <x v="26"/>
    <n v="1564000"/>
    <n v="2102"/>
    <n v="1564"/>
  </r>
  <r>
    <x v="26"/>
    <n v="782000"/>
    <n v="2107"/>
    <n v="782"/>
  </r>
  <r>
    <x v="26"/>
    <n v="782000"/>
    <n v="2123"/>
    <n v="782"/>
  </r>
  <r>
    <x v="26"/>
    <n v="782000"/>
    <n v="2134"/>
    <n v="782"/>
  </r>
  <r>
    <x v="26"/>
    <n v="1564000"/>
    <n v="2153"/>
    <n v="1564"/>
  </r>
  <r>
    <x v="26"/>
    <n v="782000"/>
    <n v="2160"/>
    <n v="782"/>
  </r>
  <r>
    <x v="26"/>
    <n v="782000"/>
    <n v="2168"/>
    <n v="782"/>
  </r>
  <r>
    <x v="26"/>
    <n v="782000"/>
    <n v="2169"/>
    <n v="782"/>
  </r>
  <r>
    <x v="26"/>
    <n v="782000"/>
    <n v="2200"/>
    <n v="782"/>
  </r>
  <r>
    <x v="26"/>
    <n v="1564000"/>
    <n v="2203"/>
    <n v="1564"/>
  </r>
  <r>
    <x v="26"/>
    <n v="782000"/>
    <n v="2215"/>
    <n v="782"/>
  </r>
  <r>
    <x v="26"/>
    <n v="782000"/>
    <n v="2220"/>
    <n v="782"/>
  </r>
  <r>
    <x v="26"/>
    <n v="782000"/>
    <n v="2229"/>
    <n v="782"/>
  </r>
  <r>
    <x v="26"/>
    <n v="782000"/>
    <n v="2244"/>
    <n v="782"/>
  </r>
  <r>
    <x v="26"/>
    <n v="782000"/>
    <n v="2252"/>
    <n v="782"/>
  </r>
  <r>
    <x v="26"/>
    <n v="782000"/>
    <n v="2261"/>
    <n v="782"/>
  </r>
  <r>
    <x v="26"/>
    <n v="2346000"/>
    <n v="2266"/>
    <n v="2346"/>
  </r>
  <r>
    <x v="26"/>
    <n v="1564000"/>
    <n v="2276"/>
    <n v="1564"/>
  </r>
  <r>
    <x v="26"/>
    <n v="782000"/>
    <n v="2278"/>
    <n v="782"/>
  </r>
  <r>
    <x v="26"/>
    <n v="782000"/>
    <n v="2279"/>
    <n v="782"/>
  </r>
  <r>
    <x v="26"/>
    <n v="1564000"/>
    <n v="2286"/>
    <n v="1564"/>
  </r>
  <r>
    <x v="26"/>
    <n v="1564000"/>
    <n v="2287"/>
    <n v="1564"/>
  </r>
  <r>
    <x v="26"/>
    <n v="782000"/>
    <n v="2291"/>
    <n v="782"/>
  </r>
  <r>
    <x v="26"/>
    <n v="1564000"/>
    <n v="2292"/>
    <n v="1564"/>
  </r>
  <r>
    <x v="26"/>
    <n v="782000"/>
    <n v="2293"/>
    <n v="782"/>
  </r>
  <r>
    <x v="26"/>
    <n v="782000"/>
    <n v="2298"/>
    <n v="782"/>
  </r>
  <r>
    <x v="26"/>
    <n v="782000"/>
    <n v="2306"/>
    <n v="782"/>
  </r>
  <r>
    <x v="26"/>
    <n v="782000"/>
    <n v="2307"/>
    <n v="782"/>
  </r>
  <r>
    <x v="26"/>
    <n v="782000"/>
    <n v="2311"/>
    <n v="782"/>
  </r>
  <r>
    <x v="26"/>
    <n v="782000"/>
    <n v="2314"/>
    <n v="782"/>
  </r>
  <r>
    <x v="26"/>
    <n v="782000"/>
    <n v="2316"/>
    <n v="782"/>
  </r>
  <r>
    <x v="26"/>
    <n v="1564000"/>
    <n v="2321"/>
    <n v="1564"/>
  </r>
  <r>
    <x v="26"/>
    <n v="1564000"/>
    <n v="2322"/>
    <n v="1564"/>
  </r>
  <r>
    <x v="26"/>
    <n v="782000"/>
    <n v="2324"/>
    <n v="782"/>
  </r>
  <r>
    <x v="26"/>
    <n v="782000"/>
    <n v="2327"/>
    <n v="782"/>
  </r>
  <r>
    <x v="26"/>
    <n v="1564000"/>
    <n v="2332"/>
    <n v="1564"/>
  </r>
  <r>
    <x v="26"/>
    <n v="782000"/>
    <n v="2339"/>
    <n v="782"/>
  </r>
  <r>
    <x v="26"/>
    <n v="1564000"/>
    <n v="2343"/>
    <n v="1564"/>
  </r>
  <r>
    <x v="26"/>
    <n v="782000"/>
    <n v="2345"/>
    <n v="782"/>
  </r>
  <r>
    <x v="26"/>
    <n v="782000"/>
    <n v="2354"/>
    <n v="782"/>
  </r>
  <r>
    <x v="26"/>
    <n v="782000"/>
    <n v="2360"/>
    <n v="782"/>
  </r>
  <r>
    <x v="26"/>
    <n v="1564000"/>
    <n v="2364"/>
    <n v="1564"/>
  </r>
  <r>
    <x v="26"/>
    <n v="782000"/>
    <n v="2367"/>
    <n v="782"/>
  </r>
  <r>
    <x v="26"/>
    <n v="782000"/>
    <n v="2370"/>
    <n v="782"/>
  </r>
  <r>
    <x v="26"/>
    <n v="782000"/>
    <n v="2374"/>
    <n v="782"/>
  </r>
  <r>
    <x v="26"/>
    <n v="782000"/>
    <n v="2381"/>
    <n v="782"/>
  </r>
  <r>
    <x v="26"/>
    <n v="782000"/>
    <n v="2393"/>
    <n v="782"/>
  </r>
  <r>
    <x v="26"/>
    <n v="782000"/>
    <n v="2402"/>
    <n v="782"/>
  </r>
  <r>
    <x v="26"/>
    <n v="782000"/>
    <n v="2413"/>
    <n v="782"/>
  </r>
  <r>
    <x v="26"/>
    <n v="782000"/>
    <n v="2416"/>
    <n v="782"/>
  </r>
  <r>
    <x v="26"/>
    <n v="782000"/>
    <n v="2421"/>
    <n v="782"/>
  </r>
  <r>
    <x v="26"/>
    <n v="1564000"/>
    <n v="2432"/>
    <n v="1564"/>
  </r>
  <r>
    <x v="26"/>
    <n v="782000"/>
    <n v="2449"/>
    <n v="782"/>
  </r>
  <r>
    <x v="26"/>
    <n v="782000"/>
    <n v="2452"/>
    <n v="782"/>
  </r>
  <r>
    <x v="26"/>
    <n v="782000"/>
    <n v="2461"/>
    <n v="782"/>
  </r>
  <r>
    <x v="26"/>
    <n v="782000"/>
    <n v="2462"/>
    <n v="782"/>
  </r>
  <r>
    <x v="26"/>
    <n v="782000"/>
    <n v="2471"/>
    <n v="782"/>
  </r>
  <r>
    <x v="26"/>
    <n v="782000"/>
    <n v="2473"/>
    <n v="782"/>
  </r>
  <r>
    <x v="26"/>
    <n v="782000"/>
    <n v="2487"/>
    <n v="782"/>
  </r>
  <r>
    <x v="26"/>
    <n v="1564000"/>
    <n v="2491"/>
    <n v="1564"/>
  </r>
  <r>
    <x v="26"/>
    <n v="782000"/>
    <n v="2497"/>
    <n v="782"/>
  </r>
  <r>
    <x v="26"/>
    <n v="782000"/>
    <n v="2498"/>
    <n v="782"/>
  </r>
  <r>
    <x v="26"/>
    <n v="1564000"/>
    <n v="2504"/>
    <n v="1564"/>
  </r>
  <r>
    <x v="26"/>
    <n v="782000"/>
    <n v="2505"/>
    <n v="782"/>
  </r>
  <r>
    <x v="26"/>
    <n v="782000"/>
    <n v="2513"/>
    <n v="782"/>
  </r>
  <r>
    <x v="26"/>
    <n v="1564000"/>
    <n v="2514"/>
    <n v="1564"/>
  </r>
  <r>
    <x v="26"/>
    <n v="782000"/>
    <n v="2518"/>
    <n v="782"/>
  </r>
  <r>
    <x v="26"/>
    <n v="782000"/>
    <n v="2526"/>
    <n v="782"/>
  </r>
  <r>
    <x v="26"/>
    <n v="1564000"/>
    <n v="2532"/>
    <n v="1564"/>
  </r>
  <r>
    <x v="26"/>
    <n v="1564000"/>
    <n v="2536"/>
    <n v="1564"/>
  </r>
  <r>
    <x v="26"/>
    <n v="782000"/>
    <n v="2540"/>
    <n v="782"/>
  </r>
  <r>
    <x v="26"/>
    <n v="782000"/>
    <n v="2545"/>
    <n v="782"/>
  </r>
  <r>
    <x v="26"/>
    <n v="782000"/>
    <n v="2547"/>
    <n v="782"/>
  </r>
  <r>
    <x v="26"/>
    <n v="782000"/>
    <n v="2557"/>
    <n v="782"/>
  </r>
  <r>
    <x v="26"/>
    <n v="782000"/>
    <n v="2560"/>
    <n v="782"/>
  </r>
  <r>
    <x v="26"/>
    <n v="782000"/>
    <n v="2563"/>
    <n v="782"/>
  </r>
  <r>
    <x v="26"/>
    <n v="782000"/>
    <n v="2566"/>
    <n v="782"/>
  </r>
  <r>
    <x v="27"/>
    <n v="230000"/>
    <n v="18"/>
    <n v="230"/>
  </r>
  <r>
    <x v="27"/>
    <n v="230000"/>
    <n v="28"/>
    <n v="230"/>
  </r>
  <r>
    <x v="27"/>
    <n v="230000"/>
    <n v="37"/>
    <n v="230"/>
  </r>
  <r>
    <x v="27"/>
    <n v="230000"/>
    <n v="50"/>
    <n v="230"/>
  </r>
  <r>
    <x v="27"/>
    <n v="230000"/>
    <n v="60"/>
    <n v="230"/>
  </r>
  <r>
    <x v="27"/>
    <n v="230000"/>
    <n v="130"/>
    <n v="230"/>
  </r>
  <r>
    <x v="27"/>
    <n v="230000"/>
    <n v="134"/>
    <n v="230"/>
  </r>
  <r>
    <x v="27"/>
    <n v="230000"/>
    <n v="154"/>
    <n v="230"/>
  </r>
  <r>
    <x v="27"/>
    <n v="230000"/>
    <n v="157"/>
    <n v="230"/>
  </r>
  <r>
    <x v="27"/>
    <n v="230000"/>
    <n v="175"/>
    <n v="230"/>
  </r>
  <r>
    <x v="27"/>
    <n v="230000"/>
    <n v="181"/>
    <n v="230"/>
  </r>
  <r>
    <x v="27"/>
    <n v="230000"/>
    <n v="188"/>
    <n v="230"/>
  </r>
  <r>
    <x v="27"/>
    <n v="230000"/>
    <n v="252"/>
    <n v="230"/>
  </r>
  <r>
    <x v="27"/>
    <n v="230000"/>
    <n v="266"/>
    <n v="230"/>
  </r>
  <r>
    <x v="27"/>
    <n v="230000"/>
    <n v="270"/>
    <n v="230"/>
  </r>
  <r>
    <x v="27"/>
    <n v="230000"/>
    <n v="278"/>
    <n v="230"/>
  </r>
  <r>
    <x v="27"/>
    <n v="230000"/>
    <n v="293"/>
    <n v="230"/>
  </r>
  <r>
    <x v="27"/>
    <n v="230000"/>
    <n v="303"/>
    <n v="230"/>
  </r>
  <r>
    <x v="27"/>
    <n v="230000"/>
    <n v="316"/>
    <n v="230"/>
  </r>
  <r>
    <x v="27"/>
    <n v="230000"/>
    <n v="317"/>
    <n v="230"/>
  </r>
  <r>
    <x v="27"/>
    <n v="230000"/>
    <n v="330"/>
    <n v="230"/>
  </r>
  <r>
    <x v="27"/>
    <n v="230000"/>
    <n v="331"/>
    <n v="230"/>
  </r>
  <r>
    <x v="27"/>
    <n v="230000"/>
    <n v="333"/>
    <n v="230"/>
  </r>
  <r>
    <x v="27"/>
    <n v="230000"/>
    <n v="335"/>
    <n v="230"/>
  </r>
  <r>
    <x v="27"/>
    <n v="230000"/>
    <n v="354"/>
    <n v="230"/>
  </r>
  <r>
    <x v="27"/>
    <n v="230000"/>
    <n v="369"/>
    <n v="230"/>
  </r>
  <r>
    <x v="27"/>
    <n v="230000"/>
    <n v="371"/>
    <n v="230"/>
  </r>
  <r>
    <x v="27"/>
    <n v="230000"/>
    <n v="382"/>
    <n v="230"/>
  </r>
  <r>
    <x v="27"/>
    <n v="230000"/>
    <n v="385"/>
    <n v="230"/>
  </r>
  <r>
    <x v="27"/>
    <n v="230000"/>
    <n v="390"/>
    <n v="230"/>
  </r>
  <r>
    <x v="27"/>
    <n v="230000"/>
    <n v="396"/>
    <n v="230"/>
  </r>
  <r>
    <x v="27"/>
    <n v="230000"/>
    <n v="409"/>
    <n v="230"/>
  </r>
  <r>
    <x v="27"/>
    <n v="230000"/>
    <n v="410"/>
    <n v="230"/>
  </r>
  <r>
    <x v="27"/>
    <n v="230000"/>
    <n v="427"/>
    <n v="230"/>
  </r>
  <r>
    <x v="27"/>
    <n v="230000"/>
    <n v="441"/>
    <n v="230"/>
  </r>
  <r>
    <x v="27"/>
    <n v="230000"/>
    <n v="446"/>
    <n v="230"/>
  </r>
  <r>
    <x v="27"/>
    <n v="230000"/>
    <n v="466"/>
    <n v="230"/>
  </r>
  <r>
    <x v="27"/>
    <n v="230000"/>
    <n v="469"/>
    <n v="230"/>
  </r>
  <r>
    <x v="27"/>
    <n v="230000"/>
    <n v="480"/>
    <n v="230"/>
  </r>
  <r>
    <x v="27"/>
    <n v="230000"/>
    <n v="488"/>
    <n v="230"/>
  </r>
  <r>
    <x v="27"/>
    <n v="230000"/>
    <n v="489"/>
    <n v="230"/>
  </r>
  <r>
    <x v="27"/>
    <n v="230000"/>
    <n v="509"/>
    <n v="230"/>
  </r>
  <r>
    <x v="27"/>
    <n v="230000"/>
    <n v="510"/>
    <n v="230"/>
  </r>
  <r>
    <x v="27"/>
    <n v="230000"/>
    <n v="523"/>
    <n v="230"/>
  </r>
  <r>
    <x v="27"/>
    <n v="230000"/>
    <n v="529"/>
    <n v="230"/>
  </r>
  <r>
    <x v="27"/>
    <n v="230000"/>
    <n v="532"/>
    <n v="230"/>
  </r>
  <r>
    <x v="27"/>
    <n v="230000"/>
    <n v="533"/>
    <n v="230"/>
  </r>
  <r>
    <x v="27"/>
    <n v="230000"/>
    <n v="535"/>
    <n v="230"/>
  </r>
  <r>
    <x v="27"/>
    <n v="230000"/>
    <n v="538"/>
    <n v="230"/>
  </r>
  <r>
    <x v="27"/>
    <n v="230000"/>
    <n v="540"/>
    <n v="230"/>
  </r>
  <r>
    <x v="27"/>
    <n v="230000"/>
    <n v="545"/>
    <n v="230"/>
  </r>
  <r>
    <x v="27"/>
    <n v="230000"/>
    <n v="546"/>
    <n v="230"/>
  </r>
  <r>
    <x v="27"/>
    <n v="230000"/>
    <n v="553"/>
    <n v="230"/>
  </r>
  <r>
    <x v="27"/>
    <n v="230000"/>
    <n v="566"/>
    <n v="230"/>
  </r>
  <r>
    <x v="27"/>
    <n v="230000"/>
    <n v="581"/>
    <n v="230"/>
  </r>
  <r>
    <x v="27"/>
    <n v="230000"/>
    <n v="586"/>
    <n v="230"/>
  </r>
  <r>
    <x v="27"/>
    <n v="230000"/>
    <n v="591"/>
    <n v="230"/>
  </r>
  <r>
    <x v="27"/>
    <n v="230000"/>
    <n v="593"/>
    <n v="230"/>
  </r>
  <r>
    <x v="27"/>
    <n v="230000"/>
    <n v="597"/>
    <n v="230"/>
  </r>
  <r>
    <x v="27"/>
    <n v="230000"/>
    <n v="599"/>
    <n v="230"/>
  </r>
  <r>
    <x v="27"/>
    <n v="230000"/>
    <n v="607"/>
    <n v="230"/>
  </r>
  <r>
    <x v="27"/>
    <n v="230000"/>
    <n v="608"/>
    <n v="230"/>
  </r>
  <r>
    <x v="27"/>
    <n v="230000"/>
    <n v="612"/>
    <n v="230"/>
  </r>
  <r>
    <x v="27"/>
    <n v="230000"/>
    <n v="623"/>
    <n v="230"/>
  </r>
  <r>
    <x v="27"/>
    <n v="230000"/>
    <n v="624"/>
    <n v="230"/>
  </r>
  <r>
    <x v="27"/>
    <n v="230000"/>
    <n v="631"/>
    <n v="230"/>
  </r>
  <r>
    <x v="27"/>
    <n v="230000"/>
    <n v="633"/>
    <n v="230"/>
  </r>
  <r>
    <x v="27"/>
    <n v="230000"/>
    <n v="641"/>
    <n v="230"/>
  </r>
  <r>
    <x v="27"/>
    <n v="230000"/>
    <n v="646"/>
    <n v="230"/>
  </r>
  <r>
    <x v="27"/>
    <n v="230000"/>
    <n v="648"/>
    <n v="230"/>
  </r>
  <r>
    <x v="27"/>
    <n v="230000"/>
    <n v="650"/>
    <n v="230"/>
  </r>
  <r>
    <x v="27"/>
    <n v="230000"/>
    <n v="651"/>
    <n v="230"/>
  </r>
  <r>
    <x v="27"/>
    <n v="230000"/>
    <n v="652"/>
    <n v="230"/>
  </r>
  <r>
    <x v="27"/>
    <n v="230000"/>
    <n v="656"/>
    <n v="230"/>
  </r>
  <r>
    <x v="27"/>
    <n v="230000"/>
    <n v="666"/>
    <n v="230"/>
  </r>
  <r>
    <x v="27"/>
    <n v="230000"/>
    <n v="676"/>
    <n v="230"/>
  </r>
  <r>
    <x v="27"/>
    <n v="230000"/>
    <n v="680"/>
    <n v="230"/>
  </r>
  <r>
    <x v="27"/>
    <n v="230000"/>
    <n v="685"/>
    <n v="230"/>
  </r>
  <r>
    <x v="27"/>
    <n v="230000"/>
    <n v="687"/>
    <n v="230"/>
  </r>
  <r>
    <x v="27"/>
    <n v="230000"/>
    <n v="695"/>
    <n v="230"/>
  </r>
  <r>
    <x v="27"/>
    <n v="230000"/>
    <n v="701"/>
    <n v="230"/>
  </r>
  <r>
    <x v="27"/>
    <n v="230000"/>
    <n v="703"/>
    <n v="230"/>
  </r>
  <r>
    <x v="27"/>
    <n v="230000"/>
    <n v="708"/>
    <n v="230"/>
  </r>
  <r>
    <x v="27"/>
    <n v="230000"/>
    <n v="711"/>
    <n v="230"/>
  </r>
  <r>
    <x v="27"/>
    <n v="230000"/>
    <n v="714"/>
    <n v="230"/>
  </r>
  <r>
    <x v="27"/>
    <n v="230000"/>
    <n v="715"/>
    <n v="230"/>
  </r>
  <r>
    <x v="27"/>
    <n v="230000"/>
    <n v="719"/>
    <n v="230"/>
  </r>
  <r>
    <x v="27"/>
    <n v="230000"/>
    <n v="720"/>
    <n v="230"/>
  </r>
  <r>
    <x v="27"/>
    <n v="230000"/>
    <n v="721"/>
    <n v="230"/>
  </r>
  <r>
    <x v="27"/>
    <n v="230000"/>
    <n v="730"/>
    <n v="230"/>
  </r>
  <r>
    <x v="27"/>
    <n v="230000"/>
    <n v="732"/>
    <n v="230"/>
  </r>
  <r>
    <x v="27"/>
    <n v="230000"/>
    <n v="734"/>
    <n v="230"/>
  </r>
  <r>
    <x v="27"/>
    <n v="230000"/>
    <n v="737"/>
    <n v="230"/>
  </r>
  <r>
    <x v="27"/>
    <n v="230000"/>
    <n v="748"/>
    <n v="230"/>
  </r>
  <r>
    <x v="27"/>
    <n v="230000"/>
    <n v="751"/>
    <n v="230"/>
  </r>
  <r>
    <x v="27"/>
    <n v="230000"/>
    <n v="753"/>
    <n v="230"/>
  </r>
  <r>
    <x v="27"/>
    <n v="230000"/>
    <n v="757"/>
    <n v="230"/>
  </r>
  <r>
    <x v="27"/>
    <n v="230000"/>
    <n v="762"/>
    <n v="230"/>
  </r>
  <r>
    <x v="27"/>
    <n v="230000"/>
    <n v="764"/>
    <n v="230"/>
  </r>
  <r>
    <x v="27"/>
    <n v="230000"/>
    <n v="767"/>
    <n v="230"/>
  </r>
  <r>
    <x v="27"/>
    <n v="230000"/>
    <n v="769"/>
    <n v="230"/>
  </r>
  <r>
    <x v="27"/>
    <n v="230000"/>
    <n v="770"/>
    <n v="230"/>
  </r>
  <r>
    <x v="27"/>
    <n v="230000"/>
    <n v="774"/>
    <n v="230"/>
  </r>
  <r>
    <x v="27"/>
    <n v="230000"/>
    <n v="781"/>
    <n v="230"/>
  </r>
  <r>
    <x v="27"/>
    <n v="230000"/>
    <n v="782"/>
    <n v="230"/>
  </r>
  <r>
    <x v="27"/>
    <n v="230000"/>
    <n v="787"/>
    <n v="230"/>
  </r>
  <r>
    <x v="27"/>
    <n v="230000"/>
    <n v="788"/>
    <n v="230"/>
  </r>
  <r>
    <x v="27"/>
    <n v="230000"/>
    <n v="791"/>
    <n v="230"/>
  </r>
  <r>
    <x v="27"/>
    <n v="230000"/>
    <n v="793"/>
    <n v="230"/>
  </r>
  <r>
    <x v="27"/>
    <n v="230000"/>
    <n v="795"/>
    <n v="230"/>
  </r>
  <r>
    <x v="27"/>
    <n v="230000"/>
    <n v="797"/>
    <n v="230"/>
  </r>
  <r>
    <x v="27"/>
    <n v="230000"/>
    <n v="798"/>
    <n v="230"/>
  </r>
  <r>
    <x v="27"/>
    <n v="230000"/>
    <n v="802"/>
    <n v="230"/>
  </r>
  <r>
    <x v="27"/>
    <n v="230000"/>
    <n v="804"/>
    <n v="230"/>
  </r>
  <r>
    <x v="27"/>
    <n v="230000"/>
    <n v="805"/>
    <n v="230"/>
  </r>
  <r>
    <x v="27"/>
    <n v="230000"/>
    <n v="811"/>
    <n v="230"/>
  </r>
  <r>
    <x v="27"/>
    <n v="230000"/>
    <n v="814"/>
    <n v="230"/>
  </r>
  <r>
    <x v="27"/>
    <n v="230000"/>
    <n v="817"/>
    <n v="230"/>
  </r>
  <r>
    <x v="27"/>
    <n v="230000"/>
    <n v="821"/>
    <n v="230"/>
  </r>
  <r>
    <x v="27"/>
    <n v="230000"/>
    <n v="823"/>
    <n v="230"/>
  </r>
  <r>
    <x v="27"/>
    <n v="230000"/>
    <n v="825"/>
    <n v="230"/>
  </r>
  <r>
    <x v="27"/>
    <n v="230000"/>
    <n v="826"/>
    <n v="230"/>
  </r>
  <r>
    <x v="27"/>
    <n v="230000"/>
    <n v="827"/>
    <n v="230"/>
  </r>
  <r>
    <x v="27"/>
    <n v="230000"/>
    <n v="828"/>
    <n v="230"/>
  </r>
  <r>
    <x v="27"/>
    <n v="230000"/>
    <n v="830"/>
    <n v="230"/>
  </r>
  <r>
    <x v="27"/>
    <n v="230000"/>
    <n v="831"/>
    <n v="230"/>
  </r>
  <r>
    <x v="27"/>
    <n v="230000"/>
    <n v="838"/>
    <n v="230"/>
  </r>
  <r>
    <x v="27"/>
    <n v="230000"/>
    <n v="840"/>
    <n v="230"/>
  </r>
  <r>
    <x v="27"/>
    <n v="230000"/>
    <n v="842"/>
    <n v="230"/>
  </r>
  <r>
    <x v="27"/>
    <n v="230000"/>
    <n v="853"/>
    <n v="230"/>
  </r>
  <r>
    <x v="27"/>
    <n v="230000"/>
    <n v="857"/>
    <n v="230"/>
  </r>
  <r>
    <x v="27"/>
    <n v="230000"/>
    <n v="859"/>
    <n v="230"/>
  </r>
  <r>
    <x v="27"/>
    <n v="230000"/>
    <n v="862"/>
    <n v="230"/>
  </r>
  <r>
    <x v="27"/>
    <n v="230000"/>
    <n v="863"/>
    <n v="230"/>
  </r>
  <r>
    <x v="27"/>
    <n v="230000"/>
    <n v="864"/>
    <n v="230"/>
  </r>
  <r>
    <x v="27"/>
    <n v="230000"/>
    <n v="868"/>
    <n v="230"/>
  </r>
  <r>
    <x v="27"/>
    <n v="230000"/>
    <n v="869"/>
    <n v="230"/>
  </r>
  <r>
    <x v="27"/>
    <n v="230000"/>
    <n v="870"/>
    <n v="230"/>
  </r>
  <r>
    <x v="27"/>
    <n v="230000"/>
    <n v="871"/>
    <n v="230"/>
  </r>
  <r>
    <x v="27"/>
    <n v="230000"/>
    <n v="874"/>
    <n v="230"/>
  </r>
  <r>
    <x v="27"/>
    <n v="230000"/>
    <n v="877"/>
    <n v="230"/>
  </r>
  <r>
    <x v="27"/>
    <n v="230000"/>
    <n v="879"/>
    <n v="230"/>
  </r>
  <r>
    <x v="27"/>
    <n v="230000"/>
    <n v="880"/>
    <n v="230"/>
  </r>
  <r>
    <x v="27"/>
    <n v="230000"/>
    <n v="881"/>
    <n v="230"/>
  </r>
  <r>
    <x v="27"/>
    <n v="230000"/>
    <n v="882"/>
    <n v="230"/>
  </r>
  <r>
    <x v="27"/>
    <n v="230000"/>
    <n v="884"/>
    <n v="230"/>
  </r>
  <r>
    <x v="27"/>
    <n v="230000"/>
    <n v="885"/>
    <n v="230"/>
  </r>
  <r>
    <x v="27"/>
    <n v="230000"/>
    <n v="887"/>
    <n v="230"/>
  </r>
  <r>
    <x v="27"/>
    <n v="230000"/>
    <n v="889"/>
    <n v="230"/>
  </r>
  <r>
    <x v="27"/>
    <n v="230000"/>
    <n v="890"/>
    <n v="230"/>
  </r>
  <r>
    <x v="27"/>
    <n v="230000"/>
    <n v="892"/>
    <n v="230"/>
  </r>
  <r>
    <x v="27"/>
    <n v="230000"/>
    <n v="893"/>
    <n v="230"/>
  </r>
  <r>
    <x v="27"/>
    <n v="230000"/>
    <n v="896"/>
    <n v="230"/>
  </r>
  <r>
    <x v="27"/>
    <n v="230000"/>
    <n v="897"/>
    <n v="230"/>
  </r>
  <r>
    <x v="27"/>
    <n v="230000"/>
    <n v="898"/>
    <n v="230"/>
  </r>
  <r>
    <x v="27"/>
    <n v="230000"/>
    <n v="900"/>
    <n v="230"/>
  </r>
  <r>
    <x v="27"/>
    <n v="230000"/>
    <n v="902"/>
    <n v="230"/>
  </r>
  <r>
    <x v="27"/>
    <n v="230000"/>
    <n v="905"/>
    <n v="230"/>
  </r>
  <r>
    <x v="27"/>
    <n v="230000"/>
    <n v="906"/>
    <n v="230"/>
  </r>
  <r>
    <x v="27"/>
    <n v="230000"/>
    <n v="907"/>
    <n v="230"/>
  </r>
  <r>
    <x v="27"/>
    <n v="230000"/>
    <n v="913"/>
    <n v="230"/>
  </r>
  <r>
    <x v="27"/>
    <n v="230000"/>
    <n v="914"/>
    <n v="230"/>
  </r>
  <r>
    <x v="27"/>
    <n v="230000"/>
    <n v="915"/>
    <n v="230"/>
  </r>
  <r>
    <x v="27"/>
    <n v="230000"/>
    <n v="918"/>
    <n v="230"/>
  </r>
  <r>
    <x v="27"/>
    <n v="230000"/>
    <n v="919"/>
    <n v="230"/>
  </r>
  <r>
    <x v="27"/>
    <n v="230000"/>
    <n v="920"/>
    <n v="230"/>
  </r>
  <r>
    <x v="27"/>
    <n v="230000"/>
    <n v="923"/>
    <n v="230"/>
  </r>
  <r>
    <x v="27"/>
    <n v="230000"/>
    <n v="924"/>
    <n v="230"/>
  </r>
  <r>
    <x v="27"/>
    <n v="230000"/>
    <n v="928"/>
    <n v="230"/>
  </r>
  <r>
    <x v="27"/>
    <n v="230000"/>
    <n v="930"/>
    <n v="230"/>
  </r>
  <r>
    <x v="27"/>
    <n v="230000"/>
    <n v="932"/>
    <n v="230"/>
  </r>
  <r>
    <x v="27"/>
    <n v="230000"/>
    <n v="934"/>
    <n v="230"/>
  </r>
  <r>
    <x v="27"/>
    <n v="230000"/>
    <n v="937"/>
    <n v="230"/>
  </r>
  <r>
    <x v="27"/>
    <n v="230000"/>
    <n v="938"/>
    <n v="230"/>
  </r>
  <r>
    <x v="27"/>
    <n v="230000"/>
    <n v="939"/>
    <n v="230"/>
  </r>
  <r>
    <x v="27"/>
    <n v="230000"/>
    <n v="940"/>
    <n v="230"/>
  </r>
  <r>
    <x v="27"/>
    <n v="230000"/>
    <n v="941"/>
    <n v="230"/>
  </r>
  <r>
    <x v="27"/>
    <n v="230000"/>
    <n v="944"/>
    <n v="230"/>
  </r>
  <r>
    <x v="27"/>
    <n v="230000"/>
    <n v="945"/>
    <n v="230"/>
  </r>
  <r>
    <x v="27"/>
    <n v="230000"/>
    <n v="946"/>
    <n v="230"/>
  </r>
  <r>
    <x v="27"/>
    <n v="230000"/>
    <n v="948"/>
    <n v="230"/>
  </r>
  <r>
    <x v="27"/>
    <n v="230000"/>
    <n v="949"/>
    <n v="230"/>
  </r>
  <r>
    <x v="27"/>
    <n v="230000"/>
    <n v="950"/>
    <n v="230"/>
  </r>
  <r>
    <x v="27"/>
    <n v="230000"/>
    <n v="952"/>
    <n v="230"/>
  </r>
  <r>
    <x v="27"/>
    <n v="230000"/>
    <n v="953"/>
    <n v="230"/>
  </r>
  <r>
    <x v="27"/>
    <n v="230000"/>
    <n v="954"/>
    <n v="230"/>
  </r>
  <r>
    <x v="27"/>
    <n v="230000"/>
    <n v="955"/>
    <n v="230"/>
  </r>
  <r>
    <x v="27"/>
    <n v="230000"/>
    <n v="956"/>
    <n v="230"/>
  </r>
  <r>
    <x v="27"/>
    <n v="230000"/>
    <n v="957"/>
    <n v="230"/>
  </r>
  <r>
    <x v="27"/>
    <n v="230000"/>
    <n v="958"/>
    <n v="230"/>
  </r>
  <r>
    <x v="27"/>
    <n v="230000"/>
    <n v="959"/>
    <n v="230"/>
  </r>
  <r>
    <x v="27"/>
    <n v="230000"/>
    <n v="960"/>
    <n v="230"/>
  </r>
  <r>
    <x v="27"/>
    <n v="230000"/>
    <n v="962"/>
    <n v="230"/>
  </r>
  <r>
    <x v="27"/>
    <n v="230000"/>
    <n v="963"/>
    <n v="230"/>
  </r>
  <r>
    <x v="27"/>
    <n v="230000"/>
    <n v="967"/>
    <n v="230"/>
  </r>
  <r>
    <x v="27"/>
    <n v="230000"/>
    <n v="968"/>
    <n v="230"/>
  </r>
  <r>
    <x v="27"/>
    <n v="230000"/>
    <n v="971"/>
    <n v="230"/>
  </r>
  <r>
    <x v="27"/>
    <n v="230000"/>
    <n v="972"/>
    <n v="230"/>
  </r>
  <r>
    <x v="27"/>
    <n v="230000"/>
    <n v="973"/>
    <n v="230"/>
  </r>
  <r>
    <x v="27"/>
    <n v="230000"/>
    <n v="974"/>
    <n v="230"/>
  </r>
  <r>
    <x v="27"/>
    <n v="230000"/>
    <n v="975"/>
    <n v="230"/>
  </r>
  <r>
    <x v="27"/>
    <n v="230000"/>
    <n v="980"/>
    <n v="230"/>
  </r>
  <r>
    <x v="27"/>
    <n v="230000"/>
    <n v="981"/>
    <n v="230"/>
  </r>
  <r>
    <x v="27"/>
    <n v="230000"/>
    <n v="983"/>
    <n v="230"/>
  </r>
  <r>
    <x v="27"/>
    <n v="230000"/>
    <n v="987"/>
    <n v="230"/>
  </r>
  <r>
    <x v="27"/>
    <n v="230000"/>
    <n v="988"/>
    <n v="230"/>
  </r>
  <r>
    <x v="27"/>
    <n v="230000"/>
    <n v="989"/>
    <n v="230"/>
  </r>
  <r>
    <x v="27"/>
    <n v="230000"/>
    <n v="991"/>
    <n v="230"/>
  </r>
  <r>
    <x v="27"/>
    <n v="230000"/>
    <n v="992"/>
    <n v="230"/>
  </r>
  <r>
    <x v="27"/>
    <n v="230000"/>
    <n v="995"/>
    <n v="230"/>
  </r>
  <r>
    <x v="27"/>
    <n v="230000"/>
    <n v="996"/>
    <n v="230"/>
  </r>
  <r>
    <x v="27"/>
    <n v="230000"/>
    <n v="997"/>
    <n v="230"/>
  </r>
  <r>
    <x v="27"/>
    <n v="230000"/>
    <n v="998"/>
    <n v="230"/>
  </r>
  <r>
    <x v="27"/>
    <n v="230000"/>
    <n v="999"/>
    <n v="230"/>
  </r>
  <r>
    <x v="27"/>
    <n v="230000"/>
    <n v="1000"/>
    <n v="230"/>
  </r>
  <r>
    <x v="27"/>
    <n v="230000"/>
    <n v="2002"/>
    <n v="230"/>
  </r>
  <r>
    <x v="27"/>
    <n v="230000"/>
    <n v="2005"/>
    <n v="230"/>
  </r>
  <r>
    <x v="27"/>
    <n v="230000"/>
    <n v="2009"/>
    <n v="230"/>
  </r>
  <r>
    <x v="27"/>
    <n v="230000"/>
    <n v="2010"/>
    <n v="230"/>
  </r>
  <r>
    <x v="27"/>
    <n v="230000"/>
    <n v="2011"/>
    <n v="230"/>
  </r>
  <r>
    <x v="27"/>
    <n v="230000"/>
    <n v="2013"/>
    <n v="230"/>
  </r>
  <r>
    <x v="27"/>
    <n v="230000"/>
    <n v="2014"/>
    <n v="230"/>
  </r>
  <r>
    <x v="27"/>
    <n v="230000"/>
    <n v="2016"/>
    <n v="230"/>
  </r>
  <r>
    <x v="27"/>
    <n v="230000"/>
    <n v="2017"/>
    <n v="230"/>
  </r>
  <r>
    <x v="27"/>
    <n v="230000"/>
    <n v="2018"/>
    <n v="230"/>
  </r>
  <r>
    <x v="27"/>
    <n v="230000"/>
    <n v="2019"/>
    <n v="230"/>
  </r>
  <r>
    <x v="27"/>
    <n v="230000"/>
    <n v="2020"/>
    <n v="230"/>
  </r>
  <r>
    <x v="27"/>
    <n v="230000"/>
    <n v="2024"/>
    <n v="230"/>
  </r>
  <r>
    <x v="27"/>
    <n v="230000"/>
    <n v="2025"/>
    <n v="230"/>
  </r>
  <r>
    <x v="27"/>
    <n v="230000"/>
    <n v="2026"/>
    <n v="230"/>
  </r>
  <r>
    <x v="27"/>
    <n v="230000"/>
    <n v="2027"/>
    <n v="230"/>
  </r>
  <r>
    <x v="27"/>
    <n v="230000"/>
    <n v="2029"/>
    <n v="230"/>
  </r>
  <r>
    <x v="27"/>
    <n v="230000"/>
    <n v="2031"/>
    <n v="230"/>
  </r>
  <r>
    <x v="27"/>
    <n v="230000"/>
    <n v="2033"/>
    <n v="230"/>
  </r>
  <r>
    <x v="27"/>
    <n v="230000"/>
    <n v="2034"/>
    <n v="230"/>
  </r>
  <r>
    <x v="27"/>
    <n v="230000"/>
    <n v="2036"/>
    <n v="230"/>
  </r>
  <r>
    <x v="27"/>
    <n v="230000"/>
    <n v="2037"/>
    <n v="230"/>
  </r>
  <r>
    <x v="27"/>
    <n v="230000"/>
    <n v="2038"/>
    <n v="230"/>
  </r>
  <r>
    <x v="27"/>
    <n v="230000"/>
    <n v="2039"/>
    <n v="230"/>
  </r>
  <r>
    <x v="27"/>
    <n v="230000"/>
    <n v="2042"/>
    <n v="230"/>
  </r>
  <r>
    <x v="27"/>
    <n v="230000"/>
    <n v="2044"/>
    <n v="230"/>
  </r>
  <r>
    <x v="27"/>
    <n v="230000"/>
    <n v="2046"/>
    <n v="230"/>
  </r>
  <r>
    <x v="27"/>
    <n v="230000"/>
    <n v="2047"/>
    <n v="230"/>
  </r>
  <r>
    <x v="27"/>
    <n v="230000"/>
    <n v="2049"/>
    <n v="230"/>
  </r>
  <r>
    <x v="27"/>
    <n v="230000"/>
    <n v="2054"/>
    <n v="230"/>
  </r>
  <r>
    <x v="27"/>
    <n v="230000"/>
    <n v="2057"/>
    <n v="230"/>
  </r>
  <r>
    <x v="27"/>
    <n v="230000"/>
    <n v="2060"/>
    <n v="230"/>
  </r>
  <r>
    <x v="27"/>
    <n v="230000"/>
    <n v="2062"/>
    <n v="230"/>
  </r>
  <r>
    <x v="27"/>
    <n v="230000"/>
    <n v="2063"/>
    <n v="230"/>
  </r>
  <r>
    <x v="27"/>
    <n v="230000"/>
    <n v="2066"/>
    <n v="230"/>
  </r>
  <r>
    <x v="27"/>
    <n v="230000"/>
    <n v="2069"/>
    <n v="230"/>
  </r>
  <r>
    <x v="27"/>
    <n v="230000"/>
    <n v="2070"/>
    <n v="230"/>
  </r>
  <r>
    <x v="27"/>
    <n v="230000"/>
    <n v="2074"/>
    <n v="230"/>
  </r>
  <r>
    <x v="27"/>
    <n v="230000"/>
    <n v="2075"/>
    <n v="230"/>
  </r>
  <r>
    <x v="27"/>
    <n v="230000"/>
    <n v="2078"/>
    <n v="230"/>
  </r>
  <r>
    <x v="27"/>
    <n v="230000"/>
    <n v="2079"/>
    <n v="230"/>
  </r>
  <r>
    <x v="27"/>
    <n v="230000"/>
    <n v="2082"/>
    <n v="230"/>
  </r>
  <r>
    <x v="27"/>
    <n v="230000"/>
    <n v="2083"/>
    <n v="230"/>
  </r>
  <r>
    <x v="27"/>
    <n v="230000"/>
    <n v="2087"/>
    <n v="230"/>
  </r>
  <r>
    <x v="27"/>
    <n v="230000"/>
    <n v="2089"/>
    <n v="230"/>
  </r>
  <r>
    <x v="27"/>
    <n v="230000"/>
    <n v="2090"/>
    <n v="230"/>
  </r>
  <r>
    <x v="27"/>
    <n v="230000"/>
    <n v="2091"/>
    <n v="230"/>
  </r>
  <r>
    <x v="27"/>
    <n v="230000"/>
    <n v="2092"/>
    <n v="230"/>
  </r>
  <r>
    <x v="27"/>
    <n v="230000"/>
    <n v="2095"/>
    <n v="230"/>
  </r>
  <r>
    <x v="27"/>
    <n v="230000"/>
    <n v="2098"/>
    <n v="230"/>
  </r>
  <r>
    <x v="27"/>
    <n v="230000"/>
    <n v="2099"/>
    <n v="230"/>
  </r>
  <r>
    <x v="27"/>
    <n v="230000"/>
    <n v="2100"/>
    <n v="230"/>
  </r>
  <r>
    <x v="27"/>
    <n v="230000"/>
    <n v="2102"/>
    <n v="230"/>
  </r>
  <r>
    <x v="27"/>
    <n v="230000"/>
    <n v="2105"/>
    <n v="230"/>
  </r>
  <r>
    <x v="27"/>
    <n v="230000"/>
    <n v="2107"/>
    <n v="230"/>
  </r>
  <r>
    <x v="27"/>
    <n v="230000"/>
    <n v="2108"/>
    <n v="230"/>
  </r>
  <r>
    <x v="27"/>
    <n v="230000"/>
    <n v="2109"/>
    <n v="230"/>
  </r>
  <r>
    <x v="27"/>
    <n v="230000"/>
    <n v="2111"/>
    <n v="230"/>
  </r>
  <r>
    <x v="27"/>
    <n v="230000"/>
    <n v="2113"/>
    <n v="230"/>
  </r>
  <r>
    <x v="27"/>
    <n v="230000"/>
    <n v="2117"/>
    <n v="230"/>
  </r>
  <r>
    <x v="27"/>
    <n v="230000"/>
    <n v="2118"/>
    <n v="230"/>
  </r>
  <r>
    <x v="27"/>
    <n v="230000"/>
    <n v="2119"/>
    <n v="230"/>
  </r>
  <r>
    <x v="27"/>
    <n v="230000"/>
    <n v="2120"/>
    <n v="230"/>
  </r>
  <r>
    <x v="27"/>
    <n v="230000"/>
    <n v="2122"/>
    <n v="230"/>
  </r>
  <r>
    <x v="27"/>
    <n v="230000"/>
    <n v="2123"/>
    <n v="230"/>
  </r>
  <r>
    <x v="27"/>
    <n v="230000"/>
    <n v="2127"/>
    <n v="230"/>
  </r>
  <r>
    <x v="27"/>
    <n v="230000"/>
    <n v="2132"/>
    <n v="230"/>
  </r>
  <r>
    <x v="27"/>
    <n v="230000"/>
    <n v="2134"/>
    <n v="230"/>
  </r>
  <r>
    <x v="27"/>
    <n v="230000"/>
    <n v="2136"/>
    <n v="230"/>
  </r>
  <r>
    <x v="27"/>
    <n v="230000"/>
    <n v="2139"/>
    <n v="230"/>
  </r>
  <r>
    <x v="27"/>
    <n v="230000"/>
    <n v="2140"/>
    <n v="230"/>
  </r>
  <r>
    <x v="27"/>
    <n v="230000"/>
    <n v="2141"/>
    <n v="230"/>
  </r>
  <r>
    <x v="27"/>
    <n v="230000"/>
    <n v="2144"/>
    <n v="230"/>
  </r>
  <r>
    <x v="27"/>
    <n v="230000"/>
    <n v="2148"/>
    <n v="230"/>
  </r>
  <r>
    <x v="27"/>
    <n v="230000"/>
    <n v="2149"/>
    <n v="230"/>
  </r>
  <r>
    <x v="27"/>
    <n v="230000"/>
    <n v="2150"/>
    <n v="230"/>
  </r>
  <r>
    <x v="27"/>
    <n v="230000"/>
    <n v="2152"/>
    <n v="230"/>
  </r>
  <r>
    <x v="27"/>
    <n v="230000"/>
    <n v="2153"/>
    <n v="230"/>
  </r>
  <r>
    <x v="27"/>
    <n v="230000"/>
    <n v="2155"/>
    <n v="230"/>
  </r>
  <r>
    <x v="27"/>
    <n v="230000"/>
    <n v="2157"/>
    <n v="230"/>
  </r>
  <r>
    <x v="27"/>
    <n v="230000"/>
    <n v="2159"/>
    <n v="230"/>
  </r>
  <r>
    <x v="27"/>
    <n v="230000"/>
    <n v="2160"/>
    <n v="230"/>
  </r>
  <r>
    <x v="27"/>
    <n v="230000"/>
    <n v="2161"/>
    <n v="230"/>
  </r>
  <r>
    <x v="27"/>
    <n v="230000"/>
    <n v="2162"/>
    <n v="230"/>
  </r>
  <r>
    <x v="27"/>
    <n v="230000"/>
    <n v="2163"/>
    <n v="230"/>
  </r>
  <r>
    <x v="27"/>
    <n v="230000"/>
    <n v="2164"/>
    <n v="230"/>
  </r>
  <r>
    <x v="27"/>
    <n v="230000"/>
    <n v="2166"/>
    <n v="230"/>
  </r>
  <r>
    <x v="27"/>
    <n v="230000"/>
    <n v="2168"/>
    <n v="230"/>
  </r>
  <r>
    <x v="27"/>
    <n v="230000"/>
    <n v="2169"/>
    <n v="230"/>
  </r>
  <r>
    <x v="27"/>
    <n v="230000"/>
    <n v="2174"/>
    <n v="230"/>
  </r>
  <r>
    <x v="27"/>
    <n v="230000"/>
    <n v="2180"/>
    <n v="230"/>
  </r>
  <r>
    <x v="27"/>
    <n v="230000"/>
    <n v="2181"/>
    <n v="230"/>
  </r>
  <r>
    <x v="27"/>
    <n v="230000"/>
    <n v="2182"/>
    <n v="230"/>
  </r>
  <r>
    <x v="27"/>
    <n v="230000"/>
    <n v="2183"/>
    <n v="230"/>
  </r>
  <r>
    <x v="27"/>
    <n v="230000"/>
    <n v="2184"/>
    <n v="230"/>
  </r>
  <r>
    <x v="27"/>
    <n v="230000"/>
    <n v="2185"/>
    <n v="230"/>
  </r>
  <r>
    <x v="27"/>
    <n v="230000"/>
    <n v="2187"/>
    <n v="230"/>
  </r>
  <r>
    <x v="27"/>
    <n v="230000"/>
    <n v="2191"/>
    <n v="230"/>
  </r>
  <r>
    <x v="27"/>
    <n v="230000"/>
    <n v="2195"/>
    <n v="230"/>
  </r>
  <r>
    <x v="27"/>
    <n v="230000"/>
    <n v="2196"/>
    <n v="230"/>
  </r>
  <r>
    <x v="27"/>
    <n v="230000"/>
    <n v="2197"/>
    <n v="230"/>
  </r>
  <r>
    <x v="27"/>
    <n v="230000"/>
    <n v="2198"/>
    <n v="230"/>
  </r>
  <r>
    <x v="27"/>
    <n v="230000"/>
    <n v="2199"/>
    <n v="230"/>
  </r>
  <r>
    <x v="27"/>
    <n v="230000"/>
    <n v="2200"/>
    <n v="230"/>
  </r>
  <r>
    <x v="27"/>
    <n v="230000"/>
    <n v="2201"/>
    <n v="230"/>
  </r>
  <r>
    <x v="27"/>
    <n v="230000"/>
    <n v="2202"/>
    <n v="230"/>
  </r>
  <r>
    <x v="27"/>
    <n v="230000"/>
    <n v="2203"/>
    <n v="230"/>
  </r>
  <r>
    <x v="27"/>
    <n v="230000"/>
    <n v="2204"/>
    <n v="230"/>
  </r>
  <r>
    <x v="27"/>
    <n v="230000"/>
    <n v="2205"/>
    <n v="230"/>
  </r>
  <r>
    <x v="27"/>
    <n v="230000"/>
    <n v="2206"/>
    <n v="230"/>
  </r>
  <r>
    <x v="27"/>
    <n v="230000"/>
    <n v="2212"/>
    <n v="230"/>
  </r>
  <r>
    <x v="27"/>
    <n v="230000"/>
    <n v="2213"/>
    <n v="230"/>
  </r>
  <r>
    <x v="27"/>
    <n v="230000"/>
    <n v="2214"/>
    <n v="230"/>
  </r>
  <r>
    <x v="27"/>
    <n v="230000"/>
    <n v="2215"/>
    <n v="230"/>
  </r>
  <r>
    <x v="27"/>
    <n v="230000"/>
    <n v="2219"/>
    <n v="230"/>
  </r>
  <r>
    <x v="27"/>
    <n v="230000"/>
    <n v="2220"/>
    <n v="230"/>
  </r>
  <r>
    <x v="27"/>
    <n v="230000"/>
    <n v="2221"/>
    <n v="230"/>
  </r>
  <r>
    <x v="27"/>
    <n v="230000"/>
    <n v="2222"/>
    <n v="230"/>
  </r>
  <r>
    <x v="27"/>
    <n v="230000"/>
    <n v="2223"/>
    <n v="230"/>
  </r>
  <r>
    <x v="27"/>
    <n v="230000"/>
    <n v="2224"/>
    <n v="230"/>
  </r>
  <r>
    <x v="27"/>
    <n v="230000"/>
    <n v="2226"/>
    <n v="230"/>
  </r>
  <r>
    <x v="27"/>
    <n v="230000"/>
    <n v="2227"/>
    <n v="230"/>
  </r>
  <r>
    <x v="27"/>
    <n v="230000"/>
    <n v="2228"/>
    <n v="230"/>
  </r>
  <r>
    <x v="27"/>
    <n v="230000"/>
    <n v="2229"/>
    <n v="230"/>
  </r>
  <r>
    <x v="27"/>
    <n v="230000"/>
    <n v="2232"/>
    <n v="230"/>
  </r>
  <r>
    <x v="27"/>
    <n v="230000"/>
    <n v="2233"/>
    <n v="230"/>
  </r>
  <r>
    <x v="27"/>
    <n v="230000"/>
    <n v="2235"/>
    <n v="230"/>
  </r>
  <r>
    <x v="27"/>
    <n v="230000"/>
    <n v="2238"/>
    <n v="230"/>
  </r>
  <r>
    <x v="27"/>
    <n v="230000"/>
    <n v="2244"/>
    <n v="230"/>
  </r>
  <r>
    <x v="27"/>
    <n v="230000"/>
    <n v="2246"/>
    <n v="230"/>
  </r>
  <r>
    <x v="27"/>
    <n v="230000"/>
    <n v="2247"/>
    <n v="230"/>
  </r>
  <r>
    <x v="27"/>
    <n v="230000"/>
    <n v="2248"/>
    <n v="230"/>
  </r>
  <r>
    <x v="27"/>
    <n v="230000"/>
    <n v="2249"/>
    <n v="230"/>
  </r>
  <r>
    <x v="27"/>
    <n v="230000"/>
    <n v="2250"/>
    <n v="230"/>
  </r>
  <r>
    <x v="27"/>
    <n v="230000"/>
    <n v="2251"/>
    <n v="230"/>
  </r>
  <r>
    <x v="27"/>
    <n v="230000"/>
    <n v="2252"/>
    <n v="230"/>
  </r>
  <r>
    <x v="27"/>
    <n v="230000"/>
    <n v="2255"/>
    <n v="230"/>
  </r>
  <r>
    <x v="27"/>
    <n v="230000"/>
    <n v="2256"/>
    <n v="230"/>
  </r>
  <r>
    <x v="27"/>
    <n v="230000"/>
    <n v="2257"/>
    <n v="230"/>
  </r>
  <r>
    <x v="27"/>
    <n v="230000"/>
    <n v="2258"/>
    <n v="230"/>
  </r>
  <r>
    <x v="27"/>
    <n v="230000"/>
    <n v="2259"/>
    <n v="230"/>
  </r>
  <r>
    <x v="27"/>
    <n v="230000"/>
    <n v="2260"/>
    <n v="230"/>
  </r>
  <r>
    <x v="27"/>
    <n v="230000"/>
    <n v="2261"/>
    <n v="230"/>
  </r>
  <r>
    <x v="27"/>
    <n v="230000"/>
    <n v="2264"/>
    <n v="230"/>
  </r>
  <r>
    <x v="27"/>
    <n v="230000"/>
    <n v="2266"/>
    <n v="230"/>
  </r>
  <r>
    <x v="27"/>
    <n v="230000"/>
    <n v="2268"/>
    <n v="230"/>
  </r>
  <r>
    <x v="27"/>
    <n v="230000"/>
    <n v="2270"/>
    <n v="230"/>
  </r>
  <r>
    <x v="27"/>
    <n v="230000"/>
    <n v="2271"/>
    <n v="230"/>
  </r>
  <r>
    <x v="27"/>
    <n v="230000"/>
    <n v="2272"/>
    <n v="230"/>
  </r>
  <r>
    <x v="27"/>
    <n v="230000"/>
    <n v="2275"/>
    <n v="230"/>
  </r>
  <r>
    <x v="27"/>
    <n v="230000"/>
    <n v="2276"/>
    <n v="230"/>
  </r>
  <r>
    <x v="27"/>
    <n v="230000"/>
    <n v="2277"/>
    <n v="230"/>
  </r>
  <r>
    <x v="27"/>
    <n v="230000"/>
    <n v="2278"/>
    <n v="230"/>
  </r>
  <r>
    <x v="27"/>
    <n v="230000"/>
    <n v="2279"/>
    <n v="230"/>
  </r>
  <r>
    <x v="27"/>
    <n v="230000"/>
    <n v="2280"/>
    <n v="230"/>
  </r>
  <r>
    <x v="27"/>
    <n v="230000"/>
    <n v="2282"/>
    <n v="230"/>
  </r>
  <r>
    <x v="27"/>
    <n v="230000"/>
    <n v="2283"/>
    <n v="230"/>
  </r>
  <r>
    <x v="27"/>
    <n v="230000"/>
    <n v="2284"/>
    <n v="230"/>
  </r>
  <r>
    <x v="27"/>
    <n v="230000"/>
    <n v="2286"/>
    <n v="230"/>
  </r>
  <r>
    <x v="27"/>
    <n v="230000"/>
    <n v="2287"/>
    <n v="230"/>
  </r>
  <r>
    <x v="27"/>
    <n v="230000"/>
    <n v="2288"/>
    <n v="230"/>
  </r>
  <r>
    <x v="27"/>
    <n v="230000"/>
    <n v="2289"/>
    <n v="230"/>
  </r>
  <r>
    <x v="27"/>
    <n v="230000"/>
    <n v="2290"/>
    <n v="230"/>
  </r>
  <r>
    <x v="27"/>
    <n v="230000"/>
    <n v="2291"/>
    <n v="230"/>
  </r>
  <r>
    <x v="27"/>
    <n v="230000"/>
    <n v="2292"/>
    <n v="230"/>
  </r>
  <r>
    <x v="27"/>
    <n v="230000"/>
    <n v="2293"/>
    <n v="230"/>
  </r>
  <r>
    <x v="27"/>
    <n v="230000"/>
    <n v="2294"/>
    <n v="230"/>
  </r>
  <r>
    <x v="27"/>
    <n v="230000"/>
    <n v="2297"/>
    <n v="230"/>
  </r>
  <r>
    <x v="27"/>
    <n v="230000"/>
    <n v="2298"/>
    <n v="230"/>
  </r>
  <r>
    <x v="27"/>
    <n v="230000"/>
    <n v="2299"/>
    <n v="230"/>
  </r>
  <r>
    <x v="27"/>
    <n v="230000"/>
    <n v="2301"/>
    <n v="230"/>
  </r>
  <r>
    <x v="27"/>
    <n v="230000"/>
    <n v="2302"/>
    <n v="230"/>
  </r>
  <r>
    <x v="27"/>
    <n v="230000"/>
    <n v="2305"/>
    <n v="230"/>
  </r>
  <r>
    <x v="27"/>
    <n v="230000"/>
    <n v="2306"/>
    <n v="230"/>
  </r>
  <r>
    <x v="27"/>
    <n v="230000"/>
    <n v="2307"/>
    <n v="230"/>
  </r>
  <r>
    <x v="27"/>
    <n v="230000"/>
    <n v="2308"/>
    <n v="230"/>
  </r>
  <r>
    <x v="27"/>
    <n v="230000"/>
    <n v="2311"/>
    <n v="230"/>
  </r>
  <r>
    <x v="27"/>
    <n v="230000"/>
    <n v="2312"/>
    <n v="230"/>
  </r>
  <r>
    <x v="27"/>
    <n v="230000"/>
    <n v="2313"/>
    <n v="230"/>
  </r>
  <r>
    <x v="27"/>
    <n v="230000"/>
    <n v="2314"/>
    <n v="230"/>
  </r>
  <r>
    <x v="27"/>
    <n v="230000"/>
    <n v="2315"/>
    <n v="230"/>
  </r>
  <r>
    <x v="27"/>
    <n v="230000"/>
    <n v="2316"/>
    <n v="230"/>
  </r>
  <r>
    <x v="27"/>
    <n v="230000"/>
    <n v="2318"/>
    <n v="230"/>
  </r>
  <r>
    <x v="27"/>
    <n v="230000"/>
    <n v="2319"/>
    <n v="230"/>
  </r>
  <r>
    <x v="27"/>
    <n v="230000"/>
    <n v="2320"/>
    <n v="230"/>
  </r>
  <r>
    <x v="27"/>
    <n v="230000"/>
    <n v="2321"/>
    <n v="230"/>
  </r>
  <r>
    <x v="27"/>
    <n v="230000"/>
    <n v="2322"/>
    <n v="230"/>
  </r>
  <r>
    <x v="27"/>
    <n v="230000"/>
    <n v="2323"/>
    <n v="230"/>
  </r>
  <r>
    <x v="27"/>
    <n v="230000"/>
    <n v="2324"/>
    <n v="230"/>
  </r>
  <r>
    <x v="27"/>
    <n v="230000"/>
    <n v="2325"/>
    <n v="230"/>
  </r>
  <r>
    <x v="27"/>
    <n v="230000"/>
    <n v="2326"/>
    <n v="230"/>
  </r>
  <r>
    <x v="27"/>
    <n v="230000"/>
    <n v="2327"/>
    <n v="230"/>
  </r>
  <r>
    <x v="27"/>
    <n v="230000"/>
    <n v="2328"/>
    <n v="230"/>
  </r>
  <r>
    <x v="27"/>
    <n v="230000"/>
    <n v="2329"/>
    <n v="230"/>
  </r>
  <r>
    <x v="27"/>
    <n v="230000"/>
    <n v="2330"/>
    <n v="230"/>
  </r>
  <r>
    <x v="27"/>
    <n v="230000"/>
    <n v="2331"/>
    <n v="230"/>
  </r>
  <r>
    <x v="27"/>
    <n v="230000"/>
    <n v="2332"/>
    <n v="230"/>
  </r>
  <r>
    <x v="27"/>
    <n v="230000"/>
    <n v="2333"/>
    <n v="230"/>
  </r>
  <r>
    <x v="27"/>
    <n v="230000"/>
    <n v="2334"/>
    <n v="230"/>
  </r>
  <r>
    <x v="27"/>
    <n v="230000"/>
    <n v="2335"/>
    <n v="230"/>
  </r>
  <r>
    <x v="27"/>
    <n v="230000"/>
    <n v="2336"/>
    <n v="230"/>
  </r>
  <r>
    <x v="27"/>
    <n v="230000"/>
    <n v="2337"/>
    <n v="230"/>
  </r>
  <r>
    <x v="27"/>
    <n v="230000"/>
    <n v="2338"/>
    <n v="230"/>
  </r>
  <r>
    <x v="27"/>
    <n v="230000"/>
    <n v="2339"/>
    <n v="230"/>
  </r>
  <r>
    <x v="27"/>
    <n v="230000"/>
    <n v="2340"/>
    <n v="230"/>
  </r>
  <r>
    <x v="27"/>
    <n v="230000"/>
    <n v="2342"/>
    <n v="230"/>
  </r>
  <r>
    <x v="27"/>
    <n v="230000"/>
    <n v="2343"/>
    <n v="230"/>
  </r>
  <r>
    <x v="27"/>
    <n v="230000"/>
    <n v="2344"/>
    <n v="230"/>
  </r>
  <r>
    <x v="27"/>
    <n v="230000"/>
    <n v="2345"/>
    <n v="230"/>
  </r>
  <r>
    <x v="27"/>
    <n v="230000"/>
    <n v="2346"/>
    <n v="230"/>
  </r>
  <r>
    <x v="27"/>
    <n v="230000"/>
    <n v="2347"/>
    <n v="230"/>
  </r>
  <r>
    <x v="27"/>
    <n v="230000"/>
    <n v="2348"/>
    <n v="230"/>
  </r>
  <r>
    <x v="27"/>
    <n v="230000"/>
    <n v="2350"/>
    <n v="230"/>
  </r>
  <r>
    <x v="27"/>
    <n v="230000"/>
    <n v="2351"/>
    <n v="230"/>
  </r>
  <r>
    <x v="27"/>
    <n v="230000"/>
    <n v="2352"/>
    <n v="230"/>
  </r>
  <r>
    <x v="27"/>
    <n v="230000"/>
    <n v="2353"/>
    <n v="230"/>
  </r>
  <r>
    <x v="27"/>
    <n v="230000"/>
    <n v="2354"/>
    <n v="230"/>
  </r>
  <r>
    <x v="27"/>
    <n v="230000"/>
    <n v="2355"/>
    <n v="230"/>
  </r>
  <r>
    <x v="27"/>
    <n v="230000"/>
    <n v="2356"/>
    <n v="230"/>
  </r>
  <r>
    <x v="27"/>
    <n v="230000"/>
    <n v="2357"/>
    <n v="230"/>
  </r>
  <r>
    <x v="27"/>
    <n v="230000"/>
    <n v="2358"/>
    <n v="230"/>
  </r>
  <r>
    <x v="27"/>
    <n v="230000"/>
    <n v="2359"/>
    <n v="230"/>
  </r>
  <r>
    <x v="27"/>
    <n v="230000"/>
    <n v="2360"/>
    <n v="230"/>
  </r>
  <r>
    <x v="27"/>
    <n v="230000"/>
    <n v="2361"/>
    <n v="230"/>
  </r>
  <r>
    <x v="27"/>
    <n v="230000"/>
    <n v="2363"/>
    <n v="230"/>
  </r>
  <r>
    <x v="27"/>
    <n v="230000"/>
    <n v="2364"/>
    <n v="230"/>
  </r>
  <r>
    <x v="27"/>
    <n v="230000"/>
    <n v="2365"/>
    <n v="230"/>
  </r>
  <r>
    <x v="27"/>
    <n v="230000"/>
    <n v="2367"/>
    <n v="230"/>
  </r>
  <r>
    <x v="27"/>
    <n v="230000"/>
    <n v="2369"/>
    <n v="230"/>
  </r>
  <r>
    <x v="27"/>
    <n v="230000"/>
    <n v="2370"/>
    <n v="230"/>
  </r>
  <r>
    <x v="27"/>
    <n v="230000"/>
    <n v="2371"/>
    <n v="230"/>
  </r>
  <r>
    <x v="27"/>
    <n v="230000"/>
    <n v="2372"/>
    <n v="230"/>
  </r>
  <r>
    <x v="27"/>
    <n v="230000"/>
    <n v="2373"/>
    <n v="230"/>
  </r>
  <r>
    <x v="27"/>
    <n v="230000"/>
    <n v="2374"/>
    <n v="230"/>
  </r>
  <r>
    <x v="27"/>
    <n v="230000"/>
    <n v="2375"/>
    <n v="230"/>
  </r>
  <r>
    <x v="27"/>
    <n v="230000"/>
    <n v="2376"/>
    <n v="230"/>
  </r>
  <r>
    <x v="27"/>
    <n v="230000"/>
    <n v="2377"/>
    <n v="230"/>
  </r>
  <r>
    <x v="27"/>
    <n v="230000"/>
    <n v="2378"/>
    <n v="230"/>
  </r>
  <r>
    <x v="27"/>
    <n v="230000"/>
    <n v="2380"/>
    <n v="230"/>
  </r>
  <r>
    <x v="27"/>
    <n v="230000"/>
    <n v="2381"/>
    <n v="230"/>
  </r>
  <r>
    <x v="27"/>
    <n v="230000"/>
    <n v="2382"/>
    <n v="230"/>
  </r>
  <r>
    <x v="27"/>
    <n v="230000"/>
    <n v="2383"/>
    <n v="230"/>
  </r>
  <r>
    <x v="27"/>
    <n v="230000"/>
    <n v="2384"/>
    <n v="230"/>
  </r>
  <r>
    <x v="27"/>
    <n v="230000"/>
    <n v="2385"/>
    <n v="230"/>
  </r>
  <r>
    <x v="27"/>
    <n v="230000"/>
    <n v="2386"/>
    <n v="230"/>
  </r>
  <r>
    <x v="27"/>
    <n v="230000"/>
    <n v="2388"/>
    <n v="230"/>
  </r>
  <r>
    <x v="27"/>
    <n v="230000"/>
    <n v="2389"/>
    <n v="230"/>
  </r>
  <r>
    <x v="27"/>
    <n v="230000"/>
    <n v="2391"/>
    <n v="230"/>
  </r>
  <r>
    <x v="27"/>
    <n v="230000"/>
    <n v="2392"/>
    <n v="230"/>
  </r>
  <r>
    <x v="27"/>
    <n v="230000"/>
    <n v="2393"/>
    <n v="230"/>
  </r>
  <r>
    <x v="27"/>
    <n v="230000"/>
    <n v="2394"/>
    <n v="230"/>
  </r>
  <r>
    <x v="27"/>
    <n v="230000"/>
    <n v="2395"/>
    <n v="230"/>
  </r>
  <r>
    <x v="27"/>
    <n v="230000"/>
    <n v="2397"/>
    <n v="230"/>
  </r>
  <r>
    <x v="27"/>
    <n v="230000"/>
    <n v="2402"/>
    <n v="230"/>
  </r>
  <r>
    <x v="27"/>
    <n v="230000"/>
    <n v="2403"/>
    <n v="230"/>
  </r>
  <r>
    <x v="27"/>
    <n v="230000"/>
    <n v="2405"/>
    <n v="230"/>
  </r>
  <r>
    <x v="27"/>
    <n v="230000"/>
    <n v="2408"/>
    <n v="230"/>
  </r>
  <r>
    <x v="27"/>
    <n v="230000"/>
    <n v="2410"/>
    <n v="230"/>
  </r>
  <r>
    <x v="27"/>
    <n v="230000"/>
    <n v="2411"/>
    <n v="230"/>
  </r>
  <r>
    <x v="27"/>
    <n v="230000"/>
    <n v="2412"/>
    <n v="230"/>
  </r>
  <r>
    <x v="27"/>
    <n v="230000"/>
    <n v="2413"/>
    <n v="230"/>
  </r>
  <r>
    <x v="27"/>
    <n v="230000"/>
    <n v="2415"/>
    <n v="230"/>
  </r>
  <r>
    <x v="27"/>
    <n v="230000"/>
    <n v="2416"/>
    <n v="230"/>
  </r>
  <r>
    <x v="27"/>
    <n v="230000"/>
    <n v="2418"/>
    <n v="230"/>
  </r>
  <r>
    <x v="27"/>
    <n v="230000"/>
    <n v="2419"/>
    <n v="230"/>
  </r>
  <r>
    <x v="27"/>
    <n v="230000"/>
    <n v="2420"/>
    <n v="230"/>
  </r>
  <r>
    <x v="27"/>
    <n v="230000"/>
    <n v="2421"/>
    <n v="230"/>
  </r>
  <r>
    <x v="27"/>
    <n v="230000"/>
    <n v="2423"/>
    <n v="230"/>
  </r>
  <r>
    <x v="27"/>
    <n v="230000"/>
    <n v="2424"/>
    <n v="230"/>
  </r>
  <r>
    <x v="27"/>
    <n v="230000"/>
    <n v="2425"/>
    <n v="230"/>
  </r>
  <r>
    <x v="27"/>
    <n v="230000"/>
    <n v="2426"/>
    <n v="230"/>
  </r>
  <r>
    <x v="27"/>
    <n v="230000"/>
    <n v="2430"/>
    <n v="230"/>
  </r>
  <r>
    <x v="27"/>
    <n v="230000"/>
    <n v="2432"/>
    <n v="230"/>
  </r>
  <r>
    <x v="27"/>
    <n v="230000"/>
    <n v="2433"/>
    <n v="230"/>
  </r>
  <r>
    <x v="27"/>
    <n v="230000"/>
    <n v="2434"/>
    <n v="230"/>
  </r>
  <r>
    <x v="27"/>
    <n v="230000"/>
    <n v="2436"/>
    <n v="230"/>
  </r>
  <r>
    <x v="27"/>
    <n v="230000"/>
    <n v="2437"/>
    <n v="230"/>
  </r>
  <r>
    <x v="27"/>
    <n v="230000"/>
    <n v="2438"/>
    <n v="230"/>
  </r>
  <r>
    <x v="27"/>
    <n v="230000"/>
    <n v="2440"/>
    <n v="230"/>
  </r>
  <r>
    <x v="27"/>
    <n v="230000"/>
    <n v="2441"/>
    <n v="230"/>
  </r>
  <r>
    <x v="27"/>
    <n v="230000"/>
    <n v="2442"/>
    <n v="230"/>
  </r>
  <r>
    <x v="27"/>
    <n v="230000"/>
    <n v="2443"/>
    <n v="230"/>
  </r>
  <r>
    <x v="27"/>
    <n v="230000"/>
    <n v="2445"/>
    <n v="230"/>
  </r>
  <r>
    <x v="27"/>
    <n v="230000"/>
    <n v="2447"/>
    <n v="230"/>
  </r>
  <r>
    <x v="27"/>
    <n v="230000"/>
    <n v="2449"/>
    <n v="230"/>
  </r>
  <r>
    <x v="27"/>
    <n v="230000"/>
    <n v="2451"/>
    <n v="230"/>
  </r>
  <r>
    <x v="27"/>
    <n v="230000"/>
    <n v="2452"/>
    <n v="230"/>
  </r>
  <r>
    <x v="27"/>
    <n v="230000"/>
    <n v="2453"/>
    <n v="230"/>
  </r>
  <r>
    <x v="27"/>
    <n v="230000"/>
    <n v="2454"/>
    <n v="230"/>
  </r>
  <r>
    <x v="27"/>
    <n v="230000"/>
    <n v="2455"/>
    <n v="230"/>
  </r>
  <r>
    <x v="27"/>
    <n v="230000"/>
    <n v="2457"/>
    <n v="230"/>
  </r>
  <r>
    <x v="27"/>
    <n v="230000"/>
    <n v="2458"/>
    <n v="230"/>
  </r>
  <r>
    <x v="27"/>
    <n v="230000"/>
    <n v="2459"/>
    <n v="230"/>
  </r>
  <r>
    <x v="27"/>
    <n v="230000"/>
    <n v="2460"/>
    <n v="230"/>
  </r>
  <r>
    <x v="27"/>
    <n v="230000"/>
    <n v="2461"/>
    <n v="230"/>
  </r>
  <r>
    <x v="27"/>
    <n v="230000"/>
    <n v="2462"/>
    <n v="230"/>
  </r>
  <r>
    <x v="27"/>
    <n v="230000"/>
    <n v="2465"/>
    <n v="230"/>
  </r>
  <r>
    <x v="27"/>
    <n v="230000"/>
    <n v="2466"/>
    <n v="230"/>
  </r>
  <r>
    <x v="27"/>
    <n v="230000"/>
    <n v="2467"/>
    <n v="230"/>
  </r>
  <r>
    <x v="27"/>
    <n v="230000"/>
    <n v="2468"/>
    <n v="230"/>
  </r>
  <r>
    <x v="27"/>
    <n v="230000"/>
    <n v="2469"/>
    <n v="230"/>
  </r>
  <r>
    <x v="27"/>
    <n v="230000"/>
    <n v="2470"/>
    <n v="230"/>
  </r>
  <r>
    <x v="27"/>
    <n v="230000"/>
    <n v="2471"/>
    <n v="230"/>
  </r>
  <r>
    <x v="27"/>
    <n v="230000"/>
    <n v="2472"/>
    <n v="230"/>
  </r>
  <r>
    <x v="27"/>
    <n v="230000"/>
    <n v="2473"/>
    <n v="230"/>
  </r>
  <r>
    <x v="27"/>
    <n v="230000"/>
    <n v="2475"/>
    <n v="230"/>
  </r>
  <r>
    <x v="27"/>
    <n v="230000"/>
    <n v="2476"/>
    <n v="230"/>
  </r>
  <r>
    <x v="27"/>
    <n v="230000"/>
    <n v="2477"/>
    <n v="230"/>
  </r>
  <r>
    <x v="27"/>
    <n v="230000"/>
    <n v="2478"/>
    <n v="230"/>
  </r>
  <r>
    <x v="27"/>
    <n v="230000"/>
    <n v="2479"/>
    <n v="230"/>
  </r>
  <r>
    <x v="27"/>
    <n v="230000"/>
    <n v="2480"/>
    <n v="230"/>
  </r>
  <r>
    <x v="27"/>
    <n v="230000"/>
    <n v="2481"/>
    <n v="230"/>
  </r>
  <r>
    <x v="27"/>
    <n v="230000"/>
    <n v="2482"/>
    <n v="230"/>
  </r>
  <r>
    <x v="27"/>
    <n v="230000"/>
    <n v="2483"/>
    <n v="230"/>
  </r>
  <r>
    <x v="27"/>
    <n v="230000"/>
    <n v="2484"/>
    <n v="230"/>
  </r>
  <r>
    <x v="27"/>
    <n v="230000"/>
    <n v="2485"/>
    <n v="230"/>
  </r>
  <r>
    <x v="27"/>
    <n v="230000"/>
    <n v="2487"/>
    <n v="230"/>
  </r>
  <r>
    <x v="27"/>
    <n v="230000"/>
    <n v="2488"/>
    <n v="230"/>
  </r>
  <r>
    <x v="27"/>
    <n v="230000"/>
    <n v="2490"/>
    <n v="230"/>
  </r>
  <r>
    <x v="27"/>
    <n v="230000"/>
    <n v="2491"/>
    <n v="230"/>
  </r>
  <r>
    <x v="27"/>
    <n v="230000"/>
    <n v="2492"/>
    <n v="230"/>
  </r>
  <r>
    <x v="27"/>
    <n v="230000"/>
    <n v="2494"/>
    <n v="230"/>
  </r>
  <r>
    <x v="27"/>
    <n v="230000"/>
    <n v="2495"/>
    <n v="230"/>
  </r>
  <r>
    <x v="27"/>
    <n v="230000"/>
    <n v="2496"/>
    <n v="230"/>
  </r>
  <r>
    <x v="27"/>
    <n v="230000"/>
    <n v="2497"/>
    <n v="230"/>
  </r>
  <r>
    <x v="27"/>
    <n v="230000"/>
    <n v="2498"/>
    <n v="230"/>
  </r>
  <r>
    <x v="27"/>
    <n v="230000"/>
    <n v="2499"/>
    <n v="230"/>
  </r>
  <r>
    <x v="27"/>
    <n v="230000"/>
    <n v="2500"/>
    <n v="230"/>
  </r>
  <r>
    <x v="27"/>
    <n v="230000"/>
    <n v="2502"/>
    <n v="230"/>
  </r>
  <r>
    <x v="27"/>
    <n v="230000"/>
    <n v="2504"/>
    <n v="230"/>
  </r>
  <r>
    <x v="27"/>
    <n v="230000"/>
    <n v="2505"/>
    <n v="230"/>
  </r>
  <r>
    <x v="27"/>
    <n v="230000"/>
    <n v="2507"/>
    <n v="230"/>
  </r>
  <r>
    <x v="27"/>
    <n v="230000"/>
    <n v="2508"/>
    <n v="230"/>
  </r>
  <r>
    <x v="27"/>
    <n v="230000"/>
    <n v="2510"/>
    <n v="230"/>
  </r>
  <r>
    <x v="27"/>
    <n v="230000"/>
    <n v="2511"/>
    <n v="230"/>
  </r>
  <r>
    <x v="27"/>
    <n v="230000"/>
    <n v="2512"/>
    <n v="230"/>
  </r>
  <r>
    <x v="27"/>
    <n v="230000"/>
    <n v="2513"/>
    <n v="230"/>
  </r>
  <r>
    <x v="27"/>
    <n v="230000"/>
    <n v="2514"/>
    <n v="230"/>
  </r>
  <r>
    <x v="27"/>
    <n v="230000"/>
    <n v="2515"/>
    <n v="230"/>
  </r>
  <r>
    <x v="27"/>
    <n v="230000"/>
    <n v="2516"/>
    <n v="230"/>
  </r>
  <r>
    <x v="27"/>
    <n v="230000"/>
    <n v="2517"/>
    <n v="230"/>
  </r>
  <r>
    <x v="27"/>
    <n v="230000"/>
    <n v="2518"/>
    <n v="230"/>
  </r>
  <r>
    <x v="27"/>
    <n v="230000"/>
    <n v="2519"/>
    <n v="230"/>
  </r>
  <r>
    <x v="27"/>
    <n v="230000"/>
    <n v="2520"/>
    <n v="230"/>
  </r>
  <r>
    <x v="27"/>
    <n v="230000"/>
    <n v="2521"/>
    <n v="230"/>
  </r>
  <r>
    <x v="27"/>
    <n v="230000"/>
    <n v="2524"/>
    <n v="230"/>
  </r>
  <r>
    <x v="27"/>
    <n v="230000"/>
    <n v="2526"/>
    <n v="230"/>
  </r>
  <r>
    <x v="27"/>
    <n v="230000"/>
    <n v="2527"/>
    <n v="230"/>
  </r>
  <r>
    <x v="27"/>
    <n v="230000"/>
    <n v="2528"/>
    <n v="230"/>
  </r>
  <r>
    <x v="27"/>
    <n v="230000"/>
    <n v="2530"/>
    <n v="230"/>
  </r>
  <r>
    <x v="27"/>
    <n v="230000"/>
    <n v="2531"/>
    <n v="230"/>
  </r>
  <r>
    <x v="27"/>
    <n v="230000"/>
    <n v="2532"/>
    <n v="230"/>
  </r>
  <r>
    <x v="27"/>
    <n v="230000"/>
    <n v="2535"/>
    <n v="230"/>
  </r>
  <r>
    <x v="27"/>
    <n v="230000"/>
    <n v="2536"/>
    <n v="230"/>
  </r>
  <r>
    <x v="27"/>
    <n v="230000"/>
    <n v="2537"/>
    <n v="230"/>
  </r>
  <r>
    <x v="27"/>
    <n v="230000"/>
    <n v="2538"/>
    <n v="230"/>
  </r>
  <r>
    <x v="27"/>
    <n v="230000"/>
    <n v="2539"/>
    <n v="230"/>
  </r>
  <r>
    <x v="27"/>
    <n v="230000"/>
    <n v="2540"/>
    <n v="230"/>
  </r>
  <r>
    <x v="27"/>
    <n v="230000"/>
    <n v="2541"/>
    <n v="230"/>
  </r>
  <r>
    <x v="27"/>
    <n v="230000"/>
    <n v="2542"/>
    <n v="230"/>
  </r>
  <r>
    <x v="27"/>
    <n v="230000"/>
    <n v="2543"/>
    <n v="230"/>
  </r>
  <r>
    <x v="27"/>
    <n v="230000"/>
    <n v="2544"/>
    <n v="230"/>
  </r>
  <r>
    <x v="27"/>
    <n v="230000"/>
    <n v="2545"/>
    <n v="230"/>
  </r>
  <r>
    <x v="27"/>
    <n v="230000"/>
    <n v="2546"/>
    <n v="230"/>
  </r>
  <r>
    <x v="27"/>
    <n v="230000"/>
    <n v="2547"/>
    <n v="230"/>
  </r>
  <r>
    <x v="27"/>
    <n v="230000"/>
    <n v="2549"/>
    <n v="230"/>
  </r>
  <r>
    <x v="27"/>
    <n v="230000"/>
    <n v="2550"/>
    <n v="230"/>
  </r>
  <r>
    <x v="27"/>
    <n v="230000"/>
    <n v="2551"/>
    <n v="230"/>
  </r>
  <r>
    <x v="27"/>
    <n v="230000"/>
    <n v="2552"/>
    <n v="230"/>
  </r>
  <r>
    <x v="27"/>
    <n v="230000"/>
    <n v="2553"/>
    <n v="230"/>
  </r>
  <r>
    <x v="27"/>
    <n v="230000"/>
    <n v="2554"/>
    <n v="230"/>
  </r>
  <r>
    <x v="27"/>
    <n v="230000"/>
    <n v="2555"/>
    <n v="230"/>
  </r>
  <r>
    <x v="27"/>
    <n v="230000"/>
    <n v="2556"/>
    <n v="230"/>
  </r>
  <r>
    <x v="27"/>
    <n v="230000"/>
    <n v="2557"/>
    <n v="230"/>
  </r>
  <r>
    <x v="27"/>
    <n v="230000"/>
    <n v="2558"/>
    <n v="230"/>
  </r>
  <r>
    <x v="27"/>
    <n v="230000"/>
    <n v="2559"/>
    <n v="230"/>
  </r>
  <r>
    <x v="27"/>
    <n v="230000"/>
    <n v="2560"/>
    <n v="230"/>
  </r>
  <r>
    <x v="27"/>
    <n v="230000"/>
    <n v="2561"/>
    <n v="230"/>
  </r>
  <r>
    <x v="27"/>
    <n v="230000"/>
    <n v="2562"/>
    <n v="230"/>
  </r>
  <r>
    <x v="27"/>
    <n v="230000"/>
    <n v="2563"/>
    <n v="230"/>
  </r>
  <r>
    <x v="27"/>
    <n v="230000"/>
    <n v="2564"/>
    <n v="230"/>
  </r>
  <r>
    <x v="27"/>
    <n v="230000"/>
    <n v="2565"/>
    <n v="230"/>
  </r>
  <r>
    <x v="27"/>
    <n v="230000"/>
    <n v="2566"/>
    <n v="230"/>
  </r>
  <r>
    <x v="27"/>
    <n v="230000"/>
    <n v="2567"/>
    <n v="230"/>
  </r>
  <r>
    <x v="27"/>
    <n v="230000"/>
    <n v="2568"/>
    <n v="230"/>
  </r>
  <r>
    <x v="27"/>
    <n v="230000"/>
    <n v="2569"/>
    <n v="230"/>
  </r>
  <r>
    <x v="27"/>
    <n v="230000"/>
    <n v="1389"/>
    <n v="230"/>
  </r>
  <r>
    <x v="27"/>
    <n v="230000"/>
    <n v="1390"/>
    <n v="230"/>
  </r>
  <r>
    <x v="27"/>
    <n v="230000"/>
    <n v="1392"/>
    <n v="230"/>
  </r>
  <r>
    <x v="27"/>
    <n v="230000"/>
    <n v="1394"/>
    <n v="230"/>
  </r>
  <r>
    <x v="27"/>
    <n v="230000"/>
    <n v="1398"/>
    <n v="230"/>
  </r>
  <r>
    <x v="27"/>
    <n v="230000"/>
    <n v="1403"/>
    <n v="230"/>
  </r>
  <r>
    <x v="27"/>
    <n v="230000"/>
    <n v="1411"/>
    <n v="230"/>
  </r>
  <r>
    <x v="27"/>
    <n v="230000"/>
    <n v="1412"/>
    <n v="230"/>
  </r>
  <r>
    <x v="27"/>
    <n v="230000"/>
    <n v="1413"/>
    <n v="230"/>
  </r>
  <r>
    <x v="27"/>
    <n v="230000"/>
    <n v="1416"/>
    <n v="230"/>
  </r>
  <r>
    <x v="27"/>
    <n v="230000"/>
    <n v="1417"/>
    <n v="230"/>
  </r>
  <r>
    <x v="27"/>
    <n v="230000"/>
    <n v="1418"/>
    <n v="230"/>
  </r>
  <r>
    <x v="27"/>
    <n v="230000"/>
    <n v="1422"/>
    <n v="230"/>
  </r>
  <r>
    <x v="27"/>
    <n v="230000"/>
    <n v="1427"/>
    <n v="230"/>
  </r>
  <r>
    <x v="27"/>
    <n v="230000"/>
    <n v="1428"/>
    <n v="230"/>
  </r>
  <r>
    <x v="27"/>
    <n v="230000"/>
    <n v="1429"/>
    <n v="230"/>
  </r>
  <r>
    <x v="27"/>
    <n v="230000"/>
    <n v="1430"/>
    <n v="230"/>
  </r>
  <r>
    <x v="27"/>
    <n v="230000"/>
    <n v="1431"/>
    <n v="230"/>
  </r>
  <r>
    <x v="27"/>
    <n v="230000"/>
    <n v="1432"/>
    <n v="230"/>
  </r>
  <r>
    <x v="27"/>
    <n v="230000"/>
    <n v="1434"/>
    <n v="230"/>
  </r>
  <r>
    <x v="27"/>
    <n v="230000"/>
    <n v="1435"/>
    <n v="230"/>
  </r>
  <r>
    <x v="27"/>
    <n v="230000"/>
    <n v="1436"/>
    <n v="230"/>
  </r>
  <r>
    <x v="27"/>
    <n v="230000"/>
    <n v="1437"/>
    <n v="230"/>
  </r>
  <r>
    <x v="27"/>
    <n v="230000"/>
    <n v="1440"/>
    <n v="230"/>
  </r>
  <r>
    <x v="27"/>
    <n v="230000"/>
    <n v="1441"/>
    <n v="230"/>
  </r>
  <r>
    <x v="27"/>
    <n v="230000"/>
    <n v="1442"/>
    <n v="230"/>
  </r>
  <r>
    <x v="27"/>
    <n v="230000"/>
    <n v="1443"/>
    <n v="230"/>
  </r>
  <r>
    <x v="27"/>
    <n v="230000"/>
    <n v="1444"/>
    <n v="230"/>
  </r>
  <r>
    <x v="27"/>
    <n v="230000"/>
    <n v="1445"/>
    <n v="230"/>
  </r>
  <r>
    <x v="27"/>
    <n v="230000"/>
    <n v="1447"/>
    <n v="230"/>
  </r>
  <r>
    <x v="27"/>
    <n v="230000"/>
    <n v="1448"/>
    <n v="230"/>
  </r>
  <r>
    <x v="27"/>
    <n v="230000"/>
    <n v="1449"/>
    <n v="230"/>
  </r>
  <r>
    <x v="27"/>
    <n v="230000"/>
    <n v="1450"/>
    <n v="230"/>
  </r>
  <r>
    <x v="27"/>
    <n v="230000"/>
    <n v="1452"/>
    <n v="230"/>
  </r>
  <r>
    <x v="27"/>
    <n v="230000"/>
    <n v="1453"/>
    <n v="230"/>
  </r>
  <r>
    <x v="27"/>
    <n v="230000"/>
    <n v="1454"/>
    <n v="230"/>
  </r>
  <r>
    <x v="27"/>
    <n v="230000"/>
    <n v="1456"/>
    <n v="230"/>
  </r>
  <r>
    <x v="27"/>
    <n v="230000"/>
    <n v="1457"/>
    <n v="230"/>
  </r>
  <r>
    <x v="27"/>
    <n v="230000"/>
    <n v="1458"/>
    <n v="230"/>
  </r>
  <r>
    <x v="27"/>
    <n v="230000"/>
    <n v="1459"/>
    <n v="230"/>
  </r>
  <r>
    <x v="27"/>
    <n v="230000"/>
    <n v="1460"/>
    <n v="230"/>
  </r>
  <r>
    <x v="27"/>
    <n v="230000"/>
    <n v="1461"/>
    <n v="230"/>
  </r>
  <r>
    <x v="27"/>
    <n v="230000"/>
    <n v="1463"/>
    <n v="230"/>
  </r>
  <r>
    <x v="27"/>
    <n v="230000"/>
    <n v="1464"/>
    <n v="230"/>
  </r>
  <r>
    <x v="27"/>
    <n v="230000"/>
    <n v="1465"/>
    <n v="230"/>
  </r>
  <r>
    <x v="27"/>
    <n v="230000"/>
    <n v="1466"/>
    <n v="230"/>
  </r>
  <r>
    <x v="27"/>
    <n v="230000"/>
    <n v="1467"/>
    <n v="230"/>
  </r>
  <r>
    <x v="27"/>
    <n v="230000"/>
    <n v="1468"/>
    <n v="230"/>
  </r>
  <r>
    <x v="27"/>
    <n v="230000"/>
    <n v="1469"/>
    <n v="230"/>
  </r>
  <r>
    <x v="27"/>
    <n v="230000"/>
    <n v="1470"/>
    <n v="230"/>
  </r>
  <r>
    <x v="27"/>
    <n v="230000"/>
    <n v="1471"/>
    <n v="230"/>
  </r>
  <r>
    <x v="27"/>
    <n v="230000"/>
    <n v="1472"/>
    <n v="230"/>
  </r>
  <r>
    <x v="27"/>
    <n v="230000"/>
    <n v="1473"/>
    <n v="230"/>
  </r>
  <r>
    <x v="27"/>
    <n v="230000"/>
    <n v="1474"/>
    <n v="230"/>
  </r>
  <r>
    <x v="27"/>
    <n v="230000"/>
    <n v="1475"/>
    <n v="230"/>
  </r>
  <r>
    <x v="27"/>
    <n v="230000"/>
    <n v="1476"/>
    <n v="230"/>
  </r>
  <r>
    <x v="27"/>
    <n v="230000"/>
    <n v="1477"/>
    <n v="230"/>
  </r>
  <r>
    <x v="27"/>
    <n v="230000"/>
    <n v="1478"/>
    <n v="230"/>
  </r>
  <r>
    <x v="27"/>
    <n v="230000"/>
    <n v="1479"/>
    <n v="230"/>
  </r>
  <r>
    <x v="27"/>
    <n v="230000"/>
    <n v="1480"/>
    <n v="230"/>
  </r>
  <r>
    <x v="27"/>
    <n v="230000"/>
    <n v="1481"/>
    <n v="230"/>
  </r>
  <r>
    <x v="28"/>
    <n v="1057080"/>
    <n v="18"/>
    <n v="1057.08"/>
  </r>
  <r>
    <x v="28"/>
    <n v="2329920"/>
    <n v="28"/>
    <n v="2329.92"/>
  </r>
  <r>
    <x v="28"/>
    <n v="1347640"/>
    <n v="37"/>
    <n v="1347.64"/>
  </r>
  <r>
    <x v="28"/>
    <n v="176180"/>
    <n v="50"/>
    <n v="176.18"/>
  </r>
  <r>
    <x v="28"/>
    <n v="2329920"/>
    <n v="60"/>
    <n v="2329.92"/>
  </r>
  <r>
    <x v="28"/>
    <n v="964240"/>
    <n v="130"/>
    <n v="964.24"/>
  </r>
  <r>
    <x v="28"/>
    <n v="528540"/>
    <n v="134"/>
    <n v="528.54"/>
  </r>
  <r>
    <x v="28"/>
    <n v="3054100"/>
    <n v="157"/>
    <n v="3054.1"/>
  </r>
  <r>
    <x v="28"/>
    <n v="2132160"/>
    <n v="175"/>
    <n v="2132.16"/>
  </r>
  <r>
    <x v="28"/>
    <n v="1169680"/>
    <n v="181"/>
    <n v="1169.68"/>
  </r>
  <r>
    <x v="28"/>
    <n v="1169680"/>
    <n v="188"/>
    <n v="1169.68"/>
  </r>
  <r>
    <x v="28"/>
    <n v="120530"/>
    <n v="266"/>
    <n v="120.53"/>
  </r>
  <r>
    <x v="28"/>
    <n v="4764480"/>
    <n v="270"/>
    <n v="4764.4799999999996"/>
  </r>
  <r>
    <x v="28"/>
    <n v="1451760"/>
    <n v="316"/>
    <n v="1451.76"/>
  </r>
  <r>
    <x v="28"/>
    <n v="1169680"/>
    <n v="330"/>
    <n v="1169.68"/>
  </r>
  <r>
    <x v="28"/>
    <n v="892800"/>
    <n v="331"/>
    <n v="892.8"/>
  </r>
  <r>
    <x v="28"/>
    <n v="892800"/>
    <n v="335"/>
    <n v="892.8"/>
  </r>
  <r>
    <x v="28"/>
    <n v="324560"/>
    <n v="369"/>
    <n v="324.56"/>
  </r>
  <r>
    <x v="28"/>
    <n v="765360"/>
    <n v="371"/>
    <n v="765.36"/>
  </r>
  <r>
    <x v="28"/>
    <n v="59410"/>
    <n v="382"/>
    <n v="59.41"/>
  </r>
  <r>
    <x v="28"/>
    <n v="695840"/>
    <n v="390"/>
    <n v="695.84"/>
  </r>
  <r>
    <x v="28"/>
    <n v="362940"/>
    <n v="396"/>
    <n v="362.94"/>
  </r>
  <r>
    <x v="28"/>
    <n v="877260"/>
    <n v="410"/>
    <n v="877.26"/>
  </r>
  <r>
    <x v="28"/>
    <n v="1169680"/>
    <n v="427"/>
    <n v="1169.68"/>
  </r>
  <r>
    <x v="28"/>
    <n v="2471920"/>
    <n v="466"/>
    <n v="2471.92"/>
  </r>
  <r>
    <x v="28"/>
    <n v="133890"/>
    <n v="469"/>
    <n v="133.88999999999999"/>
  </r>
  <r>
    <x v="28"/>
    <n v="176180"/>
    <n v="480"/>
    <n v="176.18"/>
  </r>
  <r>
    <x v="28"/>
    <n v="2070080"/>
    <n v="489"/>
    <n v="2070.08"/>
  </r>
  <r>
    <x v="28"/>
    <n v="475280"/>
    <n v="509"/>
    <n v="475.28"/>
  </r>
  <r>
    <x v="28"/>
    <n v="1451760"/>
    <n v="523"/>
    <n v="1451.76"/>
  </r>
  <r>
    <x v="28"/>
    <n v="1785600"/>
    <n v="532"/>
    <n v="1785.6"/>
  </r>
  <r>
    <x v="28"/>
    <n v="413360"/>
    <n v="535"/>
    <n v="413.36"/>
  </r>
  <r>
    <x v="28"/>
    <n v="765360"/>
    <n v="545"/>
    <n v="765.36"/>
  </r>
  <r>
    <x v="28"/>
    <n v="558000"/>
    <n v="546"/>
    <n v="558"/>
  </r>
  <r>
    <x v="28"/>
    <n v="584840"/>
    <n v="553"/>
    <n v="584.84"/>
  </r>
  <r>
    <x v="28"/>
    <n v="695840"/>
    <n v="593"/>
    <n v="695.84"/>
  </r>
  <r>
    <x v="28"/>
    <n v="1169680"/>
    <n v="599"/>
    <n v="1169.68"/>
  </r>
  <r>
    <x v="28"/>
    <n v="632560"/>
    <n v="607"/>
    <n v="632.55999999999995"/>
  </r>
  <r>
    <x v="28"/>
    <n v="520680"/>
    <n v="631"/>
    <n v="520.67999999999995"/>
  </r>
  <r>
    <x v="28"/>
    <n v="964240"/>
    <n v="648"/>
    <n v="964.24"/>
  </r>
  <r>
    <x v="28"/>
    <n v="357040"/>
    <n v="651"/>
    <n v="357.04"/>
  </r>
  <r>
    <x v="28"/>
    <n v="826720"/>
    <n v="652"/>
    <n v="826.72"/>
  </r>
  <r>
    <x v="28"/>
    <n v="964240"/>
    <n v="666"/>
    <n v="964.24"/>
  </r>
  <r>
    <x v="28"/>
    <n v="434900"/>
    <n v="680"/>
    <n v="434.9"/>
  </r>
  <r>
    <x v="28"/>
    <n v="522880"/>
    <n v="715"/>
    <n v="522.88"/>
  </r>
  <r>
    <x v="28"/>
    <n v="432000"/>
    <n v="719"/>
    <n v="432"/>
  </r>
  <r>
    <x v="28"/>
    <n v="892800"/>
    <n v="734"/>
    <n v="892.8"/>
  </r>
  <r>
    <x v="28"/>
    <n v="310020"/>
    <n v="748"/>
    <n v="310.02"/>
  </r>
  <r>
    <x v="28"/>
    <n v="1041360"/>
    <n v="753"/>
    <n v="1041.3599999999999"/>
  </r>
  <r>
    <x v="28"/>
    <n v="1169680"/>
    <n v="764"/>
    <n v="1169.68"/>
  </r>
  <r>
    <x v="28"/>
    <n v="1169680"/>
    <n v="767"/>
    <n v="1169.68"/>
  </r>
  <r>
    <x v="28"/>
    <n v="260940"/>
    <n v="770"/>
    <n v="260.94"/>
  </r>
  <r>
    <x v="28"/>
    <n v="395350"/>
    <n v="782"/>
    <n v="395.35"/>
  </r>
  <r>
    <x v="28"/>
    <n v="326800"/>
    <n v="791"/>
    <n v="326.8"/>
  </r>
  <r>
    <x v="28"/>
    <n v="695840"/>
    <n v="793"/>
    <n v="695.84"/>
  </r>
  <r>
    <x v="28"/>
    <n v="826720"/>
    <n v="795"/>
    <n v="826.72"/>
  </r>
  <r>
    <x v="28"/>
    <n v="202850"/>
    <n v="798"/>
    <n v="202.85"/>
  </r>
  <r>
    <x v="28"/>
    <n v="432000"/>
    <n v="804"/>
    <n v="432"/>
  </r>
  <r>
    <x v="28"/>
    <n v="1169680"/>
    <n v="825"/>
    <n v="1169.68"/>
  </r>
  <r>
    <x v="28"/>
    <n v="446400"/>
    <n v="827"/>
    <n v="446.4"/>
  </r>
  <r>
    <x v="28"/>
    <n v="575120"/>
    <n v="828"/>
    <n v="575.12"/>
  </r>
  <r>
    <x v="28"/>
    <n v="1124720"/>
    <n v="838"/>
    <n v="1124.72"/>
  </r>
  <r>
    <x v="28"/>
    <n v="202850"/>
    <n v="853"/>
    <n v="202.85"/>
  </r>
  <r>
    <x v="28"/>
    <n v="260940"/>
    <n v="862"/>
    <n v="260.94"/>
  </r>
  <r>
    <x v="28"/>
    <n v="237640"/>
    <n v="863"/>
    <n v="237.64"/>
  </r>
  <r>
    <x v="28"/>
    <n v="826720"/>
    <n v="869"/>
    <n v="826.72"/>
  </r>
  <r>
    <x v="28"/>
    <n v="632560"/>
    <n v="870"/>
    <n v="632.55999999999995"/>
  </r>
  <r>
    <x v="28"/>
    <n v="245450"/>
    <n v="874"/>
    <n v="245.45"/>
  </r>
  <r>
    <x v="28"/>
    <n v="522880"/>
    <n v="879"/>
    <n v="522.88"/>
  </r>
  <r>
    <x v="28"/>
    <n v="434900"/>
    <n v="884"/>
    <n v="434.9"/>
  </r>
  <r>
    <x v="28"/>
    <n v="503230"/>
    <n v="892"/>
    <n v="503.23"/>
  </r>
  <r>
    <x v="28"/>
    <n v="413360"/>
    <n v="893"/>
    <n v="413.36"/>
  </r>
  <r>
    <x v="28"/>
    <n v="826720"/>
    <n v="898"/>
    <n v="826.72"/>
  </r>
  <r>
    <x v="28"/>
    <n v="324560"/>
    <n v="905"/>
    <n v="324.56"/>
  </r>
  <r>
    <x v="28"/>
    <n v="334800"/>
    <n v="906"/>
    <n v="334.8"/>
  </r>
  <r>
    <x v="28"/>
    <n v="49090"/>
    <n v="907"/>
    <n v="49.09"/>
  </r>
  <r>
    <x v="28"/>
    <n v="892800"/>
    <n v="914"/>
    <n v="892.8"/>
  </r>
  <r>
    <x v="28"/>
    <n v="575120"/>
    <n v="915"/>
    <n v="575.12"/>
  </r>
  <r>
    <x v="28"/>
    <n v="575120"/>
    <n v="920"/>
    <n v="575.12"/>
  </r>
  <r>
    <x v="28"/>
    <n v="334800"/>
    <n v="930"/>
    <n v="334.8"/>
  </r>
  <r>
    <x v="28"/>
    <n v="632560"/>
    <n v="934"/>
    <n v="632.55999999999995"/>
  </r>
  <r>
    <x v="28"/>
    <n v="103340"/>
    <n v="937"/>
    <n v="103.34"/>
  </r>
  <r>
    <x v="28"/>
    <n v="632560"/>
    <n v="938"/>
    <n v="632.55999999999995"/>
  </r>
  <r>
    <x v="28"/>
    <n v="695840"/>
    <n v="940"/>
    <n v="695.84"/>
  </r>
  <r>
    <x v="28"/>
    <n v="522880"/>
    <n v="941"/>
    <n v="522.88"/>
  </r>
  <r>
    <x v="28"/>
    <n v="324560"/>
    <n v="954"/>
    <n v="324.56"/>
  </r>
  <r>
    <x v="28"/>
    <n v="632560"/>
    <n v="958"/>
    <n v="632.55999999999995"/>
  </r>
  <r>
    <x v="28"/>
    <n v="516700"/>
    <n v="962"/>
    <n v="516.70000000000005"/>
  </r>
  <r>
    <x v="28"/>
    <n v="478350"/>
    <n v="981"/>
    <n v="478.35"/>
  </r>
  <r>
    <x v="28"/>
    <n v="892800"/>
    <n v="987"/>
    <n v="892.8"/>
  </r>
  <r>
    <x v="28"/>
    <n v="109980"/>
    <n v="995"/>
    <n v="109.98"/>
  </r>
  <r>
    <x v="28"/>
    <n v="392720"/>
    <n v="996"/>
    <n v="392.72"/>
  </r>
  <r>
    <x v="28"/>
    <n v="392720"/>
    <n v="997"/>
    <n v="392.72"/>
  </r>
  <r>
    <x v="28"/>
    <n v="826720"/>
    <n v="998"/>
    <n v="826.72"/>
  </r>
  <r>
    <x v="28"/>
    <n v="826720"/>
    <n v="2005"/>
    <n v="826.72"/>
  </r>
  <r>
    <x v="28"/>
    <n v="892800"/>
    <n v="2009"/>
    <n v="892.8"/>
  </r>
  <r>
    <x v="28"/>
    <n v="1169680"/>
    <n v="2014"/>
    <n v="1169.68"/>
  </r>
  <r>
    <x v="28"/>
    <n v="392720"/>
    <n v="2016"/>
    <n v="392.72"/>
  </r>
  <r>
    <x v="28"/>
    <n v="1169680"/>
    <n v="2017"/>
    <n v="1169.68"/>
  </r>
  <r>
    <x v="28"/>
    <n v="223120"/>
    <n v="2019"/>
    <n v="223.12"/>
  </r>
  <r>
    <x v="28"/>
    <n v="256560"/>
    <n v="2020"/>
    <n v="256.56"/>
  </r>
  <r>
    <x v="28"/>
    <n v="1169680"/>
    <n v="2024"/>
    <n v="1169.68"/>
  </r>
  <r>
    <x v="28"/>
    <n v="395350"/>
    <n v="2025"/>
    <n v="395.35"/>
  </r>
  <r>
    <x v="28"/>
    <n v="632560"/>
    <n v="2026"/>
    <n v="632.55999999999995"/>
  </r>
  <r>
    <x v="28"/>
    <n v="59410"/>
    <n v="2042"/>
    <n v="59.41"/>
  </r>
  <r>
    <x v="28"/>
    <n v="475280"/>
    <n v="2054"/>
    <n v="475.28"/>
  </r>
  <r>
    <x v="28"/>
    <n v="59410"/>
    <n v="2057"/>
    <n v="59.41"/>
  </r>
  <r>
    <x v="28"/>
    <n v="760250"/>
    <n v="2062"/>
    <n v="760.25"/>
  </r>
  <r>
    <x v="28"/>
    <n v="357040"/>
    <n v="2063"/>
    <n v="357.04"/>
  </r>
  <r>
    <x v="28"/>
    <n v="1169680"/>
    <n v="2066"/>
    <n v="1169.68"/>
  </r>
  <r>
    <x v="28"/>
    <n v="432000"/>
    <n v="2069"/>
    <n v="432"/>
  </r>
  <r>
    <x v="28"/>
    <n v="357040"/>
    <n v="2078"/>
    <n v="357.04"/>
  </r>
  <r>
    <x v="28"/>
    <n v="395350"/>
    <n v="2082"/>
    <n v="395.35"/>
  </r>
  <r>
    <x v="28"/>
    <n v="357040"/>
    <n v="2083"/>
    <n v="357.04"/>
  </r>
  <r>
    <x v="28"/>
    <n v="826720"/>
    <n v="2087"/>
    <n v="826.72"/>
  </r>
  <r>
    <x v="28"/>
    <n v="695840"/>
    <n v="2092"/>
    <n v="695.84"/>
  </r>
  <r>
    <x v="28"/>
    <n v="223150"/>
    <n v="2095"/>
    <n v="223.15"/>
  </r>
  <r>
    <x v="28"/>
    <n v="392720"/>
    <n v="2098"/>
    <n v="392.72"/>
  </r>
  <r>
    <x v="28"/>
    <n v="40570"/>
    <n v="2099"/>
    <n v="40.57"/>
  </r>
  <r>
    <x v="28"/>
    <n v="326800"/>
    <n v="2109"/>
    <n v="326.8"/>
  </r>
  <r>
    <x v="28"/>
    <n v="826720"/>
    <n v="2111"/>
    <n v="826.72"/>
  </r>
  <r>
    <x v="28"/>
    <n v="65360"/>
    <n v="2118"/>
    <n v="65.36"/>
  </r>
  <r>
    <x v="28"/>
    <n v="359450"/>
    <n v="2119"/>
    <n v="359.45"/>
  </r>
  <r>
    <x v="28"/>
    <n v="632560"/>
    <n v="2139"/>
    <n v="632.55999999999995"/>
  </r>
  <r>
    <x v="28"/>
    <n v="297050"/>
    <n v="2149"/>
    <n v="297.05"/>
  </r>
  <r>
    <x v="28"/>
    <n v="359450"/>
    <n v="2152"/>
    <n v="359.45"/>
  </r>
  <r>
    <x v="28"/>
    <n v="964240"/>
    <n v="2153"/>
    <n v="964.24"/>
  </r>
  <r>
    <x v="28"/>
    <n v="434900"/>
    <n v="2163"/>
    <n v="434.9"/>
  </r>
  <r>
    <x v="28"/>
    <n v="287560"/>
    <n v="2191"/>
    <n v="287.56"/>
  </r>
  <r>
    <x v="28"/>
    <n v="40570"/>
    <n v="2199"/>
    <n v="40.57"/>
  </r>
  <r>
    <x v="28"/>
    <n v="826720"/>
    <n v="2200"/>
    <n v="826.72"/>
  </r>
  <r>
    <x v="28"/>
    <n v="287560"/>
    <n v="2203"/>
    <n v="287.56"/>
  </r>
  <r>
    <x v="28"/>
    <n v="357040"/>
    <n v="2205"/>
    <n v="357.04"/>
  </r>
  <r>
    <x v="28"/>
    <n v="267780"/>
    <n v="2212"/>
    <n v="267.77999999999997"/>
  </r>
  <r>
    <x v="28"/>
    <n v="620040"/>
    <n v="2215"/>
    <n v="620.04"/>
  </r>
  <r>
    <x v="28"/>
    <n v="826720"/>
    <n v="2232"/>
    <n v="826.72"/>
  </r>
  <r>
    <x v="28"/>
    <n v="283990"/>
    <n v="2235"/>
    <n v="283.99"/>
  </r>
  <r>
    <x v="28"/>
    <n v="522880"/>
    <n v="2244"/>
    <n v="522.88"/>
  </r>
  <r>
    <x v="28"/>
    <n v="202850"/>
    <n v="2255"/>
    <n v="202.85"/>
  </r>
  <r>
    <x v="28"/>
    <n v="326800"/>
    <n v="2256"/>
    <n v="326.8"/>
  </r>
  <r>
    <x v="28"/>
    <n v="395350"/>
    <n v="2271"/>
    <n v="395.35"/>
  </r>
  <r>
    <x v="28"/>
    <n v="89260"/>
    <n v="2276"/>
    <n v="89.26"/>
  </r>
  <r>
    <x v="28"/>
    <n v="223120"/>
    <n v="2277"/>
    <n v="223.12"/>
  </r>
  <r>
    <x v="28"/>
    <n v="516700"/>
    <n v="2278"/>
    <n v="516.70000000000005"/>
  </r>
  <r>
    <x v="28"/>
    <n v="324560"/>
    <n v="2284"/>
    <n v="324.56"/>
  </r>
  <r>
    <x v="28"/>
    <n v="1124720"/>
    <n v="2286"/>
    <n v="1124.72"/>
  </r>
  <r>
    <x v="28"/>
    <n v="1169680"/>
    <n v="2287"/>
    <n v="1169.68"/>
  </r>
  <r>
    <x v="28"/>
    <n v="359450"/>
    <n v="2290"/>
    <n v="359.45"/>
  </r>
  <r>
    <x v="28"/>
    <n v="86980"/>
    <n v="2292"/>
    <n v="86.98"/>
  </r>
  <r>
    <x v="28"/>
    <n v="168720"/>
    <n v="2299"/>
    <n v="168.72"/>
  </r>
  <r>
    <x v="28"/>
    <n v="98180"/>
    <n v="2301"/>
    <n v="98.18"/>
  </r>
  <r>
    <x v="28"/>
    <n v="632560"/>
    <n v="2311"/>
    <n v="632.55999999999995"/>
  </r>
  <r>
    <x v="28"/>
    <n v="65360"/>
    <n v="2318"/>
    <n v="65.36"/>
  </r>
  <r>
    <x v="28"/>
    <n v="310020"/>
    <n v="2321"/>
    <n v="310.02"/>
  </r>
  <r>
    <x v="28"/>
    <n v="826720"/>
    <n v="2328"/>
    <n v="826.72"/>
  </r>
  <r>
    <x v="28"/>
    <n v="73760"/>
    <n v="2330"/>
    <n v="73.760000000000005"/>
  </r>
  <r>
    <x v="28"/>
    <n v="130720"/>
    <n v="2331"/>
    <n v="130.72"/>
  </r>
  <r>
    <x v="28"/>
    <n v="139450"/>
    <n v="2333"/>
    <n v="139.44999999999999"/>
  </r>
  <r>
    <x v="28"/>
    <n v="695840"/>
    <n v="2334"/>
    <n v="695.84"/>
  </r>
  <r>
    <x v="28"/>
    <n v="118820"/>
    <n v="2336"/>
    <n v="118.82"/>
  </r>
  <r>
    <x v="28"/>
    <n v="202850"/>
    <n v="2340"/>
    <n v="202.85"/>
  </r>
  <r>
    <x v="28"/>
    <n v="584840"/>
    <n v="2345"/>
    <n v="584.84"/>
  </r>
  <r>
    <x v="28"/>
    <n v="54000"/>
    <n v="2351"/>
    <n v="54"/>
  </r>
  <r>
    <x v="28"/>
    <n v="196360"/>
    <n v="2358"/>
    <n v="196.36"/>
  </r>
  <r>
    <x v="28"/>
    <n v="146640"/>
    <n v="2360"/>
    <n v="146.63999999999999"/>
  </r>
  <r>
    <x v="28"/>
    <n v="558000"/>
    <n v="2361"/>
    <n v="558"/>
  </r>
  <r>
    <x v="28"/>
    <n v="475280"/>
    <n v="2372"/>
    <n v="475.28"/>
  </r>
  <r>
    <x v="28"/>
    <n v="826720"/>
    <n v="2375"/>
    <n v="826.72"/>
  </r>
  <r>
    <x v="28"/>
    <n v="324560"/>
    <n v="2378"/>
    <n v="324.56"/>
  </r>
  <r>
    <x v="28"/>
    <n v="632560"/>
    <n v="2380"/>
    <n v="632.55999999999995"/>
  </r>
  <r>
    <x v="28"/>
    <n v="395350"/>
    <n v="2381"/>
    <n v="395.35"/>
  </r>
  <r>
    <x v="28"/>
    <n v="98180"/>
    <n v="2382"/>
    <n v="98.18"/>
  </r>
  <r>
    <x v="28"/>
    <n v="892800"/>
    <n v="2383"/>
    <n v="892.8"/>
  </r>
  <r>
    <x v="28"/>
    <n v="964240"/>
    <n v="2384"/>
    <n v="964.24"/>
  </r>
  <r>
    <x v="28"/>
    <n v="324560"/>
    <n v="2386"/>
    <n v="324.56"/>
  </r>
  <r>
    <x v="28"/>
    <n v="522880"/>
    <n v="2389"/>
    <n v="522.88"/>
  </r>
  <r>
    <x v="28"/>
    <n v="695840"/>
    <n v="2394"/>
    <n v="695.84"/>
  </r>
  <r>
    <x v="28"/>
    <n v="196080"/>
    <n v="2405"/>
    <n v="196.08"/>
  </r>
  <r>
    <x v="28"/>
    <n v="575120"/>
    <n v="2410"/>
    <n v="575.12"/>
  </r>
  <r>
    <x v="28"/>
    <n v="223200"/>
    <n v="2413"/>
    <n v="223.2"/>
  </r>
  <r>
    <x v="28"/>
    <n v="892800"/>
    <n v="2416"/>
    <n v="892.8"/>
  </r>
  <r>
    <x v="28"/>
    <n v="357040"/>
    <n v="2424"/>
    <n v="357.04"/>
  </r>
  <r>
    <x v="28"/>
    <n v="310020"/>
    <n v="2430"/>
    <n v="310.02"/>
  </r>
  <r>
    <x v="28"/>
    <n v="191340"/>
    <n v="2436"/>
    <n v="191.34"/>
  </r>
  <r>
    <x v="28"/>
    <n v="81140"/>
    <n v="2445"/>
    <n v="81.14"/>
  </r>
  <r>
    <x v="28"/>
    <n v="261440"/>
    <n v="2451"/>
    <n v="261.44"/>
  </r>
  <r>
    <x v="28"/>
    <n v="36880"/>
    <n v="2452"/>
    <n v="36.880000000000003"/>
  </r>
  <r>
    <x v="28"/>
    <n v="522880"/>
    <n v="2453"/>
    <n v="522.88"/>
  </r>
  <r>
    <x v="28"/>
    <n v="260340"/>
    <n v="2457"/>
    <n v="260.33999999999997"/>
  </r>
  <r>
    <x v="28"/>
    <n v="223120"/>
    <n v="2460"/>
    <n v="223.12"/>
  </r>
  <r>
    <x v="28"/>
    <n v="287560"/>
    <n v="2468"/>
    <n v="287.56"/>
  </r>
  <r>
    <x v="28"/>
    <n v="516700"/>
    <n v="2471"/>
    <n v="516.70000000000005"/>
  </r>
  <r>
    <x v="28"/>
    <n v="206680"/>
    <n v="2476"/>
    <n v="206.68"/>
  </r>
  <r>
    <x v="28"/>
    <n v="158140"/>
    <n v="2477"/>
    <n v="158.13999999999999"/>
  </r>
  <r>
    <x v="28"/>
    <n v="516700"/>
    <n v="2478"/>
    <n v="516.70000000000005"/>
  </r>
  <r>
    <x v="28"/>
    <n v="202850"/>
    <n v="2480"/>
    <n v="202.85"/>
  </r>
  <r>
    <x v="28"/>
    <n v="295040"/>
    <n v="2481"/>
    <n v="295.04000000000002"/>
  </r>
  <r>
    <x v="28"/>
    <n v="202850"/>
    <n v="2500"/>
    <n v="202.85"/>
  </r>
  <r>
    <x v="28"/>
    <n v="324560"/>
    <n v="2502"/>
    <n v="324.56"/>
  </r>
  <r>
    <x v="28"/>
    <n v="173960"/>
    <n v="2504"/>
    <n v="173.96"/>
  </r>
  <r>
    <x v="28"/>
    <n v="695840"/>
    <n v="2505"/>
    <n v="695.84"/>
  </r>
  <r>
    <x v="28"/>
    <n v="392720"/>
    <n v="2508"/>
    <n v="392.72"/>
  </r>
  <r>
    <x v="28"/>
    <n v="446400"/>
    <n v="2513"/>
    <n v="446.4"/>
  </r>
  <r>
    <x v="28"/>
    <n v="202850"/>
    <n v="2517"/>
    <n v="202.85"/>
  </r>
  <r>
    <x v="28"/>
    <n v="1169680"/>
    <n v="2518"/>
    <n v="1169.68"/>
  </r>
  <r>
    <x v="28"/>
    <n v="347920"/>
    <n v="2521"/>
    <n v="347.92"/>
  </r>
  <r>
    <x v="28"/>
    <n v="522880"/>
    <n v="2532"/>
    <n v="522.88"/>
  </r>
  <r>
    <x v="28"/>
    <n v="632560"/>
    <n v="2536"/>
    <n v="632.55999999999995"/>
  </r>
  <r>
    <x v="28"/>
    <n v="395350"/>
    <n v="2537"/>
    <n v="395.35"/>
  </r>
  <r>
    <x v="28"/>
    <n v="1041360"/>
    <n v="2543"/>
    <n v="1041.3599999999999"/>
  </r>
  <r>
    <x v="28"/>
    <n v="1169680"/>
    <n v="2547"/>
    <n v="1169.68"/>
  </r>
  <r>
    <x v="28"/>
    <n v="357040"/>
    <n v="2551"/>
    <n v="357.04"/>
  </r>
  <r>
    <x v="28"/>
    <n v="127520"/>
    <n v="2558"/>
    <n v="127.52"/>
  </r>
  <r>
    <x v="29"/>
    <n v="70400"/>
    <n v="1392"/>
    <n v="70.400000000000006"/>
  </r>
  <r>
    <x v="29"/>
    <n v="70400"/>
    <n v="1418"/>
    <n v="70.400000000000006"/>
  </r>
  <r>
    <x v="29"/>
    <n v="70400"/>
    <n v="1444"/>
    <n v="70.400000000000006"/>
  </r>
  <r>
    <x v="29"/>
    <n v="70400"/>
    <n v="1459"/>
    <n v="70.400000000000006"/>
  </r>
  <r>
    <x v="29"/>
    <n v="70400"/>
    <n v="1481"/>
    <n v="70.400000000000006"/>
  </r>
  <r>
    <x v="30"/>
    <n v="2048840"/>
    <n v="28"/>
    <n v="2048.84"/>
  </r>
  <r>
    <x v="30"/>
    <n v="2789820"/>
    <n v="60"/>
    <n v="2789.82"/>
  </r>
  <r>
    <x v="30"/>
    <n v="2572860"/>
    <n v="134"/>
    <n v="2572.86"/>
  </r>
  <r>
    <x v="30"/>
    <n v="2306790"/>
    <n v="157"/>
    <n v="2306.79"/>
  </r>
  <r>
    <x v="30"/>
    <n v="833480"/>
    <n v="188"/>
    <n v="833.48"/>
  </r>
  <r>
    <x v="30"/>
    <n v="29520"/>
    <n v="330"/>
    <n v="29.52"/>
  </r>
  <r>
    <x v="30"/>
    <n v="3095180"/>
    <n v="335"/>
    <n v="3095.18"/>
  </r>
  <r>
    <x v="30"/>
    <n v="389630"/>
    <n v="369"/>
    <n v="389.63"/>
  </r>
  <r>
    <x v="30"/>
    <n v="210910"/>
    <n v="382"/>
    <n v="210.91"/>
  </r>
  <r>
    <x v="30"/>
    <n v="534860"/>
    <n v="390"/>
    <n v="534.86"/>
  </r>
  <r>
    <x v="30"/>
    <n v="554000"/>
    <n v="396"/>
    <n v="554"/>
  </r>
  <r>
    <x v="30"/>
    <n v="351070"/>
    <n v="469"/>
    <n v="351.07"/>
  </r>
  <r>
    <x v="30"/>
    <n v="1027460"/>
    <n v="509"/>
    <n v="1027.46"/>
  </r>
  <r>
    <x v="30"/>
    <n v="2471700"/>
    <n v="523"/>
    <n v="2471.6999999999998"/>
  </r>
  <r>
    <x v="30"/>
    <n v="927790"/>
    <n v="546"/>
    <n v="927.79"/>
  </r>
  <r>
    <x v="30"/>
    <n v="804600"/>
    <n v="593"/>
    <n v="804.6"/>
  </r>
  <r>
    <x v="30"/>
    <n v="3514130"/>
    <n v="666"/>
    <n v="3514.13"/>
  </r>
  <r>
    <x v="30"/>
    <n v="643180"/>
    <n v="680"/>
    <n v="643.17999999999995"/>
  </r>
  <r>
    <x v="30"/>
    <n v="1138850"/>
    <n v="884"/>
    <n v="1138.8499999999999"/>
  </r>
  <r>
    <x v="31"/>
    <n v="35680"/>
    <n v="18"/>
    <n v="35.68"/>
  </r>
  <r>
    <x v="31"/>
    <n v="58980"/>
    <n v="28"/>
    <n v="58.98"/>
  </r>
  <r>
    <x v="31"/>
    <n v="38990"/>
    <n v="37"/>
    <n v="38.99"/>
  </r>
  <r>
    <x v="31"/>
    <n v="35680"/>
    <n v="50"/>
    <n v="35.68"/>
  </r>
  <r>
    <x v="31"/>
    <n v="58980"/>
    <n v="60"/>
    <n v="58.98"/>
  </r>
  <r>
    <x v="31"/>
    <n v="24410"/>
    <n v="130"/>
    <n v="24.41"/>
  </r>
  <r>
    <x v="31"/>
    <n v="35680"/>
    <n v="134"/>
    <n v="35.68"/>
  </r>
  <r>
    <x v="31"/>
    <n v="36750"/>
    <n v="154"/>
    <n v="36.75"/>
  </r>
  <r>
    <x v="31"/>
    <n v="68690"/>
    <n v="157"/>
    <n v="68.69"/>
  </r>
  <r>
    <x v="31"/>
    <n v="53970"/>
    <n v="175"/>
    <n v="53.97"/>
  </r>
  <r>
    <x v="31"/>
    <n v="29610"/>
    <n v="181"/>
    <n v="29.61"/>
  </r>
  <r>
    <x v="31"/>
    <n v="29610"/>
    <n v="188"/>
    <n v="29.61"/>
  </r>
  <r>
    <x v="31"/>
    <n v="17610"/>
    <n v="252"/>
    <n v="17.61"/>
  </r>
  <r>
    <x v="31"/>
    <n v="24410"/>
    <n v="266"/>
    <n v="24.41"/>
  </r>
  <r>
    <x v="31"/>
    <n v="70530"/>
    <n v="270"/>
    <n v="70.53"/>
  </r>
  <r>
    <x v="31"/>
    <n v="33300"/>
    <n v="278"/>
    <n v="33.299999999999997"/>
  </r>
  <r>
    <x v="31"/>
    <n v="16010"/>
    <n v="293"/>
    <n v="16.010000000000002"/>
  </r>
  <r>
    <x v="31"/>
    <n v="28470"/>
    <n v="303"/>
    <n v="28.47"/>
  </r>
  <r>
    <x v="31"/>
    <n v="36750"/>
    <n v="316"/>
    <n v="36.75"/>
  </r>
  <r>
    <x v="31"/>
    <n v="22600"/>
    <n v="317"/>
    <n v="22.6"/>
  </r>
  <r>
    <x v="31"/>
    <n v="29610"/>
    <n v="330"/>
    <n v="29.61"/>
  </r>
  <r>
    <x v="31"/>
    <n v="22600"/>
    <n v="331"/>
    <n v="22.6"/>
  </r>
  <r>
    <x v="31"/>
    <n v="24410"/>
    <n v="333"/>
    <n v="24.41"/>
  </r>
  <r>
    <x v="31"/>
    <n v="22600"/>
    <n v="335"/>
    <n v="22.6"/>
  </r>
  <r>
    <x v="31"/>
    <n v="24410"/>
    <n v="354"/>
    <n v="24.41"/>
  </r>
  <r>
    <x v="31"/>
    <n v="8220"/>
    <n v="369"/>
    <n v="8.2200000000000006"/>
  </r>
  <r>
    <x v="31"/>
    <n v="19370"/>
    <n v="371"/>
    <n v="19.37"/>
  </r>
  <r>
    <x v="31"/>
    <n v="12030"/>
    <n v="382"/>
    <n v="12.03"/>
  </r>
  <r>
    <x v="31"/>
    <n v="26360"/>
    <n v="385"/>
    <n v="26.36"/>
  </r>
  <r>
    <x v="31"/>
    <n v="17610"/>
    <n v="390"/>
    <n v="17.61"/>
  </r>
  <r>
    <x v="31"/>
    <n v="36750"/>
    <n v="396"/>
    <n v="36.75"/>
  </r>
  <r>
    <x v="31"/>
    <n v="36750"/>
    <n v="409"/>
    <n v="36.75"/>
  </r>
  <r>
    <x v="31"/>
    <n v="29610"/>
    <n v="410"/>
    <n v="29.61"/>
  </r>
  <r>
    <x v="31"/>
    <n v="29610"/>
    <n v="427"/>
    <n v="29.61"/>
  </r>
  <r>
    <x v="31"/>
    <n v="17610"/>
    <n v="441"/>
    <n v="17.61"/>
  </r>
  <r>
    <x v="31"/>
    <n v="38990"/>
    <n v="446"/>
    <n v="38.99"/>
  </r>
  <r>
    <x v="31"/>
    <n v="62570"/>
    <n v="466"/>
    <n v="62.57"/>
  </r>
  <r>
    <x v="31"/>
    <n v="9040"/>
    <n v="469"/>
    <n v="9.0399999999999991"/>
  </r>
  <r>
    <x v="31"/>
    <n v="35680"/>
    <n v="480"/>
    <n v="35.68"/>
  </r>
  <r>
    <x v="31"/>
    <n v="29610"/>
    <n v="488"/>
    <n v="29.61"/>
  </r>
  <r>
    <x v="31"/>
    <n v="52400"/>
    <n v="489"/>
    <n v="52.4"/>
  </r>
  <r>
    <x v="31"/>
    <n v="12030"/>
    <n v="509"/>
    <n v="12.03"/>
  </r>
  <r>
    <x v="31"/>
    <n v="20930"/>
    <n v="510"/>
    <n v="20.93"/>
  </r>
  <r>
    <x v="31"/>
    <n v="36750"/>
    <n v="523"/>
    <n v="36.75"/>
  </r>
  <r>
    <x v="31"/>
    <n v="32020"/>
    <n v="529"/>
    <n v="32.020000000000003"/>
  </r>
  <r>
    <x v="31"/>
    <n v="45200"/>
    <n v="532"/>
    <n v="45.2"/>
  </r>
  <r>
    <x v="31"/>
    <n v="30790"/>
    <n v="533"/>
    <n v="30.79"/>
  </r>
  <r>
    <x v="31"/>
    <n v="20930"/>
    <n v="535"/>
    <n v="20.93"/>
  </r>
  <r>
    <x v="31"/>
    <n v="29610"/>
    <n v="538"/>
    <n v="29.61"/>
  </r>
  <r>
    <x v="31"/>
    <n v="24410"/>
    <n v="540"/>
    <n v="24.41"/>
  </r>
  <r>
    <x v="31"/>
    <n v="19370"/>
    <n v="545"/>
    <n v="19.37"/>
  </r>
  <r>
    <x v="31"/>
    <n v="22600"/>
    <n v="546"/>
    <n v="22.6"/>
  </r>
  <r>
    <x v="31"/>
    <n v="29610"/>
    <n v="553"/>
    <n v="29.61"/>
  </r>
  <r>
    <x v="31"/>
    <n v="19370"/>
    <n v="566"/>
    <n v="19.37"/>
  </r>
  <r>
    <x v="31"/>
    <n v="14560"/>
    <n v="581"/>
    <n v="14.56"/>
  </r>
  <r>
    <x v="31"/>
    <n v="20930"/>
    <n v="586"/>
    <n v="20.93"/>
  </r>
  <r>
    <x v="31"/>
    <n v="35680"/>
    <n v="591"/>
    <n v="35.68"/>
  </r>
  <r>
    <x v="31"/>
    <n v="17610"/>
    <n v="593"/>
    <n v="17.61"/>
  </r>
  <r>
    <x v="31"/>
    <n v="17610"/>
    <n v="597"/>
    <n v="17.61"/>
  </r>
  <r>
    <x v="31"/>
    <n v="29610"/>
    <n v="599"/>
    <n v="29.61"/>
  </r>
  <r>
    <x v="31"/>
    <n v="16010"/>
    <n v="607"/>
    <n v="16.010000000000002"/>
  </r>
  <r>
    <x v="31"/>
    <n v="29610"/>
    <n v="608"/>
    <n v="29.61"/>
  </r>
  <r>
    <x v="31"/>
    <n v="13240"/>
    <n v="612"/>
    <n v="13.24"/>
  </r>
  <r>
    <x v="31"/>
    <n v="20930"/>
    <n v="623"/>
    <n v="20.93"/>
  </r>
  <r>
    <x v="31"/>
    <n v="20930"/>
    <n v="624"/>
    <n v="20.93"/>
  </r>
  <r>
    <x v="31"/>
    <n v="26360"/>
    <n v="631"/>
    <n v="26.36"/>
  </r>
  <r>
    <x v="31"/>
    <n v="13240"/>
    <n v="633"/>
    <n v="13.24"/>
  </r>
  <r>
    <x v="31"/>
    <n v="29610"/>
    <n v="641"/>
    <n v="29.61"/>
  </r>
  <r>
    <x v="31"/>
    <n v="13240"/>
    <n v="646"/>
    <n v="13.24"/>
  </r>
  <r>
    <x v="31"/>
    <n v="24410"/>
    <n v="648"/>
    <n v="24.41"/>
  </r>
  <r>
    <x v="31"/>
    <n v="16010"/>
    <n v="650"/>
    <n v="16.010000000000002"/>
  </r>
  <r>
    <x v="31"/>
    <n v="9040"/>
    <n v="651"/>
    <n v="9.0399999999999991"/>
  </r>
  <r>
    <x v="31"/>
    <n v="20930"/>
    <n v="652"/>
    <n v="20.93"/>
  </r>
  <r>
    <x v="31"/>
    <n v="30790"/>
    <n v="656"/>
    <n v="30.79"/>
  </r>
  <r>
    <x v="31"/>
    <n v="24410"/>
    <n v="666"/>
    <n v="24.41"/>
  </r>
  <r>
    <x v="31"/>
    <n v="9940"/>
    <n v="676"/>
    <n v="9.94"/>
  </r>
  <r>
    <x v="31"/>
    <n v="17610"/>
    <n v="680"/>
    <n v="17.61"/>
  </r>
  <r>
    <x v="31"/>
    <n v="16010"/>
    <n v="685"/>
    <n v="16.010000000000002"/>
  </r>
  <r>
    <x v="31"/>
    <n v="29610"/>
    <n v="687"/>
    <n v="29.61"/>
  </r>
  <r>
    <x v="31"/>
    <n v="19370"/>
    <n v="695"/>
    <n v="19.37"/>
  </r>
  <r>
    <x v="31"/>
    <n v="28470"/>
    <n v="701"/>
    <n v="28.47"/>
  </r>
  <r>
    <x v="31"/>
    <n v="17610"/>
    <n v="703"/>
    <n v="17.61"/>
  </r>
  <r>
    <x v="31"/>
    <n v="19370"/>
    <n v="711"/>
    <n v="19.37"/>
  </r>
  <r>
    <x v="31"/>
    <n v="29610"/>
    <n v="714"/>
    <n v="29.61"/>
  </r>
  <r>
    <x v="31"/>
    <n v="13240"/>
    <n v="715"/>
    <n v="13.24"/>
  </r>
  <r>
    <x v="31"/>
    <n v="10940"/>
    <n v="719"/>
    <n v="10.94"/>
  </r>
  <r>
    <x v="31"/>
    <n v="6490"/>
    <n v="720"/>
    <n v="6.49"/>
  </r>
  <r>
    <x v="31"/>
    <n v="19370"/>
    <n v="730"/>
    <n v="19.37"/>
  </r>
  <r>
    <x v="31"/>
    <n v="35680"/>
    <n v="732"/>
    <n v="35.68"/>
  </r>
  <r>
    <x v="31"/>
    <n v="22600"/>
    <n v="734"/>
    <n v="22.6"/>
  </r>
  <r>
    <x v="31"/>
    <n v="13240"/>
    <n v="737"/>
    <n v="13.24"/>
  </r>
  <r>
    <x v="31"/>
    <n v="20930"/>
    <n v="748"/>
    <n v="20.93"/>
  </r>
  <r>
    <x v="31"/>
    <n v="14560"/>
    <n v="751"/>
    <n v="14.56"/>
  </r>
  <r>
    <x v="31"/>
    <n v="26360"/>
    <n v="753"/>
    <n v="26.36"/>
  </r>
  <r>
    <x v="31"/>
    <n v="24410"/>
    <n v="757"/>
    <n v="24.41"/>
  </r>
  <r>
    <x v="31"/>
    <n v="14560"/>
    <n v="762"/>
    <n v="14.56"/>
  </r>
  <r>
    <x v="31"/>
    <n v="29610"/>
    <n v="764"/>
    <n v="29.61"/>
  </r>
  <r>
    <x v="31"/>
    <n v="29610"/>
    <n v="767"/>
    <n v="29.61"/>
  </r>
  <r>
    <x v="31"/>
    <n v="19370"/>
    <n v="769"/>
    <n v="19.37"/>
  </r>
  <r>
    <x v="31"/>
    <n v="17610"/>
    <n v="770"/>
    <n v="17.61"/>
  </r>
  <r>
    <x v="31"/>
    <n v="20930"/>
    <n v="781"/>
    <n v="20.93"/>
  </r>
  <r>
    <x v="31"/>
    <n v="16010"/>
    <n v="782"/>
    <n v="16.010000000000002"/>
  </r>
  <r>
    <x v="31"/>
    <n v="28470"/>
    <n v="787"/>
    <n v="28.47"/>
  </r>
  <r>
    <x v="31"/>
    <n v="29610"/>
    <n v="788"/>
    <n v="29.61"/>
  </r>
  <r>
    <x v="31"/>
    <n v="13240"/>
    <n v="791"/>
    <n v="13.24"/>
  </r>
  <r>
    <x v="31"/>
    <n v="17610"/>
    <n v="793"/>
    <n v="17.61"/>
  </r>
  <r>
    <x v="31"/>
    <n v="20930"/>
    <n v="795"/>
    <n v="20.93"/>
  </r>
  <r>
    <x v="31"/>
    <n v="10940"/>
    <n v="797"/>
    <n v="10.94"/>
  </r>
  <r>
    <x v="31"/>
    <n v="8220"/>
    <n v="798"/>
    <n v="8.2200000000000006"/>
  </r>
  <r>
    <x v="31"/>
    <n v="9040"/>
    <n v="802"/>
    <n v="9.0399999999999991"/>
  </r>
  <r>
    <x v="31"/>
    <n v="10940"/>
    <n v="804"/>
    <n v="10.94"/>
  </r>
  <r>
    <x v="31"/>
    <n v="22600"/>
    <n v="805"/>
    <n v="22.6"/>
  </r>
  <r>
    <x v="31"/>
    <n v="13240"/>
    <n v="811"/>
    <n v="13.24"/>
  </r>
  <r>
    <x v="31"/>
    <n v="10940"/>
    <n v="817"/>
    <n v="10.94"/>
  </r>
  <r>
    <x v="31"/>
    <n v="13240"/>
    <n v="821"/>
    <n v="13.24"/>
  </r>
  <r>
    <x v="31"/>
    <n v="29610"/>
    <n v="825"/>
    <n v="29.61"/>
  </r>
  <r>
    <x v="31"/>
    <n v="16010"/>
    <n v="826"/>
    <n v="16.010000000000002"/>
  </r>
  <r>
    <x v="31"/>
    <n v="22600"/>
    <n v="827"/>
    <n v="22.6"/>
  </r>
  <r>
    <x v="31"/>
    <n v="14560"/>
    <n v="828"/>
    <n v="14.56"/>
  </r>
  <r>
    <x v="31"/>
    <n v="14560"/>
    <n v="830"/>
    <n v="14.56"/>
  </r>
  <r>
    <x v="31"/>
    <n v="5650"/>
    <n v="831"/>
    <n v="5.65"/>
  </r>
  <r>
    <x v="31"/>
    <n v="28470"/>
    <n v="838"/>
    <n v="28.47"/>
  </r>
  <r>
    <x v="31"/>
    <n v="22600"/>
    <n v="840"/>
    <n v="22.6"/>
  </r>
  <r>
    <x v="31"/>
    <n v="24410"/>
    <n v="842"/>
    <n v="24.41"/>
  </r>
  <r>
    <x v="31"/>
    <n v="8220"/>
    <n v="853"/>
    <n v="8.2200000000000006"/>
  </r>
  <r>
    <x v="31"/>
    <n v="16010"/>
    <n v="857"/>
    <n v="16.010000000000002"/>
  </r>
  <r>
    <x v="31"/>
    <n v="9940"/>
    <n v="859"/>
    <n v="9.94"/>
  </r>
  <r>
    <x v="31"/>
    <n v="17610"/>
    <n v="862"/>
    <n v="17.61"/>
  </r>
  <r>
    <x v="31"/>
    <n v="12030"/>
    <n v="863"/>
    <n v="12.03"/>
  </r>
  <r>
    <x v="31"/>
    <n v="24410"/>
    <n v="864"/>
    <n v="24.41"/>
  </r>
  <r>
    <x v="31"/>
    <n v="13240"/>
    <n v="868"/>
    <n v="13.24"/>
  </r>
  <r>
    <x v="31"/>
    <n v="20930"/>
    <n v="869"/>
    <n v="20.93"/>
  </r>
  <r>
    <x v="31"/>
    <n v="16010"/>
    <n v="870"/>
    <n v="16.010000000000002"/>
  </r>
  <r>
    <x v="31"/>
    <n v="8220"/>
    <n v="871"/>
    <n v="8.2200000000000006"/>
  </r>
  <r>
    <x v="31"/>
    <n v="9940"/>
    <n v="874"/>
    <n v="9.94"/>
  </r>
  <r>
    <x v="31"/>
    <n v="9940"/>
    <n v="877"/>
    <n v="9.94"/>
  </r>
  <r>
    <x v="31"/>
    <n v="13240"/>
    <n v="879"/>
    <n v="13.24"/>
  </r>
  <r>
    <x v="31"/>
    <n v="20930"/>
    <n v="880"/>
    <n v="20.93"/>
  </r>
  <r>
    <x v="31"/>
    <n v="14560"/>
    <n v="881"/>
    <n v="14.56"/>
  </r>
  <r>
    <x v="31"/>
    <n v="13240"/>
    <n v="882"/>
    <n v="13.24"/>
  </r>
  <r>
    <x v="31"/>
    <n v="17610"/>
    <n v="884"/>
    <n v="17.61"/>
  </r>
  <r>
    <x v="31"/>
    <n v="13240"/>
    <n v="885"/>
    <n v="13.24"/>
  </r>
  <r>
    <x v="31"/>
    <n v="9040"/>
    <n v="887"/>
    <n v="9.0399999999999991"/>
  </r>
  <r>
    <x v="31"/>
    <n v="13240"/>
    <n v="889"/>
    <n v="13.24"/>
  </r>
  <r>
    <x v="31"/>
    <n v="19370"/>
    <n v="890"/>
    <n v="19.37"/>
  </r>
  <r>
    <x v="31"/>
    <n v="14560"/>
    <n v="892"/>
    <n v="14.56"/>
  </r>
  <r>
    <x v="31"/>
    <n v="20930"/>
    <n v="893"/>
    <n v="20.93"/>
  </r>
  <r>
    <x v="31"/>
    <n v="29610"/>
    <n v="896"/>
    <n v="29.61"/>
  </r>
  <r>
    <x v="31"/>
    <n v="8220"/>
    <n v="905"/>
    <n v="8.2200000000000006"/>
  </r>
  <r>
    <x v="31"/>
    <n v="22600"/>
    <n v="906"/>
    <n v="22.6"/>
  </r>
  <r>
    <x v="31"/>
    <n v="17610"/>
    <n v="913"/>
    <n v="17.61"/>
  </r>
  <r>
    <x v="31"/>
    <n v="22600"/>
    <n v="914"/>
    <n v="22.6"/>
  </r>
  <r>
    <x v="31"/>
    <n v="13240"/>
    <n v="915"/>
    <n v="13.24"/>
  </r>
  <r>
    <x v="31"/>
    <n v="12030"/>
    <n v="919"/>
    <n v="12.03"/>
  </r>
  <r>
    <x v="31"/>
    <n v="14560"/>
    <n v="920"/>
    <n v="14.56"/>
  </r>
  <r>
    <x v="31"/>
    <n v="17610"/>
    <n v="923"/>
    <n v="17.61"/>
  </r>
  <r>
    <x v="31"/>
    <n v="22600"/>
    <n v="930"/>
    <n v="22.6"/>
  </r>
  <r>
    <x v="31"/>
    <n v="13240"/>
    <n v="932"/>
    <n v="13.24"/>
  </r>
  <r>
    <x v="31"/>
    <n v="16010"/>
    <n v="934"/>
    <n v="16.010000000000002"/>
  </r>
  <r>
    <x v="31"/>
    <n v="20930"/>
    <n v="937"/>
    <n v="20.93"/>
  </r>
  <r>
    <x v="31"/>
    <n v="16010"/>
    <n v="938"/>
    <n v="16.010000000000002"/>
  </r>
  <r>
    <x v="31"/>
    <n v="20930"/>
    <n v="939"/>
    <n v="20.93"/>
  </r>
  <r>
    <x v="31"/>
    <n v="17610"/>
    <n v="940"/>
    <n v="17.61"/>
  </r>
  <r>
    <x v="31"/>
    <n v="13240"/>
    <n v="941"/>
    <n v="13.24"/>
  </r>
  <r>
    <x v="31"/>
    <n v="8220"/>
    <n v="944"/>
    <n v="8.2200000000000006"/>
  </r>
  <r>
    <x v="31"/>
    <n v="14560"/>
    <n v="945"/>
    <n v="14.56"/>
  </r>
  <r>
    <x v="31"/>
    <n v="13240"/>
    <n v="946"/>
    <n v="13.24"/>
  </r>
  <r>
    <x v="31"/>
    <n v="20930"/>
    <n v="948"/>
    <n v="20.93"/>
  </r>
  <r>
    <x v="31"/>
    <n v="20930"/>
    <n v="949"/>
    <n v="20.93"/>
  </r>
  <r>
    <x v="31"/>
    <n v="16010"/>
    <n v="952"/>
    <n v="16.010000000000002"/>
  </r>
  <r>
    <x v="31"/>
    <n v="8220"/>
    <n v="954"/>
    <n v="8.2200000000000006"/>
  </r>
  <r>
    <x v="31"/>
    <n v="16010"/>
    <n v="955"/>
    <n v="16.010000000000002"/>
  </r>
  <r>
    <x v="31"/>
    <n v="13240"/>
    <n v="957"/>
    <n v="13.24"/>
  </r>
  <r>
    <x v="31"/>
    <n v="16010"/>
    <n v="958"/>
    <n v="16.010000000000002"/>
  </r>
  <r>
    <x v="31"/>
    <n v="26360"/>
    <n v="959"/>
    <n v="26.36"/>
  </r>
  <r>
    <x v="31"/>
    <n v="14560"/>
    <n v="960"/>
    <n v="14.56"/>
  </r>
  <r>
    <x v="31"/>
    <n v="20930"/>
    <n v="962"/>
    <n v="20.93"/>
  </r>
  <r>
    <x v="31"/>
    <n v="17610"/>
    <n v="963"/>
    <n v="17.61"/>
  </r>
  <r>
    <x v="31"/>
    <n v="24410"/>
    <n v="967"/>
    <n v="24.41"/>
  </r>
  <r>
    <x v="31"/>
    <n v="20930"/>
    <n v="968"/>
    <n v="20.93"/>
  </r>
  <r>
    <x v="31"/>
    <n v="13240"/>
    <n v="971"/>
    <n v="13.24"/>
  </r>
  <r>
    <x v="31"/>
    <n v="5650"/>
    <n v="972"/>
    <n v="5.65"/>
  </r>
  <r>
    <x v="31"/>
    <n v="14560"/>
    <n v="973"/>
    <n v="14.56"/>
  </r>
  <r>
    <x v="31"/>
    <n v="19370"/>
    <n v="974"/>
    <n v="19.37"/>
  </r>
  <r>
    <x v="31"/>
    <n v="7470"/>
    <n v="975"/>
    <n v="7.47"/>
  </r>
  <r>
    <x v="31"/>
    <n v="19370"/>
    <n v="981"/>
    <n v="19.37"/>
  </r>
  <r>
    <x v="31"/>
    <n v="22600"/>
    <n v="987"/>
    <n v="22.6"/>
  </r>
  <r>
    <x v="31"/>
    <n v="22600"/>
    <n v="989"/>
    <n v="22.6"/>
  </r>
  <r>
    <x v="31"/>
    <n v="30790"/>
    <n v="991"/>
    <n v="30.79"/>
  </r>
  <r>
    <x v="31"/>
    <n v="5650"/>
    <n v="992"/>
    <n v="5.65"/>
  </r>
  <r>
    <x v="31"/>
    <n v="3710"/>
    <n v="995"/>
    <n v="3.71"/>
  </r>
  <r>
    <x v="31"/>
    <n v="9940"/>
    <n v="997"/>
    <n v="9.94"/>
  </r>
  <r>
    <x v="31"/>
    <n v="20930"/>
    <n v="998"/>
    <n v="20.93"/>
  </r>
  <r>
    <x v="31"/>
    <n v="8220"/>
    <n v="999"/>
    <n v="8.2200000000000006"/>
  </r>
  <r>
    <x v="31"/>
    <n v="13240"/>
    <n v="1000"/>
    <n v="13.24"/>
  </r>
  <r>
    <x v="31"/>
    <n v="20930"/>
    <n v="2005"/>
    <n v="20.93"/>
  </r>
  <r>
    <x v="31"/>
    <n v="22600"/>
    <n v="2009"/>
    <n v="22.6"/>
  </r>
  <r>
    <x v="31"/>
    <n v="24410"/>
    <n v="2010"/>
    <n v="24.41"/>
  </r>
  <r>
    <x v="31"/>
    <n v="12030"/>
    <n v="2011"/>
    <n v="12.03"/>
  </r>
  <r>
    <x v="31"/>
    <n v="13240"/>
    <n v="2013"/>
    <n v="13.24"/>
  </r>
  <r>
    <x v="31"/>
    <n v="29610"/>
    <n v="2014"/>
    <n v="29.61"/>
  </r>
  <r>
    <x v="31"/>
    <n v="9940"/>
    <n v="2016"/>
    <n v="9.94"/>
  </r>
  <r>
    <x v="31"/>
    <n v="29610"/>
    <n v="2017"/>
    <n v="29.61"/>
  </r>
  <r>
    <x v="31"/>
    <n v="14560"/>
    <n v="2018"/>
    <n v="14.56"/>
  </r>
  <r>
    <x v="31"/>
    <n v="5650"/>
    <n v="2019"/>
    <n v="5.65"/>
  </r>
  <r>
    <x v="31"/>
    <n v="6490"/>
    <n v="2020"/>
    <n v="6.49"/>
  </r>
  <r>
    <x v="31"/>
    <n v="29610"/>
    <n v="2024"/>
    <n v="29.61"/>
  </r>
  <r>
    <x v="31"/>
    <n v="16010"/>
    <n v="2025"/>
    <n v="16.010000000000002"/>
  </r>
  <r>
    <x v="31"/>
    <n v="16010"/>
    <n v="2026"/>
    <n v="16.010000000000002"/>
  </r>
  <r>
    <x v="31"/>
    <n v="10940"/>
    <n v="2027"/>
    <n v="10.94"/>
  </r>
  <r>
    <x v="31"/>
    <n v="12030"/>
    <n v="2029"/>
    <n v="12.03"/>
  </r>
  <r>
    <x v="31"/>
    <n v="12030"/>
    <n v="2031"/>
    <n v="12.03"/>
  </r>
  <r>
    <x v="31"/>
    <n v="26360"/>
    <n v="2033"/>
    <n v="26.36"/>
  </r>
  <r>
    <x v="31"/>
    <n v="22600"/>
    <n v="2034"/>
    <n v="22.6"/>
  </r>
  <r>
    <x v="31"/>
    <n v="9940"/>
    <n v="2036"/>
    <n v="9.94"/>
  </r>
  <r>
    <x v="31"/>
    <n v="16010"/>
    <n v="2037"/>
    <n v="16.010000000000002"/>
  </r>
  <r>
    <x v="31"/>
    <n v="10940"/>
    <n v="2038"/>
    <n v="10.94"/>
  </r>
  <r>
    <x v="31"/>
    <n v="9040"/>
    <n v="2039"/>
    <n v="9.0399999999999991"/>
  </r>
  <r>
    <x v="31"/>
    <n v="12030"/>
    <n v="2042"/>
    <n v="12.03"/>
  </r>
  <r>
    <x v="31"/>
    <n v="16010"/>
    <n v="2044"/>
    <n v="16.010000000000002"/>
  </r>
  <r>
    <x v="31"/>
    <n v="9040"/>
    <n v="2047"/>
    <n v="9.0399999999999991"/>
  </r>
  <r>
    <x v="31"/>
    <n v="14560"/>
    <n v="2049"/>
    <n v="14.56"/>
  </r>
  <r>
    <x v="31"/>
    <n v="12030"/>
    <n v="2054"/>
    <n v="12.03"/>
  </r>
  <r>
    <x v="31"/>
    <n v="12030"/>
    <n v="2057"/>
    <n v="12.03"/>
  </r>
  <r>
    <x v="31"/>
    <n v="20930"/>
    <n v="2060"/>
    <n v="20.93"/>
  </r>
  <r>
    <x v="31"/>
    <n v="30790"/>
    <n v="2062"/>
    <n v="30.79"/>
  </r>
  <r>
    <x v="31"/>
    <n v="9040"/>
    <n v="2063"/>
    <n v="9.0399999999999991"/>
  </r>
  <r>
    <x v="31"/>
    <n v="29610"/>
    <n v="2066"/>
    <n v="29.61"/>
  </r>
  <r>
    <x v="31"/>
    <n v="20930"/>
    <n v="2070"/>
    <n v="20.93"/>
  </r>
  <r>
    <x v="31"/>
    <n v="13240"/>
    <n v="2074"/>
    <n v="13.24"/>
  </r>
  <r>
    <x v="31"/>
    <n v="10940"/>
    <n v="2075"/>
    <n v="10.94"/>
  </r>
  <r>
    <x v="31"/>
    <n v="9040"/>
    <n v="2078"/>
    <n v="9.0399999999999991"/>
  </r>
  <r>
    <x v="31"/>
    <n v="9040"/>
    <n v="2079"/>
    <n v="9.0399999999999991"/>
  </r>
  <r>
    <x v="31"/>
    <n v="16010"/>
    <n v="2082"/>
    <n v="16.010000000000002"/>
  </r>
  <r>
    <x v="31"/>
    <n v="9040"/>
    <n v="2083"/>
    <n v="9.0399999999999991"/>
  </r>
  <r>
    <x v="31"/>
    <n v="20930"/>
    <n v="2087"/>
    <n v="20.93"/>
  </r>
  <r>
    <x v="31"/>
    <n v="17610"/>
    <n v="2089"/>
    <n v="17.61"/>
  </r>
  <r>
    <x v="31"/>
    <n v="20930"/>
    <n v="2090"/>
    <n v="20.93"/>
  </r>
  <r>
    <x v="31"/>
    <n v="14560"/>
    <n v="2091"/>
    <n v="14.56"/>
  </r>
  <r>
    <x v="31"/>
    <n v="17610"/>
    <n v="2092"/>
    <n v="17.61"/>
  </r>
  <r>
    <x v="31"/>
    <n v="9040"/>
    <n v="2095"/>
    <n v="9.0399999999999991"/>
  </r>
  <r>
    <x v="31"/>
    <n v="9940"/>
    <n v="2098"/>
    <n v="9.94"/>
  </r>
  <r>
    <x v="31"/>
    <n v="8220"/>
    <n v="2099"/>
    <n v="8.2200000000000006"/>
  </r>
  <r>
    <x v="31"/>
    <n v="9940"/>
    <n v="2100"/>
    <n v="9.94"/>
  </r>
  <r>
    <x v="31"/>
    <n v="26360"/>
    <n v="2105"/>
    <n v="26.36"/>
  </r>
  <r>
    <x v="31"/>
    <n v="17610"/>
    <n v="2107"/>
    <n v="17.61"/>
  </r>
  <r>
    <x v="31"/>
    <n v="13240"/>
    <n v="2109"/>
    <n v="13.24"/>
  </r>
  <r>
    <x v="31"/>
    <n v="20930"/>
    <n v="2111"/>
    <n v="20.93"/>
  </r>
  <r>
    <x v="31"/>
    <n v="14560"/>
    <n v="2113"/>
    <n v="14.56"/>
  </r>
  <r>
    <x v="31"/>
    <n v="8220"/>
    <n v="2117"/>
    <n v="8.2200000000000006"/>
  </r>
  <r>
    <x v="31"/>
    <n v="13240"/>
    <n v="2118"/>
    <n v="13.24"/>
  </r>
  <r>
    <x v="31"/>
    <n v="14560"/>
    <n v="2119"/>
    <n v="14.56"/>
  </r>
  <r>
    <x v="31"/>
    <n v="14560"/>
    <n v="2120"/>
    <n v="14.56"/>
  </r>
  <r>
    <x v="31"/>
    <n v="8220"/>
    <n v="2122"/>
    <n v="8.2200000000000006"/>
  </r>
  <r>
    <x v="31"/>
    <n v="17610"/>
    <n v="2123"/>
    <n v="17.61"/>
  </r>
  <r>
    <x v="31"/>
    <n v="16010"/>
    <n v="2134"/>
    <n v="16.010000000000002"/>
  </r>
  <r>
    <x v="31"/>
    <n v="12030"/>
    <n v="2136"/>
    <n v="12.03"/>
  </r>
  <r>
    <x v="31"/>
    <n v="16010"/>
    <n v="2139"/>
    <n v="16.010000000000002"/>
  </r>
  <r>
    <x v="31"/>
    <n v="20930"/>
    <n v="2144"/>
    <n v="20.93"/>
  </r>
  <r>
    <x v="31"/>
    <n v="8220"/>
    <n v="2148"/>
    <n v="8.2200000000000006"/>
  </r>
  <r>
    <x v="31"/>
    <n v="16010"/>
    <n v="2150"/>
    <n v="16.010000000000002"/>
  </r>
  <r>
    <x v="31"/>
    <n v="14560"/>
    <n v="2152"/>
    <n v="14.56"/>
  </r>
  <r>
    <x v="31"/>
    <n v="24410"/>
    <n v="2153"/>
    <n v="24.41"/>
  </r>
  <r>
    <x v="31"/>
    <n v="17610"/>
    <n v="2155"/>
    <n v="17.61"/>
  </r>
  <r>
    <x v="31"/>
    <n v="8220"/>
    <n v="2157"/>
    <n v="8.2200000000000006"/>
  </r>
  <r>
    <x v="31"/>
    <n v="8220"/>
    <n v="2161"/>
    <n v="8.2200000000000006"/>
  </r>
  <r>
    <x v="31"/>
    <n v="9040"/>
    <n v="2162"/>
    <n v="9.0399999999999991"/>
  </r>
  <r>
    <x v="31"/>
    <n v="17610"/>
    <n v="2163"/>
    <n v="17.61"/>
  </r>
  <r>
    <x v="31"/>
    <n v="10940"/>
    <n v="2166"/>
    <n v="10.94"/>
  </r>
  <r>
    <x v="31"/>
    <n v="17610"/>
    <n v="2168"/>
    <n v="17.61"/>
  </r>
  <r>
    <x v="31"/>
    <n v="20930"/>
    <n v="2169"/>
    <n v="20.93"/>
  </r>
  <r>
    <x v="31"/>
    <n v="4270"/>
    <n v="2174"/>
    <n v="4.2699999999999996"/>
  </r>
  <r>
    <x v="31"/>
    <n v="8220"/>
    <n v="2180"/>
    <n v="8.2200000000000006"/>
  </r>
  <r>
    <x v="31"/>
    <n v="13240"/>
    <n v="2182"/>
    <n v="13.24"/>
  </r>
  <r>
    <x v="31"/>
    <n v="8220"/>
    <n v="2183"/>
    <n v="8.2200000000000006"/>
  </r>
  <r>
    <x v="31"/>
    <n v="17610"/>
    <n v="2184"/>
    <n v="17.61"/>
  </r>
  <r>
    <x v="31"/>
    <n v="9040"/>
    <n v="2185"/>
    <n v="9.0399999999999991"/>
  </r>
  <r>
    <x v="31"/>
    <n v="10940"/>
    <n v="2187"/>
    <n v="10.94"/>
  </r>
  <r>
    <x v="31"/>
    <n v="14560"/>
    <n v="2191"/>
    <n v="14.56"/>
  </r>
  <r>
    <x v="31"/>
    <n v="13240"/>
    <n v="2195"/>
    <n v="13.24"/>
  </r>
  <r>
    <x v="31"/>
    <n v="14560"/>
    <n v="2196"/>
    <n v="14.56"/>
  </r>
  <r>
    <x v="31"/>
    <n v="20930"/>
    <n v="2198"/>
    <n v="20.93"/>
  </r>
  <r>
    <x v="31"/>
    <n v="20930"/>
    <n v="2200"/>
    <n v="20.93"/>
  </r>
  <r>
    <x v="31"/>
    <n v="9940"/>
    <n v="2201"/>
    <n v="9.94"/>
  </r>
  <r>
    <x v="31"/>
    <n v="13240"/>
    <n v="2202"/>
    <n v="13.24"/>
  </r>
  <r>
    <x v="31"/>
    <n v="14560"/>
    <n v="2203"/>
    <n v="14.56"/>
  </r>
  <r>
    <x v="31"/>
    <n v="20930"/>
    <n v="2204"/>
    <n v="20.93"/>
  </r>
  <r>
    <x v="31"/>
    <n v="9040"/>
    <n v="2205"/>
    <n v="9.0399999999999991"/>
  </r>
  <r>
    <x v="31"/>
    <n v="9040"/>
    <n v="2212"/>
    <n v="9.0399999999999991"/>
  </r>
  <r>
    <x v="31"/>
    <n v="14560"/>
    <n v="2213"/>
    <n v="14.56"/>
  </r>
  <r>
    <x v="31"/>
    <n v="9040"/>
    <n v="2214"/>
    <n v="9.0399999999999991"/>
  </r>
  <r>
    <x v="31"/>
    <n v="20930"/>
    <n v="2215"/>
    <n v="20.93"/>
  </r>
  <r>
    <x v="31"/>
    <n v="22600"/>
    <n v="2219"/>
    <n v="22.6"/>
  </r>
  <r>
    <x v="31"/>
    <n v="10940"/>
    <n v="2220"/>
    <n v="10.94"/>
  </r>
  <r>
    <x v="31"/>
    <n v="26360"/>
    <n v="2222"/>
    <n v="26.36"/>
  </r>
  <r>
    <x v="31"/>
    <n v="9940"/>
    <n v="2223"/>
    <n v="9.94"/>
  </r>
  <r>
    <x v="31"/>
    <n v="14560"/>
    <n v="2224"/>
    <n v="14.56"/>
  </r>
  <r>
    <x v="31"/>
    <n v="22600"/>
    <n v="2226"/>
    <n v="22.6"/>
  </r>
  <r>
    <x v="31"/>
    <n v="8220"/>
    <n v="2227"/>
    <n v="8.2200000000000006"/>
  </r>
  <r>
    <x v="31"/>
    <n v="9940"/>
    <n v="2228"/>
    <n v="9.94"/>
  </r>
  <r>
    <x v="31"/>
    <n v="20930"/>
    <n v="2232"/>
    <n v="20.93"/>
  </r>
  <r>
    <x v="31"/>
    <n v="8220"/>
    <n v="2235"/>
    <n v="8.2200000000000006"/>
  </r>
  <r>
    <x v="31"/>
    <n v="17610"/>
    <n v="2238"/>
    <n v="17.61"/>
  </r>
  <r>
    <x v="31"/>
    <n v="13240"/>
    <n v="2244"/>
    <n v="13.24"/>
  </r>
  <r>
    <x v="31"/>
    <n v="9940"/>
    <n v="2246"/>
    <n v="9.94"/>
  </r>
  <r>
    <x v="31"/>
    <n v="9940"/>
    <n v="2247"/>
    <n v="9.94"/>
  </r>
  <r>
    <x v="31"/>
    <n v="12030"/>
    <n v="2248"/>
    <n v="12.03"/>
  </r>
  <r>
    <x v="31"/>
    <n v="9040"/>
    <n v="2249"/>
    <n v="9.0399999999999991"/>
  </r>
  <r>
    <x v="31"/>
    <n v="12030"/>
    <n v="2250"/>
    <n v="12.03"/>
  </r>
  <r>
    <x v="31"/>
    <n v="9040"/>
    <n v="2251"/>
    <n v="9.0399999999999991"/>
  </r>
  <r>
    <x v="31"/>
    <n v="19370"/>
    <n v="2252"/>
    <n v="19.37"/>
  </r>
  <r>
    <x v="31"/>
    <n v="8220"/>
    <n v="2255"/>
    <n v="8.2200000000000006"/>
  </r>
  <r>
    <x v="31"/>
    <n v="13240"/>
    <n v="2256"/>
    <n v="13.24"/>
  </r>
  <r>
    <x v="31"/>
    <n v="17610"/>
    <n v="2257"/>
    <n v="17.61"/>
  </r>
  <r>
    <x v="31"/>
    <n v="29610"/>
    <n v="2261"/>
    <n v="29.61"/>
  </r>
  <r>
    <x v="31"/>
    <n v="17610"/>
    <n v="2264"/>
    <n v="17.61"/>
  </r>
  <r>
    <x v="31"/>
    <n v="8220"/>
    <n v="2266"/>
    <n v="8.2200000000000006"/>
  </r>
  <r>
    <x v="31"/>
    <n v="9040"/>
    <n v="2270"/>
    <n v="9.0399999999999991"/>
  </r>
  <r>
    <x v="31"/>
    <n v="16010"/>
    <n v="2271"/>
    <n v="16.010000000000002"/>
  </r>
  <r>
    <x v="31"/>
    <n v="9940"/>
    <n v="2275"/>
    <n v="9.94"/>
  </r>
  <r>
    <x v="31"/>
    <n v="9040"/>
    <n v="2276"/>
    <n v="9.0399999999999991"/>
  </r>
  <r>
    <x v="31"/>
    <n v="5650"/>
    <n v="2277"/>
    <n v="5.65"/>
  </r>
  <r>
    <x v="31"/>
    <n v="8220"/>
    <n v="2284"/>
    <n v="8.2200000000000006"/>
  </r>
  <r>
    <x v="31"/>
    <n v="28470"/>
    <n v="2286"/>
    <n v="28.47"/>
  </r>
  <r>
    <x v="31"/>
    <n v="29610"/>
    <n v="2287"/>
    <n v="29.61"/>
  </r>
  <r>
    <x v="31"/>
    <n v="13240"/>
    <n v="2289"/>
    <n v="13.24"/>
  </r>
  <r>
    <x v="31"/>
    <n v="14560"/>
    <n v="2290"/>
    <n v="14.56"/>
  </r>
  <r>
    <x v="31"/>
    <n v="17610"/>
    <n v="2292"/>
    <n v="17.61"/>
  </r>
  <r>
    <x v="31"/>
    <n v="4270"/>
    <n v="2294"/>
    <n v="4.2699999999999996"/>
  </r>
  <r>
    <x v="31"/>
    <n v="4270"/>
    <n v="2299"/>
    <n v="4.2699999999999996"/>
  </r>
  <r>
    <x v="31"/>
    <n v="16010"/>
    <n v="2311"/>
    <n v="16.010000000000002"/>
  </r>
  <r>
    <x v="31"/>
    <n v="16010"/>
    <n v="2312"/>
    <n v="16.010000000000002"/>
  </r>
  <r>
    <x v="31"/>
    <n v="9040"/>
    <n v="2313"/>
    <n v="9.0399999999999991"/>
  </r>
  <r>
    <x v="31"/>
    <n v="4270"/>
    <n v="2316"/>
    <n v="4.2699999999999996"/>
  </r>
  <r>
    <x v="31"/>
    <n v="13240"/>
    <n v="2318"/>
    <n v="13.24"/>
  </r>
  <r>
    <x v="31"/>
    <n v="13240"/>
    <n v="2319"/>
    <n v="13.24"/>
  </r>
  <r>
    <x v="31"/>
    <n v="13240"/>
    <n v="2320"/>
    <n v="13.24"/>
  </r>
  <r>
    <x v="31"/>
    <n v="13240"/>
    <n v="2329"/>
    <n v="13.24"/>
  </r>
  <r>
    <x v="31"/>
    <n v="13240"/>
    <n v="2331"/>
    <n v="13.24"/>
  </r>
  <r>
    <x v="31"/>
    <n v="20930"/>
    <n v="2332"/>
    <n v="20.93"/>
  </r>
  <r>
    <x v="31"/>
    <n v="5650"/>
    <n v="2333"/>
    <n v="5.65"/>
  </r>
  <r>
    <x v="31"/>
    <n v="17610"/>
    <n v="2334"/>
    <n v="17.61"/>
  </r>
  <r>
    <x v="31"/>
    <n v="20930"/>
    <n v="2335"/>
    <n v="20.93"/>
  </r>
  <r>
    <x v="31"/>
    <n v="12030"/>
    <n v="2336"/>
    <n v="12.03"/>
  </r>
  <r>
    <x v="31"/>
    <n v="10940"/>
    <n v="2342"/>
    <n v="10.94"/>
  </r>
  <r>
    <x v="31"/>
    <n v="10460"/>
    <n v="2343"/>
    <n v="10.46"/>
  </r>
  <r>
    <x v="31"/>
    <n v="29610"/>
    <n v="2345"/>
    <n v="29.61"/>
  </r>
  <r>
    <x v="31"/>
    <n v="20930"/>
    <n v="2347"/>
    <n v="20.93"/>
  </r>
  <r>
    <x v="31"/>
    <n v="9040"/>
    <n v="2348"/>
    <n v="9.0399999999999991"/>
  </r>
  <r>
    <x v="31"/>
    <n v="10940"/>
    <n v="2351"/>
    <n v="10.94"/>
  </r>
  <r>
    <x v="31"/>
    <n v="12030"/>
    <n v="2352"/>
    <n v="12.03"/>
  </r>
  <r>
    <x v="31"/>
    <n v="4910"/>
    <n v="2356"/>
    <n v="4.91"/>
  </r>
  <r>
    <x v="31"/>
    <n v="13240"/>
    <n v="2357"/>
    <n v="13.24"/>
  </r>
  <r>
    <x v="31"/>
    <n v="9940"/>
    <n v="2358"/>
    <n v="9.94"/>
  </r>
  <r>
    <x v="31"/>
    <n v="24410"/>
    <n v="2363"/>
    <n v="24.41"/>
  </r>
  <r>
    <x v="31"/>
    <n v="9940"/>
    <n v="2369"/>
    <n v="9.94"/>
  </r>
  <r>
    <x v="31"/>
    <n v="20930"/>
    <n v="2370"/>
    <n v="20.93"/>
  </r>
  <r>
    <x v="31"/>
    <n v="3200"/>
    <n v="2373"/>
    <n v="3.2"/>
  </r>
  <r>
    <x v="31"/>
    <n v="29610"/>
    <n v="2374"/>
    <n v="29.61"/>
  </r>
  <r>
    <x v="31"/>
    <n v="20930"/>
    <n v="2375"/>
    <n v="20.93"/>
  </r>
  <r>
    <x v="31"/>
    <n v="8220"/>
    <n v="2378"/>
    <n v="8.2200000000000006"/>
  </r>
  <r>
    <x v="31"/>
    <n v="16010"/>
    <n v="2380"/>
    <n v="16.010000000000002"/>
  </r>
  <r>
    <x v="31"/>
    <n v="16010"/>
    <n v="2381"/>
    <n v="16.010000000000002"/>
  </r>
  <r>
    <x v="31"/>
    <n v="9940"/>
    <n v="2382"/>
    <n v="9.94"/>
  </r>
  <r>
    <x v="31"/>
    <n v="22600"/>
    <n v="2383"/>
    <n v="22.6"/>
  </r>
  <r>
    <x v="31"/>
    <n v="24410"/>
    <n v="2384"/>
    <n v="24.41"/>
  </r>
  <r>
    <x v="31"/>
    <n v="13240"/>
    <n v="2389"/>
    <n v="13.24"/>
  </r>
  <r>
    <x v="31"/>
    <n v="17610"/>
    <n v="2392"/>
    <n v="17.61"/>
  </r>
  <r>
    <x v="31"/>
    <n v="17610"/>
    <n v="2394"/>
    <n v="17.61"/>
  </r>
  <r>
    <x v="31"/>
    <n v="8220"/>
    <n v="2395"/>
    <n v="8.2200000000000006"/>
  </r>
  <r>
    <x v="31"/>
    <n v="8220"/>
    <n v="2397"/>
    <n v="8.2200000000000006"/>
  </r>
  <r>
    <x v="31"/>
    <n v="4270"/>
    <n v="2408"/>
    <n v="4.2699999999999996"/>
  </r>
  <r>
    <x v="31"/>
    <n v="14560"/>
    <n v="2410"/>
    <n v="14.56"/>
  </r>
  <r>
    <x v="31"/>
    <n v="20930"/>
    <n v="2412"/>
    <n v="20.93"/>
  </r>
  <r>
    <x v="31"/>
    <n v="22600"/>
    <n v="2413"/>
    <n v="22.6"/>
  </r>
  <r>
    <x v="31"/>
    <n v="22600"/>
    <n v="2416"/>
    <n v="22.6"/>
  </r>
  <r>
    <x v="31"/>
    <n v="8220"/>
    <n v="2420"/>
    <n v="8.2200000000000006"/>
  </r>
  <r>
    <x v="31"/>
    <n v="9040"/>
    <n v="2425"/>
    <n v="9.0399999999999991"/>
  </r>
  <r>
    <x v="31"/>
    <n v="22600"/>
    <n v="2426"/>
    <n v="22.6"/>
  </r>
  <r>
    <x v="31"/>
    <n v="19370"/>
    <n v="2436"/>
    <n v="19.37"/>
  </r>
  <r>
    <x v="31"/>
    <n v="8220"/>
    <n v="2441"/>
    <n v="8.2200000000000006"/>
  </r>
  <r>
    <x v="31"/>
    <n v="8220"/>
    <n v="2445"/>
    <n v="8.2200000000000006"/>
  </r>
  <r>
    <x v="31"/>
    <n v="13240"/>
    <n v="2451"/>
    <n v="13.24"/>
  </r>
  <r>
    <x v="31"/>
    <n v="7470"/>
    <n v="2452"/>
    <n v="7.47"/>
  </r>
  <r>
    <x v="31"/>
    <n v="19370"/>
    <n v="2458"/>
    <n v="19.37"/>
  </r>
  <r>
    <x v="31"/>
    <n v="5650"/>
    <n v="2460"/>
    <n v="5.65"/>
  </r>
  <r>
    <x v="31"/>
    <n v="16010"/>
    <n v="2461"/>
    <n v="16.010000000000002"/>
  </r>
  <r>
    <x v="31"/>
    <n v="14560"/>
    <n v="2462"/>
    <n v="14.56"/>
  </r>
  <r>
    <x v="31"/>
    <n v="28470"/>
    <n v="2465"/>
    <n v="28.47"/>
  </r>
  <r>
    <x v="31"/>
    <n v="14560"/>
    <n v="2468"/>
    <n v="14.56"/>
  </r>
  <r>
    <x v="31"/>
    <n v="8220"/>
    <n v="2469"/>
    <n v="8.2200000000000006"/>
  </r>
  <r>
    <x v="31"/>
    <n v="4910"/>
    <n v="2470"/>
    <n v="4.91"/>
  </r>
  <r>
    <x v="31"/>
    <n v="20930"/>
    <n v="2471"/>
    <n v="20.93"/>
  </r>
  <r>
    <x v="31"/>
    <n v="17610"/>
    <n v="2472"/>
    <n v="17.61"/>
  </r>
  <r>
    <x v="31"/>
    <n v="22600"/>
    <n v="2473"/>
    <n v="22.6"/>
  </r>
  <r>
    <x v="31"/>
    <n v="16010"/>
    <n v="2475"/>
    <n v="16.010000000000002"/>
  </r>
  <r>
    <x v="31"/>
    <n v="20930"/>
    <n v="2476"/>
    <n v="20.93"/>
  </r>
  <r>
    <x v="31"/>
    <n v="20930"/>
    <n v="2478"/>
    <n v="20.93"/>
  </r>
  <r>
    <x v="31"/>
    <n v="8220"/>
    <n v="2480"/>
    <n v="8.2200000000000006"/>
  </r>
  <r>
    <x v="31"/>
    <n v="17610"/>
    <n v="2488"/>
    <n v="17.61"/>
  </r>
  <r>
    <x v="31"/>
    <n v="17610"/>
    <n v="2499"/>
    <n v="17.61"/>
  </r>
  <r>
    <x v="31"/>
    <n v="17610"/>
    <n v="2504"/>
    <n v="17.61"/>
  </r>
  <r>
    <x v="31"/>
    <n v="17610"/>
    <n v="2505"/>
    <n v="17.61"/>
  </r>
  <r>
    <x v="31"/>
    <n v="9940"/>
    <n v="2508"/>
    <n v="9.94"/>
  </r>
  <r>
    <x v="31"/>
    <n v="5650"/>
    <n v="2510"/>
    <n v="5.65"/>
  </r>
  <r>
    <x v="31"/>
    <n v="8220"/>
    <n v="2511"/>
    <n v="8.2200000000000006"/>
  </r>
  <r>
    <x v="31"/>
    <n v="22600"/>
    <n v="2513"/>
    <n v="22.6"/>
  </r>
  <r>
    <x v="31"/>
    <n v="32020"/>
    <n v="2514"/>
    <n v="32.020000000000003"/>
  </r>
  <r>
    <x v="31"/>
    <n v="29610"/>
    <n v="2518"/>
    <n v="29.61"/>
  </r>
  <r>
    <x v="31"/>
    <n v="17610"/>
    <n v="2521"/>
    <n v="17.61"/>
  </r>
  <r>
    <x v="31"/>
    <n v="17610"/>
    <n v="2526"/>
    <n v="17.61"/>
  </r>
  <r>
    <x v="31"/>
    <n v="7470"/>
    <n v="2530"/>
    <n v="7.47"/>
  </r>
  <r>
    <x v="31"/>
    <n v="7470"/>
    <n v="2539"/>
    <n v="7.47"/>
  </r>
  <r>
    <x v="31"/>
    <n v="5650"/>
    <n v="2542"/>
    <n v="5.65"/>
  </r>
  <r>
    <x v="31"/>
    <n v="26360"/>
    <n v="2543"/>
    <n v="26.36"/>
  </r>
  <r>
    <x v="31"/>
    <n v="12030"/>
    <n v="2544"/>
    <n v="12.03"/>
  </r>
  <r>
    <x v="31"/>
    <n v="12030"/>
    <n v="2545"/>
    <n v="12.03"/>
  </r>
  <r>
    <x v="31"/>
    <n v="29610"/>
    <n v="2547"/>
    <n v="29.61"/>
  </r>
  <r>
    <x v="31"/>
    <n v="9040"/>
    <n v="2551"/>
    <n v="9.0399999999999991"/>
  </r>
  <r>
    <x v="31"/>
    <n v="7070"/>
    <n v="2552"/>
    <n v="7.07"/>
  </r>
  <r>
    <x v="31"/>
    <n v="16010"/>
    <n v="2553"/>
    <n v="16.010000000000002"/>
  </r>
  <r>
    <x v="31"/>
    <n v="26360"/>
    <n v="2555"/>
    <n v="26.36"/>
  </r>
  <r>
    <x v="31"/>
    <n v="3230"/>
    <n v="2558"/>
    <n v="3.23"/>
  </r>
  <r>
    <x v="31"/>
    <n v="3230"/>
    <n v="2563"/>
    <n v="3.23"/>
  </r>
  <r>
    <x v="32"/>
    <n v="877220"/>
    <n v="18"/>
    <n v="877.22"/>
  </r>
  <r>
    <x v="33"/>
    <n v="17618000"/>
    <n v="18"/>
    <n v="17618"/>
  </r>
  <r>
    <x v="32"/>
    <n v="877220"/>
    <n v="28"/>
    <n v="877.22"/>
  </r>
  <r>
    <x v="33"/>
    <n v="29124000"/>
    <n v="28"/>
    <n v="29124"/>
  </r>
  <r>
    <x v="32"/>
    <n v="877220"/>
    <n v="37"/>
    <n v="877.22"/>
  </r>
  <r>
    <x v="33"/>
    <n v="19252000"/>
    <n v="37"/>
    <n v="19252"/>
  </r>
  <r>
    <x v="32"/>
    <n v="877220"/>
    <n v="50"/>
    <n v="877.22"/>
  </r>
  <r>
    <x v="33"/>
    <n v="17618000"/>
    <n v="50"/>
    <n v="17618"/>
  </r>
  <r>
    <x v="32"/>
    <n v="877220"/>
    <n v="60"/>
    <n v="877.22"/>
  </r>
  <r>
    <x v="33"/>
    <n v="29124000"/>
    <n v="60"/>
    <n v="29124"/>
  </r>
  <r>
    <x v="32"/>
    <n v="877220"/>
    <n v="130"/>
    <n v="877.22"/>
  </r>
  <r>
    <x v="33"/>
    <n v="12053000"/>
    <n v="130"/>
    <n v="12053"/>
  </r>
  <r>
    <x v="32"/>
    <n v="877220"/>
    <n v="134"/>
    <n v="877.22"/>
  </r>
  <r>
    <x v="33"/>
    <n v="18455340"/>
    <n v="134"/>
    <n v="18455.34"/>
  </r>
  <r>
    <x v="32"/>
    <n v="877220"/>
    <n v="154"/>
    <n v="877.22"/>
  </r>
  <r>
    <x v="33"/>
    <n v="18173630"/>
    <n v="154"/>
    <n v="18173.63"/>
  </r>
  <r>
    <x v="32"/>
    <n v="877220"/>
    <n v="157"/>
    <n v="877.22"/>
  </r>
  <r>
    <x v="33"/>
    <n v="35821000"/>
    <n v="157"/>
    <n v="35821"/>
  </r>
  <r>
    <x v="32"/>
    <n v="877220"/>
    <n v="175"/>
    <n v="877.22"/>
  </r>
  <r>
    <x v="33"/>
    <n v="26652000"/>
    <n v="175"/>
    <n v="26652"/>
  </r>
  <r>
    <x v="32"/>
    <n v="877220"/>
    <n v="181"/>
    <n v="877.22"/>
  </r>
  <r>
    <x v="33"/>
    <n v="15357800"/>
    <n v="181"/>
    <n v="15357.8"/>
  </r>
  <r>
    <x v="32"/>
    <n v="877220"/>
    <n v="188"/>
    <n v="877.22"/>
  </r>
  <r>
    <x v="33"/>
    <n v="15849000"/>
    <n v="188"/>
    <n v="15849"/>
  </r>
  <r>
    <x v="32"/>
    <n v="877220"/>
    <n v="252"/>
    <n v="877.22"/>
  </r>
  <r>
    <x v="33"/>
    <n v="8698000"/>
    <n v="252"/>
    <n v="8698"/>
  </r>
  <r>
    <x v="32"/>
    <n v="877220"/>
    <n v="266"/>
    <n v="877.22"/>
  </r>
  <r>
    <x v="33"/>
    <n v="12053000"/>
    <n v="266"/>
    <n v="12053"/>
  </r>
  <r>
    <x v="32"/>
    <n v="877220"/>
    <n v="270"/>
    <n v="877.22"/>
  </r>
  <r>
    <x v="33"/>
    <n v="45376000"/>
    <n v="270"/>
    <n v="45376"/>
  </r>
  <r>
    <x v="32"/>
    <n v="877220"/>
    <n v="293"/>
    <n v="877.22"/>
  </r>
  <r>
    <x v="33"/>
    <n v="7943090"/>
    <n v="293"/>
    <n v="7943.09"/>
  </r>
  <r>
    <x v="32"/>
    <n v="877220"/>
    <n v="316"/>
    <n v="877.22"/>
  </r>
  <r>
    <x v="33"/>
    <n v="22261760"/>
    <n v="316"/>
    <n v="22261.759999999998"/>
  </r>
  <r>
    <x v="32"/>
    <n v="877220"/>
    <n v="317"/>
    <n v="877.22"/>
  </r>
  <r>
    <x v="33"/>
    <n v="11160000"/>
    <n v="317"/>
    <n v="11160"/>
  </r>
  <r>
    <x v="32"/>
    <n v="877220"/>
    <n v="330"/>
    <n v="877.22"/>
  </r>
  <r>
    <x v="33"/>
    <n v="14621000"/>
    <n v="330"/>
    <n v="14621"/>
  </r>
  <r>
    <x v="32"/>
    <n v="877220"/>
    <n v="331"/>
    <n v="877.22"/>
  </r>
  <r>
    <x v="33"/>
    <n v="11165470"/>
    <n v="331"/>
    <n v="11165.47"/>
  </r>
  <r>
    <x v="32"/>
    <n v="877220"/>
    <n v="333"/>
    <n v="877.22"/>
  </r>
  <r>
    <x v="33"/>
    <n v="12053000"/>
    <n v="333"/>
    <n v="12053"/>
  </r>
  <r>
    <x v="32"/>
    <n v="720140"/>
    <n v="335"/>
    <n v="720.14"/>
  </r>
  <r>
    <x v="33"/>
    <n v="10496470"/>
    <n v="335"/>
    <n v="10496.47"/>
  </r>
  <r>
    <x v="32"/>
    <n v="877220"/>
    <n v="354"/>
    <n v="877.22"/>
  </r>
  <r>
    <x v="33"/>
    <n v="12053000"/>
    <n v="354"/>
    <n v="12053"/>
  </r>
  <r>
    <x v="32"/>
    <n v="396190"/>
    <n v="369"/>
    <n v="396.19"/>
  </r>
  <r>
    <x v="33"/>
    <n v="4071560"/>
    <n v="369"/>
    <n v="4071.56"/>
  </r>
  <r>
    <x v="32"/>
    <n v="877220"/>
    <n v="371"/>
    <n v="877.22"/>
  </r>
  <r>
    <x v="33"/>
    <n v="9826970"/>
    <n v="371"/>
    <n v="9826.9699999999993"/>
  </r>
  <r>
    <x v="32"/>
    <n v="657910"/>
    <n v="382"/>
    <n v="657.91"/>
  </r>
  <r>
    <x v="33"/>
    <n v="5941000"/>
    <n v="382"/>
    <n v="5941"/>
  </r>
  <r>
    <x v="32"/>
    <n v="509410"/>
    <n v="390"/>
    <n v="509.41"/>
  </r>
  <r>
    <x v="33"/>
    <n v="5798670"/>
    <n v="390"/>
    <n v="5798.67"/>
  </r>
  <r>
    <x v="32"/>
    <n v="877220"/>
    <n v="396"/>
    <n v="877.22"/>
  </r>
  <r>
    <x v="33"/>
    <n v="19440540"/>
    <n v="396"/>
    <n v="19440.54"/>
  </r>
  <r>
    <x v="32"/>
    <n v="877220"/>
    <n v="409"/>
    <n v="877.22"/>
  </r>
  <r>
    <x v="33"/>
    <n v="18990310"/>
    <n v="409"/>
    <n v="18990.310000000001"/>
  </r>
  <r>
    <x v="32"/>
    <n v="493360"/>
    <n v="410"/>
    <n v="493.36"/>
  </r>
  <r>
    <x v="33"/>
    <n v="13933690"/>
    <n v="410"/>
    <n v="13933.69"/>
  </r>
  <r>
    <x v="32"/>
    <n v="877220"/>
    <n v="427"/>
    <n v="877.22"/>
  </r>
  <r>
    <x v="33"/>
    <n v="14621000"/>
    <n v="427"/>
    <n v="14621"/>
  </r>
  <r>
    <x v="32"/>
    <n v="877220"/>
    <n v="441"/>
    <n v="877.22"/>
  </r>
  <r>
    <x v="33"/>
    <n v="8698000"/>
    <n v="441"/>
    <n v="8698"/>
  </r>
  <r>
    <x v="32"/>
    <n v="877220"/>
    <n v="446"/>
    <n v="877.22"/>
  </r>
  <r>
    <x v="33"/>
    <n v="19469630"/>
    <n v="446"/>
    <n v="19469.63"/>
  </r>
  <r>
    <x v="32"/>
    <n v="877220"/>
    <n v="466"/>
    <n v="877.22"/>
  </r>
  <r>
    <x v="33"/>
    <n v="30899000"/>
    <n v="466"/>
    <n v="30899"/>
  </r>
  <r>
    <x v="32"/>
    <n v="453850"/>
    <n v="469"/>
    <n v="453.85"/>
  </r>
  <r>
    <x v="33"/>
    <n v="4483370"/>
    <n v="469"/>
    <n v="4483.37"/>
  </r>
  <r>
    <x v="32"/>
    <n v="877220"/>
    <n v="480"/>
    <n v="877.22"/>
  </r>
  <r>
    <x v="33"/>
    <n v="18354800"/>
    <n v="480"/>
    <n v="18354.8"/>
  </r>
  <r>
    <x v="32"/>
    <n v="877220"/>
    <n v="488"/>
    <n v="877.22"/>
  </r>
  <r>
    <x v="33"/>
    <n v="14621000"/>
    <n v="488"/>
    <n v="14621"/>
  </r>
  <r>
    <x v="32"/>
    <n v="877220"/>
    <n v="489"/>
    <n v="877.22"/>
  </r>
  <r>
    <x v="33"/>
    <n v="25876000"/>
    <n v="489"/>
    <n v="25876"/>
  </r>
  <r>
    <x v="32"/>
    <n v="625440"/>
    <n v="509"/>
    <n v="625.44000000000005"/>
  </r>
  <r>
    <x v="33"/>
    <n v="5126440"/>
    <n v="509"/>
    <n v="5126.4399999999996"/>
  </r>
  <r>
    <x v="32"/>
    <n v="877220"/>
    <n v="510"/>
    <n v="877.22"/>
  </r>
  <r>
    <x v="33"/>
    <n v="10549850"/>
    <n v="510"/>
    <n v="10549.85"/>
  </r>
  <r>
    <x v="32"/>
    <n v="877220"/>
    <n v="529"/>
    <n v="877.22"/>
  </r>
  <r>
    <x v="33"/>
    <n v="17042000"/>
    <n v="529"/>
    <n v="17042"/>
  </r>
  <r>
    <x v="32"/>
    <n v="877220"/>
    <n v="532"/>
    <n v="877.22"/>
  </r>
  <r>
    <x v="33"/>
    <n v="22320000"/>
    <n v="532"/>
    <n v="22320"/>
  </r>
  <r>
    <x v="32"/>
    <n v="394310"/>
    <n v="533"/>
    <n v="394.31"/>
  </r>
  <r>
    <x v="33"/>
    <n v="12413040"/>
    <n v="533"/>
    <n v="12413.04"/>
  </r>
  <r>
    <x v="32"/>
    <n v="877220"/>
    <n v="535"/>
    <n v="877.22"/>
  </r>
  <r>
    <x v="33"/>
    <n v="10334000"/>
    <n v="535"/>
    <n v="10334"/>
  </r>
  <r>
    <x v="32"/>
    <n v="877220"/>
    <n v="538"/>
    <n v="877.22"/>
  </r>
  <r>
    <x v="33"/>
    <n v="15357800"/>
    <n v="538"/>
    <n v="15357.8"/>
  </r>
  <r>
    <x v="32"/>
    <n v="877220"/>
    <n v="540"/>
    <n v="877.22"/>
  </r>
  <r>
    <x v="33"/>
    <n v="12092300"/>
    <n v="540"/>
    <n v="12092.3"/>
  </r>
  <r>
    <x v="32"/>
    <n v="877220"/>
    <n v="545"/>
    <n v="877.22"/>
  </r>
  <r>
    <x v="33"/>
    <n v="9949680"/>
    <n v="545"/>
    <n v="9949.68"/>
  </r>
  <r>
    <x v="32"/>
    <n v="877220"/>
    <n v="546"/>
    <n v="877.22"/>
  </r>
  <r>
    <x v="33"/>
    <n v="11866600"/>
    <n v="546"/>
    <n v="11866.6"/>
  </r>
  <r>
    <x v="32"/>
    <n v="877220"/>
    <n v="553"/>
    <n v="877.22"/>
  </r>
  <r>
    <x v="33"/>
    <n v="14621000"/>
    <n v="553"/>
    <n v="14621"/>
  </r>
  <r>
    <x v="32"/>
    <n v="877220"/>
    <n v="566"/>
    <n v="877.22"/>
  </r>
  <r>
    <x v="33"/>
    <n v="9567000"/>
    <n v="566"/>
    <n v="9567"/>
  </r>
  <r>
    <x v="32"/>
    <n v="832630"/>
    <n v="581"/>
    <n v="832.63"/>
  </r>
  <r>
    <x v="33"/>
    <n v="7189000"/>
    <n v="581"/>
    <n v="7189"/>
  </r>
  <r>
    <x v="32"/>
    <n v="686650"/>
    <n v="586"/>
    <n v="686.65"/>
  </r>
  <r>
    <x v="33"/>
    <n v="8727250"/>
    <n v="586"/>
    <n v="8727.25"/>
  </r>
  <r>
    <x v="32"/>
    <n v="877220"/>
    <n v="593"/>
    <n v="877.22"/>
  </r>
  <r>
    <x v="33"/>
    <n v="8698000"/>
    <n v="593"/>
    <n v="8698"/>
  </r>
  <r>
    <x v="32"/>
    <n v="289160"/>
    <n v="597"/>
    <n v="289.16000000000003"/>
  </r>
  <r>
    <x v="33"/>
    <n v="4763600"/>
    <n v="597"/>
    <n v="4763.6000000000004"/>
  </r>
  <r>
    <x v="32"/>
    <n v="877220"/>
    <n v="599"/>
    <n v="877.22"/>
  </r>
  <r>
    <x v="33"/>
    <n v="14621000"/>
    <n v="599"/>
    <n v="14621"/>
  </r>
  <r>
    <x v="32"/>
    <n v="746990"/>
    <n v="607"/>
    <n v="746.99"/>
  </r>
  <r>
    <x v="33"/>
    <n v="6775390"/>
    <n v="607"/>
    <n v="6775.39"/>
  </r>
  <r>
    <x v="32"/>
    <n v="877220"/>
    <n v="608"/>
    <n v="877.22"/>
  </r>
  <r>
    <x v="33"/>
    <n v="15849000"/>
    <n v="608"/>
    <n v="15849"/>
  </r>
  <r>
    <x v="32"/>
    <n v="741210"/>
    <n v="612"/>
    <n v="741.21"/>
  </r>
  <r>
    <x v="33"/>
    <n v="6536000"/>
    <n v="612"/>
    <n v="6536"/>
  </r>
  <r>
    <x v="32"/>
    <n v="877220"/>
    <n v="623"/>
    <n v="877.22"/>
  </r>
  <r>
    <x v="33"/>
    <n v="10334000"/>
    <n v="623"/>
    <n v="10334"/>
  </r>
  <r>
    <x v="32"/>
    <n v="877220"/>
    <n v="631"/>
    <n v="877.22"/>
  </r>
  <r>
    <x v="33"/>
    <n v="14052000"/>
    <n v="631"/>
    <n v="14052"/>
  </r>
  <r>
    <x v="32"/>
    <n v="741210"/>
    <n v="633"/>
    <n v="741.21"/>
  </r>
  <r>
    <x v="33"/>
    <n v="6536000"/>
    <n v="633"/>
    <n v="6536"/>
  </r>
  <r>
    <x v="32"/>
    <n v="76450"/>
    <n v="641"/>
    <n v="76.45"/>
  </r>
  <r>
    <x v="33"/>
    <n v="10746080"/>
    <n v="641"/>
    <n v="10746.08"/>
  </r>
  <r>
    <x v="32"/>
    <n v="741210"/>
    <n v="646"/>
    <n v="741.21"/>
  </r>
  <r>
    <x v="33"/>
    <n v="6536000"/>
    <n v="646"/>
    <n v="6536"/>
  </r>
  <r>
    <x v="32"/>
    <n v="877220"/>
    <n v="648"/>
    <n v="877.22"/>
  </r>
  <r>
    <x v="33"/>
    <n v="12068720"/>
    <n v="648"/>
    <n v="12068.72"/>
  </r>
  <r>
    <x v="32"/>
    <n v="877220"/>
    <n v="650"/>
    <n v="877.22"/>
  </r>
  <r>
    <x v="33"/>
    <n v="7907000"/>
    <n v="650"/>
    <n v="7907"/>
  </r>
  <r>
    <x v="32"/>
    <n v="450990"/>
    <n v="651"/>
    <n v="450.99"/>
  </r>
  <r>
    <x v="33"/>
    <n v="4463000"/>
    <n v="651"/>
    <n v="4463"/>
  </r>
  <r>
    <x v="32"/>
    <n v="877220"/>
    <n v="652"/>
    <n v="877.22"/>
  </r>
  <r>
    <x v="33"/>
    <n v="10334000"/>
    <n v="652"/>
    <n v="10334"/>
  </r>
  <r>
    <x v="32"/>
    <n v="877220"/>
    <n v="656"/>
    <n v="877.22"/>
  </r>
  <r>
    <x v="33"/>
    <n v="15205000"/>
    <n v="656"/>
    <n v="15205"/>
  </r>
  <r>
    <x v="32"/>
    <n v="877220"/>
    <n v="666"/>
    <n v="877.22"/>
  </r>
  <r>
    <x v="33"/>
    <n v="12529880"/>
    <n v="666"/>
    <n v="12529.88"/>
  </r>
  <r>
    <x v="32"/>
    <n v="520490"/>
    <n v="676"/>
    <n v="520.49"/>
  </r>
  <r>
    <x v="33"/>
    <n v="4959430"/>
    <n v="676"/>
    <n v="4959.43"/>
  </r>
  <r>
    <x v="32"/>
    <n v="877220"/>
    <n v="680"/>
    <n v="877.22"/>
  </r>
  <r>
    <x v="33"/>
    <n v="8698000"/>
    <n v="680"/>
    <n v="8698"/>
  </r>
  <r>
    <x v="32"/>
    <n v="877220"/>
    <n v="685"/>
    <n v="877.22"/>
  </r>
  <r>
    <x v="33"/>
    <n v="7975320"/>
    <n v="685"/>
    <n v="7975.32"/>
  </r>
  <r>
    <x v="32"/>
    <n v="877220"/>
    <n v="687"/>
    <n v="877.22"/>
  </r>
  <r>
    <x v="33"/>
    <n v="14621000"/>
    <n v="687"/>
    <n v="14621"/>
  </r>
  <r>
    <x v="32"/>
    <n v="877220"/>
    <n v="695"/>
    <n v="877.22"/>
  </r>
  <r>
    <x v="33"/>
    <n v="9567000"/>
    <n v="695"/>
    <n v="9567"/>
  </r>
  <r>
    <x v="32"/>
    <n v="877220"/>
    <n v="701"/>
    <n v="877.22"/>
  </r>
  <r>
    <x v="33"/>
    <n v="14059000"/>
    <n v="701"/>
    <n v="14059"/>
  </r>
  <r>
    <x v="32"/>
    <n v="877220"/>
    <n v="703"/>
    <n v="877.22"/>
  </r>
  <r>
    <x v="33"/>
    <n v="8698000"/>
    <n v="703"/>
    <n v="8698"/>
  </r>
  <r>
    <x v="32"/>
    <n v="832630"/>
    <n v="708"/>
    <n v="832.63"/>
  </r>
  <r>
    <x v="33"/>
    <n v="7189000"/>
    <n v="708"/>
    <n v="7189"/>
  </r>
  <r>
    <x v="32"/>
    <n v="877220"/>
    <n v="711"/>
    <n v="877.22"/>
  </r>
  <r>
    <x v="33"/>
    <n v="9567000"/>
    <n v="711"/>
    <n v="9567"/>
  </r>
  <r>
    <x v="32"/>
    <n v="877220"/>
    <n v="714"/>
    <n v="877.22"/>
  </r>
  <r>
    <x v="33"/>
    <n v="14621000"/>
    <n v="714"/>
    <n v="14621"/>
  </r>
  <r>
    <x v="32"/>
    <n v="591350"/>
    <n v="715"/>
    <n v="591.35"/>
  </r>
  <r>
    <x v="33"/>
    <n v="4357330"/>
    <n v="715"/>
    <n v="4357.33"/>
  </r>
  <r>
    <x v="32"/>
    <n v="606440"/>
    <n v="719"/>
    <n v="606.44000000000005"/>
  </r>
  <r>
    <x v="33"/>
    <n v="4716000"/>
    <n v="719"/>
    <n v="4716"/>
  </r>
  <r>
    <x v="32"/>
    <n v="288160"/>
    <n v="720"/>
    <n v="288.16000000000003"/>
  </r>
  <r>
    <x v="33"/>
    <n v="3207000"/>
    <n v="720"/>
    <n v="3207"/>
  </r>
  <r>
    <x v="32"/>
    <n v="365180"/>
    <n v="721"/>
    <n v="365.18"/>
  </r>
  <r>
    <x v="33"/>
    <n v="3773400"/>
    <n v="721"/>
    <n v="3773.4"/>
  </r>
  <r>
    <x v="32"/>
    <n v="877220"/>
    <n v="730"/>
    <n v="877.22"/>
  </r>
  <r>
    <x v="33"/>
    <n v="9567000"/>
    <n v="730"/>
    <n v="9567"/>
  </r>
  <r>
    <x v="32"/>
    <n v="877220"/>
    <n v="732"/>
    <n v="877.22"/>
  </r>
  <r>
    <x v="33"/>
    <n v="18354800"/>
    <n v="732"/>
    <n v="18354.8"/>
  </r>
  <r>
    <x v="32"/>
    <n v="877220"/>
    <n v="734"/>
    <n v="877.22"/>
  </r>
  <r>
    <x v="33"/>
    <n v="11294650"/>
    <n v="734"/>
    <n v="11294.65"/>
  </r>
  <r>
    <x v="32"/>
    <n v="741210"/>
    <n v="737"/>
    <n v="741.21"/>
  </r>
  <r>
    <x v="33"/>
    <n v="6536000"/>
    <n v="737"/>
    <n v="6536"/>
  </r>
  <r>
    <x v="32"/>
    <n v="397820"/>
    <n v="748"/>
    <n v="397.82"/>
  </r>
  <r>
    <x v="33"/>
    <n v="6889330"/>
    <n v="748"/>
    <n v="6889.33"/>
  </r>
  <r>
    <x v="32"/>
    <n v="832630"/>
    <n v="751"/>
    <n v="832.63"/>
  </r>
  <r>
    <x v="33"/>
    <n v="7189000"/>
    <n v="751"/>
    <n v="7189"/>
  </r>
  <r>
    <x v="32"/>
    <n v="877220"/>
    <n v="753"/>
    <n v="877.22"/>
  </r>
  <r>
    <x v="33"/>
    <n v="13063700"/>
    <n v="753"/>
    <n v="13063.7"/>
  </r>
  <r>
    <x v="32"/>
    <n v="877220"/>
    <n v="757"/>
    <n v="877.22"/>
  </r>
  <r>
    <x v="33"/>
    <n v="12948400"/>
    <n v="757"/>
    <n v="12948.4"/>
  </r>
  <r>
    <x v="32"/>
    <n v="832630"/>
    <n v="762"/>
    <n v="832.63"/>
  </r>
  <r>
    <x v="33"/>
    <n v="7189000"/>
    <n v="762"/>
    <n v="7189"/>
  </r>
  <r>
    <x v="32"/>
    <n v="600050"/>
    <n v="764"/>
    <n v="600.04999999999995"/>
  </r>
  <r>
    <x v="33"/>
    <n v="13230430"/>
    <n v="764"/>
    <n v="13230.43"/>
  </r>
  <r>
    <x v="32"/>
    <n v="877220"/>
    <n v="767"/>
    <n v="877.22"/>
  </r>
  <r>
    <x v="33"/>
    <n v="15849000"/>
    <n v="767"/>
    <n v="15849"/>
  </r>
  <r>
    <x v="32"/>
    <n v="877220"/>
    <n v="769"/>
    <n v="877.22"/>
  </r>
  <r>
    <x v="33"/>
    <n v="9567000"/>
    <n v="769"/>
    <n v="9567"/>
  </r>
  <r>
    <x v="32"/>
    <n v="877220"/>
    <n v="770"/>
    <n v="877.22"/>
  </r>
  <r>
    <x v="33"/>
    <n v="9298000"/>
    <n v="770"/>
    <n v="9298"/>
  </r>
  <r>
    <x v="32"/>
    <n v="832630"/>
    <n v="774"/>
    <n v="832.63"/>
  </r>
  <r>
    <x v="33"/>
    <n v="7189000"/>
    <n v="774"/>
    <n v="7189"/>
  </r>
  <r>
    <x v="32"/>
    <n v="686890"/>
    <n v="781"/>
    <n v="686.89"/>
  </r>
  <r>
    <x v="33"/>
    <n v="9049290"/>
    <n v="781"/>
    <n v="9049.2900000000009"/>
  </r>
  <r>
    <x v="32"/>
    <n v="877220"/>
    <n v="782"/>
    <n v="877.22"/>
  </r>
  <r>
    <x v="33"/>
    <n v="7907000"/>
    <n v="782"/>
    <n v="7907"/>
  </r>
  <r>
    <x v="32"/>
    <n v="877220"/>
    <n v="787"/>
    <n v="877.22"/>
  </r>
  <r>
    <x v="33"/>
    <n v="14120890"/>
    <n v="787"/>
    <n v="14120.89"/>
  </r>
  <r>
    <x v="32"/>
    <n v="877220"/>
    <n v="788"/>
    <n v="877.22"/>
  </r>
  <r>
    <x v="33"/>
    <n v="14621000"/>
    <n v="788"/>
    <n v="14621"/>
  </r>
  <r>
    <x v="32"/>
    <n v="741210"/>
    <n v="791"/>
    <n v="741.21"/>
  </r>
  <r>
    <x v="33"/>
    <n v="6536000"/>
    <n v="791"/>
    <n v="6536"/>
  </r>
  <r>
    <x v="32"/>
    <n v="877220"/>
    <n v="793"/>
    <n v="877.22"/>
  </r>
  <r>
    <x v="33"/>
    <n v="8698000"/>
    <n v="793"/>
    <n v="8698"/>
  </r>
  <r>
    <x v="32"/>
    <n v="877220"/>
    <n v="795"/>
    <n v="877.22"/>
  </r>
  <r>
    <x v="33"/>
    <n v="10334000"/>
    <n v="795"/>
    <n v="10334"/>
  </r>
  <r>
    <x v="32"/>
    <n v="583280"/>
    <n v="797"/>
    <n v="583.28"/>
  </r>
  <r>
    <x v="33"/>
    <n v="5407930"/>
    <n v="797"/>
    <n v="5407.93"/>
  </r>
  <r>
    <x v="32"/>
    <n v="478150"/>
    <n v="798"/>
    <n v="478.15"/>
  </r>
  <r>
    <x v="33"/>
    <n v="4657000"/>
    <n v="798"/>
    <n v="4657"/>
  </r>
  <r>
    <x v="32"/>
    <n v="450990"/>
    <n v="802"/>
    <n v="450.99"/>
  </r>
  <r>
    <x v="33"/>
    <n v="4463000"/>
    <n v="802"/>
    <n v="4463"/>
  </r>
  <r>
    <x v="32"/>
    <n v="583160"/>
    <n v="804"/>
    <n v="583.16"/>
  </r>
  <r>
    <x v="33"/>
    <n v="5407040"/>
    <n v="804"/>
    <n v="5407.04"/>
  </r>
  <r>
    <x v="32"/>
    <n v="877220"/>
    <n v="805"/>
    <n v="877.22"/>
  </r>
  <r>
    <x v="33"/>
    <n v="11160000"/>
    <n v="805"/>
    <n v="11160"/>
  </r>
  <r>
    <x v="32"/>
    <n v="751810"/>
    <n v="811"/>
    <n v="751.81"/>
  </r>
  <r>
    <x v="33"/>
    <n v="6611670"/>
    <n v="811"/>
    <n v="6611.67"/>
  </r>
  <r>
    <x v="32"/>
    <n v="832630"/>
    <n v="814"/>
    <n v="832.63"/>
  </r>
  <r>
    <x v="33"/>
    <n v="7189000"/>
    <n v="814"/>
    <n v="7189"/>
  </r>
  <r>
    <x v="32"/>
    <n v="582170"/>
    <n v="817"/>
    <n v="582.16999999999996"/>
  </r>
  <r>
    <x v="33"/>
    <n v="5400000"/>
    <n v="817"/>
    <n v="5400"/>
  </r>
  <r>
    <x v="32"/>
    <n v="863140"/>
    <n v="821"/>
    <n v="863.14"/>
  </r>
  <r>
    <x v="33"/>
    <n v="7406920"/>
    <n v="821"/>
    <n v="7406.92"/>
  </r>
  <r>
    <x v="32"/>
    <n v="877220"/>
    <n v="823"/>
    <n v="877.22"/>
  </r>
  <r>
    <x v="33"/>
    <n v="8698000"/>
    <n v="823"/>
    <n v="8698"/>
  </r>
  <r>
    <x v="32"/>
    <n v="877220"/>
    <n v="825"/>
    <n v="877.22"/>
  </r>
  <r>
    <x v="33"/>
    <n v="14773570"/>
    <n v="825"/>
    <n v="14773.57"/>
  </r>
  <r>
    <x v="32"/>
    <n v="877220"/>
    <n v="826"/>
    <n v="877.22"/>
  </r>
  <r>
    <x v="33"/>
    <n v="7913440"/>
    <n v="826"/>
    <n v="7913.44"/>
  </r>
  <r>
    <x v="32"/>
    <n v="877220"/>
    <n v="827"/>
    <n v="877.22"/>
  </r>
  <r>
    <x v="33"/>
    <n v="11160000"/>
    <n v="827"/>
    <n v="11160"/>
  </r>
  <r>
    <x v="32"/>
    <n v="877220"/>
    <n v="828"/>
    <n v="877.22"/>
  </r>
  <r>
    <x v="33"/>
    <n v="7789000"/>
    <n v="828"/>
    <n v="7789"/>
  </r>
  <r>
    <x v="32"/>
    <n v="832630"/>
    <n v="830"/>
    <n v="832.63"/>
  </r>
  <r>
    <x v="33"/>
    <n v="7189000"/>
    <n v="830"/>
    <n v="7189"/>
  </r>
  <r>
    <x v="32"/>
    <n v="238000"/>
    <n v="831"/>
    <n v="238"/>
  </r>
  <r>
    <x v="33"/>
    <n v="2789000"/>
    <n v="831"/>
    <n v="2789"/>
  </r>
  <r>
    <x v="32"/>
    <n v="877220"/>
    <n v="838"/>
    <n v="877.22"/>
  </r>
  <r>
    <x v="33"/>
    <n v="14059000"/>
    <n v="838"/>
    <n v="14059"/>
  </r>
  <r>
    <x v="32"/>
    <n v="877220"/>
    <n v="840"/>
    <n v="877.22"/>
  </r>
  <r>
    <x v="33"/>
    <n v="11223690"/>
    <n v="840"/>
    <n v="11223.69"/>
  </r>
  <r>
    <x v="32"/>
    <n v="877220"/>
    <n v="842"/>
    <n v="877.22"/>
  </r>
  <r>
    <x v="33"/>
    <n v="12053000"/>
    <n v="842"/>
    <n v="12053"/>
  </r>
  <r>
    <x v="32"/>
    <n v="91280"/>
    <n v="853"/>
    <n v="91.28"/>
  </r>
  <r>
    <x v="33"/>
    <n v="1217100"/>
    <n v="853"/>
    <n v="1217.0999999999999"/>
  </r>
  <r>
    <x v="32"/>
    <n v="877220"/>
    <n v="857"/>
    <n v="877.22"/>
  </r>
  <r>
    <x v="33"/>
    <n v="7907000"/>
    <n v="857"/>
    <n v="7907"/>
  </r>
  <r>
    <x v="32"/>
    <n v="513430"/>
    <n v="859"/>
    <n v="513.42999999999995"/>
  </r>
  <r>
    <x v="33"/>
    <n v="4909000"/>
    <n v="859"/>
    <n v="4909"/>
  </r>
  <r>
    <x v="32"/>
    <n v="877220"/>
    <n v="862"/>
    <n v="877.22"/>
  </r>
  <r>
    <x v="33"/>
    <n v="8698000"/>
    <n v="862"/>
    <n v="8698"/>
  </r>
  <r>
    <x v="32"/>
    <n v="657910"/>
    <n v="863"/>
    <n v="657.91"/>
  </r>
  <r>
    <x v="33"/>
    <n v="5941000"/>
    <n v="863"/>
    <n v="5941"/>
  </r>
  <r>
    <x v="32"/>
    <n v="877220"/>
    <n v="864"/>
    <n v="877.22"/>
  </r>
  <r>
    <x v="33"/>
    <n v="12053000"/>
    <n v="864"/>
    <n v="12053"/>
  </r>
  <r>
    <x v="32"/>
    <n v="760460"/>
    <n v="868"/>
    <n v="760.46"/>
  </r>
  <r>
    <x v="33"/>
    <n v="6673470"/>
    <n v="868"/>
    <n v="6673.47"/>
  </r>
  <r>
    <x v="32"/>
    <n v="877220"/>
    <n v="869"/>
    <n v="877.22"/>
  </r>
  <r>
    <x v="33"/>
    <n v="10334000"/>
    <n v="869"/>
    <n v="10334"/>
  </r>
  <r>
    <x v="32"/>
    <n v="877220"/>
    <n v="870"/>
    <n v="877.22"/>
  </r>
  <r>
    <x v="33"/>
    <n v="7907000"/>
    <n v="870"/>
    <n v="7907"/>
  </r>
  <r>
    <x v="32"/>
    <n v="429530"/>
    <n v="871"/>
    <n v="429.53"/>
  </r>
  <r>
    <x v="33"/>
    <n v="4309680"/>
    <n v="871"/>
    <n v="4309.68"/>
  </r>
  <r>
    <x v="32"/>
    <n v="515450"/>
    <n v="874"/>
    <n v="515.45000000000005"/>
  </r>
  <r>
    <x v="33"/>
    <n v="4923410"/>
    <n v="874"/>
    <n v="4923.41"/>
  </r>
  <r>
    <x v="32"/>
    <n v="513430"/>
    <n v="877"/>
    <n v="513.42999999999995"/>
  </r>
  <r>
    <x v="33"/>
    <n v="4909000"/>
    <n v="877"/>
    <n v="4909"/>
  </r>
  <r>
    <x v="32"/>
    <n v="742710"/>
    <n v="879"/>
    <n v="742.71"/>
  </r>
  <r>
    <x v="33"/>
    <n v="6546660"/>
    <n v="879"/>
    <n v="6546.66"/>
  </r>
  <r>
    <x v="32"/>
    <n v="877220"/>
    <n v="880"/>
    <n v="877.22"/>
  </r>
  <r>
    <x v="33"/>
    <n v="16260550"/>
    <n v="880"/>
    <n v="16260.55"/>
  </r>
  <r>
    <x v="32"/>
    <n v="877220"/>
    <n v="881"/>
    <n v="877.22"/>
  </r>
  <r>
    <x v="33"/>
    <n v="7839000"/>
    <n v="881"/>
    <n v="7839"/>
  </r>
  <r>
    <x v="32"/>
    <n v="741210"/>
    <n v="882"/>
    <n v="741.21"/>
  </r>
  <r>
    <x v="33"/>
    <n v="6536000"/>
    <n v="882"/>
    <n v="6536"/>
  </r>
  <r>
    <x v="32"/>
    <n v="741210"/>
    <n v="885"/>
    <n v="741.21"/>
  </r>
  <r>
    <x v="33"/>
    <n v="6536000"/>
    <n v="885"/>
    <n v="6536"/>
  </r>
  <r>
    <x v="32"/>
    <n v="477480"/>
    <n v="887"/>
    <n v="477.48"/>
  </r>
  <r>
    <x v="33"/>
    <n v="4652200"/>
    <n v="887"/>
    <n v="4652.2"/>
  </r>
  <r>
    <x v="32"/>
    <n v="741210"/>
    <n v="889"/>
    <n v="741.21"/>
  </r>
  <r>
    <x v="33"/>
    <n v="6536000"/>
    <n v="889"/>
    <n v="6536"/>
  </r>
  <r>
    <x v="32"/>
    <n v="169360"/>
    <n v="890"/>
    <n v="169.36"/>
  </r>
  <r>
    <x v="33"/>
    <n v="5302400"/>
    <n v="890"/>
    <n v="5302.4"/>
  </r>
  <r>
    <x v="32"/>
    <n v="832630"/>
    <n v="892"/>
    <n v="832.63"/>
  </r>
  <r>
    <x v="33"/>
    <n v="7189000"/>
    <n v="892"/>
    <n v="7189"/>
  </r>
  <r>
    <x v="32"/>
    <n v="877220"/>
    <n v="893"/>
    <n v="877.22"/>
  </r>
  <r>
    <x v="33"/>
    <n v="10334000"/>
    <n v="893"/>
    <n v="10334"/>
  </r>
  <r>
    <x v="32"/>
    <n v="877220"/>
    <n v="896"/>
    <n v="877.22"/>
  </r>
  <r>
    <x v="33"/>
    <n v="14621000"/>
    <n v="896"/>
    <n v="14621"/>
  </r>
  <r>
    <x v="32"/>
    <n v="350270"/>
    <n v="897"/>
    <n v="350.27"/>
  </r>
  <r>
    <x v="33"/>
    <n v="7440000"/>
    <n v="897"/>
    <n v="7440"/>
  </r>
  <r>
    <x v="32"/>
    <n v="877220"/>
    <n v="898"/>
    <n v="877.22"/>
  </r>
  <r>
    <x v="33"/>
    <n v="10934000"/>
    <n v="898"/>
    <n v="10934"/>
  </r>
  <r>
    <x v="32"/>
    <n v="513430"/>
    <n v="900"/>
    <n v="513.42999999999995"/>
  </r>
  <r>
    <x v="33"/>
    <n v="4909000"/>
    <n v="900"/>
    <n v="4909"/>
  </r>
  <r>
    <x v="32"/>
    <n v="832630"/>
    <n v="902"/>
    <n v="832.63"/>
  </r>
  <r>
    <x v="33"/>
    <n v="7189000"/>
    <n v="902"/>
    <n v="7189"/>
  </r>
  <r>
    <x v="32"/>
    <n v="394150"/>
    <n v="905"/>
    <n v="394.15"/>
  </r>
  <r>
    <x v="33"/>
    <n v="4057000"/>
    <n v="905"/>
    <n v="4057"/>
  </r>
  <r>
    <x v="32"/>
    <n v="513430"/>
    <n v="907"/>
    <n v="513.42999999999995"/>
  </r>
  <r>
    <x v="33"/>
    <n v="4909000"/>
    <n v="907"/>
    <n v="4909"/>
  </r>
  <r>
    <x v="32"/>
    <n v="877220"/>
    <n v="913"/>
    <n v="877.22"/>
  </r>
  <r>
    <x v="33"/>
    <n v="8713600"/>
    <n v="913"/>
    <n v="8713.6"/>
  </r>
  <r>
    <x v="32"/>
    <n v="877220"/>
    <n v="914"/>
    <n v="877.22"/>
  </r>
  <r>
    <x v="33"/>
    <n v="11160000"/>
    <n v="914"/>
    <n v="11160"/>
  </r>
  <r>
    <x v="32"/>
    <n v="832630"/>
    <n v="915"/>
    <n v="832.63"/>
  </r>
  <r>
    <x v="33"/>
    <n v="7189000"/>
    <n v="915"/>
    <n v="7189"/>
  </r>
  <r>
    <x v="32"/>
    <n v="584520"/>
    <n v="918"/>
    <n v="584.52"/>
  </r>
  <r>
    <x v="33"/>
    <n v="5416730"/>
    <n v="918"/>
    <n v="5416.73"/>
  </r>
  <r>
    <x v="32"/>
    <n v="657910"/>
    <n v="919"/>
    <n v="657.91"/>
  </r>
  <r>
    <x v="33"/>
    <n v="5941000"/>
    <n v="919"/>
    <n v="5941"/>
  </r>
  <r>
    <x v="32"/>
    <n v="832630"/>
    <n v="920"/>
    <n v="832.63"/>
  </r>
  <r>
    <x v="33"/>
    <n v="7189000"/>
    <n v="920"/>
    <n v="7189"/>
  </r>
  <r>
    <x v="32"/>
    <n v="877220"/>
    <n v="923"/>
    <n v="877.22"/>
  </r>
  <r>
    <x v="33"/>
    <n v="8698000"/>
    <n v="923"/>
    <n v="8698"/>
  </r>
  <r>
    <x v="32"/>
    <n v="877220"/>
    <n v="924"/>
    <n v="877.22"/>
  </r>
  <r>
    <x v="33"/>
    <n v="10920570"/>
    <n v="924"/>
    <n v="10920.57"/>
  </r>
  <r>
    <x v="32"/>
    <n v="582170"/>
    <n v="928"/>
    <n v="582.16999999999996"/>
  </r>
  <r>
    <x v="33"/>
    <n v="5400000"/>
    <n v="928"/>
    <n v="5400"/>
  </r>
  <r>
    <x v="32"/>
    <n v="877220"/>
    <n v="930"/>
    <n v="877.22"/>
  </r>
  <r>
    <x v="33"/>
    <n v="11160000"/>
    <n v="930"/>
    <n v="11160"/>
  </r>
  <r>
    <x v="32"/>
    <n v="741210"/>
    <n v="932"/>
    <n v="741.21"/>
  </r>
  <r>
    <x v="33"/>
    <n v="6536000"/>
    <n v="932"/>
    <n v="6536"/>
  </r>
  <r>
    <x v="32"/>
    <n v="877220"/>
    <n v="934"/>
    <n v="877.22"/>
  </r>
  <r>
    <x v="33"/>
    <n v="7907000"/>
    <n v="934"/>
    <n v="7907"/>
  </r>
  <r>
    <x v="32"/>
    <n v="877220"/>
    <n v="937"/>
    <n v="877.22"/>
  </r>
  <r>
    <x v="33"/>
    <n v="10334000"/>
    <n v="937"/>
    <n v="10334"/>
  </r>
  <r>
    <x v="32"/>
    <n v="877220"/>
    <n v="938"/>
    <n v="877.22"/>
  </r>
  <r>
    <x v="33"/>
    <n v="8507000"/>
    <n v="938"/>
    <n v="8507"/>
  </r>
  <r>
    <x v="32"/>
    <n v="877220"/>
    <n v="939"/>
    <n v="877.22"/>
  </r>
  <r>
    <x v="33"/>
    <n v="10334000"/>
    <n v="939"/>
    <n v="10334"/>
  </r>
  <r>
    <x v="32"/>
    <n v="877220"/>
    <n v="940"/>
    <n v="877.22"/>
  </r>
  <r>
    <x v="33"/>
    <n v="8734870"/>
    <n v="940"/>
    <n v="8734.8700000000008"/>
  </r>
  <r>
    <x v="32"/>
    <n v="741210"/>
    <n v="941"/>
    <n v="741.21"/>
  </r>
  <r>
    <x v="33"/>
    <n v="6536000"/>
    <n v="941"/>
    <n v="6536"/>
  </r>
  <r>
    <x v="32"/>
    <n v="394150"/>
    <n v="944"/>
    <n v="394.15"/>
  </r>
  <r>
    <x v="33"/>
    <n v="4057000"/>
    <n v="944"/>
    <n v="4057"/>
  </r>
  <r>
    <x v="32"/>
    <n v="833130"/>
    <n v="945"/>
    <n v="833.13"/>
  </r>
  <r>
    <x v="33"/>
    <n v="7192520"/>
    <n v="945"/>
    <n v="7192.52"/>
  </r>
  <r>
    <x v="32"/>
    <n v="590970"/>
    <n v="946"/>
    <n v="590.97"/>
  </r>
  <r>
    <x v="33"/>
    <n v="4357330"/>
    <n v="946"/>
    <n v="4357.33"/>
  </r>
  <r>
    <x v="32"/>
    <n v="877220"/>
    <n v="948"/>
    <n v="877.22"/>
  </r>
  <r>
    <x v="33"/>
    <n v="10334000"/>
    <n v="948"/>
    <n v="10334"/>
  </r>
  <r>
    <x v="32"/>
    <n v="877220"/>
    <n v="949"/>
    <n v="877.22"/>
  </r>
  <r>
    <x v="33"/>
    <n v="11134000"/>
    <n v="949"/>
    <n v="11134"/>
  </r>
  <r>
    <x v="32"/>
    <n v="399690"/>
    <n v="950"/>
    <n v="399.69"/>
  </r>
  <r>
    <x v="33"/>
    <n v="7056700"/>
    <n v="950"/>
    <n v="7056.7"/>
  </r>
  <r>
    <x v="32"/>
    <n v="877220"/>
    <n v="952"/>
    <n v="877.22"/>
  </r>
  <r>
    <x v="33"/>
    <n v="7907000"/>
    <n v="952"/>
    <n v="7907"/>
  </r>
  <r>
    <x v="32"/>
    <n v="877220"/>
    <n v="953"/>
    <n v="877.22"/>
  </r>
  <r>
    <x v="33"/>
    <n v="9620030"/>
    <n v="953"/>
    <n v="9620.0300000000007"/>
  </r>
  <r>
    <x v="32"/>
    <n v="394150"/>
    <n v="954"/>
    <n v="394.15"/>
  </r>
  <r>
    <x v="33"/>
    <n v="4057000"/>
    <n v="954"/>
    <n v="4057"/>
  </r>
  <r>
    <x v="32"/>
    <n v="877220"/>
    <n v="955"/>
    <n v="877.22"/>
  </r>
  <r>
    <x v="33"/>
    <n v="7907000"/>
    <n v="955"/>
    <n v="7907"/>
  </r>
  <r>
    <x v="32"/>
    <n v="877220"/>
    <n v="956"/>
    <n v="877.22"/>
  </r>
  <r>
    <x v="33"/>
    <n v="7907000"/>
    <n v="956"/>
    <n v="7907"/>
  </r>
  <r>
    <x v="32"/>
    <n v="741210"/>
    <n v="957"/>
    <n v="741.21"/>
  </r>
  <r>
    <x v="33"/>
    <n v="6536000"/>
    <n v="957"/>
    <n v="6536"/>
  </r>
  <r>
    <x v="32"/>
    <n v="877220"/>
    <n v="958"/>
    <n v="877.22"/>
  </r>
  <r>
    <x v="33"/>
    <n v="8145500"/>
    <n v="958"/>
    <n v="8145.5"/>
  </r>
  <r>
    <x v="32"/>
    <n v="877220"/>
    <n v="959"/>
    <n v="877.22"/>
  </r>
  <r>
    <x v="33"/>
    <n v="13017000"/>
    <n v="959"/>
    <n v="13017"/>
  </r>
  <r>
    <x v="32"/>
    <n v="554620"/>
    <n v="960"/>
    <n v="554.62"/>
  </r>
  <r>
    <x v="33"/>
    <n v="5142670"/>
    <n v="960"/>
    <n v="5142.67"/>
  </r>
  <r>
    <x v="32"/>
    <n v="877220"/>
    <n v="962"/>
    <n v="877.22"/>
  </r>
  <r>
    <x v="33"/>
    <n v="10334000"/>
    <n v="962"/>
    <n v="10334"/>
  </r>
  <r>
    <x v="32"/>
    <n v="877220"/>
    <n v="963"/>
    <n v="877.22"/>
  </r>
  <r>
    <x v="33"/>
    <n v="8698000"/>
    <n v="963"/>
    <n v="8698"/>
  </r>
  <r>
    <x v="32"/>
    <n v="877220"/>
    <n v="967"/>
    <n v="877.22"/>
  </r>
  <r>
    <x v="33"/>
    <n v="12053000"/>
    <n v="967"/>
    <n v="12053"/>
  </r>
  <r>
    <x v="32"/>
    <n v="877220"/>
    <n v="968"/>
    <n v="877.22"/>
  </r>
  <r>
    <x v="33"/>
    <n v="10510910"/>
    <n v="968"/>
    <n v="10510.91"/>
  </r>
  <r>
    <x v="32"/>
    <n v="234100"/>
    <n v="971"/>
    <n v="234.1"/>
  </r>
  <r>
    <x v="33"/>
    <n v="2178670"/>
    <n v="971"/>
    <n v="2178.67"/>
  </r>
  <r>
    <x v="32"/>
    <n v="388550"/>
    <n v="972"/>
    <n v="388.55"/>
  </r>
  <r>
    <x v="33"/>
    <n v="4017000"/>
    <n v="972"/>
    <n v="4017"/>
  </r>
  <r>
    <x v="32"/>
    <n v="832630"/>
    <n v="973"/>
    <n v="832.63"/>
  </r>
  <r>
    <x v="33"/>
    <n v="7189000"/>
    <n v="973"/>
    <n v="7189"/>
  </r>
  <r>
    <x v="32"/>
    <n v="345880"/>
    <n v="975"/>
    <n v="345.88"/>
  </r>
  <r>
    <x v="33"/>
    <n v="3688000"/>
    <n v="975"/>
    <n v="3688"/>
  </r>
  <r>
    <x v="32"/>
    <n v="877220"/>
    <n v="980"/>
    <n v="877.22"/>
  </r>
  <r>
    <x v="33"/>
    <n v="8698000"/>
    <n v="980"/>
    <n v="8698"/>
  </r>
  <r>
    <x v="32"/>
    <n v="877220"/>
    <n v="981"/>
    <n v="877.22"/>
  </r>
  <r>
    <x v="33"/>
    <n v="9567000"/>
    <n v="981"/>
    <n v="9567"/>
  </r>
  <r>
    <x v="32"/>
    <n v="582170"/>
    <n v="983"/>
    <n v="582.16999999999996"/>
  </r>
  <r>
    <x v="33"/>
    <n v="5400000"/>
    <n v="983"/>
    <n v="5400"/>
  </r>
  <r>
    <x v="32"/>
    <n v="877220"/>
    <n v="987"/>
    <n v="877.22"/>
  </r>
  <r>
    <x v="33"/>
    <n v="11160000"/>
    <n v="987"/>
    <n v="11160"/>
  </r>
  <r>
    <x v="32"/>
    <n v="877220"/>
    <n v="988"/>
    <n v="877.22"/>
  </r>
  <r>
    <x v="33"/>
    <n v="10984000"/>
    <n v="988"/>
    <n v="10984"/>
  </r>
  <r>
    <x v="32"/>
    <n v="877220"/>
    <n v="989"/>
    <n v="877.22"/>
  </r>
  <r>
    <x v="33"/>
    <n v="12022020"/>
    <n v="989"/>
    <n v="12022.02"/>
  </r>
  <r>
    <x v="32"/>
    <n v="877220"/>
    <n v="991"/>
    <n v="877.22"/>
  </r>
  <r>
    <x v="33"/>
    <n v="15205000"/>
    <n v="991"/>
    <n v="15205"/>
  </r>
  <r>
    <x v="32"/>
    <n v="241830"/>
    <n v="992"/>
    <n v="241.83"/>
  </r>
  <r>
    <x v="33"/>
    <n v="2820950"/>
    <n v="992"/>
    <n v="2820.95"/>
  </r>
  <r>
    <x v="32"/>
    <n v="145440"/>
    <n v="995"/>
    <n v="145.44"/>
  </r>
  <r>
    <x v="33"/>
    <n v="1833000"/>
    <n v="995"/>
    <n v="1833"/>
  </r>
  <r>
    <x v="32"/>
    <n v="513430"/>
    <n v="996"/>
    <n v="513.42999999999995"/>
  </r>
  <r>
    <x v="33"/>
    <n v="4909000"/>
    <n v="996"/>
    <n v="4909"/>
  </r>
  <r>
    <x v="32"/>
    <n v="482620"/>
    <n v="997"/>
    <n v="482.62"/>
  </r>
  <r>
    <x v="33"/>
    <n v="4206940"/>
    <n v="997"/>
    <n v="4206.9399999999996"/>
  </r>
  <r>
    <x v="32"/>
    <n v="877220"/>
    <n v="998"/>
    <n v="877.22"/>
  </r>
  <r>
    <x v="33"/>
    <n v="10334000"/>
    <n v="998"/>
    <n v="10334"/>
  </r>
  <r>
    <x v="32"/>
    <n v="394150"/>
    <n v="999"/>
    <n v="394.15"/>
  </r>
  <r>
    <x v="33"/>
    <n v="4057000"/>
    <n v="999"/>
    <n v="4057"/>
  </r>
  <r>
    <x v="32"/>
    <n v="741210"/>
    <n v="1000"/>
    <n v="741.21"/>
  </r>
  <r>
    <x v="33"/>
    <n v="6536000"/>
    <n v="1000"/>
    <n v="6536"/>
  </r>
  <r>
    <x v="32"/>
    <n v="513430"/>
    <n v="2002"/>
    <n v="513.42999999999995"/>
  </r>
  <r>
    <x v="33"/>
    <n v="4909000"/>
    <n v="2002"/>
    <n v="4909"/>
  </r>
  <r>
    <x v="32"/>
    <n v="877220"/>
    <n v="2005"/>
    <n v="877.22"/>
  </r>
  <r>
    <x v="33"/>
    <n v="10334000"/>
    <n v="2005"/>
    <n v="10334"/>
  </r>
  <r>
    <x v="32"/>
    <n v="877220"/>
    <n v="2009"/>
    <n v="877.22"/>
  </r>
  <r>
    <x v="33"/>
    <n v="11245530"/>
    <n v="2009"/>
    <n v="11245.53"/>
  </r>
  <r>
    <x v="32"/>
    <n v="877220"/>
    <n v="2010"/>
    <n v="877.22"/>
  </r>
  <r>
    <x v="33"/>
    <n v="12053000"/>
    <n v="2010"/>
    <n v="12053"/>
  </r>
  <r>
    <x v="32"/>
    <n v="657910"/>
    <n v="2011"/>
    <n v="657.91"/>
  </r>
  <r>
    <x v="33"/>
    <n v="5941000"/>
    <n v="2011"/>
    <n v="5941"/>
  </r>
  <r>
    <x v="32"/>
    <n v="741210"/>
    <n v="2013"/>
    <n v="741.21"/>
  </r>
  <r>
    <x v="33"/>
    <n v="6536000"/>
    <n v="2013"/>
    <n v="6536"/>
  </r>
  <r>
    <x v="32"/>
    <n v="877220"/>
    <n v="2014"/>
    <n v="877.22"/>
  </r>
  <r>
    <x v="33"/>
    <n v="14621000"/>
    <n v="2014"/>
    <n v="14621"/>
  </r>
  <r>
    <x v="32"/>
    <n v="229080"/>
    <n v="2016"/>
    <n v="229.08"/>
  </r>
  <r>
    <x v="33"/>
    <n v="1636330"/>
    <n v="2016"/>
    <n v="1636.33"/>
  </r>
  <r>
    <x v="32"/>
    <n v="133700"/>
    <n v="2017"/>
    <n v="133.69999999999999"/>
  </r>
  <r>
    <x v="33"/>
    <n v="9747330"/>
    <n v="2017"/>
    <n v="9747.33"/>
  </r>
  <r>
    <x v="32"/>
    <n v="877220"/>
    <n v="2018"/>
    <n v="877.22"/>
  </r>
  <r>
    <x v="33"/>
    <n v="7864820"/>
    <n v="2018"/>
    <n v="7864.82"/>
  </r>
  <r>
    <x v="32"/>
    <n v="238000"/>
    <n v="2019"/>
    <n v="238"/>
  </r>
  <r>
    <x v="33"/>
    <n v="2789000"/>
    <n v="2019"/>
    <n v="2789"/>
  </r>
  <r>
    <x v="32"/>
    <n v="288160"/>
    <n v="2020"/>
    <n v="288.16000000000003"/>
  </r>
  <r>
    <x v="33"/>
    <n v="3207000"/>
    <n v="2020"/>
    <n v="3207"/>
  </r>
  <r>
    <x v="32"/>
    <n v="580590"/>
    <n v="2024"/>
    <n v="580.59"/>
  </r>
  <r>
    <x v="33"/>
    <n v="12184170"/>
    <n v="2024"/>
    <n v="12184.17"/>
  </r>
  <r>
    <x v="32"/>
    <n v="877220"/>
    <n v="2025"/>
    <n v="877.22"/>
  </r>
  <r>
    <x v="33"/>
    <n v="7907000"/>
    <n v="2025"/>
    <n v="7907"/>
  </r>
  <r>
    <x v="32"/>
    <n v="877220"/>
    <n v="2026"/>
    <n v="877.22"/>
  </r>
  <r>
    <x v="33"/>
    <n v="7907000"/>
    <n v="2026"/>
    <n v="7907"/>
  </r>
  <r>
    <x v="32"/>
    <n v="472560"/>
    <n v="2027"/>
    <n v="472.56"/>
  </r>
  <r>
    <x v="33"/>
    <n v="3618810"/>
    <n v="2027"/>
    <n v="3618.81"/>
  </r>
  <r>
    <x v="32"/>
    <n v="530180"/>
    <n v="2029"/>
    <n v="530.17999999999995"/>
  </r>
  <r>
    <x v="33"/>
    <n v="3960670"/>
    <n v="2029"/>
    <n v="3960.67"/>
  </r>
  <r>
    <x v="32"/>
    <n v="769910"/>
    <n v="2031"/>
    <n v="769.91"/>
  </r>
  <r>
    <x v="33"/>
    <n v="6741000"/>
    <n v="2031"/>
    <n v="6741"/>
  </r>
  <r>
    <x v="32"/>
    <n v="435870"/>
    <n v="2033"/>
    <n v="435.87"/>
  </r>
  <r>
    <x v="33"/>
    <n v="10235920"/>
    <n v="2033"/>
    <n v="10235.92"/>
  </r>
  <r>
    <x v="32"/>
    <n v="414760"/>
    <n v="2036"/>
    <n v="414.76"/>
  </r>
  <r>
    <x v="33"/>
    <n v="3272670"/>
    <n v="2036"/>
    <n v="3272.67"/>
  </r>
  <r>
    <x v="32"/>
    <n v="213880"/>
    <n v="2037"/>
    <n v="213.88"/>
  </r>
  <r>
    <x v="33"/>
    <n v="3426370"/>
    <n v="2037"/>
    <n v="3426.37"/>
  </r>
  <r>
    <x v="32"/>
    <n v="585130"/>
    <n v="2038"/>
    <n v="585.13"/>
  </r>
  <r>
    <x v="33"/>
    <n v="5421130"/>
    <n v="2038"/>
    <n v="5421.13"/>
  </r>
  <r>
    <x v="32"/>
    <n v="450990"/>
    <n v="2039"/>
    <n v="450.99"/>
  </r>
  <r>
    <x v="33"/>
    <n v="4463000"/>
    <n v="2039"/>
    <n v="4463"/>
  </r>
  <r>
    <x v="32"/>
    <n v="657910"/>
    <n v="2042"/>
    <n v="657.91"/>
  </r>
  <r>
    <x v="33"/>
    <n v="5941000"/>
    <n v="2042"/>
    <n v="5941"/>
  </r>
  <r>
    <x v="32"/>
    <n v="877220"/>
    <n v="2044"/>
    <n v="877.22"/>
  </r>
  <r>
    <x v="33"/>
    <n v="7907000"/>
    <n v="2044"/>
    <n v="7907"/>
  </r>
  <r>
    <x v="32"/>
    <n v="657910"/>
    <n v="2046"/>
    <n v="657.91"/>
  </r>
  <r>
    <x v="33"/>
    <n v="5941000"/>
    <n v="2046"/>
    <n v="5941"/>
  </r>
  <r>
    <x v="32"/>
    <n v="450990"/>
    <n v="2047"/>
    <n v="450.99"/>
  </r>
  <r>
    <x v="33"/>
    <n v="4463000"/>
    <n v="2047"/>
    <n v="4463"/>
  </r>
  <r>
    <x v="32"/>
    <n v="832630"/>
    <n v="2049"/>
    <n v="832.63"/>
  </r>
  <r>
    <x v="33"/>
    <n v="7189000"/>
    <n v="2049"/>
    <n v="7189"/>
  </r>
  <r>
    <x v="32"/>
    <n v="657910"/>
    <n v="2054"/>
    <n v="657.91"/>
  </r>
  <r>
    <x v="33"/>
    <n v="5941000"/>
    <n v="2054"/>
    <n v="5941"/>
  </r>
  <r>
    <x v="32"/>
    <n v="609730"/>
    <n v="2057"/>
    <n v="609.73"/>
  </r>
  <r>
    <x v="33"/>
    <n v="4485670"/>
    <n v="2057"/>
    <n v="4485.67"/>
  </r>
  <r>
    <x v="32"/>
    <n v="137550"/>
    <n v="2060"/>
    <n v="137.55000000000001"/>
  </r>
  <r>
    <x v="33"/>
    <n v="5532380"/>
    <n v="2060"/>
    <n v="5532.38"/>
  </r>
  <r>
    <x v="32"/>
    <n v="877220"/>
    <n v="2062"/>
    <n v="877.22"/>
  </r>
  <r>
    <x v="33"/>
    <n v="15205000"/>
    <n v="2062"/>
    <n v="15205"/>
  </r>
  <r>
    <x v="32"/>
    <n v="534990"/>
    <n v="2063"/>
    <n v="534.99"/>
  </r>
  <r>
    <x v="33"/>
    <n v="5063000"/>
    <n v="2063"/>
    <n v="5063"/>
  </r>
  <r>
    <x v="32"/>
    <n v="877220"/>
    <n v="2066"/>
    <n v="877.22"/>
  </r>
  <r>
    <x v="33"/>
    <n v="14621000"/>
    <n v="2066"/>
    <n v="14621"/>
  </r>
  <r>
    <x v="32"/>
    <n v="582170"/>
    <n v="2069"/>
    <n v="582.16999999999996"/>
  </r>
  <r>
    <x v="33"/>
    <n v="5400000"/>
    <n v="2069"/>
    <n v="5400"/>
  </r>
  <r>
    <x v="32"/>
    <n v="877220"/>
    <n v="2070"/>
    <n v="877.22"/>
  </r>
  <r>
    <x v="33"/>
    <n v="10334000"/>
    <n v="2070"/>
    <n v="10334"/>
  </r>
  <r>
    <x v="32"/>
    <n v="741210"/>
    <n v="2074"/>
    <n v="741.21"/>
  </r>
  <r>
    <x v="33"/>
    <n v="6536000"/>
    <n v="2074"/>
    <n v="6536"/>
  </r>
  <r>
    <x v="32"/>
    <n v="436660"/>
    <n v="2075"/>
    <n v="436.66"/>
  </r>
  <r>
    <x v="33"/>
    <n v="3246080"/>
    <n v="2075"/>
    <n v="3246.08"/>
  </r>
  <r>
    <x v="32"/>
    <n v="450990"/>
    <n v="2078"/>
    <n v="450.99"/>
  </r>
  <r>
    <x v="33"/>
    <n v="4463000"/>
    <n v="2078"/>
    <n v="4463"/>
  </r>
  <r>
    <x v="32"/>
    <n v="208280"/>
    <n v="2079"/>
    <n v="208.28"/>
  </r>
  <r>
    <x v="33"/>
    <n v="1487670"/>
    <n v="2079"/>
    <n v="1487.67"/>
  </r>
  <r>
    <x v="32"/>
    <n v="877220"/>
    <n v="2082"/>
    <n v="877.22"/>
  </r>
  <r>
    <x v="33"/>
    <n v="8735750"/>
    <n v="2082"/>
    <n v="8735.75"/>
  </r>
  <r>
    <x v="32"/>
    <n v="463930"/>
    <n v="2083"/>
    <n v="463.93"/>
  </r>
  <r>
    <x v="33"/>
    <n v="4555410"/>
    <n v="2083"/>
    <n v="4555.41"/>
  </r>
  <r>
    <x v="32"/>
    <n v="55430"/>
    <n v="2087"/>
    <n v="55.43"/>
  </r>
  <r>
    <x v="33"/>
    <n v="6440360"/>
    <n v="2087"/>
    <n v="6440.36"/>
  </r>
  <r>
    <x v="32"/>
    <n v="877220"/>
    <n v="2089"/>
    <n v="877.22"/>
  </r>
  <r>
    <x v="33"/>
    <n v="8698000"/>
    <n v="2089"/>
    <n v="8698"/>
  </r>
  <r>
    <x v="32"/>
    <n v="877220"/>
    <n v="2090"/>
    <n v="877.22"/>
  </r>
  <r>
    <x v="33"/>
    <n v="10334000"/>
    <n v="2090"/>
    <n v="10334"/>
  </r>
  <r>
    <x v="32"/>
    <n v="832630"/>
    <n v="2091"/>
    <n v="832.63"/>
  </r>
  <r>
    <x v="33"/>
    <n v="7189000"/>
    <n v="2091"/>
    <n v="7189"/>
  </r>
  <r>
    <x v="32"/>
    <n v="877220"/>
    <n v="2092"/>
    <n v="877.22"/>
  </r>
  <r>
    <x v="33"/>
    <n v="8749050"/>
    <n v="2092"/>
    <n v="8749.0499999999993"/>
  </r>
  <r>
    <x v="32"/>
    <n v="452220"/>
    <n v="2095"/>
    <n v="452.22"/>
  </r>
  <r>
    <x v="33"/>
    <n v="4471730"/>
    <n v="2095"/>
    <n v="4471.7299999999996"/>
  </r>
  <r>
    <x v="32"/>
    <n v="532550"/>
    <n v="2098"/>
    <n v="532.54999999999995"/>
  </r>
  <r>
    <x v="33"/>
    <n v="5045550"/>
    <n v="2098"/>
    <n v="5045.55"/>
  </r>
  <r>
    <x v="32"/>
    <n v="394150"/>
    <n v="2099"/>
    <n v="394.15"/>
  </r>
  <r>
    <x v="33"/>
    <n v="4057000"/>
    <n v="2099"/>
    <n v="4057"/>
  </r>
  <r>
    <x v="32"/>
    <n v="451850"/>
    <n v="2100"/>
    <n v="451.85"/>
  </r>
  <r>
    <x v="33"/>
    <n v="3780170"/>
    <n v="2100"/>
    <n v="3780.17"/>
  </r>
  <r>
    <x v="32"/>
    <n v="450990"/>
    <n v="2102"/>
    <n v="450.99"/>
  </r>
  <r>
    <x v="33"/>
    <n v="4463000"/>
    <n v="2102"/>
    <n v="4463"/>
  </r>
  <r>
    <x v="32"/>
    <n v="877220"/>
    <n v="2105"/>
    <n v="877.22"/>
  </r>
  <r>
    <x v="33"/>
    <n v="13017000"/>
    <n v="2105"/>
    <n v="13017"/>
  </r>
  <r>
    <x v="32"/>
    <n v="877220"/>
    <n v="2107"/>
    <n v="877.22"/>
  </r>
  <r>
    <x v="33"/>
    <n v="8734870"/>
    <n v="2107"/>
    <n v="8734.8700000000008"/>
  </r>
  <r>
    <x v="32"/>
    <n v="832630"/>
    <n v="2108"/>
    <n v="832.63"/>
  </r>
  <r>
    <x v="33"/>
    <n v="7189000"/>
    <n v="2108"/>
    <n v="7189"/>
  </r>
  <r>
    <x v="32"/>
    <n v="745390"/>
    <n v="2109"/>
    <n v="745.39"/>
  </r>
  <r>
    <x v="33"/>
    <n v="6565840"/>
    <n v="2109"/>
    <n v="6565.84"/>
  </r>
  <r>
    <x v="32"/>
    <n v="877220"/>
    <n v="2111"/>
    <n v="877.22"/>
  </r>
  <r>
    <x v="33"/>
    <n v="10334000"/>
    <n v="2111"/>
    <n v="10334"/>
  </r>
  <r>
    <x v="32"/>
    <n v="760590"/>
    <n v="2113"/>
    <n v="760.59"/>
  </r>
  <r>
    <x v="33"/>
    <n v="6167260"/>
    <n v="2113"/>
    <n v="6167.26"/>
  </r>
  <r>
    <x v="32"/>
    <n v="394150"/>
    <n v="2117"/>
    <n v="394.15"/>
  </r>
  <r>
    <x v="33"/>
    <n v="4057000"/>
    <n v="2117"/>
    <n v="4057"/>
  </r>
  <r>
    <x v="32"/>
    <n v="874660"/>
    <n v="2118"/>
    <n v="874.66"/>
  </r>
  <r>
    <x v="33"/>
    <n v="7489170"/>
    <n v="2118"/>
    <n v="7489.17"/>
  </r>
  <r>
    <x v="32"/>
    <n v="584920"/>
    <n v="2119"/>
    <n v="584.91999999999996"/>
  </r>
  <r>
    <x v="33"/>
    <n v="4792670"/>
    <n v="2119"/>
    <n v="4792.67"/>
  </r>
  <r>
    <x v="32"/>
    <n v="832630"/>
    <n v="2120"/>
    <n v="832.63"/>
  </r>
  <r>
    <x v="33"/>
    <n v="7189000"/>
    <n v="2120"/>
    <n v="7189"/>
  </r>
  <r>
    <x v="32"/>
    <n v="394150"/>
    <n v="2122"/>
    <n v="394.15"/>
  </r>
  <r>
    <x v="33"/>
    <n v="4057000"/>
    <n v="2122"/>
    <n v="4057"/>
  </r>
  <r>
    <x v="32"/>
    <n v="877220"/>
    <n v="2123"/>
    <n v="877.22"/>
  </r>
  <r>
    <x v="33"/>
    <n v="8698000"/>
    <n v="2123"/>
    <n v="8698"/>
  </r>
  <r>
    <x v="32"/>
    <n v="394150"/>
    <n v="2127"/>
    <n v="394.15"/>
  </r>
  <r>
    <x v="33"/>
    <n v="4057000"/>
    <n v="2127"/>
    <n v="4057"/>
  </r>
  <r>
    <x v="32"/>
    <n v="877220"/>
    <n v="2132"/>
    <n v="877.22"/>
  </r>
  <r>
    <x v="33"/>
    <n v="11345600"/>
    <n v="2132"/>
    <n v="11345.6"/>
  </r>
  <r>
    <x v="32"/>
    <n v="877220"/>
    <n v="2134"/>
    <n v="877.22"/>
  </r>
  <r>
    <x v="33"/>
    <n v="7907000"/>
    <n v="2134"/>
    <n v="7907"/>
  </r>
  <r>
    <x v="32"/>
    <n v="657910"/>
    <n v="2136"/>
    <n v="657.91"/>
  </r>
  <r>
    <x v="33"/>
    <n v="5941000"/>
    <n v="2136"/>
    <n v="5941"/>
  </r>
  <r>
    <x v="32"/>
    <n v="877220"/>
    <n v="2139"/>
    <n v="877.22"/>
  </r>
  <r>
    <x v="33"/>
    <n v="8002400"/>
    <n v="2139"/>
    <n v="8002.4"/>
  </r>
  <r>
    <x v="32"/>
    <n v="513430"/>
    <n v="2140"/>
    <n v="513.42999999999995"/>
  </r>
  <r>
    <x v="33"/>
    <n v="4909000"/>
    <n v="2140"/>
    <n v="4909"/>
  </r>
  <r>
    <x v="32"/>
    <n v="540630"/>
    <n v="2141"/>
    <n v="540.63"/>
  </r>
  <r>
    <x v="33"/>
    <n v="5271330"/>
    <n v="2141"/>
    <n v="5271.33"/>
  </r>
  <r>
    <x v="32"/>
    <n v="877220"/>
    <n v="2144"/>
    <n v="877.22"/>
  </r>
  <r>
    <x v="33"/>
    <n v="10854630"/>
    <n v="2144"/>
    <n v="10854.63"/>
  </r>
  <r>
    <x v="32"/>
    <n v="314520"/>
    <n v="2148"/>
    <n v="314.52"/>
  </r>
  <r>
    <x v="33"/>
    <n v="2704670"/>
    <n v="2148"/>
    <n v="2704.67"/>
  </r>
  <r>
    <x v="32"/>
    <n v="657910"/>
    <n v="2149"/>
    <n v="657.91"/>
  </r>
  <r>
    <x v="33"/>
    <n v="5941000"/>
    <n v="2149"/>
    <n v="5941"/>
  </r>
  <r>
    <x v="32"/>
    <n v="541190"/>
    <n v="2150"/>
    <n v="541.19000000000005"/>
  </r>
  <r>
    <x v="33"/>
    <n v="5292410"/>
    <n v="2150"/>
    <n v="5292.41"/>
  </r>
  <r>
    <x v="32"/>
    <n v="753700"/>
    <n v="2152"/>
    <n v="753.7"/>
  </r>
  <r>
    <x v="33"/>
    <n v="6213200"/>
    <n v="2152"/>
    <n v="6213.2"/>
  </r>
  <r>
    <x v="32"/>
    <n v="877220"/>
    <n v="2153"/>
    <n v="877.22"/>
  </r>
  <r>
    <x v="33"/>
    <n v="12053000"/>
    <n v="2153"/>
    <n v="12053"/>
  </r>
  <r>
    <x v="32"/>
    <n v="877220"/>
    <n v="2155"/>
    <n v="877.22"/>
  </r>
  <r>
    <x v="33"/>
    <n v="8698000"/>
    <n v="2155"/>
    <n v="8698"/>
  </r>
  <r>
    <x v="32"/>
    <n v="394150"/>
    <n v="2157"/>
    <n v="394.15"/>
  </r>
  <r>
    <x v="33"/>
    <n v="4057000"/>
    <n v="2157"/>
    <n v="4057"/>
  </r>
  <r>
    <x v="32"/>
    <n v="745090"/>
    <n v="2159"/>
    <n v="745.09"/>
  </r>
  <r>
    <x v="33"/>
    <n v="6563700"/>
    <n v="2159"/>
    <n v="6563.7"/>
  </r>
  <r>
    <x v="32"/>
    <n v="513430"/>
    <n v="2160"/>
    <n v="513.42999999999995"/>
  </r>
  <r>
    <x v="33"/>
    <n v="4909000"/>
    <n v="2160"/>
    <n v="4909"/>
  </r>
  <r>
    <x v="32"/>
    <n v="394150"/>
    <n v="2161"/>
    <n v="394.15"/>
  </r>
  <r>
    <x v="33"/>
    <n v="4057000"/>
    <n v="2161"/>
    <n v="4057"/>
  </r>
  <r>
    <x v="32"/>
    <n v="478840"/>
    <n v="2162"/>
    <n v="478.84"/>
  </r>
  <r>
    <x v="33"/>
    <n v="4661900"/>
    <n v="2162"/>
    <n v="4661.8999999999996"/>
  </r>
  <r>
    <x v="32"/>
    <n v="269460"/>
    <n v="2163"/>
    <n v="269.45999999999998"/>
  </r>
  <r>
    <x v="33"/>
    <n v="4641820"/>
    <n v="2163"/>
    <n v="4641.82"/>
  </r>
  <r>
    <x v="32"/>
    <n v="877220"/>
    <n v="2164"/>
    <n v="877.22"/>
  </r>
  <r>
    <x v="33"/>
    <n v="8698000"/>
    <n v="2164"/>
    <n v="8698"/>
  </r>
  <r>
    <x v="32"/>
    <n v="582170"/>
    <n v="2166"/>
    <n v="582.16999999999996"/>
  </r>
  <r>
    <x v="33"/>
    <n v="5400000"/>
    <n v="2166"/>
    <n v="5400"/>
  </r>
  <r>
    <x v="32"/>
    <n v="877220"/>
    <n v="2168"/>
    <n v="877.22"/>
  </r>
  <r>
    <x v="33"/>
    <n v="8886610"/>
    <n v="2168"/>
    <n v="8886.61"/>
  </r>
  <r>
    <x v="32"/>
    <n v="877220"/>
    <n v="2169"/>
    <n v="877.22"/>
  </r>
  <r>
    <x v="33"/>
    <n v="10355900"/>
    <n v="2169"/>
    <n v="10355.9"/>
  </r>
  <r>
    <x v="32"/>
    <n v="161230"/>
    <n v="2174"/>
    <n v="161.22999999999999"/>
  </r>
  <r>
    <x v="33"/>
    <n v="1783040"/>
    <n v="2174"/>
    <n v="1783.04"/>
  </r>
  <r>
    <x v="32"/>
    <n v="394150"/>
    <n v="2180"/>
    <n v="394.15"/>
  </r>
  <r>
    <x v="33"/>
    <n v="4057000"/>
    <n v="2180"/>
    <n v="4057"/>
  </r>
  <r>
    <x v="32"/>
    <n v="877220"/>
    <n v="2181"/>
    <n v="877.22"/>
  </r>
  <r>
    <x v="33"/>
    <n v="9201720"/>
    <n v="2181"/>
    <n v="9201.7199999999993"/>
  </r>
  <r>
    <x v="32"/>
    <n v="741210"/>
    <n v="2182"/>
    <n v="741.21"/>
  </r>
  <r>
    <x v="33"/>
    <n v="6536000"/>
    <n v="2182"/>
    <n v="6536"/>
  </r>
  <r>
    <x v="32"/>
    <n v="398230"/>
    <n v="2183"/>
    <n v="398.23"/>
  </r>
  <r>
    <x v="33"/>
    <n v="4086100"/>
    <n v="2183"/>
    <n v="4086.1"/>
  </r>
  <r>
    <x v="32"/>
    <n v="877220"/>
    <n v="2184"/>
    <n v="877.22"/>
  </r>
  <r>
    <x v="33"/>
    <n v="8698000"/>
    <n v="2184"/>
    <n v="8698"/>
  </r>
  <r>
    <x v="32"/>
    <n v="396030"/>
    <n v="2185"/>
    <n v="396.03"/>
  </r>
  <r>
    <x v="33"/>
    <n v="3421630"/>
    <n v="2185"/>
    <n v="3421.63"/>
  </r>
  <r>
    <x v="32"/>
    <n v="582170"/>
    <n v="2187"/>
    <n v="582.16999999999996"/>
  </r>
  <r>
    <x v="33"/>
    <n v="5400000"/>
    <n v="2187"/>
    <n v="5400"/>
  </r>
  <r>
    <x v="32"/>
    <n v="832630"/>
    <n v="2191"/>
    <n v="832.63"/>
  </r>
  <r>
    <x v="33"/>
    <n v="7189000"/>
    <n v="2191"/>
    <n v="7189"/>
  </r>
  <r>
    <x v="32"/>
    <n v="752950"/>
    <n v="2195"/>
    <n v="752.95"/>
  </r>
  <r>
    <x v="33"/>
    <n v="6619830"/>
    <n v="2195"/>
    <n v="6619.83"/>
  </r>
  <r>
    <x v="32"/>
    <n v="832630"/>
    <n v="2196"/>
    <n v="832.63"/>
  </r>
  <r>
    <x v="33"/>
    <n v="7189000"/>
    <n v="2196"/>
    <n v="7189"/>
  </r>
  <r>
    <x v="32"/>
    <n v="414060"/>
    <n v="2197"/>
    <n v="414.06"/>
  </r>
  <r>
    <x v="33"/>
    <n v="4199210"/>
    <n v="2197"/>
    <n v="4199.21"/>
  </r>
  <r>
    <x v="32"/>
    <n v="877220"/>
    <n v="2198"/>
    <n v="877.22"/>
  </r>
  <r>
    <x v="33"/>
    <n v="10334000"/>
    <n v="2198"/>
    <n v="10334"/>
  </r>
  <r>
    <x v="32"/>
    <n v="394150"/>
    <n v="2199"/>
    <n v="394.15"/>
  </r>
  <r>
    <x v="33"/>
    <n v="4057000"/>
    <n v="2199"/>
    <n v="4057"/>
  </r>
  <r>
    <x v="32"/>
    <n v="513430"/>
    <n v="2201"/>
    <n v="513.42999999999995"/>
  </r>
  <r>
    <x v="33"/>
    <n v="4909000"/>
    <n v="2201"/>
    <n v="4909"/>
  </r>
  <r>
    <x v="32"/>
    <n v="741210"/>
    <n v="2202"/>
    <n v="741.21"/>
  </r>
  <r>
    <x v="33"/>
    <n v="6536000"/>
    <n v="2202"/>
    <n v="6536"/>
  </r>
  <r>
    <x v="32"/>
    <n v="832630"/>
    <n v="2203"/>
    <n v="832.63"/>
  </r>
  <r>
    <x v="33"/>
    <n v="7189000"/>
    <n v="2203"/>
    <n v="7189"/>
  </r>
  <r>
    <x v="32"/>
    <n v="877220"/>
    <n v="2204"/>
    <n v="877.22"/>
  </r>
  <r>
    <x v="33"/>
    <n v="10465430"/>
    <n v="2204"/>
    <n v="10465.43"/>
  </r>
  <r>
    <x v="32"/>
    <n v="452520"/>
    <n v="2205"/>
    <n v="452.52"/>
  </r>
  <r>
    <x v="33"/>
    <n v="4473920"/>
    <n v="2205"/>
    <n v="4473.92"/>
  </r>
  <r>
    <x v="32"/>
    <n v="832630"/>
    <n v="2206"/>
    <n v="832.63"/>
  </r>
  <r>
    <x v="33"/>
    <n v="7189000"/>
    <n v="2206"/>
    <n v="7189"/>
  </r>
  <r>
    <x v="32"/>
    <n v="450990"/>
    <n v="2212"/>
    <n v="450.99"/>
  </r>
  <r>
    <x v="33"/>
    <n v="4463000"/>
    <n v="2212"/>
    <n v="4463"/>
  </r>
  <r>
    <x v="32"/>
    <n v="832630"/>
    <n v="2213"/>
    <n v="832.63"/>
  </r>
  <r>
    <x v="33"/>
    <n v="7189000"/>
    <n v="2213"/>
    <n v="7189"/>
  </r>
  <r>
    <x v="32"/>
    <n v="476560"/>
    <n v="2214"/>
    <n v="476.56"/>
  </r>
  <r>
    <x v="33"/>
    <n v="4645620"/>
    <n v="2214"/>
    <n v="4645.62"/>
  </r>
  <r>
    <x v="32"/>
    <n v="138880"/>
    <n v="2215"/>
    <n v="138.88"/>
  </r>
  <r>
    <x v="33"/>
    <n v="5511470"/>
    <n v="2215"/>
    <n v="5511.47"/>
  </r>
  <r>
    <x v="32"/>
    <n v="877220"/>
    <n v="2219"/>
    <n v="877.22"/>
  </r>
  <r>
    <x v="33"/>
    <n v="11160000"/>
    <n v="2219"/>
    <n v="11160"/>
  </r>
  <r>
    <x v="32"/>
    <n v="582300"/>
    <n v="2220"/>
    <n v="582.29999999999995"/>
  </r>
  <r>
    <x v="33"/>
    <n v="5400890"/>
    <n v="2220"/>
    <n v="5400.89"/>
  </r>
  <r>
    <x v="32"/>
    <n v="582170"/>
    <n v="2221"/>
    <n v="582.16999999999996"/>
  </r>
  <r>
    <x v="33"/>
    <n v="5400000"/>
    <n v="2221"/>
    <n v="5400"/>
  </r>
  <r>
    <x v="32"/>
    <n v="877220"/>
    <n v="2222"/>
    <n v="877.22"/>
  </r>
  <r>
    <x v="33"/>
    <n v="13027620"/>
    <n v="2222"/>
    <n v="13027.62"/>
  </r>
  <r>
    <x v="32"/>
    <n v="513430"/>
    <n v="2223"/>
    <n v="513.42999999999995"/>
  </r>
  <r>
    <x v="33"/>
    <n v="4909000"/>
    <n v="2223"/>
    <n v="4909"/>
  </r>
  <r>
    <x v="32"/>
    <n v="832630"/>
    <n v="2224"/>
    <n v="832.63"/>
  </r>
  <r>
    <x v="33"/>
    <n v="7189000"/>
    <n v="2224"/>
    <n v="7189"/>
  </r>
  <r>
    <x v="32"/>
    <n v="877220"/>
    <n v="2226"/>
    <n v="877.22"/>
  </r>
  <r>
    <x v="33"/>
    <n v="11223690"/>
    <n v="2226"/>
    <n v="11223.69"/>
  </r>
  <r>
    <x v="32"/>
    <n v="394860"/>
    <n v="2227"/>
    <n v="394.86"/>
  </r>
  <r>
    <x v="33"/>
    <n v="4062070"/>
    <n v="2227"/>
    <n v="4062.07"/>
  </r>
  <r>
    <x v="32"/>
    <n v="513430"/>
    <n v="2228"/>
    <n v="513.42999999999995"/>
  </r>
  <r>
    <x v="33"/>
    <n v="4909000"/>
    <n v="2228"/>
    <n v="4909"/>
  </r>
  <r>
    <x v="32"/>
    <n v="547000"/>
    <n v="2229"/>
    <n v="547"/>
  </r>
  <r>
    <x v="33"/>
    <n v="5148770"/>
    <n v="2229"/>
    <n v="5148.7700000000004"/>
  </r>
  <r>
    <x v="32"/>
    <n v="877220"/>
    <n v="2232"/>
    <n v="877.22"/>
  </r>
  <r>
    <x v="33"/>
    <n v="10334000"/>
    <n v="2232"/>
    <n v="10334"/>
  </r>
  <r>
    <x v="32"/>
    <n v="394150"/>
    <n v="2233"/>
    <n v="394.15"/>
  </r>
  <r>
    <x v="33"/>
    <n v="4057000"/>
    <n v="2233"/>
    <n v="4057"/>
  </r>
  <r>
    <x v="32"/>
    <n v="395730"/>
    <n v="2235"/>
    <n v="395.73"/>
  </r>
  <r>
    <x v="33"/>
    <n v="4068240"/>
    <n v="2235"/>
    <n v="4068.24"/>
  </r>
  <r>
    <x v="32"/>
    <n v="877220"/>
    <n v="2238"/>
    <n v="877.22"/>
  </r>
  <r>
    <x v="33"/>
    <n v="9926000"/>
    <n v="2238"/>
    <n v="9926"/>
  </r>
  <r>
    <x v="32"/>
    <n v="609220"/>
    <n v="2244"/>
    <n v="609.22"/>
  </r>
  <r>
    <x v="33"/>
    <n v="4663840"/>
    <n v="2244"/>
    <n v="4663.84"/>
  </r>
  <r>
    <x v="32"/>
    <n v="513430"/>
    <n v="2246"/>
    <n v="513.42999999999995"/>
  </r>
  <r>
    <x v="33"/>
    <n v="4909000"/>
    <n v="2246"/>
    <n v="4909"/>
  </r>
  <r>
    <x v="32"/>
    <n v="513430"/>
    <n v="2247"/>
    <n v="513.42999999999995"/>
  </r>
  <r>
    <x v="33"/>
    <n v="4909000"/>
    <n v="2247"/>
    <n v="4909"/>
  </r>
  <r>
    <x v="32"/>
    <n v="657910"/>
    <n v="2248"/>
    <n v="657.91"/>
  </r>
  <r>
    <x v="33"/>
    <n v="5941000"/>
    <n v="2248"/>
    <n v="5941"/>
  </r>
  <r>
    <x v="32"/>
    <n v="450990"/>
    <n v="2249"/>
    <n v="450.99"/>
  </r>
  <r>
    <x v="33"/>
    <n v="4463000"/>
    <n v="2249"/>
    <n v="4463"/>
  </r>
  <r>
    <x v="32"/>
    <n v="657910"/>
    <n v="2250"/>
    <n v="657.91"/>
  </r>
  <r>
    <x v="33"/>
    <n v="5941000"/>
    <n v="2250"/>
    <n v="5941"/>
  </r>
  <r>
    <x v="32"/>
    <n v="450990"/>
    <n v="2251"/>
    <n v="450.99"/>
  </r>
  <r>
    <x v="33"/>
    <n v="4463000"/>
    <n v="2251"/>
    <n v="4463"/>
  </r>
  <r>
    <x v="32"/>
    <n v="877220"/>
    <n v="2252"/>
    <n v="877.22"/>
  </r>
  <r>
    <x v="33"/>
    <n v="9567000"/>
    <n v="2252"/>
    <n v="9567"/>
  </r>
  <r>
    <x v="32"/>
    <n v="394150"/>
    <n v="2255"/>
    <n v="394.15"/>
  </r>
  <r>
    <x v="33"/>
    <n v="4057000"/>
    <n v="2255"/>
    <n v="4057"/>
  </r>
  <r>
    <x v="32"/>
    <n v="741210"/>
    <n v="2256"/>
    <n v="741.21"/>
  </r>
  <r>
    <x v="33"/>
    <n v="6536000"/>
    <n v="2256"/>
    <n v="6536"/>
  </r>
  <r>
    <x v="32"/>
    <n v="509840"/>
    <n v="2257"/>
    <n v="509.84"/>
  </r>
  <r>
    <x v="33"/>
    <n v="5798670"/>
    <n v="2257"/>
    <n v="5798.67"/>
  </r>
  <r>
    <x v="32"/>
    <n v="741210"/>
    <n v="2258"/>
    <n v="741.21"/>
  </r>
  <r>
    <x v="33"/>
    <n v="6536000"/>
    <n v="2258"/>
    <n v="6536"/>
  </r>
  <r>
    <x v="32"/>
    <n v="513430"/>
    <n v="2259"/>
    <n v="513.42999999999995"/>
  </r>
  <r>
    <x v="33"/>
    <n v="4909000"/>
    <n v="2259"/>
    <n v="4909"/>
  </r>
  <r>
    <x v="32"/>
    <n v="394150"/>
    <n v="2260"/>
    <n v="394.15"/>
  </r>
  <r>
    <x v="33"/>
    <n v="4057000"/>
    <n v="2260"/>
    <n v="4057"/>
  </r>
  <r>
    <x v="32"/>
    <n v="877220"/>
    <n v="2261"/>
    <n v="877.22"/>
  </r>
  <r>
    <x v="33"/>
    <n v="14621000"/>
    <n v="2261"/>
    <n v="14621"/>
  </r>
  <r>
    <x v="32"/>
    <n v="877220"/>
    <n v="2264"/>
    <n v="877.22"/>
  </r>
  <r>
    <x v="33"/>
    <n v="8698000"/>
    <n v="2264"/>
    <n v="8698"/>
  </r>
  <r>
    <x v="32"/>
    <n v="401930"/>
    <n v="2266"/>
    <n v="401.93"/>
  </r>
  <r>
    <x v="33"/>
    <n v="4112570"/>
    <n v="2266"/>
    <n v="4112.57"/>
  </r>
  <r>
    <x v="32"/>
    <n v="238000"/>
    <n v="2268"/>
    <n v="238"/>
  </r>
  <r>
    <x v="33"/>
    <n v="2789000"/>
    <n v="2268"/>
    <n v="2789"/>
  </r>
  <r>
    <x v="32"/>
    <n v="361430"/>
    <n v="2270"/>
    <n v="361.43"/>
  </r>
  <r>
    <x v="33"/>
    <n v="2975330"/>
    <n v="2270"/>
    <n v="2975.33"/>
  </r>
  <r>
    <x v="32"/>
    <n v="648990"/>
    <n v="2271"/>
    <n v="648.99"/>
  </r>
  <r>
    <x v="33"/>
    <n v="6224580"/>
    <n v="2271"/>
    <n v="6224.58"/>
  </r>
  <r>
    <x v="32"/>
    <n v="582170"/>
    <n v="2272"/>
    <n v="582.16999999999996"/>
  </r>
  <r>
    <x v="33"/>
    <n v="5400000"/>
    <n v="2272"/>
    <n v="5400"/>
  </r>
  <r>
    <x v="32"/>
    <n v="513430"/>
    <n v="2275"/>
    <n v="513.42999999999995"/>
  </r>
  <r>
    <x v="33"/>
    <n v="4909000"/>
    <n v="2275"/>
    <n v="4909"/>
  </r>
  <r>
    <x v="32"/>
    <n v="450990"/>
    <n v="2276"/>
    <n v="450.99"/>
  </r>
  <r>
    <x v="33"/>
    <n v="4463000"/>
    <n v="2276"/>
    <n v="4463"/>
  </r>
  <r>
    <x v="32"/>
    <n v="238000"/>
    <n v="2277"/>
    <n v="238"/>
  </r>
  <r>
    <x v="33"/>
    <n v="2789000"/>
    <n v="2277"/>
    <n v="2789"/>
  </r>
  <r>
    <x v="32"/>
    <n v="877220"/>
    <n v="2278"/>
    <n v="877.22"/>
  </r>
  <r>
    <x v="33"/>
    <n v="10438470"/>
    <n v="2278"/>
    <n v="10438.469999999999"/>
  </r>
  <r>
    <x v="32"/>
    <n v="394150"/>
    <n v="2279"/>
    <n v="394.15"/>
  </r>
  <r>
    <x v="33"/>
    <n v="4057000"/>
    <n v="2279"/>
    <n v="4057"/>
  </r>
  <r>
    <x v="32"/>
    <n v="394150"/>
    <n v="2280"/>
    <n v="394.15"/>
  </r>
  <r>
    <x v="33"/>
    <n v="4057000"/>
    <n v="2280"/>
    <n v="4057"/>
  </r>
  <r>
    <x v="32"/>
    <n v="394150"/>
    <n v="2282"/>
    <n v="394.15"/>
  </r>
  <r>
    <x v="33"/>
    <n v="4057000"/>
    <n v="2282"/>
    <n v="4057"/>
  </r>
  <r>
    <x v="32"/>
    <n v="395540"/>
    <n v="2283"/>
    <n v="395.54"/>
  </r>
  <r>
    <x v="33"/>
    <n v="4066930"/>
    <n v="2283"/>
    <n v="4066.93"/>
  </r>
  <r>
    <x v="32"/>
    <n v="394150"/>
    <n v="2284"/>
    <n v="394.15"/>
  </r>
  <r>
    <x v="33"/>
    <n v="4057000"/>
    <n v="2284"/>
    <n v="4057"/>
  </r>
  <r>
    <x v="32"/>
    <n v="877220"/>
    <n v="2286"/>
    <n v="877.22"/>
  </r>
  <r>
    <x v="33"/>
    <n v="14484000"/>
    <n v="2286"/>
    <n v="14484"/>
  </r>
  <r>
    <x v="32"/>
    <n v="877220"/>
    <n v="2287"/>
    <n v="877.22"/>
  </r>
  <r>
    <x v="33"/>
    <n v="14621000"/>
    <n v="2287"/>
    <n v="14621"/>
  </r>
  <r>
    <x v="32"/>
    <n v="168720"/>
    <n v="2288"/>
    <n v="168.72"/>
  </r>
  <r>
    <x v="33"/>
    <n v="2091750"/>
    <n v="2288"/>
    <n v="2091.75"/>
  </r>
  <r>
    <x v="32"/>
    <n v="741210"/>
    <n v="2289"/>
    <n v="741.21"/>
  </r>
  <r>
    <x v="33"/>
    <n v="6536000"/>
    <n v="2289"/>
    <n v="6536"/>
  </r>
  <r>
    <x v="32"/>
    <n v="832630"/>
    <n v="2290"/>
    <n v="832.63"/>
  </r>
  <r>
    <x v="33"/>
    <n v="7189000"/>
    <n v="2290"/>
    <n v="7189"/>
  </r>
  <r>
    <x v="32"/>
    <n v="170280"/>
    <n v="2291"/>
    <n v="170.28"/>
  </r>
  <r>
    <x v="33"/>
    <n v="2109000"/>
    <n v="2291"/>
    <n v="2109"/>
  </r>
  <r>
    <x v="32"/>
    <n v="877220"/>
    <n v="2292"/>
    <n v="877.22"/>
  </r>
  <r>
    <x v="33"/>
    <n v="8698000"/>
    <n v="2292"/>
    <n v="8698"/>
  </r>
  <r>
    <x v="32"/>
    <n v="877220"/>
    <n v="2293"/>
    <n v="877.22"/>
  </r>
  <r>
    <x v="33"/>
    <n v="8698000"/>
    <n v="2293"/>
    <n v="8698"/>
  </r>
  <r>
    <x v="32"/>
    <n v="170280"/>
    <n v="2294"/>
    <n v="170.28"/>
  </r>
  <r>
    <x v="33"/>
    <n v="2109000"/>
    <n v="2294"/>
    <n v="2109"/>
  </r>
  <r>
    <x v="32"/>
    <n v="435030"/>
    <n v="2297"/>
    <n v="435.03"/>
  </r>
  <r>
    <x v="33"/>
    <n v="4349000"/>
    <n v="2297"/>
    <n v="4349"/>
  </r>
  <r>
    <x v="32"/>
    <n v="605280"/>
    <n v="2298"/>
    <n v="605.28"/>
  </r>
  <r>
    <x v="33"/>
    <n v="5050540"/>
    <n v="2298"/>
    <n v="5050.54"/>
  </r>
  <r>
    <x v="32"/>
    <n v="170280"/>
    <n v="2299"/>
    <n v="170.28"/>
  </r>
  <r>
    <x v="33"/>
    <n v="2109000"/>
    <n v="2299"/>
    <n v="2109"/>
  </r>
  <r>
    <x v="32"/>
    <n v="412980"/>
    <n v="2301"/>
    <n v="412.98"/>
  </r>
  <r>
    <x v="33"/>
    <n v="3272670"/>
    <n v="2301"/>
    <n v="3272.67"/>
  </r>
  <r>
    <x v="32"/>
    <n v="122820"/>
    <n v="2302"/>
    <n v="122.82"/>
  </r>
  <r>
    <x v="33"/>
    <n v="1581750"/>
    <n v="2302"/>
    <n v="1581.75"/>
  </r>
  <r>
    <x v="32"/>
    <n v="657910"/>
    <n v="2305"/>
    <n v="657.91"/>
  </r>
  <r>
    <x v="33"/>
    <n v="5941000"/>
    <n v="2305"/>
    <n v="5941"/>
  </r>
  <r>
    <x v="32"/>
    <n v="877220"/>
    <n v="2306"/>
    <n v="877.22"/>
  </r>
  <r>
    <x v="33"/>
    <n v="9567000"/>
    <n v="2306"/>
    <n v="9567"/>
  </r>
  <r>
    <x v="32"/>
    <n v="345880"/>
    <n v="2307"/>
    <n v="345.88"/>
  </r>
  <r>
    <x v="33"/>
    <n v="3688000"/>
    <n v="2307"/>
    <n v="3688"/>
  </r>
  <r>
    <x v="32"/>
    <n v="536960"/>
    <n v="2308"/>
    <n v="536.96"/>
  </r>
  <r>
    <x v="33"/>
    <n v="5077080"/>
    <n v="2308"/>
    <n v="5077.08"/>
  </r>
  <r>
    <x v="32"/>
    <n v="877220"/>
    <n v="2311"/>
    <n v="877.22"/>
  </r>
  <r>
    <x v="33"/>
    <n v="7907000"/>
    <n v="2311"/>
    <n v="7907"/>
  </r>
  <r>
    <x v="32"/>
    <n v="527180"/>
    <n v="2312"/>
    <n v="527.17999999999995"/>
  </r>
  <r>
    <x v="33"/>
    <n v="5693040"/>
    <n v="2312"/>
    <n v="5693.04"/>
  </r>
  <r>
    <x v="32"/>
    <n v="450990"/>
    <n v="2313"/>
    <n v="450.99"/>
  </r>
  <r>
    <x v="33"/>
    <n v="4463000"/>
    <n v="2313"/>
    <n v="4463"/>
  </r>
  <r>
    <x v="32"/>
    <n v="877220"/>
    <n v="2314"/>
    <n v="877.22"/>
  </r>
  <r>
    <x v="33"/>
    <n v="14189660"/>
    <n v="2314"/>
    <n v="14189.66"/>
  </r>
  <r>
    <x v="32"/>
    <n v="657910"/>
    <n v="2315"/>
    <n v="657.91"/>
  </r>
  <r>
    <x v="33"/>
    <n v="5941000"/>
    <n v="2315"/>
    <n v="5941"/>
  </r>
  <r>
    <x v="32"/>
    <n v="170280"/>
    <n v="2316"/>
    <n v="170.28"/>
  </r>
  <r>
    <x v="33"/>
    <n v="2109000"/>
    <n v="2316"/>
    <n v="2109"/>
  </r>
  <r>
    <x v="32"/>
    <n v="741210"/>
    <n v="2318"/>
    <n v="741.21"/>
  </r>
  <r>
    <x v="33"/>
    <n v="6536000"/>
    <n v="2318"/>
    <n v="6536"/>
  </r>
  <r>
    <x v="32"/>
    <n v="765680"/>
    <n v="2319"/>
    <n v="765.68"/>
  </r>
  <r>
    <x v="33"/>
    <n v="6710770"/>
    <n v="2319"/>
    <n v="6710.77"/>
  </r>
  <r>
    <x v="32"/>
    <n v="742560"/>
    <n v="2320"/>
    <n v="742.56"/>
  </r>
  <r>
    <x v="33"/>
    <n v="6545590"/>
    <n v="2320"/>
    <n v="6545.59"/>
  </r>
  <r>
    <x v="32"/>
    <n v="877220"/>
    <n v="2321"/>
    <n v="877.22"/>
  </r>
  <r>
    <x v="33"/>
    <n v="10334000"/>
    <n v="2321"/>
    <n v="10334"/>
  </r>
  <r>
    <x v="32"/>
    <n v="743000"/>
    <n v="2322"/>
    <n v="743"/>
  </r>
  <r>
    <x v="33"/>
    <n v="6548780"/>
    <n v="2322"/>
    <n v="6548.78"/>
  </r>
  <r>
    <x v="32"/>
    <n v="470040"/>
    <n v="2323"/>
    <n v="470.04"/>
  </r>
  <r>
    <x v="33"/>
    <n v="3600000"/>
    <n v="2323"/>
    <n v="3600"/>
  </r>
  <r>
    <x v="32"/>
    <n v="170280"/>
    <n v="2324"/>
    <n v="170.28"/>
  </r>
  <r>
    <x v="33"/>
    <n v="2109000"/>
    <n v="2324"/>
    <n v="2109"/>
  </r>
  <r>
    <x v="32"/>
    <n v="877220"/>
    <n v="2325"/>
    <n v="877.22"/>
  </r>
  <r>
    <x v="33"/>
    <n v="10334000"/>
    <n v="2325"/>
    <n v="10334"/>
  </r>
  <r>
    <x v="32"/>
    <n v="394150"/>
    <n v="2326"/>
    <n v="394.15"/>
  </r>
  <r>
    <x v="33"/>
    <n v="4057000"/>
    <n v="2326"/>
    <n v="4057"/>
  </r>
  <r>
    <x v="32"/>
    <n v="877220"/>
    <n v="2327"/>
    <n v="877.22"/>
  </r>
  <r>
    <x v="33"/>
    <n v="11160000"/>
    <n v="2327"/>
    <n v="11160"/>
  </r>
  <r>
    <x v="32"/>
    <n v="877220"/>
    <n v="2328"/>
    <n v="877.22"/>
  </r>
  <r>
    <x v="33"/>
    <n v="10810830"/>
    <n v="2328"/>
    <n v="10810.83"/>
  </r>
  <r>
    <x v="32"/>
    <n v="741210"/>
    <n v="2329"/>
    <n v="741.21"/>
  </r>
  <r>
    <x v="33"/>
    <n v="6536000"/>
    <n v="2329"/>
    <n v="6536"/>
  </r>
  <r>
    <x v="32"/>
    <n v="345880"/>
    <n v="2330"/>
    <n v="345.88"/>
  </r>
  <r>
    <x v="33"/>
    <n v="3688000"/>
    <n v="2330"/>
    <n v="3688"/>
  </r>
  <r>
    <x v="32"/>
    <n v="800290"/>
    <n v="2331"/>
    <n v="800.29"/>
  </r>
  <r>
    <x v="33"/>
    <n v="6958000"/>
    <n v="2331"/>
    <n v="6958"/>
  </r>
  <r>
    <x v="32"/>
    <n v="877220"/>
    <n v="2332"/>
    <n v="877.22"/>
  </r>
  <r>
    <x v="33"/>
    <n v="10334000"/>
    <n v="2332"/>
    <n v="10334"/>
  </r>
  <r>
    <x v="32"/>
    <n v="133740"/>
    <n v="2333"/>
    <n v="133.74"/>
  </r>
  <r>
    <x v="33"/>
    <n v="1208570"/>
    <n v="2333"/>
    <n v="1208.57"/>
  </r>
  <r>
    <x v="32"/>
    <n v="877220"/>
    <n v="2334"/>
    <n v="877.22"/>
  </r>
  <r>
    <x v="33"/>
    <n v="8713600"/>
    <n v="2334"/>
    <n v="8713.6"/>
  </r>
  <r>
    <x v="32"/>
    <n v="400370"/>
    <n v="2335"/>
    <n v="400.37"/>
  </r>
  <r>
    <x v="33"/>
    <n v="7468260"/>
    <n v="2335"/>
    <n v="7468.26"/>
  </r>
  <r>
    <x v="32"/>
    <n v="704560"/>
    <n v="2336"/>
    <n v="704.56"/>
  </r>
  <r>
    <x v="33"/>
    <n v="6274210"/>
    <n v="2336"/>
    <n v="6274.21"/>
  </r>
  <r>
    <x v="32"/>
    <n v="877220"/>
    <n v="2337"/>
    <n v="877.22"/>
  </r>
  <r>
    <x v="33"/>
    <n v="9567000"/>
    <n v="2337"/>
    <n v="9567"/>
  </r>
  <r>
    <x v="32"/>
    <n v="877220"/>
    <n v="2338"/>
    <n v="877.22"/>
  </r>
  <r>
    <x v="33"/>
    <n v="10334000"/>
    <n v="2338"/>
    <n v="10334"/>
  </r>
  <r>
    <x v="32"/>
    <n v="394150"/>
    <n v="2340"/>
    <n v="394.15"/>
  </r>
  <r>
    <x v="33"/>
    <n v="4057000"/>
    <n v="2340"/>
    <n v="4057"/>
  </r>
  <r>
    <x v="32"/>
    <n v="582170"/>
    <n v="2342"/>
    <n v="582.16999999999996"/>
  </r>
  <r>
    <x v="33"/>
    <n v="5400000"/>
    <n v="2342"/>
    <n v="5400"/>
  </r>
  <r>
    <x v="32"/>
    <n v="603970"/>
    <n v="2343"/>
    <n v="603.97"/>
  </r>
  <r>
    <x v="33"/>
    <n v="5555670"/>
    <n v="2343"/>
    <n v="5555.67"/>
  </r>
  <r>
    <x v="32"/>
    <n v="832630"/>
    <n v="2344"/>
    <n v="832.63"/>
  </r>
  <r>
    <x v="33"/>
    <n v="7189000"/>
    <n v="2344"/>
    <n v="7189"/>
  </r>
  <r>
    <x v="32"/>
    <n v="877220"/>
    <n v="2345"/>
    <n v="877.22"/>
  </r>
  <r>
    <x v="33"/>
    <n v="14845090"/>
    <n v="2345"/>
    <n v="14845.09"/>
  </r>
  <r>
    <x v="32"/>
    <n v="394150"/>
    <n v="2346"/>
    <n v="394.15"/>
  </r>
  <r>
    <x v="33"/>
    <n v="4057000"/>
    <n v="2346"/>
    <n v="4057"/>
  </r>
  <r>
    <x v="32"/>
    <n v="877220"/>
    <n v="2347"/>
    <n v="877.22"/>
  </r>
  <r>
    <x v="33"/>
    <n v="10510910"/>
    <n v="2347"/>
    <n v="10510.91"/>
  </r>
  <r>
    <x v="32"/>
    <n v="472210"/>
    <n v="2348"/>
    <n v="472.21"/>
  </r>
  <r>
    <x v="33"/>
    <n v="4526610"/>
    <n v="2348"/>
    <n v="4526.6099999999997"/>
  </r>
  <r>
    <x v="32"/>
    <n v="832630"/>
    <n v="2350"/>
    <n v="832.63"/>
  </r>
  <r>
    <x v="33"/>
    <n v="7189000"/>
    <n v="2350"/>
    <n v="7189"/>
  </r>
  <r>
    <x v="32"/>
    <n v="470720"/>
    <n v="2351"/>
    <n v="470.72"/>
  </r>
  <r>
    <x v="33"/>
    <n v="3600000"/>
    <n v="2351"/>
    <n v="3600"/>
  </r>
  <r>
    <x v="32"/>
    <n v="657910"/>
    <n v="2352"/>
    <n v="657.91"/>
  </r>
  <r>
    <x v="33"/>
    <n v="5941000"/>
    <n v="2352"/>
    <n v="5941"/>
  </r>
  <r>
    <x v="32"/>
    <n v="160780"/>
    <n v="2353"/>
    <n v="160.78"/>
  </r>
  <r>
    <x v="33"/>
    <n v="1859170"/>
    <n v="2353"/>
    <n v="1859.17"/>
  </r>
  <r>
    <x v="32"/>
    <n v="877220"/>
    <n v="2354"/>
    <n v="877.22"/>
  </r>
  <r>
    <x v="33"/>
    <n v="10764210"/>
    <n v="2354"/>
    <n v="10764.21"/>
  </r>
  <r>
    <x v="32"/>
    <n v="877220"/>
    <n v="2355"/>
    <n v="877.22"/>
  </r>
  <r>
    <x v="33"/>
    <n v="10334000"/>
    <n v="2355"/>
    <n v="10334"/>
  </r>
  <r>
    <x v="32"/>
    <n v="147590"/>
    <n v="2356"/>
    <n v="147.59"/>
  </r>
  <r>
    <x v="33"/>
    <n v="1616670"/>
    <n v="2356"/>
    <n v="1616.67"/>
  </r>
  <r>
    <x v="32"/>
    <n v="741210"/>
    <n v="2357"/>
    <n v="741.21"/>
  </r>
  <r>
    <x v="33"/>
    <n v="6536000"/>
    <n v="2357"/>
    <n v="6536"/>
  </r>
  <r>
    <x v="32"/>
    <n v="334570"/>
    <n v="2358"/>
    <n v="334.57"/>
  </r>
  <r>
    <x v="33"/>
    <n v="2454500"/>
    <n v="2358"/>
    <n v="2454.5"/>
  </r>
  <r>
    <x v="32"/>
    <n v="144150"/>
    <n v="2359"/>
    <n v="144.15"/>
  </r>
  <r>
    <x v="33"/>
    <n v="1818750"/>
    <n v="2359"/>
    <n v="1818.75"/>
  </r>
  <r>
    <x v="32"/>
    <n v="151050"/>
    <n v="2360"/>
    <n v="151.05000000000001"/>
  </r>
  <r>
    <x v="33"/>
    <n v="1895360"/>
    <n v="2360"/>
    <n v="1895.36"/>
  </r>
  <r>
    <x v="32"/>
    <n v="344160"/>
    <n v="2361"/>
    <n v="344.16"/>
  </r>
  <r>
    <x v="33"/>
    <n v="7821920"/>
    <n v="2361"/>
    <n v="7821.92"/>
  </r>
  <r>
    <x v="32"/>
    <n v="877220"/>
    <n v="2363"/>
    <n v="877.22"/>
  </r>
  <r>
    <x v="33"/>
    <n v="12053000"/>
    <n v="2363"/>
    <n v="12053"/>
  </r>
  <r>
    <x v="32"/>
    <n v="657910"/>
    <n v="2364"/>
    <n v="657.91"/>
  </r>
  <r>
    <x v="33"/>
    <n v="5941000"/>
    <n v="2364"/>
    <n v="5941"/>
  </r>
  <r>
    <x v="32"/>
    <n v="657910"/>
    <n v="2365"/>
    <n v="657.91"/>
  </r>
  <r>
    <x v="33"/>
    <n v="5941000"/>
    <n v="2365"/>
    <n v="5941"/>
  </r>
  <r>
    <x v="32"/>
    <n v="741210"/>
    <n v="2367"/>
    <n v="741.21"/>
  </r>
  <r>
    <x v="33"/>
    <n v="6536000"/>
    <n v="2367"/>
    <n v="6536"/>
  </r>
  <r>
    <x v="32"/>
    <n v="513430"/>
    <n v="2369"/>
    <n v="513.42999999999995"/>
  </r>
  <r>
    <x v="33"/>
    <n v="4909000"/>
    <n v="2369"/>
    <n v="4909"/>
  </r>
  <r>
    <x v="32"/>
    <n v="877220"/>
    <n v="2370"/>
    <n v="877.22"/>
  </r>
  <r>
    <x v="33"/>
    <n v="10439160"/>
    <n v="2370"/>
    <n v="10439.16"/>
  </r>
  <r>
    <x v="32"/>
    <n v="583530"/>
    <n v="2371"/>
    <n v="583.53"/>
  </r>
  <r>
    <x v="33"/>
    <n v="5409690"/>
    <n v="2371"/>
    <n v="5409.69"/>
  </r>
  <r>
    <x v="32"/>
    <n v="657910"/>
    <n v="2372"/>
    <n v="657.91"/>
  </r>
  <r>
    <x v="33"/>
    <n v="5941000"/>
    <n v="2372"/>
    <n v="5941"/>
  </r>
  <r>
    <x v="32"/>
    <n v="122820"/>
    <n v="2373"/>
    <n v="122.82"/>
  </r>
  <r>
    <x v="33"/>
    <n v="1581750"/>
    <n v="2373"/>
    <n v="1581.75"/>
  </r>
  <r>
    <x v="32"/>
    <n v="877220"/>
    <n v="2374"/>
    <n v="877.22"/>
  </r>
  <r>
    <x v="33"/>
    <n v="14821240"/>
    <n v="2374"/>
    <n v="14821.24"/>
  </r>
  <r>
    <x v="32"/>
    <n v="877220"/>
    <n v="2375"/>
    <n v="877.22"/>
  </r>
  <r>
    <x v="33"/>
    <n v="10334000"/>
    <n v="2375"/>
    <n v="10334"/>
  </r>
  <r>
    <x v="32"/>
    <n v="749630"/>
    <n v="2376"/>
    <n v="749.63"/>
  </r>
  <r>
    <x v="33"/>
    <n v="6596090"/>
    <n v="2376"/>
    <n v="6596.09"/>
  </r>
  <r>
    <x v="32"/>
    <n v="394150"/>
    <n v="2377"/>
    <n v="394.15"/>
  </r>
  <r>
    <x v="33"/>
    <n v="4057000"/>
    <n v="2377"/>
    <n v="4057"/>
  </r>
  <r>
    <x v="32"/>
    <n v="553080"/>
    <n v="2378"/>
    <n v="553.08000000000004"/>
  </r>
  <r>
    <x v="33"/>
    <n v="5192170"/>
    <n v="2378"/>
    <n v="5192.17"/>
  </r>
  <r>
    <x v="32"/>
    <n v="877220"/>
    <n v="2380"/>
    <n v="877.22"/>
  </r>
  <r>
    <x v="33"/>
    <n v="7907000"/>
    <n v="2380"/>
    <n v="7907"/>
  </r>
  <r>
    <x v="32"/>
    <n v="877220"/>
    <n v="2381"/>
    <n v="877.22"/>
  </r>
  <r>
    <x v="33"/>
    <n v="7907000"/>
    <n v="2381"/>
    <n v="7907"/>
  </r>
  <r>
    <x v="32"/>
    <n v="513430"/>
    <n v="2382"/>
    <n v="513.42999999999995"/>
  </r>
  <r>
    <x v="33"/>
    <n v="4909000"/>
    <n v="2382"/>
    <n v="4909"/>
  </r>
  <r>
    <x v="32"/>
    <n v="877220"/>
    <n v="2383"/>
    <n v="877.22"/>
  </r>
  <r>
    <x v="33"/>
    <n v="11160000"/>
    <n v="2383"/>
    <n v="11160"/>
  </r>
  <r>
    <x v="32"/>
    <n v="877220"/>
    <n v="2384"/>
    <n v="877.22"/>
  </r>
  <r>
    <x v="33"/>
    <n v="12115880"/>
    <n v="2384"/>
    <n v="12115.88"/>
  </r>
  <r>
    <x v="32"/>
    <n v="394150"/>
    <n v="2385"/>
    <n v="394.15"/>
  </r>
  <r>
    <x v="33"/>
    <n v="4057000"/>
    <n v="2385"/>
    <n v="4057"/>
  </r>
  <r>
    <x v="32"/>
    <n v="394150"/>
    <n v="2386"/>
    <n v="394.15"/>
  </r>
  <r>
    <x v="33"/>
    <n v="4057000"/>
    <n v="2386"/>
    <n v="4057"/>
  </r>
  <r>
    <x v="32"/>
    <n v="877220"/>
    <n v="2388"/>
    <n v="877.22"/>
  </r>
  <r>
    <x v="33"/>
    <n v="10334000"/>
    <n v="2388"/>
    <n v="10334"/>
  </r>
  <r>
    <x v="32"/>
    <n v="741210"/>
    <n v="2389"/>
    <n v="741.21"/>
  </r>
  <r>
    <x v="33"/>
    <n v="6536000"/>
    <n v="2389"/>
    <n v="6536"/>
  </r>
  <r>
    <x v="32"/>
    <n v="877220"/>
    <n v="2391"/>
    <n v="877.22"/>
  </r>
  <r>
    <x v="33"/>
    <n v="8961270"/>
    <n v="2391"/>
    <n v="8961.27"/>
  </r>
  <r>
    <x v="32"/>
    <n v="877220"/>
    <n v="2392"/>
    <n v="877.22"/>
  </r>
  <r>
    <x v="33"/>
    <n v="8698000"/>
    <n v="2392"/>
    <n v="8698"/>
  </r>
  <r>
    <x v="32"/>
    <n v="877220"/>
    <n v="2393"/>
    <n v="877.22"/>
  </r>
  <r>
    <x v="33"/>
    <n v="10669300"/>
    <n v="2393"/>
    <n v="10669.3"/>
  </r>
  <r>
    <x v="32"/>
    <n v="877220"/>
    <n v="2394"/>
    <n v="877.22"/>
  </r>
  <r>
    <x v="33"/>
    <n v="8698000"/>
    <n v="2394"/>
    <n v="8698"/>
  </r>
  <r>
    <x v="32"/>
    <n v="397580"/>
    <n v="2395"/>
    <n v="397.58"/>
  </r>
  <r>
    <x v="33"/>
    <n v="4081470"/>
    <n v="2395"/>
    <n v="4081.47"/>
  </r>
  <r>
    <x v="32"/>
    <n v="394150"/>
    <n v="2397"/>
    <n v="394.15"/>
  </r>
  <r>
    <x v="33"/>
    <n v="4057000"/>
    <n v="2397"/>
    <n v="4057"/>
  </r>
  <r>
    <x v="32"/>
    <n v="877220"/>
    <n v="2402"/>
    <n v="877.22"/>
  </r>
  <r>
    <x v="33"/>
    <n v="8698000"/>
    <n v="2402"/>
    <n v="8698"/>
  </r>
  <r>
    <x v="32"/>
    <n v="450990"/>
    <n v="2403"/>
    <n v="450.99"/>
  </r>
  <r>
    <x v="33"/>
    <n v="4463000"/>
    <n v="2403"/>
    <n v="4463"/>
  </r>
  <r>
    <x v="32"/>
    <n v="741210"/>
    <n v="2405"/>
    <n v="741.21"/>
  </r>
  <r>
    <x v="33"/>
    <n v="6536000"/>
    <n v="2405"/>
    <n v="6536"/>
  </r>
  <r>
    <x v="32"/>
    <n v="170280"/>
    <n v="2408"/>
    <n v="170.28"/>
  </r>
  <r>
    <x v="33"/>
    <n v="2109000"/>
    <n v="2408"/>
    <n v="2109"/>
  </r>
  <r>
    <x v="32"/>
    <n v="834110"/>
    <n v="2410"/>
    <n v="834.11"/>
  </r>
  <r>
    <x v="33"/>
    <n v="7199550"/>
    <n v="2410"/>
    <n v="7199.55"/>
  </r>
  <r>
    <x v="32"/>
    <n v="541520"/>
    <n v="2411"/>
    <n v="541.52"/>
  </r>
  <r>
    <x v="33"/>
    <n v="5109630"/>
    <n v="2411"/>
    <n v="5109.63"/>
  </r>
  <r>
    <x v="32"/>
    <n v="877220"/>
    <n v="2412"/>
    <n v="877.22"/>
  </r>
  <r>
    <x v="33"/>
    <n v="10334000"/>
    <n v="2412"/>
    <n v="10334"/>
  </r>
  <r>
    <x v="32"/>
    <n v="877220"/>
    <n v="2413"/>
    <n v="877.22"/>
  </r>
  <r>
    <x v="33"/>
    <n v="11160000"/>
    <n v="2413"/>
    <n v="11160"/>
  </r>
  <r>
    <x v="32"/>
    <n v="394150"/>
    <n v="2415"/>
    <n v="394.15"/>
  </r>
  <r>
    <x v="33"/>
    <n v="4057000"/>
    <n v="2415"/>
    <n v="4057"/>
  </r>
  <r>
    <x v="32"/>
    <n v="877220"/>
    <n v="2416"/>
    <n v="877.22"/>
  </r>
  <r>
    <x v="33"/>
    <n v="11160000"/>
    <n v="2416"/>
    <n v="11160"/>
  </r>
  <r>
    <x v="32"/>
    <n v="450990"/>
    <n v="2418"/>
    <n v="450.99"/>
  </r>
  <r>
    <x v="33"/>
    <n v="4463000"/>
    <n v="2418"/>
    <n v="4463"/>
  </r>
  <r>
    <x v="32"/>
    <n v="877220"/>
    <n v="2419"/>
    <n v="877.22"/>
  </r>
  <r>
    <x v="33"/>
    <n v="10334000"/>
    <n v="2419"/>
    <n v="10334"/>
  </r>
  <r>
    <x v="32"/>
    <n v="394150"/>
    <n v="2420"/>
    <n v="394.15"/>
  </r>
  <r>
    <x v="33"/>
    <n v="4057000"/>
    <n v="2420"/>
    <n v="4057"/>
  </r>
  <r>
    <x v="32"/>
    <n v="877220"/>
    <n v="2421"/>
    <n v="877.22"/>
  </r>
  <r>
    <x v="33"/>
    <n v="13055200"/>
    <n v="2421"/>
    <n v="13055.2"/>
  </r>
  <r>
    <x v="32"/>
    <n v="394150"/>
    <n v="2423"/>
    <n v="394.15"/>
  </r>
  <r>
    <x v="33"/>
    <n v="4057000"/>
    <n v="2423"/>
    <n v="4057"/>
  </r>
  <r>
    <x v="32"/>
    <n v="450990"/>
    <n v="2424"/>
    <n v="450.99"/>
  </r>
  <r>
    <x v="33"/>
    <n v="4463000"/>
    <n v="2424"/>
    <n v="4463"/>
  </r>
  <r>
    <x v="32"/>
    <n v="450990"/>
    <n v="2425"/>
    <n v="450.99"/>
  </r>
  <r>
    <x v="33"/>
    <n v="4463000"/>
    <n v="2425"/>
    <n v="4463"/>
  </r>
  <r>
    <x v="32"/>
    <n v="877220"/>
    <n v="2426"/>
    <n v="877.22"/>
  </r>
  <r>
    <x v="33"/>
    <n v="11280090"/>
    <n v="2426"/>
    <n v="11280.09"/>
  </r>
  <r>
    <x v="32"/>
    <n v="877220"/>
    <n v="2430"/>
    <n v="877.22"/>
  </r>
  <r>
    <x v="33"/>
    <n v="10586730"/>
    <n v="2430"/>
    <n v="10586.73"/>
  </r>
  <r>
    <x v="32"/>
    <n v="877220"/>
    <n v="2432"/>
    <n v="877.22"/>
  </r>
  <r>
    <x v="33"/>
    <n v="11160000"/>
    <n v="2432"/>
    <n v="11160"/>
  </r>
  <r>
    <x v="32"/>
    <n v="239600"/>
    <n v="2433"/>
    <n v="239.6"/>
  </r>
  <r>
    <x v="33"/>
    <n v="2802340"/>
    <n v="2433"/>
    <n v="2802.34"/>
  </r>
  <r>
    <x v="32"/>
    <n v="877220"/>
    <n v="2434"/>
    <n v="877.22"/>
  </r>
  <r>
    <x v="33"/>
    <n v="9567000"/>
    <n v="2434"/>
    <n v="9567"/>
  </r>
  <r>
    <x v="32"/>
    <n v="877220"/>
    <n v="2436"/>
    <n v="877.22"/>
  </r>
  <r>
    <x v="33"/>
    <n v="9567000"/>
    <n v="2436"/>
    <n v="9567"/>
  </r>
  <r>
    <x v="32"/>
    <n v="450990"/>
    <n v="2437"/>
    <n v="450.99"/>
  </r>
  <r>
    <x v="33"/>
    <n v="4463000"/>
    <n v="2437"/>
    <n v="4463"/>
  </r>
  <r>
    <x v="32"/>
    <n v="582170"/>
    <n v="2438"/>
    <n v="582.16999999999996"/>
  </r>
  <r>
    <x v="33"/>
    <n v="5400000"/>
    <n v="2438"/>
    <n v="5400"/>
  </r>
  <r>
    <x v="32"/>
    <n v="394520"/>
    <n v="2440"/>
    <n v="394.52"/>
  </r>
  <r>
    <x v="33"/>
    <n v="4059620"/>
    <n v="2440"/>
    <n v="4059.62"/>
  </r>
  <r>
    <x v="32"/>
    <n v="394150"/>
    <n v="2441"/>
    <n v="394.15"/>
  </r>
  <r>
    <x v="33"/>
    <n v="4057000"/>
    <n v="2441"/>
    <n v="4057"/>
  </r>
  <r>
    <x v="32"/>
    <n v="877220"/>
    <n v="2442"/>
    <n v="877.22"/>
  </r>
  <r>
    <x v="33"/>
    <n v="7907000"/>
    <n v="2442"/>
    <n v="7907"/>
  </r>
  <r>
    <x v="32"/>
    <n v="877220"/>
    <n v="2443"/>
    <n v="877.22"/>
  </r>
  <r>
    <x v="33"/>
    <n v="7806100"/>
    <n v="2443"/>
    <n v="7806.1"/>
  </r>
  <r>
    <x v="32"/>
    <n v="394150"/>
    <n v="2445"/>
    <n v="394.15"/>
  </r>
  <r>
    <x v="33"/>
    <n v="4057000"/>
    <n v="2445"/>
    <n v="4057"/>
  </r>
  <r>
    <x v="32"/>
    <n v="513430"/>
    <n v="2447"/>
    <n v="513.42999999999995"/>
  </r>
  <r>
    <x v="33"/>
    <n v="4909000"/>
    <n v="2447"/>
    <n v="4909"/>
  </r>
  <r>
    <x v="32"/>
    <n v="877220"/>
    <n v="2449"/>
    <n v="877.22"/>
  </r>
  <r>
    <x v="33"/>
    <n v="7907000"/>
    <n v="2449"/>
    <n v="7907"/>
  </r>
  <r>
    <x v="32"/>
    <n v="741210"/>
    <n v="2451"/>
    <n v="741.21"/>
  </r>
  <r>
    <x v="33"/>
    <n v="6536000"/>
    <n v="2451"/>
    <n v="6536"/>
  </r>
  <r>
    <x v="32"/>
    <n v="351080"/>
    <n v="2452"/>
    <n v="351.08"/>
  </r>
  <r>
    <x v="33"/>
    <n v="3731290"/>
    <n v="2452"/>
    <n v="3731.29"/>
  </r>
  <r>
    <x v="32"/>
    <n v="741210"/>
    <n v="2453"/>
    <n v="741.21"/>
  </r>
  <r>
    <x v="33"/>
    <n v="6536000"/>
    <n v="2453"/>
    <n v="6536"/>
  </r>
  <r>
    <x v="32"/>
    <n v="741210"/>
    <n v="2454"/>
    <n v="741.21"/>
  </r>
  <r>
    <x v="33"/>
    <n v="6536000"/>
    <n v="2454"/>
    <n v="6536"/>
  </r>
  <r>
    <x v="32"/>
    <n v="877220"/>
    <n v="2455"/>
    <n v="877.22"/>
  </r>
  <r>
    <x v="33"/>
    <n v="7907000"/>
    <n v="2455"/>
    <n v="7907"/>
  </r>
  <r>
    <x v="32"/>
    <n v="877220"/>
    <n v="2457"/>
    <n v="877.22"/>
  </r>
  <r>
    <x v="33"/>
    <n v="13027620"/>
    <n v="2457"/>
    <n v="13027.62"/>
  </r>
  <r>
    <x v="32"/>
    <n v="877220"/>
    <n v="2458"/>
    <n v="877.22"/>
  </r>
  <r>
    <x v="33"/>
    <n v="9567000"/>
    <n v="2458"/>
    <n v="9567"/>
  </r>
  <r>
    <x v="32"/>
    <n v="877220"/>
    <n v="2459"/>
    <n v="877.22"/>
  </r>
  <r>
    <x v="33"/>
    <n v="9804090"/>
    <n v="2459"/>
    <n v="9804.09"/>
  </r>
  <r>
    <x v="32"/>
    <n v="238000"/>
    <n v="2460"/>
    <n v="238"/>
  </r>
  <r>
    <x v="33"/>
    <n v="2789000"/>
    <n v="2460"/>
    <n v="2789"/>
  </r>
  <r>
    <x v="32"/>
    <n v="877220"/>
    <n v="2461"/>
    <n v="877.22"/>
  </r>
  <r>
    <x v="33"/>
    <n v="7907000"/>
    <n v="2461"/>
    <n v="7907"/>
  </r>
  <r>
    <x v="32"/>
    <n v="832630"/>
    <n v="2462"/>
    <n v="832.63"/>
  </r>
  <r>
    <x v="33"/>
    <n v="7189000"/>
    <n v="2462"/>
    <n v="7189"/>
  </r>
  <r>
    <x v="32"/>
    <n v="877220"/>
    <n v="2465"/>
    <n v="877.22"/>
  </r>
  <r>
    <x v="33"/>
    <n v="14059000"/>
    <n v="2465"/>
    <n v="14059"/>
  </r>
  <r>
    <x v="32"/>
    <n v="452420"/>
    <n v="2466"/>
    <n v="452.42"/>
  </r>
  <r>
    <x v="33"/>
    <n v="4473190"/>
    <n v="2466"/>
    <n v="4473.1899999999996"/>
  </r>
  <r>
    <x v="32"/>
    <n v="741210"/>
    <n v="2467"/>
    <n v="741.21"/>
  </r>
  <r>
    <x v="33"/>
    <n v="6536000"/>
    <n v="2467"/>
    <n v="6536"/>
  </r>
  <r>
    <x v="32"/>
    <n v="836740"/>
    <n v="2468"/>
    <n v="836.74"/>
  </r>
  <r>
    <x v="33"/>
    <n v="7218310"/>
    <n v="2468"/>
    <n v="7218.31"/>
  </r>
  <r>
    <x v="32"/>
    <n v="394150"/>
    <n v="2469"/>
    <n v="394.15"/>
  </r>
  <r>
    <x v="33"/>
    <n v="4057000"/>
    <n v="2469"/>
    <n v="4057"/>
  </r>
  <r>
    <x v="32"/>
    <n v="198720"/>
    <n v="2470"/>
    <n v="198.72"/>
  </r>
  <r>
    <x v="33"/>
    <n v="2425000"/>
    <n v="2470"/>
    <n v="2425"/>
  </r>
  <r>
    <x v="32"/>
    <n v="877220"/>
    <n v="2471"/>
    <n v="877.22"/>
  </r>
  <r>
    <x v="33"/>
    <n v="10334000"/>
    <n v="2471"/>
    <n v="10334"/>
  </r>
  <r>
    <x v="32"/>
    <n v="877220"/>
    <n v="2472"/>
    <n v="877.22"/>
  </r>
  <r>
    <x v="33"/>
    <n v="8698000"/>
    <n v="2472"/>
    <n v="8698"/>
  </r>
  <r>
    <x v="32"/>
    <n v="877220"/>
    <n v="2473"/>
    <n v="877.22"/>
  </r>
  <r>
    <x v="33"/>
    <n v="11160000"/>
    <n v="2473"/>
    <n v="11160"/>
  </r>
  <r>
    <x v="32"/>
    <n v="877220"/>
    <n v="2475"/>
    <n v="877.22"/>
  </r>
  <r>
    <x v="33"/>
    <n v="7907000"/>
    <n v="2475"/>
    <n v="7907"/>
  </r>
  <r>
    <x v="32"/>
    <n v="877220"/>
    <n v="2476"/>
    <n v="877.22"/>
  </r>
  <r>
    <x v="33"/>
    <n v="10334000"/>
    <n v="2476"/>
    <n v="10334"/>
  </r>
  <r>
    <x v="32"/>
    <n v="877220"/>
    <n v="2477"/>
    <n v="877.22"/>
  </r>
  <r>
    <x v="33"/>
    <n v="7907000"/>
    <n v="2477"/>
    <n v="7907"/>
  </r>
  <r>
    <x v="32"/>
    <n v="877220"/>
    <n v="2478"/>
    <n v="877.22"/>
  </r>
  <r>
    <x v="33"/>
    <n v="10334000"/>
    <n v="2478"/>
    <n v="10334"/>
  </r>
  <r>
    <x v="32"/>
    <n v="877220"/>
    <n v="2479"/>
    <n v="877.22"/>
  </r>
  <r>
    <x v="33"/>
    <n v="10334000"/>
    <n v="2479"/>
    <n v="10334"/>
  </r>
  <r>
    <x v="32"/>
    <n v="394150"/>
    <n v="2480"/>
    <n v="394.15"/>
  </r>
  <r>
    <x v="33"/>
    <n v="4057000"/>
    <n v="2480"/>
    <n v="4057"/>
  </r>
  <r>
    <x v="32"/>
    <n v="345880"/>
    <n v="2481"/>
    <n v="345.88"/>
  </r>
  <r>
    <x v="33"/>
    <n v="3688000"/>
    <n v="2481"/>
    <n v="3688"/>
  </r>
  <r>
    <x v="32"/>
    <n v="582170"/>
    <n v="2482"/>
    <n v="582.16999999999996"/>
  </r>
  <r>
    <x v="33"/>
    <n v="5400000"/>
    <n v="2482"/>
    <n v="5400"/>
  </r>
  <r>
    <x v="32"/>
    <n v="877220"/>
    <n v="2483"/>
    <n v="877.22"/>
  </r>
  <r>
    <x v="33"/>
    <n v="9567000"/>
    <n v="2483"/>
    <n v="9567"/>
  </r>
  <r>
    <x v="32"/>
    <n v="402230"/>
    <n v="2484"/>
    <n v="402.23"/>
  </r>
  <r>
    <x v="33"/>
    <n v="4114680"/>
    <n v="2484"/>
    <n v="4114.68"/>
  </r>
  <r>
    <x v="32"/>
    <n v="877220"/>
    <n v="2485"/>
    <n v="877.22"/>
  </r>
  <r>
    <x v="33"/>
    <n v="11436290"/>
    <n v="2485"/>
    <n v="11436.29"/>
  </r>
  <r>
    <x v="32"/>
    <n v="877220"/>
    <n v="2487"/>
    <n v="877.22"/>
  </r>
  <r>
    <x v="33"/>
    <n v="9057740"/>
    <n v="2487"/>
    <n v="9057.74"/>
  </r>
  <r>
    <x v="32"/>
    <n v="877220"/>
    <n v="2488"/>
    <n v="877.22"/>
  </r>
  <r>
    <x v="33"/>
    <n v="9926000"/>
    <n v="2488"/>
    <n v="9926"/>
  </r>
  <r>
    <x v="32"/>
    <n v="832630"/>
    <n v="2490"/>
    <n v="832.63"/>
  </r>
  <r>
    <x v="33"/>
    <n v="7189000"/>
    <n v="2490"/>
    <n v="7189"/>
  </r>
  <r>
    <x v="32"/>
    <n v="877220"/>
    <n v="2491"/>
    <n v="877.22"/>
  </r>
  <r>
    <x v="33"/>
    <n v="13193150"/>
    <n v="2491"/>
    <n v="13193.15"/>
  </r>
  <r>
    <x v="32"/>
    <n v="394150"/>
    <n v="2492"/>
    <n v="394.15"/>
  </r>
  <r>
    <x v="33"/>
    <n v="4057000"/>
    <n v="2492"/>
    <n v="4057"/>
  </r>
  <r>
    <x v="32"/>
    <n v="869370"/>
    <n v="2494"/>
    <n v="869.37"/>
  </r>
  <r>
    <x v="33"/>
    <n v="7451370"/>
    <n v="2494"/>
    <n v="7451.37"/>
  </r>
  <r>
    <x v="32"/>
    <n v="657910"/>
    <n v="2495"/>
    <n v="657.91"/>
  </r>
  <r>
    <x v="33"/>
    <n v="5941000"/>
    <n v="2495"/>
    <n v="5941"/>
  </r>
  <r>
    <x v="32"/>
    <n v="841660"/>
    <n v="2496"/>
    <n v="841.66"/>
  </r>
  <r>
    <x v="33"/>
    <n v="7253460"/>
    <n v="2496"/>
    <n v="7253.46"/>
  </r>
  <r>
    <x v="32"/>
    <n v="123930"/>
    <n v="2497"/>
    <n v="123.93"/>
  </r>
  <r>
    <x v="33"/>
    <n v="1594000"/>
    <n v="2497"/>
    <n v="1594"/>
  </r>
  <r>
    <x v="32"/>
    <n v="877220"/>
    <n v="2498"/>
    <n v="877.22"/>
  </r>
  <r>
    <x v="33"/>
    <n v="10334000"/>
    <n v="2498"/>
    <n v="10334"/>
  </r>
  <r>
    <x v="32"/>
    <n v="877220"/>
    <n v="2499"/>
    <n v="877.22"/>
  </r>
  <r>
    <x v="33"/>
    <n v="8698000"/>
    <n v="2499"/>
    <n v="8698"/>
  </r>
  <r>
    <x v="32"/>
    <n v="394150"/>
    <n v="2500"/>
    <n v="394.15"/>
  </r>
  <r>
    <x v="33"/>
    <n v="4057000"/>
    <n v="2500"/>
    <n v="4057"/>
  </r>
  <r>
    <x v="32"/>
    <n v="394150"/>
    <n v="2502"/>
    <n v="394.15"/>
  </r>
  <r>
    <x v="33"/>
    <n v="4057000"/>
    <n v="2502"/>
    <n v="4057"/>
  </r>
  <r>
    <x v="32"/>
    <n v="877220"/>
    <n v="2504"/>
    <n v="877.22"/>
  </r>
  <r>
    <x v="33"/>
    <n v="9600230"/>
    <n v="2504"/>
    <n v="9600.23"/>
  </r>
  <r>
    <x v="32"/>
    <n v="877220"/>
    <n v="2505"/>
    <n v="877.22"/>
  </r>
  <r>
    <x v="33"/>
    <n v="8698000"/>
    <n v="2505"/>
    <n v="8698"/>
  </r>
  <r>
    <x v="32"/>
    <n v="513430"/>
    <n v="2507"/>
    <n v="513.42999999999995"/>
  </r>
  <r>
    <x v="33"/>
    <n v="4909000"/>
    <n v="2507"/>
    <n v="4909"/>
  </r>
  <r>
    <x v="32"/>
    <n v="513430"/>
    <n v="2508"/>
    <n v="513.42999999999995"/>
  </r>
  <r>
    <x v="33"/>
    <n v="4909000"/>
    <n v="2508"/>
    <n v="4909"/>
  </r>
  <r>
    <x v="32"/>
    <n v="238000"/>
    <n v="2510"/>
    <n v="238"/>
  </r>
  <r>
    <x v="33"/>
    <n v="2789000"/>
    <n v="2510"/>
    <n v="2789"/>
  </r>
  <r>
    <x v="32"/>
    <n v="409680"/>
    <n v="2511"/>
    <n v="409.68"/>
  </r>
  <r>
    <x v="33"/>
    <n v="4167910"/>
    <n v="2511"/>
    <n v="4167.91"/>
  </r>
  <r>
    <x v="32"/>
    <n v="123930"/>
    <n v="2512"/>
    <n v="123.93"/>
  </r>
  <r>
    <x v="33"/>
    <n v="1594000"/>
    <n v="2512"/>
    <n v="1594"/>
  </r>
  <r>
    <x v="32"/>
    <n v="877220"/>
    <n v="2513"/>
    <n v="877.22"/>
  </r>
  <r>
    <x v="33"/>
    <n v="11160000"/>
    <n v="2513"/>
    <n v="11160"/>
  </r>
  <r>
    <x v="32"/>
    <n v="877220"/>
    <n v="2514"/>
    <n v="877.22"/>
  </r>
  <r>
    <x v="33"/>
    <n v="15814000"/>
    <n v="2514"/>
    <n v="15814"/>
  </r>
  <r>
    <x v="32"/>
    <n v="394150"/>
    <n v="2515"/>
    <n v="394.15"/>
  </r>
  <r>
    <x v="33"/>
    <n v="4057000"/>
    <n v="2515"/>
    <n v="4057"/>
  </r>
  <r>
    <x v="32"/>
    <n v="846580"/>
    <n v="2516"/>
    <n v="846.58"/>
  </r>
  <r>
    <x v="33"/>
    <n v="7288630"/>
    <n v="2516"/>
    <n v="7288.63"/>
  </r>
  <r>
    <x v="32"/>
    <n v="394150"/>
    <n v="2517"/>
    <n v="394.15"/>
  </r>
  <r>
    <x v="33"/>
    <n v="4057000"/>
    <n v="2517"/>
    <n v="4057"/>
  </r>
  <r>
    <x v="32"/>
    <n v="877220"/>
    <n v="2518"/>
    <n v="877.22"/>
  </r>
  <r>
    <x v="33"/>
    <n v="14621000"/>
    <n v="2518"/>
    <n v="14621"/>
  </r>
  <r>
    <x v="32"/>
    <n v="741210"/>
    <n v="2519"/>
    <n v="741.21"/>
  </r>
  <r>
    <x v="33"/>
    <n v="6536000"/>
    <n v="2519"/>
    <n v="6536"/>
  </r>
  <r>
    <x v="32"/>
    <n v="741210"/>
    <n v="2520"/>
    <n v="741.21"/>
  </r>
  <r>
    <x v="33"/>
    <n v="6536000"/>
    <n v="2520"/>
    <n v="6536"/>
  </r>
  <r>
    <x v="32"/>
    <n v="877220"/>
    <n v="2521"/>
    <n v="877.22"/>
  </r>
  <r>
    <x v="33"/>
    <n v="8710770"/>
    <n v="2521"/>
    <n v="8710.77"/>
  </r>
  <r>
    <x v="32"/>
    <n v="170280"/>
    <n v="2524"/>
    <n v="170.28"/>
  </r>
  <r>
    <x v="33"/>
    <n v="2109000"/>
    <n v="2524"/>
    <n v="2109"/>
  </r>
  <r>
    <x v="32"/>
    <n v="877220"/>
    <n v="2526"/>
    <n v="877.22"/>
  </r>
  <r>
    <x v="33"/>
    <n v="8705100"/>
    <n v="2526"/>
    <n v="8705.1"/>
  </r>
  <r>
    <x v="32"/>
    <n v="394150"/>
    <n v="2527"/>
    <n v="394.15"/>
  </r>
  <r>
    <x v="33"/>
    <n v="4057000"/>
    <n v="2527"/>
    <n v="4057"/>
  </r>
  <r>
    <x v="32"/>
    <n v="877220"/>
    <n v="2528"/>
    <n v="877.22"/>
  </r>
  <r>
    <x v="33"/>
    <n v="8698000"/>
    <n v="2528"/>
    <n v="8698"/>
  </r>
  <r>
    <x v="32"/>
    <n v="345880"/>
    <n v="2530"/>
    <n v="345.88"/>
  </r>
  <r>
    <x v="33"/>
    <n v="3688000"/>
    <n v="2530"/>
    <n v="3688"/>
  </r>
  <r>
    <x v="32"/>
    <n v="61910"/>
    <n v="2531"/>
    <n v="61.91"/>
  </r>
  <r>
    <x v="33"/>
    <n v="825560"/>
    <n v="2531"/>
    <n v="825.56"/>
  </r>
  <r>
    <x v="32"/>
    <n v="741210"/>
    <n v="2532"/>
    <n v="741.21"/>
  </r>
  <r>
    <x v="33"/>
    <n v="6536000"/>
    <n v="2532"/>
    <n v="6536"/>
  </r>
  <r>
    <x v="32"/>
    <n v="582170"/>
    <n v="2535"/>
    <n v="582.16999999999996"/>
  </r>
  <r>
    <x v="33"/>
    <n v="5400000"/>
    <n v="2535"/>
    <n v="5400"/>
  </r>
  <r>
    <x v="32"/>
    <n v="877220"/>
    <n v="2536"/>
    <n v="877.22"/>
  </r>
  <r>
    <x v="33"/>
    <n v="7910870"/>
    <n v="2536"/>
    <n v="7910.87"/>
  </r>
  <r>
    <x v="32"/>
    <n v="877220"/>
    <n v="2537"/>
    <n v="877.22"/>
  </r>
  <r>
    <x v="33"/>
    <n v="7907000"/>
    <n v="2537"/>
    <n v="7907"/>
  </r>
  <r>
    <x v="32"/>
    <n v="238000"/>
    <n v="2538"/>
    <n v="238"/>
  </r>
  <r>
    <x v="33"/>
    <n v="2789000"/>
    <n v="2538"/>
    <n v="2789"/>
  </r>
  <r>
    <x v="32"/>
    <n v="345880"/>
    <n v="2539"/>
    <n v="345.88"/>
  </r>
  <r>
    <x v="33"/>
    <n v="3688000"/>
    <n v="2539"/>
    <n v="3688"/>
  </r>
  <r>
    <x v="32"/>
    <n v="832630"/>
    <n v="2540"/>
    <n v="832.63"/>
  </r>
  <r>
    <x v="33"/>
    <n v="7189000"/>
    <n v="2540"/>
    <n v="7189"/>
  </r>
  <r>
    <x v="32"/>
    <n v="582170"/>
    <n v="2541"/>
    <n v="582.16999999999996"/>
  </r>
  <r>
    <x v="33"/>
    <n v="5400000"/>
    <n v="2541"/>
    <n v="5400"/>
  </r>
  <r>
    <x v="32"/>
    <n v="238000"/>
    <n v="2542"/>
    <n v="238"/>
  </r>
  <r>
    <x v="33"/>
    <n v="2789000"/>
    <n v="2542"/>
    <n v="2789"/>
  </r>
  <r>
    <x v="32"/>
    <n v="877220"/>
    <n v="2543"/>
    <n v="877.22"/>
  </r>
  <r>
    <x v="33"/>
    <n v="13631840"/>
    <n v="2543"/>
    <n v="13631.84"/>
  </r>
  <r>
    <x v="32"/>
    <n v="657910"/>
    <n v="2544"/>
    <n v="657.91"/>
  </r>
  <r>
    <x v="33"/>
    <n v="5941000"/>
    <n v="2544"/>
    <n v="5941"/>
  </r>
  <r>
    <x v="32"/>
    <n v="723850"/>
    <n v="2545"/>
    <n v="723.85"/>
  </r>
  <r>
    <x v="33"/>
    <n v="6411990"/>
    <n v="2545"/>
    <n v="6411.99"/>
  </r>
  <r>
    <x v="32"/>
    <n v="834600"/>
    <n v="2546"/>
    <n v="834.6"/>
  </r>
  <r>
    <x v="33"/>
    <n v="7203060"/>
    <n v="2546"/>
    <n v="7203.06"/>
  </r>
  <r>
    <x v="32"/>
    <n v="877220"/>
    <n v="2547"/>
    <n v="877.22"/>
  </r>
  <r>
    <x v="33"/>
    <n v="14621000"/>
    <n v="2547"/>
    <n v="14621"/>
  </r>
  <r>
    <x v="32"/>
    <n v="877220"/>
    <n v="2549"/>
    <n v="877.22"/>
  </r>
  <r>
    <x v="33"/>
    <n v="13017000"/>
    <n v="2549"/>
    <n v="13017"/>
  </r>
  <r>
    <x v="32"/>
    <n v="123930"/>
    <n v="2550"/>
    <n v="123.93"/>
  </r>
  <r>
    <x v="33"/>
    <n v="1594000"/>
    <n v="2550"/>
    <n v="1594"/>
  </r>
  <r>
    <x v="32"/>
    <n v="450990"/>
    <n v="2551"/>
    <n v="450.99"/>
  </r>
  <r>
    <x v="33"/>
    <n v="4463000"/>
    <n v="2551"/>
    <n v="4463"/>
  </r>
  <r>
    <x v="32"/>
    <n v="345880"/>
    <n v="2552"/>
    <n v="345.88"/>
  </r>
  <r>
    <x v="33"/>
    <n v="3688000"/>
    <n v="2552"/>
    <n v="3688"/>
  </r>
  <r>
    <x v="32"/>
    <n v="877220"/>
    <n v="2553"/>
    <n v="877.22"/>
  </r>
  <r>
    <x v="33"/>
    <n v="7907000"/>
    <n v="2553"/>
    <n v="7907"/>
  </r>
  <r>
    <x v="32"/>
    <n v="394150"/>
    <n v="2554"/>
    <n v="394.15"/>
  </r>
  <r>
    <x v="33"/>
    <n v="4057000"/>
    <n v="2554"/>
    <n v="4057"/>
  </r>
  <r>
    <x v="32"/>
    <n v="877220"/>
    <n v="2555"/>
    <n v="877.22"/>
  </r>
  <r>
    <x v="33"/>
    <n v="13017000"/>
    <n v="2555"/>
    <n v="13017"/>
  </r>
  <r>
    <x v="32"/>
    <n v="877220"/>
    <n v="2556"/>
    <n v="877.22"/>
  </r>
  <r>
    <x v="33"/>
    <n v="7907000"/>
    <n v="2556"/>
    <n v="7907"/>
  </r>
  <r>
    <x v="32"/>
    <n v="877220"/>
    <n v="2557"/>
    <n v="877.22"/>
  </r>
  <r>
    <x v="33"/>
    <n v="14059000"/>
    <n v="2557"/>
    <n v="14059"/>
  </r>
  <r>
    <x v="32"/>
    <n v="123930"/>
    <n v="2558"/>
    <n v="123.93"/>
  </r>
  <r>
    <x v="33"/>
    <n v="1594000"/>
    <n v="2558"/>
    <n v="1594"/>
  </r>
  <r>
    <x v="32"/>
    <n v="513430"/>
    <n v="2559"/>
    <n v="513.42999999999995"/>
  </r>
  <r>
    <x v="33"/>
    <n v="4909000"/>
    <n v="2559"/>
    <n v="4909"/>
  </r>
  <r>
    <x v="32"/>
    <n v="345880"/>
    <n v="2560"/>
    <n v="345.88"/>
  </r>
  <r>
    <x v="33"/>
    <n v="3688000"/>
    <n v="2560"/>
    <n v="3688"/>
  </r>
  <r>
    <x v="32"/>
    <n v="877220"/>
    <n v="2561"/>
    <n v="877.22"/>
  </r>
  <r>
    <x v="33"/>
    <n v="7907000"/>
    <n v="2561"/>
    <n v="7907"/>
  </r>
  <r>
    <x v="32"/>
    <n v="877220"/>
    <n v="2562"/>
    <n v="877.22"/>
  </r>
  <r>
    <x v="33"/>
    <n v="12053000"/>
    <n v="2562"/>
    <n v="12053"/>
  </r>
  <r>
    <x v="32"/>
    <n v="123930"/>
    <n v="2563"/>
    <n v="123.93"/>
  </r>
  <r>
    <x v="33"/>
    <n v="1594000"/>
    <n v="2563"/>
    <n v="1594"/>
  </r>
  <r>
    <x v="32"/>
    <n v="877220"/>
    <n v="2564"/>
    <n v="877.22"/>
  </r>
  <r>
    <x v="33"/>
    <n v="10416000"/>
    <n v="2564"/>
    <n v="10416"/>
  </r>
  <r>
    <x v="32"/>
    <n v="877220"/>
    <n v="2565"/>
    <n v="877.22"/>
  </r>
  <r>
    <x v="33"/>
    <n v="11249470"/>
    <n v="2565"/>
    <n v="11249.47"/>
  </r>
  <r>
    <x v="32"/>
    <n v="877220"/>
    <n v="2566"/>
    <n v="877.22"/>
  </r>
  <r>
    <x v="33"/>
    <n v="8437100"/>
    <n v="2566"/>
    <n v="8437.1"/>
  </r>
  <r>
    <x v="32"/>
    <n v="877220"/>
    <n v="2567"/>
    <n v="877.22"/>
  </r>
  <r>
    <x v="33"/>
    <n v="9841300"/>
    <n v="2567"/>
    <n v="9841.2999999999993"/>
  </r>
  <r>
    <x v="32"/>
    <n v="346110"/>
    <n v="2568"/>
    <n v="346.11"/>
  </r>
  <r>
    <x v="33"/>
    <n v="3689930"/>
    <n v="2568"/>
    <n v="3689.93"/>
  </r>
  <r>
    <x v="32"/>
    <n v="181370"/>
    <n v="2569"/>
    <n v="181.37"/>
  </r>
  <r>
    <x v="33"/>
    <n v="2232300"/>
    <n v="2569"/>
    <n v="2232.3000000000002"/>
  </r>
  <r>
    <x v="34"/>
    <n v="3443660"/>
    <n v="18"/>
    <n v="3443.66"/>
  </r>
  <r>
    <x v="34"/>
    <n v="6153500"/>
    <n v="28"/>
    <n v="6153.5"/>
  </r>
  <r>
    <x v="34"/>
    <n v="3760970"/>
    <n v="37"/>
    <n v="3760.97"/>
  </r>
  <r>
    <x v="34"/>
    <n v="3685910"/>
    <n v="50"/>
    <n v="3685.91"/>
  </r>
  <r>
    <x v="34"/>
    <n v="6153500"/>
    <n v="60"/>
    <n v="6153.5"/>
  </r>
  <r>
    <x v="34"/>
    <n v="1886680"/>
    <n v="130"/>
    <n v="1886.68"/>
  </r>
  <r>
    <x v="34"/>
    <n v="3715000"/>
    <n v="134"/>
    <n v="3715"/>
  </r>
  <r>
    <x v="34"/>
    <n v="3887150"/>
    <n v="154"/>
    <n v="3887.15"/>
  </r>
  <r>
    <x v="34"/>
    <n v="7900300"/>
    <n v="157"/>
    <n v="7900.3"/>
  </r>
  <r>
    <x v="34"/>
    <n v="5528090"/>
    <n v="175"/>
    <n v="5528.09"/>
  </r>
  <r>
    <x v="34"/>
    <n v="2686860"/>
    <n v="181"/>
    <n v="2686.86"/>
  </r>
  <r>
    <x v="34"/>
    <n v="2926220"/>
    <n v="188"/>
    <n v="2926.22"/>
  </r>
  <r>
    <x v="34"/>
    <n v="1229220"/>
    <n v="252"/>
    <n v="1229.22"/>
  </r>
  <r>
    <x v="34"/>
    <n v="2170830"/>
    <n v="266"/>
    <n v="2170.83"/>
  </r>
  <r>
    <x v="34"/>
    <n v="10057570"/>
    <n v="270"/>
    <n v="10057.57"/>
  </r>
  <r>
    <x v="34"/>
    <n v="2093600"/>
    <n v="278"/>
    <n v="2093.6"/>
  </r>
  <r>
    <x v="34"/>
    <n v="917340"/>
    <n v="293"/>
    <n v="917.34"/>
  </r>
  <r>
    <x v="34"/>
    <n v="1543640"/>
    <n v="303"/>
    <n v="1543.64"/>
  </r>
  <r>
    <x v="34"/>
    <n v="4507880"/>
    <n v="316"/>
    <n v="4507.88"/>
  </r>
  <r>
    <x v="34"/>
    <n v="1906270"/>
    <n v="317"/>
    <n v="1906.27"/>
  </r>
  <r>
    <x v="34"/>
    <n v="2588520"/>
    <n v="330"/>
    <n v="2588.52"/>
  </r>
  <r>
    <x v="34"/>
    <n v="1714390"/>
    <n v="331"/>
    <n v="1714.39"/>
  </r>
  <r>
    <x v="34"/>
    <n v="2047570"/>
    <n v="333"/>
    <n v="2047.57"/>
  </r>
  <r>
    <x v="34"/>
    <n v="1417200"/>
    <n v="335"/>
    <n v="1417.2"/>
  </r>
  <r>
    <x v="34"/>
    <n v="2099710"/>
    <n v="354"/>
    <n v="2099.71"/>
  </r>
  <r>
    <x v="34"/>
    <n v="147820"/>
    <n v="369"/>
    <n v="147.82"/>
  </r>
  <r>
    <x v="34"/>
    <n v="1329210"/>
    <n v="371"/>
    <n v="1329.21"/>
  </r>
  <r>
    <x v="34"/>
    <n v="567150"/>
    <n v="382"/>
    <n v="567.15"/>
  </r>
  <r>
    <x v="34"/>
    <n v="868340"/>
    <n v="385"/>
    <n v="868.34"/>
  </r>
  <r>
    <x v="34"/>
    <n v="397390"/>
    <n v="390"/>
    <n v="397.39"/>
  </r>
  <r>
    <x v="34"/>
    <n v="3927200"/>
    <n v="396"/>
    <n v="3927.2"/>
  </r>
  <r>
    <x v="34"/>
    <n v="4059600"/>
    <n v="409"/>
    <n v="4059.6"/>
  </r>
  <r>
    <x v="34"/>
    <n v="2533350"/>
    <n v="410"/>
    <n v="2533.35"/>
  </r>
  <r>
    <x v="34"/>
    <n v="2588520"/>
    <n v="427"/>
    <n v="2588.52"/>
  </r>
  <r>
    <x v="34"/>
    <n v="1281350"/>
    <n v="441"/>
    <n v="1281.3499999999999"/>
  </r>
  <r>
    <x v="34"/>
    <n v="4191420"/>
    <n v="446"/>
    <n v="4191.42"/>
  </r>
  <r>
    <x v="34"/>
    <n v="6654710"/>
    <n v="466"/>
    <n v="6654.71"/>
  </r>
  <r>
    <x v="34"/>
    <n v="201110"/>
    <n v="469"/>
    <n v="201.11"/>
  </r>
  <r>
    <x v="34"/>
    <n v="3888530"/>
    <n v="480"/>
    <n v="3888.53"/>
  </r>
  <r>
    <x v="34"/>
    <n v="2858040"/>
    <n v="488"/>
    <n v="2858.04"/>
  </r>
  <r>
    <x v="34"/>
    <n v="5436030"/>
    <n v="489"/>
    <n v="5436.03"/>
  </r>
  <r>
    <x v="34"/>
    <n v="269660"/>
    <n v="509"/>
    <n v="269.66000000000003"/>
  </r>
  <r>
    <x v="34"/>
    <n v="1582060"/>
    <n v="510"/>
    <n v="1582.06"/>
  </r>
  <r>
    <x v="34"/>
    <n v="2306900"/>
    <n v="523"/>
    <n v="2306.9"/>
  </r>
  <r>
    <x v="34"/>
    <n v="3575950"/>
    <n v="529"/>
    <n v="3575.95"/>
  </r>
  <r>
    <x v="34"/>
    <n v="4379950"/>
    <n v="532"/>
    <n v="4379.95"/>
  </r>
  <r>
    <x v="34"/>
    <n v="2383650"/>
    <n v="533"/>
    <n v="2383.65"/>
  </r>
  <r>
    <x v="34"/>
    <n v="1617580"/>
    <n v="535"/>
    <n v="1617.58"/>
  </r>
  <r>
    <x v="34"/>
    <n v="3112800"/>
    <n v="538"/>
    <n v="3112.8"/>
  </r>
  <r>
    <x v="34"/>
    <n v="2214790"/>
    <n v="540"/>
    <n v="2214.79"/>
  </r>
  <r>
    <x v="34"/>
    <n v="1362960"/>
    <n v="545"/>
    <n v="1362.96"/>
  </r>
  <r>
    <x v="34"/>
    <n v="1947130"/>
    <n v="546"/>
    <n v="1947.13"/>
  </r>
  <r>
    <x v="34"/>
    <n v="2749350"/>
    <n v="553"/>
    <n v="2749.35"/>
  </r>
  <r>
    <x v="34"/>
    <n v="1520330"/>
    <n v="566"/>
    <n v="1520.33"/>
  </r>
  <r>
    <x v="34"/>
    <n v="878640"/>
    <n v="581"/>
    <n v="878.64"/>
  </r>
  <r>
    <x v="34"/>
    <n v="1341810"/>
    <n v="586"/>
    <n v="1341.81"/>
  </r>
  <r>
    <x v="34"/>
    <n v="2339960"/>
    <n v="591"/>
    <n v="2339.96"/>
  </r>
  <r>
    <x v="34"/>
    <n v="1090000"/>
    <n v="593"/>
    <n v="1090"/>
  </r>
  <r>
    <x v="34"/>
    <n v="370620"/>
    <n v="597"/>
    <n v="370.62"/>
  </r>
  <r>
    <x v="34"/>
    <n v="2588520"/>
    <n v="599"/>
    <n v="2588.52"/>
  </r>
  <r>
    <x v="34"/>
    <n v="614500"/>
    <n v="607"/>
    <n v="614.5"/>
  </r>
  <r>
    <x v="34"/>
    <n v="3247880"/>
    <n v="608"/>
    <n v="3247.88"/>
  </r>
  <r>
    <x v="34"/>
    <n v="567800"/>
    <n v="612"/>
    <n v="567.79999999999995"/>
  </r>
  <r>
    <x v="34"/>
    <n v="1731250"/>
    <n v="623"/>
    <n v="1731.25"/>
  </r>
  <r>
    <x v="34"/>
    <n v="567500"/>
    <n v="624"/>
    <n v="567.5"/>
  </r>
  <r>
    <x v="34"/>
    <n v="2610520"/>
    <n v="631"/>
    <n v="2610.52"/>
  </r>
  <r>
    <x v="34"/>
    <n v="672070"/>
    <n v="633"/>
    <n v="672.07"/>
  </r>
  <r>
    <x v="34"/>
    <n v="2064790"/>
    <n v="641"/>
    <n v="2064.79"/>
  </r>
  <r>
    <x v="34"/>
    <n v="724210"/>
    <n v="646"/>
    <n v="724.21"/>
  </r>
  <r>
    <x v="34"/>
    <n v="1943140"/>
    <n v="648"/>
    <n v="1943.14"/>
  </r>
  <r>
    <x v="34"/>
    <n v="1063830"/>
    <n v="650"/>
    <n v="1063.83"/>
  </r>
  <r>
    <x v="34"/>
    <n v="165010"/>
    <n v="651"/>
    <n v="165.01"/>
  </r>
  <r>
    <x v="34"/>
    <n v="1399630"/>
    <n v="652"/>
    <n v="1399.63"/>
  </r>
  <r>
    <x v="34"/>
    <n v="3018640"/>
    <n v="656"/>
    <n v="3018.64"/>
  </r>
  <r>
    <x v="34"/>
    <n v="2069960"/>
    <n v="666"/>
    <n v="2069.96"/>
  </r>
  <r>
    <x v="34"/>
    <n v="362630"/>
    <n v="676"/>
    <n v="362.63"/>
  </r>
  <r>
    <x v="34"/>
    <n v="1109620"/>
    <n v="680"/>
    <n v="1109.6199999999999"/>
  </r>
  <r>
    <x v="34"/>
    <n v="1082620"/>
    <n v="685"/>
    <n v="1082.6199999999999"/>
  </r>
  <r>
    <x v="34"/>
    <n v="2858040"/>
    <n v="687"/>
    <n v="2858.04"/>
  </r>
  <r>
    <x v="34"/>
    <n v="1520330"/>
    <n v="695"/>
    <n v="1520.33"/>
  </r>
  <r>
    <x v="34"/>
    <n v="2755630"/>
    <n v="701"/>
    <n v="2755.63"/>
  </r>
  <r>
    <x v="34"/>
    <n v="1281350"/>
    <n v="703"/>
    <n v="1281.3499999999999"/>
  </r>
  <r>
    <x v="34"/>
    <n v="826500"/>
    <n v="708"/>
    <n v="826.5"/>
  </r>
  <r>
    <x v="34"/>
    <n v="1520330"/>
    <n v="711"/>
    <n v="1520.33"/>
  </r>
  <r>
    <x v="34"/>
    <n v="2910180"/>
    <n v="714"/>
    <n v="2910.18"/>
  </r>
  <r>
    <x v="34"/>
    <n v="131670"/>
    <n v="715"/>
    <n v="131.66999999999999"/>
  </r>
  <r>
    <x v="34"/>
    <n v="168400"/>
    <n v="719"/>
    <n v="168.4"/>
  </r>
  <r>
    <x v="34"/>
    <n v="83030"/>
    <n v="720"/>
    <n v="83.03"/>
  </r>
  <r>
    <x v="34"/>
    <n v="156430"/>
    <n v="721"/>
    <n v="156.43"/>
  </r>
  <r>
    <x v="34"/>
    <n v="1520330"/>
    <n v="730"/>
    <n v="1520.33"/>
  </r>
  <r>
    <x v="34"/>
    <n v="3832700"/>
    <n v="732"/>
    <n v="3832.7"/>
  </r>
  <r>
    <x v="34"/>
    <n v="1645640"/>
    <n v="734"/>
    <n v="1645.64"/>
  </r>
  <r>
    <x v="34"/>
    <n v="724210"/>
    <n v="737"/>
    <n v="724.21"/>
  </r>
  <r>
    <x v="34"/>
    <n v="830550"/>
    <n v="748"/>
    <n v="830.55"/>
  </r>
  <r>
    <x v="34"/>
    <n v="878640"/>
    <n v="751"/>
    <n v="878.64"/>
  </r>
  <r>
    <x v="34"/>
    <n v="2091270"/>
    <n v="753"/>
    <n v="2091.27"/>
  </r>
  <r>
    <x v="34"/>
    <n v="2398080"/>
    <n v="757"/>
    <n v="2398.08"/>
  </r>
  <r>
    <x v="34"/>
    <n v="878640"/>
    <n v="762"/>
    <n v="878.64"/>
  </r>
  <r>
    <x v="34"/>
    <n v="2178060"/>
    <n v="764"/>
    <n v="2178.06"/>
  </r>
  <r>
    <x v="34"/>
    <n v="2874080"/>
    <n v="767"/>
    <n v="2874.08"/>
  </r>
  <r>
    <x v="34"/>
    <n v="1520330"/>
    <n v="769"/>
    <n v="1520.33"/>
  </r>
  <r>
    <x v="34"/>
    <n v="1270320"/>
    <n v="770"/>
    <n v="1270.32"/>
  </r>
  <r>
    <x v="34"/>
    <n v="826500"/>
    <n v="774"/>
    <n v="826.5"/>
  </r>
  <r>
    <x v="34"/>
    <n v="1430300"/>
    <n v="781"/>
    <n v="1430.3"/>
  </r>
  <r>
    <x v="34"/>
    <n v="955110"/>
    <n v="782"/>
    <n v="955.11"/>
  </r>
  <r>
    <x v="34"/>
    <n v="2772650"/>
    <n v="787"/>
    <n v="2772.65"/>
  </r>
  <r>
    <x v="34"/>
    <n v="2910180"/>
    <n v="788"/>
    <n v="2910.18"/>
  </r>
  <r>
    <x v="34"/>
    <n v="634340"/>
    <n v="791"/>
    <n v="634.34"/>
  </r>
  <r>
    <x v="34"/>
    <n v="1090000"/>
    <n v="793"/>
    <n v="1090"/>
  </r>
  <r>
    <x v="34"/>
    <n v="1503910"/>
    <n v="795"/>
    <n v="1503.91"/>
  </r>
  <r>
    <x v="34"/>
    <n v="457420"/>
    <n v="797"/>
    <n v="457.42"/>
  </r>
  <r>
    <x v="34"/>
    <n v="258470"/>
    <n v="798"/>
    <n v="258.47000000000003"/>
  </r>
  <r>
    <x v="34"/>
    <n v="266570"/>
    <n v="802"/>
    <n v="266.57"/>
  </r>
  <r>
    <x v="34"/>
    <n v="352040"/>
    <n v="804"/>
    <n v="352.04"/>
  </r>
  <r>
    <x v="34"/>
    <n v="1958400"/>
    <n v="805"/>
    <n v="1958.4"/>
  </r>
  <r>
    <x v="34"/>
    <n v="742100"/>
    <n v="811"/>
    <n v="742.1"/>
  </r>
  <r>
    <x v="34"/>
    <n v="878640"/>
    <n v="814"/>
    <n v="878.64"/>
  </r>
  <r>
    <x v="34"/>
    <n v="455540"/>
    <n v="817"/>
    <n v="455.54"/>
  </r>
  <r>
    <x v="34"/>
    <n v="518130"/>
    <n v="821"/>
    <n v="518.13"/>
  </r>
  <r>
    <x v="34"/>
    <n v="1281350"/>
    <n v="823"/>
    <n v="1281.3499999999999"/>
  </r>
  <r>
    <x v="34"/>
    <n v="2630470"/>
    <n v="825"/>
    <n v="2630.47"/>
  </r>
  <r>
    <x v="34"/>
    <n v="1065600"/>
    <n v="826"/>
    <n v="1065.5999999999999"/>
  </r>
  <r>
    <x v="34"/>
    <n v="1731370"/>
    <n v="827"/>
    <n v="1731.37"/>
  </r>
  <r>
    <x v="34"/>
    <n v="821080"/>
    <n v="828"/>
    <n v="821.08"/>
  </r>
  <r>
    <x v="34"/>
    <n v="878640"/>
    <n v="830"/>
    <n v="878.64"/>
  </r>
  <r>
    <x v="34"/>
    <n v="48530"/>
    <n v="831"/>
    <n v="48.53"/>
  </r>
  <r>
    <x v="34"/>
    <n v="2394190"/>
    <n v="838"/>
    <n v="2394.19"/>
  </r>
  <r>
    <x v="34"/>
    <n v="1975920"/>
    <n v="840"/>
    <n v="1975.92"/>
  </r>
  <r>
    <x v="34"/>
    <n v="2151840"/>
    <n v="842"/>
    <n v="2151.84"/>
  </r>
  <r>
    <x v="34"/>
    <n v="1063830"/>
    <n v="857"/>
    <n v="1063.83"/>
  </r>
  <r>
    <x v="34"/>
    <n v="352870"/>
    <n v="859"/>
    <n v="352.87"/>
  </r>
  <r>
    <x v="34"/>
    <n v="1209600"/>
    <n v="862"/>
    <n v="1209.5999999999999"/>
  </r>
  <r>
    <x v="34"/>
    <n v="518140"/>
    <n v="863"/>
    <n v="518.14"/>
  </r>
  <r>
    <x v="34"/>
    <n v="2099710"/>
    <n v="864"/>
    <n v="2099.71"/>
  </r>
  <r>
    <x v="34"/>
    <n v="756720"/>
    <n v="868"/>
    <n v="756.72"/>
  </r>
  <r>
    <x v="34"/>
    <n v="1503910"/>
    <n v="869"/>
    <n v="1503.91"/>
  </r>
  <r>
    <x v="34"/>
    <n v="889880"/>
    <n v="870"/>
    <n v="889.88"/>
  </r>
  <r>
    <x v="34"/>
    <n v="236900"/>
    <n v="871"/>
    <n v="236.9"/>
  </r>
  <r>
    <x v="34"/>
    <n v="300430"/>
    <n v="874"/>
    <n v="300.43"/>
  </r>
  <r>
    <x v="34"/>
    <n v="352870"/>
    <n v="877"/>
    <n v="352.87"/>
  </r>
  <r>
    <x v="34"/>
    <n v="582930"/>
    <n v="879"/>
    <n v="582.92999999999995"/>
  </r>
  <r>
    <x v="34"/>
    <n v="3361060"/>
    <n v="880"/>
    <n v="3361.06"/>
  </r>
  <r>
    <x v="34"/>
    <n v="940860"/>
    <n v="881"/>
    <n v="940.86"/>
  </r>
  <r>
    <x v="34"/>
    <n v="724210"/>
    <n v="882"/>
    <n v="724.21"/>
  </r>
  <r>
    <x v="34"/>
    <n v="78610"/>
    <n v="884"/>
    <n v="78.61"/>
  </r>
  <r>
    <x v="34"/>
    <n v="724210"/>
    <n v="885"/>
    <n v="724.21"/>
  </r>
  <r>
    <x v="34"/>
    <n v="303180"/>
    <n v="887"/>
    <n v="303.18"/>
  </r>
  <r>
    <x v="34"/>
    <n v="724210"/>
    <n v="889"/>
    <n v="724.21"/>
  </r>
  <r>
    <x v="34"/>
    <n v="542230"/>
    <n v="890"/>
    <n v="542.23"/>
  </r>
  <r>
    <x v="34"/>
    <n v="688120"/>
    <n v="892"/>
    <n v="688.12"/>
  </r>
  <r>
    <x v="34"/>
    <n v="1565440"/>
    <n v="893"/>
    <n v="1565.44"/>
  </r>
  <r>
    <x v="34"/>
    <n v="2910180"/>
    <n v="896"/>
    <n v="2910.18"/>
  </r>
  <r>
    <x v="34"/>
    <n v="976040"/>
    <n v="897"/>
    <n v="976.04"/>
  </r>
  <r>
    <x v="34"/>
    <n v="1668910"/>
    <n v="898"/>
    <n v="1668.91"/>
  </r>
  <r>
    <x v="34"/>
    <n v="352870"/>
    <n v="900"/>
    <n v="352.87"/>
  </r>
  <r>
    <x v="34"/>
    <n v="878640"/>
    <n v="902"/>
    <n v="878.64"/>
  </r>
  <r>
    <x v="34"/>
    <n v="145940"/>
    <n v="905"/>
    <n v="145.94"/>
  </r>
  <r>
    <x v="34"/>
    <n v="152980"/>
    <n v="906"/>
    <n v="152.97999999999999"/>
  </r>
  <r>
    <x v="34"/>
    <n v="341830"/>
    <n v="907"/>
    <n v="341.83"/>
  </r>
  <r>
    <x v="34"/>
    <n v="1233510"/>
    <n v="913"/>
    <n v="1233.51"/>
  </r>
  <r>
    <x v="34"/>
    <n v="1712880"/>
    <n v="914"/>
    <n v="1712.88"/>
  </r>
  <r>
    <x v="34"/>
    <n v="720480"/>
    <n v="915"/>
    <n v="720.48"/>
  </r>
  <r>
    <x v="34"/>
    <n v="459500"/>
    <n v="918"/>
    <n v="459.5"/>
  </r>
  <r>
    <x v="34"/>
    <n v="583490"/>
    <n v="919"/>
    <n v="583.49"/>
  </r>
  <r>
    <x v="34"/>
    <n v="720480"/>
    <n v="920"/>
    <n v="720.48"/>
  </r>
  <r>
    <x v="34"/>
    <n v="1281350"/>
    <n v="923"/>
    <n v="1281.3499999999999"/>
  </r>
  <r>
    <x v="34"/>
    <n v="1892560"/>
    <n v="924"/>
    <n v="1892.56"/>
  </r>
  <r>
    <x v="34"/>
    <n v="455540"/>
    <n v="928"/>
    <n v="455.54"/>
  </r>
  <r>
    <x v="34"/>
    <n v="1866330"/>
    <n v="930"/>
    <n v="1866.33"/>
  </r>
  <r>
    <x v="34"/>
    <n v="672070"/>
    <n v="932"/>
    <n v="672.07"/>
  </r>
  <r>
    <x v="34"/>
    <n v="889880"/>
    <n v="934"/>
    <n v="889.88"/>
  </r>
  <r>
    <x v="34"/>
    <n v="1598560"/>
    <n v="937"/>
    <n v="1598.56"/>
  </r>
  <r>
    <x v="34"/>
    <n v="1054880"/>
    <n v="938"/>
    <n v="1054.8800000000001"/>
  </r>
  <r>
    <x v="34"/>
    <n v="1679120"/>
    <n v="939"/>
    <n v="1679.12"/>
  </r>
  <r>
    <x v="34"/>
    <n v="1100140"/>
    <n v="940"/>
    <n v="1100.1400000000001"/>
  </r>
  <r>
    <x v="34"/>
    <n v="580420"/>
    <n v="941"/>
    <n v="580.41999999999996"/>
  </r>
  <r>
    <x v="34"/>
    <n v="194630"/>
    <n v="944"/>
    <n v="194.63"/>
  </r>
  <r>
    <x v="34"/>
    <n v="879470"/>
    <n v="945"/>
    <n v="879.47"/>
  </r>
  <r>
    <x v="34"/>
    <n v="211300"/>
    <n v="946"/>
    <n v="211.3"/>
  </r>
  <r>
    <x v="34"/>
    <n v="1731250"/>
    <n v="948"/>
    <n v="1731.25"/>
  </r>
  <r>
    <x v="34"/>
    <n v="1951250"/>
    <n v="949"/>
    <n v="1951.25"/>
  </r>
  <r>
    <x v="34"/>
    <n v="961320"/>
    <n v="950"/>
    <n v="961.32"/>
  </r>
  <r>
    <x v="34"/>
    <n v="1063830"/>
    <n v="952"/>
    <n v="1063.83"/>
  </r>
  <r>
    <x v="34"/>
    <n v="1534910"/>
    <n v="953"/>
    <n v="1534.91"/>
  </r>
  <r>
    <x v="34"/>
    <n v="145940"/>
    <n v="954"/>
    <n v="145.94"/>
  </r>
  <r>
    <x v="34"/>
    <n v="1063830"/>
    <n v="955"/>
    <n v="1063.83"/>
  </r>
  <r>
    <x v="34"/>
    <n v="1011690"/>
    <n v="956"/>
    <n v="1011.69"/>
  </r>
  <r>
    <x v="34"/>
    <n v="724210"/>
    <n v="957"/>
    <n v="724.21"/>
  </r>
  <r>
    <x v="34"/>
    <n v="903330"/>
    <n v="958"/>
    <n v="903.33"/>
  </r>
  <r>
    <x v="34"/>
    <n v="2469080"/>
    <n v="959"/>
    <n v="2469.08"/>
  </r>
  <r>
    <x v="34"/>
    <n v="225550"/>
    <n v="960"/>
    <n v="225.55"/>
  </r>
  <r>
    <x v="34"/>
    <n v="1537020"/>
    <n v="962"/>
    <n v="1537.02"/>
  </r>
  <r>
    <x v="34"/>
    <n v="1281350"/>
    <n v="963"/>
    <n v="1281.3499999999999"/>
  </r>
  <r>
    <x v="34"/>
    <n v="2151840"/>
    <n v="967"/>
    <n v="2151.84"/>
  </r>
  <r>
    <x v="34"/>
    <n v="1779900"/>
    <n v="968"/>
    <n v="1779.9"/>
  </r>
  <r>
    <x v="34"/>
    <n v="189470"/>
    <n v="972"/>
    <n v="189.47"/>
  </r>
  <r>
    <x v="34"/>
    <n v="878640"/>
    <n v="973"/>
    <n v="878.64"/>
  </r>
  <r>
    <x v="34"/>
    <n v="115690"/>
    <n v="974"/>
    <n v="115.69"/>
  </r>
  <r>
    <x v="34"/>
    <n v="118080"/>
    <n v="975"/>
    <n v="118.08"/>
  </r>
  <r>
    <x v="34"/>
    <n v="1281350"/>
    <n v="980"/>
    <n v="1281.3499999999999"/>
  </r>
  <r>
    <x v="34"/>
    <n v="1336650"/>
    <n v="981"/>
    <n v="1336.65"/>
  </r>
  <r>
    <x v="34"/>
    <n v="455540"/>
    <n v="983"/>
    <n v="455.54"/>
  </r>
  <r>
    <x v="34"/>
    <n v="1660750"/>
    <n v="987"/>
    <n v="1660.75"/>
  </r>
  <r>
    <x v="34"/>
    <n v="1857870"/>
    <n v="988"/>
    <n v="1857.87"/>
  </r>
  <r>
    <x v="34"/>
    <n v="2091190"/>
    <n v="989"/>
    <n v="2091.19"/>
  </r>
  <r>
    <x v="34"/>
    <n v="3070780"/>
    <n v="991"/>
    <n v="3070.78"/>
  </r>
  <r>
    <x v="34"/>
    <n v="50630"/>
    <n v="992"/>
    <n v="50.63"/>
  </r>
  <r>
    <x v="34"/>
    <n v="264510"/>
    <n v="996"/>
    <n v="264.51"/>
  </r>
  <r>
    <x v="34"/>
    <n v="144940"/>
    <n v="997"/>
    <n v="144.94"/>
  </r>
  <r>
    <x v="34"/>
    <n v="1503910"/>
    <n v="998"/>
    <n v="1503.91"/>
  </r>
  <r>
    <x v="34"/>
    <n v="194630"/>
    <n v="999"/>
    <n v="194.63"/>
  </r>
  <r>
    <x v="34"/>
    <n v="724210"/>
    <n v="1000"/>
    <n v="724.21"/>
  </r>
  <r>
    <x v="34"/>
    <n v="352870"/>
    <n v="2002"/>
    <n v="352.87"/>
  </r>
  <r>
    <x v="34"/>
    <n v="1503910"/>
    <n v="2005"/>
    <n v="1503.91"/>
  </r>
  <r>
    <x v="34"/>
    <n v="1527860"/>
    <n v="2009"/>
    <n v="1527.86"/>
  </r>
  <r>
    <x v="34"/>
    <n v="2099710"/>
    <n v="2010"/>
    <n v="2099.71"/>
  </r>
  <r>
    <x v="34"/>
    <n v="479220"/>
    <n v="2011"/>
    <n v="479.22"/>
  </r>
  <r>
    <x v="34"/>
    <n v="724210"/>
    <n v="2013"/>
    <n v="724.21"/>
  </r>
  <r>
    <x v="34"/>
    <n v="2536380"/>
    <n v="2014"/>
    <n v="2536.38"/>
  </r>
  <r>
    <x v="34"/>
    <n v="1452730"/>
    <n v="2017"/>
    <n v="1452.73"/>
  </r>
  <r>
    <x v="34"/>
    <n v="1052230"/>
    <n v="2018"/>
    <n v="1052.23"/>
  </r>
  <r>
    <x v="34"/>
    <n v="31790"/>
    <n v="2019"/>
    <n v="31.79"/>
  </r>
  <r>
    <x v="34"/>
    <n v="56870"/>
    <n v="2020"/>
    <n v="56.87"/>
  </r>
  <r>
    <x v="34"/>
    <n v="1895690"/>
    <n v="2024"/>
    <n v="1895.69"/>
  </r>
  <r>
    <x v="34"/>
    <n v="955110"/>
    <n v="2025"/>
    <n v="955.11"/>
  </r>
  <r>
    <x v="34"/>
    <n v="785600"/>
    <n v="2026"/>
    <n v="785.6"/>
  </r>
  <r>
    <x v="34"/>
    <n v="117140"/>
    <n v="2027"/>
    <n v="117.14"/>
  </r>
  <r>
    <x v="34"/>
    <n v="159770"/>
    <n v="2029"/>
    <n v="159.77000000000001"/>
  </r>
  <r>
    <x v="34"/>
    <n v="772690"/>
    <n v="2031"/>
    <n v="772.69"/>
  </r>
  <r>
    <x v="34"/>
    <n v="860740"/>
    <n v="2033"/>
    <n v="860.74"/>
  </r>
  <r>
    <x v="34"/>
    <n v="203200"/>
    <n v="2034"/>
    <n v="203.2"/>
  </r>
  <r>
    <x v="34"/>
    <n v="73890"/>
    <n v="2036"/>
    <n v="73.89"/>
  </r>
  <r>
    <x v="34"/>
    <n v="127070"/>
    <n v="2037"/>
    <n v="127.07"/>
  </r>
  <r>
    <x v="34"/>
    <n v="460540"/>
    <n v="2038"/>
    <n v="460.54"/>
  </r>
  <r>
    <x v="34"/>
    <n v="266570"/>
    <n v="2039"/>
    <n v="266.57"/>
  </r>
  <r>
    <x v="34"/>
    <n v="515010"/>
    <n v="2042"/>
    <n v="515.01"/>
  </r>
  <r>
    <x v="34"/>
    <n v="1063830"/>
    <n v="2044"/>
    <n v="1063.83"/>
  </r>
  <r>
    <x v="34"/>
    <n v="583490"/>
    <n v="2046"/>
    <n v="583.49"/>
  </r>
  <r>
    <x v="34"/>
    <n v="266570"/>
    <n v="2047"/>
    <n v="266.57"/>
  </r>
  <r>
    <x v="34"/>
    <n v="878640"/>
    <n v="2049"/>
    <n v="878.64"/>
  </r>
  <r>
    <x v="34"/>
    <n v="452790"/>
    <n v="2054"/>
    <n v="452.79"/>
  </r>
  <r>
    <x v="34"/>
    <n v="222590"/>
    <n v="2057"/>
    <n v="222.59"/>
  </r>
  <r>
    <x v="34"/>
    <n v="407080"/>
    <n v="2060"/>
    <n v="407.08"/>
  </r>
  <r>
    <x v="34"/>
    <n v="2809570"/>
    <n v="2062"/>
    <n v="2809.57"/>
  </r>
  <r>
    <x v="34"/>
    <n v="302340"/>
    <n v="2063"/>
    <n v="302.33999999999997"/>
  </r>
  <r>
    <x v="34"/>
    <n v="2432110"/>
    <n v="2066"/>
    <n v="2432.11"/>
  </r>
  <r>
    <x v="34"/>
    <n v="350680"/>
    <n v="2069"/>
    <n v="350.68"/>
  </r>
  <r>
    <x v="34"/>
    <n v="1731250"/>
    <n v="2070"/>
    <n v="1731.25"/>
  </r>
  <r>
    <x v="34"/>
    <n v="724210"/>
    <n v="2074"/>
    <n v="724.21"/>
  </r>
  <r>
    <x v="34"/>
    <n v="67910"/>
    <n v="2075"/>
    <n v="67.91"/>
  </r>
  <r>
    <x v="34"/>
    <n v="193450"/>
    <n v="2078"/>
    <n v="193.45"/>
  </r>
  <r>
    <x v="34"/>
    <n v="1183010"/>
    <n v="2082"/>
    <n v="1183.01"/>
  </r>
  <r>
    <x v="34"/>
    <n v="205370"/>
    <n v="2083"/>
    <n v="205.37"/>
  </r>
  <r>
    <x v="34"/>
    <n v="659150"/>
    <n v="2087"/>
    <n v="659.15"/>
  </r>
  <r>
    <x v="34"/>
    <n v="1281350"/>
    <n v="2089"/>
    <n v="1281.3499999999999"/>
  </r>
  <r>
    <x v="34"/>
    <n v="1731250"/>
    <n v="2090"/>
    <n v="1731.25"/>
  </r>
  <r>
    <x v="34"/>
    <n v="826500"/>
    <n v="2091"/>
    <n v="826.5"/>
  </r>
  <r>
    <x v="34"/>
    <n v="1104040"/>
    <n v="2092"/>
    <n v="1104.04"/>
  </r>
  <r>
    <x v="34"/>
    <n v="218050"/>
    <n v="2095"/>
    <n v="218.05"/>
  </r>
  <r>
    <x v="34"/>
    <n v="290930"/>
    <n v="2098"/>
    <n v="290.93"/>
  </r>
  <r>
    <x v="34"/>
    <n v="188540"/>
    <n v="2099"/>
    <n v="188.54"/>
  </r>
  <r>
    <x v="34"/>
    <n v="144450"/>
    <n v="2100"/>
    <n v="144.44999999999999"/>
  </r>
  <r>
    <x v="34"/>
    <n v="63460"/>
    <n v="2102"/>
    <n v="63.46"/>
  </r>
  <r>
    <x v="34"/>
    <n v="2469080"/>
    <n v="2105"/>
    <n v="2469.08"/>
  </r>
  <r>
    <x v="34"/>
    <n v="1187220"/>
    <n v="2107"/>
    <n v="1187.22"/>
  </r>
  <r>
    <x v="34"/>
    <n v="878640"/>
    <n v="2108"/>
    <n v="878.64"/>
  </r>
  <r>
    <x v="34"/>
    <n v="589260"/>
    <n v="2109"/>
    <n v="589.26"/>
  </r>
  <r>
    <x v="34"/>
    <n v="1503910"/>
    <n v="2111"/>
    <n v="1503.91"/>
  </r>
  <r>
    <x v="34"/>
    <n v="617470"/>
    <n v="2113"/>
    <n v="617.47"/>
  </r>
  <r>
    <x v="34"/>
    <n v="194630"/>
    <n v="2117"/>
    <n v="194.63"/>
  </r>
  <r>
    <x v="34"/>
    <n v="931660"/>
    <n v="2118"/>
    <n v="931.66"/>
  </r>
  <r>
    <x v="34"/>
    <n v="229740"/>
    <n v="2119"/>
    <n v="229.74"/>
  </r>
  <r>
    <x v="34"/>
    <n v="878640"/>
    <n v="2120"/>
    <n v="878.64"/>
  </r>
  <r>
    <x v="34"/>
    <n v="194630"/>
    <n v="2122"/>
    <n v="194.63"/>
  </r>
  <r>
    <x v="34"/>
    <n v="1229220"/>
    <n v="2123"/>
    <n v="1229.22"/>
  </r>
  <r>
    <x v="34"/>
    <n v="194630"/>
    <n v="2127"/>
    <n v="194.63"/>
  </r>
  <r>
    <x v="34"/>
    <n v="2009440"/>
    <n v="2132"/>
    <n v="2009.44"/>
  </r>
  <r>
    <x v="34"/>
    <n v="959560"/>
    <n v="2134"/>
    <n v="959.56"/>
  </r>
  <r>
    <x v="34"/>
    <n v="583490"/>
    <n v="2136"/>
    <n v="583.49"/>
  </r>
  <r>
    <x v="34"/>
    <n v="916110"/>
    <n v="2139"/>
    <n v="916.11"/>
  </r>
  <r>
    <x v="34"/>
    <n v="352870"/>
    <n v="2140"/>
    <n v="352.87"/>
  </r>
  <r>
    <x v="34"/>
    <n v="431580"/>
    <n v="2141"/>
    <n v="431.58"/>
  </r>
  <r>
    <x v="34"/>
    <n v="1822290"/>
    <n v="2144"/>
    <n v="1822.29"/>
  </r>
  <r>
    <x v="34"/>
    <n v="36460"/>
    <n v="2148"/>
    <n v="36.46"/>
  </r>
  <r>
    <x v="34"/>
    <n v="501800"/>
    <n v="2149"/>
    <n v="501.8"/>
  </r>
  <r>
    <x v="34"/>
    <n v="437230"/>
    <n v="2150"/>
    <n v="437.23"/>
  </r>
  <r>
    <x v="34"/>
    <n v="533150"/>
    <n v="2152"/>
    <n v="533.15"/>
  </r>
  <r>
    <x v="34"/>
    <n v="1834540"/>
    <n v="2153"/>
    <n v="1834.54"/>
  </r>
  <r>
    <x v="34"/>
    <n v="1281350"/>
    <n v="2155"/>
    <n v="1281.3499999999999"/>
  </r>
  <r>
    <x v="34"/>
    <n v="194630"/>
    <n v="2157"/>
    <n v="194.63"/>
  </r>
  <r>
    <x v="34"/>
    <n v="730760"/>
    <n v="2159"/>
    <n v="730.76"/>
  </r>
  <r>
    <x v="34"/>
    <n v="310220"/>
    <n v="2160"/>
    <n v="310.22000000000003"/>
  </r>
  <r>
    <x v="34"/>
    <n v="194630"/>
    <n v="2161"/>
    <n v="194.63"/>
  </r>
  <r>
    <x v="34"/>
    <n v="305060"/>
    <n v="2162"/>
    <n v="305.06"/>
  </r>
  <r>
    <x v="34"/>
    <n v="249800"/>
    <n v="2163"/>
    <n v="249.8"/>
  </r>
  <r>
    <x v="34"/>
    <n v="1281350"/>
    <n v="2164"/>
    <n v="1281.3499999999999"/>
  </r>
  <r>
    <x v="34"/>
    <n v="455540"/>
    <n v="2166"/>
    <n v="455.54"/>
  </r>
  <r>
    <x v="34"/>
    <n v="1333220"/>
    <n v="2168"/>
    <n v="1333.22"/>
  </r>
  <r>
    <x v="34"/>
    <n v="1737280"/>
    <n v="2169"/>
    <n v="1737.28"/>
  </r>
  <r>
    <x v="34"/>
    <n v="194630"/>
    <n v="2180"/>
    <n v="194.63"/>
  </r>
  <r>
    <x v="34"/>
    <n v="1419880"/>
    <n v="2181"/>
    <n v="1419.88"/>
  </r>
  <r>
    <x v="34"/>
    <n v="724210"/>
    <n v="2182"/>
    <n v="724.21"/>
  </r>
  <r>
    <x v="34"/>
    <n v="198380"/>
    <n v="2183"/>
    <n v="198.38"/>
  </r>
  <r>
    <x v="34"/>
    <n v="1281350"/>
    <n v="2184"/>
    <n v="1281.3499999999999"/>
  </r>
  <r>
    <x v="34"/>
    <n v="99040"/>
    <n v="2185"/>
    <n v="99.04"/>
  </r>
  <r>
    <x v="34"/>
    <n v="455540"/>
    <n v="2187"/>
    <n v="455.54"/>
  </r>
  <r>
    <x v="34"/>
    <n v="799560"/>
    <n v="2191"/>
    <n v="799.56"/>
  </r>
  <r>
    <x v="34"/>
    <n v="744030"/>
    <n v="2195"/>
    <n v="744.03"/>
  </r>
  <r>
    <x v="34"/>
    <n v="878640"/>
    <n v="2196"/>
    <n v="878.64"/>
  </r>
  <r>
    <x v="34"/>
    <n v="215530"/>
    <n v="2197"/>
    <n v="215.53"/>
  </r>
  <r>
    <x v="34"/>
    <n v="1731250"/>
    <n v="2198"/>
    <n v="1731.25"/>
  </r>
  <r>
    <x v="34"/>
    <n v="188540"/>
    <n v="2199"/>
    <n v="188.54"/>
  </r>
  <r>
    <x v="34"/>
    <n v="352870"/>
    <n v="2201"/>
    <n v="352.87"/>
  </r>
  <r>
    <x v="34"/>
    <n v="724210"/>
    <n v="2202"/>
    <n v="724.21"/>
  </r>
  <r>
    <x v="34"/>
    <n v="643150"/>
    <n v="2203"/>
    <n v="643.15"/>
  </r>
  <r>
    <x v="34"/>
    <n v="1715260"/>
    <n v="2204"/>
    <n v="1715.26"/>
  </r>
  <r>
    <x v="34"/>
    <n v="194850"/>
    <n v="2205"/>
    <n v="194.85"/>
  </r>
  <r>
    <x v="34"/>
    <n v="878640"/>
    <n v="2206"/>
    <n v="878.64"/>
  </r>
  <r>
    <x v="34"/>
    <n v="206830"/>
    <n v="2212"/>
    <n v="206.83"/>
  </r>
  <r>
    <x v="34"/>
    <n v="878640"/>
    <n v="2213"/>
    <n v="878.64"/>
  </r>
  <r>
    <x v="34"/>
    <n v="301910"/>
    <n v="2214"/>
    <n v="301.91000000000003"/>
  </r>
  <r>
    <x v="34"/>
    <n v="390540"/>
    <n v="2215"/>
    <n v="390.54"/>
  </r>
  <r>
    <x v="34"/>
    <n v="1958400"/>
    <n v="2219"/>
    <n v="1958.4"/>
  </r>
  <r>
    <x v="34"/>
    <n v="405400"/>
    <n v="2220"/>
    <n v="405.4"/>
  </r>
  <r>
    <x v="34"/>
    <n v="455540"/>
    <n v="2221"/>
    <n v="455.54"/>
  </r>
  <r>
    <x v="34"/>
    <n v="2367730"/>
    <n v="2222"/>
    <n v="2367.73"/>
  </r>
  <r>
    <x v="34"/>
    <n v="352870"/>
    <n v="2223"/>
    <n v="352.87"/>
  </r>
  <r>
    <x v="34"/>
    <n v="878640"/>
    <n v="2224"/>
    <n v="878.64"/>
  </r>
  <r>
    <x v="34"/>
    <n v="1975920"/>
    <n v="2226"/>
    <n v="1975.92"/>
  </r>
  <r>
    <x v="34"/>
    <n v="195280"/>
    <n v="2227"/>
    <n v="195.28"/>
  </r>
  <r>
    <x v="34"/>
    <n v="352870"/>
    <n v="2228"/>
    <n v="352.87"/>
  </r>
  <r>
    <x v="34"/>
    <n v="356610"/>
    <n v="2229"/>
    <n v="356.61"/>
  </r>
  <r>
    <x v="34"/>
    <n v="1503910"/>
    <n v="2232"/>
    <n v="1503.91"/>
  </r>
  <r>
    <x v="34"/>
    <n v="194630"/>
    <n v="2233"/>
    <n v="194.63"/>
  </r>
  <r>
    <x v="34"/>
    <n v="153480"/>
    <n v="2235"/>
    <n v="153.47999999999999"/>
  </r>
  <r>
    <x v="34"/>
    <n v="1619050"/>
    <n v="2238"/>
    <n v="1619.05"/>
  </r>
  <r>
    <x v="34"/>
    <n v="174960"/>
    <n v="2244"/>
    <n v="174.96"/>
  </r>
  <r>
    <x v="34"/>
    <n v="352870"/>
    <n v="2246"/>
    <n v="352.87"/>
  </r>
  <r>
    <x v="34"/>
    <n v="352870"/>
    <n v="2247"/>
    <n v="352.87"/>
  </r>
  <r>
    <x v="34"/>
    <n v="583490"/>
    <n v="2248"/>
    <n v="583.49"/>
  </r>
  <r>
    <x v="34"/>
    <n v="266570"/>
    <n v="2249"/>
    <n v="266.57"/>
  </r>
  <r>
    <x v="34"/>
    <n v="583490"/>
    <n v="2250"/>
    <n v="583.49"/>
  </r>
  <r>
    <x v="34"/>
    <n v="266570"/>
    <n v="2251"/>
    <n v="266.57"/>
  </r>
  <r>
    <x v="34"/>
    <n v="1520330"/>
    <n v="2252"/>
    <n v="1520.33"/>
  </r>
  <r>
    <x v="34"/>
    <n v="164200"/>
    <n v="2255"/>
    <n v="164.2"/>
  </r>
  <r>
    <x v="34"/>
    <n v="634340"/>
    <n v="2256"/>
    <n v="634.34"/>
  </r>
  <r>
    <x v="34"/>
    <n v="585070"/>
    <n v="2257"/>
    <n v="585.07000000000005"/>
  </r>
  <r>
    <x v="34"/>
    <n v="724210"/>
    <n v="2258"/>
    <n v="724.21"/>
  </r>
  <r>
    <x v="34"/>
    <n v="352870"/>
    <n v="2259"/>
    <n v="352.87"/>
  </r>
  <r>
    <x v="34"/>
    <n v="194630"/>
    <n v="2260"/>
    <n v="194.63"/>
  </r>
  <r>
    <x v="34"/>
    <n v="2858040"/>
    <n v="2261"/>
    <n v="2858.04"/>
  </r>
  <r>
    <x v="34"/>
    <n v="1281350"/>
    <n v="2264"/>
    <n v="1281.3499999999999"/>
  </r>
  <r>
    <x v="34"/>
    <n v="64400"/>
    <n v="2266"/>
    <n v="64.400000000000006"/>
  </r>
  <r>
    <x v="34"/>
    <n v="48530"/>
    <n v="2268"/>
    <n v="48.53"/>
  </r>
  <r>
    <x v="34"/>
    <n v="53240"/>
    <n v="2270"/>
    <n v="53.24"/>
  </r>
  <r>
    <x v="34"/>
    <n v="503070"/>
    <n v="2271"/>
    <n v="503.07"/>
  </r>
  <r>
    <x v="34"/>
    <n v="455540"/>
    <n v="2272"/>
    <n v="455.54"/>
  </r>
  <r>
    <x v="34"/>
    <n v="352870"/>
    <n v="2275"/>
    <n v="352.87"/>
  </r>
  <r>
    <x v="34"/>
    <n v="148300"/>
    <n v="2276"/>
    <n v="148.30000000000001"/>
  </r>
  <r>
    <x v="34"/>
    <n v="31790"/>
    <n v="2277"/>
    <n v="31.79"/>
  </r>
  <r>
    <x v="34"/>
    <n v="1461480"/>
    <n v="2278"/>
    <n v="1461.48"/>
  </r>
  <r>
    <x v="34"/>
    <n v="194630"/>
    <n v="2279"/>
    <n v="194.63"/>
  </r>
  <r>
    <x v="34"/>
    <n v="166190"/>
    <n v="2280"/>
    <n v="166.19"/>
  </r>
  <r>
    <x v="34"/>
    <n v="194630"/>
    <n v="2282"/>
    <n v="194.63"/>
  </r>
  <r>
    <x v="34"/>
    <n v="195910"/>
    <n v="2283"/>
    <n v="195.91"/>
  </r>
  <r>
    <x v="34"/>
    <n v="145940"/>
    <n v="2284"/>
    <n v="145.94"/>
  </r>
  <r>
    <x v="34"/>
    <n v="2406790"/>
    <n v="2286"/>
    <n v="2406.79"/>
  </r>
  <r>
    <x v="34"/>
    <n v="2432110"/>
    <n v="2287"/>
    <n v="2432.11"/>
  </r>
  <r>
    <x v="34"/>
    <n v="724210"/>
    <n v="2289"/>
    <n v="724.21"/>
  </r>
  <r>
    <x v="34"/>
    <n v="779790"/>
    <n v="2290"/>
    <n v="779.79"/>
  </r>
  <r>
    <x v="34"/>
    <n v="1153160"/>
    <n v="2292"/>
    <n v="1153.1600000000001"/>
  </r>
  <r>
    <x v="34"/>
    <n v="1229220"/>
    <n v="2293"/>
    <n v="1229.22"/>
  </r>
  <r>
    <x v="34"/>
    <n v="244510"/>
    <n v="2297"/>
    <n v="244.51"/>
  </r>
  <r>
    <x v="34"/>
    <n v="321400"/>
    <n v="2298"/>
    <n v="321.39999999999998"/>
  </r>
  <r>
    <x v="34"/>
    <n v="64310"/>
    <n v="2301"/>
    <n v="64.31"/>
  </r>
  <r>
    <x v="34"/>
    <n v="583490"/>
    <n v="2305"/>
    <n v="583.49"/>
  </r>
  <r>
    <x v="34"/>
    <n v="1468190"/>
    <n v="2306"/>
    <n v="1468.19"/>
  </r>
  <r>
    <x v="34"/>
    <n v="146520"/>
    <n v="2307"/>
    <n v="146.52000000000001"/>
  </r>
  <r>
    <x v="34"/>
    <n v="385400"/>
    <n v="2308"/>
    <n v="385.4"/>
  </r>
  <r>
    <x v="34"/>
    <n v="837740"/>
    <n v="2311"/>
    <n v="837.74"/>
  </r>
  <r>
    <x v="34"/>
    <n v="551250"/>
    <n v="2312"/>
    <n v="551.25"/>
  </r>
  <r>
    <x v="34"/>
    <n v="266570"/>
    <n v="2313"/>
    <n v="266.57"/>
  </r>
  <r>
    <x v="34"/>
    <n v="2791560"/>
    <n v="2314"/>
    <n v="2791.56"/>
  </r>
  <r>
    <x v="34"/>
    <n v="583490"/>
    <n v="2315"/>
    <n v="583.49"/>
  </r>
  <r>
    <x v="34"/>
    <n v="706230"/>
    <n v="2318"/>
    <n v="706.23"/>
  </r>
  <r>
    <x v="34"/>
    <n v="765540"/>
    <n v="2319"/>
    <n v="765.54"/>
  </r>
  <r>
    <x v="34"/>
    <n v="726470"/>
    <n v="2320"/>
    <n v="726.47"/>
  </r>
  <r>
    <x v="34"/>
    <n v="1489590"/>
    <n v="2321"/>
    <n v="1489.59"/>
  </r>
  <r>
    <x v="34"/>
    <n v="570820"/>
    <n v="2322"/>
    <n v="570.82000000000005"/>
  </r>
  <r>
    <x v="34"/>
    <n v="114690"/>
    <n v="2323"/>
    <n v="114.69"/>
  </r>
  <r>
    <x v="34"/>
    <n v="1731250"/>
    <n v="2325"/>
    <n v="1731.25"/>
  </r>
  <r>
    <x v="34"/>
    <n v="194630"/>
    <n v="2326"/>
    <n v="194.63"/>
  </r>
  <r>
    <x v="34"/>
    <n v="1906270"/>
    <n v="2327"/>
    <n v="1906.27"/>
  </r>
  <r>
    <x v="34"/>
    <n v="1582900"/>
    <n v="2328"/>
    <n v="1582.9"/>
  </r>
  <r>
    <x v="34"/>
    <n v="724210"/>
    <n v="2329"/>
    <n v="724.21"/>
  </r>
  <r>
    <x v="34"/>
    <n v="135450"/>
    <n v="2330"/>
    <n v="135.44999999999999"/>
  </r>
  <r>
    <x v="34"/>
    <n v="788060"/>
    <n v="2331"/>
    <n v="788.06"/>
  </r>
  <r>
    <x v="34"/>
    <n v="1679120"/>
    <n v="2332"/>
    <n v="1679.12"/>
  </r>
  <r>
    <x v="34"/>
    <n v="1094290"/>
    <n v="2334"/>
    <n v="1094.29"/>
  </r>
  <r>
    <x v="34"/>
    <n v="1074310"/>
    <n v="2335"/>
    <n v="1074.31"/>
  </r>
  <r>
    <x v="34"/>
    <n v="629620"/>
    <n v="2336"/>
    <n v="629.62"/>
  </r>
  <r>
    <x v="34"/>
    <n v="1520330"/>
    <n v="2337"/>
    <n v="1520.33"/>
  </r>
  <r>
    <x v="34"/>
    <n v="1731250"/>
    <n v="2338"/>
    <n v="1731.25"/>
  </r>
  <r>
    <x v="34"/>
    <n v="697440"/>
    <n v="2339"/>
    <n v="697.44"/>
  </r>
  <r>
    <x v="34"/>
    <n v="164200"/>
    <n v="2340"/>
    <n v="164.2"/>
  </r>
  <r>
    <x v="34"/>
    <n v="455540"/>
    <n v="2342"/>
    <n v="455.54"/>
  </r>
  <r>
    <x v="34"/>
    <n v="392690"/>
    <n v="2343"/>
    <n v="392.69"/>
  </r>
  <r>
    <x v="34"/>
    <n v="878640"/>
    <n v="2344"/>
    <n v="878.64"/>
  </r>
  <r>
    <x v="34"/>
    <n v="2810970"/>
    <n v="2345"/>
    <n v="2810.97"/>
  </r>
  <r>
    <x v="34"/>
    <n v="194630"/>
    <n v="2346"/>
    <n v="194.63"/>
  </r>
  <r>
    <x v="34"/>
    <n v="1779900"/>
    <n v="2347"/>
    <n v="1779.9"/>
  </r>
  <r>
    <x v="34"/>
    <n v="276110"/>
    <n v="2348"/>
    <n v="276.11"/>
  </r>
  <r>
    <x v="34"/>
    <n v="878640"/>
    <n v="2350"/>
    <n v="878.64"/>
  </r>
  <r>
    <x v="34"/>
    <n v="106490"/>
    <n v="2351"/>
    <n v="106.49"/>
  </r>
  <r>
    <x v="34"/>
    <n v="583490"/>
    <n v="2352"/>
    <n v="583.49"/>
  </r>
  <r>
    <x v="34"/>
    <n v="1797430"/>
    <n v="2354"/>
    <n v="1797.43"/>
  </r>
  <r>
    <x v="34"/>
    <n v="1731250"/>
    <n v="2355"/>
    <n v="1731.25"/>
  </r>
  <r>
    <x v="34"/>
    <n v="724210"/>
    <n v="2357"/>
    <n v="724.21"/>
  </r>
  <r>
    <x v="34"/>
    <n v="1033570"/>
    <n v="2361"/>
    <n v="1033.57"/>
  </r>
  <r>
    <x v="34"/>
    <n v="2151840"/>
    <n v="2363"/>
    <n v="2151.84"/>
  </r>
  <r>
    <x v="34"/>
    <n v="583490"/>
    <n v="2364"/>
    <n v="583.49"/>
  </r>
  <r>
    <x v="34"/>
    <n v="583490"/>
    <n v="2365"/>
    <n v="583.49"/>
  </r>
  <r>
    <x v="34"/>
    <n v="724210"/>
    <n v="2367"/>
    <n v="724.21"/>
  </r>
  <r>
    <x v="34"/>
    <n v="352870"/>
    <n v="2369"/>
    <n v="352.87"/>
  </r>
  <r>
    <x v="34"/>
    <n v="1760170"/>
    <n v="2370"/>
    <n v="1760.17"/>
  </r>
  <r>
    <x v="34"/>
    <n v="457830"/>
    <n v="2371"/>
    <n v="457.83"/>
  </r>
  <r>
    <x v="34"/>
    <n v="452790"/>
    <n v="2372"/>
    <n v="452.79"/>
  </r>
  <r>
    <x v="34"/>
    <n v="2913110"/>
    <n v="2374"/>
    <n v="2913.11"/>
  </r>
  <r>
    <x v="34"/>
    <n v="1503910"/>
    <n v="2375"/>
    <n v="1503.91"/>
  </r>
  <r>
    <x v="34"/>
    <n v="738420"/>
    <n v="2376"/>
    <n v="738.42"/>
  </r>
  <r>
    <x v="34"/>
    <n v="194630"/>
    <n v="2377"/>
    <n v="194.63"/>
  </r>
  <r>
    <x v="34"/>
    <n v="334640"/>
    <n v="2378"/>
    <n v="334.64"/>
  </r>
  <r>
    <x v="34"/>
    <n v="889880"/>
    <n v="2380"/>
    <n v="889.88"/>
  </r>
  <r>
    <x v="34"/>
    <n v="798700"/>
    <n v="2381"/>
    <n v="798.7"/>
  </r>
  <r>
    <x v="34"/>
    <n v="330780"/>
    <n v="2382"/>
    <n v="330.78"/>
  </r>
  <r>
    <x v="34"/>
    <n v="1712880"/>
    <n v="2383"/>
    <n v="1712.88"/>
  </r>
  <r>
    <x v="34"/>
    <n v="1956110"/>
    <n v="2384"/>
    <n v="1956.11"/>
  </r>
  <r>
    <x v="34"/>
    <n v="194630"/>
    <n v="2385"/>
    <n v="194.63"/>
  </r>
  <r>
    <x v="34"/>
    <n v="145940"/>
    <n v="2386"/>
    <n v="145.94"/>
  </r>
  <r>
    <x v="34"/>
    <n v="1731250"/>
    <n v="2388"/>
    <n v="1731.25"/>
  </r>
  <r>
    <x v="34"/>
    <n v="580420"/>
    <n v="2389"/>
    <n v="580.41999999999996"/>
  </r>
  <r>
    <x v="34"/>
    <n v="1353750"/>
    <n v="2391"/>
    <n v="1353.75"/>
  </r>
  <r>
    <x v="34"/>
    <n v="1281350"/>
    <n v="2392"/>
    <n v="1281.3499999999999"/>
  </r>
  <r>
    <x v="34"/>
    <n v="1667050"/>
    <n v="2393"/>
    <n v="1667.05"/>
  </r>
  <r>
    <x v="34"/>
    <n v="1090000"/>
    <n v="2394"/>
    <n v="1090"/>
  </r>
  <r>
    <x v="34"/>
    <n v="197780"/>
    <n v="2395"/>
    <n v="197.78"/>
  </r>
  <r>
    <x v="34"/>
    <n v="194630"/>
    <n v="2397"/>
    <n v="194.63"/>
  </r>
  <r>
    <x v="34"/>
    <n v="1229220"/>
    <n v="2402"/>
    <n v="1229.22"/>
  </r>
  <r>
    <x v="34"/>
    <n v="266570"/>
    <n v="2403"/>
    <n v="266.57"/>
  </r>
  <r>
    <x v="34"/>
    <n v="670290"/>
    <n v="2405"/>
    <n v="670.29"/>
  </r>
  <r>
    <x v="34"/>
    <n v="722980"/>
    <n v="2410"/>
    <n v="722.98"/>
  </r>
  <r>
    <x v="34"/>
    <n v="391690"/>
    <n v="2411"/>
    <n v="391.69"/>
  </r>
  <r>
    <x v="34"/>
    <n v="1731250"/>
    <n v="2412"/>
    <n v="1731.25"/>
  </r>
  <r>
    <x v="34"/>
    <n v="1792750"/>
    <n v="2413"/>
    <n v="1792.75"/>
  </r>
  <r>
    <x v="34"/>
    <n v="194630"/>
    <n v="2415"/>
    <n v="194.63"/>
  </r>
  <r>
    <x v="34"/>
    <n v="1556470"/>
    <n v="2416"/>
    <n v="1556.47"/>
  </r>
  <r>
    <x v="34"/>
    <n v="266570"/>
    <n v="2418"/>
    <n v="266.57"/>
  </r>
  <r>
    <x v="34"/>
    <n v="1679120"/>
    <n v="2419"/>
    <n v="1679.12"/>
  </r>
  <r>
    <x v="34"/>
    <n v="194630"/>
    <n v="2420"/>
    <n v="194.63"/>
  </r>
  <r>
    <x v="34"/>
    <n v="2479580"/>
    <n v="2421"/>
    <n v="2479.58"/>
  </r>
  <r>
    <x v="34"/>
    <n v="194630"/>
    <n v="2423"/>
    <n v="194.63"/>
  </r>
  <r>
    <x v="34"/>
    <n v="193450"/>
    <n v="2424"/>
    <n v="193.45"/>
  </r>
  <r>
    <x v="34"/>
    <n v="266570"/>
    <n v="2425"/>
    <n v="266.57"/>
  </r>
  <r>
    <x v="34"/>
    <n v="1991430"/>
    <n v="2426"/>
    <n v="1991.43"/>
  </r>
  <r>
    <x v="34"/>
    <n v="1715500"/>
    <n v="2430"/>
    <n v="1715.5"/>
  </r>
  <r>
    <x v="34"/>
    <n v="1958400"/>
    <n v="2432"/>
    <n v="1958.4"/>
  </r>
  <r>
    <x v="34"/>
    <n v="49410"/>
    <n v="2433"/>
    <n v="49.41"/>
  </r>
  <r>
    <x v="34"/>
    <n v="1520330"/>
    <n v="2434"/>
    <n v="1520.33"/>
  </r>
  <r>
    <x v="34"/>
    <n v="1467710"/>
    <n v="2436"/>
    <n v="1467.71"/>
  </r>
  <r>
    <x v="34"/>
    <n v="266570"/>
    <n v="2437"/>
    <n v="266.57"/>
  </r>
  <r>
    <x v="34"/>
    <n v="455540"/>
    <n v="2438"/>
    <n v="455.54"/>
  </r>
  <r>
    <x v="34"/>
    <n v="194970"/>
    <n v="2440"/>
    <n v="194.97"/>
  </r>
  <r>
    <x v="34"/>
    <n v="194630"/>
    <n v="2441"/>
    <n v="194.63"/>
  </r>
  <r>
    <x v="34"/>
    <n v="1063830"/>
    <n v="2442"/>
    <n v="1063.83"/>
  </r>
  <r>
    <x v="34"/>
    <n v="983940"/>
    <n v="2443"/>
    <n v="983.94"/>
  </r>
  <r>
    <x v="34"/>
    <n v="182460"/>
    <n v="2445"/>
    <n v="182.46"/>
  </r>
  <r>
    <x v="34"/>
    <n v="352870"/>
    <n v="2447"/>
    <n v="352.87"/>
  </r>
  <r>
    <x v="34"/>
    <n v="1011690"/>
    <n v="2449"/>
    <n v="1011.69"/>
  </r>
  <r>
    <x v="34"/>
    <n v="652310"/>
    <n v="2451"/>
    <n v="652.30999999999995"/>
  </r>
  <r>
    <x v="34"/>
    <n v="118260"/>
    <n v="2452"/>
    <n v="118.26"/>
  </r>
  <r>
    <x v="34"/>
    <n v="580420"/>
    <n v="2453"/>
    <n v="580.41999999999996"/>
  </r>
  <r>
    <x v="34"/>
    <n v="724210"/>
    <n v="2454"/>
    <n v="724.21"/>
  </r>
  <r>
    <x v="34"/>
    <n v="1063830"/>
    <n v="2455"/>
    <n v="1063.83"/>
  </r>
  <r>
    <x v="34"/>
    <n v="2400410"/>
    <n v="2457"/>
    <n v="2400.41"/>
  </r>
  <r>
    <x v="34"/>
    <n v="1520330"/>
    <n v="2458"/>
    <n v="1520.33"/>
  </r>
  <r>
    <x v="34"/>
    <n v="1585530"/>
    <n v="2459"/>
    <n v="1585.53"/>
  </r>
  <r>
    <x v="34"/>
    <n v="31790"/>
    <n v="2460"/>
    <n v="31.79"/>
  </r>
  <r>
    <x v="34"/>
    <n v="1011690"/>
    <n v="2461"/>
    <n v="1011.69"/>
  </r>
  <r>
    <x v="34"/>
    <n v="774370"/>
    <n v="2462"/>
    <n v="774.37"/>
  </r>
  <r>
    <x v="34"/>
    <n v="2755630"/>
    <n v="2465"/>
    <n v="2755.63"/>
  </r>
  <r>
    <x v="34"/>
    <n v="268540"/>
    <n v="2466"/>
    <n v="268.54000000000002"/>
  </r>
  <r>
    <x v="34"/>
    <n v="724210"/>
    <n v="2467"/>
    <n v="724.21"/>
  </r>
  <r>
    <x v="34"/>
    <n v="806490"/>
    <n v="2468"/>
    <n v="806.49"/>
  </r>
  <r>
    <x v="34"/>
    <n v="166190"/>
    <n v="2469"/>
    <n v="166.19"/>
  </r>
  <r>
    <x v="34"/>
    <n v="24170"/>
    <n v="2470"/>
    <n v="24.17"/>
  </r>
  <r>
    <x v="34"/>
    <n v="1484890"/>
    <n v="2471"/>
    <n v="1484.89"/>
  </r>
  <r>
    <x v="34"/>
    <n v="1281350"/>
    <n v="2472"/>
    <n v="1281.3499999999999"/>
  </r>
  <r>
    <x v="34"/>
    <n v="1854130"/>
    <n v="2473"/>
    <n v="1854.13"/>
  </r>
  <r>
    <x v="34"/>
    <n v="1011690"/>
    <n v="2475"/>
    <n v="1011.69"/>
  </r>
  <r>
    <x v="34"/>
    <n v="1674420"/>
    <n v="2476"/>
    <n v="1674.42"/>
  </r>
  <r>
    <x v="34"/>
    <n v="1020340"/>
    <n v="2477"/>
    <n v="1020.34"/>
  </r>
  <r>
    <x v="34"/>
    <n v="1589160"/>
    <n v="2478"/>
    <n v="1589.16"/>
  </r>
  <r>
    <x v="34"/>
    <n v="1731250"/>
    <n v="2479"/>
    <n v="1731.25"/>
  </r>
  <r>
    <x v="34"/>
    <n v="164200"/>
    <n v="2480"/>
    <n v="164.2"/>
  </r>
  <r>
    <x v="34"/>
    <n v="102260"/>
    <n v="2481"/>
    <n v="102.26"/>
  </r>
  <r>
    <x v="34"/>
    <n v="455540"/>
    <n v="2482"/>
    <n v="455.54"/>
  </r>
  <r>
    <x v="34"/>
    <n v="1520330"/>
    <n v="2483"/>
    <n v="1520.33"/>
  </r>
  <r>
    <x v="34"/>
    <n v="202070"/>
    <n v="2484"/>
    <n v="202.07"/>
  </r>
  <r>
    <x v="34"/>
    <n v="2034380"/>
    <n v="2485"/>
    <n v="2034.38"/>
  </r>
  <r>
    <x v="34"/>
    <n v="1276010"/>
    <n v="2487"/>
    <n v="1276.01"/>
  </r>
  <r>
    <x v="34"/>
    <n v="1619050"/>
    <n v="2488"/>
    <n v="1619.05"/>
  </r>
  <r>
    <x v="34"/>
    <n v="878640"/>
    <n v="2490"/>
    <n v="878.64"/>
  </r>
  <r>
    <x v="34"/>
    <n v="2517520"/>
    <n v="2491"/>
    <n v="2517.52"/>
  </r>
  <r>
    <x v="34"/>
    <n v="194630"/>
    <n v="2492"/>
    <n v="194.63"/>
  </r>
  <r>
    <x v="34"/>
    <n v="940690"/>
    <n v="2494"/>
    <n v="940.69"/>
  </r>
  <r>
    <x v="34"/>
    <n v="583490"/>
    <n v="2495"/>
    <n v="583.49"/>
  </r>
  <r>
    <x v="34"/>
    <n v="893890"/>
    <n v="2496"/>
    <n v="893.89"/>
  </r>
  <r>
    <x v="34"/>
    <n v="1731250"/>
    <n v="2498"/>
    <n v="1731.25"/>
  </r>
  <r>
    <x v="34"/>
    <n v="1281350"/>
    <n v="2499"/>
    <n v="1281.3499999999999"/>
  </r>
  <r>
    <x v="34"/>
    <n v="164200"/>
    <n v="2500"/>
    <n v="164.2"/>
  </r>
  <r>
    <x v="34"/>
    <n v="145940"/>
    <n v="2502"/>
    <n v="145.94"/>
  </r>
  <r>
    <x v="34"/>
    <n v="1325220"/>
    <n v="2504"/>
    <n v="1325.22"/>
  </r>
  <r>
    <x v="34"/>
    <n v="933590"/>
    <n v="2505"/>
    <n v="933.59"/>
  </r>
  <r>
    <x v="34"/>
    <n v="352870"/>
    <n v="2507"/>
    <n v="352.87"/>
  </r>
  <r>
    <x v="34"/>
    <n v="264510"/>
    <n v="2508"/>
    <n v="264.51"/>
  </r>
  <r>
    <x v="34"/>
    <n v="48530"/>
    <n v="2510"/>
    <n v="48.53"/>
  </r>
  <r>
    <x v="34"/>
    <n v="209470"/>
    <n v="2511"/>
    <n v="209.47"/>
  </r>
  <r>
    <x v="34"/>
    <n v="1783510"/>
    <n v="2513"/>
    <n v="1783.51"/>
  </r>
  <r>
    <x v="34"/>
    <n v="3081840"/>
    <n v="2514"/>
    <n v="3081.84"/>
  </r>
  <r>
    <x v="34"/>
    <n v="194630"/>
    <n v="2515"/>
    <n v="194.63"/>
  </r>
  <r>
    <x v="34"/>
    <n v="850070"/>
    <n v="2516"/>
    <n v="850.07"/>
  </r>
  <r>
    <x v="34"/>
    <n v="164200"/>
    <n v="2517"/>
    <n v="164.2"/>
  </r>
  <r>
    <x v="34"/>
    <n v="2484240"/>
    <n v="2518"/>
    <n v="2484.2399999999998"/>
  </r>
  <r>
    <x v="34"/>
    <n v="724210"/>
    <n v="2519"/>
    <n v="724.21"/>
  </r>
  <r>
    <x v="34"/>
    <n v="724210"/>
    <n v="2520"/>
    <n v="724.21"/>
  </r>
  <r>
    <x v="34"/>
    <n v="1137050"/>
    <n v="2521"/>
    <n v="1137.05"/>
  </r>
  <r>
    <x v="34"/>
    <n v="1231170"/>
    <n v="2526"/>
    <n v="1231.17"/>
  </r>
  <r>
    <x v="34"/>
    <n v="194630"/>
    <n v="2527"/>
    <n v="194.63"/>
  </r>
  <r>
    <x v="34"/>
    <n v="1281350"/>
    <n v="2528"/>
    <n v="1281.3499999999999"/>
  </r>
  <r>
    <x v="34"/>
    <n v="89640"/>
    <n v="2530"/>
    <n v="89.64"/>
  </r>
  <r>
    <x v="34"/>
    <n v="476140"/>
    <n v="2532"/>
    <n v="476.14"/>
  </r>
  <r>
    <x v="34"/>
    <n v="455540"/>
    <n v="2535"/>
    <n v="455.54"/>
  </r>
  <r>
    <x v="34"/>
    <n v="786670"/>
    <n v="2536"/>
    <n v="786.67"/>
  </r>
  <r>
    <x v="34"/>
    <n v="955110"/>
    <n v="2537"/>
    <n v="955.11"/>
  </r>
  <r>
    <x v="34"/>
    <n v="48530"/>
    <n v="2538"/>
    <n v="48.53"/>
  </r>
  <r>
    <x v="34"/>
    <n v="146520"/>
    <n v="2539"/>
    <n v="146.52000000000001"/>
  </r>
  <r>
    <x v="34"/>
    <n v="826500"/>
    <n v="2540"/>
    <n v="826.5"/>
  </r>
  <r>
    <x v="34"/>
    <n v="455540"/>
    <n v="2541"/>
    <n v="455.54"/>
  </r>
  <r>
    <x v="34"/>
    <n v="48530"/>
    <n v="2542"/>
    <n v="48.53"/>
  </r>
  <r>
    <x v="34"/>
    <n v="2351790"/>
    <n v="2543"/>
    <n v="2351.79"/>
  </r>
  <r>
    <x v="34"/>
    <n v="583490"/>
    <n v="2544"/>
    <n v="583.49"/>
  </r>
  <r>
    <x v="34"/>
    <n v="642740"/>
    <n v="2545"/>
    <n v="642.74"/>
  </r>
  <r>
    <x v="34"/>
    <n v="881970"/>
    <n v="2546"/>
    <n v="881.97"/>
  </r>
  <r>
    <x v="34"/>
    <n v="2536380"/>
    <n v="2547"/>
    <n v="2536.38"/>
  </r>
  <r>
    <x v="34"/>
    <n v="2469080"/>
    <n v="2549"/>
    <n v="2469.08"/>
  </r>
  <r>
    <x v="34"/>
    <n v="193450"/>
    <n v="2551"/>
    <n v="193.45"/>
  </r>
  <r>
    <x v="34"/>
    <n v="146520"/>
    <n v="2552"/>
    <n v="146.52000000000001"/>
  </r>
  <r>
    <x v="34"/>
    <n v="1063830"/>
    <n v="2553"/>
    <n v="1063.83"/>
  </r>
  <r>
    <x v="34"/>
    <n v="194630"/>
    <n v="2554"/>
    <n v="194.63"/>
  </r>
  <r>
    <x v="34"/>
    <n v="2469080"/>
    <n v="2555"/>
    <n v="2469.08"/>
  </r>
  <r>
    <x v="34"/>
    <n v="1063830"/>
    <n v="2556"/>
    <n v="1063.83"/>
  </r>
  <r>
    <x v="34"/>
    <n v="2703490"/>
    <n v="2557"/>
    <n v="2703.49"/>
  </r>
  <r>
    <x v="34"/>
    <n v="352870"/>
    <n v="2559"/>
    <n v="352.87"/>
  </r>
  <r>
    <x v="34"/>
    <n v="118080"/>
    <n v="2560"/>
    <n v="118.08"/>
  </r>
  <r>
    <x v="34"/>
    <n v="1063830"/>
    <n v="2561"/>
    <n v="1063.83"/>
  </r>
  <r>
    <x v="34"/>
    <n v="2203980"/>
    <n v="2562"/>
    <n v="2203.98"/>
  </r>
  <r>
    <x v="34"/>
    <n v="1753800"/>
    <n v="2564"/>
    <n v="1753.8"/>
  </r>
  <r>
    <x v="34"/>
    <n v="1983010"/>
    <n v="2565"/>
    <n v="1983.01"/>
  </r>
  <r>
    <x v="34"/>
    <n v="1105330"/>
    <n v="2566"/>
    <n v="1105.33"/>
  </r>
  <r>
    <x v="34"/>
    <n v="1595760"/>
    <n v="2567"/>
    <n v="1595.76"/>
  </r>
  <r>
    <x v="34"/>
    <n v="146770"/>
    <n v="2568"/>
    <n v="146.77000000000001"/>
  </r>
  <r>
    <x v="34"/>
    <n v="11020"/>
    <n v="2569"/>
    <n v="11.02"/>
  </r>
  <r>
    <x v="35"/>
    <n v="95640"/>
    <n v="2497"/>
    <n v="95.64"/>
  </r>
  <r>
    <x v="35"/>
    <n v="49530"/>
    <n v="2531"/>
    <n v="49.53"/>
  </r>
  <r>
    <x v="36"/>
    <n v="1407530"/>
    <n v="821"/>
    <n v="1407.53"/>
  </r>
  <r>
    <x v="36"/>
    <n v="3523610"/>
    <n v="2033"/>
    <n v="3523.61"/>
  </r>
  <r>
    <x v="37"/>
    <n v="577770"/>
    <n v="270"/>
    <n v="577.77"/>
  </r>
  <r>
    <x v="37"/>
    <n v="1725910"/>
    <n v="335"/>
    <n v="1725.91"/>
  </r>
  <r>
    <x v="37"/>
    <n v="257340"/>
    <n v="2200"/>
    <n v="257.33999999999997"/>
  </r>
  <r>
    <x v="38"/>
    <n v="1409440"/>
    <n v="18"/>
    <n v="1409.44"/>
  </r>
  <r>
    <x v="39"/>
    <n v="17618000"/>
    <n v="18"/>
    <n v="17618"/>
  </r>
  <r>
    <x v="38"/>
    <n v="2329920"/>
    <n v="28"/>
    <n v="2329.92"/>
  </r>
  <r>
    <x v="39"/>
    <n v="29124000"/>
    <n v="28"/>
    <n v="29124"/>
  </r>
  <r>
    <x v="38"/>
    <n v="1540160"/>
    <n v="37"/>
    <n v="1540.16"/>
  </r>
  <r>
    <x v="39"/>
    <n v="19252000"/>
    <n v="37"/>
    <n v="19252"/>
  </r>
  <r>
    <x v="38"/>
    <n v="1409440"/>
    <n v="50"/>
    <n v="1409.44"/>
  </r>
  <r>
    <x v="39"/>
    <n v="17618000"/>
    <n v="50"/>
    <n v="17618"/>
  </r>
  <r>
    <x v="38"/>
    <n v="2329920"/>
    <n v="60"/>
    <n v="2329.92"/>
  </r>
  <r>
    <x v="39"/>
    <n v="29124000"/>
    <n v="60"/>
    <n v="29124"/>
  </r>
  <r>
    <x v="38"/>
    <n v="964240"/>
    <n v="130"/>
    <n v="964.24"/>
  </r>
  <r>
    <x v="39"/>
    <n v="12053000"/>
    <n v="130"/>
    <n v="12053"/>
  </r>
  <r>
    <x v="38"/>
    <n v="1476420"/>
    <n v="134"/>
    <n v="1476.42"/>
  </r>
  <r>
    <x v="39"/>
    <n v="18455340"/>
    <n v="134"/>
    <n v="18455.34"/>
  </r>
  <r>
    <x v="38"/>
    <n v="1453890"/>
    <n v="154"/>
    <n v="1453.89"/>
  </r>
  <r>
    <x v="39"/>
    <n v="18173630"/>
    <n v="154"/>
    <n v="18173.63"/>
  </r>
  <r>
    <x v="38"/>
    <n v="2865680"/>
    <n v="157"/>
    <n v="2865.68"/>
  </r>
  <r>
    <x v="39"/>
    <n v="35821000"/>
    <n v="157"/>
    <n v="35821"/>
  </r>
  <r>
    <x v="38"/>
    <n v="2132160"/>
    <n v="175"/>
    <n v="2132.16"/>
  </r>
  <r>
    <x v="39"/>
    <n v="26652000"/>
    <n v="175"/>
    <n v="26652"/>
  </r>
  <r>
    <x v="38"/>
    <n v="1228620"/>
    <n v="181"/>
    <n v="1228.6199999999999"/>
  </r>
  <r>
    <x v="39"/>
    <n v="15357800"/>
    <n v="181"/>
    <n v="15357.8"/>
  </r>
  <r>
    <x v="38"/>
    <n v="1267920"/>
    <n v="188"/>
    <n v="1267.92"/>
  </r>
  <r>
    <x v="39"/>
    <n v="15849000"/>
    <n v="188"/>
    <n v="15849"/>
  </r>
  <r>
    <x v="38"/>
    <n v="695840"/>
    <n v="252"/>
    <n v="695.84"/>
  </r>
  <r>
    <x v="39"/>
    <n v="8698000"/>
    <n v="252"/>
    <n v="8698"/>
  </r>
  <r>
    <x v="38"/>
    <n v="964240"/>
    <n v="266"/>
    <n v="964.24"/>
  </r>
  <r>
    <x v="39"/>
    <n v="12053000"/>
    <n v="266"/>
    <n v="12053"/>
  </r>
  <r>
    <x v="38"/>
    <n v="3630080"/>
    <n v="270"/>
    <n v="3630.08"/>
  </r>
  <r>
    <x v="39"/>
    <n v="45376000"/>
    <n v="270"/>
    <n v="45376"/>
  </r>
  <r>
    <x v="38"/>
    <n v="877120"/>
    <n v="278"/>
    <n v="877.12"/>
  </r>
  <r>
    <x v="39"/>
    <n v="10964000"/>
    <n v="278"/>
    <n v="10964"/>
  </r>
  <r>
    <x v="38"/>
    <n v="635440"/>
    <n v="293"/>
    <n v="635.44000000000005"/>
  </r>
  <r>
    <x v="39"/>
    <n v="7943090"/>
    <n v="293"/>
    <n v="7943.09"/>
  </r>
  <r>
    <x v="38"/>
    <n v="701960"/>
    <n v="303"/>
    <n v="701.96"/>
  </r>
  <r>
    <x v="39"/>
    <n v="8774560"/>
    <n v="303"/>
    <n v="8774.56"/>
  </r>
  <r>
    <x v="38"/>
    <n v="1780940"/>
    <n v="316"/>
    <n v="1780.94"/>
  </r>
  <r>
    <x v="39"/>
    <n v="22261760"/>
    <n v="316"/>
    <n v="22261.759999999998"/>
  </r>
  <r>
    <x v="38"/>
    <n v="892800"/>
    <n v="317"/>
    <n v="892.8"/>
  </r>
  <r>
    <x v="39"/>
    <n v="11160000"/>
    <n v="317"/>
    <n v="11160"/>
  </r>
  <r>
    <x v="38"/>
    <n v="1169680"/>
    <n v="330"/>
    <n v="1169.68"/>
  </r>
  <r>
    <x v="39"/>
    <n v="14621000"/>
    <n v="330"/>
    <n v="14621"/>
  </r>
  <r>
    <x v="38"/>
    <n v="893230"/>
    <n v="331"/>
    <n v="893.23"/>
  </r>
  <r>
    <x v="39"/>
    <n v="11165470"/>
    <n v="331"/>
    <n v="11165.47"/>
  </r>
  <r>
    <x v="38"/>
    <n v="964240"/>
    <n v="333"/>
    <n v="964.24"/>
  </r>
  <r>
    <x v="39"/>
    <n v="12053000"/>
    <n v="333"/>
    <n v="12053"/>
  </r>
  <r>
    <x v="38"/>
    <n v="839710"/>
    <n v="335"/>
    <n v="839.71"/>
  </r>
  <r>
    <x v="39"/>
    <n v="10496470"/>
    <n v="335"/>
    <n v="10496.47"/>
  </r>
  <r>
    <x v="38"/>
    <n v="964240"/>
    <n v="354"/>
    <n v="964.24"/>
  </r>
  <r>
    <x v="39"/>
    <n v="12053000"/>
    <n v="354"/>
    <n v="12053"/>
  </r>
  <r>
    <x v="38"/>
    <n v="325720"/>
    <n v="369"/>
    <n v="325.72000000000003"/>
  </r>
  <r>
    <x v="39"/>
    <n v="4071560"/>
    <n v="369"/>
    <n v="4071.56"/>
  </r>
  <r>
    <x v="38"/>
    <n v="786150"/>
    <n v="371"/>
    <n v="786.15"/>
  </r>
  <r>
    <x v="39"/>
    <n v="9826970"/>
    <n v="371"/>
    <n v="9826.9699999999993"/>
  </r>
  <r>
    <x v="38"/>
    <n v="475280"/>
    <n v="382"/>
    <n v="475.28"/>
  </r>
  <r>
    <x v="39"/>
    <n v="5941000"/>
    <n v="382"/>
    <n v="5941"/>
  </r>
  <r>
    <x v="38"/>
    <n v="520680"/>
    <n v="385"/>
    <n v="520.67999999999995"/>
  </r>
  <r>
    <x v="39"/>
    <n v="6508500"/>
    <n v="385"/>
    <n v="6508.5"/>
  </r>
  <r>
    <x v="38"/>
    <n v="463890"/>
    <n v="390"/>
    <n v="463.89"/>
  </r>
  <r>
    <x v="39"/>
    <n v="5798670"/>
    <n v="390"/>
    <n v="5798.67"/>
  </r>
  <r>
    <x v="38"/>
    <n v="1555240"/>
    <n v="396"/>
    <n v="1555.24"/>
  </r>
  <r>
    <x v="39"/>
    <n v="19440540"/>
    <n v="396"/>
    <n v="19440.54"/>
  </r>
  <r>
    <x v="38"/>
    <n v="1519220"/>
    <n v="409"/>
    <n v="1519.22"/>
  </r>
  <r>
    <x v="39"/>
    <n v="18990310"/>
    <n v="409"/>
    <n v="18990.310000000001"/>
  </r>
  <r>
    <x v="38"/>
    <n v="1114690"/>
    <n v="410"/>
    <n v="1114.69"/>
  </r>
  <r>
    <x v="39"/>
    <n v="13933690"/>
    <n v="410"/>
    <n v="13933.69"/>
  </r>
  <r>
    <x v="38"/>
    <n v="1169680"/>
    <n v="427"/>
    <n v="1169.68"/>
  </r>
  <r>
    <x v="39"/>
    <n v="14621000"/>
    <n v="427"/>
    <n v="14621"/>
  </r>
  <r>
    <x v="38"/>
    <n v="695840"/>
    <n v="441"/>
    <n v="695.84"/>
  </r>
  <r>
    <x v="39"/>
    <n v="8698000"/>
    <n v="441"/>
    <n v="8698"/>
  </r>
  <r>
    <x v="38"/>
    <n v="1557570"/>
    <n v="446"/>
    <n v="1557.57"/>
  </r>
  <r>
    <x v="39"/>
    <n v="19469630"/>
    <n v="446"/>
    <n v="19469.63"/>
  </r>
  <r>
    <x v="38"/>
    <n v="2471920"/>
    <n v="466"/>
    <n v="2471.92"/>
  </r>
  <r>
    <x v="39"/>
    <n v="30899000"/>
    <n v="466"/>
    <n v="30899"/>
  </r>
  <r>
    <x v="38"/>
    <n v="358660"/>
    <n v="469"/>
    <n v="358.66"/>
  </r>
  <r>
    <x v="39"/>
    <n v="4483370"/>
    <n v="469"/>
    <n v="4483.37"/>
  </r>
  <r>
    <x v="38"/>
    <n v="1468380"/>
    <n v="480"/>
    <n v="1468.38"/>
  </r>
  <r>
    <x v="39"/>
    <n v="18354800"/>
    <n v="480"/>
    <n v="18354.8"/>
  </r>
  <r>
    <x v="38"/>
    <n v="1169680"/>
    <n v="488"/>
    <n v="1169.68"/>
  </r>
  <r>
    <x v="39"/>
    <n v="14621000"/>
    <n v="488"/>
    <n v="14621"/>
  </r>
  <r>
    <x v="38"/>
    <n v="2070080"/>
    <n v="489"/>
    <n v="2070.08"/>
  </r>
  <r>
    <x v="39"/>
    <n v="25876000"/>
    <n v="489"/>
    <n v="25876"/>
  </r>
  <r>
    <x v="38"/>
    <n v="410110"/>
    <n v="509"/>
    <n v="410.11"/>
  </r>
  <r>
    <x v="39"/>
    <n v="5126440"/>
    <n v="509"/>
    <n v="5126.4399999999996"/>
  </r>
  <r>
    <x v="38"/>
    <n v="843980"/>
    <n v="510"/>
    <n v="843.98"/>
  </r>
  <r>
    <x v="39"/>
    <n v="10549850"/>
    <n v="510"/>
    <n v="10549.85"/>
  </r>
  <r>
    <x v="38"/>
    <n v="1070470"/>
    <n v="523"/>
    <n v="1070.47"/>
  </r>
  <r>
    <x v="39"/>
    <n v="13380990"/>
    <n v="523"/>
    <n v="13380.99"/>
  </r>
  <r>
    <x v="38"/>
    <n v="1363360"/>
    <n v="529"/>
    <n v="1363.36"/>
  </r>
  <r>
    <x v="39"/>
    <n v="17042000"/>
    <n v="529"/>
    <n v="17042"/>
  </r>
  <r>
    <x v="38"/>
    <n v="1785600"/>
    <n v="532"/>
    <n v="1785.6"/>
  </r>
  <r>
    <x v="39"/>
    <n v="22320000"/>
    <n v="532"/>
    <n v="22320"/>
  </r>
  <r>
    <x v="38"/>
    <n v="993040"/>
    <n v="533"/>
    <n v="993.04"/>
  </r>
  <r>
    <x v="39"/>
    <n v="12413040"/>
    <n v="533"/>
    <n v="12413.04"/>
  </r>
  <r>
    <x v="38"/>
    <n v="826720"/>
    <n v="535"/>
    <n v="826.72"/>
  </r>
  <r>
    <x v="39"/>
    <n v="10334000"/>
    <n v="535"/>
    <n v="10334"/>
  </r>
  <r>
    <x v="38"/>
    <n v="1228620"/>
    <n v="538"/>
    <n v="1228.6199999999999"/>
  </r>
  <r>
    <x v="39"/>
    <n v="15357800"/>
    <n v="538"/>
    <n v="15357.8"/>
  </r>
  <r>
    <x v="38"/>
    <n v="967380"/>
    <n v="540"/>
    <n v="967.38"/>
  </r>
  <r>
    <x v="39"/>
    <n v="12092300"/>
    <n v="540"/>
    <n v="12092.3"/>
  </r>
  <r>
    <x v="38"/>
    <n v="795970"/>
    <n v="545"/>
    <n v="795.97"/>
  </r>
  <r>
    <x v="39"/>
    <n v="9949680"/>
    <n v="545"/>
    <n v="9949.68"/>
  </r>
  <r>
    <x v="38"/>
    <n v="949320"/>
    <n v="546"/>
    <n v="949.32"/>
  </r>
  <r>
    <x v="39"/>
    <n v="11866600"/>
    <n v="546"/>
    <n v="11866.6"/>
  </r>
  <r>
    <x v="38"/>
    <n v="1169680"/>
    <n v="553"/>
    <n v="1169.68"/>
  </r>
  <r>
    <x v="39"/>
    <n v="14621000"/>
    <n v="553"/>
    <n v="14621"/>
  </r>
  <r>
    <x v="38"/>
    <n v="765360"/>
    <n v="566"/>
    <n v="765.36"/>
  </r>
  <r>
    <x v="39"/>
    <n v="9567000"/>
    <n v="566"/>
    <n v="9567"/>
  </r>
  <r>
    <x v="38"/>
    <n v="575120"/>
    <n v="581"/>
    <n v="575.12"/>
  </r>
  <r>
    <x v="39"/>
    <n v="7189000"/>
    <n v="581"/>
    <n v="7189"/>
  </r>
  <r>
    <x v="38"/>
    <n v="698180"/>
    <n v="586"/>
    <n v="698.18"/>
  </r>
  <r>
    <x v="39"/>
    <n v="8727250"/>
    <n v="586"/>
    <n v="8727.25"/>
  </r>
  <r>
    <x v="38"/>
    <n v="948780"/>
    <n v="591"/>
    <n v="948.78"/>
  </r>
  <r>
    <x v="39"/>
    <n v="11859850"/>
    <n v="591"/>
    <n v="11859.85"/>
  </r>
  <r>
    <x v="38"/>
    <n v="695840"/>
    <n v="593"/>
    <n v="695.84"/>
  </r>
  <r>
    <x v="39"/>
    <n v="8698000"/>
    <n v="593"/>
    <n v="8698"/>
  </r>
  <r>
    <x v="38"/>
    <n v="381080"/>
    <n v="597"/>
    <n v="381.08"/>
  </r>
  <r>
    <x v="39"/>
    <n v="4763600"/>
    <n v="597"/>
    <n v="4763.6000000000004"/>
  </r>
  <r>
    <x v="38"/>
    <n v="1169680"/>
    <n v="599"/>
    <n v="1169.68"/>
  </r>
  <r>
    <x v="39"/>
    <n v="14621000"/>
    <n v="599"/>
    <n v="14621"/>
  </r>
  <r>
    <x v="38"/>
    <n v="542030"/>
    <n v="607"/>
    <n v="542.03"/>
  </r>
  <r>
    <x v="39"/>
    <n v="6775390"/>
    <n v="607"/>
    <n v="6775.39"/>
  </r>
  <r>
    <x v="38"/>
    <n v="1267920"/>
    <n v="608"/>
    <n v="1267.92"/>
  </r>
  <r>
    <x v="39"/>
    <n v="15849000"/>
    <n v="608"/>
    <n v="15849"/>
  </r>
  <r>
    <x v="38"/>
    <n v="522880"/>
    <n v="612"/>
    <n v="522.88"/>
  </r>
  <r>
    <x v="39"/>
    <n v="6536000"/>
    <n v="612"/>
    <n v="6536"/>
  </r>
  <r>
    <x v="38"/>
    <n v="826720"/>
    <n v="623"/>
    <n v="826.72"/>
  </r>
  <r>
    <x v="39"/>
    <n v="10334000"/>
    <n v="623"/>
    <n v="10334"/>
  </r>
  <r>
    <x v="38"/>
    <n v="417990"/>
    <n v="624"/>
    <n v="417.99"/>
  </r>
  <r>
    <x v="39"/>
    <n v="5224940"/>
    <n v="624"/>
    <n v="5224.9399999999996"/>
  </r>
  <r>
    <x v="38"/>
    <n v="1124160"/>
    <n v="631"/>
    <n v="1124.1600000000001"/>
  </r>
  <r>
    <x v="39"/>
    <n v="14052000"/>
    <n v="631"/>
    <n v="14052"/>
  </r>
  <r>
    <x v="38"/>
    <n v="522880"/>
    <n v="633"/>
    <n v="522.88"/>
  </r>
  <r>
    <x v="39"/>
    <n v="6536000"/>
    <n v="633"/>
    <n v="6536"/>
  </r>
  <r>
    <x v="38"/>
    <n v="859680"/>
    <n v="641"/>
    <n v="859.68"/>
  </r>
  <r>
    <x v="39"/>
    <n v="10746080"/>
    <n v="641"/>
    <n v="10746.08"/>
  </r>
  <r>
    <x v="38"/>
    <n v="522880"/>
    <n v="646"/>
    <n v="522.88"/>
  </r>
  <r>
    <x v="39"/>
    <n v="6536000"/>
    <n v="646"/>
    <n v="6536"/>
  </r>
  <r>
    <x v="38"/>
    <n v="965490"/>
    <n v="648"/>
    <n v="965.49"/>
  </r>
  <r>
    <x v="39"/>
    <n v="12068720"/>
    <n v="648"/>
    <n v="12068.72"/>
  </r>
  <r>
    <x v="38"/>
    <n v="632560"/>
    <n v="650"/>
    <n v="632.55999999999995"/>
  </r>
  <r>
    <x v="39"/>
    <n v="7907000"/>
    <n v="650"/>
    <n v="7907"/>
  </r>
  <r>
    <x v="38"/>
    <n v="357040"/>
    <n v="651"/>
    <n v="357.04"/>
  </r>
  <r>
    <x v="39"/>
    <n v="4463000"/>
    <n v="651"/>
    <n v="4463"/>
  </r>
  <r>
    <x v="38"/>
    <n v="826720"/>
    <n v="652"/>
    <n v="826.72"/>
  </r>
  <r>
    <x v="39"/>
    <n v="10334000"/>
    <n v="652"/>
    <n v="10334"/>
  </r>
  <r>
    <x v="38"/>
    <n v="1216400"/>
    <n v="656"/>
    <n v="1216.4000000000001"/>
  </r>
  <r>
    <x v="39"/>
    <n v="15205000"/>
    <n v="656"/>
    <n v="15205"/>
  </r>
  <r>
    <x v="38"/>
    <n v="1002390"/>
    <n v="666"/>
    <n v="1002.39"/>
  </r>
  <r>
    <x v="39"/>
    <n v="12529880"/>
    <n v="666"/>
    <n v="12529.88"/>
  </r>
  <r>
    <x v="38"/>
    <n v="396750"/>
    <n v="676"/>
    <n v="396.75"/>
  </r>
  <r>
    <x v="39"/>
    <n v="4959430"/>
    <n v="676"/>
    <n v="4959.43"/>
  </r>
  <r>
    <x v="38"/>
    <n v="695840"/>
    <n v="680"/>
    <n v="695.84"/>
  </r>
  <r>
    <x v="39"/>
    <n v="8698000"/>
    <n v="680"/>
    <n v="8698"/>
  </r>
  <r>
    <x v="38"/>
    <n v="638020"/>
    <n v="685"/>
    <n v="638.02"/>
  </r>
  <r>
    <x v="39"/>
    <n v="7975320"/>
    <n v="685"/>
    <n v="7975.32"/>
  </r>
  <r>
    <x v="38"/>
    <n v="1169680"/>
    <n v="687"/>
    <n v="1169.68"/>
  </r>
  <r>
    <x v="39"/>
    <n v="14621000"/>
    <n v="687"/>
    <n v="14621"/>
  </r>
  <r>
    <x v="38"/>
    <n v="765360"/>
    <n v="695"/>
    <n v="765.36"/>
  </r>
  <r>
    <x v="39"/>
    <n v="9567000"/>
    <n v="695"/>
    <n v="9567"/>
  </r>
  <r>
    <x v="38"/>
    <n v="1124720"/>
    <n v="701"/>
    <n v="1124.72"/>
  </r>
  <r>
    <x v="39"/>
    <n v="14059000"/>
    <n v="701"/>
    <n v="14059"/>
  </r>
  <r>
    <x v="38"/>
    <n v="695840"/>
    <n v="703"/>
    <n v="695.84"/>
  </r>
  <r>
    <x v="39"/>
    <n v="8698000"/>
    <n v="703"/>
    <n v="8698"/>
  </r>
  <r>
    <x v="38"/>
    <n v="575120"/>
    <n v="708"/>
    <n v="575.12"/>
  </r>
  <r>
    <x v="39"/>
    <n v="7189000"/>
    <n v="708"/>
    <n v="7189"/>
  </r>
  <r>
    <x v="38"/>
    <n v="765360"/>
    <n v="711"/>
    <n v="765.36"/>
  </r>
  <r>
    <x v="39"/>
    <n v="9567000"/>
    <n v="711"/>
    <n v="9567"/>
  </r>
  <r>
    <x v="38"/>
    <n v="1169680"/>
    <n v="714"/>
    <n v="1169.68"/>
  </r>
  <r>
    <x v="39"/>
    <n v="14621000"/>
    <n v="714"/>
    <n v="14621"/>
  </r>
  <r>
    <x v="38"/>
    <n v="348580"/>
    <n v="715"/>
    <n v="348.58"/>
  </r>
  <r>
    <x v="39"/>
    <n v="4357330"/>
    <n v="715"/>
    <n v="4357.33"/>
  </r>
  <r>
    <x v="38"/>
    <n v="377280"/>
    <n v="719"/>
    <n v="377.28"/>
  </r>
  <r>
    <x v="39"/>
    <n v="4716000"/>
    <n v="719"/>
    <n v="4716"/>
  </r>
  <r>
    <x v="38"/>
    <n v="256560"/>
    <n v="720"/>
    <n v="256.56"/>
  </r>
  <r>
    <x v="39"/>
    <n v="3207000"/>
    <n v="720"/>
    <n v="3207"/>
  </r>
  <r>
    <x v="38"/>
    <n v="301870"/>
    <n v="721"/>
    <n v="301.87"/>
  </r>
  <r>
    <x v="39"/>
    <n v="3773400"/>
    <n v="721"/>
    <n v="3773.4"/>
  </r>
  <r>
    <x v="38"/>
    <n v="765360"/>
    <n v="730"/>
    <n v="765.36"/>
  </r>
  <r>
    <x v="39"/>
    <n v="9567000"/>
    <n v="730"/>
    <n v="9567"/>
  </r>
  <r>
    <x v="38"/>
    <n v="1468380"/>
    <n v="732"/>
    <n v="1468.38"/>
  </r>
  <r>
    <x v="39"/>
    <n v="18354800"/>
    <n v="732"/>
    <n v="18354.8"/>
  </r>
  <r>
    <x v="38"/>
    <n v="903570"/>
    <n v="734"/>
    <n v="903.57"/>
  </r>
  <r>
    <x v="39"/>
    <n v="11294650"/>
    <n v="734"/>
    <n v="11294.65"/>
  </r>
  <r>
    <x v="38"/>
    <n v="522880"/>
    <n v="737"/>
    <n v="522.88"/>
  </r>
  <r>
    <x v="39"/>
    <n v="6536000"/>
    <n v="737"/>
    <n v="6536"/>
  </r>
  <r>
    <x v="38"/>
    <n v="551140"/>
    <n v="748"/>
    <n v="551.14"/>
  </r>
  <r>
    <x v="39"/>
    <n v="6889330"/>
    <n v="748"/>
    <n v="6889.33"/>
  </r>
  <r>
    <x v="38"/>
    <n v="575120"/>
    <n v="751"/>
    <n v="575.12"/>
  </r>
  <r>
    <x v="39"/>
    <n v="7189000"/>
    <n v="751"/>
    <n v="7189"/>
  </r>
  <r>
    <x v="38"/>
    <n v="1045090"/>
    <n v="753"/>
    <n v="1045.0899999999999"/>
  </r>
  <r>
    <x v="39"/>
    <n v="13063700"/>
    <n v="753"/>
    <n v="13063.7"/>
  </r>
  <r>
    <x v="38"/>
    <n v="1035870"/>
    <n v="757"/>
    <n v="1035.8699999999999"/>
  </r>
  <r>
    <x v="39"/>
    <n v="12948400"/>
    <n v="757"/>
    <n v="12948.4"/>
  </r>
  <r>
    <x v="38"/>
    <n v="575120"/>
    <n v="762"/>
    <n v="575.12"/>
  </r>
  <r>
    <x v="39"/>
    <n v="7189000"/>
    <n v="762"/>
    <n v="7189"/>
  </r>
  <r>
    <x v="38"/>
    <n v="1058430"/>
    <n v="764"/>
    <n v="1058.43"/>
  </r>
  <r>
    <x v="39"/>
    <n v="13230430"/>
    <n v="764"/>
    <n v="13230.43"/>
  </r>
  <r>
    <x v="38"/>
    <n v="1267920"/>
    <n v="767"/>
    <n v="1267.92"/>
  </r>
  <r>
    <x v="39"/>
    <n v="15849000"/>
    <n v="767"/>
    <n v="15849"/>
  </r>
  <r>
    <x v="38"/>
    <n v="765360"/>
    <n v="769"/>
    <n v="765.36"/>
  </r>
  <r>
    <x v="39"/>
    <n v="9567000"/>
    <n v="769"/>
    <n v="9567"/>
  </r>
  <r>
    <x v="38"/>
    <n v="743840"/>
    <n v="770"/>
    <n v="743.84"/>
  </r>
  <r>
    <x v="39"/>
    <n v="9298000"/>
    <n v="770"/>
    <n v="9298"/>
  </r>
  <r>
    <x v="38"/>
    <n v="575120"/>
    <n v="774"/>
    <n v="575.12"/>
  </r>
  <r>
    <x v="39"/>
    <n v="7189000"/>
    <n v="774"/>
    <n v="7189"/>
  </r>
  <r>
    <x v="38"/>
    <n v="723940"/>
    <n v="781"/>
    <n v="723.94"/>
  </r>
  <r>
    <x v="39"/>
    <n v="9049290"/>
    <n v="781"/>
    <n v="9049.2900000000009"/>
  </r>
  <r>
    <x v="38"/>
    <n v="632560"/>
    <n v="782"/>
    <n v="632.55999999999995"/>
  </r>
  <r>
    <x v="39"/>
    <n v="7907000"/>
    <n v="782"/>
    <n v="7907"/>
  </r>
  <r>
    <x v="38"/>
    <n v="1129670"/>
    <n v="787"/>
    <n v="1129.67"/>
  </r>
  <r>
    <x v="39"/>
    <n v="14120890"/>
    <n v="787"/>
    <n v="14120.89"/>
  </r>
  <r>
    <x v="38"/>
    <n v="1169680"/>
    <n v="788"/>
    <n v="1169.68"/>
  </r>
  <r>
    <x v="39"/>
    <n v="14621000"/>
    <n v="788"/>
    <n v="14621"/>
  </r>
  <r>
    <x v="38"/>
    <n v="522880"/>
    <n v="791"/>
    <n v="522.88"/>
  </r>
  <r>
    <x v="39"/>
    <n v="6536000"/>
    <n v="791"/>
    <n v="6536"/>
  </r>
  <r>
    <x v="38"/>
    <n v="695840"/>
    <n v="793"/>
    <n v="695.84"/>
  </r>
  <r>
    <x v="39"/>
    <n v="8698000"/>
    <n v="793"/>
    <n v="8698"/>
  </r>
  <r>
    <x v="38"/>
    <n v="826720"/>
    <n v="795"/>
    <n v="826.72"/>
  </r>
  <r>
    <x v="39"/>
    <n v="10334000"/>
    <n v="795"/>
    <n v="10334"/>
  </r>
  <r>
    <x v="38"/>
    <n v="432630"/>
    <n v="797"/>
    <n v="432.63"/>
  </r>
  <r>
    <x v="39"/>
    <n v="5407930"/>
    <n v="797"/>
    <n v="5407.93"/>
  </r>
  <r>
    <x v="38"/>
    <n v="372560"/>
    <n v="798"/>
    <n v="372.56"/>
  </r>
  <r>
    <x v="39"/>
    <n v="4657000"/>
    <n v="798"/>
    <n v="4657"/>
  </r>
  <r>
    <x v="38"/>
    <n v="357040"/>
    <n v="802"/>
    <n v="357.04"/>
  </r>
  <r>
    <x v="39"/>
    <n v="4463000"/>
    <n v="802"/>
    <n v="4463"/>
  </r>
  <r>
    <x v="38"/>
    <n v="432560"/>
    <n v="804"/>
    <n v="432.56"/>
  </r>
  <r>
    <x v="39"/>
    <n v="5407040"/>
    <n v="804"/>
    <n v="5407.04"/>
  </r>
  <r>
    <x v="38"/>
    <n v="892800"/>
    <n v="805"/>
    <n v="892.8"/>
  </r>
  <r>
    <x v="39"/>
    <n v="11160000"/>
    <n v="805"/>
    <n v="11160"/>
  </r>
  <r>
    <x v="38"/>
    <n v="528930"/>
    <n v="811"/>
    <n v="528.92999999999995"/>
  </r>
  <r>
    <x v="39"/>
    <n v="6611670"/>
    <n v="811"/>
    <n v="6611.67"/>
  </r>
  <r>
    <x v="38"/>
    <n v="575120"/>
    <n v="814"/>
    <n v="575.12"/>
  </r>
  <r>
    <x v="39"/>
    <n v="7189000"/>
    <n v="814"/>
    <n v="7189"/>
  </r>
  <r>
    <x v="38"/>
    <n v="432000"/>
    <n v="817"/>
    <n v="432"/>
  </r>
  <r>
    <x v="39"/>
    <n v="5400000"/>
    <n v="817"/>
    <n v="5400"/>
  </r>
  <r>
    <x v="38"/>
    <n v="592550"/>
    <n v="821"/>
    <n v="592.54999999999995"/>
  </r>
  <r>
    <x v="39"/>
    <n v="7406920"/>
    <n v="821"/>
    <n v="7406.92"/>
  </r>
  <r>
    <x v="38"/>
    <n v="695840"/>
    <n v="823"/>
    <n v="695.84"/>
  </r>
  <r>
    <x v="39"/>
    <n v="8698000"/>
    <n v="823"/>
    <n v="8698"/>
  </r>
  <r>
    <x v="38"/>
    <n v="1181880"/>
    <n v="825"/>
    <n v="1181.8800000000001"/>
  </r>
  <r>
    <x v="39"/>
    <n v="14773570"/>
    <n v="825"/>
    <n v="14773.57"/>
  </r>
  <r>
    <x v="38"/>
    <n v="633070"/>
    <n v="826"/>
    <n v="633.07000000000005"/>
  </r>
  <r>
    <x v="39"/>
    <n v="7913440"/>
    <n v="826"/>
    <n v="7913.44"/>
  </r>
  <r>
    <x v="38"/>
    <n v="892800"/>
    <n v="827"/>
    <n v="892.8"/>
  </r>
  <r>
    <x v="39"/>
    <n v="11160000"/>
    <n v="827"/>
    <n v="11160"/>
  </r>
  <r>
    <x v="38"/>
    <n v="623120"/>
    <n v="828"/>
    <n v="623.12"/>
  </r>
  <r>
    <x v="39"/>
    <n v="7789000"/>
    <n v="828"/>
    <n v="7789"/>
  </r>
  <r>
    <x v="38"/>
    <n v="575120"/>
    <n v="830"/>
    <n v="575.12"/>
  </r>
  <r>
    <x v="39"/>
    <n v="7189000"/>
    <n v="830"/>
    <n v="7189"/>
  </r>
  <r>
    <x v="38"/>
    <n v="223120"/>
    <n v="831"/>
    <n v="223.12"/>
  </r>
  <r>
    <x v="39"/>
    <n v="2789000"/>
    <n v="831"/>
    <n v="2789"/>
  </r>
  <r>
    <x v="38"/>
    <n v="1124720"/>
    <n v="838"/>
    <n v="1124.72"/>
  </r>
  <r>
    <x v="39"/>
    <n v="14059000"/>
    <n v="838"/>
    <n v="14059"/>
  </r>
  <r>
    <x v="38"/>
    <n v="897890"/>
    <n v="840"/>
    <n v="897.89"/>
  </r>
  <r>
    <x v="39"/>
    <n v="11223690"/>
    <n v="840"/>
    <n v="11223.69"/>
  </r>
  <r>
    <x v="38"/>
    <n v="964240"/>
    <n v="842"/>
    <n v="964.24"/>
  </r>
  <r>
    <x v="39"/>
    <n v="12053000"/>
    <n v="842"/>
    <n v="12053"/>
  </r>
  <r>
    <x v="38"/>
    <n v="97360"/>
    <n v="853"/>
    <n v="97.36"/>
  </r>
  <r>
    <x v="39"/>
    <n v="1217100"/>
    <n v="853"/>
    <n v="1217.0999999999999"/>
  </r>
  <r>
    <x v="38"/>
    <n v="632560"/>
    <n v="857"/>
    <n v="632.55999999999995"/>
  </r>
  <r>
    <x v="39"/>
    <n v="7907000"/>
    <n v="857"/>
    <n v="7907"/>
  </r>
  <r>
    <x v="38"/>
    <n v="392720"/>
    <n v="859"/>
    <n v="392.72"/>
  </r>
  <r>
    <x v="39"/>
    <n v="4909000"/>
    <n v="859"/>
    <n v="4909"/>
  </r>
  <r>
    <x v="38"/>
    <n v="695840"/>
    <n v="862"/>
    <n v="695.84"/>
  </r>
  <r>
    <x v="39"/>
    <n v="8698000"/>
    <n v="862"/>
    <n v="8698"/>
  </r>
  <r>
    <x v="38"/>
    <n v="475280"/>
    <n v="863"/>
    <n v="475.28"/>
  </r>
  <r>
    <x v="39"/>
    <n v="5941000"/>
    <n v="863"/>
    <n v="5941"/>
  </r>
  <r>
    <x v="38"/>
    <n v="964240"/>
    <n v="864"/>
    <n v="964.24"/>
  </r>
  <r>
    <x v="39"/>
    <n v="12053000"/>
    <n v="864"/>
    <n v="12053"/>
  </r>
  <r>
    <x v="38"/>
    <n v="533870"/>
    <n v="868"/>
    <n v="533.87"/>
  </r>
  <r>
    <x v="39"/>
    <n v="6673470"/>
    <n v="868"/>
    <n v="6673.47"/>
  </r>
  <r>
    <x v="38"/>
    <n v="826720"/>
    <n v="869"/>
    <n v="826.72"/>
  </r>
  <r>
    <x v="39"/>
    <n v="10334000"/>
    <n v="869"/>
    <n v="10334"/>
  </r>
  <r>
    <x v="38"/>
    <n v="632560"/>
    <n v="870"/>
    <n v="632.55999999999995"/>
  </r>
  <r>
    <x v="39"/>
    <n v="7907000"/>
    <n v="870"/>
    <n v="7907"/>
  </r>
  <r>
    <x v="38"/>
    <n v="344770"/>
    <n v="871"/>
    <n v="344.77"/>
  </r>
  <r>
    <x v="39"/>
    <n v="4309680"/>
    <n v="871"/>
    <n v="4309.68"/>
  </r>
  <r>
    <x v="38"/>
    <n v="393870"/>
    <n v="874"/>
    <n v="393.87"/>
  </r>
  <r>
    <x v="39"/>
    <n v="4923410"/>
    <n v="874"/>
    <n v="4923.41"/>
  </r>
  <r>
    <x v="38"/>
    <n v="392720"/>
    <n v="877"/>
    <n v="392.72"/>
  </r>
  <r>
    <x v="39"/>
    <n v="4909000"/>
    <n v="877"/>
    <n v="4909"/>
  </r>
  <r>
    <x v="38"/>
    <n v="523730"/>
    <n v="879"/>
    <n v="523.73"/>
  </r>
  <r>
    <x v="39"/>
    <n v="6546660"/>
    <n v="879"/>
    <n v="6546.66"/>
  </r>
  <r>
    <x v="38"/>
    <n v="1300840"/>
    <n v="880"/>
    <n v="1300.8399999999999"/>
  </r>
  <r>
    <x v="39"/>
    <n v="16260550"/>
    <n v="880"/>
    <n v="16260.55"/>
  </r>
  <r>
    <x v="38"/>
    <n v="627120"/>
    <n v="881"/>
    <n v="627.12"/>
  </r>
  <r>
    <x v="39"/>
    <n v="7839000"/>
    <n v="881"/>
    <n v="7839"/>
  </r>
  <r>
    <x v="38"/>
    <n v="522880"/>
    <n v="882"/>
    <n v="522.88"/>
  </r>
  <r>
    <x v="39"/>
    <n v="6536000"/>
    <n v="882"/>
    <n v="6536"/>
  </r>
  <r>
    <x v="38"/>
    <n v="265940"/>
    <n v="884"/>
    <n v="265.94"/>
  </r>
  <r>
    <x v="39"/>
    <n v="3324330"/>
    <n v="884"/>
    <n v="3324.33"/>
  </r>
  <r>
    <x v="38"/>
    <n v="522880"/>
    <n v="885"/>
    <n v="522.88"/>
  </r>
  <r>
    <x v="39"/>
    <n v="6536000"/>
    <n v="885"/>
    <n v="6536"/>
  </r>
  <r>
    <x v="38"/>
    <n v="372170"/>
    <n v="887"/>
    <n v="372.17"/>
  </r>
  <r>
    <x v="39"/>
    <n v="4652200"/>
    <n v="887"/>
    <n v="4652.2"/>
  </r>
  <r>
    <x v="38"/>
    <n v="522880"/>
    <n v="889"/>
    <n v="522.88"/>
  </r>
  <r>
    <x v="39"/>
    <n v="6536000"/>
    <n v="889"/>
    <n v="6536"/>
  </r>
  <r>
    <x v="38"/>
    <n v="424190"/>
    <n v="890"/>
    <n v="424.19"/>
  </r>
  <r>
    <x v="39"/>
    <n v="5302400"/>
    <n v="890"/>
    <n v="5302.4"/>
  </r>
  <r>
    <x v="38"/>
    <n v="575120"/>
    <n v="892"/>
    <n v="575.12"/>
  </r>
  <r>
    <x v="39"/>
    <n v="7189000"/>
    <n v="892"/>
    <n v="7189"/>
  </r>
  <r>
    <x v="38"/>
    <n v="826720"/>
    <n v="893"/>
    <n v="826.72"/>
  </r>
  <r>
    <x v="39"/>
    <n v="10334000"/>
    <n v="893"/>
    <n v="10334"/>
  </r>
  <r>
    <x v="38"/>
    <n v="1169680"/>
    <n v="896"/>
    <n v="1169.68"/>
  </r>
  <r>
    <x v="39"/>
    <n v="14621000"/>
    <n v="896"/>
    <n v="14621"/>
  </r>
  <r>
    <x v="38"/>
    <n v="595200"/>
    <n v="897"/>
    <n v="595.20000000000005"/>
  </r>
  <r>
    <x v="39"/>
    <n v="7440000"/>
    <n v="897"/>
    <n v="7440"/>
  </r>
  <r>
    <x v="38"/>
    <n v="874720"/>
    <n v="898"/>
    <n v="874.72"/>
  </r>
  <r>
    <x v="39"/>
    <n v="10934000"/>
    <n v="898"/>
    <n v="10934"/>
  </r>
  <r>
    <x v="38"/>
    <n v="392720"/>
    <n v="900"/>
    <n v="392.72"/>
  </r>
  <r>
    <x v="39"/>
    <n v="4909000"/>
    <n v="900"/>
    <n v="4909"/>
  </r>
  <r>
    <x v="38"/>
    <n v="575120"/>
    <n v="902"/>
    <n v="575.12"/>
  </r>
  <r>
    <x v="39"/>
    <n v="7189000"/>
    <n v="902"/>
    <n v="7189"/>
  </r>
  <r>
    <x v="38"/>
    <n v="324560"/>
    <n v="905"/>
    <n v="324.56"/>
  </r>
  <r>
    <x v="39"/>
    <n v="4057000"/>
    <n v="905"/>
    <n v="4057"/>
  </r>
  <r>
    <x v="38"/>
    <n v="297600"/>
    <n v="906"/>
    <n v="297.60000000000002"/>
  </r>
  <r>
    <x v="39"/>
    <n v="3720000"/>
    <n v="906"/>
    <n v="3720"/>
  </r>
  <r>
    <x v="38"/>
    <n v="392720"/>
    <n v="907"/>
    <n v="392.72"/>
  </r>
  <r>
    <x v="39"/>
    <n v="4909000"/>
    <n v="907"/>
    <n v="4909"/>
  </r>
  <r>
    <x v="38"/>
    <n v="697080"/>
    <n v="913"/>
    <n v="697.08"/>
  </r>
  <r>
    <x v="39"/>
    <n v="8713600"/>
    <n v="913"/>
    <n v="8713.6"/>
  </r>
  <r>
    <x v="38"/>
    <n v="892800"/>
    <n v="914"/>
    <n v="892.8"/>
  </r>
  <r>
    <x v="39"/>
    <n v="11160000"/>
    <n v="914"/>
    <n v="11160"/>
  </r>
  <r>
    <x v="38"/>
    <n v="575120"/>
    <n v="915"/>
    <n v="575.12"/>
  </r>
  <r>
    <x v="39"/>
    <n v="7189000"/>
    <n v="915"/>
    <n v="7189"/>
  </r>
  <r>
    <x v="38"/>
    <n v="433330"/>
    <n v="918"/>
    <n v="433.33"/>
  </r>
  <r>
    <x v="39"/>
    <n v="5416730"/>
    <n v="918"/>
    <n v="5416.73"/>
  </r>
  <r>
    <x v="38"/>
    <n v="475280"/>
    <n v="919"/>
    <n v="475.28"/>
  </r>
  <r>
    <x v="39"/>
    <n v="5941000"/>
    <n v="919"/>
    <n v="5941"/>
  </r>
  <r>
    <x v="38"/>
    <n v="575120"/>
    <n v="920"/>
    <n v="575.12"/>
  </r>
  <r>
    <x v="39"/>
    <n v="7189000"/>
    <n v="920"/>
    <n v="7189"/>
  </r>
  <r>
    <x v="38"/>
    <n v="695840"/>
    <n v="923"/>
    <n v="695.84"/>
  </r>
  <r>
    <x v="39"/>
    <n v="8698000"/>
    <n v="923"/>
    <n v="8698"/>
  </r>
  <r>
    <x v="38"/>
    <n v="873640"/>
    <n v="924"/>
    <n v="873.64"/>
  </r>
  <r>
    <x v="39"/>
    <n v="10920570"/>
    <n v="924"/>
    <n v="10920.57"/>
  </r>
  <r>
    <x v="38"/>
    <n v="432000"/>
    <n v="928"/>
    <n v="432"/>
  </r>
  <r>
    <x v="39"/>
    <n v="5400000"/>
    <n v="928"/>
    <n v="5400"/>
  </r>
  <r>
    <x v="38"/>
    <n v="892800"/>
    <n v="930"/>
    <n v="892.8"/>
  </r>
  <r>
    <x v="39"/>
    <n v="11160000"/>
    <n v="930"/>
    <n v="11160"/>
  </r>
  <r>
    <x v="38"/>
    <n v="522880"/>
    <n v="932"/>
    <n v="522.88"/>
  </r>
  <r>
    <x v="39"/>
    <n v="6536000"/>
    <n v="932"/>
    <n v="6536"/>
  </r>
  <r>
    <x v="38"/>
    <n v="632560"/>
    <n v="934"/>
    <n v="632.55999999999995"/>
  </r>
  <r>
    <x v="39"/>
    <n v="7907000"/>
    <n v="934"/>
    <n v="7907"/>
  </r>
  <r>
    <x v="38"/>
    <n v="826720"/>
    <n v="937"/>
    <n v="826.72"/>
  </r>
  <r>
    <x v="39"/>
    <n v="10334000"/>
    <n v="937"/>
    <n v="10334"/>
  </r>
  <r>
    <x v="38"/>
    <n v="680560"/>
    <n v="938"/>
    <n v="680.56"/>
  </r>
  <r>
    <x v="39"/>
    <n v="8507000"/>
    <n v="938"/>
    <n v="8507"/>
  </r>
  <r>
    <x v="38"/>
    <n v="826720"/>
    <n v="939"/>
    <n v="826.72"/>
  </r>
  <r>
    <x v="39"/>
    <n v="10334000"/>
    <n v="939"/>
    <n v="10334"/>
  </r>
  <r>
    <x v="38"/>
    <n v="698780"/>
    <n v="940"/>
    <n v="698.78"/>
  </r>
  <r>
    <x v="39"/>
    <n v="8734870"/>
    <n v="940"/>
    <n v="8734.8700000000008"/>
  </r>
  <r>
    <x v="38"/>
    <n v="522880"/>
    <n v="941"/>
    <n v="522.88"/>
  </r>
  <r>
    <x v="39"/>
    <n v="6536000"/>
    <n v="941"/>
    <n v="6536"/>
  </r>
  <r>
    <x v="38"/>
    <n v="324560"/>
    <n v="944"/>
    <n v="324.56"/>
  </r>
  <r>
    <x v="39"/>
    <n v="4057000"/>
    <n v="944"/>
    <n v="4057"/>
  </r>
  <r>
    <x v="38"/>
    <n v="575400"/>
    <n v="945"/>
    <n v="575.4"/>
  </r>
  <r>
    <x v="39"/>
    <n v="7192520"/>
    <n v="945"/>
    <n v="7192.52"/>
  </r>
  <r>
    <x v="38"/>
    <n v="348580"/>
    <n v="946"/>
    <n v="348.58"/>
  </r>
  <r>
    <x v="39"/>
    <n v="4357330"/>
    <n v="946"/>
    <n v="4357.33"/>
  </r>
  <r>
    <x v="38"/>
    <n v="826720"/>
    <n v="948"/>
    <n v="826.72"/>
  </r>
  <r>
    <x v="39"/>
    <n v="10334000"/>
    <n v="948"/>
    <n v="10334"/>
  </r>
  <r>
    <x v="38"/>
    <n v="890720"/>
    <n v="949"/>
    <n v="890.72"/>
  </r>
  <r>
    <x v="39"/>
    <n v="11134000"/>
    <n v="949"/>
    <n v="11134"/>
  </r>
  <r>
    <x v="38"/>
    <n v="564530"/>
    <n v="950"/>
    <n v="564.53"/>
  </r>
  <r>
    <x v="39"/>
    <n v="7056700"/>
    <n v="950"/>
    <n v="7056.7"/>
  </r>
  <r>
    <x v="38"/>
    <n v="632560"/>
    <n v="952"/>
    <n v="632.55999999999995"/>
  </r>
  <r>
    <x v="39"/>
    <n v="7907000"/>
    <n v="952"/>
    <n v="7907"/>
  </r>
  <r>
    <x v="38"/>
    <n v="769600"/>
    <n v="953"/>
    <n v="769.6"/>
  </r>
  <r>
    <x v="39"/>
    <n v="9620030"/>
    <n v="953"/>
    <n v="9620.0300000000007"/>
  </r>
  <r>
    <x v="38"/>
    <n v="324560"/>
    <n v="954"/>
    <n v="324.56"/>
  </r>
  <r>
    <x v="39"/>
    <n v="4057000"/>
    <n v="954"/>
    <n v="4057"/>
  </r>
  <r>
    <x v="38"/>
    <n v="632560"/>
    <n v="955"/>
    <n v="632.55999999999995"/>
  </r>
  <r>
    <x v="39"/>
    <n v="7907000"/>
    <n v="955"/>
    <n v="7907"/>
  </r>
  <r>
    <x v="38"/>
    <n v="632560"/>
    <n v="956"/>
    <n v="632.55999999999995"/>
  </r>
  <r>
    <x v="39"/>
    <n v="7907000"/>
    <n v="956"/>
    <n v="7907"/>
  </r>
  <r>
    <x v="38"/>
    <n v="522880"/>
    <n v="957"/>
    <n v="522.88"/>
  </r>
  <r>
    <x v="39"/>
    <n v="6536000"/>
    <n v="957"/>
    <n v="6536"/>
  </r>
  <r>
    <x v="38"/>
    <n v="651640"/>
    <n v="958"/>
    <n v="651.64"/>
  </r>
  <r>
    <x v="39"/>
    <n v="8145500"/>
    <n v="958"/>
    <n v="8145.5"/>
  </r>
  <r>
    <x v="38"/>
    <n v="1041360"/>
    <n v="959"/>
    <n v="1041.3599999999999"/>
  </r>
  <r>
    <x v="39"/>
    <n v="13017000"/>
    <n v="959"/>
    <n v="13017"/>
  </r>
  <r>
    <x v="38"/>
    <n v="411410"/>
    <n v="960"/>
    <n v="411.41"/>
  </r>
  <r>
    <x v="39"/>
    <n v="5142670"/>
    <n v="960"/>
    <n v="5142.67"/>
  </r>
  <r>
    <x v="38"/>
    <n v="826720"/>
    <n v="962"/>
    <n v="826.72"/>
  </r>
  <r>
    <x v="39"/>
    <n v="10334000"/>
    <n v="962"/>
    <n v="10334"/>
  </r>
  <r>
    <x v="38"/>
    <n v="695840"/>
    <n v="963"/>
    <n v="695.84"/>
  </r>
  <r>
    <x v="39"/>
    <n v="8698000"/>
    <n v="963"/>
    <n v="8698"/>
  </r>
  <r>
    <x v="38"/>
    <n v="964240"/>
    <n v="967"/>
    <n v="964.24"/>
  </r>
  <r>
    <x v="39"/>
    <n v="12053000"/>
    <n v="967"/>
    <n v="12053"/>
  </r>
  <r>
    <x v="38"/>
    <n v="840870"/>
    <n v="968"/>
    <n v="840.87"/>
  </r>
  <r>
    <x v="39"/>
    <n v="10510910"/>
    <n v="968"/>
    <n v="10510.91"/>
  </r>
  <r>
    <x v="38"/>
    <n v="174290"/>
    <n v="971"/>
    <n v="174.29"/>
  </r>
  <r>
    <x v="39"/>
    <n v="2178670"/>
    <n v="971"/>
    <n v="2178.67"/>
  </r>
  <r>
    <x v="38"/>
    <n v="321360"/>
    <n v="972"/>
    <n v="321.36"/>
  </r>
  <r>
    <x v="39"/>
    <n v="4017000"/>
    <n v="972"/>
    <n v="4017"/>
  </r>
  <r>
    <x v="38"/>
    <n v="575120"/>
    <n v="973"/>
    <n v="575.12"/>
  </r>
  <r>
    <x v="39"/>
    <n v="7189000"/>
    <n v="973"/>
    <n v="7189"/>
  </r>
  <r>
    <x v="38"/>
    <n v="296420"/>
    <n v="974"/>
    <n v="296.42"/>
  </r>
  <r>
    <x v="39"/>
    <n v="3705340"/>
    <n v="974"/>
    <n v="3705.34"/>
  </r>
  <r>
    <x v="38"/>
    <n v="295040"/>
    <n v="975"/>
    <n v="295.04000000000002"/>
  </r>
  <r>
    <x v="39"/>
    <n v="3688000"/>
    <n v="975"/>
    <n v="3688"/>
  </r>
  <r>
    <x v="38"/>
    <n v="695840"/>
    <n v="980"/>
    <n v="695.84"/>
  </r>
  <r>
    <x v="39"/>
    <n v="8698000"/>
    <n v="980"/>
    <n v="8698"/>
  </r>
  <r>
    <x v="38"/>
    <n v="765360"/>
    <n v="981"/>
    <n v="765.36"/>
  </r>
  <r>
    <x v="39"/>
    <n v="9567000"/>
    <n v="981"/>
    <n v="9567"/>
  </r>
  <r>
    <x v="38"/>
    <n v="432000"/>
    <n v="983"/>
    <n v="432"/>
  </r>
  <r>
    <x v="39"/>
    <n v="5400000"/>
    <n v="983"/>
    <n v="5400"/>
  </r>
  <r>
    <x v="38"/>
    <n v="892800"/>
    <n v="987"/>
    <n v="892.8"/>
  </r>
  <r>
    <x v="39"/>
    <n v="11160000"/>
    <n v="987"/>
    <n v="11160"/>
  </r>
  <r>
    <x v="38"/>
    <n v="878720"/>
    <n v="988"/>
    <n v="878.72"/>
  </r>
  <r>
    <x v="39"/>
    <n v="10984000"/>
    <n v="988"/>
    <n v="10984"/>
  </r>
  <r>
    <x v="38"/>
    <n v="961760"/>
    <n v="989"/>
    <n v="961.76"/>
  </r>
  <r>
    <x v="39"/>
    <n v="12022020"/>
    <n v="989"/>
    <n v="12022.02"/>
  </r>
  <r>
    <x v="38"/>
    <n v="1216400"/>
    <n v="991"/>
    <n v="1216.4000000000001"/>
  </r>
  <r>
    <x v="39"/>
    <n v="15205000"/>
    <n v="991"/>
    <n v="15205"/>
  </r>
  <r>
    <x v="38"/>
    <n v="225670"/>
    <n v="992"/>
    <n v="225.67"/>
  </r>
  <r>
    <x v="39"/>
    <n v="2820950"/>
    <n v="992"/>
    <n v="2820.95"/>
  </r>
  <r>
    <x v="38"/>
    <n v="146640"/>
    <n v="995"/>
    <n v="146.63999999999999"/>
  </r>
  <r>
    <x v="39"/>
    <n v="1833000"/>
    <n v="995"/>
    <n v="1833"/>
  </r>
  <r>
    <x v="38"/>
    <n v="392720"/>
    <n v="996"/>
    <n v="392.72"/>
  </r>
  <r>
    <x v="39"/>
    <n v="4909000"/>
    <n v="996"/>
    <n v="4909"/>
  </r>
  <r>
    <x v="38"/>
    <n v="336550"/>
    <n v="997"/>
    <n v="336.55"/>
  </r>
  <r>
    <x v="39"/>
    <n v="4206940"/>
    <n v="997"/>
    <n v="4206.9399999999996"/>
  </r>
  <r>
    <x v="38"/>
    <n v="826720"/>
    <n v="998"/>
    <n v="826.72"/>
  </r>
  <r>
    <x v="39"/>
    <n v="10334000"/>
    <n v="998"/>
    <n v="10334"/>
  </r>
  <r>
    <x v="38"/>
    <n v="324560"/>
    <n v="999"/>
    <n v="324.56"/>
  </r>
  <r>
    <x v="39"/>
    <n v="4057000"/>
    <n v="999"/>
    <n v="4057"/>
  </r>
  <r>
    <x v="38"/>
    <n v="522880"/>
    <n v="1000"/>
    <n v="522.88"/>
  </r>
  <r>
    <x v="39"/>
    <n v="6536000"/>
    <n v="1000"/>
    <n v="6536"/>
  </r>
  <r>
    <x v="38"/>
    <n v="392720"/>
    <n v="2002"/>
    <n v="392.72"/>
  </r>
  <r>
    <x v="39"/>
    <n v="4909000"/>
    <n v="2002"/>
    <n v="4909"/>
  </r>
  <r>
    <x v="38"/>
    <n v="826720"/>
    <n v="2005"/>
    <n v="826.72"/>
  </r>
  <r>
    <x v="39"/>
    <n v="10334000"/>
    <n v="2005"/>
    <n v="10334"/>
  </r>
  <r>
    <x v="38"/>
    <n v="899640"/>
    <n v="2009"/>
    <n v="899.64"/>
  </r>
  <r>
    <x v="39"/>
    <n v="11245530"/>
    <n v="2009"/>
    <n v="11245.53"/>
  </r>
  <r>
    <x v="38"/>
    <n v="964240"/>
    <n v="2010"/>
    <n v="964.24"/>
  </r>
  <r>
    <x v="39"/>
    <n v="12053000"/>
    <n v="2010"/>
    <n v="12053"/>
  </r>
  <r>
    <x v="38"/>
    <n v="475280"/>
    <n v="2011"/>
    <n v="475.28"/>
  </r>
  <r>
    <x v="39"/>
    <n v="5941000"/>
    <n v="2011"/>
    <n v="5941"/>
  </r>
  <r>
    <x v="38"/>
    <n v="522880"/>
    <n v="2013"/>
    <n v="522.88"/>
  </r>
  <r>
    <x v="39"/>
    <n v="6536000"/>
    <n v="2013"/>
    <n v="6536"/>
  </r>
  <r>
    <x v="38"/>
    <n v="1169680"/>
    <n v="2014"/>
    <n v="1169.68"/>
  </r>
  <r>
    <x v="39"/>
    <n v="14621000"/>
    <n v="2014"/>
    <n v="14621"/>
  </r>
  <r>
    <x v="38"/>
    <n v="130900"/>
    <n v="2016"/>
    <n v="130.9"/>
  </r>
  <r>
    <x v="39"/>
    <n v="1636330"/>
    <n v="2016"/>
    <n v="1636.33"/>
  </r>
  <r>
    <x v="38"/>
    <n v="779780"/>
    <n v="2017"/>
    <n v="779.78"/>
  </r>
  <r>
    <x v="39"/>
    <n v="9747330"/>
    <n v="2017"/>
    <n v="9747.33"/>
  </r>
  <r>
    <x v="38"/>
    <n v="629180"/>
    <n v="2018"/>
    <n v="629.17999999999995"/>
  </r>
  <r>
    <x v="39"/>
    <n v="7864820"/>
    <n v="2018"/>
    <n v="7864.82"/>
  </r>
  <r>
    <x v="38"/>
    <n v="223120"/>
    <n v="2019"/>
    <n v="223.12"/>
  </r>
  <r>
    <x v="39"/>
    <n v="2789000"/>
    <n v="2019"/>
    <n v="2789"/>
  </r>
  <r>
    <x v="38"/>
    <n v="256560"/>
    <n v="2020"/>
    <n v="256.56"/>
  </r>
  <r>
    <x v="39"/>
    <n v="3207000"/>
    <n v="2020"/>
    <n v="3207"/>
  </r>
  <r>
    <x v="38"/>
    <n v="974730"/>
    <n v="2024"/>
    <n v="974.73"/>
  </r>
  <r>
    <x v="39"/>
    <n v="12184170"/>
    <n v="2024"/>
    <n v="12184.17"/>
  </r>
  <r>
    <x v="38"/>
    <n v="632560"/>
    <n v="2025"/>
    <n v="632.55999999999995"/>
  </r>
  <r>
    <x v="39"/>
    <n v="7907000"/>
    <n v="2025"/>
    <n v="7907"/>
  </r>
  <r>
    <x v="38"/>
    <n v="632560"/>
    <n v="2026"/>
    <n v="632.55999999999995"/>
  </r>
  <r>
    <x v="39"/>
    <n v="7907000"/>
    <n v="2026"/>
    <n v="7907"/>
  </r>
  <r>
    <x v="38"/>
    <n v="289500"/>
    <n v="2027"/>
    <n v="289.5"/>
  </r>
  <r>
    <x v="39"/>
    <n v="3618810"/>
    <n v="2027"/>
    <n v="3618.81"/>
  </r>
  <r>
    <x v="38"/>
    <n v="316850"/>
    <n v="2029"/>
    <n v="316.85000000000002"/>
  </r>
  <r>
    <x v="39"/>
    <n v="3960670"/>
    <n v="2029"/>
    <n v="3960.67"/>
  </r>
  <r>
    <x v="38"/>
    <n v="539280"/>
    <n v="2031"/>
    <n v="539.28"/>
  </r>
  <r>
    <x v="39"/>
    <n v="6741000"/>
    <n v="2031"/>
    <n v="6741"/>
  </r>
  <r>
    <x v="38"/>
    <n v="818870"/>
    <n v="2033"/>
    <n v="818.87"/>
  </r>
  <r>
    <x v="39"/>
    <n v="10235920"/>
    <n v="2033"/>
    <n v="10235.92"/>
  </r>
  <r>
    <x v="38"/>
    <n v="297600"/>
    <n v="2034"/>
    <n v="297.60000000000002"/>
  </r>
  <r>
    <x v="39"/>
    <n v="3720000"/>
    <n v="2034"/>
    <n v="3720"/>
  </r>
  <r>
    <x v="38"/>
    <n v="261810"/>
    <n v="2036"/>
    <n v="261.81"/>
  </r>
  <r>
    <x v="39"/>
    <n v="3272670"/>
    <n v="2036"/>
    <n v="3272.67"/>
  </r>
  <r>
    <x v="38"/>
    <n v="274100"/>
    <n v="2037"/>
    <n v="274.10000000000002"/>
  </r>
  <r>
    <x v="39"/>
    <n v="3426370"/>
    <n v="2037"/>
    <n v="3426.37"/>
  </r>
  <r>
    <x v="38"/>
    <n v="433690"/>
    <n v="2038"/>
    <n v="433.69"/>
  </r>
  <r>
    <x v="39"/>
    <n v="5421130"/>
    <n v="2038"/>
    <n v="5421.13"/>
  </r>
  <r>
    <x v="38"/>
    <n v="357040"/>
    <n v="2039"/>
    <n v="357.04"/>
  </r>
  <r>
    <x v="39"/>
    <n v="4463000"/>
    <n v="2039"/>
    <n v="4463"/>
  </r>
  <r>
    <x v="38"/>
    <n v="475280"/>
    <n v="2042"/>
    <n v="475.28"/>
  </r>
  <r>
    <x v="39"/>
    <n v="5941000"/>
    <n v="2042"/>
    <n v="5941"/>
  </r>
  <r>
    <x v="38"/>
    <n v="632560"/>
    <n v="2044"/>
    <n v="632.55999999999995"/>
  </r>
  <r>
    <x v="39"/>
    <n v="7907000"/>
    <n v="2044"/>
    <n v="7907"/>
  </r>
  <r>
    <x v="38"/>
    <n v="475280"/>
    <n v="2046"/>
    <n v="475.28"/>
  </r>
  <r>
    <x v="39"/>
    <n v="5941000"/>
    <n v="2046"/>
    <n v="5941"/>
  </r>
  <r>
    <x v="38"/>
    <n v="357040"/>
    <n v="2047"/>
    <n v="357.04"/>
  </r>
  <r>
    <x v="39"/>
    <n v="4463000"/>
    <n v="2047"/>
    <n v="4463"/>
  </r>
  <r>
    <x v="38"/>
    <n v="575120"/>
    <n v="2049"/>
    <n v="575.12"/>
  </r>
  <r>
    <x v="39"/>
    <n v="7189000"/>
    <n v="2049"/>
    <n v="7189"/>
  </r>
  <r>
    <x v="38"/>
    <n v="475280"/>
    <n v="2054"/>
    <n v="475.28"/>
  </r>
  <r>
    <x v="39"/>
    <n v="5941000"/>
    <n v="2054"/>
    <n v="5941"/>
  </r>
  <r>
    <x v="38"/>
    <n v="358850"/>
    <n v="2057"/>
    <n v="358.85"/>
  </r>
  <r>
    <x v="39"/>
    <n v="4485670"/>
    <n v="2057"/>
    <n v="4485.67"/>
  </r>
  <r>
    <x v="38"/>
    <n v="442590"/>
    <n v="2060"/>
    <n v="442.59"/>
  </r>
  <r>
    <x v="39"/>
    <n v="5532380"/>
    <n v="2060"/>
    <n v="5532.38"/>
  </r>
  <r>
    <x v="38"/>
    <n v="1216400"/>
    <n v="2062"/>
    <n v="1216.4000000000001"/>
  </r>
  <r>
    <x v="39"/>
    <n v="15205000"/>
    <n v="2062"/>
    <n v="15205"/>
  </r>
  <r>
    <x v="38"/>
    <n v="405040"/>
    <n v="2063"/>
    <n v="405.04"/>
  </r>
  <r>
    <x v="39"/>
    <n v="5063000"/>
    <n v="2063"/>
    <n v="5063"/>
  </r>
  <r>
    <x v="38"/>
    <n v="1169680"/>
    <n v="2066"/>
    <n v="1169.68"/>
  </r>
  <r>
    <x v="39"/>
    <n v="14621000"/>
    <n v="2066"/>
    <n v="14621"/>
  </r>
  <r>
    <x v="38"/>
    <n v="432000"/>
    <n v="2069"/>
    <n v="432"/>
  </r>
  <r>
    <x v="39"/>
    <n v="5400000"/>
    <n v="2069"/>
    <n v="5400"/>
  </r>
  <r>
    <x v="38"/>
    <n v="826720"/>
    <n v="2070"/>
    <n v="826.72"/>
  </r>
  <r>
    <x v="39"/>
    <n v="10334000"/>
    <n v="2070"/>
    <n v="10334"/>
  </r>
  <r>
    <x v="38"/>
    <n v="522880"/>
    <n v="2074"/>
    <n v="522.88"/>
  </r>
  <r>
    <x v="39"/>
    <n v="6536000"/>
    <n v="2074"/>
    <n v="6536"/>
  </r>
  <r>
    <x v="38"/>
    <n v="259680"/>
    <n v="2075"/>
    <n v="259.68"/>
  </r>
  <r>
    <x v="39"/>
    <n v="3246080"/>
    <n v="2075"/>
    <n v="3246.08"/>
  </r>
  <r>
    <x v="38"/>
    <n v="357040"/>
    <n v="2078"/>
    <n v="357.04"/>
  </r>
  <r>
    <x v="39"/>
    <n v="4463000"/>
    <n v="2078"/>
    <n v="4463"/>
  </r>
  <r>
    <x v="38"/>
    <n v="119010"/>
    <n v="2079"/>
    <n v="119.01"/>
  </r>
  <r>
    <x v="39"/>
    <n v="1487670"/>
    <n v="2079"/>
    <n v="1487.67"/>
  </r>
  <r>
    <x v="38"/>
    <n v="698860"/>
    <n v="2082"/>
    <n v="698.86"/>
  </r>
  <r>
    <x v="39"/>
    <n v="8735750"/>
    <n v="2082"/>
    <n v="8735.75"/>
  </r>
  <r>
    <x v="38"/>
    <n v="364430"/>
    <n v="2083"/>
    <n v="364.43"/>
  </r>
  <r>
    <x v="39"/>
    <n v="4555410"/>
    <n v="2083"/>
    <n v="4555.41"/>
  </r>
  <r>
    <x v="38"/>
    <n v="515220"/>
    <n v="2087"/>
    <n v="515.22"/>
  </r>
  <r>
    <x v="39"/>
    <n v="6440360"/>
    <n v="2087"/>
    <n v="6440.36"/>
  </r>
  <r>
    <x v="38"/>
    <n v="695840"/>
    <n v="2089"/>
    <n v="695.84"/>
  </r>
  <r>
    <x v="39"/>
    <n v="8698000"/>
    <n v="2089"/>
    <n v="8698"/>
  </r>
  <r>
    <x v="38"/>
    <n v="826720"/>
    <n v="2090"/>
    <n v="826.72"/>
  </r>
  <r>
    <x v="39"/>
    <n v="10334000"/>
    <n v="2090"/>
    <n v="10334"/>
  </r>
  <r>
    <x v="38"/>
    <n v="575120"/>
    <n v="2091"/>
    <n v="575.12"/>
  </r>
  <r>
    <x v="39"/>
    <n v="7189000"/>
    <n v="2091"/>
    <n v="7189"/>
  </r>
  <r>
    <x v="38"/>
    <n v="699920"/>
    <n v="2092"/>
    <n v="699.92"/>
  </r>
  <r>
    <x v="39"/>
    <n v="8749050"/>
    <n v="2092"/>
    <n v="8749.0499999999993"/>
  </r>
  <r>
    <x v="38"/>
    <n v="357730"/>
    <n v="2095"/>
    <n v="357.73"/>
  </r>
  <r>
    <x v="39"/>
    <n v="4471730"/>
    <n v="2095"/>
    <n v="4471.7299999999996"/>
  </r>
  <r>
    <x v="38"/>
    <n v="403640"/>
    <n v="2098"/>
    <n v="403.64"/>
  </r>
  <r>
    <x v="39"/>
    <n v="5045550"/>
    <n v="2098"/>
    <n v="5045.55"/>
  </r>
  <r>
    <x v="38"/>
    <n v="324560"/>
    <n v="2099"/>
    <n v="324.56"/>
  </r>
  <r>
    <x v="39"/>
    <n v="4057000"/>
    <n v="2099"/>
    <n v="4057"/>
  </r>
  <r>
    <x v="38"/>
    <n v="302410"/>
    <n v="2100"/>
    <n v="302.41000000000003"/>
  </r>
  <r>
    <x v="39"/>
    <n v="3780170"/>
    <n v="2100"/>
    <n v="3780.17"/>
  </r>
  <r>
    <x v="38"/>
    <n v="357040"/>
    <n v="2102"/>
    <n v="357.04"/>
  </r>
  <r>
    <x v="39"/>
    <n v="4463000"/>
    <n v="2102"/>
    <n v="4463"/>
  </r>
  <r>
    <x v="38"/>
    <n v="1041360"/>
    <n v="2105"/>
    <n v="1041.3599999999999"/>
  </r>
  <r>
    <x v="39"/>
    <n v="13017000"/>
    <n v="2105"/>
    <n v="13017"/>
  </r>
  <r>
    <x v="38"/>
    <n v="698780"/>
    <n v="2107"/>
    <n v="698.78"/>
  </r>
  <r>
    <x v="39"/>
    <n v="8734870"/>
    <n v="2107"/>
    <n v="8734.8700000000008"/>
  </r>
  <r>
    <x v="38"/>
    <n v="575120"/>
    <n v="2108"/>
    <n v="575.12"/>
  </r>
  <r>
    <x v="39"/>
    <n v="7189000"/>
    <n v="2108"/>
    <n v="7189"/>
  </r>
  <r>
    <x v="38"/>
    <n v="525260"/>
    <n v="2109"/>
    <n v="525.26"/>
  </r>
  <r>
    <x v="39"/>
    <n v="6565840"/>
    <n v="2109"/>
    <n v="6565.84"/>
  </r>
  <r>
    <x v="38"/>
    <n v="826720"/>
    <n v="2111"/>
    <n v="826.72"/>
  </r>
  <r>
    <x v="39"/>
    <n v="10334000"/>
    <n v="2111"/>
    <n v="10334"/>
  </r>
  <r>
    <x v="38"/>
    <n v="493380"/>
    <n v="2113"/>
    <n v="493.38"/>
  </r>
  <r>
    <x v="39"/>
    <n v="6167260"/>
    <n v="2113"/>
    <n v="6167.26"/>
  </r>
  <r>
    <x v="38"/>
    <n v="324560"/>
    <n v="2117"/>
    <n v="324.56"/>
  </r>
  <r>
    <x v="39"/>
    <n v="4057000"/>
    <n v="2117"/>
    <n v="4057"/>
  </r>
  <r>
    <x v="38"/>
    <n v="599130"/>
    <n v="2118"/>
    <n v="599.13"/>
  </r>
  <r>
    <x v="39"/>
    <n v="7489170"/>
    <n v="2118"/>
    <n v="7489.17"/>
  </r>
  <r>
    <x v="38"/>
    <n v="383410"/>
    <n v="2119"/>
    <n v="383.41"/>
  </r>
  <r>
    <x v="39"/>
    <n v="4792670"/>
    <n v="2119"/>
    <n v="4792.67"/>
  </r>
  <r>
    <x v="38"/>
    <n v="575120"/>
    <n v="2120"/>
    <n v="575.12"/>
  </r>
  <r>
    <x v="39"/>
    <n v="7189000"/>
    <n v="2120"/>
    <n v="7189"/>
  </r>
  <r>
    <x v="38"/>
    <n v="324560"/>
    <n v="2122"/>
    <n v="324.56"/>
  </r>
  <r>
    <x v="39"/>
    <n v="4057000"/>
    <n v="2122"/>
    <n v="4057"/>
  </r>
  <r>
    <x v="38"/>
    <n v="695840"/>
    <n v="2123"/>
    <n v="695.84"/>
  </r>
  <r>
    <x v="39"/>
    <n v="8698000"/>
    <n v="2123"/>
    <n v="8698"/>
  </r>
  <r>
    <x v="38"/>
    <n v="324560"/>
    <n v="2127"/>
    <n v="324.56"/>
  </r>
  <r>
    <x v="39"/>
    <n v="4057000"/>
    <n v="2127"/>
    <n v="4057"/>
  </r>
  <r>
    <x v="38"/>
    <n v="907640"/>
    <n v="2132"/>
    <n v="907.64"/>
  </r>
  <r>
    <x v="39"/>
    <n v="11345600"/>
    <n v="2132"/>
    <n v="11345.6"/>
  </r>
  <r>
    <x v="38"/>
    <n v="632560"/>
    <n v="2134"/>
    <n v="632.55999999999995"/>
  </r>
  <r>
    <x v="39"/>
    <n v="7907000"/>
    <n v="2134"/>
    <n v="7907"/>
  </r>
  <r>
    <x v="38"/>
    <n v="475280"/>
    <n v="2136"/>
    <n v="475.28"/>
  </r>
  <r>
    <x v="39"/>
    <n v="5941000"/>
    <n v="2136"/>
    <n v="5941"/>
  </r>
  <r>
    <x v="38"/>
    <n v="640190"/>
    <n v="2139"/>
    <n v="640.19000000000005"/>
  </r>
  <r>
    <x v="39"/>
    <n v="8002400"/>
    <n v="2139"/>
    <n v="8002.4"/>
  </r>
  <r>
    <x v="38"/>
    <n v="392720"/>
    <n v="2140"/>
    <n v="392.72"/>
  </r>
  <r>
    <x v="39"/>
    <n v="4909000"/>
    <n v="2140"/>
    <n v="4909"/>
  </r>
  <r>
    <x v="38"/>
    <n v="421700"/>
    <n v="2141"/>
    <n v="421.7"/>
  </r>
  <r>
    <x v="39"/>
    <n v="5271330"/>
    <n v="2141"/>
    <n v="5271.33"/>
  </r>
  <r>
    <x v="38"/>
    <n v="868370"/>
    <n v="2144"/>
    <n v="868.37"/>
  </r>
  <r>
    <x v="39"/>
    <n v="10854630"/>
    <n v="2144"/>
    <n v="10854.63"/>
  </r>
  <r>
    <x v="38"/>
    <n v="216370"/>
    <n v="2148"/>
    <n v="216.37"/>
  </r>
  <r>
    <x v="39"/>
    <n v="2704670"/>
    <n v="2148"/>
    <n v="2704.67"/>
  </r>
  <r>
    <x v="38"/>
    <n v="475280"/>
    <n v="2149"/>
    <n v="475.28"/>
  </r>
  <r>
    <x v="39"/>
    <n v="5941000"/>
    <n v="2149"/>
    <n v="5941"/>
  </r>
  <r>
    <x v="38"/>
    <n v="423390"/>
    <n v="2150"/>
    <n v="423.39"/>
  </r>
  <r>
    <x v="39"/>
    <n v="5292410"/>
    <n v="2150"/>
    <n v="5292.41"/>
  </r>
  <r>
    <x v="38"/>
    <n v="497050"/>
    <n v="2152"/>
    <n v="497.05"/>
  </r>
  <r>
    <x v="39"/>
    <n v="6213200"/>
    <n v="2152"/>
    <n v="6213.2"/>
  </r>
  <r>
    <x v="38"/>
    <n v="964240"/>
    <n v="2153"/>
    <n v="964.24"/>
  </r>
  <r>
    <x v="39"/>
    <n v="12053000"/>
    <n v="2153"/>
    <n v="12053"/>
  </r>
  <r>
    <x v="38"/>
    <n v="695840"/>
    <n v="2155"/>
    <n v="695.84"/>
  </r>
  <r>
    <x v="39"/>
    <n v="8698000"/>
    <n v="2155"/>
    <n v="8698"/>
  </r>
  <r>
    <x v="38"/>
    <n v="324560"/>
    <n v="2157"/>
    <n v="324.56"/>
  </r>
  <r>
    <x v="39"/>
    <n v="4057000"/>
    <n v="2157"/>
    <n v="4057"/>
  </r>
  <r>
    <x v="38"/>
    <n v="525090"/>
    <n v="2159"/>
    <n v="525.09"/>
  </r>
  <r>
    <x v="39"/>
    <n v="6563700"/>
    <n v="2159"/>
    <n v="6563.7"/>
  </r>
  <r>
    <x v="38"/>
    <n v="392720"/>
    <n v="2160"/>
    <n v="392.72"/>
  </r>
  <r>
    <x v="39"/>
    <n v="4909000"/>
    <n v="2160"/>
    <n v="4909"/>
  </r>
  <r>
    <x v="38"/>
    <n v="324560"/>
    <n v="2161"/>
    <n v="324.56"/>
  </r>
  <r>
    <x v="39"/>
    <n v="4057000"/>
    <n v="2161"/>
    <n v="4057"/>
  </r>
  <r>
    <x v="38"/>
    <n v="372950"/>
    <n v="2162"/>
    <n v="372.95"/>
  </r>
  <r>
    <x v="39"/>
    <n v="4661900"/>
    <n v="2162"/>
    <n v="4661.8999999999996"/>
  </r>
  <r>
    <x v="38"/>
    <n v="371340"/>
    <n v="2163"/>
    <n v="371.34"/>
  </r>
  <r>
    <x v="39"/>
    <n v="4641820"/>
    <n v="2163"/>
    <n v="4641.82"/>
  </r>
  <r>
    <x v="38"/>
    <n v="695840"/>
    <n v="2164"/>
    <n v="695.84"/>
  </r>
  <r>
    <x v="39"/>
    <n v="8698000"/>
    <n v="2164"/>
    <n v="8698"/>
  </r>
  <r>
    <x v="38"/>
    <n v="432000"/>
    <n v="2166"/>
    <n v="432"/>
  </r>
  <r>
    <x v="39"/>
    <n v="5400000"/>
    <n v="2166"/>
    <n v="5400"/>
  </r>
  <r>
    <x v="38"/>
    <n v="710920"/>
    <n v="2168"/>
    <n v="710.92"/>
  </r>
  <r>
    <x v="39"/>
    <n v="8886610"/>
    <n v="2168"/>
    <n v="8886.61"/>
  </r>
  <r>
    <x v="38"/>
    <n v="828470"/>
    <n v="2169"/>
    <n v="828.47"/>
  </r>
  <r>
    <x v="39"/>
    <n v="10355900"/>
    <n v="2169"/>
    <n v="10355.9"/>
  </r>
  <r>
    <x v="38"/>
    <n v="142640"/>
    <n v="2174"/>
    <n v="142.63999999999999"/>
  </r>
  <r>
    <x v="39"/>
    <n v="1783040"/>
    <n v="2174"/>
    <n v="1783.04"/>
  </r>
  <r>
    <x v="38"/>
    <n v="324560"/>
    <n v="2180"/>
    <n v="324.56"/>
  </r>
  <r>
    <x v="39"/>
    <n v="4057000"/>
    <n v="2180"/>
    <n v="4057"/>
  </r>
  <r>
    <x v="38"/>
    <n v="736130"/>
    <n v="2181"/>
    <n v="736.13"/>
  </r>
  <r>
    <x v="39"/>
    <n v="9201720"/>
    <n v="2181"/>
    <n v="9201.7199999999993"/>
  </r>
  <r>
    <x v="38"/>
    <n v="522880"/>
    <n v="2182"/>
    <n v="522.88"/>
  </r>
  <r>
    <x v="39"/>
    <n v="6536000"/>
    <n v="2182"/>
    <n v="6536"/>
  </r>
  <r>
    <x v="38"/>
    <n v="326880"/>
    <n v="2183"/>
    <n v="326.88"/>
  </r>
  <r>
    <x v="39"/>
    <n v="4086100"/>
    <n v="2183"/>
    <n v="4086.1"/>
  </r>
  <r>
    <x v="38"/>
    <n v="695840"/>
    <n v="2184"/>
    <n v="695.84"/>
  </r>
  <r>
    <x v="39"/>
    <n v="8698000"/>
    <n v="2184"/>
    <n v="8698"/>
  </r>
  <r>
    <x v="38"/>
    <n v="273730"/>
    <n v="2185"/>
    <n v="273.73"/>
  </r>
  <r>
    <x v="39"/>
    <n v="3421630"/>
    <n v="2185"/>
    <n v="3421.63"/>
  </r>
  <r>
    <x v="38"/>
    <n v="432000"/>
    <n v="2187"/>
    <n v="432"/>
  </r>
  <r>
    <x v="39"/>
    <n v="5400000"/>
    <n v="2187"/>
    <n v="5400"/>
  </r>
  <r>
    <x v="38"/>
    <n v="575120"/>
    <n v="2191"/>
    <n v="575.12"/>
  </r>
  <r>
    <x v="39"/>
    <n v="7189000"/>
    <n v="2191"/>
    <n v="7189"/>
  </r>
  <r>
    <x v="38"/>
    <n v="529580"/>
    <n v="2195"/>
    <n v="529.58000000000004"/>
  </r>
  <r>
    <x v="39"/>
    <n v="6619830"/>
    <n v="2195"/>
    <n v="6619.83"/>
  </r>
  <r>
    <x v="38"/>
    <n v="575120"/>
    <n v="2196"/>
    <n v="575.12"/>
  </r>
  <r>
    <x v="39"/>
    <n v="7189000"/>
    <n v="2196"/>
    <n v="7189"/>
  </r>
  <r>
    <x v="38"/>
    <n v="335930"/>
    <n v="2197"/>
    <n v="335.93"/>
  </r>
  <r>
    <x v="39"/>
    <n v="4199210"/>
    <n v="2197"/>
    <n v="4199.21"/>
  </r>
  <r>
    <x v="38"/>
    <n v="826720"/>
    <n v="2198"/>
    <n v="826.72"/>
  </r>
  <r>
    <x v="39"/>
    <n v="10334000"/>
    <n v="2198"/>
    <n v="10334"/>
  </r>
  <r>
    <x v="38"/>
    <n v="324560"/>
    <n v="2199"/>
    <n v="324.56"/>
  </r>
  <r>
    <x v="39"/>
    <n v="4057000"/>
    <n v="2199"/>
    <n v="4057"/>
  </r>
  <r>
    <x v="38"/>
    <n v="392720"/>
    <n v="2201"/>
    <n v="392.72"/>
  </r>
  <r>
    <x v="39"/>
    <n v="4909000"/>
    <n v="2201"/>
    <n v="4909"/>
  </r>
  <r>
    <x v="38"/>
    <n v="522880"/>
    <n v="2202"/>
    <n v="522.88"/>
  </r>
  <r>
    <x v="39"/>
    <n v="6536000"/>
    <n v="2202"/>
    <n v="6536"/>
  </r>
  <r>
    <x v="38"/>
    <n v="575120"/>
    <n v="2203"/>
    <n v="575.12"/>
  </r>
  <r>
    <x v="39"/>
    <n v="7189000"/>
    <n v="2203"/>
    <n v="7189"/>
  </r>
  <r>
    <x v="38"/>
    <n v="837230"/>
    <n v="2204"/>
    <n v="837.23"/>
  </r>
  <r>
    <x v="39"/>
    <n v="10465430"/>
    <n v="2204"/>
    <n v="10465.43"/>
  </r>
  <r>
    <x v="38"/>
    <n v="357910"/>
    <n v="2205"/>
    <n v="357.91"/>
  </r>
  <r>
    <x v="39"/>
    <n v="4473920"/>
    <n v="2205"/>
    <n v="4473.92"/>
  </r>
  <r>
    <x v="38"/>
    <n v="575120"/>
    <n v="2206"/>
    <n v="575.12"/>
  </r>
  <r>
    <x v="39"/>
    <n v="7189000"/>
    <n v="2206"/>
    <n v="7189"/>
  </r>
  <r>
    <x v="38"/>
    <n v="357040"/>
    <n v="2212"/>
    <n v="357.04"/>
  </r>
  <r>
    <x v="39"/>
    <n v="4463000"/>
    <n v="2212"/>
    <n v="4463"/>
  </r>
  <r>
    <x v="38"/>
    <n v="575120"/>
    <n v="2213"/>
    <n v="575.12"/>
  </r>
  <r>
    <x v="39"/>
    <n v="7189000"/>
    <n v="2213"/>
    <n v="7189"/>
  </r>
  <r>
    <x v="38"/>
    <n v="371640"/>
    <n v="2214"/>
    <n v="371.64"/>
  </r>
  <r>
    <x v="39"/>
    <n v="4645620"/>
    <n v="2214"/>
    <n v="4645.62"/>
  </r>
  <r>
    <x v="38"/>
    <n v="440910"/>
    <n v="2215"/>
    <n v="440.91"/>
  </r>
  <r>
    <x v="39"/>
    <n v="5511470"/>
    <n v="2215"/>
    <n v="5511.47"/>
  </r>
  <r>
    <x v="38"/>
    <n v="892800"/>
    <n v="2219"/>
    <n v="892.8"/>
  </r>
  <r>
    <x v="39"/>
    <n v="11160000"/>
    <n v="2219"/>
    <n v="11160"/>
  </r>
  <r>
    <x v="38"/>
    <n v="432070"/>
    <n v="2220"/>
    <n v="432.07"/>
  </r>
  <r>
    <x v="39"/>
    <n v="5400890"/>
    <n v="2220"/>
    <n v="5400.89"/>
  </r>
  <r>
    <x v="38"/>
    <n v="432000"/>
    <n v="2221"/>
    <n v="432"/>
  </r>
  <r>
    <x v="39"/>
    <n v="5400000"/>
    <n v="2221"/>
    <n v="5400"/>
  </r>
  <r>
    <x v="38"/>
    <n v="1042200"/>
    <n v="2222"/>
    <n v="1042.2"/>
  </r>
  <r>
    <x v="39"/>
    <n v="13027620"/>
    <n v="2222"/>
    <n v="13027.62"/>
  </r>
  <r>
    <x v="38"/>
    <n v="392720"/>
    <n v="2223"/>
    <n v="392.72"/>
  </r>
  <r>
    <x v="39"/>
    <n v="4909000"/>
    <n v="2223"/>
    <n v="4909"/>
  </r>
  <r>
    <x v="38"/>
    <n v="575120"/>
    <n v="2224"/>
    <n v="575.12"/>
  </r>
  <r>
    <x v="39"/>
    <n v="7189000"/>
    <n v="2224"/>
    <n v="7189"/>
  </r>
  <r>
    <x v="38"/>
    <n v="897890"/>
    <n v="2226"/>
    <n v="897.89"/>
  </r>
  <r>
    <x v="39"/>
    <n v="11223690"/>
    <n v="2226"/>
    <n v="11223.69"/>
  </r>
  <r>
    <x v="38"/>
    <n v="324960"/>
    <n v="2227"/>
    <n v="324.95999999999998"/>
  </r>
  <r>
    <x v="39"/>
    <n v="4062070"/>
    <n v="2227"/>
    <n v="4062.07"/>
  </r>
  <r>
    <x v="38"/>
    <n v="392720"/>
    <n v="2228"/>
    <n v="392.72"/>
  </r>
  <r>
    <x v="39"/>
    <n v="4909000"/>
    <n v="2228"/>
    <n v="4909"/>
  </r>
  <r>
    <x v="38"/>
    <n v="411900"/>
    <n v="2229"/>
    <n v="411.9"/>
  </r>
  <r>
    <x v="39"/>
    <n v="5148770"/>
    <n v="2229"/>
    <n v="5148.7700000000004"/>
  </r>
  <r>
    <x v="38"/>
    <n v="826720"/>
    <n v="2232"/>
    <n v="826.72"/>
  </r>
  <r>
    <x v="39"/>
    <n v="10334000"/>
    <n v="2232"/>
    <n v="10334"/>
  </r>
  <r>
    <x v="38"/>
    <n v="324560"/>
    <n v="2233"/>
    <n v="324.56"/>
  </r>
  <r>
    <x v="39"/>
    <n v="4057000"/>
    <n v="2233"/>
    <n v="4057"/>
  </r>
  <r>
    <x v="38"/>
    <n v="325450"/>
    <n v="2235"/>
    <n v="325.45"/>
  </r>
  <r>
    <x v="39"/>
    <n v="4068240"/>
    <n v="2235"/>
    <n v="4068.24"/>
  </r>
  <r>
    <x v="38"/>
    <n v="794080"/>
    <n v="2238"/>
    <n v="794.08"/>
  </r>
  <r>
    <x v="39"/>
    <n v="9926000"/>
    <n v="2238"/>
    <n v="9926"/>
  </r>
  <r>
    <x v="38"/>
    <n v="373100"/>
    <n v="2244"/>
    <n v="373.1"/>
  </r>
  <r>
    <x v="39"/>
    <n v="4663840"/>
    <n v="2244"/>
    <n v="4663.84"/>
  </r>
  <r>
    <x v="38"/>
    <n v="392720"/>
    <n v="2246"/>
    <n v="392.72"/>
  </r>
  <r>
    <x v="39"/>
    <n v="4909000"/>
    <n v="2246"/>
    <n v="4909"/>
  </r>
  <r>
    <x v="38"/>
    <n v="392720"/>
    <n v="2247"/>
    <n v="392.72"/>
  </r>
  <r>
    <x v="39"/>
    <n v="4909000"/>
    <n v="2247"/>
    <n v="4909"/>
  </r>
  <r>
    <x v="38"/>
    <n v="475280"/>
    <n v="2248"/>
    <n v="475.28"/>
  </r>
  <r>
    <x v="39"/>
    <n v="5941000"/>
    <n v="2248"/>
    <n v="5941"/>
  </r>
  <r>
    <x v="38"/>
    <n v="357040"/>
    <n v="2249"/>
    <n v="357.04"/>
  </r>
  <r>
    <x v="39"/>
    <n v="4463000"/>
    <n v="2249"/>
    <n v="4463"/>
  </r>
  <r>
    <x v="38"/>
    <n v="475280"/>
    <n v="2250"/>
    <n v="475.28"/>
  </r>
  <r>
    <x v="39"/>
    <n v="5941000"/>
    <n v="2250"/>
    <n v="5941"/>
  </r>
  <r>
    <x v="38"/>
    <n v="357040"/>
    <n v="2251"/>
    <n v="357.04"/>
  </r>
  <r>
    <x v="39"/>
    <n v="4463000"/>
    <n v="2251"/>
    <n v="4463"/>
  </r>
  <r>
    <x v="38"/>
    <n v="765360"/>
    <n v="2252"/>
    <n v="765.36"/>
  </r>
  <r>
    <x v="39"/>
    <n v="9567000"/>
    <n v="2252"/>
    <n v="9567"/>
  </r>
  <r>
    <x v="38"/>
    <n v="324560"/>
    <n v="2255"/>
    <n v="324.56"/>
  </r>
  <r>
    <x v="39"/>
    <n v="4057000"/>
    <n v="2255"/>
    <n v="4057"/>
  </r>
  <r>
    <x v="38"/>
    <n v="522880"/>
    <n v="2256"/>
    <n v="522.88"/>
  </r>
  <r>
    <x v="39"/>
    <n v="6536000"/>
    <n v="2256"/>
    <n v="6536"/>
  </r>
  <r>
    <x v="38"/>
    <n v="463890"/>
    <n v="2257"/>
    <n v="463.89"/>
  </r>
  <r>
    <x v="39"/>
    <n v="5798670"/>
    <n v="2257"/>
    <n v="5798.67"/>
  </r>
  <r>
    <x v="38"/>
    <n v="522880"/>
    <n v="2258"/>
    <n v="522.88"/>
  </r>
  <r>
    <x v="39"/>
    <n v="6536000"/>
    <n v="2258"/>
    <n v="6536"/>
  </r>
  <r>
    <x v="38"/>
    <n v="392720"/>
    <n v="2259"/>
    <n v="392.72"/>
  </r>
  <r>
    <x v="39"/>
    <n v="4909000"/>
    <n v="2259"/>
    <n v="4909"/>
  </r>
  <r>
    <x v="38"/>
    <n v="324560"/>
    <n v="2260"/>
    <n v="324.56"/>
  </r>
  <r>
    <x v="39"/>
    <n v="4057000"/>
    <n v="2260"/>
    <n v="4057"/>
  </r>
  <r>
    <x v="38"/>
    <n v="1169680"/>
    <n v="2261"/>
    <n v="1169.68"/>
  </r>
  <r>
    <x v="39"/>
    <n v="14621000"/>
    <n v="2261"/>
    <n v="14621"/>
  </r>
  <r>
    <x v="38"/>
    <n v="695840"/>
    <n v="2264"/>
    <n v="695.84"/>
  </r>
  <r>
    <x v="39"/>
    <n v="8698000"/>
    <n v="2264"/>
    <n v="8698"/>
  </r>
  <r>
    <x v="38"/>
    <n v="329000"/>
    <n v="2266"/>
    <n v="329"/>
  </r>
  <r>
    <x v="39"/>
    <n v="4112570"/>
    <n v="2266"/>
    <n v="4112.57"/>
  </r>
  <r>
    <x v="38"/>
    <n v="223120"/>
    <n v="2268"/>
    <n v="223.12"/>
  </r>
  <r>
    <x v="39"/>
    <n v="2789000"/>
    <n v="2268"/>
    <n v="2789"/>
  </r>
  <r>
    <x v="38"/>
    <n v="238020"/>
    <n v="2270"/>
    <n v="238.02"/>
  </r>
  <r>
    <x v="39"/>
    <n v="2975330"/>
    <n v="2270"/>
    <n v="2975.33"/>
  </r>
  <r>
    <x v="38"/>
    <n v="497960"/>
    <n v="2271"/>
    <n v="497.96"/>
  </r>
  <r>
    <x v="39"/>
    <n v="6224580"/>
    <n v="2271"/>
    <n v="6224.58"/>
  </r>
  <r>
    <x v="38"/>
    <n v="432000"/>
    <n v="2272"/>
    <n v="432"/>
  </r>
  <r>
    <x v="39"/>
    <n v="5400000"/>
    <n v="2272"/>
    <n v="5400"/>
  </r>
  <r>
    <x v="38"/>
    <n v="392720"/>
    <n v="2275"/>
    <n v="392.72"/>
  </r>
  <r>
    <x v="39"/>
    <n v="4909000"/>
    <n v="2275"/>
    <n v="4909"/>
  </r>
  <r>
    <x v="38"/>
    <n v="357040"/>
    <n v="2276"/>
    <n v="357.04"/>
  </r>
  <r>
    <x v="39"/>
    <n v="4463000"/>
    <n v="2276"/>
    <n v="4463"/>
  </r>
  <r>
    <x v="38"/>
    <n v="223120"/>
    <n v="2277"/>
    <n v="223.12"/>
  </r>
  <r>
    <x v="39"/>
    <n v="2789000"/>
    <n v="2277"/>
    <n v="2789"/>
  </r>
  <r>
    <x v="38"/>
    <n v="835070"/>
    <n v="2278"/>
    <n v="835.07"/>
  </r>
  <r>
    <x v="39"/>
    <n v="10438470"/>
    <n v="2278"/>
    <n v="10438.469999999999"/>
  </r>
  <r>
    <x v="38"/>
    <n v="324560"/>
    <n v="2279"/>
    <n v="324.56"/>
  </r>
  <r>
    <x v="39"/>
    <n v="4057000"/>
    <n v="2279"/>
    <n v="4057"/>
  </r>
  <r>
    <x v="38"/>
    <n v="324560"/>
    <n v="2280"/>
    <n v="324.56"/>
  </r>
  <r>
    <x v="39"/>
    <n v="4057000"/>
    <n v="2280"/>
    <n v="4057"/>
  </r>
  <r>
    <x v="38"/>
    <n v="324560"/>
    <n v="2282"/>
    <n v="324.56"/>
  </r>
  <r>
    <x v="39"/>
    <n v="4057000"/>
    <n v="2282"/>
    <n v="4057"/>
  </r>
  <r>
    <x v="38"/>
    <n v="325350"/>
    <n v="2283"/>
    <n v="325.35000000000002"/>
  </r>
  <r>
    <x v="39"/>
    <n v="4066930"/>
    <n v="2283"/>
    <n v="4066.93"/>
  </r>
  <r>
    <x v="38"/>
    <n v="324560"/>
    <n v="2284"/>
    <n v="324.56"/>
  </r>
  <r>
    <x v="39"/>
    <n v="4057000"/>
    <n v="2284"/>
    <n v="4057"/>
  </r>
  <r>
    <x v="38"/>
    <n v="1158720"/>
    <n v="2286"/>
    <n v="1158.72"/>
  </r>
  <r>
    <x v="39"/>
    <n v="14484000"/>
    <n v="2286"/>
    <n v="14484"/>
  </r>
  <r>
    <x v="38"/>
    <n v="1169680"/>
    <n v="2287"/>
    <n v="1169.68"/>
  </r>
  <r>
    <x v="39"/>
    <n v="14621000"/>
    <n v="2287"/>
    <n v="14621"/>
  </r>
  <r>
    <x v="38"/>
    <n v="167340"/>
    <n v="2288"/>
    <n v="167.34"/>
  </r>
  <r>
    <x v="39"/>
    <n v="2091750"/>
    <n v="2288"/>
    <n v="2091.75"/>
  </r>
  <r>
    <x v="38"/>
    <n v="522880"/>
    <n v="2289"/>
    <n v="522.88"/>
  </r>
  <r>
    <x v="39"/>
    <n v="6536000"/>
    <n v="2289"/>
    <n v="6536"/>
  </r>
  <r>
    <x v="38"/>
    <n v="575120"/>
    <n v="2290"/>
    <n v="575.12"/>
  </r>
  <r>
    <x v="39"/>
    <n v="7189000"/>
    <n v="2290"/>
    <n v="7189"/>
  </r>
  <r>
    <x v="38"/>
    <n v="168720"/>
    <n v="2291"/>
    <n v="168.72"/>
  </r>
  <r>
    <x v="39"/>
    <n v="2109000"/>
    <n v="2291"/>
    <n v="2109"/>
  </r>
  <r>
    <x v="38"/>
    <n v="695840"/>
    <n v="2292"/>
    <n v="695.84"/>
  </r>
  <r>
    <x v="39"/>
    <n v="8698000"/>
    <n v="2292"/>
    <n v="8698"/>
  </r>
  <r>
    <x v="38"/>
    <n v="695840"/>
    <n v="2293"/>
    <n v="695.84"/>
  </r>
  <r>
    <x v="39"/>
    <n v="8698000"/>
    <n v="2293"/>
    <n v="8698"/>
  </r>
  <r>
    <x v="38"/>
    <n v="168720"/>
    <n v="2294"/>
    <n v="168.72"/>
  </r>
  <r>
    <x v="39"/>
    <n v="2109000"/>
    <n v="2294"/>
    <n v="2109"/>
  </r>
  <r>
    <x v="38"/>
    <n v="347920"/>
    <n v="2297"/>
    <n v="347.92"/>
  </r>
  <r>
    <x v="39"/>
    <n v="4349000"/>
    <n v="2297"/>
    <n v="4349"/>
  </r>
  <r>
    <x v="38"/>
    <n v="404040"/>
    <n v="2298"/>
    <n v="404.04"/>
  </r>
  <r>
    <x v="39"/>
    <n v="5050540"/>
    <n v="2298"/>
    <n v="5050.54"/>
  </r>
  <r>
    <x v="38"/>
    <n v="168720"/>
    <n v="2299"/>
    <n v="168.72"/>
  </r>
  <r>
    <x v="39"/>
    <n v="2109000"/>
    <n v="2299"/>
    <n v="2109"/>
  </r>
  <r>
    <x v="38"/>
    <n v="261810"/>
    <n v="2301"/>
    <n v="261.81"/>
  </r>
  <r>
    <x v="39"/>
    <n v="3272670"/>
    <n v="2301"/>
    <n v="3272.67"/>
  </r>
  <r>
    <x v="38"/>
    <n v="126540"/>
    <n v="2302"/>
    <n v="126.54"/>
  </r>
  <r>
    <x v="39"/>
    <n v="1581750"/>
    <n v="2302"/>
    <n v="1581.75"/>
  </r>
  <r>
    <x v="38"/>
    <n v="475280"/>
    <n v="2305"/>
    <n v="475.28"/>
  </r>
  <r>
    <x v="39"/>
    <n v="5941000"/>
    <n v="2305"/>
    <n v="5941"/>
  </r>
  <r>
    <x v="38"/>
    <n v="765360"/>
    <n v="2306"/>
    <n v="765.36"/>
  </r>
  <r>
    <x v="39"/>
    <n v="9567000"/>
    <n v="2306"/>
    <n v="9567"/>
  </r>
  <r>
    <x v="38"/>
    <n v="295040"/>
    <n v="2307"/>
    <n v="295.04000000000002"/>
  </r>
  <r>
    <x v="39"/>
    <n v="3688000"/>
    <n v="2307"/>
    <n v="3688"/>
  </r>
  <r>
    <x v="38"/>
    <n v="406160"/>
    <n v="2308"/>
    <n v="406.16"/>
  </r>
  <r>
    <x v="39"/>
    <n v="5077080"/>
    <n v="2308"/>
    <n v="5077.08"/>
  </r>
  <r>
    <x v="38"/>
    <n v="632560"/>
    <n v="2311"/>
    <n v="632.55999999999995"/>
  </r>
  <r>
    <x v="39"/>
    <n v="7907000"/>
    <n v="2311"/>
    <n v="7907"/>
  </r>
  <r>
    <x v="38"/>
    <n v="455440"/>
    <n v="2312"/>
    <n v="455.44"/>
  </r>
  <r>
    <x v="39"/>
    <n v="5693040"/>
    <n v="2312"/>
    <n v="5693.04"/>
  </r>
  <r>
    <x v="38"/>
    <n v="357040"/>
    <n v="2313"/>
    <n v="357.04"/>
  </r>
  <r>
    <x v="39"/>
    <n v="4463000"/>
    <n v="2313"/>
    <n v="4463"/>
  </r>
  <r>
    <x v="38"/>
    <n v="1135170"/>
    <n v="2314"/>
    <n v="1135.17"/>
  </r>
  <r>
    <x v="39"/>
    <n v="14189660"/>
    <n v="2314"/>
    <n v="14189.66"/>
  </r>
  <r>
    <x v="38"/>
    <n v="475280"/>
    <n v="2315"/>
    <n v="475.28"/>
  </r>
  <r>
    <x v="39"/>
    <n v="5941000"/>
    <n v="2315"/>
    <n v="5941"/>
  </r>
  <r>
    <x v="38"/>
    <n v="168720"/>
    <n v="2316"/>
    <n v="168.72"/>
  </r>
  <r>
    <x v="39"/>
    <n v="2109000"/>
    <n v="2316"/>
    <n v="2109"/>
  </r>
  <r>
    <x v="38"/>
    <n v="522880"/>
    <n v="2318"/>
    <n v="522.88"/>
  </r>
  <r>
    <x v="39"/>
    <n v="6536000"/>
    <n v="2318"/>
    <n v="6536"/>
  </r>
  <r>
    <x v="38"/>
    <n v="536860"/>
    <n v="2319"/>
    <n v="536.86"/>
  </r>
  <r>
    <x v="39"/>
    <n v="6710770"/>
    <n v="2319"/>
    <n v="6710.77"/>
  </r>
  <r>
    <x v="38"/>
    <n v="523640"/>
    <n v="2320"/>
    <n v="523.64"/>
  </r>
  <r>
    <x v="39"/>
    <n v="6545590"/>
    <n v="2320"/>
    <n v="6545.59"/>
  </r>
  <r>
    <x v="38"/>
    <n v="826720"/>
    <n v="2321"/>
    <n v="826.72"/>
  </r>
  <r>
    <x v="39"/>
    <n v="10334000"/>
    <n v="2321"/>
    <n v="10334"/>
  </r>
  <r>
    <x v="38"/>
    <n v="523900"/>
    <n v="2322"/>
    <n v="523.9"/>
  </r>
  <r>
    <x v="39"/>
    <n v="6548780"/>
    <n v="2322"/>
    <n v="6548.78"/>
  </r>
  <r>
    <x v="38"/>
    <n v="288000"/>
    <n v="2323"/>
    <n v="288"/>
  </r>
  <r>
    <x v="39"/>
    <n v="3600000"/>
    <n v="2323"/>
    <n v="3600"/>
  </r>
  <r>
    <x v="38"/>
    <n v="168720"/>
    <n v="2324"/>
    <n v="168.72"/>
  </r>
  <r>
    <x v="39"/>
    <n v="2109000"/>
    <n v="2324"/>
    <n v="2109"/>
  </r>
  <r>
    <x v="38"/>
    <n v="826720"/>
    <n v="2325"/>
    <n v="826.72"/>
  </r>
  <r>
    <x v="39"/>
    <n v="10334000"/>
    <n v="2325"/>
    <n v="10334"/>
  </r>
  <r>
    <x v="38"/>
    <n v="324560"/>
    <n v="2326"/>
    <n v="324.56"/>
  </r>
  <r>
    <x v="39"/>
    <n v="4057000"/>
    <n v="2326"/>
    <n v="4057"/>
  </r>
  <r>
    <x v="38"/>
    <n v="892800"/>
    <n v="2327"/>
    <n v="892.8"/>
  </r>
  <r>
    <x v="39"/>
    <n v="11160000"/>
    <n v="2327"/>
    <n v="11160"/>
  </r>
  <r>
    <x v="38"/>
    <n v="864860"/>
    <n v="2328"/>
    <n v="864.86"/>
  </r>
  <r>
    <x v="39"/>
    <n v="10810830"/>
    <n v="2328"/>
    <n v="10810.83"/>
  </r>
  <r>
    <x v="38"/>
    <n v="522880"/>
    <n v="2329"/>
    <n v="522.88"/>
  </r>
  <r>
    <x v="39"/>
    <n v="6536000"/>
    <n v="2329"/>
    <n v="6536"/>
  </r>
  <r>
    <x v="38"/>
    <n v="295040"/>
    <n v="2330"/>
    <n v="295.04000000000002"/>
  </r>
  <r>
    <x v="39"/>
    <n v="3688000"/>
    <n v="2330"/>
    <n v="3688"/>
  </r>
  <r>
    <x v="38"/>
    <n v="556640"/>
    <n v="2331"/>
    <n v="556.64"/>
  </r>
  <r>
    <x v="39"/>
    <n v="6958000"/>
    <n v="2331"/>
    <n v="6958"/>
  </r>
  <r>
    <x v="38"/>
    <n v="826720"/>
    <n v="2332"/>
    <n v="826.72"/>
  </r>
  <r>
    <x v="39"/>
    <n v="10334000"/>
    <n v="2332"/>
    <n v="10334"/>
  </r>
  <r>
    <x v="38"/>
    <n v="96680"/>
    <n v="2333"/>
    <n v="96.68"/>
  </r>
  <r>
    <x v="39"/>
    <n v="1208570"/>
    <n v="2333"/>
    <n v="1208.57"/>
  </r>
  <r>
    <x v="38"/>
    <n v="697080"/>
    <n v="2334"/>
    <n v="697.08"/>
  </r>
  <r>
    <x v="39"/>
    <n v="8713600"/>
    <n v="2334"/>
    <n v="8713.6"/>
  </r>
  <r>
    <x v="38"/>
    <n v="597460"/>
    <n v="2335"/>
    <n v="597.46"/>
  </r>
  <r>
    <x v="39"/>
    <n v="7468260"/>
    <n v="2335"/>
    <n v="7468.26"/>
  </r>
  <r>
    <x v="38"/>
    <n v="501930"/>
    <n v="2336"/>
    <n v="501.93"/>
  </r>
  <r>
    <x v="39"/>
    <n v="6274210"/>
    <n v="2336"/>
    <n v="6274.21"/>
  </r>
  <r>
    <x v="38"/>
    <n v="765360"/>
    <n v="2337"/>
    <n v="765.36"/>
  </r>
  <r>
    <x v="39"/>
    <n v="9567000"/>
    <n v="2337"/>
    <n v="9567"/>
  </r>
  <r>
    <x v="38"/>
    <n v="826720"/>
    <n v="2338"/>
    <n v="826.72"/>
  </r>
  <r>
    <x v="39"/>
    <n v="10334000"/>
    <n v="2338"/>
    <n v="10334"/>
  </r>
  <r>
    <x v="38"/>
    <n v="470960"/>
    <n v="2339"/>
    <n v="470.96"/>
  </r>
  <r>
    <x v="39"/>
    <n v="5887040"/>
    <n v="2339"/>
    <n v="5887.04"/>
  </r>
  <r>
    <x v="38"/>
    <n v="324560"/>
    <n v="2340"/>
    <n v="324.56"/>
  </r>
  <r>
    <x v="39"/>
    <n v="4057000"/>
    <n v="2340"/>
    <n v="4057"/>
  </r>
  <r>
    <x v="38"/>
    <n v="432000"/>
    <n v="2342"/>
    <n v="432"/>
  </r>
  <r>
    <x v="39"/>
    <n v="5400000"/>
    <n v="2342"/>
    <n v="5400"/>
  </r>
  <r>
    <x v="38"/>
    <n v="444450"/>
    <n v="2343"/>
    <n v="444.45"/>
  </r>
  <r>
    <x v="39"/>
    <n v="5555670"/>
    <n v="2343"/>
    <n v="5555.67"/>
  </r>
  <r>
    <x v="38"/>
    <n v="575120"/>
    <n v="2344"/>
    <n v="575.12"/>
  </r>
  <r>
    <x v="39"/>
    <n v="7189000"/>
    <n v="2344"/>
    <n v="7189"/>
  </r>
  <r>
    <x v="38"/>
    <n v="1187600"/>
    <n v="2345"/>
    <n v="1187.5999999999999"/>
  </r>
  <r>
    <x v="39"/>
    <n v="14845090"/>
    <n v="2345"/>
    <n v="14845.09"/>
  </r>
  <r>
    <x v="38"/>
    <n v="324560"/>
    <n v="2346"/>
    <n v="324.56"/>
  </r>
  <r>
    <x v="39"/>
    <n v="4057000"/>
    <n v="2346"/>
    <n v="4057"/>
  </r>
  <r>
    <x v="38"/>
    <n v="840870"/>
    <n v="2347"/>
    <n v="840.87"/>
  </r>
  <r>
    <x v="39"/>
    <n v="10510910"/>
    <n v="2347"/>
    <n v="10510.91"/>
  </r>
  <r>
    <x v="38"/>
    <n v="362120"/>
    <n v="2348"/>
    <n v="362.12"/>
  </r>
  <r>
    <x v="39"/>
    <n v="4526610"/>
    <n v="2348"/>
    <n v="4526.6099999999997"/>
  </r>
  <r>
    <x v="38"/>
    <n v="575120"/>
    <n v="2350"/>
    <n v="575.12"/>
  </r>
  <r>
    <x v="39"/>
    <n v="7189000"/>
    <n v="2350"/>
    <n v="7189"/>
  </r>
  <r>
    <x v="38"/>
    <n v="288000"/>
    <n v="2351"/>
    <n v="288"/>
  </r>
  <r>
    <x v="39"/>
    <n v="3600000"/>
    <n v="2351"/>
    <n v="3600"/>
  </r>
  <r>
    <x v="38"/>
    <n v="475280"/>
    <n v="2352"/>
    <n v="475.28"/>
  </r>
  <r>
    <x v="39"/>
    <n v="5941000"/>
    <n v="2352"/>
    <n v="5941"/>
  </r>
  <r>
    <x v="38"/>
    <n v="148730"/>
    <n v="2353"/>
    <n v="148.72999999999999"/>
  </r>
  <r>
    <x v="39"/>
    <n v="1859170"/>
    <n v="2353"/>
    <n v="1859.17"/>
  </r>
  <r>
    <x v="38"/>
    <n v="861130"/>
    <n v="2354"/>
    <n v="861.13"/>
  </r>
  <r>
    <x v="39"/>
    <n v="10764210"/>
    <n v="2354"/>
    <n v="10764.21"/>
  </r>
  <r>
    <x v="38"/>
    <n v="826720"/>
    <n v="2355"/>
    <n v="826.72"/>
  </r>
  <r>
    <x v="39"/>
    <n v="10334000"/>
    <n v="2355"/>
    <n v="10334"/>
  </r>
  <r>
    <x v="38"/>
    <n v="129330"/>
    <n v="2356"/>
    <n v="129.33000000000001"/>
  </r>
  <r>
    <x v="39"/>
    <n v="1616670"/>
    <n v="2356"/>
    <n v="1616.67"/>
  </r>
  <r>
    <x v="38"/>
    <n v="522880"/>
    <n v="2357"/>
    <n v="522.88"/>
  </r>
  <r>
    <x v="39"/>
    <n v="6536000"/>
    <n v="2357"/>
    <n v="6536"/>
  </r>
  <r>
    <x v="38"/>
    <n v="196360"/>
    <n v="2358"/>
    <n v="196.36"/>
  </r>
  <r>
    <x v="39"/>
    <n v="2454500"/>
    <n v="2358"/>
    <n v="2454.5"/>
  </r>
  <r>
    <x v="38"/>
    <n v="145500"/>
    <n v="2359"/>
    <n v="145.5"/>
  </r>
  <r>
    <x v="39"/>
    <n v="1818750"/>
    <n v="2359"/>
    <n v="1818.75"/>
  </r>
  <r>
    <x v="38"/>
    <n v="151620"/>
    <n v="2360"/>
    <n v="151.62"/>
  </r>
  <r>
    <x v="39"/>
    <n v="1895360"/>
    <n v="2360"/>
    <n v="1895.36"/>
  </r>
  <r>
    <x v="38"/>
    <n v="625750"/>
    <n v="2361"/>
    <n v="625.75"/>
  </r>
  <r>
    <x v="39"/>
    <n v="7821920"/>
    <n v="2361"/>
    <n v="7821.92"/>
  </r>
  <r>
    <x v="38"/>
    <n v="964240"/>
    <n v="2363"/>
    <n v="964.24"/>
  </r>
  <r>
    <x v="39"/>
    <n v="12053000"/>
    <n v="2363"/>
    <n v="12053"/>
  </r>
  <r>
    <x v="38"/>
    <n v="475280"/>
    <n v="2364"/>
    <n v="475.28"/>
  </r>
  <r>
    <x v="39"/>
    <n v="5941000"/>
    <n v="2364"/>
    <n v="5941"/>
  </r>
  <r>
    <x v="38"/>
    <n v="475280"/>
    <n v="2365"/>
    <n v="475.28"/>
  </r>
  <r>
    <x v="39"/>
    <n v="5941000"/>
    <n v="2365"/>
    <n v="5941"/>
  </r>
  <r>
    <x v="38"/>
    <n v="522880"/>
    <n v="2367"/>
    <n v="522.88"/>
  </r>
  <r>
    <x v="39"/>
    <n v="6536000"/>
    <n v="2367"/>
    <n v="6536"/>
  </r>
  <r>
    <x v="38"/>
    <n v="392720"/>
    <n v="2369"/>
    <n v="392.72"/>
  </r>
  <r>
    <x v="39"/>
    <n v="4909000"/>
    <n v="2369"/>
    <n v="4909"/>
  </r>
  <r>
    <x v="38"/>
    <n v="835130"/>
    <n v="2370"/>
    <n v="835.13"/>
  </r>
  <r>
    <x v="39"/>
    <n v="10439160"/>
    <n v="2370"/>
    <n v="10439.16"/>
  </r>
  <r>
    <x v="38"/>
    <n v="432770"/>
    <n v="2371"/>
    <n v="432.77"/>
  </r>
  <r>
    <x v="39"/>
    <n v="5409690"/>
    <n v="2371"/>
    <n v="5409.69"/>
  </r>
  <r>
    <x v="38"/>
    <n v="475280"/>
    <n v="2372"/>
    <n v="475.28"/>
  </r>
  <r>
    <x v="39"/>
    <n v="5941000"/>
    <n v="2372"/>
    <n v="5941"/>
  </r>
  <r>
    <x v="38"/>
    <n v="126540"/>
    <n v="2373"/>
    <n v="126.54"/>
  </r>
  <r>
    <x v="39"/>
    <n v="1581750"/>
    <n v="2373"/>
    <n v="1581.75"/>
  </r>
  <r>
    <x v="38"/>
    <n v="1185690"/>
    <n v="2374"/>
    <n v="1185.69"/>
  </r>
  <r>
    <x v="39"/>
    <n v="14821240"/>
    <n v="2374"/>
    <n v="14821.24"/>
  </r>
  <r>
    <x v="38"/>
    <n v="826720"/>
    <n v="2375"/>
    <n v="826.72"/>
  </r>
  <r>
    <x v="39"/>
    <n v="10334000"/>
    <n v="2375"/>
    <n v="10334"/>
  </r>
  <r>
    <x v="38"/>
    <n v="527680"/>
    <n v="2376"/>
    <n v="527.67999999999995"/>
  </r>
  <r>
    <x v="39"/>
    <n v="6596090"/>
    <n v="2376"/>
    <n v="6596.09"/>
  </r>
  <r>
    <x v="38"/>
    <n v="324560"/>
    <n v="2377"/>
    <n v="324.56"/>
  </r>
  <r>
    <x v="39"/>
    <n v="4057000"/>
    <n v="2377"/>
    <n v="4057"/>
  </r>
  <r>
    <x v="38"/>
    <n v="415370"/>
    <n v="2378"/>
    <n v="415.37"/>
  </r>
  <r>
    <x v="39"/>
    <n v="5192170"/>
    <n v="2378"/>
    <n v="5192.17"/>
  </r>
  <r>
    <x v="38"/>
    <n v="632560"/>
    <n v="2380"/>
    <n v="632.55999999999995"/>
  </r>
  <r>
    <x v="39"/>
    <n v="7907000"/>
    <n v="2380"/>
    <n v="7907"/>
  </r>
  <r>
    <x v="38"/>
    <n v="632560"/>
    <n v="2381"/>
    <n v="632.55999999999995"/>
  </r>
  <r>
    <x v="39"/>
    <n v="7907000"/>
    <n v="2381"/>
    <n v="7907"/>
  </r>
  <r>
    <x v="38"/>
    <n v="392720"/>
    <n v="2382"/>
    <n v="392.72"/>
  </r>
  <r>
    <x v="39"/>
    <n v="4909000"/>
    <n v="2382"/>
    <n v="4909"/>
  </r>
  <r>
    <x v="38"/>
    <n v="892800"/>
    <n v="2383"/>
    <n v="892.8"/>
  </r>
  <r>
    <x v="39"/>
    <n v="11160000"/>
    <n v="2383"/>
    <n v="11160"/>
  </r>
  <r>
    <x v="38"/>
    <n v="969270"/>
    <n v="2384"/>
    <n v="969.27"/>
  </r>
  <r>
    <x v="39"/>
    <n v="12115880"/>
    <n v="2384"/>
    <n v="12115.88"/>
  </r>
  <r>
    <x v="38"/>
    <n v="324560"/>
    <n v="2385"/>
    <n v="324.56"/>
  </r>
  <r>
    <x v="39"/>
    <n v="4057000"/>
    <n v="2385"/>
    <n v="4057"/>
  </r>
  <r>
    <x v="38"/>
    <n v="324560"/>
    <n v="2386"/>
    <n v="324.56"/>
  </r>
  <r>
    <x v="39"/>
    <n v="4057000"/>
    <n v="2386"/>
    <n v="4057"/>
  </r>
  <r>
    <x v="38"/>
    <n v="826720"/>
    <n v="2388"/>
    <n v="826.72"/>
  </r>
  <r>
    <x v="39"/>
    <n v="10334000"/>
    <n v="2388"/>
    <n v="10334"/>
  </r>
  <r>
    <x v="38"/>
    <n v="522880"/>
    <n v="2389"/>
    <n v="522.88"/>
  </r>
  <r>
    <x v="39"/>
    <n v="6536000"/>
    <n v="2389"/>
    <n v="6536"/>
  </r>
  <r>
    <x v="38"/>
    <n v="716900"/>
    <n v="2391"/>
    <n v="716.9"/>
  </r>
  <r>
    <x v="39"/>
    <n v="8961270"/>
    <n v="2391"/>
    <n v="8961.27"/>
  </r>
  <r>
    <x v="38"/>
    <n v="695840"/>
    <n v="2392"/>
    <n v="695.84"/>
  </r>
  <r>
    <x v="39"/>
    <n v="8698000"/>
    <n v="2392"/>
    <n v="8698"/>
  </r>
  <r>
    <x v="38"/>
    <n v="853540"/>
    <n v="2393"/>
    <n v="853.54"/>
  </r>
  <r>
    <x v="39"/>
    <n v="10669300"/>
    <n v="2393"/>
    <n v="10669.3"/>
  </r>
  <r>
    <x v="38"/>
    <n v="695840"/>
    <n v="2394"/>
    <n v="695.84"/>
  </r>
  <r>
    <x v="39"/>
    <n v="8698000"/>
    <n v="2394"/>
    <n v="8698"/>
  </r>
  <r>
    <x v="38"/>
    <n v="326510"/>
    <n v="2395"/>
    <n v="326.51"/>
  </r>
  <r>
    <x v="39"/>
    <n v="4081470"/>
    <n v="2395"/>
    <n v="4081.47"/>
  </r>
  <r>
    <x v="38"/>
    <n v="324560"/>
    <n v="2397"/>
    <n v="324.56"/>
  </r>
  <r>
    <x v="39"/>
    <n v="4057000"/>
    <n v="2397"/>
    <n v="4057"/>
  </r>
  <r>
    <x v="38"/>
    <n v="695840"/>
    <n v="2402"/>
    <n v="695.84"/>
  </r>
  <r>
    <x v="39"/>
    <n v="8698000"/>
    <n v="2402"/>
    <n v="8698"/>
  </r>
  <r>
    <x v="38"/>
    <n v="357040"/>
    <n v="2403"/>
    <n v="357.04"/>
  </r>
  <r>
    <x v="39"/>
    <n v="4463000"/>
    <n v="2403"/>
    <n v="4463"/>
  </r>
  <r>
    <x v="38"/>
    <n v="522880"/>
    <n v="2405"/>
    <n v="522.88"/>
  </r>
  <r>
    <x v="39"/>
    <n v="6536000"/>
    <n v="2405"/>
    <n v="6536"/>
  </r>
  <r>
    <x v="38"/>
    <n v="168720"/>
    <n v="2408"/>
    <n v="168.72"/>
  </r>
  <r>
    <x v="39"/>
    <n v="2109000"/>
    <n v="2408"/>
    <n v="2109"/>
  </r>
  <r>
    <x v="38"/>
    <n v="575960"/>
    <n v="2410"/>
    <n v="575.96"/>
  </r>
  <r>
    <x v="39"/>
    <n v="7199550"/>
    <n v="2410"/>
    <n v="7199.55"/>
  </r>
  <r>
    <x v="38"/>
    <n v="408770"/>
    <n v="2411"/>
    <n v="408.77"/>
  </r>
  <r>
    <x v="39"/>
    <n v="5109630"/>
    <n v="2411"/>
    <n v="5109.63"/>
  </r>
  <r>
    <x v="38"/>
    <n v="826720"/>
    <n v="2412"/>
    <n v="826.72"/>
  </r>
  <r>
    <x v="39"/>
    <n v="10334000"/>
    <n v="2412"/>
    <n v="10334"/>
  </r>
  <r>
    <x v="38"/>
    <n v="892800"/>
    <n v="2413"/>
    <n v="892.8"/>
  </r>
  <r>
    <x v="39"/>
    <n v="11160000"/>
    <n v="2413"/>
    <n v="11160"/>
  </r>
  <r>
    <x v="38"/>
    <n v="324560"/>
    <n v="2415"/>
    <n v="324.56"/>
  </r>
  <r>
    <x v="39"/>
    <n v="4057000"/>
    <n v="2415"/>
    <n v="4057"/>
  </r>
  <r>
    <x v="38"/>
    <n v="892800"/>
    <n v="2416"/>
    <n v="892.8"/>
  </r>
  <r>
    <x v="39"/>
    <n v="11160000"/>
    <n v="2416"/>
    <n v="11160"/>
  </r>
  <r>
    <x v="38"/>
    <n v="357040"/>
    <n v="2418"/>
    <n v="357.04"/>
  </r>
  <r>
    <x v="39"/>
    <n v="4463000"/>
    <n v="2418"/>
    <n v="4463"/>
  </r>
  <r>
    <x v="38"/>
    <n v="826720"/>
    <n v="2419"/>
    <n v="826.72"/>
  </r>
  <r>
    <x v="39"/>
    <n v="10334000"/>
    <n v="2419"/>
    <n v="10334"/>
  </r>
  <r>
    <x v="38"/>
    <n v="324560"/>
    <n v="2420"/>
    <n v="324.56"/>
  </r>
  <r>
    <x v="39"/>
    <n v="4057000"/>
    <n v="2420"/>
    <n v="4057"/>
  </r>
  <r>
    <x v="38"/>
    <n v="1044410"/>
    <n v="2421"/>
    <n v="1044.4100000000001"/>
  </r>
  <r>
    <x v="39"/>
    <n v="13055200"/>
    <n v="2421"/>
    <n v="13055.2"/>
  </r>
  <r>
    <x v="38"/>
    <n v="324560"/>
    <n v="2423"/>
    <n v="324.56"/>
  </r>
  <r>
    <x v="39"/>
    <n v="4057000"/>
    <n v="2423"/>
    <n v="4057"/>
  </r>
  <r>
    <x v="38"/>
    <n v="357040"/>
    <n v="2424"/>
    <n v="357.04"/>
  </r>
  <r>
    <x v="39"/>
    <n v="4463000"/>
    <n v="2424"/>
    <n v="4463"/>
  </r>
  <r>
    <x v="38"/>
    <n v="357040"/>
    <n v="2425"/>
    <n v="357.04"/>
  </r>
  <r>
    <x v="39"/>
    <n v="4463000"/>
    <n v="2425"/>
    <n v="4463"/>
  </r>
  <r>
    <x v="38"/>
    <n v="902400"/>
    <n v="2426"/>
    <n v="902.4"/>
  </r>
  <r>
    <x v="39"/>
    <n v="11280090"/>
    <n v="2426"/>
    <n v="11280.09"/>
  </r>
  <r>
    <x v="38"/>
    <n v="846930"/>
    <n v="2430"/>
    <n v="846.93"/>
  </r>
  <r>
    <x v="39"/>
    <n v="10586730"/>
    <n v="2430"/>
    <n v="10586.73"/>
  </r>
  <r>
    <x v="38"/>
    <n v="892800"/>
    <n v="2432"/>
    <n v="892.8"/>
  </r>
  <r>
    <x v="39"/>
    <n v="11160000"/>
    <n v="2432"/>
    <n v="11160"/>
  </r>
  <r>
    <x v="38"/>
    <n v="224180"/>
    <n v="2433"/>
    <n v="224.18"/>
  </r>
  <r>
    <x v="39"/>
    <n v="2802340"/>
    <n v="2433"/>
    <n v="2802.34"/>
  </r>
  <r>
    <x v="38"/>
    <n v="765360"/>
    <n v="2434"/>
    <n v="765.36"/>
  </r>
  <r>
    <x v="39"/>
    <n v="9567000"/>
    <n v="2434"/>
    <n v="9567"/>
  </r>
  <r>
    <x v="38"/>
    <n v="765360"/>
    <n v="2436"/>
    <n v="765.36"/>
  </r>
  <r>
    <x v="39"/>
    <n v="9567000"/>
    <n v="2436"/>
    <n v="9567"/>
  </r>
  <r>
    <x v="38"/>
    <n v="357040"/>
    <n v="2437"/>
    <n v="357.04"/>
  </r>
  <r>
    <x v="39"/>
    <n v="4463000"/>
    <n v="2437"/>
    <n v="4463"/>
  </r>
  <r>
    <x v="38"/>
    <n v="432000"/>
    <n v="2438"/>
    <n v="432"/>
  </r>
  <r>
    <x v="39"/>
    <n v="5400000"/>
    <n v="2438"/>
    <n v="5400"/>
  </r>
  <r>
    <x v="38"/>
    <n v="324760"/>
    <n v="2440"/>
    <n v="324.76"/>
  </r>
  <r>
    <x v="39"/>
    <n v="4059620"/>
    <n v="2440"/>
    <n v="4059.62"/>
  </r>
  <r>
    <x v="38"/>
    <n v="324560"/>
    <n v="2441"/>
    <n v="324.56"/>
  </r>
  <r>
    <x v="39"/>
    <n v="4057000"/>
    <n v="2441"/>
    <n v="4057"/>
  </r>
  <r>
    <x v="38"/>
    <n v="632560"/>
    <n v="2442"/>
    <n v="632.55999999999995"/>
  </r>
  <r>
    <x v="39"/>
    <n v="7907000"/>
    <n v="2442"/>
    <n v="7907"/>
  </r>
  <r>
    <x v="38"/>
    <n v="624480"/>
    <n v="2443"/>
    <n v="624.48"/>
  </r>
  <r>
    <x v="39"/>
    <n v="7806100"/>
    <n v="2443"/>
    <n v="7806.1"/>
  </r>
  <r>
    <x v="38"/>
    <n v="324560"/>
    <n v="2445"/>
    <n v="324.56"/>
  </r>
  <r>
    <x v="39"/>
    <n v="4057000"/>
    <n v="2445"/>
    <n v="4057"/>
  </r>
  <r>
    <x v="38"/>
    <n v="392720"/>
    <n v="2447"/>
    <n v="392.72"/>
  </r>
  <r>
    <x v="39"/>
    <n v="4909000"/>
    <n v="2447"/>
    <n v="4909"/>
  </r>
  <r>
    <x v="38"/>
    <n v="632560"/>
    <n v="2449"/>
    <n v="632.55999999999995"/>
  </r>
  <r>
    <x v="39"/>
    <n v="7907000"/>
    <n v="2449"/>
    <n v="7907"/>
  </r>
  <r>
    <x v="38"/>
    <n v="522880"/>
    <n v="2451"/>
    <n v="522.88"/>
  </r>
  <r>
    <x v="39"/>
    <n v="6536000"/>
    <n v="2451"/>
    <n v="6536"/>
  </r>
  <r>
    <x v="38"/>
    <n v="298500"/>
    <n v="2452"/>
    <n v="298.5"/>
  </r>
  <r>
    <x v="39"/>
    <n v="3731290"/>
    <n v="2452"/>
    <n v="3731.29"/>
  </r>
  <r>
    <x v="38"/>
    <n v="522880"/>
    <n v="2453"/>
    <n v="522.88"/>
  </r>
  <r>
    <x v="39"/>
    <n v="6536000"/>
    <n v="2453"/>
    <n v="6536"/>
  </r>
  <r>
    <x v="38"/>
    <n v="522880"/>
    <n v="2454"/>
    <n v="522.88"/>
  </r>
  <r>
    <x v="39"/>
    <n v="6536000"/>
    <n v="2454"/>
    <n v="6536"/>
  </r>
  <r>
    <x v="38"/>
    <n v="632560"/>
    <n v="2455"/>
    <n v="632.55999999999995"/>
  </r>
  <r>
    <x v="39"/>
    <n v="7907000"/>
    <n v="2455"/>
    <n v="7907"/>
  </r>
  <r>
    <x v="38"/>
    <n v="1042200"/>
    <n v="2457"/>
    <n v="1042.2"/>
  </r>
  <r>
    <x v="39"/>
    <n v="13027620"/>
    <n v="2457"/>
    <n v="13027.62"/>
  </r>
  <r>
    <x v="38"/>
    <n v="765360"/>
    <n v="2458"/>
    <n v="765.36"/>
  </r>
  <r>
    <x v="39"/>
    <n v="9567000"/>
    <n v="2458"/>
    <n v="9567"/>
  </r>
  <r>
    <x v="38"/>
    <n v="784320"/>
    <n v="2459"/>
    <n v="784.32"/>
  </r>
  <r>
    <x v="39"/>
    <n v="9804090"/>
    <n v="2459"/>
    <n v="9804.09"/>
  </r>
  <r>
    <x v="38"/>
    <n v="223120"/>
    <n v="2460"/>
    <n v="223.12"/>
  </r>
  <r>
    <x v="39"/>
    <n v="2789000"/>
    <n v="2460"/>
    <n v="2789"/>
  </r>
  <r>
    <x v="38"/>
    <n v="632560"/>
    <n v="2461"/>
    <n v="632.55999999999995"/>
  </r>
  <r>
    <x v="39"/>
    <n v="7907000"/>
    <n v="2461"/>
    <n v="7907"/>
  </r>
  <r>
    <x v="38"/>
    <n v="575120"/>
    <n v="2462"/>
    <n v="575.12"/>
  </r>
  <r>
    <x v="39"/>
    <n v="7189000"/>
    <n v="2462"/>
    <n v="7189"/>
  </r>
  <r>
    <x v="38"/>
    <n v="1124720"/>
    <n v="2465"/>
    <n v="1124.72"/>
  </r>
  <r>
    <x v="39"/>
    <n v="14059000"/>
    <n v="2465"/>
    <n v="14059"/>
  </r>
  <r>
    <x v="38"/>
    <n v="357850"/>
    <n v="2466"/>
    <n v="357.85"/>
  </r>
  <r>
    <x v="39"/>
    <n v="4473190"/>
    <n v="2466"/>
    <n v="4473.1899999999996"/>
  </r>
  <r>
    <x v="38"/>
    <n v="522880"/>
    <n v="2467"/>
    <n v="522.88"/>
  </r>
  <r>
    <x v="39"/>
    <n v="6536000"/>
    <n v="2467"/>
    <n v="6536"/>
  </r>
  <r>
    <x v="38"/>
    <n v="577460"/>
    <n v="2468"/>
    <n v="577.46"/>
  </r>
  <r>
    <x v="39"/>
    <n v="7218310"/>
    <n v="2468"/>
    <n v="7218.31"/>
  </r>
  <r>
    <x v="38"/>
    <n v="324560"/>
    <n v="2469"/>
    <n v="324.56"/>
  </r>
  <r>
    <x v="39"/>
    <n v="4057000"/>
    <n v="2469"/>
    <n v="4057"/>
  </r>
  <r>
    <x v="38"/>
    <n v="194000"/>
    <n v="2470"/>
    <n v="194"/>
  </r>
  <r>
    <x v="39"/>
    <n v="2425000"/>
    <n v="2470"/>
    <n v="2425"/>
  </r>
  <r>
    <x v="38"/>
    <n v="826720"/>
    <n v="2471"/>
    <n v="826.72"/>
  </r>
  <r>
    <x v="39"/>
    <n v="10334000"/>
    <n v="2471"/>
    <n v="10334"/>
  </r>
  <r>
    <x v="38"/>
    <n v="695840"/>
    <n v="2472"/>
    <n v="695.84"/>
  </r>
  <r>
    <x v="39"/>
    <n v="8698000"/>
    <n v="2472"/>
    <n v="8698"/>
  </r>
  <r>
    <x v="38"/>
    <n v="892800"/>
    <n v="2473"/>
    <n v="892.8"/>
  </r>
  <r>
    <x v="39"/>
    <n v="11160000"/>
    <n v="2473"/>
    <n v="11160"/>
  </r>
  <r>
    <x v="38"/>
    <n v="632560"/>
    <n v="2475"/>
    <n v="632.55999999999995"/>
  </r>
  <r>
    <x v="39"/>
    <n v="7907000"/>
    <n v="2475"/>
    <n v="7907"/>
  </r>
  <r>
    <x v="38"/>
    <n v="826720"/>
    <n v="2476"/>
    <n v="826.72"/>
  </r>
  <r>
    <x v="39"/>
    <n v="10334000"/>
    <n v="2476"/>
    <n v="10334"/>
  </r>
  <r>
    <x v="38"/>
    <n v="632560"/>
    <n v="2477"/>
    <n v="632.55999999999995"/>
  </r>
  <r>
    <x v="39"/>
    <n v="7907000"/>
    <n v="2477"/>
    <n v="7907"/>
  </r>
  <r>
    <x v="38"/>
    <n v="826720"/>
    <n v="2478"/>
    <n v="826.72"/>
  </r>
  <r>
    <x v="39"/>
    <n v="10334000"/>
    <n v="2478"/>
    <n v="10334"/>
  </r>
  <r>
    <x v="38"/>
    <n v="826720"/>
    <n v="2479"/>
    <n v="826.72"/>
  </r>
  <r>
    <x v="39"/>
    <n v="10334000"/>
    <n v="2479"/>
    <n v="10334"/>
  </r>
  <r>
    <x v="38"/>
    <n v="324560"/>
    <n v="2480"/>
    <n v="324.56"/>
  </r>
  <r>
    <x v="39"/>
    <n v="4057000"/>
    <n v="2480"/>
    <n v="4057"/>
  </r>
  <r>
    <x v="38"/>
    <n v="295040"/>
    <n v="2481"/>
    <n v="295.04000000000002"/>
  </r>
  <r>
    <x v="39"/>
    <n v="3688000"/>
    <n v="2481"/>
    <n v="3688"/>
  </r>
  <r>
    <x v="38"/>
    <n v="432000"/>
    <n v="2482"/>
    <n v="432"/>
  </r>
  <r>
    <x v="39"/>
    <n v="5400000"/>
    <n v="2482"/>
    <n v="5400"/>
  </r>
  <r>
    <x v="38"/>
    <n v="765360"/>
    <n v="2483"/>
    <n v="765.36"/>
  </r>
  <r>
    <x v="39"/>
    <n v="9567000"/>
    <n v="2483"/>
    <n v="9567"/>
  </r>
  <r>
    <x v="38"/>
    <n v="329170"/>
    <n v="2484"/>
    <n v="329.17"/>
  </r>
  <r>
    <x v="39"/>
    <n v="4114680"/>
    <n v="2484"/>
    <n v="4114.68"/>
  </r>
  <r>
    <x v="38"/>
    <n v="914900"/>
    <n v="2485"/>
    <n v="914.9"/>
  </r>
  <r>
    <x v="39"/>
    <n v="11436290"/>
    <n v="2485"/>
    <n v="11436.29"/>
  </r>
  <r>
    <x v="38"/>
    <n v="724610"/>
    <n v="2487"/>
    <n v="724.61"/>
  </r>
  <r>
    <x v="39"/>
    <n v="9057740"/>
    <n v="2487"/>
    <n v="9057.74"/>
  </r>
  <r>
    <x v="38"/>
    <n v="794080"/>
    <n v="2488"/>
    <n v="794.08"/>
  </r>
  <r>
    <x v="39"/>
    <n v="9926000"/>
    <n v="2488"/>
    <n v="9926"/>
  </r>
  <r>
    <x v="38"/>
    <n v="575120"/>
    <n v="2490"/>
    <n v="575.12"/>
  </r>
  <r>
    <x v="39"/>
    <n v="7189000"/>
    <n v="2490"/>
    <n v="7189"/>
  </r>
  <r>
    <x v="38"/>
    <n v="1055450"/>
    <n v="2491"/>
    <n v="1055.45"/>
  </r>
  <r>
    <x v="39"/>
    <n v="13193150"/>
    <n v="2491"/>
    <n v="13193.15"/>
  </r>
  <r>
    <x v="38"/>
    <n v="324560"/>
    <n v="2492"/>
    <n v="324.56"/>
  </r>
  <r>
    <x v="39"/>
    <n v="4057000"/>
    <n v="2492"/>
    <n v="4057"/>
  </r>
  <r>
    <x v="38"/>
    <n v="596100"/>
    <n v="2494"/>
    <n v="596.1"/>
  </r>
  <r>
    <x v="39"/>
    <n v="7451370"/>
    <n v="2494"/>
    <n v="7451.37"/>
  </r>
  <r>
    <x v="38"/>
    <n v="475280"/>
    <n v="2495"/>
    <n v="475.28"/>
  </r>
  <r>
    <x v="39"/>
    <n v="5941000"/>
    <n v="2495"/>
    <n v="5941"/>
  </r>
  <r>
    <x v="38"/>
    <n v="580270"/>
    <n v="2496"/>
    <n v="580.27"/>
  </r>
  <r>
    <x v="39"/>
    <n v="7253460"/>
    <n v="2496"/>
    <n v="7253.46"/>
  </r>
  <r>
    <x v="38"/>
    <n v="127520"/>
    <n v="2497"/>
    <n v="127.52"/>
  </r>
  <r>
    <x v="39"/>
    <n v="1594000"/>
    <n v="2497"/>
    <n v="1594"/>
  </r>
  <r>
    <x v="38"/>
    <n v="826720"/>
    <n v="2498"/>
    <n v="826.72"/>
  </r>
  <r>
    <x v="39"/>
    <n v="10334000"/>
    <n v="2498"/>
    <n v="10334"/>
  </r>
  <r>
    <x v="38"/>
    <n v="695840"/>
    <n v="2499"/>
    <n v="695.84"/>
  </r>
  <r>
    <x v="39"/>
    <n v="8698000"/>
    <n v="2499"/>
    <n v="8698"/>
  </r>
  <r>
    <x v="38"/>
    <n v="324560"/>
    <n v="2500"/>
    <n v="324.56"/>
  </r>
  <r>
    <x v="39"/>
    <n v="4057000"/>
    <n v="2500"/>
    <n v="4057"/>
  </r>
  <r>
    <x v="38"/>
    <n v="324560"/>
    <n v="2502"/>
    <n v="324.56"/>
  </r>
  <r>
    <x v="39"/>
    <n v="4057000"/>
    <n v="2502"/>
    <n v="4057"/>
  </r>
  <r>
    <x v="38"/>
    <n v="768010"/>
    <n v="2504"/>
    <n v="768.01"/>
  </r>
  <r>
    <x v="39"/>
    <n v="9600230"/>
    <n v="2504"/>
    <n v="9600.23"/>
  </r>
  <r>
    <x v="38"/>
    <n v="695840"/>
    <n v="2505"/>
    <n v="695.84"/>
  </r>
  <r>
    <x v="39"/>
    <n v="8698000"/>
    <n v="2505"/>
    <n v="8698"/>
  </r>
  <r>
    <x v="38"/>
    <n v="392720"/>
    <n v="2507"/>
    <n v="392.72"/>
  </r>
  <r>
    <x v="39"/>
    <n v="4909000"/>
    <n v="2507"/>
    <n v="4909"/>
  </r>
  <r>
    <x v="38"/>
    <n v="392720"/>
    <n v="2508"/>
    <n v="392.72"/>
  </r>
  <r>
    <x v="39"/>
    <n v="4909000"/>
    <n v="2508"/>
    <n v="4909"/>
  </r>
  <r>
    <x v="38"/>
    <n v="223120"/>
    <n v="2510"/>
    <n v="223.12"/>
  </r>
  <r>
    <x v="39"/>
    <n v="2789000"/>
    <n v="2510"/>
    <n v="2789"/>
  </r>
  <r>
    <x v="38"/>
    <n v="333430"/>
    <n v="2511"/>
    <n v="333.43"/>
  </r>
  <r>
    <x v="39"/>
    <n v="4167910"/>
    <n v="2511"/>
    <n v="4167.91"/>
  </r>
  <r>
    <x v="38"/>
    <n v="127520"/>
    <n v="2512"/>
    <n v="127.52"/>
  </r>
  <r>
    <x v="39"/>
    <n v="1594000"/>
    <n v="2512"/>
    <n v="1594"/>
  </r>
  <r>
    <x v="38"/>
    <n v="892800"/>
    <n v="2513"/>
    <n v="892.8"/>
  </r>
  <r>
    <x v="39"/>
    <n v="11160000"/>
    <n v="2513"/>
    <n v="11160"/>
  </r>
  <r>
    <x v="38"/>
    <n v="1265120"/>
    <n v="2514"/>
    <n v="1265.1199999999999"/>
  </r>
  <r>
    <x v="39"/>
    <n v="15814000"/>
    <n v="2514"/>
    <n v="15814"/>
  </r>
  <r>
    <x v="38"/>
    <n v="324560"/>
    <n v="2515"/>
    <n v="324.56"/>
  </r>
  <r>
    <x v="39"/>
    <n v="4057000"/>
    <n v="2515"/>
    <n v="4057"/>
  </r>
  <r>
    <x v="38"/>
    <n v="583090"/>
    <n v="2516"/>
    <n v="583.09"/>
  </r>
  <r>
    <x v="39"/>
    <n v="7288630"/>
    <n v="2516"/>
    <n v="7288.63"/>
  </r>
  <r>
    <x v="38"/>
    <n v="324560"/>
    <n v="2517"/>
    <n v="324.56"/>
  </r>
  <r>
    <x v="39"/>
    <n v="4057000"/>
    <n v="2517"/>
    <n v="4057"/>
  </r>
  <r>
    <x v="38"/>
    <n v="1169680"/>
    <n v="2518"/>
    <n v="1169.68"/>
  </r>
  <r>
    <x v="39"/>
    <n v="14621000"/>
    <n v="2518"/>
    <n v="14621"/>
  </r>
  <r>
    <x v="38"/>
    <n v="522880"/>
    <n v="2519"/>
    <n v="522.88"/>
  </r>
  <r>
    <x v="39"/>
    <n v="6536000"/>
    <n v="2519"/>
    <n v="6536"/>
  </r>
  <r>
    <x v="38"/>
    <n v="522880"/>
    <n v="2520"/>
    <n v="522.88"/>
  </r>
  <r>
    <x v="39"/>
    <n v="6536000"/>
    <n v="2520"/>
    <n v="6536"/>
  </r>
  <r>
    <x v="38"/>
    <n v="696860"/>
    <n v="2521"/>
    <n v="696.86"/>
  </r>
  <r>
    <x v="39"/>
    <n v="8710770"/>
    <n v="2521"/>
    <n v="8710.77"/>
  </r>
  <r>
    <x v="38"/>
    <n v="168720"/>
    <n v="2524"/>
    <n v="168.72"/>
  </r>
  <r>
    <x v="39"/>
    <n v="2109000"/>
    <n v="2524"/>
    <n v="2109"/>
  </r>
  <r>
    <x v="38"/>
    <n v="696400"/>
    <n v="2526"/>
    <n v="696.4"/>
  </r>
  <r>
    <x v="39"/>
    <n v="8705100"/>
    <n v="2526"/>
    <n v="8705.1"/>
  </r>
  <r>
    <x v="38"/>
    <n v="324560"/>
    <n v="2527"/>
    <n v="324.56"/>
  </r>
  <r>
    <x v="39"/>
    <n v="4057000"/>
    <n v="2527"/>
    <n v="4057"/>
  </r>
  <r>
    <x v="38"/>
    <n v="695840"/>
    <n v="2528"/>
    <n v="695.84"/>
  </r>
  <r>
    <x v="39"/>
    <n v="8698000"/>
    <n v="2528"/>
    <n v="8698"/>
  </r>
  <r>
    <x v="38"/>
    <n v="295040"/>
    <n v="2530"/>
    <n v="295.04000000000002"/>
  </r>
  <r>
    <x v="39"/>
    <n v="3688000"/>
    <n v="2530"/>
    <n v="3688"/>
  </r>
  <r>
    <x v="38"/>
    <n v="16510"/>
    <n v="2531"/>
    <n v="16.510000000000002"/>
  </r>
  <r>
    <x v="39"/>
    <n v="825560"/>
    <n v="2531"/>
    <n v="825.56"/>
  </r>
  <r>
    <x v="38"/>
    <n v="522880"/>
    <n v="2532"/>
    <n v="522.88"/>
  </r>
  <r>
    <x v="39"/>
    <n v="6536000"/>
    <n v="2532"/>
    <n v="6536"/>
  </r>
  <r>
    <x v="38"/>
    <n v="432000"/>
    <n v="2535"/>
    <n v="432"/>
  </r>
  <r>
    <x v="39"/>
    <n v="5400000"/>
    <n v="2535"/>
    <n v="5400"/>
  </r>
  <r>
    <x v="38"/>
    <n v="632860"/>
    <n v="2536"/>
    <n v="632.86"/>
  </r>
  <r>
    <x v="39"/>
    <n v="7910870"/>
    <n v="2536"/>
    <n v="7910.87"/>
  </r>
  <r>
    <x v="38"/>
    <n v="632560"/>
    <n v="2537"/>
    <n v="632.55999999999995"/>
  </r>
  <r>
    <x v="39"/>
    <n v="7907000"/>
    <n v="2537"/>
    <n v="7907"/>
  </r>
  <r>
    <x v="38"/>
    <n v="223120"/>
    <n v="2538"/>
    <n v="223.12"/>
  </r>
  <r>
    <x v="39"/>
    <n v="2789000"/>
    <n v="2538"/>
    <n v="2789"/>
  </r>
  <r>
    <x v="38"/>
    <n v="295040"/>
    <n v="2539"/>
    <n v="295.04000000000002"/>
  </r>
  <r>
    <x v="39"/>
    <n v="3688000"/>
    <n v="2539"/>
    <n v="3688"/>
  </r>
  <r>
    <x v="38"/>
    <n v="575120"/>
    <n v="2540"/>
    <n v="575.12"/>
  </r>
  <r>
    <x v="39"/>
    <n v="7189000"/>
    <n v="2540"/>
    <n v="7189"/>
  </r>
  <r>
    <x v="38"/>
    <n v="432000"/>
    <n v="2541"/>
    <n v="432"/>
  </r>
  <r>
    <x v="39"/>
    <n v="5400000"/>
    <n v="2541"/>
    <n v="5400"/>
  </r>
  <r>
    <x v="38"/>
    <n v="223120"/>
    <n v="2542"/>
    <n v="223.12"/>
  </r>
  <r>
    <x v="39"/>
    <n v="2789000"/>
    <n v="2542"/>
    <n v="2789"/>
  </r>
  <r>
    <x v="38"/>
    <n v="1090540"/>
    <n v="2543"/>
    <n v="1090.54"/>
  </r>
  <r>
    <x v="39"/>
    <n v="13631840"/>
    <n v="2543"/>
    <n v="13631.84"/>
  </r>
  <r>
    <x v="38"/>
    <n v="475280"/>
    <n v="2544"/>
    <n v="475.28"/>
  </r>
  <r>
    <x v="39"/>
    <n v="5941000"/>
    <n v="2544"/>
    <n v="5941"/>
  </r>
  <r>
    <x v="38"/>
    <n v="512950"/>
    <n v="2545"/>
    <n v="512.95000000000005"/>
  </r>
  <r>
    <x v="39"/>
    <n v="6411990"/>
    <n v="2545"/>
    <n v="6411.99"/>
  </r>
  <r>
    <x v="38"/>
    <n v="576240"/>
    <n v="2546"/>
    <n v="576.24"/>
  </r>
  <r>
    <x v="39"/>
    <n v="7203060"/>
    <n v="2546"/>
    <n v="7203.06"/>
  </r>
  <r>
    <x v="38"/>
    <n v="1169680"/>
    <n v="2547"/>
    <n v="1169.68"/>
  </r>
  <r>
    <x v="39"/>
    <n v="14621000"/>
    <n v="2547"/>
    <n v="14621"/>
  </r>
  <r>
    <x v="38"/>
    <n v="1041360"/>
    <n v="2549"/>
    <n v="1041.3599999999999"/>
  </r>
  <r>
    <x v="39"/>
    <n v="13017000"/>
    <n v="2549"/>
    <n v="13017"/>
  </r>
  <r>
    <x v="38"/>
    <n v="127520"/>
    <n v="2550"/>
    <n v="127.52"/>
  </r>
  <r>
    <x v="39"/>
    <n v="1594000"/>
    <n v="2550"/>
    <n v="1594"/>
  </r>
  <r>
    <x v="38"/>
    <n v="357040"/>
    <n v="2551"/>
    <n v="357.04"/>
  </r>
  <r>
    <x v="39"/>
    <n v="4463000"/>
    <n v="2551"/>
    <n v="4463"/>
  </r>
  <r>
    <x v="38"/>
    <n v="295040"/>
    <n v="2552"/>
    <n v="295.04000000000002"/>
  </r>
  <r>
    <x v="39"/>
    <n v="3688000"/>
    <n v="2552"/>
    <n v="3688"/>
  </r>
  <r>
    <x v="38"/>
    <n v="632560"/>
    <n v="2553"/>
    <n v="632.55999999999995"/>
  </r>
  <r>
    <x v="39"/>
    <n v="7907000"/>
    <n v="2553"/>
    <n v="7907"/>
  </r>
  <r>
    <x v="38"/>
    <n v="324560"/>
    <n v="2554"/>
    <n v="324.56"/>
  </r>
  <r>
    <x v="39"/>
    <n v="4057000"/>
    <n v="2554"/>
    <n v="4057"/>
  </r>
  <r>
    <x v="38"/>
    <n v="1041360"/>
    <n v="2555"/>
    <n v="1041.3599999999999"/>
  </r>
  <r>
    <x v="39"/>
    <n v="13017000"/>
    <n v="2555"/>
    <n v="13017"/>
  </r>
  <r>
    <x v="38"/>
    <n v="632560"/>
    <n v="2556"/>
    <n v="632.55999999999995"/>
  </r>
  <r>
    <x v="39"/>
    <n v="7907000"/>
    <n v="2556"/>
    <n v="7907"/>
  </r>
  <r>
    <x v="38"/>
    <n v="1124720"/>
    <n v="2557"/>
    <n v="1124.72"/>
  </r>
  <r>
    <x v="39"/>
    <n v="14059000"/>
    <n v="2557"/>
    <n v="14059"/>
  </r>
  <r>
    <x v="38"/>
    <n v="127520"/>
    <n v="2558"/>
    <n v="127.52"/>
  </r>
  <r>
    <x v="39"/>
    <n v="1594000"/>
    <n v="2558"/>
    <n v="1594"/>
  </r>
  <r>
    <x v="38"/>
    <n v="392720"/>
    <n v="2559"/>
    <n v="392.72"/>
  </r>
  <r>
    <x v="39"/>
    <n v="4909000"/>
    <n v="2559"/>
    <n v="4909"/>
  </r>
  <r>
    <x v="38"/>
    <n v="295040"/>
    <n v="2560"/>
    <n v="295.04000000000002"/>
  </r>
  <r>
    <x v="39"/>
    <n v="3688000"/>
    <n v="2560"/>
    <n v="3688"/>
  </r>
  <r>
    <x v="38"/>
    <n v="632560"/>
    <n v="2561"/>
    <n v="632.55999999999995"/>
  </r>
  <r>
    <x v="39"/>
    <n v="7907000"/>
    <n v="2561"/>
    <n v="7907"/>
  </r>
  <r>
    <x v="38"/>
    <n v="964240"/>
    <n v="2562"/>
    <n v="964.24"/>
  </r>
  <r>
    <x v="39"/>
    <n v="12053000"/>
    <n v="2562"/>
    <n v="12053"/>
  </r>
  <r>
    <x v="38"/>
    <n v="127520"/>
    <n v="2563"/>
    <n v="127.52"/>
  </r>
  <r>
    <x v="39"/>
    <n v="1594000"/>
    <n v="2563"/>
    <n v="1594"/>
  </r>
  <r>
    <x v="38"/>
    <n v="833280"/>
    <n v="2564"/>
    <n v="833.28"/>
  </r>
  <r>
    <x v="39"/>
    <n v="10416000"/>
    <n v="2564"/>
    <n v="10416"/>
  </r>
  <r>
    <x v="38"/>
    <n v="899950"/>
    <n v="2565"/>
    <n v="899.95"/>
  </r>
  <r>
    <x v="39"/>
    <n v="11249470"/>
    <n v="2565"/>
    <n v="11249.47"/>
  </r>
  <r>
    <x v="38"/>
    <n v="674960"/>
    <n v="2566"/>
    <n v="674.96"/>
  </r>
  <r>
    <x v="39"/>
    <n v="8437100"/>
    <n v="2566"/>
    <n v="8437.1"/>
  </r>
  <r>
    <x v="38"/>
    <n v="787300"/>
    <n v="2567"/>
    <n v="787.3"/>
  </r>
  <r>
    <x v="39"/>
    <n v="9841300"/>
    <n v="2567"/>
    <n v="9841.2999999999993"/>
  </r>
  <r>
    <x v="38"/>
    <n v="295190"/>
    <n v="2568"/>
    <n v="295.19"/>
  </r>
  <r>
    <x v="39"/>
    <n v="3689930"/>
    <n v="2568"/>
    <n v="3689.93"/>
  </r>
  <r>
    <x v="38"/>
    <n v="178580"/>
    <n v="2569"/>
    <n v="178.58"/>
  </r>
  <r>
    <x v="39"/>
    <n v="2232300"/>
    <n v="2569"/>
    <n v="2232.3000000000002"/>
  </r>
  <r>
    <x v="40"/>
    <n v="577410"/>
    <n v="18"/>
    <n v="577.41"/>
  </r>
  <r>
    <x v="40"/>
    <n v="445220"/>
    <n v="28"/>
    <n v="445.22"/>
  </r>
  <r>
    <x v="40"/>
    <n v="673150"/>
    <n v="37"/>
    <n v="673.15"/>
  </r>
  <r>
    <x v="40"/>
    <n v="328170"/>
    <n v="50"/>
    <n v="328.17"/>
  </r>
  <r>
    <x v="40"/>
    <n v="1220790"/>
    <n v="60"/>
    <n v="1220.79"/>
  </r>
  <r>
    <x v="40"/>
    <n v="585820"/>
    <n v="130"/>
    <n v="585.82000000000005"/>
  </r>
  <r>
    <x v="40"/>
    <n v="1151810"/>
    <n v="134"/>
    <n v="1151.81"/>
  </r>
  <r>
    <x v="40"/>
    <n v="249250"/>
    <n v="154"/>
    <n v="249.25"/>
  </r>
  <r>
    <x v="40"/>
    <n v="1618750"/>
    <n v="157"/>
    <n v="1618.75"/>
  </r>
  <r>
    <x v="40"/>
    <n v="677600"/>
    <n v="175"/>
    <n v="677.6"/>
  </r>
  <r>
    <x v="40"/>
    <n v="1028220"/>
    <n v="181"/>
    <n v="1028.22"/>
  </r>
  <r>
    <x v="40"/>
    <n v="585820"/>
    <n v="188"/>
    <n v="585.82000000000005"/>
  </r>
  <r>
    <x v="40"/>
    <n v="392130"/>
    <n v="252"/>
    <n v="392.13"/>
  </r>
  <r>
    <x v="40"/>
    <n v="399410"/>
    <n v="266"/>
    <n v="399.41"/>
  </r>
  <r>
    <x v="40"/>
    <n v="490710"/>
    <n v="278"/>
    <n v="490.71"/>
  </r>
  <r>
    <x v="40"/>
    <n v="336140"/>
    <n v="293"/>
    <n v="336.14"/>
  </r>
  <r>
    <x v="40"/>
    <n v="154140"/>
    <n v="303"/>
    <n v="154.13999999999999"/>
  </r>
  <r>
    <x v="40"/>
    <n v="570240"/>
    <n v="316"/>
    <n v="570.24"/>
  </r>
  <r>
    <x v="40"/>
    <n v="482920"/>
    <n v="317"/>
    <n v="482.92"/>
  </r>
  <r>
    <x v="40"/>
    <n v="482920"/>
    <n v="330"/>
    <n v="482.92"/>
  </r>
  <r>
    <x v="40"/>
    <n v="154140"/>
    <n v="331"/>
    <n v="154.13999999999999"/>
  </r>
  <r>
    <x v="40"/>
    <n v="310580"/>
    <n v="333"/>
    <n v="310.58"/>
  </r>
  <r>
    <x v="40"/>
    <n v="503870"/>
    <n v="335"/>
    <n v="503.87"/>
  </r>
  <r>
    <x v="40"/>
    <n v="494210"/>
    <n v="354"/>
    <n v="494.21"/>
  </r>
  <r>
    <x v="40"/>
    <n v="290040"/>
    <n v="369"/>
    <n v="290.04000000000002"/>
  </r>
  <r>
    <x v="40"/>
    <n v="179150"/>
    <n v="371"/>
    <n v="179.15"/>
  </r>
  <r>
    <x v="40"/>
    <n v="92200"/>
    <n v="382"/>
    <n v="92.2"/>
  </r>
  <r>
    <x v="40"/>
    <n v="241460"/>
    <n v="385"/>
    <n v="241.46"/>
  </r>
  <r>
    <x v="40"/>
    <n v="92200"/>
    <n v="390"/>
    <n v="92.2"/>
  </r>
  <r>
    <x v="40"/>
    <n v="570240"/>
    <n v="396"/>
    <n v="570.24"/>
  </r>
  <r>
    <x v="40"/>
    <n v="842270"/>
    <n v="409"/>
    <n v="842.27"/>
  </r>
  <r>
    <x v="40"/>
    <n v="336570"/>
    <n v="410"/>
    <n v="336.57"/>
  </r>
  <r>
    <x v="40"/>
    <n v="124270"/>
    <n v="427"/>
    <n v="124.27"/>
  </r>
  <r>
    <x v="40"/>
    <n v="184400"/>
    <n v="441"/>
    <n v="184.4"/>
  </r>
  <r>
    <x v="40"/>
    <n v="604650"/>
    <n v="446"/>
    <n v="604.65"/>
  </r>
  <r>
    <x v="40"/>
    <n v="555060"/>
    <n v="466"/>
    <n v="555.05999999999995"/>
  </r>
  <r>
    <x v="40"/>
    <n v="176970"/>
    <n v="469"/>
    <n v="176.97"/>
  </r>
  <r>
    <x v="40"/>
    <n v="308270"/>
    <n v="480"/>
    <n v="308.27"/>
  </r>
  <r>
    <x v="40"/>
    <n v="395590"/>
    <n v="488"/>
    <n v="395.59"/>
  </r>
  <r>
    <x v="40"/>
    <n v="897430"/>
    <n v="489"/>
    <n v="897.43"/>
  </r>
  <r>
    <x v="40"/>
    <n v="206560"/>
    <n v="509"/>
    <n v="206.56"/>
  </r>
  <r>
    <x v="40"/>
    <n v="570240"/>
    <n v="510"/>
    <n v="570.24"/>
  </r>
  <r>
    <x v="40"/>
    <n v="854190"/>
    <n v="523"/>
    <n v="854.19"/>
  </r>
  <r>
    <x v="40"/>
    <n v="1161120"/>
    <n v="532"/>
    <n v="1161.1199999999999"/>
  </r>
  <r>
    <x v="40"/>
    <n v="124270"/>
    <n v="540"/>
    <n v="124.27"/>
  </r>
  <r>
    <x v="40"/>
    <n v="392130"/>
    <n v="545"/>
    <n v="392.13"/>
  </r>
  <r>
    <x v="40"/>
    <n v="395590"/>
    <n v="546"/>
    <n v="395.59"/>
  </r>
  <r>
    <x v="40"/>
    <n v="328170"/>
    <n v="553"/>
    <n v="328.17"/>
  </r>
  <r>
    <x v="40"/>
    <n v="114360"/>
    <n v="566"/>
    <n v="114.36"/>
  </r>
  <r>
    <x v="40"/>
    <n v="293510"/>
    <n v="581"/>
    <n v="293.51"/>
  </r>
  <r>
    <x v="40"/>
    <n v="529140"/>
    <n v="586"/>
    <n v="529.14"/>
  </r>
  <r>
    <x v="40"/>
    <n v="842270"/>
    <n v="591"/>
    <n v="842.27"/>
  </r>
  <r>
    <x v="40"/>
    <n v="184400"/>
    <n v="593"/>
    <n v="184.4"/>
  </r>
  <r>
    <x v="40"/>
    <n v="92200"/>
    <n v="597"/>
    <n v="92.2"/>
  </r>
  <r>
    <x v="40"/>
    <n v="124270"/>
    <n v="599"/>
    <n v="124.27"/>
  </r>
  <r>
    <x v="40"/>
    <n v="184400"/>
    <n v="607"/>
    <n v="184.4"/>
  </r>
  <r>
    <x v="40"/>
    <n v="395590"/>
    <n v="608"/>
    <n v="395.59"/>
  </r>
  <r>
    <x v="40"/>
    <n v="423080"/>
    <n v="612"/>
    <n v="423.08"/>
  </r>
  <r>
    <x v="40"/>
    <n v="248540"/>
    <n v="623"/>
    <n v="248.54"/>
  </r>
  <r>
    <x v="40"/>
    <n v="328170"/>
    <n v="631"/>
    <n v="328.17"/>
  </r>
  <r>
    <x v="40"/>
    <n v="293510"/>
    <n v="633"/>
    <n v="293.51"/>
  </r>
  <r>
    <x v="40"/>
    <n v="308270"/>
    <n v="641"/>
    <n v="308.27"/>
  </r>
  <r>
    <x v="40"/>
    <n v="92200"/>
    <n v="646"/>
    <n v="92.2"/>
  </r>
  <r>
    <x v="40"/>
    <n v="592730"/>
    <n v="648"/>
    <n v="592.73"/>
  </r>
  <r>
    <x v="40"/>
    <n v="92200"/>
    <n v="650"/>
    <n v="92.2"/>
  </r>
  <r>
    <x v="40"/>
    <n v="191420"/>
    <n v="651"/>
    <n v="191.42"/>
  </r>
  <r>
    <x v="40"/>
    <n v="526020"/>
    <n v="652"/>
    <n v="526.02"/>
  </r>
  <r>
    <x v="40"/>
    <n v="154140"/>
    <n v="666"/>
    <n v="154.13999999999999"/>
  </r>
  <r>
    <x v="40"/>
    <n v="92200"/>
    <n v="676"/>
    <n v="92.2"/>
  </r>
  <r>
    <x v="40"/>
    <n v="465000"/>
    <n v="685"/>
    <n v="465"/>
  </r>
  <r>
    <x v="40"/>
    <n v="92200"/>
    <n v="695"/>
    <n v="92.2"/>
  </r>
  <r>
    <x v="40"/>
    <n v="336570"/>
    <n v="701"/>
    <n v="336.57"/>
  </r>
  <r>
    <x v="40"/>
    <n v="92200"/>
    <n v="703"/>
    <n v="92.2"/>
  </r>
  <r>
    <x v="40"/>
    <n v="179150"/>
    <n v="708"/>
    <n v="179.15"/>
  </r>
  <r>
    <x v="40"/>
    <n v="184400"/>
    <n v="711"/>
    <n v="184.4"/>
  </r>
  <r>
    <x v="40"/>
    <n v="278400"/>
    <n v="714"/>
    <n v="278.39999999999998"/>
  </r>
  <r>
    <x v="40"/>
    <n v="184400"/>
    <n v="715"/>
    <n v="184.4"/>
  </r>
  <r>
    <x v="40"/>
    <n v="195190"/>
    <n v="720"/>
    <n v="195.19"/>
  </r>
  <r>
    <x v="40"/>
    <n v="60130"/>
    <n v="721"/>
    <n v="60.13"/>
  </r>
  <r>
    <x v="40"/>
    <n v="92200"/>
    <n v="730"/>
    <n v="92.2"/>
  </r>
  <r>
    <x v="40"/>
    <n v="1028220"/>
    <n v="732"/>
    <n v="1028.22"/>
  </r>
  <r>
    <x v="40"/>
    <n v="482920"/>
    <n v="734"/>
    <n v="482.92"/>
  </r>
  <r>
    <x v="40"/>
    <n v="92200"/>
    <n v="737"/>
    <n v="92.2"/>
  </r>
  <r>
    <x v="40"/>
    <n v="124270"/>
    <n v="748"/>
    <n v="124.27"/>
  </r>
  <r>
    <x v="40"/>
    <n v="74500"/>
    <n v="751"/>
    <n v="74.5"/>
  </r>
  <r>
    <x v="40"/>
    <n v="395590"/>
    <n v="753"/>
    <n v="395.59"/>
  </r>
  <r>
    <x v="40"/>
    <n v="373520"/>
    <n v="757"/>
    <n v="373.52"/>
  </r>
  <r>
    <x v="40"/>
    <n v="92200"/>
    <n v="762"/>
    <n v="92.2"/>
  </r>
  <r>
    <x v="40"/>
    <n v="365730"/>
    <n v="764"/>
    <n v="365.73"/>
  </r>
  <r>
    <x v="40"/>
    <n v="114360"/>
    <n v="769"/>
    <n v="114.36"/>
  </r>
  <r>
    <x v="40"/>
    <n v="249190"/>
    <n v="770"/>
    <n v="249.19"/>
  </r>
  <r>
    <x v="40"/>
    <n v="92200"/>
    <n v="782"/>
    <n v="92.2"/>
  </r>
  <r>
    <x v="40"/>
    <n v="154140"/>
    <n v="787"/>
    <n v="154.13999999999999"/>
  </r>
  <r>
    <x v="40"/>
    <n v="124270"/>
    <n v="788"/>
    <n v="124.27"/>
  </r>
  <r>
    <x v="40"/>
    <n v="92200"/>
    <n v="791"/>
    <n v="92.2"/>
  </r>
  <r>
    <x v="40"/>
    <n v="114360"/>
    <n v="793"/>
    <n v="114.36"/>
  </r>
  <r>
    <x v="40"/>
    <n v="248540"/>
    <n v="795"/>
    <n v="248.54"/>
  </r>
  <r>
    <x v="40"/>
    <n v="92200"/>
    <n v="797"/>
    <n v="92.2"/>
  </r>
  <r>
    <x v="40"/>
    <n v="60130"/>
    <n v="798"/>
    <n v="60.13"/>
  </r>
  <r>
    <x v="40"/>
    <n v="120260"/>
    <n v="802"/>
    <n v="120.26"/>
  </r>
  <r>
    <x v="40"/>
    <n v="92200"/>
    <n v="804"/>
    <n v="92.2"/>
  </r>
  <r>
    <x v="40"/>
    <n v="248540"/>
    <n v="805"/>
    <n v="248.54"/>
  </r>
  <r>
    <x v="40"/>
    <n v="92200"/>
    <n v="811"/>
    <n v="92.2"/>
  </r>
  <r>
    <x v="40"/>
    <n v="92200"/>
    <n v="814"/>
    <n v="92.2"/>
  </r>
  <r>
    <x v="40"/>
    <n v="74500"/>
    <n v="817"/>
    <n v="74.5"/>
  </r>
  <r>
    <x v="40"/>
    <n v="271350"/>
    <n v="821"/>
    <n v="271.35000000000002"/>
  </r>
  <r>
    <x v="40"/>
    <n v="92200"/>
    <n v="823"/>
    <n v="92.2"/>
  </r>
  <r>
    <x v="40"/>
    <n v="154140"/>
    <n v="825"/>
    <n v="154.13999999999999"/>
  </r>
  <r>
    <x v="40"/>
    <n v="92200"/>
    <n v="826"/>
    <n v="92.2"/>
  </r>
  <r>
    <x v="40"/>
    <n v="578030"/>
    <n v="827"/>
    <n v="578.03"/>
  </r>
  <r>
    <x v="40"/>
    <n v="271350"/>
    <n v="828"/>
    <n v="271.35000000000002"/>
  </r>
  <r>
    <x v="40"/>
    <n v="92200"/>
    <n v="830"/>
    <n v="92.2"/>
  </r>
  <r>
    <x v="40"/>
    <n v="120260"/>
    <n v="831"/>
    <n v="120.26"/>
  </r>
  <r>
    <x v="40"/>
    <n v="365730"/>
    <n v="838"/>
    <n v="365.73"/>
  </r>
  <r>
    <x v="40"/>
    <n v="154140"/>
    <n v="840"/>
    <n v="154.13999999999999"/>
  </r>
  <r>
    <x v="40"/>
    <n v="464350"/>
    <n v="842"/>
    <n v="464.35"/>
  </r>
  <r>
    <x v="40"/>
    <n v="116840"/>
    <n v="853"/>
    <n v="116.84"/>
  </r>
  <r>
    <x v="40"/>
    <n v="184400"/>
    <n v="857"/>
    <n v="184.4"/>
  </r>
  <r>
    <x v="40"/>
    <n v="184400"/>
    <n v="859"/>
    <n v="184.4"/>
  </r>
  <r>
    <x v="40"/>
    <n v="184400"/>
    <n v="862"/>
    <n v="184.4"/>
  </r>
  <r>
    <x v="40"/>
    <n v="114360"/>
    <n v="863"/>
    <n v="114.36"/>
  </r>
  <r>
    <x v="40"/>
    <n v="570240"/>
    <n v="864"/>
    <n v="570.24"/>
  </r>
  <r>
    <x v="40"/>
    <n v="114360"/>
    <n v="868"/>
    <n v="114.36"/>
  </r>
  <r>
    <x v="40"/>
    <n v="124270"/>
    <n v="869"/>
    <n v="124.27"/>
  </r>
  <r>
    <x v="40"/>
    <n v="60130"/>
    <n v="871"/>
    <n v="60.13"/>
  </r>
  <r>
    <x v="40"/>
    <n v="184400"/>
    <n v="874"/>
    <n v="184.4"/>
  </r>
  <r>
    <x v="40"/>
    <n v="149010"/>
    <n v="877"/>
    <n v="149.01"/>
  </r>
  <r>
    <x v="40"/>
    <n v="206560"/>
    <n v="879"/>
    <n v="206.56"/>
  </r>
  <r>
    <x v="40"/>
    <n v="241460"/>
    <n v="880"/>
    <n v="241.46"/>
  </r>
  <r>
    <x v="40"/>
    <n v="406700"/>
    <n v="881"/>
    <n v="406.7"/>
  </r>
  <r>
    <x v="40"/>
    <n v="92200"/>
    <n v="882"/>
    <n v="92.2"/>
  </r>
  <r>
    <x v="40"/>
    <n v="336140"/>
    <n v="884"/>
    <n v="336.14"/>
  </r>
  <r>
    <x v="40"/>
    <n v="92200"/>
    <n v="885"/>
    <n v="92.2"/>
  </r>
  <r>
    <x v="40"/>
    <n v="60130"/>
    <n v="887"/>
    <n v="60.13"/>
  </r>
  <r>
    <x v="40"/>
    <n v="114360"/>
    <n v="890"/>
    <n v="114.36"/>
  </r>
  <r>
    <x v="40"/>
    <n v="114360"/>
    <n v="892"/>
    <n v="114.36"/>
  </r>
  <r>
    <x v="40"/>
    <n v="395590"/>
    <n v="893"/>
    <n v="395.59"/>
  </r>
  <r>
    <x v="40"/>
    <n v="124270"/>
    <n v="896"/>
    <n v="124.27"/>
  </r>
  <r>
    <x v="40"/>
    <n v="365730"/>
    <n v="897"/>
    <n v="365.73"/>
  </r>
  <r>
    <x v="40"/>
    <n v="403380"/>
    <n v="898"/>
    <n v="403.38"/>
  </r>
  <r>
    <x v="40"/>
    <n v="92200"/>
    <n v="900"/>
    <n v="92.2"/>
  </r>
  <r>
    <x v="40"/>
    <n v="92200"/>
    <n v="902"/>
    <n v="92.2"/>
  </r>
  <r>
    <x v="40"/>
    <n v="60130"/>
    <n v="905"/>
    <n v="60.13"/>
  </r>
  <r>
    <x v="40"/>
    <n v="124270"/>
    <n v="906"/>
    <n v="124.27"/>
  </r>
  <r>
    <x v="40"/>
    <n v="114360"/>
    <n v="907"/>
    <n v="114.36"/>
  </r>
  <r>
    <x v="40"/>
    <n v="92200"/>
    <n v="913"/>
    <n v="92.2"/>
  </r>
  <r>
    <x v="40"/>
    <n v="308270"/>
    <n v="914"/>
    <n v="308.27"/>
  </r>
  <r>
    <x v="40"/>
    <n v="249190"/>
    <n v="915"/>
    <n v="249.19"/>
  </r>
  <r>
    <x v="40"/>
    <n v="184400"/>
    <n v="918"/>
    <n v="184.4"/>
  </r>
  <r>
    <x v="40"/>
    <n v="74500"/>
    <n v="919"/>
    <n v="74.5"/>
  </r>
  <r>
    <x v="40"/>
    <n v="114360"/>
    <n v="923"/>
    <n v="114.36"/>
  </r>
  <r>
    <x v="40"/>
    <n v="92200"/>
    <n v="924"/>
    <n v="92.2"/>
  </r>
  <r>
    <x v="40"/>
    <n v="324700"/>
    <n v="928"/>
    <n v="324.7"/>
  </r>
  <r>
    <x v="40"/>
    <n v="482920"/>
    <n v="930"/>
    <n v="482.92"/>
  </r>
  <r>
    <x v="40"/>
    <n v="249190"/>
    <n v="932"/>
    <n v="249.19"/>
  </r>
  <r>
    <x v="40"/>
    <n v="673150"/>
    <n v="937"/>
    <n v="673.15"/>
  </r>
  <r>
    <x v="40"/>
    <n v="280780"/>
    <n v="940"/>
    <n v="280.77999999999997"/>
  </r>
  <r>
    <x v="40"/>
    <n v="92200"/>
    <n v="941"/>
    <n v="92.2"/>
  </r>
  <r>
    <x v="40"/>
    <n v="188860"/>
    <n v="945"/>
    <n v="188.86"/>
  </r>
  <r>
    <x v="40"/>
    <n v="92200"/>
    <n v="946"/>
    <n v="92.2"/>
  </r>
  <r>
    <x v="40"/>
    <n v="124270"/>
    <n v="948"/>
    <n v="124.27"/>
  </r>
  <r>
    <x v="40"/>
    <n v="248540"/>
    <n v="949"/>
    <n v="248.54"/>
  </r>
  <r>
    <x v="40"/>
    <n v="114360"/>
    <n v="950"/>
    <n v="114.36"/>
  </r>
  <r>
    <x v="40"/>
    <n v="249190"/>
    <n v="952"/>
    <n v="249.19"/>
  </r>
  <r>
    <x v="40"/>
    <n v="114360"/>
    <n v="953"/>
    <n v="114.36"/>
  </r>
  <r>
    <x v="40"/>
    <n v="162510"/>
    <n v="954"/>
    <n v="162.51"/>
  </r>
  <r>
    <x v="40"/>
    <n v="156990"/>
    <n v="955"/>
    <n v="156.99"/>
  </r>
  <r>
    <x v="40"/>
    <n v="236610"/>
    <n v="957"/>
    <n v="236.61"/>
  </r>
  <r>
    <x v="40"/>
    <n v="427300"/>
    <n v="959"/>
    <n v="427.3"/>
  </r>
  <r>
    <x v="40"/>
    <n v="487870"/>
    <n v="960"/>
    <n v="487.87"/>
  </r>
  <r>
    <x v="40"/>
    <n v="241460"/>
    <n v="962"/>
    <n v="241.46"/>
  </r>
  <r>
    <x v="40"/>
    <n v="335860"/>
    <n v="967"/>
    <n v="335.86"/>
  </r>
  <r>
    <x v="40"/>
    <n v="92200"/>
    <n v="971"/>
    <n v="92.2"/>
  </r>
  <r>
    <x v="40"/>
    <n v="108720"/>
    <n v="972"/>
    <n v="108.72"/>
  </r>
  <r>
    <x v="40"/>
    <n v="184400"/>
    <n v="973"/>
    <n v="184.4"/>
  </r>
  <r>
    <x v="40"/>
    <n v="358290"/>
    <n v="974"/>
    <n v="358.29"/>
  </r>
  <r>
    <x v="40"/>
    <n v="162510"/>
    <n v="975"/>
    <n v="162.51"/>
  </r>
  <r>
    <x v="40"/>
    <n v="166700"/>
    <n v="980"/>
    <n v="166.7"/>
  </r>
  <r>
    <x v="40"/>
    <n v="293510"/>
    <n v="981"/>
    <n v="293.51"/>
  </r>
  <r>
    <x v="40"/>
    <n v="232500"/>
    <n v="983"/>
    <n v="232.5"/>
  </r>
  <r>
    <x v="40"/>
    <n v="604650"/>
    <n v="987"/>
    <n v="604.65"/>
  </r>
  <r>
    <x v="40"/>
    <n v="365730"/>
    <n v="989"/>
    <n v="365.73"/>
  </r>
  <r>
    <x v="40"/>
    <n v="124270"/>
    <n v="991"/>
    <n v="124.27"/>
  </r>
  <r>
    <x v="40"/>
    <n v="60130"/>
    <n v="992"/>
    <n v="60.13"/>
  </r>
  <r>
    <x v="40"/>
    <n v="47780"/>
    <n v="995"/>
    <n v="47.78"/>
  </r>
  <r>
    <x v="40"/>
    <n v="92200"/>
    <n v="996"/>
    <n v="92.2"/>
  </r>
  <r>
    <x v="40"/>
    <n v="184400"/>
    <n v="997"/>
    <n v="184.4"/>
  </r>
  <r>
    <x v="40"/>
    <n v="124270"/>
    <n v="998"/>
    <n v="124.27"/>
  </r>
  <r>
    <x v="40"/>
    <n v="184400"/>
    <n v="1000"/>
    <n v="184.4"/>
  </r>
  <r>
    <x v="40"/>
    <n v="92200"/>
    <n v="2002"/>
    <n v="92.2"/>
  </r>
  <r>
    <x v="40"/>
    <n v="711650"/>
    <n v="2010"/>
    <n v="711.65"/>
  </r>
  <r>
    <x v="40"/>
    <n v="243940"/>
    <n v="2011"/>
    <n v="243.94"/>
  </r>
  <r>
    <x v="40"/>
    <n v="92200"/>
    <n v="2013"/>
    <n v="92.2"/>
  </r>
  <r>
    <x v="40"/>
    <n v="578030"/>
    <n v="2014"/>
    <n v="578.03"/>
  </r>
  <r>
    <x v="40"/>
    <n v="249190"/>
    <n v="2016"/>
    <n v="249.19"/>
  </r>
  <r>
    <x v="40"/>
    <n v="124270"/>
    <n v="2017"/>
    <n v="124.27"/>
  </r>
  <r>
    <x v="40"/>
    <n v="92200"/>
    <n v="2018"/>
    <n v="92.2"/>
  </r>
  <r>
    <x v="40"/>
    <n v="48590"/>
    <n v="2019"/>
    <n v="48.59"/>
  </r>
  <r>
    <x v="40"/>
    <n v="60130"/>
    <n v="2020"/>
    <n v="60.13"/>
  </r>
  <r>
    <x v="40"/>
    <n v="453050"/>
    <n v="2024"/>
    <n v="453.05"/>
  </r>
  <r>
    <x v="40"/>
    <n v="249190"/>
    <n v="2025"/>
    <n v="249.19"/>
  </r>
  <r>
    <x v="40"/>
    <n v="92200"/>
    <n v="2029"/>
    <n v="92.2"/>
  </r>
  <r>
    <x v="40"/>
    <n v="228720"/>
    <n v="2031"/>
    <n v="228.72"/>
  </r>
  <r>
    <x v="40"/>
    <n v="124270"/>
    <n v="2034"/>
    <n v="124.27"/>
  </r>
  <r>
    <x v="40"/>
    <n v="92200"/>
    <n v="2036"/>
    <n v="92.2"/>
  </r>
  <r>
    <x v="40"/>
    <n v="179150"/>
    <n v="2037"/>
    <n v="179.15"/>
  </r>
  <r>
    <x v="40"/>
    <n v="184400"/>
    <n v="2038"/>
    <n v="184.4"/>
  </r>
  <r>
    <x v="40"/>
    <n v="60130"/>
    <n v="2039"/>
    <n v="60.13"/>
  </r>
  <r>
    <x v="40"/>
    <n v="271350"/>
    <n v="2042"/>
    <n v="271.35000000000002"/>
  </r>
  <r>
    <x v="40"/>
    <n v="92200"/>
    <n v="2044"/>
    <n v="92.2"/>
  </r>
  <r>
    <x v="40"/>
    <n v="92200"/>
    <n v="2046"/>
    <n v="92.2"/>
  </r>
  <r>
    <x v="40"/>
    <n v="60130"/>
    <n v="2047"/>
    <n v="60.13"/>
  </r>
  <r>
    <x v="40"/>
    <n v="92200"/>
    <n v="2049"/>
    <n v="92.2"/>
  </r>
  <r>
    <x v="40"/>
    <n v="92200"/>
    <n v="2054"/>
    <n v="92.2"/>
  </r>
  <r>
    <x v="40"/>
    <n v="184400"/>
    <n v="2057"/>
    <n v="184.4"/>
  </r>
  <r>
    <x v="40"/>
    <n v="241460"/>
    <n v="2062"/>
    <n v="241.46"/>
  </r>
  <r>
    <x v="40"/>
    <n v="323900"/>
    <n v="2063"/>
    <n v="323.89999999999998"/>
  </r>
  <r>
    <x v="40"/>
    <n v="124270"/>
    <n v="2070"/>
    <n v="124.27"/>
  </r>
  <r>
    <x v="40"/>
    <n v="184400"/>
    <n v="2074"/>
    <n v="184.4"/>
  </r>
  <r>
    <x v="40"/>
    <n v="184930"/>
    <n v="2075"/>
    <n v="184.93"/>
  </r>
  <r>
    <x v="40"/>
    <n v="134710"/>
    <n v="2078"/>
    <n v="134.71"/>
  </r>
  <r>
    <x v="40"/>
    <n v="60130"/>
    <n v="2079"/>
    <n v="60.13"/>
  </r>
  <r>
    <x v="40"/>
    <n v="228720"/>
    <n v="2082"/>
    <n v="228.72"/>
  </r>
  <r>
    <x v="40"/>
    <n v="108720"/>
    <n v="2083"/>
    <n v="108.72"/>
  </r>
  <r>
    <x v="40"/>
    <n v="578030"/>
    <n v="2087"/>
    <n v="578.03"/>
  </r>
  <r>
    <x v="40"/>
    <n v="379290"/>
    <n v="2089"/>
    <n v="379.29"/>
  </r>
  <r>
    <x v="40"/>
    <n v="124270"/>
    <n v="2090"/>
    <n v="124.27"/>
  </r>
  <r>
    <x v="40"/>
    <n v="271350"/>
    <n v="2091"/>
    <n v="271.35000000000002"/>
  </r>
  <r>
    <x v="40"/>
    <n v="114360"/>
    <n v="2092"/>
    <n v="114.36"/>
  </r>
  <r>
    <x v="40"/>
    <n v="60130"/>
    <n v="2095"/>
    <n v="60.13"/>
  </r>
  <r>
    <x v="40"/>
    <n v="184400"/>
    <n v="2098"/>
    <n v="184.4"/>
  </r>
  <r>
    <x v="40"/>
    <n v="60130"/>
    <n v="2099"/>
    <n v="60.13"/>
  </r>
  <r>
    <x v="40"/>
    <n v="92200"/>
    <n v="2100"/>
    <n v="92.2"/>
  </r>
  <r>
    <x v="40"/>
    <n v="219220"/>
    <n v="2102"/>
    <n v="219.22"/>
  </r>
  <r>
    <x v="40"/>
    <n v="271350"/>
    <n v="2107"/>
    <n v="271.35000000000002"/>
  </r>
  <r>
    <x v="40"/>
    <n v="248540"/>
    <n v="2111"/>
    <n v="248.54"/>
  </r>
  <r>
    <x v="40"/>
    <n v="184400"/>
    <n v="2113"/>
    <n v="184.4"/>
  </r>
  <r>
    <x v="40"/>
    <n v="134710"/>
    <n v="2117"/>
    <n v="134.71"/>
  </r>
  <r>
    <x v="40"/>
    <n v="92200"/>
    <n v="2118"/>
    <n v="92.2"/>
  </r>
  <r>
    <x v="40"/>
    <n v="114360"/>
    <n v="2119"/>
    <n v="114.36"/>
  </r>
  <r>
    <x v="40"/>
    <n v="74500"/>
    <n v="2120"/>
    <n v="74.5"/>
  </r>
  <r>
    <x v="40"/>
    <n v="60130"/>
    <n v="2122"/>
    <n v="60.13"/>
  </r>
  <r>
    <x v="40"/>
    <n v="92200"/>
    <n v="2123"/>
    <n v="92.2"/>
  </r>
  <r>
    <x v="40"/>
    <n v="60130"/>
    <n v="2127"/>
    <n v="60.13"/>
  </r>
  <r>
    <x v="40"/>
    <n v="249190"/>
    <n v="2134"/>
    <n v="249.19"/>
  </r>
  <r>
    <x v="40"/>
    <n v="184400"/>
    <n v="2139"/>
    <n v="184.4"/>
  </r>
  <r>
    <x v="40"/>
    <n v="92200"/>
    <n v="2141"/>
    <n v="92.2"/>
  </r>
  <r>
    <x v="40"/>
    <n v="248540"/>
    <n v="2144"/>
    <n v="248.54"/>
  </r>
  <r>
    <x v="40"/>
    <n v="60130"/>
    <n v="2148"/>
    <n v="60.13"/>
  </r>
  <r>
    <x v="40"/>
    <n v="92200"/>
    <n v="2149"/>
    <n v="92.2"/>
  </r>
  <r>
    <x v="40"/>
    <n v="92200"/>
    <n v="2150"/>
    <n v="92.2"/>
  </r>
  <r>
    <x v="40"/>
    <n v="206560"/>
    <n v="2152"/>
    <n v="206.56"/>
  </r>
  <r>
    <x v="40"/>
    <n v="461330"/>
    <n v="2153"/>
    <n v="461.33"/>
  </r>
  <r>
    <x v="40"/>
    <n v="299290"/>
    <n v="2155"/>
    <n v="299.29000000000002"/>
  </r>
  <r>
    <x v="40"/>
    <n v="60130"/>
    <n v="2157"/>
    <n v="60.13"/>
  </r>
  <r>
    <x v="40"/>
    <n v="156990"/>
    <n v="2160"/>
    <n v="156.99"/>
  </r>
  <r>
    <x v="40"/>
    <n v="60130"/>
    <n v="2161"/>
    <n v="60.13"/>
  </r>
  <r>
    <x v="40"/>
    <n v="60130"/>
    <n v="2162"/>
    <n v="60.13"/>
  </r>
  <r>
    <x v="40"/>
    <n v="206560"/>
    <n v="2163"/>
    <n v="206.56"/>
  </r>
  <r>
    <x v="40"/>
    <n v="92200"/>
    <n v="2164"/>
    <n v="92.2"/>
  </r>
  <r>
    <x v="40"/>
    <n v="92200"/>
    <n v="2166"/>
    <n v="92.2"/>
  </r>
  <r>
    <x v="40"/>
    <n v="271350"/>
    <n v="2168"/>
    <n v="271.35000000000002"/>
  </r>
  <r>
    <x v="40"/>
    <n v="395590"/>
    <n v="2169"/>
    <n v="395.59"/>
  </r>
  <r>
    <x v="40"/>
    <n v="56120"/>
    <n v="2174"/>
    <n v="56.12"/>
  </r>
  <r>
    <x v="40"/>
    <n v="60130"/>
    <n v="2180"/>
    <n v="60.13"/>
  </r>
  <r>
    <x v="40"/>
    <n v="184400"/>
    <n v="2181"/>
    <n v="184.4"/>
  </r>
  <r>
    <x v="40"/>
    <n v="92200"/>
    <n v="2182"/>
    <n v="92.2"/>
  </r>
  <r>
    <x v="40"/>
    <n v="60130"/>
    <n v="2183"/>
    <n v="60.13"/>
  </r>
  <r>
    <x v="40"/>
    <n v="114360"/>
    <n v="2184"/>
    <n v="114.36"/>
  </r>
  <r>
    <x v="40"/>
    <n v="60130"/>
    <n v="2185"/>
    <n v="60.13"/>
  </r>
  <r>
    <x v="40"/>
    <n v="92200"/>
    <n v="2187"/>
    <n v="92.2"/>
  </r>
  <r>
    <x v="40"/>
    <n v="92200"/>
    <n v="2191"/>
    <n v="92.2"/>
  </r>
  <r>
    <x v="40"/>
    <n v="92200"/>
    <n v="2196"/>
    <n v="92.2"/>
  </r>
  <r>
    <x v="40"/>
    <n v="48590"/>
    <n v="2197"/>
    <n v="48.59"/>
  </r>
  <r>
    <x v="40"/>
    <n v="48590"/>
    <n v="2199"/>
    <n v="48.59"/>
  </r>
  <r>
    <x v="40"/>
    <n v="482920"/>
    <n v="2200"/>
    <n v="482.92"/>
  </r>
  <r>
    <x v="40"/>
    <n v="92200"/>
    <n v="2201"/>
    <n v="92.2"/>
  </r>
  <r>
    <x v="40"/>
    <n v="74500"/>
    <n v="2202"/>
    <n v="74.5"/>
  </r>
  <r>
    <x v="40"/>
    <n v="336140"/>
    <n v="2203"/>
    <n v="336.14"/>
  </r>
  <r>
    <x v="40"/>
    <n v="906300"/>
    <n v="2204"/>
    <n v="906.3"/>
  </r>
  <r>
    <x v="40"/>
    <n v="200430"/>
    <n v="2205"/>
    <n v="200.43"/>
  </r>
  <r>
    <x v="40"/>
    <n v="74500"/>
    <n v="2206"/>
    <n v="74.5"/>
  </r>
  <r>
    <x v="40"/>
    <n v="60130"/>
    <n v="2212"/>
    <n v="60.13"/>
  </r>
  <r>
    <x v="40"/>
    <n v="92200"/>
    <n v="2213"/>
    <n v="92.2"/>
  </r>
  <r>
    <x v="40"/>
    <n v="97180"/>
    <n v="2214"/>
    <n v="97.18"/>
  </r>
  <r>
    <x v="40"/>
    <n v="241460"/>
    <n v="2215"/>
    <n v="241.46"/>
  </r>
  <r>
    <x v="40"/>
    <n v="124270"/>
    <n v="2219"/>
    <n v="124.27"/>
  </r>
  <r>
    <x v="40"/>
    <n v="156990"/>
    <n v="2220"/>
    <n v="156.99"/>
  </r>
  <r>
    <x v="40"/>
    <n v="585820"/>
    <n v="2222"/>
    <n v="585.82000000000005"/>
  </r>
  <r>
    <x v="40"/>
    <n v="92200"/>
    <n v="2223"/>
    <n v="92.2"/>
  </r>
  <r>
    <x v="40"/>
    <n v="92200"/>
    <n v="2224"/>
    <n v="92.2"/>
  </r>
  <r>
    <x v="40"/>
    <n v="154140"/>
    <n v="2226"/>
    <n v="154.13999999999999"/>
  </r>
  <r>
    <x v="40"/>
    <n v="60130"/>
    <n v="2227"/>
    <n v="60.13"/>
  </r>
  <r>
    <x v="40"/>
    <n v="92200"/>
    <n v="2228"/>
    <n v="92.2"/>
  </r>
  <r>
    <x v="40"/>
    <n v="271350"/>
    <n v="2229"/>
    <n v="271.35000000000002"/>
  </r>
  <r>
    <x v="40"/>
    <n v="248540"/>
    <n v="2232"/>
    <n v="248.54"/>
  </r>
  <r>
    <x v="40"/>
    <n v="120260"/>
    <n v="2233"/>
    <n v="120.26"/>
  </r>
  <r>
    <x v="40"/>
    <n v="108720"/>
    <n v="2235"/>
    <n v="108.72"/>
  </r>
  <r>
    <x v="40"/>
    <n v="114360"/>
    <n v="2238"/>
    <n v="114.36"/>
  </r>
  <r>
    <x v="40"/>
    <n v="293510"/>
    <n v="2244"/>
    <n v="293.51"/>
  </r>
  <r>
    <x v="40"/>
    <n v="92200"/>
    <n v="2246"/>
    <n v="92.2"/>
  </r>
  <r>
    <x v="40"/>
    <n v="74500"/>
    <n v="2247"/>
    <n v="74.5"/>
  </r>
  <r>
    <x v="40"/>
    <n v="92200"/>
    <n v="2248"/>
    <n v="92.2"/>
  </r>
  <r>
    <x v="40"/>
    <n v="48590"/>
    <n v="2249"/>
    <n v="48.59"/>
  </r>
  <r>
    <x v="40"/>
    <n v="92200"/>
    <n v="2250"/>
    <n v="92.2"/>
  </r>
  <r>
    <x v="40"/>
    <n v="60130"/>
    <n v="2251"/>
    <n v="60.13"/>
  </r>
  <r>
    <x v="40"/>
    <n v="428860"/>
    <n v="2252"/>
    <n v="428.86"/>
  </r>
  <r>
    <x v="40"/>
    <n v="48590"/>
    <n v="2255"/>
    <n v="48.59"/>
  </r>
  <r>
    <x v="40"/>
    <n v="92200"/>
    <n v="2256"/>
    <n v="92.2"/>
  </r>
  <r>
    <x v="40"/>
    <n v="92200"/>
    <n v="2257"/>
    <n v="92.2"/>
  </r>
  <r>
    <x v="40"/>
    <n v="92200"/>
    <n v="2258"/>
    <n v="92.2"/>
  </r>
  <r>
    <x v="40"/>
    <n v="288390"/>
    <n v="2259"/>
    <n v="288.39"/>
  </r>
  <r>
    <x v="40"/>
    <n v="60130"/>
    <n v="2260"/>
    <n v="60.13"/>
  </r>
  <r>
    <x v="40"/>
    <n v="395590"/>
    <n v="2261"/>
    <n v="395.59"/>
  </r>
  <r>
    <x v="40"/>
    <n v="92200"/>
    <n v="2264"/>
    <n v="92.2"/>
  </r>
  <r>
    <x v="40"/>
    <n v="303730"/>
    <n v="2266"/>
    <n v="303.73"/>
  </r>
  <r>
    <x v="40"/>
    <n v="60130"/>
    <n v="2268"/>
    <n v="60.13"/>
  </r>
  <r>
    <x v="40"/>
    <n v="156990"/>
    <n v="2271"/>
    <n v="156.99"/>
  </r>
  <r>
    <x v="40"/>
    <n v="92200"/>
    <n v="2272"/>
    <n v="92.2"/>
  </r>
  <r>
    <x v="40"/>
    <n v="92200"/>
    <n v="2275"/>
    <n v="92.2"/>
  </r>
  <r>
    <x v="40"/>
    <n v="204770"/>
    <n v="2276"/>
    <n v="204.77"/>
  </r>
  <r>
    <x v="40"/>
    <n v="60130"/>
    <n v="2277"/>
    <n v="60.13"/>
  </r>
  <r>
    <x v="40"/>
    <n v="482920"/>
    <n v="2278"/>
    <n v="482.92"/>
  </r>
  <r>
    <x v="40"/>
    <n v="162510"/>
    <n v="2279"/>
    <n v="162.51"/>
  </r>
  <r>
    <x v="40"/>
    <n v="120260"/>
    <n v="2280"/>
    <n v="120.26"/>
  </r>
  <r>
    <x v="40"/>
    <n v="48590"/>
    <n v="2282"/>
    <n v="48.59"/>
  </r>
  <r>
    <x v="40"/>
    <n v="108720"/>
    <n v="2283"/>
    <n v="108.72"/>
  </r>
  <r>
    <x v="40"/>
    <n v="48590"/>
    <n v="2284"/>
    <n v="48.59"/>
  </r>
  <r>
    <x v="40"/>
    <n v="1028220"/>
    <n v="2286"/>
    <n v="1028.22"/>
  </r>
  <r>
    <x v="40"/>
    <n v="184400"/>
    <n v="2289"/>
    <n v="184.4"/>
  </r>
  <r>
    <x v="40"/>
    <n v="156990"/>
    <n v="2290"/>
    <n v="156.99"/>
  </r>
  <r>
    <x v="40"/>
    <n v="76000"/>
    <n v="2294"/>
    <n v="76"/>
  </r>
  <r>
    <x v="40"/>
    <n v="179150"/>
    <n v="2298"/>
    <n v="179.15"/>
  </r>
  <r>
    <x v="40"/>
    <n v="22680"/>
    <n v="2299"/>
    <n v="22.68"/>
  </r>
  <r>
    <x v="40"/>
    <n v="92200"/>
    <n v="2301"/>
    <n v="92.2"/>
  </r>
  <r>
    <x v="40"/>
    <n v="74500"/>
    <n v="2305"/>
    <n v="74.5"/>
  </r>
  <r>
    <x v="40"/>
    <n v="293510"/>
    <n v="2306"/>
    <n v="293.51"/>
  </r>
  <r>
    <x v="40"/>
    <n v="191420"/>
    <n v="2307"/>
    <n v="191.42"/>
  </r>
  <r>
    <x v="40"/>
    <n v="92200"/>
    <n v="2308"/>
    <n v="92.2"/>
  </r>
  <r>
    <x v="40"/>
    <n v="156990"/>
    <n v="2311"/>
    <n v="156.99"/>
  </r>
  <r>
    <x v="40"/>
    <n v="184930"/>
    <n v="2312"/>
    <n v="184.93"/>
  </r>
  <r>
    <x v="40"/>
    <n v="48590"/>
    <n v="2313"/>
    <n v="48.59"/>
  </r>
  <r>
    <x v="40"/>
    <n v="109050"/>
    <n v="2316"/>
    <n v="109.05"/>
  </r>
  <r>
    <x v="40"/>
    <n v="92200"/>
    <n v="2318"/>
    <n v="92.2"/>
  </r>
  <r>
    <x v="40"/>
    <n v="328780"/>
    <n v="2321"/>
    <n v="328.78"/>
  </r>
  <r>
    <x v="40"/>
    <n v="313980"/>
    <n v="2322"/>
    <n v="313.98"/>
  </r>
  <r>
    <x v="40"/>
    <n v="92200"/>
    <n v="2323"/>
    <n v="92.2"/>
  </r>
  <r>
    <x v="40"/>
    <n v="124270"/>
    <n v="2325"/>
    <n v="124.27"/>
  </r>
  <r>
    <x v="40"/>
    <n v="48590"/>
    <n v="2326"/>
    <n v="48.59"/>
  </r>
  <r>
    <x v="40"/>
    <n v="308270"/>
    <n v="2328"/>
    <n v="308.27"/>
  </r>
  <r>
    <x v="40"/>
    <n v="184400"/>
    <n v="2329"/>
    <n v="184.4"/>
  </r>
  <r>
    <x v="40"/>
    <n v="74580"/>
    <n v="2330"/>
    <n v="74.58"/>
  </r>
  <r>
    <x v="40"/>
    <n v="206560"/>
    <n v="2331"/>
    <n v="206.56"/>
  </r>
  <r>
    <x v="40"/>
    <n v="482920"/>
    <n v="2332"/>
    <n v="482.92"/>
  </r>
  <r>
    <x v="40"/>
    <n v="120260"/>
    <n v="2333"/>
    <n v="120.26"/>
  </r>
  <r>
    <x v="40"/>
    <n v="92200"/>
    <n v="2334"/>
    <n v="92.2"/>
  </r>
  <r>
    <x v="40"/>
    <n v="124270"/>
    <n v="2335"/>
    <n v="124.27"/>
  </r>
  <r>
    <x v="40"/>
    <n v="92200"/>
    <n v="2336"/>
    <n v="92.2"/>
  </r>
  <r>
    <x v="40"/>
    <n v="92200"/>
    <n v="2337"/>
    <n v="92.2"/>
  </r>
  <r>
    <x v="40"/>
    <n v="124270"/>
    <n v="2338"/>
    <n v="124.27"/>
  </r>
  <r>
    <x v="40"/>
    <n v="365730"/>
    <n v="2339"/>
    <n v="365.73"/>
  </r>
  <r>
    <x v="40"/>
    <n v="358290"/>
    <n v="2343"/>
    <n v="358.29"/>
  </r>
  <r>
    <x v="40"/>
    <n v="48590"/>
    <n v="2346"/>
    <n v="48.59"/>
  </r>
  <r>
    <x v="40"/>
    <n v="166700"/>
    <n v="2350"/>
    <n v="166.7"/>
  </r>
  <r>
    <x v="40"/>
    <n v="284580"/>
    <n v="2352"/>
    <n v="284.58"/>
  </r>
  <r>
    <x v="40"/>
    <n v="60130"/>
    <n v="2353"/>
    <n v="60.13"/>
  </r>
  <r>
    <x v="40"/>
    <n v="395590"/>
    <n v="2354"/>
    <n v="395.59"/>
  </r>
  <r>
    <x v="40"/>
    <n v="124270"/>
    <n v="2355"/>
    <n v="124.27"/>
  </r>
  <r>
    <x v="40"/>
    <n v="48590"/>
    <n v="2356"/>
    <n v="48.59"/>
  </r>
  <r>
    <x v="40"/>
    <n v="184400"/>
    <n v="2357"/>
    <n v="184.4"/>
  </r>
  <r>
    <x v="40"/>
    <n v="92200"/>
    <n v="2358"/>
    <n v="92.2"/>
  </r>
  <r>
    <x v="40"/>
    <n v="185120"/>
    <n v="2360"/>
    <n v="185.12"/>
  </r>
  <r>
    <x v="40"/>
    <n v="154140"/>
    <n v="2361"/>
    <n v="154.13999999999999"/>
  </r>
  <r>
    <x v="40"/>
    <n v="519860"/>
    <n v="2363"/>
    <n v="519.86"/>
  </r>
  <r>
    <x v="40"/>
    <n v="74500"/>
    <n v="2365"/>
    <n v="74.5"/>
  </r>
  <r>
    <x v="40"/>
    <n v="124270"/>
    <n v="2370"/>
    <n v="124.27"/>
  </r>
  <r>
    <x v="40"/>
    <n v="28060"/>
    <n v="2373"/>
    <n v="28.06"/>
  </r>
  <r>
    <x v="40"/>
    <n v="124270"/>
    <n v="2375"/>
    <n v="124.27"/>
  </r>
  <r>
    <x v="40"/>
    <n v="92200"/>
    <n v="2376"/>
    <n v="92.2"/>
  </r>
  <r>
    <x v="40"/>
    <n v="60130"/>
    <n v="2378"/>
    <n v="60.13"/>
  </r>
  <r>
    <x v="40"/>
    <n v="92200"/>
    <n v="2380"/>
    <n v="92.2"/>
  </r>
  <r>
    <x v="40"/>
    <n v="92200"/>
    <n v="2382"/>
    <n v="92.2"/>
  </r>
  <r>
    <x v="40"/>
    <n v="124270"/>
    <n v="2383"/>
    <n v="124.27"/>
  </r>
  <r>
    <x v="40"/>
    <n v="154140"/>
    <n v="2384"/>
    <n v="154.13999999999999"/>
  </r>
  <r>
    <x v="40"/>
    <n v="60130"/>
    <n v="2385"/>
    <n v="60.13"/>
  </r>
  <r>
    <x v="40"/>
    <n v="278400"/>
    <n v="2388"/>
    <n v="278.39999999999998"/>
  </r>
  <r>
    <x v="40"/>
    <n v="92200"/>
    <n v="2389"/>
    <n v="92.2"/>
  </r>
  <r>
    <x v="40"/>
    <n v="92200"/>
    <n v="2391"/>
    <n v="92.2"/>
  </r>
  <r>
    <x v="40"/>
    <n v="482920"/>
    <n v="2393"/>
    <n v="482.92"/>
  </r>
  <r>
    <x v="40"/>
    <n v="92200"/>
    <n v="2394"/>
    <n v="92.2"/>
  </r>
  <r>
    <x v="40"/>
    <n v="48590"/>
    <n v="2397"/>
    <n v="48.59"/>
  </r>
  <r>
    <x v="40"/>
    <n v="243940"/>
    <n v="2402"/>
    <n v="243.94"/>
  </r>
  <r>
    <x v="40"/>
    <n v="60130"/>
    <n v="2403"/>
    <n v="60.13"/>
  </r>
  <r>
    <x v="40"/>
    <n v="92200"/>
    <n v="2405"/>
    <n v="92.2"/>
  </r>
  <r>
    <x v="40"/>
    <n v="28060"/>
    <n v="2408"/>
    <n v="28.06"/>
  </r>
  <r>
    <x v="40"/>
    <n v="92200"/>
    <n v="2410"/>
    <n v="92.2"/>
  </r>
  <r>
    <x v="40"/>
    <n v="92200"/>
    <n v="2411"/>
    <n v="92.2"/>
  </r>
  <r>
    <x v="40"/>
    <n v="278400"/>
    <n v="2412"/>
    <n v="278.39999999999998"/>
  </r>
  <r>
    <x v="40"/>
    <n v="48590"/>
    <n v="2415"/>
    <n v="48.59"/>
  </r>
  <r>
    <x v="40"/>
    <n v="482920"/>
    <n v="2416"/>
    <n v="482.92"/>
  </r>
  <r>
    <x v="40"/>
    <n v="60130"/>
    <n v="2418"/>
    <n v="60.13"/>
  </r>
  <r>
    <x v="40"/>
    <n v="60130"/>
    <n v="2420"/>
    <n v="60.13"/>
  </r>
  <r>
    <x v="40"/>
    <n v="60130"/>
    <n v="2423"/>
    <n v="60.13"/>
  </r>
  <r>
    <x v="40"/>
    <n v="60130"/>
    <n v="2424"/>
    <n v="60.13"/>
  </r>
  <r>
    <x v="40"/>
    <n v="60130"/>
    <n v="2425"/>
    <n v="60.13"/>
  </r>
  <r>
    <x v="40"/>
    <n v="154140"/>
    <n v="2430"/>
    <n v="154.13999999999999"/>
  </r>
  <r>
    <x v="40"/>
    <n v="92200"/>
    <n v="2436"/>
    <n v="92.2"/>
  </r>
  <r>
    <x v="40"/>
    <n v="60130"/>
    <n v="2440"/>
    <n v="60.13"/>
  </r>
  <r>
    <x v="40"/>
    <n v="60130"/>
    <n v="2441"/>
    <n v="60.13"/>
  </r>
  <r>
    <x v="40"/>
    <n v="206560"/>
    <n v="2442"/>
    <n v="206.56"/>
  </r>
  <r>
    <x v="40"/>
    <n v="60130"/>
    <n v="2445"/>
    <n v="60.13"/>
  </r>
  <r>
    <x v="40"/>
    <n v="156990"/>
    <n v="2449"/>
    <n v="156.99"/>
  </r>
  <r>
    <x v="40"/>
    <n v="92200"/>
    <n v="2451"/>
    <n v="92.2"/>
  </r>
  <r>
    <x v="40"/>
    <n v="191420"/>
    <n v="2452"/>
    <n v="191.42"/>
  </r>
  <r>
    <x v="40"/>
    <n v="92200"/>
    <n v="2453"/>
    <n v="92.2"/>
  </r>
  <r>
    <x v="40"/>
    <n v="114360"/>
    <n v="2455"/>
    <n v="114.36"/>
  </r>
  <r>
    <x v="40"/>
    <n v="308270"/>
    <n v="2457"/>
    <n v="308.27"/>
  </r>
  <r>
    <x v="40"/>
    <n v="92200"/>
    <n v="2459"/>
    <n v="92.2"/>
  </r>
  <r>
    <x v="40"/>
    <n v="97180"/>
    <n v="2466"/>
    <n v="97.18"/>
  </r>
  <r>
    <x v="40"/>
    <n v="92200"/>
    <n v="2468"/>
    <n v="92.2"/>
  </r>
  <r>
    <x v="40"/>
    <n v="120260"/>
    <n v="2469"/>
    <n v="120.26"/>
  </r>
  <r>
    <x v="40"/>
    <n v="170310"/>
    <n v="2470"/>
    <n v="170.31"/>
  </r>
  <r>
    <x v="40"/>
    <n v="154140"/>
    <n v="2471"/>
    <n v="154.13999999999999"/>
  </r>
  <r>
    <x v="40"/>
    <n v="114360"/>
    <n v="2472"/>
    <n v="114.36"/>
  </r>
  <r>
    <x v="40"/>
    <n v="124270"/>
    <n v="2476"/>
    <n v="124.27"/>
  </r>
  <r>
    <x v="40"/>
    <n v="92200"/>
    <n v="2477"/>
    <n v="92.2"/>
  </r>
  <r>
    <x v="40"/>
    <n v="124270"/>
    <n v="2479"/>
    <n v="124.27"/>
  </r>
  <r>
    <x v="40"/>
    <n v="60130"/>
    <n v="2480"/>
    <n v="60.13"/>
  </r>
  <r>
    <x v="40"/>
    <n v="92200"/>
    <n v="2483"/>
    <n v="92.2"/>
  </r>
  <r>
    <x v="40"/>
    <n v="60130"/>
    <n v="2484"/>
    <n v="60.13"/>
  </r>
  <r>
    <x v="40"/>
    <n v="124270"/>
    <n v="2485"/>
    <n v="124.27"/>
  </r>
  <r>
    <x v="40"/>
    <n v="231490"/>
    <n v="2487"/>
    <n v="231.49"/>
  </r>
  <r>
    <x v="40"/>
    <n v="92200"/>
    <n v="2488"/>
    <n v="92.2"/>
  </r>
  <r>
    <x v="40"/>
    <n v="92200"/>
    <n v="2490"/>
    <n v="92.2"/>
  </r>
  <r>
    <x v="40"/>
    <n v="482920"/>
    <n v="2491"/>
    <n v="482.92"/>
  </r>
  <r>
    <x v="40"/>
    <n v="60130"/>
    <n v="2492"/>
    <n v="60.13"/>
  </r>
  <r>
    <x v="40"/>
    <n v="92200"/>
    <n v="2495"/>
    <n v="92.2"/>
  </r>
  <r>
    <x v="40"/>
    <n v="206560"/>
    <n v="2496"/>
    <n v="206.56"/>
  </r>
  <r>
    <x v="40"/>
    <n v="89330"/>
    <n v="2497"/>
    <n v="89.33"/>
  </r>
  <r>
    <x v="40"/>
    <n v="335860"/>
    <n v="2498"/>
    <n v="335.86"/>
  </r>
  <r>
    <x v="40"/>
    <n v="92200"/>
    <n v="2499"/>
    <n v="92.2"/>
  </r>
  <r>
    <x v="40"/>
    <n v="60130"/>
    <n v="2500"/>
    <n v="60.13"/>
  </r>
  <r>
    <x v="40"/>
    <n v="60130"/>
    <n v="2502"/>
    <n v="60.13"/>
  </r>
  <r>
    <x v="40"/>
    <n v="349100"/>
    <n v="2505"/>
    <n v="349.1"/>
  </r>
  <r>
    <x v="40"/>
    <n v="92200"/>
    <n v="2507"/>
    <n v="92.2"/>
  </r>
  <r>
    <x v="40"/>
    <n v="120260"/>
    <n v="2511"/>
    <n v="120.26"/>
  </r>
  <r>
    <x v="40"/>
    <n v="34800"/>
    <n v="2512"/>
    <n v="34.799999999999997"/>
  </r>
  <r>
    <x v="40"/>
    <n v="668240"/>
    <n v="2513"/>
    <n v="668.24"/>
  </r>
  <r>
    <x v="40"/>
    <n v="328780"/>
    <n v="2514"/>
    <n v="328.78"/>
  </r>
  <r>
    <x v="40"/>
    <n v="60130"/>
    <n v="2517"/>
    <n v="60.13"/>
  </r>
  <r>
    <x v="40"/>
    <n v="92200"/>
    <n v="2519"/>
    <n v="92.2"/>
  </r>
  <r>
    <x v="40"/>
    <n v="74500"/>
    <n v="2520"/>
    <n v="74.5"/>
  </r>
  <r>
    <x v="40"/>
    <n v="28060"/>
    <n v="2524"/>
    <n v="28.06"/>
  </r>
  <r>
    <x v="40"/>
    <n v="249190"/>
    <n v="2526"/>
    <n v="249.19"/>
  </r>
  <r>
    <x v="40"/>
    <n v="48590"/>
    <n v="2527"/>
    <n v="48.59"/>
  </r>
  <r>
    <x v="40"/>
    <n v="184400"/>
    <n v="2528"/>
    <n v="184.4"/>
  </r>
  <r>
    <x v="40"/>
    <n v="162510"/>
    <n v="2530"/>
    <n v="162.51"/>
  </r>
  <r>
    <x v="40"/>
    <n v="358290"/>
    <n v="2532"/>
    <n v="358.29"/>
  </r>
  <r>
    <x v="40"/>
    <n v="184400"/>
    <n v="2535"/>
    <n v="184.4"/>
  </r>
  <r>
    <x v="40"/>
    <n v="60130"/>
    <n v="2538"/>
    <n v="60.13"/>
  </r>
  <r>
    <x v="40"/>
    <n v="48590"/>
    <n v="2539"/>
    <n v="48.59"/>
  </r>
  <r>
    <x v="40"/>
    <n v="293510"/>
    <n v="2540"/>
    <n v="293.51"/>
  </r>
  <r>
    <x v="40"/>
    <n v="92200"/>
    <n v="2541"/>
    <n v="92.2"/>
  </r>
  <r>
    <x v="40"/>
    <n v="48590"/>
    <n v="2542"/>
    <n v="48.59"/>
  </r>
  <r>
    <x v="40"/>
    <n v="74500"/>
    <n v="2544"/>
    <n v="74.5"/>
  </r>
  <r>
    <x v="40"/>
    <n v="293510"/>
    <n v="2545"/>
    <n v="293.51"/>
  </r>
  <r>
    <x v="40"/>
    <n v="92200"/>
    <n v="2546"/>
    <n v="92.2"/>
  </r>
  <r>
    <x v="40"/>
    <n v="340080"/>
    <n v="2547"/>
    <n v="340.08"/>
  </r>
  <r>
    <x v="40"/>
    <n v="60130"/>
    <n v="2552"/>
    <n v="60.13"/>
  </r>
  <r>
    <x v="40"/>
    <n v="335860"/>
    <n v="2557"/>
    <n v="335.86"/>
  </r>
  <r>
    <x v="40"/>
    <n v="28060"/>
    <n v="2558"/>
    <n v="28.06"/>
  </r>
  <r>
    <x v="40"/>
    <n v="81730"/>
    <n v="2563"/>
    <n v="81.73"/>
  </r>
  <r>
    <x v="41"/>
    <n v="203310"/>
    <n v="18"/>
    <n v="203.31"/>
  </r>
  <r>
    <x v="41"/>
    <n v="203310"/>
    <n v="28"/>
    <n v="203.31"/>
  </r>
  <r>
    <x v="41"/>
    <n v="203310"/>
    <n v="37"/>
    <n v="203.31"/>
  </r>
  <r>
    <x v="41"/>
    <n v="203310"/>
    <n v="50"/>
    <n v="203.31"/>
  </r>
  <r>
    <x v="41"/>
    <n v="203310"/>
    <n v="60"/>
    <n v="203.31"/>
  </r>
  <r>
    <x v="41"/>
    <n v="203310"/>
    <n v="130"/>
    <n v="203.31"/>
  </r>
  <r>
    <x v="41"/>
    <n v="203310"/>
    <n v="134"/>
    <n v="203.31"/>
  </r>
  <r>
    <x v="41"/>
    <n v="203310"/>
    <n v="154"/>
    <n v="203.31"/>
  </r>
  <r>
    <x v="41"/>
    <n v="203310"/>
    <n v="157"/>
    <n v="203.31"/>
  </r>
  <r>
    <x v="41"/>
    <n v="203310"/>
    <n v="175"/>
    <n v="203.31"/>
  </r>
  <r>
    <x v="41"/>
    <n v="203310"/>
    <n v="181"/>
    <n v="203.31"/>
  </r>
  <r>
    <x v="41"/>
    <n v="203310"/>
    <n v="188"/>
    <n v="203.31"/>
  </r>
  <r>
    <x v="41"/>
    <n v="135540"/>
    <n v="252"/>
    <n v="135.54"/>
  </r>
  <r>
    <x v="41"/>
    <n v="203310"/>
    <n v="266"/>
    <n v="203.31"/>
  </r>
  <r>
    <x v="41"/>
    <n v="203310"/>
    <n v="270"/>
    <n v="203.31"/>
  </r>
  <r>
    <x v="41"/>
    <n v="203310"/>
    <n v="278"/>
    <n v="203.31"/>
  </r>
  <r>
    <x v="41"/>
    <n v="135540"/>
    <n v="293"/>
    <n v="135.54"/>
  </r>
  <r>
    <x v="41"/>
    <n v="203310"/>
    <n v="303"/>
    <n v="203.31"/>
  </r>
  <r>
    <x v="41"/>
    <n v="203310"/>
    <n v="316"/>
    <n v="203.31"/>
  </r>
  <r>
    <x v="41"/>
    <n v="203310"/>
    <n v="317"/>
    <n v="203.31"/>
  </r>
  <r>
    <x v="41"/>
    <n v="203310"/>
    <n v="330"/>
    <n v="203.31"/>
  </r>
  <r>
    <x v="41"/>
    <n v="203310"/>
    <n v="331"/>
    <n v="203.31"/>
  </r>
  <r>
    <x v="41"/>
    <n v="203310"/>
    <n v="333"/>
    <n v="203.31"/>
  </r>
  <r>
    <x v="41"/>
    <n v="203310"/>
    <n v="335"/>
    <n v="203.31"/>
  </r>
  <r>
    <x v="41"/>
    <n v="203310"/>
    <n v="354"/>
    <n v="203.31"/>
  </r>
  <r>
    <x v="41"/>
    <n v="81320"/>
    <n v="369"/>
    <n v="81.319999999999993"/>
  </r>
  <r>
    <x v="41"/>
    <n v="135540"/>
    <n v="371"/>
    <n v="135.54"/>
  </r>
  <r>
    <x v="41"/>
    <n v="135540"/>
    <n v="382"/>
    <n v="135.54"/>
  </r>
  <r>
    <x v="41"/>
    <n v="221310"/>
    <n v="385"/>
    <n v="221.31"/>
  </r>
  <r>
    <x v="41"/>
    <n v="135540"/>
    <n v="390"/>
    <n v="135.54"/>
  </r>
  <r>
    <x v="41"/>
    <n v="203310"/>
    <n v="396"/>
    <n v="203.31"/>
  </r>
  <r>
    <x v="41"/>
    <n v="203310"/>
    <n v="409"/>
    <n v="203.31"/>
  </r>
  <r>
    <x v="41"/>
    <n v="203310"/>
    <n v="410"/>
    <n v="203.31"/>
  </r>
  <r>
    <x v="41"/>
    <n v="203310"/>
    <n v="427"/>
    <n v="203.31"/>
  </r>
  <r>
    <x v="41"/>
    <n v="135540"/>
    <n v="441"/>
    <n v="135.54"/>
  </r>
  <r>
    <x v="41"/>
    <n v="203310"/>
    <n v="446"/>
    <n v="203.31"/>
  </r>
  <r>
    <x v="41"/>
    <n v="203310"/>
    <n v="466"/>
    <n v="203.31"/>
  </r>
  <r>
    <x v="41"/>
    <n v="81320"/>
    <n v="469"/>
    <n v="81.319999999999993"/>
  </r>
  <r>
    <x v="41"/>
    <n v="203310"/>
    <n v="480"/>
    <n v="203.31"/>
  </r>
  <r>
    <x v="41"/>
    <n v="203310"/>
    <n v="488"/>
    <n v="203.31"/>
  </r>
  <r>
    <x v="41"/>
    <n v="203310"/>
    <n v="489"/>
    <n v="203.31"/>
  </r>
  <r>
    <x v="41"/>
    <n v="135540"/>
    <n v="509"/>
    <n v="135.54"/>
  </r>
  <r>
    <x v="41"/>
    <n v="213060"/>
    <n v="510"/>
    <n v="213.06"/>
  </r>
  <r>
    <x v="41"/>
    <n v="203310"/>
    <n v="523"/>
    <n v="203.31"/>
  </r>
  <r>
    <x v="41"/>
    <n v="203310"/>
    <n v="529"/>
    <n v="203.31"/>
  </r>
  <r>
    <x v="41"/>
    <n v="203310"/>
    <n v="532"/>
    <n v="203.31"/>
  </r>
  <r>
    <x v="41"/>
    <n v="203310"/>
    <n v="533"/>
    <n v="203.31"/>
  </r>
  <r>
    <x v="41"/>
    <n v="203310"/>
    <n v="535"/>
    <n v="203.31"/>
  </r>
  <r>
    <x v="41"/>
    <n v="203310"/>
    <n v="538"/>
    <n v="203.31"/>
  </r>
  <r>
    <x v="41"/>
    <n v="203310"/>
    <n v="540"/>
    <n v="203.31"/>
  </r>
  <r>
    <x v="41"/>
    <n v="135540"/>
    <n v="545"/>
    <n v="135.54"/>
  </r>
  <r>
    <x v="41"/>
    <n v="203310"/>
    <n v="546"/>
    <n v="203.31"/>
  </r>
  <r>
    <x v="41"/>
    <n v="203310"/>
    <n v="553"/>
    <n v="203.31"/>
  </r>
  <r>
    <x v="41"/>
    <n v="135540"/>
    <n v="566"/>
    <n v="135.54"/>
  </r>
  <r>
    <x v="41"/>
    <n v="135540"/>
    <n v="581"/>
    <n v="135.54"/>
  </r>
  <r>
    <x v="41"/>
    <n v="203310"/>
    <n v="586"/>
    <n v="203.31"/>
  </r>
  <r>
    <x v="41"/>
    <n v="203310"/>
    <n v="591"/>
    <n v="203.31"/>
  </r>
  <r>
    <x v="41"/>
    <n v="135540"/>
    <n v="593"/>
    <n v="135.54"/>
  </r>
  <r>
    <x v="41"/>
    <n v="135540"/>
    <n v="597"/>
    <n v="135.54"/>
  </r>
  <r>
    <x v="41"/>
    <n v="203310"/>
    <n v="599"/>
    <n v="203.31"/>
  </r>
  <r>
    <x v="41"/>
    <n v="135540"/>
    <n v="607"/>
    <n v="135.54"/>
  </r>
  <r>
    <x v="41"/>
    <n v="229560"/>
    <n v="608"/>
    <n v="229.56"/>
  </r>
  <r>
    <x v="41"/>
    <n v="135540"/>
    <n v="612"/>
    <n v="135.54"/>
  </r>
  <r>
    <x v="41"/>
    <n v="203310"/>
    <n v="623"/>
    <n v="203.31"/>
  </r>
  <r>
    <x v="41"/>
    <n v="203310"/>
    <n v="624"/>
    <n v="203.31"/>
  </r>
  <r>
    <x v="41"/>
    <n v="203310"/>
    <n v="631"/>
    <n v="203.31"/>
  </r>
  <r>
    <x v="41"/>
    <n v="135540"/>
    <n v="633"/>
    <n v="135.54"/>
  </r>
  <r>
    <x v="41"/>
    <n v="203310"/>
    <n v="641"/>
    <n v="203.31"/>
  </r>
  <r>
    <x v="41"/>
    <n v="135540"/>
    <n v="646"/>
    <n v="135.54"/>
  </r>
  <r>
    <x v="41"/>
    <n v="203310"/>
    <n v="648"/>
    <n v="203.31"/>
  </r>
  <r>
    <x v="41"/>
    <n v="135540"/>
    <n v="650"/>
    <n v="135.54"/>
  </r>
  <r>
    <x v="41"/>
    <n v="81320"/>
    <n v="651"/>
    <n v="81.319999999999993"/>
  </r>
  <r>
    <x v="41"/>
    <n v="203310"/>
    <n v="652"/>
    <n v="203.31"/>
  </r>
  <r>
    <x v="41"/>
    <n v="203310"/>
    <n v="656"/>
    <n v="203.31"/>
  </r>
  <r>
    <x v="41"/>
    <n v="203310"/>
    <n v="666"/>
    <n v="203.31"/>
  </r>
  <r>
    <x v="41"/>
    <n v="135540"/>
    <n v="676"/>
    <n v="135.54"/>
  </r>
  <r>
    <x v="41"/>
    <n v="135540"/>
    <n v="680"/>
    <n v="135.54"/>
  </r>
  <r>
    <x v="41"/>
    <n v="135540"/>
    <n v="685"/>
    <n v="135.54"/>
  </r>
  <r>
    <x v="41"/>
    <n v="203310"/>
    <n v="687"/>
    <n v="203.31"/>
  </r>
  <r>
    <x v="41"/>
    <n v="135540"/>
    <n v="695"/>
    <n v="135.54"/>
  </r>
  <r>
    <x v="41"/>
    <n v="203310"/>
    <n v="701"/>
    <n v="203.31"/>
  </r>
  <r>
    <x v="41"/>
    <n v="147540"/>
    <n v="703"/>
    <n v="147.54"/>
  </r>
  <r>
    <x v="41"/>
    <n v="135540"/>
    <n v="708"/>
    <n v="135.54"/>
  </r>
  <r>
    <x v="41"/>
    <n v="135540"/>
    <n v="711"/>
    <n v="135.54"/>
  </r>
  <r>
    <x v="41"/>
    <n v="203310"/>
    <n v="714"/>
    <n v="203.31"/>
  </r>
  <r>
    <x v="41"/>
    <n v="135540"/>
    <n v="715"/>
    <n v="135.54"/>
  </r>
  <r>
    <x v="41"/>
    <n v="135540"/>
    <n v="719"/>
    <n v="135.54"/>
  </r>
  <r>
    <x v="41"/>
    <n v="81320"/>
    <n v="720"/>
    <n v="81.319999999999993"/>
  </r>
  <r>
    <x v="41"/>
    <n v="81320"/>
    <n v="721"/>
    <n v="81.319999999999993"/>
  </r>
  <r>
    <x v="41"/>
    <n v="135540"/>
    <n v="730"/>
    <n v="135.54"/>
  </r>
  <r>
    <x v="41"/>
    <n v="203310"/>
    <n v="732"/>
    <n v="203.31"/>
  </r>
  <r>
    <x v="41"/>
    <n v="203310"/>
    <n v="734"/>
    <n v="203.31"/>
  </r>
  <r>
    <x v="41"/>
    <n v="135540"/>
    <n v="737"/>
    <n v="135.54"/>
  </r>
  <r>
    <x v="41"/>
    <n v="203310"/>
    <n v="748"/>
    <n v="203.31"/>
  </r>
  <r>
    <x v="41"/>
    <n v="135540"/>
    <n v="751"/>
    <n v="135.54"/>
  </r>
  <r>
    <x v="41"/>
    <n v="203310"/>
    <n v="753"/>
    <n v="203.31"/>
  </r>
  <r>
    <x v="41"/>
    <n v="203310"/>
    <n v="757"/>
    <n v="203.31"/>
  </r>
  <r>
    <x v="41"/>
    <n v="135540"/>
    <n v="762"/>
    <n v="135.54"/>
  </r>
  <r>
    <x v="41"/>
    <n v="203310"/>
    <n v="764"/>
    <n v="203.31"/>
  </r>
  <r>
    <x v="41"/>
    <n v="213060"/>
    <n v="767"/>
    <n v="213.06"/>
  </r>
  <r>
    <x v="41"/>
    <n v="135540"/>
    <n v="769"/>
    <n v="135.54"/>
  </r>
  <r>
    <x v="41"/>
    <n v="135540"/>
    <n v="770"/>
    <n v="135.54"/>
  </r>
  <r>
    <x v="41"/>
    <n v="135540"/>
    <n v="774"/>
    <n v="135.54"/>
  </r>
  <r>
    <x v="41"/>
    <n v="203310"/>
    <n v="781"/>
    <n v="203.31"/>
  </r>
  <r>
    <x v="41"/>
    <n v="135540"/>
    <n v="782"/>
    <n v="135.54"/>
  </r>
  <r>
    <x v="41"/>
    <n v="203310"/>
    <n v="787"/>
    <n v="203.31"/>
  </r>
  <r>
    <x v="41"/>
    <n v="203310"/>
    <n v="788"/>
    <n v="203.31"/>
  </r>
  <r>
    <x v="41"/>
    <n v="135540"/>
    <n v="791"/>
    <n v="135.54"/>
  </r>
  <r>
    <x v="41"/>
    <n v="135540"/>
    <n v="793"/>
    <n v="135.54"/>
  </r>
  <r>
    <x v="41"/>
    <n v="221310"/>
    <n v="795"/>
    <n v="221.31"/>
  </r>
  <r>
    <x v="41"/>
    <n v="135540"/>
    <n v="797"/>
    <n v="135.54"/>
  </r>
  <r>
    <x v="41"/>
    <n v="81320"/>
    <n v="798"/>
    <n v="81.319999999999993"/>
  </r>
  <r>
    <x v="41"/>
    <n v="85220"/>
    <n v="802"/>
    <n v="85.22"/>
  </r>
  <r>
    <x v="41"/>
    <n v="135540"/>
    <n v="804"/>
    <n v="135.54"/>
  </r>
  <r>
    <x v="41"/>
    <n v="203310"/>
    <n v="805"/>
    <n v="203.31"/>
  </r>
  <r>
    <x v="41"/>
    <n v="135540"/>
    <n v="811"/>
    <n v="135.54"/>
  </r>
  <r>
    <x v="41"/>
    <n v="135540"/>
    <n v="814"/>
    <n v="135.54"/>
  </r>
  <r>
    <x v="41"/>
    <n v="135540"/>
    <n v="817"/>
    <n v="135.54"/>
  </r>
  <r>
    <x v="41"/>
    <n v="135540"/>
    <n v="821"/>
    <n v="135.54"/>
  </r>
  <r>
    <x v="41"/>
    <n v="135540"/>
    <n v="823"/>
    <n v="135.54"/>
  </r>
  <r>
    <x v="41"/>
    <n v="203310"/>
    <n v="825"/>
    <n v="203.31"/>
  </r>
  <r>
    <x v="41"/>
    <n v="135540"/>
    <n v="826"/>
    <n v="135.54"/>
  </r>
  <r>
    <x v="41"/>
    <n v="203310"/>
    <n v="827"/>
    <n v="203.31"/>
  </r>
  <r>
    <x v="41"/>
    <n v="135540"/>
    <n v="828"/>
    <n v="135.54"/>
  </r>
  <r>
    <x v="41"/>
    <n v="135540"/>
    <n v="830"/>
    <n v="135.54"/>
  </r>
  <r>
    <x v="41"/>
    <n v="81320"/>
    <n v="831"/>
    <n v="81.319999999999993"/>
  </r>
  <r>
    <x v="41"/>
    <n v="203310"/>
    <n v="838"/>
    <n v="203.31"/>
  </r>
  <r>
    <x v="41"/>
    <n v="203310"/>
    <n v="840"/>
    <n v="203.31"/>
  </r>
  <r>
    <x v="41"/>
    <n v="203310"/>
    <n v="842"/>
    <n v="203.31"/>
  </r>
  <r>
    <x v="41"/>
    <n v="81320"/>
    <n v="853"/>
    <n v="81.319999999999993"/>
  </r>
  <r>
    <x v="41"/>
    <n v="135540"/>
    <n v="857"/>
    <n v="135.54"/>
  </r>
  <r>
    <x v="41"/>
    <n v="135540"/>
    <n v="859"/>
    <n v="135.54"/>
  </r>
  <r>
    <x v="41"/>
    <n v="135540"/>
    <n v="862"/>
    <n v="135.54"/>
  </r>
  <r>
    <x v="41"/>
    <n v="135540"/>
    <n v="863"/>
    <n v="135.54"/>
  </r>
  <r>
    <x v="41"/>
    <n v="203310"/>
    <n v="864"/>
    <n v="203.31"/>
  </r>
  <r>
    <x v="41"/>
    <n v="135540"/>
    <n v="868"/>
    <n v="135.54"/>
  </r>
  <r>
    <x v="41"/>
    <n v="203310"/>
    <n v="869"/>
    <n v="203.31"/>
  </r>
  <r>
    <x v="41"/>
    <n v="135540"/>
    <n v="870"/>
    <n v="135.54"/>
  </r>
  <r>
    <x v="41"/>
    <n v="85220"/>
    <n v="871"/>
    <n v="85.22"/>
  </r>
  <r>
    <x v="41"/>
    <n v="135540"/>
    <n v="874"/>
    <n v="135.54"/>
  </r>
  <r>
    <x v="41"/>
    <n v="135540"/>
    <n v="877"/>
    <n v="135.54"/>
  </r>
  <r>
    <x v="41"/>
    <n v="135540"/>
    <n v="879"/>
    <n v="135.54"/>
  </r>
  <r>
    <x v="41"/>
    <n v="203310"/>
    <n v="880"/>
    <n v="203.31"/>
  </r>
  <r>
    <x v="41"/>
    <n v="142040"/>
    <n v="881"/>
    <n v="142.04"/>
  </r>
  <r>
    <x v="41"/>
    <n v="135540"/>
    <n v="882"/>
    <n v="135.54"/>
  </r>
  <r>
    <x v="41"/>
    <n v="135540"/>
    <n v="884"/>
    <n v="135.54"/>
  </r>
  <r>
    <x v="41"/>
    <n v="135540"/>
    <n v="885"/>
    <n v="135.54"/>
  </r>
  <r>
    <x v="41"/>
    <n v="81320"/>
    <n v="887"/>
    <n v="81.319999999999993"/>
  </r>
  <r>
    <x v="41"/>
    <n v="135540"/>
    <n v="889"/>
    <n v="135.54"/>
  </r>
  <r>
    <x v="41"/>
    <n v="135540"/>
    <n v="890"/>
    <n v="135.54"/>
  </r>
  <r>
    <x v="41"/>
    <n v="135540"/>
    <n v="892"/>
    <n v="135.54"/>
  </r>
  <r>
    <x v="41"/>
    <n v="203310"/>
    <n v="893"/>
    <n v="203.31"/>
  </r>
  <r>
    <x v="41"/>
    <n v="203310"/>
    <n v="896"/>
    <n v="203.31"/>
  </r>
  <r>
    <x v="41"/>
    <n v="203310"/>
    <n v="897"/>
    <n v="203.31"/>
  </r>
  <r>
    <x v="41"/>
    <n v="203310"/>
    <n v="898"/>
    <n v="203.31"/>
  </r>
  <r>
    <x v="41"/>
    <n v="135540"/>
    <n v="900"/>
    <n v="135.54"/>
  </r>
  <r>
    <x v="41"/>
    <n v="135540"/>
    <n v="902"/>
    <n v="135.54"/>
  </r>
  <r>
    <x v="41"/>
    <n v="81320"/>
    <n v="905"/>
    <n v="81.319999999999993"/>
  </r>
  <r>
    <x v="41"/>
    <n v="203310"/>
    <n v="906"/>
    <n v="203.31"/>
  </r>
  <r>
    <x v="41"/>
    <n v="135540"/>
    <n v="907"/>
    <n v="135.54"/>
  </r>
  <r>
    <x v="41"/>
    <n v="135540"/>
    <n v="913"/>
    <n v="135.54"/>
  </r>
  <r>
    <x v="41"/>
    <n v="213060"/>
    <n v="914"/>
    <n v="213.06"/>
  </r>
  <r>
    <x v="41"/>
    <n v="135540"/>
    <n v="915"/>
    <n v="135.54"/>
  </r>
  <r>
    <x v="41"/>
    <n v="135540"/>
    <n v="918"/>
    <n v="135.54"/>
  </r>
  <r>
    <x v="41"/>
    <n v="135540"/>
    <n v="919"/>
    <n v="135.54"/>
  </r>
  <r>
    <x v="41"/>
    <n v="135540"/>
    <n v="920"/>
    <n v="135.54"/>
  </r>
  <r>
    <x v="41"/>
    <n v="135540"/>
    <n v="923"/>
    <n v="135.54"/>
  </r>
  <r>
    <x v="41"/>
    <n v="153040"/>
    <n v="924"/>
    <n v="153.04"/>
  </r>
  <r>
    <x v="41"/>
    <n v="135540"/>
    <n v="928"/>
    <n v="135.54"/>
  </r>
  <r>
    <x v="41"/>
    <n v="213060"/>
    <n v="930"/>
    <n v="213.06"/>
  </r>
  <r>
    <x v="41"/>
    <n v="135540"/>
    <n v="932"/>
    <n v="135.54"/>
  </r>
  <r>
    <x v="41"/>
    <n v="135540"/>
    <n v="934"/>
    <n v="135.54"/>
  </r>
  <r>
    <x v="41"/>
    <n v="203310"/>
    <n v="937"/>
    <n v="203.31"/>
  </r>
  <r>
    <x v="41"/>
    <n v="135540"/>
    <n v="938"/>
    <n v="135.54"/>
  </r>
  <r>
    <x v="41"/>
    <n v="203310"/>
    <n v="939"/>
    <n v="203.31"/>
  </r>
  <r>
    <x v="41"/>
    <n v="135540"/>
    <n v="940"/>
    <n v="135.54"/>
  </r>
  <r>
    <x v="41"/>
    <n v="135540"/>
    <n v="941"/>
    <n v="135.54"/>
  </r>
  <r>
    <x v="41"/>
    <n v="81320"/>
    <n v="944"/>
    <n v="81.319999999999993"/>
  </r>
  <r>
    <x v="41"/>
    <n v="135540"/>
    <n v="945"/>
    <n v="135.54"/>
  </r>
  <r>
    <x v="41"/>
    <n v="135540"/>
    <n v="946"/>
    <n v="135.54"/>
  </r>
  <r>
    <x v="41"/>
    <n v="203310"/>
    <n v="948"/>
    <n v="203.31"/>
  </r>
  <r>
    <x v="41"/>
    <n v="203310"/>
    <n v="949"/>
    <n v="203.31"/>
  </r>
  <r>
    <x v="41"/>
    <n v="135540"/>
    <n v="950"/>
    <n v="135.54"/>
  </r>
  <r>
    <x v="41"/>
    <n v="135540"/>
    <n v="952"/>
    <n v="135.54"/>
  </r>
  <r>
    <x v="41"/>
    <n v="135540"/>
    <n v="953"/>
    <n v="135.54"/>
  </r>
  <r>
    <x v="41"/>
    <n v="81320"/>
    <n v="954"/>
    <n v="81.319999999999993"/>
  </r>
  <r>
    <x v="41"/>
    <n v="135540"/>
    <n v="955"/>
    <n v="135.54"/>
  </r>
  <r>
    <x v="41"/>
    <n v="135540"/>
    <n v="956"/>
    <n v="135.54"/>
  </r>
  <r>
    <x v="41"/>
    <n v="135540"/>
    <n v="957"/>
    <n v="135.54"/>
  </r>
  <r>
    <x v="41"/>
    <n v="135540"/>
    <n v="958"/>
    <n v="135.54"/>
  </r>
  <r>
    <x v="41"/>
    <n v="203310"/>
    <n v="959"/>
    <n v="203.31"/>
  </r>
  <r>
    <x v="41"/>
    <n v="142040"/>
    <n v="960"/>
    <n v="142.04"/>
  </r>
  <r>
    <x v="41"/>
    <n v="203310"/>
    <n v="962"/>
    <n v="203.31"/>
  </r>
  <r>
    <x v="41"/>
    <n v="135540"/>
    <n v="963"/>
    <n v="135.54"/>
  </r>
  <r>
    <x v="41"/>
    <n v="203310"/>
    <n v="967"/>
    <n v="203.31"/>
  </r>
  <r>
    <x v="41"/>
    <n v="203310"/>
    <n v="968"/>
    <n v="203.31"/>
  </r>
  <r>
    <x v="41"/>
    <n v="135540"/>
    <n v="971"/>
    <n v="135.54"/>
  </r>
  <r>
    <x v="41"/>
    <n v="81320"/>
    <n v="972"/>
    <n v="81.319999999999993"/>
  </r>
  <r>
    <x v="41"/>
    <n v="135540"/>
    <n v="973"/>
    <n v="135.54"/>
  </r>
  <r>
    <x v="41"/>
    <n v="135540"/>
    <n v="974"/>
    <n v="135.54"/>
  </r>
  <r>
    <x v="41"/>
    <n v="81320"/>
    <n v="975"/>
    <n v="81.319999999999993"/>
  </r>
  <r>
    <x v="41"/>
    <n v="135540"/>
    <n v="980"/>
    <n v="135.54"/>
  </r>
  <r>
    <x v="41"/>
    <n v="135540"/>
    <n v="981"/>
    <n v="135.54"/>
  </r>
  <r>
    <x v="41"/>
    <n v="135540"/>
    <n v="983"/>
    <n v="135.54"/>
  </r>
  <r>
    <x v="41"/>
    <n v="203310"/>
    <n v="987"/>
    <n v="203.31"/>
  </r>
  <r>
    <x v="41"/>
    <n v="203310"/>
    <n v="988"/>
    <n v="203.31"/>
  </r>
  <r>
    <x v="41"/>
    <n v="203310"/>
    <n v="989"/>
    <n v="203.31"/>
  </r>
  <r>
    <x v="41"/>
    <n v="203310"/>
    <n v="991"/>
    <n v="203.31"/>
  </r>
  <r>
    <x v="41"/>
    <n v="81320"/>
    <n v="992"/>
    <n v="81.319999999999993"/>
  </r>
  <r>
    <x v="41"/>
    <n v="27110"/>
    <n v="995"/>
    <n v="27.11"/>
  </r>
  <r>
    <x v="41"/>
    <n v="142040"/>
    <n v="996"/>
    <n v="142.04"/>
  </r>
  <r>
    <x v="41"/>
    <n v="135540"/>
    <n v="997"/>
    <n v="135.54"/>
  </r>
  <r>
    <x v="41"/>
    <n v="203310"/>
    <n v="998"/>
    <n v="203.31"/>
  </r>
  <r>
    <x v="41"/>
    <n v="81320"/>
    <n v="999"/>
    <n v="81.319999999999993"/>
  </r>
  <r>
    <x v="41"/>
    <n v="135540"/>
    <n v="1000"/>
    <n v="135.54"/>
  </r>
  <r>
    <x v="41"/>
    <n v="135540"/>
    <n v="2002"/>
    <n v="135.54"/>
  </r>
  <r>
    <x v="41"/>
    <n v="203310"/>
    <n v="2005"/>
    <n v="203.31"/>
  </r>
  <r>
    <x v="41"/>
    <n v="203310"/>
    <n v="2009"/>
    <n v="203.31"/>
  </r>
  <r>
    <x v="41"/>
    <n v="203310"/>
    <n v="2010"/>
    <n v="203.31"/>
  </r>
  <r>
    <x v="41"/>
    <n v="135540"/>
    <n v="2011"/>
    <n v="135.54"/>
  </r>
  <r>
    <x v="41"/>
    <n v="135540"/>
    <n v="2013"/>
    <n v="135.54"/>
  </r>
  <r>
    <x v="41"/>
    <n v="203310"/>
    <n v="2014"/>
    <n v="203.31"/>
  </r>
  <r>
    <x v="41"/>
    <n v="147540"/>
    <n v="2016"/>
    <n v="147.54"/>
  </r>
  <r>
    <x v="41"/>
    <n v="203310"/>
    <n v="2017"/>
    <n v="203.31"/>
  </r>
  <r>
    <x v="41"/>
    <n v="135540"/>
    <n v="2018"/>
    <n v="135.54"/>
  </r>
  <r>
    <x v="41"/>
    <n v="81320"/>
    <n v="2019"/>
    <n v="81.319999999999993"/>
  </r>
  <r>
    <x v="41"/>
    <n v="81320"/>
    <n v="2020"/>
    <n v="81.319999999999993"/>
  </r>
  <r>
    <x v="41"/>
    <n v="203310"/>
    <n v="2024"/>
    <n v="203.31"/>
  </r>
  <r>
    <x v="41"/>
    <n v="135540"/>
    <n v="2025"/>
    <n v="135.54"/>
  </r>
  <r>
    <x v="41"/>
    <n v="135540"/>
    <n v="2026"/>
    <n v="135.54"/>
  </r>
  <r>
    <x v="41"/>
    <n v="135540"/>
    <n v="2027"/>
    <n v="135.54"/>
  </r>
  <r>
    <x v="41"/>
    <n v="135540"/>
    <n v="2029"/>
    <n v="135.54"/>
  </r>
  <r>
    <x v="41"/>
    <n v="135540"/>
    <n v="2031"/>
    <n v="135.54"/>
  </r>
  <r>
    <x v="41"/>
    <n v="203310"/>
    <n v="2033"/>
    <n v="203.31"/>
  </r>
  <r>
    <x v="41"/>
    <n v="203310"/>
    <n v="2034"/>
    <n v="203.31"/>
  </r>
  <r>
    <x v="41"/>
    <n v="135540"/>
    <n v="2036"/>
    <n v="135.54"/>
  </r>
  <r>
    <x v="41"/>
    <n v="135540"/>
    <n v="2037"/>
    <n v="135.54"/>
  </r>
  <r>
    <x v="41"/>
    <n v="142040"/>
    <n v="2038"/>
    <n v="142.04"/>
  </r>
  <r>
    <x v="41"/>
    <n v="81320"/>
    <n v="2039"/>
    <n v="81.319999999999993"/>
  </r>
  <r>
    <x v="41"/>
    <n v="135540"/>
    <n v="2042"/>
    <n v="135.54"/>
  </r>
  <r>
    <x v="41"/>
    <n v="135540"/>
    <n v="2044"/>
    <n v="135.54"/>
  </r>
  <r>
    <x v="41"/>
    <n v="135540"/>
    <n v="2046"/>
    <n v="135.54"/>
  </r>
  <r>
    <x v="41"/>
    <n v="81320"/>
    <n v="2047"/>
    <n v="81.319999999999993"/>
  </r>
  <r>
    <x v="41"/>
    <n v="135540"/>
    <n v="2049"/>
    <n v="135.54"/>
  </r>
  <r>
    <x v="41"/>
    <n v="135540"/>
    <n v="2054"/>
    <n v="135.54"/>
  </r>
  <r>
    <x v="41"/>
    <n v="135540"/>
    <n v="2057"/>
    <n v="135.54"/>
  </r>
  <r>
    <x v="41"/>
    <n v="203310"/>
    <n v="2060"/>
    <n v="203.31"/>
  </r>
  <r>
    <x v="41"/>
    <n v="203310"/>
    <n v="2062"/>
    <n v="203.31"/>
  </r>
  <r>
    <x v="41"/>
    <n v="81320"/>
    <n v="2063"/>
    <n v="81.319999999999993"/>
  </r>
  <r>
    <x v="41"/>
    <n v="203310"/>
    <n v="2066"/>
    <n v="203.31"/>
  </r>
  <r>
    <x v="41"/>
    <n v="135540"/>
    <n v="2069"/>
    <n v="135.54"/>
  </r>
  <r>
    <x v="41"/>
    <n v="203310"/>
    <n v="2070"/>
    <n v="203.31"/>
  </r>
  <r>
    <x v="41"/>
    <n v="135540"/>
    <n v="2074"/>
    <n v="135.54"/>
  </r>
  <r>
    <x v="41"/>
    <n v="135540"/>
    <n v="2075"/>
    <n v="135.54"/>
  </r>
  <r>
    <x v="41"/>
    <n v="81320"/>
    <n v="2078"/>
    <n v="81.319999999999993"/>
  </r>
  <r>
    <x v="41"/>
    <n v="81320"/>
    <n v="2079"/>
    <n v="81.319999999999993"/>
  </r>
  <r>
    <x v="41"/>
    <n v="135540"/>
    <n v="2082"/>
    <n v="135.54"/>
  </r>
  <r>
    <x v="41"/>
    <n v="81320"/>
    <n v="2083"/>
    <n v="81.319999999999993"/>
  </r>
  <r>
    <x v="41"/>
    <n v="203310"/>
    <n v="2087"/>
    <n v="203.31"/>
  </r>
  <r>
    <x v="41"/>
    <n v="135540"/>
    <n v="2089"/>
    <n v="135.54"/>
  </r>
  <r>
    <x v="41"/>
    <n v="203310"/>
    <n v="2090"/>
    <n v="203.31"/>
  </r>
  <r>
    <x v="41"/>
    <n v="135540"/>
    <n v="2091"/>
    <n v="135.54"/>
  </r>
  <r>
    <x v="41"/>
    <n v="135540"/>
    <n v="2092"/>
    <n v="135.54"/>
  </r>
  <r>
    <x v="41"/>
    <n v="81320"/>
    <n v="2095"/>
    <n v="81.319999999999993"/>
  </r>
  <r>
    <x v="41"/>
    <n v="142040"/>
    <n v="2098"/>
    <n v="142.04"/>
  </r>
  <r>
    <x v="41"/>
    <n v="81320"/>
    <n v="2099"/>
    <n v="81.319999999999993"/>
  </r>
  <r>
    <x v="41"/>
    <n v="135540"/>
    <n v="2100"/>
    <n v="135.54"/>
  </r>
  <r>
    <x v="41"/>
    <n v="81320"/>
    <n v="2102"/>
    <n v="81.319999999999993"/>
  </r>
  <r>
    <x v="41"/>
    <n v="203310"/>
    <n v="2105"/>
    <n v="203.31"/>
  </r>
  <r>
    <x v="41"/>
    <n v="135540"/>
    <n v="2107"/>
    <n v="135.54"/>
  </r>
  <r>
    <x v="41"/>
    <n v="135540"/>
    <n v="2108"/>
    <n v="135.54"/>
  </r>
  <r>
    <x v="41"/>
    <n v="135540"/>
    <n v="2109"/>
    <n v="135.54"/>
  </r>
  <r>
    <x v="41"/>
    <n v="203310"/>
    <n v="2111"/>
    <n v="203.31"/>
  </r>
  <r>
    <x v="41"/>
    <n v="135540"/>
    <n v="2113"/>
    <n v="135.54"/>
  </r>
  <r>
    <x v="41"/>
    <n v="81320"/>
    <n v="2117"/>
    <n v="81.319999999999993"/>
  </r>
  <r>
    <x v="41"/>
    <n v="135540"/>
    <n v="2118"/>
    <n v="135.54"/>
  </r>
  <r>
    <x v="41"/>
    <n v="135540"/>
    <n v="2119"/>
    <n v="135.54"/>
  </r>
  <r>
    <x v="41"/>
    <n v="135540"/>
    <n v="2120"/>
    <n v="135.54"/>
  </r>
  <r>
    <x v="41"/>
    <n v="81320"/>
    <n v="2122"/>
    <n v="81.319999999999993"/>
  </r>
  <r>
    <x v="41"/>
    <n v="135540"/>
    <n v="2123"/>
    <n v="135.54"/>
  </r>
  <r>
    <x v="41"/>
    <n v="81320"/>
    <n v="2127"/>
    <n v="81.319999999999993"/>
  </r>
  <r>
    <x v="41"/>
    <n v="203310"/>
    <n v="2132"/>
    <n v="203.31"/>
  </r>
  <r>
    <x v="41"/>
    <n v="135540"/>
    <n v="2134"/>
    <n v="135.54"/>
  </r>
  <r>
    <x v="41"/>
    <n v="135540"/>
    <n v="2136"/>
    <n v="135.54"/>
  </r>
  <r>
    <x v="41"/>
    <n v="135540"/>
    <n v="2139"/>
    <n v="135.54"/>
  </r>
  <r>
    <x v="41"/>
    <n v="135540"/>
    <n v="2140"/>
    <n v="135.54"/>
  </r>
  <r>
    <x v="41"/>
    <n v="142040"/>
    <n v="2141"/>
    <n v="142.04"/>
  </r>
  <r>
    <x v="41"/>
    <n v="203310"/>
    <n v="2144"/>
    <n v="203.31"/>
  </r>
  <r>
    <x v="41"/>
    <n v="81320"/>
    <n v="2148"/>
    <n v="81.319999999999993"/>
  </r>
  <r>
    <x v="41"/>
    <n v="135540"/>
    <n v="2149"/>
    <n v="135.54"/>
  </r>
  <r>
    <x v="41"/>
    <n v="142040"/>
    <n v="2150"/>
    <n v="142.04"/>
  </r>
  <r>
    <x v="41"/>
    <n v="135540"/>
    <n v="2152"/>
    <n v="135.54"/>
  </r>
  <r>
    <x v="41"/>
    <n v="203310"/>
    <n v="2153"/>
    <n v="203.31"/>
  </r>
  <r>
    <x v="41"/>
    <n v="135540"/>
    <n v="2155"/>
    <n v="135.54"/>
  </r>
  <r>
    <x v="41"/>
    <n v="81320"/>
    <n v="2157"/>
    <n v="81.319999999999993"/>
  </r>
  <r>
    <x v="41"/>
    <n v="135540"/>
    <n v="2159"/>
    <n v="135.54"/>
  </r>
  <r>
    <x v="41"/>
    <n v="135540"/>
    <n v="2160"/>
    <n v="135.54"/>
  </r>
  <r>
    <x v="41"/>
    <n v="81320"/>
    <n v="2161"/>
    <n v="81.319999999999993"/>
  </r>
  <r>
    <x v="41"/>
    <n v="81320"/>
    <n v="2162"/>
    <n v="81.319999999999993"/>
  </r>
  <r>
    <x v="41"/>
    <n v="135540"/>
    <n v="2163"/>
    <n v="135.54"/>
  </r>
  <r>
    <x v="41"/>
    <n v="135540"/>
    <n v="2164"/>
    <n v="135.54"/>
  </r>
  <r>
    <x v="41"/>
    <n v="135540"/>
    <n v="2166"/>
    <n v="135.54"/>
  </r>
  <r>
    <x v="41"/>
    <n v="142040"/>
    <n v="2168"/>
    <n v="142.04"/>
  </r>
  <r>
    <x v="41"/>
    <n v="203310"/>
    <n v="2169"/>
    <n v="203.31"/>
  </r>
  <r>
    <x v="41"/>
    <n v="27110"/>
    <n v="2174"/>
    <n v="27.11"/>
  </r>
  <r>
    <x v="41"/>
    <n v="81320"/>
    <n v="2180"/>
    <n v="81.319999999999993"/>
  </r>
  <r>
    <x v="41"/>
    <n v="135540"/>
    <n v="2181"/>
    <n v="135.54"/>
  </r>
  <r>
    <x v="41"/>
    <n v="135540"/>
    <n v="2182"/>
    <n v="135.54"/>
  </r>
  <r>
    <x v="41"/>
    <n v="81320"/>
    <n v="2183"/>
    <n v="81.319999999999993"/>
  </r>
  <r>
    <x v="41"/>
    <n v="135540"/>
    <n v="2184"/>
    <n v="135.54"/>
  </r>
  <r>
    <x v="41"/>
    <n v="81320"/>
    <n v="2185"/>
    <n v="81.319999999999993"/>
  </r>
  <r>
    <x v="41"/>
    <n v="135540"/>
    <n v="2187"/>
    <n v="135.54"/>
  </r>
  <r>
    <x v="41"/>
    <n v="135540"/>
    <n v="2191"/>
    <n v="135.54"/>
  </r>
  <r>
    <x v="41"/>
    <n v="135540"/>
    <n v="2195"/>
    <n v="135.54"/>
  </r>
  <r>
    <x v="41"/>
    <n v="135540"/>
    <n v="2196"/>
    <n v="135.54"/>
  </r>
  <r>
    <x v="41"/>
    <n v="81320"/>
    <n v="2197"/>
    <n v="81.319999999999993"/>
  </r>
  <r>
    <x v="41"/>
    <n v="203310"/>
    <n v="2198"/>
    <n v="203.31"/>
  </r>
  <r>
    <x v="41"/>
    <n v="81320"/>
    <n v="2199"/>
    <n v="81.319999999999993"/>
  </r>
  <r>
    <x v="41"/>
    <n v="203310"/>
    <n v="2200"/>
    <n v="203.31"/>
  </r>
  <r>
    <x v="41"/>
    <n v="135540"/>
    <n v="2201"/>
    <n v="135.54"/>
  </r>
  <r>
    <x v="41"/>
    <n v="135540"/>
    <n v="2202"/>
    <n v="135.54"/>
  </r>
  <r>
    <x v="41"/>
    <n v="135540"/>
    <n v="2203"/>
    <n v="135.54"/>
  </r>
  <r>
    <x v="41"/>
    <n v="203310"/>
    <n v="2204"/>
    <n v="203.31"/>
  </r>
  <r>
    <x v="41"/>
    <n v="81320"/>
    <n v="2205"/>
    <n v="81.319999999999993"/>
  </r>
  <r>
    <x v="41"/>
    <n v="135540"/>
    <n v="2206"/>
    <n v="135.54"/>
  </r>
  <r>
    <x v="41"/>
    <n v="81320"/>
    <n v="2212"/>
    <n v="81.319999999999993"/>
  </r>
  <r>
    <x v="41"/>
    <n v="135540"/>
    <n v="2213"/>
    <n v="135.54"/>
  </r>
  <r>
    <x v="41"/>
    <n v="81320"/>
    <n v="2214"/>
    <n v="81.319999999999993"/>
  </r>
  <r>
    <x v="41"/>
    <n v="203310"/>
    <n v="2215"/>
    <n v="203.31"/>
  </r>
  <r>
    <x v="41"/>
    <n v="203310"/>
    <n v="2219"/>
    <n v="203.31"/>
  </r>
  <r>
    <x v="41"/>
    <n v="135540"/>
    <n v="2220"/>
    <n v="135.54"/>
  </r>
  <r>
    <x v="41"/>
    <n v="135540"/>
    <n v="2221"/>
    <n v="135.54"/>
  </r>
  <r>
    <x v="41"/>
    <n v="203310"/>
    <n v="2222"/>
    <n v="203.31"/>
  </r>
  <r>
    <x v="41"/>
    <n v="135540"/>
    <n v="2223"/>
    <n v="135.54"/>
  </r>
  <r>
    <x v="41"/>
    <n v="135540"/>
    <n v="2224"/>
    <n v="135.54"/>
  </r>
  <r>
    <x v="41"/>
    <n v="203310"/>
    <n v="2226"/>
    <n v="203.31"/>
  </r>
  <r>
    <x v="41"/>
    <n v="81320"/>
    <n v="2227"/>
    <n v="81.319999999999993"/>
  </r>
  <r>
    <x v="41"/>
    <n v="135540"/>
    <n v="2228"/>
    <n v="135.54"/>
  </r>
  <r>
    <x v="41"/>
    <n v="135540"/>
    <n v="2229"/>
    <n v="135.54"/>
  </r>
  <r>
    <x v="41"/>
    <n v="203310"/>
    <n v="2232"/>
    <n v="203.31"/>
  </r>
  <r>
    <x v="41"/>
    <n v="81320"/>
    <n v="2233"/>
    <n v="81.319999999999993"/>
  </r>
  <r>
    <x v="41"/>
    <n v="85220"/>
    <n v="2235"/>
    <n v="85.22"/>
  </r>
  <r>
    <x v="41"/>
    <n v="135540"/>
    <n v="2238"/>
    <n v="135.54"/>
  </r>
  <r>
    <x v="41"/>
    <n v="135540"/>
    <n v="2244"/>
    <n v="135.54"/>
  </r>
  <r>
    <x v="41"/>
    <n v="135540"/>
    <n v="2246"/>
    <n v="135.54"/>
  </r>
  <r>
    <x v="41"/>
    <n v="135540"/>
    <n v="2247"/>
    <n v="135.54"/>
  </r>
  <r>
    <x v="41"/>
    <n v="135540"/>
    <n v="2248"/>
    <n v="135.54"/>
  </r>
  <r>
    <x v="41"/>
    <n v="81320"/>
    <n v="2249"/>
    <n v="81.319999999999993"/>
  </r>
  <r>
    <x v="41"/>
    <n v="135540"/>
    <n v="2250"/>
    <n v="135.54"/>
  </r>
  <r>
    <x v="41"/>
    <n v="81320"/>
    <n v="2251"/>
    <n v="81.319999999999993"/>
  </r>
  <r>
    <x v="41"/>
    <n v="135540"/>
    <n v="2252"/>
    <n v="135.54"/>
  </r>
  <r>
    <x v="41"/>
    <n v="81320"/>
    <n v="2255"/>
    <n v="81.319999999999993"/>
  </r>
  <r>
    <x v="41"/>
    <n v="135540"/>
    <n v="2256"/>
    <n v="135.54"/>
  </r>
  <r>
    <x v="41"/>
    <n v="135540"/>
    <n v="2257"/>
    <n v="135.54"/>
  </r>
  <r>
    <x v="41"/>
    <n v="135540"/>
    <n v="2258"/>
    <n v="135.54"/>
  </r>
  <r>
    <x v="41"/>
    <n v="135540"/>
    <n v="2259"/>
    <n v="135.54"/>
  </r>
  <r>
    <x v="41"/>
    <n v="81320"/>
    <n v="2260"/>
    <n v="81.319999999999993"/>
  </r>
  <r>
    <x v="41"/>
    <n v="203310"/>
    <n v="2261"/>
    <n v="203.31"/>
  </r>
  <r>
    <x v="41"/>
    <n v="135540"/>
    <n v="2264"/>
    <n v="135.54"/>
  </r>
  <r>
    <x v="41"/>
    <n v="81320"/>
    <n v="2266"/>
    <n v="81.319999999999993"/>
  </r>
  <r>
    <x v="41"/>
    <n v="81320"/>
    <n v="2268"/>
    <n v="81.319999999999993"/>
  </r>
  <r>
    <x v="41"/>
    <n v="81320"/>
    <n v="2270"/>
    <n v="81.319999999999993"/>
  </r>
  <r>
    <x v="41"/>
    <n v="135540"/>
    <n v="2271"/>
    <n v="135.54"/>
  </r>
  <r>
    <x v="41"/>
    <n v="135540"/>
    <n v="2272"/>
    <n v="135.54"/>
  </r>
  <r>
    <x v="41"/>
    <n v="135540"/>
    <n v="2275"/>
    <n v="135.54"/>
  </r>
  <r>
    <x v="41"/>
    <n v="81320"/>
    <n v="2276"/>
    <n v="81.319999999999993"/>
  </r>
  <r>
    <x v="41"/>
    <n v="81320"/>
    <n v="2277"/>
    <n v="81.319999999999993"/>
  </r>
  <r>
    <x v="41"/>
    <n v="203310"/>
    <n v="2278"/>
    <n v="203.31"/>
  </r>
  <r>
    <x v="41"/>
    <n v="81320"/>
    <n v="2279"/>
    <n v="81.319999999999993"/>
  </r>
  <r>
    <x v="41"/>
    <n v="81320"/>
    <n v="2280"/>
    <n v="81.319999999999993"/>
  </r>
  <r>
    <x v="41"/>
    <n v="81320"/>
    <n v="2282"/>
    <n v="81.319999999999993"/>
  </r>
  <r>
    <x v="41"/>
    <n v="81320"/>
    <n v="2283"/>
    <n v="81.319999999999993"/>
  </r>
  <r>
    <x v="41"/>
    <n v="81320"/>
    <n v="2284"/>
    <n v="81.319999999999993"/>
  </r>
  <r>
    <x v="41"/>
    <n v="203310"/>
    <n v="2286"/>
    <n v="203.31"/>
  </r>
  <r>
    <x v="41"/>
    <n v="203310"/>
    <n v="2287"/>
    <n v="203.31"/>
  </r>
  <r>
    <x v="41"/>
    <n v="20630"/>
    <n v="2288"/>
    <n v="20.63"/>
  </r>
  <r>
    <x v="41"/>
    <n v="135540"/>
    <n v="2289"/>
    <n v="135.54"/>
  </r>
  <r>
    <x v="41"/>
    <n v="135540"/>
    <n v="2290"/>
    <n v="135.54"/>
  </r>
  <r>
    <x v="41"/>
    <n v="27110"/>
    <n v="2291"/>
    <n v="27.11"/>
  </r>
  <r>
    <x v="41"/>
    <n v="135540"/>
    <n v="2292"/>
    <n v="135.54"/>
  </r>
  <r>
    <x v="41"/>
    <n v="135540"/>
    <n v="2293"/>
    <n v="135.54"/>
  </r>
  <r>
    <x v="41"/>
    <n v="27110"/>
    <n v="2294"/>
    <n v="27.11"/>
  </r>
  <r>
    <x v="41"/>
    <n v="42910"/>
    <n v="2297"/>
    <n v="42.91"/>
  </r>
  <r>
    <x v="41"/>
    <n v="135540"/>
    <n v="2298"/>
    <n v="135.54"/>
  </r>
  <r>
    <x v="41"/>
    <n v="27110"/>
    <n v="2299"/>
    <n v="27.11"/>
  </r>
  <r>
    <x v="41"/>
    <n v="135540"/>
    <n v="2301"/>
    <n v="135.54"/>
  </r>
  <r>
    <x v="41"/>
    <n v="20630"/>
    <n v="2302"/>
    <n v="20.63"/>
  </r>
  <r>
    <x v="41"/>
    <n v="135540"/>
    <n v="2305"/>
    <n v="135.54"/>
  </r>
  <r>
    <x v="41"/>
    <n v="135540"/>
    <n v="2306"/>
    <n v="135.54"/>
  </r>
  <r>
    <x v="41"/>
    <n v="81320"/>
    <n v="2307"/>
    <n v="81.319999999999993"/>
  </r>
  <r>
    <x v="41"/>
    <n v="135540"/>
    <n v="2308"/>
    <n v="135.54"/>
  </r>
  <r>
    <x v="41"/>
    <n v="135540"/>
    <n v="2311"/>
    <n v="135.54"/>
  </r>
  <r>
    <x v="41"/>
    <n v="135540"/>
    <n v="2312"/>
    <n v="135.54"/>
  </r>
  <r>
    <x v="41"/>
    <n v="81320"/>
    <n v="2313"/>
    <n v="81.319999999999993"/>
  </r>
  <r>
    <x v="41"/>
    <n v="203310"/>
    <n v="2314"/>
    <n v="203.31"/>
  </r>
  <r>
    <x v="41"/>
    <n v="135540"/>
    <n v="2315"/>
    <n v="135.54"/>
  </r>
  <r>
    <x v="41"/>
    <n v="27110"/>
    <n v="2316"/>
    <n v="27.11"/>
  </r>
  <r>
    <x v="41"/>
    <n v="135540"/>
    <n v="2318"/>
    <n v="135.54"/>
  </r>
  <r>
    <x v="41"/>
    <n v="135540"/>
    <n v="2319"/>
    <n v="135.54"/>
  </r>
  <r>
    <x v="41"/>
    <n v="135540"/>
    <n v="2320"/>
    <n v="135.54"/>
  </r>
  <r>
    <x v="41"/>
    <n v="203310"/>
    <n v="2321"/>
    <n v="203.31"/>
  </r>
  <r>
    <x v="41"/>
    <n v="135540"/>
    <n v="2322"/>
    <n v="135.54"/>
  </r>
  <r>
    <x v="41"/>
    <n v="135540"/>
    <n v="2323"/>
    <n v="135.54"/>
  </r>
  <r>
    <x v="41"/>
    <n v="27110"/>
    <n v="2324"/>
    <n v="27.11"/>
  </r>
  <r>
    <x v="41"/>
    <n v="203310"/>
    <n v="2325"/>
    <n v="203.31"/>
  </r>
  <r>
    <x v="41"/>
    <n v="81320"/>
    <n v="2326"/>
    <n v="81.319999999999993"/>
  </r>
  <r>
    <x v="41"/>
    <n v="203310"/>
    <n v="2327"/>
    <n v="203.31"/>
  </r>
  <r>
    <x v="41"/>
    <n v="203310"/>
    <n v="2328"/>
    <n v="203.31"/>
  </r>
  <r>
    <x v="41"/>
    <n v="135540"/>
    <n v="2329"/>
    <n v="135.54"/>
  </r>
  <r>
    <x v="41"/>
    <n v="81320"/>
    <n v="2330"/>
    <n v="81.319999999999993"/>
  </r>
  <r>
    <x v="41"/>
    <n v="135540"/>
    <n v="2331"/>
    <n v="135.54"/>
  </r>
  <r>
    <x v="41"/>
    <n v="203310"/>
    <n v="2332"/>
    <n v="203.31"/>
  </r>
  <r>
    <x v="41"/>
    <n v="85220"/>
    <n v="2333"/>
    <n v="85.22"/>
  </r>
  <r>
    <x v="41"/>
    <n v="142040"/>
    <n v="2334"/>
    <n v="142.04"/>
  </r>
  <r>
    <x v="41"/>
    <n v="203310"/>
    <n v="2335"/>
    <n v="203.31"/>
  </r>
  <r>
    <x v="41"/>
    <n v="135540"/>
    <n v="2336"/>
    <n v="135.54"/>
  </r>
  <r>
    <x v="41"/>
    <n v="142040"/>
    <n v="2337"/>
    <n v="142.04"/>
  </r>
  <r>
    <x v="41"/>
    <n v="203310"/>
    <n v="2338"/>
    <n v="203.31"/>
  </r>
  <r>
    <x v="41"/>
    <n v="221310"/>
    <n v="2339"/>
    <n v="221.31"/>
  </r>
  <r>
    <x v="41"/>
    <n v="81320"/>
    <n v="2340"/>
    <n v="81.319999999999993"/>
  </r>
  <r>
    <x v="41"/>
    <n v="135540"/>
    <n v="2342"/>
    <n v="135.54"/>
  </r>
  <r>
    <x v="41"/>
    <n v="68770"/>
    <n v="2343"/>
    <n v="68.77"/>
  </r>
  <r>
    <x v="41"/>
    <n v="135540"/>
    <n v="2344"/>
    <n v="135.54"/>
  </r>
  <r>
    <x v="41"/>
    <n v="203310"/>
    <n v="2345"/>
    <n v="203.31"/>
  </r>
  <r>
    <x v="41"/>
    <n v="81320"/>
    <n v="2346"/>
    <n v="81.319999999999993"/>
  </r>
  <r>
    <x v="41"/>
    <n v="203310"/>
    <n v="2347"/>
    <n v="203.31"/>
  </r>
  <r>
    <x v="41"/>
    <n v="81320"/>
    <n v="2348"/>
    <n v="81.319999999999993"/>
  </r>
  <r>
    <x v="41"/>
    <n v="135540"/>
    <n v="2350"/>
    <n v="135.54"/>
  </r>
  <r>
    <x v="41"/>
    <n v="135540"/>
    <n v="2351"/>
    <n v="135.54"/>
  </r>
  <r>
    <x v="41"/>
    <n v="135540"/>
    <n v="2352"/>
    <n v="135.54"/>
  </r>
  <r>
    <x v="41"/>
    <n v="81320"/>
    <n v="2353"/>
    <n v="81.319999999999993"/>
  </r>
  <r>
    <x v="41"/>
    <n v="203310"/>
    <n v="2354"/>
    <n v="203.31"/>
  </r>
  <r>
    <x v="41"/>
    <n v="203310"/>
    <n v="2355"/>
    <n v="203.31"/>
  </r>
  <r>
    <x v="41"/>
    <n v="81320"/>
    <n v="2356"/>
    <n v="81.319999999999993"/>
  </r>
  <r>
    <x v="41"/>
    <n v="135540"/>
    <n v="2357"/>
    <n v="135.54"/>
  </r>
  <r>
    <x v="41"/>
    <n v="135540"/>
    <n v="2358"/>
    <n v="135.54"/>
  </r>
  <r>
    <x v="41"/>
    <n v="20630"/>
    <n v="2359"/>
    <n v="20.63"/>
  </r>
  <r>
    <x v="41"/>
    <n v="27110"/>
    <n v="2360"/>
    <n v="27.11"/>
  </r>
  <r>
    <x v="41"/>
    <n v="203310"/>
    <n v="2361"/>
    <n v="203.31"/>
  </r>
  <r>
    <x v="41"/>
    <n v="203310"/>
    <n v="2363"/>
    <n v="203.31"/>
  </r>
  <r>
    <x v="41"/>
    <n v="135540"/>
    <n v="2364"/>
    <n v="135.54"/>
  </r>
  <r>
    <x v="41"/>
    <n v="135540"/>
    <n v="2365"/>
    <n v="135.54"/>
  </r>
  <r>
    <x v="41"/>
    <n v="135540"/>
    <n v="2367"/>
    <n v="135.54"/>
  </r>
  <r>
    <x v="41"/>
    <n v="135540"/>
    <n v="2369"/>
    <n v="135.54"/>
  </r>
  <r>
    <x v="41"/>
    <n v="203310"/>
    <n v="2370"/>
    <n v="203.31"/>
  </r>
  <r>
    <x v="41"/>
    <n v="135540"/>
    <n v="2371"/>
    <n v="135.54"/>
  </r>
  <r>
    <x v="41"/>
    <n v="135540"/>
    <n v="2372"/>
    <n v="135.54"/>
  </r>
  <r>
    <x v="41"/>
    <n v="20630"/>
    <n v="2373"/>
    <n v="20.63"/>
  </r>
  <r>
    <x v="41"/>
    <n v="203310"/>
    <n v="2374"/>
    <n v="203.31"/>
  </r>
  <r>
    <x v="41"/>
    <n v="203310"/>
    <n v="2375"/>
    <n v="203.31"/>
  </r>
  <r>
    <x v="41"/>
    <n v="135540"/>
    <n v="2376"/>
    <n v="135.54"/>
  </r>
  <r>
    <x v="41"/>
    <n v="81320"/>
    <n v="2377"/>
    <n v="81.319999999999993"/>
  </r>
  <r>
    <x v="41"/>
    <n v="85220"/>
    <n v="2378"/>
    <n v="85.22"/>
  </r>
  <r>
    <x v="41"/>
    <n v="135540"/>
    <n v="2380"/>
    <n v="135.54"/>
  </r>
  <r>
    <x v="41"/>
    <n v="135540"/>
    <n v="2381"/>
    <n v="135.54"/>
  </r>
  <r>
    <x v="41"/>
    <n v="135540"/>
    <n v="2382"/>
    <n v="135.54"/>
  </r>
  <r>
    <x v="41"/>
    <n v="203310"/>
    <n v="2383"/>
    <n v="203.31"/>
  </r>
  <r>
    <x v="41"/>
    <n v="203310"/>
    <n v="2384"/>
    <n v="203.31"/>
  </r>
  <r>
    <x v="41"/>
    <n v="81320"/>
    <n v="2385"/>
    <n v="81.319999999999993"/>
  </r>
  <r>
    <x v="41"/>
    <n v="81320"/>
    <n v="2386"/>
    <n v="81.319999999999993"/>
  </r>
  <r>
    <x v="41"/>
    <n v="203310"/>
    <n v="2388"/>
    <n v="203.31"/>
  </r>
  <r>
    <x v="41"/>
    <n v="135540"/>
    <n v="2389"/>
    <n v="135.54"/>
  </r>
  <r>
    <x v="41"/>
    <n v="135540"/>
    <n v="2391"/>
    <n v="135.54"/>
  </r>
  <r>
    <x v="41"/>
    <n v="135540"/>
    <n v="2392"/>
    <n v="135.54"/>
  </r>
  <r>
    <x v="41"/>
    <n v="203310"/>
    <n v="2393"/>
    <n v="203.31"/>
  </r>
  <r>
    <x v="41"/>
    <n v="135540"/>
    <n v="2394"/>
    <n v="135.54"/>
  </r>
  <r>
    <x v="41"/>
    <n v="81320"/>
    <n v="2395"/>
    <n v="81.319999999999993"/>
  </r>
  <r>
    <x v="41"/>
    <n v="81320"/>
    <n v="2397"/>
    <n v="81.319999999999993"/>
  </r>
  <r>
    <x v="41"/>
    <n v="135540"/>
    <n v="2402"/>
    <n v="135.54"/>
  </r>
  <r>
    <x v="41"/>
    <n v="81320"/>
    <n v="2403"/>
    <n v="81.319999999999993"/>
  </r>
  <r>
    <x v="41"/>
    <n v="135540"/>
    <n v="2405"/>
    <n v="135.54"/>
  </r>
  <r>
    <x v="41"/>
    <n v="27110"/>
    <n v="2408"/>
    <n v="27.11"/>
  </r>
  <r>
    <x v="41"/>
    <n v="135540"/>
    <n v="2410"/>
    <n v="135.54"/>
  </r>
  <r>
    <x v="41"/>
    <n v="135540"/>
    <n v="2411"/>
    <n v="135.54"/>
  </r>
  <r>
    <x v="41"/>
    <n v="203310"/>
    <n v="2412"/>
    <n v="203.31"/>
  </r>
  <r>
    <x v="41"/>
    <n v="203310"/>
    <n v="2413"/>
    <n v="203.31"/>
  </r>
  <r>
    <x v="41"/>
    <n v="81320"/>
    <n v="2415"/>
    <n v="81.319999999999993"/>
  </r>
  <r>
    <x v="41"/>
    <n v="203310"/>
    <n v="2416"/>
    <n v="203.31"/>
  </r>
  <r>
    <x v="41"/>
    <n v="81320"/>
    <n v="2418"/>
    <n v="81.319999999999993"/>
  </r>
  <r>
    <x v="41"/>
    <n v="203310"/>
    <n v="2419"/>
    <n v="203.31"/>
  </r>
  <r>
    <x v="41"/>
    <n v="81320"/>
    <n v="2420"/>
    <n v="81.319999999999993"/>
  </r>
  <r>
    <x v="41"/>
    <n v="203310"/>
    <n v="2421"/>
    <n v="203.31"/>
  </r>
  <r>
    <x v="41"/>
    <n v="85220"/>
    <n v="2423"/>
    <n v="85.22"/>
  </r>
  <r>
    <x v="41"/>
    <n v="81320"/>
    <n v="2424"/>
    <n v="81.319999999999993"/>
  </r>
  <r>
    <x v="41"/>
    <n v="81320"/>
    <n v="2425"/>
    <n v="81.319999999999993"/>
  </r>
  <r>
    <x v="41"/>
    <n v="203310"/>
    <n v="2426"/>
    <n v="203.31"/>
  </r>
  <r>
    <x v="41"/>
    <n v="203310"/>
    <n v="2430"/>
    <n v="203.31"/>
  </r>
  <r>
    <x v="41"/>
    <n v="203310"/>
    <n v="2432"/>
    <n v="203.31"/>
  </r>
  <r>
    <x v="41"/>
    <n v="81320"/>
    <n v="2433"/>
    <n v="81.319999999999993"/>
  </r>
  <r>
    <x v="41"/>
    <n v="135540"/>
    <n v="2434"/>
    <n v="135.54"/>
  </r>
  <r>
    <x v="41"/>
    <n v="135540"/>
    <n v="2436"/>
    <n v="135.54"/>
  </r>
  <r>
    <x v="41"/>
    <n v="81320"/>
    <n v="2437"/>
    <n v="81.319999999999993"/>
  </r>
  <r>
    <x v="41"/>
    <n v="135540"/>
    <n v="2438"/>
    <n v="135.54"/>
  </r>
  <r>
    <x v="41"/>
    <n v="81320"/>
    <n v="2440"/>
    <n v="81.319999999999993"/>
  </r>
  <r>
    <x v="41"/>
    <n v="81320"/>
    <n v="2441"/>
    <n v="81.319999999999993"/>
  </r>
  <r>
    <x v="41"/>
    <n v="135540"/>
    <n v="2442"/>
    <n v="135.54"/>
  </r>
  <r>
    <x v="41"/>
    <n v="103160"/>
    <n v="2443"/>
    <n v="103.16"/>
  </r>
  <r>
    <x v="41"/>
    <n v="81320"/>
    <n v="2445"/>
    <n v="81.319999999999993"/>
  </r>
  <r>
    <x v="41"/>
    <n v="135540"/>
    <n v="2447"/>
    <n v="135.54"/>
  </r>
  <r>
    <x v="41"/>
    <n v="135540"/>
    <n v="2449"/>
    <n v="135.54"/>
  </r>
  <r>
    <x v="41"/>
    <n v="135540"/>
    <n v="2451"/>
    <n v="135.54"/>
  </r>
  <r>
    <x v="41"/>
    <n v="81320"/>
    <n v="2452"/>
    <n v="81.319999999999993"/>
  </r>
  <r>
    <x v="41"/>
    <n v="135540"/>
    <n v="2453"/>
    <n v="135.54"/>
  </r>
  <r>
    <x v="41"/>
    <n v="135540"/>
    <n v="2454"/>
    <n v="135.54"/>
  </r>
  <r>
    <x v="41"/>
    <n v="135540"/>
    <n v="2455"/>
    <n v="135.54"/>
  </r>
  <r>
    <x v="41"/>
    <n v="203310"/>
    <n v="2457"/>
    <n v="203.31"/>
  </r>
  <r>
    <x v="41"/>
    <n v="135540"/>
    <n v="2458"/>
    <n v="135.54"/>
  </r>
  <r>
    <x v="41"/>
    <n v="135540"/>
    <n v="2459"/>
    <n v="135.54"/>
  </r>
  <r>
    <x v="41"/>
    <n v="81320"/>
    <n v="2460"/>
    <n v="81.319999999999993"/>
  </r>
  <r>
    <x v="41"/>
    <n v="135540"/>
    <n v="2461"/>
    <n v="135.54"/>
  </r>
  <r>
    <x v="41"/>
    <n v="135540"/>
    <n v="2462"/>
    <n v="135.54"/>
  </r>
  <r>
    <x v="41"/>
    <n v="203310"/>
    <n v="2465"/>
    <n v="203.31"/>
  </r>
  <r>
    <x v="41"/>
    <n v="81320"/>
    <n v="2466"/>
    <n v="81.319999999999993"/>
  </r>
  <r>
    <x v="41"/>
    <n v="135540"/>
    <n v="2467"/>
    <n v="135.54"/>
  </r>
  <r>
    <x v="41"/>
    <n v="135540"/>
    <n v="2468"/>
    <n v="135.54"/>
  </r>
  <r>
    <x v="41"/>
    <n v="81320"/>
    <n v="2469"/>
    <n v="81.319999999999993"/>
  </r>
  <r>
    <x v="41"/>
    <n v="81320"/>
    <n v="2470"/>
    <n v="81.319999999999993"/>
  </r>
  <r>
    <x v="41"/>
    <n v="203310"/>
    <n v="2471"/>
    <n v="203.31"/>
  </r>
  <r>
    <x v="41"/>
    <n v="135540"/>
    <n v="2472"/>
    <n v="135.54"/>
  </r>
  <r>
    <x v="41"/>
    <n v="203310"/>
    <n v="2473"/>
    <n v="203.31"/>
  </r>
  <r>
    <x v="41"/>
    <n v="135540"/>
    <n v="2475"/>
    <n v="135.54"/>
  </r>
  <r>
    <x v="41"/>
    <n v="203310"/>
    <n v="2476"/>
    <n v="203.31"/>
  </r>
  <r>
    <x v="41"/>
    <n v="135540"/>
    <n v="2477"/>
    <n v="135.54"/>
  </r>
  <r>
    <x v="41"/>
    <n v="221310"/>
    <n v="2478"/>
    <n v="221.31"/>
  </r>
  <r>
    <x v="41"/>
    <n v="203310"/>
    <n v="2479"/>
    <n v="203.31"/>
  </r>
  <r>
    <x v="41"/>
    <n v="81320"/>
    <n v="2480"/>
    <n v="81.319999999999993"/>
  </r>
  <r>
    <x v="41"/>
    <n v="81320"/>
    <n v="2481"/>
    <n v="81.319999999999993"/>
  </r>
  <r>
    <x v="41"/>
    <n v="135540"/>
    <n v="2482"/>
    <n v="135.54"/>
  </r>
  <r>
    <x v="41"/>
    <n v="135540"/>
    <n v="2483"/>
    <n v="135.54"/>
  </r>
  <r>
    <x v="41"/>
    <n v="81320"/>
    <n v="2484"/>
    <n v="81.319999999999993"/>
  </r>
  <r>
    <x v="41"/>
    <n v="203310"/>
    <n v="2485"/>
    <n v="203.31"/>
  </r>
  <r>
    <x v="41"/>
    <n v="135540"/>
    <n v="2487"/>
    <n v="135.54"/>
  </r>
  <r>
    <x v="41"/>
    <n v="135540"/>
    <n v="2488"/>
    <n v="135.54"/>
  </r>
  <r>
    <x v="41"/>
    <n v="135540"/>
    <n v="2490"/>
    <n v="135.54"/>
  </r>
  <r>
    <x v="41"/>
    <n v="203310"/>
    <n v="2491"/>
    <n v="203.31"/>
  </r>
  <r>
    <x v="41"/>
    <n v="81320"/>
    <n v="2492"/>
    <n v="81.319999999999993"/>
  </r>
  <r>
    <x v="41"/>
    <n v="135540"/>
    <n v="2494"/>
    <n v="135.54"/>
  </r>
  <r>
    <x v="41"/>
    <n v="135540"/>
    <n v="2495"/>
    <n v="135.54"/>
  </r>
  <r>
    <x v="41"/>
    <n v="135540"/>
    <n v="2496"/>
    <n v="135.54"/>
  </r>
  <r>
    <x v="41"/>
    <n v="27110"/>
    <n v="2497"/>
    <n v="27.11"/>
  </r>
  <r>
    <x v="41"/>
    <n v="203310"/>
    <n v="2498"/>
    <n v="203.31"/>
  </r>
  <r>
    <x v="41"/>
    <n v="135540"/>
    <n v="2499"/>
    <n v="135.54"/>
  </r>
  <r>
    <x v="41"/>
    <n v="81320"/>
    <n v="2500"/>
    <n v="81.319999999999993"/>
  </r>
  <r>
    <x v="41"/>
    <n v="81320"/>
    <n v="2502"/>
    <n v="81.319999999999993"/>
  </r>
  <r>
    <x v="41"/>
    <n v="135540"/>
    <n v="2504"/>
    <n v="135.54"/>
  </r>
  <r>
    <x v="41"/>
    <n v="135540"/>
    <n v="2505"/>
    <n v="135.54"/>
  </r>
  <r>
    <x v="41"/>
    <n v="135540"/>
    <n v="2507"/>
    <n v="135.54"/>
  </r>
  <r>
    <x v="41"/>
    <n v="135540"/>
    <n v="2508"/>
    <n v="135.54"/>
  </r>
  <r>
    <x v="41"/>
    <n v="81320"/>
    <n v="2510"/>
    <n v="81.319999999999993"/>
  </r>
  <r>
    <x v="41"/>
    <n v="88520"/>
    <n v="2511"/>
    <n v="88.52"/>
  </r>
  <r>
    <x v="41"/>
    <n v="27110"/>
    <n v="2512"/>
    <n v="27.11"/>
  </r>
  <r>
    <x v="41"/>
    <n v="203310"/>
    <n v="2513"/>
    <n v="203.31"/>
  </r>
  <r>
    <x v="41"/>
    <n v="203310"/>
    <n v="2514"/>
    <n v="203.31"/>
  </r>
  <r>
    <x v="41"/>
    <n v="81320"/>
    <n v="2515"/>
    <n v="81.319999999999993"/>
  </r>
  <r>
    <x v="41"/>
    <n v="135540"/>
    <n v="2516"/>
    <n v="135.54"/>
  </r>
  <r>
    <x v="41"/>
    <n v="81320"/>
    <n v="2517"/>
    <n v="81.319999999999993"/>
  </r>
  <r>
    <x v="41"/>
    <n v="203310"/>
    <n v="2518"/>
    <n v="203.31"/>
  </r>
  <r>
    <x v="41"/>
    <n v="142040"/>
    <n v="2519"/>
    <n v="142.04"/>
  </r>
  <r>
    <x v="41"/>
    <n v="135540"/>
    <n v="2520"/>
    <n v="135.54"/>
  </r>
  <r>
    <x v="41"/>
    <n v="135540"/>
    <n v="2521"/>
    <n v="135.54"/>
  </r>
  <r>
    <x v="41"/>
    <n v="27110"/>
    <n v="2524"/>
    <n v="27.11"/>
  </r>
  <r>
    <x v="41"/>
    <n v="135540"/>
    <n v="2526"/>
    <n v="135.54"/>
  </r>
  <r>
    <x v="41"/>
    <n v="81320"/>
    <n v="2527"/>
    <n v="81.319999999999993"/>
  </r>
  <r>
    <x v="41"/>
    <n v="135540"/>
    <n v="2528"/>
    <n v="135.54"/>
  </r>
  <r>
    <x v="41"/>
    <n v="81320"/>
    <n v="2530"/>
    <n v="81.319999999999993"/>
  </r>
  <r>
    <x v="41"/>
    <n v="135540"/>
    <n v="2532"/>
    <n v="135.54"/>
  </r>
  <r>
    <x v="41"/>
    <n v="135540"/>
    <n v="2535"/>
    <n v="135.54"/>
  </r>
  <r>
    <x v="41"/>
    <n v="135540"/>
    <n v="2536"/>
    <n v="135.54"/>
  </r>
  <r>
    <x v="41"/>
    <n v="135540"/>
    <n v="2537"/>
    <n v="135.54"/>
  </r>
  <r>
    <x v="41"/>
    <n v="81320"/>
    <n v="2538"/>
    <n v="81.319999999999993"/>
  </r>
  <r>
    <x v="41"/>
    <n v="81320"/>
    <n v="2539"/>
    <n v="81.319999999999993"/>
  </r>
  <r>
    <x v="41"/>
    <n v="135540"/>
    <n v="2540"/>
    <n v="135.54"/>
  </r>
  <r>
    <x v="41"/>
    <n v="142040"/>
    <n v="2541"/>
    <n v="142.04"/>
  </r>
  <r>
    <x v="41"/>
    <n v="81320"/>
    <n v="2542"/>
    <n v="81.319999999999993"/>
  </r>
  <r>
    <x v="41"/>
    <n v="203310"/>
    <n v="2543"/>
    <n v="203.31"/>
  </r>
  <r>
    <x v="41"/>
    <n v="135540"/>
    <n v="2544"/>
    <n v="135.54"/>
  </r>
  <r>
    <x v="41"/>
    <n v="135540"/>
    <n v="2545"/>
    <n v="135.54"/>
  </r>
  <r>
    <x v="41"/>
    <n v="135540"/>
    <n v="2546"/>
    <n v="135.54"/>
  </r>
  <r>
    <x v="41"/>
    <n v="203310"/>
    <n v="2547"/>
    <n v="203.31"/>
  </r>
  <r>
    <x v="41"/>
    <n v="203310"/>
    <n v="2549"/>
    <n v="203.31"/>
  </r>
  <r>
    <x v="41"/>
    <n v="27110"/>
    <n v="2550"/>
    <n v="27.11"/>
  </r>
  <r>
    <x v="41"/>
    <n v="81320"/>
    <n v="2551"/>
    <n v="81.319999999999993"/>
  </r>
  <r>
    <x v="41"/>
    <n v="81320"/>
    <n v="2552"/>
    <n v="81.319999999999993"/>
  </r>
  <r>
    <x v="41"/>
    <n v="135540"/>
    <n v="2553"/>
    <n v="135.54"/>
  </r>
  <r>
    <x v="41"/>
    <n v="81320"/>
    <n v="2554"/>
    <n v="81.319999999999993"/>
  </r>
  <r>
    <x v="41"/>
    <n v="203310"/>
    <n v="2555"/>
    <n v="203.31"/>
  </r>
  <r>
    <x v="41"/>
    <n v="135540"/>
    <n v="2556"/>
    <n v="135.54"/>
  </r>
  <r>
    <x v="41"/>
    <n v="203310"/>
    <n v="2557"/>
    <n v="203.31"/>
  </r>
  <r>
    <x v="41"/>
    <n v="27110"/>
    <n v="2558"/>
    <n v="27.11"/>
  </r>
  <r>
    <x v="41"/>
    <n v="135540"/>
    <n v="2559"/>
    <n v="135.54"/>
  </r>
  <r>
    <x v="41"/>
    <n v="81320"/>
    <n v="2560"/>
    <n v="81.319999999999993"/>
  </r>
  <r>
    <x v="41"/>
    <n v="135540"/>
    <n v="2561"/>
    <n v="135.54"/>
  </r>
  <r>
    <x v="41"/>
    <n v="313500"/>
    <n v="2562"/>
    <n v="313.5"/>
  </r>
  <r>
    <x v="41"/>
    <n v="41800"/>
    <n v="2563"/>
    <n v="41.8"/>
  </r>
  <r>
    <x v="42"/>
    <n v="23940"/>
    <n v="18"/>
    <n v="23.94"/>
  </r>
  <r>
    <x v="42"/>
    <n v="71830"/>
    <n v="28"/>
    <n v="71.83"/>
  </r>
  <r>
    <x v="42"/>
    <n v="71830"/>
    <n v="37"/>
    <n v="71.83"/>
  </r>
  <r>
    <x v="42"/>
    <n v="11970"/>
    <n v="50"/>
    <n v="11.97"/>
  </r>
  <r>
    <x v="42"/>
    <n v="71830"/>
    <n v="60"/>
    <n v="71.83"/>
  </r>
  <r>
    <x v="42"/>
    <n v="47890"/>
    <n v="130"/>
    <n v="47.89"/>
  </r>
  <r>
    <x v="42"/>
    <n v="47890"/>
    <n v="134"/>
    <n v="47.89"/>
  </r>
  <r>
    <x v="42"/>
    <n v="35920"/>
    <n v="154"/>
    <n v="35.92"/>
  </r>
  <r>
    <x v="42"/>
    <n v="59860"/>
    <n v="157"/>
    <n v="59.86"/>
  </r>
  <r>
    <x v="42"/>
    <n v="47890"/>
    <n v="175"/>
    <n v="47.89"/>
  </r>
  <r>
    <x v="42"/>
    <n v="47890"/>
    <n v="181"/>
    <n v="47.89"/>
  </r>
  <r>
    <x v="42"/>
    <n v="35920"/>
    <n v="188"/>
    <n v="35.92"/>
  </r>
  <r>
    <x v="42"/>
    <n v="26650"/>
    <n v="252"/>
    <n v="26.65"/>
  </r>
  <r>
    <x v="42"/>
    <n v="23940"/>
    <n v="266"/>
    <n v="23.94"/>
  </r>
  <r>
    <x v="42"/>
    <n v="11970"/>
    <n v="270"/>
    <n v="11.97"/>
  </r>
  <r>
    <x v="42"/>
    <n v="59860"/>
    <n v="278"/>
    <n v="59.86"/>
  </r>
  <r>
    <x v="42"/>
    <n v="35530"/>
    <n v="293"/>
    <n v="35.53"/>
  </r>
  <r>
    <x v="42"/>
    <n v="11970"/>
    <n v="303"/>
    <n v="11.97"/>
  </r>
  <r>
    <x v="42"/>
    <n v="59860"/>
    <n v="316"/>
    <n v="59.86"/>
  </r>
  <r>
    <x v="42"/>
    <n v="35920"/>
    <n v="317"/>
    <n v="35.92"/>
  </r>
  <r>
    <x v="42"/>
    <n v="35920"/>
    <n v="330"/>
    <n v="35.92"/>
  </r>
  <r>
    <x v="42"/>
    <n v="23940"/>
    <n v="331"/>
    <n v="23.94"/>
  </r>
  <r>
    <x v="42"/>
    <n v="11970"/>
    <n v="333"/>
    <n v="11.97"/>
  </r>
  <r>
    <x v="42"/>
    <n v="47890"/>
    <n v="335"/>
    <n v="47.89"/>
  </r>
  <r>
    <x v="42"/>
    <n v="47890"/>
    <n v="354"/>
    <n v="47.89"/>
  </r>
  <r>
    <x v="42"/>
    <n v="11590"/>
    <n v="369"/>
    <n v="11.59"/>
  </r>
  <r>
    <x v="42"/>
    <n v="17770"/>
    <n v="371"/>
    <n v="17.77"/>
  </r>
  <r>
    <x v="42"/>
    <n v="26650"/>
    <n v="382"/>
    <n v="26.65"/>
  </r>
  <r>
    <x v="42"/>
    <n v="11970"/>
    <n v="385"/>
    <n v="11.97"/>
  </r>
  <r>
    <x v="42"/>
    <n v="17770"/>
    <n v="390"/>
    <n v="17.77"/>
  </r>
  <r>
    <x v="42"/>
    <n v="47890"/>
    <n v="396"/>
    <n v="47.89"/>
  </r>
  <r>
    <x v="42"/>
    <n v="47890"/>
    <n v="409"/>
    <n v="47.89"/>
  </r>
  <r>
    <x v="42"/>
    <n v="35920"/>
    <n v="410"/>
    <n v="35.92"/>
  </r>
  <r>
    <x v="42"/>
    <n v="23940"/>
    <n v="427"/>
    <n v="23.94"/>
  </r>
  <r>
    <x v="42"/>
    <n v="17770"/>
    <n v="441"/>
    <n v="17.77"/>
  </r>
  <r>
    <x v="42"/>
    <n v="23940"/>
    <n v="446"/>
    <n v="23.94"/>
  </r>
  <r>
    <x v="42"/>
    <n v="17380"/>
    <n v="469"/>
    <n v="17.38"/>
  </r>
  <r>
    <x v="42"/>
    <n v="23940"/>
    <n v="480"/>
    <n v="23.94"/>
  </r>
  <r>
    <x v="42"/>
    <n v="35920"/>
    <n v="488"/>
    <n v="35.92"/>
  </r>
  <r>
    <x v="42"/>
    <n v="35920"/>
    <n v="489"/>
    <n v="35.92"/>
  </r>
  <r>
    <x v="42"/>
    <n v="26650"/>
    <n v="509"/>
    <n v="26.65"/>
  </r>
  <r>
    <x v="42"/>
    <n v="59860"/>
    <n v="510"/>
    <n v="59.86"/>
  </r>
  <r>
    <x v="42"/>
    <n v="59860"/>
    <n v="523"/>
    <n v="59.86"/>
  </r>
  <r>
    <x v="42"/>
    <n v="11970"/>
    <n v="538"/>
    <n v="11.97"/>
  </r>
  <r>
    <x v="42"/>
    <n v="35920"/>
    <n v="540"/>
    <n v="35.92"/>
  </r>
  <r>
    <x v="42"/>
    <n v="26650"/>
    <n v="545"/>
    <n v="26.65"/>
  </r>
  <r>
    <x v="42"/>
    <n v="35920"/>
    <n v="546"/>
    <n v="35.92"/>
  </r>
  <r>
    <x v="42"/>
    <n v="17770"/>
    <n v="566"/>
    <n v="17.77"/>
  </r>
  <r>
    <x v="42"/>
    <n v="26650"/>
    <n v="581"/>
    <n v="26.65"/>
  </r>
  <r>
    <x v="42"/>
    <n v="23940"/>
    <n v="586"/>
    <n v="23.94"/>
  </r>
  <r>
    <x v="42"/>
    <n v="23940"/>
    <n v="591"/>
    <n v="23.94"/>
  </r>
  <r>
    <x v="42"/>
    <n v="26650"/>
    <n v="593"/>
    <n v="26.65"/>
  </r>
  <r>
    <x v="42"/>
    <n v="17770"/>
    <n v="597"/>
    <n v="17.77"/>
  </r>
  <r>
    <x v="42"/>
    <n v="35920"/>
    <n v="599"/>
    <n v="35.92"/>
  </r>
  <r>
    <x v="42"/>
    <n v="35530"/>
    <n v="607"/>
    <n v="35.53"/>
  </r>
  <r>
    <x v="42"/>
    <n v="44410"/>
    <n v="612"/>
    <n v="44.41"/>
  </r>
  <r>
    <x v="42"/>
    <n v="23940"/>
    <n v="623"/>
    <n v="23.94"/>
  </r>
  <r>
    <x v="42"/>
    <n v="23940"/>
    <n v="631"/>
    <n v="23.94"/>
  </r>
  <r>
    <x v="42"/>
    <n v="26650"/>
    <n v="633"/>
    <n v="26.65"/>
  </r>
  <r>
    <x v="42"/>
    <n v="8880"/>
    <n v="646"/>
    <n v="8.8800000000000008"/>
  </r>
  <r>
    <x v="42"/>
    <n v="8880"/>
    <n v="650"/>
    <n v="8.8800000000000008"/>
  </r>
  <r>
    <x v="42"/>
    <n v="11590"/>
    <n v="651"/>
    <n v="11.59"/>
  </r>
  <r>
    <x v="42"/>
    <n v="59860"/>
    <n v="652"/>
    <n v="59.86"/>
  </r>
  <r>
    <x v="42"/>
    <n v="11970"/>
    <n v="666"/>
    <n v="11.97"/>
  </r>
  <r>
    <x v="42"/>
    <n v="26650"/>
    <n v="676"/>
    <n v="26.65"/>
  </r>
  <r>
    <x v="42"/>
    <n v="8880"/>
    <n v="685"/>
    <n v="8.8800000000000008"/>
  </r>
  <r>
    <x v="42"/>
    <n v="23940"/>
    <n v="687"/>
    <n v="23.94"/>
  </r>
  <r>
    <x v="42"/>
    <n v="8880"/>
    <n v="695"/>
    <n v="8.8800000000000008"/>
  </r>
  <r>
    <x v="42"/>
    <n v="23940"/>
    <n v="701"/>
    <n v="23.94"/>
  </r>
  <r>
    <x v="42"/>
    <n v="8880"/>
    <n v="703"/>
    <n v="8.8800000000000008"/>
  </r>
  <r>
    <x v="42"/>
    <n v="17770"/>
    <n v="708"/>
    <n v="17.77"/>
  </r>
  <r>
    <x v="42"/>
    <n v="23940"/>
    <n v="714"/>
    <n v="23.94"/>
  </r>
  <r>
    <x v="42"/>
    <n v="35530"/>
    <n v="715"/>
    <n v="35.53"/>
  </r>
  <r>
    <x v="42"/>
    <n v="11590"/>
    <n v="720"/>
    <n v="11.59"/>
  </r>
  <r>
    <x v="42"/>
    <n v="5790"/>
    <n v="721"/>
    <n v="5.79"/>
  </r>
  <r>
    <x v="42"/>
    <n v="8880"/>
    <n v="730"/>
    <n v="8.8800000000000008"/>
  </r>
  <r>
    <x v="42"/>
    <n v="47890"/>
    <n v="732"/>
    <n v="47.89"/>
  </r>
  <r>
    <x v="42"/>
    <n v="35920"/>
    <n v="734"/>
    <n v="35.92"/>
  </r>
  <r>
    <x v="42"/>
    <n v="8880"/>
    <n v="737"/>
    <n v="8.8800000000000008"/>
  </r>
  <r>
    <x v="42"/>
    <n v="23940"/>
    <n v="748"/>
    <n v="23.94"/>
  </r>
  <r>
    <x v="42"/>
    <n v="47890"/>
    <n v="757"/>
    <n v="47.89"/>
  </r>
  <r>
    <x v="42"/>
    <n v="8880"/>
    <n v="762"/>
    <n v="8.8800000000000008"/>
  </r>
  <r>
    <x v="42"/>
    <n v="47890"/>
    <n v="764"/>
    <n v="47.89"/>
  </r>
  <r>
    <x v="42"/>
    <n v="8880"/>
    <n v="769"/>
    <n v="8.8800000000000008"/>
  </r>
  <r>
    <x v="42"/>
    <n v="8880"/>
    <n v="770"/>
    <n v="8.8800000000000008"/>
  </r>
  <r>
    <x v="42"/>
    <n v="35530"/>
    <n v="774"/>
    <n v="35.53"/>
  </r>
  <r>
    <x v="42"/>
    <n v="8880"/>
    <n v="782"/>
    <n v="8.8800000000000008"/>
  </r>
  <r>
    <x v="42"/>
    <n v="11970"/>
    <n v="788"/>
    <n v="11.97"/>
  </r>
  <r>
    <x v="42"/>
    <n v="8880"/>
    <n v="791"/>
    <n v="8.8800000000000008"/>
  </r>
  <r>
    <x v="42"/>
    <n v="8880"/>
    <n v="793"/>
    <n v="8.8800000000000008"/>
  </r>
  <r>
    <x v="42"/>
    <n v="35920"/>
    <n v="795"/>
    <n v="35.92"/>
  </r>
  <r>
    <x v="42"/>
    <n v="8880"/>
    <n v="797"/>
    <n v="8.8800000000000008"/>
  </r>
  <r>
    <x v="42"/>
    <n v="5790"/>
    <n v="798"/>
    <n v="5.79"/>
  </r>
  <r>
    <x v="42"/>
    <n v="11590"/>
    <n v="802"/>
    <n v="11.59"/>
  </r>
  <r>
    <x v="42"/>
    <n v="17770"/>
    <n v="804"/>
    <n v="17.77"/>
  </r>
  <r>
    <x v="42"/>
    <n v="17770"/>
    <n v="811"/>
    <n v="17.77"/>
  </r>
  <r>
    <x v="42"/>
    <n v="17770"/>
    <n v="814"/>
    <n v="17.77"/>
  </r>
  <r>
    <x v="42"/>
    <n v="26650"/>
    <n v="817"/>
    <n v="26.65"/>
  </r>
  <r>
    <x v="42"/>
    <n v="17770"/>
    <n v="821"/>
    <n v="17.77"/>
  </r>
  <r>
    <x v="42"/>
    <n v="26650"/>
    <n v="823"/>
    <n v="26.65"/>
  </r>
  <r>
    <x v="42"/>
    <n v="8880"/>
    <n v="826"/>
    <n v="8.8800000000000008"/>
  </r>
  <r>
    <x v="42"/>
    <n v="26650"/>
    <n v="828"/>
    <n v="26.65"/>
  </r>
  <r>
    <x v="42"/>
    <n v="26650"/>
    <n v="830"/>
    <n v="26.65"/>
  </r>
  <r>
    <x v="42"/>
    <n v="11590"/>
    <n v="831"/>
    <n v="11.59"/>
  </r>
  <r>
    <x v="42"/>
    <n v="35920"/>
    <n v="838"/>
    <n v="35.92"/>
  </r>
  <r>
    <x v="42"/>
    <n v="11970"/>
    <n v="840"/>
    <n v="11.97"/>
  </r>
  <r>
    <x v="42"/>
    <n v="23940"/>
    <n v="842"/>
    <n v="23.94"/>
  </r>
  <r>
    <x v="42"/>
    <n v="11590"/>
    <n v="853"/>
    <n v="11.59"/>
  </r>
  <r>
    <x v="42"/>
    <n v="26650"/>
    <n v="857"/>
    <n v="26.65"/>
  </r>
  <r>
    <x v="42"/>
    <n v="8880"/>
    <n v="863"/>
    <n v="8.8800000000000008"/>
  </r>
  <r>
    <x v="42"/>
    <n v="47890"/>
    <n v="864"/>
    <n v="47.89"/>
  </r>
  <r>
    <x v="42"/>
    <n v="26650"/>
    <n v="868"/>
    <n v="26.65"/>
  </r>
  <r>
    <x v="42"/>
    <n v="17770"/>
    <n v="870"/>
    <n v="17.77"/>
  </r>
  <r>
    <x v="42"/>
    <n v="5790"/>
    <n v="871"/>
    <n v="5.79"/>
  </r>
  <r>
    <x v="42"/>
    <n v="26650"/>
    <n v="877"/>
    <n v="26.65"/>
  </r>
  <r>
    <x v="42"/>
    <n v="17770"/>
    <n v="879"/>
    <n v="17.77"/>
  </r>
  <r>
    <x v="42"/>
    <n v="23940"/>
    <n v="880"/>
    <n v="23.94"/>
  </r>
  <r>
    <x v="42"/>
    <n v="35530"/>
    <n v="881"/>
    <n v="35.53"/>
  </r>
  <r>
    <x v="42"/>
    <n v="26650"/>
    <n v="882"/>
    <n v="26.65"/>
  </r>
  <r>
    <x v="42"/>
    <n v="35530"/>
    <n v="884"/>
    <n v="35.53"/>
  </r>
  <r>
    <x v="42"/>
    <n v="5790"/>
    <n v="887"/>
    <n v="5.79"/>
  </r>
  <r>
    <x v="42"/>
    <n v="26650"/>
    <n v="890"/>
    <n v="26.65"/>
  </r>
  <r>
    <x v="42"/>
    <n v="26650"/>
    <n v="892"/>
    <n v="26.65"/>
  </r>
  <r>
    <x v="42"/>
    <n v="23940"/>
    <n v="893"/>
    <n v="23.94"/>
  </r>
  <r>
    <x v="42"/>
    <n v="23940"/>
    <n v="897"/>
    <n v="23.94"/>
  </r>
  <r>
    <x v="42"/>
    <n v="26650"/>
    <n v="900"/>
    <n v="26.65"/>
  </r>
  <r>
    <x v="42"/>
    <n v="5790"/>
    <n v="905"/>
    <n v="5.79"/>
  </r>
  <r>
    <x v="42"/>
    <n v="11970"/>
    <n v="906"/>
    <n v="11.97"/>
  </r>
  <r>
    <x v="42"/>
    <n v="8880"/>
    <n v="907"/>
    <n v="8.8800000000000008"/>
  </r>
  <r>
    <x v="42"/>
    <n v="11970"/>
    <n v="914"/>
    <n v="11.97"/>
  </r>
  <r>
    <x v="42"/>
    <n v="26650"/>
    <n v="915"/>
    <n v="26.65"/>
  </r>
  <r>
    <x v="42"/>
    <n v="17770"/>
    <n v="918"/>
    <n v="17.77"/>
  </r>
  <r>
    <x v="42"/>
    <n v="17770"/>
    <n v="919"/>
    <n v="17.77"/>
  </r>
  <r>
    <x v="42"/>
    <n v="26650"/>
    <n v="920"/>
    <n v="26.65"/>
  </r>
  <r>
    <x v="42"/>
    <n v="8880"/>
    <n v="924"/>
    <n v="8.8800000000000008"/>
  </r>
  <r>
    <x v="42"/>
    <n v="17770"/>
    <n v="928"/>
    <n v="17.77"/>
  </r>
  <r>
    <x v="42"/>
    <n v="47890"/>
    <n v="930"/>
    <n v="47.89"/>
  </r>
  <r>
    <x v="42"/>
    <n v="26650"/>
    <n v="932"/>
    <n v="26.65"/>
  </r>
  <r>
    <x v="42"/>
    <n v="8880"/>
    <n v="934"/>
    <n v="8.8800000000000008"/>
  </r>
  <r>
    <x v="42"/>
    <n v="59860"/>
    <n v="937"/>
    <n v="59.86"/>
  </r>
  <r>
    <x v="42"/>
    <n v="8880"/>
    <n v="940"/>
    <n v="8.8800000000000008"/>
  </r>
  <r>
    <x v="42"/>
    <n v="17770"/>
    <n v="941"/>
    <n v="17.77"/>
  </r>
  <r>
    <x v="42"/>
    <n v="17770"/>
    <n v="945"/>
    <n v="17.77"/>
  </r>
  <r>
    <x v="42"/>
    <n v="8880"/>
    <n v="946"/>
    <n v="8.8800000000000008"/>
  </r>
  <r>
    <x v="42"/>
    <n v="11970"/>
    <n v="948"/>
    <n v="11.97"/>
  </r>
  <r>
    <x v="42"/>
    <n v="47890"/>
    <n v="949"/>
    <n v="47.89"/>
  </r>
  <r>
    <x v="42"/>
    <n v="17770"/>
    <n v="952"/>
    <n v="17.77"/>
  </r>
  <r>
    <x v="42"/>
    <n v="11590"/>
    <n v="954"/>
    <n v="11.59"/>
  </r>
  <r>
    <x v="42"/>
    <n v="8880"/>
    <n v="955"/>
    <n v="8.8800000000000008"/>
  </r>
  <r>
    <x v="42"/>
    <n v="17770"/>
    <n v="957"/>
    <n v="17.77"/>
  </r>
  <r>
    <x v="42"/>
    <n v="26650"/>
    <n v="958"/>
    <n v="26.65"/>
  </r>
  <r>
    <x v="42"/>
    <n v="53300"/>
    <n v="960"/>
    <n v="53.3"/>
  </r>
  <r>
    <x v="42"/>
    <n v="47890"/>
    <n v="962"/>
    <n v="47.89"/>
  </r>
  <r>
    <x v="42"/>
    <n v="23940"/>
    <n v="967"/>
    <n v="23.94"/>
  </r>
  <r>
    <x v="42"/>
    <n v="35530"/>
    <n v="973"/>
    <n v="35.53"/>
  </r>
  <r>
    <x v="42"/>
    <n v="35530"/>
    <n v="974"/>
    <n v="35.53"/>
  </r>
  <r>
    <x v="42"/>
    <n v="5790"/>
    <n v="975"/>
    <n v="5.79"/>
  </r>
  <r>
    <x v="42"/>
    <n v="17770"/>
    <n v="983"/>
    <n v="17.77"/>
  </r>
  <r>
    <x v="42"/>
    <n v="23940"/>
    <n v="987"/>
    <n v="23.94"/>
  </r>
  <r>
    <x v="42"/>
    <n v="11970"/>
    <n v="991"/>
    <n v="11.97"/>
  </r>
  <r>
    <x v="42"/>
    <n v="5790"/>
    <n v="992"/>
    <n v="5.79"/>
  </r>
  <r>
    <x v="42"/>
    <n v="5410"/>
    <n v="995"/>
    <n v="5.41"/>
  </r>
  <r>
    <x v="42"/>
    <n v="8880"/>
    <n v="996"/>
    <n v="8.8800000000000008"/>
  </r>
  <r>
    <x v="42"/>
    <n v="17770"/>
    <n v="997"/>
    <n v="17.77"/>
  </r>
  <r>
    <x v="42"/>
    <n v="23940"/>
    <n v="998"/>
    <n v="23.94"/>
  </r>
  <r>
    <x v="42"/>
    <n v="8880"/>
    <n v="2002"/>
    <n v="8.8800000000000008"/>
  </r>
  <r>
    <x v="42"/>
    <n v="8880"/>
    <n v="2013"/>
    <n v="8.8800000000000008"/>
  </r>
  <r>
    <x v="42"/>
    <n v="47890"/>
    <n v="2014"/>
    <n v="47.89"/>
  </r>
  <r>
    <x v="42"/>
    <n v="8880"/>
    <n v="2016"/>
    <n v="8.8800000000000008"/>
  </r>
  <r>
    <x v="42"/>
    <n v="8880"/>
    <n v="2018"/>
    <n v="8.8800000000000008"/>
  </r>
  <r>
    <x v="42"/>
    <n v="17380"/>
    <n v="2019"/>
    <n v="17.38"/>
  </r>
  <r>
    <x v="42"/>
    <n v="11590"/>
    <n v="2020"/>
    <n v="11.59"/>
  </r>
  <r>
    <x v="42"/>
    <n v="47890"/>
    <n v="2024"/>
    <n v="47.89"/>
  </r>
  <r>
    <x v="42"/>
    <n v="8880"/>
    <n v="2029"/>
    <n v="8.8800000000000008"/>
  </r>
  <r>
    <x v="42"/>
    <n v="11970"/>
    <n v="2034"/>
    <n v="11.97"/>
  </r>
  <r>
    <x v="42"/>
    <n v="8880"/>
    <n v="2036"/>
    <n v="8.8800000000000008"/>
  </r>
  <r>
    <x v="42"/>
    <n v="26650"/>
    <n v="2037"/>
    <n v="26.65"/>
  </r>
  <r>
    <x v="42"/>
    <n v="8880"/>
    <n v="2038"/>
    <n v="8.8800000000000008"/>
  </r>
  <r>
    <x v="42"/>
    <n v="8880"/>
    <n v="2044"/>
    <n v="8.8800000000000008"/>
  </r>
  <r>
    <x v="42"/>
    <n v="8880"/>
    <n v="2046"/>
    <n v="8.8800000000000008"/>
  </r>
  <r>
    <x v="42"/>
    <n v="5790"/>
    <n v="2047"/>
    <n v="5.79"/>
  </r>
  <r>
    <x v="42"/>
    <n v="8880"/>
    <n v="2049"/>
    <n v="8.8800000000000008"/>
  </r>
  <r>
    <x v="42"/>
    <n v="17770"/>
    <n v="2054"/>
    <n v="17.77"/>
  </r>
  <r>
    <x v="42"/>
    <n v="17770"/>
    <n v="2057"/>
    <n v="17.77"/>
  </r>
  <r>
    <x v="42"/>
    <n v="23940"/>
    <n v="2062"/>
    <n v="23.94"/>
  </r>
  <r>
    <x v="42"/>
    <n v="11970"/>
    <n v="2070"/>
    <n v="11.97"/>
  </r>
  <r>
    <x v="42"/>
    <n v="17770"/>
    <n v="2074"/>
    <n v="17.77"/>
  </r>
  <r>
    <x v="42"/>
    <n v="17770"/>
    <n v="2075"/>
    <n v="17.77"/>
  </r>
  <r>
    <x v="42"/>
    <n v="11590"/>
    <n v="2078"/>
    <n v="11.59"/>
  </r>
  <r>
    <x v="42"/>
    <n v="5790"/>
    <n v="2079"/>
    <n v="5.79"/>
  </r>
  <r>
    <x v="42"/>
    <n v="17770"/>
    <n v="2082"/>
    <n v="17.77"/>
  </r>
  <r>
    <x v="42"/>
    <n v="5790"/>
    <n v="2083"/>
    <n v="5.79"/>
  </r>
  <r>
    <x v="42"/>
    <n v="11970"/>
    <n v="2090"/>
    <n v="11.97"/>
  </r>
  <r>
    <x v="42"/>
    <n v="44410"/>
    <n v="2091"/>
    <n v="44.41"/>
  </r>
  <r>
    <x v="42"/>
    <n v="11590"/>
    <n v="2095"/>
    <n v="11.59"/>
  </r>
  <r>
    <x v="42"/>
    <n v="26650"/>
    <n v="2098"/>
    <n v="26.65"/>
  </r>
  <r>
    <x v="42"/>
    <n v="11590"/>
    <n v="2099"/>
    <n v="11.59"/>
  </r>
  <r>
    <x v="42"/>
    <n v="8880"/>
    <n v="2100"/>
    <n v="8.8800000000000008"/>
  </r>
  <r>
    <x v="42"/>
    <n v="28970"/>
    <n v="2102"/>
    <n v="28.97"/>
  </r>
  <r>
    <x v="42"/>
    <n v="44410"/>
    <n v="2107"/>
    <n v="44.41"/>
  </r>
  <r>
    <x v="42"/>
    <n v="8880"/>
    <n v="2108"/>
    <n v="8.8800000000000008"/>
  </r>
  <r>
    <x v="42"/>
    <n v="35530"/>
    <n v="2113"/>
    <n v="35.53"/>
  </r>
  <r>
    <x v="42"/>
    <n v="11590"/>
    <n v="2117"/>
    <n v="11.59"/>
  </r>
  <r>
    <x v="42"/>
    <n v="8880"/>
    <n v="2118"/>
    <n v="8.8800000000000008"/>
  </r>
  <r>
    <x v="42"/>
    <n v="26650"/>
    <n v="2120"/>
    <n v="26.65"/>
  </r>
  <r>
    <x v="42"/>
    <n v="5790"/>
    <n v="2122"/>
    <n v="5.79"/>
  </r>
  <r>
    <x v="42"/>
    <n v="5790"/>
    <n v="2127"/>
    <n v="5.79"/>
  </r>
  <r>
    <x v="42"/>
    <n v="8880"/>
    <n v="2136"/>
    <n v="8.8800000000000008"/>
  </r>
  <r>
    <x v="42"/>
    <n v="26650"/>
    <n v="2139"/>
    <n v="26.65"/>
  </r>
  <r>
    <x v="42"/>
    <n v="8880"/>
    <n v="2141"/>
    <n v="8.8800000000000008"/>
  </r>
  <r>
    <x v="42"/>
    <n v="23940"/>
    <n v="2144"/>
    <n v="23.94"/>
  </r>
  <r>
    <x v="42"/>
    <n v="11590"/>
    <n v="2148"/>
    <n v="11.59"/>
  </r>
  <r>
    <x v="42"/>
    <n v="26650"/>
    <n v="2149"/>
    <n v="26.65"/>
  </r>
  <r>
    <x v="42"/>
    <n v="17770"/>
    <n v="2155"/>
    <n v="17.77"/>
  </r>
  <r>
    <x v="42"/>
    <n v="5790"/>
    <n v="2157"/>
    <n v="5.79"/>
  </r>
  <r>
    <x v="42"/>
    <n v="8880"/>
    <n v="2159"/>
    <n v="8.8800000000000008"/>
  </r>
  <r>
    <x v="42"/>
    <n v="8880"/>
    <n v="2160"/>
    <n v="8.8800000000000008"/>
  </r>
  <r>
    <x v="42"/>
    <n v="5790"/>
    <n v="2161"/>
    <n v="5.79"/>
  </r>
  <r>
    <x v="42"/>
    <n v="5790"/>
    <n v="2162"/>
    <n v="5.79"/>
  </r>
  <r>
    <x v="42"/>
    <n v="17770"/>
    <n v="2163"/>
    <n v="17.77"/>
  </r>
  <r>
    <x v="42"/>
    <n v="26650"/>
    <n v="2164"/>
    <n v="26.65"/>
  </r>
  <r>
    <x v="42"/>
    <n v="8880"/>
    <n v="2168"/>
    <n v="8.8800000000000008"/>
  </r>
  <r>
    <x v="42"/>
    <n v="10810"/>
    <n v="2174"/>
    <n v="10.81"/>
  </r>
  <r>
    <x v="42"/>
    <n v="11590"/>
    <n v="2180"/>
    <n v="11.59"/>
  </r>
  <r>
    <x v="42"/>
    <n v="17770"/>
    <n v="2181"/>
    <n v="17.77"/>
  </r>
  <r>
    <x v="42"/>
    <n v="8880"/>
    <n v="2182"/>
    <n v="8.8800000000000008"/>
  </r>
  <r>
    <x v="42"/>
    <n v="5790"/>
    <n v="2183"/>
    <n v="5.79"/>
  </r>
  <r>
    <x v="42"/>
    <n v="8880"/>
    <n v="2184"/>
    <n v="8.8800000000000008"/>
  </r>
  <r>
    <x v="42"/>
    <n v="26650"/>
    <n v="2187"/>
    <n v="26.65"/>
  </r>
  <r>
    <x v="42"/>
    <n v="26650"/>
    <n v="2191"/>
    <n v="26.65"/>
  </r>
  <r>
    <x v="42"/>
    <n v="8880"/>
    <n v="2195"/>
    <n v="8.8800000000000008"/>
  </r>
  <r>
    <x v="42"/>
    <n v="17770"/>
    <n v="2196"/>
    <n v="17.77"/>
  </r>
  <r>
    <x v="42"/>
    <n v="5790"/>
    <n v="2197"/>
    <n v="5.79"/>
  </r>
  <r>
    <x v="42"/>
    <n v="35920"/>
    <n v="2198"/>
    <n v="35.92"/>
  </r>
  <r>
    <x v="42"/>
    <n v="5790"/>
    <n v="2199"/>
    <n v="5.79"/>
  </r>
  <r>
    <x v="42"/>
    <n v="47890"/>
    <n v="2200"/>
    <n v="47.89"/>
  </r>
  <r>
    <x v="42"/>
    <n v="8880"/>
    <n v="2201"/>
    <n v="8.8800000000000008"/>
  </r>
  <r>
    <x v="42"/>
    <n v="8880"/>
    <n v="2202"/>
    <n v="8.8800000000000008"/>
  </r>
  <r>
    <x v="42"/>
    <n v="26650"/>
    <n v="2203"/>
    <n v="26.65"/>
  </r>
  <r>
    <x v="42"/>
    <n v="35920"/>
    <n v="2204"/>
    <n v="35.92"/>
  </r>
  <r>
    <x v="42"/>
    <n v="5790"/>
    <n v="2205"/>
    <n v="5.79"/>
  </r>
  <r>
    <x v="42"/>
    <n v="8880"/>
    <n v="2206"/>
    <n v="8.8800000000000008"/>
  </r>
  <r>
    <x v="42"/>
    <n v="5790"/>
    <n v="2212"/>
    <n v="5.79"/>
  </r>
  <r>
    <x v="42"/>
    <n v="26650"/>
    <n v="2213"/>
    <n v="26.65"/>
  </r>
  <r>
    <x v="42"/>
    <n v="11590"/>
    <n v="2214"/>
    <n v="11.59"/>
  </r>
  <r>
    <x v="42"/>
    <n v="11970"/>
    <n v="2215"/>
    <n v="11.97"/>
  </r>
  <r>
    <x v="42"/>
    <n v="17770"/>
    <n v="2220"/>
    <n v="17.77"/>
  </r>
  <r>
    <x v="42"/>
    <n v="8880"/>
    <n v="2221"/>
    <n v="8.8800000000000008"/>
  </r>
  <r>
    <x v="42"/>
    <n v="35920"/>
    <n v="2222"/>
    <n v="35.92"/>
  </r>
  <r>
    <x v="42"/>
    <n v="8880"/>
    <n v="2224"/>
    <n v="8.8800000000000008"/>
  </r>
  <r>
    <x v="42"/>
    <n v="11970"/>
    <n v="2226"/>
    <n v="11.97"/>
  </r>
  <r>
    <x v="42"/>
    <n v="5790"/>
    <n v="2227"/>
    <n v="5.79"/>
  </r>
  <r>
    <x v="42"/>
    <n v="23940"/>
    <n v="2232"/>
    <n v="23.94"/>
  </r>
  <r>
    <x v="42"/>
    <n v="5790"/>
    <n v="2233"/>
    <n v="5.79"/>
  </r>
  <r>
    <x v="42"/>
    <n v="11590"/>
    <n v="2235"/>
    <n v="11.59"/>
  </r>
  <r>
    <x v="42"/>
    <n v="8880"/>
    <n v="2238"/>
    <n v="8.8800000000000008"/>
  </r>
  <r>
    <x v="42"/>
    <n v="26650"/>
    <n v="2244"/>
    <n v="26.65"/>
  </r>
  <r>
    <x v="42"/>
    <n v="26650"/>
    <n v="2246"/>
    <n v="26.65"/>
  </r>
  <r>
    <x v="42"/>
    <n v="8880"/>
    <n v="2247"/>
    <n v="8.8800000000000008"/>
  </r>
  <r>
    <x v="42"/>
    <n v="17770"/>
    <n v="2248"/>
    <n v="17.77"/>
  </r>
  <r>
    <x v="42"/>
    <n v="5790"/>
    <n v="2249"/>
    <n v="5.79"/>
  </r>
  <r>
    <x v="42"/>
    <n v="26650"/>
    <n v="2250"/>
    <n v="26.65"/>
  </r>
  <r>
    <x v="42"/>
    <n v="17380"/>
    <n v="2251"/>
    <n v="17.38"/>
  </r>
  <r>
    <x v="42"/>
    <n v="35530"/>
    <n v="2252"/>
    <n v="35.53"/>
  </r>
  <r>
    <x v="42"/>
    <n v="17380"/>
    <n v="2255"/>
    <n v="17.38"/>
  </r>
  <r>
    <x v="42"/>
    <n v="8880"/>
    <n v="2256"/>
    <n v="8.8800000000000008"/>
  </r>
  <r>
    <x v="42"/>
    <n v="8880"/>
    <n v="2257"/>
    <n v="8.8800000000000008"/>
  </r>
  <r>
    <x v="42"/>
    <n v="8880"/>
    <n v="2259"/>
    <n v="8.8800000000000008"/>
  </r>
  <r>
    <x v="42"/>
    <n v="5790"/>
    <n v="2260"/>
    <n v="5.79"/>
  </r>
  <r>
    <x v="42"/>
    <n v="8880"/>
    <n v="2264"/>
    <n v="8.8800000000000008"/>
  </r>
  <r>
    <x v="42"/>
    <n v="34760"/>
    <n v="2266"/>
    <n v="34.76"/>
  </r>
  <r>
    <x v="42"/>
    <n v="5790"/>
    <n v="2268"/>
    <n v="5.79"/>
  </r>
  <r>
    <x v="42"/>
    <n v="17770"/>
    <n v="2271"/>
    <n v="17.77"/>
  </r>
  <r>
    <x v="42"/>
    <n v="8880"/>
    <n v="2275"/>
    <n v="8.8800000000000008"/>
  </r>
  <r>
    <x v="42"/>
    <n v="5790"/>
    <n v="2277"/>
    <n v="5.79"/>
  </r>
  <r>
    <x v="42"/>
    <n v="47890"/>
    <n v="2278"/>
    <n v="47.89"/>
  </r>
  <r>
    <x v="42"/>
    <n v="5790"/>
    <n v="2279"/>
    <n v="5.79"/>
  </r>
  <r>
    <x v="42"/>
    <n v="11590"/>
    <n v="2280"/>
    <n v="11.59"/>
  </r>
  <r>
    <x v="42"/>
    <n v="5790"/>
    <n v="2282"/>
    <n v="5.79"/>
  </r>
  <r>
    <x v="42"/>
    <n v="5790"/>
    <n v="2284"/>
    <n v="5.79"/>
  </r>
  <r>
    <x v="42"/>
    <n v="59860"/>
    <n v="2286"/>
    <n v="59.86"/>
  </r>
  <r>
    <x v="42"/>
    <n v="35530"/>
    <n v="2290"/>
    <n v="35.53"/>
  </r>
  <r>
    <x v="42"/>
    <n v="8880"/>
    <n v="2292"/>
    <n v="8.8800000000000008"/>
  </r>
  <r>
    <x v="42"/>
    <n v="8110"/>
    <n v="2294"/>
    <n v="8.11"/>
  </r>
  <r>
    <x v="42"/>
    <n v="17770"/>
    <n v="2298"/>
    <n v="17.77"/>
  </r>
  <r>
    <x v="42"/>
    <n v="8110"/>
    <n v="2299"/>
    <n v="8.11"/>
  </r>
  <r>
    <x v="42"/>
    <n v="17770"/>
    <n v="2301"/>
    <n v="17.77"/>
  </r>
  <r>
    <x v="42"/>
    <n v="8880"/>
    <n v="2308"/>
    <n v="8.8800000000000008"/>
  </r>
  <r>
    <x v="42"/>
    <n v="35530"/>
    <n v="2311"/>
    <n v="35.53"/>
  </r>
  <r>
    <x v="42"/>
    <n v="8880"/>
    <n v="2312"/>
    <n v="8.8800000000000008"/>
  </r>
  <r>
    <x v="42"/>
    <n v="10810"/>
    <n v="2316"/>
    <n v="10.81"/>
  </r>
  <r>
    <x v="42"/>
    <n v="26650"/>
    <n v="2318"/>
    <n v="26.65"/>
  </r>
  <r>
    <x v="42"/>
    <n v="11970"/>
    <n v="2321"/>
    <n v="11.97"/>
  </r>
  <r>
    <x v="42"/>
    <n v="35530"/>
    <n v="2322"/>
    <n v="35.53"/>
  </r>
  <r>
    <x v="42"/>
    <n v="17770"/>
    <n v="2323"/>
    <n v="17.77"/>
  </r>
  <r>
    <x v="42"/>
    <n v="23940"/>
    <n v="2328"/>
    <n v="23.94"/>
  </r>
  <r>
    <x v="42"/>
    <n v="17770"/>
    <n v="2329"/>
    <n v="17.77"/>
  </r>
  <r>
    <x v="42"/>
    <n v="26650"/>
    <n v="2331"/>
    <n v="26.65"/>
  </r>
  <r>
    <x v="42"/>
    <n v="47890"/>
    <n v="2332"/>
    <n v="47.89"/>
  </r>
  <r>
    <x v="42"/>
    <n v="11590"/>
    <n v="2333"/>
    <n v="11.59"/>
  </r>
  <r>
    <x v="42"/>
    <n v="8880"/>
    <n v="2334"/>
    <n v="8.8800000000000008"/>
  </r>
  <r>
    <x v="42"/>
    <n v="11970"/>
    <n v="2335"/>
    <n v="11.97"/>
  </r>
  <r>
    <x v="42"/>
    <n v="8880"/>
    <n v="2336"/>
    <n v="8.8800000000000008"/>
  </r>
  <r>
    <x v="42"/>
    <n v="8880"/>
    <n v="2337"/>
    <n v="8.8800000000000008"/>
  </r>
  <r>
    <x v="42"/>
    <n v="35920"/>
    <n v="2339"/>
    <n v="35.92"/>
  </r>
  <r>
    <x v="42"/>
    <n v="26650"/>
    <n v="2343"/>
    <n v="26.65"/>
  </r>
  <r>
    <x v="42"/>
    <n v="17770"/>
    <n v="2350"/>
    <n v="17.77"/>
  </r>
  <r>
    <x v="42"/>
    <n v="35530"/>
    <n v="2351"/>
    <n v="35.53"/>
  </r>
  <r>
    <x v="42"/>
    <n v="26650"/>
    <n v="2352"/>
    <n v="26.65"/>
  </r>
  <r>
    <x v="42"/>
    <n v="5790"/>
    <n v="2353"/>
    <n v="5.79"/>
  </r>
  <r>
    <x v="42"/>
    <n v="11970"/>
    <n v="2355"/>
    <n v="11.97"/>
  </r>
  <r>
    <x v="42"/>
    <n v="5790"/>
    <n v="2356"/>
    <n v="5.79"/>
  </r>
  <r>
    <x v="42"/>
    <n v="17770"/>
    <n v="2357"/>
    <n v="17.77"/>
  </r>
  <r>
    <x v="42"/>
    <n v="8880"/>
    <n v="2358"/>
    <n v="8.8800000000000008"/>
  </r>
  <r>
    <x v="42"/>
    <n v="13520"/>
    <n v="2360"/>
    <n v="13.52"/>
  </r>
  <r>
    <x v="42"/>
    <n v="47890"/>
    <n v="2363"/>
    <n v="47.89"/>
  </r>
  <r>
    <x v="42"/>
    <n v="35530"/>
    <n v="2364"/>
    <n v="35.53"/>
  </r>
  <r>
    <x v="42"/>
    <n v="26650"/>
    <n v="2365"/>
    <n v="26.65"/>
  </r>
  <r>
    <x v="42"/>
    <n v="11970"/>
    <n v="2370"/>
    <n v="11.97"/>
  </r>
  <r>
    <x v="42"/>
    <n v="2700"/>
    <n v="2373"/>
    <n v="2.7"/>
  </r>
  <r>
    <x v="42"/>
    <n v="11970"/>
    <n v="2375"/>
    <n v="11.97"/>
  </r>
  <r>
    <x v="42"/>
    <n v="11590"/>
    <n v="2378"/>
    <n v="11.59"/>
  </r>
  <r>
    <x v="42"/>
    <n v="8880"/>
    <n v="2380"/>
    <n v="8.8800000000000008"/>
  </r>
  <r>
    <x v="42"/>
    <n v="8880"/>
    <n v="2382"/>
    <n v="8.8800000000000008"/>
  </r>
  <r>
    <x v="42"/>
    <n v="11970"/>
    <n v="2383"/>
    <n v="11.97"/>
  </r>
  <r>
    <x v="42"/>
    <n v="11970"/>
    <n v="2384"/>
    <n v="11.97"/>
  </r>
  <r>
    <x v="42"/>
    <n v="5790"/>
    <n v="2385"/>
    <n v="5.79"/>
  </r>
  <r>
    <x v="42"/>
    <n v="47890"/>
    <n v="2393"/>
    <n v="47.89"/>
  </r>
  <r>
    <x v="42"/>
    <n v="17770"/>
    <n v="2394"/>
    <n v="17.77"/>
  </r>
  <r>
    <x v="42"/>
    <n v="5790"/>
    <n v="2397"/>
    <n v="5.79"/>
  </r>
  <r>
    <x v="42"/>
    <n v="17770"/>
    <n v="2402"/>
    <n v="17.77"/>
  </r>
  <r>
    <x v="42"/>
    <n v="5790"/>
    <n v="2403"/>
    <n v="5.79"/>
  </r>
  <r>
    <x v="42"/>
    <n v="8880"/>
    <n v="2405"/>
    <n v="8.8800000000000008"/>
  </r>
  <r>
    <x v="42"/>
    <n v="8110"/>
    <n v="2408"/>
    <n v="8.11"/>
  </r>
  <r>
    <x v="42"/>
    <n v="26650"/>
    <n v="2410"/>
    <n v="26.65"/>
  </r>
  <r>
    <x v="42"/>
    <n v="5790"/>
    <n v="2415"/>
    <n v="5.79"/>
  </r>
  <r>
    <x v="42"/>
    <n v="59860"/>
    <n v="2416"/>
    <n v="59.86"/>
  </r>
  <r>
    <x v="42"/>
    <n v="23170"/>
    <n v="2420"/>
    <n v="23.17"/>
  </r>
  <r>
    <x v="42"/>
    <n v="5790"/>
    <n v="2423"/>
    <n v="5.79"/>
  </r>
  <r>
    <x v="42"/>
    <n v="5790"/>
    <n v="2424"/>
    <n v="5.79"/>
  </r>
  <r>
    <x v="42"/>
    <n v="11970"/>
    <n v="2430"/>
    <n v="11.97"/>
  </r>
  <r>
    <x v="42"/>
    <n v="8880"/>
    <n v="2436"/>
    <n v="8.8800000000000008"/>
  </r>
  <r>
    <x v="42"/>
    <n v="5790"/>
    <n v="2440"/>
    <n v="5.79"/>
  </r>
  <r>
    <x v="42"/>
    <n v="5790"/>
    <n v="2441"/>
    <n v="5.79"/>
  </r>
  <r>
    <x v="42"/>
    <n v="17770"/>
    <n v="2442"/>
    <n v="17.77"/>
  </r>
  <r>
    <x v="42"/>
    <n v="17770"/>
    <n v="2443"/>
    <n v="17.77"/>
  </r>
  <r>
    <x v="42"/>
    <n v="5790"/>
    <n v="2445"/>
    <n v="5.79"/>
  </r>
  <r>
    <x v="42"/>
    <n v="8880"/>
    <n v="2451"/>
    <n v="8.8800000000000008"/>
  </r>
  <r>
    <x v="42"/>
    <n v="17380"/>
    <n v="2452"/>
    <n v="17.38"/>
  </r>
  <r>
    <x v="42"/>
    <n v="8880"/>
    <n v="2455"/>
    <n v="8.8800000000000008"/>
  </r>
  <r>
    <x v="42"/>
    <n v="8880"/>
    <n v="2459"/>
    <n v="8.8800000000000008"/>
  </r>
  <r>
    <x v="42"/>
    <n v="11590"/>
    <n v="2466"/>
    <n v="11.59"/>
  </r>
  <r>
    <x v="42"/>
    <n v="8880"/>
    <n v="2468"/>
    <n v="8.8800000000000008"/>
  </r>
  <r>
    <x v="42"/>
    <n v="11590"/>
    <n v="2469"/>
    <n v="11.59"/>
  </r>
  <r>
    <x v="42"/>
    <n v="5790"/>
    <n v="2470"/>
    <n v="5.79"/>
  </r>
  <r>
    <x v="42"/>
    <n v="8880"/>
    <n v="2472"/>
    <n v="8.8800000000000008"/>
  </r>
  <r>
    <x v="42"/>
    <n v="47890"/>
    <n v="2473"/>
    <n v="47.89"/>
  </r>
  <r>
    <x v="42"/>
    <n v="35920"/>
    <n v="2476"/>
    <n v="35.92"/>
  </r>
  <r>
    <x v="42"/>
    <n v="8880"/>
    <n v="2477"/>
    <n v="8.8800000000000008"/>
  </r>
  <r>
    <x v="42"/>
    <n v="5790"/>
    <n v="2480"/>
    <n v="5.79"/>
  </r>
  <r>
    <x v="42"/>
    <n v="5790"/>
    <n v="2481"/>
    <n v="5.79"/>
  </r>
  <r>
    <x v="42"/>
    <n v="5790"/>
    <n v="2484"/>
    <n v="5.79"/>
  </r>
  <r>
    <x v="42"/>
    <n v="11970"/>
    <n v="2485"/>
    <n v="11.97"/>
  </r>
  <r>
    <x v="42"/>
    <n v="26650"/>
    <n v="2487"/>
    <n v="26.65"/>
  </r>
  <r>
    <x v="42"/>
    <n v="8880"/>
    <n v="2488"/>
    <n v="8.8800000000000008"/>
  </r>
  <r>
    <x v="42"/>
    <n v="8880"/>
    <n v="2490"/>
    <n v="8.8800000000000008"/>
  </r>
  <r>
    <x v="42"/>
    <n v="5790"/>
    <n v="2492"/>
    <n v="5.79"/>
  </r>
  <r>
    <x v="42"/>
    <n v="8880"/>
    <n v="2495"/>
    <n v="8.8800000000000008"/>
  </r>
  <r>
    <x v="42"/>
    <n v="17770"/>
    <n v="2496"/>
    <n v="17.77"/>
  </r>
  <r>
    <x v="42"/>
    <n v="8110"/>
    <n v="2497"/>
    <n v="8.11"/>
  </r>
  <r>
    <x v="42"/>
    <n v="5790"/>
    <n v="2500"/>
    <n v="5.79"/>
  </r>
  <r>
    <x v="42"/>
    <n v="5790"/>
    <n v="2502"/>
    <n v="5.79"/>
  </r>
  <r>
    <x v="42"/>
    <n v="35530"/>
    <n v="2505"/>
    <n v="35.53"/>
  </r>
  <r>
    <x v="42"/>
    <n v="8880"/>
    <n v="2507"/>
    <n v="8.8800000000000008"/>
  </r>
  <r>
    <x v="42"/>
    <n v="5790"/>
    <n v="2511"/>
    <n v="5.79"/>
  </r>
  <r>
    <x v="42"/>
    <n v="23940"/>
    <n v="2513"/>
    <n v="23.94"/>
  </r>
  <r>
    <x v="42"/>
    <n v="5790"/>
    <n v="2517"/>
    <n v="5.79"/>
  </r>
  <r>
    <x v="42"/>
    <n v="8880"/>
    <n v="2519"/>
    <n v="8.8800000000000008"/>
  </r>
  <r>
    <x v="42"/>
    <n v="17770"/>
    <n v="2526"/>
    <n v="17.77"/>
  </r>
  <r>
    <x v="42"/>
    <n v="17380"/>
    <n v="2530"/>
    <n v="17.38"/>
  </r>
  <r>
    <x v="42"/>
    <n v="17770"/>
    <n v="2535"/>
    <n v="17.77"/>
  </r>
  <r>
    <x v="42"/>
    <n v="5790"/>
    <n v="2538"/>
    <n v="5.79"/>
  </r>
  <r>
    <x v="42"/>
    <n v="5790"/>
    <n v="2539"/>
    <n v="5.79"/>
  </r>
  <r>
    <x v="42"/>
    <n v="8880"/>
    <n v="2541"/>
    <n v="8.8800000000000008"/>
  </r>
  <r>
    <x v="42"/>
    <n v="5790"/>
    <n v="2542"/>
    <n v="5.79"/>
  </r>
  <r>
    <x v="42"/>
    <n v="17770"/>
    <n v="2544"/>
    <n v="17.77"/>
  </r>
  <r>
    <x v="42"/>
    <n v="8880"/>
    <n v="2546"/>
    <n v="8.8800000000000008"/>
  </r>
  <r>
    <x v="42"/>
    <n v="5790"/>
    <n v="2552"/>
    <n v="5.79"/>
  </r>
  <r>
    <x v="42"/>
    <n v="23940"/>
    <n v="2555"/>
    <n v="23.94"/>
  </r>
  <r>
    <x v="42"/>
    <n v="2700"/>
    <n v="2558"/>
    <n v="2.7"/>
  </r>
  <r>
    <x v="42"/>
    <n v="5410"/>
    <n v="2563"/>
    <n v="5.41"/>
  </r>
  <r>
    <x v="43"/>
    <n v="18750"/>
    <n v="303"/>
    <n v="18.75"/>
  </r>
  <r>
    <x v="43"/>
    <n v="2165540"/>
    <n v="316"/>
    <n v="2165.54"/>
  </r>
  <r>
    <x v="43"/>
    <n v="137970"/>
    <n v="446"/>
    <n v="137.97"/>
  </r>
  <r>
    <x v="43"/>
    <n v="707260"/>
    <n v="631"/>
    <n v="707.26"/>
  </r>
  <r>
    <x v="43"/>
    <n v="115620"/>
    <n v="871"/>
    <n v="115.62"/>
  </r>
  <r>
    <x v="43"/>
    <n v="145050"/>
    <n v="887"/>
    <n v="145.05000000000001"/>
  </r>
  <r>
    <x v="43"/>
    <n v="1863150"/>
    <n v="924"/>
    <n v="1863.15"/>
  </r>
  <r>
    <x v="43"/>
    <n v="240070"/>
    <n v="2174"/>
    <n v="240.07"/>
  </r>
  <r>
    <x v="43"/>
    <n v="323530"/>
    <n v="2331"/>
    <n v="323.52999999999997"/>
  </r>
  <r>
    <x v="43"/>
    <n v="463140"/>
    <n v="2339"/>
    <n v="463.14"/>
  </r>
  <r>
    <x v="43"/>
    <n v="10230"/>
    <n v="2433"/>
    <n v="10.23"/>
  </r>
  <r>
    <x v="43"/>
    <n v="76410"/>
    <n v="2511"/>
    <n v="76.41"/>
  </r>
  <r>
    <x v="44"/>
    <n v="14378000"/>
    <n v="2496"/>
    <n v="14378"/>
  </r>
  <r>
    <x v="45"/>
    <n v="345000"/>
    <n v="130"/>
    <n v="345"/>
  </r>
  <r>
    <x v="45"/>
    <n v="2721210"/>
    <n v="369"/>
    <n v="2721.21"/>
  </r>
  <r>
    <x v="45"/>
    <n v="277030"/>
    <n v="385"/>
    <n v="277.02999999999997"/>
  </r>
  <r>
    <x v="45"/>
    <n v="768460"/>
    <n v="608"/>
    <n v="768.46"/>
  </r>
  <r>
    <x v="45"/>
    <n v="185200"/>
    <n v="652"/>
    <n v="185.2"/>
  </r>
  <r>
    <x v="45"/>
    <n v="298460"/>
    <n v="734"/>
    <n v="298.45999999999998"/>
  </r>
  <r>
    <x v="45"/>
    <n v="114000"/>
    <n v="825"/>
    <n v="114"/>
  </r>
  <r>
    <x v="45"/>
    <n v="1000000"/>
    <n v="968"/>
    <n v="1000"/>
  </r>
  <r>
    <x v="45"/>
    <n v="70000"/>
    <n v="2010"/>
    <n v="70"/>
  </r>
  <r>
    <x v="45"/>
    <n v="967840"/>
    <n v="2011"/>
    <n v="967.84"/>
  </r>
  <r>
    <x v="45"/>
    <n v="1121240"/>
    <n v="2092"/>
    <n v="1121.24"/>
  </r>
  <r>
    <x v="45"/>
    <n v="87140"/>
    <n v="2232"/>
    <n v="87.14"/>
  </r>
  <r>
    <x v="45"/>
    <n v="45000"/>
    <n v="2364"/>
    <n v="45"/>
  </r>
  <r>
    <x v="45"/>
    <n v="236000"/>
    <n v="2369"/>
    <n v="236"/>
  </r>
  <r>
    <x v="45"/>
    <n v="50000"/>
    <n v="2372"/>
    <n v="50"/>
  </r>
  <r>
    <x v="45"/>
    <n v="20000"/>
    <n v="2373"/>
    <n v="20"/>
  </r>
  <r>
    <x v="45"/>
    <n v="50000"/>
    <n v="2374"/>
    <n v="50"/>
  </r>
  <r>
    <x v="45"/>
    <n v="50000"/>
    <n v="2375"/>
    <n v="50"/>
  </r>
  <r>
    <x v="45"/>
    <n v="17500"/>
    <n v="2412"/>
    <n v="17.5"/>
  </r>
  <r>
    <x v="45"/>
    <n v="1000000"/>
    <n v="2413"/>
    <n v="1000"/>
  </r>
  <r>
    <x v="45"/>
    <n v="241240"/>
    <n v="2543"/>
    <n v="241.24"/>
  </r>
  <r>
    <x v="45"/>
    <n v="50000"/>
    <n v="1443"/>
    <n v="50"/>
  </r>
  <r>
    <x v="45"/>
    <n v="29900"/>
    <n v="1477"/>
    <n v="29.9"/>
  </r>
  <r>
    <x v="46"/>
    <n v="1025190"/>
    <n v="974"/>
    <n v="1025.19"/>
  </r>
  <r>
    <x v="46"/>
    <n v="967200"/>
    <n v="390"/>
    <n v="967.2"/>
  </r>
  <r>
    <x v="46"/>
    <n v="1035110"/>
    <n v="884"/>
    <n v="1035.1099999999999"/>
  </r>
  <r>
    <x v="46"/>
    <n v="1163140"/>
    <n v="950"/>
    <n v="1163.1400000000001"/>
  </r>
  <r>
    <x v="46"/>
    <n v="729410"/>
    <n v="971"/>
    <n v="729.41"/>
  </r>
  <r>
    <x v="46"/>
    <n v="562910"/>
    <n v="2016"/>
    <n v="562.91"/>
  </r>
  <r>
    <x v="46"/>
    <n v="601120"/>
    <n v="2027"/>
    <n v="601.12"/>
  </r>
  <r>
    <x v="46"/>
    <n v="545510"/>
    <n v="2301"/>
    <n v="545.51"/>
  </r>
  <r>
    <x v="46"/>
    <n v="930670"/>
    <n v="2312"/>
    <n v="930.67"/>
  </r>
  <r>
    <x v="46"/>
    <n v="873500"/>
    <n v="960"/>
    <n v="873.5"/>
  </r>
  <r>
    <x v="46"/>
    <n v="2224960"/>
    <n v="523"/>
    <n v="2224.96"/>
  </r>
  <r>
    <x v="46"/>
    <n v="244120"/>
    <n v="2174"/>
    <n v="244.12"/>
  </r>
  <r>
    <x v="46"/>
    <n v="879370"/>
    <n v="2037"/>
    <n v="879.37"/>
  </r>
  <r>
    <x v="46"/>
    <n v="1783950"/>
    <n v="303"/>
    <n v="1783.95"/>
  </r>
  <r>
    <x v="46"/>
    <n v="996930"/>
    <n v="2163"/>
    <n v="996.93"/>
  </r>
  <r>
    <x v="46"/>
    <n v="1161930"/>
    <n v="2335"/>
    <n v="1161.93"/>
  </r>
  <r>
    <x v="46"/>
    <n v="660320"/>
    <n v="2029"/>
    <n v="660.32"/>
  </r>
  <r>
    <x v="47"/>
    <n v="6151130"/>
    <n v="974"/>
    <n v="6151.13"/>
  </r>
  <r>
    <x v="47"/>
    <n v="5333680"/>
    <n v="2087"/>
    <n v="5333.68"/>
  </r>
  <r>
    <x v="47"/>
    <n v="4893710"/>
    <n v="2060"/>
    <n v="4893.71"/>
  </r>
  <r>
    <x v="47"/>
    <n v="5670220"/>
    <n v="278"/>
    <n v="5670.22"/>
  </r>
  <r>
    <x v="47"/>
    <n v="2901600"/>
    <n v="390"/>
    <n v="2901.6"/>
  </r>
  <r>
    <x v="47"/>
    <n v="5949830"/>
    <n v="591"/>
    <n v="5949.83"/>
  </r>
  <r>
    <x v="47"/>
    <n v="2192810"/>
    <n v="715"/>
    <n v="2192.81"/>
  </r>
  <r>
    <x v="47"/>
    <n v="3499410"/>
    <n v="748"/>
    <n v="3499.41"/>
  </r>
  <r>
    <x v="47"/>
    <n v="6210630"/>
    <n v="884"/>
    <n v="6210.63"/>
  </r>
  <r>
    <x v="47"/>
    <n v="3754180"/>
    <n v="897"/>
    <n v="3754.18"/>
  </r>
  <r>
    <x v="47"/>
    <n v="3489430"/>
    <n v="950"/>
    <n v="3489.43"/>
  </r>
  <r>
    <x v="47"/>
    <n v="4376480"/>
    <n v="971"/>
    <n v="4376.4799999999996"/>
  </r>
  <r>
    <x v="47"/>
    <n v="3377430"/>
    <n v="2016"/>
    <n v="3377.43"/>
  </r>
  <r>
    <x v="47"/>
    <n v="1803350"/>
    <n v="2027"/>
    <n v="1803.35"/>
  </r>
  <r>
    <x v="47"/>
    <n v="7516710"/>
    <n v="2034"/>
    <n v="7516.71"/>
  </r>
  <r>
    <x v="47"/>
    <n v="2208000"/>
    <n v="2057"/>
    <n v="2208"/>
  </r>
  <r>
    <x v="47"/>
    <n v="2991960"/>
    <n v="2079"/>
    <n v="2991.96"/>
  </r>
  <r>
    <x v="47"/>
    <n v="2431110"/>
    <n v="2119"/>
    <n v="2431.11"/>
  </r>
  <r>
    <x v="47"/>
    <n v="2707910"/>
    <n v="2141"/>
    <n v="2707.91"/>
  </r>
  <r>
    <x v="47"/>
    <n v="1352330"/>
    <n v="2148"/>
    <n v="1352.33"/>
  </r>
  <r>
    <x v="47"/>
    <n v="2704460"/>
    <n v="2150"/>
    <n v="2704.46"/>
  </r>
  <r>
    <x v="47"/>
    <n v="1487670"/>
    <n v="2270"/>
    <n v="1487.67"/>
  </r>
  <r>
    <x v="47"/>
    <n v="1636540"/>
    <n v="2301"/>
    <n v="1636.54"/>
  </r>
  <r>
    <x v="47"/>
    <n v="2792000"/>
    <n v="2312"/>
    <n v="2792"/>
  </r>
  <r>
    <x v="47"/>
    <n v="1804830"/>
    <n v="2323"/>
    <n v="1804.83"/>
  </r>
  <r>
    <x v="47"/>
    <n v="1815130"/>
    <n v="2351"/>
    <n v="1815.13"/>
  </r>
  <r>
    <x v="47"/>
    <n v="3786890"/>
    <n v="2361"/>
    <n v="3786.89"/>
  </r>
  <r>
    <x v="47"/>
    <n v="7449390"/>
    <n v="906"/>
    <n v="7449.39"/>
  </r>
  <r>
    <x v="47"/>
    <n v="2620510"/>
    <n v="960"/>
    <n v="2620.5100000000002"/>
  </r>
  <r>
    <x v="47"/>
    <n v="1663070"/>
    <n v="2036"/>
    <n v="1663.07"/>
  </r>
  <r>
    <x v="47"/>
    <n v="837720"/>
    <n v="2356"/>
    <n v="837.72"/>
  </r>
  <r>
    <x v="47"/>
    <n v="2553270"/>
    <n v="2358"/>
    <n v="2553.27"/>
  </r>
  <r>
    <x v="47"/>
    <n v="6674870"/>
    <n v="523"/>
    <n v="6674.87"/>
  </r>
  <r>
    <x v="47"/>
    <n v="2178670"/>
    <n v="946"/>
    <n v="2178.67"/>
  </r>
  <r>
    <x v="47"/>
    <n v="732360"/>
    <n v="2174"/>
    <n v="732.36"/>
  </r>
  <r>
    <x v="47"/>
    <n v="4914330"/>
    <n v="2017"/>
    <n v="4914.33"/>
  </r>
  <r>
    <x v="47"/>
    <n v="2279260"/>
    <n v="2244"/>
    <n v="2279.2600000000002"/>
  </r>
  <r>
    <x v="47"/>
    <n v="6516840"/>
    <n v="385"/>
    <n v="6516.84"/>
  </r>
  <r>
    <x v="47"/>
    <n v="5276240"/>
    <n v="2037"/>
    <n v="5276.24"/>
  </r>
  <r>
    <x v="47"/>
    <n v="1936970"/>
    <n v="2333"/>
    <n v="1936.97"/>
  </r>
  <r>
    <x v="47"/>
    <n v="10703690"/>
    <n v="303"/>
    <n v="10703.69"/>
  </r>
  <r>
    <x v="47"/>
    <n v="5235660"/>
    <n v="2215"/>
    <n v="5235.66"/>
  </r>
  <r>
    <x v="47"/>
    <n v="2899330"/>
    <n v="2257"/>
    <n v="2899.33"/>
  </r>
  <r>
    <x v="47"/>
    <n v="4373090"/>
    <n v="597"/>
    <n v="4373.09"/>
  </r>
  <r>
    <x v="47"/>
    <n v="10121400"/>
    <n v="890"/>
    <n v="10121.4"/>
  </r>
  <r>
    <x v="47"/>
    <n v="5981570"/>
    <n v="2163"/>
    <n v="5981.57"/>
  </r>
  <r>
    <x v="47"/>
    <n v="3485790"/>
    <n v="2335"/>
    <n v="3485.79"/>
  </r>
  <r>
    <x v="47"/>
    <n v="1980950"/>
    <n v="2029"/>
    <n v="1980.95"/>
  </r>
  <r>
    <x v="47"/>
    <n v="3709670"/>
    <n v="2075"/>
    <n v="3709.67"/>
  </r>
  <r>
    <x v="47"/>
    <n v="1648190"/>
    <n v="2100"/>
    <n v="1648.19"/>
  </r>
  <r>
    <x v="47"/>
    <n v="1527800"/>
    <n v="2185"/>
    <n v="1527.8"/>
  </r>
  <r>
    <x v="47"/>
    <n v="3229930"/>
    <n v="719"/>
    <n v="3229.93"/>
  </r>
  <r>
    <x v="47"/>
    <n v="1226730"/>
    <n v="2353"/>
    <n v="1226.73"/>
  </r>
  <r>
    <x v="47"/>
    <n v="3501800"/>
    <n v="586"/>
    <n v="3501.8"/>
  </r>
  <r>
    <x v="48"/>
    <n v="2050380"/>
    <n v="974"/>
    <n v="2050.38"/>
  </r>
  <r>
    <x v="48"/>
    <n v="1777890"/>
    <n v="2087"/>
    <n v="1777.89"/>
  </r>
  <r>
    <x v="48"/>
    <n v="1631240"/>
    <n v="2060"/>
    <n v="1631.24"/>
  </r>
  <r>
    <x v="48"/>
    <n v="1890070"/>
    <n v="278"/>
    <n v="1890.07"/>
  </r>
  <r>
    <x v="48"/>
    <n v="967200"/>
    <n v="390"/>
    <n v="967.2"/>
  </r>
  <r>
    <x v="48"/>
    <n v="1983280"/>
    <n v="591"/>
    <n v="1983.28"/>
  </r>
  <r>
    <x v="48"/>
    <n v="730940"/>
    <n v="715"/>
    <n v="730.94"/>
  </r>
  <r>
    <x v="48"/>
    <n v="1166470"/>
    <n v="748"/>
    <n v="1166.47"/>
  </r>
  <r>
    <x v="48"/>
    <n v="2070210"/>
    <n v="884"/>
    <n v="2070.21"/>
  </r>
  <r>
    <x v="48"/>
    <n v="1251390"/>
    <n v="897"/>
    <n v="1251.3900000000001"/>
  </r>
  <r>
    <x v="48"/>
    <n v="1163140"/>
    <n v="950"/>
    <n v="1163.1400000000001"/>
  </r>
  <r>
    <x v="48"/>
    <n v="1458830"/>
    <n v="971"/>
    <n v="1458.83"/>
  </r>
  <r>
    <x v="48"/>
    <n v="1125810"/>
    <n v="2016"/>
    <n v="1125.81"/>
  </r>
  <r>
    <x v="48"/>
    <n v="601120"/>
    <n v="2027"/>
    <n v="601.12"/>
  </r>
  <r>
    <x v="48"/>
    <n v="2505570"/>
    <n v="2034"/>
    <n v="2505.5700000000002"/>
  </r>
  <r>
    <x v="48"/>
    <n v="736000"/>
    <n v="2057"/>
    <n v="736"/>
  </r>
  <r>
    <x v="48"/>
    <n v="997320"/>
    <n v="2079"/>
    <n v="997.32"/>
  </r>
  <r>
    <x v="48"/>
    <n v="810370"/>
    <n v="2119"/>
    <n v="810.37"/>
  </r>
  <r>
    <x v="48"/>
    <n v="902640"/>
    <n v="2141"/>
    <n v="902.64"/>
  </r>
  <r>
    <x v="48"/>
    <n v="450780"/>
    <n v="2148"/>
    <n v="450.78"/>
  </r>
  <r>
    <x v="48"/>
    <n v="901490"/>
    <n v="2150"/>
    <n v="901.49"/>
  </r>
  <r>
    <x v="48"/>
    <n v="495890"/>
    <n v="2270"/>
    <n v="495.89"/>
  </r>
  <r>
    <x v="48"/>
    <n v="545510"/>
    <n v="2301"/>
    <n v="545.51"/>
  </r>
  <r>
    <x v="48"/>
    <n v="930670"/>
    <n v="2312"/>
    <n v="930.67"/>
  </r>
  <r>
    <x v="48"/>
    <n v="601610"/>
    <n v="2323"/>
    <n v="601.61"/>
  </r>
  <r>
    <x v="48"/>
    <n v="605040"/>
    <n v="2351"/>
    <n v="605.04"/>
  </r>
  <r>
    <x v="48"/>
    <n v="1262300"/>
    <n v="2361"/>
    <n v="1262.3"/>
  </r>
  <r>
    <x v="48"/>
    <n v="2483130"/>
    <n v="906"/>
    <n v="2483.13"/>
  </r>
  <r>
    <x v="48"/>
    <n v="873500"/>
    <n v="960"/>
    <n v="873.5"/>
  </r>
  <r>
    <x v="48"/>
    <n v="554360"/>
    <n v="2036"/>
    <n v="554.36"/>
  </r>
  <r>
    <x v="48"/>
    <n v="279240"/>
    <n v="2356"/>
    <n v="279.24"/>
  </r>
  <r>
    <x v="48"/>
    <n v="851090"/>
    <n v="2358"/>
    <n v="851.09"/>
  </r>
  <r>
    <x v="48"/>
    <n v="2224960"/>
    <n v="523"/>
    <n v="2224.96"/>
  </r>
  <r>
    <x v="48"/>
    <n v="726220"/>
    <n v="946"/>
    <n v="726.22"/>
  </r>
  <r>
    <x v="48"/>
    <n v="244120"/>
    <n v="2174"/>
    <n v="244.12"/>
  </r>
  <r>
    <x v="48"/>
    <n v="1638110"/>
    <n v="2017"/>
    <n v="1638.11"/>
  </r>
  <r>
    <x v="48"/>
    <n v="759750"/>
    <n v="2244"/>
    <n v="759.75"/>
  </r>
  <r>
    <x v="48"/>
    <n v="2172280"/>
    <n v="385"/>
    <n v="2172.2800000000002"/>
  </r>
  <r>
    <x v="48"/>
    <n v="1758750"/>
    <n v="2037"/>
    <n v="1758.75"/>
  </r>
  <r>
    <x v="48"/>
    <n v="645660"/>
    <n v="2333"/>
    <n v="645.66"/>
  </r>
  <r>
    <x v="48"/>
    <n v="3567900"/>
    <n v="303"/>
    <n v="3567.9"/>
  </r>
  <r>
    <x v="48"/>
    <n v="1745220"/>
    <n v="2215"/>
    <n v="1745.22"/>
  </r>
  <r>
    <x v="48"/>
    <n v="966440"/>
    <n v="2257"/>
    <n v="966.44"/>
  </r>
  <r>
    <x v="48"/>
    <n v="1457700"/>
    <n v="597"/>
    <n v="1457.7"/>
  </r>
  <r>
    <x v="48"/>
    <n v="3373800"/>
    <n v="890"/>
    <n v="3373.8"/>
  </r>
  <r>
    <x v="48"/>
    <n v="1993860"/>
    <n v="2163"/>
    <n v="1993.86"/>
  </r>
  <r>
    <x v="48"/>
    <n v="1161930"/>
    <n v="2335"/>
    <n v="1161.93"/>
  </r>
  <r>
    <x v="48"/>
    <n v="660320"/>
    <n v="2029"/>
    <n v="660.32"/>
  </r>
  <r>
    <x v="48"/>
    <n v="1236560"/>
    <n v="2075"/>
    <n v="1236.56"/>
  </r>
  <r>
    <x v="48"/>
    <n v="549400"/>
    <n v="2100"/>
    <n v="549.4"/>
  </r>
  <r>
    <x v="48"/>
    <n v="509270"/>
    <n v="2185"/>
    <n v="509.27"/>
  </r>
  <r>
    <x v="48"/>
    <n v="1076640"/>
    <n v="719"/>
    <n v="1076.6400000000001"/>
  </r>
  <r>
    <x v="48"/>
    <n v="408910"/>
    <n v="2353"/>
    <n v="408.91"/>
  </r>
  <r>
    <x v="48"/>
    <n v="1167270"/>
    <n v="586"/>
    <n v="1167.27"/>
  </r>
  <r>
    <x v="49"/>
    <n v="3075570"/>
    <n v="974"/>
    <n v="3075.57"/>
  </r>
  <r>
    <x v="49"/>
    <n v="2901600"/>
    <n v="390"/>
    <n v="2901.6"/>
  </r>
  <r>
    <x v="49"/>
    <n v="3105320"/>
    <n v="884"/>
    <n v="3105.32"/>
  </r>
  <r>
    <x v="49"/>
    <n v="3489430"/>
    <n v="950"/>
    <n v="3489.43"/>
  </r>
  <r>
    <x v="49"/>
    <n v="2188240"/>
    <n v="971"/>
    <n v="2188.2399999999998"/>
  </r>
  <r>
    <x v="49"/>
    <n v="1688720"/>
    <n v="2016"/>
    <n v="1688.72"/>
  </r>
  <r>
    <x v="49"/>
    <n v="1803350"/>
    <n v="2027"/>
    <n v="1803.35"/>
  </r>
  <r>
    <x v="49"/>
    <n v="1636540"/>
    <n v="2301"/>
    <n v="1636.54"/>
  </r>
  <r>
    <x v="49"/>
    <n v="2792000"/>
    <n v="2312"/>
    <n v="2792"/>
  </r>
  <r>
    <x v="49"/>
    <n v="2620510"/>
    <n v="960"/>
    <n v="2620.5100000000002"/>
  </r>
  <r>
    <x v="49"/>
    <n v="6674870"/>
    <n v="523"/>
    <n v="6674.87"/>
  </r>
  <r>
    <x v="49"/>
    <n v="732360"/>
    <n v="2174"/>
    <n v="732.36"/>
  </r>
  <r>
    <x v="49"/>
    <n v="2638120"/>
    <n v="2037"/>
    <n v="2638.12"/>
  </r>
  <r>
    <x v="49"/>
    <n v="5351850"/>
    <n v="303"/>
    <n v="5351.85"/>
  </r>
  <r>
    <x v="49"/>
    <n v="2990780"/>
    <n v="2163"/>
    <n v="2990.78"/>
  </r>
  <r>
    <x v="49"/>
    <n v="3485790"/>
    <n v="2335"/>
    <n v="3485.79"/>
  </r>
  <r>
    <x v="49"/>
    <n v="1980950"/>
    <n v="2029"/>
    <n v="1980.95"/>
  </r>
  <r>
    <x v="50"/>
    <n v="4530000"/>
    <n v="974"/>
    <n v="4530"/>
  </r>
  <r>
    <x v="50"/>
    <n v="4893000"/>
    <n v="2087"/>
    <n v="4893"/>
  </r>
  <r>
    <x v="50"/>
    <n v="8223000"/>
    <n v="278"/>
    <n v="8223"/>
  </r>
  <r>
    <x v="50"/>
    <n v="4349000"/>
    <n v="884"/>
    <n v="4349"/>
  </r>
  <r>
    <x v="50"/>
    <n v="5580000"/>
    <n v="897"/>
    <n v="5580"/>
  </r>
  <r>
    <x v="50"/>
    <n v="4783500"/>
    <n v="950"/>
    <n v="4783.5"/>
  </r>
  <r>
    <x v="50"/>
    <n v="3268000"/>
    <n v="971"/>
    <n v="3268"/>
  </r>
  <r>
    <x v="50"/>
    <n v="2454500"/>
    <n v="2301"/>
    <n v="2454.5"/>
  </r>
  <r>
    <x v="50"/>
    <n v="3953500"/>
    <n v="2312"/>
    <n v="3953.5"/>
  </r>
  <r>
    <x v="50"/>
    <n v="2454500"/>
    <n v="2036"/>
    <n v="2454.5"/>
  </r>
  <r>
    <x v="50"/>
    <n v="9073500"/>
    <n v="523"/>
    <n v="9073.5"/>
  </r>
  <r>
    <x v="50"/>
    <n v="1054500"/>
    <n v="2174"/>
    <n v="1054.5"/>
  </r>
  <r>
    <x v="50"/>
    <n v="7029500"/>
    <n v="303"/>
    <n v="7029.5"/>
  </r>
  <r>
    <x v="50"/>
    <n v="4783500"/>
    <n v="890"/>
    <n v="4783.5"/>
  </r>
  <r>
    <x v="32"/>
    <n v="877220"/>
    <n v="974"/>
    <n v="877.22"/>
  </r>
  <r>
    <x v="32"/>
    <n v="821790"/>
    <n v="2087"/>
    <n v="821.79"/>
  </r>
  <r>
    <x v="32"/>
    <n v="739670"/>
    <n v="2060"/>
    <n v="739.67"/>
  </r>
  <r>
    <x v="32"/>
    <n v="877220"/>
    <n v="278"/>
    <n v="877.22"/>
  </r>
  <r>
    <x v="32"/>
    <n v="367810"/>
    <n v="390"/>
    <n v="367.81"/>
  </r>
  <r>
    <x v="32"/>
    <n v="877220"/>
    <n v="591"/>
    <n v="877.22"/>
  </r>
  <r>
    <x v="32"/>
    <n v="254170"/>
    <n v="715"/>
    <n v="254.17"/>
  </r>
  <r>
    <x v="32"/>
    <n v="479400"/>
    <n v="748"/>
    <n v="479.4"/>
  </r>
  <r>
    <x v="32"/>
    <n v="877220"/>
    <n v="884"/>
    <n v="877.22"/>
  </r>
  <r>
    <x v="32"/>
    <n v="526950"/>
    <n v="897"/>
    <n v="526.95000000000005"/>
  </r>
  <r>
    <x v="32"/>
    <n v="477530"/>
    <n v="950"/>
    <n v="477.53"/>
  </r>
  <r>
    <x v="32"/>
    <n v="643120"/>
    <n v="971"/>
    <n v="643.12"/>
  </r>
  <r>
    <x v="32"/>
    <n v="456630"/>
    <n v="2016"/>
    <n v="456.63"/>
  </r>
  <r>
    <x v="32"/>
    <n v="196870"/>
    <n v="2027"/>
    <n v="196.87"/>
  </r>
  <r>
    <x v="32"/>
    <n v="877220"/>
    <n v="2034"/>
    <n v="877.22"/>
  </r>
  <r>
    <x v="32"/>
    <n v="256600"/>
    <n v="2057"/>
    <n v="256.60000000000002"/>
  </r>
  <r>
    <x v="32"/>
    <n v="384670"/>
    <n v="2079"/>
    <n v="384.67"/>
  </r>
  <r>
    <x v="32"/>
    <n v="292300"/>
    <n v="2119"/>
    <n v="292.3"/>
  </r>
  <r>
    <x v="32"/>
    <n v="336590"/>
    <n v="2141"/>
    <n v="336.59"/>
  </r>
  <r>
    <x v="32"/>
    <n v="142740"/>
    <n v="2148"/>
    <n v="142.74"/>
  </r>
  <r>
    <x v="32"/>
    <n v="336030"/>
    <n v="2150"/>
    <n v="336.03"/>
  </r>
  <r>
    <x v="32"/>
    <n v="158990"/>
    <n v="2270"/>
    <n v="158.99"/>
  </r>
  <r>
    <x v="32"/>
    <n v="176850"/>
    <n v="2301"/>
    <n v="176.85"/>
  </r>
  <r>
    <x v="32"/>
    <n v="350040"/>
    <n v="2312"/>
    <n v="350.04"/>
  </r>
  <r>
    <x v="32"/>
    <n v="197040"/>
    <n v="2323"/>
    <n v="197.04"/>
  </r>
  <r>
    <x v="32"/>
    <n v="198280"/>
    <n v="2351"/>
    <n v="198.28"/>
  </r>
  <r>
    <x v="32"/>
    <n v="533060"/>
    <n v="2361"/>
    <n v="533.05999999999995"/>
  </r>
  <r>
    <x v="32"/>
    <n v="877220"/>
    <n v="906"/>
    <n v="877.22"/>
  </r>
  <r>
    <x v="32"/>
    <n v="322600"/>
    <n v="960"/>
    <n v="322.60000000000002"/>
  </r>
  <r>
    <x v="32"/>
    <n v="180030"/>
    <n v="2036"/>
    <n v="180.03"/>
  </r>
  <r>
    <x v="32"/>
    <n v="83770"/>
    <n v="2356"/>
    <n v="83.77"/>
  </r>
  <r>
    <x v="32"/>
    <n v="311840"/>
    <n v="2358"/>
    <n v="311.83999999999997"/>
  </r>
  <r>
    <x v="32"/>
    <n v="877220"/>
    <n v="523"/>
    <n v="877.22"/>
  </r>
  <r>
    <x v="32"/>
    <n v="251910"/>
    <n v="946"/>
    <n v="251.91"/>
  </r>
  <r>
    <x v="32"/>
    <n v="73230"/>
    <n v="2174"/>
    <n v="73.23"/>
  </r>
  <r>
    <x v="32"/>
    <n v="743520"/>
    <n v="2017"/>
    <n v="743.52"/>
  </r>
  <r>
    <x v="32"/>
    <n v="268000"/>
    <n v="2244"/>
    <n v="268"/>
  </r>
  <r>
    <x v="32"/>
    <n v="877220"/>
    <n v="385"/>
    <n v="877.22"/>
  </r>
  <r>
    <x v="32"/>
    <n v="742480"/>
    <n v="2037"/>
    <n v="742.48"/>
  </r>
  <r>
    <x v="32"/>
    <n v="207090"/>
    <n v="2333"/>
    <n v="207.09"/>
  </r>
  <r>
    <x v="32"/>
    <n v="1302800"/>
    <n v="303"/>
    <n v="1302.8"/>
  </r>
  <r>
    <x v="32"/>
    <n v="773240"/>
    <n v="2215"/>
    <n v="773.24"/>
  </r>
  <r>
    <x v="32"/>
    <n v="367380"/>
    <n v="2257"/>
    <n v="367.38"/>
  </r>
  <r>
    <x v="32"/>
    <n v="617210"/>
    <n v="597"/>
    <n v="617.21"/>
  </r>
  <r>
    <x v="32"/>
    <n v="1541680"/>
    <n v="890"/>
    <n v="1541.68"/>
  </r>
  <r>
    <x v="32"/>
    <n v="803560"/>
    <n v="2163"/>
    <n v="803.56"/>
  </r>
  <r>
    <x v="32"/>
    <n v="476850"/>
    <n v="2335"/>
    <n v="476.85"/>
  </r>
  <r>
    <x v="32"/>
    <n v="220270"/>
    <n v="2029"/>
    <n v="220.27"/>
  </r>
  <r>
    <x v="32"/>
    <n v="417980"/>
    <n v="2075"/>
    <n v="417.98"/>
  </r>
  <r>
    <x v="32"/>
    <n v="168350"/>
    <n v="2100"/>
    <n v="168.35"/>
  </r>
  <r>
    <x v="32"/>
    <n v="154630"/>
    <n v="2185"/>
    <n v="154.63"/>
  </r>
  <r>
    <x v="32"/>
    <n v="348520"/>
    <n v="719"/>
    <n v="348.52"/>
  </r>
  <r>
    <x v="32"/>
    <n v="122660"/>
    <n v="2353"/>
    <n v="122.66"/>
  </r>
  <r>
    <x v="32"/>
    <n v="381140"/>
    <n v="586"/>
    <n v="381.14"/>
  </r>
  <r>
    <x v="34"/>
    <n v="1270340"/>
    <n v="974"/>
    <n v="1270.3399999999999"/>
  </r>
  <r>
    <x v="34"/>
    <n v="860330"/>
    <n v="2087"/>
    <n v="860.33"/>
  </r>
  <r>
    <x v="34"/>
    <n v="513040"/>
    <n v="2060"/>
    <n v="513.04"/>
  </r>
  <r>
    <x v="34"/>
    <n v="916350"/>
    <n v="278"/>
    <n v="916.35"/>
  </r>
  <r>
    <x v="34"/>
    <n v="369210"/>
    <n v="390"/>
    <n v="369.21"/>
  </r>
  <r>
    <x v="34"/>
    <n v="1018870"/>
    <n v="591"/>
    <n v="1018.87"/>
  </r>
  <r>
    <x v="34"/>
    <n v="57420"/>
    <n v="715"/>
    <n v="57.42"/>
  </r>
  <r>
    <x v="34"/>
    <n v="305830"/>
    <n v="748"/>
    <n v="305.83"/>
  </r>
  <r>
    <x v="34"/>
    <n v="1451290"/>
    <n v="884"/>
    <n v="1451.29"/>
  </r>
  <r>
    <x v="34"/>
    <n v="286240"/>
    <n v="897"/>
    <n v="286.24"/>
  </r>
  <r>
    <x v="34"/>
    <n v="598640"/>
    <n v="950"/>
    <n v="598.64"/>
  </r>
  <r>
    <x v="34"/>
    <n v="759080"/>
    <n v="971"/>
    <n v="759.08"/>
  </r>
  <r>
    <x v="34"/>
    <n v="315700"/>
    <n v="2016"/>
    <n v="315.7"/>
  </r>
  <r>
    <x v="34"/>
    <n v="67850"/>
    <n v="2027"/>
    <n v="67.849999999999994"/>
  </r>
  <r>
    <x v="34"/>
    <n v="1645530"/>
    <n v="2034"/>
    <n v="1645.53"/>
  </r>
  <r>
    <x v="34"/>
    <n v="58760"/>
    <n v="2057"/>
    <n v="58.76"/>
  </r>
  <r>
    <x v="34"/>
    <n v="185890"/>
    <n v="2079"/>
    <n v="185.89"/>
  </r>
  <r>
    <x v="34"/>
    <n v="87580"/>
    <n v="2119"/>
    <n v="87.58"/>
  </r>
  <r>
    <x v="34"/>
    <n v="136290"/>
    <n v="2141"/>
    <n v="136.29"/>
  </r>
  <r>
    <x v="34"/>
    <n v="135690"/>
    <n v="2150"/>
    <n v="135.69"/>
  </r>
  <r>
    <x v="34"/>
    <n v="48500"/>
    <n v="2301"/>
    <n v="48.5"/>
  </r>
  <r>
    <x v="34"/>
    <n v="332110"/>
    <n v="2312"/>
    <n v="332.11"/>
  </r>
  <r>
    <x v="34"/>
    <n v="22910"/>
    <n v="2323"/>
    <n v="22.91"/>
  </r>
  <r>
    <x v="34"/>
    <n v="23840"/>
    <n v="2351"/>
    <n v="23.84"/>
  </r>
  <r>
    <x v="34"/>
    <n v="380000"/>
    <n v="2361"/>
    <n v="380"/>
  </r>
  <r>
    <x v="34"/>
    <n v="1620850"/>
    <n v="906"/>
    <n v="1620.85"/>
  </r>
  <r>
    <x v="34"/>
    <n v="138180"/>
    <n v="960"/>
    <n v="138.18"/>
  </r>
  <r>
    <x v="34"/>
    <n v="10010"/>
    <n v="2036"/>
    <n v="10.01"/>
  </r>
  <r>
    <x v="34"/>
    <n v="109080"/>
    <n v="2358"/>
    <n v="109.08"/>
  </r>
  <r>
    <x v="34"/>
    <n v="1844450"/>
    <n v="523"/>
    <n v="1844.45"/>
  </r>
  <r>
    <x v="34"/>
    <n v="56170"/>
    <n v="946"/>
    <n v="56.17"/>
  </r>
  <r>
    <x v="34"/>
    <n v="728090"/>
    <n v="2017"/>
    <n v="728.09"/>
  </r>
  <r>
    <x v="34"/>
    <n v="65030"/>
    <n v="2244"/>
    <n v="65.03"/>
  </r>
  <r>
    <x v="34"/>
    <n v="1226780"/>
    <n v="385"/>
    <n v="1226.78"/>
  </r>
  <r>
    <x v="34"/>
    <n v="1102910"/>
    <n v="2037"/>
    <n v="1102.9100000000001"/>
  </r>
  <r>
    <x v="34"/>
    <n v="35370"/>
    <n v="2333"/>
    <n v="35.369999999999997"/>
  </r>
  <r>
    <x v="34"/>
    <n v="3187640"/>
    <n v="303"/>
    <n v="3187.64"/>
  </r>
  <r>
    <x v="34"/>
    <n v="785600"/>
    <n v="2215"/>
    <n v="785.6"/>
  </r>
  <r>
    <x v="34"/>
    <n v="169960"/>
    <n v="2257"/>
    <n v="169.96"/>
  </r>
  <r>
    <x v="34"/>
    <n v="564370"/>
    <n v="597"/>
    <n v="564.37"/>
  </r>
  <r>
    <x v="34"/>
    <n v="2417860"/>
    <n v="890"/>
    <n v="2417.86"/>
  </r>
  <r>
    <x v="34"/>
    <n v="1377060"/>
    <n v="2163"/>
    <n v="1377.06"/>
  </r>
  <r>
    <x v="34"/>
    <n v="597160"/>
    <n v="2335"/>
    <n v="597.16"/>
  </r>
  <r>
    <x v="34"/>
    <n v="107400"/>
    <n v="2029"/>
    <n v="107.4"/>
  </r>
  <r>
    <x v="34"/>
    <n v="382730"/>
    <n v="2075"/>
    <n v="382.73"/>
  </r>
  <r>
    <x v="34"/>
    <n v="211770"/>
    <n v="719"/>
    <n v="211.77"/>
  </r>
  <r>
    <x v="34"/>
    <n v="328650"/>
    <n v="586"/>
    <n v="328.65"/>
  </r>
  <r>
    <x v="38"/>
    <n v="656120"/>
    <n v="974"/>
    <n v="656.12"/>
  </r>
  <r>
    <x v="38"/>
    <n v="568920"/>
    <n v="2087"/>
    <n v="568.91999999999996"/>
  </r>
  <r>
    <x v="38"/>
    <n v="521990"/>
    <n v="2060"/>
    <n v="521.99"/>
  </r>
  <r>
    <x v="38"/>
    <n v="604820"/>
    <n v="278"/>
    <n v="604.82000000000005"/>
  </r>
  <r>
    <x v="38"/>
    <n v="309500"/>
    <n v="390"/>
    <n v="309.5"/>
  </r>
  <r>
    <x v="38"/>
    <n v="634640"/>
    <n v="591"/>
    <n v="634.64"/>
  </r>
  <r>
    <x v="38"/>
    <n v="233900"/>
    <n v="715"/>
    <n v="233.9"/>
  </r>
  <r>
    <x v="38"/>
    <n v="373270"/>
    <n v="748"/>
    <n v="373.27"/>
  </r>
  <r>
    <x v="38"/>
    <n v="662460"/>
    <n v="884"/>
    <n v="662.46"/>
  </r>
  <r>
    <x v="38"/>
    <n v="400440"/>
    <n v="897"/>
    <n v="400.44"/>
  </r>
  <r>
    <x v="38"/>
    <n v="372200"/>
    <n v="950"/>
    <n v="372.2"/>
  </r>
  <r>
    <x v="38"/>
    <n v="466820"/>
    <n v="971"/>
    <n v="466.82"/>
  </r>
  <r>
    <x v="38"/>
    <n v="360250"/>
    <n v="2016"/>
    <n v="360.25"/>
  </r>
  <r>
    <x v="38"/>
    <n v="192350"/>
    <n v="2027"/>
    <n v="192.35"/>
  </r>
  <r>
    <x v="38"/>
    <n v="801780"/>
    <n v="2034"/>
    <n v="801.78"/>
  </r>
  <r>
    <x v="38"/>
    <n v="235520"/>
    <n v="2057"/>
    <n v="235.52"/>
  </r>
  <r>
    <x v="38"/>
    <n v="319140"/>
    <n v="2079"/>
    <n v="319.14"/>
  </r>
  <r>
    <x v="38"/>
    <n v="259310"/>
    <n v="2119"/>
    <n v="259.31"/>
  </r>
  <r>
    <x v="38"/>
    <n v="288840"/>
    <n v="2141"/>
    <n v="288.83999999999997"/>
  </r>
  <r>
    <x v="38"/>
    <n v="144240"/>
    <n v="2148"/>
    <n v="144.24"/>
  </r>
  <r>
    <x v="38"/>
    <n v="288470"/>
    <n v="2150"/>
    <n v="288.47000000000003"/>
  </r>
  <r>
    <x v="38"/>
    <n v="158680"/>
    <n v="2270"/>
    <n v="158.68"/>
  </r>
  <r>
    <x v="38"/>
    <n v="174560"/>
    <n v="2301"/>
    <n v="174.56"/>
  </r>
  <r>
    <x v="38"/>
    <n v="297810"/>
    <n v="2312"/>
    <n v="297.81"/>
  </r>
  <r>
    <x v="38"/>
    <n v="192510"/>
    <n v="2323"/>
    <n v="192.51"/>
  </r>
  <r>
    <x v="38"/>
    <n v="193610"/>
    <n v="2351"/>
    <n v="193.61"/>
  </r>
  <r>
    <x v="38"/>
    <n v="403930"/>
    <n v="2361"/>
    <n v="403.93"/>
  </r>
  <r>
    <x v="38"/>
    <n v="794600"/>
    <n v="906"/>
    <n v="794.6"/>
  </r>
  <r>
    <x v="38"/>
    <n v="279520"/>
    <n v="960"/>
    <n v="279.52"/>
  </r>
  <r>
    <x v="38"/>
    <n v="177390"/>
    <n v="2036"/>
    <n v="177.39"/>
  </r>
  <r>
    <x v="38"/>
    <n v="89350"/>
    <n v="2356"/>
    <n v="89.35"/>
  </r>
  <r>
    <x v="38"/>
    <n v="272340"/>
    <n v="2358"/>
    <n v="272.33999999999997"/>
  </r>
  <r>
    <x v="38"/>
    <n v="711980"/>
    <n v="523"/>
    <n v="711.98"/>
  </r>
  <r>
    <x v="38"/>
    <n v="232390"/>
    <n v="946"/>
    <n v="232.39"/>
  </r>
  <r>
    <x v="38"/>
    <n v="78110"/>
    <n v="2174"/>
    <n v="78.11"/>
  </r>
  <r>
    <x v="38"/>
    <n v="524190"/>
    <n v="2017"/>
    <n v="524.19000000000005"/>
  </r>
  <r>
    <x v="38"/>
    <n v="243120"/>
    <n v="2244"/>
    <n v="243.12"/>
  </r>
  <r>
    <x v="38"/>
    <n v="695120"/>
    <n v="385"/>
    <n v="695.12"/>
  </r>
  <r>
    <x v="38"/>
    <n v="562790"/>
    <n v="2037"/>
    <n v="562.79"/>
  </r>
  <r>
    <x v="38"/>
    <n v="206600"/>
    <n v="2333"/>
    <n v="206.6"/>
  </r>
  <r>
    <x v="38"/>
    <n v="1141710"/>
    <n v="303"/>
    <n v="1141.71"/>
  </r>
  <r>
    <x v="38"/>
    <n v="558460"/>
    <n v="2215"/>
    <n v="558.46"/>
  </r>
  <r>
    <x v="38"/>
    <n v="309260"/>
    <n v="2257"/>
    <n v="309.26"/>
  </r>
  <r>
    <x v="38"/>
    <n v="466450"/>
    <n v="597"/>
    <n v="466.45"/>
  </r>
  <r>
    <x v="38"/>
    <n v="1079610"/>
    <n v="890"/>
    <n v="1079.6099999999999"/>
  </r>
  <r>
    <x v="38"/>
    <n v="638030"/>
    <n v="2163"/>
    <n v="638.03"/>
  </r>
  <r>
    <x v="38"/>
    <n v="371810"/>
    <n v="2335"/>
    <n v="371.81"/>
  </r>
  <r>
    <x v="38"/>
    <n v="211300"/>
    <n v="2029"/>
    <n v="211.3"/>
  </r>
  <r>
    <x v="38"/>
    <n v="395690"/>
    <n v="2075"/>
    <n v="395.69"/>
  </r>
  <r>
    <x v="38"/>
    <n v="175800"/>
    <n v="2100"/>
    <n v="175.8"/>
  </r>
  <r>
    <x v="38"/>
    <n v="162960"/>
    <n v="2185"/>
    <n v="162.96"/>
  </r>
  <r>
    <x v="38"/>
    <n v="344510"/>
    <n v="719"/>
    <n v="344.51"/>
  </r>
  <r>
    <x v="38"/>
    <n v="130840"/>
    <n v="2353"/>
    <n v="130.84"/>
  </r>
  <r>
    <x v="38"/>
    <n v="373520"/>
    <n v="586"/>
    <n v="373.52"/>
  </r>
  <r>
    <x v="3"/>
    <n v="405700"/>
    <n v="2056"/>
    <n v="405.7"/>
  </r>
  <r>
    <x v="3"/>
    <n v="405700"/>
    <n v="2073"/>
    <n v="405.7"/>
  </r>
  <r>
    <x v="3"/>
    <n v="653600"/>
    <n v="2170"/>
    <n v="653.6"/>
  </r>
  <r>
    <x v="3"/>
    <n v="405700"/>
    <n v="2533"/>
    <n v="405.7"/>
  </r>
  <r>
    <x v="3"/>
    <n v="1594500"/>
    <n v="2015"/>
    <n v="1594.5"/>
  </r>
  <r>
    <x v="3"/>
    <n v="6696000"/>
    <n v="878"/>
    <n v="6696"/>
  </r>
  <r>
    <x v="3"/>
    <n v="3050130"/>
    <n v="2007"/>
    <n v="3050.13"/>
  </r>
  <r>
    <x v="3"/>
    <n v="7440000"/>
    <n v="2406"/>
    <n v="7440"/>
  </r>
  <r>
    <x v="3"/>
    <n v="6889330"/>
    <n v="2446"/>
    <n v="6889.33"/>
  </r>
  <r>
    <x v="3"/>
    <n v="7379870"/>
    <n v="724"/>
    <n v="7379.87"/>
  </r>
  <r>
    <x v="6"/>
    <n v="2790"/>
    <n v="2056"/>
    <n v="2.79"/>
  </r>
  <r>
    <x v="6"/>
    <n v="15980"/>
    <n v="2073"/>
    <n v="15.98"/>
  </r>
  <r>
    <x v="6"/>
    <n v="81290"/>
    <n v="2170"/>
    <n v="81.290000000000006"/>
  </r>
  <r>
    <x v="6"/>
    <n v="199710"/>
    <n v="2015"/>
    <n v="199.71"/>
  </r>
  <r>
    <x v="6"/>
    <n v="341180"/>
    <n v="878"/>
    <n v="341.18"/>
  </r>
  <r>
    <x v="6"/>
    <n v="596710"/>
    <n v="2406"/>
    <n v="596.71"/>
  </r>
  <r>
    <x v="6"/>
    <n v="176650"/>
    <n v="2446"/>
    <n v="176.65"/>
  </r>
  <r>
    <x v="6"/>
    <n v="50950"/>
    <n v="724"/>
    <n v="50.95"/>
  </r>
  <r>
    <x v="51"/>
    <n v="5580000"/>
    <n v="878"/>
    <n v="5580"/>
  </r>
  <r>
    <x v="51"/>
    <n v="8556000"/>
    <n v="2406"/>
    <n v="8556"/>
  </r>
  <r>
    <x v="9"/>
    <n v="357120"/>
    <n v="878"/>
    <n v="357.12"/>
  </r>
  <r>
    <x v="9"/>
    <n v="175770"/>
    <n v="2406"/>
    <n v="175.77"/>
  </r>
  <r>
    <x v="13"/>
    <n v="60000"/>
    <n v="2056"/>
    <n v="60"/>
  </r>
  <r>
    <x v="13"/>
    <n v="60000"/>
    <n v="2007"/>
    <n v="60"/>
  </r>
  <r>
    <x v="13"/>
    <n v="60000"/>
    <n v="724"/>
    <n v="60"/>
  </r>
  <r>
    <x v="17"/>
    <n v="400000"/>
    <n v="724"/>
    <n v="400"/>
  </r>
  <r>
    <x v="20"/>
    <n v="154300"/>
    <n v="2007"/>
    <n v="154.30000000000001"/>
  </r>
  <r>
    <x v="52"/>
    <n v="5580"/>
    <n v="2056"/>
    <n v="5.58"/>
  </r>
  <r>
    <x v="52"/>
    <n v="31950"/>
    <n v="2073"/>
    <n v="31.95"/>
  </r>
  <r>
    <x v="52"/>
    <n v="162580"/>
    <n v="2170"/>
    <n v="162.58000000000001"/>
  </r>
  <r>
    <x v="52"/>
    <n v="798840"/>
    <n v="2015"/>
    <n v="798.84"/>
  </r>
  <r>
    <x v="52"/>
    <n v="837000"/>
    <n v="878"/>
    <n v="837"/>
  </r>
  <r>
    <x v="52"/>
    <n v="2211080"/>
    <n v="2406"/>
    <n v="2211.08"/>
  </r>
  <r>
    <x v="52"/>
    <n v="706590"/>
    <n v="2446"/>
    <n v="706.59"/>
  </r>
  <r>
    <x v="52"/>
    <n v="186800"/>
    <n v="724"/>
    <n v="186.8"/>
  </r>
  <r>
    <x v="53"/>
    <n v="140980"/>
    <n v="2533"/>
    <n v="140.97999999999999"/>
  </r>
  <r>
    <x v="53"/>
    <n v="146520"/>
    <n v="2007"/>
    <n v="146.52000000000001"/>
  </r>
  <r>
    <x v="26"/>
    <n v="1564000"/>
    <n v="2056"/>
    <n v="1564"/>
  </r>
  <r>
    <x v="26"/>
    <n v="782000"/>
    <n v="2073"/>
    <n v="782"/>
  </r>
  <r>
    <x v="26"/>
    <n v="1564000"/>
    <n v="2170"/>
    <n v="1564"/>
  </r>
  <r>
    <x v="27"/>
    <n v="230000"/>
    <n v="2056"/>
    <n v="230"/>
  </r>
  <r>
    <x v="27"/>
    <n v="230000"/>
    <n v="2073"/>
    <n v="230"/>
  </r>
  <r>
    <x v="27"/>
    <n v="230000"/>
    <n v="2170"/>
    <n v="230"/>
  </r>
  <r>
    <x v="27"/>
    <n v="230000"/>
    <n v="2533"/>
    <n v="230"/>
  </r>
  <r>
    <x v="27"/>
    <n v="230000"/>
    <n v="2015"/>
    <n v="230"/>
  </r>
  <r>
    <x v="27"/>
    <n v="230000"/>
    <n v="878"/>
    <n v="230"/>
  </r>
  <r>
    <x v="27"/>
    <n v="230000"/>
    <n v="2007"/>
    <n v="230"/>
  </r>
  <r>
    <x v="27"/>
    <n v="230000"/>
    <n v="2406"/>
    <n v="230"/>
  </r>
  <r>
    <x v="27"/>
    <n v="230000"/>
    <n v="2446"/>
    <n v="230"/>
  </r>
  <r>
    <x v="27"/>
    <n v="230000"/>
    <n v="724"/>
    <n v="230"/>
  </r>
  <r>
    <x v="28"/>
    <n v="202850"/>
    <n v="2056"/>
    <n v="202.85"/>
  </r>
  <r>
    <x v="28"/>
    <n v="765360"/>
    <n v="2015"/>
    <n v="765.36"/>
  </r>
  <r>
    <x v="28"/>
    <n v="892800"/>
    <n v="878"/>
    <n v="892.8"/>
  </r>
  <r>
    <x v="28"/>
    <n v="892800"/>
    <n v="2406"/>
    <n v="892.8"/>
  </r>
  <r>
    <x v="54"/>
    <n v="4473920"/>
    <n v="2056"/>
    <n v="4473.92"/>
  </r>
  <r>
    <x v="54"/>
    <n v="4695330"/>
    <n v="2073"/>
    <n v="4695.33"/>
  </r>
  <r>
    <x v="54"/>
    <n v="7201240"/>
    <n v="2170"/>
    <n v="7201.24"/>
  </r>
  <r>
    <x v="54"/>
    <n v="4061560"/>
    <n v="2533"/>
    <n v="4061.56"/>
  </r>
  <r>
    <x v="54"/>
    <n v="11723580"/>
    <n v="2015"/>
    <n v="11723.58"/>
  </r>
  <r>
    <x v="55"/>
    <n v="3256550"/>
    <n v="2015"/>
    <n v="3256.55"/>
  </r>
  <r>
    <x v="55"/>
    <n v="5702760"/>
    <n v="878"/>
    <n v="5702.76"/>
  </r>
  <r>
    <x v="55"/>
    <n v="6539890"/>
    <n v="2007"/>
    <n v="6539.89"/>
  </r>
  <r>
    <x v="55"/>
    <n v="2856440"/>
    <n v="724"/>
    <n v="2856.44"/>
  </r>
  <r>
    <x v="56"/>
    <n v="3389330"/>
    <n v="2056"/>
    <n v="3389.33"/>
  </r>
  <r>
    <x v="56"/>
    <n v="3557070"/>
    <n v="2073"/>
    <n v="3557.07"/>
  </r>
  <r>
    <x v="56"/>
    <n v="4364390"/>
    <n v="2170"/>
    <n v="4364.3900000000003"/>
  </r>
  <r>
    <x v="56"/>
    <n v="1692320"/>
    <n v="2533"/>
    <n v="1692.32"/>
  </r>
  <r>
    <x v="56"/>
    <n v="8955510"/>
    <n v="2015"/>
    <n v="8955.51"/>
  </r>
  <r>
    <x v="56"/>
    <n v="3801840"/>
    <n v="878"/>
    <n v="3801.84"/>
  </r>
  <r>
    <x v="56"/>
    <n v="10478570"/>
    <n v="2406"/>
    <n v="10478.57"/>
  </r>
  <r>
    <x v="56"/>
    <n v="9591910"/>
    <n v="2446"/>
    <n v="9591.91"/>
  </r>
  <r>
    <x v="56"/>
    <n v="7855210"/>
    <n v="724"/>
    <n v="7855.21"/>
  </r>
  <r>
    <x v="57"/>
    <n v="338930"/>
    <n v="2056"/>
    <n v="338.93"/>
  </r>
  <r>
    <x v="57"/>
    <n v="355710"/>
    <n v="2073"/>
    <n v="355.71"/>
  </r>
  <r>
    <x v="57"/>
    <n v="545550"/>
    <n v="2170"/>
    <n v="545.54999999999995"/>
  </r>
  <r>
    <x v="57"/>
    <n v="338460"/>
    <n v="2533"/>
    <n v="338.46"/>
  </r>
  <r>
    <x v="57"/>
    <n v="814140"/>
    <n v="2015"/>
    <n v="814.14"/>
  </r>
  <r>
    <x v="58"/>
    <n v="1016800"/>
    <n v="2056"/>
    <n v="1016.8"/>
  </r>
  <r>
    <x v="58"/>
    <n v="1067120"/>
    <n v="2073"/>
    <n v="1067.1199999999999"/>
  </r>
  <r>
    <x v="58"/>
    <n v="1636650"/>
    <n v="2170"/>
    <n v="1636.65"/>
  </r>
  <r>
    <x v="58"/>
    <n v="1015390"/>
    <n v="2533"/>
    <n v="1015.39"/>
  </r>
  <r>
    <x v="58"/>
    <n v="2442410"/>
    <n v="2015"/>
    <n v="2442.41"/>
  </r>
  <r>
    <x v="58"/>
    <n v="3801840"/>
    <n v="878"/>
    <n v="3801.84"/>
  </r>
  <r>
    <x v="58"/>
    <n v="2179960"/>
    <n v="2007"/>
    <n v="2179.96"/>
  </r>
  <r>
    <x v="58"/>
    <n v="3810390"/>
    <n v="2406"/>
    <n v="3810.39"/>
  </r>
  <r>
    <x v="58"/>
    <n v="3487970"/>
    <n v="2446"/>
    <n v="3487.97"/>
  </r>
  <r>
    <x v="58"/>
    <n v="2856440"/>
    <n v="724"/>
    <n v="2856.44"/>
  </r>
  <r>
    <x v="59"/>
    <n v="338930"/>
    <n v="2056"/>
    <n v="338.93"/>
  </r>
  <r>
    <x v="59"/>
    <n v="355710"/>
    <n v="2073"/>
    <n v="355.71"/>
  </r>
  <r>
    <x v="59"/>
    <n v="545550"/>
    <n v="2170"/>
    <n v="545.54999999999995"/>
  </r>
  <r>
    <x v="59"/>
    <n v="338460"/>
    <n v="2533"/>
    <n v="338.46"/>
  </r>
  <r>
    <x v="59"/>
    <n v="814140"/>
    <n v="2015"/>
    <n v="814.14"/>
  </r>
  <r>
    <x v="31"/>
    <n v="7780"/>
    <n v="2056"/>
    <n v="7.78"/>
  </r>
  <r>
    <x v="31"/>
    <n v="12530"/>
    <n v="2170"/>
    <n v="12.53"/>
  </r>
  <r>
    <x v="31"/>
    <n v="18350"/>
    <n v="2015"/>
    <n v="18.350000000000001"/>
  </r>
  <r>
    <x v="31"/>
    <n v="22600"/>
    <n v="878"/>
    <n v="22.6"/>
  </r>
  <r>
    <x v="31"/>
    <n v="13240"/>
    <n v="2007"/>
    <n v="13.24"/>
  </r>
  <r>
    <x v="31"/>
    <n v="22600"/>
    <n v="2406"/>
    <n v="22.6"/>
  </r>
  <r>
    <x v="31"/>
    <n v="16010"/>
    <n v="724"/>
    <n v="16.010000000000002"/>
  </r>
  <r>
    <x v="60"/>
    <n v="31050"/>
    <n v="2056"/>
    <n v="31.05"/>
  </r>
  <r>
    <x v="33"/>
    <n v="2029890"/>
    <n v="2056"/>
    <n v="2029.89"/>
  </r>
  <r>
    <x v="60"/>
    <n v="34020"/>
    <n v="2073"/>
    <n v="34.020000000000003"/>
  </r>
  <r>
    <x v="33"/>
    <n v="2029890"/>
    <n v="2073"/>
    <n v="2029.89"/>
  </r>
  <r>
    <x v="60"/>
    <n v="67310"/>
    <n v="2170"/>
    <n v="67.31"/>
  </r>
  <r>
    <x v="33"/>
    <n v="2029890"/>
    <n v="2170"/>
    <n v="2029.89"/>
  </r>
  <r>
    <x v="60"/>
    <n v="19850"/>
    <n v="2533"/>
    <n v="19.850000000000001"/>
  </r>
  <r>
    <x v="33"/>
    <n v="2029890"/>
    <n v="2533"/>
    <n v="2029.89"/>
  </r>
  <r>
    <x v="60"/>
    <n v="214490"/>
    <n v="2015"/>
    <n v="214.49"/>
  </r>
  <r>
    <x v="33"/>
    <n v="2593050"/>
    <n v="2015"/>
    <n v="2593.0500000000002"/>
  </r>
  <r>
    <x v="60"/>
    <n v="877220"/>
    <n v="878"/>
    <n v="877.22"/>
  </r>
  <r>
    <x v="33"/>
    <n v="8231300"/>
    <n v="878"/>
    <n v="8231.2999999999993"/>
  </r>
  <r>
    <x v="60"/>
    <n v="356380"/>
    <n v="2007"/>
    <n v="356.38"/>
  </r>
  <r>
    <x v="33"/>
    <n v="21254040"/>
    <n v="2007"/>
    <n v="21254.04"/>
  </r>
  <r>
    <x v="60"/>
    <n v="877220"/>
    <n v="2406"/>
    <n v="877.22"/>
  </r>
  <r>
    <x v="33"/>
    <n v="21254040"/>
    <n v="2406"/>
    <n v="21254.04"/>
  </r>
  <r>
    <x v="60"/>
    <n v="877220"/>
    <n v="2446"/>
    <n v="877.22"/>
  </r>
  <r>
    <x v="33"/>
    <n v="21254040"/>
    <n v="2446"/>
    <n v="21254.04"/>
  </r>
  <r>
    <x v="60"/>
    <n v="877220"/>
    <n v="724"/>
    <n v="877.22"/>
  </r>
  <r>
    <x v="33"/>
    <n v="8017620"/>
    <n v="724"/>
    <n v="8017.62"/>
  </r>
  <r>
    <x v="61"/>
    <n v="76260"/>
    <n v="2056"/>
    <n v="76.260000000000005"/>
  </r>
  <r>
    <x v="33"/>
    <n v="4735960"/>
    <n v="2056"/>
    <n v="4735.96"/>
  </r>
  <r>
    <x v="61"/>
    <n v="80030"/>
    <n v="2073"/>
    <n v="80.03"/>
  </r>
  <r>
    <x v="33"/>
    <n v="4735960"/>
    <n v="2073"/>
    <n v="4735.96"/>
  </r>
  <r>
    <x v="61"/>
    <n v="127760"/>
    <n v="2170"/>
    <n v="127.76"/>
  </r>
  <r>
    <x v="33"/>
    <n v="4735960"/>
    <n v="2170"/>
    <n v="4735.96"/>
  </r>
  <r>
    <x v="61"/>
    <n v="76150"/>
    <n v="2533"/>
    <n v="76.150000000000006"/>
  </r>
  <r>
    <x v="33"/>
    <n v="4735960"/>
    <n v="2533"/>
    <n v="4735.96"/>
  </r>
  <r>
    <x v="61"/>
    <n v="200280"/>
    <n v="2015"/>
    <n v="200.28"/>
  </r>
  <r>
    <x v="33"/>
    <n v="2442410"/>
    <n v="2015"/>
    <n v="2442.41"/>
  </r>
  <r>
    <x v="61"/>
    <n v="359540"/>
    <n v="878"/>
    <n v="359.54"/>
  </r>
  <r>
    <x v="33"/>
    <n v="3801840"/>
    <n v="878"/>
    <n v="3801.84"/>
  </r>
  <r>
    <x v="61"/>
    <n v="176660"/>
    <n v="2007"/>
    <n v="176.66"/>
  </r>
  <r>
    <x v="33"/>
    <n v="9478320"/>
    <n v="2007"/>
    <n v="9478.32"/>
  </r>
  <r>
    <x v="61"/>
    <n v="360570"/>
    <n v="2406"/>
    <n v="360.57"/>
  </r>
  <r>
    <x v="33"/>
    <n v="9478320"/>
    <n v="2406"/>
    <n v="9478.32"/>
  </r>
  <r>
    <x v="61"/>
    <n v="321880"/>
    <n v="2446"/>
    <n v="321.88"/>
  </r>
  <r>
    <x v="33"/>
    <n v="9478320"/>
    <n v="2446"/>
    <n v="9478.32"/>
  </r>
  <r>
    <x v="61"/>
    <n v="246090"/>
    <n v="724"/>
    <n v="246.09"/>
  </r>
  <r>
    <x v="33"/>
    <n v="2856440"/>
    <n v="724"/>
    <n v="2856.44"/>
  </r>
  <r>
    <x v="62"/>
    <n v="907490"/>
    <n v="878"/>
    <n v="907.49"/>
  </r>
  <r>
    <x v="62"/>
    <n v="59810"/>
    <n v="2007"/>
    <n v="59.81"/>
  </r>
  <r>
    <x v="62"/>
    <n v="1510360"/>
    <n v="2406"/>
    <n v="1510.36"/>
  </r>
  <r>
    <x v="62"/>
    <n v="1026860"/>
    <n v="2446"/>
    <n v="1026.8599999999999"/>
  </r>
  <r>
    <x v="62"/>
    <n v="1094250"/>
    <n v="724"/>
    <n v="1094.25"/>
  </r>
  <r>
    <x v="63"/>
    <n v="103640"/>
    <n v="2015"/>
    <n v="103.64"/>
  </r>
  <r>
    <x v="63"/>
    <n v="161550"/>
    <n v="878"/>
    <n v="161.55000000000001"/>
  </r>
  <r>
    <x v="63"/>
    <n v="7450"/>
    <n v="2007"/>
    <n v="7.45"/>
  </r>
  <r>
    <x v="63"/>
    <n v="162670"/>
    <n v="2406"/>
    <n v="162.66999999999999"/>
  </r>
  <r>
    <x v="63"/>
    <n v="120110"/>
    <n v="2446"/>
    <n v="120.11"/>
  </r>
  <r>
    <x v="63"/>
    <n v="52980"/>
    <n v="724"/>
    <n v="52.98"/>
  </r>
  <r>
    <x v="38"/>
    <n v="541240"/>
    <n v="2056"/>
    <n v="541.24"/>
  </r>
  <r>
    <x v="39"/>
    <n v="6765850"/>
    <n v="2056"/>
    <n v="6765.85"/>
  </r>
  <r>
    <x v="38"/>
    <n v="541240"/>
    <n v="2073"/>
    <n v="541.24"/>
  </r>
  <r>
    <x v="39"/>
    <n v="6765850"/>
    <n v="2073"/>
    <n v="6765.85"/>
  </r>
  <r>
    <x v="38"/>
    <n v="541240"/>
    <n v="2170"/>
    <n v="541.24"/>
  </r>
  <r>
    <x v="39"/>
    <n v="6765850"/>
    <n v="2170"/>
    <n v="6765.85"/>
  </r>
  <r>
    <x v="38"/>
    <n v="541240"/>
    <n v="2533"/>
    <n v="541.24"/>
  </r>
  <r>
    <x v="39"/>
    <n v="6765850"/>
    <n v="2533"/>
    <n v="6765.85"/>
  </r>
  <r>
    <x v="38"/>
    <n v="402830"/>
    <n v="2015"/>
    <n v="402.83"/>
  </r>
  <r>
    <x v="39"/>
    <n v="5035460"/>
    <n v="2015"/>
    <n v="5035.46"/>
  </r>
  <r>
    <x v="38"/>
    <n v="962650"/>
    <n v="878"/>
    <n v="962.65"/>
  </r>
  <r>
    <x v="39"/>
    <n v="12033140"/>
    <n v="878"/>
    <n v="12033.14"/>
  </r>
  <r>
    <x v="38"/>
    <n v="2458570"/>
    <n v="2007"/>
    <n v="2458.5700000000002"/>
  </r>
  <r>
    <x v="39"/>
    <n v="30732360"/>
    <n v="2007"/>
    <n v="30732.36"/>
  </r>
  <r>
    <x v="38"/>
    <n v="2458570"/>
    <n v="2406"/>
    <n v="2458.5700000000002"/>
  </r>
  <r>
    <x v="39"/>
    <n v="30732360"/>
    <n v="2406"/>
    <n v="30732.36"/>
  </r>
  <r>
    <x v="38"/>
    <n v="2458570"/>
    <n v="2446"/>
    <n v="2458.5700000000002"/>
  </r>
  <r>
    <x v="39"/>
    <n v="30732360"/>
    <n v="2446"/>
    <n v="30732.36"/>
  </r>
  <r>
    <x v="38"/>
    <n v="869920"/>
    <n v="724"/>
    <n v="869.92"/>
  </r>
  <r>
    <x v="39"/>
    <n v="10874060"/>
    <n v="724"/>
    <n v="10874.06"/>
  </r>
  <r>
    <x v="40"/>
    <n v="204770"/>
    <n v="2056"/>
    <n v="204.77"/>
  </r>
  <r>
    <x v="40"/>
    <n v="102380"/>
    <n v="2073"/>
    <n v="102.38"/>
  </r>
  <r>
    <x v="40"/>
    <n v="428860"/>
    <n v="2170"/>
    <n v="428.86"/>
  </r>
  <r>
    <x v="40"/>
    <n v="60130"/>
    <n v="2533"/>
    <n v="60.13"/>
  </r>
  <r>
    <x v="40"/>
    <n v="92200"/>
    <n v="2015"/>
    <n v="92.2"/>
  </r>
  <r>
    <x v="40"/>
    <n v="124270"/>
    <n v="878"/>
    <n v="124.27"/>
  </r>
  <r>
    <x v="40"/>
    <n v="124270"/>
    <n v="2406"/>
    <n v="124.27"/>
  </r>
  <r>
    <x v="40"/>
    <n v="124270"/>
    <n v="2446"/>
    <n v="124.27"/>
  </r>
  <r>
    <x v="40"/>
    <n v="92200"/>
    <n v="724"/>
    <n v="92.2"/>
  </r>
  <r>
    <x v="41"/>
    <n v="8720"/>
    <n v="2056"/>
    <n v="8.7200000000000006"/>
  </r>
  <r>
    <x v="41"/>
    <n v="8720"/>
    <n v="2073"/>
    <n v="8.7200000000000006"/>
  </r>
  <r>
    <x v="41"/>
    <n v="14540"/>
    <n v="2170"/>
    <n v="14.54"/>
  </r>
  <r>
    <x v="41"/>
    <n v="8720"/>
    <n v="2533"/>
    <n v="8.7200000000000006"/>
  </r>
  <r>
    <x v="41"/>
    <n v="25540"/>
    <n v="2015"/>
    <n v="25.54"/>
  </r>
  <r>
    <x v="41"/>
    <n v="99000"/>
    <n v="878"/>
    <n v="99"/>
  </r>
  <r>
    <x v="41"/>
    <n v="77000"/>
    <n v="2007"/>
    <n v="77"/>
  </r>
  <r>
    <x v="41"/>
    <n v="115500"/>
    <n v="2406"/>
    <n v="115.5"/>
  </r>
  <r>
    <x v="41"/>
    <n v="115500"/>
    <n v="2446"/>
    <n v="115.5"/>
  </r>
  <r>
    <x v="41"/>
    <n v="135540"/>
    <n v="724"/>
    <n v="135.54"/>
  </r>
  <r>
    <x v="42"/>
    <n v="5790"/>
    <n v="2073"/>
    <n v="5.79"/>
  </r>
  <r>
    <x v="42"/>
    <n v="35530"/>
    <n v="2170"/>
    <n v="35.53"/>
  </r>
  <r>
    <x v="42"/>
    <n v="35920"/>
    <n v="878"/>
    <n v="35.92"/>
  </r>
  <r>
    <x v="42"/>
    <n v="8880"/>
    <n v="2007"/>
    <n v="8.8800000000000008"/>
  </r>
  <r>
    <x v="42"/>
    <n v="11970"/>
    <n v="2406"/>
    <n v="11.97"/>
  </r>
  <r>
    <x v="42"/>
    <n v="11970"/>
    <n v="2446"/>
    <n v="11.97"/>
  </r>
  <r>
    <x v="42"/>
    <n v="8880"/>
    <n v="724"/>
    <n v="8.8800000000000008"/>
  </r>
  <r>
    <x v="64"/>
    <n v="1210000"/>
    <n v="2056"/>
    <n v="1210"/>
  </r>
  <r>
    <x v="64"/>
    <n v="1210000"/>
    <n v="2073"/>
    <n v="1210"/>
  </r>
  <r>
    <x v="64"/>
    <n v="1210000"/>
    <n v="2170"/>
    <n v="1210"/>
  </r>
  <r>
    <x v="64"/>
    <n v="1210000"/>
    <n v="2533"/>
    <n v="1210"/>
  </r>
  <r>
    <x v="64"/>
    <n v="1100000"/>
    <n v="2015"/>
    <n v="1100"/>
  </r>
  <r>
    <x v="64"/>
    <n v="605000"/>
    <n v="878"/>
    <n v="605"/>
  </r>
  <r>
    <x v="64"/>
    <n v="495000"/>
    <n v="2007"/>
    <n v="495"/>
  </r>
  <r>
    <x v="64"/>
    <n v="495000"/>
    <n v="2406"/>
    <n v="495"/>
  </r>
  <r>
    <x v="64"/>
    <n v="495000"/>
    <n v="2446"/>
    <n v="495"/>
  </r>
  <r>
    <x v="65"/>
    <n v="1242750"/>
    <n v="2056"/>
    <n v="1242.75"/>
  </r>
  <r>
    <x v="65"/>
    <n v="1304260"/>
    <n v="2073"/>
    <n v="1304.26"/>
  </r>
  <r>
    <x v="65"/>
    <n v="1636650"/>
    <n v="2170"/>
    <n v="1636.65"/>
  </r>
  <r>
    <x v="65"/>
    <n v="676930"/>
    <n v="2533"/>
    <n v="676.93"/>
  </r>
  <r>
    <x v="65"/>
    <n v="3256550"/>
    <n v="2015"/>
    <n v="3256.55"/>
  </r>
  <r>
    <x v="65"/>
    <n v="1267280"/>
    <n v="878"/>
    <n v="1267.28"/>
  </r>
  <r>
    <x v="65"/>
    <n v="3492860"/>
    <n v="2406"/>
    <n v="3492.86"/>
  </r>
  <r>
    <x v="65"/>
    <n v="3197300"/>
    <n v="2446"/>
    <n v="3197.3"/>
  </r>
  <r>
    <x v="65"/>
    <n v="2618400"/>
    <n v="724"/>
    <n v="2618.4"/>
  </r>
  <r>
    <x v="66"/>
    <n v="1085520"/>
    <n v="2015"/>
    <n v="1085.52"/>
  </r>
  <r>
    <x v="66"/>
    <n v="1900920"/>
    <n v="878"/>
    <n v="1900.92"/>
  </r>
  <r>
    <x v="66"/>
    <n v="2179960"/>
    <n v="2007"/>
    <n v="2179.96"/>
  </r>
  <r>
    <x v="66"/>
    <n v="952150"/>
    <n v="724"/>
    <n v="952.15"/>
  </r>
  <r>
    <x v="25"/>
    <n v="50000"/>
    <n v="2456"/>
    <n v="50"/>
  </r>
  <r>
    <x v="67"/>
    <n v="157080"/>
    <n v="335"/>
    <n v="157.08000000000001"/>
  </r>
  <r>
    <x v="67"/>
    <n v="277170"/>
    <n v="764"/>
    <n v="277.17"/>
  </r>
  <r>
    <x v="67"/>
    <n v="1962400"/>
    <n v="335"/>
    <n v="1962.4"/>
  </r>
  <r>
    <x v="67"/>
    <n v="3115430"/>
    <n v="764"/>
    <n v="3115.43"/>
  </r>
  <r>
    <x v="67"/>
    <n v="1962400"/>
    <n v="335"/>
    <n v="1962.4"/>
  </r>
  <r>
    <x v="67"/>
    <n v="3115430"/>
    <n v="764"/>
    <n v="3115.43"/>
  </r>
  <r>
    <x v="67"/>
    <n v="156990"/>
    <n v="335"/>
    <n v="156.99"/>
  </r>
  <r>
    <x v="67"/>
    <n v="249230"/>
    <n v="764"/>
    <n v="249.23"/>
  </r>
  <r>
    <x v="67"/>
    <n v="12370"/>
    <n v="721"/>
    <n v="12.37"/>
  </r>
  <r>
    <x v="67"/>
    <n v="14200"/>
    <n v="2348"/>
    <n v="14.2"/>
  </r>
  <r>
    <x v="67"/>
    <n v="164980"/>
    <n v="721"/>
    <n v="164.98"/>
  </r>
  <r>
    <x v="67"/>
    <n v="189350"/>
    <n v="2348"/>
    <n v="189.35"/>
  </r>
  <r>
    <x v="67"/>
    <n v="164980"/>
    <n v="721"/>
    <n v="164.98"/>
  </r>
  <r>
    <x v="67"/>
    <n v="189350"/>
    <n v="2348"/>
    <n v="189.35"/>
  </r>
  <r>
    <x v="67"/>
    <n v="13190"/>
    <n v="721"/>
    <n v="13.19"/>
  </r>
  <r>
    <x v="67"/>
    <n v="15140"/>
    <n v="2348"/>
    <n v="15.14"/>
  </r>
  <r>
    <x v="67"/>
    <n v="877220"/>
    <n v="2339"/>
    <n v="877.22"/>
  </r>
  <r>
    <x v="67"/>
    <n v="8627830"/>
    <n v="2339"/>
    <n v="8627.83"/>
  </r>
  <r>
    <x v="67"/>
    <n v="8627830"/>
    <n v="2339"/>
    <n v="8627.83"/>
  </r>
  <r>
    <x v="67"/>
    <n v="690220"/>
    <n v="2339"/>
    <n v="690.22"/>
  </r>
  <r>
    <x v="67"/>
    <n v="441350"/>
    <n v="2033"/>
    <n v="441.35"/>
  </r>
  <r>
    <x v="67"/>
    <n v="228230"/>
    <n v="2271"/>
    <n v="228.23"/>
  </r>
  <r>
    <x v="67"/>
    <n v="4394110"/>
    <n v="2033"/>
    <n v="4394.1099999999997"/>
  </r>
  <r>
    <x v="67"/>
    <n v="2707590"/>
    <n v="2271"/>
    <n v="2707.59"/>
  </r>
  <r>
    <x v="67"/>
    <n v="4394110"/>
    <n v="2033"/>
    <n v="4394.1099999999997"/>
  </r>
  <r>
    <x v="67"/>
    <n v="2707590"/>
    <n v="2271"/>
    <n v="2707.59"/>
  </r>
  <r>
    <x v="67"/>
    <n v="351520"/>
    <n v="2033"/>
    <n v="351.52"/>
  </r>
  <r>
    <x v="67"/>
    <n v="216600"/>
    <n v="2271"/>
    <n v="216.6"/>
  </r>
  <r>
    <x v="67"/>
    <n v="482910"/>
    <n v="533"/>
    <n v="482.91"/>
  </r>
  <r>
    <x v="67"/>
    <n v="4691000"/>
    <n v="533"/>
    <n v="4691"/>
  </r>
  <r>
    <x v="67"/>
    <n v="4691000"/>
    <n v="533"/>
    <n v="4691"/>
  </r>
  <r>
    <x v="67"/>
    <n v="375280"/>
    <n v="533"/>
    <n v="375.28"/>
  </r>
  <r>
    <x v="67"/>
    <n v="94090"/>
    <n v="509"/>
    <n v="94.09"/>
  </r>
  <r>
    <x v="67"/>
    <n v="190330"/>
    <n v="781"/>
    <n v="190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H2:I71" firstHeaderRow="1" firstDataRow="1" firstDataCol="1"/>
  <pivotFields count="4">
    <pivotField axis="axisRow" showAll="0">
      <items count="70">
        <item x="0"/>
        <item x="1"/>
        <item x="3"/>
        <item x="4"/>
        <item x="5"/>
        <item x="6"/>
        <item x="7"/>
        <item x="8"/>
        <item x="51"/>
        <item x="9"/>
        <item x="10"/>
        <item x="11"/>
        <item x="12"/>
        <item x="13"/>
        <item x="14"/>
        <item x="15"/>
        <item x="16"/>
        <item x="17"/>
        <item x="18"/>
        <item x="19"/>
        <item x="47"/>
        <item x="48"/>
        <item x="49"/>
        <item x="20"/>
        <item x="21"/>
        <item x="52"/>
        <item x="22"/>
        <item x="23"/>
        <item x="24"/>
        <item x="53"/>
        <item x="25"/>
        <item x="26"/>
        <item x="27"/>
        <item m="1" x="68"/>
        <item x="50"/>
        <item x="28"/>
        <item x="29"/>
        <item x="30"/>
        <item x="55"/>
        <item x="56"/>
        <item x="58"/>
        <item x="31"/>
        <item x="32"/>
        <item x="34"/>
        <item x="35"/>
        <item x="36"/>
        <item x="37"/>
        <item x="60"/>
        <item x="61"/>
        <item x="62"/>
        <item x="63"/>
        <item x="33"/>
        <item x="39"/>
        <item x="38"/>
        <item x="40"/>
        <item x="41"/>
        <item x="42"/>
        <item x="64"/>
        <item x="43"/>
        <item x="45"/>
        <item x="65"/>
        <item x="66"/>
        <item x="2"/>
        <item x="44"/>
        <item x="46"/>
        <item x="54"/>
        <item x="57"/>
        <item x="59"/>
        <item x="67"/>
        <item t="default"/>
      </items>
    </pivotField>
    <pivotField showAll="0"/>
    <pivotField showAll="0"/>
    <pivotField dataField="1" showAll="0"/>
  </pivotFields>
  <rowFields count="1">
    <field x="0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Soma de Valor Final" fld="3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katiusiakarla@gmail.com" TargetMode="External"/><Relationship Id="rId2" Type="http://schemas.openxmlformats.org/officeDocument/2006/relationships/hyperlink" Target="mailto:katiusiakarla@gmail.com" TargetMode="External"/><Relationship Id="rId1" Type="http://schemas.openxmlformats.org/officeDocument/2006/relationships/hyperlink" Target="mailto:katiusiakarla@gmail.com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katiusiakarla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5"/>
  <sheetViews>
    <sheetView showGridLines="0" tabSelected="1" topLeftCell="AS1" zoomScaleNormal="100" workbookViewId="0">
      <pane ySplit="3" topLeftCell="A4" activePane="bottomLeft" state="frozen"/>
      <selection pane="bottomLeft" activeCell="BE4" sqref="BE4:BG33"/>
    </sheetView>
  </sheetViews>
  <sheetFormatPr defaultColWidth="5.85546875" defaultRowHeight="15"/>
  <cols>
    <col min="1" max="1" width="5.85546875" style="208"/>
    <col min="2" max="2" width="5" style="208" bestFit="1" customWidth="1"/>
    <col min="3" max="3" width="12.42578125" style="208" bestFit="1" customWidth="1"/>
    <col min="4" max="4" width="51.140625" style="209" bestFit="1" customWidth="1"/>
    <col min="5" max="5" width="13.28515625" style="209" customWidth="1"/>
    <col min="6" max="6" width="11.5703125" style="219" customWidth="1"/>
    <col min="7" max="7" width="14.28515625" style="209" customWidth="1"/>
    <col min="8" max="8" width="11.5703125" style="209" customWidth="1"/>
    <col min="9" max="9" width="11.5703125" style="12" customWidth="1"/>
    <col min="10" max="10" width="14.28515625" style="209" customWidth="1"/>
    <col min="11" max="11" width="10.5703125" style="209" customWidth="1"/>
    <col min="12" max="12" width="26.140625" style="209" customWidth="1"/>
    <col min="13" max="13" width="14.28515625" style="209" customWidth="1"/>
    <col min="14" max="14" width="11.5703125" style="209" customWidth="1"/>
    <col min="15" max="15" width="15.85546875" style="209" customWidth="1"/>
    <col min="16" max="16" width="14.28515625" style="209" customWidth="1"/>
    <col min="17" max="17" width="10.5703125" style="209" customWidth="1"/>
    <col min="18" max="18" width="13.28515625" style="209" customWidth="1"/>
    <col min="19" max="19" width="13.85546875" style="209" customWidth="1"/>
    <col min="20" max="20" width="11.5703125" style="209" customWidth="1"/>
    <col min="21" max="21" width="7" style="209" customWidth="1"/>
    <col min="22" max="22" width="14" style="209" customWidth="1"/>
    <col min="23" max="23" width="15.7109375" style="209" customWidth="1"/>
    <col min="24" max="24" width="17.5703125" style="209" customWidth="1"/>
    <col min="25" max="25" width="14.28515625" style="209" customWidth="1"/>
    <col min="26" max="26" width="11" style="209" customWidth="1"/>
    <col min="27" max="27" width="18.28515625" style="209" customWidth="1"/>
    <col min="28" max="28" width="11.5703125" style="209" customWidth="1"/>
    <col min="29" max="29" width="21" style="209" customWidth="1"/>
    <col min="30" max="30" width="11.5703125" style="209" customWidth="1"/>
    <col min="31" max="31" width="5.140625" style="209" customWidth="1"/>
    <col min="32" max="32" width="14.5703125" style="209" customWidth="1"/>
    <col min="33" max="33" width="18.42578125" style="209" customWidth="1"/>
    <col min="34" max="34" width="11.5703125" style="209" customWidth="1"/>
    <col min="35" max="35" width="14.28515625" style="209" customWidth="1"/>
    <col min="36" max="36" width="11" style="209" customWidth="1"/>
    <col min="37" max="37" width="17.5703125" style="209" customWidth="1"/>
    <col min="38" max="38" width="11.5703125" style="209" customWidth="1"/>
    <col min="39" max="39" width="14.28515625" style="209" customWidth="1"/>
    <col min="40" max="40" width="11" style="209" customWidth="1"/>
    <col min="41" max="41" width="11.5703125" style="209" customWidth="1"/>
    <col min="42" max="42" width="14.28515625" style="209" customWidth="1"/>
    <col min="43" max="43" width="11" style="209" customWidth="1"/>
    <col min="44" max="44" width="11.5703125" style="209" customWidth="1"/>
    <col min="45" max="45" width="16.5703125" style="209" customWidth="1"/>
    <col min="46" max="47" width="11.5703125" style="209" customWidth="1"/>
    <col min="48" max="48" width="14.28515625" style="209" customWidth="1"/>
    <col min="49" max="49" width="11" style="209" customWidth="1"/>
    <col min="50" max="50" width="9.5703125" style="209" customWidth="1"/>
    <col min="51" max="51" width="9.42578125" style="209" customWidth="1"/>
    <col min="52" max="52" width="9.140625" style="209" customWidth="1"/>
    <col min="53" max="53" width="16.140625" style="209" bestFit="1" customWidth="1"/>
    <col min="54" max="54" width="12.5703125" style="209" bestFit="1" customWidth="1"/>
    <col min="55" max="55" width="15.28515625" style="209" bestFit="1" customWidth="1"/>
    <col min="56" max="56" width="10.5703125" style="209" bestFit="1" customWidth="1"/>
    <col min="57" max="57" width="12.5703125" style="209" bestFit="1" customWidth="1"/>
    <col min="58" max="58" width="15.28515625" style="209" bestFit="1" customWidth="1"/>
    <col min="59" max="59" width="10.5703125" style="209" bestFit="1" customWidth="1"/>
    <col min="60" max="61" width="11" style="209" bestFit="1" customWidth="1"/>
    <col min="62" max="62" width="12.5703125" style="209" bestFit="1" customWidth="1"/>
    <col min="63" max="63" width="15.28515625" style="209" bestFit="1" customWidth="1"/>
    <col min="64" max="64" width="10.5703125" style="209" bestFit="1" customWidth="1"/>
    <col min="65" max="65" width="11.85546875" style="209" customWidth="1"/>
    <col min="66" max="66" width="10.5703125" style="209" customWidth="1"/>
    <col min="67" max="68" width="12.42578125" style="209" bestFit="1" customWidth="1"/>
    <col min="69" max="16384" width="5.85546875" style="209"/>
  </cols>
  <sheetData>
    <row r="1" spans="1:68" s="203" customFormat="1">
      <c r="B1" s="204"/>
      <c r="C1" s="204"/>
      <c r="D1" s="204"/>
      <c r="E1" s="204">
        <f t="shared" ref="E1:AJ1" si="0">SUBTOTAL(9,E4:E33)</f>
        <v>146612.78</v>
      </c>
      <c r="F1" s="204" t="e">
        <f t="shared" si="0"/>
        <v>#VALUE!</v>
      </c>
      <c r="G1" s="204" t="e">
        <f t="shared" si="0"/>
        <v>#VALUE!</v>
      </c>
      <c r="H1" s="204" t="e">
        <f t="shared" si="0"/>
        <v>#VALUE!</v>
      </c>
      <c r="I1" s="204">
        <f t="shared" si="0"/>
        <v>4514.3300000000008</v>
      </c>
      <c r="J1" s="204">
        <f t="shared" si="0"/>
        <v>640.02230000000009</v>
      </c>
      <c r="K1" s="204">
        <f t="shared" si="0"/>
        <v>3874.3076999999989</v>
      </c>
      <c r="L1" s="204">
        <f t="shared" si="0"/>
        <v>15150</v>
      </c>
      <c r="M1" s="204">
        <f t="shared" si="0"/>
        <v>805</v>
      </c>
      <c r="N1" s="204">
        <f t="shared" si="0"/>
        <v>14345</v>
      </c>
      <c r="O1" s="204">
        <f t="shared" si="0"/>
        <v>468.42783209999993</v>
      </c>
      <c r="P1" s="204">
        <f t="shared" si="0"/>
        <v>234.21391604999997</v>
      </c>
      <c r="Q1" s="204">
        <f t="shared" si="0"/>
        <v>234.21391604999997</v>
      </c>
      <c r="R1" s="204">
        <f t="shared" si="0"/>
        <v>0</v>
      </c>
      <c r="S1" s="204">
        <f t="shared" si="0"/>
        <v>0</v>
      </c>
      <c r="T1" s="204">
        <f t="shared" si="0"/>
        <v>0</v>
      </c>
      <c r="U1" s="204">
        <f t="shared" si="0"/>
        <v>0</v>
      </c>
      <c r="V1" s="204">
        <f t="shared" si="0"/>
        <v>0</v>
      </c>
      <c r="W1" s="204" t="e">
        <f t="shared" si="0"/>
        <v>#REF!</v>
      </c>
      <c r="X1" s="204">
        <f t="shared" si="0"/>
        <v>0</v>
      </c>
      <c r="Y1" s="204">
        <f t="shared" si="0"/>
        <v>0</v>
      </c>
      <c r="Z1" s="204">
        <f t="shared" si="0"/>
        <v>0</v>
      </c>
      <c r="AA1" s="204">
        <f t="shared" si="0"/>
        <v>0</v>
      </c>
      <c r="AB1" s="204">
        <f t="shared" si="0"/>
        <v>0</v>
      </c>
      <c r="AC1" s="204">
        <f t="shared" si="0"/>
        <v>0</v>
      </c>
      <c r="AD1" s="204">
        <f t="shared" si="0"/>
        <v>8250</v>
      </c>
      <c r="AE1" s="204">
        <f t="shared" si="0"/>
        <v>0</v>
      </c>
      <c r="AF1" s="204">
        <f t="shared" si="0"/>
        <v>0</v>
      </c>
      <c r="AG1" s="204">
        <f t="shared" si="0"/>
        <v>0</v>
      </c>
      <c r="AH1" s="204">
        <f t="shared" si="0"/>
        <v>0</v>
      </c>
      <c r="AI1" s="204">
        <f t="shared" si="0"/>
        <v>0</v>
      </c>
      <c r="AJ1" s="204">
        <f t="shared" si="0"/>
        <v>0</v>
      </c>
      <c r="AK1" s="204">
        <f t="shared" ref="AK1:BP1" si="1">SUBTOTAL(9,AK4:AK33)</f>
        <v>0</v>
      </c>
      <c r="AL1" s="204">
        <f t="shared" si="1"/>
        <v>3300</v>
      </c>
      <c r="AM1" s="204">
        <f t="shared" si="1"/>
        <v>1300</v>
      </c>
      <c r="AN1" s="204">
        <f t="shared" si="1"/>
        <v>2000</v>
      </c>
      <c r="AO1" s="204">
        <f t="shared" si="1"/>
        <v>2716.9999999999986</v>
      </c>
      <c r="AP1" s="204">
        <f t="shared" si="1"/>
        <v>716.99999999999966</v>
      </c>
      <c r="AQ1" s="204">
        <f t="shared" si="1"/>
        <v>2000.0000000000007</v>
      </c>
      <c r="AR1" s="204" t="e">
        <f t="shared" si="1"/>
        <v>#VALUE!</v>
      </c>
      <c r="AS1" s="204" t="e">
        <f t="shared" si="1"/>
        <v>#VALUE!</v>
      </c>
      <c r="AT1" s="204">
        <f t="shared" si="1"/>
        <v>0</v>
      </c>
      <c r="AU1" s="204" t="e">
        <f t="shared" si="1"/>
        <v>#VALUE!</v>
      </c>
      <c r="AV1" s="204" t="e">
        <f t="shared" si="1"/>
        <v>#VALUE!</v>
      </c>
      <c r="AW1" s="204" t="e">
        <f t="shared" si="1"/>
        <v>#VALUE!</v>
      </c>
      <c r="AX1" s="204">
        <f t="shared" si="1"/>
        <v>0</v>
      </c>
      <c r="AY1" s="204">
        <f t="shared" si="1"/>
        <v>0</v>
      </c>
      <c r="AZ1" s="204">
        <f t="shared" si="1"/>
        <v>0</v>
      </c>
      <c r="BA1" s="204">
        <f t="shared" si="1"/>
        <v>0</v>
      </c>
      <c r="BB1" s="204">
        <f t="shared" si="1"/>
        <v>0</v>
      </c>
      <c r="BC1" s="204">
        <f t="shared" si="1"/>
        <v>0</v>
      </c>
      <c r="BD1" s="204">
        <f t="shared" si="1"/>
        <v>0</v>
      </c>
      <c r="BE1" s="204">
        <f t="shared" si="1"/>
        <v>4166.6666666666642</v>
      </c>
      <c r="BF1" s="204">
        <f t="shared" si="1"/>
        <v>2896.7999999999988</v>
      </c>
      <c r="BG1" s="204">
        <f t="shared" si="1"/>
        <v>1269.8666666666666</v>
      </c>
      <c r="BH1" s="204">
        <f t="shared" si="1"/>
        <v>5000</v>
      </c>
      <c r="BI1" s="204">
        <f t="shared" si="1"/>
        <v>0</v>
      </c>
      <c r="BJ1" s="204">
        <f t="shared" si="1"/>
        <v>0</v>
      </c>
      <c r="BK1" s="204">
        <f t="shared" si="1"/>
        <v>0</v>
      </c>
      <c r="BL1" s="204">
        <f t="shared" si="1"/>
        <v>0</v>
      </c>
      <c r="BM1" s="204">
        <f t="shared" si="1"/>
        <v>0</v>
      </c>
      <c r="BN1" s="204">
        <f t="shared" si="1"/>
        <v>0</v>
      </c>
      <c r="BO1" s="204">
        <f t="shared" si="1"/>
        <v>0</v>
      </c>
      <c r="BP1" s="204">
        <f t="shared" si="1"/>
        <v>0</v>
      </c>
    </row>
    <row r="2" spans="1:68" s="207" customFormat="1" ht="31.5" customHeight="1">
      <c r="A2" s="205"/>
      <c r="B2" s="206" t="s">
        <v>32</v>
      </c>
      <c r="C2" s="206" t="s">
        <v>53</v>
      </c>
      <c r="D2" s="206" t="s">
        <v>1</v>
      </c>
      <c r="E2" s="247" t="s">
        <v>14</v>
      </c>
      <c r="F2" s="254" t="s">
        <v>2</v>
      </c>
      <c r="G2" s="256"/>
      <c r="H2" s="255"/>
      <c r="I2" s="254" t="s">
        <v>3</v>
      </c>
      <c r="J2" s="256"/>
      <c r="K2" s="255"/>
      <c r="L2" s="254" t="s">
        <v>56</v>
      </c>
      <c r="M2" s="256"/>
      <c r="N2" s="255"/>
      <c r="O2" s="254" t="s">
        <v>4</v>
      </c>
      <c r="P2" s="256"/>
      <c r="Q2" s="255"/>
      <c r="R2" s="254" t="s">
        <v>5</v>
      </c>
      <c r="S2" s="256"/>
      <c r="T2" s="255"/>
      <c r="U2" s="247" t="s">
        <v>39</v>
      </c>
      <c r="V2" s="247" t="s">
        <v>54</v>
      </c>
      <c r="W2" s="247" t="s">
        <v>36</v>
      </c>
      <c r="X2" s="254" t="s">
        <v>7</v>
      </c>
      <c r="Y2" s="256"/>
      <c r="Z2" s="255"/>
      <c r="AA2" s="247" t="s">
        <v>40</v>
      </c>
      <c r="AB2" s="247" t="s">
        <v>28</v>
      </c>
      <c r="AC2" s="247" t="s">
        <v>171</v>
      </c>
      <c r="AD2" s="247" t="s">
        <v>30</v>
      </c>
      <c r="AE2" s="247" t="s">
        <v>34</v>
      </c>
      <c r="AF2" s="247" t="s">
        <v>166</v>
      </c>
      <c r="AG2" s="247" t="s">
        <v>49</v>
      </c>
      <c r="AH2" s="254" t="s">
        <v>167</v>
      </c>
      <c r="AI2" s="256"/>
      <c r="AJ2" s="255"/>
      <c r="AK2" s="247" t="s">
        <v>55</v>
      </c>
      <c r="AL2" s="254" t="s">
        <v>177</v>
      </c>
      <c r="AM2" s="256"/>
      <c r="AN2" s="255"/>
      <c r="AO2" s="254" t="s">
        <v>58</v>
      </c>
      <c r="AP2" s="256"/>
      <c r="AQ2" s="255" t="s">
        <v>58</v>
      </c>
      <c r="AR2" s="254" t="s">
        <v>102</v>
      </c>
      <c r="AS2" s="256"/>
      <c r="AT2" s="255"/>
      <c r="AU2" s="254" t="s">
        <v>103</v>
      </c>
      <c r="AV2" s="256"/>
      <c r="AW2" s="255"/>
      <c r="AX2" s="247" t="s">
        <v>156</v>
      </c>
      <c r="AY2" s="247" t="s">
        <v>159</v>
      </c>
      <c r="AZ2" s="247" t="s">
        <v>160</v>
      </c>
      <c r="BA2" s="247" t="s">
        <v>168</v>
      </c>
      <c r="BB2" s="254" t="s">
        <v>175</v>
      </c>
      <c r="BC2" s="256"/>
      <c r="BD2" s="255"/>
      <c r="BE2" s="254" t="s">
        <v>176</v>
      </c>
      <c r="BF2" s="256"/>
      <c r="BG2" s="255"/>
      <c r="BH2" s="247" t="s">
        <v>57</v>
      </c>
      <c r="BI2" s="247" t="s">
        <v>163</v>
      </c>
      <c r="BJ2" s="254" t="s">
        <v>205</v>
      </c>
      <c r="BK2" s="256"/>
      <c r="BL2" s="255"/>
      <c r="BM2" s="254" t="s">
        <v>200</v>
      </c>
      <c r="BN2" s="255"/>
      <c r="BO2" s="248" t="s">
        <v>201</v>
      </c>
      <c r="BP2" s="248" t="s">
        <v>202</v>
      </c>
    </row>
    <row r="3" spans="1:68">
      <c r="B3" s="223"/>
      <c r="C3" s="223"/>
      <c r="D3" s="223"/>
      <c r="E3" s="223"/>
      <c r="F3" s="224" t="s">
        <v>8</v>
      </c>
      <c r="G3" s="224" t="s">
        <v>9</v>
      </c>
      <c r="H3" s="225" t="s">
        <v>10</v>
      </c>
      <c r="I3" s="224" t="s">
        <v>8</v>
      </c>
      <c r="J3" s="224" t="s">
        <v>9</v>
      </c>
      <c r="K3" s="225" t="s">
        <v>10</v>
      </c>
      <c r="L3" s="224" t="s">
        <v>8</v>
      </c>
      <c r="M3" s="224" t="s">
        <v>9</v>
      </c>
      <c r="N3" s="225" t="s">
        <v>10</v>
      </c>
      <c r="O3" s="224" t="s">
        <v>8</v>
      </c>
      <c r="P3" s="224" t="s">
        <v>9</v>
      </c>
      <c r="Q3" s="225" t="s">
        <v>10</v>
      </c>
      <c r="R3" s="224" t="s">
        <v>29</v>
      </c>
      <c r="S3" s="224" t="s">
        <v>11</v>
      </c>
      <c r="T3" s="225" t="s">
        <v>10</v>
      </c>
      <c r="U3" s="226"/>
      <c r="V3" s="227" t="s">
        <v>10</v>
      </c>
      <c r="W3" s="227"/>
      <c r="X3" s="224" t="s">
        <v>8</v>
      </c>
      <c r="Y3" s="224" t="s">
        <v>9</v>
      </c>
      <c r="Z3" s="224" t="s">
        <v>10</v>
      </c>
      <c r="AA3" s="224" t="s">
        <v>9</v>
      </c>
      <c r="AB3" s="227" t="s">
        <v>10</v>
      </c>
      <c r="AC3" s="227"/>
      <c r="AD3" s="227"/>
      <c r="AE3" s="227"/>
      <c r="AF3" s="227"/>
      <c r="AG3" s="227"/>
      <c r="AH3" s="224" t="s">
        <v>8</v>
      </c>
      <c r="AI3" s="224" t="s">
        <v>9</v>
      </c>
      <c r="AJ3" s="224" t="s">
        <v>10</v>
      </c>
      <c r="AK3" s="227"/>
      <c r="AL3" s="224" t="s">
        <v>8</v>
      </c>
      <c r="AM3" s="224" t="s">
        <v>9</v>
      </c>
      <c r="AN3" s="224" t="s">
        <v>10</v>
      </c>
      <c r="AO3" s="224" t="s">
        <v>8</v>
      </c>
      <c r="AP3" s="224" t="s">
        <v>9</v>
      </c>
      <c r="AQ3" s="224" t="s">
        <v>10</v>
      </c>
      <c r="AR3" s="224" t="s">
        <v>8</v>
      </c>
      <c r="AS3" s="224" t="s">
        <v>9</v>
      </c>
      <c r="AT3" s="224" t="s">
        <v>10</v>
      </c>
      <c r="AU3" s="224" t="s">
        <v>8</v>
      </c>
      <c r="AV3" s="224" t="s">
        <v>9</v>
      </c>
      <c r="AW3" s="224" t="s">
        <v>10</v>
      </c>
      <c r="AX3" s="227"/>
      <c r="AY3" s="227"/>
      <c r="AZ3" s="227"/>
      <c r="BA3" s="227"/>
      <c r="BB3" s="228" t="s">
        <v>8</v>
      </c>
      <c r="BC3" s="228" t="s">
        <v>9</v>
      </c>
      <c r="BD3" s="229" t="s">
        <v>10</v>
      </c>
      <c r="BE3" s="228" t="s">
        <v>8</v>
      </c>
      <c r="BF3" s="228" t="s">
        <v>9</v>
      </c>
      <c r="BG3" s="229" t="s">
        <v>10</v>
      </c>
      <c r="BH3" s="227" t="s">
        <v>10</v>
      </c>
      <c r="BI3" s="227" t="s">
        <v>10</v>
      </c>
      <c r="BJ3" s="228" t="s">
        <v>8</v>
      </c>
      <c r="BK3" s="228" t="s">
        <v>9</v>
      </c>
      <c r="BL3" s="229" t="s">
        <v>10</v>
      </c>
      <c r="BM3" s="230" t="s">
        <v>29</v>
      </c>
      <c r="BN3" s="225" t="s">
        <v>10</v>
      </c>
      <c r="BO3" s="229"/>
      <c r="BP3" s="229"/>
    </row>
    <row r="4" spans="1:68">
      <c r="B4" s="220">
        <v>1</v>
      </c>
      <c r="C4" s="220" t="str">
        <f>VLOOKUP(B4,salario!$A$3:$C$195,2,0)</f>
        <v>ATIVO</v>
      </c>
      <c r="D4" s="221" t="str">
        <f>VLOOKUP(B4,salario!$A$3:$C$195,3,0)</f>
        <v>Colaborador 1</v>
      </c>
      <c r="E4" s="222">
        <f>IFERROR(VLOOKUP(B4,salario!$A$3:$K$854,11,0), "0")</f>
        <v>5826.03</v>
      </c>
      <c r="F4" s="50" t="e">
        <f>SUMIF([2]unimed!$AL:$AL,B4,[2]unimed!$AJ:$AJ)</f>
        <v>#VALUE!</v>
      </c>
      <c r="G4" s="50" t="e">
        <f>SUMIF([2]unimed!$AL:$AL,B4,[2]unimed!$AQ:$AQ)</f>
        <v>#VALUE!</v>
      </c>
      <c r="H4" s="50" t="e">
        <f>SUMIF([2]unimed!$AL:$AL,B4,[2]unimed!$AP:$AP)</f>
        <v>#VALUE!</v>
      </c>
      <c r="I4" s="50">
        <f>IFERROR(VLOOKUP(B4,uniodonto!$B$3:$F$339,5,0),0)</f>
        <v>84.38</v>
      </c>
      <c r="J4" s="50">
        <f>IF(E4&gt;=0,IF(AND(E4&gt;tabelas!$C$4,E4&lt;=tabelas!$C$5),I4*tabelas!$E$4,IF(AND(E4&gt;=tabelas!$C$5,E4&lt;=tabelas!$C$6),I4*tabelas!$E$5,IF(AND(E4&gt;=tabelas!$C$6,E4&lt;=tabelas!$C$7),I4*tabelas!$E$6,IF(AND(E4&gt;0,E4&gt;tabelas!$C$7),I4*tabelas!$E$7,0)))))</f>
        <v>12.656999999999998</v>
      </c>
      <c r="K4" s="50">
        <f t="shared" ref="K4" si="2">I4-J4</f>
        <v>71.722999999999999</v>
      </c>
      <c r="L4" s="50">
        <f>SUMIF(caju!$A$4:$A$562,total!B4,caju!$C$4:$C$2900)</f>
        <v>500</v>
      </c>
      <c r="M4" s="50">
        <f>IF(E4&gt;=0,IF(AND(E4&gt;tabelas!$C$11,E4&lt;=tabelas!$C$12),L4*tabelas!$E$11,IF(AND(E4&gt;=tabelas!$C$12,E4&lt;=tabelas!$C$13),L4*tabelas!$E$12,IF(AND(E4&gt;=tabelas!$C$13,E4&lt;=tabelas!$C$14),L4*tabelas!$E$13,IF(AND(E4&gt;0,E4&gt;tabelas!$C$14),L4*tabelas!$E$14,0)))))</f>
        <v>30</v>
      </c>
      <c r="N4" s="50">
        <f t="shared" ref="N4" si="3">L4-M4</f>
        <v>470</v>
      </c>
      <c r="O4" s="50">
        <f>IFERROR(VLOOKUP(B4,segurodevida!$B$4:$E$588,4,0),0)</f>
        <v>18.614165849999999</v>
      </c>
      <c r="P4" s="50">
        <f t="shared" ref="P4" si="4">O4/2</f>
        <v>9.3070829249999996</v>
      </c>
      <c r="Q4" s="50">
        <f t="shared" ref="Q4" si="5">O4-P4</f>
        <v>9.3070829249999996</v>
      </c>
      <c r="R4" s="50"/>
      <c r="S4" s="50"/>
      <c r="T4" s="50"/>
      <c r="U4" s="50"/>
      <c r="V4" s="50">
        <f>IFERROR(VLOOKUP(B4,#REF!,3,0),0)</f>
        <v>0</v>
      </c>
      <c r="W4" s="50" t="e">
        <f>SUMIF(#REF!,total!B4,#REF!)</f>
        <v>#REF!</v>
      </c>
      <c r="X4" s="50">
        <f>IFERROR(VLOOKUP(B4,#REF!,4,0),0)</f>
        <v>0</v>
      </c>
      <c r="Y4" s="50">
        <f>IFERROR(VLOOKUP(B4,#REF!,5,0),0)</f>
        <v>0</v>
      </c>
      <c r="Z4" s="50">
        <f>IFERROR(X4-Y4,0)</f>
        <v>0</v>
      </c>
      <c r="AA4" s="50">
        <f>IFERROR(VLOOKUP(B4,#REF!,3,0),0)</f>
        <v>0</v>
      </c>
      <c r="AB4" s="50">
        <f>IFERROR(VLOOKUP(B4,#REF!,3,0),0)</f>
        <v>0</v>
      </c>
      <c r="AC4" s="50">
        <f>IFERROR(VLOOKUP(B4,#REF!,5,0),0)</f>
        <v>0</v>
      </c>
      <c r="AD4" s="50">
        <v>275</v>
      </c>
      <c r="AE4" s="50">
        <f>IFERROR(VLOOKUP(B4,#REF!,3,0),0)</f>
        <v>0</v>
      </c>
      <c r="AF4" s="50">
        <f>IFERROR(VLOOKUP(B4,#REF!,3,0),0)</f>
        <v>0</v>
      </c>
      <c r="AG4" s="50">
        <f>IFERROR(VLOOKUP(B4,#REF!,3,0),0)</f>
        <v>0</v>
      </c>
      <c r="AH4" s="50"/>
      <c r="AI4" s="50"/>
      <c r="AJ4" s="50"/>
      <c r="AK4" s="50">
        <f>IFERROR(VLOOKUP(B4,#REF!,3,0),0)</f>
        <v>0</v>
      </c>
      <c r="AL4" s="50">
        <f>IFERROR(VLOOKUP(B4,ingles!$A$2:$C$673,3,0),"-")</f>
        <v>165</v>
      </c>
      <c r="AM4" s="50">
        <f>ROUNDUP(IFERROR(AL4*39.39%,"0"),1)</f>
        <v>65</v>
      </c>
      <c r="AN4" s="50">
        <f>IFERROR(AL4-AM4,"-")</f>
        <v>100</v>
      </c>
      <c r="AO4" s="50">
        <f>SUMIFS(zenklub!I:I,zenklub!A:A,total!B4)</f>
        <v>90.566666666666663</v>
      </c>
      <c r="AP4" s="50">
        <f>SUMIF(zenklub!$A$49:$A$106,total!B4,zenklub!$I$49:$I$106)</f>
        <v>23.9</v>
      </c>
      <c r="AQ4" s="50">
        <f>AO4-AP4</f>
        <v>66.666666666666657</v>
      </c>
      <c r="AR4" s="50" t="e">
        <f>SUMIF([3]bradesco!$C:$C,B4,[3]bradesco!$M:$M)</f>
        <v>#VALUE!</v>
      </c>
      <c r="AS4" s="50" t="e">
        <f>SUMIF([3]bradesco!$C:$C,B4,[3]bradesco!$V:$V)</f>
        <v>#VALUE!</v>
      </c>
      <c r="AT4" s="50">
        <f>IFERROR(SUMIF([3]bradesco!$C:$C,B4,[3]bradesco!$Y:$Y),0)</f>
        <v>0</v>
      </c>
      <c r="AU4" s="50" t="e">
        <f>SUMIF([4]bradesco!$C:$C,B4,[4]bradesco!$M:$M)</f>
        <v>#VALUE!</v>
      </c>
      <c r="AV4" s="50" t="e">
        <f>SUMIF([4]bradesco!$C:$C,B4,[4]bradesco!$V:$V)</f>
        <v>#VALUE!</v>
      </c>
      <c r="AW4" s="50" t="e">
        <f t="shared" ref="AW4" si="6">AU4-AV4</f>
        <v>#VALUE!</v>
      </c>
      <c r="AX4" s="50">
        <f>IFERROR(VLOOKUP(B4,#REF!,3,0),0)</f>
        <v>0</v>
      </c>
      <c r="AY4" s="50">
        <f>IFERROR(VLOOKUP(B4,#REF!,3,0),0)</f>
        <v>0</v>
      </c>
      <c r="AZ4" s="50">
        <f>IFERROR(VLOOKUP(B4,#REF!,3,0),0)</f>
        <v>0</v>
      </c>
      <c r="BA4" s="50">
        <v>0</v>
      </c>
      <c r="BB4" s="50">
        <f>IFERROR(VLOOKUP(B4,#REF!,3,0),0)</f>
        <v>0</v>
      </c>
      <c r="BC4" s="50">
        <f>IF(E4&gt;=0,IF(AND(E4&gt;tabelas!$C$11,E4&lt;=tabelas!$C$12),BB4*tabelas!$E$11,IF(AND(E4&gt;=tabelas!$C$12,E4&lt;=tabelas!$C$13),BB4*tabelas!$E$12,IF(AND(E4&gt;=tabelas!$C$13,E4&lt;=tabelas!$C$14),BB4*tabelas!$E$13,IF(AND(E4&gt;0,E4&gt;tabelas!$C$14),BB4*tabelas!$E$14,0)))))</f>
        <v>0</v>
      </c>
      <c r="BD4" s="50">
        <f>BB4-BC4</f>
        <v>0</v>
      </c>
      <c r="BE4" s="50">
        <f>SUMIF(open_english!A:A,total!B4,open_english!C:C)</f>
        <v>138.88888888888889</v>
      </c>
      <c r="BF4" s="50">
        <f>SUMIF(open_english!A:A,total!B4,open_english!D:D)</f>
        <v>96.56</v>
      </c>
      <c r="BG4" s="50">
        <f>SUMIF(open_english!A:A,total!B4,open_english!E:E)</f>
        <v>42.328888888888883</v>
      </c>
      <c r="BH4" s="50">
        <f>IFERROR(VLOOKUP(B4,gympass!$A$2:$F$527,6,0),"-")</f>
        <v>166.66666666666666</v>
      </c>
      <c r="BI4" s="50" t="str">
        <f>IFERROR(VLOOKUP(B4,#REF!,4,0),"-")</f>
        <v>-</v>
      </c>
      <c r="BJ4" s="50">
        <f>IFERROR(VLOOKUP(B4,#REF!,3,0),0)</f>
        <v>0</v>
      </c>
      <c r="BK4" s="50">
        <f>IF(E4&gt;=0,IF(AND(E4&gt;tabelas!$C$11,E4&lt;=tabelas!$C$12),BJ4*tabelas!$E$11,IF(AND(E4&gt;=tabelas!$C$12,E4&lt;=tabelas!$C$13),BJ4*tabelas!$E$12,IF(AND(E4&gt;=tabelas!$C$13,E4&lt;=tabelas!$C$14),BJ4*tabelas!$E$13,IF(AND(E4&gt;0,E4&gt;tabelas!$C$14),BJ4*tabelas!$E$14,0)))))</f>
        <v>0</v>
      </c>
      <c r="BL4" s="50">
        <f>BJ4-BK4</f>
        <v>0</v>
      </c>
      <c r="BM4" s="50">
        <f>IFERROR(INDEX(dif_sistel!L:L,MATCH(total!B4,dif_sistel!D:D,0)),0)+IFERROR(INDEX(dif_sistel!N:N,MATCH(total!B4,dif_sistel!D:D,0)),0)</f>
        <v>0</v>
      </c>
      <c r="BN4" s="50">
        <f>IFERROR(VLOOKUP(B4,dif_sistel!$D$3:$X$257,21,0),0)</f>
        <v>0</v>
      </c>
      <c r="BO4" s="50" t="str">
        <f>IFERROR(SUMIF(#REF!,total!B4,#REF!),"0")</f>
        <v>0</v>
      </c>
      <c r="BP4" s="50" t="str">
        <f>IFERROR(SUMIF(#REF!,total!B4,#REF!),"0")</f>
        <v>0</v>
      </c>
    </row>
    <row r="5" spans="1:68">
      <c r="B5" s="220">
        <v>2</v>
      </c>
      <c r="C5" s="220" t="str">
        <f>VLOOKUP(B5,salario!$A$3:$C$195,2,0)</f>
        <v>ATIVO</v>
      </c>
      <c r="D5" s="221" t="str">
        <f>VLOOKUP(B5,salario!$A$3:$C$195,3,0)</f>
        <v>Colaborador 2</v>
      </c>
      <c r="E5" s="222">
        <f>IFERROR(VLOOKUP(B5,salario!$A$3:$K$854,11,0), "0")</f>
        <v>4332.22</v>
      </c>
      <c r="F5" s="50" t="e">
        <f>SUMIF([2]unimed!$AL:$AL,B5,[2]unimed!$AJ:$AJ)</f>
        <v>#VALUE!</v>
      </c>
      <c r="G5" s="50" t="e">
        <f>SUMIF([2]unimed!$AL:$AL,B5,[2]unimed!$AQ:$AQ)</f>
        <v>#VALUE!</v>
      </c>
      <c r="H5" s="50" t="e">
        <f>SUMIF([2]unimed!$AL:$AL,B5,[2]unimed!$AP:$AP)</f>
        <v>#VALUE!</v>
      </c>
      <c r="I5" s="50">
        <f>IFERROR(VLOOKUP(B5,uniodonto!$B$3:$F$339,5,0),0)</f>
        <v>210.95</v>
      </c>
      <c r="J5" s="50">
        <f>IF(E5&gt;=0,IF(AND(E5&gt;tabelas!$C$4,E5&lt;=tabelas!$C$5),I5*tabelas!$E$4,IF(AND(E5&gt;=tabelas!$C$5,E5&lt;=tabelas!$C$6),I5*tabelas!$E$5,IF(AND(E5&gt;=tabelas!$C$6,E5&lt;=tabelas!$C$7),I5*tabelas!$E$6,IF(AND(E5&gt;0,E5&gt;tabelas!$C$7),I5*tabelas!$E$7,0)))))</f>
        <v>31.642499999999998</v>
      </c>
      <c r="K5" s="50">
        <f t="shared" ref="K5:K33" si="7">I5-J5</f>
        <v>179.3075</v>
      </c>
      <c r="L5" s="50">
        <f>SUMIF(caju!$A$4:$A$562,total!B5,caju!$C$4:$C$2900)</f>
        <v>500</v>
      </c>
      <c r="M5" s="50">
        <f>IF(E5&gt;=0,IF(AND(E5&gt;tabelas!$C$11,E5&lt;=tabelas!$C$12),L5*tabelas!$E$11,IF(AND(E5&gt;=tabelas!$C$12,E5&lt;=tabelas!$C$13),L5*tabelas!$E$12,IF(AND(E5&gt;=tabelas!$C$13,E5&lt;=tabelas!$C$14),L5*tabelas!$E$13,IF(AND(E5&gt;0,E5&gt;tabelas!$C$14),L5*tabelas!$E$14,0)))))</f>
        <v>30</v>
      </c>
      <c r="N5" s="50">
        <f t="shared" ref="N5:N33" si="8">L5-M5</f>
        <v>470</v>
      </c>
      <c r="O5" s="50">
        <f>IFERROR(VLOOKUP(B5,segurodevida!$B$4:$E$588,4,0),0)</f>
        <v>13.841442900000001</v>
      </c>
      <c r="P5" s="50">
        <f t="shared" ref="P5:P33" si="9">O5/2</f>
        <v>6.9207214500000003</v>
      </c>
      <c r="Q5" s="50">
        <f t="shared" ref="Q5:Q33" si="10">O5-P5</f>
        <v>6.9207214500000003</v>
      </c>
      <c r="R5" s="50"/>
      <c r="S5" s="50"/>
      <c r="T5" s="50"/>
      <c r="U5" s="50"/>
      <c r="V5" s="50">
        <f>IFERROR(VLOOKUP(B5,#REF!,3,0),0)</f>
        <v>0</v>
      </c>
      <c r="W5" s="50" t="e">
        <f>SUMIF(#REF!,total!B5,#REF!)</f>
        <v>#REF!</v>
      </c>
      <c r="X5" s="50">
        <f>IFERROR(VLOOKUP(B5,#REF!,4,0),0)</f>
        <v>0</v>
      </c>
      <c r="Y5" s="50">
        <f>IFERROR(VLOOKUP(B5,#REF!,5,0),0)</f>
        <v>0</v>
      </c>
      <c r="Z5" s="50">
        <f t="shared" ref="Z5:Z33" si="11">IFERROR(X5-Y5,0)</f>
        <v>0</v>
      </c>
      <c r="AA5" s="50">
        <f>IFERROR(VLOOKUP(B5,#REF!,3,0),0)</f>
        <v>0</v>
      </c>
      <c r="AB5" s="50">
        <f>IFERROR(VLOOKUP(B5,#REF!,3,0),0)</f>
        <v>0</v>
      </c>
      <c r="AC5" s="50">
        <f>IFERROR(VLOOKUP(B5,#REF!,5,0),0)</f>
        <v>0</v>
      </c>
      <c r="AD5" s="50">
        <v>275</v>
      </c>
      <c r="AE5" s="50">
        <f>IFERROR(VLOOKUP(B5,#REF!,3,0),0)</f>
        <v>0</v>
      </c>
      <c r="AF5" s="50">
        <f>IFERROR(VLOOKUP(B5,#REF!,3,0),0)</f>
        <v>0</v>
      </c>
      <c r="AG5" s="50">
        <f>IFERROR(VLOOKUP(B5,#REF!,3,0),0)</f>
        <v>0</v>
      </c>
      <c r="AH5" s="50"/>
      <c r="AI5" s="50"/>
      <c r="AJ5" s="50"/>
      <c r="AK5" s="50">
        <f>IFERROR(VLOOKUP(B5,#REF!,3,0),0)</f>
        <v>0</v>
      </c>
      <c r="AL5" s="50">
        <f>IFERROR(VLOOKUP(B5,ingles!$A$2:$C$673,3,0),"-")</f>
        <v>165</v>
      </c>
      <c r="AM5" s="50">
        <f t="shared" ref="AM5:AM33" si="12">ROUNDUP(IFERROR(AL5*39.39%,"0"),1)</f>
        <v>65</v>
      </c>
      <c r="AN5" s="50">
        <f t="shared" ref="AN5:AN33" si="13">IFERROR(AL5-AM5,"-")</f>
        <v>100</v>
      </c>
      <c r="AO5" s="50">
        <f>SUMIFS(zenklub!I:I,zenklub!A:A,total!B5)</f>
        <v>90.566666666666663</v>
      </c>
      <c r="AP5" s="50">
        <f>SUMIF(zenklub!$A$49:$A$106,total!B5,zenklub!$I$49:$I$106)</f>
        <v>23.9</v>
      </c>
      <c r="AQ5" s="50">
        <f t="shared" ref="AQ5:AQ33" si="14">AO5-AP5</f>
        <v>66.666666666666657</v>
      </c>
      <c r="AR5" s="50" t="e">
        <f>SUMIF([3]bradesco!$C:$C,B5,[3]bradesco!$M:$M)</f>
        <v>#VALUE!</v>
      </c>
      <c r="AS5" s="50" t="e">
        <f>SUMIF([3]bradesco!$C:$C,B5,[3]bradesco!$V:$V)</f>
        <v>#VALUE!</v>
      </c>
      <c r="AT5" s="50">
        <f>IFERROR(SUMIF([3]bradesco!$C:$C,B5,[3]bradesco!$Y:$Y),0)</f>
        <v>0</v>
      </c>
      <c r="AU5" s="50" t="e">
        <f>SUMIF([4]bradesco!$C:$C,B5,[4]bradesco!$M:$M)</f>
        <v>#VALUE!</v>
      </c>
      <c r="AV5" s="50" t="e">
        <f>SUMIF([4]bradesco!$C:$C,B5,[4]bradesco!$V:$V)</f>
        <v>#VALUE!</v>
      </c>
      <c r="AW5" s="50" t="e">
        <f t="shared" ref="AW5:AW33" si="15">AU5-AV5</f>
        <v>#VALUE!</v>
      </c>
      <c r="AX5" s="50">
        <f>IFERROR(VLOOKUP(B5,#REF!,3,0),0)</f>
        <v>0</v>
      </c>
      <c r="AY5" s="50">
        <f>IFERROR(VLOOKUP(B5,#REF!,3,0),0)</f>
        <v>0</v>
      </c>
      <c r="AZ5" s="50">
        <f>IFERROR(VLOOKUP(B5,#REF!,3,0),0)</f>
        <v>0</v>
      </c>
      <c r="BA5" s="50">
        <v>0</v>
      </c>
      <c r="BB5" s="50">
        <f>IFERROR(VLOOKUP(B5,#REF!,3,0),0)</f>
        <v>0</v>
      </c>
      <c r="BC5" s="50">
        <f>IF(E5&gt;=0,IF(AND(E5&gt;tabelas!$C$11,E5&lt;=tabelas!$C$12),BB5*tabelas!$E$11,IF(AND(E5&gt;=tabelas!$C$12,E5&lt;=tabelas!$C$13),BB5*tabelas!$E$12,IF(AND(E5&gt;=tabelas!$C$13,E5&lt;=tabelas!$C$14),BB5*tabelas!$E$13,IF(AND(E5&gt;0,E5&gt;tabelas!$C$14),BB5*tabelas!$E$14,0)))))</f>
        <v>0</v>
      </c>
      <c r="BD5" s="50">
        <f t="shared" ref="BD5:BD33" si="16">BB5-BC5</f>
        <v>0</v>
      </c>
      <c r="BE5" s="50">
        <f>SUMIF(open_english!A:A,total!B5,open_english!C:C)</f>
        <v>138.88888888888889</v>
      </c>
      <c r="BF5" s="50">
        <f>SUMIF(open_english!A:A,total!B5,open_english!D:D)</f>
        <v>96.56</v>
      </c>
      <c r="BG5" s="50">
        <f>SUMIF(open_english!A:A,total!B5,open_english!E:E)</f>
        <v>42.328888888888883</v>
      </c>
      <c r="BH5" s="50">
        <f>IFERROR(VLOOKUP(B5,gympass!$A$2:$F$527,6,0),"-")</f>
        <v>166.66666666666666</v>
      </c>
      <c r="BI5" s="50" t="str">
        <f>IFERROR(VLOOKUP(B5,#REF!,4,0),"-")</f>
        <v>-</v>
      </c>
      <c r="BJ5" s="50">
        <f>IFERROR(VLOOKUP(B5,#REF!,3,0),0)</f>
        <v>0</v>
      </c>
      <c r="BK5" s="50">
        <f>IF(E5&gt;=0,IF(AND(E5&gt;tabelas!$C$11,E5&lt;=tabelas!$C$12),BJ5*tabelas!$E$11,IF(AND(E5&gt;=tabelas!$C$12,E5&lt;=tabelas!$C$13),BJ5*tabelas!$E$12,IF(AND(E5&gt;=tabelas!$C$13,E5&lt;=tabelas!$C$14),BJ5*tabelas!$E$13,IF(AND(E5&gt;0,E5&gt;tabelas!$C$14),BJ5*tabelas!$E$14,0)))))</f>
        <v>0</v>
      </c>
      <c r="BL5" s="50">
        <f t="shared" ref="BL5:BL33" si="17">BJ5-BK5</f>
        <v>0</v>
      </c>
      <c r="BM5" s="50">
        <f>IFERROR(INDEX(dif_sistel!L:L,MATCH(total!B5,dif_sistel!D:D,0)),0)+IFERROR(INDEX(dif_sistel!N:N,MATCH(total!B5,dif_sistel!D:D,0)),0)</f>
        <v>0</v>
      </c>
      <c r="BN5" s="50">
        <f>IFERROR(VLOOKUP(B5,dif_sistel!$D$3:$X$257,21,0),0)</f>
        <v>0</v>
      </c>
      <c r="BO5" s="50" t="str">
        <f>IFERROR(SUMIF(#REF!,total!B5,#REF!),"0")</f>
        <v>0</v>
      </c>
      <c r="BP5" s="50" t="str">
        <f>IFERROR(SUMIF(#REF!,total!B5,#REF!),"0")</f>
        <v>0</v>
      </c>
    </row>
    <row r="6" spans="1:68">
      <c r="B6" s="220">
        <v>3</v>
      </c>
      <c r="C6" s="220" t="str">
        <f>VLOOKUP(B6,salario!$A$3:$C$195,2,0)</f>
        <v>ATIVO</v>
      </c>
      <c r="D6" s="221" t="str">
        <f>VLOOKUP(B6,salario!$A$3:$C$195,3,0)</f>
        <v>Colaborador 3</v>
      </c>
      <c r="E6" s="222">
        <f>IFERROR(VLOOKUP(B6,salario!$A$3:$K$854,11,0), "0")</f>
        <v>4714.12</v>
      </c>
      <c r="F6" s="50" t="e">
        <f>SUMIF([2]unimed!$AL:$AL,B6,[2]unimed!$AJ:$AJ)</f>
        <v>#VALUE!</v>
      </c>
      <c r="G6" s="50" t="e">
        <f>SUMIF([2]unimed!$AL:$AL,B6,[2]unimed!$AQ:$AQ)</f>
        <v>#VALUE!</v>
      </c>
      <c r="H6" s="50" t="e">
        <f>SUMIF([2]unimed!$AL:$AL,B6,[2]unimed!$AP:$AP)</f>
        <v>#VALUE!</v>
      </c>
      <c r="I6" s="50">
        <f>IFERROR(VLOOKUP(B6,uniodonto!$B$3:$F$339,5,0),0)</f>
        <v>253.14</v>
      </c>
      <c r="J6" s="50">
        <f>IF(E6&gt;=0,IF(AND(E6&gt;tabelas!$C$4,E6&lt;=tabelas!$C$5),I6*tabelas!$E$4,IF(AND(E6&gt;=tabelas!$C$5,E6&lt;=tabelas!$C$6),I6*tabelas!$E$5,IF(AND(E6&gt;=tabelas!$C$6,E6&lt;=tabelas!$C$7),I6*tabelas!$E$6,IF(AND(E6&gt;0,E6&gt;tabelas!$C$7),I6*tabelas!$E$7,0)))))</f>
        <v>37.970999999999997</v>
      </c>
      <c r="K6" s="50">
        <f t="shared" si="7"/>
        <v>215.16899999999998</v>
      </c>
      <c r="L6" s="50">
        <f>SUMIF(caju!$A$4:$A$562,total!B6,caju!$C$4:$C$2900)</f>
        <v>500</v>
      </c>
      <c r="M6" s="50">
        <f>IF(E6&gt;=0,IF(AND(E6&gt;tabelas!$C$11,E6&lt;=tabelas!$C$12),L6*tabelas!$E$11,IF(AND(E6&gt;=tabelas!$C$12,E6&lt;=tabelas!$C$13),L6*tabelas!$E$12,IF(AND(E6&gt;=tabelas!$C$13,E6&lt;=tabelas!$C$14),L6*tabelas!$E$13,IF(AND(E6&gt;0,E6&gt;tabelas!$C$14),L6*tabelas!$E$14,0)))))</f>
        <v>30</v>
      </c>
      <c r="N6" s="50">
        <f t="shared" si="8"/>
        <v>470</v>
      </c>
      <c r="O6" s="50">
        <f>IFERROR(VLOOKUP(B6,segurodevida!$B$4:$E$588,4,0),0)</f>
        <v>15.061613400000001</v>
      </c>
      <c r="P6" s="50">
        <f t="shared" si="9"/>
        <v>7.5308067000000003</v>
      </c>
      <c r="Q6" s="50">
        <f t="shared" si="10"/>
        <v>7.5308067000000003</v>
      </c>
      <c r="R6" s="50"/>
      <c r="S6" s="50"/>
      <c r="T6" s="50"/>
      <c r="U6" s="50"/>
      <c r="V6" s="50">
        <f>IFERROR(VLOOKUP(B6,#REF!,3,0),0)</f>
        <v>0</v>
      </c>
      <c r="W6" s="50" t="e">
        <f>SUMIF(#REF!,total!B6,#REF!)</f>
        <v>#REF!</v>
      </c>
      <c r="X6" s="50">
        <f>IFERROR(VLOOKUP(B6,#REF!,4,0),0)</f>
        <v>0</v>
      </c>
      <c r="Y6" s="50">
        <f>IFERROR(VLOOKUP(B6,#REF!,5,0),0)</f>
        <v>0</v>
      </c>
      <c r="Z6" s="50">
        <f t="shared" si="11"/>
        <v>0</v>
      </c>
      <c r="AA6" s="50">
        <f>IFERROR(VLOOKUP(B6,#REF!,3,0),0)</f>
        <v>0</v>
      </c>
      <c r="AB6" s="50">
        <f>IFERROR(VLOOKUP(B6,#REF!,3,0),0)</f>
        <v>0</v>
      </c>
      <c r="AC6" s="50">
        <f>IFERROR(VLOOKUP(B6,#REF!,5,0),0)</f>
        <v>0</v>
      </c>
      <c r="AD6" s="50">
        <v>275</v>
      </c>
      <c r="AE6" s="50">
        <f>IFERROR(VLOOKUP(B6,#REF!,3,0),0)</f>
        <v>0</v>
      </c>
      <c r="AF6" s="50">
        <f>IFERROR(VLOOKUP(B6,#REF!,3,0),0)</f>
        <v>0</v>
      </c>
      <c r="AG6" s="50">
        <f>IFERROR(VLOOKUP(B6,#REF!,3,0),0)</f>
        <v>0</v>
      </c>
      <c r="AH6" s="50"/>
      <c r="AI6" s="50"/>
      <c r="AJ6" s="50"/>
      <c r="AK6" s="50">
        <f>IFERROR(VLOOKUP(B6,#REF!,3,0),0)</f>
        <v>0</v>
      </c>
      <c r="AL6" s="50">
        <f>IFERROR(VLOOKUP(B6,ingles!$A$2:$C$673,3,0),"-")</f>
        <v>165</v>
      </c>
      <c r="AM6" s="50">
        <f t="shared" si="12"/>
        <v>65</v>
      </c>
      <c r="AN6" s="50">
        <f t="shared" si="13"/>
        <v>100</v>
      </c>
      <c r="AO6" s="50">
        <f>SUMIFS(zenklub!I:I,zenklub!A:A,total!B6)</f>
        <v>90.566666666666663</v>
      </c>
      <c r="AP6" s="50">
        <f>SUMIF(zenklub!$A$49:$A$106,total!B6,zenklub!$I$49:$I$106)</f>
        <v>23.9</v>
      </c>
      <c r="AQ6" s="50">
        <f t="shared" si="14"/>
        <v>66.666666666666657</v>
      </c>
      <c r="AR6" s="50" t="e">
        <f>SUMIF([3]bradesco!$C:$C,B6,[3]bradesco!$M:$M)</f>
        <v>#VALUE!</v>
      </c>
      <c r="AS6" s="50" t="e">
        <f>SUMIF([3]bradesco!$C:$C,B6,[3]bradesco!$V:$V)</f>
        <v>#VALUE!</v>
      </c>
      <c r="AT6" s="50">
        <f>IFERROR(SUMIF([3]bradesco!$C:$C,B6,[3]bradesco!$Y:$Y),0)</f>
        <v>0</v>
      </c>
      <c r="AU6" s="50" t="e">
        <f>SUMIF([4]bradesco!$C:$C,B6,[4]bradesco!$M:$M)</f>
        <v>#VALUE!</v>
      </c>
      <c r="AV6" s="50" t="e">
        <f>SUMIF([4]bradesco!$C:$C,B6,[4]bradesco!$V:$V)</f>
        <v>#VALUE!</v>
      </c>
      <c r="AW6" s="50" t="e">
        <f t="shared" si="15"/>
        <v>#VALUE!</v>
      </c>
      <c r="AX6" s="50">
        <f>IFERROR(VLOOKUP(B6,#REF!,3,0),0)</f>
        <v>0</v>
      </c>
      <c r="AY6" s="50">
        <f>IFERROR(VLOOKUP(B6,#REF!,3,0),0)</f>
        <v>0</v>
      </c>
      <c r="AZ6" s="50">
        <f>IFERROR(VLOOKUP(B6,#REF!,3,0),0)</f>
        <v>0</v>
      </c>
      <c r="BA6" s="50">
        <v>0</v>
      </c>
      <c r="BB6" s="50">
        <f>IFERROR(VLOOKUP(B6,#REF!,3,0),0)</f>
        <v>0</v>
      </c>
      <c r="BC6" s="50">
        <f>IF(E6&gt;=0,IF(AND(E6&gt;tabelas!$C$11,E6&lt;=tabelas!$C$12),BB6*tabelas!$E$11,IF(AND(E6&gt;=tabelas!$C$12,E6&lt;=tabelas!$C$13),BB6*tabelas!$E$12,IF(AND(E6&gt;=tabelas!$C$13,E6&lt;=tabelas!$C$14),BB6*tabelas!$E$13,IF(AND(E6&gt;0,E6&gt;tabelas!$C$14),BB6*tabelas!$E$14,0)))))</f>
        <v>0</v>
      </c>
      <c r="BD6" s="50">
        <f t="shared" si="16"/>
        <v>0</v>
      </c>
      <c r="BE6" s="50">
        <f>SUMIF(open_english!A:A,total!B6,open_english!C:C)</f>
        <v>138.88888888888889</v>
      </c>
      <c r="BF6" s="50">
        <f>SUMIF(open_english!A:A,total!B6,open_english!D:D)</f>
        <v>96.56</v>
      </c>
      <c r="BG6" s="50">
        <f>SUMIF(open_english!A:A,total!B6,open_english!E:E)</f>
        <v>42.328888888888883</v>
      </c>
      <c r="BH6" s="50">
        <f>IFERROR(VLOOKUP(B6,gympass!$A$2:$F$527,6,0),"-")</f>
        <v>166.66666666666666</v>
      </c>
      <c r="BI6" s="50" t="str">
        <f>IFERROR(VLOOKUP(B6,#REF!,4,0),"-")</f>
        <v>-</v>
      </c>
      <c r="BJ6" s="50">
        <f>IFERROR(VLOOKUP(B6,#REF!,3,0),0)</f>
        <v>0</v>
      </c>
      <c r="BK6" s="50">
        <f>IF(E6&gt;=0,IF(AND(E6&gt;tabelas!$C$11,E6&lt;=tabelas!$C$12),BJ6*tabelas!$E$11,IF(AND(E6&gt;=tabelas!$C$12,E6&lt;=tabelas!$C$13),BJ6*tabelas!$E$12,IF(AND(E6&gt;=tabelas!$C$13,E6&lt;=tabelas!$C$14),BJ6*tabelas!$E$13,IF(AND(E6&gt;0,E6&gt;tabelas!$C$14),BJ6*tabelas!$E$14,0)))))</f>
        <v>0</v>
      </c>
      <c r="BL6" s="50">
        <f t="shared" si="17"/>
        <v>0</v>
      </c>
      <c r="BM6" s="50">
        <f>IFERROR(INDEX(dif_sistel!L:L,MATCH(total!B6,dif_sistel!D:D,0)),0)+IFERROR(INDEX(dif_sistel!N:N,MATCH(total!B6,dif_sistel!D:D,0)),0)</f>
        <v>0</v>
      </c>
      <c r="BN6" s="50">
        <f>IFERROR(VLOOKUP(B6,dif_sistel!$D$3:$X$257,21,0),0)</f>
        <v>0</v>
      </c>
      <c r="BO6" s="50" t="str">
        <f>IFERROR(SUMIF(#REF!,total!B6,#REF!),"0")</f>
        <v>0</v>
      </c>
      <c r="BP6" s="50" t="str">
        <f>IFERROR(SUMIF(#REF!,total!B6,#REF!),"0")</f>
        <v>0</v>
      </c>
    </row>
    <row r="7" spans="1:68">
      <c r="B7" s="220">
        <v>4</v>
      </c>
      <c r="C7" s="220" t="str">
        <f>VLOOKUP(B7,salario!$A$3:$C$195,2,0)</f>
        <v>ATIVO</v>
      </c>
      <c r="D7" s="221" t="str">
        <f>VLOOKUP(B7,salario!$A$3:$C$195,3,0)</f>
        <v>Colaborador 4</v>
      </c>
      <c r="E7" s="222">
        <f>IFERROR(VLOOKUP(B7,salario!$A$3:$K$854,11,0), "0")</f>
        <v>7685.13</v>
      </c>
      <c r="F7" s="50" t="e">
        <f>SUMIF([2]unimed!$AL:$AL,B7,[2]unimed!$AJ:$AJ)</f>
        <v>#VALUE!</v>
      </c>
      <c r="G7" s="50" t="e">
        <f>SUMIF([2]unimed!$AL:$AL,B7,[2]unimed!$AQ:$AQ)</f>
        <v>#VALUE!</v>
      </c>
      <c r="H7" s="50" t="e">
        <f>SUMIF([2]unimed!$AL:$AL,B7,[2]unimed!$AP:$AP)</f>
        <v>#VALUE!</v>
      </c>
      <c r="I7" s="50">
        <f>IFERROR(VLOOKUP(B7,uniodonto!$B$3:$F$339,5,0),0)</f>
        <v>42.19</v>
      </c>
      <c r="J7" s="50">
        <f>IF(E7&gt;=0,IF(AND(E7&gt;tabelas!$C$4,E7&lt;=tabelas!$C$5),I7*tabelas!$E$4,IF(AND(E7&gt;=tabelas!$C$5,E7&lt;=tabelas!$C$6),I7*tabelas!$E$5,IF(AND(E7&gt;=tabelas!$C$6,E7&lt;=tabelas!$C$7),I7*tabelas!$E$6,IF(AND(E7&gt;0,E7&gt;tabelas!$C$7),I7*tabelas!$E$7,0)))))</f>
        <v>9.7036999999999995</v>
      </c>
      <c r="K7" s="50">
        <f t="shared" si="7"/>
        <v>32.4863</v>
      </c>
      <c r="L7" s="50">
        <f>SUMIF(caju!$A$4:$A$562,total!B7,caju!$C$4:$C$2900)</f>
        <v>500</v>
      </c>
      <c r="M7" s="50">
        <f>IF(E7&gt;=0,IF(AND(E7&gt;tabelas!$C$11,E7&lt;=tabelas!$C$12),L7*tabelas!$E$11,IF(AND(E7&gt;=tabelas!$C$12,E7&lt;=tabelas!$C$13),L7*tabelas!$E$12,IF(AND(E7&gt;=tabelas!$C$13,E7&lt;=tabelas!$C$14),L7*tabelas!$E$13,IF(AND(E7&gt;0,E7&gt;tabelas!$C$14),L7*tabelas!$E$14,0)))))</f>
        <v>50</v>
      </c>
      <c r="N7" s="50">
        <f t="shared" si="8"/>
        <v>450</v>
      </c>
      <c r="O7" s="50">
        <f>IFERROR(VLOOKUP(B7,segurodevida!$B$4:$E$588,4,0),0)</f>
        <v>24.553990349999999</v>
      </c>
      <c r="P7" s="50">
        <f t="shared" si="9"/>
        <v>12.276995175</v>
      </c>
      <c r="Q7" s="50">
        <f t="shared" si="10"/>
        <v>12.276995175</v>
      </c>
      <c r="R7" s="50"/>
      <c r="S7" s="50"/>
      <c r="T7" s="50"/>
      <c r="U7" s="50"/>
      <c r="V7" s="50">
        <f>IFERROR(VLOOKUP(B7,#REF!,3,0),0)</f>
        <v>0</v>
      </c>
      <c r="W7" s="50" t="e">
        <f>SUMIF(#REF!,total!B7,#REF!)</f>
        <v>#REF!</v>
      </c>
      <c r="X7" s="50">
        <f>IFERROR(VLOOKUP(B7,#REF!,4,0),0)</f>
        <v>0</v>
      </c>
      <c r="Y7" s="50">
        <f>IFERROR(VLOOKUP(B7,#REF!,5,0),0)</f>
        <v>0</v>
      </c>
      <c r="Z7" s="50">
        <f t="shared" si="11"/>
        <v>0</v>
      </c>
      <c r="AA7" s="50">
        <f>IFERROR(VLOOKUP(B7,#REF!,3,0),0)</f>
        <v>0</v>
      </c>
      <c r="AB7" s="50">
        <f>IFERROR(VLOOKUP(B7,#REF!,3,0),0)</f>
        <v>0</v>
      </c>
      <c r="AC7" s="50">
        <f>IFERROR(VLOOKUP(B7,#REF!,5,0),0)</f>
        <v>0</v>
      </c>
      <c r="AD7" s="50">
        <v>275</v>
      </c>
      <c r="AE7" s="50">
        <f>IFERROR(VLOOKUP(B7,#REF!,3,0),0)</f>
        <v>0</v>
      </c>
      <c r="AF7" s="50">
        <f>IFERROR(VLOOKUP(B7,#REF!,3,0),0)</f>
        <v>0</v>
      </c>
      <c r="AG7" s="50">
        <f>IFERROR(VLOOKUP(B7,#REF!,3,0),0)</f>
        <v>0</v>
      </c>
      <c r="AH7" s="50"/>
      <c r="AI7" s="50"/>
      <c r="AJ7" s="50"/>
      <c r="AK7" s="50">
        <f>IFERROR(VLOOKUP(B7,#REF!,3,0),0)</f>
        <v>0</v>
      </c>
      <c r="AL7" s="50">
        <f>IFERROR(VLOOKUP(B7,ingles!$A$2:$C$673,3,0),"-")</f>
        <v>165</v>
      </c>
      <c r="AM7" s="50">
        <f t="shared" si="12"/>
        <v>65</v>
      </c>
      <c r="AN7" s="50">
        <f t="shared" si="13"/>
        <v>100</v>
      </c>
      <c r="AO7" s="50">
        <f>SUMIFS(zenklub!I:I,zenklub!A:A,total!B7)</f>
        <v>90.566666666666663</v>
      </c>
      <c r="AP7" s="50">
        <f>SUMIF(zenklub!$A$49:$A$106,total!B7,zenklub!$I$49:$I$106)</f>
        <v>23.9</v>
      </c>
      <c r="AQ7" s="50">
        <f t="shared" si="14"/>
        <v>66.666666666666657</v>
      </c>
      <c r="AR7" s="50" t="e">
        <f>SUMIF([3]bradesco!$C:$C,B7,[3]bradesco!$M:$M)</f>
        <v>#VALUE!</v>
      </c>
      <c r="AS7" s="50" t="e">
        <f>SUMIF([3]bradesco!$C:$C,B7,[3]bradesco!$V:$V)</f>
        <v>#VALUE!</v>
      </c>
      <c r="AT7" s="50">
        <f>IFERROR(SUMIF([3]bradesco!$C:$C,B7,[3]bradesco!$Y:$Y),0)</f>
        <v>0</v>
      </c>
      <c r="AU7" s="50" t="e">
        <f>SUMIF([4]bradesco!$C:$C,B7,[4]bradesco!$M:$M)</f>
        <v>#VALUE!</v>
      </c>
      <c r="AV7" s="50" t="e">
        <f>SUMIF([4]bradesco!$C:$C,B7,[4]bradesco!$V:$V)</f>
        <v>#VALUE!</v>
      </c>
      <c r="AW7" s="50" t="e">
        <f t="shared" si="15"/>
        <v>#VALUE!</v>
      </c>
      <c r="AX7" s="50">
        <f>IFERROR(VLOOKUP(B7,#REF!,3,0),0)</f>
        <v>0</v>
      </c>
      <c r="AY7" s="50">
        <f>IFERROR(VLOOKUP(B7,#REF!,3,0),0)</f>
        <v>0</v>
      </c>
      <c r="AZ7" s="50">
        <f>IFERROR(VLOOKUP(B7,#REF!,3,0),0)</f>
        <v>0</v>
      </c>
      <c r="BA7" s="50">
        <v>0</v>
      </c>
      <c r="BB7" s="50">
        <f>IFERROR(VLOOKUP(B7,#REF!,3,0),0)</f>
        <v>0</v>
      </c>
      <c r="BC7" s="50">
        <f>IF(E7&gt;=0,IF(AND(E7&gt;tabelas!$C$11,E7&lt;=tabelas!$C$12),BB7*tabelas!$E$11,IF(AND(E7&gt;=tabelas!$C$12,E7&lt;=tabelas!$C$13),BB7*tabelas!$E$12,IF(AND(E7&gt;=tabelas!$C$13,E7&lt;=tabelas!$C$14),BB7*tabelas!$E$13,IF(AND(E7&gt;0,E7&gt;tabelas!$C$14),BB7*tabelas!$E$14,0)))))</f>
        <v>0</v>
      </c>
      <c r="BD7" s="50">
        <f t="shared" si="16"/>
        <v>0</v>
      </c>
      <c r="BE7" s="50">
        <f>SUMIF(open_english!A:A,total!B7,open_english!C:C)</f>
        <v>138.88888888888889</v>
      </c>
      <c r="BF7" s="50">
        <f>SUMIF(open_english!A:A,total!B7,open_english!D:D)</f>
        <v>96.56</v>
      </c>
      <c r="BG7" s="50">
        <f>SUMIF(open_english!A:A,total!B7,open_english!E:E)</f>
        <v>42.328888888888883</v>
      </c>
      <c r="BH7" s="50">
        <f>IFERROR(VLOOKUP(B7,gympass!$A$2:$F$527,6,0),"-")</f>
        <v>166.66666666666666</v>
      </c>
      <c r="BI7" s="50" t="str">
        <f>IFERROR(VLOOKUP(B7,#REF!,4,0),"-")</f>
        <v>-</v>
      </c>
      <c r="BJ7" s="50">
        <f>IFERROR(VLOOKUP(B7,#REF!,3,0),0)</f>
        <v>0</v>
      </c>
      <c r="BK7" s="50">
        <f>IF(E7&gt;=0,IF(AND(E7&gt;tabelas!$C$11,E7&lt;=tabelas!$C$12),BJ7*tabelas!$E$11,IF(AND(E7&gt;=tabelas!$C$12,E7&lt;=tabelas!$C$13),BJ7*tabelas!$E$12,IF(AND(E7&gt;=tabelas!$C$13,E7&lt;=tabelas!$C$14),BJ7*tabelas!$E$13,IF(AND(E7&gt;0,E7&gt;tabelas!$C$14),BJ7*tabelas!$E$14,0)))))</f>
        <v>0</v>
      </c>
      <c r="BL7" s="50">
        <f t="shared" si="17"/>
        <v>0</v>
      </c>
      <c r="BM7" s="50">
        <f>IFERROR(INDEX(dif_sistel!L:L,MATCH(total!B7,dif_sistel!D:D,0)),0)+IFERROR(INDEX(dif_sistel!N:N,MATCH(total!B7,dif_sistel!D:D,0)),0)</f>
        <v>0</v>
      </c>
      <c r="BN7" s="50">
        <f>IFERROR(VLOOKUP(B7,dif_sistel!$D$3:$X$257,21,0),0)</f>
        <v>0</v>
      </c>
      <c r="BO7" s="50" t="str">
        <f>IFERROR(SUMIF(#REF!,total!B7,#REF!),"0")</f>
        <v>0</v>
      </c>
      <c r="BP7" s="50" t="str">
        <f>IFERROR(SUMIF(#REF!,total!B7,#REF!),"0")</f>
        <v>0</v>
      </c>
    </row>
    <row r="8" spans="1:68">
      <c r="B8" s="220">
        <v>5</v>
      </c>
      <c r="C8" s="220" t="str">
        <f>VLOOKUP(B8,salario!$A$3:$C$195,2,0)</f>
        <v>ATIVO</v>
      </c>
      <c r="D8" s="221" t="str">
        <f>VLOOKUP(B8,salario!$A$3:$C$195,3,0)</f>
        <v>Colaborador 5</v>
      </c>
      <c r="E8" s="222">
        <f>IFERROR(VLOOKUP(B8,salario!$A$3:$K$854,11,0), "0")</f>
        <v>3652.6</v>
      </c>
      <c r="F8" s="50" t="e">
        <f>SUMIF([2]unimed!$AL:$AL,B8,[2]unimed!$AJ:$AJ)</f>
        <v>#VALUE!</v>
      </c>
      <c r="G8" s="50" t="e">
        <f>SUMIF([2]unimed!$AL:$AL,B8,[2]unimed!$AQ:$AQ)</f>
        <v>#VALUE!</v>
      </c>
      <c r="H8" s="50" t="e">
        <f>SUMIF([2]unimed!$AL:$AL,B8,[2]unimed!$AP:$AP)</f>
        <v>#VALUE!</v>
      </c>
      <c r="I8" s="50">
        <f>IFERROR(VLOOKUP(B8,uniodonto!$B$3:$F$339,5,0),0)</f>
        <v>253.14</v>
      </c>
      <c r="J8" s="50">
        <f>IF(E8&gt;=0,IF(AND(E8&gt;tabelas!$C$4,E8&lt;=tabelas!$C$5),I8*tabelas!$E$4,IF(AND(E8&gt;=tabelas!$C$5,E8&lt;=tabelas!$C$6),I8*tabelas!$E$5,IF(AND(E8&gt;=tabelas!$C$6,E8&lt;=tabelas!$C$7),I8*tabelas!$E$6,IF(AND(E8&gt;0,E8&gt;tabelas!$C$7),I8*tabelas!$E$7,0)))))</f>
        <v>17.719799999999999</v>
      </c>
      <c r="K8" s="50">
        <f t="shared" si="7"/>
        <v>235.42019999999999</v>
      </c>
      <c r="L8" s="50">
        <f>SUMIF(caju!$A$4:$A$562,total!B8,caju!$C$4:$C$2900)</f>
        <v>500</v>
      </c>
      <c r="M8" s="50">
        <f>IF(E8&gt;=0,IF(AND(E8&gt;tabelas!$C$11,E8&lt;=tabelas!$C$12),L8*tabelas!$E$11,IF(AND(E8&gt;=tabelas!$C$12,E8&lt;=tabelas!$C$13),L8*tabelas!$E$12,IF(AND(E8&gt;=tabelas!$C$13,E8&lt;=tabelas!$C$14),L8*tabelas!$E$13,IF(AND(E8&gt;0,E8&gt;tabelas!$C$14),L8*tabelas!$E$14,0)))))</f>
        <v>10</v>
      </c>
      <c r="N8" s="50">
        <f t="shared" si="8"/>
        <v>490</v>
      </c>
      <c r="O8" s="50">
        <f>IFERROR(VLOOKUP(B8,segurodevida!$B$4:$E$588,4,0),0)</f>
        <v>11.670057</v>
      </c>
      <c r="P8" s="50">
        <f t="shared" si="9"/>
        <v>5.8350285</v>
      </c>
      <c r="Q8" s="50">
        <f t="shared" si="10"/>
        <v>5.8350285</v>
      </c>
      <c r="R8" s="50"/>
      <c r="S8" s="50"/>
      <c r="T8" s="50"/>
      <c r="U8" s="50"/>
      <c r="V8" s="50">
        <f>IFERROR(VLOOKUP(B8,#REF!,3,0),0)</f>
        <v>0</v>
      </c>
      <c r="W8" s="50" t="e">
        <f>SUMIF(#REF!,total!B8,#REF!)</f>
        <v>#REF!</v>
      </c>
      <c r="X8" s="50">
        <f>IFERROR(VLOOKUP(B8,#REF!,4,0),0)</f>
        <v>0</v>
      </c>
      <c r="Y8" s="50">
        <f>IFERROR(VLOOKUP(B8,#REF!,5,0),0)</f>
        <v>0</v>
      </c>
      <c r="Z8" s="50">
        <f t="shared" si="11"/>
        <v>0</v>
      </c>
      <c r="AA8" s="50">
        <f>IFERROR(VLOOKUP(B8,#REF!,3,0),0)</f>
        <v>0</v>
      </c>
      <c r="AB8" s="50">
        <f>IFERROR(VLOOKUP(B8,#REF!,3,0),0)</f>
        <v>0</v>
      </c>
      <c r="AC8" s="50">
        <f>IFERROR(VLOOKUP(B8,#REF!,5,0),0)</f>
        <v>0</v>
      </c>
      <c r="AD8" s="50">
        <v>275</v>
      </c>
      <c r="AE8" s="50">
        <f>IFERROR(VLOOKUP(B8,#REF!,3,0),0)</f>
        <v>0</v>
      </c>
      <c r="AF8" s="50">
        <f>IFERROR(VLOOKUP(B8,#REF!,3,0),0)</f>
        <v>0</v>
      </c>
      <c r="AG8" s="50">
        <f>IFERROR(VLOOKUP(B8,#REF!,3,0),0)</f>
        <v>0</v>
      </c>
      <c r="AH8" s="50"/>
      <c r="AI8" s="50"/>
      <c r="AJ8" s="50"/>
      <c r="AK8" s="50">
        <f>IFERROR(VLOOKUP(B8,#REF!,3,0),0)</f>
        <v>0</v>
      </c>
      <c r="AL8" s="50">
        <f>IFERROR(VLOOKUP(B8,ingles!$A$2:$C$673,3,0),"-")</f>
        <v>165</v>
      </c>
      <c r="AM8" s="50">
        <f t="shared" si="12"/>
        <v>65</v>
      </c>
      <c r="AN8" s="50">
        <f t="shared" si="13"/>
        <v>100</v>
      </c>
      <c r="AO8" s="50">
        <f>SUMIFS(zenklub!I:I,zenklub!A:A,total!B8)</f>
        <v>90.566666666666663</v>
      </c>
      <c r="AP8" s="50">
        <f>SUMIF(zenklub!$A$49:$A$106,total!B8,zenklub!$I$49:$I$106)</f>
        <v>23.9</v>
      </c>
      <c r="AQ8" s="50">
        <f t="shared" si="14"/>
        <v>66.666666666666657</v>
      </c>
      <c r="AR8" s="50" t="e">
        <f>SUMIF([3]bradesco!$C:$C,B8,[3]bradesco!$M:$M)</f>
        <v>#VALUE!</v>
      </c>
      <c r="AS8" s="50" t="e">
        <f>SUMIF([3]bradesco!$C:$C,B8,[3]bradesco!$V:$V)</f>
        <v>#VALUE!</v>
      </c>
      <c r="AT8" s="50">
        <f>IFERROR(SUMIF([3]bradesco!$C:$C,B8,[3]bradesco!$Y:$Y),0)</f>
        <v>0</v>
      </c>
      <c r="AU8" s="50" t="e">
        <f>SUMIF([4]bradesco!$C:$C,B8,[4]bradesco!$M:$M)</f>
        <v>#VALUE!</v>
      </c>
      <c r="AV8" s="50" t="e">
        <f>SUMIF([4]bradesco!$C:$C,B8,[4]bradesco!$V:$V)</f>
        <v>#VALUE!</v>
      </c>
      <c r="AW8" s="50" t="e">
        <f t="shared" si="15"/>
        <v>#VALUE!</v>
      </c>
      <c r="AX8" s="50">
        <f>IFERROR(VLOOKUP(B8,#REF!,3,0),0)</f>
        <v>0</v>
      </c>
      <c r="AY8" s="50">
        <f>IFERROR(VLOOKUP(B8,#REF!,3,0),0)</f>
        <v>0</v>
      </c>
      <c r="AZ8" s="50">
        <f>IFERROR(VLOOKUP(B8,#REF!,3,0),0)</f>
        <v>0</v>
      </c>
      <c r="BA8" s="50">
        <v>0</v>
      </c>
      <c r="BB8" s="50">
        <f>IFERROR(VLOOKUP(B8,#REF!,3,0),0)</f>
        <v>0</v>
      </c>
      <c r="BC8" s="50">
        <f>IF(E8&gt;=0,IF(AND(E8&gt;tabelas!$C$11,E8&lt;=tabelas!$C$12),BB8*tabelas!$E$11,IF(AND(E8&gt;=tabelas!$C$12,E8&lt;=tabelas!$C$13),BB8*tabelas!$E$12,IF(AND(E8&gt;=tabelas!$C$13,E8&lt;=tabelas!$C$14),BB8*tabelas!$E$13,IF(AND(E8&gt;0,E8&gt;tabelas!$C$14),BB8*tabelas!$E$14,0)))))</f>
        <v>0</v>
      </c>
      <c r="BD8" s="50">
        <f t="shared" si="16"/>
        <v>0</v>
      </c>
      <c r="BE8" s="50">
        <f>SUMIF(open_english!A:A,total!B8,open_english!C:C)</f>
        <v>138.88888888888889</v>
      </c>
      <c r="BF8" s="50">
        <f>SUMIF(open_english!A:A,total!B8,open_english!D:D)</f>
        <v>96.56</v>
      </c>
      <c r="BG8" s="50">
        <f>SUMIF(open_english!A:A,total!B8,open_english!E:E)</f>
        <v>42.328888888888883</v>
      </c>
      <c r="BH8" s="50">
        <f>IFERROR(VLOOKUP(B8,gympass!$A$2:$F$527,6,0),"-")</f>
        <v>166.66666666666666</v>
      </c>
      <c r="BI8" s="50" t="str">
        <f>IFERROR(VLOOKUP(B8,#REF!,4,0),"-")</f>
        <v>-</v>
      </c>
      <c r="BJ8" s="50">
        <f>IFERROR(VLOOKUP(B8,#REF!,3,0),0)</f>
        <v>0</v>
      </c>
      <c r="BK8" s="50">
        <f>IF(E8&gt;=0,IF(AND(E8&gt;tabelas!$C$11,E8&lt;=tabelas!$C$12),BJ8*tabelas!$E$11,IF(AND(E8&gt;=tabelas!$C$12,E8&lt;=tabelas!$C$13),BJ8*tabelas!$E$12,IF(AND(E8&gt;=tabelas!$C$13,E8&lt;=tabelas!$C$14),BJ8*tabelas!$E$13,IF(AND(E8&gt;0,E8&gt;tabelas!$C$14),BJ8*tabelas!$E$14,0)))))</f>
        <v>0</v>
      </c>
      <c r="BL8" s="50">
        <f t="shared" si="17"/>
        <v>0</v>
      </c>
      <c r="BM8" s="50">
        <f>IFERROR(INDEX(dif_sistel!L:L,MATCH(total!B8,dif_sistel!D:D,0)),0)+IFERROR(INDEX(dif_sistel!N:N,MATCH(total!B8,dif_sistel!D:D,0)),0)</f>
        <v>0</v>
      </c>
      <c r="BN8" s="50">
        <f>IFERROR(VLOOKUP(B8,dif_sistel!$D$3:$X$257,21,0),0)</f>
        <v>0</v>
      </c>
      <c r="BO8" s="50" t="str">
        <f>IFERROR(SUMIF(#REF!,total!B8,#REF!),"0")</f>
        <v>0</v>
      </c>
      <c r="BP8" s="50" t="str">
        <f>IFERROR(SUMIF(#REF!,total!B8,#REF!),"0")</f>
        <v>0</v>
      </c>
    </row>
    <row r="9" spans="1:68">
      <c r="B9" s="220">
        <v>6</v>
      </c>
      <c r="C9" s="220" t="str">
        <f>VLOOKUP(B9,salario!$A$3:$C$195,2,0)</f>
        <v>ATIVO</v>
      </c>
      <c r="D9" s="221" t="str">
        <f>VLOOKUP(B9,salario!$A$3:$C$195,3,0)</f>
        <v>Colaborador 6</v>
      </c>
      <c r="E9" s="222">
        <f>IFERROR(VLOOKUP(B9,salario!$A$3:$K$854,11,0), "0")</f>
        <v>7943.86</v>
      </c>
      <c r="F9" s="50" t="e">
        <f>SUMIF([2]unimed!$AL:$AL,B9,[2]unimed!$AJ:$AJ)</f>
        <v>#VALUE!</v>
      </c>
      <c r="G9" s="50" t="e">
        <f>SUMIF([2]unimed!$AL:$AL,B9,[2]unimed!$AQ:$AQ)</f>
        <v>#VALUE!</v>
      </c>
      <c r="H9" s="50" t="e">
        <f>SUMIF([2]unimed!$AL:$AL,B9,[2]unimed!$AP:$AP)</f>
        <v>#VALUE!</v>
      </c>
      <c r="I9" s="50">
        <f>IFERROR(VLOOKUP(B9,uniodonto!$B$3:$F$339,5,0),0)</f>
        <v>168.76</v>
      </c>
      <c r="J9" s="50">
        <f>IF(E9&gt;=0,IF(AND(E9&gt;tabelas!$C$4,E9&lt;=tabelas!$C$5),I9*tabelas!$E$4,IF(AND(E9&gt;=tabelas!$C$5,E9&lt;=tabelas!$C$6),I9*tabelas!$E$5,IF(AND(E9&gt;=tabelas!$C$6,E9&lt;=tabelas!$C$7),I9*tabelas!$E$6,IF(AND(E9&gt;0,E9&gt;tabelas!$C$7),I9*tabelas!$E$7,0)))))</f>
        <v>38.814799999999998</v>
      </c>
      <c r="K9" s="50">
        <f t="shared" si="7"/>
        <v>129.9452</v>
      </c>
      <c r="L9" s="50">
        <f>SUMIF(caju!$A$4:$A$562,total!B9,caju!$C$4:$C$2900)</f>
        <v>500</v>
      </c>
      <c r="M9" s="50">
        <f>IF(E9&gt;=0,IF(AND(E9&gt;tabelas!$C$11,E9&lt;=tabelas!$C$12),L9*tabelas!$E$11,IF(AND(E9&gt;=tabelas!$C$12,E9&lt;=tabelas!$C$13),L9*tabelas!$E$12,IF(AND(E9&gt;=tabelas!$C$13,E9&lt;=tabelas!$C$14),L9*tabelas!$E$13,IF(AND(E9&gt;0,E9&gt;tabelas!$C$14),L9*tabelas!$E$14,0)))))</f>
        <v>50</v>
      </c>
      <c r="N9" s="50">
        <f t="shared" si="8"/>
        <v>450</v>
      </c>
      <c r="O9" s="50">
        <f>IFERROR(VLOOKUP(B9,segurodevida!$B$4:$E$588,4,0),0)</f>
        <v>25.3806327</v>
      </c>
      <c r="P9" s="50">
        <f t="shared" si="9"/>
        <v>12.69031635</v>
      </c>
      <c r="Q9" s="50">
        <f t="shared" si="10"/>
        <v>12.69031635</v>
      </c>
      <c r="R9" s="50"/>
      <c r="S9" s="50"/>
      <c r="T9" s="50"/>
      <c r="U9" s="50"/>
      <c r="V9" s="50">
        <f>IFERROR(VLOOKUP(B9,#REF!,3,0),0)</f>
        <v>0</v>
      </c>
      <c r="W9" s="50" t="e">
        <f>SUMIF(#REF!,total!B9,#REF!)</f>
        <v>#REF!</v>
      </c>
      <c r="X9" s="50">
        <f>IFERROR(VLOOKUP(B9,#REF!,4,0),0)</f>
        <v>0</v>
      </c>
      <c r="Y9" s="50">
        <f>IFERROR(VLOOKUP(B9,#REF!,5,0),0)</f>
        <v>0</v>
      </c>
      <c r="Z9" s="50">
        <f t="shared" si="11"/>
        <v>0</v>
      </c>
      <c r="AA9" s="50">
        <f>IFERROR(VLOOKUP(B9,#REF!,3,0),0)</f>
        <v>0</v>
      </c>
      <c r="AB9" s="50">
        <f>IFERROR(VLOOKUP(B9,#REF!,3,0),0)</f>
        <v>0</v>
      </c>
      <c r="AC9" s="50">
        <f>IFERROR(VLOOKUP(B9,#REF!,5,0),0)</f>
        <v>0</v>
      </c>
      <c r="AD9" s="50">
        <v>275</v>
      </c>
      <c r="AE9" s="50">
        <f>IFERROR(VLOOKUP(B9,#REF!,3,0),0)</f>
        <v>0</v>
      </c>
      <c r="AF9" s="50">
        <f>IFERROR(VLOOKUP(B9,#REF!,3,0),0)</f>
        <v>0</v>
      </c>
      <c r="AG9" s="50">
        <f>IFERROR(VLOOKUP(B9,#REF!,3,0),0)</f>
        <v>0</v>
      </c>
      <c r="AH9" s="50"/>
      <c r="AI9" s="50"/>
      <c r="AJ9" s="50"/>
      <c r="AK9" s="50">
        <f>IFERROR(VLOOKUP(B9,#REF!,3,0),0)</f>
        <v>0</v>
      </c>
      <c r="AL9" s="50">
        <f>IFERROR(VLOOKUP(B9,ingles!$A$2:$C$673,3,0),"-")</f>
        <v>165</v>
      </c>
      <c r="AM9" s="50">
        <f t="shared" si="12"/>
        <v>65</v>
      </c>
      <c r="AN9" s="50">
        <f t="shared" si="13"/>
        <v>100</v>
      </c>
      <c r="AO9" s="50">
        <f>SUMIFS(zenklub!I:I,zenklub!A:A,total!B9)</f>
        <v>90.566666666666663</v>
      </c>
      <c r="AP9" s="50">
        <f>SUMIF(zenklub!$A$49:$A$106,total!B9,zenklub!$I$49:$I$106)</f>
        <v>23.9</v>
      </c>
      <c r="AQ9" s="50">
        <f t="shared" si="14"/>
        <v>66.666666666666657</v>
      </c>
      <c r="AR9" s="50" t="e">
        <f>SUMIF([3]bradesco!$C:$C,B9,[3]bradesco!$M:$M)</f>
        <v>#VALUE!</v>
      </c>
      <c r="AS9" s="50" t="e">
        <f>SUMIF([3]bradesco!$C:$C,B9,[3]bradesco!$V:$V)</f>
        <v>#VALUE!</v>
      </c>
      <c r="AT9" s="50">
        <f>IFERROR(SUMIF([3]bradesco!$C:$C,B9,[3]bradesco!$Y:$Y),0)</f>
        <v>0</v>
      </c>
      <c r="AU9" s="50" t="e">
        <f>SUMIF([4]bradesco!$C:$C,B9,[4]bradesco!$M:$M)</f>
        <v>#VALUE!</v>
      </c>
      <c r="AV9" s="50" t="e">
        <f>SUMIF([4]bradesco!$C:$C,B9,[4]bradesco!$V:$V)</f>
        <v>#VALUE!</v>
      </c>
      <c r="AW9" s="50" t="e">
        <f t="shared" si="15"/>
        <v>#VALUE!</v>
      </c>
      <c r="AX9" s="50">
        <f>IFERROR(VLOOKUP(B9,#REF!,3,0),0)</f>
        <v>0</v>
      </c>
      <c r="AY9" s="50">
        <f>IFERROR(VLOOKUP(B9,#REF!,3,0),0)</f>
        <v>0</v>
      </c>
      <c r="AZ9" s="50">
        <f>IFERROR(VLOOKUP(B9,#REF!,3,0),0)</f>
        <v>0</v>
      </c>
      <c r="BA9" s="50">
        <v>0</v>
      </c>
      <c r="BB9" s="50">
        <f>IFERROR(VLOOKUP(B9,#REF!,3,0),0)</f>
        <v>0</v>
      </c>
      <c r="BC9" s="50">
        <f>IF(E9&gt;=0,IF(AND(E9&gt;tabelas!$C$11,E9&lt;=tabelas!$C$12),BB9*tabelas!$E$11,IF(AND(E9&gt;=tabelas!$C$12,E9&lt;=tabelas!$C$13),BB9*tabelas!$E$12,IF(AND(E9&gt;=tabelas!$C$13,E9&lt;=tabelas!$C$14),BB9*tabelas!$E$13,IF(AND(E9&gt;0,E9&gt;tabelas!$C$14),BB9*tabelas!$E$14,0)))))</f>
        <v>0</v>
      </c>
      <c r="BD9" s="50">
        <f t="shared" si="16"/>
        <v>0</v>
      </c>
      <c r="BE9" s="50">
        <f>SUMIF(open_english!A:A,total!B9,open_english!C:C)</f>
        <v>138.88888888888889</v>
      </c>
      <c r="BF9" s="50">
        <f>SUMIF(open_english!A:A,total!B9,open_english!D:D)</f>
        <v>96.56</v>
      </c>
      <c r="BG9" s="50">
        <f>SUMIF(open_english!A:A,total!B9,open_english!E:E)</f>
        <v>42.328888888888883</v>
      </c>
      <c r="BH9" s="50">
        <f>IFERROR(VLOOKUP(B9,gympass!$A$2:$F$527,6,0),"-")</f>
        <v>166.66666666666666</v>
      </c>
      <c r="BI9" s="50" t="str">
        <f>IFERROR(VLOOKUP(B9,#REF!,4,0),"-")</f>
        <v>-</v>
      </c>
      <c r="BJ9" s="50">
        <f>IFERROR(VLOOKUP(B9,#REF!,3,0),0)</f>
        <v>0</v>
      </c>
      <c r="BK9" s="50">
        <f>IF(E9&gt;=0,IF(AND(E9&gt;tabelas!$C$11,E9&lt;=tabelas!$C$12),BJ9*tabelas!$E$11,IF(AND(E9&gt;=tabelas!$C$12,E9&lt;=tabelas!$C$13),BJ9*tabelas!$E$12,IF(AND(E9&gt;=tabelas!$C$13,E9&lt;=tabelas!$C$14),BJ9*tabelas!$E$13,IF(AND(E9&gt;0,E9&gt;tabelas!$C$14),BJ9*tabelas!$E$14,0)))))</f>
        <v>0</v>
      </c>
      <c r="BL9" s="50">
        <f t="shared" si="17"/>
        <v>0</v>
      </c>
      <c r="BM9" s="50">
        <f>IFERROR(INDEX(dif_sistel!L:L,MATCH(total!B9,dif_sistel!D:D,0)),0)+IFERROR(INDEX(dif_sistel!N:N,MATCH(total!B9,dif_sistel!D:D,0)),0)</f>
        <v>0</v>
      </c>
      <c r="BN9" s="50">
        <f>IFERROR(VLOOKUP(B9,dif_sistel!$D$3:$X$257,21,0),0)</f>
        <v>0</v>
      </c>
      <c r="BO9" s="50" t="str">
        <f>IFERROR(SUMIF(#REF!,total!B9,#REF!),"0")</f>
        <v>0</v>
      </c>
      <c r="BP9" s="50" t="str">
        <f>IFERROR(SUMIF(#REF!,total!B9,#REF!),"0")</f>
        <v>0</v>
      </c>
    </row>
    <row r="10" spans="1:68">
      <c r="B10" s="220">
        <v>7</v>
      </c>
      <c r="C10" s="220" t="str">
        <f>VLOOKUP(B10,salario!$A$3:$C$195,2,0)</f>
        <v>ATIVO</v>
      </c>
      <c r="D10" s="221" t="str">
        <f>VLOOKUP(B10,salario!$A$3:$C$195,3,0)</f>
        <v>Colaborador 7</v>
      </c>
      <c r="E10" s="222">
        <f>IFERROR(VLOOKUP(B10,salario!$A$3:$K$854,11,0), "0")</f>
        <v>7131.14</v>
      </c>
      <c r="F10" s="50" t="e">
        <f>SUMIF([2]unimed!$AL:$AL,B10,[2]unimed!$AJ:$AJ)</f>
        <v>#VALUE!</v>
      </c>
      <c r="G10" s="50" t="e">
        <f>SUMIF([2]unimed!$AL:$AL,B10,[2]unimed!$AQ:$AQ)</f>
        <v>#VALUE!</v>
      </c>
      <c r="H10" s="50" t="e">
        <f>SUMIF([2]unimed!$AL:$AL,B10,[2]unimed!$AP:$AP)</f>
        <v>#VALUE!</v>
      </c>
      <c r="I10" s="50">
        <f>IFERROR(VLOOKUP(B10,uniodonto!$B$3:$F$339,5,0),0)</f>
        <v>168.76</v>
      </c>
      <c r="J10" s="50">
        <f>IF(E10&gt;=0,IF(AND(E10&gt;tabelas!$C$4,E10&lt;=tabelas!$C$5),I10*tabelas!$E$4,IF(AND(E10&gt;=tabelas!$C$5,E10&lt;=tabelas!$C$6),I10*tabelas!$E$5,IF(AND(E10&gt;=tabelas!$C$6,E10&lt;=tabelas!$C$7),I10*tabelas!$E$6,IF(AND(E10&gt;0,E10&gt;tabelas!$C$7),I10*tabelas!$E$7,0)))))</f>
        <v>25.313999999999997</v>
      </c>
      <c r="K10" s="50">
        <f t="shared" si="7"/>
        <v>143.446</v>
      </c>
      <c r="L10" s="50">
        <f>SUMIF(caju!$A$4:$A$562,total!B10,caju!$C$4:$C$2900)</f>
        <v>500</v>
      </c>
      <c r="M10" s="50">
        <f>IF(E10&gt;=0,IF(AND(E10&gt;tabelas!$C$11,E10&lt;=tabelas!$C$12),L10*tabelas!$E$11,IF(AND(E10&gt;=tabelas!$C$12,E10&lt;=tabelas!$C$13),L10*tabelas!$E$12,IF(AND(E10&gt;=tabelas!$C$13,E10&lt;=tabelas!$C$14),L10*tabelas!$E$13,IF(AND(E10&gt;0,E10&gt;tabelas!$C$14),L10*tabelas!$E$14,0)))))</f>
        <v>30</v>
      </c>
      <c r="N10" s="50">
        <f t="shared" si="8"/>
        <v>470</v>
      </c>
      <c r="O10" s="50">
        <f>IFERROR(VLOOKUP(B10,segurodevida!$B$4:$E$588,4,0),0)</f>
        <v>22.783992300000001</v>
      </c>
      <c r="P10" s="50">
        <f t="shared" si="9"/>
        <v>11.391996150000001</v>
      </c>
      <c r="Q10" s="50">
        <f t="shared" si="10"/>
        <v>11.391996150000001</v>
      </c>
      <c r="R10" s="50"/>
      <c r="S10" s="50"/>
      <c r="T10" s="50"/>
      <c r="U10" s="50"/>
      <c r="V10" s="50">
        <f>IFERROR(VLOOKUP(B10,#REF!,3,0),0)</f>
        <v>0</v>
      </c>
      <c r="W10" s="50" t="e">
        <f>SUMIF(#REF!,total!B10,#REF!)</f>
        <v>#REF!</v>
      </c>
      <c r="X10" s="50">
        <f>IFERROR(VLOOKUP(B10,#REF!,4,0),0)</f>
        <v>0</v>
      </c>
      <c r="Y10" s="50">
        <f>IFERROR(VLOOKUP(B10,#REF!,5,0),0)</f>
        <v>0</v>
      </c>
      <c r="Z10" s="50">
        <f t="shared" si="11"/>
        <v>0</v>
      </c>
      <c r="AA10" s="50">
        <f>IFERROR(VLOOKUP(B10,#REF!,3,0),0)</f>
        <v>0</v>
      </c>
      <c r="AB10" s="50">
        <f>IFERROR(VLOOKUP(B10,#REF!,3,0),0)</f>
        <v>0</v>
      </c>
      <c r="AC10" s="50">
        <f>IFERROR(VLOOKUP(B10,#REF!,5,0),0)</f>
        <v>0</v>
      </c>
      <c r="AD10" s="50">
        <v>275</v>
      </c>
      <c r="AE10" s="50">
        <f>IFERROR(VLOOKUP(B10,#REF!,3,0),0)</f>
        <v>0</v>
      </c>
      <c r="AF10" s="50">
        <f>IFERROR(VLOOKUP(B10,#REF!,3,0),0)</f>
        <v>0</v>
      </c>
      <c r="AG10" s="50">
        <f>IFERROR(VLOOKUP(B10,#REF!,3,0),0)</f>
        <v>0</v>
      </c>
      <c r="AH10" s="50"/>
      <c r="AI10" s="50"/>
      <c r="AJ10" s="50"/>
      <c r="AK10" s="50">
        <f>IFERROR(VLOOKUP(B10,#REF!,3,0),0)</f>
        <v>0</v>
      </c>
      <c r="AL10" s="50">
        <f>IFERROR(VLOOKUP(B10,ingles!$A$2:$C$673,3,0),"-")</f>
        <v>165</v>
      </c>
      <c r="AM10" s="50">
        <f t="shared" si="12"/>
        <v>65</v>
      </c>
      <c r="AN10" s="50">
        <f t="shared" si="13"/>
        <v>100</v>
      </c>
      <c r="AO10" s="50">
        <f>SUMIFS(zenklub!I:I,zenklub!A:A,total!B10)</f>
        <v>90.566666666666663</v>
      </c>
      <c r="AP10" s="50">
        <f>SUMIF(zenklub!$A$49:$A$106,total!B10,zenklub!$I$49:$I$106)</f>
        <v>23.9</v>
      </c>
      <c r="AQ10" s="50">
        <f t="shared" si="14"/>
        <v>66.666666666666657</v>
      </c>
      <c r="AR10" s="50" t="e">
        <f>SUMIF([3]bradesco!$C:$C,B10,[3]bradesco!$M:$M)</f>
        <v>#VALUE!</v>
      </c>
      <c r="AS10" s="50" t="e">
        <f>SUMIF([3]bradesco!$C:$C,B10,[3]bradesco!$V:$V)</f>
        <v>#VALUE!</v>
      </c>
      <c r="AT10" s="50">
        <f>IFERROR(SUMIF([3]bradesco!$C:$C,B10,[3]bradesco!$Y:$Y),0)</f>
        <v>0</v>
      </c>
      <c r="AU10" s="50" t="e">
        <f>SUMIF([4]bradesco!$C:$C,B10,[4]bradesco!$M:$M)</f>
        <v>#VALUE!</v>
      </c>
      <c r="AV10" s="50" t="e">
        <f>SUMIF([4]bradesco!$C:$C,B10,[4]bradesco!$V:$V)</f>
        <v>#VALUE!</v>
      </c>
      <c r="AW10" s="50" t="e">
        <f t="shared" si="15"/>
        <v>#VALUE!</v>
      </c>
      <c r="AX10" s="50">
        <f>IFERROR(VLOOKUP(B10,#REF!,3,0),0)</f>
        <v>0</v>
      </c>
      <c r="AY10" s="50">
        <f>IFERROR(VLOOKUP(B10,#REF!,3,0),0)</f>
        <v>0</v>
      </c>
      <c r="AZ10" s="50">
        <f>IFERROR(VLOOKUP(B10,#REF!,3,0),0)</f>
        <v>0</v>
      </c>
      <c r="BA10" s="50">
        <v>0</v>
      </c>
      <c r="BB10" s="50">
        <f>IFERROR(VLOOKUP(B10,#REF!,3,0),0)</f>
        <v>0</v>
      </c>
      <c r="BC10" s="50">
        <f>IF(E10&gt;=0,IF(AND(E10&gt;tabelas!$C$11,E10&lt;=tabelas!$C$12),BB10*tabelas!$E$11,IF(AND(E10&gt;=tabelas!$C$12,E10&lt;=tabelas!$C$13),BB10*tabelas!$E$12,IF(AND(E10&gt;=tabelas!$C$13,E10&lt;=tabelas!$C$14),BB10*tabelas!$E$13,IF(AND(E10&gt;0,E10&gt;tabelas!$C$14),BB10*tabelas!$E$14,0)))))</f>
        <v>0</v>
      </c>
      <c r="BD10" s="50">
        <f t="shared" si="16"/>
        <v>0</v>
      </c>
      <c r="BE10" s="50">
        <f>SUMIF(open_english!A:A,total!B10,open_english!C:C)</f>
        <v>138.88888888888889</v>
      </c>
      <c r="BF10" s="50">
        <f>SUMIF(open_english!A:A,total!B10,open_english!D:D)</f>
        <v>96.56</v>
      </c>
      <c r="BG10" s="50">
        <f>SUMIF(open_english!A:A,total!B10,open_english!E:E)</f>
        <v>42.328888888888883</v>
      </c>
      <c r="BH10" s="50">
        <f>IFERROR(VLOOKUP(B10,gympass!$A$2:$F$527,6,0),"-")</f>
        <v>166.66666666666666</v>
      </c>
      <c r="BI10" s="50" t="str">
        <f>IFERROR(VLOOKUP(B10,#REF!,4,0),"-")</f>
        <v>-</v>
      </c>
      <c r="BJ10" s="50">
        <f>IFERROR(VLOOKUP(B10,#REF!,3,0),0)</f>
        <v>0</v>
      </c>
      <c r="BK10" s="50">
        <f>IF(E10&gt;=0,IF(AND(E10&gt;tabelas!$C$11,E10&lt;=tabelas!$C$12),BJ10*tabelas!$E$11,IF(AND(E10&gt;=tabelas!$C$12,E10&lt;=tabelas!$C$13),BJ10*tabelas!$E$12,IF(AND(E10&gt;=tabelas!$C$13,E10&lt;=tabelas!$C$14),BJ10*tabelas!$E$13,IF(AND(E10&gt;0,E10&gt;tabelas!$C$14),BJ10*tabelas!$E$14,0)))))</f>
        <v>0</v>
      </c>
      <c r="BL10" s="50">
        <f t="shared" si="17"/>
        <v>0</v>
      </c>
      <c r="BM10" s="50">
        <f>IFERROR(INDEX(dif_sistel!L:L,MATCH(total!B10,dif_sistel!D:D,0)),0)+IFERROR(INDEX(dif_sistel!N:N,MATCH(total!B10,dif_sistel!D:D,0)),0)</f>
        <v>0</v>
      </c>
      <c r="BN10" s="50">
        <f>IFERROR(VLOOKUP(B10,dif_sistel!$D$3:$X$257,21,0),0)</f>
        <v>0</v>
      </c>
      <c r="BO10" s="50" t="str">
        <f>IFERROR(SUMIF(#REF!,total!B10,#REF!),"0")</f>
        <v>0</v>
      </c>
      <c r="BP10" s="50" t="str">
        <f>IFERROR(SUMIF(#REF!,total!B10,#REF!),"0")</f>
        <v>0</v>
      </c>
    </row>
    <row r="11" spans="1:68">
      <c r="B11" s="220">
        <v>8</v>
      </c>
      <c r="C11" s="220" t="str">
        <f>VLOOKUP(B11,salario!$A$3:$C$195,2,0)</f>
        <v>ATIVO</v>
      </c>
      <c r="D11" s="221" t="str">
        <f>VLOOKUP(B11,salario!$A$3:$C$195,3,0)</f>
        <v>Colaborador 8</v>
      </c>
      <c r="E11" s="222">
        <f>IFERROR(VLOOKUP(B11,salario!$A$3:$K$854,11,0), "0")</f>
        <v>5245.5</v>
      </c>
      <c r="F11" s="50" t="e">
        <f>SUMIF([2]unimed!$AL:$AL,B11,[2]unimed!$AJ:$AJ)</f>
        <v>#VALUE!</v>
      </c>
      <c r="G11" s="50" t="e">
        <f>SUMIF([2]unimed!$AL:$AL,B11,[2]unimed!$AQ:$AQ)</f>
        <v>#VALUE!</v>
      </c>
      <c r="H11" s="50" t="e">
        <f>SUMIF([2]unimed!$AL:$AL,B11,[2]unimed!$AP:$AP)</f>
        <v>#VALUE!</v>
      </c>
      <c r="I11" s="50">
        <f>IFERROR(VLOOKUP(B11,uniodonto!$B$3:$F$339,5,0),0)</f>
        <v>168.76</v>
      </c>
      <c r="J11" s="50">
        <f>IF(E11&gt;=0,IF(AND(E11&gt;tabelas!$C$4,E11&lt;=tabelas!$C$5),I11*tabelas!$E$4,IF(AND(E11&gt;=tabelas!$C$5,E11&lt;=tabelas!$C$6),I11*tabelas!$E$5,IF(AND(E11&gt;=tabelas!$C$6,E11&lt;=tabelas!$C$7),I11*tabelas!$E$6,IF(AND(E11&gt;0,E11&gt;tabelas!$C$7),I11*tabelas!$E$7,0)))))</f>
        <v>25.313999999999997</v>
      </c>
      <c r="K11" s="50">
        <f t="shared" si="7"/>
        <v>143.446</v>
      </c>
      <c r="L11" s="50">
        <f>SUMIF(caju!$A$4:$A$562,total!B11,caju!$C$4:$C$2900)</f>
        <v>500</v>
      </c>
      <c r="M11" s="50">
        <f>IF(E11&gt;=0,IF(AND(E11&gt;tabelas!$C$11,E11&lt;=tabelas!$C$12),L11*tabelas!$E$11,IF(AND(E11&gt;=tabelas!$C$12,E11&lt;=tabelas!$C$13),L11*tabelas!$E$12,IF(AND(E11&gt;=tabelas!$C$13,E11&lt;=tabelas!$C$14),L11*tabelas!$E$13,IF(AND(E11&gt;0,E11&gt;tabelas!$C$14),L11*tabelas!$E$14,0)))))</f>
        <v>30</v>
      </c>
      <c r="N11" s="50">
        <f t="shared" si="8"/>
        <v>470</v>
      </c>
      <c r="O11" s="50">
        <f>IFERROR(VLOOKUP(B11,segurodevida!$B$4:$E$588,4,0),0)</f>
        <v>16.759372500000001</v>
      </c>
      <c r="P11" s="50">
        <f t="shared" si="9"/>
        <v>8.3796862500000007</v>
      </c>
      <c r="Q11" s="50">
        <f t="shared" si="10"/>
        <v>8.3796862500000007</v>
      </c>
      <c r="R11" s="50"/>
      <c r="S11" s="50"/>
      <c r="T11" s="50"/>
      <c r="U11" s="50"/>
      <c r="V11" s="50">
        <f>IFERROR(VLOOKUP(B11,#REF!,3,0),0)</f>
        <v>0</v>
      </c>
      <c r="W11" s="50" t="e">
        <f>SUMIF(#REF!,total!B11,#REF!)</f>
        <v>#REF!</v>
      </c>
      <c r="X11" s="50">
        <f>IFERROR(VLOOKUP(B11,#REF!,4,0),0)</f>
        <v>0</v>
      </c>
      <c r="Y11" s="50">
        <f>IFERROR(VLOOKUP(B11,#REF!,5,0),0)</f>
        <v>0</v>
      </c>
      <c r="Z11" s="50">
        <f t="shared" si="11"/>
        <v>0</v>
      </c>
      <c r="AA11" s="50">
        <f>IFERROR(VLOOKUP(B11,#REF!,3,0),0)</f>
        <v>0</v>
      </c>
      <c r="AB11" s="50">
        <f>IFERROR(VLOOKUP(B11,#REF!,3,0),0)</f>
        <v>0</v>
      </c>
      <c r="AC11" s="50">
        <f>IFERROR(VLOOKUP(B11,#REF!,5,0),0)</f>
        <v>0</v>
      </c>
      <c r="AD11" s="50">
        <v>275</v>
      </c>
      <c r="AE11" s="50">
        <f>IFERROR(VLOOKUP(B11,#REF!,3,0),0)</f>
        <v>0</v>
      </c>
      <c r="AF11" s="50">
        <f>IFERROR(VLOOKUP(B11,#REF!,3,0),0)</f>
        <v>0</v>
      </c>
      <c r="AG11" s="50">
        <f>IFERROR(VLOOKUP(B11,#REF!,3,0),0)</f>
        <v>0</v>
      </c>
      <c r="AH11" s="50"/>
      <c r="AI11" s="50"/>
      <c r="AJ11" s="50"/>
      <c r="AK11" s="50">
        <f>IFERROR(VLOOKUP(B11,#REF!,3,0),0)</f>
        <v>0</v>
      </c>
      <c r="AL11" s="50">
        <f>IFERROR(VLOOKUP(B11,ingles!$A$2:$C$673,3,0),"-")</f>
        <v>165</v>
      </c>
      <c r="AM11" s="50">
        <f t="shared" si="12"/>
        <v>65</v>
      </c>
      <c r="AN11" s="50">
        <f t="shared" si="13"/>
        <v>100</v>
      </c>
      <c r="AO11" s="50">
        <f>SUMIFS(zenklub!I:I,zenklub!A:A,total!B11)</f>
        <v>90.566666666666663</v>
      </c>
      <c r="AP11" s="50">
        <f>SUMIF(zenklub!$A$49:$A$106,total!B11,zenklub!$I$49:$I$106)</f>
        <v>23.9</v>
      </c>
      <c r="AQ11" s="50">
        <f t="shared" si="14"/>
        <v>66.666666666666657</v>
      </c>
      <c r="AR11" s="50" t="e">
        <f>SUMIF([3]bradesco!$C:$C,B11,[3]bradesco!$M:$M)</f>
        <v>#VALUE!</v>
      </c>
      <c r="AS11" s="50" t="e">
        <f>SUMIF([3]bradesco!$C:$C,B11,[3]bradesco!$V:$V)</f>
        <v>#VALUE!</v>
      </c>
      <c r="AT11" s="50">
        <f>IFERROR(SUMIF([3]bradesco!$C:$C,B11,[3]bradesco!$Y:$Y),0)</f>
        <v>0</v>
      </c>
      <c r="AU11" s="50" t="e">
        <f>SUMIF([4]bradesco!$C:$C,B11,[4]bradesco!$M:$M)</f>
        <v>#VALUE!</v>
      </c>
      <c r="AV11" s="50" t="e">
        <f>SUMIF([4]bradesco!$C:$C,B11,[4]bradesco!$V:$V)</f>
        <v>#VALUE!</v>
      </c>
      <c r="AW11" s="50" t="e">
        <f t="shared" si="15"/>
        <v>#VALUE!</v>
      </c>
      <c r="AX11" s="50">
        <f>IFERROR(VLOOKUP(B11,#REF!,3,0),0)</f>
        <v>0</v>
      </c>
      <c r="AY11" s="50">
        <f>IFERROR(VLOOKUP(B11,#REF!,3,0),0)</f>
        <v>0</v>
      </c>
      <c r="AZ11" s="50">
        <f>IFERROR(VLOOKUP(B11,#REF!,3,0),0)</f>
        <v>0</v>
      </c>
      <c r="BA11" s="50">
        <v>0</v>
      </c>
      <c r="BB11" s="50">
        <f>IFERROR(VLOOKUP(B11,#REF!,3,0),0)</f>
        <v>0</v>
      </c>
      <c r="BC11" s="50">
        <f>IF(E11&gt;=0,IF(AND(E11&gt;tabelas!$C$11,E11&lt;=tabelas!$C$12),BB11*tabelas!$E$11,IF(AND(E11&gt;=tabelas!$C$12,E11&lt;=tabelas!$C$13),BB11*tabelas!$E$12,IF(AND(E11&gt;=tabelas!$C$13,E11&lt;=tabelas!$C$14),BB11*tabelas!$E$13,IF(AND(E11&gt;0,E11&gt;tabelas!$C$14),BB11*tabelas!$E$14,0)))))</f>
        <v>0</v>
      </c>
      <c r="BD11" s="50">
        <f t="shared" si="16"/>
        <v>0</v>
      </c>
      <c r="BE11" s="50">
        <f>SUMIF(open_english!A:A,total!B11,open_english!C:C)</f>
        <v>138.88888888888889</v>
      </c>
      <c r="BF11" s="50">
        <f>SUMIF(open_english!A:A,total!B11,open_english!D:D)</f>
        <v>96.56</v>
      </c>
      <c r="BG11" s="50">
        <f>SUMIF(open_english!A:A,total!B11,open_english!E:E)</f>
        <v>42.328888888888883</v>
      </c>
      <c r="BH11" s="50">
        <f>IFERROR(VLOOKUP(B11,gympass!$A$2:$F$527,6,0),"-")</f>
        <v>166.66666666666666</v>
      </c>
      <c r="BI11" s="50" t="str">
        <f>IFERROR(VLOOKUP(B11,#REF!,4,0),"-")</f>
        <v>-</v>
      </c>
      <c r="BJ11" s="50">
        <f>IFERROR(VLOOKUP(B11,#REF!,3,0),0)</f>
        <v>0</v>
      </c>
      <c r="BK11" s="50">
        <f>IF(E11&gt;=0,IF(AND(E11&gt;tabelas!$C$11,E11&lt;=tabelas!$C$12),BJ11*tabelas!$E$11,IF(AND(E11&gt;=tabelas!$C$12,E11&lt;=tabelas!$C$13),BJ11*tabelas!$E$12,IF(AND(E11&gt;=tabelas!$C$13,E11&lt;=tabelas!$C$14),BJ11*tabelas!$E$13,IF(AND(E11&gt;0,E11&gt;tabelas!$C$14),BJ11*tabelas!$E$14,0)))))</f>
        <v>0</v>
      </c>
      <c r="BL11" s="50">
        <f t="shared" si="17"/>
        <v>0</v>
      </c>
      <c r="BM11" s="50">
        <f>IFERROR(INDEX(dif_sistel!L:L,MATCH(total!B11,dif_sistel!D:D,0)),0)+IFERROR(INDEX(dif_sistel!N:N,MATCH(total!B11,dif_sistel!D:D,0)),0)</f>
        <v>0</v>
      </c>
      <c r="BN11" s="50">
        <f>IFERROR(VLOOKUP(B11,dif_sistel!$D$3:$X$257,21,0),0)</f>
        <v>0</v>
      </c>
      <c r="BO11" s="50" t="str">
        <f>IFERROR(SUMIF(#REF!,total!B11,#REF!),"0")</f>
        <v>0</v>
      </c>
      <c r="BP11" s="50" t="str">
        <f>IFERROR(SUMIF(#REF!,total!B11,#REF!),"0")</f>
        <v>0</v>
      </c>
    </row>
    <row r="12" spans="1:68">
      <c r="B12" s="220">
        <v>9</v>
      </c>
      <c r="C12" s="220" t="str">
        <f>VLOOKUP(B12,salario!$A$3:$C$195,2,0)</f>
        <v>ATIVO</v>
      </c>
      <c r="D12" s="221" t="str">
        <f>VLOOKUP(B12,salario!$A$3:$C$195,3,0)</f>
        <v>Colaborador 9</v>
      </c>
      <c r="E12" s="222">
        <f>IFERROR(VLOOKUP(B12,salario!$A$3:$K$854,11,0), "0")</f>
        <v>4229.32</v>
      </c>
      <c r="F12" s="50" t="e">
        <f>SUMIF([2]unimed!$AL:$AL,B12,[2]unimed!$AJ:$AJ)</f>
        <v>#VALUE!</v>
      </c>
      <c r="G12" s="50" t="e">
        <f>SUMIF([2]unimed!$AL:$AL,B12,[2]unimed!$AQ:$AQ)</f>
        <v>#VALUE!</v>
      </c>
      <c r="H12" s="50" t="e">
        <f>SUMIF([2]unimed!$AL:$AL,B12,[2]unimed!$AP:$AP)</f>
        <v>#VALUE!</v>
      </c>
      <c r="I12" s="50">
        <f>IFERROR(VLOOKUP(B12,uniodonto!$B$3:$F$339,5,0),0)</f>
        <v>126.57</v>
      </c>
      <c r="J12" s="50">
        <f>IF(E12&gt;=0,IF(AND(E12&gt;tabelas!$C$4,E12&lt;=tabelas!$C$5),I12*tabelas!$E$4,IF(AND(E12&gt;=tabelas!$C$5,E12&lt;=tabelas!$C$6),I12*tabelas!$E$5,IF(AND(E12&gt;=tabelas!$C$6,E12&lt;=tabelas!$C$7),I12*tabelas!$E$6,IF(AND(E12&gt;0,E12&gt;tabelas!$C$7),I12*tabelas!$E$7,0)))))</f>
        <v>18.985499999999998</v>
      </c>
      <c r="K12" s="50">
        <f t="shared" si="7"/>
        <v>107.58449999999999</v>
      </c>
      <c r="L12" s="50">
        <f>SUMIF(caju!$A$4:$A$562,total!B12,caju!$C$4:$C$2900)</f>
        <v>500</v>
      </c>
      <c r="M12" s="50">
        <f>IF(E12&gt;=0,IF(AND(E12&gt;tabelas!$C$11,E12&lt;=tabelas!$C$12),L12*tabelas!$E$11,IF(AND(E12&gt;=tabelas!$C$12,E12&lt;=tabelas!$C$13),L12*tabelas!$E$12,IF(AND(E12&gt;=tabelas!$C$13,E12&lt;=tabelas!$C$14),L12*tabelas!$E$13,IF(AND(E12&gt;0,E12&gt;tabelas!$C$14),L12*tabelas!$E$14,0)))))</f>
        <v>30</v>
      </c>
      <c r="N12" s="50">
        <f t="shared" si="8"/>
        <v>470</v>
      </c>
      <c r="O12" s="50">
        <f>IFERROR(VLOOKUP(B12,segurodevida!$B$4:$E$588,4,0),0)</f>
        <v>13.512677399999999</v>
      </c>
      <c r="P12" s="50">
        <f t="shared" si="9"/>
        <v>6.7563386999999997</v>
      </c>
      <c r="Q12" s="50">
        <f t="shared" si="10"/>
        <v>6.7563386999999997</v>
      </c>
      <c r="R12" s="50"/>
      <c r="S12" s="50"/>
      <c r="T12" s="50"/>
      <c r="U12" s="50"/>
      <c r="V12" s="50">
        <f>IFERROR(VLOOKUP(B12,#REF!,3,0),0)</f>
        <v>0</v>
      </c>
      <c r="W12" s="50" t="e">
        <f>SUMIF(#REF!,total!B12,#REF!)</f>
        <v>#REF!</v>
      </c>
      <c r="X12" s="50">
        <f>IFERROR(VLOOKUP(B12,#REF!,4,0),0)</f>
        <v>0</v>
      </c>
      <c r="Y12" s="50">
        <f>IFERROR(VLOOKUP(B12,#REF!,5,0),0)</f>
        <v>0</v>
      </c>
      <c r="Z12" s="50">
        <f t="shared" si="11"/>
        <v>0</v>
      </c>
      <c r="AA12" s="50">
        <f>IFERROR(VLOOKUP(B12,#REF!,3,0),0)</f>
        <v>0</v>
      </c>
      <c r="AB12" s="50">
        <f>IFERROR(VLOOKUP(B12,#REF!,3,0),0)</f>
        <v>0</v>
      </c>
      <c r="AC12" s="50">
        <f>IFERROR(VLOOKUP(B12,#REF!,5,0),0)</f>
        <v>0</v>
      </c>
      <c r="AD12" s="50">
        <v>275</v>
      </c>
      <c r="AE12" s="50">
        <f>IFERROR(VLOOKUP(B12,#REF!,3,0),0)</f>
        <v>0</v>
      </c>
      <c r="AF12" s="50">
        <f>IFERROR(VLOOKUP(B12,#REF!,3,0),0)</f>
        <v>0</v>
      </c>
      <c r="AG12" s="50">
        <f>IFERROR(VLOOKUP(B12,#REF!,3,0),0)</f>
        <v>0</v>
      </c>
      <c r="AH12" s="50"/>
      <c r="AI12" s="50"/>
      <c r="AJ12" s="50"/>
      <c r="AK12" s="50">
        <f>IFERROR(VLOOKUP(B12,#REF!,3,0),0)</f>
        <v>0</v>
      </c>
      <c r="AL12" s="50" t="str">
        <f>IFERROR(VLOOKUP(B12,ingles!$A$2:$C$673,3,0),"-")</f>
        <v>-</v>
      </c>
      <c r="AM12" s="50">
        <f t="shared" si="12"/>
        <v>0</v>
      </c>
      <c r="AN12" s="50" t="str">
        <f t="shared" si="13"/>
        <v>-</v>
      </c>
      <c r="AO12" s="50">
        <f>SUMIFS(zenklub!I:I,zenklub!A:A,total!B12)</f>
        <v>90.566666666666663</v>
      </c>
      <c r="AP12" s="50">
        <f>SUMIF(zenklub!$A$49:$A$106,total!B12,zenklub!$I$49:$I$106)</f>
        <v>23.9</v>
      </c>
      <c r="AQ12" s="50">
        <f t="shared" si="14"/>
        <v>66.666666666666657</v>
      </c>
      <c r="AR12" s="50" t="e">
        <f>SUMIF([3]bradesco!$C:$C,B12,[3]bradesco!$M:$M)</f>
        <v>#VALUE!</v>
      </c>
      <c r="AS12" s="50" t="e">
        <f>SUMIF([3]bradesco!$C:$C,B12,[3]bradesco!$V:$V)</f>
        <v>#VALUE!</v>
      </c>
      <c r="AT12" s="50">
        <f>IFERROR(SUMIF([3]bradesco!$C:$C,B12,[3]bradesco!$Y:$Y),0)</f>
        <v>0</v>
      </c>
      <c r="AU12" s="50" t="e">
        <f>SUMIF([4]bradesco!$C:$C,B12,[4]bradesco!$M:$M)</f>
        <v>#VALUE!</v>
      </c>
      <c r="AV12" s="50" t="e">
        <f>SUMIF([4]bradesco!$C:$C,B12,[4]bradesco!$V:$V)</f>
        <v>#VALUE!</v>
      </c>
      <c r="AW12" s="50" t="e">
        <f t="shared" si="15"/>
        <v>#VALUE!</v>
      </c>
      <c r="AX12" s="50">
        <f>IFERROR(VLOOKUP(B12,#REF!,3,0),0)</f>
        <v>0</v>
      </c>
      <c r="AY12" s="50">
        <f>IFERROR(VLOOKUP(B12,#REF!,3,0),0)</f>
        <v>0</v>
      </c>
      <c r="AZ12" s="50">
        <f>IFERROR(VLOOKUP(B12,#REF!,3,0),0)</f>
        <v>0</v>
      </c>
      <c r="BA12" s="50">
        <v>0</v>
      </c>
      <c r="BB12" s="50">
        <f>IFERROR(VLOOKUP(B12,#REF!,3,0),0)</f>
        <v>0</v>
      </c>
      <c r="BC12" s="50">
        <f>IF(E12&gt;=0,IF(AND(E12&gt;tabelas!$C$11,E12&lt;=tabelas!$C$12),BB12*tabelas!$E$11,IF(AND(E12&gt;=tabelas!$C$12,E12&lt;=tabelas!$C$13),BB12*tabelas!$E$12,IF(AND(E12&gt;=tabelas!$C$13,E12&lt;=tabelas!$C$14),BB12*tabelas!$E$13,IF(AND(E12&gt;0,E12&gt;tabelas!$C$14),BB12*tabelas!$E$14,0)))))</f>
        <v>0</v>
      </c>
      <c r="BD12" s="50">
        <f t="shared" si="16"/>
        <v>0</v>
      </c>
      <c r="BE12" s="50">
        <f>SUMIF(open_english!A:A,total!B12,open_english!C:C)</f>
        <v>138.88888888888889</v>
      </c>
      <c r="BF12" s="50">
        <f>SUMIF(open_english!A:A,total!B12,open_english!D:D)</f>
        <v>96.56</v>
      </c>
      <c r="BG12" s="50">
        <f>SUMIF(open_english!A:A,total!B12,open_english!E:E)</f>
        <v>42.328888888888883</v>
      </c>
      <c r="BH12" s="50">
        <f>IFERROR(VLOOKUP(B12,gympass!$A$2:$F$527,6,0),"-")</f>
        <v>166.66666666666666</v>
      </c>
      <c r="BI12" s="50" t="str">
        <f>IFERROR(VLOOKUP(B12,#REF!,4,0),"-")</f>
        <v>-</v>
      </c>
      <c r="BJ12" s="50">
        <f>IFERROR(VLOOKUP(B12,#REF!,3,0),0)</f>
        <v>0</v>
      </c>
      <c r="BK12" s="50">
        <f>IF(E12&gt;=0,IF(AND(E12&gt;tabelas!$C$11,E12&lt;=tabelas!$C$12),BJ12*tabelas!$E$11,IF(AND(E12&gt;=tabelas!$C$12,E12&lt;=tabelas!$C$13),BJ12*tabelas!$E$12,IF(AND(E12&gt;=tabelas!$C$13,E12&lt;=tabelas!$C$14),BJ12*tabelas!$E$13,IF(AND(E12&gt;0,E12&gt;tabelas!$C$14),BJ12*tabelas!$E$14,0)))))</f>
        <v>0</v>
      </c>
      <c r="BL12" s="50">
        <f t="shared" si="17"/>
        <v>0</v>
      </c>
      <c r="BM12" s="50">
        <f>IFERROR(INDEX(dif_sistel!L:L,MATCH(total!B12,dif_sistel!D:D,0)),0)+IFERROR(INDEX(dif_sistel!N:N,MATCH(total!B12,dif_sistel!D:D,0)),0)</f>
        <v>0</v>
      </c>
      <c r="BN12" s="50">
        <f>IFERROR(VLOOKUP(B12,dif_sistel!$D$3:$X$257,21,0),0)</f>
        <v>0</v>
      </c>
      <c r="BO12" s="50" t="str">
        <f>IFERROR(SUMIF(#REF!,total!B12,#REF!),"0")</f>
        <v>0</v>
      </c>
      <c r="BP12" s="50" t="str">
        <f>IFERROR(SUMIF(#REF!,total!B12,#REF!),"0")</f>
        <v>0</v>
      </c>
    </row>
    <row r="13" spans="1:68">
      <c r="B13" s="220">
        <v>10</v>
      </c>
      <c r="C13" s="220" t="str">
        <f>VLOOKUP(B13,salario!$A$3:$C$195,2,0)</f>
        <v>ATIVO</v>
      </c>
      <c r="D13" s="221" t="str">
        <f>VLOOKUP(B13,salario!$A$3:$C$195,3,0)</f>
        <v>Colaborador 10</v>
      </c>
      <c r="E13" s="222">
        <f>IFERROR(VLOOKUP(B13,salario!$A$3:$K$854,11,0), "0")</f>
        <v>2404.84</v>
      </c>
      <c r="F13" s="50" t="e">
        <f>SUMIF([2]unimed!$AL:$AL,B13,[2]unimed!$AJ:$AJ)</f>
        <v>#VALUE!</v>
      </c>
      <c r="G13" s="50" t="e">
        <f>SUMIF([2]unimed!$AL:$AL,B13,[2]unimed!$AQ:$AQ)</f>
        <v>#VALUE!</v>
      </c>
      <c r="H13" s="50" t="e">
        <f>SUMIF([2]unimed!$AL:$AL,B13,[2]unimed!$AP:$AP)</f>
        <v>#VALUE!</v>
      </c>
      <c r="I13" s="50">
        <f>IFERROR(VLOOKUP(B13,uniodonto!$B$3:$F$339,5,0),0)</f>
        <v>126.57</v>
      </c>
      <c r="J13" s="50">
        <f>IF(E13&gt;=0,IF(AND(E13&gt;tabelas!$C$4,E13&lt;=tabelas!$C$5),I13*tabelas!$E$4,IF(AND(E13&gt;=tabelas!$C$5,E13&lt;=tabelas!$C$6),I13*tabelas!$E$5,IF(AND(E13&gt;=tabelas!$C$6,E13&lt;=tabelas!$C$7),I13*tabelas!$E$6,IF(AND(E13&gt;0,E13&gt;tabelas!$C$7),I13*tabelas!$E$7,0)))))</f>
        <v>8.8598999999999997</v>
      </c>
      <c r="K13" s="50">
        <f t="shared" si="7"/>
        <v>117.7101</v>
      </c>
      <c r="L13" s="50">
        <f>SUMIF(caju!$A$4:$A$562,total!B13,caju!$C$4:$C$2900)</f>
        <v>500</v>
      </c>
      <c r="M13" s="50">
        <f>IF(E13&gt;=0,IF(AND(E13&gt;tabelas!$C$11,E13&lt;=tabelas!$C$12),L13*tabelas!$E$11,IF(AND(E13&gt;=tabelas!$C$12,E13&lt;=tabelas!$C$13),L13*tabelas!$E$12,IF(AND(E13&gt;=tabelas!$C$13,E13&lt;=tabelas!$C$14),L13*tabelas!$E$13,IF(AND(E13&gt;0,E13&gt;tabelas!$C$14),L13*tabelas!$E$14,0)))))</f>
        <v>10</v>
      </c>
      <c r="N13" s="50">
        <f t="shared" si="8"/>
        <v>490</v>
      </c>
      <c r="O13" s="50">
        <f>IFERROR(VLOOKUP(B13,segurodevida!$B$4:$E$588,4,0),0)</f>
        <v>7.6834638000000011</v>
      </c>
      <c r="P13" s="50">
        <f t="shared" si="9"/>
        <v>3.8417319000000005</v>
      </c>
      <c r="Q13" s="50">
        <f t="shared" si="10"/>
        <v>3.8417319000000005</v>
      </c>
      <c r="R13" s="50"/>
      <c r="S13" s="50"/>
      <c r="T13" s="50"/>
      <c r="U13" s="50"/>
      <c r="V13" s="50">
        <f>IFERROR(VLOOKUP(B13,#REF!,3,0),0)</f>
        <v>0</v>
      </c>
      <c r="W13" s="50" t="e">
        <f>SUMIF(#REF!,total!B13,#REF!)</f>
        <v>#REF!</v>
      </c>
      <c r="X13" s="50">
        <f>IFERROR(VLOOKUP(B13,#REF!,4,0),0)</f>
        <v>0</v>
      </c>
      <c r="Y13" s="50">
        <f>IFERROR(VLOOKUP(B13,#REF!,5,0),0)</f>
        <v>0</v>
      </c>
      <c r="Z13" s="50">
        <f t="shared" si="11"/>
        <v>0</v>
      </c>
      <c r="AA13" s="50">
        <f>IFERROR(VLOOKUP(B13,#REF!,3,0),0)</f>
        <v>0</v>
      </c>
      <c r="AB13" s="50">
        <f>IFERROR(VLOOKUP(B13,#REF!,3,0),0)</f>
        <v>0</v>
      </c>
      <c r="AC13" s="50">
        <f>IFERROR(VLOOKUP(B13,#REF!,5,0),0)</f>
        <v>0</v>
      </c>
      <c r="AD13" s="50">
        <v>275</v>
      </c>
      <c r="AE13" s="50">
        <f>IFERROR(VLOOKUP(B13,#REF!,3,0),0)</f>
        <v>0</v>
      </c>
      <c r="AF13" s="50">
        <f>IFERROR(VLOOKUP(B13,#REF!,3,0),0)</f>
        <v>0</v>
      </c>
      <c r="AG13" s="50">
        <f>IFERROR(VLOOKUP(B13,#REF!,3,0),0)</f>
        <v>0</v>
      </c>
      <c r="AH13" s="50"/>
      <c r="AI13" s="50"/>
      <c r="AJ13" s="50"/>
      <c r="AK13" s="50">
        <f>IFERROR(VLOOKUP(B13,#REF!,3,0),0)</f>
        <v>0</v>
      </c>
      <c r="AL13" s="50" t="str">
        <f>IFERROR(VLOOKUP(B13,ingles!$A$2:$C$673,3,0),"-")</f>
        <v>-</v>
      </c>
      <c r="AM13" s="50">
        <f t="shared" si="12"/>
        <v>0</v>
      </c>
      <c r="AN13" s="50" t="str">
        <f t="shared" si="13"/>
        <v>-</v>
      </c>
      <c r="AO13" s="50">
        <f>SUMIFS(zenklub!I:I,zenklub!A:A,total!B13)</f>
        <v>90.566666666666663</v>
      </c>
      <c r="AP13" s="50">
        <f>SUMIF(zenklub!$A$49:$A$106,total!B13,zenklub!$I$49:$I$106)</f>
        <v>23.9</v>
      </c>
      <c r="AQ13" s="50">
        <f t="shared" si="14"/>
        <v>66.666666666666657</v>
      </c>
      <c r="AR13" s="50" t="e">
        <f>SUMIF([3]bradesco!$C:$C,B13,[3]bradesco!$M:$M)</f>
        <v>#VALUE!</v>
      </c>
      <c r="AS13" s="50" t="e">
        <f>SUMIF([3]bradesco!$C:$C,B13,[3]bradesco!$V:$V)</f>
        <v>#VALUE!</v>
      </c>
      <c r="AT13" s="50">
        <f>IFERROR(SUMIF([3]bradesco!$C:$C,B13,[3]bradesco!$Y:$Y),0)</f>
        <v>0</v>
      </c>
      <c r="AU13" s="50" t="e">
        <f>SUMIF([4]bradesco!$C:$C,B13,[4]bradesco!$M:$M)</f>
        <v>#VALUE!</v>
      </c>
      <c r="AV13" s="50" t="e">
        <f>SUMIF([4]bradesco!$C:$C,B13,[4]bradesco!$V:$V)</f>
        <v>#VALUE!</v>
      </c>
      <c r="AW13" s="50" t="e">
        <f t="shared" si="15"/>
        <v>#VALUE!</v>
      </c>
      <c r="AX13" s="50">
        <f>IFERROR(VLOOKUP(B13,#REF!,3,0),0)</f>
        <v>0</v>
      </c>
      <c r="AY13" s="50">
        <f>IFERROR(VLOOKUP(B13,#REF!,3,0),0)</f>
        <v>0</v>
      </c>
      <c r="AZ13" s="50">
        <f>IFERROR(VLOOKUP(B13,#REF!,3,0),0)</f>
        <v>0</v>
      </c>
      <c r="BA13" s="50">
        <v>0</v>
      </c>
      <c r="BB13" s="50">
        <f>IFERROR(VLOOKUP(B13,#REF!,3,0),0)</f>
        <v>0</v>
      </c>
      <c r="BC13" s="50">
        <f>IF(E13&gt;=0,IF(AND(E13&gt;tabelas!$C$11,E13&lt;=tabelas!$C$12),BB13*tabelas!$E$11,IF(AND(E13&gt;=tabelas!$C$12,E13&lt;=tabelas!$C$13),BB13*tabelas!$E$12,IF(AND(E13&gt;=tabelas!$C$13,E13&lt;=tabelas!$C$14),BB13*tabelas!$E$13,IF(AND(E13&gt;0,E13&gt;tabelas!$C$14),BB13*tabelas!$E$14,0)))))</f>
        <v>0</v>
      </c>
      <c r="BD13" s="50">
        <f t="shared" si="16"/>
        <v>0</v>
      </c>
      <c r="BE13" s="50">
        <f>SUMIF(open_english!A:A,total!B13,open_english!C:C)</f>
        <v>138.88888888888889</v>
      </c>
      <c r="BF13" s="50">
        <f>SUMIF(open_english!A:A,total!B13,open_english!D:D)</f>
        <v>96.56</v>
      </c>
      <c r="BG13" s="50">
        <f>SUMIF(open_english!A:A,total!B13,open_english!E:E)</f>
        <v>42.328888888888883</v>
      </c>
      <c r="BH13" s="50">
        <f>IFERROR(VLOOKUP(B13,gympass!$A$2:$F$527,6,0),"-")</f>
        <v>166.66666666666666</v>
      </c>
      <c r="BI13" s="50" t="str">
        <f>IFERROR(VLOOKUP(B13,#REF!,4,0),"-")</f>
        <v>-</v>
      </c>
      <c r="BJ13" s="50">
        <f>IFERROR(VLOOKUP(B13,#REF!,3,0),0)</f>
        <v>0</v>
      </c>
      <c r="BK13" s="50">
        <f>IF(E13&gt;=0,IF(AND(E13&gt;tabelas!$C$11,E13&lt;=tabelas!$C$12),BJ13*tabelas!$E$11,IF(AND(E13&gt;=tabelas!$C$12,E13&lt;=tabelas!$C$13),BJ13*tabelas!$E$12,IF(AND(E13&gt;=tabelas!$C$13,E13&lt;=tabelas!$C$14),BJ13*tabelas!$E$13,IF(AND(E13&gt;0,E13&gt;tabelas!$C$14),BJ13*tabelas!$E$14,0)))))</f>
        <v>0</v>
      </c>
      <c r="BL13" s="50">
        <f t="shared" si="17"/>
        <v>0</v>
      </c>
      <c r="BM13" s="50">
        <f>IFERROR(INDEX(dif_sistel!L:L,MATCH(total!B13,dif_sistel!D:D,0)),0)+IFERROR(INDEX(dif_sistel!N:N,MATCH(total!B13,dif_sistel!D:D,0)),0)</f>
        <v>0</v>
      </c>
      <c r="BN13" s="50">
        <f>IFERROR(VLOOKUP(B13,dif_sistel!$D$3:$X$257,21,0),0)</f>
        <v>0</v>
      </c>
      <c r="BO13" s="50" t="str">
        <f>IFERROR(SUMIF(#REF!,total!B13,#REF!),"0")</f>
        <v>0</v>
      </c>
      <c r="BP13" s="50" t="str">
        <f>IFERROR(SUMIF(#REF!,total!B13,#REF!),"0")</f>
        <v>0</v>
      </c>
    </row>
    <row r="14" spans="1:68">
      <c r="B14" s="220">
        <v>11</v>
      </c>
      <c r="C14" s="220" t="str">
        <f>VLOOKUP(B14,salario!$A$3:$C$195,2,0)</f>
        <v>ATIVO</v>
      </c>
      <c r="D14" s="221" t="str">
        <f>VLOOKUP(B14,salario!$A$3:$C$195,3,0)</f>
        <v>Colaborador 11</v>
      </c>
      <c r="E14" s="222">
        <f>IFERROR(VLOOKUP(B14,salario!$A$3:$K$854,11,0), "0")</f>
        <v>2335.0300000000002</v>
      </c>
      <c r="F14" s="50" t="e">
        <f>SUMIF([2]unimed!$AL:$AL,B14,[2]unimed!$AJ:$AJ)</f>
        <v>#VALUE!</v>
      </c>
      <c r="G14" s="50" t="e">
        <f>SUMIF([2]unimed!$AL:$AL,B14,[2]unimed!$AQ:$AQ)</f>
        <v>#VALUE!</v>
      </c>
      <c r="H14" s="50" t="e">
        <f>SUMIF([2]unimed!$AL:$AL,B14,[2]unimed!$AP:$AP)</f>
        <v>#VALUE!</v>
      </c>
      <c r="I14" s="50">
        <f>IFERROR(VLOOKUP(B14,uniodonto!$B$3:$F$339,5,0),0)</f>
        <v>126.57</v>
      </c>
      <c r="J14" s="50">
        <f>IF(E14&gt;=0,IF(AND(E14&gt;tabelas!$C$4,E14&lt;=tabelas!$C$5),I14*tabelas!$E$4,IF(AND(E14&gt;=tabelas!$C$5,E14&lt;=tabelas!$C$6),I14*tabelas!$E$5,IF(AND(E14&gt;=tabelas!$C$6,E14&lt;=tabelas!$C$7),I14*tabelas!$E$6,IF(AND(E14&gt;0,E14&gt;tabelas!$C$7),I14*tabelas!$E$7,0)))))</f>
        <v>8.8598999999999997</v>
      </c>
      <c r="K14" s="50">
        <f t="shared" si="7"/>
        <v>117.7101</v>
      </c>
      <c r="L14" s="50">
        <f>SUMIF(caju!$A$4:$A$562,total!B14,caju!$C$4:$C$2900)</f>
        <v>500</v>
      </c>
      <c r="M14" s="50">
        <f>IF(E14&gt;=0,IF(AND(E14&gt;tabelas!$C$11,E14&lt;=tabelas!$C$12),L14*tabelas!$E$11,IF(AND(E14&gt;=tabelas!$C$12,E14&lt;=tabelas!$C$13),L14*tabelas!$E$12,IF(AND(E14&gt;=tabelas!$C$13,E14&lt;=tabelas!$C$14),L14*tabelas!$E$13,IF(AND(E14&gt;0,E14&gt;tabelas!$C$14),L14*tabelas!$E$14,0)))))</f>
        <v>10</v>
      </c>
      <c r="N14" s="50">
        <f t="shared" si="8"/>
        <v>490</v>
      </c>
      <c r="O14" s="50">
        <f>IFERROR(VLOOKUP(B14,segurodevida!$B$4:$E$588,4,0),0)</f>
        <v>7.4604208500000011</v>
      </c>
      <c r="P14" s="50">
        <f t="shared" si="9"/>
        <v>3.7302104250000006</v>
      </c>
      <c r="Q14" s="50">
        <f t="shared" si="10"/>
        <v>3.7302104250000006</v>
      </c>
      <c r="R14" s="50"/>
      <c r="S14" s="50"/>
      <c r="T14" s="50"/>
      <c r="U14" s="50"/>
      <c r="V14" s="50">
        <f>IFERROR(VLOOKUP(B14,#REF!,3,0),0)</f>
        <v>0</v>
      </c>
      <c r="W14" s="50" t="e">
        <f>SUMIF(#REF!,total!B14,#REF!)</f>
        <v>#REF!</v>
      </c>
      <c r="X14" s="50">
        <f>IFERROR(VLOOKUP(B14,#REF!,4,0),0)</f>
        <v>0</v>
      </c>
      <c r="Y14" s="50">
        <f>IFERROR(VLOOKUP(B14,#REF!,5,0),0)</f>
        <v>0</v>
      </c>
      <c r="Z14" s="50">
        <f t="shared" si="11"/>
        <v>0</v>
      </c>
      <c r="AA14" s="50">
        <f>IFERROR(VLOOKUP(B14,#REF!,3,0),0)</f>
        <v>0</v>
      </c>
      <c r="AB14" s="50">
        <f>IFERROR(VLOOKUP(B14,#REF!,3,0),0)</f>
        <v>0</v>
      </c>
      <c r="AC14" s="50">
        <f>IFERROR(VLOOKUP(B14,#REF!,5,0),0)</f>
        <v>0</v>
      </c>
      <c r="AD14" s="50">
        <v>275</v>
      </c>
      <c r="AE14" s="50">
        <f>IFERROR(VLOOKUP(B14,#REF!,3,0),0)</f>
        <v>0</v>
      </c>
      <c r="AF14" s="50">
        <f>IFERROR(VLOOKUP(B14,#REF!,3,0),0)</f>
        <v>0</v>
      </c>
      <c r="AG14" s="50">
        <f>IFERROR(VLOOKUP(B14,#REF!,3,0),0)</f>
        <v>0</v>
      </c>
      <c r="AH14" s="50"/>
      <c r="AI14" s="50"/>
      <c r="AJ14" s="50"/>
      <c r="AK14" s="50">
        <f>IFERROR(VLOOKUP(B14,#REF!,3,0),0)</f>
        <v>0</v>
      </c>
      <c r="AL14" s="50" t="str">
        <f>IFERROR(VLOOKUP(B14,ingles!$A$2:$C$673,3,0),"-")</f>
        <v>-</v>
      </c>
      <c r="AM14" s="50">
        <f t="shared" si="12"/>
        <v>0</v>
      </c>
      <c r="AN14" s="50" t="str">
        <f t="shared" si="13"/>
        <v>-</v>
      </c>
      <c r="AO14" s="50">
        <f>SUMIFS(zenklub!I:I,zenklub!A:A,total!B14)</f>
        <v>90.566666666666663</v>
      </c>
      <c r="AP14" s="50">
        <f>SUMIF(zenklub!$A$49:$A$106,total!B14,zenklub!$I$49:$I$106)</f>
        <v>23.9</v>
      </c>
      <c r="AQ14" s="50">
        <f t="shared" si="14"/>
        <v>66.666666666666657</v>
      </c>
      <c r="AR14" s="50" t="e">
        <f>SUMIF([3]bradesco!$C:$C,B14,[3]bradesco!$M:$M)</f>
        <v>#VALUE!</v>
      </c>
      <c r="AS14" s="50" t="e">
        <f>SUMIF([3]bradesco!$C:$C,B14,[3]bradesco!$V:$V)</f>
        <v>#VALUE!</v>
      </c>
      <c r="AT14" s="50">
        <f>IFERROR(SUMIF([3]bradesco!$C:$C,B14,[3]bradesco!$Y:$Y),0)</f>
        <v>0</v>
      </c>
      <c r="AU14" s="50" t="e">
        <f>SUMIF([4]bradesco!$C:$C,B14,[4]bradesco!$M:$M)</f>
        <v>#VALUE!</v>
      </c>
      <c r="AV14" s="50" t="e">
        <f>SUMIF([4]bradesco!$C:$C,B14,[4]bradesco!$V:$V)</f>
        <v>#VALUE!</v>
      </c>
      <c r="AW14" s="50" t="e">
        <f t="shared" si="15"/>
        <v>#VALUE!</v>
      </c>
      <c r="AX14" s="50">
        <f>IFERROR(VLOOKUP(B14,#REF!,3,0),0)</f>
        <v>0</v>
      </c>
      <c r="AY14" s="50">
        <f>IFERROR(VLOOKUP(B14,#REF!,3,0),0)</f>
        <v>0</v>
      </c>
      <c r="AZ14" s="50">
        <f>IFERROR(VLOOKUP(B14,#REF!,3,0),0)</f>
        <v>0</v>
      </c>
      <c r="BA14" s="50">
        <v>0</v>
      </c>
      <c r="BB14" s="50">
        <f>IFERROR(VLOOKUP(B14,#REF!,3,0),0)</f>
        <v>0</v>
      </c>
      <c r="BC14" s="50">
        <f>IF(E14&gt;=0,IF(AND(E14&gt;tabelas!$C$11,E14&lt;=tabelas!$C$12),BB14*tabelas!$E$11,IF(AND(E14&gt;=tabelas!$C$12,E14&lt;=tabelas!$C$13),BB14*tabelas!$E$12,IF(AND(E14&gt;=tabelas!$C$13,E14&lt;=tabelas!$C$14),BB14*tabelas!$E$13,IF(AND(E14&gt;0,E14&gt;tabelas!$C$14),BB14*tabelas!$E$14,0)))))</f>
        <v>0</v>
      </c>
      <c r="BD14" s="50">
        <f t="shared" si="16"/>
        <v>0</v>
      </c>
      <c r="BE14" s="50">
        <f>SUMIF(open_english!A:A,total!B14,open_english!C:C)</f>
        <v>138.88888888888889</v>
      </c>
      <c r="BF14" s="50">
        <f>SUMIF(open_english!A:A,total!B14,open_english!D:D)</f>
        <v>96.56</v>
      </c>
      <c r="BG14" s="50">
        <f>SUMIF(open_english!A:A,total!B14,open_english!E:E)</f>
        <v>42.328888888888883</v>
      </c>
      <c r="BH14" s="50">
        <f>IFERROR(VLOOKUP(B14,gympass!$A$2:$F$527,6,0),"-")</f>
        <v>166.66666666666666</v>
      </c>
      <c r="BI14" s="50" t="str">
        <f>IFERROR(VLOOKUP(B14,#REF!,4,0),"-")</f>
        <v>-</v>
      </c>
      <c r="BJ14" s="50">
        <f>IFERROR(VLOOKUP(B14,#REF!,3,0),0)</f>
        <v>0</v>
      </c>
      <c r="BK14" s="50">
        <f>IF(E14&gt;=0,IF(AND(E14&gt;tabelas!$C$11,E14&lt;=tabelas!$C$12),BJ14*tabelas!$E$11,IF(AND(E14&gt;=tabelas!$C$12,E14&lt;=tabelas!$C$13),BJ14*tabelas!$E$12,IF(AND(E14&gt;=tabelas!$C$13,E14&lt;=tabelas!$C$14),BJ14*tabelas!$E$13,IF(AND(E14&gt;0,E14&gt;tabelas!$C$14),BJ14*tabelas!$E$14,0)))))</f>
        <v>0</v>
      </c>
      <c r="BL14" s="50">
        <f t="shared" si="17"/>
        <v>0</v>
      </c>
      <c r="BM14" s="50">
        <f>IFERROR(INDEX(dif_sistel!L:L,MATCH(total!B14,dif_sistel!D:D,0)),0)+IFERROR(INDEX(dif_sistel!N:N,MATCH(total!B14,dif_sistel!D:D,0)),0)</f>
        <v>0</v>
      </c>
      <c r="BN14" s="50">
        <f>IFERROR(VLOOKUP(B14,dif_sistel!$D$3:$X$257,21,0),0)</f>
        <v>0</v>
      </c>
      <c r="BO14" s="50" t="str">
        <f>IFERROR(SUMIF(#REF!,total!B14,#REF!),"0")</f>
        <v>0</v>
      </c>
      <c r="BP14" s="50" t="str">
        <f>IFERROR(SUMIF(#REF!,total!B14,#REF!),"0")</f>
        <v>0</v>
      </c>
    </row>
    <row r="15" spans="1:68">
      <c r="B15" s="220">
        <v>12</v>
      </c>
      <c r="C15" s="220" t="str">
        <f>VLOOKUP(B15,salario!$A$3:$C$195,2,0)</f>
        <v>ATIVO</v>
      </c>
      <c r="D15" s="221" t="str">
        <f>VLOOKUP(B15,salario!$A$3:$C$195,3,0)</f>
        <v>Colaborador 12</v>
      </c>
      <c r="E15" s="222">
        <f>IFERROR(VLOOKUP(B15,salario!$A$3:$K$854,11,0), "0")</f>
        <v>3290.79</v>
      </c>
      <c r="F15" s="50" t="e">
        <f>SUMIF([2]unimed!$AL:$AL,B15,[2]unimed!$AJ:$AJ)</f>
        <v>#VALUE!</v>
      </c>
      <c r="G15" s="50" t="e">
        <f>SUMIF([2]unimed!$AL:$AL,B15,[2]unimed!$AQ:$AQ)</f>
        <v>#VALUE!</v>
      </c>
      <c r="H15" s="50" t="e">
        <f>SUMIF([2]unimed!$AL:$AL,B15,[2]unimed!$AP:$AP)</f>
        <v>#VALUE!</v>
      </c>
      <c r="I15" s="50">
        <f>IFERROR(VLOOKUP(B15,uniodonto!$B$3:$F$339,5,0),0)</f>
        <v>42.19</v>
      </c>
      <c r="J15" s="50">
        <f>IF(E15&gt;=0,IF(AND(E15&gt;tabelas!$C$4,E15&lt;=tabelas!$C$5),I15*tabelas!$E$4,IF(AND(E15&gt;=tabelas!$C$5,E15&lt;=tabelas!$C$6),I15*tabelas!$E$5,IF(AND(E15&gt;=tabelas!$C$6,E15&lt;=tabelas!$C$7),I15*tabelas!$E$6,IF(AND(E15&gt;0,E15&gt;tabelas!$C$7),I15*tabelas!$E$7,0)))))</f>
        <v>2.9533</v>
      </c>
      <c r="K15" s="50">
        <f t="shared" si="7"/>
        <v>39.236699999999999</v>
      </c>
      <c r="L15" s="50">
        <f>SUMIF(caju!$A$4:$A$562,total!B15,caju!$C$4:$C$2900)</f>
        <v>500</v>
      </c>
      <c r="M15" s="50">
        <f>IF(E15&gt;=0,IF(AND(E15&gt;tabelas!$C$11,E15&lt;=tabelas!$C$12),L15*tabelas!$E$11,IF(AND(E15&gt;=tabelas!$C$12,E15&lt;=tabelas!$C$13),L15*tabelas!$E$12,IF(AND(E15&gt;=tabelas!$C$13,E15&lt;=tabelas!$C$14),L15*tabelas!$E$13,IF(AND(E15&gt;0,E15&gt;tabelas!$C$14),L15*tabelas!$E$14,0)))))</f>
        <v>10</v>
      </c>
      <c r="N15" s="50">
        <f t="shared" si="8"/>
        <v>490</v>
      </c>
      <c r="O15" s="50">
        <f>IFERROR(VLOOKUP(B15,segurodevida!$B$4:$E$588,4,0),0)</f>
        <v>10.51407405</v>
      </c>
      <c r="P15" s="50">
        <f t="shared" si="9"/>
        <v>5.2570370249999998</v>
      </c>
      <c r="Q15" s="50">
        <f t="shared" si="10"/>
        <v>5.2570370249999998</v>
      </c>
      <c r="R15" s="50"/>
      <c r="S15" s="50"/>
      <c r="T15" s="50"/>
      <c r="U15" s="50"/>
      <c r="V15" s="50">
        <f>IFERROR(VLOOKUP(B15,#REF!,3,0),0)</f>
        <v>0</v>
      </c>
      <c r="W15" s="50" t="e">
        <f>SUMIF(#REF!,total!B15,#REF!)</f>
        <v>#REF!</v>
      </c>
      <c r="X15" s="50">
        <f>IFERROR(VLOOKUP(B15,#REF!,4,0),0)</f>
        <v>0</v>
      </c>
      <c r="Y15" s="50">
        <f>IFERROR(VLOOKUP(B15,#REF!,5,0),0)</f>
        <v>0</v>
      </c>
      <c r="Z15" s="50">
        <f t="shared" si="11"/>
        <v>0</v>
      </c>
      <c r="AA15" s="50">
        <f>IFERROR(VLOOKUP(B15,#REF!,3,0),0)</f>
        <v>0</v>
      </c>
      <c r="AB15" s="50">
        <f>IFERROR(VLOOKUP(B15,#REF!,3,0),0)</f>
        <v>0</v>
      </c>
      <c r="AC15" s="50">
        <f>IFERROR(VLOOKUP(B15,#REF!,5,0),0)</f>
        <v>0</v>
      </c>
      <c r="AD15" s="50">
        <v>275</v>
      </c>
      <c r="AE15" s="50">
        <f>IFERROR(VLOOKUP(B15,#REF!,3,0),0)</f>
        <v>0</v>
      </c>
      <c r="AF15" s="50">
        <f>IFERROR(VLOOKUP(B15,#REF!,3,0),0)</f>
        <v>0</v>
      </c>
      <c r="AG15" s="50">
        <f>IFERROR(VLOOKUP(B15,#REF!,3,0),0)</f>
        <v>0</v>
      </c>
      <c r="AH15" s="50"/>
      <c r="AI15" s="50"/>
      <c r="AJ15" s="50"/>
      <c r="AK15" s="50">
        <f>IFERROR(VLOOKUP(B15,#REF!,3,0),0)</f>
        <v>0</v>
      </c>
      <c r="AL15" s="50" t="str">
        <f>IFERROR(VLOOKUP(B15,ingles!$A$2:$C$673,3,0),"-")</f>
        <v>-</v>
      </c>
      <c r="AM15" s="50">
        <f t="shared" si="12"/>
        <v>0</v>
      </c>
      <c r="AN15" s="50" t="str">
        <f t="shared" si="13"/>
        <v>-</v>
      </c>
      <c r="AO15" s="50">
        <f>SUMIFS(zenklub!I:I,zenklub!A:A,total!B15)</f>
        <v>90.566666666666663</v>
      </c>
      <c r="AP15" s="50">
        <f>SUMIF(zenklub!$A$49:$A$106,total!B15,zenklub!$I$49:$I$106)</f>
        <v>23.9</v>
      </c>
      <c r="AQ15" s="50">
        <f t="shared" si="14"/>
        <v>66.666666666666657</v>
      </c>
      <c r="AR15" s="50" t="e">
        <f>SUMIF([3]bradesco!$C:$C,B15,[3]bradesco!$M:$M)</f>
        <v>#VALUE!</v>
      </c>
      <c r="AS15" s="50" t="e">
        <f>SUMIF([3]bradesco!$C:$C,B15,[3]bradesco!$V:$V)</f>
        <v>#VALUE!</v>
      </c>
      <c r="AT15" s="50">
        <f>IFERROR(SUMIF([3]bradesco!$C:$C,B15,[3]bradesco!$Y:$Y),0)</f>
        <v>0</v>
      </c>
      <c r="AU15" s="50" t="e">
        <f>SUMIF([4]bradesco!$C:$C,B15,[4]bradesco!$M:$M)</f>
        <v>#VALUE!</v>
      </c>
      <c r="AV15" s="50" t="e">
        <f>SUMIF([4]bradesco!$C:$C,B15,[4]bradesco!$V:$V)</f>
        <v>#VALUE!</v>
      </c>
      <c r="AW15" s="50" t="e">
        <f t="shared" si="15"/>
        <v>#VALUE!</v>
      </c>
      <c r="AX15" s="50">
        <f>IFERROR(VLOOKUP(B15,#REF!,3,0),0)</f>
        <v>0</v>
      </c>
      <c r="AY15" s="50">
        <f>IFERROR(VLOOKUP(B15,#REF!,3,0),0)</f>
        <v>0</v>
      </c>
      <c r="AZ15" s="50">
        <f>IFERROR(VLOOKUP(B15,#REF!,3,0),0)</f>
        <v>0</v>
      </c>
      <c r="BA15" s="50">
        <v>0</v>
      </c>
      <c r="BB15" s="50">
        <f>IFERROR(VLOOKUP(B15,#REF!,3,0),0)</f>
        <v>0</v>
      </c>
      <c r="BC15" s="50">
        <f>IF(E15&gt;=0,IF(AND(E15&gt;tabelas!$C$11,E15&lt;=tabelas!$C$12),BB15*tabelas!$E$11,IF(AND(E15&gt;=tabelas!$C$12,E15&lt;=tabelas!$C$13),BB15*tabelas!$E$12,IF(AND(E15&gt;=tabelas!$C$13,E15&lt;=tabelas!$C$14),BB15*tabelas!$E$13,IF(AND(E15&gt;0,E15&gt;tabelas!$C$14),BB15*tabelas!$E$14,0)))))</f>
        <v>0</v>
      </c>
      <c r="BD15" s="50">
        <f t="shared" si="16"/>
        <v>0</v>
      </c>
      <c r="BE15" s="50">
        <f>SUMIF(open_english!A:A,total!B15,open_english!C:C)</f>
        <v>138.88888888888889</v>
      </c>
      <c r="BF15" s="50">
        <f>SUMIF(open_english!A:A,total!B15,open_english!D:D)</f>
        <v>96.56</v>
      </c>
      <c r="BG15" s="50">
        <f>SUMIF(open_english!A:A,total!B15,open_english!E:E)</f>
        <v>42.328888888888883</v>
      </c>
      <c r="BH15" s="50">
        <f>IFERROR(VLOOKUP(B15,gympass!$A$2:$F$527,6,0),"-")</f>
        <v>166.66666666666666</v>
      </c>
      <c r="BI15" s="50" t="str">
        <f>IFERROR(VLOOKUP(B15,#REF!,4,0),"-")</f>
        <v>-</v>
      </c>
      <c r="BJ15" s="50">
        <f>IFERROR(VLOOKUP(B15,#REF!,3,0),0)</f>
        <v>0</v>
      </c>
      <c r="BK15" s="50">
        <f>IF(E15&gt;=0,IF(AND(E15&gt;tabelas!$C$11,E15&lt;=tabelas!$C$12),BJ15*tabelas!$E$11,IF(AND(E15&gt;=tabelas!$C$12,E15&lt;=tabelas!$C$13),BJ15*tabelas!$E$12,IF(AND(E15&gt;=tabelas!$C$13,E15&lt;=tabelas!$C$14),BJ15*tabelas!$E$13,IF(AND(E15&gt;0,E15&gt;tabelas!$C$14),BJ15*tabelas!$E$14,0)))))</f>
        <v>0</v>
      </c>
      <c r="BL15" s="50">
        <f t="shared" si="17"/>
        <v>0</v>
      </c>
      <c r="BM15" s="50">
        <f>IFERROR(INDEX(dif_sistel!L:L,MATCH(total!B15,dif_sistel!D:D,0)),0)+IFERROR(INDEX(dif_sistel!N:N,MATCH(total!B15,dif_sistel!D:D,0)),0)</f>
        <v>0</v>
      </c>
      <c r="BN15" s="50">
        <f>IFERROR(VLOOKUP(B15,dif_sistel!$D$3:$X$257,21,0),0)</f>
        <v>0</v>
      </c>
      <c r="BO15" s="50" t="str">
        <f>IFERROR(SUMIF(#REF!,total!B15,#REF!),"0")</f>
        <v>0</v>
      </c>
      <c r="BP15" s="50" t="str">
        <f>IFERROR(SUMIF(#REF!,total!B15,#REF!),"0")</f>
        <v>0</v>
      </c>
    </row>
    <row r="16" spans="1:68">
      <c r="B16" s="220">
        <v>13</v>
      </c>
      <c r="C16" s="220" t="str">
        <f>VLOOKUP(B16,salario!$A$3:$C$195,2,0)</f>
        <v>ATIVO</v>
      </c>
      <c r="D16" s="221" t="str">
        <f>VLOOKUP(B16,salario!$A$3:$C$195,3,0)</f>
        <v>Colaborador 13</v>
      </c>
      <c r="E16" s="222">
        <f>IFERROR(VLOOKUP(B16,salario!$A$3:$K$854,11,0), "0")</f>
        <v>1102.1600000000001</v>
      </c>
      <c r="F16" s="50" t="e">
        <f>SUMIF([2]unimed!$AL:$AL,B16,[2]unimed!$AJ:$AJ)</f>
        <v>#VALUE!</v>
      </c>
      <c r="G16" s="50" t="e">
        <f>SUMIF([2]unimed!$AL:$AL,B16,[2]unimed!$AQ:$AQ)</f>
        <v>#VALUE!</v>
      </c>
      <c r="H16" s="50" t="e">
        <f>SUMIF([2]unimed!$AL:$AL,B16,[2]unimed!$AP:$AP)</f>
        <v>#VALUE!</v>
      </c>
      <c r="I16" s="50">
        <f>IFERROR(VLOOKUP(B16,uniodonto!$B$3:$F$339,5,0),0)</f>
        <v>210.95</v>
      </c>
      <c r="J16" s="50">
        <f>IF(E16&gt;=0,IF(AND(E16&gt;tabelas!$C$4,E16&lt;=tabelas!$C$5),I16*tabelas!$E$4,IF(AND(E16&gt;=tabelas!$C$5,E16&lt;=tabelas!$C$6),I16*tabelas!$E$5,IF(AND(E16&gt;=tabelas!$C$6,E16&lt;=tabelas!$C$7),I16*tabelas!$E$6,IF(AND(E16&gt;0,E16&gt;tabelas!$C$7),I16*tabelas!$E$7,0)))))</f>
        <v>14.766500000000001</v>
      </c>
      <c r="K16" s="50">
        <f t="shared" si="7"/>
        <v>196.18349999999998</v>
      </c>
      <c r="L16" s="50">
        <f>SUMIF(caju!$A$4:$A$562,total!B16,caju!$C$4:$C$2900)</f>
        <v>500</v>
      </c>
      <c r="M16" s="50">
        <f>IF(E16&gt;=0,IF(AND(E16&gt;tabelas!$C$11,E16&lt;=tabelas!$C$12),L16*tabelas!$E$11,IF(AND(E16&gt;=tabelas!$C$12,E16&lt;=tabelas!$C$13),L16*tabelas!$E$12,IF(AND(E16&gt;=tabelas!$C$13,E16&lt;=tabelas!$C$14),L16*tabelas!$E$13,IF(AND(E16&gt;0,E16&gt;tabelas!$C$14),L16*tabelas!$E$14,0)))))</f>
        <v>10</v>
      </c>
      <c r="N16" s="50">
        <f t="shared" si="8"/>
        <v>490</v>
      </c>
      <c r="O16" s="50">
        <f>IFERROR(VLOOKUP(B16,segurodevida!$B$4:$E$588,4,0),0)</f>
        <v>3.5214012000000001</v>
      </c>
      <c r="P16" s="50">
        <f t="shared" si="9"/>
        <v>1.7607006000000001</v>
      </c>
      <c r="Q16" s="50">
        <f t="shared" si="10"/>
        <v>1.7607006000000001</v>
      </c>
      <c r="R16" s="50"/>
      <c r="S16" s="50"/>
      <c r="T16" s="50"/>
      <c r="U16" s="50"/>
      <c r="V16" s="50">
        <f>IFERROR(VLOOKUP(B16,#REF!,3,0),0)</f>
        <v>0</v>
      </c>
      <c r="W16" s="50" t="e">
        <f>SUMIF(#REF!,total!B16,#REF!)</f>
        <v>#REF!</v>
      </c>
      <c r="X16" s="50">
        <f>IFERROR(VLOOKUP(B16,#REF!,4,0),0)</f>
        <v>0</v>
      </c>
      <c r="Y16" s="50">
        <f>IFERROR(VLOOKUP(B16,#REF!,5,0),0)</f>
        <v>0</v>
      </c>
      <c r="Z16" s="50">
        <f t="shared" si="11"/>
        <v>0</v>
      </c>
      <c r="AA16" s="50">
        <f>IFERROR(VLOOKUP(B16,#REF!,3,0),0)</f>
        <v>0</v>
      </c>
      <c r="AB16" s="50">
        <f>IFERROR(VLOOKUP(B16,#REF!,3,0),0)</f>
        <v>0</v>
      </c>
      <c r="AC16" s="50">
        <f>IFERROR(VLOOKUP(B16,#REF!,5,0),0)</f>
        <v>0</v>
      </c>
      <c r="AD16" s="50">
        <v>275</v>
      </c>
      <c r="AE16" s="50">
        <f>IFERROR(VLOOKUP(B16,#REF!,3,0),0)</f>
        <v>0</v>
      </c>
      <c r="AF16" s="50">
        <f>IFERROR(VLOOKUP(B16,#REF!,3,0),0)</f>
        <v>0</v>
      </c>
      <c r="AG16" s="50">
        <f>IFERROR(VLOOKUP(B16,#REF!,3,0),0)</f>
        <v>0</v>
      </c>
      <c r="AH16" s="50"/>
      <c r="AI16" s="50"/>
      <c r="AJ16" s="50"/>
      <c r="AK16" s="50">
        <f>IFERROR(VLOOKUP(B16,#REF!,3,0),0)</f>
        <v>0</v>
      </c>
      <c r="AL16" s="50">
        <f>IFERROR(VLOOKUP(B16,ingles!$A$2:$C$673,3,0),"-")</f>
        <v>165</v>
      </c>
      <c r="AM16" s="50">
        <f t="shared" si="12"/>
        <v>65</v>
      </c>
      <c r="AN16" s="50">
        <f t="shared" si="13"/>
        <v>100</v>
      </c>
      <c r="AO16" s="50">
        <f>SUMIFS(zenklub!I:I,zenklub!A:A,total!B16)</f>
        <v>90.566666666666663</v>
      </c>
      <c r="AP16" s="50">
        <f>SUMIF(zenklub!$A$49:$A$106,total!B16,zenklub!$I$49:$I$106)</f>
        <v>23.9</v>
      </c>
      <c r="AQ16" s="50">
        <f t="shared" si="14"/>
        <v>66.666666666666657</v>
      </c>
      <c r="AR16" s="50" t="e">
        <f>SUMIF([3]bradesco!$C:$C,B16,[3]bradesco!$M:$M)</f>
        <v>#VALUE!</v>
      </c>
      <c r="AS16" s="50" t="e">
        <f>SUMIF([3]bradesco!$C:$C,B16,[3]bradesco!$V:$V)</f>
        <v>#VALUE!</v>
      </c>
      <c r="AT16" s="50">
        <f>IFERROR(SUMIF([3]bradesco!$C:$C,B16,[3]bradesco!$Y:$Y),0)</f>
        <v>0</v>
      </c>
      <c r="AU16" s="50" t="e">
        <f>SUMIF([4]bradesco!$C:$C,B16,[4]bradesco!$M:$M)</f>
        <v>#VALUE!</v>
      </c>
      <c r="AV16" s="50" t="e">
        <f>SUMIF([4]bradesco!$C:$C,B16,[4]bradesco!$V:$V)</f>
        <v>#VALUE!</v>
      </c>
      <c r="AW16" s="50" t="e">
        <f t="shared" si="15"/>
        <v>#VALUE!</v>
      </c>
      <c r="AX16" s="50">
        <f>IFERROR(VLOOKUP(B16,#REF!,3,0),0)</f>
        <v>0</v>
      </c>
      <c r="AY16" s="50">
        <f>IFERROR(VLOOKUP(B16,#REF!,3,0),0)</f>
        <v>0</v>
      </c>
      <c r="AZ16" s="50">
        <f>IFERROR(VLOOKUP(B16,#REF!,3,0),0)</f>
        <v>0</v>
      </c>
      <c r="BA16" s="50">
        <v>0</v>
      </c>
      <c r="BB16" s="50">
        <f>IFERROR(VLOOKUP(B16,#REF!,3,0),0)</f>
        <v>0</v>
      </c>
      <c r="BC16" s="50">
        <f>IF(E16&gt;=0,IF(AND(E16&gt;tabelas!$C$11,E16&lt;=tabelas!$C$12),BB16*tabelas!$E$11,IF(AND(E16&gt;=tabelas!$C$12,E16&lt;=tabelas!$C$13),BB16*tabelas!$E$12,IF(AND(E16&gt;=tabelas!$C$13,E16&lt;=tabelas!$C$14),BB16*tabelas!$E$13,IF(AND(E16&gt;0,E16&gt;tabelas!$C$14),BB16*tabelas!$E$14,0)))))</f>
        <v>0</v>
      </c>
      <c r="BD16" s="50">
        <f t="shared" si="16"/>
        <v>0</v>
      </c>
      <c r="BE16" s="50">
        <f>SUMIF(open_english!A:A,total!B16,open_english!C:C)</f>
        <v>138.88888888888889</v>
      </c>
      <c r="BF16" s="50">
        <f>SUMIF(open_english!A:A,total!B16,open_english!D:D)</f>
        <v>96.56</v>
      </c>
      <c r="BG16" s="50">
        <f>SUMIF(open_english!A:A,total!B16,open_english!E:E)</f>
        <v>42.328888888888883</v>
      </c>
      <c r="BH16" s="50">
        <f>IFERROR(VLOOKUP(B16,gympass!$A$2:$F$527,6,0),"-")</f>
        <v>166.66666666666666</v>
      </c>
      <c r="BI16" s="50" t="str">
        <f>IFERROR(VLOOKUP(B16,#REF!,4,0),"-")</f>
        <v>-</v>
      </c>
      <c r="BJ16" s="50">
        <f>IFERROR(VLOOKUP(B16,#REF!,3,0),0)</f>
        <v>0</v>
      </c>
      <c r="BK16" s="50">
        <f>IF(E16&gt;=0,IF(AND(E16&gt;tabelas!$C$11,E16&lt;=tabelas!$C$12),BJ16*tabelas!$E$11,IF(AND(E16&gt;=tabelas!$C$12,E16&lt;=tabelas!$C$13),BJ16*tabelas!$E$12,IF(AND(E16&gt;=tabelas!$C$13,E16&lt;=tabelas!$C$14),BJ16*tabelas!$E$13,IF(AND(E16&gt;0,E16&gt;tabelas!$C$14),BJ16*tabelas!$E$14,0)))))</f>
        <v>0</v>
      </c>
      <c r="BL16" s="50">
        <f t="shared" si="17"/>
        <v>0</v>
      </c>
      <c r="BM16" s="50">
        <f>IFERROR(INDEX(dif_sistel!L:L,MATCH(total!B16,dif_sistel!D:D,0)),0)+IFERROR(INDEX(dif_sistel!N:N,MATCH(total!B16,dif_sistel!D:D,0)),0)+dif_sistel!R9</f>
        <v>0</v>
      </c>
      <c r="BN16" s="50">
        <f>IFERROR(VLOOKUP(B16,dif_sistel!$D$3:$X$257,21,0),0)</f>
        <v>0</v>
      </c>
      <c r="BO16" s="50" t="str">
        <f>IFERROR(SUMIF(#REF!,total!B16,#REF!),"0")</f>
        <v>0</v>
      </c>
      <c r="BP16" s="50" t="str">
        <f>IFERROR(SUMIF(#REF!,total!B16,#REF!),"0")</f>
        <v>0</v>
      </c>
    </row>
    <row r="17" spans="2:68">
      <c r="B17" s="220">
        <v>14</v>
      </c>
      <c r="C17" s="220" t="str">
        <f>VLOOKUP(B17,salario!$A$3:$C$195,2,0)</f>
        <v>ATIVO</v>
      </c>
      <c r="D17" s="221" t="str">
        <f>VLOOKUP(B17,salario!$A$3:$C$195,3,0)</f>
        <v>Colaborador 14</v>
      </c>
      <c r="E17" s="222">
        <f>IFERROR(VLOOKUP(B17,salario!$A$3:$K$854,11,0), "0")</f>
        <v>5617.18</v>
      </c>
      <c r="F17" s="50" t="e">
        <f>SUMIF([2]unimed!$AL:$AL,B17,[2]unimed!$AJ:$AJ)</f>
        <v>#VALUE!</v>
      </c>
      <c r="G17" s="50" t="e">
        <f>SUMIF([2]unimed!$AL:$AL,B17,[2]unimed!$AQ:$AQ)</f>
        <v>#VALUE!</v>
      </c>
      <c r="H17" s="50" t="e">
        <f>SUMIF([2]unimed!$AL:$AL,B17,[2]unimed!$AP:$AP)</f>
        <v>#VALUE!</v>
      </c>
      <c r="I17" s="50">
        <f>IFERROR(VLOOKUP(B17,uniodonto!$B$3:$F$339,5,0),0)</f>
        <v>210.95</v>
      </c>
      <c r="J17" s="50">
        <f>IF(E17&gt;=0,IF(AND(E17&gt;tabelas!$C$4,E17&lt;=tabelas!$C$5),I17*tabelas!$E$4,IF(AND(E17&gt;=tabelas!$C$5,E17&lt;=tabelas!$C$6),I17*tabelas!$E$5,IF(AND(E17&gt;=tabelas!$C$6,E17&lt;=tabelas!$C$7),I17*tabelas!$E$6,IF(AND(E17&gt;0,E17&gt;tabelas!$C$7),I17*tabelas!$E$7,0)))))</f>
        <v>31.642499999999998</v>
      </c>
      <c r="K17" s="50">
        <f t="shared" si="7"/>
        <v>179.3075</v>
      </c>
      <c r="L17" s="50">
        <f>SUMIF(caju!$A$4:$A$562,total!B17,caju!$C$4:$C$2900)</f>
        <v>550</v>
      </c>
      <c r="M17" s="50">
        <f>IF(E17&gt;=0,IF(AND(E17&gt;tabelas!$C$11,E17&lt;=tabelas!$C$12),L17*tabelas!$E$11,IF(AND(E17&gt;=tabelas!$C$12,E17&lt;=tabelas!$C$13),L17*tabelas!$E$12,IF(AND(E17&gt;=tabelas!$C$13,E17&lt;=tabelas!$C$14),L17*tabelas!$E$13,IF(AND(E17&gt;0,E17&gt;tabelas!$C$14),L17*tabelas!$E$14,0)))))</f>
        <v>33</v>
      </c>
      <c r="N17" s="50">
        <f t="shared" si="8"/>
        <v>517</v>
      </c>
      <c r="O17" s="50">
        <f>IFERROR(VLOOKUP(B17,segurodevida!$B$4:$E$588,4,0),0)</f>
        <v>17.946890100000001</v>
      </c>
      <c r="P17" s="50">
        <f t="shared" si="9"/>
        <v>8.9734450500000005</v>
      </c>
      <c r="Q17" s="50">
        <f t="shared" si="10"/>
        <v>8.9734450500000005</v>
      </c>
      <c r="R17" s="50"/>
      <c r="S17" s="50"/>
      <c r="T17" s="50"/>
      <c r="U17" s="50"/>
      <c r="V17" s="50">
        <f>IFERROR(VLOOKUP(B17,#REF!,3,0),0)</f>
        <v>0</v>
      </c>
      <c r="W17" s="50" t="e">
        <f>SUMIF(#REF!,total!B17,#REF!)</f>
        <v>#REF!</v>
      </c>
      <c r="X17" s="50">
        <f>IFERROR(VLOOKUP(B17,#REF!,4,0),0)</f>
        <v>0</v>
      </c>
      <c r="Y17" s="50">
        <f>IFERROR(VLOOKUP(B17,#REF!,5,0),0)</f>
        <v>0</v>
      </c>
      <c r="Z17" s="50">
        <f t="shared" si="11"/>
        <v>0</v>
      </c>
      <c r="AA17" s="50">
        <f>IFERROR(VLOOKUP(B17,#REF!,3,0),0)</f>
        <v>0</v>
      </c>
      <c r="AB17" s="50">
        <f>IFERROR(VLOOKUP(B17,#REF!,3,0),0)</f>
        <v>0</v>
      </c>
      <c r="AC17" s="50">
        <f>IFERROR(VLOOKUP(B17,#REF!,5,0),0)</f>
        <v>0</v>
      </c>
      <c r="AD17" s="50">
        <v>275</v>
      </c>
      <c r="AE17" s="50">
        <f>IFERROR(VLOOKUP(B17,#REF!,3,0),0)</f>
        <v>0</v>
      </c>
      <c r="AF17" s="50">
        <f>IFERROR(VLOOKUP(B17,#REF!,3,0),0)</f>
        <v>0</v>
      </c>
      <c r="AG17" s="50">
        <f>IFERROR(VLOOKUP(B17,#REF!,3,0),0)</f>
        <v>0</v>
      </c>
      <c r="AH17" s="50"/>
      <c r="AI17" s="50"/>
      <c r="AJ17" s="50"/>
      <c r="AK17" s="50">
        <f>IFERROR(VLOOKUP(B17,#REF!,3,0),0)</f>
        <v>0</v>
      </c>
      <c r="AL17" s="50">
        <f>IFERROR(VLOOKUP(B17,ingles!$A$2:$C$673,3,0),"-")</f>
        <v>165</v>
      </c>
      <c r="AM17" s="50">
        <f t="shared" si="12"/>
        <v>65</v>
      </c>
      <c r="AN17" s="50">
        <f t="shared" si="13"/>
        <v>100</v>
      </c>
      <c r="AO17" s="50">
        <f>SUMIFS(zenklub!I:I,zenklub!A:A,total!B17)</f>
        <v>90.566666666666663</v>
      </c>
      <c r="AP17" s="50">
        <f>SUMIF(zenklub!$A$49:$A$106,total!B17,zenklub!$I$49:$I$106)</f>
        <v>23.9</v>
      </c>
      <c r="AQ17" s="50">
        <f t="shared" si="14"/>
        <v>66.666666666666657</v>
      </c>
      <c r="AR17" s="50" t="e">
        <f>SUMIF([3]bradesco!$C:$C,B17,[3]bradesco!$M:$M)</f>
        <v>#VALUE!</v>
      </c>
      <c r="AS17" s="50" t="e">
        <f>SUMIF([3]bradesco!$C:$C,B17,[3]bradesco!$V:$V)</f>
        <v>#VALUE!</v>
      </c>
      <c r="AT17" s="50">
        <f>IFERROR(SUMIF([3]bradesco!$C:$C,B17,[3]bradesco!$Y:$Y),0)</f>
        <v>0</v>
      </c>
      <c r="AU17" s="50" t="e">
        <f>SUMIF([4]bradesco!$C:$C,B17,[4]bradesco!$M:$M)</f>
        <v>#VALUE!</v>
      </c>
      <c r="AV17" s="50" t="e">
        <f>SUMIF([4]bradesco!$C:$C,B17,[4]bradesco!$V:$V)</f>
        <v>#VALUE!</v>
      </c>
      <c r="AW17" s="50" t="e">
        <f t="shared" si="15"/>
        <v>#VALUE!</v>
      </c>
      <c r="AX17" s="50">
        <f>IFERROR(VLOOKUP(B17,#REF!,3,0),0)</f>
        <v>0</v>
      </c>
      <c r="AY17" s="50">
        <f>IFERROR(VLOOKUP(B17,#REF!,3,0),0)</f>
        <v>0</v>
      </c>
      <c r="AZ17" s="50">
        <f>IFERROR(VLOOKUP(B17,#REF!,3,0),0)</f>
        <v>0</v>
      </c>
      <c r="BA17" s="50">
        <v>0</v>
      </c>
      <c r="BB17" s="50">
        <f>IFERROR(VLOOKUP(B17,#REF!,3,0),0)</f>
        <v>0</v>
      </c>
      <c r="BC17" s="50">
        <f>IF(E17&gt;=0,IF(AND(E17&gt;tabelas!$C$11,E17&lt;=tabelas!$C$12),BB17*tabelas!$E$11,IF(AND(E17&gt;=tabelas!$C$12,E17&lt;=tabelas!$C$13),BB17*tabelas!$E$12,IF(AND(E17&gt;=tabelas!$C$13,E17&lt;=tabelas!$C$14),BB17*tabelas!$E$13,IF(AND(E17&gt;0,E17&gt;tabelas!$C$14),BB17*tabelas!$E$14,0)))))</f>
        <v>0</v>
      </c>
      <c r="BD17" s="50">
        <f t="shared" si="16"/>
        <v>0</v>
      </c>
      <c r="BE17" s="50">
        <f>SUMIF(open_english!A:A,total!B17,open_english!C:C)</f>
        <v>138.88888888888889</v>
      </c>
      <c r="BF17" s="50">
        <f>SUMIF(open_english!A:A,total!B17,open_english!D:D)</f>
        <v>96.56</v>
      </c>
      <c r="BG17" s="50">
        <f>SUMIF(open_english!A:A,total!B17,open_english!E:E)</f>
        <v>42.328888888888883</v>
      </c>
      <c r="BH17" s="50">
        <f>IFERROR(VLOOKUP(B17,gympass!$A$2:$F$527,6,0),"-")</f>
        <v>166.66666666666666</v>
      </c>
      <c r="BI17" s="50" t="str">
        <f>IFERROR(VLOOKUP(B17,#REF!,4,0),"-")</f>
        <v>-</v>
      </c>
      <c r="BJ17" s="50">
        <f>IFERROR(VLOOKUP(B17,#REF!,3,0),0)</f>
        <v>0</v>
      </c>
      <c r="BK17" s="50">
        <f>IF(E17&gt;=0,IF(AND(E17&gt;tabelas!$C$11,E17&lt;=tabelas!$C$12),BJ17*tabelas!$E$11,IF(AND(E17&gt;=tabelas!$C$12,E17&lt;=tabelas!$C$13),BJ17*tabelas!$E$12,IF(AND(E17&gt;=tabelas!$C$13,E17&lt;=tabelas!$C$14),BJ17*tabelas!$E$13,IF(AND(E17&gt;0,E17&gt;tabelas!$C$14),BJ17*tabelas!$E$14,0)))))</f>
        <v>0</v>
      </c>
      <c r="BL17" s="50">
        <f t="shared" si="17"/>
        <v>0</v>
      </c>
      <c r="BM17" s="50">
        <f>IFERROR(INDEX(dif_sistel!L:L,MATCH(total!B17,dif_sistel!D:D,0)),0)+IFERROR(INDEX(dif_sistel!N:N,MATCH(total!B17,dif_sistel!D:D,0)),0)</f>
        <v>0</v>
      </c>
      <c r="BN17" s="50">
        <f>IFERROR(VLOOKUP(B17,dif_sistel!$D$3:$X$257,21,0),0)</f>
        <v>0</v>
      </c>
      <c r="BO17" s="50" t="str">
        <f>IFERROR(SUMIF(#REF!,total!B17,#REF!),"0")</f>
        <v>0</v>
      </c>
      <c r="BP17" s="50" t="str">
        <f>IFERROR(SUMIF(#REF!,total!B17,#REF!),"0")</f>
        <v>0</v>
      </c>
    </row>
    <row r="18" spans="2:68">
      <c r="B18" s="220">
        <v>15</v>
      </c>
      <c r="C18" s="220" t="str">
        <f>VLOOKUP(B18,salario!$A$3:$C$195,2,0)</f>
        <v>ATIVO</v>
      </c>
      <c r="D18" s="221" t="str">
        <f>VLOOKUP(B18,salario!$A$3:$C$195,3,0)</f>
        <v>Colaborador 15</v>
      </c>
      <c r="E18" s="222">
        <f>IFERROR(VLOOKUP(B18,salario!$A$3:$K$854,11,0), "0")</f>
        <v>5591.86</v>
      </c>
      <c r="F18" s="50" t="e">
        <f>SUMIF([2]unimed!$AL:$AL,B18,[2]unimed!$AJ:$AJ)</f>
        <v>#VALUE!</v>
      </c>
      <c r="G18" s="50" t="e">
        <f>SUMIF([2]unimed!$AL:$AL,B18,[2]unimed!$AQ:$AQ)</f>
        <v>#VALUE!</v>
      </c>
      <c r="H18" s="50" t="e">
        <f>SUMIF([2]unimed!$AL:$AL,B18,[2]unimed!$AP:$AP)</f>
        <v>#VALUE!</v>
      </c>
      <c r="I18" s="50">
        <f>IFERROR(VLOOKUP(B18,uniodonto!$B$3:$F$339,5,0),0)</f>
        <v>42.19</v>
      </c>
      <c r="J18" s="50">
        <f>IF(E18&gt;=0,IF(AND(E18&gt;tabelas!$C$4,E18&lt;=tabelas!$C$5),I18*tabelas!$E$4,IF(AND(E18&gt;=tabelas!$C$5,E18&lt;=tabelas!$C$6),I18*tabelas!$E$5,IF(AND(E18&gt;=tabelas!$C$6,E18&lt;=tabelas!$C$7),I18*tabelas!$E$6,IF(AND(E18&gt;0,E18&gt;tabelas!$C$7),I18*tabelas!$E$7,0)))))</f>
        <v>6.3284999999999991</v>
      </c>
      <c r="K18" s="50">
        <f t="shared" si="7"/>
        <v>35.861499999999999</v>
      </c>
      <c r="L18" s="50">
        <f>SUMIF(caju!$A$4:$A$562,total!B18,caju!$C$4:$C$2900)</f>
        <v>500</v>
      </c>
      <c r="M18" s="50">
        <f>IF(E18&gt;=0,IF(AND(E18&gt;tabelas!$C$11,E18&lt;=tabelas!$C$12),L18*tabelas!$E$11,IF(AND(E18&gt;=tabelas!$C$12,E18&lt;=tabelas!$C$13),L18*tabelas!$E$12,IF(AND(E18&gt;=tabelas!$C$13,E18&lt;=tabelas!$C$14),L18*tabelas!$E$13,IF(AND(E18&gt;0,E18&gt;tabelas!$C$14),L18*tabelas!$E$14,0)))))</f>
        <v>30</v>
      </c>
      <c r="N18" s="50">
        <f t="shared" si="8"/>
        <v>470</v>
      </c>
      <c r="O18" s="50">
        <f>IFERROR(VLOOKUP(B18,segurodevida!$B$4:$E$588,4,0),0)</f>
        <v>17.8659927</v>
      </c>
      <c r="P18" s="50">
        <f t="shared" si="9"/>
        <v>8.9329963499999998</v>
      </c>
      <c r="Q18" s="50">
        <f t="shared" si="10"/>
        <v>8.9329963499999998</v>
      </c>
      <c r="R18" s="50"/>
      <c r="S18" s="50"/>
      <c r="T18" s="50"/>
      <c r="U18" s="50"/>
      <c r="V18" s="50">
        <f>IFERROR(VLOOKUP(B18,#REF!,3,0),0)</f>
        <v>0</v>
      </c>
      <c r="W18" s="50" t="e">
        <f>SUMIF(#REF!,total!B18,#REF!)</f>
        <v>#REF!</v>
      </c>
      <c r="X18" s="50">
        <f>IFERROR(VLOOKUP(B18,#REF!,4,0),0)</f>
        <v>0</v>
      </c>
      <c r="Y18" s="50">
        <f>IFERROR(VLOOKUP(B18,#REF!,5,0),0)</f>
        <v>0</v>
      </c>
      <c r="Z18" s="50">
        <f t="shared" si="11"/>
        <v>0</v>
      </c>
      <c r="AA18" s="50">
        <f>IFERROR(VLOOKUP(B18,#REF!,3,0),0)</f>
        <v>0</v>
      </c>
      <c r="AB18" s="50">
        <f>IFERROR(VLOOKUP(B18,#REF!,3,0),0)</f>
        <v>0</v>
      </c>
      <c r="AC18" s="50">
        <f>IFERROR(VLOOKUP(B18,#REF!,5,0),0)</f>
        <v>0</v>
      </c>
      <c r="AD18" s="50">
        <v>275</v>
      </c>
      <c r="AE18" s="50">
        <f>IFERROR(VLOOKUP(B18,#REF!,3,0),0)</f>
        <v>0</v>
      </c>
      <c r="AF18" s="50">
        <f>IFERROR(VLOOKUP(B18,#REF!,3,0),0)</f>
        <v>0</v>
      </c>
      <c r="AG18" s="50">
        <f>IFERROR(VLOOKUP(B18,#REF!,3,0),0)</f>
        <v>0</v>
      </c>
      <c r="AH18" s="50"/>
      <c r="AI18" s="50"/>
      <c r="AJ18" s="50"/>
      <c r="AK18" s="50">
        <f>IFERROR(VLOOKUP(B18,#REF!,3,0),0)</f>
        <v>0</v>
      </c>
      <c r="AL18" s="50">
        <f>IFERROR(VLOOKUP(B18,ingles!$A$2:$C$673,3,0),"-")</f>
        <v>165</v>
      </c>
      <c r="AM18" s="50">
        <f t="shared" si="12"/>
        <v>65</v>
      </c>
      <c r="AN18" s="50">
        <f t="shared" si="13"/>
        <v>100</v>
      </c>
      <c r="AO18" s="50">
        <f>SUMIFS(zenklub!I:I,zenklub!A:A,total!B18)</f>
        <v>90.566666666666663</v>
      </c>
      <c r="AP18" s="50">
        <f>SUMIF(zenklub!$A$49:$A$106,total!B18,zenklub!$I$49:$I$106)</f>
        <v>23.9</v>
      </c>
      <c r="AQ18" s="50">
        <f t="shared" si="14"/>
        <v>66.666666666666657</v>
      </c>
      <c r="AR18" s="50" t="e">
        <f>SUMIF([3]bradesco!$C:$C,B18,[3]bradesco!$M:$M)</f>
        <v>#VALUE!</v>
      </c>
      <c r="AS18" s="50" t="e">
        <f>SUMIF([3]bradesco!$C:$C,B18,[3]bradesco!$V:$V)</f>
        <v>#VALUE!</v>
      </c>
      <c r="AT18" s="50">
        <f>IFERROR(SUMIF([3]bradesco!$C:$C,B18,[3]bradesco!$Y:$Y),0)</f>
        <v>0</v>
      </c>
      <c r="AU18" s="50" t="e">
        <f>SUMIF([4]bradesco!$C:$C,B18,[4]bradesco!$M:$M)</f>
        <v>#VALUE!</v>
      </c>
      <c r="AV18" s="50" t="e">
        <f>SUMIF([4]bradesco!$C:$C,B18,[4]bradesco!$V:$V)</f>
        <v>#VALUE!</v>
      </c>
      <c r="AW18" s="50" t="e">
        <f t="shared" si="15"/>
        <v>#VALUE!</v>
      </c>
      <c r="AX18" s="50">
        <f>IFERROR(VLOOKUP(B18,#REF!,3,0),0)</f>
        <v>0</v>
      </c>
      <c r="AY18" s="50">
        <f>IFERROR(VLOOKUP(B18,#REF!,3,0),0)</f>
        <v>0</v>
      </c>
      <c r="AZ18" s="50">
        <f>IFERROR(VLOOKUP(B18,#REF!,3,0),0)</f>
        <v>0</v>
      </c>
      <c r="BA18" s="50">
        <v>0</v>
      </c>
      <c r="BB18" s="50">
        <f>IFERROR(VLOOKUP(B18,#REF!,3,0),0)</f>
        <v>0</v>
      </c>
      <c r="BC18" s="50">
        <f>IF(E18&gt;=0,IF(AND(E18&gt;tabelas!$C$11,E18&lt;=tabelas!$C$12),BB18*tabelas!$E$11,IF(AND(E18&gt;=tabelas!$C$12,E18&lt;=tabelas!$C$13),BB18*tabelas!$E$12,IF(AND(E18&gt;=tabelas!$C$13,E18&lt;=tabelas!$C$14),BB18*tabelas!$E$13,IF(AND(E18&gt;0,E18&gt;tabelas!$C$14),BB18*tabelas!$E$14,0)))))</f>
        <v>0</v>
      </c>
      <c r="BD18" s="50">
        <f t="shared" si="16"/>
        <v>0</v>
      </c>
      <c r="BE18" s="50">
        <f>SUMIF(open_english!A:A,total!B18,open_english!C:C)</f>
        <v>138.88888888888889</v>
      </c>
      <c r="BF18" s="50">
        <f>SUMIF(open_english!A:A,total!B18,open_english!D:D)</f>
        <v>96.56</v>
      </c>
      <c r="BG18" s="50">
        <f>SUMIF(open_english!A:A,total!B18,open_english!E:E)</f>
        <v>42.328888888888883</v>
      </c>
      <c r="BH18" s="50">
        <f>IFERROR(VLOOKUP(B18,gympass!$A$2:$F$527,6,0),"-")</f>
        <v>166.66666666666666</v>
      </c>
      <c r="BI18" s="50" t="str">
        <f>IFERROR(VLOOKUP(B18,#REF!,4,0),"-")</f>
        <v>-</v>
      </c>
      <c r="BJ18" s="50">
        <f>IFERROR(VLOOKUP(B18,#REF!,3,0),0)</f>
        <v>0</v>
      </c>
      <c r="BK18" s="50">
        <f>IF(E18&gt;=0,IF(AND(E18&gt;tabelas!$C$11,E18&lt;=tabelas!$C$12),BJ18*tabelas!$E$11,IF(AND(E18&gt;=tabelas!$C$12,E18&lt;=tabelas!$C$13),BJ18*tabelas!$E$12,IF(AND(E18&gt;=tabelas!$C$13,E18&lt;=tabelas!$C$14),BJ18*tabelas!$E$13,IF(AND(E18&gt;0,E18&gt;tabelas!$C$14),BJ18*tabelas!$E$14,0)))))</f>
        <v>0</v>
      </c>
      <c r="BL18" s="50">
        <f t="shared" si="17"/>
        <v>0</v>
      </c>
      <c r="BM18" s="50">
        <f>IFERROR(INDEX(dif_sistel!L:L,MATCH(total!B18,dif_sistel!D:D,0)),0)+IFERROR(INDEX(dif_sistel!N:N,MATCH(total!B18,dif_sistel!D:D,0)),0)</f>
        <v>0</v>
      </c>
      <c r="BN18" s="50">
        <f>IFERROR(VLOOKUP(B18,dif_sistel!$D$3:$X$257,21,0),0)</f>
        <v>0</v>
      </c>
      <c r="BO18" s="50" t="str">
        <f>IFERROR(SUMIF(#REF!,total!B18,#REF!),"0")</f>
        <v>0</v>
      </c>
      <c r="BP18" s="50" t="str">
        <f>IFERROR(SUMIF(#REF!,total!B18,#REF!),"0")</f>
        <v>0</v>
      </c>
    </row>
    <row r="19" spans="2:68">
      <c r="B19" s="220">
        <v>16</v>
      </c>
      <c r="C19" s="220" t="str">
        <f>VLOOKUP(B19,salario!$A$3:$C$195,2,0)</f>
        <v>ATIVO</v>
      </c>
      <c r="D19" s="221" t="str">
        <f>VLOOKUP(B19,salario!$A$3:$C$195,3,0)</f>
        <v>Colaborador 16</v>
      </c>
      <c r="E19" s="222">
        <f>IFERROR(VLOOKUP(B19,salario!$A$3:$K$854,11,0), "0")</f>
        <v>7685.13</v>
      </c>
      <c r="F19" s="50" t="e">
        <f>SUMIF([2]unimed!$AL:$AL,B19,[2]unimed!$AJ:$AJ)</f>
        <v>#VALUE!</v>
      </c>
      <c r="G19" s="50" t="e">
        <f>SUMIF([2]unimed!$AL:$AL,B19,[2]unimed!$AQ:$AQ)</f>
        <v>#VALUE!</v>
      </c>
      <c r="H19" s="50" t="e">
        <f>SUMIF([2]unimed!$AL:$AL,B19,[2]unimed!$AP:$AP)</f>
        <v>#VALUE!</v>
      </c>
      <c r="I19" s="50">
        <f>IFERROR(VLOOKUP(B19,uniodonto!$B$3:$F$339,5,0),0)</f>
        <v>210.95</v>
      </c>
      <c r="J19" s="50">
        <f>IF(E19&gt;=0,IF(AND(E19&gt;tabelas!$C$4,E19&lt;=tabelas!$C$5),I19*tabelas!$E$4,IF(AND(E19&gt;=tabelas!$C$5,E19&lt;=tabelas!$C$6),I19*tabelas!$E$5,IF(AND(E19&gt;=tabelas!$C$6,E19&lt;=tabelas!$C$7),I19*tabelas!$E$6,IF(AND(E19&gt;0,E19&gt;tabelas!$C$7),I19*tabelas!$E$7,0)))))</f>
        <v>48.518499999999996</v>
      </c>
      <c r="K19" s="50">
        <f t="shared" si="7"/>
        <v>162.4315</v>
      </c>
      <c r="L19" s="50">
        <f>SUMIF(caju!$A$4:$A$562,total!B19,caju!$C$4:$C$2900)</f>
        <v>500</v>
      </c>
      <c r="M19" s="50">
        <f>IF(E19&gt;=0,IF(AND(E19&gt;tabelas!$C$11,E19&lt;=tabelas!$C$12),L19*tabelas!$E$11,IF(AND(E19&gt;=tabelas!$C$12,E19&lt;=tabelas!$C$13),L19*tabelas!$E$12,IF(AND(E19&gt;=tabelas!$C$13,E19&lt;=tabelas!$C$14),L19*tabelas!$E$13,IF(AND(E19&gt;0,E19&gt;tabelas!$C$14),L19*tabelas!$E$14,0)))))</f>
        <v>50</v>
      </c>
      <c r="N19" s="50">
        <f t="shared" si="8"/>
        <v>450</v>
      </c>
      <c r="O19" s="50">
        <f>IFERROR(VLOOKUP(B19,segurodevida!$B$4:$E$588,4,0),0)</f>
        <v>24.553990349999999</v>
      </c>
      <c r="P19" s="50">
        <f t="shared" si="9"/>
        <v>12.276995175</v>
      </c>
      <c r="Q19" s="50">
        <f t="shared" si="10"/>
        <v>12.276995175</v>
      </c>
      <c r="R19" s="50"/>
      <c r="S19" s="50"/>
      <c r="T19" s="50"/>
      <c r="U19" s="50"/>
      <c r="V19" s="50">
        <f>IFERROR(VLOOKUP(B19,#REF!,3,0),0)</f>
        <v>0</v>
      </c>
      <c r="W19" s="50" t="e">
        <f>SUMIF(#REF!,total!B19,#REF!)</f>
        <v>#REF!</v>
      </c>
      <c r="X19" s="50">
        <f>IFERROR(VLOOKUP(B19,#REF!,4,0),0)</f>
        <v>0</v>
      </c>
      <c r="Y19" s="50">
        <f>IFERROR(VLOOKUP(B19,#REF!,5,0),0)</f>
        <v>0</v>
      </c>
      <c r="Z19" s="50">
        <f t="shared" si="11"/>
        <v>0</v>
      </c>
      <c r="AA19" s="50">
        <f>IFERROR(VLOOKUP(B19,#REF!,3,0),0)</f>
        <v>0</v>
      </c>
      <c r="AB19" s="50">
        <f>IFERROR(VLOOKUP(B19,#REF!,3,0),0)</f>
        <v>0</v>
      </c>
      <c r="AC19" s="50">
        <f>IFERROR(VLOOKUP(B19,#REF!,5,0),0)</f>
        <v>0</v>
      </c>
      <c r="AD19" s="50">
        <v>275</v>
      </c>
      <c r="AE19" s="50">
        <f>IFERROR(VLOOKUP(B19,#REF!,3,0),0)</f>
        <v>0</v>
      </c>
      <c r="AF19" s="50">
        <f>IFERROR(VLOOKUP(B19,#REF!,3,0),0)</f>
        <v>0</v>
      </c>
      <c r="AG19" s="50">
        <f>IFERROR(VLOOKUP(B19,#REF!,3,0),0)</f>
        <v>0</v>
      </c>
      <c r="AH19" s="50"/>
      <c r="AI19" s="50"/>
      <c r="AJ19" s="50"/>
      <c r="AK19" s="50">
        <f>IFERROR(VLOOKUP(B19,#REF!,3,0),0)</f>
        <v>0</v>
      </c>
      <c r="AL19" s="50">
        <f>IFERROR(VLOOKUP(B19,ingles!$A$2:$C$673,3,0),"-")</f>
        <v>165</v>
      </c>
      <c r="AM19" s="50">
        <f t="shared" si="12"/>
        <v>65</v>
      </c>
      <c r="AN19" s="50">
        <f t="shared" si="13"/>
        <v>100</v>
      </c>
      <c r="AO19" s="50">
        <f>SUMIFS(zenklub!I:I,zenklub!A:A,total!B19)</f>
        <v>90.566666666666663</v>
      </c>
      <c r="AP19" s="50">
        <f>SUMIF(zenklub!$A$49:$A$106,total!B19,zenklub!$I$49:$I$106)</f>
        <v>23.9</v>
      </c>
      <c r="AQ19" s="50">
        <f t="shared" si="14"/>
        <v>66.666666666666657</v>
      </c>
      <c r="AR19" s="50" t="e">
        <f>SUMIF([3]bradesco!$C:$C,B19,[3]bradesco!$M:$M)</f>
        <v>#VALUE!</v>
      </c>
      <c r="AS19" s="50" t="e">
        <f>SUMIF([3]bradesco!$C:$C,B19,[3]bradesco!$V:$V)</f>
        <v>#VALUE!</v>
      </c>
      <c r="AT19" s="50">
        <f>IFERROR(SUMIF([3]bradesco!$C:$C,B19,[3]bradesco!$Y:$Y),0)</f>
        <v>0</v>
      </c>
      <c r="AU19" s="50" t="e">
        <f>SUMIF([4]bradesco!$C:$C,B19,[4]bradesco!$M:$M)</f>
        <v>#VALUE!</v>
      </c>
      <c r="AV19" s="50" t="e">
        <f>SUMIF([4]bradesco!$C:$C,B19,[4]bradesco!$V:$V)</f>
        <v>#VALUE!</v>
      </c>
      <c r="AW19" s="50" t="e">
        <f t="shared" si="15"/>
        <v>#VALUE!</v>
      </c>
      <c r="AX19" s="50">
        <f>IFERROR(VLOOKUP(B19,#REF!,3,0),0)</f>
        <v>0</v>
      </c>
      <c r="AY19" s="50">
        <f>IFERROR(VLOOKUP(B19,#REF!,3,0),0)</f>
        <v>0</v>
      </c>
      <c r="AZ19" s="50">
        <f>IFERROR(VLOOKUP(B19,#REF!,3,0),0)</f>
        <v>0</v>
      </c>
      <c r="BA19" s="50">
        <v>0</v>
      </c>
      <c r="BB19" s="50">
        <f>IFERROR(VLOOKUP(B19,#REF!,3,0),0)</f>
        <v>0</v>
      </c>
      <c r="BC19" s="50">
        <f>IF(E19&gt;=0,IF(AND(E19&gt;tabelas!$C$11,E19&lt;=tabelas!$C$12),BB19*tabelas!$E$11,IF(AND(E19&gt;=tabelas!$C$12,E19&lt;=tabelas!$C$13),BB19*tabelas!$E$12,IF(AND(E19&gt;=tabelas!$C$13,E19&lt;=tabelas!$C$14),BB19*tabelas!$E$13,IF(AND(E19&gt;0,E19&gt;tabelas!$C$14),BB19*tabelas!$E$14,0)))))</f>
        <v>0</v>
      </c>
      <c r="BD19" s="50">
        <f t="shared" si="16"/>
        <v>0</v>
      </c>
      <c r="BE19" s="50">
        <f>SUMIF(open_english!A:A,total!B19,open_english!C:C)</f>
        <v>138.88888888888889</v>
      </c>
      <c r="BF19" s="50">
        <f>SUMIF(open_english!A:A,total!B19,open_english!D:D)</f>
        <v>96.56</v>
      </c>
      <c r="BG19" s="50">
        <f>SUMIF(open_english!A:A,total!B19,open_english!E:E)</f>
        <v>42.328888888888883</v>
      </c>
      <c r="BH19" s="50">
        <f>IFERROR(VLOOKUP(B19,gympass!$A$2:$F$527,6,0),"-")</f>
        <v>166.66666666666666</v>
      </c>
      <c r="BI19" s="50" t="str">
        <f>IFERROR(VLOOKUP(B19,#REF!,4,0),"-")</f>
        <v>-</v>
      </c>
      <c r="BJ19" s="50">
        <f>IFERROR(VLOOKUP(B19,#REF!,3,0),0)</f>
        <v>0</v>
      </c>
      <c r="BK19" s="50">
        <f>IF(E19&gt;=0,IF(AND(E19&gt;tabelas!$C$11,E19&lt;=tabelas!$C$12),BJ19*tabelas!$E$11,IF(AND(E19&gt;=tabelas!$C$12,E19&lt;=tabelas!$C$13),BJ19*tabelas!$E$12,IF(AND(E19&gt;=tabelas!$C$13,E19&lt;=tabelas!$C$14),BJ19*tabelas!$E$13,IF(AND(E19&gt;0,E19&gt;tabelas!$C$14),BJ19*tabelas!$E$14,0)))))</f>
        <v>0</v>
      </c>
      <c r="BL19" s="50">
        <f t="shared" si="17"/>
        <v>0</v>
      </c>
      <c r="BM19" s="50">
        <f>IFERROR(INDEX(dif_sistel!L:L,MATCH(total!B19,dif_sistel!D:D,0)),0)+IFERROR(INDEX(dif_sistel!N:N,MATCH(total!B19,dif_sistel!D:D,0)),0)</f>
        <v>0</v>
      </c>
      <c r="BN19" s="50">
        <f>IFERROR(VLOOKUP(B19,dif_sistel!$D$3:$X$257,21,0),0)</f>
        <v>0</v>
      </c>
      <c r="BO19" s="50" t="str">
        <f>IFERROR(SUMIF(#REF!,total!B19,#REF!),"0")</f>
        <v>0</v>
      </c>
      <c r="BP19" s="50" t="str">
        <f>IFERROR(SUMIF(#REF!,total!B19,#REF!),"0")</f>
        <v>0</v>
      </c>
    </row>
    <row r="20" spans="2:68">
      <c r="B20" s="220">
        <v>17</v>
      </c>
      <c r="C20" s="220" t="str">
        <f>VLOOKUP(B20,salario!$A$3:$C$195,2,0)</f>
        <v>ATIVO</v>
      </c>
      <c r="D20" s="221" t="str">
        <f>VLOOKUP(B20,salario!$A$3:$C$195,3,0)</f>
        <v>Colaborador 17</v>
      </c>
      <c r="E20" s="222">
        <f>IFERROR(VLOOKUP(B20,salario!$A$3:$K$854,11,0), "0")</f>
        <v>3652.6</v>
      </c>
      <c r="F20" s="50" t="e">
        <f>SUMIF([2]unimed!$AL:$AL,B20,[2]unimed!$AJ:$AJ)</f>
        <v>#VALUE!</v>
      </c>
      <c r="G20" s="50" t="e">
        <f>SUMIF([2]unimed!$AL:$AL,B20,[2]unimed!$AQ:$AQ)</f>
        <v>#VALUE!</v>
      </c>
      <c r="H20" s="50" t="e">
        <f>SUMIF([2]unimed!$AL:$AL,B20,[2]unimed!$AP:$AP)</f>
        <v>#VALUE!</v>
      </c>
      <c r="I20" s="50">
        <f>IFERROR(VLOOKUP(B20,uniodonto!$B$3:$F$339,5,0),0)</f>
        <v>126.57</v>
      </c>
      <c r="J20" s="50">
        <f>IF(E20&gt;=0,IF(AND(E20&gt;tabelas!$C$4,E20&lt;=tabelas!$C$5),I20*tabelas!$E$4,IF(AND(E20&gt;=tabelas!$C$5,E20&lt;=tabelas!$C$6),I20*tabelas!$E$5,IF(AND(E20&gt;=tabelas!$C$6,E20&lt;=tabelas!$C$7),I20*tabelas!$E$6,IF(AND(E20&gt;0,E20&gt;tabelas!$C$7),I20*tabelas!$E$7,0)))))</f>
        <v>8.8598999999999997</v>
      </c>
      <c r="K20" s="50">
        <f t="shared" si="7"/>
        <v>117.7101</v>
      </c>
      <c r="L20" s="50">
        <f>SUMIF(caju!$A$4:$A$562,total!B20,caju!$C$4:$C$2900)</f>
        <v>500</v>
      </c>
      <c r="M20" s="50">
        <f>IF(E20&gt;=0,IF(AND(E20&gt;tabelas!$C$11,E20&lt;=tabelas!$C$12),L20*tabelas!$E$11,IF(AND(E20&gt;=tabelas!$C$12,E20&lt;=tabelas!$C$13),L20*tabelas!$E$12,IF(AND(E20&gt;=tabelas!$C$13,E20&lt;=tabelas!$C$14),L20*tabelas!$E$13,IF(AND(E20&gt;0,E20&gt;tabelas!$C$14),L20*tabelas!$E$14,0)))))</f>
        <v>10</v>
      </c>
      <c r="N20" s="50">
        <f t="shared" si="8"/>
        <v>490</v>
      </c>
      <c r="O20" s="50">
        <f>IFERROR(VLOOKUP(B20,segurodevida!$B$4:$E$588,4,0),0)</f>
        <v>11.670057</v>
      </c>
      <c r="P20" s="50">
        <f t="shared" si="9"/>
        <v>5.8350285</v>
      </c>
      <c r="Q20" s="50">
        <f t="shared" si="10"/>
        <v>5.8350285</v>
      </c>
      <c r="R20" s="50"/>
      <c r="S20" s="50"/>
      <c r="T20" s="50"/>
      <c r="U20" s="50"/>
      <c r="V20" s="50">
        <f>IFERROR(VLOOKUP(B20,#REF!,3,0),0)</f>
        <v>0</v>
      </c>
      <c r="W20" s="50" t="e">
        <f>SUMIF(#REF!,total!B20,#REF!)</f>
        <v>#REF!</v>
      </c>
      <c r="X20" s="50">
        <f>IFERROR(VLOOKUP(B20,#REF!,4,0),0)</f>
        <v>0</v>
      </c>
      <c r="Y20" s="50">
        <f>IFERROR(VLOOKUP(B20,#REF!,5,0),0)</f>
        <v>0</v>
      </c>
      <c r="Z20" s="50">
        <f t="shared" si="11"/>
        <v>0</v>
      </c>
      <c r="AA20" s="50">
        <f>IFERROR(VLOOKUP(B20,#REF!,3,0),0)</f>
        <v>0</v>
      </c>
      <c r="AB20" s="50">
        <f>IFERROR(VLOOKUP(B20,#REF!,3,0),0)</f>
        <v>0</v>
      </c>
      <c r="AC20" s="50">
        <f>IFERROR(VLOOKUP(B20,#REF!,5,0),0)</f>
        <v>0</v>
      </c>
      <c r="AD20" s="50">
        <v>275</v>
      </c>
      <c r="AE20" s="50">
        <f>IFERROR(VLOOKUP(B20,#REF!,3,0),0)</f>
        <v>0</v>
      </c>
      <c r="AF20" s="50">
        <f>IFERROR(VLOOKUP(B20,#REF!,3,0),0)</f>
        <v>0</v>
      </c>
      <c r="AG20" s="50">
        <f>IFERROR(VLOOKUP(B20,#REF!,3,0),0)</f>
        <v>0</v>
      </c>
      <c r="AH20" s="50"/>
      <c r="AI20" s="50"/>
      <c r="AJ20" s="50"/>
      <c r="AK20" s="50">
        <f>IFERROR(VLOOKUP(B20,#REF!,3,0),0)</f>
        <v>0</v>
      </c>
      <c r="AL20" s="50">
        <f>IFERROR(VLOOKUP(B20,ingles!$A$2:$C$673,3,0),"-")</f>
        <v>165</v>
      </c>
      <c r="AM20" s="50">
        <f t="shared" si="12"/>
        <v>65</v>
      </c>
      <c r="AN20" s="50">
        <f t="shared" si="13"/>
        <v>100</v>
      </c>
      <c r="AO20" s="50">
        <f>SUMIFS(zenklub!I:I,zenklub!A:A,total!B20)</f>
        <v>90.566666666666663</v>
      </c>
      <c r="AP20" s="50">
        <f>SUMIF(zenklub!$A$49:$A$106,total!B20,zenklub!$I$49:$I$106)</f>
        <v>23.9</v>
      </c>
      <c r="AQ20" s="50">
        <f t="shared" si="14"/>
        <v>66.666666666666657</v>
      </c>
      <c r="AR20" s="50" t="e">
        <f>SUMIF([3]bradesco!$C:$C,B20,[3]bradesco!$M:$M)</f>
        <v>#VALUE!</v>
      </c>
      <c r="AS20" s="50" t="e">
        <f>SUMIF([3]bradesco!$C:$C,B20,[3]bradesco!$V:$V)</f>
        <v>#VALUE!</v>
      </c>
      <c r="AT20" s="50">
        <f>IFERROR(SUMIF([3]bradesco!$C:$C,B20,[3]bradesco!$Y:$Y),0)</f>
        <v>0</v>
      </c>
      <c r="AU20" s="50" t="e">
        <f>SUMIF([4]bradesco!$C:$C,B20,[4]bradesco!$M:$M)</f>
        <v>#VALUE!</v>
      </c>
      <c r="AV20" s="50" t="e">
        <f>SUMIF([4]bradesco!$C:$C,B20,[4]bradesco!$V:$V)</f>
        <v>#VALUE!</v>
      </c>
      <c r="AW20" s="50" t="e">
        <f t="shared" si="15"/>
        <v>#VALUE!</v>
      </c>
      <c r="AX20" s="50">
        <f>IFERROR(VLOOKUP(B20,#REF!,3,0),0)</f>
        <v>0</v>
      </c>
      <c r="AY20" s="50">
        <f>IFERROR(VLOOKUP(B20,#REF!,3,0),0)</f>
        <v>0</v>
      </c>
      <c r="AZ20" s="50">
        <f>IFERROR(VLOOKUP(B20,#REF!,3,0),0)</f>
        <v>0</v>
      </c>
      <c r="BA20" s="50">
        <v>0</v>
      </c>
      <c r="BB20" s="50">
        <f>IFERROR(VLOOKUP(B20,#REF!,3,0),0)</f>
        <v>0</v>
      </c>
      <c r="BC20" s="50">
        <f>IF(E20&gt;=0,IF(AND(E20&gt;tabelas!$C$11,E20&lt;=tabelas!$C$12),BB20*tabelas!$E$11,IF(AND(E20&gt;=tabelas!$C$12,E20&lt;=tabelas!$C$13),BB20*tabelas!$E$12,IF(AND(E20&gt;=tabelas!$C$13,E20&lt;=tabelas!$C$14),BB20*tabelas!$E$13,IF(AND(E20&gt;0,E20&gt;tabelas!$C$14),BB20*tabelas!$E$14,0)))))</f>
        <v>0</v>
      </c>
      <c r="BD20" s="50">
        <f t="shared" si="16"/>
        <v>0</v>
      </c>
      <c r="BE20" s="50">
        <f>SUMIF(open_english!A:A,total!B20,open_english!C:C)</f>
        <v>138.88888888888889</v>
      </c>
      <c r="BF20" s="50">
        <f>SUMIF(open_english!A:A,total!B20,open_english!D:D)</f>
        <v>96.56</v>
      </c>
      <c r="BG20" s="50">
        <f>SUMIF(open_english!A:A,total!B20,open_english!E:E)</f>
        <v>42.328888888888883</v>
      </c>
      <c r="BH20" s="50">
        <f>IFERROR(VLOOKUP(B20,gympass!$A$2:$F$527,6,0),"-")</f>
        <v>166.66666666666666</v>
      </c>
      <c r="BI20" s="50" t="str">
        <f>IFERROR(VLOOKUP(B20,#REF!,4,0),"-")</f>
        <v>-</v>
      </c>
      <c r="BJ20" s="50">
        <f>IFERROR(VLOOKUP(B20,#REF!,3,0),0)</f>
        <v>0</v>
      </c>
      <c r="BK20" s="50">
        <f>IF(E20&gt;=0,IF(AND(E20&gt;tabelas!$C$11,E20&lt;=tabelas!$C$12),BJ20*tabelas!$E$11,IF(AND(E20&gt;=tabelas!$C$12,E20&lt;=tabelas!$C$13),BJ20*tabelas!$E$12,IF(AND(E20&gt;=tabelas!$C$13,E20&lt;=tabelas!$C$14),BJ20*tabelas!$E$13,IF(AND(E20&gt;0,E20&gt;tabelas!$C$14),BJ20*tabelas!$E$14,0)))))</f>
        <v>0</v>
      </c>
      <c r="BL20" s="50">
        <f t="shared" si="17"/>
        <v>0</v>
      </c>
      <c r="BM20" s="50">
        <f>IFERROR(INDEX(dif_sistel!L:L,MATCH(total!B20,dif_sistel!D:D,0)),0)+IFERROR(INDEX(dif_sistel!N:N,MATCH(total!B20,dif_sistel!D:D,0)),0)</f>
        <v>0</v>
      </c>
      <c r="BN20" s="50">
        <f>IFERROR(VLOOKUP(B20,dif_sistel!$D$3:$X$257,21,0),0)</f>
        <v>0</v>
      </c>
      <c r="BO20" s="50" t="str">
        <f>IFERROR(SUMIF(#REF!,total!B20,#REF!),"0")</f>
        <v>0</v>
      </c>
      <c r="BP20" s="50" t="str">
        <f>IFERROR(SUMIF(#REF!,total!B20,#REF!),"0")</f>
        <v>0</v>
      </c>
    </row>
    <row r="21" spans="2:68">
      <c r="B21" s="220">
        <v>18</v>
      </c>
      <c r="C21" s="220" t="str">
        <f>VLOOKUP(B21,salario!$A$3:$C$195,2,0)</f>
        <v>ATIVO</v>
      </c>
      <c r="D21" s="221" t="str">
        <f>VLOOKUP(B21,salario!$A$3:$C$195,3,0)</f>
        <v>Colaborador 18</v>
      </c>
      <c r="E21" s="222">
        <f>IFERROR(VLOOKUP(B21,salario!$A$3:$K$854,11,0), "0")</f>
        <v>7943.86</v>
      </c>
      <c r="F21" s="50" t="e">
        <f>SUMIF([2]unimed!$AL:$AL,B21,[2]unimed!$AJ:$AJ)</f>
        <v>#VALUE!</v>
      </c>
      <c r="G21" s="50" t="e">
        <f>SUMIF([2]unimed!$AL:$AL,B21,[2]unimed!$AQ:$AQ)</f>
        <v>#VALUE!</v>
      </c>
      <c r="H21" s="50" t="e">
        <f>SUMIF([2]unimed!$AL:$AL,B21,[2]unimed!$AP:$AP)</f>
        <v>#VALUE!</v>
      </c>
      <c r="I21" s="50">
        <f>IFERROR(VLOOKUP(B21,uniodonto!$B$3:$F$339,5,0),0)</f>
        <v>168.76</v>
      </c>
      <c r="J21" s="50">
        <f>IF(E21&gt;=0,IF(AND(E21&gt;tabelas!$C$4,E21&lt;=tabelas!$C$5),I21*tabelas!$E$4,IF(AND(E21&gt;=tabelas!$C$5,E21&lt;=tabelas!$C$6),I21*tabelas!$E$5,IF(AND(E21&gt;=tabelas!$C$6,E21&lt;=tabelas!$C$7),I21*tabelas!$E$6,IF(AND(E21&gt;0,E21&gt;tabelas!$C$7),I21*tabelas!$E$7,0)))))</f>
        <v>38.814799999999998</v>
      </c>
      <c r="K21" s="50">
        <f t="shared" si="7"/>
        <v>129.9452</v>
      </c>
      <c r="L21" s="50">
        <f>SUMIF(caju!$A$4:$A$562,total!B21,caju!$C$4:$C$2900)</f>
        <v>500</v>
      </c>
      <c r="M21" s="50">
        <f>IF(E21&gt;=0,IF(AND(E21&gt;tabelas!$C$11,E21&lt;=tabelas!$C$12),L21*tabelas!$E$11,IF(AND(E21&gt;=tabelas!$C$12,E21&lt;=tabelas!$C$13),L21*tabelas!$E$12,IF(AND(E21&gt;=tabelas!$C$13,E21&lt;=tabelas!$C$14),L21*tabelas!$E$13,IF(AND(E21&gt;0,E21&gt;tabelas!$C$14),L21*tabelas!$E$14,0)))))</f>
        <v>50</v>
      </c>
      <c r="N21" s="50">
        <f t="shared" si="8"/>
        <v>450</v>
      </c>
      <c r="O21" s="50">
        <f>IFERROR(VLOOKUP(B21,segurodevida!$B$4:$E$588,4,0),0)</f>
        <v>25.3806327</v>
      </c>
      <c r="P21" s="50">
        <f t="shared" si="9"/>
        <v>12.69031635</v>
      </c>
      <c r="Q21" s="50">
        <f t="shared" si="10"/>
        <v>12.69031635</v>
      </c>
      <c r="R21" s="50"/>
      <c r="S21" s="50"/>
      <c r="T21" s="50"/>
      <c r="U21" s="50"/>
      <c r="V21" s="50">
        <f>IFERROR(VLOOKUP(B21,#REF!,3,0),0)</f>
        <v>0</v>
      </c>
      <c r="W21" s="50" t="e">
        <f>SUMIF(#REF!,total!B21,#REF!)</f>
        <v>#REF!</v>
      </c>
      <c r="X21" s="50">
        <f>IFERROR(VLOOKUP(B21,#REF!,4,0),0)</f>
        <v>0</v>
      </c>
      <c r="Y21" s="50">
        <f>IFERROR(VLOOKUP(B21,#REF!,5,0),0)</f>
        <v>0</v>
      </c>
      <c r="Z21" s="50">
        <f t="shared" si="11"/>
        <v>0</v>
      </c>
      <c r="AA21" s="50">
        <f>IFERROR(VLOOKUP(B21,#REF!,3,0),0)</f>
        <v>0</v>
      </c>
      <c r="AB21" s="50">
        <f>IFERROR(VLOOKUP(B21,#REF!,3,0),0)</f>
        <v>0</v>
      </c>
      <c r="AC21" s="50">
        <f>IFERROR(VLOOKUP(B21,#REF!,5,0),0)</f>
        <v>0</v>
      </c>
      <c r="AD21" s="50">
        <v>275</v>
      </c>
      <c r="AE21" s="50">
        <f>IFERROR(VLOOKUP(B21,#REF!,3,0),0)</f>
        <v>0</v>
      </c>
      <c r="AF21" s="50">
        <f>IFERROR(VLOOKUP(B21,#REF!,3,0),0)</f>
        <v>0</v>
      </c>
      <c r="AG21" s="50">
        <f>IFERROR(VLOOKUP(B21,#REF!,3,0),0)</f>
        <v>0</v>
      </c>
      <c r="AH21" s="50"/>
      <c r="AI21" s="50"/>
      <c r="AJ21" s="50"/>
      <c r="AK21" s="50">
        <f>IFERROR(VLOOKUP(B21,#REF!,3,0),0)</f>
        <v>0</v>
      </c>
      <c r="AL21" s="50">
        <f>IFERROR(VLOOKUP(B21,ingles!$A$2:$C$673,3,0),"-")</f>
        <v>165</v>
      </c>
      <c r="AM21" s="50">
        <f t="shared" si="12"/>
        <v>65</v>
      </c>
      <c r="AN21" s="50">
        <f t="shared" si="13"/>
        <v>100</v>
      </c>
      <c r="AO21" s="50">
        <f>SUMIFS(zenklub!I:I,zenklub!A:A,total!B21)</f>
        <v>90.566666666666663</v>
      </c>
      <c r="AP21" s="50">
        <f>SUMIF(zenklub!$A$49:$A$106,total!B21,zenklub!$I$49:$I$106)</f>
        <v>23.9</v>
      </c>
      <c r="AQ21" s="50">
        <f t="shared" si="14"/>
        <v>66.666666666666657</v>
      </c>
      <c r="AR21" s="50" t="e">
        <f>SUMIF([3]bradesco!$C:$C,B21,[3]bradesco!$M:$M)</f>
        <v>#VALUE!</v>
      </c>
      <c r="AS21" s="50" t="e">
        <f>SUMIF([3]bradesco!$C:$C,B21,[3]bradesco!$V:$V)</f>
        <v>#VALUE!</v>
      </c>
      <c r="AT21" s="50">
        <f>IFERROR(SUMIF([3]bradesco!$C:$C,B21,[3]bradesco!$Y:$Y),0)</f>
        <v>0</v>
      </c>
      <c r="AU21" s="50" t="e">
        <f>SUMIF([4]bradesco!$C:$C,B21,[4]bradesco!$M:$M)</f>
        <v>#VALUE!</v>
      </c>
      <c r="AV21" s="50" t="e">
        <f>SUMIF([4]bradesco!$C:$C,B21,[4]bradesco!$V:$V)</f>
        <v>#VALUE!</v>
      </c>
      <c r="AW21" s="50" t="e">
        <f t="shared" si="15"/>
        <v>#VALUE!</v>
      </c>
      <c r="AX21" s="50">
        <f>IFERROR(VLOOKUP(B21,#REF!,3,0),0)</f>
        <v>0</v>
      </c>
      <c r="AY21" s="50">
        <f>IFERROR(VLOOKUP(B21,#REF!,3,0),0)</f>
        <v>0</v>
      </c>
      <c r="AZ21" s="50">
        <f>IFERROR(VLOOKUP(B21,#REF!,3,0),0)</f>
        <v>0</v>
      </c>
      <c r="BA21" s="50">
        <v>0</v>
      </c>
      <c r="BB21" s="50">
        <f>IFERROR(VLOOKUP(B21,#REF!,3,0),0)</f>
        <v>0</v>
      </c>
      <c r="BC21" s="50">
        <f>IF(E21&gt;=0,IF(AND(E21&gt;tabelas!$C$11,E21&lt;=tabelas!$C$12),BB21*tabelas!$E$11,IF(AND(E21&gt;=tabelas!$C$12,E21&lt;=tabelas!$C$13),BB21*tabelas!$E$12,IF(AND(E21&gt;=tabelas!$C$13,E21&lt;=tabelas!$C$14),BB21*tabelas!$E$13,IF(AND(E21&gt;0,E21&gt;tabelas!$C$14),BB21*tabelas!$E$14,0)))))</f>
        <v>0</v>
      </c>
      <c r="BD21" s="50">
        <f t="shared" si="16"/>
        <v>0</v>
      </c>
      <c r="BE21" s="50">
        <f>SUMIF(open_english!A:A,total!B21,open_english!C:C)</f>
        <v>138.88888888888889</v>
      </c>
      <c r="BF21" s="50">
        <f>SUMIF(open_english!A:A,total!B21,open_english!D:D)</f>
        <v>96.56</v>
      </c>
      <c r="BG21" s="50">
        <f>SUMIF(open_english!A:A,total!B21,open_english!E:E)</f>
        <v>42.328888888888883</v>
      </c>
      <c r="BH21" s="50">
        <f>IFERROR(VLOOKUP(B21,gympass!$A$2:$F$527,6,0),"-")</f>
        <v>166.66666666666666</v>
      </c>
      <c r="BI21" s="50" t="str">
        <f>IFERROR(VLOOKUP(B21,#REF!,4,0),"-")</f>
        <v>-</v>
      </c>
      <c r="BJ21" s="50">
        <f>IFERROR(VLOOKUP(B21,#REF!,3,0),0)</f>
        <v>0</v>
      </c>
      <c r="BK21" s="50">
        <f>IF(E21&gt;=0,IF(AND(E21&gt;tabelas!$C$11,E21&lt;=tabelas!$C$12),BJ21*tabelas!$E$11,IF(AND(E21&gt;=tabelas!$C$12,E21&lt;=tabelas!$C$13),BJ21*tabelas!$E$12,IF(AND(E21&gt;=tabelas!$C$13,E21&lt;=tabelas!$C$14),BJ21*tabelas!$E$13,IF(AND(E21&gt;0,E21&gt;tabelas!$C$14),BJ21*tabelas!$E$14,0)))))</f>
        <v>0</v>
      </c>
      <c r="BL21" s="50">
        <f t="shared" si="17"/>
        <v>0</v>
      </c>
      <c r="BM21" s="50">
        <f>IFERROR(INDEX(dif_sistel!L:L,MATCH(total!B21,dif_sistel!D:D,0)),0)+IFERROR(INDEX(dif_sistel!N:N,MATCH(total!B21,dif_sistel!D:D,0)),0)</f>
        <v>0</v>
      </c>
      <c r="BN21" s="50">
        <f>IFERROR(VLOOKUP(B21,dif_sistel!$D$3:$X$257,21,0),0)</f>
        <v>0</v>
      </c>
      <c r="BO21" s="50" t="str">
        <f>IFERROR(SUMIF(#REF!,total!B21,#REF!),"0")</f>
        <v>0</v>
      </c>
      <c r="BP21" s="50" t="str">
        <f>IFERROR(SUMIF(#REF!,total!B21,#REF!),"0")</f>
        <v>0</v>
      </c>
    </row>
    <row r="22" spans="2:68">
      <c r="B22" s="220">
        <v>19</v>
      </c>
      <c r="C22" s="220" t="str">
        <f>VLOOKUP(B22,salario!$A$3:$C$195,2,0)</f>
        <v>ATIVO</v>
      </c>
      <c r="D22" s="221" t="str">
        <f>VLOOKUP(B22,salario!$A$3:$C$195,3,0)</f>
        <v>Colaborador 19</v>
      </c>
      <c r="E22" s="222">
        <f>IFERROR(VLOOKUP(B22,salario!$A$3:$K$854,11,0), "0")</f>
        <v>7131.14</v>
      </c>
      <c r="F22" s="50" t="e">
        <f>SUMIF([2]unimed!$AL:$AL,B22,[2]unimed!$AJ:$AJ)</f>
        <v>#VALUE!</v>
      </c>
      <c r="G22" s="50" t="e">
        <f>SUMIF([2]unimed!$AL:$AL,B22,[2]unimed!$AQ:$AQ)</f>
        <v>#VALUE!</v>
      </c>
      <c r="H22" s="50" t="e">
        <f>SUMIF([2]unimed!$AL:$AL,B22,[2]unimed!$AP:$AP)</f>
        <v>#VALUE!</v>
      </c>
      <c r="I22" s="50">
        <f>IFERROR(VLOOKUP(B22,uniodonto!$B$3:$F$339,5,0),0)</f>
        <v>84.38</v>
      </c>
      <c r="J22" s="50">
        <f>IF(E22&gt;=0,IF(AND(E22&gt;tabelas!$C$4,E22&lt;=tabelas!$C$5),I22*tabelas!$E$4,IF(AND(E22&gt;=tabelas!$C$5,E22&lt;=tabelas!$C$6),I22*tabelas!$E$5,IF(AND(E22&gt;=tabelas!$C$6,E22&lt;=tabelas!$C$7),I22*tabelas!$E$6,IF(AND(E22&gt;0,E22&gt;tabelas!$C$7),I22*tabelas!$E$7,0)))))</f>
        <v>12.656999999999998</v>
      </c>
      <c r="K22" s="50">
        <f t="shared" si="7"/>
        <v>71.722999999999999</v>
      </c>
      <c r="L22" s="50">
        <f>SUMIF(caju!$A$4:$A$562,total!B22,caju!$C$4:$C$2900)</f>
        <v>500</v>
      </c>
      <c r="M22" s="50">
        <f>IF(E22&gt;=0,IF(AND(E22&gt;tabelas!$C$11,E22&lt;=tabelas!$C$12),L22*tabelas!$E$11,IF(AND(E22&gt;=tabelas!$C$12,E22&lt;=tabelas!$C$13),L22*tabelas!$E$12,IF(AND(E22&gt;=tabelas!$C$13,E22&lt;=tabelas!$C$14),L22*tabelas!$E$13,IF(AND(E22&gt;0,E22&gt;tabelas!$C$14),L22*tabelas!$E$14,0)))))</f>
        <v>30</v>
      </c>
      <c r="N22" s="50">
        <f t="shared" si="8"/>
        <v>470</v>
      </c>
      <c r="O22" s="50">
        <f>IFERROR(VLOOKUP(B22,segurodevida!$B$4:$E$588,4,0),0)</f>
        <v>22.783992300000001</v>
      </c>
      <c r="P22" s="50">
        <f t="shared" si="9"/>
        <v>11.391996150000001</v>
      </c>
      <c r="Q22" s="50">
        <f t="shared" si="10"/>
        <v>11.391996150000001</v>
      </c>
      <c r="R22" s="50"/>
      <c r="S22" s="50"/>
      <c r="T22" s="50"/>
      <c r="U22" s="50"/>
      <c r="V22" s="50">
        <f>IFERROR(VLOOKUP(B22,#REF!,3,0),0)</f>
        <v>0</v>
      </c>
      <c r="W22" s="50" t="e">
        <f>SUMIF(#REF!,total!B22,#REF!)</f>
        <v>#REF!</v>
      </c>
      <c r="X22" s="50">
        <f>IFERROR(VLOOKUP(B22,#REF!,4,0),0)</f>
        <v>0</v>
      </c>
      <c r="Y22" s="50">
        <f>IFERROR(VLOOKUP(B22,#REF!,5,0),0)</f>
        <v>0</v>
      </c>
      <c r="Z22" s="50">
        <f t="shared" si="11"/>
        <v>0</v>
      </c>
      <c r="AA22" s="50">
        <f>IFERROR(VLOOKUP(B22,#REF!,3,0),0)</f>
        <v>0</v>
      </c>
      <c r="AB22" s="50">
        <f>IFERROR(VLOOKUP(B22,#REF!,3,0),0)</f>
        <v>0</v>
      </c>
      <c r="AC22" s="50">
        <f>IFERROR(VLOOKUP(B22,#REF!,5,0),0)</f>
        <v>0</v>
      </c>
      <c r="AD22" s="50">
        <v>275</v>
      </c>
      <c r="AE22" s="50">
        <f>IFERROR(VLOOKUP(B22,#REF!,3,0),0)</f>
        <v>0</v>
      </c>
      <c r="AF22" s="50">
        <f>IFERROR(VLOOKUP(B22,#REF!,3,0),0)</f>
        <v>0</v>
      </c>
      <c r="AG22" s="50">
        <f>IFERROR(VLOOKUP(B22,#REF!,3,0),0)</f>
        <v>0</v>
      </c>
      <c r="AH22" s="50"/>
      <c r="AI22" s="50"/>
      <c r="AJ22" s="50"/>
      <c r="AK22" s="50">
        <f>IFERROR(VLOOKUP(B22,#REF!,3,0),0)</f>
        <v>0</v>
      </c>
      <c r="AL22" s="50">
        <f>IFERROR(VLOOKUP(B22,ingles!$A$2:$C$673,3,0),"-")</f>
        <v>165</v>
      </c>
      <c r="AM22" s="50">
        <f t="shared" si="12"/>
        <v>65</v>
      </c>
      <c r="AN22" s="50">
        <f t="shared" si="13"/>
        <v>100</v>
      </c>
      <c r="AO22" s="50">
        <f>SUMIFS(zenklub!I:I,zenklub!A:A,total!B22)</f>
        <v>90.566666666666663</v>
      </c>
      <c r="AP22" s="50">
        <f>SUMIF(zenklub!$A$49:$A$106,total!B22,zenklub!$I$49:$I$106)</f>
        <v>23.9</v>
      </c>
      <c r="AQ22" s="50">
        <f t="shared" si="14"/>
        <v>66.666666666666657</v>
      </c>
      <c r="AR22" s="50" t="e">
        <f>SUMIF([3]bradesco!$C:$C,B22,[3]bradesco!$M:$M)</f>
        <v>#VALUE!</v>
      </c>
      <c r="AS22" s="50" t="e">
        <f>SUMIF([3]bradesco!$C:$C,B22,[3]bradesco!$V:$V)</f>
        <v>#VALUE!</v>
      </c>
      <c r="AT22" s="50">
        <f>IFERROR(SUMIF([3]bradesco!$C:$C,B22,[3]bradesco!$Y:$Y),0)</f>
        <v>0</v>
      </c>
      <c r="AU22" s="50" t="e">
        <f>SUMIF([4]bradesco!$C:$C,B22,[4]bradesco!$M:$M)</f>
        <v>#VALUE!</v>
      </c>
      <c r="AV22" s="50" t="e">
        <f>SUMIF([4]bradesco!$C:$C,B22,[4]bradesco!$V:$V)</f>
        <v>#VALUE!</v>
      </c>
      <c r="AW22" s="50" t="e">
        <f t="shared" si="15"/>
        <v>#VALUE!</v>
      </c>
      <c r="AX22" s="50">
        <f>IFERROR(VLOOKUP(B22,#REF!,3,0),0)</f>
        <v>0</v>
      </c>
      <c r="AY22" s="50">
        <f>IFERROR(VLOOKUP(B22,#REF!,3,0),0)</f>
        <v>0</v>
      </c>
      <c r="AZ22" s="50">
        <f>IFERROR(VLOOKUP(B22,#REF!,3,0),0)</f>
        <v>0</v>
      </c>
      <c r="BA22" s="50">
        <v>0</v>
      </c>
      <c r="BB22" s="50">
        <f>IFERROR(VLOOKUP(B22,#REF!,3,0),0)</f>
        <v>0</v>
      </c>
      <c r="BC22" s="50">
        <f>IF(E22&gt;=0,IF(AND(E22&gt;tabelas!$C$11,E22&lt;=tabelas!$C$12),BB22*tabelas!$E$11,IF(AND(E22&gt;=tabelas!$C$12,E22&lt;=tabelas!$C$13),BB22*tabelas!$E$12,IF(AND(E22&gt;=tabelas!$C$13,E22&lt;=tabelas!$C$14),BB22*tabelas!$E$13,IF(AND(E22&gt;0,E22&gt;tabelas!$C$14),BB22*tabelas!$E$14,0)))))</f>
        <v>0</v>
      </c>
      <c r="BD22" s="50">
        <f t="shared" si="16"/>
        <v>0</v>
      </c>
      <c r="BE22" s="50">
        <f>SUMIF(open_english!A:A,total!B22,open_english!C:C)</f>
        <v>138.88888888888889</v>
      </c>
      <c r="BF22" s="50">
        <f>SUMIF(open_english!A:A,total!B22,open_english!D:D)</f>
        <v>96.56</v>
      </c>
      <c r="BG22" s="50">
        <f>SUMIF(open_english!A:A,total!B22,open_english!E:E)</f>
        <v>42.328888888888883</v>
      </c>
      <c r="BH22" s="50">
        <f>IFERROR(VLOOKUP(B22,gympass!$A$2:$F$527,6,0),"-")</f>
        <v>166.66666666666666</v>
      </c>
      <c r="BI22" s="50" t="str">
        <f>IFERROR(VLOOKUP(B22,#REF!,4,0),"-")</f>
        <v>-</v>
      </c>
      <c r="BJ22" s="50">
        <f>IFERROR(VLOOKUP(B22,#REF!,3,0),0)</f>
        <v>0</v>
      </c>
      <c r="BK22" s="50">
        <f>IF(E22&gt;=0,IF(AND(E22&gt;tabelas!$C$11,E22&lt;=tabelas!$C$12),BJ22*tabelas!$E$11,IF(AND(E22&gt;=tabelas!$C$12,E22&lt;=tabelas!$C$13),BJ22*tabelas!$E$12,IF(AND(E22&gt;=tabelas!$C$13,E22&lt;=tabelas!$C$14),BJ22*tabelas!$E$13,IF(AND(E22&gt;0,E22&gt;tabelas!$C$14),BJ22*tabelas!$E$14,0)))))</f>
        <v>0</v>
      </c>
      <c r="BL22" s="50">
        <f t="shared" si="17"/>
        <v>0</v>
      </c>
      <c r="BM22" s="50">
        <f>IFERROR(INDEX(dif_sistel!L:L,MATCH(total!B22,dif_sistel!D:D,0)),0)+IFERROR(INDEX(dif_sistel!N:N,MATCH(total!B22,dif_sistel!D:D,0)),0)</f>
        <v>0</v>
      </c>
      <c r="BN22" s="50">
        <f>IFERROR(VLOOKUP(B22,dif_sistel!$D$3:$X$257,21,0),0)</f>
        <v>0</v>
      </c>
      <c r="BO22" s="50" t="str">
        <f>IFERROR(SUMIF(#REF!,total!B22,#REF!),"0")</f>
        <v>0</v>
      </c>
      <c r="BP22" s="50" t="str">
        <f>IFERROR(SUMIF(#REF!,total!B22,#REF!),"0")</f>
        <v>0</v>
      </c>
    </row>
    <row r="23" spans="2:68">
      <c r="B23" s="220">
        <v>20</v>
      </c>
      <c r="C23" s="220" t="str">
        <f>VLOOKUP(B23,salario!$A$3:$C$195,2,0)</f>
        <v>ATIVO</v>
      </c>
      <c r="D23" s="221" t="str">
        <f>VLOOKUP(B23,salario!$A$3:$C$195,3,0)</f>
        <v>Colaborador 20</v>
      </c>
      <c r="E23" s="222">
        <f>IFERROR(VLOOKUP(B23,salario!$A$3:$K$854,11,0), "0")</f>
        <v>5245.5</v>
      </c>
      <c r="F23" s="50" t="e">
        <f>SUMIF([2]unimed!$AL:$AL,B23,[2]unimed!$AJ:$AJ)</f>
        <v>#VALUE!</v>
      </c>
      <c r="G23" s="50" t="e">
        <f>SUMIF([2]unimed!$AL:$AL,B23,[2]unimed!$AQ:$AQ)</f>
        <v>#VALUE!</v>
      </c>
      <c r="H23" s="50" t="e">
        <f>SUMIF([2]unimed!$AL:$AL,B23,[2]unimed!$AP:$AP)</f>
        <v>#VALUE!</v>
      </c>
      <c r="I23" s="50">
        <f>IFERROR(VLOOKUP(B23,uniodonto!$B$3:$F$339,5,0),0)</f>
        <v>168.76</v>
      </c>
      <c r="J23" s="50">
        <f>IF(E23&gt;=0,IF(AND(E23&gt;tabelas!$C$4,E23&lt;=tabelas!$C$5),I23*tabelas!$E$4,IF(AND(E23&gt;=tabelas!$C$5,E23&lt;=tabelas!$C$6),I23*tabelas!$E$5,IF(AND(E23&gt;=tabelas!$C$6,E23&lt;=tabelas!$C$7),I23*tabelas!$E$6,IF(AND(E23&gt;0,E23&gt;tabelas!$C$7),I23*tabelas!$E$7,0)))))</f>
        <v>25.313999999999997</v>
      </c>
      <c r="K23" s="50">
        <f t="shared" si="7"/>
        <v>143.446</v>
      </c>
      <c r="L23" s="50">
        <f>SUMIF(caju!$A$4:$A$562,total!B23,caju!$C$4:$C$2900)</f>
        <v>500</v>
      </c>
      <c r="M23" s="50">
        <f>IF(E23&gt;=0,IF(AND(E23&gt;tabelas!$C$11,E23&lt;=tabelas!$C$12),L23*tabelas!$E$11,IF(AND(E23&gt;=tabelas!$C$12,E23&lt;=tabelas!$C$13),L23*tabelas!$E$12,IF(AND(E23&gt;=tabelas!$C$13,E23&lt;=tabelas!$C$14),L23*tabelas!$E$13,IF(AND(E23&gt;0,E23&gt;tabelas!$C$14),L23*tabelas!$E$14,0)))))</f>
        <v>30</v>
      </c>
      <c r="N23" s="50">
        <f t="shared" si="8"/>
        <v>470</v>
      </c>
      <c r="O23" s="50">
        <f>IFERROR(VLOOKUP(B23,segurodevida!$B$4:$E$588,4,0),0)</f>
        <v>16.759372500000001</v>
      </c>
      <c r="P23" s="50">
        <f t="shared" si="9"/>
        <v>8.3796862500000007</v>
      </c>
      <c r="Q23" s="50">
        <f t="shared" si="10"/>
        <v>8.3796862500000007</v>
      </c>
      <c r="R23" s="50"/>
      <c r="S23" s="50"/>
      <c r="T23" s="50"/>
      <c r="U23" s="50"/>
      <c r="V23" s="50">
        <f>IFERROR(VLOOKUP(B23,#REF!,3,0),0)</f>
        <v>0</v>
      </c>
      <c r="W23" s="50" t="e">
        <f>SUMIF(#REF!,total!B23,#REF!)</f>
        <v>#REF!</v>
      </c>
      <c r="X23" s="50">
        <f>IFERROR(VLOOKUP(B23,#REF!,4,0),0)</f>
        <v>0</v>
      </c>
      <c r="Y23" s="50">
        <f>IFERROR(VLOOKUP(B23,#REF!,5,0),0)</f>
        <v>0</v>
      </c>
      <c r="Z23" s="50">
        <f t="shared" si="11"/>
        <v>0</v>
      </c>
      <c r="AA23" s="50">
        <f>IFERROR(VLOOKUP(B23,#REF!,3,0),0)</f>
        <v>0</v>
      </c>
      <c r="AB23" s="50">
        <f>IFERROR(VLOOKUP(B23,#REF!,3,0),0)</f>
        <v>0</v>
      </c>
      <c r="AC23" s="50">
        <f>IFERROR(VLOOKUP(B23,#REF!,5,0),0)</f>
        <v>0</v>
      </c>
      <c r="AD23" s="50">
        <v>275</v>
      </c>
      <c r="AE23" s="50">
        <f>IFERROR(VLOOKUP(B23,#REF!,3,0),0)</f>
        <v>0</v>
      </c>
      <c r="AF23" s="50">
        <f>IFERROR(VLOOKUP(B23,#REF!,3,0),0)</f>
        <v>0</v>
      </c>
      <c r="AG23" s="50">
        <f>IFERROR(VLOOKUP(B23,#REF!,3,0),0)</f>
        <v>0</v>
      </c>
      <c r="AH23" s="50"/>
      <c r="AI23" s="50"/>
      <c r="AJ23" s="50"/>
      <c r="AK23" s="50">
        <f>IFERROR(VLOOKUP(B23,#REF!,3,0),0)</f>
        <v>0</v>
      </c>
      <c r="AL23" s="50">
        <f>IFERROR(VLOOKUP(B23,ingles!$A$2:$C$673,3,0),"-")</f>
        <v>165</v>
      </c>
      <c r="AM23" s="50">
        <f t="shared" si="12"/>
        <v>65</v>
      </c>
      <c r="AN23" s="50">
        <f t="shared" si="13"/>
        <v>100</v>
      </c>
      <c r="AO23" s="50">
        <f>SUMIFS(zenklub!I:I,zenklub!A:A,total!B23)</f>
        <v>90.566666666666663</v>
      </c>
      <c r="AP23" s="50">
        <f>SUMIF(zenklub!$A$49:$A$106,total!B23,zenklub!$I$49:$I$106)</f>
        <v>23.9</v>
      </c>
      <c r="AQ23" s="50">
        <f t="shared" si="14"/>
        <v>66.666666666666657</v>
      </c>
      <c r="AR23" s="50" t="e">
        <f>SUMIF([3]bradesco!$C:$C,B23,[3]bradesco!$M:$M)</f>
        <v>#VALUE!</v>
      </c>
      <c r="AS23" s="50" t="e">
        <f>SUMIF([3]bradesco!$C:$C,B23,[3]bradesco!$V:$V)</f>
        <v>#VALUE!</v>
      </c>
      <c r="AT23" s="50">
        <f>IFERROR(SUMIF([3]bradesco!$C:$C,B23,[3]bradesco!$Y:$Y),0)</f>
        <v>0</v>
      </c>
      <c r="AU23" s="50" t="e">
        <f>SUMIF([4]bradesco!$C:$C,B23,[4]bradesco!$M:$M)</f>
        <v>#VALUE!</v>
      </c>
      <c r="AV23" s="50" t="e">
        <f>SUMIF([4]bradesco!$C:$C,B23,[4]bradesco!$V:$V)</f>
        <v>#VALUE!</v>
      </c>
      <c r="AW23" s="50" t="e">
        <f t="shared" si="15"/>
        <v>#VALUE!</v>
      </c>
      <c r="AX23" s="50">
        <f>IFERROR(VLOOKUP(B23,#REF!,3,0),0)</f>
        <v>0</v>
      </c>
      <c r="AY23" s="50">
        <f>IFERROR(VLOOKUP(B23,#REF!,3,0),0)</f>
        <v>0</v>
      </c>
      <c r="AZ23" s="50">
        <f>IFERROR(VLOOKUP(B23,#REF!,3,0),0)</f>
        <v>0</v>
      </c>
      <c r="BA23" s="50">
        <v>0</v>
      </c>
      <c r="BB23" s="50">
        <f>IFERROR(VLOOKUP(B23,#REF!,3,0),0)</f>
        <v>0</v>
      </c>
      <c r="BC23" s="50">
        <f>IF(E23&gt;=0,IF(AND(E23&gt;tabelas!$C$11,E23&lt;=tabelas!$C$12),BB23*tabelas!$E$11,IF(AND(E23&gt;=tabelas!$C$12,E23&lt;=tabelas!$C$13),BB23*tabelas!$E$12,IF(AND(E23&gt;=tabelas!$C$13,E23&lt;=tabelas!$C$14),BB23*tabelas!$E$13,IF(AND(E23&gt;0,E23&gt;tabelas!$C$14),BB23*tabelas!$E$14,0)))))</f>
        <v>0</v>
      </c>
      <c r="BD23" s="50">
        <f t="shared" si="16"/>
        <v>0</v>
      </c>
      <c r="BE23" s="50">
        <f>SUMIF(open_english!A:A,total!B23,open_english!C:C)</f>
        <v>138.88888888888889</v>
      </c>
      <c r="BF23" s="50">
        <f>SUMIF(open_english!A:A,total!B23,open_english!D:D)</f>
        <v>96.56</v>
      </c>
      <c r="BG23" s="50">
        <f>SUMIF(open_english!A:A,total!B23,open_english!E:E)</f>
        <v>42.328888888888883</v>
      </c>
      <c r="BH23" s="50">
        <f>IFERROR(VLOOKUP(B23,gympass!$A$2:$F$527,6,0),"-")</f>
        <v>166.66666666666666</v>
      </c>
      <c r="BI23" s="50" t="str">
        <f>IFERROR(VLOOKUP(B23,#REF!,4,0),"-")</f>
        <v>-</v>
      </c>
      <c r="BJ23" s="50">
        <f>IFERROR(VLOOKUP(B23,#REF!,3,0),0)</f>
        <v>0</v>
      </c>
      <c r="BK23" s="50">
        <f>IF(E23&gt;=0,IF(AND(E23&gt;tabelas!$C$11,E23&lt;=tabelas!$C$12),BJ23*tabelas!$E$11,IF(AND(E23&gt;=tabelas!$C$12,E23&lt;=tabelas!$C$13),BJ23*tabelas!$E$12,IF(AND(E23&gt;=tabelas!$C$13,E23&lt;=tabelas!$C$14),BJ23*tabelas!$E$13,IF(AND(E23&gt;0,E23&gt;tabelas!$C$14),BJ23*tabelas!$E$14,0)))))</f>
        <v>0</v>
      </c>
      <c r="BL23" s="50">
        <f t="shared" si="17"/>
        <v>0</v>
      </c>
      <c r="BM23" s="50">
        <f>IFERROR(INDEX(dif_sistel!L:L,MATCH(total!B23,dif_sistel!D:D,0)),0)+IFERROR(INDEX(dif_sistel!N:N,MATCH(total!B23,dif_sistel!D:D,0)),0)</f>
        <v>0</v>
      </c>
      <c r="BN23" s="50">
        <f>IFERROR(VLOOKUP(B23,dif_sistel!$D$3:$X$257,21,0),0)</f>
        <v>0</v>
      </c>
      <c r="BO23" s="50" t="str">
        <f>IFERROR(SUMIF(#REF!,total!B23,#REF!),"0")</f>
        <v>0</v>
      </c>
      <c r="BP23" s="50" t="str">
        <f>IFERROR(SUMIF(#REF!,total!B23,#REF!),"0")</f>
        <v>0</v>
      </c>
    </row>
    <row r="24" spans="2:68">
      <c r="B24" s="220">
        <v>21</v>
      </c>
      <c r="C24" s="220" t="str">
        <f>VLOOKUP(B24,salario!$A$3:$C$195,2,0)</f>
        <v>ATIVO</v>
      </c>
      <c r="D24" s="221" t="str">
        <f>VLOOKUP(B24,salario!$A$3:$C$195,3,0)</f>
        <v>Colaborador 21</v>
      </c>
      <c r="E24" s="222">
        <f>IFERROR(VLOOKUP(B24,salario!$A$3:$K$854,11,0), "0")</f>
        <v>4229.32</v>
      </c>
      <c r="F24" s="50" t="e">
        <f>SUMIF([2]unimed!$AL:$AL,B24,[2]unimed!$AJ:$AJ)</f>
        <v>#VALUE!</v>
      </c>
      <c r="G24" s="50" t="e">
        <f>SUMIF([2]unimed!$AL:$AL,B24,[2]unimed!$AQ:$AQ)</f>
        <v>#VALUE!</v>
      </c>
      <c r="H24" s="50" t="e">
        <f>SUMIF([2]unimed!$AL:$AL,B24,[2]unimed!$AP:$AP)</f>
        <v>#VALUE!</v>
      </c>
      <c r="I24" s="50">
        <f>IFERROR(VLOOKUP(B24,uniodonto!$B$3:$F$339,5,0),0)</f>
        <v>210.95</v>
      </c>
      <c r="J24" s="50">
        <f>IF(E24&gt;=0,IF(AND(E24&gt;tabelas!$C$4,E24&lt;=tabelas!$C$5),I24*tabelas!$E$4,IF(AND(E24&gt;=tabelas!$C$5,E24&lt;=tabelas!$C$6),I24*tabelas!$E$5,IF(AND(E24&gt;=tabelas!$C$6,E24&lt;=tabelas!$C$7),I24*tabelas!$E$6,IF(AND(E24&gt;0,E24&gt;tabelas!$C$7),I24*tabelas!$E$7,0)))))</f>
        <v>31.642499999999998</v>
      </c>
      <c r="K24" s="50">
        <f t="shared" si="7"/>
        <v>179.3075</v>
      </c>
      <c r="L24" s="50">
        <f>SUMIF(caju!$A$4:$A$562,total!B24,caju!$C$4:$C$2900)</f>
        <v>500</v>
      </c>
      <c r="M24" s="50">
        <f>IF(E24&gt;=0,IF(AND(E24&gt;tabelas!$C$11,E24&lt;=tabelas!$C$12),L24*tabelas!$E$11,IF(AND(E24&gt;=tabelas!$C$12,E24&lt;=tabelas!$C$13),L24*tabelas!$E$12,IF(AND(E24&gt;=tabelas!$C$13,E24&lt;=tabelas!$C$14),L24*tabelas!$E$13,IF(AND(E24&gt;0,E24&gt;tabelas!$C$14),L24*tabelas!$E$14,0)))))</f>
        <v>30</v>
      </c>
      <c r="N24" s="50">
        <f t="shared" si="8"/>
        <v>470</v>
      </c>
      <c r="O24" s="50">
        <f>IFERROR(VLOOKUP(B24,segurodevida!$B$4:$E$588,4,0),0)</f>
        <v>13.512677399999999</v>
      </c>
      <c r="P24" s="50">
        <f t="shared" si="9"/>
        <v>6.7563386999999997</v>
      </c>
      <c r="Q24" s="50">
        <f t="shared" si="10"/>
        <v>6.7563386999999997</v>
      </c>
      <c r="R24" s="50"/>
      <c r="S24" s="50"/>
      <c r="T24" s="50"/>
      <c r="U24" s="50"/>
      <c r="V24" s="50">
        <f>IFERROR(VLOOKUP(B24,#REF!,3,0),0)</f>
        <v>0</v>
      </c>
      <c r="W24" s="50" t="e">
        <f>SUMIF(#REF!,total!B24,#REF!)</f>
        <v>#REF!</v>
      </c>
      <c r="X24" s="50">
        <f>IFERROR(VLOOKUP(B24,#REF!,4,0),0)</f>
        <v>0</v>
      </c>
      <c r="Y24" s="50">
        <f>IFERROR(VLOOKUP(B24,#REF!,5,0),0)</f>
        <v>0</v>
      </c>
      <c r="Z24" s="50">
        <f t="shared" si="11"/>
        <v>0</v>
      </c>
      <c r="AA24" s="50">
        <f>IFERROR(VLOOKUP(B24,#REF!,3,0),0)</f>
        <v>0</v>
      </c>
      <c r="AB24" s="50">
        <f>IFERROR(VLOOKUP(B24,#REF!,3,0),0)</f>
        <v>0</v>
      </c>
      <c r="AC24" s="50">
        <f>IFERROR(VLOOKUP(B24,#REF!,5,0),0)</f>
        <v>0</v>
      </c>
      <c r="AD24" s="50">
        <v>275</v>
      </c>
      <c r="AE24" s="50">
        <f>IFERROR(VLOOKUP(B24,#REF!,3,0),0)</f>
        <v>0</v>
      </c>
      <c r="AF24" s="50">
        <f>IFERROR(VLOOKUP(B24,#REF!,3,0),0)</f>
        <v>0</v>
      </c>
      <c r="AG24" s="50">
        <f>IFERROR(VLOOKUP(B24,#REF!,3,0),0)</f>
        <v>0</v>
      </c>
      <c r="AH24" s="50"/>
      <c r="AI24" s="50"/>
      <c r="AJ24" s="50"/>
      <c r="AK24" s="50">
        <f>IFERROR(VLOOKUP(B24,#REF!,3,0),0)</f>
        <v>0</v>
      </c>
      <c r="AL24" s="50" t="str">
        <f>IFERROR(VLOOKUP(B24,ingles!$A$2:$C$673,3,0),"-")</f>
        <v>-</v>
      </c>
      <c r="AM24" s="50">
        <f t="shared" si="12"/>
        <v>0</v>
      </c>
      <c r="AN24" s="50" t="str">
        <f t="shared" si="13"/>
        <v>-</v>
      </c>
      <c r="AO24" s="50">
        <f>SUMIFS(zenklub!I:I,zenklub!A:A,total!B24)</f>
        <v>90.566666666666663</v>
      </c>
      <c r="AP24" s="50">
        <f>SUMIF(zenklub!$A$49:$A$106,total!B24,zenklub!$I$49:$I$106)</f>
        <v>23.9</v>
      </c>
      <c r="AQ24" s="50">
        <f t="shared" si="14"/>
        <v>66.666666666666657</v>
      </c>
      <c r="AR24" s="50" t="e">
        <f>SUMIF([3]bradesco!$C:$C,B24,[3]bradesco!$M:$M)</f>
        <v>#VALUE!</v>
      </c>
      <c r="AS24" s="50" t="e">
        <f>SUMIF([3]bradesco!$C:$C,B24,[3]bradesco!$V:$V)</f>
        <v>#VALUE!</v>
      </c>
      <c r="AT24" s="50">
        <f>IFERROR(SUMIF([3]bradesco!$C:$C,B24,[3]bradesco!$Y:$Y),0)</f>
        <v>0</v>
      </c>
      <c r="AU24" s="50" t="e">
        <f>SUMIF([4]bradesco!$C:$C,B24,[4]bradesco!$M:$M)</f>
        <v>#VALUE!</v>
      </c>
      <c r="AV24" s="50" t="e">
        <f>SUMIF([4]bradesco!$C:$C,B24,[4]bradesco!$V:$V)</f>
        <v>#VALUE!</v>
      </c>
      <c r="AW24" s="50" t="e">
        <f t="shared" si="15"/>
        <v>#VALUE!</v>
      </c>
      <c r="AX24" s="50">
        <f>IFERROR(VLOOKUP(B24,#REF!,3,0),0)</f>
        <v>0</v>
      </c>
      <c r="AY24" s="50">
        <f>IFERROR(VLOOKUP(B24,#REF!,3,0),0)</f>
        <v>0</v>
      </c>
      <c r="AZ24" s="50">
        <f>IFERROR(VLOOKUP(B24,#REF!,3,0),0)</f>
        <v>0</v>
      </c>
      <c r="BA24" s="50">
        <v>0</v>
      </c>
      <c r="BB24" s="50">
        <f>IFERROR(VLOOKUP(B24,#REF!,3,0),0)</f>
        <v>0</v>
      </c>
      <c r="BC24" s="50">
        <f>IF(E24&gt;=0,IF(AND(E24&gt;tabelas!$C$11,E24&lt;=tabelas!$C$12),BB24*tabelas!$E$11,IF(AND(E24&gt;=tabelas!$C$12,E24&lt;=tabelas!$C$13),BB24*tabelas!$E$12,IF(AND(E24&gt;=tabelas!$C$13,E24&lt;=tabelas!$C$14),BB24*tabelas!$E$13,IF(AND(E24&gt;0,E24&gt;tabelas!$C$14),BB24*tabelas!$E$14,0)))))</f>
        <v>0</v>
      </c>
      <c r="BD24" s="50">
        <f t="shared" si="16"/>
        <v>0</v>
      </c>
      <c r="BE24" s="50">
        <f>SUMIF(open_english!A:A,total!B24,open_english!C:C)</f>
        <v>138.88888888888889</v>
      </c>
      <c r="BF24" s="50">
        <f>SUMIF(open_english!A:A,total!B24,open_english!D:D)</f>
        <v>96.56</v>
      </c>
      <c r="BG24" s="50">
        <f>SUMIF(open_english!A:A,total!B24,open_english!E:E)</f>
        <v>42.328888888888883</v>
      </c>
      <c r="BH24" s="50">
        <f>IFERROR(VLOOKUP(B24,gympass!$A$2:$F$527,6,0),"-")</f>
        <v>166.66666666666666</v>
      </c>
      <c r="BI24" s="50" t="str">
        <f>IFERROR(VLOOKUP(B24,#REF!,4,0),"-")</f>
        <v>-</v>
      </c>
      <c r="BJ24" s="50">
        <f>IFERROR(VLOOKUP(B24,#REF!,3,0),0)</f>
        <v>0</v>
      </c>
      <c r="BK24" s="50">
        <f>IF(E24&gt;=0,IF(AND(E24&gt;tabelas!$C$11,E24&lt;=tabelas!$C$12),BJ24*tabelas!$E$11,IF(AND(E24&gt;=tabelas!$C$12,E24&lt;=tabelas!$C$13),BJ24*tabelas!$E$12,IF(AND(E24&gt;=tabelas!$C$13,E24&lt;=tabelas!$C$14),BJ24*tabelas!$E$13,IF(AND(E24&gt;0,E24&gt;tabelas!$C$14),BJ24*tabelas!$E$14,0)))))</f>
        <v>0</v>
      </c>
      <c r="BL24" s="50">
        <f t="shared" si="17"/>
        <v>0</v>
      </c>
      <c r="BM24" s="50">
        <f>IFERROR(INDEX(dif_sistel!L:L,MATCH(total!B24,dif_sistel!D:D,0)),0)+IFERROR(INDEX(dif_sistel!N:N,MATCH(total!B24,dif_sistel!D:D,0)),0)</f>
        <v>0</v>
      </c>
      <c r="BN24" s="50">
        <f>IFERROR(VLOOKUP(B24,dif_sistel!$D$3:$X$257,21,0),0)</f>
        <v>0</v>
      </c>
      <c r="BO24" s="50" t="str">
        <f>IFERROR(SUMIF(#REF!,total!B24,#REF!),"0")</f>
        <v>0</v>
      </c>
      <c r="BP24" s="50" t="str">
        <f>IFERROR(SUMIF(#REF!,total!B24,#REF!),"0")</f>
        <v>0</v>
      </c>
    </row>
    <row r="25" spans="2:68">
      <c r="B25" s="220">
        <v>22</v>
      </c>
      <c r="C25" s="220" t="str">
        <f>VLOOKUP(B25,salario!$A$3:$C$195,2,0)</f>
        <v>ATIVO</v>
      </c>
      <c r="D25" s="221" t="str">
        <f>VLOOKUP(B25,salario!$A$3:$C$195,3,0)</f>
        <v>Colaborador 22</v>
      </c>
      <c r="E25" s="222">
        <f>IFERROR(VLOOKUP(B25,salario!$A$3:$K$854,11,0), "0")</f>
        <v>2404.84</v>
      </c>
      <c r="F25" s="50" t="e">
        <f>SUMIF([2]unimed!$AL:$AL,B25,[2]unimed!$AJ:$AJ)</f>
        <v>#VALUE!</v>
      </c>
      <c r="G25" s="50" t="e">
        <f>SUMIF([2]unimed!$AL:$AL,B25,[2]unimed!$AQ:$AQ)</f>
        <v>#VALUE!</v>
      </c>
      <c r="H25" s="50" t="e">
        <f>SUMIF([2]unimed!$AL:$AL,B25,[2]unimed!$AP:$AP)</f>
        <v>#VALUE!</v>
      </c>
      <c r="I25" s="50">
        <f>IFERROR(VLOOKUP(B25,uniodonto!$B$3:$F$339,5,0),0)</f>
        <v>168.76</v>
      </c>
      <c r="J25" s="50">
        <f>IF(E25&gt;=0,IF(AND(E25&gt;tabelas!$C$4,E25&lt;=tabelas!$C$5),I25*tabelas!$E$4,IF(AND(E25&gt;=tabelas!$C$5,E25&lt;=tabelas!$C$6),I25*tabelas!$E$5,IF(AND(E25&gt;=tabelas!$C$6,E25&lt;=tabelas!$C$7),I25*tabelas!$E$6,IF(AND(E25&gt;0,E25&gt;tabelas!$C$7),I25*tabelas!$E$7,0)))))</f>
        <v>11.8132</v>
      </c>
      <c r="K25" s="50">
        <f t="shared" si="7"/>
        <v>156.9468</v>
      </c>
      <c r="L25" s="50">
        <f>SUMIF(caju!$A$4:$A$562,total!B25,caju!$C$4:$C$2900)</f>
        <v>500</v>
      </c>
      <c r="M25" s="50">
        <f>IF(E25&gt;=0,IF(AND(E25&gt;tabelas!$C$11,E25&lt;=tabelas!$C$12),L25*tabelas!$E$11,IF(AND(E25&gt;=tabelas!$C$12,E25&lt;=tabelas!$C$13),L25*tabelas!$E$12,IF(AND(E25&gt;=tabelas!$C$13,E25&lt;=tabelas!$C$14),L25*tabelas!$E$13,IF(AND(E25&gt;0,E25&gt;tabelas!$C$14),L25*tabelas!$E$14,0)))))</f>
        <v>10</v>
      </c>
      <c r="N25" s="50">
        <f t="shared" si="8"/>
        <v>490</v>
      </c>
      <c r="O25" s="50">
        <f>IFERROR(VLOOKUP(B25,segurodevida!$B$4:$E$588,4,0),0)</f>
        <v>7.6834638000000011</v>
      </c>
      <c r="P25" s="50">
        <f t="shared" si="9"/>
        <v>3.8417319000000005</v>
      </c>
      <c r="Q25" s="50">
        <f t="shared" si="10"/>
        <v>3.8417319000000005</v>
      </c>
      <c r="R25" s="50"/>
      <c r="S25" s="50"/>
      <c r="T25" s="50"/>
      <c r="U25" s="50"/>
      <c r="V25" s="50">
        <f>IFERROR(VLOOKUP(B25,#REF!,3,0),0)</f>
        <v>0</v>
      </c>
      <c r="W25" s="50" t="e">
        <f>SUMIF(#REF!,total!B25,#REF!)</f>
        <v>#REF!</v>
      </c>
      <c r="X25" s="50">
        <f>IFERROR(VLOOKUP(B25,#REF!,4,0),0)</f>
        <v>0</v>
      </c>
      <c r="Y25" s="50">
        <f>IFERROR(VLOOKUP(B25,#REF!,5,0),0)</f>
        <v>0</v>
      </c>
      <c r="Z25" s="50">
        <f t="shared" si="11"/>
        <v>0</v>
      </c>
      <c r="AA25" s="50">
        <f>IFERROR(VLOOKUP(B25,#REF!,3,0),0)</f>
        <v>0</v>
      </c>
      <c r="AB25" s="50">
        <f>IFERROR(VLOOKUP(B25,#REF!,3,0),0)</f>
        <v>0</v>
      </c>
      <c r="AC25" s="50">
        <f>IFERROR(VLOOKUP(B25,#REF!,5,0),0)</f>
        <v>0</v>
      </c>
      <c r="AD25" s="50">
        <v>275</v>
      </c>
      <c r="AE25" s="50">
        <f>IFERROR(VLOOKUP(B25,#REF!,3,0),0)</f>
        <v>0</v>
      </c>
      <c r="AF25" s="50">
        <f>IFERROR(VLOOKUP(B25,#REF!,3,0),0)</f>
        <v>0</v>
      </c>
      <c r="AG25" s="50">
        <f>IFERROR(VLOOKUP(B25,#REF!,3,0),0)</f>
        <v>0</v>
      </c>
      <c r="AH25" s="50"/>
      <c r="AI25" s="50"/>
      <c r="AJ25" s="50"/>
      <c r="AK25" s="50">
        <f>IFERROR(VLOOKUP(B25,#REF!,3,0),0)</f>
        <v>0</v>
      </c>
      <c r="AL25" s="50" t="str">
        <f>IFERROR(VLOOKUP(B25,ingles!$A$2:$C$673,3,0),"-")</f>
        <v>-</v>
      </c>
      <c r="AM25" s="50">
        <f t="shared" si="12"/>
        <v>0</v>
      </c>
      <c r="AN25" s="50" t="str">
        <f t="shared" si="13"/>
        <v>-</v>
      </c>
      <c r="AO25" s="50">
        <f>SUMIFS(zenklub!I:I,zenklub!A:A,total!B25)</f>
        <v>90.566666666666663</v>
      </c>
      <c r="AP25" s="50">
        <f>SUMIF(zenklub!$A$49:$A$106,total!B25,zenklub!$I$49:$I$106)</f>
        <v>23.9</v>
      </c>
      <c r="AQ25" s="50">
        <f t="shared" si="14"/>
        <v>66.666666666666657</v>
      </c>
      <c r="AR25" s="50" t="e">
        <f>SUMIF([3]bradesco!$C:$C,B25,[3]bradesco!$M:$M)</f>
        <v>#VALUE!</v>
      </c>
      <c r="AS25" s="50" t="e">
        <f>SUMIF([3]bradesco!$C:$C,B25,[3]bradesco!$V:$V)</f>
        <v>#VALUE!</v>
      </c>
      <c r="AT25" s="50">
        <f>IFERROR(SUMIF([3]bradesco!$C:$C,B25,[3]bradesco!$Y:$Y),0)</f>
        <v>0</v>
      </c>
      <c r="AU25" s="50" t="e">
        <f>SUMIF([4]bradesco!$C:$C,B25,[4]bradesco!$M:$M)</f>
        <v>#VALUE!</v>
      </c>
      <c r="AV25" s="50" t="e">
        <f>SUMIF([4]bradesco!$C:$C,B25,[4]bradesco!$V:$V)</f>
        <v>#VALUE!</v>
      </c>
      <c r="AW25" s="50" t="e">
        <f t="shared" si="15"/>
        <v>#VALUE!</v>
      </c>
      <c r="AX25" s="50">
        <f>IFERROR(VLOOKUP(B25,#REF!,3,0),0)</f>
        <v>0</v>
      </c>
      <c r="AY25" s="50">
        <f>IFERROR(VLOOKUP(B25,#REF!,3,0),0)</f>
        <v>0</v>
      </c>
      <c r="AZ25" s="50">
        <f>IFERROR(VLOOKUP(B25,#REF!,3,0),0)</f>
        <v>0</v>
      </c>
      <c r="BA25" s="50">
        <v>0</v>
      </c>
      <c r="BB25" s="50">
        <f>IFERROR(VLOOKUP(B25,#REF!,3,0),0)</f>
        <v>0</v>
      </c>
      <c r="BC25" s="50">
        <f>IF(E25&gt;=0,IF(AND(E25&gt;tabelas!$C$11,E25&lt;=tabelas!$C$12),BB25*tabelas!$E$11,IF(AND(E25&gt;=tabelas!$C$12,E25&lt;=tabelas!$C$13),BB25*tabelas!$E$12,IF(AND(E25&gt;=tabelas!$C$13,E25&lt;=tabelas!$C$14),BB25*tabelas!$E$13,IF(AND(E25&gt;0,E25&gt;tabelas!$C$14),BB25*tabelas!$E$14,0)))))</f>
        <v>0</v>
      </c>
      <c r="BD25" s="50">
        <f t="shared" si="16"/>
        <v>0</v>
      </c>
      <c r="BE25" s="50">
        <f>SUMIF(open_english!A:A,total!B25,open_english!C:C)</f>
        <v>138.88888888888889</v>
      </c>
      <c r="BF25" s="50">
        <f>SUMIF(open_english!A:A,total!B25,open_english!D:D)</f>
        <v>96.56</v>
      </c>
      <c r="BG25" s="50">
        <f>SUMIF(open_english!A:A,total!B25,open_english!E:E)</f>
        <v>42.328888888888883</v>
      </c>
      <c r="BH25" s="50">
        <f>IFERROR(VLOOKUP(B25,gympass!$A$2:$F$527,6,0),"-")</f>
        <v>166.66666666666666</v>
      </c>
      <c r="BI25" s="50" t="str">
        <f>IFERROR(VLOOKUP(B25,#REF!,4,0),"-")</f>
        <v>-</v>
      </c>
      <c r="BJ25" s="50">
        <f>IFERROR(VLOOKUP(B25,#REF!,3,0),0)</f>
        <v>0</v>
      </c>
      <c r="BK25" s="50">
        <f>IF(E25&gt;=0,IF(AND(E25&gt;tabelas!$C$11,E25&lt;=tabelas!$C$12),BJ25*tabelas!$E$11,IF(AND(E25&gt;=tabelas!$C$12,E25&lt;=tabelas!$C$13),BJ25*tabelas!$E$12,IF(AND(E25&gt;=tabelas!$C$13,E25&lt;=tabelas!$C$14),BJ25*tabelas!$E$13,IF(AND(E25&gt;0,E25&gt;tabelas!$C$14),BJ25*tabelas!$E$14,0)))))</f>
        <v>0</v>
      </c>
      <c r="BL25" s="50">
        <f t="shared" si="17"/>
        <v>0</v>
      </c>
      <c r="BM25" s="50">
        <f>IFERROR(INDEX(dif_sistel!L:L,MATCH(total!B25,dif_sistel!D:D,0)),0)+IFERROR(INDEX(dif_sistel!N:N,MATCH(total!B25,dif_sistel!D:D,0)),0)</f>
        <v>0</v>
      </c>
      <c r="BN25" s="50">
        <f>IFERROR(VLOOKUP(B25,dif_sistel!$D$3:$X$257,21,0),0)</f>
        <v>0</v>
      </c>
      <c r="BO25" s="50" t="str">
        <f>IFERROR(SUMIF(#REF!,total!B25,#REF!),"0")</f>
        <v>0</v>
      </c>
      <c r="BP25" s="50" t="str">
        <f>IFERROR(SUMIF(#REF!,total!B25,#REF!),"0")</f>
        <v>0</v>
      </c>
    </row>
    <row r="26" spans="2:68">
      <c r="B26" s="220">
        <v>23</v>
      </c>
      <c r="C26" s="220" t="str">
        <f>VLOOKUP(B26,salario!$A$3:$C$195,2,0)</f>
        <v>ATIVO</v>
      </c>
      <c r="D26" s="221" t="str">
        <f>VLOOKUP(B26,salario!$A$3:$C$195,3,0)</f>
        <v>Colaborador 23</v>
      </c>
      <c r="E26" s="222">
        <f>IFERROR(VLOOKUP(B26,salario!$A$3:$K$854,11,0), "0")</f>
        <v>2335.0300000000002</v>
      </c>
      <c r="F26" s="50" t="e">
        <f>SUMIF([2]unimed!$AL:$AL,B26,[2]unimed!$AJ:$AJ)</f>
        <v>#VALUE!</v>
      </c>
      <c r="G26" s="50" t="e">
        <f>SUMIF([2]unimed!$AL:$AL,B26,[2]unimed!$AQ:$AQ)</f>
        <v>#VALUE!</v>
      </c>
      <c r="H26" s="50" t="e">
        <f>SUMIF([2]unimed!$AL:$AL,B26,[2]unimed!$AP:$AP)</f>
        <v>#VALUE!</v>
      </c>
      <c r="I26" s="50">
        <f>IFERROR(VLOOKUP(B26,uniodonto!$B$3:$F$339,5,0),0)</f>
        <v>126.57</v>
      </c>
      <c r="J26" s="50">
        <f>IF(E26&gt;=0,IF(AND(E26&gt;tabelas!$C$4,E26&lt;=tabelas!$C$5),I26*tabelas!$E$4,IF(AND(E26&gt;=tabelas!$C$5,E26&lt;=tabelas!$C$6),I26*tabelas!$E$5,IF(AND(E26&gt;=tabelas!$C$6,E26&lt;=tabelas!$C$7),I26*tabelas!$E$6,IF(AND(E26&gt;0,E26&gt;tabelas!$C$7),I26*tabelas!$E$7,0)))))</f>
        <v>8.8598999999999997</v>
      </c>
      <c r="K26" s="50">
        <f t="shared" si="7"/>
        <v>117.7101</v>
      </c>
      <c r="L26" s="50">
        <f>SUMIF(caju!$A$4:$A$562,total!B26,caju!$C$4:$C$2900)</f>
        <v>550</v>
      </c>
      <c r="M26" s="50">
        <f>IF(E26&gt;=0,IF(AND(E26&gt;tabelas!$C$11,E26&lt;=tabelas!$C$12),L26*tabelas!$E$11,IF(AND(E26&gt;=tabelas!$C$12,E26&lt;=tabelas!$C$13),L26*tabelas!$E$12,IF(AND(E26&gt;=tabelas!$C$13,E26&lt;=tabelas!$C$14),L26*tabelas!$E$13,IF(AND(E26&gt;0,E26&gt;tabelas!$C$14),L26*tabelas!$E$14,0)))))</f>
        <v>11</v>
      </c>
      <c r="N26" s="50">
        <f t="shared" si="8"/>
        <v>539</v>
      </c>
      <c r="O26" s="50">
        <f>IFERROR(VLOOKUP(B26,segurodevida!$B$4:$E$588,4,0),0)</f>
        <v>7.4604208500000011</v>
      </c>
      <c r="P26" s="50">
        <f t="shared" si="9"/>
        <v>3.7302104250000006</v>
      </c>
      <c r="Q26" s="50">
        <f t="shared" si="10"/>
        <v>3.7302104250000006</v>
      </c>
      <c r="R26" s="50"/>
      <c r="S26" s="50"/>
      <c r="T26" s="50"/>
      <c r="U26" s="50"/>
      <c r="V26" s="50">
        <f>IFERROR(VLOOKUP(B26,#REF!,3,0),0)</f>
        <v>0</v>
      </c>
      <c r="W26" s="50" t="e">
        <f>SUMIF(#REF!,total!B26,#REF!)</f>
        <v>#REF!</v>
      </c>
      <c r="X26" s="50">
        <f>IFERROR(VLOOKUP(B26,#REF!,4,0),0)</f>
        <v>0</v>
      </c>
      <c r="Y26" s="50">
        <f>IFERROR(VLOOKUP(B26,#REF!,5,0),0)</f>
        <v>0</v>
      </c>
      <c r="Z26" s="50">
        <f t="shared" si="11"/>
        <v>0</v>
      </c>
      <c r="AA26" s="50">
        <f>IFERROR(VLOOKUP(B26,#REF!,3,0),0)</f>
        <v>0</v>
      </c>
      <c r="AB26" s="50">
        <f>IFERROR(VLOOKUP(B26,#REF!,3,0),0)</f>
        <v>0</v>
      </c>
      <c r="AC26" s="50">
        <f>IFERROR(VLOOKUP(B26,#REF!,5,0),0)</f>
        <v>0</v>
      </c>
      <c r="AD26" s="50">
        <v>275</v>
      </c>
      <c r="AE26" s="50">
        <f>IFERROR(VLOOKUP(B26,#REF!,3,0),0)</f>
        <v>0</v>
      </c>
      <c r="AF26" s="50">
        <f>IFERROR(VLOOKUP(B26,#REF!,3,0),0)</f>
        <v>0</v>
      </c>
      <c r="AG26" s="50">
        <f>IFERROR(VLOOKUP(B26,#REF!,3,0),0)</f>
        <v>0</v>
      </c>
      <c r="AH26" s="50"/>
      <c r="AI26" s="50"/>
      <c r="AJ26" s="50"/>
      <c r="AK26" s="50">
        <f>IFERROR(VLOOKUP(B26,#REF!,3,0),0)</f>
        <v>0</v>
      </c>
      <c r="AL26" s="50" t="str">
        <f>IFERROR(VLOOKUP(B26,ingles!$A$2:$C$673,3,0),"-")</f>
        <v>-</v>
      </c>
      <c r="AM26" s="50">
        <f t="shared" si="12"/>
        <v>0</v>
      </c>
      <c r="AN26" s="50" t="str">
        <f t="shared" si="13"/>
        <v>-</v>
      </c>
      <c r="AO26" s="50">
        <f>SUMIFS(zenklub!I:I,zenklub!A:A,total!B26)</f>
        <v>90.566666666666663</v>
      </c>
      <c r="AP26" s="50">
        <f>SUMIF(zenklub!$A$49:$A$106,total!B26,zenklub!$I$49:$I$106)</f>
        <v>23.9</v>
      </c>
      <c r="AQ26" s="50">
        <f t="shared" si="14"/>
        <v>66.666666666666657</v>
      </c>
      <c r="AR26" s="50" t="e">
        <f>SUMIF([3]bradesco!$C:$C,B26,[3]bradesco!$M:$M)</f>
        <v>#VALUE!</v>
      </c>
      <c r="AS26" s="50" t="e">
        <f>SUMIF([3]bradesco!$C:$C,B26,[3]bradesco!$V:$V)</f>
        <v>#VALUE!</v>
      </c>
      <c r="AT26" s="50">
        <f>IFERROR(SUMIF([3]bradesco!$C:$C,B26,[3]bradesco!$Y:$Y),0)</f>
        <v>0</v>
      </c>
      <c r="AU26" s="50" t="e">
        <f>SUMIF([4]bradesco!$C:$C,B26,[4]bradesco!$M:$M)</f>
        <v>#VALUE!</v>
      </c>
      <c r="AV26" s="50" t="e">
        <f>SUMIF([4]bradesco!$C:$C,B26,[4]bradesco!$V:$V)</f>
        <v>#VALUE!</v>
      </c>
      <c r="AW26" s="50" t="e">
        <f t="shared" si="15"/>
        <v>#VALUE!</v>
      </c>
      <c r="AX26" s="50">
        <f>IFERROR(VLOOKUP(B26,#REF!,3,0),0)</f>
        <v>0</v>
      </c>
      <c r="AY26" s="50">
        <f>IFERROR(VLOOKUP(B26,#REF!,3,0),0)</f>
        <v>0</v>
      </c>
      <c r="AZ26" s="50">
        <f>IFERROR(VLOOKUP(B26,#REF!,3,0),0)</f>
        <v>0</v>
      </c>
      <c r="BA26" s="50">
        <v>0</v>
      </c>
      <c r="BB26" s="50">
        <f>IFERROR(VLOOKUP(B26,#REF!,3,0),0)</f>
        <v>0</v>
      </c>
      <c r="BC26" s="50">
        <f>IF(E26&gt;=0,IF(AND(E26&gt;tabelas!$C$11,E26&lt;=tabelas!$C$12),BB26*tabelas!$E$11,IF(AND(E26&gt;=tabelas!$C$12,E26&lt;=tabelas!$C$13),BB26*tabelas!$E$12,IF(AND(E26&gt;=tabelas!$C$13,E26&lt;=tabelas!$C$14),BB26*tabelas!$E$13,IF(AND(E26&gt;0,E26&gt;tabelas!$C$14),BB26*tabelas!$E$14,0)))))</f>
        <v>0</v>
      </c>
      <c r="BD26" s="50">
        <f t="shared" si="16"/>
        <v>0</v>
      </c>
      <c r="BE26" s="50">
        <f>SUMIF(open_english!A:A,total!B26,open_english!C:C)</f>
        <v>138.88888888888889</v>
      </c>
      <c r="BF26" s="50">
        <f>SUMIF(open_english!A:A,total!B26,open_english!D:D)</f>
        <v>96.56</v>
      </c>
      <c r="BG26" s="50">
        <f>SUMIF(open_english!A:A,total!B26,open_english!E:E)</f>
        <v>42.328888888888883</v>
      </c>
      <c r="BH26" s="50">
        <f>IFERROR(VLOOKUP(B26,gympass!$A$2:$F$527,6,0),"-")</f>
        <v>166.66666666666666</v>
      </c>
      <c r="BI26" s="50" t="str">
        <f>IFERROR(VLOOKUP(B26,#REF!,4,0),"-")</f>
        <v>-</v>
      </c>
      <c r="BJ26" s="50">
        <f>IFERROR(VLOOKUP(B26,#REF!,3,0),0)</f>
        <v>0</v>
      </c>
      <c r="BK26" s="50">
        <f>IF(E26&gt;=0,IF(AND(E26&gt;tabelas!$C$11,E26&lt;=tabelas!$C$12),BJ26*tabelas!$E$11,IF(AND(E26&gt;=tabelas!$C$12,E26&lt;=tabelas!$C$13),BJ26*tabelas!$E$12,IF(AND(E26&gt;=tabelas!$C$13,E26&lt;=tabelas!$C$14),BJ26*tabelas!$E$13,IF(AND(E26&gt;0,E26&gt;tabelas!$C$14),BJ26*tabelas!$E$14,0)))))</f>
        <v>0</v>
      </c>
      <c r="BL26" s="50">
        <f t="shared" si="17"/>
        <v>0</v>
      </c>
      <c r="BM26" s="50">
        <f>IFERROR(INDEX(dif_sistel!L:L,MATCH(total!B26,dif_sistel!D:D,0)),0)+IFERROR(INDEX(dif_sistel!N:N,MATCH(total!B26,dif_sistel!D:D,0)),0)</f>
        <v>0</v>
      </c>
      <c r="BN26" s="50">
        <f>IFERROR(VLOOKUP(B26,dif_sistel!$D$3:$X$257,21,0),0)</f>
        <v>0</v>
      </c>
      <c r="BO26" s="50" t="str">
        <f>IFERROR(SUMIF(#REF!,total!B26,#REF!),"0")</f>
        <v>0</v>
      </c>
      <c r="BP26" s="50" t="str">
        <f>IFERROR(SUMIF(#REF!,total!B26,#REF!),"0")</f>
        <v>0</v>
      </c>
    </row>
    <row r="27" spans="2:68">
      <c r="B27" s="220">
        <v>24</v>
      </c>
      <c r="C27" s="220" t="str">
        <f>VLOOKUP(B27,salario!$A$3:$C$195,2,0)</f>
        <v>ATIVO</v>
      </c>
      <c r="D27" s="221" t="str">
        <f>VLOOKUP(B27,salario!$A$3:$C$195,3,0)</f>
        <v>Colaborador 24</v>
      </c>
      <c r="E27" s="222">
        <f>IFERROR(VLOOKUP(B27,salario!$A$3:$K$854,11,0), "0")</f>
        <v>3290.79</v>
      </c>
      <c r="F27" s="50" t="e">
        <f>SUMIF([2]unimed!$AL:$AL,B27,[2]unimed!$AJ:$AJ)</f>
        <v>#VALUE!</v>
      </c>
      <c r="G27" s="50" t="e">
        <f>SUMIF([2]unimed!$AL:$AL,B27,[2]unimed!$AQ:$AQ)</f>
        <v>#VALUE!</v>
      </c>
      <c r="H27" s="50" t="e">
        <f>SUMIF([2]unimed!$AL:$AL,B27,[2]unimed!$AP:$AP)</f>
        <v>#VALUE!</v>
      </c>
      <c r="I27" s="50">
        <f>IFERROR(VLOOKUP(B27,uniodonto!$B$3:$F$339,5,0),0)</f>
        <v>84.38</v>
      </c>
      <c r="J27" s="50">
        <f>IF(E27&gt;=0,IF(AND(E27&gt;tabelas!$C$4,E27&lt;=tabelas!$C$5),I27*tabelas!$E$4,IF(AND(E27&gt;=tabelas!$C$5,E27&lt;=tabelas!$C$6),I27*tabelas!$E$5,IF(AND(E27&gt;=tabelas!$C$6,E27&lt;=tabelas!$C$7),I27*tabelas!$E$6,IF(AND(E27&gt;0,E27&gt;tabelas!$C$7),I27*tabelas!$E$7,0)))))</f>
        <v>5.9066000000000001</v>
      </c>
      <c r="K27" s="50">
        <f t="shared" si="7"/>
        <v>78.473399999999998</v>
      </c>
      <c r="L27" s="50">
        <f>SUMIF(caju!$A$4:$A$562,total!B27,caju!$C$4:$C$2900)</f>
        <v>500</v>
      </c>
      <c r="M27" s="50">
        <f>IF(E27&gt;=0,IF(AND(E27&gt;tabelas!$C$11,E27&lt;=tabelas!$C$12),L27*tabelas!$E$11,IF(AND(E27&gt;=tabelas!$C$12,E27&lt;=tabelas!$C$13),L27*tabelas!$E$12,IF(AND(E27&gt;=tabelas!$C$13,E27&lt;=tabelas!$C$14),L27*tabelas!$E$13,IF(AND(E27&gt;0,E27&gt;tabelas!$C$14),L27*tabelas!$E$14,0)))))</f>
        <v>10</v>
      </c>
      <c r="N27" s="50">
        <f t="shared" si="8"/>
        <v>490</v>
      </c>
      <c r="O27" s="50">
        <f>IFERROR(VLOOKUP(B27,segurodevida!$B$4:$E$588,4,0),0)</f>
        <v>10.51407405</v>
      </c>
      <c r="P27" s="50">
        <f t="shared" si="9"/>
        <v>5.2570370249999998</v>
      </c>
      <c r="Q27" s="50">
        <f t="shared" si="10"/>
        <v>5.2570370249999998</v>
      </c>
      <c r="R27" s="50"/>
      <c r="S27" s="50"/>
      <c r="T27" s="50"/>
      <c r="U27" s="50"/>
      <c r="V27" s="50">
        <f>IFERROR(VLOOKUP(B27,#REF!,3,0),0)</f>
        <v>0</v>
      </c>
      <c r="W27" s="50" t="e">
        <f>SUMIF(#REF!,total!B27,#REF!)</f>
        <v>#REF!</v>
      </c>
      <c r="X27" s="50">
        <f>IFERROR(VLOOKUP(B27,#REF!,4,0),0)</f>
        <v>0</v>
      </c>
      <c r="Y27" s="50">
        <f>IFERROR(VLOOKUP(B27,#REF!,5,0),0)</f>
        <v>0</v>
      </c>
      <c r="Z27" s="50">
        <f t="shared" si="11"/>
        <v>0</v>
      </c>
      <c r="AA27" s="50">
        <f>IFERROR(VLOOKUP(B27,#REF!,3,0),0)</f>
        <v>0</v>
      </c>
      <c r="AB27" s="50">
        <f>IFERROR(VLOOKUP(B27,#REF!,3,0),0)</f>
        <v>0</v>
      </c>
      <c r="AC27" s="50">
        <f>IFERROR(VLOOKUP(B27,#REF!,5,0),0)</f>
        <v>0</v>
      </c>
      <c r="AD27" s="50">
        <v>275</v>
      </c>
      <c r="AE27" s="50">
        <f>IFERROR(VLOOKUP(B27,#REF!,3,0),0)</f>
        <v>0</v>
      </c>
      <c r="AF27" s="50">
        <f>IFERROR(VLOOKUP(B27,#REF!,3,0),0)</f>
        <v>0</v>
      </c>
      <c r="AG27" s="50">
        <f>IFERROR(VLOOKUP(B27,#REF!,3,0),0)</f>
        <v>0</v>
      </c>
      <c r="AH27" s="50"/>
      <c r="AI27" s="50"/>
      <c r="AJ27" s="50"/>
      <c r="AK27" s="50">
        <f>IFERROR(VLOOKUP(B27,#REF!,3,0),0)</f>
        <v>0</v>
      </c>
      <c r="AL27" s="50" t="str">
        <f>IFERROR(VLOOKUP(B27,ingles!$A$2:$C$673,3,0),"-")</f>
        <v>-</v>
      </c>
      <c r="AM27" s="50">
        <f t="shared" si="12"/>
        <v>0</v>
      </c>
      <c r="AN27" s="50" t="str">
        <f t="shared" si="13"/>
        <v>-</v>
      </c>
      <c r="AO27" s="50">
        <f>SUMIFS(zenklub!I:I,zenklub!A:A,total!B27)</f>
        <v>90.566666666666663</v>
      </c>
      <c r="AP27" s="50">
        <f>SUMIF(zenklub!$A$49:$A$106,total!B27,zenklub!$I$49:$I$106)</f>
        <v>23.9</v>
      </c>
      <c r="AQ27" s="50">
        <f t="shared" si="14"/>
        <v>66.666666666666657</v>
      </c>
      <c r="AR27" s="50" t="e">
        <f>SUMIF([3]bradesco!$C:$C,B27,[3]bradesco!$M:$M)</f>
        <v>#VALUE!</v>
      </c>
      <c r="AS27" s="50" t="e">
        <f>SUMIF([3]bradesco!$C:$C,B27,[3]bradesco!$V:$V)</f>
        <v>#VALUE!</v>
      </c>
      <c r="AT27" s="50">
        <f>IFERROR(SUMIF([3]bradesco!$C:$C,B27,[3]bradesco!$Y:$Y),0)</f>
        <v>0</v>
      </c>
      <c r="AU27" s="50" t="e">
        <f>SUMIF([4]bradesco!$C:$C,B27,[4]bradesco!$M:$M)</f>
        <v>#VALUE!</v>
      </c>
      <c r="AV27" s="50" t="e">
        <f>SUMIF([4]bradesco!$C:$C,B27,[4]bradesco!$V:$V)</f>
        <v>#VALUE!</v>
      </c>
      <c r="AW27" s="50" t="e">
        <f t="shared" si="15"/>
        <v>#VALUE!</v>
      </c>
      <c r="AX27" s="50">
        <f>IFERROR(VLOOKUP(B27,#REF!,3,0),0)</f>
        <v>0</v>
      </c>
      <c r="AY27" s="50">
        <f>IFERROR(VLOOKUP(B27,#REF!,3,0),0)</f>
        <v>0</v>
      </c>
      <c r="AZ27" s="50">
        <f>IFERROR(VLOOKUP(B27,#REF!,3,0),0)</f>
        <v>0</v>
      </c>
      <c r="BA27" s="50">
        <v>0</v>
      </c>
      <c r="BB27" s="50">
        <f>IFERROR(VLOOKUP(B27,#REF!,3,0),0)</f>
        <v>0</v>
      </c>
      <c r="BC27" s="50">
        <f>IF(E27&gt;=0,IF(AND(E27&gt;tabelas!$C$11,E27&lt;=tabelas!$C$12),BB27*tabelas!$E$11,IF(AND(E27&gt;=tabelas!$C$12,E27&lt;=tabelas!$C$13),BB27*tabelas!$E$12,IF(AND(E27&gt;=tabelas!$C$13,E27&lt;=tabelas!$C$14),BB27*tabelas!$E$13,IF(AND(E27&gt;0,E27&gt;tabelas!$C$14),BB27*tabelas!$E$14,0)))))</f>
        <v>0</v>
      </c>
      <c r="BD27" s="50">
        <f t="shared" si="16"/>
        <v>0</v>
      </c>
      <c r="BE27" s="50">
        <f>SUMIF(open_english!A:A,total!B27,open_english!C:C)</f>
        <v>138.88888888888889</v>
      </c>
      <c r="BF27" s="50">
        <f>SUMIF(open_english!A:A,total!B27,open_english!D:D)</f>
        <v>96.56</v>
      </c>
      <c r="BG27" s="50">
        <f>SUMIF(open_english!A:A,total!B27,open_english!E:E)</f>
        <v>42.328888888888883</v>
      </c>
      <c r="BH27" s="50">
        <f>IFERROR(VLOOKUP(B27,gympass!$A$2:$F$527,6,0),"-")</f>
        <v>166.66666666666666</v>
      </c>
      <c r="BI27" s="50" t="str">
        <f>IFERROR(VLOOKUP(B27,#REF!,4,0),"-")</f>
        <v>-</v>
      </c>
      <c r="BJ27" s="50">
        <f>IFERROR(VLOOKUP(B27,#REF!,3,0),0)</f>
        <v>0</v>
      </c>
      <c r="BK27" s="50">
        <f>IF(E27&gt;=0,IF(AND(E27&gt;tabelas!$C$11,E27&lt;=tabelas!$C$12),BJ27*tabelas!$E$11,IF(AND(E27&gt;=tabelas!$C$12,E27&lt;=tabelas!$C$13),BJ27*tabelas!$E$12,IF(AND(E27&gt;=tabelas!$C$13,E27&lt;=tabelas!$C$14),BJ27*tabelas!$E$13,IF(AND(E27&gt;0,E27&gt;tabelas!$C$14),BJ27*tabelas!$E$14,0)))))</f>
        <v>0</v>
      </c>
      <c r="BL27" s="50">
        <f t="shared" si="17"/>
        <v>0</v>
      </c>
      <c r="BM27" s="50">
        <f>IFERROR(INDEX(dif_sistel!L:L,MATCH(total!B27,dif_sistel!D:D,0)),0)+IFERROR(INDEX(dif_sistel!N:N,MATCH(total!B27,dif_sistel!D:D,0)),0)</f>
        <v>0</v>
      </c>
      <c r="BN27" s="50">
        <f>IFERROR(VLOOKUP(B27,dif_sistel!$D$3:$X$257,21,0),0)</f>
        <v>0</v>
      </c>
      <c r="BO27" s="50" t="str">
        <f>IFERROR(SUMIF(#REF!,total!B27,#REF!),"0")</f>
        <v>0</v>
      </c>
      <c r="BP27" s="50" t="str">
        <f>IFERROR(SUMIF(#REF!,total!B27,#REF!),"0")</f>
        <v>0</v>
      </c>
    </row>
    <row r="28" spans="2:68">
      <c r="B28" s="220">
        <v>25</v>
      </c>
      <c r="C28" s="220" t="str">
        <f>VLOOKUP(B28,salario!$A$3:$C$195,2,0)</f>
        <v>ATIVO</v>
      </c>
      <c r="D28" s="221" t="str">
        <f>VLOOKUP(B28,salario!$A$3:$C$195,3,0)</f>
        <v>Colaborador 25</v>
      </c>
      <c r="E28" s="222">
        <f>IFERROR(VLOOKUP(B28,salario!$A$3:$K$854,11,0), "0")</f>
        <v>1102.1600000000001</v>
      </c>
      <c r="F28" s="50" t="e">
        <f>SUMIF([2]unimed!$AL:$AL,B28,[2]unimed!$AJ:$AJ)</f>
        <v>#VALUE!</v>
      </c>
      <c r="G28" s="50" t="e">
        <f>SUMIF([2]unimed!$AL:$AL,B28,[2]unimed!$AQ:$AQ)</f>
        <v>#VALUE!</v>
      </c>
      <c r="H28" s="50" t="e">
        <f>SUMIF([2]unimed!$AL:$AL,B28,[2]unimed!$AP:$AP)</f>
        <v>#VALUE!</v>
      </c>
      <c r="I28" s="50">
        <f>IFERROR(VLOOKUP(B28,uniodonto!$B$3:$F$339,5,0),0)</f>
        <v>84.38</v>
      </c>
      <c r="J28" s="50">
        <f>IF(E28&gt;=0,IF(AND(E28&gt;tabelas!$C$4,E28&lt;=tabelas!$C$5),I28*tabelas!$E$4,IF(AND(E28&gt;=tabelas!$C$5,E28&lt;=tabelas!$C$6),I28*tabelas!$E$5,IF(AND(E28&gt;=tabelas!$C$6,E28&lt;=tabelas!$C$7),I28*tabelas!$E$6,IF(AND(E28&gt;0,E28&gt;tabelas!$C$7),I28*tabelas!$E$7,0)))))</f>
        <v>5.9066000000000001</v>
      </c>
      <c r="K28" s="50">
        <f t="shared" si="7"/>
        <v>78.473399999999998</v>
      </c>
      <c r="L28" s="50">
        <f>SUMIF(caju!$A$4:$A$562,total!B28,caju!$C$4:$C$2900)</f>
        <v>500</v>
      </c>
      <c r="M28" s="50">
        <f>IF(E28&gt;=0,IF(AND(E28&gt;tabelas!$C$11,E28&lt;=tabelas!$C$12),L28*tabelas!$E$11,IF(AND(E28&gt;=tabelas!$C$12,E28&lt;=tabelas!$C$13),L28*tabelas!$E$12,IF(AND(E28&gt;=tabelas!$C$13,E28&lt;=tabelas!$C$14),L28*tabelas!$E$13,IF(AND(E28&gt;0,E28&gt;tabelas!$C$14),L28*tabelas!$E$14,0)))))</f>
        <v>10</v>
      </c>
      <c r="N28" s="50">
        <f t="shared" si="8"/>
        <v>490</v>
      </c>
      <c r="O28" s="50">
        <f>IFERROR(VLOOKUP(B28,segurodevida!$B$4:$E$588,4,0),0)</f>
        <v>3.5214012000000001</v>
      </c>
      <c r="P28" s="50">
        <f t="shared" si="9"/>
        <v>1.7607006000000001</v>
      </c>
      <c r="Q28" s="50">
        <f t="shared" si="10"/>
        <v>1.7607006000000001</v>
      </c>
      <c r="R28" s="50"/>
      <c r="S28" s="50"/>
      <c r="T28" s="50"/>
      <c r="U28" s="50"/>
      <c r="V28" s="50">
        <f>IFERROR(VLOOKUP(B28,#REF!,3,0),0)</f>
        <v>0</v>
      </c>
      <c r="W28" s="50" t="e">
        <f>SUMIF(#REF!,total!B28,#REF!)</f>
        <v>#REF!</v>
      </c>
      <c r="X28" s="50">
        <f>IFERROR(VLOOKUP(B28,#REF!,4,0),0)</f>
        <v>0</v>
      </c>
      <c r="Y28" s="50">
        <f>IFERROR(VLOOKUP(B28,#REF!,5,0),0)</f>
        <v>0</v>
      </c>
      <c r="Z28" s="50">
        <f t="shared" si="11"/>
        <v>0</v>
      </c>
      <c r="AA28" s="50">
        <f>IFERROR(VLOOKUP(B28,#REF!,3,0),0)</f>
        <v>0</v>
      </c>
      <c r="AB28" s="50">
        <f>IFERROR(VLOOKUP(B28,#REF!,3,0),0)</f>
        <v>0</v>
      </c>
      <c r="AC28" s="50">
        <f>IFERROR(VLOOKUP(B28,#REF!,5,0),0)</f>
        <v>0</v>
      </c>
      <c r="AD28" s="50">
        <v>275</v>
      </c>
      <c r="AE28" s="50">
        <f>IFERROR(VLOOKUP(B28,#REF!,3,0),0)</f>
        <v>0</v>
      </c>
      <c r="AF28" s="50">
        <f>IFERROR(VLOOKUP(B28,#REF!,3,0),0)</f>
        <v>0</v>
      </c>
      <c r="AG28" s="50">
        <f>IFERROR(VLOOKUP(B28,#REF!,3,0),0)</f>
        <v>0</v>
      </c>
      <c r="AH28" s="50"/>
      <c r="AI28" s="50"/>
      <c r="AJ28" s="50"/>
      <c r="AK28" s="50">
        <f>IFERROR(VLOOKUP(B28,#REF!,3,0),0)</f>
        <v>0</v>
      </c>
      <c r="AL28" s="50" t="str">
        <f>IFERROR(VLOOKUP(B28,ingles!$A$2:$C$673,3,0),"-")</f>
        <v>-</v>
      </c>
      <c r="AM28" s="50">
        <f t="shared" si="12"/>
        <v>0</v>
      </c>
      <c r="AN28" s="50" t="str">
        <f t="shared" si="13"/>
        <v>-</v>
      </c>
      <c r="AO28" s="50">
        <f>SUMIFS(zenklub!I:I,zenklub!A:A,total!B28)</f>
        <v>90.566666666666663</v>
      </c>
      <c r="AP28" s="50">
        <f>SUMIF(zenklub!$A$49:$A$106,total!B28,zenklub!$I$49:$I$106)</f>
        <v>23.9</v>
      </c>
      <c r="AQ28" s="50">
        <f t="shared" si="14"/>
        <v>66.666666666666657</v>
      </c>
      <c r="AR28" s="50" t="e">
        <f>SUMIF([3]bradesco!$C:$C,B28,[3]bradesco!$M:$M)</f>
        <v>#VALUE!</v>
      </c>
      <c r="AS28" s="50" t="e">
        <f>SUMIF([3]bradesco!$C:$C,B28,[3]bradesco!$V:$V)</f>
        <v>#VALUE!</v>
      </c>
      <c r="AT28" s="50">
        <f>IFERROR(SUMIF([3]bradesco!$C:$C,B28,[3]bradesco!$Y:$Y),0)</f>
        <v>0</v>
      </c>
      <c r="AU28" s="50" t="e">
        <f>SUMIF([4]bradesco!$C:$C,B28,[4]bradesco!$M:$M)</f>
        <v>#VALUE!</v>
      </c>
      <c r="AV28" s="50" t="e">
        <f>SUMIF([4]bradesco!$C:$C,B28,[4]bradesco!$V:$V)</f>
        <v>#VALUE!</v>
      </c>
      <c r="AW28" s="50" t="e">
        <f t="shared" si="15"/>
        <v>#VALUE!</v>
      </c>
      <c r="AX28" s="50">
        <f>IFERROR(VLOOKUP(B28,#REF!,3,0),0)</f>
        <v>0</v>
      </c>
      <c r="AY28" s="50">
        <f>IFERROR(VLOOKUP(B28,#REF!,3,0),0)</f>
        <v>0</v>
      </c>
      <c r="AZ28" s="50">
        <f>IFERROR(VLOOKUP(B28,#REF!,3,0),0)</f>
        <v>0</v>
      </c>
      <c r="BA28" s="50">
        <v>0</v>
      </c>
      <c r="BB28" s="50">
        <f>IFERROR(VLOOKUP(B28,#REF!,3,0),0)</f>
        <v>0</v>
      </c>
      <c r="BC28" s="50">
        <f>IF(E28&gt;=0,IF(AND(E28&gt;tabelas!$C$11,E28&lt;=tabelas!$C$12),BB28*tabelas!$E$11,IF(AND(E28&gt;=tabelas!$C$12,E28&lt;=tabelas!$C$13),BB28*tabelas!$E$12,IF(AND(E28&gt;=tabelas!$C$13,E28&lt;=tabelas!$C$14),BB28*tabelas!$E$13,IF(AND(E28&gt;0,E28&gt;tabelas!$C$14),BB28*tabelas!$E$14,0)))))</f>
        <v>0</v>
      </c>
      <c r="BD28" s="50">
        <f t="shared" si="16"/>
        <v>0</v>
      </c>
      <c r="BE28" s="50">
        <f>SUMIF(open_english!A:A,total!B28,open_english!C:C)</f>
        <v>138.88888888888889</v>
      </c>
      <c r="BF28" s="50">
        <f>SUMIF(open_english!A:A,total!B28,open_english!D:D)</f>
        <v>96.56</v>
      </c>
      <c r="BG28" s="50">
        <f>SUMIF(open_english!A:A,total!B28,open_english!E:E)</f>
        <v>42.328888888888883</v>
      </c>
      <c r="BH28" s="50">
        <f>IFERROR(VLOOKUP(B28,gympass!$A$2:$F$527,6,0),"-")</f>
        <v>166.66666666666666</v>
      </c>
      <c r="BI28" s="50" t="str">
        <f>IFERROR(VLOOKUP(B28,#REF!,4,0),"-")</f>
        <v>-</v>
      </c>
      <c r="BJ28" s="50">
        <f>IFERROR(VLOOKUP(B28,#REF!,3,0),0)</f>
        <v>0</v>
      </c>
      <c r="BK28" s="50">
        <f>IF(E28&gt;=0,IF(AND(E28&gt;tabelas!$C$11,E28&lt;=tabelas!$C$12),BJ28*tabelas!$E$11,IF(AND(E28&gt;=tabelas!$C$12,E28&lt;=tabelas!$C$13),BJ28*tabelas!$E$12,IF(AND(E28&gt;=tabelas!$C$13,E28&lt;=tabelas!$C$14),BJ28*tabelas!$E$13,IF(AND(E28&gt;0,E28&gt;tabelas!$C$14),BJ28*tabelas!$E$14,0)))))</f>
        <v>0</v>
      </c>
      <c r="BL28" s="50">
        <f t="shared" si="17"/>
        <v>0</v>
      </c>
      <c r="BM28" s="50">
        <f>IFERROR(INDEX(dif_sistel!L:L,MATCH(total!B28,dif_sistel!D:D,0)),0)+IFERROR(INDEX(dif_sistel!N:N,MATCH(total!B28,dif_sistel!D:D,0)),0)</f>
        <v>0</v>
      </c>
      <c r="BN28" s="50">
        <f>IFERROR(VLOOKUP(B28,dif_sistel!$D$3:$X$257,21,0),0)</f>
        <v>0</v>
      </c>
      <c r="BO28" s="50" t="str">
        <f>IFERROR(SUMIF(#REF!,total!B28,#REF!),"0")</f>
        <v>0</v>
      </c>
      <c r="BP28" s="50" t="str">
        <f>IFERROR(SUMIF(#REF!,total!B28,#REF!),"0")</f>
        <v>0</v>
      </c>
    </row>
    <row r="29" spans="2:68">
      <c r="B29" s="220">
        <v>26</v>
      </c>
      <c r="C29" s="220" t="str">
        <f>VLOOKUP(B29,salario!$A$3:$C$195,2,0)</f>
        <v>ATIVO</v>
      </c>
      <c r="D29" s="221" t="str">
        <f>VLOOKUP(B29,salario!$A$3:$C$195,3,0)</f>
        <v>Colaborador 26</v>
      </c>
      <c r="E29" s="222">
        <f>IFERROR(VLOOKUP(B29,salario!$A$3:$K$854,11,0), "0")</f>
        <v>5617.18</v>
      </c>
      <c r="F29" s="50" t="e">
        <f>SUMIF([2]unimed!$AL:$AL,B29,[2]unimed!$AJ:$AJ)</f>
        <v>#VALUE!</v>
      </c>
      <c r="G29" s="50" t="e">
        <f>SUMIF([2]unimed!$AL:$AL,B29,[2]unimed!$AQ:$AQ)</f>
        <v>#VALUE!</v>
      </c>
      <c r="H29" s="50" t="e">
        <f>SUMIF([2]unimed!$AL:$AL,B29,[2]unimed!$AP:$AP)</f>
        <v>#VALUE!</v>
      </c>
      <c r="I29" s="50">
        <f>IFERROR(VLOOKUP(B29,uniodonto!$B$3:$F$339,5,0),0)</f>
        <v>84.38</v>
      </c>
      <c r="J29" s="50">
        <f>IF(E29&gt;=0,IF(AND(E29&gt;tabelas!$C$4,E29&lt;=tabelas!$C$5),I29*tabelas!$E$4,IF(AND(E29&gt;=tabelas!$C$5,E29&lt;=tabelas!$C$6),I29*tabelas!$E$5,IF(AND(E29&gt;=tabelas!$C$6,E29&lt;=tabelas!$C$7),I29*tabelas!$E$6,IF(AND(E29&gt;0,E29&gt;tabelas!$C$7),I29*tabelas!$E$7,0)))))</f>
        <v>12.656999999999998</v>
      </c>
      <c r="K29" s="50">
        <f t="shared" si="7"/>
        <v>71.722999999999999</v>
      </c>
      <c r="L29" s="50">
        <f>SUMIF(caju!$A$4:$A$562,total!B29,caju!$C$4:$C$2900)</f>
        <v>500</v>
      </c>
      <c r="M29" s="50">
        <f>IF(E29&gt;=0,IF(AND(E29&gt;tabelas!$C$11,E29&lt;=tabelas!$C$12),L29*tabelas!$E$11,IF(AND(E29&gt;=tabelas!$C$12,E29&lt;=tabelas!$C$13),L29*tabelas!$E$12,IF(AND(E29&gt;=tabelas!$C$13,E29&lt;=tabelas!$C$14),L29*tabelas!$E$13,IF(AND(E29&gt;0,E29&gt;tabelas!$C$14),L29*tabelas!$E$14,0)))))</f>
        <v>30</v>
      </c>
      <c r="N29" s="50">
        <f t="shared" si="8"/>
        <v>470</v>
      </c>
      <c r="O29" s="50">
        <f>IFERROR(VLOOKUP(B29,segurodevida!$B$4:$E$588,4,0),0)</f>
        <v>17.946890100000001</v>
      </c>
      <c r="P29" s="50">
        <f t="shared" si="9"/>
        <v>8.9734450500000005</v>
      </c>
      <c r="Q29" s="50">
        <f t="shared" si="10"/>
        <v>8.9734450500000005</v>
      </c>
      <c r="R29" s="50"/>
      <c r="S29" s="50"/>
      <c r="T29" s="50"/>
      <c r="U29" s="50"/>
      <c r="V29" s="50">
        <f>IFERROR(VLOOKUP(B29,#REF!,3,0),0)</f>
        <v>0</v>
      </c>
      <c r="W29" s="50" t="e">
        <f>SUMIF(#REF!,total!B29,#REF!)</f>
        <v>#REF!</v>
      </c>
      <c r="X29" s="50">
        <f>IFERROR(VLOOKUP(B29,#REF!,4,0),0)</f>
        <v>0</v>
      </c>
      <c r="Y29" s="50">
        <f>IFERROR(VLOOKUP(B29,#REF!,5,0),0)</f>
        <v>0</v>
      </c>
      <c r="Z29" s="50">
        <f t="shared" si="11"/>
        <v>0</v>
      </c>
      <c r="AA29" s="50">
        <f>IFERROR(VLOOKUP(B29,#REF!,3,0),0)</f>
        <v>0</v>
      </c>
      <c r="AB29" s="50">
        <f>IFERROR(VLOOKUP(B29,#REF!,3,0),0)</f>
        <v>0</v>
      </c>
      <c r="AC29" s="50">
        <f>IFERROR(VLOOKUP(B29,#REF!,5,0),0)</f>
        <v>0</v>
      </c>
      <c r="AD29" s="50">
        <v>275</v>
      </c>
      <c r="AE29" s="50">
        <f>IFERROR(VLOOKUP(B29,#REF!,3,0),0)</f>
        <v>0</v>
      </c>
      <c r="AF29" s="50">
        <f>IFERROR(VLOOKUP(B29,#REF!,3,0),0)</f>
        <v>0</v>
      </c>
      <c r="AG29" s="50">
        <f>IFERROR(VLOOKUP(B29,#REF!,3,0),0)</f>
        <v>0</v>
      </c>
      <c r="AH29" s="50"/>
      <c r="AI29" s="50"/>
      <c r="AJ29" s="50"/>
      <c r="AK29" s="50">
        <f>IFERROR(VLOOKUP(B29,#REF!,3,0),0)</f>
        <v>0</v>
      </c>
      <c r="AL29" s="50" t="str">
        <f>IFERROR(VLOOKUP(B29,ingles!$A$2:$C$673,3,0),"-")</f>
        <v>-</v>
      </c>
      <c r="AM29" s="50">
        <f t="shared" si="12"/>
        <v>0</v>
      </c>
      <c r="AN29" s="50" t="str">
        <f t="shared" si="13"/>
        <v>-</v>
      </c>
      <c r="AO29" s="50">
        <f>SUMIFS(zenklub!I:I,zenklub!A:A,total!B29)</f>
        <v>90.566666666666663</v>
      </c>
      <c r="AP29" s="50">
        <f>SUMIF(zenklub!$A$49:$A$106,total!B29,zenklub!$I$49:$I$106)</f>
        <v>23.9</v>
      </c>
      <c r="AQ29" s="50">
        <f t="shared" si="14"/>
        <v>66.666666666666657</v>
      </c>
      <c r="AR29" s="50" t="e">
        <f>SUMIF([3]bradesco!$C:$C,B29,[3]bradesco!$M:$M)</f>
        <v>#VALUE!</v>
      </c>
      <c r="AS29" s="50" t="e">
        <f>SUMIF([3]bradesco!$C:$C,B29,[3]bradesco!$V:$V)</f>
        <v>#VALUE!</v>
      </c>
      <c r="AT29" s="50">
        <f>IFERROR(SUMIF([3]bradesco!$C:$C,B29,[3]bradesco!$Y:$Y),0)</f>
        <v>0</v>
      </c>
      <c r="AU29" s="50" t="e">
        <f>SUMIF([4]bradesco!$C:$C,B29,[4]bradesco!$M:$M)</f>
        <v>#VALUE!</v>
      </c>
      <c r="AV29" s="50" t="e">
        <f>SUMIF([4]bradesco!$C:$C,B29,[4]bradesco!$V:$V)</f>
        <v>#VALUE!</v>
      </c>
      <c r="AW29" s="50" t="e">
        <f t="shared" si="15"/>
        <v>#VALUE!</v>
      </c>
      <c r="AX29" s="50">
        <f>IFERROR(VLOOKUP(B29,#REF!,3,0),0)</f>
        <v>0</v>
      </c>
      <c r="AY29" s="50">
        <f>IFERROR(VLOOKUP(B29,#REF!,3,0),0)</f>
        <v>0</v>
      </c>
      <c r="AZ29" s="50">
        <f>IFERROR(VLOOKUP(B29,#REF!,3,0),0)</f>
        <v>0</v>
      </c>
      <c r="BA29" s="50">
        <v>0</v>
      </c>
      <c r="BB29" s="50">
        <f>IFERROR(VLOOKUP(B29,#REF!,3,0),0)</f>
        <v>0</v>
      </c>
      <c r="BC29" s="50">
        <f>IF(E29&gt;=0,IF(AND(E29&gt;tabelas!$C$11,E29&lt;=tabelas!$C$12),BB29*tabelas!$E$11,IF(AND(E29&gt;=tabelas!$C$12,E29&lt;=tabelas!$C$13),BB29*tabelas!$E$12,IF(AND(E29&gt;=tabelas!$C$13,E29&lt;=tabelas!$C$14),BB29*tabelas!$E$13,IF(AND(E29&gt;0,E29&gt;tabelas!$C$14),BB29*tabelas!$E$14,0)))))</f>
        <v>0</v>
      </c>
      <c r="BD29" s="50">
        <f t="shared" si="16"/>
        <v>0</v>
      </c>
      <c r="BE29" s="50">
        <f>SUMIF(open_english!A:A,total!B29,open_english!C:C)</f>
        <v>138.88888888888889</v>
      </c>
      <c r="BF29" s="50">
        <f>SUMIF(open_english!A:A,total!B29,open_english!D:D)</f>
        <v>96.56</v>
      </c>
      <c r="BG29" s="50">
        <f>SUMIF(open_english!A:A,total!B29,open_english!E:E)</f>
        <v>42.328888888888883</v>
      </c>
      <c r="BH29" s="50">
        <f>IFERROR(VLOOKUP(B29,gympass!$A$2:$F$527,6,0),"-")</f>
        <v>166.66666666666666</v>
      </c>
      <c r="BI29" s="50" t="str">
        <f>IFERROR(VLOOKUP(B29,#REF!,4,0),"-")</f>
        <v>-</v>
      </c>
      <c r="BJ29" s="50">
        <f>IFERROR(VLOOKUP(B29,#REF!,3,0),0)</f>
        <v>0</v>
      </c>
      <c r="BK29" s="50">
        <f>IF(E29&gt;=0,IF(AND(E29&gt;tabelas!$C$11,E29&lt;=tabelas!$C$12),BJ29*tabelas!$E$11,IF(AND(E29&gt;=tabelas!$C$12,E29&lt;=tabelas!$C$13),BJ29*tabelas!$E$12,IF(AND(E29&gt;=tabelas!$C$13,E29&lt;=tabelas!$C$14),BJ29*tabelas!$E$13,IF(AND(E29&gt;0,E29&gt;tabelas!$C$14),BJ29*tabelas!$E$14,0)))))</f>
        <v>0</v>
      </c>
      <c r="BL29" s="50">
        <f t="shared" si="17"/>
        <v>0</v>
      </c>
      <c r="BM29" s="50">
        <f>IFERROR(INDEX(dif_sistel!L:L,MATCH(total!B29,dif_sistel!D:D,0)),0)+IFERROR(INDEX(dif_sistel!N:N,MATCH(total!B29,dif_sistel!D:D,0)),0)</f>
        <v>0</v>
      </c>
      <c r="BN29" s="50">
        <f>IFERROR(VLOOKUP(B29,dif_sistel!$D$3:$X$257,21,0),0)</f>
        <v>0</v>
      </c>
      <c r="BO29" s="50" t="str">
        <f>IFERROR(SUMIF(#REF!,total!B29,#REF!),"0")</f>
        <v>0</v>
      </c>
      <c r="BP29" s="50" t="str">
        <f>IFERROR(SUMIF(#REF!,total!B29,#REF!),"0")</f>
        <v>0</v>
      </c>
    </row>
    <row r="30" spans="2:68">
      <c r="B30" s="220">
        <v>27</v>
      </c>
      <c r="C30" s="220" t="str">
        <f>VLOOKUP(B30,salario!$A$3:$C$195,2,0)</f>
        <v>ATIVO</v>
      </c>
      <c r="D30" s="221" t="str">
        <f>VLOOKUP(B30,salario!$A$3:$C$195,3,0)</f>
        <v>Colaborador 27</v>
      </c>
      <c r="E30" s="222">
        <f>IFERROR(VLOOKUP(B30,salario!$A$3:$K$854,11,0), "0")</f>
        <v>5591.86</v>
      </c>
      <c r="F30" s="50" t="e">
        <f>SUMIF([2]unimed!$AL:$AL,B30,[2]unimed!$AJ:$AJ)</f>
        <v>#VALUE!</v>
      </c>
      <c r="G30" s="50" t="e">
        <f>SUMIF([2]unimed!$AL:$AL,B30,[2]unimed!$AQ:$AQ)</f>
        <v>#VALUE!</v>
      </c>
      <c r="H30" s="50" t="e">
        <f>SUMIF([2]unimed!$AL:$AL,B30,[2]unimed!$AP:$AP)</f>
        <v>#VALUE!</v>
      </c>
      <c r="I30" s="50">
        <f>IFERROR(VLOOKUP(B30,uniodonto!$B$3:$F$339,5,0),0)</f>
        <v>210.95</v>
      </c>
      <c r="J30" s="50">
        <f>IF(E30&gt;=0,IF(AND(E30&gt;tabelas!$C$4,E30&lt;=tabelas!$C$5),I30*tabelas!$E$4,IF(AND(E30&gt;=tabelas!$C$5,E30&lt;=tabelas!$C$6),I30*tabelas!$E$5,IF(AND(E30&gt;=tabelas!$C$6,E30&lt;=tabelas!$C$7),I30*tabelas!$E$6,IF(AND(E30&gt;0,E30&gt;tabelas!$C$7),I30*tabelas!$E$7,0)))))</f>
        <v>31.642499999999998</v>
      </c>
      <c r="K30" s="50">
        <f t="shared" si="7"/>
        <v>179.3075</v>
      </c>
      <c r="L30" s="50">
        <f>SUMIF(caju!$A$4:$A$562,total!B30,caju!$C$4:$C$2900)</f>
        <v>500</v>
      </c>
      <c r="M30" s="50">
        <f>IF(E30&gt;=0,IF(AND(E30&gt;tabelas!$C$11,E30&lt;=tabelas!$C$12),L30*tabelas!$E$11,IF(AND(E30&gt;=tabelas!$C$12,E30&lt;=tabelas!$C$13),L30*tabelas!$E$12,IF(AND(E30&gt;=tabelas!$C$13,E30&lt;=tabelas!$C$14),L30*tabelas!$E$13,IF(AND(E30&gt;0,E30&gt;tabelas!$C$14),L30*tabelas!$E$14,0)))))</f>
        <v>30</v>
      </c>
      <c r="N30" s="50">
        <f t="shared" si="8"/>
        <v>470</v>
      </c>
      <c r="O30" s="50">
        <f>IFERROR(VLOOKUP(B30,segurodevida!$B$4:$E$588,4,0),0)</f>
        <v>17.8659927</v>
      </c>
      <c r="P30" s="50">
        <f t="shared" si="9"/>
        <v>8.9329963499999998</v>
      </c>
      <c r="Q30" s="50">
        <f t="shared" si="10"/>
        <v>8.9329963499999998</v>
      </c>
      <c r="R30" s="50"/>
      <c r="S30" s="50"/>
      <c r="T30" s="50"/>
      <c r="U30" s="50"/>
      <c r="V30" s="50">
        <f>IFERROR(VLOOKUP(B30,#REF!,3,0),0)</f>
        <v>0</v>
      </c>
      <c r="W30" s="50" t="e">
        <f>SUMIF(#REF!,total!B30,#REF!)</f>
        <v>#REF!</v>
      </c>
      <c r="X30" s="50">
        <f>IFERROR(VLOOKUP(B30,#REF!,4,0),0)</f>
        <v>0</v>
      </c>
      <c r="Y30" s="50">
        <f>IFERROR(VLOOKUP(B30,#REF!,5,0),0)</f>
        <v>0</v>
      </c>
      <c r="Z30" s="50">
        <f t="shared" si="11"/>
        <v>0</v>
      </c>
      <c r="AA30" s="50">
        <f>IFERROR(VLOOKUP(B30,#REF!,3,0),0)</f>
        <v>0</v>
      </c>
      <c r="AB30" s="50">
        <f>IFERROR(VLOOKUP(B30,#REF!,3,0),0)</f>
        <v>0</v>
      </c>
      <c r="AC30" s="50">
        <f>IFERROR(VLOOKUP(B30,#REF!,5,0),0)</f>
        <v>0</v>
      </c>
      <c r="AD30" s="50">
        <v>275</v>
      </c>
      <c r="AE30" s="50">
        <f>IFERROR(VLOOKUP(B30,#REF!,3,0),0)</f>
        <v>0</v>
      </c>
      <c r="AF30" s="50">
        <f>IFERROR(VLOOKUP(B30,#REF!,3,0),0)</f>
        <v>0</v>
      </c>
      <c r="AG30" s="50">
        <f>IFERROR(VLOOKUP(B30,#REF!,3,0),0)</f>
        <v>0</v>
      </c>
      <c r="AH30" s="50"/>
      <c r="AI30" s="50"/>
      <c r="AJ30" s="50"/>
      <c r="AK30" s="50">
        <f>IFERROR(VLOOKUP(B30,#REF!,3,0),0)</f>
        <v>0</v>
      </c>
      <c r="AL30" s="50">
        <f>IFERROR(VLOOKUP(B30,ingles!$A$2:$C$673,3,0),"-")</f>
        <v>165</v>
      </c>
      <c r="AM30" s="50">
        <f t="shared" si="12"/>
        <v>65</v>
      </c>
      <c r="AN30" s="50">
        <f t="shared" si="13"/>
        <v>100</v>
      </c>
      <c r="AO30" s="50">
        <f>SUMIFS(zenklub!I:I,zenklub!A:A,total!B30)</f>
        <v>90.566666666666663</v>
      </c>
      <c r="AP30" s="50">
        <f>SUMIF(zenklub!$A$49:$A$106,total!B30,zenklub!$I$49:$I$106)</f>
        <v>23.9</v>
      </c>
      <c r="AQ30" s="50">
        <f t="shared" si="14"/>
        <v>66.666666666666657</v>
      </c>
      <c r="AR30" s="50" t="e">
        <f>SUMIF([3]bradesco!$C:$C,B30,[3]bradesco!$M:$M)</f>
        <v>#VALUE!</v>
      </c>
      <c r="AS30" s="50" t="e">
        <f>SUMIF([3]bradesco!$C:$C,B30,[3]bradesco!$V:$V)</f>
        <v>#VALUE!</v>
      </c>
      <c r="AT30" s="50">
        <f>IFERROR(SUMIF([3]bradesco!$C:$C,B30,[3]bradesco!$Y:$Y),0)</f>
        <v>0</v>
      </c>
      <c r="AU30" s="50" t="e">
        <f>SUMIF([4]bradesco!$C:$C,B30,[4]bradesco!$M:$M)</f>
        <v>#VALUE!</v>
      </c>
      <c r="AV30" s="50" t="e">
        <f>SUMIF([4]bradesco!$C:$C,B30,[4]bradesco!$V:$V)</f>
        <v>#VALUE!</v>
      </c>
      <c r="AW30" s="50" t="e">
        <f t="shared" si="15"/>
        <v>#VALUE!</v>
      </c>
      <c r="AX30" s="50">
        <f>IFERROR(VLOOKUP(B30,#REF!,3,0),0)</f>
        <v>0</v>
      </c>
      <c r="AY30" s="50">
        <f>IFERROR(VLOOKUP(B30,#REF!,3,0),0)</f>
        <v>0</v>
      </c>
      <c r="AZ30" s="50">
        <f>IFERROR(VLOOKUP(B30,#REF!,3,0),0)</f>
        <v>0</v>
      </c>
      <c r="BA30" s="50">
        <v>0</v>
      </c>
      <c r="BB30" s="50">
        <f>IFERROR(VLOOKUP(B30,#REF!,3,0),0)</f>
        <v>0</v>
      </c>
      <c r="BC30" s="50">
        <f>IF(E30&gt;=0,IF(AND(E30&gt;tabelas!$C$11,E30&lt;=tabelas!$C$12),BB30*tabelas!$E$11,IF(AND(E30&gt;=tabelas!$C$12,E30&lt;=tabelas!$C$13),BB30*tabelas!$E$12,IF(AND(E30&gt;=tabelas!$C$13,E30&lt;=tabelas!$C$14),BB30*tabelas!$E$13,IF(AND(E30&gt;0,E30&gt;tabelas!$C$14),BB30*tabelas!$E$14,0)))))</f>
        <v>0</v>
      </c>
      <c r="BD30" s="50">
        <f t="shared" si="16"/>
        <v>0</v>
      </c>
      <c r="BE30" s="50">
        <f>SUMIF(open_english!A:A,total!B30,open_english!C:C)</f>
        <v>138.88888888888889</v>
      </c>
      <c r="BF30" s="50">
        <f>SUMIF(open_english!A:A,total!B30,open_english!D:D)</f>
        <v>96.56</v>
      </c>
      <c r="BG30" s="50">
        <f>SUMIF(open_english!A:A,total!B30,open_english!E:E)</f>
        <v>42.328888888888883</v>
      </c>
      <c r="BH30" s="50">
        <f>IFERROR(VLOOKUP(B30,gympass!$A$2:$F$527,6,0),"-")</f>
        <v>166.66666666666666</v>
      </c>
      <c r="BI30" s="50" t="str">
        <f>IFERROR(VLOOKUP(B30,#REF!,4,0),"-")</f>
        <v>-</v>
      </c>
      <c r="BJ30" s="50">
        <f>IFERROR(VLOOKUP(B30,#REF!,3,0),0)</f>
        <v>0</v>
      </c>
      <c r="BK30" s="50">
        <f>IF(E30&gt;=0,IF(AND(E30&gt;tabelas!$C$11,E30&lt;=tabelas!$C$12),BJ30*tabelas!$E$11,IF(AND(E30&gt;=tabelas!$C$12,E30&lt;=tabelas!$C$13),BJ30*tabelas!$E$12,IF(AND(E30&gt;=tabelas!$C$13,E30&lt;=tabelas!$C$14),BJ30*tabelas!$E$13,IF(AND(E30&gt;0,E30&gt;tabelas!$C$14),BJ30*tabelas!$E$14,0)))))</f>
        <v>0</v>
      </c>
      <c r="BL30" s="50">
        <f t="shared" si="17"/>
        <v>0</v>
      </c>
      <c r="BM30" s="50">
        <f>IFERROR(INDEX(dif_sistel!L:L,MATCH(total!B30,dif_sistel!D:D,0)),0)+IFERROR(INDEX(dif_sistel!N:N,MATCH(total!B30,dif_sistel!D:D,0)),0)</f>
        <v>0</v>
      </c>
      <c r="BN30" s="50">
        <f>IFERROR(VLOOKUP(B30,dif_sistel!$D$3:$X$257,21,0),0)</f>
        <v>0</v>
      </c>
      <c r="BO30" s="50" t="str">
        <f>IFERROR(SUMIF(#REF!,total!B30,#REF!),"0")</f>
        <v>0</v>
      </c>
      <c r="BP30" s="50" t="str">
        <f>IFERROR(SUMIF(#REF!,total!B30,#REF!),"0")</f>
        <v>0</v>
      </c>
    </row>
    <row r="31" spans="2:68">
      <c r="B31" s="220">
        <v>28</v>
      </c>
      <c r="C31" s="220" t="str">
        <f>VLOOKUP(B31,salario!$A$3:$C$195,2,0)</f>
        <v>ATIVO</v>
      </c>
      <c r="D31" s="221" t="str">
        <f>VLOOKUP(B31,salario!$A$3:$C$195,3,0)</f>
        <v>Colaborador 28</v>
      </c>
      <c r="E31" s="222">
        <f>IFERROR(VLOOKUP(B31,salario!$A$3:$K$854,11,0), "0")</f>
        <v>7685.13</v>
      </c>
      <c r="F31" s="50" t="e">
        <f>SUMIF([2]unimed!$AL:$AL,B31,[2]unimed!$AJ:$AJ)</f>
        <v>#VALUE!</v>
      </c>
      <c r="G31" s="50" t="e">
        <f>SUMIF([2]unimed!$AL:$AL,B31,[2]unimed!$AQ:$AQ)</f>
        <v>#VALUE!</v>
      </c>
      <c r="H31" s="50" t="e">
        <f>SUMIF([2]unimed!$AL:$AL,B31,[2]unimed!$AP:$AP)</f>
        <v>#VALUE!</v>
      </c>
      <c r="I31" s="50">
        <f>IFERROR(VLOOKUP(B31,uniodonto!$B$3:$F$339,5,0),0)</f>
        <v>210.95</v>
      </c>
      <c r="J31" s="50">
        <f>IF(E31&gt;=0,IF(AND(E31&gt;tabelas!$C$4,E31&lt;=tabelas!$C$5),I31*tabelas!$E$4,IF(AND(E31&gt;=tabelas!$C$5,E31&lt;=tabelas!$C$6),I31*tabelas!$E$5,IF(AND(E31&gt;=tabelas!$C$6,E31&lt;=tabelas!$C$7),I31*tabelas!$E$6,IF(AND(E31&gt;0,E31&gt;tabelas!$C$7),I31*tabelas!$E$7,0)))))</f>
        <v>48.518499999999996</v>
      </c>
      <c r="K31" s="50">
        <f t="shared" si="7"/>
        <v>162.4315</v>
      </c>
      <c r="L31" s="50">
        <f>SUMIF(caju!$A$4:$A$562,total!B31,caju!$C$4:$C$2900)</f>
        <v>500</v>
      </c>
      <c r="M31" s="50">
        <f>IF(E31&gt;=0,IF(AND(E31&gt;tabelas!$C$11,E31&lt;=tabelas!$C$12),L31*tabelas!$E$11,IF(AND(E31&gt;=tabelas!$C$12,E31&lt;=tabelas!$C$13),L31*tabelas!$E$12,IF(AND(E31&gt;=tabelas!$C$13,E31&lt;=tabelas!$C$14),L31*tabelas!$E$13,IF(AND(E31&gt;0,E31&gt;tabelas!$C$14),L31*tabelas!$E$14,0)))))</f>
        <v>50</v>
      </c>
      <c r="N31" s="50">
        <f t="shared" si="8"/>
        <v>450</v>
      </c>
      <c r="O31" s="50">
        <f>IFERROR(VLOOKUP(B31,segurodevida!$B$4:$E$588,4,0),0)</f>
        <v>24.553990349999999</v>
      </c>
      <c r="P31" s="50">
        <f t="shared" si="9"/>
        <v>12.276995175</v>
      </c>
      <c r="Q31" s="50">
        <f t="shared" si="10"/>
        <v>12.276995175</v>
      </c>
      <c r="R31" s="50"/>
      <c r="S31" s="50"/>
      <c r="T31" s="50"/>
      <c r="U31" s="50"/>
      <c r="V31" s="50">
        <f>IFERROR(VLOOKUP(B31,#REF!,3,0),0)</f>
        <v>0</v>
      </c>
      <c r="W31" s="50" t="e">
        <f>SUMIF(#REF!,total!B31,#REF!)</f>
        <v>#REF!</v>
      </c>
      <c r="X31" s="50">
        <f>IFERROR(VLOOKUP(B31,#REF!,4,0),0)</f>
        <v>0</v>
      </c>
      <c r="Y31" s="50">
        <f>IFERROR(VLOOKUP(B31,#REF!,5,0),0)</f>
        <v>0</v>
      </c>
      <c r="Z31" s="50">
        <f t="shared" si="11"/>
        <v>0</v>
      </c>
      <c r="AA31" s="50">
        <f>IFERROR(VLOOKUP(B31,#REF!,3,0),0)</f>
        <v>0</v>
      </c>
      <c r="AB31" s="50">
        <f>IFERROR(VLOOKUP(B31,#REF!,3,0),0)</f>
        <v>0</v>
      </c>
      <c r="AC31" s="50">
        <f>IFERROR(VLOOKUP(B31,#REF!,5,0),0)</f>
        <v>0</v>
      </c>
      <c r="AD31" s="50">
        <v>275</v>
      </c>
      <c r="AE31" s="50">
        <f>IFERROR(VLOOKUP(B31,#REF!,3,0),0)</f>
        <v>0</v>
      </c>
      <c r="AF31" s="50">
        <f>IFERROR(VLOOKUP(B31,#REF!,3,0),0)</f>
        <v>0</v>
      </c>
      <c r="AG31" s="50">
        <f>IFERROR(VLOOKUP(B31,#REF!,3,0),0)</f>
        <v>0</v>
      </c>
      <c r="AH31" s="50"/>
      <c r="AI31" s="50"/>
      <c r="AJ31" s="50"/>
      <c r="AK31" s="50">
        <f>IFERROR(VLOOKUP(B31,#REF!,3,0),0)</f>
        <v>0</v>
      </c>
      <c r="AL31" s="50">
        <f>IFERROR(VLOOKUP(B31,ingles!$A$2:$C$673,3,0),"-")</f>
        <v>165</v>
      </c>
      <c r="AM31" s="50">
        <f t="shared" si="12"/>
        <v>65</v>
      </c>
      <c r="AN31" s="50">
        <f t="shared" si="13"/>
        <v>100</v>
      </c>
      <c r="AO31" s="50">
        <f>SUMIFS(zenklub!I:I,zenklub!A:A,total!B31)</f>
        <v>90.566666666666663</v>
      </c>
      <c r="AP31" s="50">
        <f>SUMIF(zenklub!$A$49:$A$106,total!B31,zenklub!$I$49:$I$106)</f>
        <v>23.9</v>
      </c>
      <c r="AQ31" s="50">
        <f t="shared" si="14"/>
        <v>66.666666666666657</v>
      </c>
      <c r="AR31" s="50" t="e">
        <f>SUMIF([3]bradesco!$C:$C,B31,[3]bradesco!$M:$M)</f>
        <v>#VALUE!</v>
      </c>
      <c r="AS31" s="50" t="e">
        <f>SUMIF([3]bradesco!$C:$C,B31,[3]bradesco!$V:$V)</f>
        <v>#VALUE!</v>
      </c>
      <c r="AT31" s="50">
        <f>IFERROR(SUMIF([3]bradesco!$C:$C,B31,[3]bradesco!$Y:$Y),0)</f>
        <v>0</v>
      </c>
      <c r="AU31" s="50" t="e">
        <f>SUMIF([4]bradesco!$C:$C,B31,[4]bradesco!$M:$M)</f>
        <v>#VALUE!</v>
      </c>
      <c r="AV31" s="50" t="e">
        <f>SUMIF([4]bradesco!$C:$C,B31,[4]bradesco!$V:$V)</f>
        <v>#VALUE!</v>
      </c>
      <c r="AW31" s="50" t="e">
        <f t="shared" si="15"/>
        <v>#VALUE!</v>
      </c>
      <c r="AX31" s="50">
        <f>IFERROR(VLOOKUP(B31,#REF!,3,0),0)</f>
        <v>0</v>
      </c>
      <c r="AY31" s="50">
        <f>IFERROR(VLOOKUP(B31,#REF!,3,0),0)</f>
        <v>0</v>
      </c>
      <c r="AZ31" s="50">
        <f>IFERROR(VLOOKUP(B31,#REF!,3,0),0)</f>
        <v>0</v>
      </c>
      <c r="BA31" s="50">
        <v>0</v>
      </c>
      <c r="BB31" s="50">
        <f>IFERROR(VLOOKUP(B31,#REF!,3,0),0)</f>
        <v>0</v>
      </c>
      <c r="BC31" s="50">
        <f>IF(E31&gt;=0,IF(AND(E31&gt;tabelas!$C$11,E31&lt;=tabelas!$C$12),BB31*tabelas!$E$11,IF(AND(E31&gt;=tabelas!$C$12,E31&lt;=tabelas!$C$13),BB31*tabelas!$E$12,IF(AND(E31&gt;=tabelas!$C$13,E31&lt;=tabelas!$C$14),BB31*tabelas!$E$13,IF(AND(E31&gt;0,E31&gt;tabelas!$C$14),BB31*tabelas!$E$14,0)))))</f>
        <v>0</v>
      </c>
      <c r="BD31" s="50">
        <f t="shared" si="16"/>
        <v>0</v>
      </c>
      <c r="BE31" s="50">
        <f>SUMIF(open_english!A:A,total!B31,open_english!C:C)</f>
        <v>138.88888888888889</v>
      </c>
      <c r="BF31" s="50">
        <f>SUMIF(open_english!A:A,total!B31,open_english!D:D)</f>
        <v>96.56</v>
      </c>
      <c r="BG31" s="50">
        <f>SUMIF(open_english!A:A,total!B31,open_english!E:E)</f>
        <v>42.328888888888883</v>
      </c>
      <c r="BH31" s="50">
        <f>IFERROR(VLOOKUP(B31,gympass!$A$2:$F$527,6,0),"-")</f>
        <v>166.66666666666666</v>
      </c>
      <c r="BI31" s="50" t="str">
        <f>IFERROR(VLOOKUP(B31,#REF!,4,0),"-")</f>
        <v>-</v>
      </c>
      <c r="BJ31" s="50">
        <f>IFERROR(VLOOKUP(B31,#REF!,3,0),0)</f>
        <v>0</v>
      </c>
      <c r="BK31" s="50">
        <f>IF(E31&gt;=0,IF(AND(E31&gt;tabelas!$C$11,E31&lt;=tabelas!$C$12),BJ31*tabelas!$E$11,IF(AND(E31&gt;=tabelas!$C$12,E31&lt;=tabelas!$C$13),BJ31*tabelas!$E$12,IF(AND(E31&gt;=tabelas!$C$13,E31&lt;=tabelas!$C$14),BJ31*tabelas!$E$13,IF(AND(E31&gt;0,E31&gt;tabelas!$C$14),BJ31*tabelas!$E$14,0)))))</f>
        <v>0</v>
      </c>
      <c r="BL31" s="50">
        <f t="shared" si="17"/>
        <v>0</v>
      </c>
      <c r="BM31" s="50">
        <f>IFERROR(INDEX(dif_sistel!L:L,MATCH(total!B31,dif_sistel!D:D,0)),0)+IFERROR(INDEX(dif_sistel!N:N,MATCH(total!B31,dif_sistel!D:D,0)),0)</f>
        <v>0</v>
      </c>
      <c r="BN31" s="50">
        <f>IFERROR(VLOOKUP(B31,dif_sistel!$D$3:$X$257,21,0),0)</f>
        <v>0</v>
      </c>
      <c r="BO31" s="50" t="str">
        <f>IFERROR(SUMIF(#REF!,total!B31,#REF!),"0")</f>
        <v>0</v>
      </c>
      <c r="BP31" s="50" t="str">
        <f>IFERROR(SUMIF(#REF!,total!B31,#REF!),"0")</f>
        <v>0</v>
      </c>
    </row>
    <row r="32" spans="2:68">
      <c r="B32" s="220">
        <v>29</v>
      </c>
      <c r="C32" s="220" t="str">
        <f>VLOOKUP(B32,salario!$A$3:$C$195,2,0)</f>
        <v>ATIVO</v>
      </c>
      <c r="D32" s="221" t="str">
        <f>VLOOKUP(B32,salario!$A$3:$C$195,3,0)</f>
        <v>Colaborador 29</v>
      </c>
      <c r="E32" s="222">
        <f>IFERROR(VLOOKUP(B32,salario!$A$3:$K$854,11,0), "0")</f>
        <v>3652.6</v>
      </c>
      <c r="F32" s="50" t="e">
        <f>SUMIF([2]unimed!$AL:$AL,B32,[2]unimed!$AJ:$AJ)</f>
        <v>#VALUE!</v>
      </c>
      <c r="G32" s="50" t="e">
        <f>SUMIF([2]unimed!$AL:$AL,B32,[2]unimed!$AQ:$AQ)</f>
        <v>#VALUE!</v>
      </c>
      <c r="H32" s="50" t="e">
        <f>SUMIF([2]unimed!$AL:$AL,B32,[2]unimed!$AP:$AP)</f>
        <v>#VALUE!</v>
      </c>
      <c r="I32" s="50">
        <f>IFERROR(VLOOKUP(B32,uniodonto!$B$3:$F$339,5,0),0)</f>
        <v>126.57</v>
      </c>
      <c r="J32" s="50">
        <f>IF(E32&gt;=0,IF(AND(E32&gt;tabelas!$C$4,E32&lt;=tabelas!$C$5),I32*tabelas!$E$4,IF(AND(E32&gt;=tabelas!$C$5,E32&lt;=tabelas!$C$6),I32*tabelas!$E$5,IF(AND(E32&gt;=tabelas!$C$6,E32&lt;=tabelas!$C$7),I32*tabelas!$E$6,IF(AND(E32&gt;0,E32&gt;tabelas!$C$7),I32*tabelas!$E$7,0)))))</f>
        <v>8.8598999999999997</v>
      </c>
      <c r="K32" s="50">
        <f t="shared" si="7"/>
        <v>117.7101</v>
      </c>
      <c r="L32" s="50">
        <f>SUMIF(caju!$A$4:$A$562,total!B32,caju!$C$4:$C$2900)</f>
        <v>550</v>
      </c>
      <c r="M32" s="50">
        <f>IF(E32&gt;=0,IF(AND(E32&gt;tabelas!$C$11,E32&lt;=tabelas!$C$12),L32*tabelas!$E$11,IF(AND(E32&gt;=tabelas!$C$12,E32&lt;=tabelas!$C$13),L32*tabelas!$E$12,IF(AND(E32&gt;=tabelas!$C$13,E32&lt;=tabelas!$C$14),L32*tabelas!$E$13,IF(AND(E32&gt;0,E32&gt;tabelas!$C$14),L32*tabelas!$E$14,0)))))</f>
        <v>11</v>
      </c>
      <c r="N32" s="50">
        <f t="shared" si="8"/>
        <v>539</v>
      </c>
      <c r="O32" s="50">
        <f>IFERROR(VLOOKUP(B32,segurodevida!$B$4:$E$588,4,0),0)</f>
        <v>11.670057</v>
      </c>
      <c r="P32" s="50">
        <f t="shared" si="9"/>
        <v>5.8350285</v>
      </c>
      <c r="Q32" s="50">
        <f t="shared" si="10"/>
        <v>5.8350285</v>
      </c>
      <c r="R32" s="50"/>
      <c r="S32" s="50"/>
      <c r="T32" s="50"/>
      <c r="U32" s="50"/>
      <c r="V32" s="50">
        <f>IFERROR(VLOOKUP(B32,#REF!,3,0),0)</f>
        <v>0</v>
      </c>
      <c r="W32" s="50" t="e">
        <f>SUMIF(#REF!,total!B32,#REF!)</f>
        <v>#REF!</v>
      </c>
      <c r="X32" s="50">
        <f>IFERROR(VLOOKUP(B32,#REF!,4,0),0)</f>
        <v>0</v>
      </c>
      <c r="Y32" s="50">
        <f>IFERROR(VLOOKUP(B32,#REF!,5,0),0)</f>
        <v>0</v>
      </c>
      <c r="Z32" s="50">
        <f t="shared" si="11"/>
        <v>0</v>
      </c>
      <c r="AA32" s="50">
        <f>IFERROR(VLOOKUP(B32,#REF!,3,0),0)</f>
        <v>0</v>
      </c>
      <c r="AB32" s="50">
        <f>IFERROR(VLOOKUP(B32,#REF!,3,0),0)</f>
        <v>0</v>
      </c>
      <c r="AC32" s="50">
        <f>IFERROR(VLOOKUP(B32,#REF!,5,0),0)</f>
        <v>0</v>
      </c>
      <c r="AD32" s="50">
        <v>275</v>
      </c>
      <c r="AE32" s="50">
        <f>IFERROR(VLOOKUP(B32,#REF!,3,0),0)</f>
        <v>0</v>
      </c>
      <c r="AF32" s="50">
        <f>IFERROR(VLOOKUP(B32,#REF!,3,0),0)</f>
        <v>0</v>
      </c>
      <c r="AG32" s="50">
        <f>IFERROR(VLOOKUP(B32,#REF!,3,0),0)</f>
        <v>0</v>
      </c>
      <c r="AH32" s="50"/>
      <c r="AI32" s="50"/>
      <c r="AJ32" s="50"/>
      <c r="AK32" s="50">
        <f>IFERROR(VLOOKUP(B32,#REF!,3,0),0)</f>
        <v>0</v>
      </c>
      <c r="AL32" s="50">
        <f>IFERROR(VLOOKUP(B32,ingles!$A$2:$C$673,3,0),"-")</f>
        <v>165</v>
      </c>
      <c r="AM32" s="50">
        <f t="shared" si="12"/>
        <v>65</v>
      </c>
      <c r="AN32" s="50">
        <f t="shared" si="13"/>
        <v>100</v>
      </c>
      <c r="AO32" s="50">
        <f>SUMIFS(zenklub!I:I,zenklub!A:A,total!B32)</f>
        <v>90.566666666666663</v>
      </c>
      <c r="AP32" s="50">
        <f>SUMIF(zenklub!$A$49:$A$106,total!B32,zenklub!$I$49:$I$106)</f>
        <v>23.9</v>
      </c>
      <c r="AQ32" s="50">
        <f t="shared" si="14"/>
        <v>66.666666666666657</v>
      </c>
      <c r="AR32" s="50" t="e">
        <f>SUMIF([3]bradesco!$C:$C,B32,[3]bradesco!$M:$M)</f>
        <v>#VALUE!</v>
      </c>
      <c r="AS32" s="50" t="e">
        <f>SUMIF([3]bradesco!$C:$C,B32,[3]bradesco!$V:$V)</f>
        <v>#VALUE!</v>
      </c>
      <c r="AT32" s="50">
        <f>IFERROR(SUMIF([3]bradesco!$C:$C,B32,[3]bradesco!$Y:$Y),0)</f>
        <v>0</v>
      </c>
      <c r="AU32" s="50" t="e">
        <f>SUMIF([4]bradesco!$C:$C,B32,[4]bradesco!$M:$M)</f>
        <v>#VALUE!</v>
      </c>
      <c r="AV32" s="50" t="e">
        <f>SUMIF([4]bradesco!$C:$C,B32,[4]bradesco!$V:$V)</f>
        <v>#VALUE!</v>
      </c>
      <c r="AW32" s="50" t="e">
        <f t="shared" si="15"/>
        <v>#VALUE!</v>
      </c>
      <c r="AX32" s="50">
        <f>IFERROR(VLOOKUP(B32,#REF!,3,0),0)</f>
        <v>0</v>
      </c>
      <c r="AY32" s="50">
        <f>IFERROR(VLOOKUP(B32,#REF!,3,0),0)</f>
        <v>0</v>
      </c>
      <c r="AZ32" s="50">
        <f>IFERROR(VLOOKUP(B32,#REF!,3,0),0)</f>
        <v>0</v>
      </c>
      <c r="BA32" s="50">
        <v>0</v>
      </c>
      <c r="BB32" s="50">
        <f>IFERROR(VLOOKUP(B32,#REF!,3,0),0)</f>
        <v>0</v>
      </c>
      <c r="BC32" s="50">
        <f>IF(E32&gt;=0,IF(AND(E32&gt;tabelas!$C$11,E32&lt;=tabelas!$C$12),BB32*tabelas!$E$11,IF(AND(E32&gt;=tabelas!$C$12,E32&lt;=tabelas!$C$13),BB32*tabelas!$E$12,IF(AND(E32&gt;=tabelas!$C$13,E32&lt;=tabelas!$C$14),BB32*tabelas!$E$13,IF(AND(E32&gt;0,E32&gt;tabelas!$C$14),BB32*tabelas!$E$14,0)))))</f>
        <v>0</v>
      </c>
      <c r="BD32" s="50">
        <f t="shared" si="16"/>
        <v>0</v>
      </c>
      <c r="BE32" s="50">
        <f>SUMIF(open_english!A:A,total!B32,open_english!C:C)</f>
        <v>138.88888888888889</v>
      </c>
      <c r="BF32" s="50">
        <f>SUMIF(open_english!A:A,total!B32,open_english!D:D)</f>
        <v>96.56</v>
      </c>
      <c r="BG32" s="50">
        <f>SUMIF(open_english!A:A,total!B32,open_english!E:E)</f>
        <v>42.328888888888883</v>
      </c>
      <c r="BH32" s="50">
        <f>IFERROR(VLOOKUP(B32,gympass!$A$2:$F$527,6,0),"-")</f>
        <v>166.66666666666666</v>
      </c>
      <c r="BI32" s="50" t="str">
        <f>IFERROR(VLOOKUP(B32,#REF!,4,0),"-")</f>
        <v>-</v>
      </c>
      <c r="BJ32" s="50">
        <f>IFERROR(VLOOKUP(B32,#REF!,3,0),0)</f>
        <v>0</v>
      </c>
      <c r="BK32" s="50">
        <f>IF(E32&gt;=0,IF(AND(E32&gt;tabelas!$C$11,E32&lt;=tabelas!$C$12),BJ32*tabelas!$E$11,IF(AND(E32&gt;=tabelas!$C$12,E32&lt;=tabelas!$C$13),BJ32*tabelas!$E$12,IF(AND(E32&gt;=tabelas!$C$13,E32&lt;=tabelas!$C$14),BJ32*tabelas!$E$13,IF(AND(E32&gt;0,E32&gt;tabelas!$C$14),BJ32*tabelas!$E$14,0)))))</f>
        <v>0</v>
      </c>
      <c r="BL32" s="50">
        <f t="shared" si="17"/>
        <v>0</v>
      </c>
      <c r="BM32" s="50">
        <f>IFERROR(INDEX(dif_sistel!L:L,MATCH(total!B32,dif_sistel!D:D,0)),0)+IFERROR(INDEX(dif_sistel!N:N,MATCH(total!B32,dif_sistel!D:D,0)),0)</f>
        <v>0</v>
      </c>
      <c r="BN32" s="50">
        <f>IFERROR(VLOOKUP(B32,dif_sistel!$D$3:$X$257,21,0),0)</f>
        <v>0</v>
      </c>
      <c r="BO32" s="50" t="str">
        <f>IFERROR(SUMIF(#REF!,total!B32,#REF!),"0")</f>
        <v>0</v>
      </c>
      <c r="BP32" s="50" t="str">
        <f>IFERROR(SUMIF(#REF!,total!B32,#REF!),"0")</f>
        <v>0</v>
      </c>
    </row>
    <row r="33" spans="2:68">
      <c r="B33" s="220">
        <v>30</v>
      </c>
      <c r="C33" s="220" t="str">
        <f>VLOOKUP(B33,salario!$A$3:$C$195,2,0)</f>
        <v>ATIVO</v>
      </c>
      <c r="D33" s="221" t="str">
        <f>VLOOKUP(B33,salario!$A$3:$C$195,3,0)</f>
        <v>Colaborador 30</v>
      </c>
      <c r="E33" s="222">
        <f>IFERROR(VLOOKUP(B33,salario!$A$3:$K$854,11,0), "0")</f>
        <v>7943.86</v>
      </c>
      <c r="F33" s="50" t="e">
        <f>SUMIF([2]unimed!$AL:$AL,B33,[2]unimed!$AJ:$AJ)</f>
        <v>#VALUE!</v>
      </c>
      <c r="G33" s="50" t="e">
        <f>SUMIF([2]unimed!$AL:$AL,B33,[2]unimed!$AQ:$AQ)</f>
        <v>#VALUE!</v>
      </c>
      <c r="H33" s="50" t="e">
        <f>SUMIF([2]unimed!$AL:$AL,B33,[2]unimed!$AP:$AP)</f>
        <v>#VALUE!</v>
      </c>
      <c r="I33" s="50">
        <f>IFERROR(VLOOKUP(B33,uniodonto!$B$3:$F$339,5,0),0)</f>
        <v>210.95</v>
      </c>
      <c r="J33" s="50">
        <f>IF(E33&gt;=0,IF(AND(E33&gt;tabelas!$C$4,E33&lt;=tabelas!$C$5),I33*tabelas!$E$4,IF(AND(E33&gt;=tabelas!$C$5,E33&lt;=tabelas!$C$6),I33*tabelas!$E$5,IF(AND(E33&gt;=tabelas!$C$6,E33&lt;=tabelas!$C$7),I33*tabelas!$E$6,IF(AND(E33&gt;0,E33&gt;tabelas!$C$7),I33*tabelas!$E$7,0)))))</f>
        <v>48.518499999999996</v>
      </c>
      <c r="K33" s="50">
        <f t="shared" si="7"/>
        <v>162.4315</v>
      </c>
      <c r="L33" s="50">
        <f>SUMIF(caju!$A$4:$A$562,total!B33,caju!$C$4:$C$2900)</f>
        <v>500</v>
      </c>
      <c r="M33" s="50">
        <f>IF(E33&gt;=0,IF(AND(E33&gt;tabelas!$C$11,E33&lt;=tabelas!$C$12),L33*tabelas!$E$11,IF(AND(E33&gt;=tabelas!$C$12,E33&lt;=tabelas!$C$13),L33*tabelas!$E$12,IF(AND(E33&gt;=tabelas!$C$13,E33&lt;=tabelas!$C$14),L33*tabelas!$E$13,IF(AND(E33&gt;0,E33&gt;tabelas!$C$14),L33*tabelas!$E$14,0)))))</f>
        <v>50</v>
      </c>
      <c r="N33" s="50">
        <f t="shared" si="8"/>
        <v>450</v>
      </c>
      <c r="O33" s="50">
        <f>IFERROR(VLOOKUP(B33,segurodevida!$B$4:$E$588,4,0),0)</f>
        <v>25.3806327</v>
      </c>
      <c r="P33" s="50">
        <f t="shared" si="9"/>
        <v>12.69031635</v>
      </c>
      <c r="Q33" s="50">
        <f t="shared" si="10"/>
        <v>12.69031635</v>
      </c>
      <c r="R33" s="50"/>
      <c r="S33" s="50"/>
      <c r="T33" s="50"/>
      <c r="U33" s="50"/>
      <c r="V33" s="50">
        <f>IFERROR(VLOOKUP(B33,#REF!,3,0),0)</f>
        <v>0</v>
      </c>
      <c r="W33" s="50" t="e">
        <f>SUMIF(#REF!,total!B33,#REF!)</f>
        <v>#REF!</v>
      </c>
      <c r="X33" s="50">
        <f>IFERROR(VLOOKUP(B33,#REF!,4,0),0)</f>
        <v>0</v>
      </c>
      <c r="Y33" s="50">
        <f>IFERROR(VLOOKUP(B33,#REF!,5,0),0)</f>
        <v>0</v>
      </c>
      <c r="Z33" s="50">
        <f t="shared" si="11"/>
        <v>0</v>
      </c>
      <c r="AA33" s="50">
        <f>IFERROR(VLOOKUP(B33,#REF!,3,0),0)</f>
        <v>0</v>
      </c>
      <c r="AB33" s="50">
        <f>IFERROR(VLOOKUP(B33,#REF!,3,0),0)</f>
        <v>0</v>
      </c>
      <c r="AC33" s="50">
        <f>IFERROR(VLOOKUP(B33,#REF!,5,0),0)</f>
        <v>0</v>
      </c>
      <c r="AD33" s="50">
        <v>275</v>
      </c>
      <c r="AE33" s="50">
        <f>IFERROR(VLOOKUP(B33,#REF!,3,0),0)</f>
        <v>0</v>
      </c>
      <c r="AF33" s="50">
        <f>IFERROR(VLOOKUP(B33,#REF!,3,0),0)</f>
        <v>0</v>
      </c>
      <c r="AG33" s="50">
        <f>IFERROR(VLOOKUP(B33,#REF!,3,0),0)</f>
        <v>0</v>
      </c>
      <c r="AH33" s="50"/>
      <c r="AI33" s="50"/>
      <c r="AJ33" s="50"/>
      <c r="AK33" s="50">
        <f>IFERROR(VLOOKUP(B33,#REF!,3,0),0)</f>
        <v>0</v>
      </c>
      <c r="AL33" s="50">
        <f>IFERROR(VLOOKUP(B33,ingles!$A$2:$C$673,3,0),"-")</f>
        <v>165</v>
      </c>
      <c r="AM33" s="50">
        <f t="shared" si="12"/>
        <v>65</v>
      </c>
      <c r="AN33" s="50">
        <f t="shared" si="13"/>
        <v>100</v>
      </c>
      <c r="AO33" s="50">
        <f>SUMIFS(zenklub!I:I,zenklub!A:A,total!B33)</f>
        <v>90.566666666666663</v>
      </c>
      <c r="AP33" s="50">
        <f>SUMIF(zenklub!$A$49:$A$106,total!B33,zenklub!$I$49:$I$106)</f>
        <v>23.9</v>
      </c>
      <c r="AQ33" s="50">
        <f t="shared" si="14"/>
        <v>66.666666666666657</v>
      </c>
      <c r="AR33" s="50" t="e">
        <f>SUMIF([3]bradesco!$C:$C,B33,[3]bradesco!$M:$M)</f>
        <v>#VALUE!</v>
      </c>
      <c r="AS33" s="50" t="e">
        <f>SUMIF([3]bradesco!$C:$C,B33,[3]bradesco!$V:$V)</f>
        <v>#VALUE!</v>
      </c>
      <c r="AT33" s="50">
        <f>IFERROR(SUMIF([3]bradesco!$C:$C,B33,[3]bradesco!$Y:$Y),0)</f>
        <v>0</v>
      </c>
      <c r="AU33" s="50" t="e">
        <f>SUMIF([4]bradesco!$C:$C,B33,[4]bradesco!$M:$M)</f>
        <v>#VALUE!</v>
      </c>
      <c r="AV33" s="50" t="e">
        <f>SUMIF([4]bradesco!$C:$C,B33,[4]bradesco!$V:$V)</f>
        <v>#VALUE!</v>
      </c>
      <c r="AW33" s="50" t="e">
        <f t="shared" si="15"/>
        <v>#VALUE!</v>
      </c>
      <c r="AX33" s="50">
        <f>IFERROR(VLOOKUP(B33,#REF!,3,0),0)</f>
        <v>0</v>
      </c>
      <c r="AY33" s="50">
        <f>IFERROR(VLOOKUP(B33,#REF!,3,0),0)</f>
        <v>0</v>
      </c>
      <c r="AZ33" s="50">
        <f>IFERROR(VLOOKUP(B33,#REF!,3,0),0)</f>
        <v>0</v>
      </c>
      <c r="BA33" s="50">
        <v>0</v>
      </c>
      <c r="BB33" s="50">
        <f>IFERROR(VLOOKUP(B33,#REF!,3,0),0)</f>
        <v>0</v>
      </c>
      <c r="BC33" s="50">
        <f>IF(E33&gt;=0,IF(AND(E33&gt;tabelas!$C$11,E33&lt;=tabelas!$C$12),BB33*tabelas!$E$11,IF(AND(E33&gt;=tabelas!$C$12,E33&lt;=tabelas!$C$13),BB33*tabelas!$E$12,IF(AND(E33&gt;=tabelas!$C$13,E33&lt;=tabelas!$C$14),BB33*tabelas!$E$13,IF(AND(E33&gt;0,E33&gt;tabelas!$C$14),BB33*tabelas!$E$14,0)))))</f>
        <v>0</v>
      </c>
      <c r="BD33" s="50">
        <f t="shared" si="16"/>
        <v>0</v>
      </c>
      <c r="BE33" s="50">
        <f>SUMIF(open_english!A:A,total!B33,open_english!C:C)</f>
        <v>138.88888888888889</v>
      </c>
      <c r="BF33" s="50">
        <f>SUMIF(open_english!A:A,total!B33,open_english!D:D)</f>
        <v>96.56</v>
      </c>
      <c r="BG33" s="50">
        <f>SUMIF(open_english!A:A,total!B33,open_english!E:E)</f>
        <v>42.328888888888883</v>
      </c>
      <c r="BH33" s="50">
        <f>IFERROR(VLOOKUP(B33,gympass!$A$2:$F$527,6,0),"-")</f>
        <v>166.66666666666666</v>
      </c>
      <c r="BI33" s="50" t="str">
        <f>IFERROR(VLOOKUP(B33,#REF!,4,0),"-")</f>
        <v>-</v>
      </c>
      <c r="BJ33" s="50">
        <f>IFERROR(VLOOKUP(B33,#REF!,3,0),0)</f>
        <v>0</v>
      </c>
      <c r="BK33" s="50">
        <f>IF(E33&gt;=0,IF(AND(E33&gt;tabelas!$C$11,E33&lt;=tabelas!$C$12),BJ33*tabelas!$E$11,IF(AND(E33&gt;=tabelas!$C$12,E33&lt;=tabelas!$C$13),BJ33*tabelas!$E$12,IF(AND(E33&gt;=tabelas!$C$13,E33&lt;=tabelas!$C$14),BJ33*tabelas!$E$13,IF(AND(E33&gt;0,E33&gt;tabelas!$C$14),BJ33*tabelas!$E$14,0)))))</f>
        <v>0</v>
      </c>
      <c r="BL33" s="50">
        <f t="shared" si="17"/>
        <v>0</v>
      </c>
      <c r="BM33" s="50">
        <f>IFERROR(INDEX(dif_sistel!L:L,MATCH(total!B33,dif_sistel!D:D,0)),0)+IFERROR(INDEX(dif_sistel!N:N,MATCH(total!B33,dif_sistel!D:D,0)),0)</f>
        <v>0</v>
      </c>
      <c r="BN33" s="50">
        <f>IFERROR(VLOOKUP(B33,dif_sistel!$D$3:$X$257,21,0),0)</f>
        <v>0</v>
      </c>
      <c r="BO33" s="50" t="str">
        <f>IFERROR(SUMIF(#REF!,total!B33,#REF!),"0")</f>
        <v>0</v>
      </c>
      <c r="BP33" s="50" t="str">
        <f>IFERROR(SUMIF(#REF!,total!B33,#REF!),"0")</f>
        <v>0</v>
      </c>
    </row>
    <row r="34" spans="2:68">
      <c r="B34" s="210"/>
      <c r="C34" s="210"/>
      <c r="D34" s="211" t="s">
        <v>12</v>
      </c>
      <c r="E34" s="212">
        <f t="shared" ref="E34:AJ34" si="18">SUM(E4:E33)</f>
        <v>146612.78</v>
      </c>
      <c r="F34" s="212" t="e">
        <f t="shared" si="18"/>
        <v>#VALUE!</v>
      </c>
      <c r="G34" s="212" t="e">
        <f t="shared" si="18"/>
        <v>#VALUE!</v>
      </c>
      <c r="H34" s="212" t="e">
        <f t="shared" si="18"/>
        <v>#VALUE!</v>
      </c>
      <c r="I34" s="212">
        <f t="shared" si="18"/>
        <v>4514.3300000000008</v>
      </c>
      <c r="J34" s="212">
        <f t="shared" si="18"/>
        <v>640.02230000000009</v>
      </c>
      <c r="K34" s="212">
        <f t="shared" si="18"/>
        <v>3874.3076999999989</v>
      </c>
      <c r="L34" s="212">
        <f t="shared" si="18"/>
        <v>15150</v>
      </c>
      <c r="M34" s="212">
        <f t="shared" si="18"/>
        <v>805</v>
      </c>
      <c r="N34" s="212">
        <f t="shared" si="18"/>
        <v>14345</v>
      </c>
      <c r="O34" s="212">
        <f t="shared" si="18"/>
        <v>468.42783209999993</v>
      </c>
      <c r="P34" s="212">
        <f t="shared" si="18"/>
        <v>234.21391604999997</v>
      </c>
      <c r="Q34" s="212">
        <f t="shared" si="18"/>
        <v>234.21391604999997</v>
      </c>
      <c r="R34" s="212">
        <f t="shared" si="18"/>
        <v>0</v>
      </c>
      <c r="S34" s="212">
        <f t="shared" si="18"/>
        <v>0</v>
      </c>
      <c r="T34" s="212">
        <f t="shared" si="18"/>
        <v>0</v>
      </c>
      <c r="U34" s="212">
        <f t="shared" si="18"/>
        <v>0</v>
      </c>
      <c r="V34" s="212">
        <f t="shared" si="18"/>
        <v>0</v>
      </c>
      <c r="W34" s="212" t="e">
        <f t="shared" si="18"/>
        <v>#REF!</v>
      </c>
      <c r="X34" s="212">
        <f t="shared" si="18"/>
        <v>0</v>
      </c>
      <c r="Y34" s="212">
        <f t="shared" si="18"/>
        <v>0</v>
      </c>
      <c r="Z34" s="212">
        <f t="shared" si="18"/>
        <v>0</v>
      </c>
      <c r="AA34" s="212">
        <f t="shared" si="18"/>
        <v>0</v>
      </c>
      <c r="AB34" s="212">
        <f t="shared" si="18"/>
        <v>0</v>
      </c>
      <c r="AC34" s="212">
        <f t="shared" si="18"/>
        <v>0</v>
      </c>
      <c r="AD34" s="212">
        <f t="shared" si="18"/>
        <v>8250</v>
      </c>
      <c r="AE34" s="212">
        <f t="shared" si="18"/>
        <v>0</v>
      </c>
      <c r="AF34" s="212">
        <f t="shared" si="18"/>
        <v>0</v>
      </c>
      <c r="AG34" s="212">
        <f t="shared" si="18"/>
        <v>0</v>
      </c>
      <c r="AH34" s="212">
        <f t="shared" si="18"/>
        <v>0</v>
      </c>
      <c r="AI34" s="212">
        <f t="shared" si="18"/>
        <v>0</v>
      </c>
      <c r="AJ34" s="212">
        <f t="shared" si="18"/>
        <v>0</v>
      </c>
      <c r="AK34" s="212">
        <f t="shared" ref="AK34:BP34" si="19">SUM(AK4:AK33)</f>
        <v>0</v>
      </c>
      <c r="AL34" s="212">
        <f t="shared" si="19"/>
        <v>3300</v>
      </c>
      <c r="AM34" s="212">
        <f t="shared" si="19"/>
        <v>1300</v>
      </c>
      <c r="AN34" s="212">
        <f t="shared" si="19"/>
        <v>2000</v>
      </c>
      <c r="AO34" s="212">
        <f t="shared" si="19"/>
        <v>2716.9999999999986</v>
      </c>
      <c r="AP34" s="212">
        <f t="shared" si="19"/>
        <v>716.99999999999966</v>
      </c>
      <c r="AQ34" s="212">
        <f t="shared" si="19"/>
        <v>2000.0000000000007</v>
      </c>
      <c r="AR34" s="212" t="e">
        <f t="shared" si="19"/>
        <v>#VALUE!</v>
      </c>
      <c r="AS34" s="212" t="e">
        <f t="shared" si="19"/>
        <v>#VALUE!</v>
      </c>
      <c r="AT34" s="212">
        <f t="shared" si="19"/>
        <v>0</v>
      </c>
      <c r="AU34" s="212" t="e">
        <f t="shared" si="19"/>
        <v>#VALUE!</v>
      </c>
      <c r="AV34" s="212" t="e">
        <f t="shared" si="19"/>
        <v>#VALUE!</v>
      </c>
      <c r="AW34" s="212" t="e">
        <f t="shared" si="19"/>
        <v>#VALUE!</v>
      </c>
      <c r="AX34" s="212">
        <f t="shared" si="19"/>
        <v>0</v>
      </c>
      <c r="AY34" s="212">
        <f t="shared" si="19"/>
        <v>0</v>
      </c>
      <c r="AZ34" s="212">
        <f t="shared" si="19"/>
        <v>0</v>
      </c>
      <c r="BA34" s="212">
        <f t="shared" si="19"/>
        <v>0</v>
      </c>
      <c r="BB34" s="212">
        <f t="shared" si="19"/>
        <v>0</v>
      </c>
      <c r="BC34" s="212">
        <f t="shared" si="19"/>
        <v>0</v>
      </c>
      <c r="BD34" s="212">
        <f t="shared" si="19"/>
        <v>0</v>
      </c>
      <c r="BE34" s="212">
        <f t="shared" si="19"/>
        <v>4166.6666666666642</v>
      </c>
      <c r="BF34" s="212">
        <f t="shared" si="19"/>
        <v>2896.7999999999988</v>
      </c>
      <c r="BG34" s="212">
        <f t="shared" si="19"/>
        <v>1269.8666666666666</v>
      </c>
      <c r="BH34" s="212">
        <f t="shared" si="19"/>
        <v>5000</v>
      </c>
      <c r="BI34" s="212">
        <f t="shared" si="19"/>
        <v>0</v>
      </c>
      <c r="BJ34" s="212">
        <f t="shared" si="19"/>
        <v>0</v>
      </c>
      <c r="BK34" s="212">
        <f t="shared" si="19"/>
        <v>0</v>
      </c>
      <c r="BL34" s="212">
        <f t="shared" si="19"/>
        <v>0</v>
      </c>
      <c r="BM34" s="212">
        <f t="shared" si="19"/>
        <v>0</v>
      </c>
      <c r="BN34" s="212">
        <f t="shared" si="19"/>
        <v>0</v>
      </c>
      <c r="BO34" s="212">
        <f t="shared" si="19"/>
        <v>0</v>
      </c>
      <c r="BP34" s="212">
        <f t="shared" si="19"/>
        <v>0</v>
      </c>
    </row>
    <row r="35" spans="2:68">
      <c r="D35" s="213"/>
      <c r="F35" s="209"/>
      <c r="I35" s="214"/>
      <c r="J35" s="215"/>
      <c r="K35" s="215"/>
      <c r="L35" s="214"/>
      <c r="M35" s="215"/>
      <c r="N35" s="215"/>
      <c r="O35" s="215"/>
      <c r="P35" s="215"/>
      <c r="Q35" s="215"/>
      <c r="R35" s="215"/>
      <c r="S35" s="215"/>
      <c r="T35" s="216"/>
      <c r="U35" s="216"/>
      <c r="V35" s="217"/>
      <c r="W35" s="217"/>
      <c r="Y35" s="217"/>
      <c r="Z35" s="218"/>
      <c r="AA35" s="12"/>
    </row>
  </sheetData>
  <autoFilter ref="A3:BP34" xr:uid="{00000000-0001-0000-0000-000000000000}"/>
  <mergeCells count="15">
    <mergeCell ref="BM2:BN2"/>
    <mergeCell ref="BJ2:BL2"/>
    <mergeCell ref="BE2:BG2"/>
    <mergeCell ref="BB2:BD2"/>
    <mergeCell ref="F2:H2"/>
    <mergeCell ref="I2:K2"/>
    <mergeCell ref="L2:N2"/>
    <mergeCell ref="O2:Q2"/>
    <mergeCell ref="R2:T2"/>
    <mergeCell ref="AR2:AT2"/>
    <mergeCell ref="AU2:AW2"/>
    <mergeCell ref="AL2:AN2"/>
    <mergeCell ref="AH2:AJ2"/>
    <mergeCell ref="X2:Z2"/>
    <mergeCell ref="AO2:AQ2"/>
  </mergeCells>
  <pageMargins left="0.51180555555555596" right="0.51180555555555596" top="0.78680555555555598" bottom="0.78680555555555598" header="0.31388888888888899" footer="0.31388888888888899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3D93"/>
  </sheetPr>
  <dimension ref="A1:AC32"/>
  <sheetViews>
    <sheetView showGridLines="0" zoomScaleNormal="100" workbookViewId="0">
      <pane xSplit="3" topLeftCell="D1" activePane="topRight" state="frozen"/>
      <selection pane="topRight" activeCell="B2" sqref="B2"/>
    </sheetView>
  </sheetViews>
  <sheetFormatPr defaultColWidth="9.7109375" defaultRowHeight="15.75"/>
  <cols>
    <col min="1" max="1" width="9.140625" style="6" bestFit="1" customWidth="1"/>
    <col min="2" max="2" width="12.42578125" style="6" bestFit="1" customWidth="1"/>
    <col min="3" max="3" width="51.140625" style="13" bestFit="1" customWidth="1"/>
    <col min="4" max="4" width="16.140625" style="15" bestFit="1" customWidth="1"/>
    <col min="5" max="5" width="9.5703125" style="6" bestFit="1" customWidth="1"/>
    <col min="6" max="6" width="14.140625" style="20" bestFit="1" customWidth="1"/>
    <col min="7" max="7" width="14" style="64" bestFit="1" customWidth="1"/>
    <col min="8" max="8" width="17.28515625" style="6" bestFit="1" customWidth="1"/>
    <col min="9" max="9" width="18" style="6" bestFit="1" customWidth="1"/>
    <col min="10" max="10" width="14.140625" style="6" bestFit="1" customWidth="1"/>
    <col min="11" max="11" width="14.5703125" style="65" bestFit="1" customWidth="1"/>
    <col min="12" max="13" width="42.5703125" style="3" bestFit="1" customWidth="1"/>
    <col min="14" max="14" width="11.28515625" style="3" bestFit="1" customWidth="1"/>
    <col min="15" max="15" width="14.140625" style="6" bestFit="1" customWidth="1"/>
    <col min="16" max="16" width="15" style="3" bestFit="1" customWidth="1"/>
    <col min="17" max="17" width="5.5703125" style="3" bestFit="1" customWidth="1"/>
    <col min="18" max="16384" width="9.7109375" style="3"/>
  </cols>
  <sheetData>
    <row r="1" spans="1:29">
      <c r="K1" s="10">
        <f>SUBTOTAL(9,K3:K275)</f>
        <v>146612.78</v>
      </c>
      <c r="L1" s="5"/>
      <c r="M1" s="5"/>
      <c r="N1" s="5"/>
    </row>
    <row r="2" spans="1:29" s="69" customFormat="1" ht="30">
      <c r="A2" s="231" t="s">
        <v>32</v>
      </c>
      <c r="B2" s="231" t="s">
        <v>35</v>
      </c>
      <c r="C2" s="231" t="s">
        <v>1</v>
      </c>
      <c r="D2" s="231" t="s">
        <v>37</v>
      </c>
      <c r="E2" s="231" t="s">
        <v>27</v>
      </c>
      <c r="F2" s="231" t="s">
        <v>38</v>
      </c>
      <c r="G2" s="231" t="s">
        <v>26</v>
      </c>
      <c r="H2" s="231" t="s">
        <v>169</v>
      </c>
      <c r="I2" s="231" t="s">
        <v>19</v>
      </c>
      <c r="J2" s="231" t="s">
        <v>170</v>
      </c>
      <c r="K2" s="231" t="s">
        <v>14</v>
      </c>
      <c r="L2" s="231" t="s">
        <v>48</v>
      </c>
      <c r="M2" s="231" t="s">
        <v>47</v>
      </c>
      <c r="N2" s="231" t="s">
        <v>46</v>
      </c>
      <c r="O2" s="231" t="s">
        <v>158</v>
      </c>
      <c r="P2" s="231" t="s">
        <v>184</v>
      </c>
    </row>
    <row r="3" spans="1:29">
      <c r="A3" s="233">
        <v>1</v>
      </c>
      <c r="B3" s="233" t="s">
        <v>50</v>
      </c>
      <c r="C3" s="232" t="s">
        <v>273</v>
      </c>
      <c r="D3" s="234">
        <v>28746</v>
      </c>
      <c r="E3" s="47">
        <v>0</v>
      </c>
      <c r="F3" s="235">
        <v>0</v>
      </c>
      <c r="G3" s="235">
        <v>0</v>
      </c>
      <c r="H3" s="47">
        <v>40</v>
      </c>
      <c r="I3" s="47" t="s">
        <v>21</v>
      </c>
      <c r="J3" s="234">
        <v>46023</v>
      </c>
      <c r="K3" s="222">
        <v>5826.03</v>
      </c>
      <c r="L3" s="236" t="s">
        <v>48</v>
      </c>
      <c r="M3" s="236" t="s">
        <v>47</v>
      </c>
      <c r="N3" s="236" t="s">
        <v>46</v>
      </c>
      <c r="O3" s="234"/>
      <c r="P3" s="236"/>
      <c r="Q3" s="66">
        <f t="shared" ref="Q3" si="0">A3</f>
        <v>1</v>
      </c>
    </row>
    <row r="4" spans="1:29">
      <c r="A4" s="233">
        <v>2</v>
      </c>
      <c r="B4" s="233" t="s">
        <v>50</v>
      </c>
      <c r="C4" s="232" t="s">
        <v>274</v>
      </c>
      <c r="D4" s="234">
        <v>27499</v>
      </c>
      <c r="E4" s="47">
        <v>0</v>
      </c>
      <c r="F4" s="235">
        <v>0</v>
      </c>
      <c r="G4" s="235">
        <v>0</v>
      </c>
      <c r="H4" s="47">
        <v>40</v>
      </c>
      <c r="I4" s="47" t="s">
        <v>21</v>
      </c>
      <c r="J4" s="234">
        <v>46023</v>
      </c>
      <c r="K4" s="222">
        <v>4332.22</v>
      </c>
      <c r="L4" s="236" t="s">
        <v>48</v>
      </c>
      <c r="M4" s="236" t="s">
        <v>47</v>
      </c>
      <c r="N4" s="236" t="s">
        <v>46</v>
      </c>
      <c r="O4" s="234"/>
      <c r="P4" s="236"/>
      <c r="Q4" s="66">
        <f t="shared" ref="Q4:Q32" si="1">A4</f>
        <v>2</v>
      </c>
    </row>
    <row r="5" spans="1:29">
      <c r="A5" s="233">
        <v>3</v>
      </c>
      <c r="B5" s="233" t="s">
        <v>50</v>
      </c>
      <c r="C5" s="232" t="s">
        <v>275</v>
      </c>
      <c r="D5" s="234">
        <v>28584</v>
      </c>
      <c r="E5" s="47">
        <v>0</v>
      </c>
      <c r="F5" s="235">
        <v>0</v>
      </c>
      <c r="G5" s="235">
        <v>0</v>
      </c>
      <c r="H5" s="47">
        <v>40</v>
      </c>
      <c r="I5" s="47" t="s">
        <v>21</v>
      </c>
      <c r="J5" s="234">
        <v>46023</v>
      </c>
      <c r="K5" s="222">
        <v>4714.12</v>
      </c>
      <c r="L5" s="236" t="s">
        <v>48</v>
      </c>
      <c r="M5" s="236" t="s">
        <v>47</v>
      </c>
      <c r="N5" s="236" t="s">
        <v>46</v>
      </c>
      <c r="O5" s="234"/>
      <c r="P5" s="236"/>
      <c r="Q5" s="66">
        <f t="shared" si="1"/>
        <v>3</v>
      </c>
    </row>
    <row r="6" spans="1:29">
      <c r="A6" s="233">
        <v>4</v>
      </c>
      <c r="B6" s="233" t="s">
        <v>50</v>
      </c>
      <c r="C6" s="232" t="s">
        <v>276</v>
      </c>
      <c r="D6" s="234">
        <v>29369</v>
      </c>
      <c r="E6" s="47">
        <v>0</v>
      </c>
      <c r="F6" s="235">
        <v>0</v>
      </c>
      <c r="G6" s="235">
        <v>0</v>
      </c>
      <c r="H6" s="47">
        <v>40</v>
      </c>
      <c r="I6" s="47" t="s">
        <v>21</v>
      </c>
      <c r="J6" s="234">
        <v>46023</v>
      </c>
      <c r="K6" s="222">
        <v>7685.13</v>
      </c>
      <c r="L6" s="236" t="s">
        <v>48</v>
      </c>
      <c r="M6" s="236" t="s">
        <v>47</v>
      </c>
      <c r="N6" s="236" t="s">
        <v>46</v>
      </c>
      <c r="O6" s="234"/>
      <c r="P6" s="236"/>
      <c r="Q6" s="66">
        <f t="shared" si="1"/>
        <v>4</v>
      </c>
    </row>
    <row r="7" spans="1:29">
      <c r="A7" s="233">
        <v>5</v>
      </c>
      <c r="B7" s="233" t="s">
        <v>50</v>
      </c>
      <c r="C7" s="232" t="s">
        <v>277</v>
      </c>
      <c r="D7" s="234">
        <v>28648</v>
      </c>
      <c r="E7" s="47">
        <v>0</v>
      </c>
      <c r="F7" s="235">
        <v>0</v>
      </c>
      <c r="G7" s="235">
        <v>0</v>
      </c>
      <c r="H7" s="47">
        <v>40</v>
      </c>
      <c r="I7" s="47" t="s">
        <v>21</v>
      </c>
      <c r="J7" s="234">
        <v>46023</v>
      </c>
      <c r="K7" s="222">
        <v>3652.6</v>
      </c>
      <c r="L7" s="236" t="s">
        <v>48</v>
      </c>
      <c r="M7" s="236" t="s">
        <v>47</v>
      </c>
      <c r="N7" s="236" t="s">
        <v>46</v>
      </c>
      <c r="O7" s="234"/>
      <c r="P7" s="236"/>
      <c r="Q7" s="66">
        <f t="shared" si="1"/>
        <v>5</v>
      </c>
    </row>
    <row r="8" spans="1:29">
      <c r="A8" s="233">
        <v>6</v>
      </c>
      <c r="B8" s="233" t="s">
        <v>50</v>
      </c>
      <c r="C8" s="232" t="s">
        <v>278</v>
      </c>
      <c r="D8" s="234">
        <v>28318</v>
      </c>
      <c r="E8" s="47">
        <v>0</v>
      </c>
      <c r="F8" s="235">
        <v>0</v>
      </c>
      <c r="G8" s="235">
        <v>0</v>
      </c>
      <c r="H8" s="47">
        <v>40</v>
      </c>
      <c r="I8" s="47" t="s">
        <v>21</v>
      </c>
      <c r="J8" s="234">
        <v>46023</v>
      </c>
      <c r="K8" s="222">
        <v>7943.86</v>
      </c>
      <c r="L8" s="236" t="s">
        <v>48</v>
      </c>
      <c r="M8" s="236" t="s">
        <v>47</v>
      </c>
      <c r="N8" s="236" t="s">
        <v>46</v>
      </c>
      <c r="O8" s="234"/>
      <c r="P8" s="236"/>
      <c r="Q8" s="66">
        <f t="shared" si="1"/>
        <v>6</v>
      </c>
    </row>
    <row r="9" spans="1:29">
      <c r="A9" s="233">
        <v>7</v>
      </c>
      <c r="B9" s="233" t="s">
        <v>50</v>
      </c>
      <c r="C9" s="232" t="s">
        <v>279</v>
      </c>
      <c r="D9" s="234">
        <v>28754</v>
      </c>
      <c r="E9" s="47">
        <v>0</v>
      </c>
      <c r="F9" s="235">
        <v>0</v>
      </c>
      <c r="G9" s="235">
        <v>0</v>
      </c>
      <c r="H9" s="47">
        <v>40</v>
      </c>
      <c r="I9" s="47" t="s">
        <v>21</v>
      </c>
      <c r="J9" s="234">
        <v>46023</v>
      </c>
      <c r="K9" s="222">
        <v>7131.14</v>
      </c>
      <c r="L9" s="236" t="s">
        <v>48</v>
      </c>
      <c r="M9" s="236" t="s">
        <v>47</v>
      </c>
      <c r="N9" s="236" t="s">
        <v>46</v>
      </c>
      <c r="O9" s="234"/>
      <c r="P9" s="236"/>
      <c r="Q9" s="66">
        <f t="shared" si="1"/>
        <v>7</v>
      </c>
    </row>
    <row r="10" spans="1:29">
      <c r="A10" s="233">
        <v>8</v>
      </c>
      <c r="B10" s="233" t="s">
        <v>50</v>
      </c>
      <c r="C10" s="232" t="s">
        <v>280</v>
      </c>
      <c r="D10" s="234">
        <v>29935</v>
      </c>
      <c r="E10" s="47">
        <v>0</v>
      </c>
      <c r="F10" s="235">
        <v>0</v>
      </c>
      <c r="G10" s="235">
        <v>0</v>
      </c>
      <c r="H10" s="47">
        <v>40</v>
      </c>
      <c r="I10" s="47" t="s">
        <v>21</v>
      </c>
      <c r="J10" s="234">
        <v>46023</v>
      </c>
      <c r="K10" s="222">
        <v>5245.5</v>
      </c>
      <c r="L10" s="236" t="s">
        <v>48</v>
      </c>
      <c r="M10" s="236" t="s">
        <v>47</v>
      </c>
      <c r="N10" s="236" t="s">
        <v>46</v>
      </c>
      <c r="O10" s="234"/>
      <c r="P10" s="236"/>
      <c r="Q10" s="66">
        <f t="shared" si="1"/>
        <v>8</v>
      </c>
      <c r="AB10" s="67"/>
    </row>
    <row r="11" spans="1:29">
      <c r="A11" s="233">
        <v>9</v>
      </c>
      <c r="B11" s="233" t="s">
        <v>50</v>
      </c>
      <c r="C11" s="232" t="s">
        <v>281</v>
      </c>
      <c r="D11" s="234">
        <v>30813</v>
      </c>
      <c r="E11" s="47">
        <v>0</v>
      </c>
      <c r="F11" s="235">
        <v>0</v>
      </c>
      <c r="G11" s="235">
        <v>0</v>
      </c>
      <c r="H11" s="47">
        <v>40</v>
      </c>
      <c r="I11" s="47" t="s">
        <v>21</v>
      </c>
      <c r="J11" s="234">
        <v>46023</v>
      </c>
      <c r="K11" s="222">
        <v>4229.32</v>
      </c>
      <c r="L11" s="236" t="s">
        <v>48</v>
      </c>
      <c r="M11" s="236" t="s">
        <v>47</v>
      </c>
      <c r="N11" s="236" t="s">
        <v>46</v>
      </c>
      <c r="O11" s="234"/>
      <c r="P11" s="236"/>
      <c r="Q11" s="66">
        <f t="shared" si="1"/>
        <v>9</v>
      </c>
      <c r="W11" s="68"/>
      <c r="X11" s="68"/>
      <c r="Z11" s="68"/>
      <c r="AB11" s="68"/>
      <c r="AC11" s="68"/>
    </row>
    <row r="12" spans="1:29">
      <c r="A12" s="233">
        <v>10</v>
      </c>
      <c r="B12" s="233" t="s">
        <v>50</v>
      </c>
      <c r="C12" s="232" t="s">
        <v>282</v>
      </c>
      <c r="D12" s="234">
        <v>28678</v>
      </c>
      <c r="E12" s="47">
        <v>0</v>
      </c>
      <c r="F12" s="235">
        <v>0</v>
      </c>
      <c r="G12" s="235">
        <v>0</v>
      </c>
      <c r="H12" s="47">
        <v>40</v>
      </c>
      <c r="I12" s="47" t="s">
        <v>21</v>
      </c>
      <c r="J12" s="234">
        <v>46023</v>
      </c>
      <c r="K12" s="222">
        <v>2404.84</v>
      </c>
      <c r="L12" s="236" t="s">
        <v>48</v>
      </c>
      <c r="M12" s="236" t="s">
        <v>47</v>
      </c>
      <c r="N12" s="236" t="s">
        <v>46</v>
      </c>
      <c r="O12" s="234"/>
      <c r="P12" s="236"/>
      <c r="Q12" s="66">
        <f t="shared" si="1"/>
        <v>10</v>
      </c>
    </row>
    <row r="13" spans="1:29">
      <c r="A13" s="233">
        <v>11</v>
      </c>
      <c r="B13" s="233" t="s">
        <v>50</v>
      </c>
      <c r="C13" s="232" t="s">
        <v>283</v>
      </c>
      <c r="D13" s="234">
        <v>30176</v>
      </c>
      <c r="E13" s="47">
        <v>0</v>
      </c>
      <c r="F13" s="235">
        <v>0</v>
      </c>
      <c r="G13" s="235">
        <v>0</v>
      </c>
      <c r="H13" s="47">
        <v>40</v>
      </c>
      <c r="I13" s="47" t="s">
        <v>21</v>
      </c>
      <c r="J13" s="234">
        <v>46023</v>
      </c>
      <c r="K13" s="222">
        <v>2335.0300000000002</v>
      </c>
      <c r="L13" s="236" t="s">
        <v>48</v>
      </c>
      <c r="M13" s="236" t="s">
        <v>47</v>
      </c>
      <c r="N13" s="236" t="s">
        <v>46</v>
      </c>
      <c r="O13" s="234"/>
      <c r="P13" s="236"/>
      <c r="Q13" s="66">
        <f t="shared" si="1"/>
        <v>11</v>
      </c>
      <c r="V13" s="65"/>
      <c r="W13" s="8"/>
    </row>
    <row r="14" spans="1:29">
      <c r="A14" s="233">
        <v>12</v>
      </c>
      <c r="B14" s="233" t="s">
        <v>50</v>
      </c>
      <c r="C14" s="232" t="s">
        <v>284</v>
      </c>
      <c r="D14" s="234">
        <v>31990</v>
      </c>
      <c r="E14" s="47">
        <v>0</v>
      </c>
      <c r="F14" s="235">
        <v>0</v>
      </c>
      <c r="G14" s="235">
        <v>0</v>
      </c>
      <c r="H14" s="47">
        <v>40</v>
      </c>
      <c r="I14" s="47" t="s">
        <v>21</v>
      </c>
      <c r="J14" s="234">
        <v>46023</v>
      </c>
      <c r="K14" s="222">
        <v>3290.79</v>
      </c>
      <c r="L14" s="236" t="s">
        <v>48</v>
      </c>
      <c r="M14" s="236" t="s">
        <v>47</v>
      </c>
      <c r="N14" s="236" t="s">
        <v>46</v>
      </c>
      <c r="O14" s="234"/>
      <c r="P14" s="236"/>
      <c r="Q14" s="66">
        <f t="shared" si="1"/>
        <v>12</v>
      </c>
    </row>
    <row r="15" spans="1:29">
      <c r="A15" s="233">
        <v>13</v>
      </c>
      <c r="B15" s="233" t="s">
        <v>50</v>
      </c>
      <c r="C15" s="232" t="s">
        <v>285</v>
      </c>
      <c r="D15" s="234">
        <v>21303</v>
      </c>
      <c r="E15" s="47">
        <v>0</v>
      </c>
      <c r="F15" s="235">
        <v>0</v>
      </c>
      <c r="G15" s="235">
        <v>0</v>
      </c>
      <c r="H15" s="47">
        <v>40</v>
      </c>
      <c r="I15" s="47" t="s">
        <v>21</v>
      </c>
      <c r="J15" s="234">
        <v>46023</v>
      </c>
      <c r="K15" s="222">
        <v>1102.1600000000001</v>
      </c>
      <c r="L15" s="236" t="s">
        <v>48</v>
      </c>
      <c r="M15" s="236" t="s">
        <v>47</v>
      </c>
      <c r="N15" s="236" t="s">
        <v>46</v>
      </c>
      <c r="O15" s="234"/>
      <c r="P15" s="236"/>
      <c r="Q15" s="66">
        <f t="shared" si="1"/>
        <v>13</v>
      </c>
    </row>
    <row r="16" spans="1:29">
      <c r="A16" s="233">
        <v>14</v>
      </c>
      <c r="B16" s="233" t="s">
        <v>50</v>
      </c>
      <c r="C16" s="232" t="s">
        <v>286</v>
      </c>
      <c r="D16" s="234">
        <v>28549</v>
      </c>
      <c r="E16" s="47">
        <v>0</v>
      </c>
      <c r="F16" s="235">
        <v>0</v>
      </c>
      <c r="G16" s="235">
        <v>0</v>
      </c>
      <c r="H16" s="47">
        <v>40</v>
      </c>
      <c r="I16" s="47" t="s">
        <v>21</v>
      </c>
      <c r="J16" s="234">
        <v>46023</v>
      </c>
      <c r="K16" s="222">
        <v>5617.18</v>
      </c>
      <c r="L16" s="236" t="s">
        <v>48</v>
      </c>
      <c r="M16" s="236" t="s">
        <v>47</v>
      </c>
      <c r="N16" s="236" t="s">
        <v>46</v>
      </c>
      <c r="O16" s="234"/>
      <c r="P16" s="236"/>
      <c r="Q16" s="66">
        <f t="shared" si="1"/>
        <v>14</v>
      </c>
      <c r="V16" s="67"/>
    </row>
    <row r="17" spans="1:17">
      <c r="A17" s="233">
        <v>15</v>
      </c>
      <c r="B17" s="233" t="s">
        <v>50</v>
      </c>
      <c r="C17" s="232" t="s">
        <v>287</v>
      </c>
      <c r="D17" s="234">
        <v>31413</v>
      </c>
      <c r="E17" s="47">
        <v>0</v>
      </c>
      <c r="F17" s="235">
        <v>0</v>
      </c>
      <c r="G17" s="235">
        <v>0</v>
      </c>
      <c r="H17" s="47">
        <v>40</v>
      </c>
      <c r="I17" s="47" t="s">
        <v>21</v>
      </c>
      <c r="J17" s="234">
        <v>46023</v>
      </c>
      <c r="K17" s="222">
        <v>5591.86</v>
      </c>
      <c r="L17" s="236" t="s">
        <v>48</v>
      </c>
      <c r="M17" s="236" t="s">
        <v>47</v>
      </c>
      <c r="N17" s="236" t="s">
        <v>46</v>
      </c>
      <c r="O17" s="234"/>
      <c r="P17" s="236"/>
      <c r="Q17" s="66">
        <f t="shared" si="1"/>
        <v>15</v>
      </c>
    </row>
    <row r="18" spans="1:17">
      <c r="A18" s="233">
        <v>16</v>
      </c>
      <c r="B18" s="233" t="s">
        <v>50</v>
      </c>
      <c r="C18" s="232" t="s">
        <v>288</v>
      </c>
      <c r="D18" s="234">
        <v>31343</v>
      </c>
      <c r="E18" s="47">
        <v>0</v>
      </c>
      <c r="F18" s="235">
        <v>0</v>
      </c>
      <c r="G18" s="235">
        <v>0</v>
      </c>
      <c r="H18" s="47">
        <v>40</v>
      </c>
      <c r="I18" s="47" t="s">
        <v>21</v>
      </c>
      <c r="J18" s="234">
        <v>46023</v>
      </c>
      <c r="K18" s="222">
        <v>7685.13</v>
      </c>
      <c r="L18" s="236" t="s">
        <v>48</v>
      </c>
      <c r="M18" s="236" t="s">
        <v>47</v>
      </c>
      <c r="N18" s="236" t="s">
        <v>46</v>
      </c>
      <c r="O18" s="234"/>
      <c r="P18" s="236"/>
      <c r="Q18" s="66">
        <f t="shared" si="1"/>
        <v>16</v>
      </c>
    </row>
    <row r="19" spans="1:17">
      <c r="A19" s="233">
        <v>17</v>
      </c>
      <c r="B19" s="233" t="s">
        <v>50</v>
      </c>
      <c r="C19" s="232" t="s">
        <v>289</v>
      </c>
      <c r="D19" s="234">
        <v>29477</v>
      </c>
      <c r="E19" s="47">
        <v>0</v>
      </c>
      <c r="F19" s="235">
        <v>0</v>
      </c>
      <c r="G19" s="235">
        <v>0</v>
      </c>
      <c r="H19" s="47">
        <v>40</v>
      </c>
      <c r="I19" s="47" t="s">
        <v>21</v>
      </c>
      <c r="J19" s="234">
        <v>46023</v>
      </c>
      <c r="K19" s="222">
        <v>3652.6</v>
      </c>
      <c r="L19" s="236" t="s">
        <v>48</v>
      </c>
      <c r="M19" s="236" t="s">
        <v>47</v>
      </c>
      <c r="N19" s="236" t="s">
        <v>46</v>
      </c>
      <c r="O19" s="234"/>
      <c r="P19" s="236"/>
      <c r="Q19" s="66">
        <f t="shared" si="1"/>
        <v>17</v>
      </c>
    </row>
    <row r="20" spans="1:17">
      <c r="A20" s="233">
        <v>18</v>
      </c>
      <c r="B20" s="233" t="s">
        <v>50</v>
      </c>
      <c r="C20" s="232" t="s">
        <v>290</v>
      </c>
      <c r="D20" s="234">
        <v>31673</v>
      </c>
      <c r="E20" s="47">
        <v>0</v>
      </c>
      <c r="F20" s="235">
        <v>0</v>
      </c>
      <c r="G20" s="235">
        <v>0</v>
      </c>
      <c r="H20" s="47">
        <v>40</v>
      </c>
      <c r="I20" s="47" t="s">
        <v>21</v>
      </c>
      <c r="J20" s="234">
        <v>46023</v>
      </c>
      <c r="K20" s="222">
        <v>7943.86</v>
      </c>
      <c r="L20" s="236" t="s">
        <v>48</v>
      </c>
      <c r="M20" s="236" t="s">
        <v>47</v>
      </c>
      <c r="N20" s="236" t="s">
        <v>46</v>
      </c>
      <c r="O20" s="234"/>
      <c r="P20" s="236"/>
      <c r="Q20" s="66">
        <f t="shared" si="1"/>
        <v>18</v>
      </c>
    </row>
    <row r="21" spans="1:17">
      <c r="A21" s="233">
        <v>19</v>
      </c>
      <c r="B21" s="233" t="s">
        <v>50</v>
      </c>
      <c r="C21" s="232" t="s">
        <v>291</v>
      </c>
      <c r="D21" s="234">
        <v>31243</v>
      </c>
      <c r="E21" s="47">
        <v>0</v>
      </c>
      <c r="F21" s="235">
        <v>0</v>
      </c>
      <c r="G21" s="235">
        <v>0</v>
      </c>
      <c r="H21" s="47">
        <v>40</v>
      </c>
      <c r="I21" s="47" t="s">
        <v>21</v>
      </c>
      <c r="J21" s="234">
        <v>46023</v>
      </c>
      <c r="K21" s="222">
        <v>7131.14</v>
      </c>
      <c r="L21" s="236" t="s">
        <v>48</v>
      </c>
      <c r="M21" s="236" t="s">
        <v>47</v>
      </c>
      <c r="N21" s="236" t="s">
        <v>46</v>
      </c>
      <c r="O21" s="234"/>
      <c r="P21" s="236"/>
      <c r="Q21" s="66">
        <f t="shared" si="1"/>
        <v>19</v>
      </c>
    </row>
    <row r="22" spans="1:17">
      <c r="A22" s="233">
        <v>20</v>
      </c>
      <c r="B22" s="233" t="s">
        <v>50</v>
      </c>
      <c r="C22" s="232" t="s">
        <v>292</v>
      </c>
      <c r="D22" s="234">
        <v>31115</v>
      </c>
      <c r="E22" s="47">
        <v>0</v>
      </c>
      <c r="F22" s="235">
        <v>0</v>
      </c>
      <c r="G22" s="235">
        <v>0</v>
      </c>
      <c r="H22" s="47">
        <v>40</v>
      </c>
      <c r="I22" s="47" t="s">
        <v>21</v>
      </c>
      <c r="J22" s="234">
        <v>46023</v>
      </c>
      <c r="K22" s="222">
        <v>5245.5</v>
      </c>
      <c r="L22" s="236" t="s">
        <v>48</v>
      </c>
      <c r="M22" s="236" t="s">
        <v>47</v>
      </c>
      <c r="N22" s="236" t="s">
        <v>46</v>
      </c>
      <c r="O22" s="234"/>
      <c r="P22" s="236"/>
      <c r="Q22" s="66">
        <f t="shared" si="1"/>
        <v>20</v>
      </c>
    </row>
    <row r="23" spans="1:17">
      <c r="A23" s="233">
        <v>21</v>
      </c>
      <c r="B23" s="233" t="s">
        <v>50</v>
      </c>
      <c r="C23" s="232" t="s">
        <v>293</v>
      </c>
      <c r="D23" s="234">
        <v>31043</v>
      </c>
      <c r="E23" s="47">
        <v>0</v>
      </c>
      <c r="F23" s="235">
        <v>0</v>
      </c>
      <c r="G23" s="235">
        <v>0</v>
      </c>
      <c r="H23" s="47">
        <v>40</v>
      </c>
      <c r="I23" s="47" t="s">
        <v>21</v>
      </c>
      <c r="J23" s="234">
        <v>46023</v>
      </c>
      <c r="K23" s="222">
        <v>4229.32</v>
      </c>
      <c r="L23" s="236" t="s">
        <v>48</v>
      </c>
      <c r="M23" s="236" t="s">
        <v>47</v>
      </c>
      <c r="N23" s="236" t="s">
        <v>46</v>
      </c>
      <c r="O23" s="234"/>
      <c r="P23" s="236"/>
      <c r="Q23" s="66">
        <f t="shared" si="1"/>
        <v>21</v>
      </c>
    </row>
    <row r="24" spans="1:17">
      <c r="A24" s="233">
        <v>22</v>
      </c>
      <c r="B24" s="233" t="s">
        <v>50</v>
      </c>
      <c r="C24" s="232" t="s">
        <v>294</v>
      </c>
      <c r="D24" s="234">
        <v>25883</v>
      </c>
      <c r="E24" s="47">
        <v>0</v>
      </c>
      <c r="F24" s="235">
        <v>0</v>
      </c>
      <c r="G24" s="235">
        <v>0</v>
      </c>
      <c r="H24" s="47">
        <v>40</v>
      </c>
      <c r="I24" s="47" t="s">
        <v>21</v>
      </c>
      <c r="J24" s="234">
        <v>46023</v>
      </c>
      <c r="K24" s="222">
        <v>2404.84</v>
      </c>
      <c r="L24" s="236" t="s">
        <v>48</v>
      </c>
      <c r="M24" s="236" t="s">
        <v>47</v>
      </c>
      <c r="N24" s="236" t="s">
        <v>46</v>
      </c>
      <c r="O24" s="234"/>
      <c r="P24" s="236"/>
      <c r="Q24" s="66">
        <f t="shared" si="1"/>
        <v>22</v>
      </c>
    </row>
    <row r="25" spans="1:17">
      <c r="A25" s="233">
        <v>23</v>
      </c>
      <c r="B25" s="233" t="s">
        <v>50</v>
      </c>
      <c r="C25" s="232" t="s">
        <v>295</v>
      </c>
      <c r="D25" s="234">
        <v>30807</v>
      </c>
      <c r="E25" s="47">
        <v>0</v>
      </c>
      <c r="F25" s="235">
        <v>0</v>
      </c>
      <c r="G25" s="235">
        <v>0</v>
      </c>
      <c r="H25" s="47">
        <v>40</v>
      </c>
      <c r="I25" s="47" t="s">
        <v>21</v>
      </c>
      <c r="J25" s="234">
        <v>46023</v>
      </c>
      <c r="K25" s="222">
        <v>2335.0300000000002</v>
      </c>
      <c r="L25" s="236" t="s">
        <v>48</v>
      </c>
      <c r="M25" s="236" t="s">
        <v>47</v>
      </c>
      <c r="N25" s="236" t="s">
        <v>46</v>
      </c>
      <c r="O25" s="234"/>
      <c r="P25" s="236"/>
      <c r="Q25" s="66">
        <f t="shared" si="1"/>
        <v>23</v>
      </c>
    </row>
    <row r="26" spans="1:17">
      <c r="A26" s="233">
        <v>24</v>
      </c>
      <c r="B26" s="233" t="s">
        <v>50</v>
      </c>
      <c r="C26" s="232" t="s">
        <v>296</v>
      </c>
      <c r="D26" s="234">
        <v>30934</v>
      </c>
      <c r="E26" s="47">
        <v>0</v>
      </c>
      <c r="F26" s="235">
        <v>0</v>
      </c>
      <c r="G26" s="235">
        <v>0</v>
      </c>
      <c r="H26" s="47">
        <v>40</v>
      </c>
      <c r="I26" s="47" t="s">
        <v>21</v>
      </c>
      <c r="J26" s="234">
        <v>46023</v>
      </c>
      <c r="K26" s="222">
        <v>3290.79</v>
      </c>
      <c r="L26" s="236" t="s">
        <v>48</v>
      </c>
      <c r="M26" s="236" t="s">
        <v>47</v>
      </c>
      <c r="N26" s="236" t="s">
        <v>46</v>
      </c>
      <c r="O26" s="234"/>
      <c r="P26" s="236"/>
      <c r="Q26" s="66">
        <f t="shared" si="1"/>
        <v>24</v>
      </c>
    </row>
    <row r="27" spans="1:17">
      <c r="A27" s="233">
        <v>25</v>
      </c>
      <c r="B27" s="233" t="s">
        <v>50</v>
      </c>
      <c r="C27" s="232" t="s">
        <v>297</v>
      </c>
      <c r="D27" s="234">
        <v>28992</v>
      </c>
      <c r="E27" s="47">
        <v>0</v>
      </c>
      <c r="F27" s="235">
        <v>0</v>
      </c>
      <c r="G27" s="235">
        <v>0</v>
      </c>
      <c r="H27" s="47">
        <v>40</v>
      </c>
      <c r="I27" s="47" t="s">
        <v>21</v>
      </c>
      <c r="J27" s="234">
        <v>46023</v>
      </c>
      <c r="K27" s="222">
        <v>1102.1600000000001</v>
      </c>
      <c r="L27" s="236" t="s">
        <v>48</v>
      </c>
      <c r="M27" s="236" t="s">
        <v>47</v>
      </c>
      <c r="N27" s="236" t="s">
        <v>46</v>
      </c>
      <c r="O27" s="234"/>
      <c r="P27" s="236"/>
      <c r="Q27" s="66">
        <f t="shared" si="1"/>
        <v>25</v>
      </c>
    </row>
    <row r="28" spans="1:17">
      <c r="A28" s="233">
        <v>26</v>
      </c>
      <c r="B28" s="233" t="s">
        <v>50</v>
      </c>
      <c r="C28" s="232" t="s">
        <v>298</v>
      </c>
      <c r="D28" s="234">
        <v>31003</v>
      </c>
      <c r="E28" s="47">
        <v>0</v>
      </c>
      <c r="F28" s="235">
        <v>0</v>
      </c>
      <c r="G28" s="235">
        <v>0</v>
      </c>
      <c r="H28" s="47">
        <v>40</v>
      </c>
      <c r="I28" s="47" t="s">
        <v>21</v>
      </c>
      <c r="J28" s="234">
        <v>46023</v>
      </c>
      <c r="K28" s="222">
        <v>5617.18</v>
      </c>
      <c r="L28" s="236" t="s">
        <v>48</v>
      </c>
      <c r="M28" s="236" t="s">
        <v>47</v>
      </c>
      <c r="N28" s="236" t="s">
        <v>46</v>
      </c>
      <c r="O28" s="234"/>
      <c r="P28" s="236"/>
      <c r="Q28" s="66">
        <f t="shared" si="1"/>
        <v>26</v>
      </c>
    </row>
    <row r="29" spans="1:17">
      <c r="A29" s="233">
        <v>27</v>
      </c>
      <c r="B29" s="233" t="s">
        <v>50</v>
      </c>
      <c r="C29" s="232" t="s">
        <v>299</v>
      </c>
      <c r="D29" s="234">
        <v>32942</v>
      </c>
      <c r="E29" s="47">
        <v>0</v>
      </c>
      <c r="F29" s="235">
        <v>0</v>
      </c>
      <c r="G29" s="235">
        <v>0</v>
      </c>
      <c r="H29" s="47">
        <v>40</v>
      </c>
      <c r="I29" s="47" t="s">
        <v>21</v>
      </c>
      <c r="J29" s="234">
        <v>46023</v>
      </c>
      <c r="K29" s="222">
        <v>5591.86</v>
      </c>
      <c r="L29" s="236" t="s">
        <v>48</v>
      </c>
      <c r="M29" s="236" t="s">
        <v>47</v>
      </c>
      <c r="N29" s="236" t="s">
        <v>46</v>
      </c>
      <c r="O29" s="234"/>
      <c r="P29" s="236"/>
      <c r="Q29" s="66">
        <f t="shared" si="1"/>
        <v>27</v>
      </c>
    </row>
    <row r="30" spans="1:17">
      <c r="A30" s="233">
        <v>28</v>
      </c>
      <c r="B30" s="233" t="s">
        <v>50</v>
      </c>
      <c r="C30" s="232" t="s">
        <v>300</v>
      </c>
      <c r="D30" s="234">
        <v>30891</v>
      </c>
      <c r="E30" s="47">
        <v>0</v>
      </c>
      <c r="F30" s="235">
        <v>0</v>
      </c>
      <c r="G30" s="235">
        <v>0</v>
      </c>
      <c r="H30" s="47">
        <v>40</v>
      </c>
      <c r="I30" s="47" t="s">
        <v>21</v>
      </c>
      <c r="J30" s="234">
        <v>46023</v>
      </c>
      <c r="K30" s="222">
        <v>7685.13</v>
      </c>
      <c r="L30" s="236" t="s">
        <v>48</v>
      </c>
      <c r="M30" s="236" t="s">
        <v>47</v>
      </c>
      <c r="N30" s="236" t="s">
        <v>46</v>
      </c>
      <c r="O30" s="234"/>
      <c r="P30" s="236"/>
      <c r="Q30" s="66">
        <f t="shared" si="1"/>
        <v>28</v>
      </c>
    </row>
    <row r="31" spans="1:17">
      <c r="A31" s="233">
        <v>29</v>
      </c>
      <c r="B31" s="233" t="s">
        <v>50</v>
      </c>
      <c r="C31" s="232" t="s">
        <v>301</v>
      </c>
      <c r="D31" s="234">
        <v>32114</v>
      </c>
      <c r="E31" s="47">
        <v>0</v>
      </c>
      <c r="F31" s="235">
        <v>0</v>
      </c>
      <c r="G31" s="235">
        <v>0</v>
      </c>
      <c r="H31" s="47">
        <v>40</v>
      </c>
      <c r="I31" s="47" t="s">
        <v>21</v>
      </c>
      <c r="J31" s="234">
        <v>46023</v>
      </c>
      <c r="K31" s="222">
        <v>3652.6</v>
      </c>
      <c r="L31" s="236" t="s">
        <v>48</v>
      </c>
      <c r="M31" s="236" t="s">
        <v>47</v>
      </c>
      <c r="N31" s="236" t="s">
        <v>46</v>
      </c>
      <c r="O31" s="234"/>
      <c r="P31" s="236"/>
      <c r="Q31" s="66">
        <f t="shared" si="1"/>
        <v>29</v>
      </c>
    </row>
    <row r="32" spans="1:17">
      <c r="A32" s="233">
        <v>30</v>
      </c>
      <c r="B32" s="233" t="s">
        <v>50</v>
      </c>
      <c r="C32" s="232" t="s">
        <v>302</v>
      </c>
      <c r="D32" s="234">
        <v>28413</v>
      </c>
      <c r="E32" s="47">
        <v>0</v>
      </c>
      <c r="F32" s="235">
        <v>0</v>
      </c>
      <c r="G32" s="235">
        <v>0</v>
      </c>
      <c r="H32" s="47">
        <v>40</v>
      </c>
      <c r="I32" s="47" t="s">
        <v>21</v>
      </c>
      <c r="J32" s="234">
        <v>46023</v>
      </c>
      <c r="K32" s="222">
        <v>7943.86</v>
      </c>
      <c r="L32" s="236" t="s">
        <v>48</v>
      </c>
      <c r="M32" s="236" t="s">
        <v>47</v>
      </c>
      <c r="N32" s="236" t="s">
        <v>46</v>
      </c>
      <c r="O32" s="234"/>
      <c r="P32" s="236"/>
      <c r="Q32" s="66">
        <f t="shared" si="1"/>
        <v>30</v>
      </c>
    </row>
  </sheetData>
  <autoFilter ref="A2:P32" xr:uid="{00000000-0009-0000-0000-000001000000}"/>
  <sortState xmlns:xlrd2="http://schemas.microsoft.com/office/spreadsheetml/2017/richdata2" ref="A3:P32">
    <sortCondition ref="A3:A32"/>
  </sortState>
  <phoneticPr fontId="87" type="noConversion"/>
  <pageMargins left="0.51180555555555596" right="0.51180555555555596" top="0.78680555555555598" bottom="0.78680555555555598" header="0.31458333333333299" footer="0.31458333333333299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1000"/>
  <sheetViews>
    <sheetView topLeftCell="A30" zoomScale="60" zoomScaleNormal="60" workbookViewId="0">
      <selection activeCell="AC9" sqref="AC9"/>
    </sheetView>
  </sheetViews>
  <sheetFormatPr defaultRowHeight="15" outlineLevelCol="1"/>
  <cols>
    <col min="1" max="1" width="10.42578125" bestFit="1" customWidth="1"/>
    <col min="2" max="2" width="12.42578125" bestFit="1" customWidth="1"/>
    <col min="3" max="3" width="44.5703125" customWidth="1"/>
    <col min="4" max="4" width="13.5703125" customWidth="1"/>
    <col min="5" max="6" width="12.5703125" customWidth="1"/>
    <col min="7" max="7" width="15.5703125" customWidth="1"/>
    <col min="8" max="14" width="12.5703125" style="1" hidden="1" customWidth="1" outlineLevel="1"/>
    <col min="15" max="15" width="11.42578125" style="1" customWidth="1" collapsed="1"/>
    <col min="16" max="35" width="12.5703125" customWidth="1" outlineLevel="1"/>
    <col min="36" max="36" width="16.5703125" customWidth="1"/>
    <col min="37" max="37" width="14.5703125" hidden="1" customWidth="1" outlineLevel="1"/>
    <col min="38" max="45" width="12.5703125" hidden="1" customWidth="1" outlineLevel="1"/>
    <col min="46" max="46" width="14" hidden="1" customWidth="1" outlineLevel="1"/>
    <col min="47" max="49" width="12.5703125" hidden="1" customWidth="1" outlineLevel="1"/>
    <col min="50" max="50" width="15.5703125" customWidth="1" collapsed="1"/>
    <col min="51" max="51" width="15.42578125" customWidth="1"/>
    <col min="52" max="52" width="15.28515625" customWidth="1"/>
    <col min="53" max="53" width="14.7109375" customWidth="1"/>
    <col min="54" max="56" width="8.5703125" customWidth="1"/>
    <col min="57" max="57" width="13.5703125" bestFit="1" customWidth="1"/>
    <col min="58" max="58" width="16.28515625" customWidth="1"/>
    <col min="59" max="59" width="13.7109375" customWidth="1"/>
    <col min="60" max="60" width="9.5703125" bestFit="1" customWidth="1"/>
    <col min="61" max="61" width="12" customWidth="1"/>
    <col min="62" max="62" width="14.42578125" customWidth="1"/>
    <col min="63" max="63" width="11.5703125" customWidth="1"/>
    <col min="64" max="64" width="12.5703125" customWidth="1"/>
    <col min="65" max="65" width="13.42578125" customWidth="1"/>
    <col min="66" max="66" width="13.5703125" bestFit="1" customWidth="1"/>
  </cols>
  <sheetData>
    <row r="1" spans="1:80" s="1" customFormat="1">
      <c r="H1" s="4">
        <f>16665.66+407.9</f>
        <v>17073.560000000001</v>
      </c>
      <c r="I1">
        <v>-287.5</v>
      </c>
      <c r="J1" s="4">
        <f>10188.05+532.89</f>
        <v>10720.939999999999</v>
      </c>
      <c r="K1" s="4">
        <f>4940.42+6266.72</f>
        <v>11207.14</v>
      </c>
      <c r="L1" s="4">
        <v>4266.9399999999996</v>
      </c>
      <c r="M1">
        <v>421.79</v>
      </c>
      <c r="N1" s="4">
        <f>6521.67+1465.26</f>
        <v>7986.93</v>
      </c>
      <c r="O1" s="1">
        <f>SUM(H1:N1)</f>
        <v>51389.8</v>
      </c>
      <c r="P1" s="1">
        <f>total!AB1</f>
        <v>0</v>
      </c>
      <c r="Q1" s="4">
        <f>172822+3910</f>
        <v>176732</v>
      </c>
      <c r="U1" s="1">
        <f>total!AG1</f>
        <v>0</v>
      </c>
      <c r="W1" s="4">
        <f>9675+400</f>
        <v>10075</v>
      </c>
      <c r="Y1" s="1" t="e">
        <f>#REF!</f>
        <v>#REF!</v>
      </c>
      <c r="AA1" s="1">
        <f>total!AT1</f>
        <v>0</v>
      </c>
      <c r="AB1" s="1" t="e">
        <f>total!AW1</f>
        <v>#VALUE!</v>
      </c>
      <c r="AC1" s="1">
        <f>total!T1</f>
        <v>0</v>
      </c>
      <c r="AD1" s="1">
        <f>total!K1</f>
        <v>3874.3076999999989</v>
      </c>
      <c r="AE1" s="1">
        <f>total!N1-8030</f>
        <v>6315</v>
      </c>
      <c r="AF1" s="1">
        <f>total!Q1</f>
        <v>234.21391604999997</v>
      </c>
      <c r="AG1" s="1" t="e">
        <f>total!AJ1+total!H1</f>
        <v>#VALUE!</v>
      </c>
      <c r="AH1" s="4">
        <f>152260+2300</f>
        <v>154560</v>
      </c>
      <c r="AK1" s="1">
        <v>1280149.8567600006</v>
      </c>
      <c r="AL1" s="1">
        <v>51875.470433333147</v>
      </c>
      <c r="AM1" s="1">
        <v>382347.47679999884</v>
      </c>
      <c r="BG1" s="41"/>
      <c r="BH1" s="41"/>
      <c r="BM1" s="83"/>
    </row>
    <row r="2" spans="1:80" s="3" customFormat="1" ht="15.75">
      <c r="A2" s="3" t="s">
        <v>106</v>
      </c>
      <c r="B2" s="37">
        <v>45017</v>
      </c>
      <c r="C2" s="38"/>
      <c r="D2" s="39"/>
      <c r="E2" s="39"/>
      <c r="F2" s="40"/>
      <c r="G2" s="39"/>
      <c r="H2" s="58">
        <v>133</v>
      </c>
      <c r="I2" s="58">
        <v>134</v>
      </c>
      <c r="J2" s="58">
        <v>60</v>
      </c>
      <c r="K2" s="58">
        <v>116</v>
      </c>
      <c r="L2" s="58">
        <v>61</v>
      </c>
      <c r="M2" s="58">
        <v>117</v>
      </c>
      <c r="N2" s="58">
        <v>49</v>
      </c>
      <c r="O2" s="41"/>
      <c r="P2" s="39">
        <v>2150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40"/>
      <c r="AK2" s="41"/>
      <c r="AL2" s="40"/>
      <c r="AM2" s="40"/>
      <c r="AN2" s="41"/>
      <c r="AO2" s="40"/>
      <c r="AP2" s="39"/>
      <c r="AQ2" s="39"/>
      <c r="AR2" s="39"/>
      <c r="AS2" s="40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>
        <v>11</v>
      </c>
      <c r="BG2" s="39">
        <v>8</v>
      </c>
      <c r="BH2" s="39">
        <v>55</v>
      </c>
      <c r="BI2" s="39">
        <v>99</v>
      </c>
      <c r="BJ2" s="39">
        <v>110</v>
      </c>
      <c r="BK2" s="39"/>
      <c r="BL2" s="39">
        <v>114</v>
      </c>
      <c r="BM2" s="39">
        <v>208</v>
      </c>
      <c r="BN2" s="39"/>
    </row>
    <row r="3" spans="1:80" s="41" customFormat="1">
      <c r="A3" s="41" t="s">
        <v>15</v>
      </c>
      <c r="B3" s="42">
        <f>COUNTIF(A6:A1000,"&lt;&gt;0")</f>
        <v>825</v>
      </c>
      <c r="F3" s="39"/>
      <c r="G3" s="41">
        <f t="shared" ref="G3" si="0">SUBTOTAL(9,G6:G716)</f>
        <v>146612.78</v>
      </c>
      <c r="H3" s="41">
        <f>SUBTOTAL(9,H6:H1000)</f>
        <v>0</v>
      </c>
      <c r="I3" s="41">
        <f t="shared" ref="I3:BA3" si="1">SUBTOTAL(9,I6:I1000)</f>
        <v>0</v>
      </c>
      <c r="J3" s="41">
        <f t="shared" si="1"/>
        <v>0</v>
      </c>
      <c r="K3" s="41">
        <f t="shared" si="1"/>
        <v>0</v>
      </c>
      <c r="L3" s="41">
        <f t="shared" si="1"/>
        <v>0</v>
      </c>
      <c r="M3" s="41">
        <f t="shared" si="1"/>
        <v>0</v>
      </c>
      <c r="N3" s="41">
        <f t="shared" si="1"/>
        <v>0</v>
      </c>
      <c r="O3" s="41">
        <f t="shared" si="1"/>
        <v>0</v>
      </c>
      <c r="P3" s="41">
        <f t="shared" si="1"/>
        <v>0</v>
      </c>
      <c r="Q3" s="41">
        <f t="shared" si="1"/>
        <v>0</v>
      </c>
      <c r="R3" s="41">
        <f t="shared" si="1"/>
        <v>0</v>
      </c>
      <c r="S3" s="41">
        <f t="shared" si="1"/>
        <v>5000</v>
      </c>
      <c r="T3" s="41">
        <f t="shared" si="1"/>
        <v>2000.0000000000007</v>
      </c>
      <c r="U3" s="41">
        <f t="shared" si="1"/>
        <v>0</v>
      </c>
      <c r="V3" s="41">
        <f t="shared" si="1"/>
        <v>0</v>
      </c>
      <c r="W3" s="41">
        <f t="shared" si="1"/>
        <v>0</v>
      </c>
      <c r="X3" s="41">
        <f t="shared" si="1"/>
        <v>0</v>
      </c>
      <c r="Y3" s="41">
        <f t="shared" si="1"/>
        <v>0</v>
      </c>
      <c r="Z3" s="41">
        <f t="shared" si="1"/>
        <v>0</v>
      </c>
      <c r="AA3" s="41">
        <f t="shared" si="1"/>
        <v>0</v>
      </c>
      <c r="AB3" s="41">
        <f t="shared" si="1"/>
        <v>0</v>
      </c>
      <c r="AC3" s="41">
        <f t="shared" si="1"/>
        <v>0</v>
      </c>
      <c r="AD3" s="41">
        <f t="shared" si="1"/>
        <v>3874.3076999999989</v>
      </c>
      <c r="AE3" s="41">
        <f t="shared" si="1"/>
        <v>14345</v>
      </c>
      <c r="AF3" s="41">
        <f t="shared" si="1"/>
        <v>234.21391604999997</v>
      </c>
      <c r="AG3" s="41">
        <f t="shared" si="1"/>
        <v>0</v>
      </c>
      <c r="AH3" s="41">
        <f t="shared" si="1"/>
        <v>8250</v>
      </c>
      <c r="AI3" s="41">
        <f t="shared" si="1"/>
        <v>2000</v>
      </c>
      <c r="AJ3" s="41">
        <f t="shared" si="1"/>
        <v>35703.521616049999</v>
      </c>
      <c r="AK3" s="41">
        <f>SUBTOTAL(9,AK6:AK1000)</f>
        <v>12526.856000000002</v>
      </c>
      <c r="AL3" s="41">
        <f t="shared" si="1"/>
        <v>467.42</v>
      </c>
      <c r="AM3" s="41">
        <f t="shared" si="1"/>
        <v>3755.8712</v>
      </c>
      <c r="AN3" s="41" t="e">
        <f t="shared" si="1"/>
        <v>#REF!</v>
      </c>
      <c r="AO3" s="41" t="e">
        <f t="shared" si="1"/>
        <v>#REF!</v>
      </c>
      <c r="AP3" s="41" t="e">
        <f t="shared" si="1"/>
        <v>#REF!</v>
      </c>
      <c r="AQ3" s="41">
        <f t="shared" si="1"/>
        <v>3895.17</v>
      </c>
      <c r="AR3" s="41">
        <f t="shared" si="1"/>
        <v>1043.9100000000001</v>
      </c>
      <c r="AS3" s="41">
        <f t="shared" si="1"/>
        <v>311.61</v>
      </c>
      <c r="AT3" s="41">
        <f t="shared" si="1"/>
        <v>5204.7</v>
      </c>
      <c r="AU3" s="41">
        <f t="shared" si="1"/>
        <v>1394.8600000000001</v>
      </c>
      <c r="AV3" s="41">
        <f t="shared" si="1"/>
        <v>416.37</v>
      </c>
      <c r="AW3" s="41">
        <f>SUBTOTAL(9,AW6:AW1000)</f>
        <v>0</v>
      </c>
      <c r="AX3" s="41" t="e">
        <f t="shared" si="1"/>
        <v>#REF!</v>
      </c>
      <c r="AY3" s="41" t="e">
        <f t="shared" si="1"/>
        <v>#REF!</v>
      </c>
      <c r="AZ3" s="41" t="e">
        <f t="shared" si="1"/>
        <v>#REF!</v>
      </c>
      <c r="BA3" s="41" t="e">
        <f t="shared" si="1"/>
        <v>#REF!</v>
      </c>
      <c r="BB3" s="257">
        <v>160</v>
      </c>
      <c r="BC3" s="257"/>
      <c r="BD3" s="257"/>
      <c r="BF3" s="41">
        <f t="shared" ref="BF3:BN3" si="2">SUBTOTAL(9,BF6:BF1000)</f>
        <v>46742</v>
      </c>
      <c r="BG3" s="41">
        <f t="shared" si="2"/>
        <v>0</v>
      </c>
      <c r="BH3" s="41">
        <f t="shared" si="2"/>
        <v>0</v>
      </c>
      <c r="BI3" s="41">
        <f t="shared" si="2"/>
        <v>0</v>
      </c>
      <c r="BJ3" s="41">
        <f t="shared" si="2"/>
        <v>0</v>
      </c>
      <c r="BK3" s="41">
        <f t="shared" si="2"/>
        <v>0</v>
      </c>
      <c r="BL3" s="41">
        <f t="shared" si="2"/>
        <v>0</v>
      </c>
      <c r="BM3" s="41">
        <f t="shared" si="2"/>
        <v>0</v>
      </c>
      <c r="BN3" s="41">
        <f t="shared" si="2"/>
        <v>46742</v>
      </c>
    </row>
    <row r="4" spans="1:80" ht="45">
      <c r="A4" s="43" t="s">
        <v>0</v>
      </c>
      <c r="B4" s="43" t="s">
        <v>107</v>
      </c>
      <c r="C4" s="43" t="s">
        <v>1</v>
      </c>
      <c r="D4" s="43" t="s">
        <v>51</v>
      </c>
      <c r="E4" s="43" t="s">
        <v>52</v>
      </c>
      <c r="F4" s="43" t="s">
        <v>108</v>
      </c>
      <c r="G4" s="43" t="s">
        <v>109</v>
      </c>
      <c r="H4" s="56" t="s">
        <v>110</v>
      </c>
      <c r="I4" s="56" t="s">
        <v>111</v>
      </c>
      <c r="J4" s="56" t="s">
        <v>112</v>
      </c>
      <c r="K4" s="56" t="s">
        <v>113</v>
      </c>
      <c r="L4" s="56" t="s">
        <v>114</v>
      </c>
      <c r="M4" s="56" t="s">
        <v>115</v>
      </c>
      <c r="N4" s="56" t="s">
        <v>116</v>
      </c>
      <c r="O4" s="56" t="s">
        <v>117</v>
      </c>
      <c r="P4" s="43" t="s">
        <v>28</v>
      </c>
      <c r="Q4" s="43" t="s">
        <v>6</v>
      </c>
      <c r="R4" s="43" t="s">
        <v>118</v>
      </c>
      <c r="S4" s="43" t="s">
        <v>57</v>
      </c>
      <c r="T4" s="43" t="s">
        <v>58</v>
      </c>
      <c r="U4" s="43" t="s">
        <v>49</v>
      </c>
      <c r="V4" s="43" t="s">
        <v>13</v>
      </c>
      <c r="W4" s="43" t="s">
        <v>157</v>
      </c>
      <c r="X4" s="43" t="s">
        <v>160</v>
      </c>
      <c r="Y4" s="43" t="s">
        <v>163</v>
      </c>
      <c r="Z4" s="43" t="s">
        <v>162</v>
      </c>
      <c r="AA4" s="43" t="s">
        <v>102</v>
      </c>
      <c r="AB4" s="43" t="s">
        <v>103</v>
      </c>
      <c r="AC4" s="43" t="s">
        <v>5</v>
      </c>
      <c r="AD4" s="43" t="s">
        <v>119</v>
      </c>
      <c r="AE4" s="43" t="s">
        <v>16</v>
      </c>
      <c r="AF4" s="43" t="s">
        <v>4</v>
      </c>
      <c r="AG4" s="43" t="s">
        <v>120</v>
      </c>
      <c r="AH4" s="43" t="s">
        <v>31</v>
      </c>
      <c r="AI4" s="43" t="s">
        <v>121</v>
      </c>
      <c r="AJ4" s="43" t="s">
        <v>122</v>
      </c>
      <c r="AK4" s="43" t="s">
        <v>123</v>
      </c>
      <c r="AL4" s="43" t="s">
        <v>124</v>
      </c>
      <c r="AM4" s="43" t="s">
        <v>125</v>
      </c>
      <c r="AN4" s="43" t="s">
        <v>126</v>
      </c>
      <c r="AO4" s="43" t="s">
        <v>127</v>
      </c>
      <c r="AP4" s="43" t="s">
        <v>128</v>
      </c>
      <c r="AQ4" s="43" t="s">
        <v>129</v>
      </c>
      <c r="AR4" s="43" t="s">
        <v>130</v>
      </c>
      <c r="AS4" s="43" t="s">
        <v>131</v>
      </c>
      <c r="AT4" s="43" t="s">
        <v>132</v>
      </c>
      <c r="AU4" s="43" t="s">
        <v>133</v>
      </c>
      <c r="AV4" s="43" t="s">
        <v>134</v>
      </c>
      <c r="AW4" s="43" t="s">
        <v>105</v>
      </c>
      <c r="AX4" s="43" t="s">
        <v>135</v>
      </c>
      <c r="AY4" s="43" t="s">
        <v>136</v>
      </c>
      <c r="AZ4" s="43" t="s">
        <v>137</v>
      </c>
      <c r="BA4" s="43" t="s">
        <v>138</v>
      </c>
      <c r="BB4" s="43" t="s">
        <v>139</v>
      </c>
      <c r="BC4" s="43" t="s">
        <v>140</v>
      </c>
      <c r="BD4" s="43" t="s">
        <v>141</v>
      </c>
      <c r="BE4" s="43" t="s">
        <v>142</v>
      </c>
      <c r="BF4" s="43" t="s">
        <v>143</v>
      </c>
      <c r="BG4" s="43" t="s">
        <v>144</v>
      </c>
      <c r="BH4" s="43" t="s">
        <v>145</v>
      </c>
      <c r="BI4" s="43" t="s">
        <v>146</v>
      </c>
      <c r="BJ4" s="43" t="s">
        <v>147</v>
      </c>
      <c r="BK4" s="43" t="s">
        <v>148</v>
      </c>
      <c r="BL4" s="43" t="s">
        <v>149</v>
      </c>
      <c r="BM4" s="43" t="s">
        <v>150</v>
      </c>
      <c r="BN4" s="43" t="s">
        <v>151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spans="1:80" s="44" customFormat="1">
      <c r="F5" s="45"/>
      <c r="H5" s="57"/>
      <c r="I5" s="57"/>
      <c r="J5" s="57"/>
      <c r="K5" s="57"/>
      <c r="L5" s="57"/>
      <c r="M5" s="57"/>
      <c r="N5" s="57"/>
      <c r="O5" s="57"/>
      <c r="AK5" s="44">
        <v>0.26800000000000002</v>
      </c>
      <c r="AL5" s="46">
        <v>0.01</v>
      </c>
      <c r="AM5" s="44">
        <v>0.08</v>
      </c>
      <c r="AN5" s="44">
        <v>8.3299999999999999E-2</v>
      </c>
      <c r="AO5" s="44">
        <v>0.04</v>
      </c>
      <c r="AP5" s="44">
        <v>3.5000000000000003E-2</v>
      </c>
      <c r="AQ5" s="44">
        <v>8.3333333333333329E-2</v>
      </c>
      <c r="AR5" s="44">
        <v>2.2333333333333334E-2</v>
      </c>
      <c r="AS5" s="44">
        <v>6.6666666666666662E-3</v>
      </c>
      <c r="AT5" s="44">
        <v>8.3333333333333329E-2</v>
      </c>
      <c r="AU5" s="44">
        <v>2.2333333333333334E-2</v>
      </c>
      <c r="AV5" s="44">
        <v>6.6666666666666662E-3</v>
      </c>
    </row>
    <row r="6" spans="1:80">
      <c r="A6" s="47">
        <f>total!B4</f>
        <v>1</v>
      </c>
      <c r="B6" s="47">
        <f>IFERROR(IF(E6="",IF(D6&lt;=B$2,30,31-DAY(D6)),IF(E6&lt;B$2,0,IF(D6&gt;=B$2,DAY(E6)-DAY(D6),DAY(E6)))),0)</f>
        <v>30</v>
      </c>
      <c r="C6" s="48" t="str">
        <f>total!D4</f>
        <v>Colaborador 1</v>
      </c>
      <c r="D6" s="49">
        <f>IFERROR(VLOOKUP(A6,salario!A$3:J$32,10,FALSE),"")</f>
        <v>46023</v>
      </c>
      <c r="E6" s="49" t="str">
        <f>IFERROR(IF(VLOOKUP(A6,salario!A$3:O$32,15,FALSE)="","",VLOOKUP(A6,salario!A$3:O$32,15,FALSE)),"")</f>
        <v/>
      </c>
      <c r="F6" s="47" t="str">
        <f>IFERROR(VLOOKUP(A6,[5]base_pessoal!$B$2:$P$1504,13,FALSE),"")</f>
        <v/>
      </c>
      <c r="G6" s="50">
        <f>IFERROR(VLOOKUP(A6,salario!A$2:P$91,11,FALSE),0)*B6/30</f>
        <v>5826.03</v>
      </c>
      <c r="H6" s="50">
        <f>SUMIFS(topmanager!$D:$D,topmanager!$C:$C,rs_nova!$A6,topmanager!$A:$A,rs_nova!H$2)+SUMIFS(topmanager!$D:$D,topmanager!$C:$C,rs_nova!$A6,topmanager!$A:$A,63)</f>
        <v>0</v>
      </c>
      <c r="I6" s="50">
        <f>-SUMIFS(topmanager!$D:$D,topmanager!$C:$C,rs_nova!$A6,topmanager!$A:$A,rs_nova!I$2)</f>
        <v>0</v>
      </c>
      <c r="J6" s="50">
        <f>SUMIFS(topmanager!$D:$D,topmanager!$C:$C,rs_nova!$A6,topmanager!$A:$A,rs_nova!J$2)</f>
        <v>0</v>
      </c>
      <c r="K6" s="50">
        <f>SUMIFS(topmanager!$D:$D,topmanager!$C:$C,rs_nova!$A6,topmanager!$A:$A,rs_nova!K$2)+SUMIFS(topmanager!$D:$D,topmanager!$C:$C,rs_nova!$A6,topmanager!$A:$A,911)</f>
        <v>0</v>
      </c>
      <c r="L6" s="50">
        <f>SUMIFS(topmanager!$D:$D,topmanager!$C:$C,rs_nova!$A6,topmanager!$A:$A,rs_nova!L$2)</f>
        <v>0</v>
      </c>
      <c r="M6" s="50">
        <f>SUMIFS(topmanager!$D:$D,topmanager!$C:$C,rs_nova!$A6,topmanager!$A:$A,rs_nova!M$2)+SUMIFS(topmanager!$D:$D,topmanager!$C:$C,rs_nova!$A6,topmanager!$A:$A,908)+SUMIFS(topmanager!$D:$D,topmanager!$C:$C,rs_nova!$A6,topmanager!$A:$A,550)</f>
        <v>0</v>
      </c>
      <c r="N6" s="50">
        <f>SUMIFS(topmanager!$D:$D,topmanager!$C:$C,rs_nova!$A6,topmanager!$A:$A,rs_nova!N$2)</f>
        <v>0</v>
      </c>
      <c r="O6" s="51">
        <f>SUM(H6:N6)</f>
        <v>0</v>
      </c>
      <c r="P6" s="50">
        <f>IFERROR(VLOOKUP($A6,total!$B$4:$AW$437,27,0),0)</f>
        <v>0</v>
      </c>
      <c r="Q6" s="50">
        <f>IFERROR(VLOOKUP($A6,total!$B$4:$AW$437,21,0),0)</f>
        <v>0</v>
      </c>
      <c r="R6" s="50">
        <f>IFERROR(VLOOKUP($A6,total!$B$4:$AW$437,25,0),0)+IFERROR(VLOOKUP($A6,total!$B$4:$AW$437,36,0),0)</f>
        <v>0</v>
      </c>
      <c r="S6" s="50">
        <f>IFERROR(VLOOKUP(A6,gympass!$A$2:$F$148,6,0),0)</f>
        <v>166.66666666666666</v>
      </c>
      <c r="T6" s="50">
        <f>IFERROR(VLOOKUP($A6,total!$B$4:$AW$437,42,0),0)</f>
        <v>66.666666666666657</v>
      </c>
      <c r="U6" s="50">
        <f>IFERROR(VLOOKUP($A6,total!$B$4:$AW$437,32,0),0)</f>
        <v>0</v>
      </c>
      <c r="V6" s="50">
        <f>IFERROR(VLOOKUP($A6,total!$B$4:$AW$437,28,0),0)</f>
        <v>0</v>
      </c>
      <c r="W6" s="50">
        <f>IFERROR(VLOOKUP($A6,total!$B$4:$AX$437,49,0),0)</f>
        <v>0</v>
      </c>
      <c r="X6" s="50"/>
      <c r="Y6" s="50">
        <f>IFERROR(VLOOKUP(A6,#REF!,4,0),0)</f>
        <v>0</v>
      </c>
      <c r="Z6" s="50">
        <f>IFERROR(VLOOKUP(B6,#REF!,8,0),0)</f>
        <v>0</v>
      </c>
      <c r="AA6" s="50">
        <f>IFERROR(VLOOKUP($A6,total!$B$4:$AW$437,45,0),0)</f>
        <v>0</v>
      </c>
      <c r="AB6" s="50">
        <f>IFERROR(VLOOKUP($A6,total!$B$4:$AW$437,48,0),0)</f>
        <v>0</v>
      </c>
      <c r="AC6" s="50">
        <f>IFERROR(VLOOKUP($A6,total!$B$4:$AB$437,19,0),0)</f>
        <v>0</v>
      </c>
      <c r="AD6" s="50">
        <f>IFERROR(VLOOKUP($A6,total!$B$4:$AB$437,10,0),0)</f>
        <v>71.722999999999999</v>
      </c>
      <c r="AE6" s="50">
        <f>IFERROR(VLOOKUP($A6,total!$B$4:$AB$437,13,0),0)-SUMIFS(topmanager!$D:$D,topmanager!$C:$C,rs_nova!$A10,topmanager!$A:$A,856)</f>
        <v>470</v>
      </c>
      <c r="AF6" s="50">
        <f>IFERROR(VLOOKUP($A6,total!$B$4:$AB$437,16,0),0)</f>
        <v>9.3070829249999996</v>
      </c>
      <c r="AG6" s="50">
        <f>IFERROR(VLOOKUP($A6,total!$B$4:$AB$437,7,0),0)</f>
        <v>0</v>
      </c>
      <c r="AH6" s="50">
        <f>IFERROR(VLOOKUP($A6,total!$B$4:$AD$437,29,0),0)</f>
        <v>275</v>
      </c>
      <c r="AI6" s="50">
        <f>IFERROR(VLOOKUP(A6,total!$B$4:$AN$437,39,0),0)</f>
        <v>100</v>
      </c>
      <c r="AJ6" s="51">
        <f>SUM(P6:AI6)</f>
        <v>1159.3634162583335</v>
      </c>
      <c r="AK6" s="50">
        <f>AK$5*($BN6-BG6)</f>
        <v>0</v>
      </c>
      <c r="AL6" s="50">
        <f>AL$5*($BN6+BJ6+BK6+BL6+BM6)</f>
        <v>0</v>
      </c>
      <c r="AM6" s="50">
        <f>IF(F6="NÃO",0,AM$5*$BN6)</f>
        <v>0</v>
      </c>
      <c r="AN6" s="50">
        <f>IF(AND($A6&gt;1000,$A6&lt;=1999),0,AN$5*$G6)</f>
        <v>485.30829899999998</v>
      </c>
      <c r="AO6" s="50">
        <f>IF(AND($A6&gt;1000,$A6&lt;=1999),0,AO$5*$G6)</f>
        <v>233.0412</v>
      </c>
      <c r="AP6" s="50">
        <f>IF(AND($A6&gt;1000,$A6&lt;=1999),0,AP$5*$G6)</f>
        <v>203.91105000000002</v>
      </c>
      <c r="AQ6" s="50">
        <f>IFERROR(VLOOKUP(TEXT($A6,"000000"),[6]Página1!$A$8:$S$801,13,FALSE),0)</f>
        <v>0</v>
      </c>
      <c r="AR6" s="50">
        <f>IFERROR(VLOOKUP(TEXT($A6,"000000"),[6]Página1!$A$8:$S$801,16,FALSE),0)</f>
        <v>0</v>
      </c>
      <c r="AS6" s="50">
        <f>IFERROR(VLOOKUP(TEXT($A6,"000000"),[6]Página1!$A$8:$S$801,19,FALSE),0)</f>
        <v>0</v>
      </c>
      <c r="AT6" s="50">
        <f>IFERROR(VLOOKUP(TEXT($A6,"000000"),[7]Página1!$A$8:$R$814,12,FALSE),0)</f>
        <v>0</v>
      </c>
      <c r="AU6" s="50">
        <f>IFERROR(VLOOKUP(TEXT($A6,"000000"),[7]Página1!$A$8:$R$814,15,FALSE),0)</f>
        <v>0</v>
      </c>
      <c r="AV6" s="50">
        <f>IFERROR(VLOOKUP(TEXT($A6,"000000"),[7]Página1!$A$8:$R$814,18,FALSE),0)</f>
        <v>0</v>
      </c>
      <c r="AW6" s="50"/>
      <c r="AX6" s="51">
        <f>SUM(AK6:AW6)</f>
        <v>922.26054899999997</v>
      </c>
      <c r="AY6" s="51">
        <f>AN6+AO6+AP6</f>
        <v>922.26054899999997</v>
      </c>
      <c r="AZ6" s="51">
        <f>AX6+AJ6+O6+G6-AY6</f>
        <v>6985.3934162583337</v>
      </c>
      <c r="BA6" s="51">
        <f>AX6+AJ6+O6+G6</f>
        <v>7907.6539652583333</v>
      </c>
      <c r="BB6" s="51">
        <f>($G6)/$BB$3</f>
        <v>36.412687499999997</v>
      </c>
      <c r="BC6" s="51">
        <f>$AX6/$BB$3</f>
        <v>5.7641284312499996</v>
      </c>
      <c r="BD6" s="51">
        <f>$AJ6/$BB$3</f>
        <v>7.2460213516145844</v>
      </c>
      <c r="BE6" s="51">
        <f>IFERROR(VLOOKUP(A6,salario!A$2:P$91,11,FALSE),0)</f>
        <v>5826.03</v>
      </c>
      <c r="BF6" s="51">
        <f>SUMIFS(topmanager!$D:$D,topmanager!$C:$C,rs_nova!$A6,topmanager!$A:$A,rs_nova!BF$2)</f>
        <v>0</v>
      </c>
      <c r="BG6" s="51">
        <f>SUMIFS(topmanager!$D:$D,topmanager!$C:$C,rs_nova!$A6,topmanager!$A:$A,rs_nova!BG$2)</f>
        <v>0</v>
      </c>
      <c r="BH6" s="51">
        <f>SUMIFS(topmanager!$D:$D,topmanager!$C:$C,rs_nova!$A6,topmanager!$A:$A,rs_nova!BH$2)</f>
        <v>0</v>
      </c>
      <c r="BI6" s="51">
        <f>SUMIFS(topmanager!$D:$D,topmanager!$C:$C,rs_nova!$A6,topmanager!$A:$A,rs_nova!BI$2)</f>
        <v>0</v>
      </c>
      <c r="BJ6" s="51">
        <f>SUMIFS(topmanager!$D:$D,topmanager!$C:$C,rs_nova!$A6,topmanager!$A:$A,rs_nova!BJ$2)+SUMIFS(topmanager!$D:$D,topmanager!$C:$C,rs_nova!$A6,topmanager!$A:$A,rs_nova!BJ$2+1)</f>
        <v>0</v>
      </c>
      <c r="BK6" s="51">
        <f>IFERROR(VLOOKUP(A6,[8]ferias!$C$4:$G$100,5,FALSE),0)</f>
        <v>0</v>
      </c>
      <c r="BL6" s="51">
        <f>SUMIFS(topmanager!$D:$D,topmanager!$C:$C,rs_nova!$A6,topmanager!$A:$A,rs_nova!BL$2)</f>
        <v>0</v>
      </c>
      <c r="BM6" s="51">
        <f>SUMIFS(topmanager!$D:$D,topmanager!$C:$C,rs_nova!$A6,topmanager!$A:$A,rs_nova!BM$2)+SUMIFS(topmanager!$D:$D,topmanager!$C:$C,rs_nova!$A10,topmanager!$A:$A,151)</f>
        <v>0</v>
      </c>
      <c r="BN6" s="51">
        <f>BF6+BG6+BH6+BI6+P6+O6+W6</f>
        <v>0</v>
      </c>
    </row>
    <row r="7" spans="1:80">
      <c r="A7" s="47">
        <f>total!B5</f>
        <v>2</v>
      </c>
      <c r="B7" s="47">
        <f t="shared" ref="B7:B70" si="3">IFERROR(IF(E7="",IF(D7&lt;=B$2,30,31-DAY(D7)),IF(E7&lt;B$2,0,IF(D7&gt;=B$2,DAY(E7)-DAY(D7),DAY(E7)))),0)</f>
        <v>30</v>
      </c>
      <c r="C7" s="48" t="str">
        <f>total!D5</f>
        <v>Colaborador 2</v>
      </c>
      <c r="D7" s="49">
        <f>IFERROR(VLOOKUP(A7,salario!A$3:J$32,10,FALSE),"")</f>
        <v>46023</v>
      </c>
      <c r="E7" s="49" t="str">
        <f>IFERROR(IF(VLOOKUP(A7,salario!A$3:O$32,15,FALSE)="","",VLOOKUP(A7,salario!A$3:O$32,15,FALSE)),"")</f>
        <v/>
      </c>
      <c r="F7" s="47" t="str">
        <f>IFERROR(VLOOKUP(A7,[5]base_pessoal!$B$2:$P$1504,13,FALSE),"")</f>
        <v/>
      </c>
      <c r="G7" s="50">
        <f>IFERROR(VLOOKUP(A7,salario!A$2:P$91,11,FALSE),0)*B7/30</f>
        <v>4332.22</v>
      </c>
      <c r="H7" s="50">
        <f>SUMIFS(topmanager!$D:$D,topmanager!$C:$C,rs_nova!$A7,topmanager!$A:$A,rs_nova!H$2)+SUMIFS(topmanager!$D:$D,topmanager!$C:$C,rs_nova!$A7,topmanager!$A:$A,63)</f>
        <v>0</v>
      </c>
      <c r="I7" s="50">
        <f>-SUMIFS(topmanager!$D:$D,topmanager!$C:$C,rs_nova!$A7,topmanager!$A:$A,rs_nova!I$2)</f>
        <v>0</v>
      </c>
      <c r="J7" s="50">
        <f>SUMIFS(topmanager!$D:$D,topmanager!$C:$C,rs_nova!$A7,topmanager!$A:$A,rs_nova!J$2)</f>
        <v>0</v>
      </c>
      <c r="K7" s="50">
        <f>SUMIFS(topmanager!$D:$D,topmanager!$C:$C,rs_nova!$A7,topmanager!$A:$A,rs_nova!K$2)+SUMIFS(topmanager!$D:$D,topmanager!$C:$C,rs_nova!$A7,topmanager!$A:$A,911)</f>
        <v>0</v>
      </c>
      <c r="L7" s="50">
        <f>SUMIFS(topmanager!$D:$D,topmanager!$C:$C,rs_nova!$A7,topmanager!$A:$A,rs_nova!L$2)</f>
        <v>0</v>
      </c>
      <c r="M7" s="50">
        <f>SUMIFS(topmanager!$D:$D,topmanager!$C:$C,rs_nova!$A7,topmanager!$A:$A,rs_nova!M$2)+SUMIFS(topmanager!$D:$D,topmanager!$C:$C,rs_nova!$A7,topmanager!$A:$A,908)+SUMIFS(topmanager!$D:$D,topmanager!$C:$C,rs_nova!$A7,topmanager!$A:$A,550)</f>
        <v>0</v>
      </c>
      <c r="N7" s="50">
        <f>SUMIFS(topmanager!$D:$D,topmanager!$C:$C,rs_nova!$A7,topmanager!$A:$A,rs_nova!N$2)</f>
        <v>0</v>
      </c>
      <c r="O7" s="51">
        <f t="shared" ref="O7:O70" si="4">SUM(H7:N7)</f>
        <v>0</v>
      </c>
      <c r="P7" s="50">
        <f>IFERROR(VLOOKUP($A7,total!$B$4:$AW$437,27,0),0)</f>
        <v>0</v>
      </c>
      <c r="Q7" s="50">
        <f>IFERROR(VLOOKUP($A7,total!$B$4:$AW$437,21,0),0)</f>
        <v>0</v>
      </c>
      <c r="R7" s="50">
        <f>IFERROR(VLOOKUP($A7,total!$B$4:$AW$437,25,0),0)+IFERROR(VLOOKUP($A7,total!$B$4:$AW$437,36,0),0)</f>
        <v>0</v>
      </c>
      <c r="S7" s="50">
        <f>IFERROR(VLOOKUP(A7,gympass!$A$2:$F$148,6,0),0)</f>
        <v>166.66666666666666</v>
      </c>
      <c r="T7" s="50">
        <f>IFERROR(VLOOKUP($A7,total!$B$4:$AW$437,42,0),0)</f>
        <v>66.666666666666657</v>
      </c>
      <c r="U7" s="50">
        <f>IFERROR(VLOOKUP($A7,total!$B$4:$AW$437,32,0),0)</f>
        <v>0</v>
      </c>
      <c r="V7" s="50">
        <f>IFERROR(VLOOKUP($A7,total!$B$4:$AW$437,28,0),0)</f>
        <v>0</v>
      </c>
      <c r="W7" s="50">
        <f>IFERROR(VLOOKUP($A7,total!$B$4:$AX$437,49,0),0)</f>
        <v>0</v>
      </c>
      <c r="X7" s="50"/>
      <c r="Y7" s="50">
        <f>IFERROR(VLOOKUP(A7,#REF!,4,0),0)</f>
        <v>0</v>
      </c>
      <c r="Z7" s="50">
        <f>IFERROR(VLOOKUP(B7,#REF!,8,0),0)</f>
        <v>0</v>
      </c>
      <c r="AA7" s="50">
        <f>IFERROR(VLOOKUP($A7,total!$B$4:$AW$437,45,0),0)</f>
        <v>0</v>
      </c>
      <c r="AB7" s="50">
        <f>IFERROR(VLOOKUP($A7,total!$B$4:$AW$437,48,0),0)</f>
        <v>0</v>
      </c>
      <c r="AC7" s="50">
        <f>IFERROR(VLOOKUP($A7,total!$B$4:$AB$437,19,0),0)</f>
        <v>0</v>
      </c>
      <c r="AD7" s="50">
        <f>IFERROR(VLOOKUP($A7,total!$B$4:$AB$437,10,0),0)</f>
        <v>179.3075</v>
      </c>
      <c r="AE7" s="50">
        <f>IFERROR(VLOOKUP($A7,total!$B$4:$AB$437,13,0),0)-SUMIFS(topmanager!$D:$D,topmanager!$C:$C,rs_nova!$A11,topmanager!$A:$A,856)</f>
        <v>470</v>
      </c>
      <c r="AF7" s="50">
        <f>IFERROR(VLOOKUP($A7,total!$B$4:$AB$437,16,0),0)</f>
        <v>6.9207214500000003</v>
      </c>
      <c r="AG7" s="50">
        <f>IFERROR(VLOOKUP($A7,total!$B$4:$AB$437,7,0),0)</f>
        <v>0</v>
      </c>
      <c r="AH7" s="50">
        <f>IFERROR(VLOOKUP($A7,total!$B$4:$AD$437,29,0),0)</f>
        <v>275</v>
      </c>
      <c r="AI7" s="50">
        <f>IFERROR(VLOOKUP(A7,total!$B$4:$AN$437,39,0),0)</f>
        <v>100</v>
      </c>
      <c r="AJ7" s="51">
        <f t="shared" ref="AJ7:AJ70" si="5">SUM(P7:AI7)</f>
        <v>1264.5615547833333</v>
      </c>
      <c r="AK7" s="50">
        <f t="shared" ref="AK7:AK70" si="6">AK$5*($BN7-BG7)</f>
        <v>0</v>
      </c>
      <c r="AL7" s="50">
        <f t="shared" ref="AL7:AL70" si="7">AL$5*($BN7+BJ7+BK7+BL7+BM7)</f>
        <v>0</v>
      </c>
      <c r="AM7" s="50">
        <f t="shared" ref="AM7:AM70" si="8">IF(F7="NÃO",0,AM$5*$BN7)</f>
        <v>0</v>
      </c>
      <c r="AN7" s="50">
        <f t="shared" ref="AN7:AP38" si="9">IF(AND($A7&gt;1000,$A7&lt;=1999),0,AN$5*$G7)</f>
        <v>360.87392600000004</v>
      </c>
      <c r="AO7" s="50">
        <f t="shared" si="9"/>
        <v>173.28880000000001</v>
      </c>
      <c r="AP7" s="50">
        <f t="shared" si="9"/>
        <v>151.62770000000003</v>
      </c>
      <c r="AQ7" s="50">
        <f>IFERROR(VLOOKUP(TEXT($A7,"000000"),[6]Página1!$A$8:$S$801,13,FALSE),0)</f>
        <v>0</v>
      </c>
      <c r="AR7" s="50">
        <f>IFERROR(VLOOKUP(TEXT($A7,"000000"),[6]Página1!$A$8:$S$801,16,FALSE),0)</f>
        <v>0</v>
      </c>
      <c r="AS7" s="50">
        <f>IFERROR(VLOOKUP(TEXT($A7,"000000"),[6]Página1!$A$8:$S$801,19,FALSE),0)</f>
        <v>0</v>
      </c>
      <c r="AT7" s="50">
        <f>IFERROR(VLOOKUP(TEXT($A7,"000000"),[7]Página1!$A$8:$R$814,12,FALSE),0)</f>
        <v>0</v>
      </c>
      <c r="AU7" s="50">
        <f>IFERROR(VLOOKUP(TEXT($A7,"000000"),[7]Página1!$A$8:$R$814,15,FALSE),0)</f>
        <v>0</v>
      </c>
      <c r="AV7" s="50">
        <f>IFERROR(VLOOKUP(TEXT($A7,"000000"),[7]Página1!$A$8:$R$814,18,FALSE),0)</f>
        <v>0</v>
      </c>
      <c r="AW7" s="50"/>
      <c r="AX7" s="51">
        <f t="shared" ref="AX7:AX70" si="10">SUM(AK7:AW7)</f>
        <v>685.79042600000002</v>
      </c>
      <c r="AY7" s="51">
        <f t="shared" ref="AY7:AY70" si="11">AN7+AO7+AP7</f>
        <v>685.79042600000002</v>
      </c>
      <c r="AZ7" s="51">
        <f t="shared" ref="AZ7:AZ70" si="12">AX7+AJ7+O7+G7-AY7</f>
        <v>5596.7815547833343</v>
      </c>
      <c r="BA7" s="51">
        <f t="shared" ref="BA7:BA70" si="13">AX7+AJ7+O7+G7</f>
        <v>6282.5719807833339</v>
      </c>
      <c r="BB7" s="51">
        <f t="shared" ref="BB7:BB70" si="14">($G7)/$BB$3</f>
        <v>27.076375000000002</v>
      </c>
      <c r="BC7" s="51">
        <f t="shared" ref="BC7:BC70" si="15">$AX7/$BB$3</f>
        <v>4.2861901625000005</v>
      </c>
      <c r="BD7" s="51">
        <f t="shared" ref="BD7:BD70" si="16">$AJ7/$BB$3</f>
        <v>7.9035097173958331</v>
      </c>
      <c r="BE7" s="51">
        <f>IFERROR(VLOOKUP(A7,salario!A$2:P$91,11,FALSE),0)</f>
        <v>4332.22</v>
      </c>
      <c r="BF7" s="51">
        <f>SUMIFS(topmanager!$D:$D,topmanager!$C:$C,rs_nova!$A7,topmanager!$A:$A,rs_nova!BF$2)</f>
        <v>0</v>
      </c>
      <c r="BG7" s="51">
        <f>SUMIFS(topmanager!$D:$D,topmanager!$C:$C,rs_nova!$A7,topmanager!$A:$A,rs_nova!BG$2)</f>
        <v>0</v>
      </c>
      <c r="BH7" s="51">
        <f>SUMIFS(topmanager!$D:$D,topmanager!$C:$C,rs_nova!$A7,topmanager!$A:$A,rs_nova!BH$2)</f>
        <v>0</v>
      </c>
      <c r="BI7" s="51">
        <f>SUMIFS(topmanager!$D:$D,topmanager!$C:$C,rs_nova!$A7,topmanager!$A:$A,rs_nova!BI$2)</f>
        <v>0</v>
      </c>
      <c r="BJ7" s="51">
        <f>SUMIFS(topmanager!$D:$D,topmanager!$C:$C,rs_nova!$A7,topmanager!$A:$A,rs_nova!BJ$2)+SUMIFS(topmanager!$D:$D,topmanager!$C:$C,rs_nova!$A7,topmanager!$A:$A,rs_nova!BJ$2+1)</f>
        <v>0</v>
      </c>
      <c r="BK7" s="51">
        <f>IFERROR(VLOOKUP(A7,[8]ferias!$C$4:$G$100,5,FALSE),0)</f>
        <v>0</v>
      </c>
      <c r="BL7" s="51">
        <f>SUMIFS(topmanager!$D:$D,topmanager!$C:$C,rs_nova!$A7,topmanager!$A:$A,rs_nova!BL$2)</f>
        <v>0</v>
      </c>
      <c r="BM7" s="51">
        <f>SUMIFS(topmanager!$D:$D,topmanager!$C:$C,rs_nova!$A7,topmanager!$A:$A,rs_nova!BM$2)+SUMIFS(topmanager!$D:$D,topmanager!$C:$C,rs_nova!$A11,topmanager!$A:$A,151)</f>
        <v>0</v>
      </c>
      <c r="BN7" s="51">
        <f t="shared" ref="BN7:BN70" si="17">BF7+BG7+BH7+BI7+P7+O7+W7</f>
        <v>0</v>
      </c>
    </row>
    <row r="8" spans="1:80">
      <c r="A8" s="47">
        <f>total!B6</f>
        <v>3</v>
      </c>
      <c r="B8" s="47">
        <f t="shared" si="3"/>
        <v>30</v>
      </c>
      <c r="C8" s="48" t="str">
        <f>total!D6</f>
        <v>Colaborador 3</v>
      </c>
      <c r="D8" s="49">
        <f>IFERROR(VLOOKUP(A8,salario!A$3:J$32,10,FALSE),"")</f>
        <v>46023</v>
      </c>
      <c r="E8" s="49" t="str">
        <f>IFERROR(IF(VLOOKUP(A8,salario!A$3:O$32,15,FALSE)="","",VLOOKUP(A8,salario!A$3:O$32,15,FALSE)),"")</f>
        <v/>
      </c>
      <c r="F8" s="47" t="str">
        <f>IFERROR(VLOOKUP(A8,[5]base_pessoal!$B$2:$P$1504,13,FALSE),"")</f>
        <v/>
      </c>
      <c r="G8" s="50">
        <f>IFERROR(VLOOKUP(A8,salario!A$2:P$91,11,FALSE),0)*B8/30</f>
        <v>4714.12</v>
      </c>
      <c r="H8" s="50">
        <f>SUMIFS(topmanager!$D:$D,topmanager!$C:$C,rs_nova!$A8,topmanager!$A:$A,rs_nova!H$2)+SUMIFS(topmanager!$D:$D,topmanager!$C:$C,rs_nova!$A8,topmanager!$A:$A,63)</f>
        <v>0</v>
      </c>
      <c r="I8" s="50">
        <f>-SUMIFS(topmanager!$D:$D,topmanager!$C:$C,rs_nova!$A8,topmanager!$A:$A,rs_nova!I$2)</f>
        <v>0</v>
      </c>
      <c r="J8" s="50">
        <f>SUMIFS(topmanager!$D:$D,topmanager!$C:$C,rs_nova!$A8,topmanager!$A:$A,rs_nova!J$2)</f>
        <v>0</v>
      </c>
      <c r="K8" s="50">
        <f>SUMIFS(topmanager!$D:$D,topmanager!$C:$C,rs_nova!$A8,topmanager!$A:$A,rs_nova!K$2)+SUMIFS(topmanager!$D:$D,topmanager!$C:$C,rs_nova!$A8,topmanager!$A:$A,911)</f>
        <v>0</v>
      </c>
      <c r="L8" s="50">
        <f>SUMIFS(topmanager!$D:$D,topmanager!$C:$C,rs_nova!$A8,topmanager!$A:$A,rs_nova!L$2)</f>
        <v>0</v>
      </c>
      <c r="M8" s="50">
        <f>SUMIFS(topmanager!$D:$D,topmanager!$C:$C,rs_nova!$A8,topmanager!$A:$A,rs_nova!M$2)+SUMIFS(topmanager!$D:$D,topmanager!$C:$C,rs_nova!$A8,topmanager!$A:$A,908)+SUMIFS(topmanager!$D:$D,topmanager!$C:$C,rs_nova!$A8,topmanager!$A:$A,550)</f>
        <v>0</v>
      </c>
      <c r="N8" s="50">
        <f>SUMIFS(topmanager!$D:$D,topmanager!$C:$C,rs_nova!$A8,topmanager!$A:$A,rs_nova!N$2)</f>
        <v>0</v>
      </c>
      <c r="O8" s="51">
        <f t="shared" si="4"/>
        <v>0</v>
      </c>
      <c r="P8" s="50">
        <f>IFERROR(VLOOKUP($A8,total!$B$4:$AW$437,27,0),0)</f>
        <v>0</v>
      </c>
      <c r="Q8" s="50">
        <f>IFERROR(VLOOKUP($A8,total!$B$4:$AW$437,21,0),0)</f>
        <v>0</v>
      </c>
      <c r="R8" s="50">
        <f>IFERROR(VLOOKUP($A8,total!$B$4:$AW$437,25,0),0)+IFERROR(VLOOKUP($A8,total!$B$4:$AW$437,36,0),0)</f>
        <v>0</v>
      </c>
      <c r="S8" s="50">
        <f>IFERROR(VLOOKUP(A8,gympass!$A$2:$F$148,6,0),0)</f>
        <v>166.66666666666666</v>
      </c>
      <c r="T8" s="50">
        <f>IFERROR(VLOOKUP($A8,total!$B$4:$AW$437,42,0),0)</f>
        <v>66.666666666666657</v>
      </c>
      <c r="U8" s="50">
        <f>IFERROR(VLOOKUP($A8,total!$B$4:$AW$437,32,0),0)</f>
        <v>0</v>
      </c>
      <c r="V8" s="50">
        <f>IFERROR(VLOOKUP($A8,total!$B$4:$AW$437,28,0),0)</f>
        <v>0</v>
      </c>
      <c r="W8" s="50">
        <f>IFERROR(VLOOKUP($A8,total!$B$4:$AX$437,49,0),0)</f>
        <v>0</v>
      </c>
      <c r="X8" s="50"/>
      <c r="Y8" s="50">
        <f>IFERROR(VLOOKUP(A8,#REF!,4,0),0)</f>
        <v>0</v>
      </c>
      <c r="Z8" s="50">
        <f>IFERROR(VLOOKUP(B8,#REF!,8,0),0)</f>
        <v>0</v>
      </c>
      <c r="AA8" s="50">
        <f>IFERROR(VLOOKUP($A8,total!$B$4:$AW$437,45,0),0)</f>
        <v>0</v>
      </c>
      <c r="AB8" s="50">
        <f>IFERROR(VLOOKUP($A8,total!$B$4:$AW$437,48,0),0)</f>
        <v>0</v>
      </c>
      <c r="AC8" s="50">
        <f>IFERROR(VLOOKUP($A8,total!$B$4:$AB$437,19,0),0)</f>
        <v>0</v>
      </c>
      <c r="AD8" s="50">
        <f>IFERROR(VLOOKUP($A8,total!$B$4:$AB$437,10,0),0)</f>
        <v>215.16899999999998</v>
      </c>
      <c r="AE8" s="50">
        <f>IFERROR(VLOOKUP($A8,total!$B$4:$AB$437,13,0),0)-SUMIFS(topmanager!$D:$D,topmanager!$C:$C,rs_nova!$A12,topmanager!$A:$A,856)</f>
        <v>470</v>
      </c>
      <c r="AF8" s="50">
        <f>IFERROR(VLOOKUP($A8,total!$B$4:$AB$437,16,0),0)</f>
        <v>7.5308067000000003</v>
      </c>
      <c r="AG8" s="50">
        <f>IFERROR(VLOOKUP($A8,total!$B$4:$AB$437,7,0),0)</f>
        <v>0</v>
      </c>
      <c r="AH8" s="50">
        <f>IFERROR(VLOOKUP($A8,total!$B$4:$AD$437,29,0),0)</f>
        <v>275</v>
      </c>
      <c r="AI8" s="50">
        <f>IFERROR(VLOOKUP(A8,total!$B$4:$AN$437,39,0),0)</f>
        <v>100</v>
      </c>
      <c r="AJ8" s="51">
        <f t="shared" si="5"/>
        <v>1301.0331400333334</v>
      </c>
      <c r="AK8" s="50">
        <f t="shared" si="6"/>
        <v>0</v>
      </c>
      <c r="AL8" s="50">
        <f t="shared" si="7"/>
        <v>0</v>
      </c>
      <c r="AM8" s="50">
        <f t="shared" si="8"/>
        <v>0</v>
      </c>
      <c r="AN8" s="50">
        <f t="shared" si="9"/>
        <v>392.686196</v>
      </c>
      <c r="AO8" s="50">
        <f t="shared" si="9"/>
        <v>188.56479999999999</v>
      </c>
      <c r="AP8" s="50">
        <f t="shared" si="9"/>
        <v>164.99420000000001</v>
      </c>
      <c r="AQ8" s="50">
        <f>IFERROR(VLOOKUP(TEXT($A8,"000000"),[6]Página1!$A$8:$S$801,13,FALSE),0)</f>
        <v>0</v>
      </c>
      <c r="AR8" s="50">
        <f>IFERROR(VLOOKUP(TEXT($A8,"000000"),[6]Página1!$A$8:$S$801,16,FALSE),0)</f>
        <v>0</v>
      </c>
      <c r="AS8" s="50">
        <f>IFERROR(VLOOKUP(TEXT($A8,"000000"),[6]Página1!$A$8:$S$801,19,FALSE),0)</f>
        <v>0</v>
      </c>
      <c r="AT8" s="50">
        <f>IFERROR(VLOOKUP(TEXT($A8,"000000"),[7]Página1!$A$8:$R$814,12,FALSE),0)</f>
        <v>0</v>
      </c>
      <c r="AU8" s="50">
        <f>IFERROR(VLOOKUP(TEXT($A8,"000000"),[7]Página1!$A$8:$R$814,15,FALSE),0)</f>
        <v>0</v>
      </c>
      <c r="AV8" s="50">
        <f>IFERROR(VLOOKUP(TEXT($A8,"000000"),[7]Página1!$A$8:$R$814,18,FALSE),0)</f>
        <v>0</v>
      </c>
      <c r="AW8" s="50"/>
      <c r="AX8" s="51">
        <f t="shared" si="10"/>
        <v>746.24519599999996</v>
      </c>
      <c r="AY8" s="51">
        <f t="shared" si="11"/>
        <v>746.24519599999996</v>
      </c>
      <c r="AZ8" s="51">
        <f t="shared" si="12"/>
        <v>6015.1531400333333</v>
      </c>
      <c r="BA8" s="51">
        <f t="shared" si="13"/>
        <v>6761.3983360333332</v>
      </c>
      <c r="BB8" s="51">
        <f t="shared" si="14"/>
        <v>29.463249999999999</v>
      </c>
      <c r="BC8" s="51">
        <f t="shared" si="15"/>
        <v>4.664032475</v>
      </c>
      <c r="BD8" s="51">
        <f t="shared" si="16"/>
        <v>8.1314571252083336</v>
      </c>
      <c r="BE8" s="51">
        <f>IFERROR(VLOOKUP(A8,salario!A$2:P$91,11,FALSE),0)</f>
        <v>4714.12</v>
      </c>
      <c r="BF8" s="51">
        <f>SUMIFS(topmanager!$D:$D,topmanager!$C:$C,rs_nova!$A8,topmanager!$A:$A,rs_nova!BF$2)</f>
        <v>0</v>
      </c>
      <c r="BG8" s="51">
        <f>SUMIFS(topmanager!$D:$D,topmanager!$C:$C,rs_nova!$A8,topmanager!$A:$A,rs_nova!BG$2)</f>
        <v>0</v>
      </c>
      <c r="BH8" s="51">
        <f>SUMIFS(topmanager!$D:$D,topmanager!$C:$C,rs_nova!$A8,topmanager!$A:$A,rs_nova!BH$2)</f>
        <v>0</v>
      </c>
      <c r="BI8" s="51">
        <f>SUMIFS(topmanager!$D:$D,topmanager!$C:$C,rs_nova!$A8,topmanager!$A:$A,rs_nova!BI$2)</f>
        <v>0</v>
      </c>
      <c r="BJ8" s="51">
        <f>SUMIFS(topmanager!$D:$D,topmanager!$C:$C,rs_nova!$A8,topmanager!$A:$A,rs_nova!BJ$2)+SUMIFS(topmanager!$D:$D,topmanager!$C:$C,rs_nova!$A8,topmanager!$A:$A,rs_nova!BJ$2+1)</f>
        <v>0</v>
      </c>
      <c r="BK8" s="51">
        <f>IFERROR(VLOOKUP(A8,[8]ferias!$C$4:$G$100,5,FALSE),0)</f>
        <v>0</v>
      </c>
      <c r="BL8" s="51">
        <f>SUMIFS(topmanager!$D:$D,topmanager!$C:$C,rs_nova!$A8,topmanager!$A:$A,rs_nova!BL$2)</f>
        <v>0</v>
      </c>
      <c r="BM8" s="51">
        <f>SUMIFS(topmanager!$D:$D,topmanager!$C:$C,rs_nova!$A8,topmanager!$A:$A,rs_nova!BM$2)+SUMIFS(topmanager!$D:$D,topmanager!$C:$C,rs_nova!$A12,topmanager!$A:$A,151)</f>
        <v>0</v>
      </c>
      <c r="BN8" s="51">
        <f t="shared" si="17"/>
        <v>0</v>
      </c>
    </row>
    <row r="9" spans="1:80">
      <c r="A9" s="47">
        <f>total!B7</f>
        <v>4</v>
      </c>
      <c r="B9" s="47">
        <f t="shared" si="3"/>
        <v>30</v>
      </c>
      <c r="C9" s="48" t="str">
        <f>total!D7</f>
        <v>Colaborador 4</v>
      </c>
      <c r="D9" s="49">
        <f>IFERROR(VLOOKUP(A9,salario!A$3:J$32,10,FALSE),"")</f>
        <v>46023</v>
      </c>
      <c r="E9" s="49" t="str">
        <f>IFERROR(IF(VLOOKUP(A9,salario!A$3:O$32,15,FALSE)="","",VLOOKUP(A9,salario!A$3:O$32,15,FALSE)),"")</f>
        <v/>
      </c>
      <c r="F9" s="47" t="str">
        <f>IFERROR(VLOOKUP(A9,[5]base_pessoal!$B$2:$P$1504,13,FALSE),"")</f>
        <v/>
      </c>
      <c r="G9" s="50">
        <f>IFERROR(VLOOKUP(A9,salario!A$2:P$91,11,FALSE),0)*B9/30</f>
        <v>7685.13</v>
      </c>
      <c r="H9" s="50">
        <f>SUMIFS(topmanager!$D:$D,topmanager!$C:$C,rs_nova!$A9,topmanager!$A:$A,rs_nova!H$2)+SUMIFS(topmanager!$D:$D,topmanager!$C:$C,rs_nova!$A9,topmanager!$A:$A,63)</f>
        <v>0</v>
      </c>
      <c r="I9" s="50">
        <f>-SUMIFS(topmanager!$D:$D,topmanager!$C:$C,rs_nova!$A9,topmanager!$A:$A,rs_nova!I$2)</f>
        <v>0</v>
      </c>
      <c r="J9" s="50">
        <f>SUMIFS(topmanager!$D:$D,topmanager!$C:$C,rs_nova!$A9,topmanager!$A:$A,rs_nova!J$2)</f>
        <v>0</v>
      </c>
      <c r="K9" s="50">
        <f>SUMIFS(topmanager!$D:$D,topmanager!$C:$C,rs_nova!$A9,topmanager!$A:$A,rs_nova!K$2)+SUMIFS(topmanager!$D:$D,topmanager!$C:$C,rs_nova!$A9,topmanager!$A:$A,911)</f>
        <v>0</v>
      </c>
      <c r="L9" s="50">
        <f>SUMIFS(topmanager!$D:$D,topmanager!$C:$C,rs_nova!$A9,topmanager!$A:$A,rs_nova!L$2)</f>
        <v>0</v>
      </c>
      <c r="M9" s="50">
        <f>SUMIFS(topmanager!$D:$D,topmanager!$C:$C,rs_nova!$A9,topmanager!$A:$A,rs_nova!M$2)+SUMIFS(topmanager!$D:$D,topmanager!$C:$C,rs_nova!$A9,topmanager!$A:$A,908)+SUMIFS(topmanager!$D:$D,topmanager!$C:$C,rs_nova!$A9,topmanager!$A:$A,550)</f>
        <v>0</v>
      </c>
      <c r="N9" s="50">
        <f>SUMIFS(topmanager!$D:$D,topmanager!$C:$C,rs_nova!$A9,topmanager!$A:$A,rs_nova!N$2)</f>
        <v>0</v>
      </c>
      <c r="O9" s="51">
        <f t="shared" si="4"/>
        <v>0</v>
      </c>
      <c r="P9" s="50">
        <f>IFERROR(VLOOKUP($A9,total!$B$4:$AW$437,27,0),0)</f>
        <v>0</v>
      </c>
      <c r="Q9" s="50">
        <f>IFERROR(VLOOKUP($A9,total!$B$4:$AW$437,21,0),0)</f>
        <v>0</v>
      </c>
      <c r="R9" s="50">
        <f>IFERROR(VLOOKUP($A9,total!$B$4:$AW$437,25,0),0)+IFERROR(VLOOKUP($A9,total!$B$4:$AW$437,36,0),0)</f>
        <v>0</v>
      </c>
      <c r="S9" s="50">
        <f>IFERROR(VLOOKUP(A9,gympass!$A$2:$F$148,6,0),0)</f>
        <v>166.66666666666666</v>
      </c>
      <c r="T9" s="50">
        <f>IFERROR(VLOOKUP($A9,total!$B$4:$AW$437,42,0),0)</f>
        <v>66.666666666666657</v>
      </c>
      <c r="U9" s="50">
        <f>IFERROR(VLOOKUP($A9,total!$B$4:$AW$437,32,0),0)</f>
        <v>0</v>
      </c>
      <c r="V9" s="50">
        <f>IFERROR(VLOOKUP($A9,total!$B$4:$AW$437,28,0),0)</f>
        <v>0</v>
      </c>
      <c r="W9" s="50">
        <f>IFERROR(VLOOKUP($A9,total!$B$4:$AX$437,49,0),0)</f>
        <v>0</v>
      </c>
      <c r="X9" s="50"/>
      <c r="Y9" s="50">
        <f>IFERROR(VLOOKUP(A9,#REF!,4,0),0)</f>
        <v>0</v>
      </c>
      <c r="Z9" s="50">
        <f>IFERROR(VLOOKUP(B9,#REF!,8,0),0)</f>
        <v>0</v>
      </c>
      <c r="AA9" s="50">
        <f>IFERROR(VLOOKUP($A9,total!$B$4:$AW$437,45,0),0)</f>
        <v>0</v>
      </c>
      <c r="AB9" s="50">
        <f>IFERROR(VLOOKUP($A9,total!$B$4:$AW$437,48,0),0)</f>
        <v>0</v>
      </c>
      <c r="AC9" s="50">
        <f>IFERROR(VLOOKUP($A9,total!$B$4:$AB$437,19,0),0)</f>
        <v>0</v>
      </c>
      <c r="AD9" s="50">
        <f>IFERROR(VLOOKUP($A9,total!$B$4:$AB$437,10,0),0)</f>
        <v>32.4863</v>
      </c>
      <c r="AE9" s="50">
        <f>IFERROR(VLOOKUP($A9,total!$B$4:$AB$437,13,0),0)-SUMIFS(topmanager!$D:$D,topmanager!$C:$C,rs_nova!$A13,topmanager!$A:$A,856)</f>
        <v>450</v>
      </c>
      <c r="AF9" s="50">
        <f>IFERROR(VLOOKUP($A9,total!$B$4:$AB$437,16,0),0)</f>
        <v>12.276995175</v>
      </c>
      <c r="AG9" s="50">
        <f>IFERROR(VLOOKUP($A9,total!$B$4:$AB$437,7,0),0)</f>
        <v>0</v>
      </c>
      <c r="AH9" s="50">
        <f>IFERROR(VLOOKUP($A9,total!$B$4:$AD$437,29,0),0)</f>
        <v>275</v>
      </c>
      <c r="AI9" s="50">
        <f>IFERROR(VLOOKUP(A9,total!$B$4:$AN$437,39,0),0)</f>
        <v>100</v>
      </c>
      <c r="AJ9" s="51">
        <f t="shared" si="5"/>
        <v>1103.0966285083332</v>
      </c>
      <c r="AK9" s="50">
        <f t="shared" si="6"/>
        <v>0</v>
      </c>
      <c r="AL9" s="50">
        <f t="shared" si="7"/>
        <v>0</v>
      </c>
      <c r="AM9" s="50">
        <f t="shared" si="8"/>
        <v>0</v>
      </c>
      <c r="AN9" s="50">
        <f t="shared" si="9"/>
        <v>640.17132900000001</v>
      </c>
      <c r="AO9" s="50">
        <f t="shared" si="9"/>
        <v>307.40520000000004</v>
      </c>
      <c r="AP9" s="50">
        <f t="shared" si="9"/>
        <v>268.97955000000002</v>
      </c>
      <c r="AQ9" s="50">
        <f>IFERROR(VLOOKUP(TEXT($A9,"000000"),[6]Página1!$A$8:$S$801,13,FALSE),0)</f>
        <v>0</v>
      </c>
      <c r="AR9" s="50">
        <f>IFERROR(VLOOKUP(TEXT($A9,"000000"),[6]Página1!$A$8:$S$801,16,FALSE),0)</f>
        <v>0</v>
      </c>
      <c r="AS9" s="50">
        <f>IFERROR(VLOOKUP(TEXT($A9,"000000"),[6]Página1!$A$8:$S$801,19,FALSE),0)</f>
        <v>0</v>
      </c>
      <c r="AT9" s="50">
        <f>IFERROR(VLOOKUP(TEXT($A9,"000000"),[7]Página1!$A$8:$R$814,12,FALSE),0)</f>
        <v>0</v>
      </c>
      <c r="AU9" s="50">
        <f>IFERROR(VLOOKUP(TEXT($A9,"000000"),[7]Página1!$A$8:$R$814,15,FALSE),0)</f>
        <v>0</v>
      </c>
      <c r="AV9" s="50">
        <f>IFERROR(VLOOKUP(TEXT($A9,"000000"),[7]Página1!$A$8:$R$814,18,FALSE),0)</f>
        <v>0</v>
      </c>
      <c r="AW9" s="50"/>
      <c r="AX9" s="51">
        <f t="shared" si="10"/>
        <v>1216.556079</v>
      </c>
      <c r="AY9" s="51">
        <f t="shared" si="11"/>
        <v>1216.556079</v>
      </c>
      <c r="AZ9" s="51">
        <f t="shared" si="12"/>
        <v>8788.2266285083333</v>
      </c>
      <c r="BA9" s="51">
        <f t="shared" si="13"/>
        <v>10004.782707508333</v>
      </c>
      <c r="BB9" s="51">
        <f t="shared" si="14"/>
        <v>48.032062500000002</v>
      </c>
      <c r="BC9" s="51">
        <f t="shared" si="15"/>
        <v>7.6034754937499995</v>
      </c>
      <c r="BD9" s="51">
        <f t="shared" si="16"/>
        <v>6.8943539281770825</v>
      </c>
      <c r="BE9" s="51">
        <f>IFERROR(VLOOKUP(A9,salario!A$2:P$91,11,FALSE),0)</f>
        <v>7685.13</v>
      </c>
      <c r="BF9" s="51">
        <f>SUMIFS(topmanager!$D:$D,topmanager!$C:$C,rs_nova!$A9,topmanager!$A:$A,rs_nova!BF$2)</f>
        <v>0</v>
      </c>
      <c r="BG9" s="51">
        <f>SUMIFS(topmanager!$D:$D,topmanager!$C:$C,rs_nova!$A9,topmanager!$A:$A,rs_nova!BG$2)</f>
        <v>0</v>
      </c>
      <c r="BH9" s="51">
        <f>SUMIFS(topmanager!$D:$D,topmanager!$C:$C,rs_nova!$A9,topmanager!$A:$A,rs_nova!BH$2)</f>
        <v>0</v>
      </c>
      <c r="BI9" s="51">
        <f>SUMIFS(topmanager!$D:$D,topmanager!$C:$C,rs_nova!$A9,topmanager!$A:$A,rs_nova!BI$2)</f>
        <v>0</v>
      </c>
      <c r="BJ9" s="51">
        <f>SUMIFS(topmanager!$D:$D,topmanager!$C:$C,rs_nova!$A9,topmanager!$A:$A,rs_nova!BJ$2)+SUMIFS(topmanager!$D:$D,topmanager!$C:$C,rs_nova!$A9,topmanager!$A:$A,rs_nova!BJ$2+1)</f>
        <v>0</v>
      </c>
      <c r="BK9" s="51">
        <f>IFERROR(VLOOKUP(A9,[8]ferias!$C$4:$G$100,5,FALSE),0)</f>
        <v>0</v>
      </c>
      <c r="BL9" s="51">
        <f>SUMIFS(topmanager!$D:$D,topmanager!$C:$C,rs_nova!$A9,topmanager!$A:$A,rs_nova!BL$2)</f>
        <v>0</v>
      </c>
      <c r="BM9" s="51">
        <f>SUMIFS(topmanager!$D:$D,topmanager!$C:$C,rs_nova!$A9,topmanager!$A:$A,rs_nova!BM$2)+SUMIFS(topmanager!$D:$D,topmanager!$C:$C,rs_nova!$A13,topmanager!$A:$A,151)</f>
        <v>0</v>
      </c>
      <c r="BN9" s="51">
        <f t="shared" si="17"/>
        <v>0</v>
      </c>
    </row>
    <row r="10" spans="1:80">
      <c r="A10" s="47">
        <f>total!B8</f>
        <v>5</v>
      </c>
      <c r="B10" s="47">
        <f t="shared" si="3"/>
        <v>30</v>
      </c>
      <c r="C10" s="48" t="str">
        <f>total!D8</f>
        <v>Colaborador 5</v>
      </c>
      <c r="D10" s="49">
        <f>IFERROR(VLOOKUP(A10,salario!A$3:J$32,10,FALSE),"")</f>
        <v>46023</v>
      </c>
      <c r="E10" s="49" t="str">
        <f>IFERROR(IF(VLOOKUP(A10,salario!A$3:O$32,15,FALSE)="","",VLOOKUP(A10,salario!A$3:O$32,15,FALSE)),"")</f>
        <v/>
      </c>
      <c r="F10" s="47" t="str">
        <f>IFERROR(VLOOKUP(A10,[5]base_pessoal!$B$2:$P$1504,13,FALSE),"")</f>
        <v/>
      </c>
      <c r="G10" s="50">
        <f>IFERROR(VLOOKUP(A10,salario!A$2:P$91,11,FALSE),0)*B10/30</f>
        <v>3652.6</v>
      </c>
      <c r="H10" s="50">
        <f>SUMIFS(topmanager!$D:$D,topmanager!$C:$C,rs_nova!$A10,topmanager!$A:$A,rs_nova!H$2)+SUMIFS(topmanager!$D:$D,topmanager!$C:$C,rs_nova!$A10,topmanager!$A:$A,63)</f>
        <v>0</v>
      </c>
      <c r="I10" s="50">
        <f>-SUMIFS(topmanager!$D:$D,topmanager!$C:$C,rs_nova!$A10,topmanager!$A:$A,rs_nova!I$2)</f>
        <v>0</v>
      </c>
      <c r="J10" s="50">
        <f>SUMIFS(topmanager!$D:$D,topmanager!$C:$C,rs_nova!$A10,topmanager!$A:$A,rs_nova!J$2)</f>
        <v>0</v>
      </c>
      <c r="K10" s="50">
        <f>SUMIFS(topmanager!$D:$D,topmanager!$C:$C,rs_nova!$A10,topmanager!$A:$A,rs_nova!K$2)+SUMIFS(topmanager!$D:$D,topmanager!$C:$C,rs_nova!$A10,topmanager!$A:$A,911)</f>
        <v>0</v>
      </c>
      <c r="L10" s="50">
        <f>SUMIFS(topmanager!$D:$D,topmanager!$C:$C,rs_nova!$A10,topmanager!$A:$A,rs_nova!L$2)</f>
        <v>0</v>
      </c>
      <c r="M10" s="50">
        <f>SUMIFS(topmanager!$D:$D,topmanager!$C:$C,rs_nova!$A10,topmanager!$A:$A,rs_nova!M$2)+SUMIFS(topmanager!$D:$D,topmanager!$C:$C,rs_nova!$A10,topmanager!$A:$A,908)+SUMIFS(topmanager!$D:$D,topmanager!$C:$C,rs_nova!$A10,topmanager!$A:$A,550)</f>
        <v>0</v>
      </c>
      <c r="N10" s="50">
        <f>SUMIFS(topmanager!$D:$D,topmanager!$C:$C,rs_nova!$A10,topmanager!$A:$A,rs_nova!N$2)</f>
        <v>0</v>
      </c>
      <c r="O10" s="51">
        <f t="shared" si="4"/>
        <v>0</v>
      </c>
      <c r="P10" s="50">
        <f>IFERROR(VLOOKUP($A10,total!$B$4:$AW$437,27,0),0)</f>
        <v>0</v>
      </c>
      <c r="Q10" s="50">
        <f>IFERROR(VLOOKUP($A10,total!$B$4:$AW$437,21,0),0)</f>
        <v>0</v>
      </c>
      <c r="R10" s="50">
        <f>IFERROR(VLOOKUP($A10,total!$B$4:$AW$437,25,0),0)+IFERROR(VLOOKUP($A10,total!$B$4:$AW$437,36,0),0)</f>
        <v>0</v>
      </c>
      <c r="S10" s="50">
        <f>IFERROR(VLOOKUP(A10,gympass!$A$2:$F$148,6,0),0)</f>
        <v>166.66666666666666</v>
      </c>
      <c r="T10" s="50">
        <f>IFERROR(VLOOKUP($A10,total!$B$4:$AW$437,42,0),0)</f>
        <v>66.666666666666657</v>
      </c>
      <c r="U10" s="50">
        <f>IFERROR(VLOOKUP($A10,total!$B$4:$AW$437,32,0),0)</f>
        <v>0</v>
      </c>
      <c r="V10" s="50">
        <f>IFERROR(VLOOKUP($A10,total!$B$4:$AW$437,28,0),0)</f>
        <v>0</v>
      </c>
      <c r="W10" s="50">
        <f>IFERROR(VLOOKUP($A10,total!$B$4:$AX$437,49,0),0)</f>
        <v>0</v>
      </c>
      <c r="X10" s="50"/>
      <c r="Y10" s="50">
        <f>IFERROR(VLOOKUP(A10,#REF!,4,0),0)</f>
        <v>0</v>
      </c>
      <c r="Z10" s="50">
        <f>IFERROR(VLOOKUP(B10,#REF!,8,0),0)</f>
        <v>0</v>
      </c>
      <c r="AA10" s="50">
        <f>IFERROR(VLOOKUP($A10,total!$B$4:$AW$437,45,0),0)</f>
        <v>0</v>
      </c>
      <c r="AB10" s="50">
        <f>IFERROR(VLOOKUP($A10,total!$B$4:$AW$437,48,0),0)</f>
        <v>0</v>
      </c>
      <c r="AC10" s="50">
        <f>IFERROR(VLOOKUP($A10,total!$B$4:$AB$437,19,0),0)</f>
        <v>0</v>
      </c>
      <c r="AD10" s="50">
        <f>IFERROR(VLOOKUP($A10,total!$B$4:$AB$437,10,0),0)</f>
        <v>235.42019999999999</v>
      </c>
      <c r="AE10" s="50">
        <f>IFERROR(VLOOKUP($A10,total!$B$4:$AB$437,13,0),0)-SUMIFS(topmanager!$D:$D,topmanager!$C:$C,rs_nova!$A14,topmanager!$A:$A,856)</f>
        <v>490</v>
      </c>
      <c r="AF10" s="50">
        <f>IFERROR(VLOOKUP($A10,total!$B$4:$AB$437,16,0),0)</f>
        <v>5.8350285</v>
      </c>
      <c r="AG10" s="50">
        <f>IFERROR(VLOOKUP($A10,total!$B$4:$AB$437,7,0),0)</f>
        <v>0</v>
      </c>
      <c r="AH10" s="50">
        <f>IFERROR(VLOOKUP($A10,total!$B$4:$AD$437,29,0),0)</f>
        <v>275</v>
      </c>
      <c r="AI10" s="50">
        <f>IFERROR(VLOOKUP(A10,total!$B$4:$AN$437,39,0),0)</f>
        <v>100</v>
      </c>
      <c r="AJ10" s="51">
        <f t="shared" si="5"/>
        <v>1339.5885618333332</v>
      </c>
      <c r="AK10" s="50">
        <f t="shared" si="6"/>
        <v>0</v>
      </c>
      <c r="AL10" s="50">
        <f t="shared" si="7"/>
        <v>0</v>
      </c>
      <c r="AM10" s="50">
        <f t="shared" si="8"/>
        <v>0</v>
      </c>
      <c r="AN10" s="50">
        <f t="shared" si="9"/>
        <v>304.26157999999998</v>
      </c>
      <c r="AO10" s="50">
        <f t="shared" si="9"/>
        <v>146.10400000000001</v>
      </c>
      <c r="AP10" s="50">
        <f t="shared" si="9"/>
        <v>127.84100000000001</v>
      </c>
      <c r="AQ10" s="50">
        <f>IFERROR(VLOOKUP(TEXT($A10,"000000"),[6]Página1!$A$8:$S$801,13,FALSE),0)</f>
        <v>0</v>
      </c>
      <c r="AR10" s="50">
        <f>IFERROR(VLOOKUP(TEXT($A10,"000000"),[6]Página1!$A$8:$S$801,16,FALSE),0)</f>
        <v>0</v>
      </c>
      <c r="AS10" s="50">
        <f>IFERROR(VLOOKUP(TEXT($A10,"000000"),[6]Página1!$A$8:$S$801,19,FALSE),0)</f>
        <v>0</v>
      </c>
      <c r="AT10" s="50">
        <f>IFERROR(VLOOKUP(TEXT($A10,"000000"),[7]Página1!$A$8:$R$814,12,FALSE),0)</f>
        <v>0</v>
      </c>
      <c r="AU10" s="50">
        <f>IFERROR(VLOOKUP(TEXT($A10,"000000"),[7]Página1!$A$8:$R$814,15,FALSE),0)</f>
        <v>0</v>
      </c>
      <c r="AV10" s="50">
        <f>IFERROR(VLOOKUP(TEXT($A10,"000000"),[7]Página1!$A$8:$R$814,18,FALSE),0)</f>
        <v>0</v>
      </c>
      <c r="AW10" s="50"/>
      <c r="AX10" s="51">
        <f t="shared" si="10"/>
        <v>578.20658000000003</v>
      </c>
      <c r="AY10" s="51">
        <f t="shared" si="11"/>
        <v>578.20658000000003</v>
      </c>
      <c r="AZ10" s="51">
        <f t="shared" si="12"/>
        <v>4992.1885618333326</v>
      </c>
      <c r="BA10" s="51">
        <f t="shared" si="13"/>
        <v>5570.3951418333327</v>
      </c>
      <c r="BB10" s="51">
        <f t="shared" si="14"/>
        <v>22.828749999999999</v>
      </c>
      <c r="BC10" s="51">
        <f t="shared" si="15"/>
        <v>3.6137911250000001</v>
      </c>
      <c r="BD10" s="51">
        <f t="shared" si="16"/>
        <v>8.3724285114583328</v>
      </c>
      <c r="BE10" s="51">
        <f>IFERROR(VLOOKUP(A10,salario!A$2:P$91,11,FALSE),0)</f>
        <v>3652.6</v>
      </c>
      <c r="BF10" s="51">
        <f>SUMIFS(topmanager!$D:$D,topmanager!$C:$C,rs_nova!$A10,topmanager!$A:$A,rs_nova!BF$2)</f>
        <v>0</v>
      </c>
      <c r="BG10" s="51">
        <f>SUMIFS(topmanager!$D:$D,topmanager!$C:$C,rs_nova!$A10,topmanager!$A:$A,rs_nova!BG$2)</f>
        <v>0</v>
      </c>
      <c r="BH10" s="51">
        <f>SUMIFS(topmanager!$D:$D,topmanager!$C:$C,rs_nova!$A10,topmanager!$A:$A,rs_nova!BH$2)</f>
        <v>0</v>
      </c>
      <c r="BI10" s="51">
        <f>SUMIFS(topmanager!$D:$D,topmanager!$C:$C,rs_nova!$A10,topmanager!$A:$A,rs_nova!BI$2)</f>
        <v>0</v>
      </c>
      <c r="BJ10" s="51">
        <f>SUMIFS(topmanager!$D:$D,topmanager!$C:$C,rs_nova!$A10,topmanager!$A:$A,rs_nova!BJ$2)+SUMIFS(topmanager!$D:$D,topmanager!$C:$C,rs_nova!$A10,topmanager!$A:$A,rs_nova!BJ$2+1)</f>
        <v>0</v>
      </c>
      <c r="BK10" s="51">
        <f>IFERROR(VLOOKUP(A10,[8]ferias!$C$4:$G$100,5,FALSE),0)</f>
        <v>0</v>
      </c>
      <c r="BL10" s="51">
        <f>SUMIFS(topmanager!$D:$D,topmanager!$C:$C,rs_nova!$A10,topmanager!$A:$A,rs_nova!BL$2)</f>
        <v>0</v>
      </c>
      <c r="BM10" s="51">
        <f>SUMIFS(topmanager!$D:$D,topmanager!$C:$C,rs_nova!$A10,topmanager!$A:$A,rs_nova!BM$2)+SUMIFS(topmanager!$D:$D,topmanager!$C:$C,rs_nova!$A14,topmanager!$A:$A,151)</f>
        <v>0</v>
      </c>
      <c r="BN10" s="51">
        <f t="shared" si="17"/>
        <v>0</v>
      </c>
    </row>
    <row r="11" spans="1:80">
      <c r="A11" s="47">
        <f>total!B9</f>
        <v>6</v>
      </c>
      <c r="B11" s="47">
        <f t="shared" si="3"/>
        <v>30</v>
      </c>
      <c r="C11" s="48" t="str">
        <f>total!D9</f>
        <v>Colaborador 6</v>
      </c>
      <c r="D11" s="49">
        <f>IFERROR(VLOOKUP(A11,salario!A$3:J$32,10,FALSE),"")</f>
        <v>46023</v>
      </c>
      <c r="E11" s="49" t="str">
        <f>IFERROR(IF(VLOOKUP(A11,salario!A$3:O$32,15,FALSE)="","",VLOOKUP(A11,salario!A$3:O$32,15,FALSE)),"")</f>
        <v/>
      </c>
      <c r="F11" s="47" t="str">
        <f>IFERROR(VLOOKUP(A11,[5]base_pessoal!$B$2:$P$1504,13,FALSE),"")</f>
        <v/>
      </c>
      <c r="G11" s="50">
        <f>IFERROR(VLOOKUP(A11,salario!A$2:P$91,11,FALSE),0)*B11/30</f>
        <v>7943.86</v>
      </c>
      <c r="H11" s="50">
        <f>SUMIFS(topmanager!$D:$D,topmanager!$C:$C,rs_nova!$A11,topmanager!$A:$A,rs_nova!H$2)+SUMIFS(topmanager!$D:$D,topmanager!$C:$C,rs_nova!$A11,topmanager!$A:$A,63)</f>
        <v>0</v>
      </c>
      <c r="I11" s="50">
        <f>-SUMIFS(topmanager!$D:$D,topmanager!$C:$C,rs_nova!$A11,topmanager!$A:$A,rs_nova!I$2)</f>
        <v>0</v>
      </c>
      <c r="J11" s="50">
        <f>SUMIFS(topmanager!$D:$D,topmanager!$C:$C,rs_nova!$A11,topmanager!$A:$A,rs_nova!J$2)</f>
        <v>0</v>
      </c>
      <c r="K11" s="50">
        <f>SUMIFS(topmanager!$D:$D,topmanager!$C:$C,rs_nova!$A11,topmanager!$A:$A,rs_nova!K$2)+SUMIFS(topmanager!$D:$D,topmanager!$C:$C,rs_nova!$A11,topmanager!$A:$A,911)</f>
        <v>0</v>
      </c>
      <c r="L11" s="50">
        <f>SUMIFS(topmanager!$D:$D,topmanager!$C:$C,rs_nova!$A11,topmanager!$A:$A,rs_nova!L$2)</f>
        <v>0</v>
      </c>
      <c r="M11" s="50">
        <f>SUMIFS(topmanager!$D:$D,topmanager!$C:$C,rs_nova!$A11,topmanager!$A:$A,rs_nova!M$2)+SUMIFS(topmanager!$D:$D,topmanager!$C:$C,rs_nova!$A11,topmanager!$A:$A,908)+SUMIFS(topmanager!$D:$D,topmanager!$C:$C,rs_nova!$A11,topmanager!$A:$A,550)</f>
        <v>0</v>
      </c>
      <c r="N11" s="50">
        <f>SUMIFS(topmanager!$D:$D,topmanager!$C:$C,rs_nova!$A11,topmanager!$A:$A,rs_nova!N$2)</f>
        <v>0</v>
      </c>
      <c r="O11" s="51">
        <f t="shared" si="4"/>
        <v>0</v>
      </c>
      <c r="P11" s="50">
        <f>IFERROR(VLOOKUP($A11,total!$B$4:$AW$437,27,0),0)</f>
        <v>0</v>
      </c>
      <c r="Q11" s="50">
        <f>IFERROR(VLOOKUP($A11,total!$B$4:$AW$437,21,0),0)</f>
        <v>0</v>
      </c>
      <c r="R11" s="50">
        <f>IFERROR(VLOOKUP($A11,total!$B$4:$AW$437,25,0),0)+IFERROR(VLOOKUP($A11,total!$B$4:$AW$437,36,0),0)</f>
        <v>0</v>
      </c>
      <c r="S11" s="50">
        <f>IFERROR(VLOOKUP(A11,gympass!$A$2:$F$148,6,0),0)</f>
        <v>166.66666666666666</v>
      </c>
      <c r="T11" s="50">
        <f>IFERROR(VLOOKUP($A11,total!$B$4:$AW$437,42,0),0)</f>
        <v>66.666666666666657</v>
      </c>
      <c r="U11" s="50">
        <f>IFERROR(VLOOKUP($A11,total!$B$4:$AW$437,32,0),0)</f>
        <v>0</v>
      </c>
      <c r="V11" s="50">
        <f>IFERROR(VLOOKUP($A11,total!$B$4:$AW$437,28,0),0)</f>
        <v>0</v>
      </c>
      <c r="W11" s="50">
        <f>IFERROR(VLOOKUP($A11,total!$B$4:$AX$437,49,0),0)</f>
        <v>0</v>
      </c>
      <c r="X11" s="50"/>
      <c r="Y11" s="50">
        <f>IFERROR(VLOOKUP(A11,#REF!,4,0),0)</f>
        <v>0</v>
      </c>
      <c r="Z11" s="50">
        <f>IFERROR(VLOOKUP(B11,#REF!,8,0),0)</f>
        <v>0</v>
      </c>
      <c r="AA11" s="50">
        <f>IFERROR(VLOOKUP($A11,total!$B$4:$AW$437,45,0),0)</f>
        <v>0</v>
      </c>
      <c r="AB11" s="50">
        <f>IFERROR(VLOOKUP($A11,total!$B$4:$AW$437,48,0),0)</f>
        <v>0</v>
      </c>
      <c r="AC11" s="50">
        <f>IFERROR(VLOOKUP($A11,total!$B$4:$AB$437,19,0),0)</f>
        <v>0</v>
      </c>
      <c r="AD11" s="50">
        <f>IFERROR(VLOOKUP($A11,total!$B$4:$AB$437,10,0),0)</f>
        <v>129.9452</v>
      </c>
      <c r="AE11" s="50">
        <f>IFERROR(VLOOKUP($A11,total!$B$4:$AB$437,13,0),0)-SUMIFS(topmanager!$D:$D,topmanager!$C:$C,rs_nova!$A15,topmanager!$A:$A,856)</f>
        <v>450</v>
      </c>
      <c r="AF11" s="50">
        <f>IFERROR(VLOOKUP($A11,total!$B$4:$AB$437,16,0),0)</f>
        <v>12.69031635</v>
      </c>
      <c r="AG11" s="50">
        <f>IFERROR(VLOOKUP($A11,total!$B$4:$AB$437,7,0),0)</f>
        <v>0</v>
      </c>
      <c r="AH11" s="50">
        <f>IFERROR(VLOOKUP($A11,total!$B$4:$AD$437,29,0),0)</f>
        <v>275</v>
      </c>
      <c r="AI11" s="50">
        <f>IFERROR(VLOOKUP(A11,total!$B$4:$AN$437,39,0),0)</f>
        <v>100</v>
      </c>
      <c r="AJ11" s="51">
        <f t="shared" si="5"/>
        <v>1200.9688496833332</v>
      </c>
      <c r="AK11" s="50">
        <f t="shared" si="6"/>
        <v>0</v>
      </c>
      <c r="AL11" s="50">
        <f t="shared" si="7"/>
        <v>0</v>
      </c>
      <c r="AM11" s="50">
        <f t="shared" si="8"/>
        <v>0</v>
      </c>
      <c r="AN11" s="50">
        <f t="shared" si="9"/>
        <v>661.72353799999996</v>
      </c>
      <c r="AO11" s="50">
        <f t="shared" si="9"/>
        <v>317.75439999999998</v>
      </c>
      <c r="AP11" s="50">
        <f t="shared" si="9"/>
        <v>278.0351</v>
      </c>
      <c r="AQ11" s="50">
        <f>IFERROR(VLOOKUP(TEXT($A11,"000000"),[6]Página1!$A$8:$S$801,13,FALSE),0)</f>
        <v>0</v>
      </c>
      <c r="AR11" s="50">
        <f>IFERROR(VLOOKUP(TEXT($A11,"000000"),[6]Página1!$A$8:$S$801,16,FALSE),0)</f>
        <v>0</v>
      </c>
      <c r="AS11" s="50">
        <f>IFERROR(VLOOKUP(TEXT($A11,"000000"),[6]Página1!$A$8:$S$801,19,FALSE),0)</f>
        <v>0</v>
      </c>
      <c r="AT11" s="50">
        <f>IFERROR(VLOOKUP(TEXT($A11,"000000"),[7]Página1!$A$8:$R$814,12,FALSE),0)</f>
        <v>0</v>
      </c>
      <c r="AU11" s="50">
        <f>IFERROR(VLOOKUP(TEXT($A11,"000000"),[7]Página1!$A$8:$R$814,15,FALSE),0)</f>
        <v>0</v>
      </c>
      <c r="AV11" s="50">
        <f>IFERROR(VLOOKUP(TEXT($A11,"000000"),[7]Página1!$A$8:$R$814,18,FALSE),0)</f>
        <v>0</v>
      </c>
      <c r="AW11" s="50"/>
      <c r="AX11" s="51">
        <f t="shared" si="10"/>
        <v>1257.5130380000001</v>
      </c>
      <c r="AY11" s="51">
        <f t="shared" si="11"/>
        <v>1257.5130380000001</v>
      </c>
      <c r="AZ11" s="51">
        <f t="shared" si="12"/>
        <v>9144.8288496833338</v>
      </c>
      <c r="BA11" s="51">
        <f t="shared" si="13"/>
        <v>10402.341887683333</v>
      </c>
      <c r="BB11" s="51">
        <f t="shared" si="14"/>
        <v>49.649124999999998</v>
      </c>
      <c r="BC11" s="51">
        <f t="shared" si="15"/>
        <v>7.8594564875000001</v>
      </c>
      <c r="BD11" s="51">
        <f t="shared" si="16"/>
        <v>7.506055310520833</v>
      </c>
      <c r="BE11" s="51">
        <f>IFERROR(VLOOKUP(A11,salario!A$2:P$91,11,FALSE),0)</f>
        <v>7943.86</v>
      </c>
      <c r="BF11" s="51">
        <f>SUMIFS(topmanager!$D:$D,topmanager!$C:$C,rs_nova!$A11,topmanager!$A:$A,rs_nova!BF$2)</f>
        <v>0</v>
      </c>
      <c r="BG11" s="51">
        <f>SUMIFS(topmanager!$D:$D,topmanager!$C:$C,rs_nova!$A11,topmanager!$A:$A,rs_nova!BG$2)</f>
        <v>0</v>
      </c>
      <c r="BH11" s="51">
        <f>SUMIFS(topmanager!$D:$D,topmanager!$C:$C,rs_nova!$A11,topmanager!$A:$A,rs_nova!BH$2)</f>
        <v>0</v>
      </c>
      <c r="BI11" s="51">
        <f>SUMIFS(topmanager!$D:$D,topmanager!$C:$C,rs_nova!$A11,topmanager!$A:$A,rs_nova!BI$2)</f>
        <v>0</v>
      </c>
      <c r="BJ11" s="51">
        <f>SUMIFS(topmanager!$D:$D,topmanager!$C:$C,rs_nova!$A11,topmanager!$A:$A,rs_nova!BJ$2)+SUMIFS(topmanager!$D:$D,topmanager!$C:$C,rs_nova!$A11,topmanager!$A:$A,rs_nova!BJ$2+1)</f>
        <v>0</v>
      </c>
      <c r="BK11" s="51">
        <f>IFERROR(VLOOKUP(A11,[8]ferias!$C$4:$G$100,5,FALSE),0)</f>
        <v>0</v>
      </c>
      <c r="BL11" s="51">
        <f>SUMIFS(topmanager!$D:$D,topmanager!$C:$C,rs_nova!$A11,topmanager!$A:$A,rs_nova!BL$2)</f>
        <v>0</v>
      </c>
      <c r="BM11" s="51">
        <f>SUMIFS(topmanager!$D:$D,topmanager!$C:$C,rs_nova!$A11,topmanager!$A:$A,rs_nova!BM$2)+SUMIFS(topmanager!$D:$D,topmanager!$C:$C,rs_nova!$A15,topmanager!$A:$A,151)</f>
        <v>0</v>
      </c>
      <c r="BN11" s="51">
        <f t="shared" si="17"/>
        <v>0</v>
      </c>
    </row>
    <row r="12" spans="1:80">
      <c r="A12" s="47">
        <f>total!B10</f>
        <v>7</v>
      </c>
      <c r="B12" s="47">
        <f t="shared" si="3"/>
        <v>30</v>
      </c>
      <c r="C12" s="48" t="str">
        <f>total!D10</f>
        <v>Colaborador 7</v>
      </c>
      <c r="D12" s="49">
        <f>IFERROR(VLOOKUP(A12,salario!A$3:J$32,10,FALSE),"")</f>
        <v>46023</v>
      </c>
      <c r="E12" s="49" t="str">
        <f>IFERROR(IF(VLOOKUP(A12,salario!A$3:O$32,15,FALSE)="","",VLOOKUP(A12,salario!A$3:O$32,15,FALSE)),"")</f>
        <v/>
      </c>
      <c r="F12" s="47" t="str">
        <f>IFERROR(VLOOKUP(A12,[5]base_pessoal!$B$2:$P$1504,13,FALSE),"")</f>
        <v/>
      </c>
      <c r="G12" s="50">
        <f>IFERROR(VLOOKUP(A12,salario!A$2:P$91,11,FALSE),0)*B12/30</f>
        <v>7131.14</v>
      </c>
      <c r="H12" s="50">
        <f>SUMIFS(topmanager!$D:$D,topmanager!$C:$C,rs_nova!$A12,topmanager!$A:$A,rs_nova!H$2)+SUMIFS(topmanager!$D:$D,topmanager!$C:$C,rs_nova!$A12,topmanager!$A:$A,63)</f>
        <v>0</v>
      </c>
      <c r="I12" s="50">
        <f>-SUMIFS(topmanager!$D:$D,topmanager!$C:$C,rs_nova!$A12,topmanager!$A:$A,rs_nova!I$2)</f>
        <v>0</v>
      </c>
      <c r="J12" s="50">
        <f>SUMIFS(topmanager!$D:$D,topmanager!$C:$C,rs_nova!$A12,topmanager!$A:$A,rs_nova!J$2)</f>
        <v>0</v>
      </c>
      <c r="K12" s="50">
        <f>SUMIFS(topmanager!$D:$D,topmanager!$C:$C,rs_nova!$A12,topmanager!$A:$A,rs_nova!K$2)+SUMIFS(topmanager!$D:$D,topmanager!$C:$C,rs_nova!$A12,topmanager!$A:$A,911)</f>
        <v>0</v>
      </c>
      <c r="L12" s="50">
        <f>SUMIFS(topmanager!$D:$D,topmanager!$C:$C,rs_nova!$A12,topmanager!$A:$A,rs_nova!L$2)</f>
        <v>0</v>
      </c>
      <c r="M12" s="50">
        <f>SUMIFS(topmanager!$D:$D,topmanager!$C:$C,rs_nova!$A12,topmanager!$A:$A,rs_nova!M$2)+SUMIFS(topmanager!$D:$D,topmanager!$C:$C,rs_nova!$A12,topmanager!$A:$A,908)+SUMIFS(topmanager!$D:$D,topmanager!$C:$C,rs_nova!$A12,topmanager!$A:$A,550)</f>
        <v>0</v>
      </c>
      <c r="N12" s="50">
        <f>SUMIFS(topmanager!$D:$D,topmanager!$C:$C,rs_nova!$A12,topmanager!$A:$A,rs_nova!N$2)</f>
        <v>0</v>
      </c>
      <c r="O12" s="51">
        <f t="shared" si="4"/>
        <v>0</v>
      </c>
      <c r="P12" s="50">
        <f>IFERROR(VLOOKUP($A12,total!$B$4:$AW$437,27,0),0)</f>
        <v>0</v>
      </c>
      <c r="Q12" s="50">
        <f>IFERROR(VLOOKUP($A12,total!$B$4:$AW$437,21,0),0)</f>
        <v>0</v>
      </c>
      <c r="R12" s="50">
        <f>IFERROR(VLOOKUP($A12,total!$B$4:$AW$437,25,0),0)+IFERROR(VLOOKUP($A12,total!$B$4:$AW$437,36,0),0)</f>
        <v>0</v>
      </c>
      <c r="S12" s="50">
        <f>IFERROR(VLOOKUP(A12,gympass!$A$2:$F$148,6,0),0)</f>
        <v>166.66666666666666</v>
      </c>
      <c r="T12" s="50">
        <f>IFERROR(VLOOKUP($A12,total!$B$4:$AW$437,42,0),0)</f>
        <v>66.666666666666657</v>
      </c>
      <c r="U12" s="50">
        <f>IFERROR(VLOOKUP($A12,total!$B$4:$AW$437,32,0),0)</f>
        <v>0</v>
      </c>
      <c r="V12" s="50">
        <f>IFERROR(VLOOKUP($A12,total!$B$4:$AW$437,28,0),0)</f>
        <v>0</v>
      </c>
      <c r="W12" s="50">
        <f>IFERROR(VLOOKUP($A12,total!$B$4:$AX$437,49,0),0)</f>
        <v>0</v>
      </c>
      <c r="X12" s="50"/>
      <c r="Y12" s="50">
        <f>IFERROR(VLOOKUP(A12,#REF!,4,0),0)</f>
        <v>0</v>
      </c>
      <c r="Z12" s="50">
        <f>IFERROR(VLOOKUP(B12,#REF!,8,0),0)</f>
        <v>0</v>
      </c>
      <c r="AA12" s="50">
        <f>IFERROR(VLOOKUP($A12,total!$B$4:$AW$437,45,0),0)</f>
        <v>0</v>
      </c>
      <c r="AB12" s="50">
        <f>IFERROR(VLOOKUP($A12,total!$B$4:$AW$437,48,0),0)</f>
        <v>0</v>
      </c>
      <c r="AC12" s="50">
        <f>IFERROR(VLOOKUP($A12,total!$B$4:$AB$437,19,0),0)</f>
        <v>0</v>
      </c>
      <c r="AD12" s="50">
        <f>IFERROR(VLOOKUP($A12,total!$B$4:$AB$437,10,0),0)</f>
        <v>143.446</v>
      </c>
      <c r="AE12" s="50">
        <f>IFERROR(VLOOKUP($A12,total!$B$4:$AB$437,13,0),0)-SUMIFS(topmanager!$D:$D,topmanager!$C:$C,rs_nova!$A16,topmanager!$A:$A,856)</f>
        <v>470</v>
      </c>
      <c r="AF12" s="50">
        <f>IFERROR(VLOOKUP($A12,total!$B$4:$AB$437,16,0),0)</f>
        <v>11.391996150000001</v>
      </c>
      <c r="AG12" s="50">
        <f>IFERROR(VLOOKUP($A12,total!$B$4:$AB$437,7,0),0)</f>
        <v>0</v>
      </c>
      <c r="AH12" s="50">
        <f>IFERROR(VLOOKUP($A12,total!$B$4:$AD$437,29,0),0)</f>
        <v>275</v>
      </c>
      <c r="AI12" s="50">
        <f>IFERROR(VLOOKUP(A12,total!$B$4:$AN$437,39,0),0)</f>
        <v>100</v>
      </c>
      <c r="AJ12" s="51">
        <f t="shared" si="5"/>
        <v>1233.1713294833332</v>
      </c>
      <c r="AK12" s="50">
        <f t="shared" si="6"/>
        <v>0</v>
      </c>
      <c r="AL12" s="50">
        <f t="shared" si="7"/>
        <v>0</v>
      </c>
      <c r="AM12" s="50">
        <f t="shared" si="8"/>
        <v>0</v>
      </c>
      <c r="AN12" s="50">
        <f t="shared" si="9"/>
        <v>594.02396199999998</v>
      </c>
      <c r="AO12" s="50">
        <f t="shared" si="9"/>
        <v>285.24560000000002</v>
      </c>
      <c r="AP12" s="50">
        <f t="shared" si="9"/>
        <v>249.58990000000003</v>
      </c>
      <c r="AQ12" s="50">
        <f>IFERROR(VLOOKUP(TEXT($A12,"000000"),[6]Página1!$A$8:$S$801,13,FALSE),0)</f>
        <v>0</v>
      </c>
      <c r="AR12" s="50">
        <f>IFERROR(VLOOKUP(TEXT($A12,"000000"),[6]Página1!$A$8:$S$801,16,FALSE),0)</f>
        <v>0</v>
      </c>
      <c r="AS12" s="50">
        <f>IFERROR(VLOOKUP(TEXT($A12,"000000"),[6]Página1!$A$8:$S$801,19,FALSE),0)</f>
        <v>0</v>
      </c>
      <c r="AT12" s="50">
        <f>IFERROR(VLOOKUP(TEXT($A12,"000000"),[7]Página1!$A$8:$R$814,12,FALSE),0)</f>
        <v>0</v>
      </c>
      <c r="AU12" s="50">
        <f>IFERROR(VLOOKUP(TEXT($A12,"000000"),[7]Página1!$A$8:$R$814,15,FALSE),0)</f>
        <v>0</v>
      </c>
      <c r="AV12" s="50">
        <f>IFERROR(VLOOKUP(TEXT($A12,"000000"),[7]Página1!$A$8:$R$814,18,FALSE),0)</f>
        <v>0</v>
      </c>
      <c r="AW12" s="50"/>
      <c r="AX12" s="51">
        <f t="shared" si="10"/>
        <v>1128.8594619999999</v>
      </c>
      <c r="AY12" s="51">
        <f t="shared" si="11"/>
        <v>1128.8594619999999</v>
      </c>
      <c r="AZ12" s="51">
        <f t="shared" si="12"/>
        <v>8364.3113294833329</v>
      </c>
      <c r="BA12" s="51">
        <f t="shared" si="13"/>
        <v>9493.1707914833332</v>
      </c>
      <c r="BB12" s="51">
        <f t="shared" si="14"/>
        <v>44.569625000000002</v>
      </c>
      <c r="BC12" s="51">
        <f t="shared" si="15"/>
        <v>7.0553716374999995</v>
      </c>
      <c r="BD12" s="51">
        <f t="shared" si="16"/>
        <v>7.7073208092708327</v>
      </c>
      <c r="BE12" s="51">
        <f>IFERROR(VLOOKUP(A12,salario!A$2:P$91,11,FALSE),0)</f>
        <v>7131.14</v>
      </c>
      <c r="BF12" s="51">
        <f>SUMIFS(topmanager!$D:$D,topmanager!$C:$C,rs_nova!$A12,topmanager!$A:$A,rs_nova!BF$2)</f>
        <v>0</v>
      </c>
      <c r="BG12" s="51">
        <f>SUMIFS(topmanager!$D:$D,topmanager!$C:$C,rs_nova!$A12,topmanager!$A:$A,rs_nova!BG$2)</f>
        <v>0</v>
      </c>
      <c r="BH12" s="51">
        <f>SUMIFS(topmanager!$D:$D,topmanager!$C:$C,rs_nova!$A12,topmanager!$A:$A,rs_nova!BH$2)</f>
        <v>0</v>
      </c>
      <c r="BI12" s="51">
        <f>SUMIFS(topmanager!$D:$D,topmanager!$C:$C,rs_nova!$A12,topmanager!$A:$A,rs_nova!BI$2)</f>
        <v>0</v>
      </c>
      <c r="BJ12" s="51">
        <f>SUMIFS(topmanager!$D:$D,topmanager!$C:$C,rs_nova!$A12,topmanager!$A:$A,rs_nova!BJ$2)+SUMIFS(topmanager!$D:$D,topmanager!$C:$C,rs_nova!$A12,topmanager!$A:$A,rs_nova!BJ$2+1)</f>
        <v>0</v>
      </c>
      <c r="BK12" s="51">
        <f>IFERROR(VLOOKUP(A12,[8]ferias!$C$4:$G$100,5,FALSE),0)</f>
        <v>0</v>
      </c>
      <c r="BL12" s="51">
        <f>SUMIFS(topmanager!$D:$D,topmanager!$C:$C,rs_nova!$A12,topmanager!$A:$A,rs_nova!BL$2)</f>
        <v>0</v>
      </c>
      <c r="BM12" s="51">
        <f>SUMIFS(topmanager!$D:$D,topmanager!$C:$C,rs_nova!$A12,topmanager!$A:$A,rs_nova!BM$2)+SUMIFS(topmanager!$D:$D,topmanager!$C:$C,rs_nova!$A16,topmanager!$A:$A,151)</f>
        <v>0</v>
      </c>
      <c r="BN12" s="51">
        <f t="shared" si="17"/>
        <v>0</v>
      </c>
    </row>
    <row r="13" spans="1:80">
      <c r="A13" s="47" t="e">
        <f>total!#REF!</f>
        <v>#REF!</v>
      </c>
      <c r="B13" s="47">
        <f t="shared" si="3"/>
        <v>0</v>
      </c>
      <c r="C13" s="48" t="e">
        <f>total!#REF!</f>
        <v>#REF!</v>
      </c>
      <c r="D13" s="49" t="str">
        <f>IFERROR(VLOOKUP(A13,salario!A$3:J$32,10,FALSE),"")</f>
        <v/>
      </c>
      <c r="E13" s="49" t="str">
        <f>IFERROR(IF(VLOOKUP(A13,salario!A$3:O$32,15,FALSE)="","",VLOOKUP(A13,salario!A$3:O$32,15,FALSE)),"")</f>
        <v/>
      </c>
      <c r="F13" s="47" t="str">
        <f>IFERROR(VLOOKUP(A13,[5]base_pessoal!$B$2:$P$1504,13,FALSE),"")</f>
        <v/>
      </c>
      <c r="G13" s="50">
        <f>IFERROR(VLOOKUP(A13,salario!A$2:P$91,11,FALSE),0)*B13/30</f>
        <v>0</v>
      </c>
      <c r="H13" s="50">
        <f>SUMIFS(topmanager!$D:$D,topmanager!$C:$C,rs_nova!$A13,topmanager!$A:$A,rs_nova!H$2)+SUMIFS(topmanager!$D:$D,topmanager!$C:$C,rs_nova!$A13,topmanager!$A:$A,63)</f>
        <v>0</v>
      </c>
      <c r="I13" s="50">
        <f>-SUMIFS(topmanager!$D:$D,topmanager!$C:$C,rs_nova!$A13,topmanager!$A:$A,rs_nova!I$2)</f>
        <v>0</v>
      </c>
      <c r="J13" s="50">
        <f>SUMIFS(topmanager!$D:$D,topmanager!$C:$C,rs_nova!$A13,topmanager!$A:$A,rs_nova!J$2)</f>
        <v>0</v>
      </c>
      <c r="K13" s="50">
        <f>SUMIFS(topmanager!$D:$D,topmanager!$C:$C,rs_nova!$A13,topmanager!$A:$A,rs_nova!K$2)+SUMIFS(topmanager!$D:$D,topmanager!$C:$C,rs_nova!$A13,topmanager!$A:$A,911)</f>
        <v>0</v>
      </c>
      <c r="L13" s="50">
        <f>SUMIFS(topmanager!$D:$D,topmanager!$C:$C,rs_nova!$A13,topmanager!$A:$A,rs_nova!L$2)</f>
        <v>0</v>
      </c>
      <c r="M13" s="50">
        <f>SUMIFS(topmanager!$D:$D,topmanager!$C:$C,rs_nova!$A13,topmanager!$A:$A,rs_nova!M$2)+SUMIFS(topmanager!$D:$D,topmanager!$C:$C,rs_nova!$A13,topmanager!$A:$A,908)+SUMIFS(topmanager!$D:$D,topmanager!$C:$C,rs_nova!$A13,topmanager!$A:$A,550)</f>
        <v>0</v>
      </c>
      <c r="N13" s="50">
        <f>SUMIFS(topmanager!$D:$D,topmanager!$C:$C,rs_nova!$A13,topmanager!$A:$A,rs_nova!N$2)</f>
        <v>0</v>
      </c>
      <c r="O13" s="51">
        <f t="shared" si="4"/>
        <v>0</v>
      </c>
      <c r="P13" s="50">
        <f>IFERROR(VLOOKUP($A13,total!$B$4:$AW$437,27,0),0)</f>
        <v>0</v>
      </c>
      <c r="Q13" s="50">
        <f>IFERROR(VLOOKUP($A13,total!$B$4:$AW$437,21,0),0)</f>
        <v>0</v>
      </c>
      <c r="R13" s="50">
        <f>IFERROR(VLOOKUP($A13,total!$B$4:$AW$437,25,0),0)+IFERROR(VLOOKUP($A13,total!$B$4:$AW$437,36,0),0)</f>
        <v>0</v>
      </c>
      <c r="S13" s="50">
        <f>IFERROR(VLOOKUP(A13,gympass!$A$2:$F$148,6,0),0)</f>
        <v>0</v>
      </c>
      <c r="T13" s="50">
        <f>IFERROR(VLOOKUP($A13,total!$B$4:$AW$437,42,0),0)</f>
        <v>0</v>
      </c>
      <c r="U13" s="50">
        <f>IFERROR(VLOOKUP($A13,total!$B$4:$AW$437,32,0),0)</f>
        <v>0</v>
      </c>
      <c r="V13" s="50">
        <f>IFERROR(VLOOKUP($A13,total!$B$4:$AW$437,28,0),0)</f>
        <v>0</v>
      </c>
      <c r="W13" s="50">
        <f>IFERROR(VLOOKUP($A13,total!$B$4:$AX$437,49,0),0)</f>
        <v>0</v>
      </c>
      <c r="X13" s="50"/>
      <c r="Y13" s="50">
        <f>IFERROR(VLOOKUP(A13,#REF!,4,0),0)</f>
        <v>0</v>
      </c>
      <c r="Z13" s="50">
        <f>IFERROR(VLOOKUP(B13,#REF!,8,0),0)</f>
        <v>0</v>
      </c>
      <c r="AA13" s="50">
        <f>IFERROR(VLOOKUP($A13,total!$B$4:$AW$437,45,0),0)</f>
        <v>0</v>
      </c>
      <c r="AB13" s="50">
        <f>IFERROR(VLOOKUP($A13,total!$B$4:$AW$437,48,0),0)</f>
        <v>0</v>
      </c>
      <c r="AC13" s="50">
        <f>IFERROR(VLOOKUP($A13,total!$B$4:$AB$437,19,0),0)</f>
        <v>0</v>
      </c>
      <c r="AD13" s="50">
        <f>IFERROR(VLOOKUP($A13,total!$B$4:$AB$437,10,0),0)</f>
        <v>0</v>
      </c>
      <c r="AE13" s="50">
        <f>IFERROR(VLOOKUP($A13,total!$B$4:$AB$437,13,0),0)-SUMIFS(topmanager!$D:$D,topmanager!$C:$C,rs_nova!$A17,topmanager!$A:$A,856)</f>
        <v>0</v>
      </c>
      <c r="AF13" s="50">
        <f>IFERROR(VLOOKUP($A13,total!$B$4:$AB$437,16,0),0)</f>
        <v>0</v>
      </c>
      <c r="AG13" s="50">
        <f>IFERROR(VLOOKUP($A13,total!$B$4:$AB$437,7,0),0)</f>
        <v>0</v>
      </c>
      <c r="AH13" s="50">
        <f>IFERROR(VLOOKUP($A13,total!$B$4:$AD$437,29,0),0)</f>
        <v>0</v>
      </c>
      <c r="AI13" s="50">
        <f>IFERROR(VLOOKUP(A13,total!$B$4:$AN$437,39,0),0)</f>
        <v>0</v>
      </c>
      <c r="AJ13" s="51">
        <f t="shared" si="5"/>
        <v>0</v>
      </c>
      <c r="AK13" s="50">
        <f t="shared" si="6"/>
        <v>0</v>
      </c>
      <c r="AL13" s="50">
        <f t="shared" si="7"/>
        <v>0</v>
      </c>
      <c r="AM13" s="50">
        <f t="shared" si="8"/>
        <v>0</v>
      </c>
      <c r="AN13" s="50" t="e">
        <f t="shared" si="9"/>
        <v>#REF!</v>
      </c>
      <c r="AO13" s="50" t="e">
        <f t="shared" si="9"/>
        <v>#REF!</v>
      </c>
      <c r="AP13" s="50" t="e">
        <f t="shared" si="9"/>
        <v>#REF!</v>
      </c>
      <c r="AQ13" s="50">
        <f>IFERROR(VLOOKUP(TEXT($A13,"000000"),[6]Página1!$A$8:$S$801,13,FALSE),0)</f>
        <v>0</v>
      </c>
      <c r="AR13" s="50">
        <f>IFERROR(VLOOKUP(TEXT($A13,"000000"),[6]Página1!$A$8:$S$801,16,FALSE),0)</f>
        <v>0</v>
      </c>
      <c r="AS13" s="50">
        <f>IFERROR(VLOOKUP(TEXT($A13,"000000"),[6]Página1!$A$8:$S$801,19,FALSE),0)</f>
        <v>0</v>
      </c>
      <c r="AT13" s="50">
        <f>IFERROR(VLOOKUP(TEXT($A13,"000000"),[7]Página1!$A$8:$R$814,12,FALSE),0)</f>
        <v>0</v>
      </c>
      <c r="AU13" s="50">
        <f>IFERROR(VLOOKUP(TEXT($A13,"000000"),[7]Página1!$A$8:$R$814,15,FALSE),0)</f>
        <v>0</v>
      </c>
      <c r="AV13" s="50">
        <f>IFERROR(VLOOKUP(TEXT($A13,"000000"),[7]Página1!$A$8:$R$814,18,FALSE),0)</f>
        <v>0</v>
      </c>
      <c r="AW13" s="50"/>
      <c r="AX13" s="51" t="e">
        <f t="shared" si="10"/>
        <v>#REF!</v>
      </c>
      <c r="AY13" s="51" t="e">
        <f t="shared" si="11"/>
        <v>#REF!</v>
      </c>
      <c r="AZ13" s="51" t="e">
        <f t="shared" si="12"/>
        <v>#REF!</v>
      </c>
      <c r="BA13" s="51" t="e">
        <f t="shared" si="13"/>
        <v>#REF!</v>
      </c>
      <c r="BB13" s="51">
        <f t="shared" si="14"/>
        <v>0</v>
      </c>
      <c r="BC13" s="51" t="e">
        <f t="shared" si="15"/>
        <v>#REF!</v>
      </c>
      <c r="BD13" s="51">
        <f t="shared" si="16"/>
        <v>0</v>
      </c>
      <c r="BE13" s="51">
        <f>IFERROR(VLOOKUP(A13,salario!A$2:P$91,11,FALSE),0)</f>
        <v>0</v>
      </c>
      <c r="BF13" s="51">
        <f>SUMIFS(topmanager!$D:$D,topmanager!$C:$C,rs_nova!$A13,topmanager!$A:$A,rs_nova!BF$2)</f>
        <v>0</v>
      </c>
      <c r="BG13" s="51">
        <f>SUMIFS(topmanager!$D:$D,topmanager!$C:$C,rs_nova!$A13,topmanager!$A:$A,rs_nova!BG$2)</f>
        <v>0</v>
      </c>
      <c r="BH13" s="51">
        <f>SUMIFS(topmanager!$D:$D,topmanager!$C:$C,rs_nova!$A13,topmanager!$A:$A,rs_nova!BH$2)</f>
        <v>0</v>
      </c>
      <c r="BI13" s="51">
        <f>SUMIFS(topmanager!$D:$D,topmanager!$C:$C,rs_nova!$A13,topmanager!$A:$A,rs_nova!BI$2)</f>
        <v>0</v>
      </c>
      <c r="BJ13" s="51">
        <f>SUMIFS(topmanager!$D:$D,topmanager!$C:$C,rs_nova!$A13,topmanager!$A:$A,rs_nova!BJ$2)+SUMIFS(topmanager!$D:$D,topmanager!$C:$C,rs_nova!$A13,topmanager!$A:$A,rs_nova!BJ$2+1)</f>
        <v>0</v>
      </c>
      <c r="BK13" s="51">
        <f>IFERROR(VLOOKUP(A13,[8]ferias!$C$4:$G$100,5,FALSE),0)</f>
        <v>0</v>
      </c>
      <c r="BL13" s="51">
        <f>SUMIFS(topmanager!$D:$D,topmanager!$C:$C,rs_nova!$A13,topmanager!$A:$A,rs_nova!BL$2)</f>
        <v>0</v>
      </c>
      <c r="BM13" s="51">
        <f>SUMIFS(topmanager!$D:$D,topmanager!$C:$C,rs_nova!$A13,topmanager!$A:$A,rs_nova!BM$2)+SUMIFS(topmanager!$D:$D,topmanager!$C:$C,rs_nova!$A17,topmanager!$A:$A,151)</f>
        <v>0</v>
      </c>
      <c r="BN13" s="51">
        <f t="shared" si="17"/>
        <v>0</v>
      </c>
    </row>
    <row r="14" spans="1:80">
      <c r="A14" s="47" t="e">
        <f>total!#REF!</f>
        <v>#REF!</v>
      </c>
      <c r="B14" s="47">
        <f t="shared" si="3"/>
        <v>0</v>
      </c>
      <c r="C14" s="48" t="e">
        <f>total!#REF!</f>
        <v>#REF!</v>
      </c>
      <c r="D14" s="49" t="str">
        <f>IFERROR(VLOOKUP(A14,salario!A$3:J$32,10,FALSE),"")</f>
        <v/>
      </c>
      <c r="E14" s="49" t="str">
        <f>IFERROR(IF(VLOOKUP(A14,salario!A$3:O$32,15,FALSE)="","",VLOOKUP(A14,salario!A$3:O$32,15,FALSE)),"")</f>
        <v/>
      </c>
      <c r="F14" s="47" t="str">
        <f>IFERROR(VLOOKUP(A14,[5]base_pessoal!$B$2:$P$1504,13,FALSE),"")</f>
        <v/>
      </c>
      <c r="G14" s="50">
        <f>IFERROR(VLOOKUP(A14,salario!A$2:P$91,11,FALSE),0)*B14/30</f>
        <v>0</v>
      </c>
      <c r="H14" s="50">
        <f>SUMIFS(topmanager!$D:$D,topmanager!$C:$C,rs_nova!$A14,topmanager!$A:$A,rs_nova!H$2)+SUMIFS(topmanager!$D:$D,topmanager!$C:$C,rs_nova!$A14,topmanager!$A:$A,63)</f>
        <v>0</v>
      </c>
      <c r="I14" s="50">
        <f>-SUMIFS(topmanager!$D:$D,topmanager!$C:$C,rs_nova!$A14,topmanager!$A:$A,rs_nova!I$2)</f>
        <v>0</v>
      </c>
      <c r="J14" s="50">
        <f>SUMIFS(topmanager!$D:$D,topmanager!$C:$C,rs_nova!$A14,topmanager!$A:$A,rs_nova!J$2)</f>
        <v>0</v>
      </c>
      <c r="K14" s="50">
        <f>SUMIFS(topmanager!$D:$D,topmanager!$C:$C,rs_nova!$A14,topmanager!$A:$A,rs_nova!K$2)+SUMIFS(topmanager!$D:$D,topmanager!$C:$C,rs_nova!$A14,topmanager!$A:$A,911)</f>
        <v>0</v>
      </c>
      <c r="L14" s="50">
        <f>SUMIFS(topmanager!$D:$D,topmanager!$C:$C,rs_nova!$A14,topmanager!$A:$A,rs_nova!L$2)</f>
        <v>0</v>
      </c>
      <c r="M14" s="50">
        <f>SUMIFS(topmanager!$D:$D,topmanager!$C:$C,rs_nova!$A14,topmanager!$A:$A,rs_nova!M$2)+SUMIFS(topmanager!$D:$D,topmanager!$C:$C,rs_nova!$A14,topmanager!$A:$A,908)+SUMIFS(topmanager!$D:$D,topmanager!$C:$C,rs_nova!$A14,topmanager!$A:$A,550)</f>
        <v>0</v>
      </c>
      <c r="N14" s="50">
        <f>SUMIFS(topmanager!$D:$D,topmanager!$C:$C,rs_nova!$A14,topmanager!$A:$A,rs_nova!N$2)</f>
        <v>0</v>
      </c>
      <c r="O14" s="51">
        <f t="shared" si="4"/>
        <v>0</v>
      </c>
      <c r="P14" s="50">
        <f>IFERROR(VLOOKUP($A14,total!$B$4:$AW$437,27,0),0)</f>
        <v>0</v>
      </c>
      <c r="Q14" s="50">
        <f>IFERROR(VLOOKUP($A14,total!$B$4:$AW$437,21,0),0)</f>
        <v>0</v>
      </c>
      <c r="R14" s="50">
        <f>IFERROR(VLOOKUP($A14,total!$B$4:$AW$437,25,0),0)+IFERROR(VLOOKUP($A14,total!$B$4:$AW$437,36,0),0)</f>
        <v>0</v>
      </c>
      <c r="S14" s="50">
        <f>IFERROR(VLOOKUP(A14,gympass!$A$2:$F$148,6,0),0)</f>
        <v>0</v>
      </c>
      <c r="T14" s="50">
        <f>IFERROR(VLOOKUP($A14,total!$B$4:$AW$437,42,0),0)</f>
        <v>0</v>
      </c>
      <c r="U14" s="50">
        <f>IFERROR(VLOOKUP($A14,total!$B$4:$AW$437,32,0),0)</f>
        <v>0</v>
      </c>
      <c r="V14" s="50">
        <f>IFERROR(VLOOKUP($A14,total!$B$4:$AW$437,28,0),0)</f>
        <v>0</v>
      </c>
      <c r="W14" s="50">
        <f>IFERROR(VLOOKUP($A14,total!$B$4:$AX$437,49,0),0)</f>
        <v>0</v>
      </c>
      <c r="X14" s="50"/>
      <c r="Y14" s="50">
        <f>IFERROR(VLOOKUP(A14,#REF!,4,0),0)</f>
        <v>0</v>
      </c>
      <c r="Z14" s="50">
        <f>IFERROR(VLOOKUP(B14,#REF!,8,0),0)</f>
        <v>0</v>
      </c>
      <c r="AA14" s="50">
        <f>IFERROR(VLOOKUP($A14,total!$B$4:$AW$437,45,0),0)</f>
        <v>0</v>
      </c>
      <c r="AB14" s="50">
        <f>IFERROR(VLOOKUP($A14,total!$B$4:$AW$437,48,0),0)</f>
        <v>0</v>
      </c>
      <c r="AC14" s="50">
        <f>IFERROR(VLOOKUP($A14,total!$B$4:$AB$437,19,0),0)</f>
        <v>0</v>
      </c>
      <c r="AD14" s="50">
        <f>IFERROR(VLOOKUP($A14,total!$B$4:$AB$437,10,0),0)</f>
        <v>0</v>
      </c>
      <c r="AE14" s="50">
        <f>IFERROR(VLOOKUP($A14,total!$B$4:$AB$437,13,0),0)-SUMIFS(topmanager!$D:$D,topmanager!$C:$C,rs_nova!$A18,topmanager!$A:$A,856)</f>
        <v>0</v>
      </c>
      <c r="AF14" s="50">
        <f>IFERROR(VLOOKUP($A14,total!$B$4:$AB$437,16,0),0)</f>
        <v>0</v>
      </c>
      <c r="AG14" s="50">
        <f>IFERROR(VLOOKUP($A14,total!$B$4:$AB$437,7,0),0)</f>
        <v>0</v>
      </c>
      <c r="AH14" s="50">
        <f>IFERROR(VLOOKUP($A14,total!$B$4:$AD$437,29,0),0)</f>
        <v>0</v>
      </c>
      <c r="AI14" s="50">
        <f>IFERROR(VLOOKUP(A14,total!$B$4:$AN$437,39,0),0)</f>
        <v>0</v>
      </c>
      <c r="AJ14" s="51">
        <f t="shared" si="5"/>
        <v>0</v>
      </c>
      <c r="AK14" s="50">
        <f t="shared" si="6"/>
        <v>0</v>
      </c>
      <c r="AL14" s="50">
        <f t="shared" si="7"/>
        <v>0</v>
      </c>
      <c r="AM14" s="50">
        <f t="shared" si="8"/>
        <v>0</v>
      </c>
      <c r="AN14" s="50" t="e">
        <f t="shared" si="9"/>
        <v>#REF!</v>
      </c>
      <c r="AO14" s="50" t="e">
        <f t="shared" si="9"/>
        <v>#REF!</v>
      </c>
      <c r="AP14" s="50" t="e">
        <f t="shared" si="9"/>
        <v>#REF!</v>
      </c>
      <c r="AQ14" s="50">
        <f>IFERROR(VLOOKUP(TEXT($A14,"000000"),[6]Página1!$A$8:$S$801,13,FALSE),0)</f>
        <v>0</v>
      </c>
      <c r="AR14" s="50">
        <f>IFERROR(VLOOKUP(TEXT($A14,"000000"),[6]Página1!$A$8:$S$801,16,FALSE),0)</f>
        <v>0</v>
      </c>
      <c r="AS14" s="50">
        <f>IFERROR(VLOOKUP(TEXT($A14,"000000"),[6]Página1!$A$8:$S$801,19,FALSE),0)</f>
        <v>0</v>
      </c>
      <c r="AT14" s="50">
        <f>IFERROR(VLOOKUP(TEXT($A14,"000000"),[7]Página1!$A$8:$R$814,12,FALSE),0)</f>
        <v>0</v>
      </c>
      <c r="AU14" s="50">
        <f>IFERROR(VLOOKUP(TEXT($A14,"000000"),[7]Página1!$A$8:$R$814,15,FALSE),0)</f>
        <v>0</v>
      </c>
      <c r="AV14" s="50">
        <f>IFERROR(VLOOKUP(TEXT($A14,"000000"),[7]Página1!$A$8:$R$814,18,FALSE),0)</f>
        <v>0</v>
      </c>
      <c r="AW14" s="50"/>
      <c r="AX14" s="51" t="e">
        <f t="shared" si="10"/>
        <v>#REF!</v>
      </c>
      <c r="AY14" s="51" t="e">
        <f t="shared" si="11"/>
        <v>#REF!</v>
      </c>
      <c r="AZ14" s="51" t="e">
        <f t="shared" si="12"/>
        <v>#REF!</v>
      </c>
      <c r="BA14" s="51" t="e">
        <f t="shared" si="13"/>
        <v>#REF!</v>
      </c>
      <c r="BB14" s="51">
        <f t="shared" si="14"/>
        <v>0</v>
      </c>
      <c r="BC14" s="51" t="e">
        <f t="shared" si="15"/>
        <v>#REF!</v>
      </c>
      <c r="BD14" s="51">
        <f t="shared" si="16"/>
        <v>0</v>
      </c>
      <c r="BE14" s="51">
        <f>IFERROR(VLOOKUP(A14,salario!A$2:P$91,11,FALSE),0)</f>
        <v>0</v>
      </c>
      <c r="BF14" s="51">
        <f>SUMIFS(topmanager!$D:$D,topmanager!$C:$C,rs_nova!$A14,topmanager!$A:$A,rs_nova!BF$2)</f>
        <v>0</v>
      </c>
      <c r="BG14" s="51">
        <f>SUMIFS(topmanager!$D:$D,topmanager!$C:$C,rs_nova!$A14,topmanager!$A:$A,rs_nova!BG$2)</f>
        <v>0</v>
      </c>
      <c r="BH14" s="51">
        <f>SUMIFS(topmanager!$D:$D,topmanager!$C:$C,rs_nova!$A14,topmanager!$A:$A,rs_nova!BH$2)</f>
        <v>0</v>
      </c>
      <c r="BI14" s="51">
        <f>SUMIFS(topmanager!$D:$D,topmanager!$C:$C,rs_nova!$A14,topmanager!$A:$A,rs_nova!BI$2)</f>
        <v>0</v>
      </c>
      <c r="BJ14" s="51">
        <f>SUMIFS(topmanager!$D:$D,topmanager!$C:$C,rs_nova!$A14,topmanager!$A:$A,rs_nova!BJ$2)+SUMIFS(topmanager!$D:$D,topmanager!$C:$C,rs_nova!$A14,topmanager!$A:$A,rs_nova!BJ$2+1)</f>
        <v>0</v>
      </c>
      <c r="BK14" s="51">
        <f>IFERROR(VLOOKUP(A14,[8]ferias!$C$4:$G$100,5,FALSE),0)</f>
        <v>0</v>
      </c>
      <c r="BL14" s="51">
        <f>SUMIFS(topmanager!$D:$D,topmanager!$C:$C,rs_nova!$A14,topmanager!$A:$A,rs_nova!BL$2)</f>
        <v>0</v>
      </c>
      <c r="BM14" s="51">
        <f>SUMIFS(topmanager!$D:$D,topmanager!$C:$C,rs_nova!$A14,topmanager!$A:$A,rs_nova!BM$2)+SUMIFS(topmanager!$D:$D,topmanager!$C:$C,rs_nova!$A18,topmanager!$A:$A,151)</f>
        <v>0</v>
      </c>
      <c r="BN14" s="51">
        <f t="shared" si="17"/>
        <v>0</v>
      </c>
    </row>
    <row r="15" spans="1:80">
      <c r="A15" s="47">
        <f>total!B11</f>
        <v>8</v>
      </c>
      <c r="B15" s="47">
        <f t="shared" si="3"/>
        <v>30</v>
      </c>
      <c r="C15" s="48" t="str">
        <f>total!D11</f>
        <v>Colaborador 8</v>
      </c>
      <c r="D15" s="49">
        <f>IFERROR(VLOOKUP(A15,salario!A$3:J$32,10,FALSE),"")</f>
        <v>46023</v>
      </c>
      <c r="E15" s="49" t="str">
        <f>IFERROR(IF(VLOOKUP(A15,salario!A$3:O$32,15,FALSE)="","",VLOOKUP(A15,salario!A$3:O$32,15,FALSE)),"")</f>
        <v/>
      </c>
      <c r="F15" s="47" t="str">
        <f>IFERROR(VLOOKUP(A15,[5]base_pessoal!$B$2:$P$1504,13,FALSE),"")</f>
        <v/>
      </c>
      <c r="G15" s="50">
        <f>IFERROR(VLOOKUP(A15,salario!A$2:P$91,11,FALSE),0)*B15/30</f>
        <v>5245.5</v>
      </c>
      <c r="H15" s="50">
        <f>SUMIFS(topmanager!$D:$D,topmanager!$C:$C,rs_nova!$A15,topmanager!$A:$A,rs_nova!H$2)+SUMIFS(topmanager!$D:$D,topmanager!$C:$C,rs_nova!$A15,topmanager!$A:$A,63)</f>
        <v>0</v>
      </c>
      <c r="I15" s="50">
        <f>-SUMIFS(topmanager!$D:$D,topmanager!$C:$C,rs_nova!$A15,topmanager!$A:$A,rs_nova!I$2)</f>
        <v>0</v>
      </c>
      <c r="J15" s="50">
        <f>SUMIFS(topmanager!$D:$D,topmanager!$C:$C,rs_nova!$A15,topmanager!$A:$A,rs_nova!J$2)</f>
        <v>0</v>
      </c>
      <c r="K15" s="50">
        <f>SUMIFS(topmanager!$D:$D,topmanager!$C:$C,rs_nova!$A15,topmanager!$A:$A,rs_nova!K$2)+SUMIFS(topmanager!$D:$D,topmanager!$C:$C,rs_nova!$A15,topmanager!$A:$A,911)</f>
        <v>0</v>
      </c>
      <c r="L15" s="50">
        <f>SUMIFS(topmanager!$D:$D,topmanager!$C:$C,rs_nova!$A15,topmanager!$A:$A,rs_nova!L$2)</f>
        <v>0</v>
      </c>
      <c r="M15" s="50">
        <f>SUMIFS(topmanager!$D:$D,topmanager!$C:$C,rs_nova!$A15,topmanager!$A:$A,rs_nova!M$2)+SUMIFS(topmanager!$D:$D,topmanager!$C:$C,rs_nova!$A15,topmanager!$A:$A,908)+SUMIFS(topmanager!$D:$D,topmanager!$C:$C,rs_nova!$A15,topmanager!$A:$A,550)</f>
        <v>0</v>
      </c>
      <c r="N15" s="50">
        <f>SUMIFS(topmanager!$D:$D,topmanager!$C:$C,rs_nova!$A15,topmanager!$A:$A,rs_nova!N$2)</f>
        <v>0</v>
      </c>
      <c r="O15" s="51">
        <f t="shared" si="4"/>
        <v>0</v>
      </c>
      <c r="P15" s="50">
        <f>IFERROR(VLOOKUP($A15,total!$B$4:$AW$437,27,0),0)</f>
        <v>0</v>
      </c>
      <c r="Q15" s="50">
        <f>IFERROR(VLOOKUP($A15,total!$B$4:$AW$437,21,0),0)</f>
        <v>0</v>
      </c>
      <c r="R15" s="50">
        <f>IFERROR(VLOOKUP($A15,total!$B$4:$AW$437,25,0),0)+IFERROR(VLOOKUP($A15,total!$B$4:$AW$437,36,0),0)</f>
        <v>0</v>
      </c>
      <c r="S15" s="50">
        <f>IFERROR(VLOOKUP(A15,gympass!$A$2:$F$148,6,0),0)</f>
        <v>166.66666666666666</v>
      </c>
      <c r="T15" s="50">
        <f>IFERROR(VLOOKUP($A15,total!$B$4:$AW$437,42,0),0)</f>
        <v>66.666666666666657</v>
      </c>
      <c r="U15" s="50">
        <f>IFERROR(VLOOKUP($A15,total!$B$4:$AW$437,32,0),0)</f>
        <v>0</v>
      </c>
      <c r="V15" s="50">
        <f>IFERROR(VLOOKUP($A15,total!$B$4:$AW$437,28,0),0)</f>
        <v>0</v>
      </c>
      <c r="W15" s="50">
        <f>IFERROR(VLOOKUP($A15,total!$B$4:$AX$437,49,0),0)</f>
        <v>0</v>
      </c>
      <c r="X15" s="50"/>
      <c r="Y15" s="50">
        <f>IFERROR(VLOOKUP(A15,#REF!,4,0),0)</f>
        <v>0</v>
      </c>
      <c r="Z15" s="50">
        <f>IFERROR(VLOOKUP(B15,#REF!,8,0),0)</f>
        <v>0</v>
      </c>
      <c r="AA15" s="50">
        <f>IFERROR(VLOOKUP($A15,total!$B$4:$AW$437,45,0),0)</f>
        <v>0</v>
      </c>
      <c r="AB15" s="50">
        <f>IFERROR(VLOOKUP($A15,total!$B$4:$AW$437,48,0),0)</f>
        <v>0</v>
      </c>
      <c r="AC15" s="50">
        <f>IFERROR(VLOOKUP($A15,total!$B$4:$AB$437,19,0),0)</f>
        <v>0</v>
      </c>
      <c r="AD15" s="50">
        <f>IFERROR(VLOOKUP($A15,total!$B$4:$AB$437,10,0),0)</f>
        <v>143.446</v>
      </c>
      <c r="AE15" s="50">
        <f>IFERROR(VLOOKUP($A15,total!$B$4:$AB$437,13,0),0)-SUMIFS(topmanager!$D:$D,topmanager!$C:$C,rs_nova!$A19,topmanager!$A:$A,856)</f>
        <v>470</v>
      </c>
      <c r="AF15" s="50">
        <f>IFERROR(VLOOKUP($A15,total!$B$4:$AB$437,16,0),0)</f>
        <v>8.3796862500000007</v>
      </c>
      <c r="AG15" s="50">
        <f>IFERROR(VLOOKUP($A15,total!$B$4:$AB$437,7,0),0)</f>
        <v>0</v>
      </c>
      <c r="AH15" s="50">
        <f>IFERROR(VLOOKUP($A15,total!$B$4:$AD$437,29,0),0)</f>
        <v>275</v>
      </c>
      <c r="AI15" s="50">
        <f>IFERROR(VLOOKUP(A15,total!$B$4:$AN$437,39,0),0)</f>
        <v>100</v>
      </c>
      <c r="AJ15" s="51">
        <f t="shared" si="5"/>
        <v>1230.1590195833332</v>
      </c>
      <c r="AK15" s="50">
        <f t="shared" si="6"/>
        <v>0</v>
      </c>
      <c r="AL15" s="50">
        <f t="shared" si="7"/>
        <v>0</v>
      </c>
      <c r="AM15" s="50">
        <f t="shared" si="8"/>
        <v>0</v>
      </c>
      <c r="AN15" s="50">
        <f t="shared" si="9"/>
        <v>436.95015000000001</v>
      </c>
      <c r="AO15" s="50">
        <f t="shared" si="9"/>
        <v>209.82</v>
      </c>
      <c r="AP15" s="50">
        <f t="shared" si="9"/>
        <v>183.59250000000003</v>
      </c>
      <c r="AQ15" s="50">
        <f>IFERROR(VLOOKUP(TEXT($A15,"000000"),[6]Página1!$A$8:$S$801,13,FALSE),0)</f>
        <v>0</v>
      </c>
      <c r="AR15" s="50">
        <f>IFERROR(VLOOKUP(TEXT($A15,"000000"),[6]Página1!$A$8:$S$801,16,FALSE),0)</f>
        <v>0</v>
      </c>
      <c r="AS15" s="50">
        <f>IFERROR(VLOOKUP(TEXT($A15,"000000"),[6]Página1!$A$8:$S$801,19,FALSE),0)</f>
        <v>0</v>
      </c>
      <c r="AT15" s="50">
        <f>IFERROR(VLOOKUP(TEXT($A15,"000000"),[7]Página1!$A$8:$R$814,12,FALSE),0)</f>
        <v>0</v>
      </c>
      <c r="AU15" s="50">
        <f>IFERROR(VLOOKUP(TEXT($A15,"000000"),[7]Página1!$A$8:$R$814,15,FALSE),0)</f>
        <v>0</v>
      </c>
      <c r="AV15" s="50">
        <f>IFERROR(VLOOKUP(TEXT($A15,"000000"),[7]Página1!$A$8:$R$814,18,FALSE),0)</f>
        <v>0</v>
      </c>
      <c r="AW15" s="50"/>
      <c r="AX15" s="51">
        <f t="shared" si="10"/>
        <v>830.36265000000003</v>
      </c>
      <c r="AY15" s="51">
        <f t="shared" si="11"/>
        <v>830.36265000000003</v>
      </c>
      <c r="AZ15" s="51">
        <f t="shared" si="12"/>
        <v>6475.6590195833332</v>
      </c>
      <c r="BA15" s="51">
        <f t="shared" si="13"/>
        <v>7306.0216695833333</v>
      </c>
      <c r="BB15" s="51">
        <f t="shared" si="14"/>
        <v>32.784374999999997</v>
      </c>
      <c r="BC15" s="51">
        <f t="shared" si="15"/>
        <v>5.1897665625</v>
      </c>
      <c r="BD15" s="51">
        <f t="shared" si="16"/>
        <v>7.6884938723958332</v>
      </c>
      <c r="BE15" s="51">
        <f>IFERROR(VLOOKUP(A15,salario!A$2:P$91,11,FALSE),0)</f>
        <v>5245.5</v>
      </c>
      <c r="BF15" s="51">
        <f>SUMIFS(topmanager!$D:$D,topmanager!$C:$C,rs_nova!$A15,topmanager!$A:$A,rs_nova!BF$2)</f>
        <v>0</v>
      </c>
      <c r="BG15" s="51">
        <f>SUMIFS(topmanager!$D:$D,topmanager!$C:$C,rs_nova!$A15,topmanager!$A:$A,rs_nova!BG$2)</f>
        <v>0</v>
      </c>
      <c r="BH15" s="51">
        <f>SUMIFS(topmanager!$D:$D,topmanager!$C:$C,rs_nova!$A15,topmanager!$A:$A,rs_nova!BH$2)</f>
        <v>0</v>
      </c>
      <c r="BI15" s="51">
        <f>SUMIFS(topmanager!$D:$D,topmanager!$C:$C,rs_nova!$A15,topmanager!$A:$A,rs_nova!BI$2)</f>
        <v>0</v>
      </c>
      <c r="BJ15" s="51">
        <f>SUMIFS(topmanager!$D:$D,topmanager!$C:$C,rs_nova!$A15,topmanager!$A:$A,rs_nova!BJ$2)+SUMIFS(topmanager!$D:$D,topmanager!$C:$C,rs_nova!$A15,topmanager!$A:$A,rs_nova!BJ$2+1)</f>
        <v>0</v>
      </c>
      <c r="BK15" s="51">
        <f>IFERROR(VLOOKUP(A15,[8]ferias!$C$4:$G$100,5,FALSE),0)</f>
        <v>0</v>
      </c>
      <c r="BL15" s="51">
        <f>SUMIFS(topmanager!$D:$D,topmanager!$C:$C,rs_nova!$A15,topmanager!$A:$A,rs_nova!BL$2)</f>
        <v>0</v>
      </c>
      <c r="BM15" s="51">
        <f>SUMIFS(topmanager!$D:$D,topmanager!$C:$C,rs_nova!$A15,topmanager!$A:$A,rs_nova!BM$2)+SUMIFS(topmanager!$D:$D,topmanager!$C:$C,rs_nova!$A19,topmanager!$A:$A,151)</f>
        <v>0</v>
      </c>
      <c r="BN15" s="51">
        <f t="shared" si="17"/>
        <v>0</v>
      </c>
    </row>
    <row r="16" spans="1:80">
      <c r="A16" s="47">
        <f>total!B12</f>
        <v>9</v>
      </c>
      <c r="B16" s="47">
        <f t="shared" si="3"/>
        <v>30</v>
      </c>
      <c r="C16" s="48" t="str">
        <f>total!D12</f>
        <v>Colaborador 9</v>
      </c>
      <c r="D16" s="49">
        <f>IFERROR(VLOOKUP(A16,salario!A$3:J$32,10,FALSE),"")</f>
        <v>46023</v>
      </c>
      <c r="E16" s="49" t="str">
        <f>IFERROR(IF(VLOOKUP(A16,salario!A$3:O$32,15,FALSE)="","",VLOOKUP(A16,salario!A$3:O$32,15,FALSE)),"")</f>
        <v/>
      </c>
      <c r="F16" s="47" t="str">
        <f>IFERROR(VLOOKUP(A16,[5]base_pessoal!$B$2:$P$1504,13,FALSE),"")</f>
        <v/>
      </c>
      <c r="G16" s="50">
        <f>IFERROR(VLOOKUP(A16,salario!A$2:P$91,11,FALSE),0)*B16/30</f>
        <v>4229.32</v>
      </c>
      <c r="H16" s="50">
        <f>SUMIFS(topmanager!$D:$D,topmanager!$C:$C,rs_nova!$A16,topmanager!$A:$A,rs_nova!H$2)+SUMIFS(topmanager!$D:$D,topmanager!$C:$C,rs_nova!$A16,topmanager!$A:$A,63)</f>
        <v>0</v>
      </c>
      <c r="I16" s="50">
        <f>-SUMIFS(topmanager!$D:$D,topmanager!$C:$C,rs_nova!$A16,topmanager!$A:$A,rs_nova!I$2)</f>
        <v>0</v>
      </c>
      <c r="J16" s="50">
        <f>SUMIFS(topmanager!$D:$D,topmanager!$C:$C,rs_nova!$A16,topmanager!$A:$A,rs_nova!J$2)</f>
        <v>0</v>
      </c>
      <c r="K16" s="50">
        <f>SUMIFS(topmanager!$D:$D,topmanager!$C:$C,rs_nova!$A16,topmanager!$A:$A,rs_nova!K$2)+SUMIFS(topmanager!$D:$D,topmanager!$C:$C,rs_nova!$A16,topmanager!$A:$A,911)</f>
        <v>0</v>
      </c>
      <c r="L16" s="50">
        <f>SUMIFS(topmanager!$D:$D,topmanager!$C:$C,rs_nova!$A16,topmanager!$A:$A,rs_nova!L$2)</f>
        <v>0</v>
      </c>
      <c r="M16" s="50">
        <f>SUMIFS(topmanager!$D:$D,topmanager!$C:$C,rs_nova!$A16,topmanager!$A:$A,rs_nova!M$2)+SUMIFS(topmanager!$D:$D,topmanager!$C:$C,rs_nova!$A16,topmanager!$A:$A,908)+SUMIFS(topmanager!$D:$D,topmanager!$C:$C,rs_nova!$A16,topmanager!$A:$A,550)</f>
        <v>0</v>
      </c>
      <c r="N16" s="50">
        <f>SUMIFS(topmanager!$D:$D,topmanager!$C:$C,rs_nova!$A16,topmanager!$A:$A,rs_nova!N$2)</f>
        <v>0</v>
      </c>
      <c r="O16" s="51">
        <f t="shared" si="4"/>
        <v>0</v>
      </c>
      <c r="P16" s="50">
        <f>IFERROR(VLOOKUP($A16,total!$B$4:$AW$437,27,0),0)</f>
        <v>0</v>
      </c>
      <c r="Q16" s="50">
        <f>IFERROR(VLOOKUP($A16,total!$B$4:$AW$437,21,0),0)</f>
        <v>0</v>
      </c>
      <c r="R16" s="50">
        <f>IFERROR(VLOOKUP($A16,total!$B$4:$AW$437,25,0),0)+IFERROR(VLOOKUP($A16,total!$B$4:$AW$437,36,0),0)</f>
        <v>0</v>
      </c>
      <c r="S16" s="50">
        <f>IFERROR(VLOOKUP(A16,gympass!$A$2:$F$148,6,0),0)</f>
        <v>166.66666666666666</v>
      </c>
      <c r="T16" s="50">
        <f>IFERROR(VLOOKUP($A16,total!$B$4:$AW$437,42,0),0)</f>
        <v>66.666666666666657</v>
      </c>
      <c r="U16" s="50">
        <f>IFERROR(VLOOKUP($A16,total!$B$4:$AW$437,32,0),0)</f>
        <v>0</v>
      </c>
      <c r="V16" s="50">
        <f>IFERROR(VLOOKUP($A16,total!$B$4:$AW$437,28,0),0)</f>
        <v>0</v>
      </c>
      <c r="W16" s="50">
        <f>IFERROR(VLOOKUP($A16,total!$B$4:$AX$437,49,0),0)</f>
        <v>0</v>
      </c>
      <c r="X16" s="50"/>
      <c r="Y16" s="50">
        <f>IFERROR(VLOOKUP(A16,#REF!,4,0),0)</f>
        <v>0</v>
      </c>
      <c r="Z16" s="50">
        <f>IFERROR(VLOOKUP(B16,#REF!,8,0),0)</f>
        <v>0</v>
      </c>
      <c r="AA16" s="50">
        <f>IFERROR(VLOOKUP($A16,total!$B$4:$AW$437,45,0),0)</f>
        <v>0</v>
      </c>
      <c r="AB16" s="50">
        <f>IFERROR(VLOOKUP($A16,total!$B$4:$AW$437,48,0),0)</f>
        <v>0</v>
      </c>
      <c r="AC16" s="50">
        <f>IFERROR(VLOOKUP($A16,total!$B$4:$AB$437,19,0),0)</f>
        <v>0</v>
      </c>
      <c r="AD16" s="50">
        <f>IFERROR(VLOOKUP($A16,total!$B$4:$AB$437,10,0),0)</f>
        <v>107.58449999999999</v>
      </c>
      <c r="AE16" s="50">
        <f>IFERROR(VLOOKUP($A16,total!$B$4:$AB$437,13,0),0)-SUMIFS(topmanager!$D:$D,topmanager!$C:$C,rs_nova!$A20,topmanager!$A:$A,856)</f>
        <v>470</v>
      </c>
      <c r="AF16" s="50">
        <f>IFERROR(VLOOKUP($A16,total!$B$4:$AB$437,16,0),0)</f>
        <v>6.7563386999999997</v>
      </c>
      <c r="AG16" s="50">
        <f>IFERROR(VLOOKUP($A16,total!$B$4:$AB$437,7,0),0)</f>
        <v>0</v>
      </c>
      <c r="AH16" s="50">
        <f>IFERROR(VLOOKUP($A16,total!$B$4:$AD$437,29,0),0)</f>
        <v>275</v>
      </c>
      <c r="AI16" s="50" t="str">
        <f>IFERROR(VLOOKUP(A16,total!$B$4:$AN$437,39,0),0)</f>
        <v>-</v>
      </c>
      <c r="AJ16" s="51">
        <f t="shared" si="5"/>
        <v>1092.6741720333334</v>
      </c>
      <c r="AK16" s="50">
        <f t="shared" si="6"/>
        <v>0</v>
      </c>
      <c r="AL16" s="50">
        <f t="shared" si="7"/>
        <v>0</v>
      </c>
      <c r="AM16" s="50">
        <f t="shared" si="8"/>
        <v>0</v>
      </c>
      <c r="AN16" s="50">
        <f t="shared" si="9"/>
        <v>352.30235599999997</v>
      </c>
      <c r="AO16" s="50">
        <f t="shared" si="9"/>
        <v>169.1728</v>
      </c>
      <c r="AP16" s="50">
        <f t="shared" si="9"/>
        <v>148.02620000000002</v>
      </c>
      <c r="AQ16" s="50">
        <f>IFERROR(VLOOKUP(TEXT($A16,"000000"),[6]Página1!$A$8:$S$801,13,FALSE),0)</f>
        <v>0</v>
      </c>
      <c r="AR16" s="50">
        <f>IFERROR(VLOOKUP(TEXT($A16,"000000"),[6]Página1!$A$8:$S$801,16,FALSE),0)</f>
        <v>0</v>
      </c>
      <c r="AS16" s="50">
        <f>IFERROR(VLOOKUP(TEXT($A16,"000000"),[6]Página1!$A$8:$S$801,19,FALSE),0)</f>
        <v>0</v>
      </c>
      <c r="AT16" s="50">
        <f>IFERROR(VLOOKUP(TEXT($A16,"000000"),[7]Página1!$A$8:$R$814,12,FALSE),0)</f>
        <v>0</v>
      </c>
      <c r="AU16" s="50">
        <f>IFERROR(VLOOKUP(TEXT($A16,"000000"),[7]Página1!$A$8:$R$814,15,FALSE),0)</f>
        <v>0</v>
      </c>
      <c r="AV16" s="50">
        <f>IFERROR(VLOOKUP(TEXT($A16,"000000"),[7]Página1!$A$8:$R$814,18,FALSE),0)</f>
        <v>0</v>
      </c>
      <c r="AW16" s="50"/>
      <c r="AX16" s="51">
        <f t="shared" si="10"/>
        <v>669.50135599999999</v>
      </c>
      <c r="AY16" s="51">
        <f t="shared" si="11"/>
        <v>669.50135599999999</v>
      </c>
      <c r="AZ16" s="51">
        <f t="shared" si="12"/>
        <v>5321.9941720333336</v>
      </c>
      <c r="BA16" s="51">
        <f t="shared" si="13"/>
        <v>5991.4955280333334</v>
      </c>
      <c r="BB16" s="51">
        <f t="shared" si="14"/>
        <v>26.433249999999997</v>
      </c>
      <c r="BC16" s="51">
        <f t="shared" si="15"/>
        <v>4.1843834749999997</v>
      </c>
      <c r="BD16" s="51">
        <f t="shared" si="16"/>
        <v>6.8292135752083336</v>
      </c>
      <c r="BE16" s="51">
        <f>IFERROR(VLOOKUP(A16,salario!A$2:P$91,11,FALSE),0)</f>
        <v>4229.32</v>
      </c>
      <c r="BF16" s="51">
        <f>SUMIFS(topmanager!$D:$D,topmanager!$C:$C,rs_nova!$A16,topmanager!$A:$A,rs_nova!BF$2)</f>
        <v>0</v>
      </c>
      <c r="BG16" s="51">
        <f>SUMIFS(topmanager!$D:$D,topmanager!$C:$C,rs_nova!$A16,topmanager!$A:$A,rs_nova!BG$2)</f>
        <v>0</v>
      </c>
      <c r="BH16" s="51">
        <f>SUMIFS(topmanager!$D:$D,topmanager!$C:$C,rs_nova!$A16,topmanager!$A:$A,rs_nova!BH$2)</f>
        <v>0</v>
      </c>
      <c r="BI16" s="51">
        <f>SUMIFS(topmanager!$D:$D,topmanager!$C:$C,rs_nova!$A16,topmanager!$A:$A,rs_nova!BI$2)</f>
        <v>0</v>
      </c>
      <c r="BJ16" s="51">
        <f>SUMIFS(topmanager!$D:$D,topmanager!$C:$C,rs_nova!$A16,topmanager!$A:$A,rs_nova!BJ$2)+SUMIFS(topmanager!$D:$D,topmanager!$C:$C,rs_nova!$A16,topmanager!$A:$A,rs_nova!BJ$2+1)</f>
        <v>0</v>
      </c>
      <c r="BK16" s="51">
        <f>IFERROR(VLOOKUP(A16,[8]ferias!$C$4:$G$100,5,FALSE),0)</f>
        <v>0</v>
      </c>
      <c r="BL16" s="51">
        <f>SUMIFS(topmanager!$D:$D,topmanager!$C:$C,rs_nova!$A16,topmanager!$A:$A,rs_nova!BL$2)</f>
        <v>0</v>
      </c>
      <c r="BM16" s="51">
        <f>SUMIFS(topmanager!$D:$D,topmanager!$C:$C,rs_nova!$A16,topmanager!$A:$A,rs_nova!BM$2)+SUMIFS(topmanager!$D:$D,topmanager!$C:$C,rs_nova!$A20,topmanager!$A:$A,151)</f>
        <v>0</v>
      </c>
      <c r="BN16" s="51">
        <f t="shared" si="17"/>
        <v>0</v>
      </c>
    </row>
    <row r="17" spans="1:66">
      <c r="A17" s="47">
        <f>total!B13</f>
        <v>10</v>
      </c>
      <c r="B17" s="47">
        <f t="shared" si="3"/>
        <v>30</v>
      </c>
      <c r="C17" s="48" t="str">
        <f>total!D13</f>
        <v>Colaborador 10</v>
      </c>
      <c r="D17" s="49">
        <f>IFERROR(VLOOKUP(A17,salario!A$3:J$32,10,FALSE),"")</f>
        <v>46023</v>
      </c>
      <c r="E17" s="49" t="str">
        <f>IFERROR(IF(VLOOKUP(A17,salario!A$3:O$32,15,FALSE)="","",VLOOKUP(A17,salario!A$3:O$32,15,FALSE)),"")</f>
        <v/>
      </c>
      <c r="F17" s="47" t="str">
        <f>IFERROR(VLOOKUP(A17,[5]base_pessoal!$B$2:$P$1504,13,FALSE),"")</f>
        <v/>
      </c>
      <c r="G17" s="50">
        <f>IFERROR(VLOOKUP(A17,salario!A$2:P$91,11,FALSE),0)*B17/30</f>
        <v>2404.8400000000006</v>
      </c>
      <c r="H17" s="50">
        <f>SUMIFS(topmanager!$D:$D,topmanager!$C:$C,rs_nova!$A17,topmanager!$A:$A,rs_nova!H$2)+SUMIFS(topmanager!$D:$D,topmanager!$C:$C,rs_nova!$A17,topmanager!$A:$A,63)</f>
        <v>0</v>
      </c>
      <c r="I17" s="50">
        <f>-SUMIFS(topmanager!$D:$D,topmanager!$C:$C,rs_nova!$A17,topmanager!$A:$A,rs_nova!I$2)</f>
        <v>0</v>
      </c>
      <c r="J17" s="50">
        <f>SUMIFS(topmanager!$D:$D,topmanager!$C:$C,rs_nova!$A17,topmanager!$A:$A,rs_nova!J$2)</f>
        <v>0</v>
      </c>
      <c r="K17" s="50">
        <f>SUMIFS(topmanager!$D:$D,topmanager!$C:$C,rs_nova!$A17,topmanager!$A:$A,rs_nova!K$2)+SUMIFS(topmanager!$D:$D,topmanager!$C:$C,rs_nova!$A17,topmanager!$A:$A,911)</f>
        <v>0</v>
      </c>
      <c r="L17" s="50">
        <f>SUMIFS(topmanager!$D:$D,topmanager!$C:$C,rs_nova!$A17,topmanager!$A:$A,rs_nova!L$2)</f>
        <v>0</v>
      </c>
      <c r="M17" s="50">
        <f>SUMIFS(topmanager!$D:$D,topmanager!$C:$C,rs_nova!$A17,topmanager!$A:$A,rs_nova!M$2)+SUMIFS(topmanager!$D:$D,topmanager!$C:$C,rs_nova!$A17,topmanager!$A:$A,908)+SUMIFS(topmanager!$D:$D,topmanager!$C:$C,rs_nova!$A17,topmanager!$A:$A,550)</f>
        <v>0</v>
      </c>
      <c r="N17" s="50">
        <f>SUMIFS(topmanager!$D:$D,topmanager!$C:$C,rs_nova!$A17,topmanager!$A:$A,rs_nova!N$2)</f>
        <v>0</v>
      </c>
      <c r="O17" s="51">
        <f t="shared" si="4"/>
        <v>0</v>
      </c>
      <c r="P17" s="50">
        <f>IFERROR(VLOOKUP($A17,total!$B$4:$AW$437,27,0),0)</f>
        <v>0</v>
      </c>
      <c r="Q17" s="50">
        <f>IFERROR(VLOOKUP($A17,total!$B$4:$AW$437,21,0),0)</f>
        <v>0</v>
      </c>
      <c r="R17" s="50">
        <f>IFERROR(VLOOKUP($A17,total!$B$4:$AW$437,25,0),0)+IFERROR(VLOOKUP($A17,total!$B$4:$AW$437,36,0),0)</f>
        <v>0</v>
      </c>
      <c r="S17" s="50">
        <f>IFERROR(VLOOKUP(A17,gympass!$A$2:$F$148,6,0),0)</f>
        <v>166.66666666666666</v>
      </c>
      <c r="T17" s="50">
        <f>IFERROR(VLOOKUP($A17,total!$B$4:$AW$437,42,0),0)</f>
        <v>66.666666666666657</v>
      </c>
      <c r="U17" s="50">
        <f>IFERROR(VLOOKUP($A17,total!$B$4:$AW$437,32,0),0)</f>
        <v>0</v>
      </c>
      <c r="V17" s="50">
        <f>IFERROR(VLOOKUP($A17,total!$B$4:$AW$437,28,0),0)</f>
        <v>0</v>
      </c>
      <c r="W17" s="50">
        <f>IFERROR(VLOOKUP($A17,total!$B$4:$AX$437,49,0),0)</f>
        <v>0</v>
      </c>
      <c r="X17" s="50"/>
      <c r="Y17" s="50">
        <f>IFERROR(VLOOKUP(A17,#REF!,4,0),0)</f>
        <v>0</v>
      </c>
      <c r="Z17" s="50">
        <f>IFERROR(VLOOKUP(B17,#REF!,8,0),0)</f>
        <v>0</v>
      </c>
      <c r="AA17" s="50">
        <f>IFERROR(VLOOKUP($A17,total!$B$4:$AW$437,45,0),0)</f>
        <v>0</v>
      </c>
      <c r="AB17" s="50">
        <f>IFERROR(VLOOKUP($A17,total!$B$4:$AW$437,48,0),0)</f>
        <v>0</v>
      </c>
      <c r="AC17" s="50">
        <f>IFERROR(VLOOKUP($A17,total!$B$4:$AB$437,19,0),0)</f>
        <v>0</v>
      </c>
      <c r="AD17" s="50">
        <f>IFERROR(VLOOKUP($A17,total!$B$4:$AB$437,10,0),0)</f>
        <v>117.7101</v>
      </c>
      <c r="AE17" s="50">
        <f>IFERROR(VLOOKUP($A17,total!$B$4:$AB$437,13,0),0)-SUMIFS(topmanager!$D:$D,topmanager!$C:$C,rs_nova!$A21,topmanager!$A:$A,856)</f>
        <v>490</v>
      </c>
      <c r="AF17" s="50">
        <f>IFERROR(VLOOKUP($A17,total!$B$4:$AB$437,16,0),0)</f>
        <v>3.8417319000000005</v>
      </c>
      <c r="AG17" s="50">
        <f>IFERROR(VLOOKUP($A17,total!$B$4:$AB$437,7,0),0)</f>
        <v>0</v>
      </c>
      <c r="AH17" s="50">
        <f>IFERROR(VLOOKUP($A17,total!$B$4:$AD$437,29,0),0)</f>
        <v>275</v>
      </c>
      <c r="AI17" s="50" t="str">
        <f>IFERROR(VLOOKUP(A17,total!$B$4:$AN$437,39,0),0)</f>
        <v>-</v>
      </c>
      <c r="AJ17" s="51">
        <f t="shared" si="5"/>
        <v>1119.8851652333333</v>
      </c>
      <c r="AK17" s="50">
        <f t="shared" si="6"/>
        <v>0</v>
      </c>
      <c r="AL17" s="50">
        <f t="shared" si="7"/>
        <v>0</v>
      </c>
      <c r="AM17" s="50">
        <f t="shared" si="8"/>
        <v>0</v>
      </c>
      <c r="AN17" s="50">
        <f t="shared" si="9"/>
        <v>200.32317200000006</v>
      </c>
      <c r="AO17" s="50">
        <f t="shared" si="9"/>
        <v>96.193600000000032</v>
      </c>
      <c r="AP17" s="50">
        <f t="shared" si="9"/>
        <v>84.169400000000024</v>
      </c>
      <c r="AQ17" s="50">
        <f>IFERROR(VLOOKUP(TEXT($A17,"000000"),[6]Página1!$A$8:$S$801,13,FALSE),0)</f>
        <v>0</v>
      </c>
      <c r="AR17" s="50">
        <f>IFERROR(VLOOKUP(TEXT($A17,"000000"),[6]Página1!$A$8:$S$801,16,FALSE),0)</f>
        <v>0</v>
      </c>
      <c r="AS17" s="50">
        <f>IFERROR(VLOOKUP(TEXT($A17,"000000"),[6]Página1!$A$8:$S$801,19,FALSE),0)</f>
        <v>0</v>
      </c>
      <c r="AT17" s="50">
        <f>IFERROR(VLOOKUP(TEXT($A17,"000000"),[7]Página1!$A$8:$R$814,12,FALSE),0)</f>
        <v>0</v>
      </c>
      <c r="AU17" s="50">
        <f>IFERROR(VLOOKUP(TEXT($A17,"000000"),[7]Página1!$A$8:$R$814,15,FALSE),0)</f>
        <v>0</v>
      </c>
      <c r="AV17" s="50">
        <f>IFERROR(VLOOKUP(TEXT($A17,"000000"),[7]Página1!$A$8:$R$814,18,FALSE),0)</f>
        <v>0</v>
      </c>
      <c r="AW17" s="50"/>
      <c r="AX17" s="51">
        <f t="shared" si="10"/>
        <v>380.68617200000006</v>
      </c>
      <c r="AY17" s="51">
        <f t="shared" si="11"/>
        <v>380.68617200000006</v>
      </c>
      <c r="AZ17" s="51">
        <f t="shared" si="12"/>
        <v>3524.7251652333339</v>
      </c>
      <c r="BA17" s="51">
        <f t="shared" si="13"/>
        <v>3905.4113372333341</v>
      </c>
      <c r="BB17" s="51">
        <f t="shared" si="14"/>
        <v>15.030250000000004</v>
      </c>
      <c r="BC17" s="51">
        <f t="shared" si="15"/>
        <v>2.3792885750000003</v>
      </c>
      <c r="BD17" s="51">
        <f t="shared" si="16"/>
        <v>6.9992822827083332</v>
      </c>
      <c r="BE17" s="51">
        <f>IFERROR(VLOOKUP(A17,salario!A$2:P$91,11,FALSE),0)</f>
        <v>2404.84</v>
      </c>
      <c r="BF17" s="51">
        <f>SUMIFS(topmanager!$D:$D,topmanager!$C:$C,rs_nova!$A17,topmanager!$A:$A,rs_nova!BF$2)</f>
        <v>0</v>
      </c>
      <c r="BG17" s="51">
        <f>SUMIFS(topmanager!$D:$D,topmanager!$C:$C,rs_nova!$A17,topmanager!$A:$A,rs_nova!BG$2)</f>
        <v>0</v>
      </c>
      <c r="BH17" s="51">
        <f>SUMIFS(topmanager!$D:$D,topmanager!$C:$C,rs_nova!$A17,topmanager!$A:$A,rs_nova!BH$2)</f>
        <v>0</v>
      </c>
      <c r="BI17" s="51">
        <f>SUMIFS(topmanager!$D:$D,topmanager!$C:$C,rs_nova!$A17,topmanager!$A:$A,rs_nova!BI$2)</f>
        <v>0</v>
      </c>
      <c r="BJ17" s="51">
        <f>SUMIFS(topmanager!$D:$D,topmanager!$C:$C,rs_nova!$A17,topmanager!$A:$A,rs_nova!BJ$2)+SUMIFS(topmanager!$D:$D,topmanager!$C:$C,rs_nova!$A17,topmanager!$A:$A,rs_nova!BJ$2+1)</f>
        <v>0</v>
      </c>
      <c r="BK17" s="51">
        <f>IFERROR(VLOOKUP(A17,[8]ferias!$C$4:$G$100,5,FALSE),0)</f>
        <v>0</v>
      </c>
      <c r="BL17" s="51">
        <f>SUMIFS(topmanager!$D:$D,topmanager!$C:$C,rs_nova!$A17,topmanager!$A:$A,rs_nova!BL$2)</f>
        <v>0</v>
      </c>
      <c r="BM17" s="51">
        <f>SUMIFS(topmanager!$D:$D,topmanager!$C:$C,rs_nova!$A17,topmanager!$A:$A,rs_nova!BM$2)+SUMIFS(topmanager!$D:$D,topmanager!$C:$C,rs_nova!$A21,topmanager!$A:$A,151)</f>
        <v>0</v>
      </c>
      <c r="BN17" s="51">
        <f t="shared" si="17"/>
        <v>0</v>
      </c>
    </row>
    <row r="18" spans="1:66">
      <c r="A18" s="47">
        <f>total!B14</f>
        <v>11</v>
      </c>
      <c r="B18" s="47">
        <f t="shared" si="3"/>
        <v>30</v>
      </c>
      <c r="C18" s="48" t="str">
        <f>total!D14</f>
        <v>Colaborador 11</v>
      </c>
      <c r="D18" s="49">
        <f>IFERROR(VLOOKUP(A18,salario!A$3:J$32,10,FALSE),"")</f>
        <v>46023</v>
      </c>
      <c r="E18" s="49" t="str">
        <f>IFERROR(IF(VLOOKUP(A18,salario!A$3:O$32,15,FALSE)="","",VLOOKUP(A18,salario!A$3:O$32,15,FALSE)),"")</f>
        <v/>
      </c>
      <c r="F18" s="47" t="str">
        <f>IFERROR(VLOOKUP(A18,[5]base_pessoal!$B$2:$P$1504,13,FALSE),"")</f>
        <v/>
      </c>
      <c r="G18" s="50">
        <f>IFERROR(VLOOKUP(A18,salario!A$2:P$91,11,FALSE),0)*B18/30</f>
        <v>2335.0300000000002</v>
      </c>
      <c r="H18" s="50">
        <f>SUMIFS(topmanager!$D:$D,topmanager!$C:$C,rs_nova!$A18,topmanager!$A:$A,rs_nova!H$2)+SUMIFS(topmanager!$D:$D,topmanager!$C:$C,rs_nova!$A18,topmanager!$A:$A,63)</f>
        <v>0</v>
      </c>
      <c r="I18" s="50">
        <f>-SUMIFS(topmanager!$D:$D,topmanager!$C:$C,rs_nova!$A18,topmanager!$A:$A,rs_nova!I$2)</f>
        <v>0</v>
      </c>
      <c r="J18" s="50">
        <f>SUMIFS(topmanager!$D:$D,topmanager!$C:$C,rs_nova!$A18,topmanager!$A:$A,rs_nova!J$2)</f>
        <v>0</v>
      </c>
      <c r="K18" s="50">
        <f>SUMIFS(topmanager!$D:$D,topmanager!$C:$C,rs_nova!$A18,topmanager!$A:$A,rs_nova!K$2)+SUMIFS(topmanager!$D:$D,topmanager!$C:$C,rs_nova!$A18,topmanager!$A:$A,911)</f>
        <v>0</v>
      </c>
      <c r="L18" s="50">
        <f>SUMIFS(topmanager!$D:$D,topmanager!$C:$C,rs_nova!$A18,topmanager!$A:$A,rs_nova!L$2)</f>
        <v>0</v>
      </c>
      <c r="M18" s="50">
        <f>SUMIFS(topmanager!$D:$D,topmanager!$C:$C,rs_nova!$A18,topmanager!$A:$A,rs_nova!M$2)+SUMIFS(topmanager!$D:$D,topmanager!$C:$C,rs_nova!$A18,topmanager!$A:$A,908)+SUMIFS(topmanager!$D:$D,topmanager!$C:$C,rs_nova!$A18,topmanager!$A:$A,550)</f>
        <v>0</v>
      </c>
      <c r="N18" s="50">
        <f>SUMIFS(topmanager!$D:$D,topmanager!$C:$C,rs_nova!$A18,topmanager!$A:$A,rs_nova!N$2)</f>
        <v>0</v>
      </c>
      <c r="O18" s="51">
        <f t="shared" si="4"/>
        <v>0</v>
      </c>
      <c r="P18" s="50">
        <f>IFERROR(VLOOKUP($A18,total!$B$4:$AW$437,27,0),0)</f>
        <v>0</v>
      </c>
      <c r="Q18" s="50">
        <f>IFERROR(VLOOKUP($A18,total!$B$4:$AW$437,21,0),0)</f>
        <v>0</v>
      </c>
      <c r="R18" s="50">
        <f>IFERROR(VLOOKUP($A18,total!$B$4:$AW$437,25,0),0)+IFERROR(VLOOKUP($A18,total!$B$4:$AW$437,36,0),0)</f>
        <v>0</v>
      </c>
      <c r="S18" s="50">
        <f>IFERROR(VLOOKUP(A18,gympass!$A$2:$F$148,6,0),0)</f>
        <v>166.66666666666666</v>
      </c>
      <c r="T18" s="50">
        <f>IFERROR(VLOOKUP($A18,total!$B$4:$AW$437,42,0),0)</f>
        <v>66.666666666666657</v>
      </c>
      <c r="U18" s="50">
        <f>IFERROR(VLOOKUP($A18,total!$B$4:$AW$437,32,0),0)</f>
        <v>0</v>
      </c>
      <c r="V18" s="50">
        <f>IFERROR(VLOOKUP($A18,total!$B$4:$AW$437,28,0),0)</f>
        <v>0</v>
      </c>
      <c r="W18" s="50">
        <f>IFERROR(VLOOKUP($A18,total!$B$4:$AX$437,49,0),0)</f>
        <v>0</v>
      </c>
      <c r="X18" s="50"/>
      <c r="Y18" s="50">
        <f>IFERROR(VLOOKUP(A18,#REF!,4,0),0)</f>
        <v>0</v>
      </c>
      <c r="Z18" s="50">
        <f>IFERROR(VLOOKUP(B18,#REF!,8,0),0)</f>
        <v>0</v>
      </c>
      <c r="AA18" s="50">
        <f>IFERROR(VLOOKUP($A18,total!$B$4:$AW$437,45,0),0)</f>
        <v>0</v>
      </c>
      <c r="AB18" s="50">
        <f>IFERROR(VLOOKUP($A18,total!$B$4:$AW$437,48,0),0)</f>
        <v>0</v>
      </c>
      <c r="AC18" s="50">
        <f>IFERROR(VLOOKUP($A18,total!$B$4:$AB$437,19,0),0)</f>
        <v>0</v>
      </c>
      <c r="AD18" s="50">
        <f>IFERROR(VLOOKUP($A18,total!$B$4:$AB$437,10,0),0)</f>
        <v>117.7101</v>
      </c>
      <c r="AE18" s="50">
        <f>IFERROR(VLOOKUP($A18,total!$B$4:$AB$437,13,0),0)-SUMIFS(topmanager!$D:$D,topmanager!$C:$C,rs_nova!$A22,topmanager!$A:$A,856)</f>
        <v>490</v>
      </c>
      <c r="AF18" s="50">
        <f>IFERROR(VLOOKUP($A18,total!$B$4:$AB$437,16,0),0)</f>
        <v>3.7302104250000006</v>
      </c>
      <c r="AG18" s="50">
        <f>IFERROR(VLOOKUP($A18,total!$B$4:$AB$437,7,0),0)</f>
        <v>0</v>
      </c>
      <c r="AH18" s="50">
        <f>IFERROR(VLOOKUP($A18,total!$B$4:$AD$437,29,0),0)</f>
        <v>275</v>
      </c>
      <c r="AI18" s="50" t="str">
        <f>IFERROR(VLOOKUP(A18,total!$B$4:$AN$437,39,0),0)</f>
        <v>-</v>
      </c>
      <c r="AJ18" s="51">
        <f t="shared" si="5"/>
        <v>1119.7736437583333</v>
      </c>
      <c r="AK18" s="50">
        <f t="shared" si="6"/>
        <v>0</v>
      </c>
      <c r="AL18" s="50">
        <f t="shared" si="7"/>
        <v>0</v>
      </c>
      <c r="AM18" s="50">
        <f t="shared" si="8"/>
        <v>0</v>
      </c>
      <c r="AN18" s="50">
        <f t="shared" si="9"/>
        <v>194.50799900000001</v>
      </c>
      <c r="AO18" s="50">
        <f t="shared" si="9"/>
        <v>93.401200000000003</v>
      </c>
      <c r="AP18" s="50">
        <f t="shared" si="9"/>
        <v>81.726050000000015</v>
      </c>
      <c r="AQ18" s="50">
        <f>IFERROR(VLOOKUP(TEXT($A18,"000000"),[6]Página1!$A$8:$S$801,13,FALSE),0)</f>
        <v>0</v>
      </c>
      <c r="AR18" s="50">
        <f>IFERROR(VLOOKUP(TEXT($A18,"000000"),[6]Página1!$A$8:$S$801,16,FALSE),0)</f>
        <v>0</v>
      </c>
      <c r="AS18" s="50">
        <f>IFERROR(VLOOKUP(TEXT($A18,"000000"),[6]Página1!$A$8:$S$801,19,FALSE),0)</f>
        <v>0</v>
      </c>
      <c r="AT18" s="50">
        <f>IFERROR(VLOOKUP(TEXT($A18,"000000"),[7]Página1!$A$8:$R$814,12,FALSE),0)</f>
        <v>0</v>
      </c>
      <c r="AU18" s="50">
        <f>IFERROR(VLOOKUP(TEXT($A18,"000000"),[7]Página1!$A$8:$R$814,15,FALSE),0)</f>
        <v>0</v>
      </c>
      <c r="AV18" s="50">
        <f>IFERROR(VLOOKUP(TEXT($A18,"000000"),[7]Página1!$A$8:$R$814,18,FALSE),0)</f>
        <v>0</v>
      </c>
      <c r="AW18" s="50"/>
      <c r="AX18" s="51">
        <f t="shared" si="10"/>
        <v>369.63524900000004</v>
      </c>
      <c r="AY18" s="51">
        <f t="shared" si="11"/>
        <v>369.63524900000004</v>
      </c>
      <c r="AZ18" s="51">
        <f t="shared" si="12"/>
        <v>3454.8036437583337</v>
      </c>
      <c r="BA18" s="51">
        <f t="shared" si="13"/>
        <v>3824.4388927583336</v>
      </c>
      <c r="BB18" s="51">
        <f t="shared" si="14"/>
        <v>14.593937500000001</v>
      </c>
      <c r="BC18" s="51">
        <f t="shared" si="15"/>
        <v>2.3102203062500002</v>
      </c>
      <c r="BD18" s="51">
        <f t="shared" si="16"/>
        <v>6.9985852734895833</v>
      </c>
      <c r="BE18" s="51">
        <f>IFERROR(VLOOKUP(A18,salario!A$2:P$91,11,FALSE),0)</f>
        <v>2335.0300000000002</v>
      </c>
      <c r="BF18" s="51">
        <f>SUMIFS(topmanager!$D:$D,topmanager!$C:$C,rs_nova!$A18,topmanager!$A:$A,rs_nova!BF$2)</f>
        <v>0</v>
      </c>
      <c r="BG18" s="51">
        <f>SUMIFS(topmanager!$D:$D,topmanager!$C:$C,rs_nova!$A18,topmanager!$A:$A,rs_nova!BG$2)</f>
        <v>0</v>
      </c>
      <c r="BH18" s="51">
        <f>SUMIFS(topmanager!$D:$D,topmanager!$C:$C,rs_nova!$A18,topmanager!$A:$A,rs_nova!BH$2)</f>
        <v>0</v>
      </c>
      <c r="BI18" s="51">
        <f>SUMIFS(topmanager!$D:$D,topmanager!$C:$C,rs_nova!$A18,topmanager!$A:$A,rs_nova!BI$2)</f>
        <v>0</v>
      </c>
      <c r="BJ18" s="51">
        <f>SUMIFS(topmanager!$D:$D,topmanager!$C:$C,rs_nova!$A18,topmanager!$A:$A,rs_nova!BJ$2)+SUMIFS(topmanager!$D:$D,topmanager!$C:$C,rs_nova!$A18,topmanager!$A:$A,rs_nova!BJ$2+1)</f>
        <v>0</v>
      </c>
      <c r="BK18" s="51">
        <f>IFERROR(VLOOKUP(A18,[8]ferias!$C$4:$G$100,5,FALSE),0)</f>
        <v>0</v>
      </c>
      <c r="BL18" s="51">
        <f>SUMIFS(topmanager!$D:$D,topmanager!$C:$C,rs_nova!$A18,topmanager!$A:$A,rs_nova!BL$2)</f>
        <v>0</v>
      </c>
      <c r="BM18" s="51">
        <f>SUMIFS(topmanager!$D:$D,topmanager!$C:$C,rs_nova!$A18,topmanager!$A:$A,rs_nova!BM$2)+SUMIFS(topmanager!$D:$D,topmanager!$C:$C,rs_nova!$A22,topmanager!$A:$A,151)</f>
        <v>0</v>
      </c>
      <c r="BN18" s="51">
        <f t="shared" si="17"/>
        <v>0</v>
      </c>
    </row>
    <row r="19" spans="1:66">
      <c r="A19" s="47">
        <f>total!B15</f>
        <v>12</v>
      </c>
      <c r="B19" s="47">
        <f t="shared" si="3"/>
        <v>30</v>
      </c>
      <c r="C19" s="48" t="str">
        <f>total!D15</f>
        <v>Colaborador 12</v>
      </c>
      <c r="D19" s="49">
        <f>IFERROR(VLOOKUP(A19,salario!A$3:J$32,10,FALSE),"")</f>
        <v>46023</v>
      </c>
      <c r="E19" s="49" t="str">
        <f>IFERROR(IF(VLOOKUP(A19,salario!A$3:O$32,15,FALSE)="","",VLOOKUP(A19,salario!A$3:O$32,15,FALSE)),"")</f>
        <v/>
      </c>
      <c r="F19" s="47" t="str">
        <f>IFERROR(VLOOKUP(A19,[5]base_pessoal!$B$2:$P$1504,13,FALSE),"")</f>
        <v/>
      </c>
      <c r="G19" s="50">
        <f>IFERROR(VLOOKUP(A19,salario!A$2:P$91,11,FALSE),0)*B19/30</f>
        <v>3290.79</v>
      </c>
      <c r="H19" s="50">
        <f>SUMIFS(topmanager!$D:$D,topmanager!$C:$C,rs_nova!$A19,topmanager!$A:$A,rs_nova!H$2)+SUMIFS(topmanager!$D:$D,topmanager!$C:$C,rs_nova!$A19,topmanager!$A:$A,63)</f>
        <v>0</v>
      </c>
      <c r="I19" s="50">
        <f>-SUMIFS(topmanager!$D:$D,topmanager!$C:$C,rs_nova!$A19,topmanager!$A:$A,rs_nova!I$2)</f>
        <v>0</v>
      </c>
      <c r="J19" s="50">
        <f>SUMIFS(topmanager!$D:$D,topmanager!$C:$C,rs_nova!$A19,topmanager!$A:$A,rs_nova!J$2)</f>
        <v>0</v>
      </c>
      <c r="K19" s="50">
        <f>SUMIFS(topmanager!$D:$D,topmanager!$C:$C,rs_nova!$A19,topmanager!$A:$A,rs_nova!K$2)+SUMIFS(topmanager!$D:$D,topmanager!$C:$C,rs_nova!$A19,topmanager!$A:$A,911)</f>
        <v>0</v>
      </c>
      <c r="L19" s="50">
        <f>SUMIFS(topmanager!$D:$D,topmanager!$C:$C,rs_nova!$A19,topmanager!$A:$A,rs_nova!L$2)</f>
        <v>0</v>
      </c>
      <c r="M19" s="50">
        <f>SUMIFS(topmanager!$D:$D,topmanager!$C:$C,rs_nova!$A19,topmanager!$A:$A,rs_nova!M$2)+SUMIFS(topmanager!$D:$D,topmanager!$C:$C,rs_nova!$A19,topmanager!$A:$A,908)+SUMIFS(topmanager!$D:$D,topmanager!$C:$C,rs_nova!$A19,topmanager!$A:$A,550)</f>
        <v>0</v>
      </c>
      <c r="N19" s="50">
        <f>SUMIFS(topmanager!$D:$D,topmanager!$C:$C,rs_nova!$A19,topmanager!$A:$A,rs_nova!N$2)</f>
        <v>0</v>
      </c>
      <c r="O19" s="51">
        <f t="shared" si="4"/>
        <v>0</v>
      </c>
      <c r="P19" s="50">
        <f>IFERROR(VLOOKUP($A19,total!$B$4:$AW$437,27,0),0)</f>
        <v>0</v>
      </c>
      <c r="Q19" s="50">
        <f>IFERROR(VLOOKUP($A19,total!$B$4:$AW$437,21,0),0)</f>
        <v>0</v>
      </c>
      <c r="R19" s="50">
        <f>IFERROR(VLOOKUP($A19,total!$B$4:$AW$437,25,0),0)+IFERROR(VLOOKUP($A19,total!$B$4:$AW$437,36,0),0)</f>
        <v>0</v>
      </c>
      <c r="S19" s="50">
        <f>IFERROR(VLOOKUP(A19,gympass!$A$2:$F$148,6,0),0)</f>
        <v>166.66666666666666</v>
      </c>
      <c r="T19" s="50">
        <f>IFERROR(VLOOKUP($A19,total!$B$4:$AW$437,42,0),0)</f>
        <v>66.666666666666657</v>
      </c>
      <c r="U19" s="50">
        <f>IFERROR(VLOOKUP($A19,total!$B$4:$AW$437,32,0),0)</f>
        <v>0</v>
      </c>
      <c r="V19" s="50">
        <f>IFERROR(VLOOKUP($A19,total!$B$4:$AW$437,28,0),0)</f>
        <v>0</v>
      </c>
      <c r="W19" s="50">
        <f>IFERROR(VLOOKUP($A19,total!$B$4:$AX$437,49,0),0)</f>
        <v>0</v>
      </c>
      <c r="X19" s="50"/>
      <c r="Y19" s="50">
        <f>IFERROR(VLOOKUP(A19,#REF!,4,0),0)</f>
        <v>0</v>
      </c>
      <c r="Z19" s="50">
        <f>IFERROR(VLOOKUP(B19,#REF!,8,0),0)</f>
        <v>0</v>
      </c>
      <c r="AA19" s="50">
        <f>IFERROR(VLOOKUP($A19,total!$B$4:$AW$437,45,0),0)</f>
        <v>0</v>
      </c>
      <c r="AB19" s="50">
        <f>IFERROR(VLOOKUP($A19,total!$B$4:$AW$437,48,0),0)</f>
        <v>0</v>
      </c>
      <c r="AC19" s="50">
        <f>IFERROR(VLOOKUP($A19,total!$B$4:$AB$437,19,0),0)</f>
        <v>0</v>
      </c>
      <c r="AD19" s="50">
        <f>IFERROR(VLOOKUP($A19,total!$B$4:$AB$437,10,0),0)</f>
        <v>39.236699999999999</v>
      </c>
      <c r="AE19" s="50">
        <f>IFERROR(VLOOKUP($A19,total!$B$4:$AB$437,13,0),0)-SUMIFS(topmanager!$D:$D,topmanager!$C:$C,rs_nova!$A23,topmanager!$A:$A,856)</f>
        <v>490</v>
      </c>
      <c r="AF19" s="50">
        <f>IFERROR(VLOOKUP($A19,total!$B$4:$AB$437,16,0),0)</f>
        <v>5.2570370249999998</v>
      </c>
      <c r="AG19" s="50">
        <f>IFERROR(VLOOKUP($A19,total!$B$4:$AB$437,7,0),0)</f>
        <v>0</v>
      </c>
      <c r="AH19" s="50">
        <f>IFERROR(VLOOKUP($A19,total!$B$4:$AD$437,29,0),0)</f>
        <v>275</v>
      </c>
      <c r="AI19" s="50" t="str">
        <f>IFERROR(VLOOKUP(A19,total!$B$4:$AN$437,39,0),0)</f>
        <v>-</v>
      </c>
      <c r="AJ19" s="51">
        <f t="shared" si="5"/>
        <v>1042.8270703583335</v>
      </c>
      <c r="AK19" s="50">
        <f t="shared" si="6"/>
        <v>0</v>
      </c>
      <c r="AL19" s="50">
        <f t="shared" si="7"/>
        <v>0</v>
      </c>
      <c r="AM19" s="50">
        <f t="shared" si="8"/>
        <v>0</v>
      </c>
      <c r="AN19" s="50">
        <f t="shared" si="9"/>
        <v>274.12280699999997</v>
      </c>
      <c r="AO19" s="50">
        <f t="shared" si="9"/>
        <v>131.63159999999999</v>
      </c>
      <c r="AP19" s="50">
        <f t="shared" si="9"/>
        <v>115.17765000000001</v>
      </c>
      <c r="AQ19" s="50">
        <f>IFERROR(VLOOKUP(TEXT($A19,"000000"),[6]Página1!$A$8:$S$801,13,FALSE),0)</f>
        <v>0</v>
      </c>
      <c r="AR19" s="50">
        <f>IFERROR(VLOOKUP(TEXT($A19,"000000"),[6]Página1!$A$8:$S$801,16,FALSE),0)</f>
        <v>0</v>
      </c>
      <c r="AS19" s="50">
        <f>IFERROR(VLOOKUP(TEXT($A19,"000000"),[6]Página1!$A$8:$S$801,19,FALSE),0)</f>
        <v>0</v>
      </c>
      <c r="AT19" s="50">
        <f>IFERROR(VLOOKUP(TEXT($A19,"000000"),[7]Página1!$A$8:$R$814,12,FALSE),0)</f>
        <v>0</v>
      </c>
      <c r="AU19" s="50">
        <f>IFERROR(VLOOKUP(TEXT($A19,"000000"),[7]Página1!$A$8:$R$814,15,FALSE),0)</f>
        <v>0</v>
      </c>
      <c r="AV19" s="50">
        <f>IFERROR(VLOOKUP(TEXT($A19,"000000"),[7]Página1!$A$8:$R$814,18,FALSE),0)</f>
        <v>0</v>
      </c>
      <c r="AW19" s="50"/>
      <c r="AX19" s="51">
        <f t="shared" si="10"/>
        <v>520.93205699999999</v>
      </c>
      <c r="AY19" s="51">
        <f t="shared" si="11"/>
        <v>520.93205699999999</v>
      </c>
      <c r="AZ19" s="51">
        <f t="shared" si="12"/>
        <v>4333.6170703583339</v>
      </c>
      <c r="BA19" s="51">
        <f t="shared" si="13"/>
        <v>4854.5491273583339</v>
      </c>
      <c r="BB19" s="51">
        <f t="shared" si="14"/>
        <v>20.5674375</v>
      </c>
      <c r="BC19" s="51">
        <f t="shared" si="15"/>
        <v>3.2558253562499999</v>
      </c>
      <c r="BD19" s="51">
        <f t="shared" si="16"/>
        <v>6.5176691897395838</v>
      </c>
      <c r="BE19" s="51">
        <f>IFERROR(VLOOKUP(A19,salario!A$2:P$91,11,FALSE),0)</f>
        <v>3290.79</v>
      </c>
      <c r="BF19" s="51">
        <f>SUMIFS(topmanager!$D:$D,topmanager!$C:$C,rs_nova!$A19,topmanager!$A:$A,rs_nova!BF$2)</f>
        <v>0</v>
      </c>
      <c r="BG19" s="51">
        <f>SUMIFS(topmanager!$D:$D,topmanager!$C:$C,rs_nova!$A19,topmanager!$A:$A,rs_nova!BG$2)</f>
        <v>0</v>
      </c>
      <c r="BH19" s="51">
        <f>SUMIFS(topmanager!$D:$D,topmanager!$C:$C,rs_nova!$A19,topmanager!$A:$A,rs_nova!BH$2)</f>
        <v>0</v>
      </c>
      <c r="BI19" s="51">
        <f>SUMIFS(topmanager!$D:$D,topmanager!$C:$C,rs_nova!$A19,topmanager!$A:$A,rs_nova!BI$2)</f>
        <v>0</v>
      </c>
      <c r="BJ19" s="51">
        <f>SUMIFS(topmanager!$D:$D,topmanager!$C:$C,rs_nova!$A19,topmanager!$A:$A,rs_nova!BJ$2)+SUMIFS(topmanager!$D:$D,topmanager!$C:$C,rs_nova!$A19,topmanager!$A:$A,rs_nova!BJ$2+1)</f>
        <v>0</v>
      </c>
      <c r="BK19" s="51">
        <f>IFERROR(VLOOKUP(A19,[8]ferias!$C$4:$G$100,5,FALSE),0)</f>
        <v>0</v>
      </c>
      <c r="BL19" s="51">
        <f>SUMIFS(topmanager!$D:$D,topmanager!$C:$C,rs_nova!$A19,topmanager!$A:$A,rs_nova!BL$2)</f>
        <v>0</v>
      </c>
      <c r="BM19" s="51">
        <f>SUMIFS(topmanager!$D:$D,topmanager!$C:$C,rs_nova!$A19,topmanager!$A:$A,rs_nova!BM$2)+SUMIFS(topmanager!$D:$D,topmanager!$C:$C,rs_nova!$A23,topmanager!$A:$A,151)</f>
        <v>0</v>
      </c>
      <c r="BN19" s="51">
        <f t="shared" si="17"/>
        <v>0</v>
      </c>
    </row>
    <row r="20" spans="1:66">
      <c r="A20" s="47">
        <f>total!B16</f>
        <v>13</v>
      </c>
      <c r="B20" s="47">
        <f t="shared" si="3"/>
        <v>30</v>
      </c>
      <c r="C20" s="48" t="str">
        <f>total!D16</f>
        <v>Colaborador 13</v>
      </c>
      <c r="D20" s="49">
        <f>IFERROR(VLOOKUP(A20,salario!A$3:J$32,10,FALSE),"")</f>
        <v>46023</v>
      </c>
      <c r="E20" s="49" t="str">
        <f>IFERROR(IF(VLOOKUP(A20,salario!A$3:O$32,15,FALSE)="","",VLOOKUP(A20,salario!A$3:O$32,15,FALSE)),"")</f>
        <v/>
      </c>
      <c r="F20" s="47" t="str">
        <f>IFERROR(VLOOKUP(A20,[5]base_pessoal!$B$2:$P$1504,13,FALSE),"")</f>
        <v/>
      </c>
      <c r="G20" s="50">
        <f>IFERROR(VLOOKUP(A20,salario!A$2:P$91,11,FALSE),0)*B20/30</f>
        <v>1102.1600000000001</v>
      </c>
      <c r="H20" s="50">
        <f>SUMIFS(topmanager!$D:$D,topmanager!$C:$C,rs_nova!$A20,topmanager!$A:$A,rs_nova!H$2)+SUMIFS(topmanager!$D:$D,topmanager!$C:$C,rs_nova!$A20,topmanager!$A:$A,63)</f>
        <v>0</v>
      </c>
      <c r="I20" s="50">
        <f>-SUMIFS(topmanager!$D:$D,topmanager!$C:$C,rs_nova!$A20,topmanager!$A:$A,rs_nova!I$2)</f>
        <v>0</v>
      </c>
      <c r="J20" s="50">
        <f>SUMIFS(topmanager!$D:$D,topmanager!$C:$C,rs_nova!$A20,topmanager!$A:$A,rs_nova!J$2)</f>
        <v>0</v>
      </c>
      <c r="K20" s="50">
        <f>SUMIFS(topmanager!$D:$D,topmanager!$C:$C,rs_nova!$A20,topmanager!$A:$A,rs_nova!K$2)+SUMIFS(topmanager!$D:$D,topmanager!$C:$C,rs_nova!$A20,topmanager!$A:$A,911)</f>
        <v>0</v>
      </c>
      <c r="L20" s="50">
        <f>SUMIFS(topmanager!$D:$D,topmanager!$C:$C,rs_nova!$A20,topmanager!$A:$A,rs_nova!L$2)</f>
        <v>0</v>
      </c>
      <c r="M20" s="50">
        <f>SUMIFS(topmanager!$D:$D,topmanager!$C:$C,rs_nova!$A20,topmanager!$A:$A,rs_nova!M$2)+SUMIFS(topmanager!$D:$D,topmanager!$C:$C,rs_nova!$A20,topmanager!$A:$A,908)+SUMIFS(topmanager!$D:$D,topmanager!$C:$C,rs_nova!$A20,topmanager!$A:$A,550)</f>
        <v>0</v>
      </c>
      <c r="N20" s="50">
        <f>SUMIFS(topmanager!$D:$D,topmanager!$C:$C,rs_nova!$A20,topmanager!$A:$A,rs_nova!N$2)</f>
        <v>0</v>
      </c>
      <c r="O20" s="51">
        <f t="shared" si="4"/>
        <v>0</v>
      </c>
      <c r="P20" s="50">
        <f>IFERROR(VLOOKUP($A20,total!$B$4:$AW$437,27,0),0)</f>
        <v>0</v>
      </c>
      <c r="Q20" s="50">
        <f>IFERROR(VLOOKUP($A20,total!$B$4:$AW$437,21,0),0)</f>
        <v>0</v>
      </c>
      <c r="R20" s="50">
        <f>IFERROR(VLOOKUP($A20,total!$B$4:$AW$437,25,0),0)+IFERROR(VLOOKUP($A20,total!$B$4:$AW$437,36,0),0)</f>
        <v>0</v>
      </c>
      <c r="S20" s="50">
        <f>IFERROR(VLOOKUP(A20,gympass!$A$2:$F$148,6,0),0)</f>
        <v>166.66666666666666</v>
      </c>
      <c r="T20" s="50">
        <f>IFERROR(VLOOKUP($A20,total!$B$4:$AW$437,42,0),0)</f>
        <v>66.666666666666657</v>
      </c>
      <c r="U20" s="50">
        <f>IFERROR(VLOOKUP($A20,total!$B$4:$AW$437,32,0),0)</f>
        <v>0</v>
      </c>
      <c r="V20" s="50">
        <f>IFERROR(VLOOKUP($A20,total!$B$4:$AW$437,28,0),0)</f>
        <v>0</v>
      </c>
      <c r="W20" s="50">
        <f>IFERROR(VLOOKUP($A20,total!$B$4:$AX$437,49,0),0)</f>
        <v>0</v>
      </c>
      <c r="X20" s="50"/>
      <c r="Y20" s="50">
        <f>IFERROR(VLOOKUP(A20,#REF!,4,0),0)</f>
        <v>0</v>
      </c>
      <c r="Z20" s="50">
        <f>IFERROR(VLOOKUP(B20,#REF!,8,0),0)</f>
        <v>0</v>
      </c>
      <c r="AA20" s="50">
        <f>IFERROR(VLOOKUP($A20,total!$B$4:$AW$437,45,0),0)</f>
        <v>0</v>
      </c>
      <c r="AB20" s="50">
        <f>IFERROR(VLOOKUP($A20,total!$B$4:$AW$437,48,0),0)</f>
        <v>0</v>
      </c>
      <c r="AC20" s="50">
        <f>IFERROR(VLOOKUP($A20,total!$B$4:$AB$437,19,0),0)</f>
        <v>0</v>
      </c>
      <c r="AD20" s="50">
        <f>IFERROR(VLOOKUP($A20,total!$B$4:$AB$437,10,0),0)</f>
        <v>196.18349999999998</v>
      </c>
      <c r="AE20" s="50">
        <f>IFERROR(VLOOKUP($A20,total!$B$4:$AB$437,13,0),0)-SUMIFS(topmanager!$D:$D,topmanager!$C:$C,rs_nova!$A24,topmanager!$A:$A,856)</f>
        <v>490</v>
      </c>
      <c r="AF20" s="50">
        <f>IFERROR(VLOOKUP($A20,total!$B$4:$AB$437,16,0),0)</f>
        <v>1.7607006000000001</v>
      </c>
      <c r="AG20" s="50">
        <f>total!AJ16</f>
        <v>0</v>
      </c>
      <c r="AH20" s="50">
        <f>IFERROR(VLOOKUP($A20,total!$B$4:$AD$437,29,0),0)</f>
        <v>275</v>
      </c>
      <c r="AI20" s="50">
        <f>IFERROR(VLOOKUP(A20,total!$B$4:$AN$437,39,0),0)</f>
        <v>100</v>
      </c>
      <c r="AJ20" s="51">
        <f t="shared" si="5"/>
        <v>1296.2775339333334</v>
      </c>
      <c r="AK20" s="50">
        <f t="shared" si="6"/>
        <v>0</v>
      </c>
      <c r="AL20" s="50">
        <f t="shared" si="7"/>
        <v>0</v>
      </c>
      <c r="AM20" s="50">
        <f t="shared" si="8"/>
        <v>0</v>
      </c>
      <c r="AN20" s="50">
        <f t="shared" si="9"/>
        <v>91.809927999999999</v>
      </c>
      <c r="AO20" s="50">
        <f t="shared" si="9"/>
        <v>44.086400000000005</v>
      </c>
      <c r="AP20" s="50">
        <f t="shared" si="9"/>
        <v>38.575600000000009</v>
      </c>
      <c r="AQ20" s="50">
        <f>IFERROR(VLOOKUP(TEXT($A20,"000000"),[6]Página1!$A$8:$S$801,13,FALSE),0)</f>
        <v>0</v>
      </c>
      <c r="AR20" s="50">
        <f>IFERROR(VLOOKUP(TEXT($A20,"000000"),[6]Página1!$A$8:$S$801,16,FALSE),0)</f>
        <v>0</v>
      </c>
      <c r="AS20" s="50">
        <f>IFERROR(VLOOKUP(TEXT($A20,"000000"),[6]Página1!$A$8:$S$801,19,FALSE),0)</f>
        <v>0</v>
      </c>
      <c r="AT20" s="50">
        <f>IFERROR(VLOOKUP(TEXT($A20,"000000"),[7]Página1!$A$8:$R$814,12,FALSE),0)</f>
        <v>0</v>
      </c>
      <c r="AU20" s="50">
        <f>IFERROR(VLOOKUP(TEXT($A20,"000000"),[7]Página1!$A$8:$R$814,15,FALSE),0)</f>
        <v>0</v>
      </c>
      <c r="AV20" s="50">
        <f>IFERROR(VLOOKUP(TEXT($A20,"000000"),[7]Página1!$A$8:$R$814,18,FALSE),0)</f>
        <v>0</v>
      </c>
      <c r="AW20" s="50"/>
      <c r="AX20" s="51">
        <f t="shared" si="10"/>
        <v>174.47192800000002</v>
      </c>
      <c r="AY20" s="51">
        <f t="shared" si="11"/>
        <v>174.47192800000002</v>
      </c>
      <c r="AZ20" s="51">
        <f t="shared" si="12"/>
        <v>2398.4375339333337</v>
      </c>
      <c r="BA20" s="51">
        <f t="shared" si="13"/>
        <v>2572.9094619333337</v>
      </c>
      <c r="BB20" s="51">
        <f t="shared" si="14"/>
        <v>6.8885000000000005</v>
      </c>
      <c r="BC20" s="51">
        <f t="shared" si="15"/>
        <v>1.0904495500000002</v>
      </c>
      <c r="BD20" s="51">
        <f t="shared" si="16"/>
        <v>8.1017345870833335</v>
      </c>
      <c r="BE20" s="51">
        <f>IFERROR(VLOOKUP(A20,salario!A$2:P$91,11,FALSE),0)</f>
        <v>1102.1600000000001</v>
      </c>
      <c r="BF20" s="51">
        <f>SUMIFS(topmanager!$D:$D,topmanager!$C:$C,rs_nova!$A20,topmanager!$A:$A,rs_nova!BF$2)</f>
        <v>0</v>
      </c>
      <c r="BG20" s="51">
        <f>SUMIFS(topmanager!$D:$D,topmanager!$C:$C,rs_nova!$A20,topmanager!$A:$A,rs_nova!BG$2)</f>
        <v>0</v>
      </c>
      <c r="BH20" s="51">
        <f>SUMIFS(topmanager!$D:$D,topmanager!$C:$C,rs_nova!$A20,topmanager!$A:$A,rs_nova!BH$2)</f>
        <v>0</v>
      </c>
      <c r="BI20" s="51">
        <f>SUMIFS(topmanager!$D:$D,topmanager!$C:$C,rs_nova!$A20,topmanager!$A:$A,rs_nova!BI$2)</f>
        <v>0</v>
      </c>
      <c r="BJ20" s="51">
        <f>SUMIFS(topmanager!$D:$D,topmanager!$C:$C,rs_nova!$A20,topmanager!$A:$A,rs_nova!BJ$2)+SUMIFS(topmanager!$D:$D,topmanager!$C:$C,rs_nova!$A20,topmanager!$A:$A,rs_nova!BJ$2+1)</f>
        <v>0</v>
      </c>
      <c r="BK20" s="51">
        <f>IFERROR(VLOOKUP(A20,[8]ferias!$C$4:$G$100,5,FALSE),0)</f>
        <v>0</v>
      </c>
      <c r="BL20" s="51">
        <f>SUMIFS(topmanager!$D:$D,topmanager!$C:$C,rs_nova!$A20,topmanager!$A:$A,rs_nova!BL$2)</f>
        <v>0</v>
      </c>
      <c r="BM20" s="51">
        <f>SUMIFS(topmanager!$D:$D,topmanager!$C:$C,rs_nova!$A20,topmanager!$A:$A,rs_nova!BM$2)+SUMIFS(topmanager!$D:$D,topmanager!$C:$C,rs_nova!$A24,topmanager!$A:$A,151)</f>
        <v>0</v>
      </c>
      <c r="BN20" s="51">
        <f t="shared" si="17"/>
        <v>0</v>
      </c>
    </row>
    <row r="21" spans="1:66">
      <c r="A21" s="47">
        <f>total!B17</f>
        <v>14</v>
      </c>
      <c r="B21" s="47">
        <f t="shared" si="3"/>
        <v>30</v>
      </c>
      <c r="C21" s="48" t="str">
        <f>total!D17</f>
        <v>Colaborador 14</v>
      </c>
      <c r="D21" s="49">
        <f>IFERROR(VLOOKUP(A21,salario!A$3:J$32,10,FALSE),"")</f>
        <v>46023</v>
      </c>
      <c r="E21" s="49" t="str">
        <f>IFERROR(IF(VLOOKUP(A21,salario!A$3:O$32,15,FALSE)="","",VLOOKUP(A21,salario!A$3:O$32,15,FALSE)),"")</f>
        <v/>
      </c>
      <c r="F21" s="47" t="str">
        <f>IFERROR(VLOOKUP(A21,[5]base_pessoal!$B$2:$P$1504,13,FALSE),"")</f>
        <v/>
      </c>
      <c r="G21" s="50">
        <f>IFERROR(VLOOKUP(A21,salario!A$2:P$91,11,FALSE),0)*B21/30</f>
        <v>5617.1800000000012</v>
      </c>
      <c r="H21" s="50">
        <f>SUMIFS(topmanager!$D:$D,topmanager!$C:$C,rs_nova!$A21,topmanager!$A:$A,rs_nova!H$2)+SUMIFS(topmanager!$D:$D,topmanager!$C:$C,rs_nova!$A21,topmanager!$A:$A,63)</f>
        <v>0</v>
      </c>
      <c r="I21" s="50">
        <f>-SUMIFS(topmanager!$D:$D,topmanager!$C:$C,rs_nova!$A21,topmanager!$A:$A,rs_nova!I$2)</f>
        <v>0</v>
      </c>
      <c r="J21" s="50">
        <f>SUMIFS(topmanager!$D:$D,topmanager!$C:$C,rs_nova!$A21,topmanager!$A:$A,rs_nova!J$2)</f>
        <v>0</v>
      </c>
      <c r="K21" s="50">
        <f>SUMIFS(topmanager!$D:$D,topmanager!$C:$C,rs_nova!$A21,topmanager!$A:$A,rs_nova!K$2)+SUMIFS(topmanager!$D:$D,topmanager!$C:$C,rs_nova!$A21,topmanager!$A:$A,911)</f>
        <v>0</v>
      </c>
      <c r="L21" s="50">
        <f>SUMIFS(topmanager!$D:$D,topmanager!$C:$C,rs_nova!$A21,topmanager!$A:$A,rs_nova!L$2)</f>
        <v>0</v>
      </c>
      <c r="M21" s="50">
        <f>SUMIFS(topmanager!$D:$D,topmanager!$C:$C,rs_nova!$A21,topmanager!$A:$A,rs_nova!M$2)+SUMIFS(topmanager!$D:$D,topmanager!$C:$C,rs_nova!$A21,topmanager!$A:$A,908)+SUMIFS(topmanager!$D:$D,topmanager!$C:$C,rs_nova!$A21,topmanager!$A:$A,550)</f>
        <v>0</v>
      </c>
      <c r="N21" s="50">
        <f>SUMIFS(topmanager!$D:$D,topmanager!$C:$C,rs_nova!$A21,topmanager!$A:$A,rs_nova!N$2)</f>
        <v>0</v>
      </c>
      <c r="O21" s="51">
        <f t="shared" si="4"/>
        <v>0</v>
      </c>
      <c r="P21" s="50">
        <f>IFERROR(VLOOKUP($A21,total!$B$4:$AW$437,27,0),0)</f>
        <v>0</v>
      </c>
      <c r="Q21" s="50">
        <f>IFERROR(VLOOKUP($A21,total!$B$4:$AW$437,21,0),0)</f>
        <v>0</v>
      </c>
      <c r="R21" s="50">
        <f>IFERROR(VLOOKUP($A21,total!$B$4:$AW$437,25,0),0)+IFERROR(VLOOKUP($A21,total!$B$4:$AW$437,36,0),0)</f>
        <v>0</v>
      </c>
      <c r="S21" s="50">
        <f>IFERROR(VLOOKUP(A21,gympass!$A$2:$F$148,6,0),0)</f>
        <v>166.66666666666666</v>
      </c>
      <c r="T21" s="50">
        <f>IFERROR(VLOOKUP($A21,total!$B$4:$AW$437,42,0),0)</f>
        <v>66.666666666666657</v>
      </c>
      <c r="U21" s="50">
        <f>IFERROR(VLOOKUP($A21,total!$B$4:$AW$437,32,0),0)</f>
        <v>0</v>
      </c>
      <c r="V21" s="50">
        <f>IFERROR(VLOOKUP($A21,total!$B$4:$AW$437,28,0),0)</f>
        <v>0</v>
      </c>
      <c r="W21" s="50">
        <f>IFERROR(VLOOKUP($A21,total!$B$4:$AX$437,49,0),0)</f>
        <v>0</v>
      </c>
      <c r="X21" s="50"/>
      <c r="Y21" s="50">
        <f>IFERROR(VLOOKUP(A21,#REF!,4,0),0)</f>
        <v>0</v>
      </c>
      <c r="Z21" s="50">
        <f>IFERROR(VLOOKUP(B21,#REF!,8,0),0)</f>
        <v>0</v>
      </c>
      <c r="AA21" s="50">
        <f>IFERROR(VLOOKUP($A21,total!$B$4:$AW$437,45,0),0)</f>
        <v>0</v>
      </c>
      <c r="AB21" s="50">
        <f>IFERROR(VLOOKUP($A21,total!$B$4:$AW$437,48,0),0)</f>
        <v>0</v>
      </c>
      <c r="AC21" s="50">
        <f>IFERROR(VLOOKUP($A21,total!$B$4:$AB$437,19,0),0)</f>
        <v>0</v>
      </c>
      <c r="AD21" s="50">
        <f>IFERROR(VLOOKUP($A21,total!$B$4:$AB$437,10,0),0)</f>
        <v>179.3075</v>
      </c>
      <c r="AE21" s="50">
        <f>IFERROR(VLOOKUP($A21,total!$B$4:$AB$437,13,0),0)-SUMIFS(topmanager!$D:$D,topmanager!$C:$C,rs_nova!$A25,topmanager!$A:$A,856)</f>
        <v>517</v>
      </c>
      <c r="AF21" s="50">
        <f>IFERROR(VLOOKUP($A21,total!$B$4:$AB$437,16,0),0)</f>
        <v>8.9734450500000005</v>
      </c>
      <c r="AG21" s="50">
        <f>IFERROR(VLOOKUP($A21,total!$B$4:$AB$437,7,0),0)</f>
        <v>0</v>
      </c>
      <c r="AH21" s="50">
        <f>IFERROR(VLOOKUP($A21,total!$B$4:$AD$437,29,0),0)</f>
        <v>275</v>
      </c>
      <c r="AI21" s="50">
        <f>IFERROR(VLOOKUP(A21,total!$B$4:$AN$437,39,0),0)</f>
        <v>100</v>
      </c>
      <c r="AJ21" s="51">
        <f t="shared" si="5"/>
        <v>1313.6142783833334</v>
      </c>
      <c r="AK21" s="50">
        <f t="shared" si="6"/>
        <v>0</v>
      </c>
      <c r="AL21" s="50">
        <f t="shared" si="7"/>
        <v>0</v>
      </c>
      <c r="AM21" s="50">
        <f t="shared" si="8"/>
        <v>0</v>
      </c>
      <c r="AN21" s="50">
        <f t="shared" si="9"/>
        <v>467.91109400000011</v>
      </c>
      <c r="AO21" s="50">
        <f t="shared" si="9"/>
        <v>224.68720000000005</v>
      </c>
      <c r="AP21" s="50">
        <f t="shared" si="9"/>
        <v>196.60130000000007</v>
      </c>
      <c r="AQ21" s="50">
        <f>IFERROR(VLOOKUP(TEXT($A21,"000000"),[6]Página1!$A$8:$S$801,13,FALSE),0)</f>
        <v>0</v>
      </c>
      <c r="AR21" s="50">
        <f>IFERROR(VLOOKUP(TEXT($A21,"000000"),[6]Página1!$A$8:$S$801,16,FALSE),0)</f>
        <v>0</v>
      </c>
      <c r="AS21" s="50">
        <f>IFERROR(VLOOKUP(TEXT($A21,"000000"),[6]Página1!$A$8:$S$801,19,FALSE),0)</f>
        <v>0</v>
      </c>
      <c r="AT21" s="50">
        <f>IFERROR(VLOOKUP(TEXT($A21,"000000"),[7]Página1!$A$8:$R$814,12,FALSE),0)</f>
        <v>0</v>
      </c>
      <c r="AU21" s="50">
        <f>IFERROR(VLOOKUP(TEXT($A21,"000000"),[7]Página1!$A$8:$R$814,15,FALSE),0)</f>
        <v>0</v>
      </c>
      <c r="AV21" s="50">
        <f>IFERROR(VLOOKUP(TEXT($A21,"000000"),[7]Página1!$A$8:$R$814,18,FALSE),0)</f>
        <v>0</v>
      </c>
      <c r="AW21" s="50"/>
      <c r="AX21" s="51">
        <f t="shared" si="10"/>
        <v>889.19959400000016</v>
      </c>
      <c r="AY21" s="51">
        <f t="shared" si="11"/>
        <v>889.19959400000016</v>
      </c>
      <c r="AZ21" s="51">
        <f t="shared" si="12"/>
        <v>6930.794278383335</v>
      </c>
      <c r="BA21" s="51">
        <f t="shared" si="13"/>
        <v>7819.9938723833347</v>
      </c>
      <c r="BB21" s="51">
        <f t="shared" si="14"/>
        <v>35.107375000000005</v>
      </c>
      <c r="BC21" s="51">
        <f t="shared" si="15"/>
        <v>5.5574974625000007</v>
      </c>
      <c r="BD21" s="51">
        <f t="shared" si="16"/>
        <v>8.2100892398958329</v>
      </c>
      <c r="BE21" s="51">
        <f>IFERROR(VLOOKUP(A21,salario!A$2:P$91,11,FALSE),0)</f>
        <v>5617.18</v>
      </c>
      <c r="BF21" s="51">
        <f>SUMIFS(topmanager!$D:$D,topmanager!$C:$C,rs_nova!$A21,topmanager!$A:$A,rs_nova!BF$2)</f>
        <v>0</v>
      </c>
      <c r="BG21" s="51">
        <f>SUMIFS(topmanager!$D:$D,topmanager!$C:$C,rs_nova!$A21,topmanager!$A:$A,rs_nova!BG$2)</f>
        <v>0</v>
      </c>
      <c r="BH21" s="51">
        <f>SUMIFS(topmanager!$D:$D,topmanager!$C:$C,rs_nova!$A21,topmanager!$A:$A,rs_nova!BH$2)</f>
        <v>0</v>
      </c>
      <c r="BI21" s="51">
        <f>SUMIFS(topmanager!$D:$D,topmanager!$C:$C,rs_nova!$A21,topmanager!$A:$A,rs_nova!BI$2)</f>
        <v>0</v>
      </c>
      <c r="BJ21" s="51">
        <f>SUMIFS(topmanager!$D:$D,topmanager!$C:$C,rs_nova!$A21,topmanager!$A:$A,rs_nova!BJ$2)+SUMIFS(topmanager!$D:$D,topmanager!$C:$C,rs_nova!$A21,topmanager!$A:$A,rs_nova!BJ$2+1)</f>
        <v>0</v>
      </c>
      <c r="BK21" s="51">
        <f>IFERROR(VLOOKUP(A21,[8]ferias!$C$4:$G$100,5,FALSE),0)</f>
        <v>0</v>
      </c>
      <c r="BL21" s="51">
        <f>SUMIFS(topmanager!$D:$D,topmanager!$C:$C,rs_nova!$A21,topmanager!$A:$A,rs_nova!BL$2)</f>
        <v>0</v>
      </c>
      <c r="BM21" s="51">
        <f>SUMIFS(topmanager!$D:$D,topmanager!$C:$C,rs_nova!$A21,topmanager!$A:$A,rs_nova!BM$2)+SUMIFS(topmanager!$D:$D,topmanager!$C:$C,rs_nova!$A25,topmanager!$A:$A,151)</f>
        <v>0</v>
      </c>
      <c r="BN21" s="51">
        <f t="shared" si="17"/>
        <v>0</v>
      </c>
    </row>
    <row r="22" spans="1:66">
      <c r="A22" s="47">
        <f>total!B18</f>
        <v>15</v>
      </c>
      <c r="B22" s="47">
        <f t="shared" si="3"/>
        <v>30</v>
      </c>
      <c r="C22" s="48" t="str">
        <f>total!D18</f>
        <v>Colaborador 15</v>
      </c>
      <c r="D22" s="49">
        <f>IFERROR(VLOOKUP(A22,salario!A$3:J$32,10,FALSE),"")</f>
        <v>46023</v>
      </c>
      <c r="E22" s="49" t="str">
        <f>IFERROR(IF(VLOOKUP(A22,salario!A$3:O$32,15,FALSE)="","",VLOOKUP(A22,salario!A$3:O$32,15,FALSE)),"")</f>
        <v/>
      </c>
      <c r="F22" s="47" t="str">
        <f>IFERROR(VLOOKUP(A22,[5]base_pessoal!$B$2:$P$1504,13,FALSE),"")</f>
        <v/>
      </c>
      <c r="G22" s="50">
        <f>IFERROR(VLOOKUP(A22,salario!A$2:P$91,11,FALSE),0)*B22/30</f>
        <v>5591.86</v>
      </c>
      <c r="H22" s="50">
        <f>SUMIFS(topmanager!$D:$D,topmanager!$C:$C,rs_nova!$A22,topmanager!$A:$A,rs_nova!H$2)+SUMIFS(topmanager!$D:$D,topmanager!$C:$C,rs_nova!$A22,topmanager!$A:$A,63)</f>
        <v>0</v>
      </c>
      <c r="I22" s="50">
        <f>-SUMIFS(topmanager!$D:$D,topmanager!$C:$C,rs_nova!$A22,topmanager!$A:$A,rs_nova!I$2)</f>
        <v>0</v>
      </c>
      <c r="J22" s="50">
        <f>SUMIFS(topmanager!$D:$D,topmanager!$C:$C,rs_nova!$A22,topmanager!$A:$A,rs_nova!J$2)</f>
        <v>0</v>
      </c>
      <c r="K22" s="50">
        <f>SUMIFS(topmanager!$D:$D,topmanager!$C:$C,rs_nova!$A22,topmanager!$A:$A,rs_nova!K$2)+SUMIFS(topmanager!$D:$D,topmanager!$C:$C,rs_nova!$A22,topmanager!$A:$A,911)</f>
        <v>0</v>
      </c>
      <c r="L22" s="50">
        <f>SUMIFS(topmanager!$D:$D,topmanager!$C:$C,rs_nova!$A22,topmanager!$A:$A,rs_nova!L$2)</f>
        <v>0</v>
      </c>
      <c r="M22" s="50">
        <f>SUMIFS(topmanager!$D:$D,topmanager!$C:$C,rs_nova!$A22,topmanager!$A:$A,rs_nova!M$2)+SUMIFS(topmanager!$D:$D,topmanager!$C:$C,rs_nova!$A22,topmanager!$A:$A,908)+SUMIFS(topmanager!$D:$D,topmanager!$C:$C,rs_nova!$A22,topmanager!$A:$A,550)</f>
        <v>0</v>
      </c>
      <c r="N22" s="50">
        <f>SUMIFS(topmanager!$D:$D,topmanager!$C:$C,rs_nova!$A22,topmanager!$A:$A,rs_nova!N$2)</f>
        <v>0</v>
      </c>
      <c r="O22" s="51">
        <f t="shared" si="4"/>
        <v>0</v>
      </c>
      <c r="P22" s="50">
        <f>IFERROR(VLOOKUP($A22,total!$B$4:$AW$437,27,0),0)</f>
        <v>0</v>
      </c>
      <c r="Q22" s="50">
        <f>IFERROR(VLOOKUP($A22,total!$B$4:$AW$437,21,0),0)</f>
        <v>0</v>
      </c>
      <c r="R22" s="50">
        <f>IFERROR(VLOOKUP($A22,total!$B$4:$AW$437,25,0),0)+IFERROR(VLOOKUP($A22,total!$B$4:$AW$437,36,0),0)</f>
        <v>0</v>
      </c>
      <c r="S22" s="50">
        <f>IFERROR(VLOOKUP(A22,gympass!$A$2:$F$148,6,0),0)</f>
        <v>166.66666666666666</v>
      </c>
      <c r="T22" s="50">
        <f>IFERROR(VLOOKUP($A22,total!$B$4:$AW$437,42,0),0)</f>
        <v>66.666666666666657</v>
      </c>
      <c r="U22" s="50">
        <f>IFERROR(VLOOKUP($A22,total!$B$4:$AW$437,32,0),0)</f>
        <v>0</v>
      </c>
      <c r="V22" s="50">
        <f>IFERROR(VLOOKUP($A22,total!$B$4:$AW$437,28,0),0)</f>
        <v>0</v>
      </c>
      <c r="W22" s="50">
        <f>IFERROR(VLOOKUP($A22,total!$B$4:$AX$437,49,0),0)</f>
        <v>0</v>
      </c>
      <c r="X22" s="50"/>
      <c r="Y22" s="50">
        <f>IFERROR(VLOOKUP(A22,#REF!,4,0),0)</f>
        <v>0</v>
      </c>
      <c r="Z22" s="50">
        <f>IFERROR(VLOOKUP(B22,#REF!,8,0),0)</f>
        <v>0</v>
      </c>
      <c r="AA22" s="50">
        <f>IFERROR(VLOOKUP($A22,total!$B$4:$AW$437,45,0),0)</f>
        <v>0</v>
      </c>
      <c r="AB22" s="50">
        <f>IFERROR(VLOOKUP($A22,total!$B$4:$AW$437,48,0),0)</f>
        <v>0</v>
      </c>
      <c r="AC22" s="50">
        <f>IFERROR(VLOOKUP($A22,total!$B$4:$AB$437,19,0),0)</f>
        <v>0</v>
      </c>
      <c r="AD22" s="50">
        <f>IFERROR(VLOOKUP($A22,total!$B$4:$AB$437,10,0),0)</f>
        <v>35.861499999999999</v>
      </c>
      <c r="AE22" s="50">
        <f>IFERROR(VLOOKUP($A22,total!$B$4:$AB$437,13,0),0)-SUMIFS(topmanager!$D:$D,topmanager!$C:$C,rs_nova!$A26,topmanager!$A:$A,856)</f>
        <v>470</v>
      </c>
      <c r="AF22" s="50">
        <f>IFERROR(VLOOKUP($A22,total!$B$4:$AB$437,16,0),0)</f>
        <v>8.9329963499999998</v>
      </c>
      <c r="AG22" s="50">
        <f>IFERROR(VLOOKUP($A22,total!$B$4:$AB$437,7,0),0)</f>
        <v>0</v>
      </c>
      <c r="AH22" s="50">
        <f>IFERROR(VLOOKUP($A22,total!$B$4:$AD$437,29,0),0)</f>
        <v>275</v>
      </c>
      <c r="AI22" s="50">
        <f>IFERROR(VLOOKUP(A22,total!$B$4:$AN$437,39,0),0)</f>
        <v>100</v>
      </c>
      <c r="AJ22" s="51">
        <f t="shared" si="5"/>
        <v>1123.1278296833334</v>
      </c>
      <c r="AK22" s="50">
        <f t="shared" si="6"/>
        <v>0</v>
      </c>
      <c r="AL22" s="50">
        <f t="shared" si="7"/>
        <v>0</v>
      </c>
      <c r="AM22" s="50">
        <f t="shared" si="8"/>
        <v>0</v>
      </c>
      <c r="AN22" s="50">
        <f t="shared" si="9"/>
        <v>465.80193799999995</v>
      </c>
      <c r="AO22" s="50">
        <f t="shared" si="9"/>
        <v>223.67439999999999</v>
      </c>
      <c r="AP22" s="50">
        <f t="shared" si="9"/>
        <v>195.71510000000001</v>
      </c>
      <c r="AQ22" s="50">
        <f>IFERROR(VLOOKUP(TEXT($A22,"000000"),[6]Página1!$A$8:$S$801,13,FALSE),0)</f>
        <v>0</v>
      </c>
      <c r="AR22" s="50">
        <f>IFERROR(VLOOKUP(TEXT($A22,"000000"),[6]Página1!$A$8:$S$801,16,FALSE),0)</f>
        <v>0</v>
      </c>
      <c r="AS22" s="50">
        <f>IFERROR(VLOOKUP(TEXT($A22,"000000"),[6]Página1!$A$8:$S$801,19,FALSE),0)</f>
        <v>0</v>
      </c>
      <c r="AT22" s="50">
        <f>IFERROR(VLOOKUP(TEXT($A22,"000000"),[7]Página1!$A$8:$R$814,12,FALSE),0)</f>
        <v>0</v>
      </c>
      <c r="AU22" s="50">
        <f>IFERROR(VLOOKUP(TEXT($A22,"000000"),[7]Página1!$A$8:$R$814,15,FALSE),0)</f>
        <v>0</v>
      </c>
      <c r="AV22" s="50">
        <f>IFERROR(VLOOKUP(TEXT($A22,"000000"),[7]Página1!$A$8:$R$814,18,FALSE),0)</f>
        <v>0</v>
      </c>
      <c r="AW22" s="50"/>
      <c r="AX22" s="51">
        <f t="shared" si="10"/>
        <v>885.19143799999995</v>
      </c>
      <c r="AY22" s="51">
        <f t="shared" si="11"/>
        <v>885.19143799999995</v>
      </c>
      <c r="AZ22" s="51">
        <f t="shared" si="12"/>
        <v>6714.9878296833331</v>
      </c>
      <c r="BA22" s="51">
        <f t="shared" si="13"/>
        <v>7600.1792676833329</v>
      </c>
      <c r="BB22" s="51">
        <f t="shared" si="14"/>
        <v>34.949124999999995</v>
      </c>
      <c r="BC22" s="51">
        <f t="shared" si="15"/>
        <v>5.5324464874999997</v>
      </c>
      <c r="BD22" s="51">
        <f t="shared" si="16"/>
        <v>7.0195489355208336</v>
      </c>
      <c r="BE22" s="51">
        <f>IFERROR(VLOOKUP(A22,salario!A$2:P$91,11,FALSE),0)</f>
        <v>5591.86</v>
      </c>
      <c r="BF22" s="51">
        <f>SUMIFS(topmanager!$D:$D,topmanager!$C:$C,rs_nova!$A22,topmanager!$A:$A,rs_nova!BF$2)</f>
        <v>0</v>
      </c>
      <c r="BG22" s="51">
        <f>SUMIFS(topmanager!$D:$D,topmanager!$C:$C,rs_nova!$A22,topmanager!$A:$A,rs_nova!BG$2)</f>
        <v>0</v>
      </c>
      <c r="BH22" s="51">
        <f>SUMIFS(topmanager!$D:$D,topmanager!$C:$C,rs_nova!$A22,topmanager!$A:$A,rs_nova!BH$2)</f>
        <v>0</v>
      </c>
      <c r="BI22" s="51">
        <f>SUMIFS(topmanager!$D:$D,topmanager!$C:$C,rs_nova!$A22,topmanager!$A:$A,rs_nova!BI$2)</f>
        <v>0</v>
      </c>
      <c r="BJ22" s="51">
        <f>SUMIFS(topmanager!$D:$D,topmanager!$C:$C,rs_nova!$A22,topmanager!$A:$A,rs_nova!BJ$2)+SUMIFS(topmanager!$D:$D,topmanager!$C:$C,rs_nova!$A22,topmanager!$A:$A,rs_nova!BJ$2+1)</f>
        <v>0</v>
      </c>
      <c r="BK22" s="51">
        <f>IFERROR(VLOOKUP(A22,[8]ferias!$C$4:$G$100,5,FALSE),0)</f>
        <v>0</v>
      </c>
      <c r="BL22" s="51">
        <f>SUMIFS(topmanager!$D:$D,topmanager!$C:$C,rs_nova!$A22,topmanager!$A:$A,rs_nova!BL$2)</f>
        <v>0</v>
      </c>
      <c r="BM22" s="51">
        <f>SUMIFS(topmanager!$D:$D,topmanager!$C:$C,rs_nova!$A22,topmanager!$A:$A,rs_nova!BM$2)+SUMIFS(topmanager!$D:$D,topmanager!$C:$C,rs_nova!$A26,topmanager!$A:$A,151)</f>
        <v>0</v>
      </c>
      <c r="BN22" s="51">
        <f t="shared" si="17"/>
        <v>0</v>
      </c>
    </row>
    <row r="23" spans="1:66">
      <c r="A23" s="47">
        <f>total!B19</f>
        <v>16</v>
      </c>
      <c r="B23" s="47">
        <f t="shared" si="3"/>
        <v>30</v>
      </c>
      <c r="C23" s="48" t="str">
        <f>total!D19</f>
        <v>Colaborador 16</v>
      </c>
      <c r="D23" s="49">
        <f>IFERROR(VLOOKUP(A23,salario!A$3:J$32,10,FALSE),"")</f>
        <v>46023</v>
      </c>
      <c r="E23" s="49" t="str">
        <f>IFERROR(IF(VLOOKUP(A23,salario!A$3:O$32,15,FALSE)="","",VLOOKUP(A23,salario!A$3:O$32,15,FALSE)),"")</f>
        <v/>
      </c>
      <c r="F23" s="47" t="str">
        <f>IFERROR(VLOOKUP(A23,[5]base_pessoal!$B$2:$P$1504,13,FALSE),"")</f>
        <v/>
      </c>
      <c r="G23" s="50">
        <f>IFERROR(VLOOKUP(A23,salario!A$2:P$91,11,FALSE),0)*B23/30</f>
        <v>7685.13</v>
      </c>
      <c r="H23" s="50">
        <f>SUMIFS(topmanager!$D:$D,topmanager!$C:$C,rs_nova!$A23,topmanager!$A:$A,rs_nova!H$2)+SUMIFS(topmanager!$D:$D,topmanager!$C:$C,rs_nova!$A23,topmanager!$A:$A,63)</f>
        <v>0</v>
      </c>
      <c r="I23" s="50">
        <f>-SUMIFS(topmanager!$D:$D,topmanager!$C:$C,rs_nova!$A23,topmanager!$A:$A,rs_nova!I$2)</f>
        <v>0</v>
      </c>
      <c r="J23" s="50">
        <f>SUMIFS(topmanager!$D:$D,topmanager!$C:$C,rs_nova!$A23,topmanager!$A:$A,rs_nova!J$2)</f>
        <v>0</v>
      </c>
      <c r="K23" s="50">
        <f>SUMIFS(topmanager!$D:$D,topmanager!$C:$C,rs_nova!$A23,topmanager!$A:$A,rs_nova!K$2)+SUMIFS(topmanager!$D:$D,topmanager!$C:$C,rs_nova!$A23,topmanager!$A:$A,911)</f>
        <v>0</v>
      </c>
      <c r="L23" s="50">
        <f>SUMIFS(topmanager!$D:$D,topmanager!$C:$C,rs_nova!$A23,topmanager!$A:$A,rs_nova!L$2)</f>
        <v>0</v>
      </c>
      <c r="M23" s="50">
        <f>SUMIFS(topmanager!$D:$D,topmanager!$C:$C,rs_nova!$A23,topmanager!$A:$A,rs_nova!M$2)+SUMIFS(topmanager!$D:$D,topmanager!$C:$C,rs_nova!$A23,topmanager!$A:$A,908)+SUMIFS(topmanager!$D:$D,topmanager!$C:$C,rs_nova!$A23,topmanager!$A:$A,550)</f>
        <v>0</v>
      </c>
      <c r="N23" s="50">
        <f>SUMIFS(topmanager!$D:$D,topmanager!$C:$C,rs_nova!$A23,topmanager!$A:$A,rs_nova!N$2)</f>
        <v>0</v>
      </c>
      <c r="O23" s="51">
        <f t="shared" si="4"/>
        <v>0</v>
      </c>
      <c r="P23" s="50">
        <f>IFERROR(VLOOKUP($A23,total!$B$4:$AW$437,27,0),0)</f>
        <v>0</v>
      </c>
      <c r="Q23" s="50">
        <f>IFERROR(VLOOKUP($A23,total!$B$4:$AW$437,21,0),0)</f>
        <v>0</v>
      </c>
      <c r="R23" s="50">
        <f>IFERROR(VLOOKUP($A23,total!$B$4:$AW$437,25,0),0)+IFERROR(VLOOKUP($A23,total!$B$4:$AW$437,36,0),0)</f>
        <v>0</v>
      </c>
      <c r="S23" s="50">
        <f>IFERROR(VLOOKUP(A23,gympass!$A$2:$F$148,6,0),0)</f>
        <v>166.66666666666666</v>
      </c>
      <c r="T23" s="50">
        <f>IFERROR(VLOOKUP($A23,total!$B$4:$AW$437,42,0),0)</f>
        <v>66.666666666666657</v>
      </c>
      <c r="U23" s="50">
        <f>IFERROR(VLOOKUP($A23,total!$B$4:$AW$437,32,0),0)</f>
        <v>0</v>
      </c>
      <c r="V23" s="50">
        <f>IFERROR(VLOOKUP($A23,total!$B$4:$AW$437,28,0),0)</f>
        <v>0</v>
      </c>
      <c r="W23" s="50">
        <f>IFERROR(VLOOKUP($A23,total!$B$4:$AX$437,49,0),0)</f>
        <v>0</v>
      </c>
      <c r="X23" s="50"/>
      <c r="Y23" s="50">
        <f>IFERROR(VLOOKUP(A23,#REF!,4,0),0)</f>
        <v>0</v>
      </c>
      <c r="Z23" s="50">
        <f>IFERROR(VLOOKUP(B23,#REF!,8,0),0)</f>
        <v>0</v>
      </c>
      <c r="AA23" s="50">
        <f>IFERROR(VLOOKUP($A23,total!$B$4:$AW$437,45,0),0)</f>
        <v>0</v>
      </c>
      <c r="AB23" s="50">
        <f>IFERROR(VLOOKUP($A23,total!$B$4:$AW$437,48,0),0)</f>
        <v>0</v>
      </c>
      <c r="AC23" s="50">
        <f>IFERROR(VLOOKUP($A23,total!$B$4:$AB$437,19,0),0)</f>
        <v>0</v>
      </c>
      <c r="AD23" s="50">
        <f>IFERROR(VLOOKUP($A23,total!$B$4:$AB$437,10,0),0)</f>
        <v>162.4315</v>
      </c>
      <c r="AE23" s="50">
        <f>IFERROR(VLOOKUP($A23,total!$B$4:$AB$437,13,0),0)-SUMIFS(topmanager!$D:$D,topmanager!$C:$C,rs_nova!$A27,topmanager!$A:$A,856)</f>
        <v>450</v>
      </c>
      <c r="AF23" s="50">
        <f>IFERROR(VLOOKUP($A23,total!$B$4:$AB$437,16,0),0)</f>
        <v>12.276995175</v>
      </c>
      <c r="AG23" s="50">
        <f>IFERROR(VLOOKUP($A23,total!$B$4:$AB$437,7,0),0)</f>
        <v>0</v>
      </c>
      <c r="AH23" s="50">
        <f>IFERROR(VLOOKUP($A23,total!$B$4:$AD$437,29,0),0)</f>
        <v>275</v>
      </c>
      <c r="AI23" s="50">
        <f>IFERROR(VLOOKUP(A23,total!$B$4:$AN$437,39,0),0)</f>
        <v>100</v>
      </c>
      <c r="AJ23" s="51">
        <f t="shared" si="5"/>
        <v>1233.0418285083333</v>
      </c>
      <c r="AK23" s="50">
        <f t="shared" si="6"/>
        <v>0</v>
      </c>
      <c r="AL23" s="50">
        <f t="shared" si="7"/>
        <v>0</v>
      </c>
      <c r="AM23" s="50">
        <f t="shared" si="8"/>
        <v>0</v>
      </c>
      <c r="AN23" s="50">
        <f t="shared" si="9"/>
        <v>640.17132900000001</v>
      </c>
      <c r="AO23" s="50">
        <f t="shared" si="9"/>
        <v>307.40520000000004</v>
      </c>
      <c r="AP23" s="50">
        <f t="shared" si="9"/>
        <v>268.97955000000002</v>
      </c>
      <c r="AQ23" s="50">
        <f>IFERROR(VLOOKUP(TEXT($A23,"000000"),[6]Página1!$A$8:$S$801,13,FALSE),0)</f>
        <v>0</v>
      </c>
      <c r="AR23" s="50">
        <f>IFERROR(VLOOKUP(TEXT($A23,"000000"),[6]Página1!$A$8:$S$801,16,FALSE),0)</f>
        <v>0</v>
      </c>
      <c r="AS23" s="50">
        <f>IFERROR(VLOOKUP(TEXT($A23,"000000"),[6]Página1!$A$8:$S$801,19,FALSE),0)</f>
        <v>0</v>
      </c>
      <c r="AT23" s="50">
        <f>IFERROR(VLOOKUP(TEXT($A23,"000000"),[7]Página1!$A$8:$R$814,12,FALSE),0)</f>
        <v>0</v>
      </c>
      <c r="AU23" s="50">
        <f>IFERROR(VLOOKUP(TEXT($A23,"000000"),[7]Página1!$A$8:$R$814,15,FALSE),0)</f>
        <v>0</v>
      </c>
      <c r="AV23" s="50">
        <f>IFERROR(VLOOKUP(TEXT($A23,"000000"),[7]Página1!$A$8:$R$814,18,FALSE),0)</f>
        <v>0</v>
      </c>
      <c r="AW23" s="50"/>
      <c r="AX23" s="51">
        <f t="shared" si="10"/>
        <v>1216.556079</v>
      </c>
      <c r="AY23" s="51">
        <f t="shared" si="11"/>
        <v>1216.556079</v>
      </c>
      <c r="AZ23" s="51">
        <f t="shared" si="12"/>
        <v>8918.1718285083334</v>
      </c>
      <c r="BA23" s="51">
        <f t="shared" si="13"/>
        <v>10134.727907508333</v>
      </c>
      <c r="BB23" s="51">
        <f t="shared" si="14"/>
        <v>48.032062500000002</v>
      </c>
      <c r="BC23" s="51">
        <f t="shared" si="15"/>
        <v>7.6034754937499995</v>
      </c>
      <c r="BD23" s="51">
        <f t="shared" si="16"/>
        <v>7.706511428177083</v>
      </c>
      <c r="BE23" s="51">
        <f>IFERROR(VLOOKUP(A23,salario!A$2:P$91,11,FALSE),0)</f>
        <v>7685.13</v>
      </c>
      <c r="BF23" s="51">
        <f>SUMIFS(topmanager!$D:$D,topmanager!$C:$C,rs_nova!$A23,topmanager!$A:$A,rs_nova!BF$2)</f>
        <v>0</v>
      </c>
      <c r="BG23" s="51">
        <f>SUMIFS(topmanager!$D:$D,topmanager!$C:$C,rs_nova!$A23,topmanager!$A:$A,rs_nova!BG$2)</f>
        <v>0</v>
      </c>
      <c r="BH23" s="51">
        <f>SUMIFS(topmanager!$D:$D,topmanager!$C:$C,rs_nova!$A23,topmanager!$A:$A,rs_nova!BH$2)</f>
        <v>0</v>
      </c>
      <c r="BI23" s="51">
        <f>SUMIFS(topmanager!$D:$D,topmanager!$C:$C,rs_nova!$A23,topmanager!$A:$A,rs_nova!BI$2)</f>
        <v>0</v>
      </c>
      <c r="BJ23" s="51">
        <f>SUMIFS(topmanager!$D:$D,topmanager!$C:$C,rs_nova!$A23,topmanager!$A:$A,rs_nova!BJ$2)+SUMIFS(topmanager!$D:$D,topmanager!$C:$C,rs_nova!$A23,topmanager!$A:$A,rs_nova!BJ$2+1)</f>
        <v>0</v>
      </c>
      <c r="BK23" s="51">
        <f>IFERROR(VLOOKUP(A23,[8]ferias!$C$4:$G$100,5,FALSE),0)</f>
        <v>0</v>
      </c>
      <c r="BL23" s="51">
        <f>SUMIFS(topmanager!$D:$D,topmanager!$C:$C,rs_nova!$A23,topmanager!$A:$A,rs_nova!BL$2)</f>
        <v>0</v>
      </c>
      <c r="BM23" s="51">
        <f>SUMIFS(topmanager!$D:$D,topmanager!$C:$C,rs_nova!$A23,topmanager!$A:$A,rs_nova!BM$2)+SUMIFS(topmanager!$D:$D,topmanager!$C:$C,rs_nova!$A27,topmanager!$A:$A,151)</f>
        <v>0</v>
      </c>
      <c r="BN23" s="51">
        <f t="shared" si="17"/>
        <v>0</v>
      </c>
    </row>
    <row r="24" spans="1:66">
      <c r="A24" s="47">
        <f>total!B20</f>
        <v>17</v>
      </c>
      <c r="B24" s="47">
        <f t="shared" si="3"/>
        <v>30</v>
      </c>
      <c r="C24" s="48" t="str">
        <f>total!D20</f>
        <v>Colaborador 17</v>
      </c>
      <c r="D24" s="49">
        <f>IFERROR(VLOOKUP(A24,salario!A$3:J$32,10,FALSE),"")</f>
        <v>46023</v>
      </c>
      <c r="E24" s="49" t="str">
        <f>IFERROR(IF(VLOOKUP(A24,salario!A$3:O$32,15,FALSE)="","",VLOOKUP(A24,salario!A$3:O$32,15,FALSE)),"")</f>
        <v/>
      </c>
      <c r="F24" s="47" t="str">
        <f>IFERROR(VLOOKUP(A24,[5]base_pessoal!$B$2:$P$1504,13,FALSE),"")</f>
        <v/>
      </c>
      <c r="G24" s="50">
        <f>IFERROR(VLOOKUP(A24,salario!A$2:P$91,11,FALSE),0)*B24/30</f>
        <v>3652.6</v>
      </c>
      <c r="H24" s="50">
        <f>SUMIFS(topmanager!$D:$D,topmanager!$C:$C,rs_nova!$A24,topmanager!$A:$A,rs_nova!H$2)+SUMIFS(topmanager!$D:$D,topmanager!$C:$C,rs_nova!$A24,topmanager!$A:$A,63)</f>
        <v>0</v>
      </c>
      <c r="I24" s="50">
        <f>-SUMIFS(topmanager!$D:$D,topmanager!$C:$C,rs_nova!$A24,topmanager!$A:$A,rs_nova!I$2)</f>
        <v>0</v>
      </c>
      <c r="J24" s="50">
        <f>SUMIFS(topmanager!$D:$D,topmanager!$C:$C,rs_nova!$A24,topmanager!$A:$A,rs_nova!J$2)</f>
        <v>0</v>
      </c>
      <c r="K24" s="50">
        <f>SUMIFS(topmanager!$D:$D,topmanager!$C:$C,rs_nova!$A24,topmanager!$A:$A,rs_nova!K$2)+SUMIFS(topmanager!$D:$D,topmanager!$C:$C,rs_nova!$A24,topmanager!$A:$A,911)</f>
        <v>0</v>
      </c>
      <c r="L24" s="50">
        <f>SUMIFS(topmanager!$D:$D,topmanager!$C:$C,rs_nova!$A24,topmanager!$A:$A,rs_nova!L$2)</f>
        <v>0</v>
      </c>
      <c r="M24" s="50">
        <f>SUMIFS(topmanager!$D:$D,topmanager!$C:$C,rs_nova!$A24,topmanager!$A:$A,rs_nova!M$2)+SUMIFS(topmanager!$D:$D,topmanager!$C:$C,rs_nova!$A24,topmanager!$A:$A,908)+SUMIFS(topmanager!$D:$D,topmanager!$C:$C,rs_nova!$A24,topmanager!$A:$A,550)</f>
        <v>0</v>
      </c>
      <c r="N24" s="50">
        <f>SUMIFS(topmanager!$D:$D,topmanager!$C:$C,rs_nova!$A24,topmanager!$A:$A,rs_nova!N$2)</f>
        <v>0</v>
      </c>
      <c r="O24" s="51">
        <f t="shared" si="4"/>
        <v>0</v>
      </c>
      <c r="P24" s="50">
        <f>IFERROR(VLOOKUP($A24,total!$B$4:$AW$437,27,0),0)</f>
        <v>0</v>
      </c>
      <c r="Q24" s="50">
        <f>IFERROR(VLOOKUP($A24,total!$B$4:$AW$437,21,0),0)</f>
        <v>0</v>
      </c>
      <c r="R24" s="50">
        <f>IFERROR(VLOOKUP($A24,total!$B$4:$AW$437,25,0),0)+IFERROR(VLOOKUP($A24,total!$B$4:$AW$437,36,0),0)</f>
        <v>0</v>
      </c>
      <c r="S24" s="50">
        <f>IFERROR(VLOOKUP(A24,gympass!$A$2:$F$148,6,0),0)</f>
        <v>166.66666666666666</v>
      </c>
      <c r="T24" s="50">
        <f>IFERROR(VLOOKUP($A24,total!$B$4:$AW$437,42,0),0)</f>
        <v>66.666666666666657</v>
      </c>
      <c r="U24" s="50">
        <f>IFERROR(VLOOKUP($A24,total!$B$4:$AW$437,32,0),0)</f>
        <v>0</v>
      </c>
      <c r="V24" s="50">
        <f>IFERROR(VLOOKUP($A24,total!$B$4:$AW$437,28,0),0)</f>
        <v>0</v>
      </c>
      <c r="W24" s="50">
        <f>IFERROR(VLOOKUP($A24,total!$B$4:$AX$437,49,0),0)</f>
        <v>0</v>
      </c>
      <c r="X24" s="50"/>
      <c r="Y24" s="50">
        <f>IFERROR(VLOOKUP(A24,#REF!,4,0),0)</f>
        <v>0</v>
      </c>
      <c r="Z24" s="50">
        <f>IFERROR(VLOOKUP(B24,#REF!,8,0),0)</f>
        <v>0</v>
      </c>
      <c r="AA24" s="50">
        <f>IFERROR(VLOOKUP($A24,total!$B$4:$AW$437,45,0),0)</f>
        <v>0</v>
      </c>
      <c r="AB24" s="50">
        <f>IFERROR(VLOOKUP($A24,total!$B$4:$AW$437,48,0),0)</f>
        <v>0</v>
      </c>
      <c r="AC24" s="50">
        <f>IFERROR(VLOOKUP($A24,total!$B$4:$AB$437,19,0),0)</f>
        <v>0</v>
      </c>
      <c r="AD24" s="50">
        <f>IFERROR(VLOOKUP($A24,total!$B$4:$AB$437,10,0),0)</f>
        <v>117.7101</v>
      </c>
      <c r="AE24" s="50">
        <f>IFERROR(VLOOKUP($A24,total!$B$4:$AB$437,13,0),0)-SUMIFS(topmanager!$D:$D,topmanager!$C:$C,rs_nova!$A28,topmanager!$A:$A,856)</f>
        <v>490</v>
      </c>
      <c r="AF24" s="50">
        <f>IFERROR(VLOOKUP($A24,total!$B$4:$AB$437,16,0),0)</f>
        <v>5.8350285</v>
      </c>
      <c r="AG24" s="50">
        <f>IFERROR(VLOOKUP($A24,total!$B$4:$AB$437,7,0),0)</f>
        <v>0</v>
      </c>
      <c r="AH24" s="50">
        <f>IFERROR(VLOOKUP($A24,total!$B$4:$AD$437,29,0),0)</f>
        <v>275</v>
      </c>
      <c r="AI24" s="50">
        <f>IFERROR(VLOOKUP(A24,total!$B$4:$AN$437,39,0),0)</f>
        <v>100</v>
      </c>
      <c r="AJ24" s="51">
        <f t="shared" si="5"/>
        <v>1221.8784618333334</v>
      </c>
      <c r="AK24" s="50">
        <f t="shared" si="6"/>
        <v>0</v>
      </c>
      <c r="AL24" s="50">
        <f t="shared" si="7"/>
        <v>0</v>
      </c>
      <c r="AM24" s="50">
        <f t="shared" si="8"/>
        <v>0</v>
      </c>
      <c r="AN24" s="50">
        <f t="shared" si="9"/>
        <v>304.26157999999998</v>
      </c>
      <c r="AO24" s="50">
        <f t="shared" si="9"/>
        <v>146.10400000000001</v>
      </c>
      <c r="AP24" s="50">
        <f t="shared" si="9"/>
        <v>127.84100000000001</v>
      </c>
      <c r="AQ24" s="50">
        <f>IFERROR(VLOOKUP(TEXT($A24,"000000"),[6]Página1!$A$8:$S$801,13,FALSE),0)</f>
        <v>0</v>
      </c>
      <c r="AR24" s="50">
        <f>IFERROR(VLOOKUP(TEXT($A24,"000000"),[6]Página1!$A$8:$S$801,16,FALSE),0)</f>
        <v>0</v>
      </c>
      <c r="AS24" s="50">
        <f>IFERROR(VLOOKUP(TEXT($A24,"000000"),[6]Página1!$A$8:$S$801,19,FALSE),0)</f>
        <v>0</v>
      </c>
      <c r="AT24" s="50">
        <f>IFERROR(VLOOKUP(TEXT($A24,"000000"),[7]Página1!$A$8:$R$814,12,FALSE),0)</f>
        <v>0</v>
      </c>
      <c r="AU24" s="50">
        <f>IFERROR(VLOOKUP(TEXT($A24,"000000"),[7]Página1!$A$8:$R$814,15,FALSE),0)</f>
        <v>0</v>
      </c>
      <c r="AV24" s="50">
        <f>IFERROR(VLOOKUP(TEXT($A24,"000000"),[7]Página1!$A$8:$R$814,18,FALSE),0)</f>
        <v>0</v>
      </c>
      <c r="AW24" s="50"/>
      <c r="AX24" s="51">
        <f t="shared" si="10"/>
        <v>578.20658000000003</v>
      </c>
      <c r="AY24" s="51">
        <f t="shared" si="11"/>
        <v>578.20658000000003</v>
      </c>
      <c r="AZ24" s="51">
        <f t="shared" si="12"/>
        <v>4874.4784618333333</v>
      </c>
      <c r="BA24" s="51">
        <f t="shared" si="13"/>
        <v>5452.6850418333333</v>
      </c>
      <c r="BB24" s="51">
        <f t="shared" si="14"/>
        <v>22.828749999999999</v>
      </c>
      <c r="BC24" s="51">
        <f t="shared" si="15"/>
        <v>3.6137911250000001</v>
      </c>
      <c r="BD24" s="51">
        <f t="shared" si="16"/>
        <v>7.6367403864583334</v>
      </c>
      <c r="BE24" s="51">
        <f>IFERROR(VLOOKUP(A24,salario!A$2:P$91,11,FALSE),0)</f>
        <v>3652.6</v>
      </c>
      <c r="BF24" s="51">
        <f>SUMIFS(topmanager!$D:$D,topmanager!$C:$C,rs_nova!$A24,topmanager!$A:$A,rs_nova!BF$2)</f>
        <v>0</v>
      </c>
      <c r="BG24" s="51">
        <f>SUMIFS(topmanager!$D:$D,topmanager!$C:$C,rs_nova!$A24,topmanager!$A:$A,rs_nova!BG$2)</f>
        <v>0</v>
      </c>
      <c r="BH24" s="51">
        <f>SUMIFS(topmanager!$D:$D,topmanager!$C:$C,rs_nova!$A24,topmanager!$A:$A,rs_nova!BH$2)</f>
        <v>0</v>
      </c>
      <c r="BI24" s="51">
        <f>SUMIFS(topmanager!$D:$D,topmanager!$C:$C,rs_nova!$A24,topmanager!$A:$A,rs_nova!BI$2)</f>
        <v>0</v>
      </c>
      <c r="BJ24" s="51">
        <f>SUMIFS(topmanager!$D:$D,topmanager!$C:$C,rs_nova!$A24,topmanager!$A:$A,rs_nova!BJ$2)+SUMIFS(topmanager!$D:$D,topmanager!$C:$C,rs_nova!$A24,topmanager!$A:$A,rs_nova!BJ$2+1)</f>
        <v>0</v>
      </c>
      <c r="BK24" s="51">
        <f>IFERROR(VLOOKUP(A24,[8]ferias!$C$4:$G$100,5,FALSE),0)</f>
        <v>0</v>
      </c>
      <c r="BL24" s="51">
        <f>SUMIFS(topmanager!$D:$D,topmanager!$C:$C,rs_nova!$A24,topmanager!$A:$A,rs_nova!BL$2)</f>
        <v>0</v>
      </c>
      <c r="BM24" s="51">
        <f>SUMIFS(topmanager!$D:$D,topmanager!$C:$C,rs_nova!$A24,topmanager!$A:$A,rs_nova!BM$2)+SUMIFS(topmanager!$D:$D,topmanager!$C:$C,rs_nova!$A28,topmanager!$A:$A,151)</f>
        <v>0</v>
      </c>
      <c r="BN24" s="51">
        <f t="shared" si="17"/>
        <v>0</v>
      </c>
    </row>
    <row r="25" spans="1:66">
      <c r="A25" s="47">
        <f>total!B21</f>
        <v>18</v>
      </c>
      <c r="B25" s="47">
        <f t="shared" si="3"/>
        <v>30</v>
      </c>
      <c r="C25" s="48" t="str">
        <f>total!D21</f>
        <v>Colaborador 18</v>
      </c>
      <c r="D25" s="49">
        <f>IFERROR(VLOOKUP(A25,salario!A$3:J$32,10,FALSE),"")</f>
        <v>46023</v>
      </c>
      <c r="E25" s="49" t="str">
        <f>IFERROR(IF(VLOOKUP(A25,salario!A$3:O$32,15,FALSE)="","",VLOOKUP(A25,salario!A$3:O$32,15,FALSE)),"")</f>
        <v/>
      </c>
      <c r="F25" s="47">
        <f>IFERROR(VLOOKUP(A25,[5]base_pessoal!$B$2:$P$1504,13,FALSE),"")</f>
        <v>0</v>
      </c>
      <c r="G25" s="50">
        <f>IFERROR(VLOOKUP(A25,salario!A$2:P$91,11,FALSE),0)*B25/30</f>
        <v>7943.86</v>
      </c>
      <c r="H25" s="50">
        <f>SUMIFS(topmanager!$D:$D,topmanager!$C:$C,rs_nova!$A25,topmanager!$A:$A,rs_nova!H$2)+SUMIFS(topmanager!$D:$D,topmanager!$C:$C,rs_nova!$A25,topmanager!$A:$A,63)</f>
        <v>0</v>
      </c>
      <c r="I25" s="50">
        <f>-SUMIFS(topmanager!$D:$D,topmanager!$C:$C,rs_nova!$A25,topmanager!$A:$A,rs_nova!I$2)</f>
        <v>0</v>
      </c>
      <c r="J25" s="50">
        <f>SUMIFS(topmanager!$D:$D,topmanager!$C:$C,rs_nova!$A25,topmanager!$A:$A,rs_nova!J$2)</f>
        <v>0</v>
      </c>
      <c r="K25" s="50">
        <f>SUMIFS(topmanager!$D:$D,topmanager!$C:$C,rs_nova!$A25,topmanager!$A:$A,rs_nova!K$2)+SUMIFS(topmanager!$D:$D,topmanager!$C:$C,rs_nova!$A25,topmanager!$A:$A,911)</f>
        <v>0</v>
      </c>
      <c r="L25" s="50">
        <f>SUMIFS(topmanager!$D:$D,topmanager!$C:$C,rs_nova!$A25,topmanager!$A:$A,rs_nova!L$2)</f>
        <v>0</v>
      </c>
      <c r="M25" s="50">
        <f>SUMIFS(topmanager!$D:$D,topmanager!$C:$C,rs_nova!$A25,topmanager!$A:$A,rs_nova!M$2)+SUMIFS(topmanager!$D:$D,topmanager!$C:$C,rs_nova!$A25,topmanager!$A:$A,908)+SUMIFS(topmanager!$D:$D,topmanager!$C:$C,rs_nova!$A25,topmanager!$A:$A,550)</f>
        <v>0</v>
      </c>
      <c r="N25" s="50">
        <f>SUMIFS(topmanager!$D:$D,topmanager!$C:$C,rs_nova!$A25,topmanager!$A:$A,rs_nova!N$2)</f>
        <v>0</v>
      </c>
      <c r="O25" s="51">
        <f t="shared" si="4"/>
        <v>0</v>
      </c>
      <c r="P25" s="50">
        <f>IFERROR(VLOOKUP($A25,total!$B$4:$AW$437,27,0),0)</f>
        <v>0</v>
      </c>
      <c r="Q25" s="50">
        <f>IFERROR(VLOOKUP($A25,total!$B$4:$AW$437,21,0),0)</f>
        <v>0</v>
      </c>
      <c r="R25" s="50">
        <f>IFERROR(VLOOKUP($A25,total!$B$4:$AW$437,25,0),0)+IFERROR(VLOOKUP($A25,total!$B$4:$AW$437,36,0),0)</f>
        <v>0</v>
      </c>
      <c r="S25" s="50">
        <f>IFERROR(VLOOKUP(A25,gympass!$A$2:$F$148,6,0),0)</f>
        <v>166.66666666666666</v>
      </c>
      <c r="T25" s="50">
        <f>IFERROR(VLOOKUP($A25,total!$B$4:$AW$437,42,0),0)</f>
        <v>66.666666666666657</v>
      </c>
      <c r="U25" s="50">
        <f>IFERROR(VLOOKUP($A25,total!$B$4:$AW$437,32,0),0)</f>
        <v>0</v>
      </c>
      <c r="V25" s="50">
        <f>IFERROR(VLOOKUP($A25,total!$B$4:$AW$437,28,0),0)</f>
        <v>0</v>
      </c>
      <c r="W25" s="50">
        <f>IFERROR(VLOOKUP($A25,total!$B$4:$AX$437,49,0),0)</f>
        <v>0</v>
      </c>
      <c r="X25" s="50"/>
      <c r="Y25" s="50">
        <f>IFERROR(VLOOKUP(A25,#REF!,4,0),0)</f>
        <v>0</v>
      </c>
      <c r="Z25" s="50">
        <f>IFERROR(VLOOKUP(B25,#REF!,8,0),0)</f>
        <v>0</v>
      </c>
      <c r="AA25" s="50">
        <f>IFERROR(VLOOKUP($A25,total!$B$4:$AW$437,45,0),0)</f>
        <v>0</v>
      </c>
      <c r="AB25" s="50">
        <f>IFERROR(VLOOKUP($A25,total!$B$4:$AW$437,48,0),0)</f>
        <v>0</v>
      </c>
      <c r="AC25" s="50">
        <f>IFERROR(VLOOKUP($A25,total!$B$4:$AB$437,19,0),0)</f>
        <v>0</v>
      </c>
      <c r="AD25" s="50">
        <f>IFERROR(VLOOKUP($A25,total!$B$4:$AB$437,10,0),0)</f>
        <v>129.9452</v>
      </c>
      <c r="AE25" s="50">
        <f>IFERROR(VLOOKUP($A25,total!$B$4:$AB$437,13,0),0)-SUMIFS(topmanager!$D:$D,topmanager!$C:$C,rs_nova!$A29,topmanager!$A:$A,856)</f>
        <v>450</v>
      </c>
      <c r="AF25" s="50">
        <f>IFERROR(VLOOKUP($A25,total!$B$4:$AB$437,16,0),0)</f>
        <v>12.69031635</v>
      </c>
      <c r="AG25" s="50">
        <f>IFERROR(VLOOKUP($A25,total!$B$4:$AB$437,7,0),0)</f>
        <v>0</v>
      </c>
      <c r="AH25" s="50">
        <f>IFERROR(VLOOKUP($A25,total!$B$4:$AD$437,29,0),0)</f>
        <v>275</v>
      </c>
      <c r="AI25" s="50">
        <f>IFERROR(VLOOKUP(A25,total!$B$4:$AN$437,39,0),0)</f>
        <v>100</v>
      </c>
      <c r="AJ25" s="51">
        <f t="shared" si="5"/>
        <v>1200.9688496833332</v>
      </c>
      <c r="AK25" s="50">
        <f t="shared" si="6"/>
        <v>4721.6240000000007</v>
      </c>
      <c r="AL25" s="50">
        <f t="shared" si="7"/>
        <v>176.18</v>
      </c>
      <c r="AM25" s="50">
        <f t="shared" si="8"/>
        <v>1409.44</v>
      </c>
      <c r="AN25" s="50">
        <f t="shared" si="9"/>
        <v>661.72353799999996</v>
      </c>
      <c r="AO25" s="50">
        <f t="shared" si="9"/>
        <v>317.75439999999998</v>
      </c>
      <c r="AP25" s="50">
        <f t="shared" si="9"/>
        <v>278.0351</v>
      </c>
      <c r="AQ25" s="50">
        <f>IFERROR(VLOOKUP(TEXT($A25,"000000"),[6]Página1!$A$8:$S$801,13,FALSE),0)</f>
        <v>1468.17</v>
      </c>
      <c r="AR25" s="50">
        <f>IFERROR(VLOOKUP(TEXT($A25,"000000"),[6]Página1!$A$8:$S$801,16,FALSE),0)</f>
        <v>393.47</v>
      </c>
      <c r="AS25" s="50">
        <f>IFERROR(VLOOKUP(TEXT($A25,"000000"),[6]Página1!$A$8:$S$801,19,FALSE),0)</f>
        <v>117.45</v>
      </c>
      <c r="AT25" s="50">
        <f>IFERROR(VLOOKUP(TEXT($A25,"000000"),[7]Página1!$A$8:$R$814,12,FALSE),0)</f>
        <v>1968.7</v>
      </c>
      <c r="AU25" s="50">
        <f>IFERROR(VLOOKUP(TEXT($A25,"000000"),[7]Página1!$A$8:$R$814,15,FALSE),0)</f>
        <v>527.61</v>
      </c>
      <c r="AV25" s="50">
        <f>IFERROR(VLOOKUP(TEXT($A25,"000000"),[7]Página1!$A$8:$R$814,18,FALSE),0)</f>
        <v>157.49</v>
      </c>
      <c r="AW25" s="50"/>
      <c r="AX25" s="51">
        <f t="shared" si="10"/>
        <v>12197.647038000003</v>
      </c>
      <c r="AY25" s="51">
        <f t="shared" si="11"/>
        <v>1257.5130380000001</v>
      </c>
      <c r="AZ25" s="51">
        <f t="shared" si="12"/>
        <v>20084.962849683336</v>
      </c>
      <c r="BA25" s="51">
        <f t="shared" si="13"/>
        <v>21342.475887683337</v>
      </c>
      <c r="BB25" s="51">
        <f t="shared" si="14"/>
        <v>49.649124999999998</v>
      </c>
      <c r="BC25" s="51">
        <f t="shared" si="15"/>
        <v>76.235293987500015</v>
      </c>
      <c r="BD25" s="51">
        <f t="shared" si="16"/>
        <v>7.506055310520833</v>
      </c>
      <c r="BE25" s="51">
        <f>IFERROR(VLOOKUP(A25,salario!A$2:P$91,11,FALSE),0)</f>
        <v>7943.86</v>
      </c>
      <c r="BF25" s="51">
        <f>SUMIFS(topmanager!$D:$D,topmanager!$C:$C,rs_nova!$A25,topmanager!$A:$A,rs_nova!BF$2)</f>
        <v>17618</v>
      </c>
      <c r="BG25" s="51">
        <f>SUMIFS(topmanager!$D:$D,topmanager!$C:$C,rs_nova!$A25,topmanager!$A:$A,rs_nova!BG$2)</f>
        <v>0</v>
      </c>
      <c r="BH25" s="51">
        <f>SUMIFS(topmanager!$D:$D,topmanager!$C:$C,rs_nova!$A25,topmanager!$A:$A,rs_nova!BH$2)</f>
        <v>0</v>
      </c>
      <c r="BI25" s="51">
        <f>SUMIFS(topmanager!$D:$D,topmanager!$C:$C,rs_nova!$A25,topmanager!$A:$A,rs_nova!BI$2)</f>
        <v>0</v>
      </c>
      <c r="BJ25" s="51">
        <f>SUMIFS(topmanager!$D:$D,topmanager!$C:$C,rs_nova!$A25,topmanager!$A:$A,rs_nova!BJ$2)+SUMIFS(topmanager!$D:$D,topmanager!$C:$C,rs_nova!$A25,topmanager!$A:$A,rs_nova!BJ$2+1)</f>
        <v>0</v>
      </c>
      <c r="BK25" s="51">
        <f>IFERROR(VLOOKUP(A25,[8]ferias!$C$4:$G$100,5,FALSE),0)</f>
        <v>0</v>
      </c>
      <c r="BL25" s="51">
        <f>SUMIFS(topmanager!$D:$D,topmanager!$C:$C,rs_nova!$A25,topmanager!$A:$A,rs_nova!BL$2)</f>
        <v>0</v>
      </c>
      <c r="BM25" s="51">
        <f>SUMIFS(topmanager!$D:$D,topmanager!$C:$C,rs_nova!$A25,topmanager!$A:$A,rs_nova!BM$2)+SUMIFS(topmanager!$D:$D,topmanager!$C:$C,rs_nova!$A29,topmanager!$A:$A,151)</f>
        <v>0</v>
      </c>
      <c r="BN25" s="51">
        <f t="shared" si="17"/>
        <v>17618</v>
      </c>
    </row>
    <row r="26" spans="1:66">
      <c r="A26" s="47">
        <f>total!B22</f>
        <v>19</v>
      </c>
      <c r="B26" s="47">
        <f t="shared" si="3"/>
        <v>30</v>
      </c>
      <c r="C26" s="48" t="str">
        <f>total!D22</f>
        <v>Colaborador 19</v>
      </c>
      <c r="D26" s="49">
        <f>IFERROR(VLOOKUP(A26,salario!A$3:J$32,10,FALSE),"")</f>
        <v>46023</v>
      </c>
      <c r="E26" s="49" t="str">
        <f>IFERROR(IF(VLOOKUP(A26,salario!A$3:O$32,15,FALSE)="","",VLOOKUP(A26,salario!A$3:O$32,15,FALSE)),"")</f>
        <v/>
      </c>
      <c r="F26" s="47" t="str">
        <f>IFERROR(VLOOKUP(A26,[5]base_pessoal!$B$2:$P$1504,13,FALSE),"")</f>
        <v/>
      </c>
      <c r="G26" s="50">
        <f>IFERROR(VLOOKUP(A26,salario!A$2:P$91,11,FALSE),0)*B26/30</f>
        <v>7131.14</v>
      </c>
      <c r="H26" s="50">
        <f>SUMIFS(topmanager!$D:$D,topmanager!$C:$C,rs_nova!$A26,topmanager!$A:$A,rs_nova!H$2)+SUMIFS(topmanager!$D:$D,topmanager!$C:$C,rs_nova!$A26,topmanager!$A:$A,63)</f>
        <v>0</v>
      </c>
      <c r="I26" s="50">
        <f>-SUMIFS(topmanager!$D:$D,topmanager!$C:$C,rs_nova!$A26,topmanager!$A:$A,rs_nova!I$2)</f>
        <v>0</v>
      </c>
      <c r="J26" s="50">
        <f>SUMIFS(topmanager!$D:$D,topmanager!$C:$C,rs_nova!$A26,topmanager!$A:$A,rs_nova!J$2)</f>
        <v>0</v>
      </c>
      <c r="K26" s="50">
        <f>SUMIFS(topmanager!$D:$D,topmanager!$C:$C,rs_nova!$A26,topmanager!$A:$A,rs_nova!K$2)+SUMIFS(topmanager!$D:$D,topmanager!$C:$C,rs_nova!$A26,topmanager!$A:$A,911)</f>
        <v>0</v>
      </c>
      <c r="L26" s="50">
        <f>SUMIFS(topmanager!$D:$D,topmanager!$C:$C,rs_nova!$A26,topmanager!$A:$A,rs_nova!L$2)</f>
        <v>0</v>
      </c>
      <c r="M26" s="50">
        <f>SUMIFS(topmanager!$D:$D,topmanager!$C:$C,rs_nova!$A26,topmanager!$A:$A,rs_nova!M$2)+SUMIFS(topmanager!$D:$D,topmanager!$C:$C,rs_nova!$A26,topmanager!$A:$A,908)+SUMIFS(topmanager!$D:$D,topmanager!$C:$C,rs_nova!$A26,topmanager!$A:$A,550)</f>
        <v>0</v>
      </c>
      <c r="N26" s="50">
        <f>SUMIFS(topmanager!$D:$D,topmanager!$C:$C,rs_nova!$A26,topmanager!$A:$A,rs_nova!N$2)</f>
        <v>0</v>
      </c>
      <c r="O26" s="51">
        <f t="shared" si="4"/>
        <v>0</v>
      </c>
      <c r="P26" s="50">
        <f>IFERROR(VLOOKUP($A26,total!$B$4:$AW$437,27,0),0)</f>
        <v>0</v>
      </c>
      <c r="Q26" s="50">
        <f>IFERROR(VLOOKUP($A26,total!$B$4:$AW$437,21,0),0)</f>
        <v>0</v>
      </c>
      <c r="R26" s="50">
        <f>IFERROR(VLOOKUP($A26,total!$B$4:$AW$437,25,0),0)+IFERROR(VLOOKUP($A26,total!$B$4:$AW$437,36,0),0)</f>
        <v>0</v>
      </c>
      <c r="S26" s="50">
        <f>IFERROR(VLOOKUP(A26,gympass!$A$2:$F$148,6,0),0)</f>
        <v>166.66666666666666</v>
      </c>
      <c r="T26" s="50">
        <f>IFERROR(VLOOKUP($A26,total!$B$4:$AW$437,42,0),0)</f>
        <v>66.666666666666657</v>
      </c>
      <c r="U26" s="50">
        <f>IFERROR(VLOOKUP($A26,total!$B$4:$AW$437,32,0),0)</f>
        <v>0</v>
      </c>
      <c r="V26" s="50">
        <f>IFERROR(VLOOKUP($A26,total!$B$4:$AW$437,28,0),0)</f>
        <v>0</v>
      </c>
      <c r="W26" s="50">
        <f>IFERROR(VLOOKUP($A26,total!$B$4:$AX$437,49,0),0)</f>
        <v>0</v>
      </c>
      <c r="X26" s="50"/>
      <c r="Y26" s="50">
        <f>IFERROR(VLOOKUP(A26,#REF!,4,0),0)</f>
        <v>0</v>
      </c>
      <c r="Z26" s="50">
        <f>IFERROR(VLOOKUP(B26,#REF!,8,0),0)</f>
        <v>0</v>
      </c>
      <c r="AA26" s="50">
        <f>IFERROR(VLOOKUP($A26,total!$B$4:$AW$437,45,0),0)</f>
        <v>0</v>
      </c>
      <c r="AB26" s="50">
        <f>IFERROR(VLOOKUP($A26,total!$B$4:$AW$437,48,0),0)</f>
        <v>0</v>
      </c>
      <c r="AC26" s="50">
        <f>IFERROR(VLOOKUP($A26,total!$B$4:$AB$437,19,0),0)</f>
        <v>0</v>
      </c>
      <c r="AD26" s="50">
        <f>IFERROR(VLOOKUP($A26,total!$B$4:$AB$437,10,0),0)</f>
        <v>71.722999999999999</v>
      </c>
      <c r="AE26" s="50">
        <f>IFERROR(VLOOKUP($A26,total!$B$4:$AB$437,13,0),0)-SUMIFS(topmanager!$D:$D,topmanager!$C:$C,rs_nova!$A30,topmanager!$A:$A,856)</f>
        <v>470</v>
      </c>
      <c r="AF26" s="50">
        <f>IFERROR(VLOOKUP($A26,total!$B$4:$AB$437,16,0),0)</f>
        <v>11.391996150000001</v>
      </c>
      <c r="AG26" s="50">
        <f>IFERROR(VLOOKUP($A26,total!$B$4:$AB$437,7,0),0)</f>
        <v>0</v>
      </c>
      <c r="AH26" s="50">
        <f>IFERROR(VLOOKUP($A26,total!$B$4:$AD$437,29,0),0)</f>
        <v>275</v>
      </c>
      <c r="AI26" s="50">
        <f>IFERROR(VLOOKUP(A26,total!$B$4:$AN$437,39,0),0)</f>
        <v>100</v>
      </c>
      <c r="AJ26" s="51">
        <f t="shared" si="5"/>
        <v>1161.4483294833333</v>
      </c>
      <c r="AK26" s="50">
        <f t="shared" si="6"/>
        <v>0</v>
      </c>
      <c r="AL26" s="50">
        <f t="shared" si="7"/>
        <v>0</v>
      </c>
      <c r="AM26" s="50">
        <f t="shared" si="8"/>
        <v>0</v>
      </c>
      <c r="AN26" s="50">
        <f t="shared" si="9"/>
        <v>594.02396199999998</v>
      </c>
      <c r="AO26" s="50">
        <f t="shared" si="9"/>
        <v>285.24560000000002</v>
      </c>
      <c r="AP26" s="50">
        <f t="shared" si="9"/>
        <v>249.58990000000003</v>
      </c>
      <c r="AQ26" s="50">
        <f>IFERROR(VLOOKUP(TEXT($A26,"000000"),[6]Página1!$A$8:$S$801,13,FALSE),0)</f>
        <v>0</v>
      </c>
      <c r="AR26" s="50">
        <f>IFERROR(VLOOKUP(TEXT($A26,"000000"),[6]Página1!$A$8:$S$801,16,FALSE),0)</f>
        <v>0</v>
      </c>
      <c r="AS26" s="50">
        <f>IFERROR(VLOOKUP(TEXT($A26,"000000"),[6]Página1!$A$8:$S$801,19,FALSE),0)</f>
        <v>0</v>
      </c>
      <c r="AT26" s="50">
        <f>IFERROR(VLOOKUP(TEXT($A26,"000000"),[7]Página1!$A$8:$R$814,12,FALSE),0)</f>
        <v>0</v>
      </c>
      <c r="AU26" s="50">
        <f>IFERROR(VLOOKUP(TEXT($A26,"000000"),[7]Página1!$A$8:$R$814,15,FALSE),0)</f>
        <v>0</v>
      </c>
      <c r="AV26" s="50">
        <f>IFERROR(VLOOKUP(TEXT($A26,"000000"),[7]Página1!$A$8:$R$814,18,FALSE),0)</f>
        <v>0</v>
      </c>
      <c r="AW26" s="50"/>
      <c r="AX26" s="51">
        <f t="shared" si="10"/>
        <v>1128.8594619999999</v>
      </c>
      <c r="AY26" s="51">
        <f t="shared" si="11"/>
        <v>1128.8594619999999</v>
      </c>
      <c r="AZ26" s="51">
        <f t="shared" si="12"/>
        <v>8292.5883294833329</v>
      </c>
      <c r="BA26" s="51">
        <f t="shared" si="13"/>
        <v>9421.4477914833333</v>
      </c>
      <c r="BB26" s="51">
        <f t="shared" si="14"/>
        <v>44.569625000000002</v>
      </c>
      <c r="BC26" s="51">
        <f t="shared" si="15"/>
        <v>7.0553716374999995</v>
      </c>
      <c r="BD26" s="51">
        <f t="shared" si="16"/>
        <v>7.2590520592708332</v>
      </c>
      <c r="BE26" s="51">
        <f>IFERROR(VLOOKUP(A26,salario!A$2:P$91,11,FALSE),0)</f>
        <v>7131.14</v>
      </c>
      <c r="BF26" s="51">
        <f>SUMIFS(topmanager!$D:$D,topmanager!$C:$C,rs_nova!$A26,topmanager!$A:$A,rs_nova!BF$2)</f>
        <v>0</v>
      </c>
      <c r="BG26" s="51">
        <f>SUMIFS(topmanager!$D:$D,topmanager!$C:$C,rs_nova!$A26,topmanager!$A:$A,rs_nova!BG$2)</f>
        <v>0</v>
      </c>
      <c r="BH26" s="51">
        <f>SUMIFS(topmanager!$D:$D,topmanager!$C:$C,rs_nova!$A26,topmanager!$A:$A,rs_nova!BH$2)</f>
        <v>0</v>
      </c>
      <c r="BI26" s="51">
        <f>SUMIFS(topmanager!$D:$D,topmanager!$C:$C,rs_nova!$A26,topmanager!$A:$A,rs_nova!BI$2)</f>
        <v>0</v>
      </c>
      <c r="BJ26" s="51">
        <f>SUMIFS(topmanager!$D:$D,topmanager!$C:$C,rs_nova!$A26,topmanager!$A:$A,rs_nova!BJ$2)+SUMIFS(topmanager!$D:$D,topmanager!$C:$C,rs_nova!$A26,topmanager!$A:$A,rs_nova!BJ$2+1)</f>
        <v>0</v>
      </c>
      <c r="BK26" s="51">
        <f>IFERROR(VLOOKUP(A26,[8]ferias!$C$4:$G$100,5,FALSE),0)</f>
        <v>0</v>
      </c>
      <c r="BL26" s="51">
        <f>SUMIFS(topmanager!$D:$D,topmanager!$C:$C,rs_nova!$A26,topmanager!$A:$A,rs_nova!BL$2)</f>
        <v>0</v>
      </c>
      <c r="BM26" s="51">
        <f>SUMIFS(topmanager!$D:$D,topmanager!$C:$C,rs_nova!$A26,topmanager!$A:$A,rs_nova!BM$2)+SUMIFS(topmanager!$D:$D,topmanager!$C:$C,rs_nova!$A30,topmanager!$A:$A,151)</f>
        <v>0</v>
      </c>
      <c r="BN26" s="51">
        <f t="shared" si="17"/>
        <v>0</v>
      </c>
    </row>
    <row r="27" spans="1:66">
      <c r="A27" s="47">
        <f>total!B23</f>
        <v>20</v>
      </c>
      <c r="B27" s="47">
        <f t="shared" si="3"/>
        <v>30</v>
      </c>
      <c r="C27" s="48" t="str">
        <f>total!D23</f>
        <v>Colaborador 20</v>
      </c>
      <c r="D27" s="49">
        <f>IFERROR(VLOOKUP(A27,salario!A$3:J$32,10,FALSE),"")</f>
        <v>46023</v>
      </c>
      <c r="E27" s="49" t="str">
        <f>IFERROR(IF(VLOOKUP(A27,salario!A$3:O$32,15,FALSE)="","",VLOOKUP(A27,salario!A$3:O$32,15,FALSE)),"")</f>
        <v/>
      </c>
      <c r="F27" s="47" t="str">
        <f>IFERROR(VLOOKUP(A27,[5]base_pessoal!$B$2:$P$1504,13,FALSE),"")</f>
        <v/>
      </c>
      <c r="G27" s="50">
        <f>IFERROR(VLOOKUP(A27,salario!A$2:P$91,11,FALSE),0)*B27/30</f>
        <v>5245.5</v>
      </c>
      <c r="H27" s="50">
        <f>SUMIFS(topmanager!$D:$D,topmanager!$C:$C,rs_nova!$A27,topmanager!$A:$A,rs_nova!H$2)+SUMIFS(topmanager!$D:$D,topmanager!$C:$C,rs_nova!$A27,topmanager!$A:$A,63)</f>
        <v>0</v>
      </c>
      <c r="I27" s="50">
        <f>-SUMIFS(topmanager!$D:$D,topmanager!$C:$C,rs_nova!$A27,topmanager!$A:$A,rs_nova!I$2)</f>
        <v>0</v>
      </c>
      <c r="J27" s="50">
        <f>SUMIFS(topmanager!$D:$D,topmanager!$C:$C,rs_nova!$A27,topmanager!$A:$A,rs_nova!J$2)</f>
        <v>0</v>
      </c>
      <c r="K27" s="50">
        <f>SUMIFS(topmanager!$D:$D,topmanager!$C:$C,rs_nova!$A27,topmanager!$A:$A,rs_nova!K$2)+SUMIFS(topmanager!$D:$D,topmanager!$C:$C,rs_nova!$A27,topmanager!$A:$A,911)</f>
        <v>0</v>
      </c>
      <c r="L27" s="50">
        <f>SUMIFS(topmanager!$D:$D,topmanager!$C:$C,rs_nova!$A27,topmanager!$A:$A,rs_nova!L$2)</f>
        <v>0</v>
      </c>
      <c r="M27" s="50">
        <f>SUMIFS(topmanager!$D:$D,topmanager!$C:$C,rs_nova!$A27,topmanager!$A:$A,rs_nova!M$2)+SUMIFS(topmanager!$D:$D,topmanager!$C:$C,rs_nova!$A27,topmanager!$A:$A,908)+SUMIFS(topmanager!$D:$D,topmanager!$C:$C,rs_nova!$A27,topmanager!$A:$A,550)</f>
        <v>0</v>
      </c>
      <c r="N27" s="50">
        <f>SUMIFS(topmanager!$D:$D,topmanager!$C:$C,rs_nova!$A27,topmanager!$A:$A,rs_nova!N$2)</f>
        <v>0</v>
      </c>
      <c r="O27" s="51">
        <f t="shared" si="4"/>
        <v>0</v>
      </c>
      <c r="P27" s="50">
        <f>IFERROR(VLOOKUP($A27,total!$B$4:$AW$437,27,0),0)</f>
        <v>0</v>
      </c>
      <c r="Q27" s="50">
        <f>IFERROR(VLOOKUP($A27,total!$B$4:$AW$437,21,0),0)</f>
        <v>0</v>
      </c>
      <c r="R27" s="50">
        <f>IFERROR(VLOOKUP($A27,total!$B$4:$AW$437,25,0),0)+IFERROR(VLOOKUP($A27,total!$B$4:$AW$437,36,0),0)</f>
        <v>0</v>
      </c>
      <c r="S27" s="50">
        <f>IFERROR(VLOOKUP(A27,gympass!$A$2:$F$148,6,0),0)</f>
        <v>166.66666666666666</v>
      </c>
      <c r="T27" s="50">
        <f>IFERROR(VLOOKUP($A27,total!$B$4:$AW$437,42,0),0)</f>
        <v>66.666666666666657</v>
      </c>
      <c r="U27" s="50">
        <f>IFERROR(VLOOKUP($A27,total!$B$4:$AW$437,32,0),0)</f>
        <v>0</v>
      </c>
      <c r="V27" s="50">
        <f>IFERROR(VLOOKUP($A27,total!$B$4:$AW$437,28,0),0)</f>
        <v>0</v>
      </c>
      <c r="W27" s="50">
        <f>IFERROR(VLOOKUP($A27,total!$B$4:$AX$437,49,0),0)</f>
        <v>0</v>
      </c>
      <c r="X27" s="50"/>
      <c r="Y27" s="50">
        <f>IFERROR(VLOOKUP(A27,#REF!,4,0),0)</f>
        <v>0</v>
      </c>
      <c r="Z27" s="50">
        <f>IFERROR(VLOOKUP(B27,#REF!,8,0),0)</f>
        <v>0</v>
      </c>
      <c r="AA27" s="50">
        <f>IFERROR(VLOOKUP($A27,total!$B$4:$AW$437,45,0),0)</f>
        <v>0</v>
      </c>
      <c r="AB27" s="50">
        <f>IFERROR(VLOOKUP($A27,total!$B$4:$AW$437,48,0),0)</f>
        <v>0</v>
      </c>
      <c r="AC27" s="50">
        <f>IFERROR(VLOOKUP($A27,total!$B$4:$AB$437,19,0),0)</f>
        <v>0</v>
      </c>
      <c r="AD27" s="50">
        <f>IFERROR(VLOOKUP($A27,total!$B$4:$AB$437,10,0),0)</f>
        <v>143.446</v>
      </c>
      <c r="AE27" s="50">
        <f>IFERROR(VLOOKUP($A27,total!$B$4:$AB$437,13,0),0)-SUMIFS(topmanager!$D:$D,topmanager!$C:$C,rs_nova!$A31,topmanager!$A:$A,856)</f>
        <v>470</v>
      </c>
      <c r="AF27" s="50">
        <f>IFERROR(VLOOKUP($A27,total!$B$4:$AB$437,16,0),0)</f>
        <v>8.3796862500000007</v>
      </c>
      <c r="AG27" s="50">
        <f>IFERROR(VLOOKUP($A27,total!$B$4:$AB$437,7,0),0)</f>
        <v>0</v>
      </c>
      <c r="AH27" s="50">
        <f>IFERROR(VLOOKUP($A27,total!$B$4:$AD$437,29,0),0)</f>
        <v>275</v>
      </c>
      <c r="AI27" s="50">
        <f>IFERROR(VLOOKUP(A27,total!$B$4:$AN$437,39,0),0)</f>
        <v>100</v>
      </c>
      <c r="AJ27" s="51">
        <f t="shared" si="5"/>
        <v>1230.1590195833332</v>
      </c>
      <c r="AK27" s="50">
        <f t="shared" si="6"/>
        <v>0</v>
      </c>
      <c r="AL27" s="50">
        <f t="shared" si="7"/>
        <v>0</v>
      </c>
      <c r="AM27" s="50">
        <f t="shared" si="8"/>
        <v>0</v>
      </c>
      <c r="AN27" s="50">
        <f t="shared" si="9"/>
        <v>436.95015000000001</v>
      </c>
      <c r="AO27" s="50">
        <f t="shared" si="9"/>
        <v>209.82</v>
      </c>
      <c r="AP27" s="50">
        <f t="shared" si="9"/>
        <v>183.59250000000003</v>
      </c>
      <c r="AQ27" s="50">
        <f>IFERROR(VLOOKUP(TEXT($A27,"000000"),[6]Página1!$A$8:$S$801,13,FALSE),0)</f>
        <v>0</v>
      </c>
      <c r="AR27" s="50">
        <f>IFERROR(VLOOKUP(TEXT($A27,"000000"),[6]Página1!$A$8:$S$801,16,FALSE),0)</f>
        <v>0</v>
      </c>
      <c r="AS27" s="50">
        <f>IFERROR(VLOOKUP(TEXT($A27,"000000"),[6]Página1!$A$8:$S$801,19,FALSE),0)</f>
        <v>0</v>
      </c>
      <c r="AT27" s="50">
        <f>IFERROR(VLOOKUP(TEXT($A27,"000000"),[7]Página1!$A$8:$R$814,12,FALSE),0)</f>
        <v>0</v>
      </c>
      <c r="AU27" s="50">
        <f>IFERROR(VLOOKUP(TEXT($A27,"000000"),[7]Página1!$A$8:$R$814,15,FALSE),0)</f>
        <v>0</v>
      </c>
      <c r="AV27" s="50">
        <f>IFERROR(VLOOKUP(TEXT($A27,"000000"),[7]Página1!$A$8:$R$814,18,FALSE),0)</f>
        <v>0</v>
      </c>
      <c r="AW27" s="50"/>
      <c r="AX27" s="51">
        <f t="shared" si="10"/>
        <v>830.36265000000003</v>
      </c>
      <c r="AY27" s="51">
        <f t="shared" si="11"/>
        <v>830.36265000000003</v>
      </c>
      <c r="AZ27" s="51">
        <f t="shared" si="12"/>
        <v>6475.6590195833332</v>
      </c>
      <c r="BA27" s="51">
        <f t="shared" si="13"/>
        <v>7306.0216695833333</v>
      </c>
      <c r="BB27" s="51">
        <f t="shared" si="14"/>
        <v>32.784374999999997</v>
      </c>
      <c r="BC27" s="51">
        <f t="shared" si="15"/>
        <v>5.1897665625</v>
      </c>
      <c r="BD27" s="51">
        <f t="shared" si="16"/>
        <v>7.6884938723958332</v>
      </c>
      <c r="BE27" s="51">
        <f>IFERROR(VLOOKUP(A27,salario!A$2:P$91,11,FALSE),0)</f>
        <v>5245.5</v>
      </c>
      <c r="BF27" s="51">
        <f>SUMIFS(topmanager!$D:$D,topmanager!$C:$C,rs_nova!$A27,topmanager!$A:$A,rs_nova!BF$2)</f>
        <v>0</v>
      </c>
      <c r="BG27" s="51">
        <f>SUMIFS(topmanager!$D:$D,topmanager!$C:$C,rs_nova!$A27,topmanager!$A:$A,rs_nova!BG$2)</f>
        <v>0</v>
      </c>
      <c r="BH27" s="51">
        <f>SUMIFS(topmanager!$D:$D,topmanager!$C:$C,rs_nova!$A27,topmanager!$A:$A,rs_nova!BH$2)</f>
        <v>0</v>
      </c>
      <c r="BI27" s="51">
        <f>SUMIFS(topmanager!$D:$D,topmanager!$C:$C,rs_nova!$A27,topmanager!$A:$A,rs_nova!BI$2)</f>
        <v>0</v>
      </c>
      <c r="BJ27" s="51">
        <f>SUMIFS(topmanager!$D:$D,topmanager!$C:$C,rs_nova!$A27,topmanager!$A:$A,rs_nova!BJ$2)+SUMIFS(topmanager!$D:$D,topmanager!$C:$C,rs_nova!$A27,topmanager!$A:$A,rs_nova!BJ$2+1)</f>
        <v>0</v>
      </c>
      <c r="BK27" s="51">
        <f>IFERROR(VLOOKUP(A27,[8]ferias!$C$4:$G$100,5,FALSE),0)</f>
        <v>0</v>
      </c>
      <c r="BL27" s="51">
        <f>SUMIFS(topmanager!$D:$D,topmanager!$C:$C,rs_nova!$A27,topmanager!$A:$A,rs_nova!BL$2)</f>
        <v>0</v>
      </c>
      <c r="BM27" s="51">
        <f>SUMIFS(topmanager!$D:$D,topmanager!$C:$C,rs_nova!$A27,topmanager!$A:$A,rs_nova!BM$2)+SUMIFS(topmanager!$D:$D,topmanager!$C:$C,rs_nova!$A31,topmanager!$A:$A,151)</f>
        <v>0</v>
      </c>
      <c r="BN27" s="51">
        <f t="shared" si="17"/>
        <v>0</v>
      </c>
    </row>
    <row r="28" spans="1:66">
      <c r="A28" s="47">
        <f>total!B24</f>
        <v>21</v>
      </c>
      <c r="B28" s="47">
        <f t="shared" si="3"/>
        <v>30</v>
      </c>
      <c r="C28" s="48" t="str">
        <f>total!D24</f>
        <v>Colaborador 21</v>
      </c>
      <c r="D28" s="49">
        <f>IFERROR(VLOOKUP(A28,salario!A$3:J$32,10,FALSE),"")</f>
        <v>46023</v>
      </c>
      <c r="E28" s="49" t="str">
        <f>IFERROR(IF(VLOOKUP(A28,salario!A$3:O$32,15,FALSE)="","",VLOOKUP(A28,salario!A$3:O$32,15,FALSE)),"")</f>
        <v/>
      </c>
      <c r="F28" s="47" t="str">
        <f>IFERROR(VLOOKUP(A28,[5]base_pessoal!$B$2:$P$1504,13,FALSE),"")</f>
        <v/>
      </c>
      <c r="G28" s="50">
        <f>IFERROR(VLOOKUP(A28,salario!A$2:P$91,11,FALSE),0)*B28/30</f>
        <v>4229.32</v>
      </c>
      <c r="H28" s="50">
        <f>SUMIFS(topmanager!$D:$D,topmanager!$C:$C,rs_nova!$A28,topmanager!$A:$A,rs_nova!H$2)+SUMIFS(topmanager!$D:$D,topmanager!$C:$C,rs_nova!$A28,topmanager!$A:$A,63)</f>
        <v>0</v>
      </c>
      <c r="I28" s="50">
        <f>-SUMIFS(topmanager!$D:$D,topmanager!$C:$C,rs_nova!$A28,topmanager!$A:$A,rs_nova!I$2)</f>
        <v>0</v>
      </c>
      <c r="J28" s="50">
        <f>SUMIFS(topmanager!$D:$D,topmanager!$C:$C,rs_nova!$A28,topmanager!$A:$A,rs_nova!J$2)</f>
        <v>0</v>
      </c>
      <c r="K28" s="50">
        <f>SUMIFS(topmanager!$D:$D,topmanager!$C:$C,rs_nova!$A28,topmanager!$A:$A,rs_nova!K$2)+SUMIFS(topmanager!$D:$D,topmanager!$C:$C,rs_nova!$A28,topmanager!$A:$A,911)</f>
        <v>0</v>
      </c>
      <c r="L28" s="50">
        <f>SUMIFS(topmanager!$D:$D,topmanager!$C:$C,rs_nova!$A28,topmanager!$A:$A,rs_nova!L$2)</f>
        <v>0</v>
      </c>
      <c r="M28" s="50">
        <f>SUMIFS(topmanager!$D:$D,topmanager!$C:$C,rs_nova!$A28,topmanager!$A:$A,rs_nova!M$2)+SUMIFS(topmanager!$D:$D,topmanager!$C:$C,rs_nova!$A28,topmanager!$A:$A,908)+SUMIFS(topmanager!$D:$D,topmanager!$C:$C,rs_nova!$A28,topmanager!$A:$A,550)</f>
        <v>0</v>
      </c>
      <c r="N28" s="50">
        <f>SUMIFS(topmanager!$D:$D,topmanager!$C:$C,rs_nova!$A28,topmanager!$A:$A,rs_nova!N$2)</f>
        <v>0</v>
      </c>
      <c r="O28" s="51">
        <f t="shared" si="4"/>
        <v>0</v>
      </c>
      <c r="P28" s="50">
        <f>IFERROR(VLOOKUP($A28,total!$B$4:$AW$437,27,0),0)</f>
        <v>0</v>
      </c>
      <c r="Q28" s="50">
        <f>IFERROR(VLOOKUP($A28,total!$B$4:$AW$437,21,0),0)</f>
        <v>0</v>
      </c>
      <c r="R28" s="50">
        <f>IFERROR(VLOOKUP($A28,total!$B$4:$AW$437,25,0),0)+IFERROR(VLOOKUP($A28,total!$B$4:$AW$437,36,0),0)</f>
        <v>0</v>
      </c>
      <c r="S28" s="50">
        <f>IFERROR(VLOOKUP(A28,gympass!$A$2:$F$148,6,0),0)</f>
        <v>166.66666666666666</v>
      </c>
      <c r="T28" s="50">
        <f>IFERROR(VLOOKUP($A28,total!$B$4:$AW$437,42,0),0)</f>
        <v>66.666666666666657</v>
      </c>
      <c r="U28" s="50">
        <f>IFERROR(VLOOKUP($A28,total!$B$4:$AW$437,32,0),0)</f>
        <v>0</v>
      </c>
      <c r="V28" s="50">
        <f>IFERROR(VLOOKUP($A28,total!$B$4:$AW$437,28,0),0)</f>
        <v>0</v>
      </c>
      <c r="W28" s="50">
        <f>IFERROR(VLOOKUP($A28,total!$B$4:$AX$437,49,0),0)</f>
        <v>0</v>
      </c>
      <c r="X28" s="50"/>
      <c r="Y28" s="50">
        <f>IFERROR(VLOOKUP(A28,#REF!,4,0),0)</f>
        <v>0</v>
      </c>
      <c r="Z28" s="50">
        <f>IFERROR(VLOOKUP(B28,#REF!,8,0),0)</f>
        <v>0</v>
      </c>
      <c r="AA28" s="50">
        <f>IFERROR(VLOOKUP($A28,total!$B$4:$AW$437,45,0),0)</f>
        <v>0</v>
      </c>
      <c r="AB28" s="50">
        <f>IFERROR(VLOOKUP($A28,total!$B$4:$AW$437,48,0),0)</f>
        <v>0</v>
      </c>
      <c r="AC28" s="50">
        <f>IFERROR(VLOOKUP($A28,total!$B$4:$AB$437,19,0),0)</f>
        <v>0</v>
      </c>
      <c r="AD28" s="50">
        <f>IFERROR(VLOOKUP($A28,total!$B$4:$AB$437,10,0),0)</f>
        <v>179.3075</v>
      </c>
      <c r="AE28" s="50">
        <f>IFERROR(VLOOKUP($A28,total!$B$4:$AB$437,13,0),0)-SUMIFS(topmanager!$D:$D,topmanager!$C:$C,rs_nova!$A32,topmanager!$A:$A,856)</f>
        <v>470</v>
      </c>
      <c r="AF28" s="50">
        <f>IFERROR(VLOOKUP($A28,total!$B$4:$AB$437,16,0),0)</f>
        <v>6.7563386999999997</v>
      </c>
      <c r="AG28" s="50">
        <f>IFERROR(VLOOKUP($A28,total!$B$4:$AB$437,7,0),0)</f>
        <v>0</v>
      </c>
      <c r="AH28" s="50">
        <f>IFERROR(VLOOKUP($A28,total!$B$4:$AD$437,29,0),0)</f>
        <v>275</v>
      </c>
      <c r="AI28" s="50" t="str">
        <f>IFERROR(VLOOKUP(A28,total!$B$4:$AN$437,39,0),0)</f>
        <v>-</v>
      </c>
      <c r="AJ28" s="51">
        <f t="shared" si="5"/>
        <v>1164.3971720333334</v>
      </c>
      <c r="AK28" s="50">
        <f t="shared" si="6"/>
        <v>0</v>
      </c>
      <c r="AL28" s="50">
        <f t="shared" si="7"/>
        <v>0</v>
      </c>
      <c r="AM28" s="50">
        <f t="shared" si="8"/>
        <v>0</v>
      </c>
      <c r="AN28" s="50">
        <f t="shared" si="9"/>
        <v>352.30235599999997</v>
      </c>
      <c r="AO28" s="50">
        <f t="shared" si="9"/>
        <v>169.1728</v>
      </c>
      <c r="AP28" s="50">
        <f t="shared" si="9"/>
        <v>148.02620000000002</v>
      </c>
      <c r="AQ28" s="50">
        <f>IFERROR(VLOOKUP(TEXT($A28,"000000"),[6]Página1!$A$8:$S$801,13,FALSE),0)</f>
        <v>0</v>
      </c>
      <c r="AR28" s="50">
        <f>IFERROR(VLOOKUP(TEXT($A28,"000000"),[6]Página1!$A$8:$S$801,16,FALSE),0)</f>
        <v>0</v>
      </c>
      <c r="AS28" s="50">
        <f>IFERROR(VLOOKUP(TEXT($A28,"000000"),[6]Página1!$A$8:$S$801,19,FALSE),0)</f>
        <v>0</v>
      </c>
      <c r="AT28" s="50">
        <f>IFERROR(VLOOKUP(TEXT($A28,"000000"),[7]Página1!$A$8:$R$814,12,FALSE),0)</f>
        <v>0</v>
      </c>
      <c r="AU28" s="50">
        <f>IFERROR(VLOOKUP(TEXT($A28,"000000"),[7]Página1!$A$8:$R$814,15,FALSE),0)</f>
        <v>0</v>
      </c>
      <c r="AV28" s="50">
        <f>IFERROR(VLOOKUP(TEXT($A28,"000000"),[7]Página1!$A$8:$R$814,18,FALSE),0)</f>
        <v>0</v>
      </c>
      <c r="AW28" s="50"/>
      <c r="AX28" s="51">
        <f t="shared" si="10"/>
        <v>669.50135599999999</v>
      </c>
      <c r="AY28" s="51">
        <f t="shared" si="11"/>
        <v>669.50135599999999</v>
      </c>
      <c r="AZ28" s="51">
        <f t="shared" si="12"/>
        <v>5393.7171720333336</v>
      </c>
      <c r="BA28" s="51">
        <f t="shared" si="13"/>
        <v>6063.2185280333333</v>
      </c>
      <c r="BB28" s="51">
        <f t="shared" si="14"/>
        <v>26.433249999999997</v>
      </c>
      <c r="BC28" s="51">
        <f t="shared" si="15"/>
        <v>4.1843834749999997</v>
      </c>
      <c r="BD28" s="51">
        <f t="shared" si="16"/>
        <v>7.277482325208334</v>
      </c>
      <c r="BE28" s="51">
        <f>IFERROR(VLOOKUP(A28,salario!A$2:P$91,11,FALSE),0)</f>
        <v>4229.32</v>
      </c>
      <c r="BF28" s="51">
        <f>SUMIFS(topmanager!$D:$D,topmanager!$C:$C,rs_nova!$A28,topmanager!$A:$A,rs_nova!BF$2)</f>
        <v>0</v>
      </c>
      <c r="BG28" s="51">
        <f>SUMIFS(topmanager!$D:$D,topmanager!$C:$C,rs_nova!$A28,topmanager!$A:$A,rs_nova!BG$2)</f>
        <v>0</v>
      </c>
      <c r="BH28" s="51">
        <f>SUMIFS(topmanager!$D:$D,topmanager!$C:$C,rs_nova!$A28,topmanager!$A:$A,rs_nova!BH$2)</f>
        <v>0</v>
      </c>
      <c r="BI28" s="51">
        <f>SUMIFS(topmanager!$D:$D,topmanager!$C:$C,rs_nova!$A28,topmanager!$A:$A,rs_nova!BI$2)</f>
        <v>0</v>
      </c>
      <c r="BJ28" s="51">
        <f>SUMIFS(topmanager!$D:$D,topmanager!$C:$C,rs_nova!$A28,topmanager!$A:$A,rs_nova!BJ$2)+SUMIFS(topmanager!$D:$D,topmanager!$C:$C,rs_nova!$A28,topmanager!$A:$A,rs_nova!BJ$2+1)</f>
        <v>0</v>
      </c>
      <c r="BK28" s="51">
        <f>IFERROR(VLOOKUP(A28,[8]ferias!$C$4:$G$100,5,FALSE),0)</f>
        <v>0</v>
      </c>
      <c r="BL28" s="51">
        <f>SUMIFS(topmanager!$D:$D,topmanager!$C:$C,rs_nova!$A28,topmanager!$A:$A,rs_nova!BL$2)</f>
        <v>0</v>
      </c>
      <c r="BM28" s="51">
        <f>SUMIFS(topmanager!$D:$D,topmanager!$C:$C,rs_nova!$A28,topmanager!$A:$A,rs_nova!BM$2)+SUMIFS(topmanager!$D:$D,topmanager!$C:$C,rs_nova!$A32,topmanager!$A:$A,151)</f>
        <v>0</v>
      </c>
      <c r="BN28" s="51">
        <f t="shared" si="17"/>
        <v>0</v>
      </c>
    </row>
    <row r="29" spans="1:66">
      <c r="A29" s="47">
        <f>total!B25</f>
        <v>22</v>
      </c>
      <c r="B29" s="47">
        <f t="shared" si="3"/>
        <v>30</v>
      </c>
      <c r="C29" s="48" t="str">
        <f>total!D25</f>
        <v>Colaborador 22</v>
      </c>
      <c r="D29" s="49">
        <f>IFERROR(VLOOKUP(A29,salario!A$3:J$32,10,FALSE),"")</f>
        <v>46023</v>
      </c>
      <c r="E29" s="49" t="str">
        <f>IFERROR(IF(VLOOKUP(A29,salario!A$3:O$32,15,FALSE)="","",VLOOKUP(A29,salario!A$3:O$32,15,FALSE)),"")</f>
        <v/>
      </c>
      <c r="F29" s="47" t="str">
        <f>IFERROR(VLOOKUP(A29,[5]base_pessoal!$B$2:$P$1504,13,FALSE),"")</f>
        <v/>
      </c>
      <c r="G29" s="50">
        <f>IFERROR(VLOOKUP(A29,salario!A$2:P$91,11,FALSE),0)*B29/30</f>
        <v>2404.8400000000006</v>
      </c>
      <c r="H29" s="50">
        <f>SUMIFS(topmanager!$D:$D,topmanager!$C:$C,rs_nova!$A29,topmanager!$A:$A,rs_nova!H$2)+SUMIFS(topmanager!$D:$D,topmanager!$C:$C,rs_nova!$A29,topmanager!$A:$A,63)</f>
        <v>0</v>
      </c>
      <c r="I29" s="50">
        <f>-SUMIFS(topmanager!$D:$D,topmanager!$C:$C,rs_nova!$A29,topmanager!$A:$A,rs_nova!I$2)</f>
        <v>0</v>
      </c>
      <c r="J29" s="50">
        <f>SUMIFS(topmanager!$D:$D,topmanager!$C:$C,rs_nova!$A29,topmanager!$A:$A,rs_nova!J$2)</f>
        <v>0</v>
      </c>
      <c r="K29" s="50">
        <f>SUMIFS(topmanager!$D:$D,topmanager!$C:$C,rs_nova!$A29,topmanager!$A:$A,rs_nova!K$2)+SUMIFS(topmanager!$D:$D,topmanager!$C:$C,rs_nova!$A29,topmanager!$A:$A,911)</f>
        <v>0</v>
      </c>
      <c r="L29" s="50">
        <f>SUMIFS(topmanager!$D:$D,topmanager!$C:$C,rs_nova!$A29,topmanager!$A:$A,rs_nova!L$2)</f>
        <v>0</v>
      </c>
      <c r="M29" s="50">
        <f>SUMIFS(topmanager!$D:$D,topmanager!$C:$C,rs_nova!$A29,topmanager!$A:$A,rs_nova!M$2)+SUMIFS(topmanager!$D:$D,topmanager!$C:$C,rs_nova!$A29,topmanager!$A:$A,908)+SUMIFS(topmanager!$D:$D,topmanager!$C:$C,rs_nova!$A29,topmanager!$A:$A,550)</f>
        <v>0</v>
      </c>
      <c r="N29" s="50">
        <f>SUMIFS(topmanager!$D:$D,topmanager!$C:$C,rs_nova!$A29,topmanager!$A:$A,rs_nova!N$2)</f>
        <v>0</v>
      </c>
      <c r="O29" s="51">
        <f t="shared" si="4"/>
        <v>0</v>
      </c>
      <c r="P29" s="50">
        <f>IFERROR(VLOOKUP($A29,total!$B$4:$AW$437,27,0),0)</f>
        <v>0</v>
      </c>
      <c r="Q29" s="50">
        <f>IFERROR(VLOOKUP($A29,total!$B$4:$AW$437,21,0),0)</f>
        <v>0</v>
      </c>
      <c r="R29" s="50">
        <f>IFERROR(VLOOKUP($A29,total!$B$4:$AW$437,25,0),0)+IFERROR(VLOOKUP($A29,total!$B$4:$AW$437,36,0),0)</f>
        <v>0</v>
      </c>
      <c r="S29" s="50">
        <f>IFERROR(VLOOKUP(A29,gympass!$A$2:$F$148,6,0),0)</f>
        <v>166.66666666666666</v>
      </c>
      <c r="T29" s="50">
        <f>IFERROR(VLOOKUP($A29,total!$B$4:$AW$437,42,0),0)</f>
        <v>66.666666666666657</v>
      </c>
      <c r="U29" s="50">
        <f>IFERROR(VLOOKUP($A29,total!$B$4:$AW$437,32,0),0)</f>
        <v>0</v>
      </c>
      <c r="V29" s="50">
        <f>IFERROR(VLOOKUP($A29,total!$B$4:$AW$437,28,0),0)</f>
        <v>0</v>
      </c>
      <c r="W29" s="50">
        <f>IFERROR(VLOOKUP($A29,total!$B$4:$AX$437,49,0),0)</f>
        <v>0</v>
      </c>
      <c r="X29" s="50"/>
      <c r="Y29" s="50">
        <f>IFERROR(VLOOKUP(A29,#REF!,4,0),0)</f>
        <v>0</v>
      </c>
      <c r="Z29" s="50">
        <f>IFERROR(VLOOKUP(B29,#REF!,8,0),0)</f>
        <v>0</v>
      </c>
      <c r="AA29" s="50">
        <f>IFERROR(VLOOKUP($A29,total!$B$4:$AW$437,45,0),0)</f>
        <v>0</v>
      </c>
      <c r="AB29" s="50">
        <f>IFERROR(VLOOKUP($A29,total!$B$4:$AW$437,48,0),0)</f>
        <v>0</v>
      </c>
      <c r="AC29" s="50">
        <f>IFERROR(VLOOKUP($A29,total!$B$4:$AB$437,19,0),0)</f>
        <v>0</v>
      </c>
      <c r="AD29" s="50">
        <f>IFERROR(VLOOKUP($A29,total!$B$4:$AB$437,10,0),0)</f>
        <v>156.9468</v>
      </c>
      <c r="AE29" s="50">
        <f>IFERROR(VLOOKUP($A29,total!$B$4:$AB$437,13,0),0)-SUMIFS(topmanager!$D:$D,topmanager!$C:$C,rs_nova!$A33,topmanager!$A:$A,856)</f>
        <v>490</v>
      </c>
      <c r="AF29" s="50">
        <f>IFERROR(VLOOKUP($A29,total!$B$4:$AB$437,16,0),0)</f>
        <v>3.8417319000000005</v>
      </c>
      <c r="AG29" s="50">
        <f>IFERROR(VLOOKUP($A29,total!$B$4:$AB$437,7,0),0)</f>
        <v>0</v>
      </c>
      <c r="AH29" s="50">
        <f>IFERROR(VLOOKUP($A29,total!$B$4:$AD$437,29,0),0)</f>
        <v>275</v>
      </c>
      <c r="AI29" s="50" t="str">
        <f>IFERROR(VLOOKUP(A29,total!$B$4:$AN$437,39,0),0)</f>
        <v>-</v>
      </c>
      <c r="AJ29" s="51">
        <f t="shared" si="5"/>
        <v>1159.1218652333332</v>
      </c>
      <c r="AK29" s="50">
        <f t="shared" si="6"/>
        <v>0</v>
      </c>
      <c r="AL29" s="50">
        <f t="shared" si="7"/>
        <v>0</v>
      </c>
      <c r="AM29" s="50">
        <f t="shared" si="8"/>
        <v>0</v>
      </c>
      <c r="AN29" s="50">
        <f t="shared" si="9"/>
        <v>200.32317200000006</v>
      </c>
      <c r="AO29" s="50">
        <f t="shared" si="9"/>
        <v>96.193600000000032</v>
      </c>
      <c r="AP29" s="50">
        <f t="shared" si="9"/>
        <v>84.169400000000024</v>
      </c>
      <c r="AQ29" s="50">
        <f>IFERROR(VLOOKUP(TEXT($A29,"000000"),[6]Página1!$A$8:$S$801,13,FALSE),0)</f>
        <v>0</v>
      </c>
      <c r="AR29" s="50">
        <f>IFERROR(VLOOKUP(TEXT($A29,"000000"),[6]Página1!$A$8:$S$801,16,FALSE),0)</f>
        <v>0</v>
      </c>
      <c r="AS29" s="50">
        <f>IFERROR(VLOOKUP(TEXT($A29,"000000"),[6]Página1!$A$8:$S$801,19,FALSE),0)</f>
        <v>0</v>
      </c>
      <c r="AT29" s="50">
        <f>IFERROR(VLOOKUP(TEXT($A29,"000000"),[7]Página1!$A$8:$R$814,12,FALSE),0)</f>
        <v>0</v>
      </c>
      <c r="AU29" s="50">
        <f>IFERROR(VLOOKUP(TEXT($A29,"000000"),[7]Página1!$A$8:$R$814,15,FALSE),0)</f>
        <v>0</v>
      </c>
      <c r="AV29" s="50">
        <f>IFERROR(VLOOKUP(TEXT($A29,"000000"),[7]Página1!$A$8:$R$814,18,FALSE),0)</f>
        <v>0</v>
      </c>
      <c r="AW29" s="50"/>
      <c r="AX29" s="51">
        <f t="shared" si="10"/>
        <v>380.68617200000006</v>
      </c>
      <c r="AY29" s="51">
        <f t="shared" si="11"/>
        <v>380.68617200000006</v>
      </c>
      <c r="AZ29" s="51">
        <f t="shared" si="12"/>
        <v>3563.9618652333338</v>
      </c>
      <c r="BA29" s="51">
        <f t="shared" si="13"/>
        <v>3944.648037233334</v>
      </c>
      <c r="BB29" s="51">
        <f t="shared" si="14"/>
        <v>15.030250000000004</v>
      </c>
      <c r="BC29" s="51">
        <f t="shared" si="15"/>
        <v>2.3792885750000003</v>
      </c>
      <c r="BD29" s="51">
        <f t="shared" si="16"/>
        <v>7.2445116577083324</v>
      </c>
      <c r="BE29" s="51">
        <f>IFERROR(VLOOKUP(A29,salario!A$2:P$91,11,FALSE),0)</f>
        <v>2404.84</v>
      </c>
      <c r="BF29" s="51">
        <f>SUMIFS(topmanager!$D:$D,topmanager!$C:$C,rs_nova!$A29,topmanager!$A:$A,rs_nova!BF$2)</f>
        <v>0</v>
      </c>
      <c r="BG29" s="51">
        <f>SUMIFS(topmanager!$D:$D,topmanager!$C:$C,rs_nova!$A29,topmanager!$A:$A,rs_nova!BG$2)</f>
        <v>0</v>
      </c>
      <c r="BH29" s="51">
        <f>SUMIFS(topmanager!$D:$D,topmanager!$C:$C,rs_nova!$A29,topmanager!$A:$A,rs_nova!BH$2)</f>
        <v>0</v>
      </c>
      <c r="BI29" s="51">
        <f>SUMIFS(topmanager!$D:$D,topmanager!$C:$C,rs_nova!$A29,topmanager!$A:$A,rs_nova!BI$2)</f>
        <v>0</v>
      </c>
      <c r="BJ29" s="51">
        <f>SUMIFS(topmanager!$D:$D,topmanager!$C:$C,rs_nova!$A29,topmanager!$A:$A,rs_nova!BJ$2)+SUMIFS(topmanager!$D:$D,topmanager!$C:$C,rs_nova!$A29,topmanager!$A:$A,rs_nova!BJ$2+1)</f>
        <v>0</v>
      </c>
      <c r="BK29" s="51">
        <f>IFERROR(VLOOKUP(A29,[8]ferias!$C$4:$G$100,5,FALSE),0)</f>
        <v>0</v>
      </c>
      <c r="BL29" s="51">
        <f>SUMIFS(topmanager!$D:$D,topmanager!$C:$C,rs_nova!$A29,topmanager!$A:$A,rs_nova!BL$2)</f>
        <v>0</v>
      </c>
      <c r="BM29" s="51">
        <f>SUMIFS(topmanager!$D:$D,topmanager!$C:$C,rs_nova!$A29,topmanager!$A:$A,rs_nova!BM$2)+SUMIFS(topmanager!$D:$D,topmanager!$C:$C,rs_nova!$A33,topmanager!$A:$A,151)</f>
        <v>0</v>
      </c>
      <c r="BN29" s="51">
        <f t="shared" si="17"/>
        <v>0</v>
      </c>
    </row>
    <row r="30" spans="1:66">
      <c r="A30" s="47">
        <f>total!B26</f>
        <v>23</v>
      </c>
      <c r="B30" s="47">
        <f t="shared" si="3"/>
        <v>30</v>
      </c>
      <c r="C30" s="48" t="str">
        <f>total!D26</f>
        <v>Colaborador 23</v>
      </c>
      <c r="D30" s="49">
        <f>IFERROR(VLOOKUP(A30,salario!A$3:J$32,10,FALSE),"")</f>
        <v>46023</v>
      </c>
      <c r="E30" s="49" t="str">
        <f>IFERROR(IF(VLOOKUP(A30,salario!A$3:O$32,15,FALSE)="","",VLOOKUP(A30,salario!A$3:O$32,15,FALSE)),"")</f>
        <v/>
      </c>
      <c r="F30" s="47" t="str">
        <f>IFERROR(VLOOKUP(A30,[5]base_pessoal!$B$2:$P$1504,13,FALSE),"")</f>
        <v/>
      </c>
      <c r="G30" s="50">
        <f>IFERROR(VLOOKUP(A30,salario!A$2:P$91,11,FALSE),0)*B30/30</f>
        <v>2335.0300000000002</v>
      </c>
      <c r="H30" s="50">
        <f>SUMIFS(topmanager!$D:$D,topmanager!$C:$C,rs_nova!$A30,topmanager!$A:$A,rs_nova!H$2)+SUMIFS(topmanager!$D:$D,topmanager!$C:$C,rs_nova!$A30,topmanager!$A:$A,63)</f>
        <v>0</v>
      </c>
      <c r="I30" s="50">
        <f>-SUMIFS(topmanager!$D:$D,topmanager!$C:$C,rs_nova!$A30,topmanager!$A:$A,rs_nova!I$2)</f>
        <v>0</v>
      </c>
      <c r="J30" s="50">
        <f>SUMIFS(topmanager!$D:$D,topmanager!$C:$C,rs_nova!$A30,topmanager!$A:$A,rs_nova!J$2)</f>
        <v>0</v>
      </c>
      <c r="K30" s="50">
        <f>SUMIFS(topmanager!$D:$D,topmanager!$C:$C,rs_nova!$A30,topmanager!$A:$A,rs_nova!K$2)+SUMIFS(topmanager!$D:$D,topmanager!$C:$C,rs_nova!$A30,topmanager!$A:$A,911)</f>
        <v>0</v>
      </c>
      <c r="L30" s="50">
        <f>SUMIFS(topmanager!$D:$D,topmanager!$C:$C,rs_nova!$A30,topmanager!$A:$A,rs_nova!L$2)</f>
        <v>0</v>
      </c>
      <c r="M30" s="50">
        <f>SUMIFS(topmanager!$D:$D,topmanager!$C:$C,rs_nova!$A30,topmanager!$A:$A,rs_nova!M$2)+SUMIFS(topmanager!$D:$D,topmanager!$C:$C,rs_nova!$A30,topmanager!$A:$A,908)+SUMIFS(topmanager!$D:$D,topmanager!$C:$C,rs_nova!$A30,topmanager!$A:$A,550)</f>
        <v>0</v>
      </c>
      <c r="N30" s="50">
        <f>SUMIFS(topmanager!$D:$D,topmanager!$C:$C,rs_nova!$A30,topmanager!$A:$A,rs_nova!N$2)</f>
        <v>0</v>
      </c>
      <c r="O30" s="51">
        <f t="shared" si="4"/>
        <v>0</v>
      </c>
      <c r="P30" s="50">
        <f>IFERROR(VLOOKUP($A30,total!$B$4:$AW$437,27,0),0)</f>
        <v>0</v>
      </c>
      <c r="Q30" s="50">
        <f>IFERROR(VLOOKUP($A30,total!$B$4:$AW$437,21,0),0)</f>
        <v>0</v>
      </c>
      <c r="R30" s="50">
        <f>IFERROR(VLOOKUP($A30,total!$B$4:$AW$437,25,0),0)+IFERROR(VLOOKUP($A30,total!$B$4:$AW$437,36,0),0)</f>
        <v>0</v>
      </c>
      <c r="S30" s="50">
        <f>IFERROR(VLOOKUP(A30,gympass!$A$2:$F$148,6,0),0)</f>
        <v>166.66666666666666</v>
      </c>
      <c r="T30" s="50">
        <f>IFERROR(VLOOKUP($A30,total!$B$4:$AW$437,42,0),0)</f>
        <v>66.666666666666657</v>
      </c>
      <c r="U30" s="50">
        <f>IFERROR(VLOOKUP($A30,total!$B$4:$AW$437,32,0),0)</f>
        <v>0</v>
      </c>
      <c r="V30" s="50">
        <f>IFERROR(VLOOKUP($A30,total!$B$4:$AW$437,28,0),0)</f>
        <v>0</v>
      </c>
      <c r="W30" s="50">
        <f>IFERROR(VLOOKUP($A30,total!$B$4:$AX$437,49,0),0)</f>
        <v>0</v>
      </c>
      <c r="X30" s="50"/>
      <c r="Y30" s="50">
        <f>IFERROR(VLOOKUP(A30,#REF!,4,0),0)</f>
        <v>0</v>
      </c>
      <c r="Z30" s="50">
        <f>IFERROR(VLOOKUP(B30,#REF!,8,0),0)</f>
        <v>0</v>
      </c>
      <c r="AA30" s="50">
        <f>IFERROR(VLOOKUP($A30,total!$B$4:$AW$437,45,0),0)</f>
        <v>0</v>
      </c>
      <c r="AB30" s="50">
        <f>IFERROR(VLOOKUP($A30,total!$B$4:$AW$437,48,0),0)</f>
        <v>0</v>
      </c>
      <c r="AC30" s="50">
        <f>IFERROR(VLOOKUP($A30,total!$B$4:$AB$437,19,0),0)</f>
        <v>0</v>
      </c>
      <c r="AD30" s="50">
        <f>IFERROR(VLOOKUP($A30,total!$B$4:$AB$437,10,0),0)</f>
        <v>117.7101</v>
      </c>
      <c r="AE30" s="50">
        <f>IFERROR(VLOOKUP($A30,total!$B$4:$AB$437,13,0),0)-SUMIFS(topmanager!$D:$D,topmanager!$C:$C,rs_nova!$A34,topmanager!$A:$A,856)</f>
        <v>539</v>
      </c>
      <c r="AF30" s="50">
        <f>IFERROR(VLOOKUP($A30,total!$B$4:$AB$437,16,0),0)</f>
        <v>3.7302104250000006</v>
      </c>
      <c r="AG30" s="50">
        <f>IFERROR(VLOOKUP($A30,total!$B$4:$AB$437,7,0),0)</f>
        <v>0</v>
      </c>
      <c r="AH30" s="50">
        <f>IFERROR(VLOOKUP($A30,total!$B$4:$AD$437,29,0),0)</f>
        <v>275</v>
      </c>
      <c r="AI30" s="50" t="str">
        <f>IFERROR(VLOOKUP(A30,total!$B$4:$AN$437,39,0),0)</f>
        <v>-</v>
      </c>
      <c r="AJ30" s="51">
        <f t="shared" si="5"/>
        <v>1168.7736437583333</v>
      </c>
      <c r="AK30" s="50">
        <f t="shared" si="6"/>
        <v>0</v>
      </c>
      <c r="AL30" s="50">
        <f t="shared" si="7"/>
        <v>0</v>
      </c>
      <c r="AM30" s="50">
        <f t="shared" si="8"/>
        <v>0</v>
      </c>
      <c r="AN30" s="50">
        <f t="shared" si="9"/>
        <v>194.50799900000001</v>
      </c>
      <c r="AO30" s="50">
        <f t="shared" si="9"/>
        <v>93.401200000000003</v>
      </c>
      <c r="AP30" s="50">
        <f t="shared" si="9"/>
        <v>81.726050000000015</v>
      </c>
      <c r="AQ30" s="50">
        <f>IFERROR(VLOOKUP(TEXT($A30,"000000"),[6]Página1!$A$8:$S$801,13,FALSE),0)</f>
        <v>0</v>
      </c>
      <c r="AR30" s="50">
        <f>IFERROR(VLOOKUP(TEXT($A30,"000000"),[6]Página1!$A$8:$S$801,16,FALSE),0)</f>
        <v>0</v>
      </c>
      <c r="AS30" s="50">
        <f>IFERROR(VLOOKUP(TEXT($A30,"000000"),[6]Página1!$A$8:$S$801,19,FALSE),0)</f>
        <v>0</v>
      </c>
      <c r="AT30" s="50">
        <f>IFERROR(VLOOKUP(TEXT($A30,"000000"),[7]Página1!$A$8:$R$814,12,FALSE),0)</f>
        <v>0</v>
      </c>
      <c r="AU30" s="50">
        <f>IFERROR(VLOOKUP(TEXT($A30,"000000"),[7]Página1!$A$8:$R$814,15,FALSE),0)</f>
        <v>0</v>
      </c>
      <c r="AV30" s="50">
        <f>IFERROR(VLOOKUP(TEXT($A30,"000000"),[7]Página1!$A$8:$R$814,18,FALSE),0)</f>
        <v>0</v>
      </c>
      <c r="AW30" s="50"/>
      <c r="AX30" s="51">
        <f t="shared" si="10"/>
        <v>369.63524900000004</v>
      </c>
      <c r="AY30" s="51">
        <f t="shared" si="11"/>
        <v>369.63524900000004</v>
      </c>
      <c r="AZ30" s="51">
        <f t="shared" si="12"/>
        <v>3503.8036437583337</v>
      </c>
      <c r="BA30" s="51">
        <f t="shared" si="13"/>
        <v>3873.4388927583336</v>
      </c>
      <c r="BB30" s="51">
        <f t="shared" si="14"/>
        <v>14.593937500000001</v>
      </c>
      <c r="BC30" s="51">
        <f t="shared" si="15"/>
        <v>2.3102203062500002</v>
      </c>
      <c r="BD30" s="51">
        <f t="shared" si="16"/>
        <v>7.3048352734895827</v>
      </c>
      <c r="BE30" s="51">
        <f>IFERROR(VLOOKUP(A30,salario!A$2:P$91,11,FALSE),0)</f>
        <v>2335.0300000000002</v>
      </c>
      <c r="BF30" s="51">
        <f>SUMIFS(topmanager!$D:$D,topmanager!$C:$C,rs_nova!$A30,topmanager!$A:$A,rs_nova!BF$2)</f>
        <v>0</v>
      </c>
      <c r="BG30" s="51">
        <f>SUMIFS(topmanager!$D:$D,topmanager!$C:$C,rs_nova!$A30,topmanager!$A:$A,rs_nova!BG$2)</f>
        <v>0</v>
      </c>
      <c r="BH30" s="51">
        <f>SUMIFS(topmanager!$D:$D,topmanager!$C:$C,rs_nova!$A30,topmanager!$A:$A,rs_nova!BH$2)</f>
        <v>0</v>
      </c>
      <c r="BI30" s="51">
        <f>SUMIFS(topmanager!$D:$D,topmanager!$C:$C,rs_nova!$A30,topmanager!$A:$A,rs_nova!BI$2)</f>
        <v>0</v>
      </c>
      <c r="BJ30" s="51">
        <f>SUMIFS(topmanager!$D:$D,topmanager!$C:$C,rs_nova!$A30,topmanager!$A:$A,rs_nova!BJ$2)+SUMIFS(topmanager!$D:$D,topmanager!$C:$C,rs_nova!$A30,topmanager!$A:$A,rs_nova!BJ$2+1)</f>
        <v>0</v>
      </c>
      <c r="BK30" s="51">
        <f>IFERROR(VLOOKUP(A30,[8]ferias!$C$4:$G$100,5,FALSE),0)</f>
        <v>0</v>
      </c>
      <c r="BL30" s="51">
        <f>SUMIFS(topmanager!$D:$D,topmanager!$C:$C,rs_nova!$A30,topmanager!$A:$A,rs_nova!BL$2)</f>
        <v>0</v>
      </c>
      <c r="BM30" s="51">
        <f>SUMIFS(topmanager!$D:$D,topmanager!$C:$C,rs_nova!$A30,topmanager!$A:$A,rs_nova!BM$2)+SUMIFS(topmanager!$D:$D,topmanager!$C:$C,rs_nova!$A34,topmanager!$A:$A,151)</f>
        <v>0</v>
      </c>
      <c r="BN30" s="51">
        <f t="shared" si="17"/>
        <v>0</v>
      </c>
    </row>
    <row r="31" spans="1:66">
      <c r="A31" s="47">
        <f>total!B27</f>
        <v>24</v>
      </c>
      <c r="B31" s="47">
        <f t="shared" si="3"/>
        <v>30</v>
      </c>
      <c r="C31" s="48" t="str">
        <f>total!D27</f>
        <v>Colaborador 24</v>
      </c>
      <c r="D31" s="49">
        <f>IFERROR(VLOOKUP(A31,salario!A$3:J$32,10,FALSE),"")</f>
        <v>46023</v>
      </c>
      <c r="E31" s="49" t="str">
        <f>IFERROR(IF(VLOOKUP(A31,salario!A$3:O$32,15,FALSE)="","",VLOOKUP(A31,salario!A$3:O$32,15,FALSE)),"")</f>
        <v/>
      </c>
      <c r="F31" s="47" t="str">
        <f>IFERROR(VLOOKUP(A31,[5]base_pessoal!$B$2:$P$1504,13,FALSE),"")</f>
        <v/>
      </c>
      <c r="G31" s="50">
        <f>IFERROR(VLOOKUP(A31,salario!A$2:P$91,11,FALSE),0)*B31/30</f>
        <v>3290.79</v>
      </c>
      <c r="H31" s="50">
        <f>SUMIFS(topmanager!$D:$D,topmanager!$C:$C,rs_nova!$A31,topmanager!$A:$A,rs_nova!H$2)+SUMIFS(topmanager!$D:$D,topmanager!$C:$C,rs_nova!$A31,topmanager!$A:$A,63)</f>
        <v>0</v>
      </c>
      <c r="I31" s="50">
        <f>-SUMIFS(topmanager!$D:$D,topmanager!$C:$C,rs_nova!$A31,topmanager!$A:$A,rs_nova!I$2)</f>
        <v>0</v>
      </c>
      <c r="J31" s="50">
        <f>SUMIFS(topmanager!$D:$D,topmanager!$C:$C,rs_nova!$A31,topmanager!$A:$A,rs_nova!J$2)</f>
        <v>0</v>
      </c>
      <c r="K31" s="50">
        <f>SUMIFS(topmanager!$D:$D,topmanager!$C:$C,rs_nova!$A31,topmanager!$A:$A,rs_nova!K$2)+SUMIFS(topmanager!$D:$D,topmanager!$C:$C,rs_nova!$A31,topmanager!$A:$A,911)</f>
        <v>0</v>
      </c>
      <c r="L31" s="50">
        <f>SUMIFS(topmanager!$D:$D,topmanager!$C:$C,rs_nova!$A31,topmanager!$A:$A,rs_nova!L$2)</f>
        <v>0</v>
      </c>
      <c r="M31" s="50">
        <f>SUMIFS(topmanager!$D:$D,topmanager!$C:$C,rs_nova!$A31,topmanager!$A:$A,rs_nova!M$2)+SUMIFS(topmanager!$D:$D,topmanager!$C:$C,rs_nova!$A31,topmanager!$A:$A,908)+SUMIFS(topmanager!$D:$D,topmanager!$C:$C,rs_nova!$A31,topmanager!$A:$A,550)</f>
        <v>0</v>
      </c>
      <c r="N31" s="50">
        <f>SUMIFS(topmanager!$D:$D,topmanager!$C:$C,rs_nova!$A31,topmanager!$A:$A,rs_nova!N$2)</f>
        <v>0</v>
      </c>
      <c r="O31" s="51">
        <f t="shared" si="4"/>
        <v>0</v>
      </c>
      <c r="P31" s="50">
        <f>IFERROR(VLOOKUP($A31,total!$B$4:$AW$437,27,0),0)</f>
        <v>0</v>
      </c>
      <c r="Q31" s="50">
        <f>IFERROR(VLOOKUP($A31,total!$B$4:$AW$437,21,0),0)</f>
        <v>0</v>
      </c>
      <c r="R31" s="50">
        <f>IFERROR(VLOOKUP($A31,total!$B$4:$AW$437,25,0),0)+IFERROR(VLOOKUP($A31,total!$B$4:$AW$437,36,0),0)</f>
        <v>0</v>
      </c>
      <c r="S31" s="50">
        <f>IFERROR(VLOOKUP(A31,gympass!$A$2:$F$148,6,0),0)</f>
        <v>166.66666666666666</v>
      </c>
      <c r="T31" s="50">
        <f>IFERROR(VLOOKUP($A31,total!$B$4:$AW$437,42,0),0)</f>
        <v>66.666666666666657</v>
      </c>
      <c r="U31" s="50">
        <f>IFERROR(VLOOKUP($A31,total!$B$4:$AW$437,32,0),0)</f>
        <v>0</v>
      </c>
      <c r="V31" s="50">
        <f>IFERROR(VLOOKUP($A31,total!$B$4:$AW$437,28,0),0)</f>
        <v>0</v>
      </c>
      <c r="W31" s="50">
        <f>IFERROR(VLOOKUP($A31,total!$B$4:$AX$437,49,0),0)</f>
        <v>0</v>
      </c>
      <c r="X31" s="50"/>
      <c r="Y31" s="50">
        <f>IFERROR(VLOOKUP(A31,#REF!,4,0),0)</f>
        <v>0</v>
      </c>
      <c r="Z31" s="50">
        <f>IFERROR(VLOOKUP(B31,#REF!,8,0),0)</f>
        <v>0</v>
      </c>
      <c r="AA31" s="50">
        <f>IFERROR(VLOOKUP($A31,total!$B$4:$AW$437,45,0),0)</f>
        <v>0</v>
      </c>
      <c r="AB31" s="50">
        <f>IFERROR(VLOOKUP($A31,total!$B$4:$AW$437,48,0),0)</f>
        <v>0</v>
      </c>
      <c r="AC31" s="50">
        <f>IFERROR(VLOOKUP($A31,total!$B$4:$AB$437,19,0),0)</f>
        <v>0</v>
      </c>
      <c r="AD31" s="50">
        <f>IFERROR(VLOOKUP($A31,total!$B$4:$AB$437,10,0),0)</f>
        <v>78.473399999999998</v>
      </c>
      <c r="AE31" s="50">
        <f>IFERROR(VLOOKUP($A31,total!$B$4:$AB$437,13,0),0)-SUMIFS(topmanager!$D:$D,topmanager!$C:$C,rs_nova!$A35,topmanager!$A:$A,856)</f>
        <v>490</v>
      </c>
      <c r="AF31" s="50">
        <f>IFERROR(VLOOKUP($A31,total!$B$4:$AB$437,16,0),0)</f>
        <v>5.2570370249999998</v>
      </c>
      <c r="AG31" s="50">
        <f>IFERROR(VLOOKUP($A31,total!$B$4:$AB$437,7,0),0)</f>
        <v>0</v>
      </c>
      <c r="AH31" s="50">
        <f>IFERROR(VLOOKUP($A31,total!$B$4:$AD$437,29,0),0)</f>
        <v>275</v>
      </c>
      <c r="AI31" s="50" t="str">
        <f>IFERROR(VLOOKUP(A31,total!$B$4:$AN$437,39,0),0)</f>
        <v>-</v>
      </c>
      <c r="AJ31" s="51">
        <f t="shared" si="5"/>
        <v>1082.0637703583334</v>
      </c>
      <c r="AK31" s="50">
        <f t="shared" si="6"/>
        <v>0</v>
      </c>
      <c r="AL31" s="50">
        <f t="shared" si="7"/>
        <v>0</v>
      </c>
      <c r="AM31" s="50">
        <f t="shared" si="8"/>
        <v>0</v>
      </c>
      <c r="AN31" s="50">
        <f t="shared" si="9"/>
        <v>274.12280699999997</v>
      </c>
      <c r="AO31" s="50">
        <f t="shared" si="9"/>
        <v>131.63159999999999</v>
      </c>
      <c r="AP31" s="50">
        <f t="shared" si="9"/>
        <v>115.17765000000001</v>
      </c>
      <c r="AQ31" s="50">
        <f>IFERROR(VLOOKUP(TEXT($A31,"000000"),[6]Página1!$A$8:$S$801,13,FALSE),0)</f>
        <v>0</v>
      </c>
      <c r="AR31" s="50">
        <f>IFERROR(VLOOKUP(TEXT($A31,"000000"),[6]Página1!$A$8:$S$801,16,FALSE),0)</f>
        <v>0</v>
      </c>
      <c r="AS31" s="50">
        <f>IFERROR(VLOOKUP(TEXT($A31,"000000"),[6]Página1!$A$8:$S$801,19,FALSE),0)</f>
        <v>0</v>
      </c>
      <c r="AT31" s="50">
        <f>IFERROR(VLOOKUP(TEXT($A31,"000000"),[7]Página1!$A$8:$R$814,12,FALSE),0)</f>
        <v>0</v>
      </c>
      <c r="AU31" s="50">
        <f>IFERROR(VLOOKUP(TEXT($A31,"000000"),[7]Página1!$A$8:$R$814,15,FALSE),0)</f>
        <v>0</v>
      </c>
      <c r="AV31" s="50">
        <f>IFERROR(VLOOKUP(TEXT($A31,"000000"),[7]Página1!$A$8:$R$814,18,FALSE),0)</f>
        <v>0</v>
      </c>
      <c r="AW31" s="50"/>
      <c r="AX31" s="51">
        <f t="shared" si="10"/>
        <v>520.93205699999999</v>
      </c>
      <c r="AY31" s="51">
        <f t="shared" si="11"/>
        <v>520.93205699999999</v>
      </c>
      <c r="AZ31" s="51">
        <f t="shared" si="12"/>
        <v>4372.8537703583333</v>
      </c>
      <c r="BA31" s="51">
        <f t="shared" si="13"/>
        <v>4893.7858273583333</v>
      </c>
      <c r="BB31" s="51">
        <f t="shared" si="14"/>
        <v>20.5674375</v>
      </c>
      <c r="BC31" s="51">
        <f t="shared" si="15"/>
        <v>3.2558253562499999</v>
      </c>
      <c r="BD31" s="51">
        <f t="shared" si="16"/>
        <v>6.7628985647395838</v>
      </c>
      <c r="BE31" s="51">
        <f>IFERROR(VLOOKUP(A31,salario!A$2:P$91,11,FALSE),0)</f>
        <v>3290.79</v>
      </c>
      <c r="BF31" s="51">
        <f>SUMIFS(topmanager!$D:$D,topmanager!$C:$C,rs_nova!$A31,topmanager!$A:$A,rs_nova!BF$2)</f>
        <v>0</v>
      </c>
      <c r="BG31" s="51">
        <f>SUMIFS(topmanager!$D:$D,topmanager!$C:$C,rs_nova!$A31,topmanager!$A:$A,rs_nova!BG$2)</f>
        <v>0</v>
      </c>
      <c r="BH31" s="51">
        <f>SUMIFS(topmanager!$D:$D,topmanager!$C:$C,rs_nova!$A31,topmanager!$A:$A,rs_nova!BH$2)</f>
        <v>0</v>
      </c>
      <c r="BI31" s="51">
        <f>SUMIFS(topmanager!$D:$D,topmanager!$C:$C,rs_nova!$A31,topmanager!$A:$A,rs_nova!BI$2)</f>
        <v>0</v>
      </c>
      <c r="BJ31" s="51">
        <f>SUMIFS(topmanager!$D:$D,topmanager!$C:$C,rs_nova!$A31,topmanager!$A:$A,rs_nova!BJ$2)+SUMIFS(topmanager!$D:$D,topmanager!$C:$C,rs_nova!$A31,topmanager!$A:$A,rs_nova!BJ$2+1)</f>
        <v>0</v>
      </c>
      <c r="BK31" s="51">
        <f>IFERROR(VLOOKUP(A31,[8]ferias!$C$4:$G$100,5,FALSE),0)</f>
        <v>0</v>
      </c>
      <c r="BL31" s="51">
        <f>SUMIFS(topmanager!$D:$D,topmanager!$C:$C,rs_nova!$A31,topmanager!$A:$A,rs_nova!BL$2)</f>
        <v>0</v>
      </c>
      <c r="BM31" s="51">
        <f>SUMIFS(topmanager!$D:$D,topmanager!$C:$C,rs_nova!$A31,topmanager!$A:$A,rs_nova!BM$2)+SUMIFS(topmanager!$D:$D,topmanager!$C:$C,rs_nova!$A35,topmanager!$A:$A,151)</f>
        <v>0</v>
      </c>
      <c r="BN31" s="51">
        <f t="shared" si="17"/>
        <v>0</v>
      </c>
    </row>
    <row r="32" spans="1:66">
      <c r="A32" s="47">
        <f>total!B28</f>
        <v>25</v>
      </c>
      <c r="B32" s="47">
        <f t="shared" si="3"/>
        <v>30</v>
      </c>
      <c r="C32" s="48" t="str">
        <f>total!D28</f>
        <v>Colaborador 25</v>
      </c>
      <c r="D32" s="49">
        <f>IFERROR(VLOOKUP(A32,salario!A$3:J$32,10,FALSE),"")</f>
        <v>46023</v>
      </c>
      <c r="E32" s="49" t="str">
        <f>IFERROR(IF(VLOOKUP(A32,salario!A$3:O$32,15,FALSE)="","",VLOOKUP(A32,salario!A$3:O$32,15,FALSE)),"")</f>
        <v/>
      </c>
      <c r="F32" s="47" t="str">
        <f>IFERROR(VLOOKUP(A32,[5]base_pessoal!$B$2:$P$1504,13,FALSE),"")</f>
        <v/>
      </c>
      <c r="G32" s="50">
        <f>IFERROR(VLOOKUP(A32,salario!A$2:P$91,11,FALSE),0)*B32/30</f>
        <v>1102.1600000000001</v>
      </c>
      <c r="H32" s="50">
        <f>SUMIFS(topmanager!$D:$D,topmanager!$C:$C,rs_nova!$A32,topmanager!$A:$A,rs_nova!H$2)+SUMIFS(topmanager!$D:$D,topmanager!$C:$C,rs_nova!$A32,topmanager!$A:$A,63)</f>
        <v>0</v>
      </c>
      <c r="I32" s="50">
        <f>-SUMIFS(topmanager!$D:$D,topmanager!$C:$C,rs_nova!$A32,topmanager!$A:$A,rs_nova!I$2)</f>
        <v>0</v>
      </c>
      <c r="J32" s="50">
        <f>SUMIFS(topmanager!$D:$D,topmanager!$C:$C,rs_nova!$A32,topmanager!$A:$A,rs_nova!J$2)</f>
        <v>0</v>
      </c>
      <c r="K32" s="50">
        <f>SUMIFS(topmanager!$D:$D,topmanager!$C:$C,rs_nova!$A32,topmanager!$A:$A,rs_nova!K$2)+SUMIFS(topmanager!$D:$D,topmanager!$C:$C,rs_nova!$A32,topmanager!$A:$A,911)</f>
        <v>0</v>
      </c>
      <c r="L32" s="50">
        <f>SUMIFS(topmanager!$D:$D,topmanager!$C:$C,rs_nova!$A32,topmanager!$A:$A,rs_nova!L$2)</f>
        <v>0</v>
      </c>
      <c r="M32" s="50">
        <f>SUMIFS(topmanager!$D:$D,topmanager!$C:$C,rs_nova!$A32,topmanager!$A:$A,rs_nova!M$2)+SUMIFS(topmanager!$D:$D,topmanager!$C:$C,rs_nova!$A32,topmanager!$A:$A,908)+SUMIFS(topmanager!$D:$D,topmanager!$C:$C,rs_nova!$A32,topmanager!$A:$A,550)</f>
        <v>0</v>
      </c>
      <c r="N32" s="50">
        <f>SUMIFS(topmanager!$D:$D,topmanager!$C:$C,rs_nova!$A32,topmanager!$A:$A,rs_nova!N$2)</f>
        <v>0</v>
      </c>
      <c r="O32" s="51">
        <f t="shared" si="4"/>
        <v>0</v>
      </c>
      <c r="P32" s="50">
        <f>IFERROR(VLOOKUP($A32,total!$B$4:$AW$437,27,0),0)</f>
        <v>0</v>
      </c>
      <c r="Q32" s="50">
        <f>IFERROR(VLOOKUP($A32,total!$B$4:$AW$437,21,0),0)</f>
        <v>0</v>
      </c>
      <c r="R32" s="50">
        <f>IFERROR(VLOOKUP($A32,total!$B$4:$AW$437,25,0),0)+IFERROR(VLOOKUP($A32,total!$B$4:$AW$437,36,0),0)</f>
        <v>0</v>
      </c>
      <c r="S32" s="50">
        <f>IFERROR(VLOOKUP(A32,gympass!$A$2:$F$148,6,0),0)</f>
        <v>166.66666666666666</v>
      </c>
      <c r="T32" s="50">
        <f>IFERROR(VLOOKUP($A32,total!$B$4:$AW$437,42,0),0)</f>
        <v>66.666666666666657</v>
      </c>
      <c r="U32" s="50">
        <f>IFERROR(VLOOKUP($A32,total!$B$4:$AW$437,32,0),0)</f>
        <v>0</v>
      </c>
      <c r="V32" s="50">
        <f>IFERROR(VLOOKUP($A32,total!$B$4:$AW$437,28,0),0)</f>
        <v>0</v>
      </c>
      <c r="W32" s="50">
        <f>IFERROR(VLOOKUP($A32,total!$B$4:$AX$437,49,0),0)</f>
        <v>0</v>
      </c>
      <c r="X32" s="50"/>
      <c r="Y32" s="50">
        <f>IFERROR(VLOOKUP(A32,#REF!,4,0),0)</f>
        <v>0</v>
      </c>
      <c r="Z32" s="50">
        <f>IFERROR(VLOOKUP(B32,#REF!,8,0),0)</f>
        <v>0</v>
      </c>
      <c r="AA32" s="50">
        <f>IFERROR(VLOOKUP($A32,total!$B$4:$AW$437,45,0),0)</f>
        <v>0</v>
      </c>
      <c r="AB32" s="50">
        <f>IFERROR(VLOOKUP($A32,total!$B$4:$AW$437,48,0),0)</f>
        <v>0</v>
      </c>
      <c r="AC32" s="50">
        <f>IFERROR(VLOOKUP($A32,total!$B$4:$AB$437,19,0),0)</f>
        <v>0</v>
      </c>
      <c r="AD32" s="50">
        <f>IFERROR(VLOOKUP($A32,total!$B$4:$AB$437,10,0),0)</f>
        <v>78.473399999999998</v>
      </c>
      <c r="AE32" s="50">
        <f>IFERROR(VLOOKUP($A32,total!$B$4:$AB$437,13,0),0)-SUMIFS(topmanager!$D:$D,topmanager!$C:$C,rs_nova!$A36,topmanager!$A:$A,856)</f>
        <v>490</v>
      </c>
      <c r="AF32" s="50">
        <f>IFERROR(VLOOKUP($A32,total!$B$4:$AB$437,16,0),0)</f>
        <v>1.7607006000000001</v>
      </c>
      <c r="AG32" s="50">
        <f>IFERROR(VLOOKUP($A32,total!$B$4:$AB$437,7,0),0)</f>
        <v>0</v>
      </c>
      <c r="AH32" s="50">
        <f>IFERROR(VLOOKUP($A32,total!$B$4:$AD$437,29,0),0)</f>
        <v>275</v>
      </c>
      <c r="AI32" s="50" t="str">
        <f>IFERROR(VLOOKUP(A32,total!$B$4:$AN$437,39,0),0)</f>
        <v>-</v>
      </c>
      <c r="AJ32" s="51">
        <f t="shared" si="5"/>
        <v>1078.5674339333332</v>
      </c>
      <c r="AK32" s="50">
        <f t="shared" si="6"/>
        <v>0</v>
      </c>
      <c r="AL32" s="50">
        <f t="shared" si="7"/>
        <v>0</v>
      </c>
      <c r="AM32" s="50">
        <f t="shared" si="8"/>
        <v>0</v>
      </c>
      <c r="AN32" s="50">
        <f t="shared" si="9"/>
        <v>91.809927999999999</v>
      </c>
      <c r="AO32" s="50">
        <f t="shared" si="9"/>
        <v>44.086400000000005</v>
      </c>
      <c r="AP32" s="50">
        <f t="shared" si="9"/>
        <v>38.575600000000009</v>
      </c>
      <c r="AQ32" s="50">
        <f>IFERROR(VLOOKUP(TEXT($A32,"000000"),[6]Página1!$A$8:$S$801,13,FALSE),0)</f>
        <v>0</v>
      </c>
      <c r="AR32" s="50">
        <f>IFERROR(VLOOKUP(TEXT($A32,"000000"),[6]Página1!$A$8:$S$801,16,FALSE),0)</f>
        <v>0</v>
      </c>
      <c r="AS32" s="50">
        <f>IFERROR(VLOOKUP(TEXT($A32,"000000"),[6]Página1!$A$8:$S$801,19,FALSE),0)</f>
        <v>0</v>
      </c>
      <c r="AT32" s="50">
        <f>IFERROR(VLOOKUP(TEXT($A32,"000000"),[7]Página1!$A$8:$R$814,12,FALSE),0)</f>
        <v>0</v>
      </c>
      <c r="AU32" s="50">
        <f>IFERROR(VLOOKUP(TEXT($A32,"000000"),[7]Página1!$A$8:$R$814,15,FALSE),0)</f>
        <v>0</v>
      </c>
      <c r="AV32" s="50">
        <f>IFERROR(VLOOKUP(TEXT($A32,"000000"),[7]Página1!$A$8:$R$814,18,FALSE),0)</f>
        <v>0</v>
      </c>
      <c r="AW32" s="50"/>
      <c r="AX32" s="51">
        <f t="shared" si="10"/>
        <v>174.47192800000002</v>
      </c>
      <c r="AY32" s="51">
        <f t="shared" si="11"/>
        <v>174.47192800000002</v>
      </c>
      <c r="AZ32" s="51">
        <f t="shared" si="12"/>
        <v>2180.7274339333335</v>
      </c>
      <c r="BA32" s="51">
        <f t="shared" si="13"/>
        <v>2355.1993619333334</v>
      </c>
      <c r="BB32" s="51">
        <f t="shared" si="14"/>
        <v>6.8885000000000005</v>
      </c>
      <c r="BC32" s="51">
        <f t="shared" si="15"/>
        <v>1.0904495500000002</v>
      </c>
      <c r="BD32" s="51">
        <f t="shared" si="16"/>
        <v>6.7410464620833324</v>
      </c>
      <c r="BE32" s="51">
        <f>IFERROR(VLOOKUP(A32,salario!A$2:P$91,11,FALSE),0)</f>
        <v>1102.1600000000001</v>
      </c>
      <c r="BF32" s="51">
        <f>SUMIFS(topmanager!$D:$D,topmanager!$C:$C,rs_nova!$A32,topmanager!$A:$A,rs_nova!BF$2)</f>
        <v>0</v>
      </c>
      <c r="BG32" s="51">
        <f>SUMIFS(topmanager!$D:$D,topmanager!$C:$C,rs_nova!$A32,topmanager!$A:$A,rs_nova!BG$2)</f>
        <v>0</v>
      </c>
      <c r="BH32" s="51">
        <f>SUMIFS(topmanager!$D:$D,topmanager!$C:$C,rs_nova!$A32,topmanager!$A:$A,rs_nova!BH$2)</f>
        <v>0</v>
      </c>
      <c r="BI32" s="51">
        <f>SUMIFS(topmanager!$D:$D,topmanager!$C:$C,rs_nova!$A32,topmanager!$A:$A,rs_nova!BI$2)</f>
        <v>0</v>
      </c>
      <c r="BJ32" s="51">
        <f>SUMIFS(topmanager!$D:$D,topmanager!$C:$C,rs_nova!$A32,topmanager!$A:$A,rs_nova!BJ$2)+SUMIFS(topmanager!$D:$D,topmanager!$C:$C,rs_nova!$A32,topmanager!$A:$A,rs_nova!BJ$2+1)</f>
        <v>0</v>
      </c>
      <c r="BK32" s="51">
        <f>IFERROR(VLOOKUP(A32,[8]ferias!$C$4:$G$100,5,FALSE),0)</f>
        <v>0</v>
      </c>
      <c r="BL32" s="51">
        <f>SUMIFS(topmanager!$D:$D,topmanager!$C:$C,rs_nova!$A32,topmanager!$A:$A,rs_nova!BL$2)</f>
        <v>0</v>
      </c>
      <c r="BM32" s="51">
        <f>SUMIFS(topmanager!$D:$D,topmanager!$C:$C,rs_nova!$A32,topmanager!$A:$A,rs_nova!BM$2)+SUMIFS(topmanager!$D:$D,topmanager!$C:$C,rs_nova!$A36,topmanager!$A:$A,151)</f>
        <v>0</v>
      </c>
      <c r="BN32" s="51">
        <f t="shared" si="17"/>
        <v>0</v>
      </c>
    </row>
    <row r="33" spans="1:66">
      <c r="A33" s="47" t="e">
        <f>total!#REF!</f>
        <v>#REF!</v>
      </c>
      <c r="B33" s="47">
        <f t="shared" si="3"/>
        <v>0</v>
      </c>
      <c r="C33" s="48" t="e">
        <f>total!#REF!</f>
        <v>#REF!</v>
      </c>
      <c r="D33" s="49" t="str">
        <f>IFERROR(VLOOKUP(A33,salario!A$3:J$32,10,FALSE),"")</f>
        <v/>
      </c>
      <c r="E33" s="49" t="str">
        <f>IFERROR(IF(VLOOKUP(A33,salario!A$3:O$32,15,FALSE)="","",VLOOKUP(A33,salario!A$3:O$32,15,FALSE)),"")</f>
        <v/>
      </c>
      <c r="F33" s="47" t="str">
        <f>IFERROR(VLOOKUP(A33,[5]base_pessoal!$B$2:$P$1504,13,FALSE),"")</f>
        <v/>
      </c>
      <c r="G33" s="50">
        <f>IFERROR(VLOOKUP(A33,salario!A$2:P$91,11,FALSE),0)*B33/30</f>
        <v>0</v>
      </c>
      <c r="H33" s="50">
        <f>SUMIFS(topmanager!$D:$D,topmanager!$C:$C,rs_nova!$A33,topmanager!$A:$A,rs_nova!H$2)+SUMIFS(topmanager!$D:$D,topmanager!$C:$C,rs_nova!$A33,topmanager!$A:$A,63)</f>
        <v>0</v>
      </c>
      <c r="I33" s="50">
        <f>-SUMIFS(topmanager!$D:$D,topmanager!$C:$C,rs_nova!$A33,topmanager!$A:$A,rs_nova!I$2)</f>
        <v>0</v>
      </c>
      <c r="J33" s="50">
        <f>SUMIFS(topmanager!$D:$D,topmanager!$C:$C,rs_nova!$A33,topmanager!$A:$A,rs_nova!J$2)</f>
        <v>0</v>
      </c>
      <c r="K33" s="50">
        <f>SUMIFS(topmanager!$D:$D,topmanager!$C:$C,rs_nova!$A33,topmanager!$A:$A,rs_nova!K$2)+SUMIFS(topmanager!$D:$D,topmanager!$C:$C,rs_nova!$A33,topmanager!$A:$A,911)</f>
        <v>0</v>
      </c>
      <c r="L33" s="50">
        <f>SUMIFS(topmanager!$D:$D,topmanager!$C:$C,rs_nova!$A33,topmanager!$A:$A,rs_nova!L$2)</f>
        <v>0</v>
      </c>
      <c r="M33" s="50">
        <f>SUMIFS(topmanager!$D:$D,topmanager!$C:$C,rs_nova!$A33,topmanager!$A:$A,rs_nova!M$2)+SUMIFS(topmanager!$D:$D,topmanager!$C:$C,rs_nova!$A33,topmanager!$A:$A,908)+SUMIFS(topmanager!$D:$D,topmanager!$C:$C,rs_nova!$A33,topmanager!$A:$A,550)</f>
        <v>0</v>
      </c>
      <c r="N33" s="50">
        <f>SUMIFS(topmanager!$D:$D,topmanager!$C:$C,rs_nova!$A33,topmanager!$A:$A,rs_nova!N$2)</f>
        <v>0</v>
      </c>
      <c r="O33" s="51">
        <f t="shared" si="4"/>
        <v>0</v>
      </c>
      <c r="P33" s="50">
        <f>IFERROR(VLOOKUP($A33,total!$B$4:$AW$437,27,0),0)</f>
        <v>0</v>
      </c>
      <c r="Q33" s="50">
        <f>IFERROR(VLOOKUP($A33,total!$B$4:$AW$437,21,0),0)</f>
        <v>0</v>
      </c>
      <c r="R33" s="50">
        <f>IFERROR(VLOOKUP($A33,total!$B$4:$AW$437,25,0),0)+IFERROR(VLOOKUP($A33,total!$B$4:$AW$437,36,0),0)</f>
        <v>0</v>
      </c>
      <c r="S33" s="50">
        <f>IFERROR(VLOOKUP(A33,gympass!$A$2:$F$148,6,0),0)</f>
        <v>0</v>
      </c>
      <c r="T33" s="50">
        <f>IFERROR(VLOOKUP($A33,total!$B$4:$AW$437,42,0),0)</f>
        <v>0</v>
      </c>
      <c r="U33" s="50">
        <f>IFERROR(VLOOKUP($A33,total!$B$4:$AW$437,32,0),0)</f>
        <v>0</v>
      </c>
      <c r="V33" s="50">
        <f>IFERROR(VLOOKUP($A33,total!$B$4:$AW$437,28,0),0)</f>
        <v>0</v>
      </c>
      <c r="W33" s="50">
        <f>IFERROR(VLOOKUP($A33,total!$B$4:$AX$437,49,0),0)</f>
        <v>0</v>
      </c>
      <c r="X33" s="50"/>
      <c r="Y33" s="50">
        <f>IFERROR(VLOOKUP(A33,#REF!,4,0),0)</f>
        <v>0</v>
      </c>
      <c r="Z33" s="50">
        <f>IFERROR(VLOOKUP(B33,#REF!,8,0),0)</f>
        <v>0</v>
      </c>
      <c r="AA33" s="50">
        <f>IFERROR(VLOOKUP($A33,total!$B$4:$AW$437,45,0),0)</f>
        <v>0</v>
      </c>
      <c r="AB33" s="50">
        <f>IFERROR(VLOOKUP($A33,total!$B$4:$AW$437,48,0),0)</f>
        <v>0</v>
      </c>
      <c r="AC33" s="50">
        <f>IFERROR(VLOOKUP($A33,total!$B$4:$AB$437,19,0),0)</f>
        <v>0</v>
      </c>
      <c r="AD33" s="50">
        <f>IFERROR(VLOOKUP($A33,total!$B$4:$AB$437,10,0),0)</f>
        <v>0</v>
      </c>
      <c r="AE33" s="50">
        <f>IFERROR(VLOOKUP($A33,total!$B$4:$AB$437,13,0),0)-SUMIFS(topmanager!$D:$D,topmanager!$C:$C,rs_nova!$A37,topmanager!$A:$A,856)</f>
        <v>0</v>
      </c>
      <c r="AF33" s="50">
        <f>IFERROR(VLOOKUP($A33,total!$B$4:$AB$437,16,0),0)</f>
        <v>0</v>
      </c>
      <c r="AG33" s="50">
        <f>IFERROR(VLOOKUP($A33,total!$B$4:$AB$437,7,0),0)</f>
        <v>0</v>
      </c>
      <c r="AH33" s="50">
        <f>IFERROR(VLOOKUP($A33,total!$B$4:$AD$437,29,0),0)</f>
        <v>0</v>
      </c>
      <c r="AI33" s="50">
        <f>IFERROR(VLOOKUP(A33,total!$B$4:$AN$437,39,0),0)</f>
        <v>0</v>
      </c>
      <c r="AJ33" s="51">
        <f t="shared" si="5"/>
        <v>0</v>
      </c>
      <c r="AK33" s="50">
        <f t="shared" si="6"/>
        <v>0</v>
      </c>
      <c r="AL33" s="50">
        <f t="shared" si="7"/>
        <v>0</v>
      </c>
      <c r="AM33" s="50">
        <f t="shared" si="8"/>
        <v>0</v>
      </c>
      <c r="AN33" s="50" t="e">
        <f t="shared" si="9"/>
        <v>#REF!</v>
      </c>
      <c r="AO33" s="50" t="e">
        <f t="shared" si="9"/>
        <v>#REF!</v>
      </c>
      <c r="AP33" s="50" t="e">
        <f t="shared" si="9"/>
        <v>#REF!</v>
      </c>
      <c r="AQ33" s="50">
        <f>IFERROR(VLOOKUP(TEXT($A33,"000000"),[6]Página1!$A$8:$S$801,13,FALSE),0)</f>
        <v>0</v>
      </c>
      <c r="AR33" s="50">
        <f>IFERROR(VLOOKUP(TEXT($A33,"000000"),[6]Página1!$A$8:$S$801,16,FALSE),0)</f>
        <v>0</v>
      </c>
      <c r="AS33" s="50">
        <f>IFERROR(VLOOKUP(TEXT($A33,"000000"),[6]Página1!$A$8:$S$801,19,FALSE),0)</f>
        <v>0</v>
      </c>
      <c r="AT33" s="50">
        <f>IFERROR(VLOOKUP(TEXT($A33,"000000"),[7]Página1!$A$8:$R$814,12,FALSE),0)</f>
        <v>0</v>
      </c>
      <c r="AU33" s="50">
        <f>IFERROR(VLOOKUP(TEXT($A33,"000000"),[7]Página1!$A$8:$R$814,15,FALSE),0)</f>
        <v>0</v>
      </c>
      <c r="AV33" s="50">
        <f>IFERROR(VLOOKUP(TEXT($A33,"000000"),[7]Página1!$A$8:$R$814,18,FALSE),0)</f>
        <v>0</v>
      </c>
      <c r="AW33" s="50"/>
      <c r="AX33" s="51" t="e">
        <f t="shared" si="10"/>
        <v>#REF!</v>
      </c>
      <c r="AY33" s="51" t="e">
        <f t="shared" si="11"/>
        <v>#REF!</v>
      </c>
      <c r="AZ33" s="51" t="e">
        <f t="shared" si="12"/>
        <v>#REF!</v>
      </c>
      <c r="BA33" s="51" t="e">
        <f t="shared" si="13"/>
        <v>#REF!</v>
      </c>
      <c r="BB33" s="51">
        <f t="shared" si="14"/>
        <v>0</v>
      </c>
      <c r="BC33" s="51" t="e">
        <f t="shared" si="15"/>
        <v>#REF!</v>
      </c>
      <c r="BD33" s="51">
        <f t="shared" si="16"/>
        <v>0</v>
      </c>
      <c r="BE33" s="51">
        <f>IFERROR(VLOOKUP(A33,salario!A$2:P$91,11,FALSE),0)</f>
        <v>0</v>
      </c>
      <c r="BF33" s="51">
        <f>SUMIFS(topmanager!$D:$D,topmanager!$C:$C,rs_nova!$A33,topmanager!$A:$A,rs_nova!BF$2)</f>
        <v>0</v>
      </c>
      <c r="BG33" s="51">
        <f>SUMIFS(topmanager!$D:$D,topmanager!$C:$C,rs_nova!$A33,topmanager!$A:$A,rs_nova!BG$2)</f>
        <v>0</v>
      </c>
      <c r="BH33" s="51">
        <f>SUMIFS(topmanager!$D:$D,topmanager!$C:$C,rs_nova!$A33,topmanager!$A:$A,rs_nova!BH$2)</f>
        <v>0</v>
      </c>
      <c r="BI33" s="51">
        <f>SUMIFS(topmanager!$D:$D,topmanager!$C:$C,rs_nova!$A33,topmanager!$A:$A,rs_nova!BI$2)</f>
        <v>0</v>
      </c>
      <c r="BJ33" s="51">
        <f>SUMIFS(topmanager!$D:$D,topmanager!$C:$C,rs_nova!$A33,topmanager!$A:$A,rs_nova!BJ$2)+SUMIFS(topmanager!$D:$D,topmanager!$C:$C,rs_nova!$A33,topmanager!$A:$A,rs_nova!BJ$2+1)</f>
        <v>0</v>
      </c>
      <c r="BK33" s="51">
        <f>IFERROR(VLOOKUP(A33,[8]ferias!$C$4:$G$100,5,FALSE),0)</f>
        <v>0</v>
      </c>
      <c r="BL33" s="51">
        <f>SUMIFS(topmanager!$D:$D,topmanager!$C:$C,rs_nova!$A33,topmanager!$A:$A,rs_nova!BL$2)</f>
        <v>0</v>
      </c>
      <c r="BM33" s="51">
        <f>SUMIFS(topmanager!$D:$D,topmanager!$C:$C,rs_nova!$A33,topmanager!$A:$A,rs_nova!BM$2)+SUMIFS(topmanager!$D:$D,topmanager!$C:$C,rs_nova!$A37,topmanager!$A:$A,151)</f>
        <v>0</v>
      </c>
      <c r="BN33" s="51">
        <f t="shared" si="17"/>
        <v>0</v>
      </c>
    </row>
    <row r="34" spans="1:66">
      <c r="A34" s="47">
        <f>total!B29</f>
        <v>26</v>
      </c>
      <c r="B34" s="47">
        <f t="shared" si="3"/>
        <v>30</v>
      </c>
      <c r="C34" s="48" t="str">
        <f>total!D29</f>
        <v>Colaborador 26</v>
      </c>
      <c r="D34" s="49">
        <f>IFERROR(VLOOKUP(A34,salario!A$3:J$32,10,FALSE),"")</f>
        <v>46023</v>
      </c>
      <c r="E34" s="49" t="str">
        <f>IFERROR(IF(VLOOKUP(A34,salario!A$3:O$32,15,FALSE)="","",VLOOKUP(A34,salario!A$3:O$32,15,FALSE)),"")</f>
        <v/>
      </c>
      <c r="F34" s="47" t="str">
        <f>IFERROR(VLOOKUP(A34,[5]base_pessoal!$B$2:$P$1504,13,FALSE),"")</f>
        <v/>
      </c>
      <c r="G34" s="50">
        <f>IFERROR(VLOOKUP(A34,salario!A$2:P$91,11,FALSE),0)*B34/30</f>
        <v>5617.1800000000012</v>
      </c>
      <c r="H34" s="50">
        <f>SUMIFS(topmanager!$D:$D,topmanager!$C:$C,rs_nova!$A34,topmanager!$A:$A,rs_nova!H$2)+SUMIFS(topmanager!$D:$D,topmanager!$C:$C,rs_nova!$A34,topmanager!$A:$A,63)</f>
        <v>0</v>
      </c>
      <c r="I34" s="50">
        <f>-SUMIFS(topmanager!$D:$D,topmanager!$C:$C,rs_nova!$A34,topmanager!$A:$A,rs_nova!I$2)</f>
        <v>0</v>
      </c>
      <c r="J34" s="50">
        <f>SUMIFS(topmanager!$D:$D,topmanager!$C:$C,rs_nova!$A34,topmanager!$A:$A,rs_nova!J$2)</f>
        <v>0</v>
      </c>
      <c r="K34" s="50">
        <f>SUMIFS(topmanager!$D:$D,topmanager!$C:$C,rs_nova!$A34,topmanager!$A:$A,rs_nova!K$2)+SUMIFS(topmanager!$D:$D,topmanager!$C:$C,rs_nova!$A34,topmanager!$A:$A,911)</f>
        <v>0</v>
      </c>
      <c r="L34" s="50">
        <f>SUMIFS(topmanager!$D:$D,topmanager!$C:$C,rs_nova!$A34,topmanager!$A:$A,rs_nova!L$2)</f>
        <v>0</v>
      </c>
      <c r="M34" s="50">
        <f>SUMIFS(topmanager!$D:$D,topmanager!$C:$C,rs_nova!$A34,topmanager!$A:$A,rs_nova!M$2)+SUMIFS(topmanager!$D:$D,topmanager!$C:$C,rs_nova!$A34,topmanager!$A:$A,908)+SUMIFS(topmanager!$D:$D,topmanager!$C:$C,rs_nova!$A34,topmanager!$A:$A,550)</f>
        <v>0</v>
      </c>
      <c r="N34" s="50">
        <f>SUMIFS(topmanager!$D:$D,topmanager!$C:$C,rs_nova!$A34,topmanager!$A:$A,rs_nova!N$2)</f>
        <v>0</v>
      </c>
      <c r="O34" s="51">
        <f t="shared" si="4"/>
        <v>0</v>
      </c>
      <c r="P34" s="50">
        <f>IFERROR(VLOOKUP($A34,total!$B$4:$AW$437,27,0),0)</f>
        <v>0</v>
      </c>
      <c r="Q34" s="50">
        <f>IFERROR(VLOOKUP($A34,total!$B$4:$AW$437,21,0),0)</f>
        <v>0</v>
      </c>
      <c r="R34" s="50">
        <f>IFERROR(VLOOKUP($A34,total!$B$4:$AW$437,25,0),0)+IFERROR(VLOOKUP($A34,total!$B$4:$AW$437,36,0),0)</f>
        <v>0</v>
      </c>
      <c r="S34" s="50">
        <f>IFERROR(VLOOKUP(A34,gympass!$A$2:$F$148,6,0),0)</f>
        <v>166.66666666666666</v>
      </c>
      <c r="T34" s="50">
        <f>IFERROR(VLOOKUP($A34,total!$B$4:$AW$437,42,0),0)</f>
        <v>66.666666666666657</v>
      </c>
      <c r="U34" s="50">
        <f>IFERROR(VLOOKUP($A34,total!$B$4:$AW$437,32,0),0)</f>
        <v>0</v>
      </c>
      <c r="V34" s="50">
        <f>IFERROR(VLOOKUP($A34,total!$B$4:$AW$437,28,0),0)</f>
        <v>0</v>
      </c>
      <c r="W34" s="50">
        <f>IFERROR(VLOOKUP($A34,total!$B$4:$AX$437,49,0),0)</f>
        <v>0</v>
      </c>
      <c r="X34" s="50"/>
      <c r="Y34" s="50">
        <f>IFERROR(VLOOKUP(A34,#REF!,4,0),0)</f>
        <v>0</v>
      </c>
      <c r="Z34" s="50">
        <f>IFERROR(VLOOKUP(B34,#REF!,8,0),0)</f>
        <v>0</v>
      </c>
      <c r="AA34" s="50">
        <f>IFERROR(VLOOKUP($A34,total!$B$4:$AW$437,45,0),0)</f>
        <v>0</v>
      </c>
      <c r="AB34" s="50">
        <f>IFERROR(VLOOKUP($A34,total!$B$4:$AW$437,48,0),0)</f>
        <v>0</v>
      </c>
      <c r="AC34" s="50">
        <f>IFERROR(VLOOKUP($A34,total!$B$4:$AB$437,19,0),0)</f>
        <v>0</v>
      </c>
      <c r="AD34" s="50">
        <f>IFERROR(VLOOKUP($A34,total!$B$4:$AB$437,10,0),0)</f>
        <v>71.722999999999999</v>
      </c>
      <c r="AE34" s="50">
        <f>IFERROR(VLOOKUP($A34,total!$B$4:$AB$437,13,0),0)-SUMIFS(topmanager!$D:$D,topmanager!$C:$C,rs_nova!$A38,topmanager!$A:$A,856)</f>
        <v>470</v>
      </c>
      <c r="AF34" s="50">
        <f>IFERROR(VLOOKUP($A34,total!$B$4:$AB$437,16,0),0)</f>
        <v>8.9734450500000005</v>
      </c>
      <c r="AG34" s="50">
        <f>IFERROR(VLOOKUP($A34,total!$B$4:$AB$437,7,0),0)</f>
        <v>0</v>
      </c>
      <c r="AH34" s="50">
        <f>IFERROR(VLOOKUP($A34,total!$B$4:$AD$437,29,0),0)</f>
        <v>275</v>
      </c>
      <c r="AI34" s="50" t="str">
        <f>IFERROR(VLOOKUP(A34,total!$B$4:$AN$437,39,0),0)</f>
        <v>-</v>
      </c>
      <c r="AJ34" s="51">
        <f t="shared" si="5"/>
        <v>1059.0297783833335</v>
      </c>
      <c r="AK34" s="50">
        <f t="shared" si="6"/>
        <v>0</v>
      </c>
      <c r="AL34" s="50">
        <f t="shared" si="7"/>
        <v>0</v>
      </c>
      <c r="AM34" s="50">
        <f t="shared" si="8"/>
        <v>0</v>
      </c>
      <c r="AN34" s="50">
        <f t="shared" si="9"/>
        <v>467.91109400000011</v>
      </c>
      <c r="AO34" s="50">
        <f t="shared" si="9"/>
        <v>224.68720000000005</v>
      </c>
      <c r="AP34" s="50">
        <f t="shared" si="9"/>
        <v>196.60130000000007</v>
      </c>
      <c r="AQ34" s="50">
        <f>IFERROR(VLOOKUP(TEXT($A34,"000000"),[6]Página1!$A$8:$S$801,13,FALSE),0)</f>
        <v>0</v>
      </c>
      <c r="AR34" s="50">
        <f>IFERROR(VLOOKUP(TEXT($A34,"000000"),[6]Página1!$A$8:$S$801,16,FALSE),0)</f>
        <v>0</v>
      </c>
      <c r="AS34" s="50">
        <f>IFERROR(VLOOKUP(TEXT($A34,"000000"),[6]Página1!$A$8:$S$801,19,FALSE),0)</f>
        <v>0</v>
      </c>
      <c r="AT34" s="50">
        <f>IFERROR(VLOOKUP(TEXT($A34,"000000"),[7]Página1!$A$8:$R$814,12,FALSE),0)</f>
        <v>0</v>
      </c>
      <c r="AU34" s="50">
        <f>IFERROR(VLOOKUP(TEXT($A34,"000000"),[7]Página1!$A$8:$R$814,15,FALSE),0)</f>
        <v>0</v>
      </c>
      <c r="AV34" s="50">
        <f>IFERROR(VLOOKUP(TEXT($A34,"000000"),[7]Página1!$A$8:$R$814,18,FALSE),0)</f>
        <v>0</v>
      </c>
      <c r="AW34" s="50"/>
      <c r="AX34" s="51">
        <f t="shared" si="10"/>
        <v>889.19959400000016</v>
      </c>
      <c r="AY34" s="51">
        <f t="shared" si="11"/>
        <v>889.19959400000016</v>
      </c>
      <c r="AZ34" s="51">
        <f t="shared" si="12"/>
        <v>6676.2097783833342</v>
      </c>
      <c r="BA34" s="51">
        <f t="shared" si="13"/>
        <v>7565.4093723833348</v>
      </c>
      <c r="BB34" s="51">
        <f t="shared" si="14"/>
        <v>35.107375000000005</v>
      </c>
      <c r="BC34" s="51">
        <f t="shared" si="15"/>
        <v>5.5574974625000007</v>
      </c>
      <c r="BD34" s="51">
        <f t="shared" si="16"/>
        <v>6.6189361148958339</v>
      </c>
      <c r="BE34" s="51">
        <f>IFERROR(VLOOKUP(A34,salario!A$2:P$91,11,FALSE),0)</f>
        <v>5617.18</v>
      </c>
      <c r="BF34" s="51">
        <f>SUMIFS(topmanager!$D:$D,topmanager!$C:$C,rs_nova!$A34,topmanager!$A:$A,rs_nova!BF$2)</f>
        <v>0</v>
      </c>
      <c r="BG34" s="51">
        <f>SUMIFS(topmanager!$D:$D,topmanager!$C:$C,rs_nova!$A34,topmanager!$A:$A,rs_nova!BG$2)</f>
        <v>0</v>
      </c>
      <c r="BH34" s="51">
        <f>SUMIFS(topmanager!$D:$D,topmanager!$C:$C,rs_nova!$A34,topmanager!$A:$A,rs_nova!BH$2)</f>
        <v>0</v>
      </c>
      <c r="BI34" s="51">
        <f>SUMIFS(topmanager!$D:$D,topmanager!$C:$C,rs_nova!$A34,topmanager!$A:$A,rs_nova!BI$2)</f>
        <v>0</v>
      </c>
      <c r="BJ34" s="51">
        <f>SUMIFS(topmanager!$D:$D,topmanager!$C:$C,rs_nova!$A34,topmanager!$A:$A,rs_nova!BJ$2)+SUMIFS(topmanager!$D:$D,topmanager!$C:$C,rs_nova!$A34,topmanager!$A:$A,rs_nova!BJ$2+1)</f>
        <v>0</v>
      </c>
      <c r="BK34" s="51">
        <f>IFERROR(VLOOKUP(A34,[8]ferias!$C$4:$G$100,5,FALSE),0)</f>
        <v>0</v>
      </c>
      <c r="BL34" s="51">
        <f>SUMIFS(topmanager!$D:$D,topmanager!$C:$C,rs_nova!$A34,topmanager!$A:$A,rs_nova!BL$2)</f>
        <v>0</v>
      </c>
      <c r="BM34" s="51">
        <f>SUMIFS(topmanager!$D:$D,topmanager!$C:$C,rs_nova!$A34,topmanager!$A:$A,rs_nova!BM$2)+SUMIFS(topmanager!$D:$D,topmanager!$C:$C,rs_nova!$A38,topmanager!$A:$A,151)</f>
        <v>0</v>
      </c>
      <c r="BN34" s="51">
        <f t="shared" si="17"/>
        <v>0</v>
      </c>
    </row>
    <row r="35" spans="1:66">
      <c r="A35" s="47">
        <f>total!B30</f>
        <v>27</v>
      </c>
      <c r="B35" s="47">
        <f t="shared" si="3"/>
        <v>30</v>
      </c>
      <c r="C35" s="48" t="str">
        <f>total!D30</f>
        <v>Colaborador 27</v>
      </c>
      <c r="D35" s="49">
        <f>IFERROR(VLOOKUP(A35,salario!A$3:J$32,10,FALSE),"")</f>
        <v>46023</v>
      </c>
      <c r="E35" s="49" t="str">
        <f>IFERROR(IF(VLOOKUP(A35,salario!A$3:O$32,15,FALSE)="","",VLOOKUP(A35,salario!A$3:O$32,15,FALSE)),"")</f>
        <v/>
      </c>
      <c r="F35" s="47" t="str">
        <f>IFERROR(VLOOKUP(A35,[5]base_pessoal!$B$2:$P$1504,13,FALSE),"")</f>
        <v/>
      </c>
      <c r="G35" s="50">
        <f>IFERROR(VLOOKUP(A35,salario!A$2:P$91,11,FALSE),0)*B35/30</f>
        <v>5591.86</v>
      </c>
      <c r="H35" s="50">
        <f>SUMIFS(topmanager!$D:$D,topmanager!$C:$C,rs_nova!$A35,topmanager!$A:$A,rs_nova!H$2)+SUMIFS(topmanager!$D:$D,topmanager!$C:$C,rs_nova!$A35,topmanager!$A:$A,63)</f>
        <v>0</v>
      </c>
      <c r="I35" s="50">
        <f>-SUMIFS(topmanager!$D:$D,topmanager!$C:$C,rs_nova!$A35,topmanager!$A:$A,rs_nova!I$2)</f>
        <v>0</v>
      </c>
      <c r="J35" s="50">
        <f>SUMIFS(topmanager!$D:$D,topmanager!$C:$C,rs_nova!$A35,topmanager!$A:$A,rs_nova!J$2)</f>
        <v>0</v>
      </c>
      <c r="K35" s="50">
        <f>SUMIFS(topmanager!$D:$D,topmanager!$C:$C,rs_nova!$A35,topmanager!$A:$A,rs_nova!K$2)+SUMIFS(topmanager!$D:$D,topmanager!$C:$C,rs_nova!$A35,topmanager!$A:$A,911)</f>
        <v>0</v>
      </c>
      <c r="L35" s="50">
        <f>SUMIFS(topmanager!$D:$D,topmanager!$C:$C,rs_nova!$A35,topmanager!$A:$A,rs_nova!L$2)</f>
        <v>0</v>
      </c>
      <c r="M35" s="50">
        <f>SUMIFS(topmanager!$D:$D,topmanager!$C:$C,rs_nova!$A35,topmanager!$A:$A,rs_nova!M$2)+SUMIFS(topmanager!$D:$D,topmanager!$C:$C,rs_nova!$A35,topmanager!$A:$A,908)+SUMIFS(topmanager!$D:$D,topmanager!$C:$C,rs_nova!$A35,topmanager!$A:$A,550)</f>
        <v>0</v>
      </c>
      <c r="N35" s="50">
        <f>SUMIFS(topmanager!$D:$D,topmanager!$C:$C,rs_nova!$A35,topmanager!$A:$A,rs_nova!N$2)</f>
        <v>0</v>
      </c>
      <c r="O35" s="51">
        <f t="shared" si="4"/>
        <v>0</v>
      </c>
      <c r="P35" s="50">
        <f>IFERROR(VLOOKUP($A35,total!$B$4:$AW$437,27,0),0)</f>
        <v>0</v>
      </c>
      <c r="Q35" s="50">
        <f>IFERROR(VLOOKUP($A35,total!$B$4:$AW$437,21,0),0)</f>
        <v>0</v>
      </c>
      <c r="R35" s="50">
        <f>IFERROR(VLOOKUP($A35,total!$B$4:$AW$437,25,0),0)+IFERROR(VLOOKUP($A35,total!$B$4:$AW$437,36,0),0)</f>
        <v>0</v>
      </c>
      <c r="S35" s="50">
        <f>IFERROR(VLOOKUP(A35,gympass!$A$2:$F$148,6,0),0)</f>
        <v>166.66666666666666</v>
      </c>
      <c r="T35" s="50">
        <f>IFERROR(VLOOKUP($A35,total!$B$4:$AW$437,42,0),0)</f>
        <v>66.666666666666657</v>
      </c>
      <c r="U35" s="50">
        <f>IFERROR(VLOOKUP($A35,total!$B$4:$AW$437,32,0),0)</f>
        <v>0</v>
      </c>
      <c r="V35" s="50">
        <f>IFERROR(VLOOKUP($A35,total!$B$4:$AW$437,28,0),0)</f>
        <v>0</v>
      </c>
      <c r="W35" s="50">
        <f>IFERROR(VLOOKUP($A35,total!$B$4:$AX$437,49,0),0)</f>
        <v>0</v>
      </c>
      <c r="X35" s="50"/>
      <c r="Y35" s="50">
        <f>IFERROR(VLOOKUP(A35,#REF!,4,0),0)</f>
        <v>0</v>
      </c>
      <c r="Z35" s="50">
        <f>IFERROR(VLOOKUP(B35,#REF!,8,0),0)</f>
        <v>0</v>
      </c>
      <c r="AA35" s="50">
        <f>IFERROR(VLOOKUP($A35,total!$B$4:$AW$437,45,0),0)</f>
        <v>0</v>
      </c>
      <c r="AB35" s="50">
        <f>IFERROR(VLOOKUP($A35,total!$B$4:$AW$437,48,0),0)</f>
        <v>0</v>
      </c>
      <c r="AC35" s="50">
        <f>IFERROR(VLOOKUP($A35,total!$B$4:$AB$437,19,0),0)</f>
        <v>0</v>
      </c>
      <c r="AD35" s="50">
        <f>IFERROR(VLOOKUP($A35,total!$B$4:$AB$437,10,0),0)</f>
        <v>179.3075</v>
      </c>
      <c r="AE35" s="50">
        <f>IFERROR(VLOOKUP($A35,total!$B$4:$AB$437,13,0),0)-SUMIFS(topmanager!$D:$D,topmanager!$C:$C,rs_nova!$A39,topmanager!$A:$A,856)</f>
        <v>470</v>
      </c>
      <c r="AF35" s="50">
        <f>IFERROR(VLOOKUP($A35,total!$B$4:$AB$437,16,0),0)</f>
        <v>8.9329963499999998</v>
      </c>
      <c r="AG35" s="50">
        <f>IFERROR(VLOOKUP($A35,total!$B$4:$AB$437,7,0),0)</f>
        <v>0</v>
      </c>
      <c r="AH35" s="50">
        <f>IFERROR(VLOOKUP($A35,total!$B$4:$AD$437,29,0),0)</f>
        <v>275</v>
      </c>
      <c r="AI35" s="50">
        <f>IFERROR(VLOOKUP(A35,total!$B$4:$AN$437,39,0),0)</f>
        <v>100</v>
      </c>
      <c r="AJ35" s="51">
        <f t="shared" si="5"/>
        <v>1266.5738296833333</v>
      </c>
      <c r="AK35" s="50">
        <f t="shared" si="6"/>
        <v>0</v>
      </c>
      <c r="AL35" s="50">
        <f t="shared" si="7"/>
        <v>0</v>
      </c>
      <c r="AM35" s="50">
        <f t="shared" si="8"/>
        <v>0</v>
      </c>
      <c r="AN35" s="50">
        <f t="shared" si="9"/>
        <v>465.80193799999995</v>
      </c>
      <c r="AO35" s="50">
        <f t="shared" si="9"/>
        <v>223.67439999999999</v>
      </c>
      <c r="AP35" s="50">
        <f t="shared" si="9"/>
        <v>195.71510000000001</v>
      </c>
      <c r="AQ35" s="50">
        <f>IFERROR(VLOOKUP(TEXT($A35,"000000"),[6]Página1!$A$8:$S$801,13,FALSE),0)</f>
        <v>0</v>
      </c>
      <c r="AR35" s="50">
        <f>IFERROR(VLOOKUP(TEXT($A35,"000000"),[6]Página1!$A$8:$S$801,16,FALSE),0)</f>
        <v>0</v>
      </c>
      <c r="AS35" s="50">
        <f>IFERROR(VLOOKUP(TEXT($A35,"000000"),[6]Página1!$A$8:$S$801,19,FALSE),0)</f>
        <v>0</v>
      </c>
      <c r="AT35" s="50">
        <f>IFERROR(VLOOKUP(TEXT($A35,"000000"),[7]Página1!$A$8:$R$814,12,FALSE),0)</f>
        <v>0</v>
      </c>
      <c r="AU35" s="50">
        <f>IFERROR(VLOOKUP(TEXT($A35,"000000"),[7]Página1!$A$8:$R$814,15,FALSE),0)</f>
        <v>0</v>
      </c>
      <c r="AV35" s="50">
        <f>IFERROR(VLOOKUP(TEXT($A35,"000000"),[7]Página1!$A$8:$R$814,18,FALSE),0)</f>
        <v>0</v>
      </c>
      <c r="AW35" s="50"/>
      <c r="AX35" s="51">
        <f t="shared" si="10"/>
        <v>885.19143799999995</v>
      </c>
      <c r="AY35" s="51">
        <f t="shared" si="11"/>
        <v>885.19143799999995</v>
      </c>
      <c r="AZ35" s="51">
        <f t="shared" si="12"/>
        <v>6858.433829683333</v>
      </c>
      <c r="BA35" s="51">
        <f t="shared" si="13"/>
        <v>7743.6252676833328</v>
      </c>
      <c r="BB35" s="51">
        <f t="shared" si="14"/>
        <v>34.949124999999995</v>
      </c>
      <c r="BC35" s="51">
        <f t="shared" si="15"/>
        <v>5.5324464874999997</v>
      </c>
      <c r="BD35" s="51">
        <f t="shared" si="16"/>
        <v>7.9160864355208336</v>
      </c>
      <c r="BE35" s="51">
        <f>IFERROR(VLOOKUP(A35,salario!A$2:P$91,11,FALSE),0)</f>
        <v>5591.86</v>
      </c>
      <c r="BF35" s="51">
        <f>SUMIFS(topmanager!$D:$D,topmanager!$C:$C,rs_nova!$A35,topmanager!$A:$A,rs_nova!BF$2)</f>
        <v>0</v>
      </c>
      <c r="BG35" s="51">
        <f>SUMIFS(topmanager!$D:$D,topmanager!$C:$C,rs_nova!$A35,topmanager!$A:$A,rs_nova!BG$2)</f>
        <v>0</v>
      </c>
      <c r="BH35" s="51">
        <f>SUMIFS(topmanager!$D:$D,topmanager!$C:$C,rs_nova!$A35,topmanager!$A:$A,rs_nova!BH$2)</f>
        <v>0</v>
      </c>
      <c r="BI35" s="51">
        <f>SUMIFS(topmanager!$D:$D,topmanager!$C:$C,rs_nova!$A35,topmanager!$A:$A,rs_nova!BI$2)</f>
        <v>0</v>
      </c>
      <c r="BJ35" s="51">
        <f>SUMIFS(topmanager!$D:$D,topmanager!$C:$C,rs_nova!$A35,topmanager!$A:$A,rs_nova!BJ$2)+SUMIFS(topmanager!$D:$D,topmanager!$C:$C,rs_nova!$A35,topmanager!$A:$A,rs_nova!BJ$2+1)</f>
        <v>0</v>
      </c>
      <c r="BK35" s="51">
        <f>IFERROR(VLOOKUP(A35,[8]ferias!$C$4:$G$100,5,FALSE),0)</f>
        <v>0</v>
      </c>
      <c r="BL35" s="51">
        <f>SUMIFS(topmanager!$D:$D,topmanager!$C:$C,rs_nova!$A35,topmanager!$A:$A,rs_nova!BL$2)</f>
        <v>0</v>
      </c>
      <c r="BM35" s="51">
        <f>SUMIFS(topmanager!$D:$D,topmanager!$C:$C,rs_nova!$A35,topmanager!$A:$A,rs_nova!BM$2)+SUMIFS(topmanager!$D:$D,topmanager!$C:$C,rs_nova!$A39,topmanager!$A:$A,151)</f>
        <v>0</v>
      </c>
      <c r="BN35" s="51">
        <f t="shared" si="17"/>
        <v>0</v>
      </c>
    </row>
    <row r="36" spans="1:66">
      <c r="A36" s="47">
        <f>total!B31</f>
        <v>28</v>
      </c>
      <c r="B36" s="47">
        <f t="shared" si="3"/>
        <v>30</v>
      </c>
      <c r="C36" s="48" t="str">
        <f>total!D31</f>
        <v>Colaborador 28</v>
      </c>
      <c r="D36" s="49">
        <f>IFERROR(VLOOKUP(A36,salario!A$3:J$32,10,FALSE),"")</f>
        <v>46023</v>
      </c>
      <c r="E36" s="49" t="str">
        <f>IFERROR(IF(VLOOKUP(A36,salario!A$3:O$32,15,FALSE)="","",VLOOKUP(A36,salario!A$3:O$32,15,FALSE)),"")</f>
        <v/>
      </c>
      <c r="F36" s="47">
        <f>IFERROR(VLOOKUP(A36,[5]base_pessoal!$B$2:$P$1504,13,FALSE),"")</f>
        <v>0</v>
      </c>
      <c r="G36" s="50">
        <f>IFERROR(VLOOKUP(A36,salario!A$2:P$91,11,FALSE),0)*B36/30</f>
        <v>7685.13</v>
      </c>
      <c r="H36" s="50">
        <f>SUMIFS(topmanager!$D:$D,topmanager!$C:$C,rs_nova!$A36,topmanager!$A:$A,rs_nova!H$2)+SUMIFS(topmanager!$D:$D,topmanager!$C:$C,rs_nova!$A36,topmanager!$A:$A,63)</f>
        <v>0</v>
      </c>
      <c r="I36" s="50">
        <f>-SUMIFS(topmanager!$D:$D,topmanager!$C:$C,rs_nova!$A36,topmanager!$A:$A,rs_nova!I$2)</f>
        <v>0</v>
      </c>
      <c r="J36" s="50">
        <f>SUMIFS(topmanager!$D:$D,topmanager!$C:$C,rs_nova!$A36,topmanager!$A:$A,rs_nova!J$2)</f>
        <v>0</v>
      </c>
      <c r="K36" s="50">
        <f>SUMIFS(topmanager!$D:$D,topmanager!$C:$C,rs_nova!$A36,topmanager!$A:$A,rs_nova!K$2)+SUMIFS(topmanager!$D:$D,topmanager!$C:$C,rs_nova!$A36,topmanager!$A:$A,911)</f>
        <v>0</v>
      </c>
      <c r="L36" s="50">
        <f>SUMIFS(topmanager!$D:$D,topmanager!$C:$C,rs_nova!$A36,topmanager!$A:$A,rs_nova!L$2)</f>
        <v>0</v>
      </c>
      <c r="M36" s="50">
        <f>SUMIFS(topmanager!$D:$D,topmanager!$C:$C,rs_nova!$A36,topmanager!$A:$A,rs_nova!M$2)+SUMIFS(topmanager!$D:$D,topmanager!$C:$C,rs_nova!$A36,topmanager!$A:$A,908)+SUMIFS(topmanager!$D:$D,topmanager!$C:$C,rs_nova!$A36,topmanager!$A:$A,550)</f>
        <v>0</v>
      </c>
      <c r="N36" s="50">
        <f>SUMIFS(topmanager!$D:$D,topmanager!$C:$C,rs_nova!$A36,topmanager!$A:$A,rs_nova!N$2)</f>
        <v>0</v>
      </c>
      <c r="O36" s="51">
        <f t="shared" si="4"/>
        <v>0</v>
      </c>
      <c r="P36" s="50">
        <f>IFERROR(VLOOKUP($A36,total!$B$4:$AW$437,27,0),0)</f>
        <v>0</v>
      </c>
      <c r="Q36" s="50">
        <f>IFERROR(VLOOKUP($A36,total!$B$4:$AW$437,21,0),0)</f>
        <v>0</v>
      </c>
      <c r="R36" s="50">
        <f>IFERROR(VLOOKUP($A36,total!$B$4:$AW$437,25,0),0)+IFERROR(VLOOKUP($A36,total!$B$4:$AW$437,36,0),0)</f>
        <v>0</v>
      </c>
      <c r="S36" s="50">
        <f>IFERROR(VLOOKUP(A36,gympass!$A$2:$F$148,6,0),0)</f>
        <v>166.66666666666666</v>
      </c>
      <c r="T36" s="50">
        <f>IFERROR(VLOOKUP($A36,total!$B$4:$AW$437,42,0),0)</f>
        <v>66.666666666666657</v>
      </c>
      <c r="U36" s="50">
        <f>IFERROR(VLOOKUP($A36,total!$B$4:$AW$437,32,0),0)</f>
        <v>0</v>
      </c>
      <c r="V36" s="50">
        <f>IFERROR(VLOOKUP($A36,total!$B$4:$AW$437,28,0),0)</f>
        <v>0</v>
      </c>
      <c r="W36" s="50">
        <f>IFERROR(VLOOKUP($A36,total!$B$4:$AX$437,49,0),0)</f>
        <v>0</v>
      </c>
      <c r="X36" s="50"/>
      <c r="Y36" s="50">
        <f>IFERROR(VLOOKUP(A36,#REF!,4,0),0)</f>
        <v>0</v>
      </c>
      <c r="Z36" s="50">
        <f>IFERROR(VLOOKUP(B36,#REF!,8,0),0)</f>
        <v>0</v>
      </c>
      <c r="AA36" s="50">
        <f>IFERROR(VLOOKUP($A36,total!$B$4:$AW$437,45,0),0)</f>
        <v>0</v>
      </c>
      <c r="AB36" s="50">
        <f>IFERROR(VLOOKUP($A36,total!$B$4:$AW$437,48,0),0)</f>
        <v>0</v>
      </c>
      <c r="AC36" s="50">
        <f>IFERROR(VLOOKUP($A36,total!$B$4:$AB$437,19,0),0)</f>
        <v>0</v>
      </c>
      <c r="AD36" s="50">
        <f>IFERROR(VLOOKUP($A36,total!$B$4:$AB$437,10,0),0)</f>
        <v>162.4315</v>
      </c>
      <c r="AE36" s="50">
        <f>IFERROR(VLOOKUP($A36,total!$B$4:$AB$437,13,0),0)-SUMIFS(topmanager!$D:$D,topmanager!$C:$C,rs_nova!$A40,topmanager!$A:$A,856)</f>
        <v>450</v>
      </c>
      <c r="AF36" s="50">
        <f>IFERROR(VLOOKUP($A36,total!$B$4:$AB$437,16,0),0)</f>
        <v>12.276995175</v>
      </c>
      <c r="AG36" s="50">
        <f>IFERROR(VLOOKUP($A36,total!$B$4:$AB$437,7,0),0)</f>
        <v>0</v>
      </c>
      <c r="AH36" s="50">
        <f>IFERROR(VLOOKUP($A36,total!$B$4:$AD$437,29,0),0)</f>
        <v>275</v>
      </c>
      <c r="AI36" s="50">
        <f>IFERROR(VLOOKUP(A36,total!$B$4:$AN$437,39,0),0)</f>
        <v>100</v>
      </c>
      <c r="AJ36" s="51">
        <f t="shared" si="5"/>
        <v>1233.0418285083333</v>
      </c>
      <c r="AK36" s="50">
        <f t="shared" si="6"/>
        <v>7805.2320000000009</v>
      </c>
      <c r="AL36" s="50">
        <f t="shared" si="7"/>
        <v>291.24</v>
      </c>
      <c r="AM36" s="50">
        <f t="shared" si="8"/>
        <v>2329.92</v>
      </c>
      <c r="AN36" s="50">
        <f t="shared" si="9"/>
        <v>640.17132900000001</v>
      </c>
      <c r="AO36" s="50">
        <f t="shared" si="9"/>
        <v>307.40520000000004</v>
      </c>
      <c r="AP36" s="50">
        <f t="shared" si="9"/>
        <v>268.97955000000002</v>
      </c>
      <c r="AQ36" s="50">
        <f>IFERROR(VLOOKUP(TEXT($A36,"000000"),[6]Página1!$A$8:$S$801,13,FALSE),0)</f>
        <v>2427</v>
      </c>
      <c r="AR36" s="50">
        <f>IFERROR(VLOOKUP(TEXT($A36,"000000"),[6]Página1!$A$8:$S$801,16,FALSE),0)</f>
        <v>650.44000000000005</v>
      </c>
      <c r="AS36" s="50">
        <f>IFERROR(VLOOKUP(TEXT($A36,"000000"),[6]Página1!$A$8:$S$801,19,FALSE),0)</f>
        <v>194.16</v>
      </c>
      <c r="AT36" s="50">
        <f>IFERROR(VLOOKUP(TEXT($A36,"000000"),[7]Página1!$A$8:$R$814,12,FALSE),0)</f>
        <v>3236</v>
      </c>
      <c r="AU36" s="50">
        <f>IFERROR(VLOOKUP(TEXT($A36,"000000"),[7]Página1!$A$8:$R$814,15,FALSE),0)</f>
        <v>867.25</v>
      </c>
      <c r="AV36" s="50">
        <f>IFERROR(VLOOKUP(TEXT($A36,"000000"),[7]Página1!$A$8:$R$814,18,FALSE),0)</f>
        <v>258.88</v>
      </c>
      <c r="AW36" s="50"/>
      <c r="AX36" s="51">
        <f t="shared" si="10"/>
        <v>19276.678079000001</v>
      </c>
      <c r="AY36" s="51">
        <f t="shared" si="11"/>
        <v>1216.556079</v>
      </c>
      <c r="AZ36" s="51">
        <f t="shared" si="12"/>
        <v>26978.293828508336</v>
      </c>
      <c r="BA36" s="51">
        <f t="shared" si="13"/>
        <v>28194.849907508335</v>
      </c>
      <c r="BB36" s="51">
        <f t="shared" si="14"/>
        <v>48.032062500000002</v>
      </c>
      <c r="BC36" s="51">
        <f t="shared" si="15"/>
        <v>120.47923799375</v>
      </c>
      <c r="BD36" s="51">
        <f t="shared" si="16"/>
        <v>7.706511428177083</v>
      </c>
      <c r="BE36" s="51">
        <f>IFERROR(VLOOKUP(A36,salario!A$2:P$91,11,FALSE),0)</f>
        <v>7685.13</v>
      </c>
      <c r="BF36" s="51">
        <f>SUMIFS(topmanager!$D:$D,topmanager!$C:$C,rs_nova!$A36,topmanager!$A:$A,rs_nova!BF$2)</f>
        <v>29124</v>
      </c>
      <c r="BG36" s="51">
        <f>SUMIFS(topmanager!$D:$D,topmanager!$C:$C,rs_nova!$A36,topmanager!$A:$A,rs_nova!BG$2)</f>
        <v>0</v>
      </c>
      <c r="BH36" s="51">
        <f>SUMIFS(topmanager!$D:$D,topmanager!$C:$C,rs_nova!$A36,topmanager!$A:$A,rs_nova!BH$2)</f>
        <v>0</v>
      </c>
      <c r="BI36" s="51">
        <f>SUMIFS(topmanager!$D:$D,topmanager!$C:$C,rs_nova!$A36,topmanager!$A:$A,rs_nova!BI$2)</f>
        <v>0</v>
      </c>
      <c r="BJ36" s="51">
        <f>SUMIFS(topmanager!$D:$D,topmanager!$C:$C,rs_nova!$A36,topmanager!$A:$A,rs_nova!BJ$2)+SUMIFS(topmanager!$D:$D,topmanager!$C:$C,rs_nova!$A36,topmanager!$A:$A,rs_nova!BJ$2+1)</f>
        <v>0</v>
      </c>
      <c r="BK36" s="51">
        <f>IFERROR(VLOOKUP(A36,[8]ferias!$C$4:$G$100,5,FALSE),0)</f>
        <v>0</v>
      </c>
      <c r="BL36" s="51">
        <f>SUMIFS(topmanager!$D:$D,topmanager!$C:$C,rs_nova!$A36,topmanager!$A:$A,rs_nova!BL$2)</f>
        <v>0</v>
      </c>
      <c r="BM36" s="51">
        <f>SUMIFS(topmanager!$D:$D,topmanager!$C:$C,rs_nova!$A36,topmanager!$A:$A,rs_nova!BM$2)+SUMIFS(topmanager!$D:$D,topmanager!$C:$C,rs_nova!$A40,topmanager!$A:$A,151)</f>
        <v>0</v>
      </c>
      <c r="BN36" s="51">
        <f t="shared" si="17"/>
        <v>29124</v>
      </c>
    </row>
    <row r="37" spans="1:66">
      <c r="A37" s="47">
        <f>total!B32</f>
        <v>29</v>
      </c>
      <c r="B37" s="47">
        <f t="shared" si="3"/>
        <v>30</v>
      </c>
      <c r="C37" s="48" t="str">
        <f>total!D32</f>
        <v>Colaborador 29</v>
      </c>
      <c r="D37" s="49">
        <f>IFERROR(VLOOKUP(A37,salario!A$3:J$32,10,FALSE),"")</f>
        <v>46023</v>
      </c>
      <c r="E37" s="49" t="str">
        <f>IFERROR(IF(VLOOKUP(A37,salario!A$3:O$32,15,FALSE)="","",VLOOKUP(A37,salario!A$3:O$32,15,FALSE)),"")</f>
        <v/>
      </c>
      <c r="F37" s="47" t="str">
        <f>IFERROR(VLOOKUP(A37,[5]base_pessoal!$B$2:$P$1504,13,FALSE),"")</f>
        <v/>
      </c>
      <c r="G37" s="50">
        <f>IFERROR(VLOOKUP(A37,salario!A$2:P$91,11,FALSE),0)*B37/30</f>
        <v>3652.6</v>
      </c>
      <c r="H37" s="50">
        <f>SUMIFS(topmanager!$D:$D,topmanager!$C:$C,rs_nova!$A37,topmanager!$A:$A,rs_nova!H$2)+SUMIFS(topmanager!$D:$D,topmanager!$C:$C,rs_nova!$A37,topmanager!$A:$A,63)</f>
        <v>0</v>
      </c>
      <c r="I37" s="50">
        <f>-SUMIFS(topmanager!$D:$D,topmanager!$C:$C,rs_nova!$A37,topmanager!$A:$A,rs_nova!I$2)</f>
        <v>0</v>
      </c>
      <c r="J37" s="50">
        <f>SUMIFS(topmanager!$D:$D,topmanager!$C:$C,rs_nova!$A37,topmanager!$A:$A,rs_nova!J$2)</f>
        <v>0</v>
      </c>
      <c r="K37" s="50">
        <f>SUMIFS(topmanager!$D:$D,topmanager!$C:$C,rs_nova!$A37,topmanager!$A:$A,rs_nova!K$2)+SUMIFS(topmanager!$D:$D,topmanager!$C:$C,rs_nova!$A37,topmanager!$A:$A,911)</f>
        <v>0</v>
      </c>
      <c r="L37" s="50">
        <f>SUMIFS(topmanager!$D:$D,topmanager!$C:$C,rs_nova!$A37,topmanager!$A:$A,rs_nova!L$2)</f>
        <v>0</v>
      </c>
      <c r="M37" s="50">
        <f>SUMIFS(topmanager!$D:$D,topmanager!$C:$C,rs_nova!$A37,topmanager!$A:$A,rs_nova!M$2)+SUMIFS(topmanager!$D:$D,topmanager!$C:$C,rs_nova!$A37,topmanager!$A:$A,908)+SUMIFS(topmanager!$D:$D,topmanager!$C:$C,rs_nova!$A37,topmanager!$A:$A,550)</f>
        <v>0</v>
      </c>
      <c r="N37" s="50">
        <f>SUMIFS(topmanager!$D:$D,topmanager!$C:$C,rs_nova!$A37,topmanager!$A:$A,rs_nova!N$2)</f>
        <v>0</v>
      </c>
      <c r="O37" s="51">
        <f t="shared" si="4"/>
        <v>0</v>
      </c>
      <c r="P37" s="50">
        <f>IFERROR(VLOOKUP($A37,total!$B$4:$AW$437,27,0),0)</f>
        <v>0</v>
      </c>
      <c r="Q37" s="50">
        <f>IFERROR(VLOOKUP($A37,total!$B$4:$AW$437,21,0),0)</f>
        <v>0</v>
      </c>
      <c r="R37" s="50">
        <f>IFERROR(VLOOKUP($A37,total!$B$4:$AW$437,25,0),0)+IFERROR(VLOOKUP($A37,total!$B$4:$AW$437,36,0),0)</f>
        <v>0</v>
      </c>
      <c r="S37" s="50">
        <f>IFERROR(VLOOKUP(A37,gympass!$A$2:$F$148,6,0),0)</f>
        <v>166.66666666666666</v>
      </c>
      <c r="T37" s="50">
        <f>IFERROR(VLOOKUP($A37,total!$B$4:$AW$437,42,0),0)</f>
        <v>66.666666666666657</v>
      </c>
      <c r="U37" s="50">
        <f>IFERROR(VLOOKUP($A37,total!$B$4:$AW$437,32,0),0)</f>
        <v>0</v>
      </c>
      <c r="V37" s="50">
        <f>IFERROR(VLOOKUP($A37,total!$B$4:$AW$437,28,0),0)</f>
        <v>0</v>
      </c>
      <c r="W37" s="50">
        <f>IFERROR(VLOOKUP($A37,total!$B$4:$AX$437,49,0),0)</f>
        <v>0</v>
      </c>
      <c r="X37" s="50"/>
      <c r="Y37" s="50">
        <f>IFERROR(VLOOKUP(A37,#REF!,4,0),0)</f>
        <v>0</v>
      </c>
      <c r="Z37" s="50">
        <f>IFERROR(VLOOKUP(B37,#REF!,8,0),0)</f>
        <v>0</v>
      </c>
      <c r="AA37" s="50">
        <f>IFERROR(VLOOKUP($A37,total!$B$4:$AW$437,45,0),0)</f>
        <v>0</v>
      </c>
      <c r="AB37" s="50">
        <f>IFERROR(VLOOKUP($A37,total!$B$4:$AW$437,48,0),0)</f>
        <v>0</v>
      </c>
      <c r="AC37" s="50">
        <f>IFERROR(VLOOKUP($A37,total!$B$4:$AB$437,19,0),0)</f>
        <v>0</v>
      </c>
      <c r="AD37" s="50">
        <f>IFERROR(VLOOKUP($A37,total!$B$4:$AB$437,10,0),0)</f>
        <v>117.7101</v>
      </c>
      <c r="AE37" s="50">
        <f>IFERROR(VLOOKUP($A37,total!$B$4:$AB$437,13,0),0)-SUMIFS(topmanager!$D:$D,topmanager!$C:$C,rs_nova!$A41,topmanager!$A:$A,856)</f>
        <v>539</v>
      </c>
      <c r="AF37" s="50">
        <f>IFERROR(VLOOKUP($A37,total!$B$4:$AB$437,16,0),0)</f>
        <v>5.8350285</v>
      </c>
      <c r="AG37" s="50">
        <f>IFERROR(VLOOKUP($A37,total!$B$4:$AB$437,7,0),0)</f>
        <v>0</v>
      </c>
      <c r="AH37" s="50">
        <f>IFERROR(VLOOKUP($A37,total!$B$4:$AD$437,29,0),0)</f>
        <v>275</v>
      </c>
      <c r="AI37" s="50">
        <f>IFERROR(VLOOKUP(A37,total!$B$4:$AN$437,39,0),0)</f>
        <v>100</v>
      </c>
      <c r="AJ37" s="51">
        <f t="shared" si="5"/>
        <v>1270.8784618333334</v>
      </c>
      <c r="AK37" s="50">
        <f t="shared" si="6"/>
        <v>0</v>
      </c>
      <c r="AL37" s="50">
        <f t="shared" si="7"/>
        <v>0</v>
      </c>
      <c r="AM37" s="50">
        <f t="shared" si="8"/>
        <v>0</v>
      </c>
      <c r="AN37" s="50">
        <f t="shared" si="9"/>
        <v>304.26157999999998</v>
      </c>
      <c r="AO37" s="50">
        <f t="shared" si="9"/>
        <v>146.10400000000001</v>
      </c>
      <c r="AP37" s="50">
        <f t="shared" si="9"/>
        <v>127.84100000000001</v>
      </c>
      <c r="AQ37" s="50">
        <f>IFERROR(VLOOKUP(TEXT($A37,"000000"),[6]Página1!$A$8:$S$801,13,FALSE),0)</f>
        <v>0</v>
      </c>
      <c r="AR37" s="50">
        <f>IFERROR(VLOOKUP(TEXT($A37,"000000"),[6]Página1!$A$8:$S$801,16,FALSE),0)</f>
        <v>0</v>
      </c>
      <c r="AS37" s="50">
        <f>IFERROR(VLOOKUP(TEXT($A37,"000000"),[6]Página1!$A$8:$S$801,19,FALSE),0)</f>
        <v>0</v>
      </c>
      <c r="AT37" s="50">
        <f>IFERROR(VLOOKUP(TEXT($A37,"000000"),[7]Página1!$A$8:$R$814,12,FALSE),0)</f>
        <v>0</v>
      </c>
      <c r="AU37" s="50">
        <f>IFERROR(VLOOKUP(TEXT($A37,"000000"),[7]Página1!$A$8:$R$814,15,FALSE),0)</f>
        <v>0</v>
      </c>
      <c r="AV37" s="50">
        <f>IFERROR(VLOOKUP(TEXT($A37,"000000"),[7]Página1!$A$8:$R$814,18,FALSE),0)</f>
        <v>0</v>
      </c>
      <c r="AW37" s="50"/>
      <c r="AX37" s="51">
        <f t="shared" si="10"/>
        <v>578.20658000000003</v>
      </c>
      <c r="AY37" s="51">
        <f t="shared" si="11"/>
        <v>578.20658000000003</v>
      </c>
      <c r="AZ37" s="51">
        <f t="shared" si="12"/>
        <v>4923.4784618333333</v>
      </c>
      <c r="BA37" s="51">
        <f t="shared" si="13"/>
        <v>5501.6850418333333</v>
      </c>
      <c r="BB37" s="51">
        <f t="shared" si="14"/>
        <v>22.828749999999999</v>
      </c>
      <c r="BC37" s="51">
        <f t="shared" si="15"/>
        <v>3.6137911250000001</v>
      </c>
      <c r="BD37" s="51">
        <f t="shared" si="16"/>
        <v>7.9429903864583338</v>
      </c>
      <c r="BE37" s="51">
        <f>IFERROR(VLOOKUP(A37,salario!A$2:P$91,11,FALSE),0)</f>
        <v>3652.6</v>
      </c>
      <c r="BF37" s="51">
        <f>SUMIFS(topmanager!$D:$D,topmanager!$C:$C,rs_nova!$A37,topmanager!$A:$A,rs_nova!BF$2)</f>
        <v>0</v>
      </c>
      <c r="BG37" s="51">
        <f>SUMIFS(topmanager!$D:$D,topmanager!$C:$C,rs_nova!$A37,topmanager!$A:$A,rs_nova!BG$2)</f>
        <v>0</v>
      </c>
      <c r="BH37" s="51">
        <f>SUMIFS(topmanager!$D:$D,topmanager!$C:$C,rs_nova!$A37,topmanager!$A:$A,rs_nova!BH$2)</f>
        <v>0</v>
      </c>
      <c r="BI37" s="51">
        <f>SUMIFS(topmanager!$D:$D,topmanager!$C:$C,rs_nova!$A37,topmanager!$A:$A,rs_nova!BI$2)</f>
        <v>0</v>
      </c>
      <c r="BJ37" s="51">
        <f>SUMIFS(topmanager!$D:$D,topmanager!$C:$C,rs_nova!$A37,topmanager!$A:$A,rs_nova!BJ$2)+SUMIFS(topmanager!$D:$D,topmanager!$C:$C,rs_nova!$A37,topmanager!$A:$A,rs_nova!BJ$2+1)</f>
        <v>0</v>
      </c>
      <c r="BK37" s="51">
        <f>IFERROR(VLOOKUP(A37,[8]ferias!$C$4:$G$100,5,FALSE),0)</f>
        <v>0</v>
      </c>
      <c r="BL37" s="51">
        <f>SUMIFS(topmanager!$D:$D,topmanager!$C:$C,rs_nova!$A37,topmanager!$A:$A,rs_nova!BL$2)</f>
        <v>0</v>
      </c>
      <c r="BM37" s="51">
        <f>SUMIFS(topmanager!$D:$D,topmanager!$C:$C,rs_nova!$A37,topmanager!$A:$A,rs_nova!BM$2)+SUMIFS(topmanager!$D:$D,topmanager!$C:$C,rs_nova!$A41,topmanager!$A:$A,151)</f>
        <v>0</v>
      </c>
      <c r="BN37" s="51">
        <f t="shared" si="17"/>
        <v>0</v>
      </c>
    </row>
    <row r="38" spans="1:66">
      <c r="A38" s="47">
        <f>total!B33</f>
        <v>30</v>
      </c>
      <c r="B38" s="47">
        <f t="shared" si="3"/>
        <v>30</v>
      </c>
      <c r="C38" s="48" t="str">
        <f>total!D33</f>
        <v>Colaborador 30</v>
      </c>
      <c r="D38" s="49">
        <f>IFERROR(VLOOKUP(A38,salario!A$3:J$32,10,FALSE),"")</f>
        <v>46023</v>
      </c>
      <c r="E38" s="49" t="str">
        <f>IFERROR(IF(VLOOKUP(A38,salario!A$3:O$32,15,FALSE)="","",VLOOKUP(A38,salario!A$3:O$32,15,FALSE)),"")</f>
        <v/>
      </c>
      <c r="F38" s="47" t="str">
        <f>IFERROR(VLOOKUP(A38,[5]base_pessoal!$B$2:$P$1504,13,FALSE),"")</f>
        <v/>
      </c>
      <c r="G38" s="50">
        <f>IFERROR(VLOOKUP(A38,salario!A$2:P$91,11,FALSE),0)*B38/30</f>
        <v>7943.86</v>
      </c>
      <c r="H38" s="50">
        <f>SUMIFS(topmanager!$D:$D,topmanager!$C:$C,rs_nova!$A38,topmanager!$A:$A,rs_nova!H$2)+SUMIFS(topmanager!$D:$D,topmanager!$C:$C,rs_nova!$A38,topmanager!$A:$A,63)</f>
        <v>0</v>
      </c>
      <c r="I38" s="50">
        <f>-SUMIFS(topmanager!$D:$D,topmanager!$C:$C,rs_nova!$A38,topmanager!$A:$A,rs_nova!I$2)</f>
        <v>0</v>
      </c>
      <c r="J38" s="50">
        <f>SUMIFS(topmanager!$D:$D,topmanager!$C:$C,rs_nova!$A38,topmanager!$A:$A,rs_nova!J$2)</f>
        <v>0</v>
      </c>
      <c r="K38" s="50">
        <f>SUMIFS(topmanager!$D:$D,topmanager!$C:$C,rs_nova!$A38,topmanager!$A:$A,rs_nova!K$2)+SUMIFS(topmanager!$D:$D,topmanager!$C:$C,rs_nova!$A38,topmanager!$A:$A,911)</f>
        <v>0</v>
      </c>
      <c r="L38" s="50">
        <f>SUMIFS(topmanager!$D:$D,topmanager!$C:$C,rs_nova!$A38,topmanager!$A:$A,rs_nova!L$2)</f>
        <v>0</v>
      </c>
      <c r="M38" s="50">
        <f>SUMIFS(topmanager!$D:$D,topmanager!$C:$C,rs_nova!$A38,topmanager!$A:$A,rs_nova!M$2)+SUMIFS(topmanager!$D:$D,topmanager!$C:$C,rs_nova!$A38,topmanager!$A:$A,908)+SUMIFS(topmanager!$D:$D,topmanager!$C:$C,rs_nova!$A38,topmanager!$A:$A,550)</f>
        <v>0</v>
      </c>
      <c r="N38" s="50">
        <f>SUMIFS(topmanager!$D:$D,topmanager!$C:$C,rs_nova!$A38,topmanager!$A:$A,rs_nova!N$2)</f>
        <v>0</v>
      </c>
      <c r="O38" s="51">
        <f t="shared" si="4"/>
        <v>0</v>
      </c>
      <c r="P38" s="50">
        <f>IFERROR(VLOOKUP($A38,total!$B$4:$AW$437,27,0),0)</f>
        <v>0</v>
      </c>
      <c r="Q38" s="50">
        <f>IFERROR(VLOOKUP($A38,total!$B$4:$AW$437,21,0),0)</f>
        <v>0</v>
      </c>
      <c r="R38" s="50">
        <f>IFERROR(VLOOKUP($A38,total!$B$4:$AW$437,25,0),0)+IFERROR(VLOOKUP($A38,total!$B$4:$AW$437,36,0),0)</f>
        <v>0</v>
      </c>
      <c r="S38" s="50">
        <f>IFERROR(VLOOKUP(A38,gympass!$A$2:$F$148,6,0),0)</f>
        <v>166.66666666666666</v>
      </c>
      <c r="T38" s="50">
        <f>IFERROR(VLOOKUP($A38,total!$B$4:$AW$437,42,0),0)</f>
        <v>66.666666666666657</v>
      </c>
      <c r="U38" s="50">
        <f>IFERROR(VLOOKUP($A38,total!$B$4:$AW$437,32,0),0)</f>
        <v>0</v>
      </c>
      <c r="V38" s="50">
        <f>IFERROR(VLOOKUP($A38,total!$B$4:$AW$437,28,0),0)</f>
        <v>0</v>
      </c>
      <c r="W38" s="50">
        <f>IFERROR(VLOOKUP($A38,total!$B$4:$AX$437,49,0),0)</f>
        <v>0</v>
      </c>
      <c r="X38" s="50"/>
      <c r="Y38" s="50">
        <f>IFERROR(VLOOKUP(A38,#REF!,4,0),0)</f>
        <v>0</v>
      </c>
      <c r="Z38" s="50">
        <f>IFERROR(VLOOKUP(B38,#REF!,8,0),0)</f>
        <v>0</v>
      </c>
      <c r="AA38" s="50">
        <f>IFERROR(VLOOKUP($A38,total!$B$4:$AW$437,45,0),0)</f>
        <v>0</v>
      </c>
      <c r="AB38" s="50">
        <f>IFERROR(VLOOKUP($A38,total!$B$4:$AW$437,48,0),0)</f>
        <v>0</v>
      </c>
      <c r="AC38" s="50">
        <f>IFERROR(VLOOKUP($A38,total!$B$4:$AB$437,19,0),0)</f>
        <v>0</v>
      </c>
      <c r="AD38" s="50">
        <f>IFERROR(VLOOKUP($A38,total!$B$4:$AB$437,10,0),0)</f>
        <v>162.4315</v>
      </c>
      <c r="AE38" s="50">
        <f>IFERROR(VLOOKUP($A38,total!$B$4:$AB$437,13,0),0)-SUMIFS(topmanager!$D:$D,topmanager!$C:$C,rs_nova!$A42,topmanager!$A:$A,856)</f>
        <v>450</v>
      </c>
      <c r="AF38" s="50">
        <f>IFERROR(VLOOKUP($A38,total!$B$4:$AB$437,16,0),0)</f>
        <v>12.69031635</v>
      </c>
      <c r="AG38" s="50">
        <f>IFERROR(VLOOKUP($A38,total!$B$4:$AB$437,7,0),0)</f>
        <v>0</v>
      </c>
      <c r="AH38" s="50">
        <f>IFERROR(VLOOKUP($A38,total!$B$4:$AD$437,29,0),0)</f>
        <v>275</v>
      </c>
      <c r="AI38" s="50">
        <f>IFERROR(VLOOKUP(A38,total!$B$4:$AN$437,39,0),0)</f>
        <v>100</v>
      </c>
      <c r="AJ38" s="51">
        <f t="shared" si="5"/>
        <v>1233.4551496833333</v>
      </c>
      <c r="AK38" s="50">
        <f t="shared" si="6"/>
        <v>0</v>
      </c>
      <c r="AL38" s="50">
        <f t="shared" si="7"/>
        <v>0</v>
      </c>
      <c r="AM38" s="50">
        <f t="shared" si="8"/>
        <v>0</v>
      </c>
      <c r="AN38" s="50">
        <f t="shared" si="9"/>
        <v>661.72353799999996</v>
      </c>
      <c r="AO38" s="50">
        <f t="shared" si="9"/>
        <v>317.75439999999998</v>
      </c>
      <c r="AP38" s="50">
        <f t="shared" si="9"/>
        <v>278.0351</v>
      </c>
      <c r="AQ38" s="50">
        <f>IFERROR(VLOOKUP(TEXT($A38,"000000"),[6]Página1!$A$8:$S$801,13,FALSE),0)</f>
        <v>0</v>
      </c>
      <c r="AR38" s="50">
        <f>IFERROR(VLOOKUP(TEXT($A38,"000000"),[6]Página1!$A$8:$S$801,16,FALSE),0)</f>
        <v>0</v>
      </c>
      <c r="AS38" s="50">
        <f>IFERROR(VLOOKUP(TEXT($A38,"000000"),[6]Página1!$A$8:$S$801,19,FALSE),0)</f>
        <v>0</v>
      </c>
      <c r="AT38" s="50">
        <f>IFERROR(VLOOKUP(TEXT($A38,"000000"),[7]Página1!$A$8:$R$814,12,FALSE),0)</f>
        <v>0</v>
      </c>
      <c r="AU38" s="50">
        <f>IFERROR(VLOOKUP(TEXT($A38,"000000"),[7]Página1!$A$8:$R$814,15,FALSE),0)</f>
        <v>0</v>
      </c>
      <c r="AV38" s="50">
        <f>IFERROR(VLOOKUP(TEXT($A38,"000000"),[7]Página1!$A$8:$R$814,18,FALSE),0)</f>
        <v>0</v>
      </c>
      <c r="AW38" s="50"/>
      <c r="AX38" s="51">
        <f t="shared" si="10"/>
        <v>1257.5130380000001</v>
      </c>
      <c r="AY38" s="51">
        <f t="shared" si="11"/>
        <v>1257.5130380000001</v>
      </c>
      <c r="AZ38" s="51">
        <f t="shared" si="12"/>
        <v>9177.3151496833343</v>
      </c>
      <c r="BA38" s="51">
        <f t="shared" si="13"/>
        <v>10434.828187683333</v>
      </c>
      <c r="BB38" s="51">
        <f t="shared" si="14"/>
        <v>49.649124999999998</v>
      </c>
      <c r="BC38" s="51">
        <f t="shared" si="15"/>
        <v>7.8594564875000001</v>
      </c>
      <c r="BD38" s="51">
        <f t="shared" si="16"/>
        <v>7.7090946855208333</v>
      </c>
      <c r="BE38" s="51">
        <f>IFERROR(VLOOKUP(A38,salario!A$2:P$91,11,FALSE),0)</f>
        <v>7943.86</v>
      </c>
      <c r="BF38" s="51">
        <f>SUMIFS(topmanager!$D:$D,topmanager!$C:$C,rs_nova!$A38,topmanager!$A:$A,rs_nova!BF$2)</f>
        <v>0</v>
      </c>
      <c r="BG38" s="51">
        <f>SUMIFS(topmanager!$D:$D,topmanager!$C:$C,rs_nova!$A38,topmanager!$A:$A,rs_nova!BG$2)</f>
        <v>0</v>
      </c>
      <c r="BH38" s="51">
        <f>SUMIFS(topmanager!$D:$D,topmanager!$C:$C,rs_nova!$A38,topmanager!$A:$A,rs_nova!BH$2)</f>
        <v>0</v>
      </c>
      <c r="BI38" s="51">
        <f>SUMIFS(topmanager!$D:$D,topmanager!$C:$C,rs_nova!$A38,topmanager!$A:$A,rs_nova!BI$2)</f>
        <v>0</v>
      </c>
      <c r="BJ38" s="51">
        <f>SUMIFS(topmanager!$D:$D,topmanager!$C:$C,rs_nova!$A38,topmanager!$A:$A,rs_nova!BJ$2)+SUMIFS(topmanager!$D:$D,topmanager!$C:$C,rs_nova!$A38,topmanager!$A:$A,rs_nova!BJ$2+1)</f>
        <v>0</v>
      </c>
      <c r="BK38" s="51">
        <f>IFERROR(VLOOKUP(A38,[8]ferias!$C$4:$G$100,5,FALSE),0)</f>
        <v>0</v>
      </c>
      <c r="BL38" s="51">
        <f>SUMIFS(topmanager!$D:$D,topmanager!$C:$C,rs_nova!$A38,topmanager!$A:$A,rs_nova!BL$2)</f>
        <v>0</v>
      </c>
      <c r="BM38" s="51">
        <f>SUMIFS(topmanager!$D:$D,topmanager!$C:$C,rs_nova!$A38,topmanager!$A:$A,rs_nova!BM$2)+SUMIFS(topmanager!$D:$D,topmanager!$C:$C,rs_nova!$A42,topmanager!$A:$A,151)</f>
        <v>0</v>
      </c>
      <c r="BN38" s="51">
        <f t="shared" si="17"/>
        <v>0</v>
      </c>
    </row>
    <row r="39" spans="1:66">
      <c r="A39" s="47" t="e">
        <f>total!#REF!</f>
        <v>#REF!</v>
      </c>
      <c r="B39" s="47">
        <f t="shared" si="3"/>
        <v>0</v>
      </c>
      <c r="C39" s="48" t="e">
        <f>total!#REF!</f>
        <v>#REF!</v>
      </c>
      <c r="D39" s="49" t="str">
        <f>IFERROR(VLOOKUP(A39,salario!A$3:J$32,10,FALSE),"")</f>
        <v/>
      </c>
      <c r="E39" s="49" t="str">
        <f>IFERROR(IF(VLOOKUP(A39,salario!A$3:O$32,15,FALSE)="","",VLOOKUP(A39,salario!A$3:O$32,15,FALSE)),"")</f>
        <v/>
      </c>
      <c r="F39" s="47" t="str">
        <f>IFERROR(VLOOKUP(A39,[5]base_pessoal!$B$2:$P$1504,13,FALSE),"")</f>
        <v/>
      </c>
      <c r="G39" s="50">
        <f>IFERROR(VLOOKUP(A39,salario!A$2:P$91,11,FALSE),0)*B39/30</f>
        <v>0</v>
      </c>
      <c r="H39" s="50">
        <f>SUMIFS(topmanager!$D:$D,topmanager!$C:$C,rs_nova!$A39,topmanager!$A:$A,rs_nova!H$2)+SUMIFS(topmanager!$D:$D,topmanager!$C:$C,rs_nova!$A39,topmanager!$A:$A,63)</f>
        <v>0</v>
      </c>
      <c r="I39" s="50">
        <f>-SUMIFS(topmanager!$D:$D,topmanager!$C:$C,rs_nova!$A39,topmanager!$A:$A,rs_nova!I$2)</f>
        <v>0</v>
      </c>
      <c r="J39" s="50">
        <f>SUMIFS(topmanager!$D:$D,topmanager!$C:$C,rs_nova!$A39,topmanager!$A:$A,rs_nova!J$2)</f>
        <v>0</v>
      </c>
      <c r="K39" s="50">
        <f>SUMIFS(topmanager!$D:$D,topmanager!$C:$C,rs_nova!$A39,topmanager!$A:$A,rs_nova!K$2)+SUMIFS(topmanager!$D:$D,topmanager!$C:$C,rs_nova!$A39,topmanager!$A:$A,911)</f>
        <v>0</v>
      </c>
      <c r="L39" s="50">
        <f>SUMIFS(topmanager!$D:$D,topmanager!$C:$C,rs_nova!$A39,topmanager!$A:$A,rs_nova!L$2)</f>
        <v>0</v>
      </c>
      <c r="M39" s="50">
        <f>SUMIFS(topmanager!$D:$D,topmanager!$C:$C,rs_nova!$A39,topmanager!$A:$A,rs_nova!M$2)+SUMIFS(topmanager!$D:$D,topmanager!$C:$C,rs_nova!$A39,topmanager!$A:$A,908)+SUMIFS(topmanager!$D:$D,topmanager!$C:$C,rs_nova!$A39,topmanager!$A:$A,550)</f>
        <v>0</v>
      </c>
      <c r="N39" s="50">
        <f>SUMIFS(topmanager!$D:$D,topmanager!$C:$C,rs_nova!$A39,topmanager!$A:$A,rs_nova!N$2)</f>
        <v>0</v>
      </c>
      <c r="O39" s="51">
        <f t="shared" si="4"/>
        <v>0</v>
      </c>
      <c r="P39" s="50">
        <f>IFERROR(VLOOKUP($A39,total!$B$4:$AW$437,27,0),0)</f>
        <v>0</v>
      </c>
      <c r="Q39" s="50">
        <f>IFERROR(VLOOKUP($A39,total!$B$4:$AW$437,21,0),0)</f>
        <v>0</v>
      </c>
      <c r="R39" s="50">
        <f>IFERROR(VLOOKUP($A39,total!$B$4:$AW$437,25,0),0)+IFERROR(VLOOKUP($A39,total!$B$4:$AW$437,36,0),0)</f>
        <v>0</v>
      </c>
      <c r="S39" s="50">
        <f>IFERROR(VLOOKUP(A39,gympass!$A$2:$F$148,6,0),0)</f>
        <v>0</v>
      </c>
      <c r="T39" s="50">
        <f>IFERROR(VLOOKUP($A39,total!$B$4:$AW$437,42,0),0)</f>
        <v>0</v>
      </c>
      <c r="U39" s="50">
        <f>IFERROR(VLOOKUP($A39,total!$B$4:$AW$437,32,0),0)</f>
        <v>0</v>
      </c>
      <c r="V39" s="50">
        <f>IFERROR(VLOOKUP($A39,total!$B$4:$AW$437,28,0),0)</f>
        <v>0</v>
      </c>
      <c r="W39" s="50">
        <f>IFERROR(VLOOKUP($A39,total!$B$4:$AX$437,49,0),0)</f>
        <v>0</v>
      </c>
      <c r="X39" s="50"/>
      <c r="Y39" s="50">
        <f>IFERROR(VLOOKUP(A39,#REF!,4,0),0)</f>
        <v>0</v>
      </c>
      <c r="Z39" s="50">
        <f>IFERROR(VLOOKUP(B39,#REF!,8,0),0)</f>
        <v>0</v>
      </c>
      <c r="AA39" s="50">
        <f>IFERROR(VLOOKUP($A39,total!$B$4:$AW$437,45,0),0)</f>
        <v>0</v>
      </c>
      <c r="AB39" s="50">
        <f>IFERROR(VLOOKUP($A39,total!$B$4:$AW$437,48,0),0)</f>
        <v>0</v>
      </c>
      <c r="AC39" s="50">
        <f>IFERROR(VLOOKUP($A39,total!$B$4:$AB$437,19,0),0)</f>
        <v>0</v>
      </c>
      <c r="AD39" s="50">
        <f>IFERROR(VLOOKUP($A39,total!$B$4:$AB$437,10,0),0)</f>
        <v>0</v>
      </c>
      <c r="AE39" s="50">
        <f>IFERROR(VLOOKUP($A39,total!$B$4:$AB$437,13,0),0)-SUMIFS(topmanager!$D:$D,topmanager!$C:$C,rs_nova!$A43,topmanager!$A:$A,856)</f>
        <v>0</v>
      </c>
      <c r="AF39" s="50">
        <f>IFERROR(VLOOKUP($A39,total!$B$4:$AB$437,16,0),0)</f>
        <v>0</v>
      </c>
      <c r="AG39" s="50">
        <f>IFERROR(VLOOKUP($A39,total!$B$4:$AB$437,7,0),0)</f>
        <v>0</v>
      </c>
      <c r="AH39" s="50">
        <f>IFERROR(VLOOKUP($A39,total!$B$4:$AD$437,29,0),0)</f>
        <v>0</v>
      </c>
      <c r="AI39" s="50">
        <f>IFERROR(VLOOKUP(A39,total!$B$4:$AN$437,39,0),0)</f>
        <v>0</v>
      </c>
      <c r="AJ39" s="51">
        <f t="shared" si="5"/>
        <v>0</v>
      </c>
      <c r="AK39" s="50">
        <f t="shared" si="6"/>
        <v>0</v>
      </c>
      <c r="AL39" s="50">
        <f t="shared" si="7"/>
        <v>0</v>
      </c>
      <c r="AM39" s="50">
        <f t="shared" si="8"/>
        <v>0</v>
      </c>
      <c r="AN39" s="50" t="e">
        <f t="shared" ref="AN39:AP74" si="18">IF(AND($A39&gt;1000,$A39&lt;=1999),0,AN$5*$G39)</f>
        <v>#REF!</v>
      </c>
      <c r="AO39" s="50" t="e">
        <f t="shared" si="18"/>
        <v>#REF!</v>
      </c>
      <c r="AP39" s="50" t="e">
        <f t="shared" si="18"/>
        <v>#REF!</v>
      </c>
      <c r="AQ39" s="50">
        <f>IFERROR(VLOOKUP(TEXT($A39,"000000"),[6]Página1!$A$8:$S$801,13,FALSE),0)</f>
        <v>0</v>
      </c>
      <c r="AR39" s="50">
        <f>IFERROR(VLOOKUP(TEXT($A39,"000000"),[6]Página1!$A$8:$S$801,16,FALSE),0)</f>
        <v>0</v>
      </c>
      <c r="AS39" s="50">
        <f>IFERROR(VLOOKUP(TEXT($A39,"000000"),[6]Página1!$A$8:$S$801,19,FALSE),0)</f>
        <v>0</v>
      </c>
      <c r="AT39" s="50">
        <f>IFERROR(VLOOKUP(TEXT($A39,"000000"),[7]Página1!$A$8:$R$814,12,FALSE),0)</f>
        <v>0</v>
      </c>
      <c r="AU39" s="50">
        <f>IFERROR(VLOOKUP(TEXT($A39,"000000"),[7]Página1!$A$8:$R$814,15,FALSE),0)</f>
        <v>0</v>
      </c>
      <c r="AV39" s="50">
        <f>IFERROR(VLOOKUP(TEXT($A39,"000000"),[7]Página1!$A$8:$R$814,18,FALSE),0)</f>
        <v>0</v>
      </c>
      <c r="AW39" s="50"/>
      <c r="AX39" s="51" t="e">
        <f t="shared" si="10"/>
        <v>#REF!</v>
      </c>
      <c r="AY39" s="51" t="e">
        <f t="shared" si="11"/>
        <v>#REF!</v>
      </c>
      <c r="AZ39" s="51" t="e">
        <f t="shared" si="12"/>
        <v>#REF!</v>
      </c>
      <c r="BA39" s="51" t="e">
        <f t="shared" si="13"/>
        <v>#REF!</v>
      </c>
      <c r="BB39" s="51">
        <f t="shared" si="14"/>
        <v>0</v>
      </c>
      <c r="BC39" s="51" t="e">
        <f t="shared" si="15"/>
        <v>#REF!</v>
      </c>
      <c r="BD39" s="51">
        <f t="shared" si="16"/>
        <v>0</v>
      </c>
      <c r="BE39" s="51">
        <f>IFERROR(VLOOKUP(A39,salario!A$2:P$91,11,FALSE),0)</f>
        <v>0</v>
      </c>
      <c r="BF39" s="51">
        <f>SUMIFS(topmanager!$D:$D,topmanager!$C:$C,rs_nova!$A39,topmanager!$A:$A,rs_nova!BF$2)</f>
        <v>0</v>
      </c>
      <c r="BG39" s="51">
        <f>SUMIFS(topmanager!$D:$D,topmanager!$C:$C,rs_nova!$A39,topmanager!$A:$A,rs_nova!BG$2)</f>
        <v>0</v>
      </c>
      <c r="BH39" s="51">
        <f>SUMIFS(topmanager!$D:$D,topmanager!$C:$C,rs_nova!$A39,topmanager!$A:$A,rs_nova!BH$2)</f>
        <v>0</v>
      </c>
      <c r="BI39" s="51">
        <f>SUMIFS(topmanager!$D:$D,topmanager!$C:$C,rs_nova!$A39,topmanager!$A:$A,rs_nova!BI$2)</f>
        <v>0</v>
      </c>
      <c r="BJ39" s="51">
        <f>SUMIFS(topmanager!$D:$D,topmanager!$C:$C,rs_nova!$A39,topmanager!$A:$A,rs_nova!BJ$2)+SUMIFS(topmanager!$D:$D,topmanager!$C:$C,rs_nova!$A39,topmanager!$A:$A,rs_nova!BJ$2+1)</f>
        <v>0</v>
      </c>
      <c r="BK39" s="51">
        <f>IFERROR(VLOOKUP(A39,[8]ferias!$C$4:$G$100,5,FALSE),0)</f>
        <v>0</v>
      </c>
      <c r="BL39" s="51">
        <f>SUMIFS(topmanager!$D:$D,topmanager!$C:$C,rs_nova!$A39,topmanager!$A:$A,rs_nova!BL$2)</f>
        <v>0</v>
      </c>
      <c r="BM39" s="51">
        <f>SUMIFS(topmanager!$D:$D,topmanager!$C:$C,rs_nova!$A39,topmanager!$A:$A,rs_nova!BM$2)+SUMIFS(topmanager!$D:$D,topmanager!$C:$C,rs_nova!$A43,topmanager!$A:$A,151)</f>
        <v>0</v>
      </c>
      <c r="BN39" s="51">
        <f t="shared" si="17"/>
        <v>0</v>
      </c>
    </row>
    <row r="40" spans="1:66">
      <c r="A40" s="47" t="e">
        <f>total!#REF!</f>
        <v>#REF!</v>
      </c>
      <c r="B40" s="47">
        <f t="shared" si="3"/>
        <v>0</v>
      </c>
      <c r="C40" s="48" t="e">
        <f>total!#REF!</f>
        <v>#REF!</v>
      </c>
      <c r="D40" s="49" t="str">
        <f>IFERROR(VLOOKUP(A40,salario!A$3:J$32,10,FALSE),"")</f>
        <v/>
      </c>
      <c r="E40" s="49" t="str">
        <f>IFERROR(IF(VLOOKUP(A40,salario!A$3:O$32,15,FALSE)="","",VLOOKUP(A40,salario!A$3:O$32,15,FALSE)),"")</f>
        <v/>
      </c>
      <c r="F40" s="47" t="str">
        <f>IFERROR(VLOOKUP(A40,[5]base_pessoal!$B$2:$P$1504,13,FALSE),"")</f>
        <v/>
      </c>
      <c r="G40" s="50">
        <f>IFERROR(VLOOKUP(A40,salario!A$2:P$91,11,FALSE),0)*B40/30</f>
        <v>0</v>
      </c>
      <c r="H40" s="50">
        <f>SUMIFS(topmanager!$D:$D,topmanager!$C:$C,rs_nova!$A40,topmanager!$A:$A,rs_nova!H$2)+SUMIFS(topmanager!$D:$D,topmanager!$C:$C,rs_nova!$A40,topmanager!$A:$A,63)</f>
        <v>0</v>
      </c>
      <c r="I40" s="50">
        <f>-SUMIFS(topmanager!$D:$D,topmanager!$C:$C,rs_nova!$A40,topmanager!$A:$A,rs_nova!I$2)</f>
        <v>0</v>
      </c>
      <c r="J40" s="50">
        <f>SUMIFS(topmanager!$D:$D,topmanager!$C:$C,rs_nova!$A40,topmanager!$A:$A,rs_nova!J$2)</f>
        <v>0</v>
      </c>
      <c r="K40" s="50">
        <f>SUMIFS(topmanager!$D:$D,topmanager!$C:$C,rs_nova!$A40,topmanager!$A:$A,rs_nova!K$2)+SUMIFS(topmanager!$D:$D,topmanager!$C:$C,rs_nova!$A40,topmanager!$A:$A,911)</f>
        <v>0</v>
      </c>
      <c r="L40" s="50">
        <f>SUMIFS(topmanager!$D:$D,topmanager!$C:$C,rs_nova!$A40,topmanager!$A:$A,rs_nova!L$2)</f>
        <v>0</v>
      </c>
      <c r="M40" s="50">
        <f>SUMIFS(topmanager!$D:$D,topmanager!$C:$C,rs_nova!$A40,topmanager!$A:$A,rs_nova!M$2)+SUMIFS(topmanager!$D:$D,topmanager!$C:$C,rs_nova!$A40,topmanager!$A:$A,908)+SUMIFS(topmanager!$D:$D,topmanager!$C:$C,rs_nova!$A40,topmanager!$A:$A,550)</f>
        <v>0</v>
      </c>
      <c r="N40" s="50">
        <f>SUMIFS(topmanager!$D:$D,topmanager!$C:$C,rs_nova!$A40,topmanager!$A:$A,rs_nova!N$2)</f>
        <v>0</v>
      </c>
      <c r="O40" s="51">
        <f t="shared" si="4"/>
        <v>0</v>
      </c>
      <c r="P40" s="50">
        <f>IFERROR(VLOOKUP($A40,total!$B$4:$AW$437,27,0),0)</f>
        <v>0</v>
      </c>
      <c r="Q40" s="50">
        <f>IFERROR(VLOOKUP($A40,total!$B$4:$AW$437,21,0),0)</f>
        <v>0</v>
      </c>
      <c r="R40" s="50">
        <f>IFERROR(VLOOKUP($A40,total!$B$4:$AW$437,25,0),0)+IFERROR(VLOOKUP($A40,total!$B$4:$AW$437,36,0),0)</f>
        <v>0</v>
      </c>
      <c r="S40" s="50">
        <f>IFERROR(VLOOKUP(A40,gympass!$A$2:$F$148,6,0),0)</f>
        <v>0</v>
      </c>
      <c r="T40" s="50">
        <f>IFERROR(VLOOKUP($A40,total!$B$4:$AW$437,42,0),0)</f>
        <v>0</v>
      </c>
      <c r="U40" s="50">
        <f>IFERROR(VLOOKUP($A40,total!$B$4:$AW$437,32,0),0)</f>
        <v>0</v>
      </c>
      <c r="V40" s="50">
        <f>IFERROR(VLOOKUP($A40,total!$B$4:$AW$437,28,0),0)</f>
        <v>0</v>
      </c>
      <c r="W40" s="50">
        <f>IFERROR(VLOOKUP($A40,total!$B$4:$AX$437,49,0),0)</f>
        <v>0</v>
      </c>
      <c r="X40" s="50"/>
      <c r="Y40" s="50">
        <f>IFERROR(VLOOKUP(A40,#REF!,4,0),0)</f>
        <v>0</v>
      </c>
      <c r="Z40" s="50">
        <f>IFERROR(VLOOKUP(B40,#REF!,8,0),0)</f>
        <v>0</v>
      </c>
      <c r="AA40" s="50">
        <f>IFERROR(VLOOKUP($A40,total!$B$4:$AW$437,45,0),0)</f>
        <v>0</v>
      </c>
      <c r="AB40" s="50">
        <f>IFERROR(VLOOKUP($A40,total!$B$4:$AW$437,48,0),0)</f>
        <v>0</v>
      </c>
      <c r="AC40" s="50">
        <f>IFERROR(VLOOKUP($A40,total!$B$4:$AB$437,19,0),0)</f>
        <v>0</v>
      </c>
      <c r="AD40" s="50">
        <f>IFERROR(VLOOKUP($A40,total!$B$4:$AB$437,10,0),0)</f>
        <v>0</v>
      </c>
      <c r="AE40" s="50">
        <f>IFERROR(VLOOKUP($A40,total!$B$4:$AB$437,13,0),0)-SUMIFS(topmanager!$D:$D,topmanager!$C:$C,rs_nova!$A44,topmanager!$A:$A,856)</f>
        <v>0</v>
      </c>
      <c r="AF40" s="50">
        <f>IFERROR(VLOOKUP($A40,total!$B$4:$AB$437,16,0),0)</f>
        <v>0</v>
      </c>
      <c r="AG40" s="50">
        <f>IFERROR(VLOOKUP($A40,total!$B$4:$AB$437,7,0),0)</f>
        <v>0</v>
      </c>
      <c r="AH40" s="50">
        <f>IFERROR(VLOOKUP($A40,total!$B$4:$AD$437,29,0),0)</f>
        <v>0</v>
      </c>
      <c r="AI40" s="50">
        <f>IFERROR(VLOOKUP(A40,total!$B$4:$AN$437,39,0),0)</f>
        <v>0</v>
      </c>
      <c r="AJ40" s="51">
        <f t="shared" si="5"/>
        <v>0</v>
      </c>
      <c r="AK40" s="50">
        <f t="shared" si="6"/>
        <v>0</v>
      </c>
      <c r="AL40" s="50">
        <f t="shared" si="7"/>
        <v>0</v>
      </c>
      <c r="AM40" s="50">
        <f t="shared" si="8"/>
        <v>0</v>
      </c>
      <c r="AN40" s="50" t="e">
        <f t="shared" si="18"/>
        <v>#REF!</v>
      </c>
      <c r="AO40" s="50" t="e">
        <f t="shared" si="18"/>
        <v>#REF!</v>
      </c>
      <c r="AP40" s="50" t="e">
        <f t="shared" si="18"/>
        <v>#REF!</v>
      </c>
      <c r="AQ40" s="50">
        <f>IFERROR(VLOOKUP(TEXT($A40,"000000"),[6]Página1!$A$8:$S$801,13,FALSE),0)</f>
        <v>0</v>
      </c>
      <c r="AR40" s="50">
        <f>IFERROR(VLOOKUP(TEXT($A40,"000000"),[6]Página1!$A$8:$S$801,16,FALSE),0)</f>
        <v>0</v>
      </c>
      <c r="AS40" s="50">
        <f>IFERROR(VLOOKUP(TEXT($A40,"000000"),[6]Página1!$A$8:$S$801,19,FALSE),0)</f>
        <v>0</v>
      </c>
      <c r="AT40" s="50">
        <f>IFERROR(VLOOKUP(TEXT($A40,"000000"),[7]Página1!$A$8:$R$814,12,FALSE),0)</f>
        <v>0</v>
      </c>
      <c r="AU40" s="50">
        <f>IFERROR(VLOOKUP(TEXT($A40,"000000"),[7]Página1!$A$8:$R$814,15,FALSE),0)</f>
        <v>0</v>
      </c>
      <c r="AV40" s="50">
        <f>IFERROR(VLOOKUP(TEXT($A40,"000000"),[7]Página1!$A$8:$R$814,18,FALSE),0)</f>
        <v>0</v>
      </c>
      <c r="AW40" s="50"/>
      <c r="AX40" s="51" t="e">
        <f t="shared" si="10"/>
        <v>#REF!</v>
      </c>
      <c r="AY40" s="51" t="e">
        <f t="shared" si="11"/>
        <v>#REF!</v>
      </c>
      <c r="AZ40" s="51" t="e">
        <f t="shared" si="12"/>
        <v>#REF!</v>
      </c>
      <c r="BA40" s="51" t="e">
        <f t="shared" si="13"/>
        <v>#REF!</v>
      </c>
      <c r="BB40" s="51">
        <f t="shared" si="14"/>
        <v>0</v>
      </c>
      <c r="BC40" s="51" t="e">
        <f t="shared" si="15"/>
        <v>#REF!</v>
      </c>
      <c r="BD40" s="51">
        <f t="shared" si="16"/>
        <v>0</v>
      </c>
      <c r="BE40" s="51">
        <f>IFERROR(VLOOKUP(A40,salario!A$2:P$91,11,FALSE),0)</f>
        <v>0</v>
      </c>
      <c r="BF40" s="51">
        <f>SUMIFS(topmanager!$D:$D,topmanager!$C:$C,rs_nova!$A40,topmanager!$A:$A,rs_nova!BF$2)</f>
        <v>0</v>
      </c>
      <c r="BG40" s="51">
        <f>SUMIFS(topmanager!$D:$D,topmanager!$C:$C,rs_nova!$A40,topmanager!$A:$A,rs_nova!BG$2)</f>
        <v>0</v>
      </c>
      <c r="BH40" s="51">
        <f>SUMIFS(topmanager!$D:$D,topmanager!$C:$C,rs_nova!$A40,topmanager!$A:$A,rs_nova!BH$2)</f>
        <v>0</v>
      </c>
      <c r="BI40" s="51">
        <f>SUMIFS(topmanager!$D:$D,topmanager!$C:$C,rs_nova!$A40,topmanager!$A:$A,rs_nova!BI$2)</f>
        <v>0</v>
      </c>
      <c r="BJ40" s="51">
        <f>SUMIFS(topmanager!$D:$D,topmanager!$C:$C,rs_nova!$A40,topmanager!$A:$A,rs_nova!BJ$2)+SUMIFS(topmanager!$D:$D,topmanager!$C:$C,rs_nova!$A40,topmanager!$A:$A,rs_nova!BJ$2+1)</f>
        <v>0</v>
      </c>
      <c r="BK40" s="51">
        <f>IFERROR(VLOOKUP(A40,[8]ferias!$C$4:$G$100,5,FALSE),0)</f>
        <v>0</v>
      </c>
      <c r="BL40" s="51">
        <f>SUMIFS(topmanager!$D:$D,topmanager!$C:$C,rs_nova!$A40,topmanager!$A:$A,rs_nova!BL$2)</f>
        <v>0</v>
      </c>
      <c r="BM40" s="51">
        <f>SUMIFS(topmanager!$D:$D,topmanager!$C:$C,rs_nova!$A40,topmanager!$A:$A,rs_nova!BM$2)+SUMIFS(topmanager!$D:$D,topmanager!$C:$C,rs_nova!$A44,topmanager!$A:$A,151)</f>
        <v>0</v>
      </c>
      <c r="BN40" s="51">
        <f t="shared" si="17"/>
        <v>0</v>
      </c>
    </row>
    <row r="41" spans="1:66">
      <c r="A41" s="47" t="e">
        <f>total!#REF!</f>
        <v>#REF!</v>
      </c>
      <c r="B41" s="47">
        <f t="shared" si="3"/>
        <v>0</v>
      </c>
      <c r="C41" s="48" t="e">
        <f>total!#REF!</f>
        <v>#REF!</v>
      </c>
      <c r="D41" s="49" t="str">
        <f>IFERROR(VLOOKUP(A41,salario!A$3:J$32,10,FALSE),"")</f>
        <v/>
      </c>
      <c r="E41" s="49" t="str">
        <f>IFERROR(IF(VLOOKUP(A41,salario!A$3:O$32,15,FALSE)="","",VLOOKUP(A41,salario!A$3:O$32,15,FALSE)),"")</f>
        <v/>
      </c>
      <c r="F41" s="47" t="str">
        <f>IFERROR(VLOOKUP(A41,[5]base_pessoal!$B$2:$P$1504,13,FALSE),"")</f>
        <v/>
      </c>
      <c r="G41" s="50">
        <f>IFERROR(VLOOKUP(A41,salario!A$2:P$91,11,FALSE),0)*B41/30</f>
        <v>0</v>
      </c>
      <c r="H41" s="50">
        <f>SUMIFS(topmanager!$D:$D,topmanager!$C:$C,rs_nova!$A41,topmanager!$A:$A,rs_nova!H$2)+SUMIFS(topmanager!$D:$D,topmanager!$C:$C,rs_nova!$A41,topmanager!$A:$A,63)</f>
        <v>0</v>
      </c>
      <c r="I41" s="50">
        <f>-SUMIFS(topmanager!$D:$D,topmanager!$C:$C,rs_nova!$A41,topmanager!$A:$A,rs_nova!I$2)</f>
        <v>0</v>
      </c>
      <c r="J41" s="50">
        <f>SUMIFS(topmanager!$D:$D,topmanager!$C:$C,rs_nova!$A41,topmanager!$A:$A,rs_nova!J$2)</f>
        <v>0</v>
      </c>
      <c r="K41" s="50">
        <f>SUMIFS(topmanager!$D:$D,topmanager!$C:$C,rs_nova!$A41,topmanager!$A:$A,rs_nova!K$2)+SUMIFS(topmanager!$D:$D,topmanager!$C:$C,rs_nova!$A41,topmanager!$A:$A,911)</f>
        <v>0</v>
      </c>
      <c r="L41" s="50">
        <f>SUMIFS(topmanager!$D:$D,topmanager!$C:$C,rs_nova!$A41,topmanager!$A:$A,rs_nova!L$2)</f>
        <v>0</v>
      </c>
      <c r="M41" s="50">
        <f>SUMIFS(topmanager!$D:$D,topmanager!$C:$C,rs_nova!$A41,topmanager!$A:$A,rs_nova!M$2)+SUMIFS(topmanager!$D:$D,topmanager!$C:$C,rs_nova!$A41,topmanager!$A:$A,908)+SUMIFS(topmanager!$D:$D,topmanager!$C:$C,rs_nova!$A41,topmanager!$A:$A,550)</f>
        <v>0</v>
      </c>
      <c r="N41" s="50">
        <f>SUMIFS(topmanager!$D:$D,topmanager!$C:$C,rs_nova!$A41,topmanager!$A:$A,rs_nova!N$2)</f>
        <v>0</v>
      </c>
      <c r="O41" s="51">
        <f t="shared" si="4"/>
        <v>0</v>
      </c>
      <c r="P41" s="50">
        <f>IFERROR(VLOOKUP($A41,total!$B$4:$AW$437,27,0),0)</f>
        <v>0</v>
      </c>
      <c r="Q41" s="50">
        <f>IFERROR(VLOOKUP($A41,total!$B$4:$AW$437,21,0),0)</f>
        <v>0</v>
      </c>
      <c r="R41" s="50">
        <f>IFERROR(VLOOKUP($A41,total!$B$4:$AW$437,25,0),0)+IFERROR(VLOOKUP($A41,total!$B$4:$AW$437,36,0),0)</f>
        <v>0</v>
      </c>
      <c r="S41" s="50">
        <f>IFERROR(VLOOKUP(A41,gympass!$A$2:$F$148,6,0),0)</f>
        <v>0</v>
      </c>
      <c r="T41" s="50">
        <f>IFERROR(VLOOKUP($A41,total!$B$4:$AW$437,42,0),0)</f>
        <v>0</v>
      </c>
      <c r="U41" s="50">
        <f>IFERROR(VLOOKUP($A41,total!$B$4:$AW$437,32,0),0)</f>
        <v>0</v>
      </c>
      <c r="V41" s="50">
        <f>IFERROR(VLOOKUP($A41,total!$B$4:$AW$437,28,0),0)</f>
        <v>0</v>
      </c>
      <c r="W41" s="50">
        <f>IFERROR(VLOOKUP($A41,total!$B$4:$AX$437,49,0),0)</f>
        <v>0</v>
      </c>
      <c r="X41" s="50"/>
      <c r="Y41" s="50">
        <f>IFERROR(VLOOKUP(A41,#REF!,4,0),0)</f>
        <v>0</v>
      </c>
      <c r="Z41" s="50">
        <f>IFERROR(VLOOKUP(B41,#REF!,8,0),0)</f>
        <v>0</v>
      </c>
      <c r="AA41" s="50">
        <f>IFERROR(VLOOKUP($A41,total!$B$4:$AW$437,45,0),0)</f>
        <v>0</v>
      </c>
      <c r="AB41" s="50">
        <f>IFERROR(VLOOKUP($A41,total!$B$4:$AW$437,48,0),0)</f>
        <v>0</v>
      </c>
      <c r="AC41" s="50">
        <f>IFERROR(VLOOKUP($A41,total!$B$4:$AB$437,19,0),0)</f>
        <v>0</v>
      </c>
      <c r="AD41" s="50">
        <f>IFERROR(VLOOKUP($A41,total!$B$4:$AB$437,10,0),0)</f>
        <v>0</v>
      </c>
      <c r="AE41" s="50">
        <f>IFERROR(VLOOKUP($A41,total!$B$4:$AB$437,13,0),0)-SUMIFS(topmanager!$D:$D,topmanager!$C:$C,rs_nova!$A45,topmanager!$A:$A,856)</f>
        <v>0</v>
      </c>
      <c r="AF41" s="50">
        <f>IFERROR(VLOOKUP($A41,total!$B$4:$AB$437,16,0),0)</f>
        <v>0</v>
      </c>
      <c r="AG41" s="50">
        <f>IFERROR(VLOOKUP($A41,total!$B$4:$AB$437,7,0),0)</f>
        <v>0</v>
      </c>
      <c r="AH41" s="50">
        <f>IFERROR(VLOOKUP($A41,total!$B$4:$AD$437,29,0),0)</f>
        <v>0</v>
      </c>
      <c r="AI41" s="50">
        <f>IFERROR(VLOOKUP(A41,total!$B$4:$AN$437,39,0),0)</f>
        <v>0</v>
      </c>
      <c r="AJ41" s="51">
        <f t="shared" si="5"/>
        <v>0</v>
      </c>
      <c r="AK41" s="50">
        <f t="shared" si="6"/>
        <v>0</v>
      </c>
      <c r="AL41" s="50">
        <f t="shared" si="7"/>
        <v>0</v>
      </c>
      <c r="AM41" s="50">
        <f t="shared" si="8"/>
        <v>0</v>
      </c>
      <c r="AN41" s="50" t="e">
        <f t="shared" si="18"/>
        <v>#REF!</v>
      </c>
      <c r="AO41" s="50" t="e">
        <f t="shared" si="18"/>
        <v>#REF!</v>
      </c>
      <c r="AP41" s="50" t="e">
        <f t="shared" si="18"/>
        <v>#REF!</v>
      </c>
      <c r="AQ41" s="50">
        <f>IFERROR(VLOOKUP(TEXT($A41,"000000"),[6]Página1!$A$8:$S$801,13,FALSE),0)</f>
        <v>0</v>
      </c>
      <c r="AR41" s="50">
        <f>IFERROR(VLOOKUP(TEXT($A41,"000000"),[6]Página1!$A$8:$S$801,16,FALSE),0)</f>
        <v>0</v>
      </c>
      <c r="AS41" s="50">
        <f>IFERROR(VLOOKUP(TEXT($A41,"000000"),[6]Página1!$A$8:$S$801,19,FALSE),0)</f>
        <v>0</v>
      </c>
      <c r="AT41" s="50">
        <f>IFERROR(VLOOKUP(TEXT($A41,"000000"),[7]Página1!$A$8:$R$814,12,FALSE),0)</f>
        <v>0</v>
      </c>
      <c r="AU41" s="50">
        <f>IFERROR(VLOOKUP(TEXT($A41,"000000"),[7]Página1!$A$8:$R$814,15,FALSE),0)</f>
        <v>0</v>
      </c>
      <c r="AV41" s="50">
        <f>IFERROR(VLOOKUP(TEXT($A41,"000000"),[7]Página1!$A$8:$R$814,18,FALSE),0)</f>
        <v>0</v>
      </c>
      <c r="AW41" s="50"/>
      <c r="AX41" s="51" t="e">
        <f t="shared" si="10"/>
        <v>#REF!</v>
      </c>
      <c r="AY41" s="51" t="e">
        <f t="shared" si="11"/>
        <v>#REF!</v>
      </c>
      <c r="AZ41" s="51" t="e">
        <f t="shared" si="12"/>
        <v>#REF!</v>
      </c>
      <c r="BA41" s="51" t="e">
        <f t="shared" si="13"/>
        <v>#REF!</v>
      </c>
      <c r="BB41" s="51">
        <f t="shared" si="14"/>
        <v>0</v>
      </c>
      <c r="BC41" s="51" t="e">
        <f t="shared" si="15"/>
        <v>#REF!</v>
      </c>
      <c r="BD41" s="51">
        <f t="shared" si="16"/>
        <v>0</v>
      </c>
      <c r="BE41" s="51">
        <f>IFERROR(VLOOKUP(A41,salario!A$2:P$91,11,FALSE),0)</f>
        <v>0</v>
      </c>
      <c r="BF41" s="51">
        <f>SUMIFS(topmanager!$D:$D,topmanager!$C:$C,rs_nova!$A41,topmanager!$A:$A,rs_nova!BF$2)</f>
        <v>0</v>
      </c>
      <c r="BG41" s="51">
        <f>SUMIFS(topmanager!$D:$D,topmanager!$C:$C,rs_nova!$A41,topmanager!$A:$A,rs_nova!BG$2)</f>
        <v>0</v>
      </c>
      <c r="BH41" s="51">
        <f>SUMIFS(topmanager!$D:$D,topmanager!$C:$C,rs_nova!$A41,topmanager!$A:$A,rs_nova!BH$2)</f>
        <v>0</v>
      </c>
      <c r="BI41" s="51">
        <f>SUMIFS(topmanager!$D:$D,topmanager!$C:$C,rs_nova!$A41,topmanager!$A:$A,rs_nova!BI$2)</f>
        <v>0</v>
      </c>
      <c r="BJ41" s="51">
        <f>SUMIFS(topmanager!$D:$D,topmanager!$C:$C,rs_nova!$A41,topmanager!$A:$A,rs_nova!BJ$2)+SUMIFS(topmanager!$D:$D,topmanager!$C:$C,rs_nova!$A41,topmanager!$A:$A,rs_nova!BJ$2+1)</f>
        <v>0</v>
      </c>
      <c r="BK41" s="51">
        <f>IFERROR(VLOOKUP(A41,[8]ferias!$C$4:$G$100,5,FALSE),0)</f>
        <v>0</v>
      </c>
      <c r="BL41" s="51">
        <f>SUMIFS(topmanager!$D:$D,topmanager!$C:$C,rs_nova!$A41,topmanager!$A:$A,rs_nova!BL$2)</f>
        <v>0</v>
      </c>
      <c r="BM41" s="51">
        <f>SUMIFS(topmanager!$D:$D,topmanager!$C:$C,rs_nova!$A41,topmanager!$A:$A,rs_nova!BM$2)+SUMIFS(topmanager!$D:$D,topmanager!$C:$C,rs_nova!$A45,topmanager!$A:$A,151)</f>
        <v>0</v>
      </c>
      <c r="BN41" s="51">
        <f t="shared" si="17"/>
        <v>0</v>
      </c>
    </row>
    <row r="42" spans="1:66">
      <c r="A42" s="47" t="e">
        <f>total!#REF!</f>
        <v>#REF!</v>
      </c>
      <c r="B42" s="47">
        <f t="shared" si="3"/>
        <v>0</v>
      </c>
      <c r="C42" s="48" t="e">
        <f>total!#REF!</f>
        <v>#REF!</v>
      </c>
      <c r="D42" s="49" t="str">
        <f>IFERROR(VLOOKUP(A42,salario!A$3:J$32,10,FALSE),"")</f>
        <v/>
      </c>
      <c r="E42" s="49" t="str">
        <f>IFERROR(IF(VLOOKUP(A42,salario!A$3:O$32,15,FALSE)="","",VLOOKUP(A42,salario!A$3:O$32,15,FALSE)),"")</f>
        <v/>
      </c>
      <c r="F42" s="47" t="str">
        <f>IFERROR(VLOOKUP(A42,[5]base_pessoal!$B$2:$P$1504,13,FALSE),"")</f>
        <v/>
      </c>
      <c r="G42" s="50">
        <f>IFERROR(VLOOKUP(A42,salario!A$2:P$91,11,FALSE),0)*B42/30</f>
        <v>0</v>
      </c>
      <c r="H42" s="50">
        <f>SUMIFS(topmanager!$D:$D,topmanager!$C:$C,rs_nova!$A42,topmanager!$A:$A,rs_nova!H$2)+SUMIFS(topmanager!$D:$D,topmanager!$C:$C,rs_nova!$A42,topmanager!$A:$A,63)</f>
        <v>0</v>
      </c>
      <c r="I42" s="50">
        <f>-SUMIFS(topmanager!$D:$D,topmanager!$C:$C,rs_nova!$A42,topmanager!$A:$A,rs_nova!I$2)</f>
        <v>0</v>
      </c>
      <c r="J42" s="50">
        <f>SUMIFS(topmanager!$D:$D,topmanager!$C:$C,rs_nova!$A42,topmanager!$A:$A,rs_nova!J$2)</f>
        <v>0</v>
      </c>
      <c r="K42" s="50">
        <f>SUMIFS(topmanager!$D:$D,topmanager!$C:$C,rs_nova!$A42,topmanager!$A:$A,rs_nova!K$2)+SUMIFS(topmanager!$D:$D,topmanager!$C:$C,rs_nova!$A42,topmanager!$A:$A,911)</f>
        <v>0</v>
      </c>
      <c r="L42" s="50">
        <f>SUMIFS(topmanager!$D:$D,topmanager!$C:$C,rs_nova!$A42,topmanager!$A:$A,rs_nova!L$2)</f>
        <v>0</v>
      </c>
      <c r="M42" s="50">
        <f>SUMIFS(topmanager!$D:$D,topmanager!$C:$C,rs_nova!$A42,topmanager!$A:$A,rs_nova!M$2)+SUMIFS(topmanager!$D:$D,topmanager!$C:$C,rs_nova!$A42,topmanager!$A:$A,908)+SUMIFS(topmanager!$D:$D,topmanager!$C:$C,rs_nova!$A42,topmanager!$A:$A,550)</f>
        <v>0</v>
      </c>
      <c r="N42" s="50">
        <f>SUMIFS(topmanager!$D:$D,topmanager!$C:$C,rs_nova!$A42,topmanager!$A:$A,rs_nova!N$2)</f>
        <v>0</v>
      </c>
      <c r="O42" s="51">
        <f t="shared" si="4"/>
        <v>0</v>
      </c>
      <c r="P42" s="50">
        <f>IFERROR(VLOOKUP($A42,total!$B$4:$AW$437,27,0),0)</f>
        <v>0</v>
      </c>
      <c r="Q42" s="50">
        <f>IFERROR(VLOOKUP($A42,total!$B$4:$AW$437,21,0),0)</f>
        <v>0</v>
      </c>
      <c r="R42" s="50">
        <f>IFERROR(VLOOKUP($A42,total!$B$4:$AW$437,25,0),0)+IFERROR(VLOOKUP($A42,total!$B$4:$AW$437,36,0),0)</f>
        <v>0</v>
      </c>
      <c r="S42" s="50">
        <f>IFERROR(VLOOKUP(A42,gympass!$A$2:$F$148,6,0),0)</f>
        <v>0</v>
      </c>
      <c r="T42" s="50">
        <f>IFERROR(VLOOKUP($A42,total!$B$4:$AW$437,42,0),0)</f>
        <v>0</v>
      </c>
      <c r="U42" s="50">
        <f>IFERROR(VLOOKUP($A42,total!$B$4:$AW$437,32,0),0)</f>
        <v>0</v>
      </c>
      <c r="V42" s="50">
        <f>IFERROR(VLOOKUP($A42,total!$B$4:$AW$437,28,0),0)</f>
        <v>0</v>
      </c>
      <c r="W42" s="50">
        <f>IFERROR(VLOOKUP($A42,total!$B$4:$AX$437,49,0),0)</f>
        <v>0</v>
      </c>
      <c r="X42" s="50"/>
      <c r="Y42" s="50">
        <f>IFERROR(VLOOKUP(A42,#REF!,4,0),0)</f>
        <v>0</v>
      </c>
      <c r="Z42" s="50">
        <f>IFERROR(VLOOKUP(B42,#REF!,8,0),0)</f>
        <v>0</v>
      </c>
      <c r="AA42" s="50">
        <f>IFERROR(VLOOKUP($A42,total!$B$4:$AW$437,45,0),0)</f>
        <v>0</v>
      </c>
      <c r="AB42" s="50">
        <f>IFERROR(VLOOKUP($A42,total!$B$4:$AW$437,48,0),0)</f>
        <v>0</v>
      </c>
      <c r="AC42" s="50">
        <f>IFERROR(VLOOKUP($A42,total!$B$4:$AB$437,19,0),0)</f>
        <v>0</v>
      </c>
      <c r="AD42" s="50">
        <f>IFERROR(VLOOKUP($A42,total!$B$4:$AB$437,10,0),0)</f>
        <v>0</v>
      </c>
      <c r="AE42" s="50">
        <f>IFERROR(VLOOKUP($A42,total!$B$4:$AB$437,13,0),0)-SUMIFS(topmanager!$D:$D,topmanager!$C:$C,rs_nova!$A46,topmanager!$A:$A,856)</f>
        <v>0</v>
      </c>
      <c r="AF42" s="50">
        <f>IFERROR(VLOOKUP($A42,total!$B$4:$AB$437,16,0),0)</f>
        <v>0</v>
      </c>
      <c r="AG42" s="50">
        <f>IFERROR(VLOOKUP($A42,total!$B$4:$AB$437,7,0),0)</f>
        <v>0</v>
      </c>
      <c r="AH42" s="50">
        <f>IFERROR(VLOOKUP($A42,total!$B$4:$AD$437,29,0),0)</f>
        <v>0</v>
      </c>
      <c r="AI42" s="50">
        <f>IFERROR(VLOOKUP(A42,total!$B$4:$AN$437,39,0),0)</f>
        <v>0</v>
      </c>
      <c r="AJ42" s="51">
        <f t="shared" si="5"/>
        <v>0</v>
      </c>
      <c r="AK42" s="50">
        <f t="shared" si="6"/>
        <v>0</v>
      </c>
      <c r="AL42" s="50">
        <f t="shared" si="7"/>
        <v>0</v>
      </c>
      <c r="AM42" s="50">
        <f t="shared" si="8"/>
        <v>0</v>
      </c>
      <c r="AN42" s="50" t="e">
        <f t="shared" si="18"/>
        <v>#REF!</v>
      </c>
      <c r="AO42" s="50" t="e">
        <f t="shared" si="18"/>
        <v>#REF!</v>
      </c>
      <c r="AP42" s="50" t="e">
        <f t="shared" si="18"/>
        <v>#REF!</v>
      </c>
      <c r="AQ42" s="50">
        <f>IFERROR(VLOOKUP(TEXT($A42,"000000"),[6]Página1!$A$8:$S$801,13,FALSE),0)</f>
        <v>0</v>
      </c>
      <c r="AR42" s="50">
        <f>IFERROR(VLOOKUP(TEXT($A42,"000000"),[6]Página1!$A$8:$S$801,16,FALSE),0)</f>
        <v>0</v>
      </c>
      <c r="AS42" s="50">
        <f>IFERROR(VLOOKUP(TEXT($A42,"000000"),[6]Página1!$A$8:$S$801,19,FALSE),0)</f>
        <v>0</v>
      </c>
      <c r="AT42" s="50">
        <f>IFERROR(VLOOKUP(TEXT($A42,"000000"),[7]Página1!$A$8:$R$814,12,FALSE),0)</f>
        <v>0</v>
      </c>
      <c r="AU42" s="50">
        <f>IFERROR(VLOOKUP(TEXT($A42,"000000"),[7]Página1!$A$8:$R$814,15,FALSE),0)</f>
        <v>0</v>
      </c>
      <c r="AV42" s="50">
        <f>IFERROR(VLOOKUP(TEXT($A42,"000000"),[7]Página1!$A$8:$R$814,18,FALSE),0)</f>
        <v>0</v>
      </c>
      <c r="AW42" s="50"/>
      <c r="AX42" s="51" t="e">
        <f t="shared" si="10"/>
        <v>#REF!</v>
      </c>
      <c r="AY42" s="51" t="e">
        <f t="shared" si="11"/>
        <v>#REF!</v>
      </c>
      <c r="AZ42" s="51" t="e">
        <f t="shared" si="12"/>
        <v>#REF!</v>
      </c>
      <c r="BA42" s="51" t="e">
        <f t="shared" si="13"/>
        <v>#REF!</v>
      </c>
      <c r="BB42" s="51">
        <f t="shared" si="14"/>
        <v>0</v>
      </c>
      <c r="BC42" s="51" t="e">
        <f t="shared" si="15"/>
        <v>#REF!</v>
      </c>
      <c r="BD42" s="51">
        <f t="shared" si="16"/>
        <v>0</v>
      </c>
      <c r="BE42" s="51">
        <f>IFERROR(VLOOKUP(A42,salario!A$2:P$91,11,FALSE),0)</f>
        <v>0</v>
      </c>
      <c r="BF42" s="51">
        <f>SUMIFS(topmanager!$D:$D,topmanager!$C:$C,rs_nova!$A42,topmanager!$A:$A,rs_nova!BF$2)</f>
        <v>0</v>
      </c>
      <c r="BG42" s="51">
        <f>SUMIFS(topmanager!$D:$D,topmanager!$C:$C,rs_nova!$A42,topmanager!$A:$A,rs_nova!BG$2)</f>
        <v>0</v>
      </c>
      <c r="BH42" s="51">
        <f>SUMIFS(topmanager!$D:$D,topmanager!$C:$C,rs_nova!$A42,topmanager!$A:$A,rs_nova!BH$2)</f>
        <v>0</v>
      </c>
      <c r="BI42" s="51">
        <f>SUMIFS(topmanager!$D:$D,topmanager!$C:$C,rs_nova!$A42,topmanager!$A:$A,rs_nova!BI$2)</f>
        <v>0</v>
      </c>
      <c r="BJ42" s="51">
        <f>SUMIFS(topmanager!$D:$D,topmanager!$C:$C,rs_nova!$A42,topmanager!$A:$A,rs_nova!BJ$2)+SUMIFS(topmanager!$D:$D,topmanager!$C:$C,rs_nova!$A42,topmanager!$A:$A,rs_nova!BJ$2+1)</f>
        <v>0</v>
      </c>
      <c r="BK42" s="51">
        <f>IFERROR(VLOOKUP(A42,[8]ferias!$C$4:$G$100,5,FALSE),0)</f>
        <v>0</v>
      </c>
      <c r="BL42" s="51">
        <f>SUMIFS(topmanager!$D:$D,topmanager!$C:$C,rs_nova!$A42,topmanager!$A:$A,rs_nova!BL$2)</f>
        <v>0</v>
      </c>
      <c r="BM42" s="51">
        <f>SUMIFS(topmanager!$D:$D,topmanager!$C:$C,rs_nova!$A42,topmanager!$A:$A,rs_nova!BM$2)+SUMIFS(topmanager!$D:$D,topmanager!$C:$C,rs_nova!$A46,topmanager!$A:$A,151)</f>
        <v>0</v>
      </c>
      <c r="BN42" s="51">
        <f t="shared" si="17"/>
        <v>0</v>
      </c>
    </row>
    <row r="43" spans="1:66">
      <c r="A43" s="47" t="e">
        <f>total!#REF!</f>
        <v>#REF!</v>
      </c>
      <c r="B43" s="47">
        <f t="shared" si="3"/>
        <v>0</v>
      </c>
      <c r="C43" s="48" t="e">
        <f>total!#REF!</f>
        <v>#REF!</v>
      </c>
      <c r="D43" s="49" t="str">
        <f>IFERROR(VLOOKUP(A43,salario!A$3:J$32,10,FALSE),"")</f>
        <v/>
      </c>
      <c r="E43" s="49" t="str">
        <f>IFERROR(IF(VLOOKUP(A43,salario!A$3:O$32,15,FALSE)="","",VLOOKUP(A43,salario!A$3:O$32,15,FALSE)),"")</f>
        <v/>
      </c>
      <c r="F43" s="47" t="str">
        <f>IFERROR(VLOOKUP(A43,[5]base_pessoal!$B$2:$P$1504,13,FALSE),"")</f>
        <v/>
      </c>
      <c r="G43" s="50">
        <f>IFERROR(VLOOKUP(A43,salario!A$2:P$91,11,FALSE),0)*B43/30</f>
        <v>0</v>
      </c>
      <c r="H43" s="50">
        <f>SUMIFS(topmanager!$D:$D,topmanager!$C:$C,rs_nova!$A43,topmanager!$A:$A,rs_nova!H$2)+SUMIFS(topmanager!$D:$D,topmanager!$C:$C,rs_nova!$A43,topmanager!$A:$A,63)</f>
        <v>0</v>
      </c>
      <c r="I43" s="50">
        <f>-SUMIFS(topmanager!$D:$D,topmanager!$C:$C,rs_nova!$A43,topmanager!$A:$A,rs_nova!I$2)</f>
        <v>0</v>
      </c>
      <c r="J43" s="50">
        <f>SUMIFS(topmanager!$D:$D,topmanager!$C:$C,rs_nova!$A43,topmanager!$A:$A,rs_nova!J$2)</f>
        <v>0</v>
      </c>
      <c r="K43" s="50">
        <f>SUMIFS(topmanager!$D:$D,topmanager!$C:$C,rs_nova!$A43,topmanager!$A:$A,rs_nova!K$2)+SUMIFS(topmanager!$D:$D,topmanager!$C:$C,rs_nova!$A43,topmanager!$A:$A,911)</f>
        <v>0</v>
      </c>
      <c r="L43" s="50">
        <f>SUMIFS(topmanager!$D:$D,topmanager!$C:$C,rs_nova!$A43,topmanager!$A:$A,rs_nova!L$2)</f>
        <v>0</v>
      </c>
      <c r="M43" s="50">
        <f>SUMIFS(topmanager!$D:$D,topmanager!$C:$C,rs_nova!$A43,topmanager!$A:$A,rs_nova!M$2)+SUMIFS(topmanager!$D:$D,topmanager!$C:$C,rs_nova!$A43,topmanager!$A:$A,908)+SUMIFS(topmanager!$D:$D,topmanager!$C:$C,rs_nova!$A43,topmanager!$A:$A,550)</f>
        <v>0</v>
      </c>
      <c r="N43" s="50">
        <f>SUMIFS(topmanager!$D:$D,topmanager!$C:$C,rs_nova!$A43,topmanager!$A:$A,rs_nova!N$2)</f>
        <v>0</v>
      </c>
      <c r="O43" s="51">
        <f t="shared" si="4"/>
        <v>0</v>
      </c>
      <c r="P43" s="50">
        <f>IFERROR(VLOOKUP($A43,total!$B$4:$AW$437,27,0),0)</f>
        <v>0</v>
      </c>
      <c r="Q43" s="50">
        <f>IFERROR(VLOOKUP($A43,total!$B$4:$AW$437,21,0),0)</f>
        <v>0</v>
      </c>
      <c r="R43" s="50">
        <f>IFERROR(VLOOKUP($A43,total!$B$4:$AW$437,25,0),0)+IFERROR(VLOOKUP($A43,total!$B$4:$AW$437,36,0),0)</f>
        <v>0</v>
      </c>
      <c r="S43" s="50">
        <f>IFERROR(VLOOKUP(A43,gympass!$A$2:$F$148,6,0),0)</f>
        <v>0</v>
      </c>
      <c r="T43" s="50">
        <f>IFERROR(VLOOKUP($A43,total!$B$4:$AW$437,42,0),0)</f>
        <v>0</v>
      </c>
      <c r="U43" s="50">
        <f>IFERROR(VLOOKUP($A43,total!$B$4:$AW$437,32,0),0)</f>
        <v>0</v>
      </c>
      <c r="V43" s="50">
        <f>IFERROR(VLOOKUP($A43,total!$B$4:$AW$437,28,0),0)</f>
        <v>0</v>
      </c>
      <c r="W43" s="50">
        <f>IFERROR(VLOOKUP($A43,total!$B$4:$AX$437,49,0),0)</f>
        <v>0</v>
      </c>
      <c r="X43" s="50"/>
      <c r="Y43" s="50">
        <f>IFERROR(VLOOKUP(A43,#REF!,4,0),0)</f>
        <v>0</v>
      </c>
      <c r="Z43" s="50">
        <f>IFERROR(VLOOKUP(B43,#REF!,8,0),0)</f>
        <v>0</v>
      </c>
      <c r="AA43" s="50">
        <f>IFERROR(VLOOKUP($A43,total!$B$4:$AW$437,45,0),0)</f>
        <v>0</v>
      </c>
      <c r="AB43" s="50">
        <f>IFERROR(VLOOKUP($A43,total!$B$4:$AW$437,48,0),0)</f>
        <v>0</v>
      </c>
      <c r="AC43" s="50">
        <f>IFERROR(VLOOKUP($A43,total!$B$4:$AB$437,19,0),0)</f>
        <v>0</v>
      </c>
      <c r="AD43" s="50">
        <f>IFERROR(VLOOKUP($A43,total!$B$4:$AB$437,10,0),0)</f>
        <v>0</v>
      </c>
      <c r="AE43" s="50">
        <f>IFERROR(VLOOKUP($A43,total!$B$4:$AB$437,13,0),0)-SUMIFS(topmanager!$D:$D,topmanager!$C:$C,rs_nova!$A47,topmanager!$A:$A,856)</f>
        <v>0</v>
      </c>
      <c r="AF43" s="50">
        <f>IFERROR(VLOOKUP($A43,total!$B$4:$AB$437,16,0),0)</f>
        <v>0</v>
      </c>
      <c r="AG43" s="50">
        <f>IFERROR(VLOOKUP($A43,total!$B$4:$AB$437,7,0),0)</f>
        <v>0</v>
      </c>
      <c r="AH43" s="50">
        <f>IFERROR(VLOOKUP($A43,total!$B$4:$AD$437,29,0),0)</f>
        <v>0</v>
      </c>
      <c r="AI43" s="50">
        <f>IFERROR(VLOOKUP(A43,total!$B$4:$AN$437,39,0),0)</f>
        <v>0</v>
      </c>
      <c r="AJ43" s="51">
        <f t="shared" si="5"/>
        <v>0</v>
      </c>
      <c r="AK43" s="50">
        <f t="shared" si="6"/>
        <v>0</v>
      </c>
      <c r="AL43" s="50">
        <f t="shared" si="7"/>
        <v>0</v>
      </c>
      <c r="AM43" s="50">
        <f t="shared" si="8"/>
        <v>0</v>
      </c>
      <c r="AN43" s="50" t="e">
        <f t="shared" si="18"/>
        <v>#REF!</v>
      </c>
      <c r="AO43" s="50" t="e">
        <f t="shared" si="18"/>
        <v>#REF!</v>
      </c>
      <c r="AP43" s="50" t="e">
        <f t="shared" si="18"/>
        <v>#REF!</v>
      </c>
      <c r="AQ43" s="50">
        <f>IFERROR(VLOOKUP(TEXT($A43,"000000"),[6]Página1!$A$8:$S$801,13,FALSE),0)</f>
        <v>0</v>
      </c>
      <c r="AR43" s="50">
        <f>IFERROR(VLOOKUP(TEXT($A43,"000000"),[6]Página1!$A$8:$S$801,16,FALSE),0)</f>
        <v>0</v>
      </c>
      <c r="AS43" s="50">
        <f>IFERROR(VLOOKUP(TEXT($A43,"000000"),[6]Página1!$A$8:$S$801,19,FALSE),0)</f>
        <v>0</v>
      </c>
      <c r="AT43" s="50">
        <f>IFERROR(VLOOKUP(TEXT($A43,"000000"),[7]Página1!$A$8:$R$814,12,FALSE),0)</f>
        <v>0</v>
      </c>
      <c r="AU43" s="50">
        <f>IFERROR(VLOOKUP(TEXT($A43,"000000"),[7]Página1!$A$8:$R$814,15,FALSE),0)</f>
        <v>0</v>
      </c>
      <c r="AV43" s="50">
        <f>IFERROR(VLOOKUP(TEXT($A43,"000000"),[7]Página1!$A$8:$R$814,18,FALSE),0)</f>
        <v>0</v>
      </c>
      <c r="AW43" s="50"/>
      <c r="AX43" s="51" t="e">
        <f t="shared" si="10"/>
        <v>#REF!</v>
      </c>
      <c r="AY43" s="51" t="e">
        <f t="shared" si="11"/>
        <v>#REF!</v>
      </c>
      <c r="AZ43" s="51" t="e">
        <f t="shared" si="12"/>
        <v>#REF!</v>
      </c>
      <c r="BA43" s="51" t="e">
        <f t="shared" si="13"/>
        <v>#REF!</v>
      </c>
      <c r="BB43" s="51">
        <f t="shared" si="14"/>
        <v>0</v>
      </c>
      <c r="BC43" s="51" t="e">
        <f t="shared" si="15"/>
        <v>#REF!</v>
      </c>
      <c r="BD43" s="51">
        <f t="shared" si="16"/>
        <v>0</v>
      </c>
      <c r="BE43" s="51">
        <f>IFERROR(VLOOKUP(A43,salario!A$2:P$91,11,FALSE),0)</f>
        <v>0</v>
      </c>
      <c r="BF43" s="51">
        <f>SUMIFS(topmanager!$D:$D,topmanager!$C:$C,rs_nova!$A43,topmanager!$A:$A,rs_nova!BF$2)</f>
        <v>0</v>
      </c>
      <c r="BG43" s="51">
        <f>SUMIFS(topmanager!$D:$D,topmanager!$C:$C,rs_nova!$A43,topmanager!$A:$A,rs_nova!BG$2)</f>
        <v>0</v>
      </c>
      <c r="BH43" s="51">
        <f>SUMIFS(topmanager!$D:$D,topmanager!$C:$C,rs_nova!$A43,topmanager!$A:$A,rs_nova!BH$2)</f>
        <v>0</v>
      </c>
      <c r="BI43" s="51">
        <f>SUMIFS(topmanager!$D:$D,topmanager!$C:$C,rs_nova!$A43,topmanager!$A:$A,rs_nova!BI$2)</f>
        <v>0</v>
      </c>
      <c r="BJ43" s="51">
        <f>SUMIFS(topmanager!$D:$D,topmanager!$C:$C,rs_nova!$A43,topmanager!$A:$A,rs_nova!BJ$2)+SUMIFS(topmanager!$D:$D,topmanager!$C:$C,rs_nova!$A43,topmanager!$A:$A,rs_nova!BJ$2+1)</f>
        <v>0</v>
      </c>
      <c r="BK43" s="51">
        <f>IFERROR(VLOOKUP(A43,[8]ferias!$C$4:$G$100,5,FALSE),0)</f>
        <v>0</v>
      </c>
      <c r="BL43" s="51">
        <f>SUMIFS(topmanager!$D:$D,topmanager!$C:$C,rs_nova!$A43,topmanager!$A:$A,rs_nova!BL$2)</f>
        <v>0</v>
      </c>
      <c r="BM43" s="51">
        <f>SUMIFS(topmanager!$D:$D,topmanager!$C:$C,rs_nova!$A43,topmanager!$A:$A,rs_nova!BM$2)+SUMIFS(topmanager!$D:$D,topmanager!$C:$C,rs_nova!$A47,topmanager!$A:$A,151)</f>
        <v>0</v>
      </c>
      <c r="BN43" s="51">
        <f t="shared" si="17"/>
        <v>0</v>
      </c>
    </row>
    <row r="44" spans="1:66">
      <c r="A44" s="47" t="e">
        <f>total!#REF!</f>
        <v>#REF!</v>
      </c>
      <c r="B44" s="47">
        <f t="shared" si="3"/>
        <v>0</v>
      </c>
      <c r="C44" s="48" t="e">
        <f>total!#REF!</f>
        <v>#REF!</v>
      </c>
      <c r="D44" s="49" t="str">
        <f>IFERROR(VLOOKUP(A44,salario!A$3:J$32,10,FALSE),"")</f>
        <v/>
      </c>
      <c r="E44" s="49" t="str">
        <f>IFERROR(IF(VLOOKUP(A44,salario!A$3:O$32,15,FALSE)="","",VLOOKUP(A44,salario!A$3:O$32,15,FALSE)),"")</f>
        <v/>
      </c>
      <c r="F44" s="47" t="str">
        <f>IFERROR(VLOOKUP(A44,[5]base_pessoal!$B$2:$P$1504,13,FALSE),"")</f>
        <v/>
      </c>
      <c r="G44" s="50">
        <f>IFERROR(VLOOKUP(A44,salario!A$2:P$91,11,FALSE),0)*B44/30</f>
        <v>0</v>
      </c>
      <c r="H44" s="50">
        <f>SUMIFS(topmanager!$D:$D,topmanager!$C:$C,rs_nova!$A44,topmanager!$A:$A,rs_nova!H$2)+SUMIFS(topmanager!$D:$D,topmanager!$C:$C,rs_nova!$A44,topmanager!$A:$A,63)</f>
        <v>0</v>
      </c>
      <c r="I44" s="50">
        <f>-SUMIFS(topmanager!$D:$D,topmanager!$C:$C,rs_nova!$A44,topmanager!$A:$A,rs_nova!I$2)</f>
        <v>0</v>
      </c>
      <c r="J44" s="50">
        <f>SUMIFS(topmanager!$D:$D,topmanager!$C:$C,rs_nova!$A44,topmanager!$A:$A,rs_nova!J$2)</f>
        <v>0</v>
      </c>
      <c r="K44" s="50">
        <f>SUMIFS(topmanager!$D:$D,topmanager!$C:$C,rs_nova!$A44,topmanager!$A:$A,rs_nova!K$2)+SUMIFS(topmanager!$D:$D,topmanager!$C:$C,rs_nova!$A44,topmanager!$A:$A,911)</f>
        <v>0</v>
      </c>
      <c r="L44" s="50">
        <f>SUMIFS(topmanager!$D:$D,topmanager!$C:$C,rs_nova!$A44,topmanager!$A:$A,rs_nova!L$2)</f>
        <v>0</v>
      </c>
      <c r="M44" s="50">
        <f>SUMIFS(topmanager!$D:$D,topmanager!$C:$C,rs_nova!$A44,topmanager!$A:$A,rs_nova!M$2)+SUMIFS(topmanager!$D:$D,topmanager!$C:$C,rs_nova!$A44,topmanager!$A:$A,908)+SUMIFS(topmanager!$D:$D,topmanager!$C:$C,rs_nova!$A44,topmanager!$A:$A,550)</f>
        <v>0</v>
      </c>
      <c r="N44" s="50">
        <f>SUMIFS(topmanager!$D:$D,topmanager!$C:$C,rs_nova!$A44,topmanager!$A:$A,rs_nova!N$2)</f>
        <v>0</v>
      </c>
      <c r="O44" s="51">
        <f t="shared" si="4"/>
        <v>0</v>
      </c>
      <c r="P44" s="50">
        <f>IFERROR(VLOOKUP($A44,total!$B$4:$AW$437,27,0),0)</f>
        <v>0</v>
      </c>
      <c r="Q44" s="50">
        <f>IFERROR(VLOOKUP($A44,total!$B$4:$AW$437,21,0),0)</f>
        <v>0</v>
      </c>
      <c r="R44" s="50">
        <f>IFERROR(VLOOKUP($A44,total!$B$4:$AW$437,25,0),0)+IFERROR(VLOOKUP($A44,total!$B$4:$AW$437,36,0),0)</f>
        <v>0</v>
      </c>
      <c r="S44" s="50">
        <f>IFERROR(VLOOKUP(A44,gympass!$A$2:$F$148,6,0),0)</f>
        <v>0</v>
      </c>
      <c r="T44" s="50">
        <f>IFERROR(VLOOKUP($A44,total!$B$4:$AW$437,42,0),0)</f>
        <v>0</v>
      </c>
      <c r="U44" s="50">
        <f>IFERROR(VLOOKUP($A44,total!$B$4:$AW$437,32,0),0)</f>
        <v>0</v>
      </c>
      <c r="V44" s="50">
        <f>IFERROR(VLOOKUP($A44,total!$B$4:$AW$437,28,0),0)</f>
        <v>0</v>
      </c>
      <c r="W44" s="50">
        <f>IFERROR(VLOOKUP($A44,total!$B$4:$AX$437,49,0),0)</f>
        <v>0</v>
      </c>
      <c r="X44" s="50"/>
      <c r="Y44" s="50">
        <f>IFERROR(VLOOKUP(A44,#REF!,4,0),0)</f>
        <v>0</v>
      </c>
      <c r="Z44" s="50">
        <f>IFERROR(VLOOKUP(B44,#REF!,8,0),0)</f>
        <v>0</v>
      </c>
      <c r="AA44" s="50">
        <f>IFERROR(VLOOKUP($A44,total!$B$4:$AW$437,45,0),0)</f>
        <v>0</v>
      </c>
      <c r="AB44" s="50">
        <f>IFERROR(VLOOKUP($A44,total!$B$4:$AW$437,48,0),0)</f>
        <v>0</v>
      </c>
      <c r="AC44" s="50">
        <f>IFERROR(VLOOKUP($A44,total!$B$4:$AB$437,19,0),0)</f>
        <v>0</v>
      </c>
      <c r="AD44" s="50">
        <f>IFERROR(VLOOKUP($A44,total!$B$4:$AB$437,10,0),0)</f>
        <v>0</v>
      </c>
      <c r="AE44" s="50">
        <f>IFERROR(VLOOKUP($A44,total!$B$4:$AB$437,13,0),0)-SUMIFS(topmanager!$D:$D,topmanager!$C:$C,rs_nova!$A48,topmanager!$A:$A,856)</f>
        <v>0</v>
      </c>
      <c r="AF44" s="50">
        <f>IFERROR(VLOOKUP($A44,total!$B$4:$AB$437,16,0),0)</f>
        <v>0</v>
      </c>
      <c r="AG44" s="50">
        <f>IFERROR(VLOOKUP($A44,total!$B$4:$AB$437,7,0),0)</f>
        <v>0</v>
      </c>
      <c r="AH44" s="50">
        <f>IFERROR(VLOOKUP($A44,total!$B$4:$AD$437,29,0),0)</f>
        <v>0</v>
      </c>
      <c r="AI44" s="50">
        <f>IFERROR(VLOOKUP(A44,total!$B$4:$AN$437,39,0),0)</f>
        <v>0</v>
      </c>
      <c r="AJ44" s="51">
        <f t="shared" si="5"/>
        <v>0</v>
      </c>
      <c r="AK44" s="50">
        <f t="shared" si="6"/>
        <v>0</v>
      </c>
      <c r="AL44" s="50">
        <f t="shared" si="7"/>
        <v>0</v>
      </c>
      <c r="AM44" s="50">
        <f t="shared" si="8"/>
        <v>0</v>
      </c>
      <c r="AN44" s="50" t="e">
        <f t="shared" si="18"/>
        <v>#REF!</v>
      </c>
      <c r="AO44" s="50" t="e">
        <f t="shared" si="18"/>
        <v>#REF!</v>
      </c>
      <c r="AP44" s="50" t="e">
        <f t="shared" si="18"/>
        <v>#REF!</v>
      </c>
      <c r="AQ44" s="50">
        <f>IFERROR(VLOOKUP(TEXT($A44,"000000"),[6]Página1!$A$8:$S$801,13,FALSE),0)</f>
        <v>0</v>
      </c>
      <c r="AR44" s="50">
        <f>IFERROR(VLOOKUP(TEXT($A44,"000000"),[6]Página1!$A$8:$S$801,16,FALSE),0)</f>
        <v>0</v>
      </c>
      <c r="AS44" s="50">
        <f>IFERROR(VLOOKUP(TEXT($A44,"000000"),[6]Página1!$A$8:$S$801,19,FALSE),0)</f>
        <v>0</v>
      </c>
      <c r="AT44" s="50">
        <f>IFERROR(VLOOKUP(TEXT($A44,"000000"),[7]Página1!$A$8:$R$814,12,FALSE),0)</f>
        <v>0</v>
      </c>
      <c r="AU44" s="50">
        <f>IFERROR(VLOOKUP(TEXT($A44,"000000"),[7]Página1!$A$8:$R$814,15,FALSE),0)</f>
        <v>0</v>
      </c>
      <c r="AV44" s="50">
        <f>IFERROR(VLOOKUP(TEXT($A44,"000000"),[7]Página1!$A$8:$R$814,18,FALSE),0)</f>
        <v>0</v>
      </c>
      <c r="AW44" s="50"/>
      <c r="AX44" s="51" t="e">
        <f t="shared" si="10"/>
        <v>#REF!</v>
      </c>
      <c r="AY44" s="51" t="e">
        <f t="shared" si="11"/>
        <v>#REF!</v>
      </c>
      <c r="AZ44" s="51" t="e">
        <f t="shared" si="12"/>
        <v>#REF!</v>
      </c>
      <c r="BA44" s="51" t="e">
        <f t="shared" si="13"/>
        <v>#REF!</v>
      </c>
      <c r="BB44" s="51">
        <f t="shared" si="14"/>
        <v>0</v>
      </c>
      <c r="BC44" s="51" t="e">
        <f t="shared" si="15"/>
        <v>#REF!</v>
      </c>
      <c r="BD44" s="51">
        <f t="shared" si="16"/>
        <v>0</v>
      </c>
      <c r="BE44" s="51">
        <f>IFERROR(VLOOKUP(A44,salario!A$2:P$91,11,FALSE),0)</f>
        <v>0</v>
      </c>
      <c r="BF44" s="51">
        <f>SUMIFS(topmanager!$D:$D,topmanager!$C:$C,rs_nova!$A44,topmanager!$A:$A,rs_nova!BF$2)</f>
        <v>0</v>
      </c>
      <c r="BG44" s="51">
        <f>SUMIFS(topmanager!$D:$D,topmanager!$C:$C,rs_nova!$A44,topmanager!$A:$A,rs_nova!BG$2)</f>
        <v>0</v>
      </c>
      <c r="BH44" s="51">
        <f>SUMIFS(topmanager!$D:$D,topmanager!$C:$C,rs_nova!$A44,topmanager!$A:$A,rs_nova!BH$2)</f>
        <v>0</v>
      </c>
      <c r="BI44" s="51">
        <f>SUMIFS(topmanager!$D:$D,topmanager!$C:$C,rs_nova!$A44,topmanager!$A:$A,rs_nova!BI$2)</f>
        <v>0</v>
      </c>
      <c r="BJ44" s="51">
        <f>SUMIFS(topmanager!$D:$D,topmanager!$C:$C,rs_nova!$A44,topmanager!$A:$A,rs_nova!BJ$2)+SUMIFS(topmanager!$D:$D,topmanager!$C:$C,rs_nova!$A44,topmanager!$A:$A,rs_nova!BJ$2+1)</f>
        <v>0</v>
      </c>
      <c r="BK44" s="51">
        <f>IFERROR(VLOOKUP(A44,[8]ferias!$C$4:$G$100,5,FALSE),0)</f>
        <v>0</v>
      </c>
      <c r="BL44" s="51">
        <f>SUMIFS(topmanager!$D:$D,topmanager!$C:$C,rs_nova!$A44,topmanager!$A:$A,rs_nova!BL$2)</f>
        <v>0</v>
      </c>
      <c r="BM44" s="51">
        <f>SUMIFS(topmanager!$D:$D,topmanager!$C:$C,rs_nova!$A44,topmanager!$A:$A,rs_nova!BM$2)+SUMIFS(topmanager!$D:$D,topmanager!$C:$C,rs_nova!$A48,topmanager!$A:$A,151)</f>
        <v>0</v>
      </c>
      <c r="BN44" s="51">
        <f t="shared" si="17"/>
        <v>0</v>
      </c>
    </row>
    <row r="45" spans="1:66">
      <c r="A45" s="47" t="e">
        <f>total!#REF!</f>
        <v>#REF!</v>
      </c>
      <c r="B45" s="47">
        <f t="shared" si="3"/>
        <v>0</v>
      </c>
      <c r="C45" s="48" t="e">
        <f>total!#REF!</f>
        <v>#REF!</v>
      </c>
      <c r="D45" s="49" t="str">
        <f>IFERROR(VLOOKUP(A45,salario!A$3:J$32,10,FALSE),"")</f>
        <v/>
      </c>
      <c r="E45" s="49" t="str">
        <f>IFERROR(IF(VLOOKUP(A45,salario!A$3:O$32,15,FALSE)="","",VLOOKUP(A45,salario!A$3:O$32,15,FALSE)),"")</f>
        <v/>
      </c>
      <c r="F45" s="47" t="str">
        <f>IFERROR(VLOOKUP(A45,[5]base_pessoal!$B$2:$P$1504,13,FALSE),"")</f>
        <v/>
      </c>
      <c r="G45" s="50">
        <f>IFERROR(VLOOKUP(A45,salario!A$2:P$91,11,FALSE),0)*B45/30</f>
        <v>0</v>
      </c>
      <c r="H45" s="50">
        <f>SUMIFS(topmanager!$D:$D,topmanager!$C:$C,rs_nova!$A45,topmanager!$A:$A,rs_nova!H$2)+SUMIFS(topmanager!$D:$D,topmanager!$C:$C,rs_nova!$A45,topmanager!$A:$A,63)</f>
        <v>0</v>
      </c>
      <c r="I45" s="50">
        <f>-SUMIFS(topmanager!$D:$D,topmanager!$C:$C,rs_nova!$A45,topmanager!$A:$A,rs_nova!I$2)</f>
        <v>0</v>
      </c>
      <c r="J45" s="50">
        <f>SUMIFS(topmanager!$D:$D,topmanager!$C:$C,rs_nova!$A45,topmanager!$A:$A,rs_nova!J$2)</f>
        <v>0</v>
      </c>
      <c r="K45" s="50">
        <f>SUMIFS(topmanager!$D:$D,topmanager!$C:$C,rs_nova!$A45,topmanager!$A:$A,rs_nova!K$2)+SUMIFS(topmanager!$D:$D,topmanager!$C:$C,rs_nova!$A45,topmanager!$A:$A,911)</f>
        <v>0</v>
      </c>
      <c r="L45" s="50">
        <f>SUMIFS(topmanager!$D:$D,topmanager!$C:$C,rs_nova!$A45,topmanager!$A:$A,rs_nova!L$2)</f>
        <v>0</v>
      </c>
      <c r="M45" s="50">
        <f>SUMIFS(topmanager!$D:$D,topmanager!$C:$C,rs_nova!$A45,topmanager!$A:$A,rs_nova!M$2)+SUMIFS(topmanager!$D:$D,topmanager!$C:$C,rs_nova!$A45,topmanager!$A:$A,908)+SUMIFS(topmanager!$D:$D,topmanager!$C:$C,rs_nova!$A45,topmanager!$A:$A,550)</f>
        <v>0</v>
      </c>
      <c r="N45" s="50">
        <f>SUMIFS(topmanager!$D:$D,topmanager!$C:$C,rs_nova!$A45,topmanager!$A:$A,rs_nova!N$2)</f>
        <v>0</v>
      </c>
      <c r="O45" s="51">
        <f t="shared" si="4"/>
        <v>0</v>
      </c>
      <c r="P45" s="50">
        <f>IFERROR(VLOOKUP($A45,total!$B$4:$AW$437,27,0),0)</f>
        <v>0</v>
      </c>
      <c r="Q45" s="50">
        <f>IFERROR(VLOOKUP($A45,total!$B$4:$AW$437,21,0),0)</f>
        <v>0</v>
      </c>
      <c r="R45" s="50">
        <f>IFERROR(VLOOKUP($A45,total!$B$4:$AW$437,25,0),0)+IFERROR(VLOOKUP($A45,total!$B$4:$AW$437,36,0),0)</f>
        <v>0</v>
      </c>
      <c r="S45" s="50">
        <f>IFERROR(VLOOKUP(A45,gympass!$A$2:$F$148,6,0),0)</f>
        <v>0</v>
      </c>
      <c r="T45" s="50">
        <f>IFERROR(VLOOKUP($A45,total!$B$4:$AW$437,42,0),0)</f>
        <v>0</v>
      </c>
      <c r="U45" s="50">
        <f>IFERROR(VLOOKUP($A45,total!$B$4:$AW$437,32,0),0)</f>
        <v>0</v>
      </c>
      <c r="V45" s="50">
        <f>IFERROR(VLOOKUP($A45,total!$B$4:$AW$437,28,0),0)</f>
        <v>0</v>
      </c>
      <c r="W45" s="50">
        <f>IFERROR(VLOOKUP($A45,total!$B$4:$AX$437,49,0),0)</f>
        <v>0</v>
      </c>
      <c r="X45" s="50"/>
      <c r="Y45" s="50">
        <f>IFERROR(VLOOKUP(A45,#REF!,4,0),0)</f>
        <v>0</v>
      </c>
      <c r="Z45" s="50">
        <f>IFERROR(VLOOKUP(B45,#REF!,8,0),0)</f>
        <v>0</v>
      </c>
      <c r="AA45" s="50">
        <f>IFERROR(VLOOKUP($A45,total!$B$4:$AW$437,45,0),0)</f>
        <v>0</v>
      </c>
      <c r="AB45" s="50">
        <f>IFERROR(VLOOKUP($A45,total!$B$4:$AW$437,48,0),0)</f>
        <v>0</v>
      </c>
      <c r="AC45" s="50">
        <f>IFERROR(VLOOKUP($A45,total!$B$4:$AB$437,19,0),0)</f>
        <v>0</v>
      </c>
      <c r="AD45" s="50">
        <f>IFERROR(VLOOKUP($A45,total!$B$4:$AB$437,10,0),0)</f>
        <v>0</v>
      </c>
      <c r="AE45" s="50">
        <f>IFERROR(VLOOKUP($A45,total!$B$4:$AB$437,13,0),0)-SUMIFS(topmanager!$D:$D,topmanager!$C:$C,rs_nova!$A49,topmanager!$A:$A,856)</f>
        <v>0</v>
      </c>
      <c r="AF45" s="50">
        <f>IFERROR(VLOOKUP($A45,total!$B$4:$AB$437,16,0),0)</f>
        <v>0</v>
      </c>
      <c r="AG45" s="50">
        <f>IFERROR(VLOOKUP($A45,total!$B$4:$AB$437,7,0),0)</f>
        <v>0</v>
      </c>
      <c r="AH45" s="50">
        <f>IFERROR(VLOOKUP($A45,total!$B$4:$AD$437,29,0),0)</f>
        <v>0</v>
      </c>
      <c r="AI45" s="50">
        <f>IFERROR(VLOOKUP(A45,total!$B$4:$AN$437,39,0),0)</f>
        <v>0</v>
      </c>
      <c r="AJ45" s="51">
        <f t="shared" si="5"/>
        <v>0</v>
      </c>
      <c r="AK45" s="50">
        <f t="shared" si="6"/>
        <v>0</v>
      </c>
      <c r="AL45" s="50">
        <f t="shared" si="7"/>
        <v>0</v>
      </c>
      <c r="AM45" s="50">
        <f t="shared" si="8"/>
        <v>0</v>
      </c>
      <c r="AN45" s="50" t="e">
        <f t="shared" si="18"/>
        <v>#REF!</v>
      </c>
      <c r="AO45" s="50" t="e">
        <f t="shared" si="18"/>
        <v>#REF!</v>
      </c>
      <c r="AP45" s="50" t="e">
        <f t="shared" si="18"/>
        <v>#REF!</v>
      </c>
      <c r="AQ45" s="50">
        <f>IFERROR(VLOOKUP(TEXT($A45,"000000"),[6]Página1!$A$8:$S$801,13,FALSE),0)</f>
        <v>0</v>
      </c>
      <c r="AR45" s="50">
        <f>IFERROR(VLOOKUP(TEXT($A45,"000000"),[6]Página1!$A$8:$S$801,16,FALSE),0)</f>
        <v>0</v>
      </c>
      <c r="AS45" s="50">
        <f>IFERROR(VLOOKUP(TEXT($A45,"000000"),[6]Página1!$A$8:$S$801,19,FALSE),0)</f>
        <v>0</v>
      </c>
      <c r="AT45" s="50">
        <f>IFERROR(VLOOKUP(TEXT($A45,"000000"),[7]Página1!$A$8:$R$814,12,FALSE),0)</f>
        <v>0</v>
      </c>
      <c r="AU45" s="50">
        <f>IFERROR(VLOOKUP(TEXT($A45,"000000"),[7]Página1!$A$8:$R$814,15,FALSE),0)</f>
        <v>0</v>
      </c>
      <c r="AV45" s="50">
        <f>IFERROR(VLOOKUP(TEXT($A45,"000000"),[7]Página1!$A$8:$R$814,18,FALSE),0)</f>
        <v>0</v>
      </c>
      <c r="AW45" s="50"/>
      <c r="AX45" s="51" t="e">
        <f t="shared" si="10"/>
        <v>#REF!</v>
      </c>
      <c r="AY45" s="51" t="e">
        <f t="shared" si="11"/>
        <v>#REF!</v>
      </c>
      <c r="AZ45" s="51" t="e">
        <f t="shared" si="12"/>
        <v>#REF!</v>
      </c>
      <c r="BA45" s="51" t="e">
        <f t="shared" si="13"/>
        <v>#REF!</v>
      </c>
      <c r="BB45" s="51">
        <f t="shared" si="14"/>
        <v>0</v>
      </c>
      <c r="BC45" s="51" t="e">
        <f t="shared" si="15"/>
        <v>#REF!</v>
      </c>
      <c r="BD45" s="51">
        <f t="shared" si="16"/>
        <v>0</v>
      </c>
      <c r="BE45" s="51">
        <f>IFERROR(VLOOKUP(A45,salario!A$2:P$91,11,FALSE),0)</f>
        <v>0</v>
      </c>
      <c r="BF45" s="51">
        <f>SUMIFS(topmanager!$D:$D,topmanager!$C:$C,rs_nova!$A45,topmanager!$A:$A,rs_nova!BF$2)</f>
        <v>0</v>
      </c>
      <c r="BG45" s="51">
        <f>SUMIFS(topmanager!$D:$D,topmanager!$C:$C,rs_nova!$A45,topmanager!$A:$A,rs_nova!BG$2)</f>
        <v>0</v>
      </c>
      <c r="BH45" s="51">
        <f>SUMIFS(topmanager!$D:$D,topmanager!$C:$C,rs_nova!$A45,topmanager!$A:$A,rs_nova!BH$2)</f>
        <v>0</v>
      </c>
      <c r="BI45" s="51">
        <f>SUMIFS(topmanager!$D:$D,topmanager!$C:$C,rs_nova!$A45,topmanager!$A:$A,rs_nova!BI$2)</f>
        <v>0</v>
      </c>
      <c r="BJ45" s="51">
        <f>SUMIFS(topmanager!$D:$D,topmanager!$C:$C,rs_nova!$A45,topmanager!$A:$A,rs_nova!BJ$2)+SUMIFS(topmanager!$D:$D,topmanager!$C:$C,rs_nova!$A45,topmanager!$A:$A,rs_nova!BJ$2+1)</f>
        <v>0</v>
      </c>
      <c r="BK45" s="51">
        <f>IFERROR(VLOOKUP(A45,[8]ferias!$C$4:$G$100,5,FALSE),0)</f>
        <v>0</v>
      </c>
      <c r="BL45" s="51">
        <f>SUMIFS(topmanager!$D:$D,topmanager!$C:$C,rs_nova!$A45,topmanager!$A:$A,rs_nova!BL$2)</f>
        <v>0</v>
      </c>
      <c r="BM45" s="51">
        <f>SUMIFS(topmanager!$D:$D,topmanager!$C:$C,rs_nova!$A45,topmanager!$A:$A,rs_nova!BM$2)+SUMIFS(topmanager!$D:$D,topmanager!$C:$C,rs_nova!$A49,topmanager!$A:$A,151)</f>
        <v>0</v>
      </c>
      <c r="BN45" s="51">
        <f t="shared" si="17"/>
        <v>0</v>
      </c>
    </row>
    <row r="46" spans="1:66">
      <c r="A46" s="47" t="e">
        <f>total!#REF!</f>
        <v>#REF!</v>
      </c>
      <c r="B46" s="47">
        <f t="shared" si="3"/>
        <v>0</v>
      </c>
      <c r="C46" s="48" t="e">
        <f>total!#REF!</f>
        <v>#REF!</v>
      </c>
      <c r="D46" s="49" t="str">
        <f>IFERROR(VLOOKUP(A46,salario!A$3:J$32,10,FALSE),"")</f>
        <v/>
      </c>
      <c r="E46" s="49" t="str">
        <f>IFERROR(IF(VLOOKUP(A46,salario!A$3:O$32,15,FALSE)="","",VLOOKUP(A46,salario!A$3:O$32,15,FALSE)),"")</f>
        <v/>
      </c>
      <c r="F46" s="47" t="str">
        <f>IFERROR(VLOOKUP(A46,[5]base_pessoal!$B$2:$P$1504,13,FALSE),"")</f>
        <v/>
      </c>
      <c r="G46" s="50">
        <f>IFERROR(VLOOKUP(A46,salario!A$2:P$91,11,FALSE),0)*B46/30</f>
        <v>0</v>
      </c>
      <c r="H46" s="50">
        <f>SUMIFS(topmanager!$D:$D,topmanager!$C:$C,rs_nova!$A46,topmanager!$A:$A,rs_nova!H$2)+SUMIFS(topmanager!$D:$D,topmanager!$C:$C,rs_nova!$A46,topmanager!$A:$A,63)</f>
        <v>0</v>
      </c>
      <c r="I46" s="50">
        <f>-SUMIFS(topmanager!$D:$D,topmanager!$C:$C,rs_nova!$A46,topmanager!$A:$A,rs_nova!I$2)</f>
        <v>0</v>
      </c>
      <c r="J46" s="50">
        <f>SUMIFS(topmanager!$D:$D,topmanager!$C:$C,rs_nova!$A46,topmanager!$A:$A,rs_nova!J$2)</f>
        <v>0</v>
      </c>
      <c r="K46" s="50">
        <f>SUMIFS(topmanager!$D:$D,topmanager!$C:$C,rs_nova!$A46,topmanager!$A:$A,rs_nova!K$2)+SUMIFS(topmanager!$D:$D,topmanager!$C:$C,rs_nova!$A46,topmanager!$A:$A,911)</f>
        <v>0</v>
      </c>
      <c r="L46" s="50">
        <f>SUMIFS(topmanager!$D:$D,topmanager!$C:$C,rs_nova!$A46,topmanager!$A:$A,rs_nova!L$2)</f>
        <v>0</v>
      </c>
      <c r="M46" s="50">
        <f>SUMIFS(topmanager!$D:$D,topmanager!$C:$C,rs_nova!$A46,topmanager!$A:$A,rs_nova!M$2)+SUMIFS(topmanager!$D:$D,topmanager!$C:$C,rs_nova!$A46,topmanager!$A:$A,908)+SUMIFS(topmanager!$D:$D,topmanager!$C:$C,rs_nova!$A46,topmanager!$A:$A,550)</f>
        <v>0</v>
      </c>
      <c r="N46" s="50">
        <f>SUMIFS(topmanager!$D:$D,topmanager!$C:$C,rs_nova!$A46,topmanager!$A:$A,rs_nova!N$2)</f>
        <v>0</v>
      </c>
      <c r="O46" s="51">
        <f t="shared" si="4"/>
        <v>0</v>
      </c>
      <c r="P46" s="50">
        <f>IFERROR(VLOOKUP($A46,total!$B$4:$AW$437,27,0),0)</f>
        <v>0</v>
      </c>
      <c r="Q46" s="50">
        <f>IFERROR(VLOOKUP($A46,total!$B$4:$AW$437,21,0),0)</f>
        <v>0</v>
      </c>
      <c r="R46" s="50">
        <f>IFERROR(VLOOKUP($A46,total!$B$4:$AW$437,25,0),0)+IFERROR(VLOOKUP($A46,total!$B$4:$AW$437,36,0),0)</f>
        <v>0</v>
      </c>
      <c r="S46" s="50">
        <f>IFERROR(VLOOKUP(A46,gympass!$A$2:$F$148,6,0),0)</f>
        <v>0</v>
      </c>
      <c r="T46" s="50">
        <f>IFERROR(VLOOKUP($A46,total!$B$4:$AW$437,42,0),0)</f>
        <v>0</v>
      </c>
      <c r="U46" s="50">
        <f>IFERROR(VLOOKUP($A46,total!$B$4:$AW$437,32,0),0)</f>
        <v>0</v>
      </c>
      <c r="V46" s="50">
        <f>IFERROR(VLOOKUP($A46,total!$B$4:$AW$437,28,0),0)</f>
        <v>0</v>
      </c>
      <c r="W46" s="50">
        <f>IFERROR(VLOOKUP($A46,total!$B$4:$AX$437,49,0),0)</f>
        <v>0</v>
      </c>
      <c r="X46" s="50"/>
      <c r="Y46" s="50">
        <f>IFERROR(VLOOKUP(A46,#REF!,4,0),0)</f>
        <v>0</v>
      </c>
      <c r="Z46" s="50">
        <f>IFERROR(VLOOKUP(B46,#REF!,8,0),0)</f>
        <v>0</v>
      </c>
      <c r="AA46" s="50">
        <f>IFERROR(VLOOKUP($A46,total!$B$4:$AW$437,45,0),0)</f>
        <v>0</v>
      </c>
      <c r="AB46" s="50">
        <f>IFERROR(VLOOKUP($A46,total!$B$4:$AW$437,48,0),0)</f>
        <v>0</v>
      </c>
      <c r="AC46" s="50">
        <f>IFERROR(VLOOKUP($A46,total!$B$4:$AB$437,19,0),0)</f>
        <v>0</v>
      </c>
      <c r="AD46" s="50">
        <f>IFERROR(VLOOKUP($A46,total!$B$4:$AB$437,10,0),0)</f>
        <v>0</v>
      </c>
      <c r="AE46" s="50">
        <f>IFERROR(VLOOKUP($A46,total!$B$4:$AB$437,13,0),0)-SUMIFS(topmanager!$D:$D,topmanager!$C:$C,rs_nova!$A50,topmanager!$A:$A,856)</f>
        <v>0</v>
      </c>
      <c r="AF46" s="50">
        <f>IFERROR(VLOOKUP($A46,total!$B$4:$AB$437,16,0),0)</f>
        <v>0</v>
      </c>
      <c r="AG46" s="50">
        <f>IFERROR(VLOOKUP($A46,total!$B$4:$AB$437,7,0),0)</f>
        <v>0</v>
      </c>
      <c r="AH46" s="50">
        <f>IFERROR(VLOOKUP($A46,total!$B$4:$AD$437,29,0),0)</f>
        <v>0</v>
      </c>
      <c r="AI46" s="50">
        <f>IFERROR(VLOOKUP(A46,total!$B$4:$AN$437,39,0),0)</f>
        <v>0</v>
      </c>
      <c r="AJ46" s="51">
        <f t="shared" si="5"/>
        <v>0</v>
      </c>
      <c r="AK46" s="50">
        <f t="shared" si="6"/>
        <v>0</v>
      </c>
      <c r="AL46" s="50">
        <f t="shared" si="7"/>
        <v>0</v>
      </c>
      <c r="AM46" s="50">
        <f t="shared" si="8"/>
        <v>0</v>
      </c>
      <c r="AN46" s="50" t="e">
        <f t="shared" si="18"/>
        <v>#REF!</v>
      </c>
      <c r="AO46" s="50" t="e">
        <f t="shared" si="18"/>
        <v>#REF!</v>
      </c>
      <c r="AP46" s="50" t="e">
        <f t="shared" si="18"/>
        <v>#REF!</v>
      </c>
      <c r="AQ46" s="50">
        <f>IFERROR(VLOOKUP(TEXT($A46,"000000"),[6]Página1!$A$8:$S$801,13,FALSE),0)</f>
        <v>0</v>
      </c>
      <c r="AR46" s="50">
        <f>IFERROR(VLOOKUP(TEXT($A46,"000000"),[6]Página1!$A$8:$S$801,16,FALSE),0)</f>
        <v>0</v>
      </c>
      <c r="AS46" s="50">
        <f>IFERROR(VLOOKUP(TEXT($A46,"000000"),[6]Página1!$A$8:$S$801,19,FALSE),0)</f>
        <v>0</v>
      </c>
      <c r="AT46" s="50">
        <f>IFERROR(VLOOKUP(TEXT($A46,"000000"),[7]Página1!$A$8:$R$814,12,FALSE),0)</f>
        <v>0</v>
      </c>
      <c r="AU46" s="50">
        <f>IFERROR(VLOOKUP(TEXT($A46,"000000"),[7]Página1!$A$8:$R$814,15,FALSE),0)</f>
        <v>0</v>
      </c>
      <c r="AV46" s="50">
        <f>IFERROR(VLOOKUP(TEXT($A46,"000000"),[7]Página1!$A$8:$R$814,18,FALSE),0)</f>
        <v>0</v>
      </c>
      <c r="AW46" s="50"/>
      <c r="AX46" s="51" t="e">
        <f t="shared" si="10"/>
        <v>#REF!</v>
      </c>
      <c r="AY46" s="51" t="e">
        <f t="shared" si="11"/>
        <v>#REF!</v>
      </c>
      <c r="AZ46" s="51" t="e">
        <f t="shared" si="12"/>
        <v>#REF!</v>
      </c>
      <c r="BA46" s="51" t="e">
        <f t="shared" si="13"/>
        <v>#REF!</v>
      </c>
      <c r="BB46" s="51">
        <f t="shared" si="14"/>
        <v>0</v>
      </c>
      <c r="BC46" s="51" t="e">
        <f t="shared" si="15"/>
        <v>#REF!</v>
      </c>
      <c r="BD46" s="51">
        <f t="shared" si="16"/>
        <v>0</v>
      </c>
      <c r="BE46" s="51">
        <f>IFERROR(VLOOKUP(A46,salario!A$2:P$91,11,FALSE),0)</f>
        <v>0</v>
      </c>
      <c r="BF46" s="51">
        <f>SUMIFS(topmanager!$D:$D,topmanager!$C:$C,rs_nova!$A46,topmanager!$A:$A,rs_nova!BF$2)</f>
        <v>0</v>
      </c>
      <c r="BG46" s="51">
        <f>SUMIFS(topmanager!$D:$D,topmanager!$C:$C,rs_nova!$A46,topmanager!$A:$A,rs_nova!BG$2)</f>
        <v>0</v>
      </c>
      <c r="BH46" s="51">
        <f>SUMIFS(topmanager!$D:$D,topmanager!$C:$C,rs_nova!$A46,topmanager!$A:$A,rs_nova!BH$2)</f>
        <v>0</v>
      </c>
      <c r="BI46" s="51">
        <f>SUMIFS(topmanager!$D:$D,topmanager!$C:$C,rs_nova!$A46,topmanager!$A:$A,rs_nova!BI$2)</f>
        <v>0</v>
      </c>
      <c r="BJ46" s="51">
        <f>SUMIFS(topmanager!$D:$D,topmanager!$C:$C,rs_nova!$A46,topmanager!$A:$A,rs_nova!BJ$2)+SUMIFS(topmanager!$D:$D,topmanager!$C:$C,rs_nova!$A46,topmanager!$A:$A,rs_nova!BJ$2+1)</f>
        <v>0</v>
      </c>
      <c r="BK46" s="51">
        <f>IFERROR(VLOOKUP(A46,[8]ferias!$C$4:$G$100,5,FALSE),0)</f>
        <v>0</v>
      </c>
      <c r="BL46" s="51">
        <f>SUMIFS(topmanager!$D:$D,topmanager!$C:$C,rs_nova!$A46,topmanager!$A:$A,rs_nova!BL$2)</f>
        <v>0</v>
      </c>
      <c r="BM46" s="51">
        <f>SUMIFS(topmanager!$D:$D,topmanager!$C:$C,rs_nova!$A46,topmanager!$A:$A,rs_nova!BM$2)+SUMIFS(topmanager!$D:$D,topmanager!$C:$C,rs_nova!$A50,topmanager!$A:$A,151)</f>
        <v>0</v>
      </c>
      <c r="BN46" s="51">
        <f t="shared" si="17"/>
        <v>0</v>
      </c>
    </row>
    <row r="47" spans="1:66">
      <c r="A47" s="47" t="e">
        <f>total!#REF!</f>
        <v>#REF!</v>
      </c>
      <c r="B47" s="47">
        <f t="shared" si="3"/>
        <v>0</v>
      </c>
      <c r="C47" s="48" t="e">
        <f>total!#REF!</f>
        <v>#REF!</v>
      </c>
      <c r="D47" s="49" t="str">
        <f>IFERROR(VLOOKUP(A47,salario!A$3:J$32,10,FALSE),"")</f>
        <v/>
      </c>
      <c r="E47" s="49" t="str">
        <f>IFERROR(IF(VLOOKUP(A47,salario!A$3:O$32,15,FALSE)="","",VLOOKUP(A47,salario!A$3:O$32,15,FALSE)),"")</f>
        <v/>
      </c>
      <c r="F47" s="47" t="str">
        <f>IFERROR(VLOOKUP(A47,[5]base_pessoal!$B$2:$P$1504,13,FALSE),"")</f>
        <v/>
      </c>
      <c r="G47" s="50">
        <f>IFERROR(VLOOKUP(A47,salario!A$2:P$91,11,FALSE),0)*B47/30</f>
        <v>0</v>
      </c>
      <c r="H47" s="50">
        <f>SUMIFS(topmanager!$D:$D,topmanager!$C:$C,rs_nova!$A47,topmanager!$A:$A,rs_nova!H$2)+SUMIFS(topmanager!$D:$D,topmanager!$C:$C,rs_nova!$A47,topmanager!$A:$A,63)</f>
        <v>0</v>
      </c>
      <c r="I47" s="50">
        <f>-SUMIFS(topmanager!$D:$D,topmanager!$C:$C,rs_nova!$A47,topmanager!$A:$A,rs_nova!I$2)</f>
        <v>0</v>
      </c>
      <c r="J47" s="50">
        <f>SUMIFS(topmanager!$D:$D,topmanager!$C:$C,rs_nova!$A47,topmanager!$A:$A,rs_nova!J$2)</f>
        <v>0</v>
      </c>
      <c r="K47" s="50">
        <f>SUMIFS(topmanager!$D:$D,topmanager!$C:$C,rs_nova!$A47,topmanager!$A:$A,rs_nova!K$2)+SUMIFS(topmanager!$D:$D,topmanager!$C:$C,rs_nova!$A47,topmanager!$A:$A,911)</f>
        <v>0</v>
      </c>
      <c r="L47" s="50">
        <f>SUMIFS(topmanager!$D:$D,topmanager!$C:$C,rs_nova!$A47,topmanager!$A:$A,rs_nova!L$2)</f>
        <v>0</v>
      </c>
      <c r="M47" s="50">
        <f>SUMIFS(topmanager!$D:$D,topmanager!$C:$C,rs_nova!$A47,topmanager!$A:$A,rs_nova!M$2)+SUMIFS(topmanager!$D:$D,topmanager!$C:$C,rs_nova!$A47,topmanager!$A:$A,908)+SUMIFS(topmanager!$D:$D,topmanager!$C:$C,rs_nova!$A47,topmanager!$A:$A,550)</f>
        <v>0</v>
      </c>
      <c r="N47" s="50">
        <f>SUMIFS(topmanager!$D:$D,topmanager!$C:$C,rs_nova!$A47,topmanager!$A:$A,rs_nova!N$2)</f>
        <v>0</v>
      </c>
      <c r="O47" s="51">
        <f t="shared" si="4"/>
        <v>0</v>
      </c>
      <c r="P47" s="50">
        <f>IFERROR(VLOOKUP($A47,total!$B$4:$AW$437,27,0),0)</f>
        <v>0</v>
      </c>
      <c r="Q47" s="50">
        <f>IFERROR(VLOOKUP($A47,total!$B$4:$AW$437,21,0),0)</f>
        <v>0</v>
      </c>
      <c r="R47" s="50">
        <f>IFERROR(VLOOKUP($A47,total!$B$4:$AW$437,25,0),0)+IFERROR(VLOOKUP($A47,total!$B$4:$AW$437,36,0),0)</f>
        <v>0</v>
      </c>
      <c r="S47" s="50">
        <f>IFERROR(VLOOKUP(A47,gympass!$A$2:$F$148,6,0),0)</f>
        <v>0</v>
      </c>
      <c r="T47" s="50">
        <f>IFERROR(VLOOKUP($A47,total!$B$4:$AW$437,42,0),0)</f>
        <v>0</v>
      </c>
      <c r="U47" s="50">
        <f>IFERROR(VLOOKUP($A47,total!$B$4:$AW$437,32,0),0)</f>
        <v>0</v>
      </c>
      <c r="V47" s="50">
        <f>IFERROR(VLOOKUP($A47,total!$B$4:$AW$437,28,0),0)</f>
        <v>0</v>
      </c>
      <c r="W47" s="50">
        <f>IFERROR(VLOOKUP($A47,total!$B$4:$AX$437,49,0),0)</f>
        <v>0</v>
      </c>
      <c r="X47" s="50"/>
      <c r="Y47" s="50">
        <f>IFERROR(VLOOKUP(A47,#REF!,4,0),0)</f>
        <v>0</v>
      </c>
      <c r="Z47" s="50">
        <f>IFERROR(VLOOKUP(B47,#REF!,8,0),0)</f>
        <v>0</v>
      </c>
      <c r="AA47" s="50">
        <f>IFERROR(VLOOKUP($A47,total!$B$4:$AW$437,45,0),0)</f>
        <v>0</v>
      </c>
      <c r="AB47" s="50">
        <f>IFERROR(VLOOKUP($A47,total!$B$4:$AW$437,48,0),0)</f>
        <v>0</v>
      </c>
      <c r="AC47" s="50">
        <f>IFERROR(VLOOKUP($A47,total!$B$4:$AB$437,19,0),0)</f>
        <v>0</v>
      </c>
      <c r="AD47" s="50">
        <f>IFERROR(VLOOKUP($A47,total!$B$4:$AB$437,10,0),0)</f>
        <v>0</v>
      </c>
      <c r="AE47" s="50">
        <f>IFERROR(VLOOKUP($A47,total!$B$4:$AB$437,13,0),0)-SUMIFS(topmanager!$D:$D,topmanager!$C:$C,rs_nova!$A51,topmanager!$A:$A,856)</f>
        <v>0</v>
      </c>
      <c r="AF47" s="50">
        <f>IFERROR(VLOOKUP($A47,total!$B$4:$AB$437,16,0),0)</f>
        <v>0</v>
      </c>
      <c r="AG47" s="50">
        <f>IFERROR(VLOOKUP($A47,total!$B$4:$AB$437,7,0),0)</f>
        <v>0</v>
      </c>
      <c r="AH47" s="50">
        <f>IFERROR(VLOOKUP($A47,total!$B$4:$AD$437,29,0),0)</f>
        <v>0</v>
      </c>
      <c r="AI47" s="50">
        <f>IFERROR(VLOOKUP(A47,total!$B$4:$AN$437,39,0),0)</f>
        <v>0</v>
      </c>
      <c r="AJ47" s="51">
        <f t="shared" si="5"/>
        <v>0</v>
      </c>
      <c r="AK47" s="50">
        <f t="shared" si="6"/>
        <v>0</v>
      </c>
      <c r="AL47" s="50">
        <f t="shared" si="7"/>
        <v>0</v>
      </c>
      <c r="AM47" s="50">
        <f t="shared" si="8"/>
        <v>0</v>
      </c>
      <c r="AN47" s="50" t="e">
        <f t="shared" si="18"/>
        <v>#REF!</v>
      </c>
      <c r="AO47" s="50" t="e">
        <f t="shared" si="18"/>
        <v>#REF!</v>
      </c>
      <c r="AP47" s="50" t="e">
        <f t="shared" si="18"/>
        <v>#REF!</v>
      </c>
      <c r="AQ47" s="50">
        <f>IFERROR(VLOOKUP(TEXT($A47,"000000"),[6]Página1!$A$8:$S$801,13,FALSE),0)</f>
        <v>0</v>
      </c>
      <c r="AR47" s="50">
        <f>IFERROR(VLOOKUP(TEXT($A47,"000000"),[6]Página1!$A$8:$S$801,16,FALSE),0)</f>
        <v>0</v>
      </c>
      <c r="AS47" s="50">
        <f>IFERROR(VLOOKUP(TEXT($A47,"000000"),[6]Página1!$A$8:$S$801,19,FALSE),0)</f>
        <v>0</v>
      </c>
      <c r="AT47" s="50">
        <f>IFERROR(VLOOKUP(TEXT($A47,"000000"),[7]Página1!$A$8:$R$814,12,FALSE),0)</f>
        <v>0</v>
      </c>
      <c r="AU47" s="50">
        <f>IFERROR(VLOOKUP(TEXT($A47,"000000"),[7]Página1!$A$8:$R$814,15,FALSE),0)</f>
        <v>0</v>
      </c>
      <c r="AV47" s="50">
        <f>IFERROR(VLOOKUP(TEXT($A47,"000000"),[7]Página1!$A$8:$R$814,18,FALSE),0)</f>
        <v>0</v>
      </c>
      <c r="AW47" s="50"/>
      <c r="AX47" s="51" t="e">
        <f t="shared" si="10"/>
        <v>#REF!</v>
      </c>
      <c r="AY47" s="51" t="e">
        <f t="shared" si="11"/>
        <v>#REF!</v>
      </c>
      <c r="AZ47" s="51" t="e">
        <f t="shared" si="12"/>
        <v>#REF!</v>
      </c>
      <c r="BA47" s="51" t="e">
        <f t="shared" si="13"/>
        <v>#REF!</v>
      </c>
      <c r="BB47" s="51">
        <f t="shared" si="14"/>
        <v>0</v>
      </c>
      <c r="BC47" s="51" t="e">
        <f t="shared" si="15"/>
        <v>#REF!</v>
      </c>
      <c r="BD47" s="51">
        <f t="shared" si="16"/>
        <v>0</v>
      </c>
      <c r="BE47" s="51">
        <f>IFERROR(VLOOKUP(A47,salario!A$2:P$91,11,FALSE),0)</f>
        <v>0</v>
      </c>
      <c r="BF47" s="51">
        <f>SUMIFS(topmanager!$D:$D,topmanager!$C:$C,rs_nova!$A47,topmanager!$A:$A,rs_nova!BF$2)</f>
        <v>0</v>
      </c>
      <c r="BG47" s="51">
        <f>SUMIFS(topmanager!$D:$D,topmanager!$C:$C,rs_nova!$A47,topmanager!$A:$A,rs_nova!BG$2)</f>
        <v>0</v>
      </c>
      <c r="BH47" s="51">
        <f>SUMIFS(topmanager!$D:$D,topmanager!$C:$C,rs_nova!$A47,topmanager!$A:$A,rs_nova!BH$2)</f>
        <v>0</v>
      </c>
      <c r="BI47" s="51">
        <f>SUMIFS(topmanager!$D:$D,topmanager!$C:$C,rs_nova!$A47,topmanager!$A:$A,rs_nova!BI$2)</f>
        <v>0</v>
      </c>
      <c r="BJ47" s="51">
        <f>SUMIFS(topmanager!$D:$D,topmanager!$C:$C,rs_nova!$A47,topmanager!$A:$A,rs_nova!BJ$2)+SUMIFS(topmanager!$D:$D,topmanager!$C:$C,rs_nova!$A47,topmanager!$A:$A,rs_nova!BJ$2+1)</f>
        <v>0</v>
      </c>
      <c r="BK47" s="51">
        <f>IFERROR(VLOOKUP(A47,[8]ferias!$C$4:$G$100,5,FALSE),0)</f>
        <v>0</v>
      </c>
      <c r="BL47" s="51">
        <f>SUMIFS(topmanager!$D:$D,topmanager!$C:$C,rs_nova!$A47,topmanager!$A:$A,rs_nova!BL$2)</f>
        <v>0</v>
      </c>
      <c r="BM47" s="51">
        <f>SUMIFS(topmanager!$D:$D,topmanager!$C:$C,rs_nova!$A47,topmanager!$A:$A,rs_nova!BM$2)+SUMIFS(topmanager!$D:$D,topmanager!$C:$C,rs_nova!$A51,topmanager!$A:$A,151)</f>
        <v>0</v>
      </c>
      <c r="BN47" s="51">
        <f t="shared" si="17"/>
        <v>0</v>
      </c>
    </row>
    <row r="48" spans="1:66">
      <c r="A48" s="47" t="e">
        <f>total!#REF!</f>
        <v>#REF!</v>
      </c>
      <c r="B48" s="47">
        <f t="shared" si="3"/>
        <v>0</v>
      </c>
      <c r="C48" s="48" t="e">
        <f>total!#REF!</f>
        <v>#REF!</v>
      </c>
      <c r="D48" s="49" t="str">
        <f>IFERROR(VLOOKUP(A48,salario!A$3:J$32,10,FALSE),"")</f>
        <v/>
      </c>
      <c r="E48" s="49" t="str">
        <f>IFERROR(IF(VLOOKUP(A48,salario!A$3:O$32,15,FALSE)="","",VLOOKUP(A48,salario!A$3:O$32,15,FALSE)),"")</f>
        <v/>
      </c>
      <c r="F48" s="47" t="str">
        <f>IFERROR(VLOOKUP(A48,[5]base_pessoal!$B$2:$P$1504,13,FALSE),"")</f>
        <v/>
      </c>
      <c r="G48" s="50">
        <f>IFERROR(VLOOKUP(A48,salario!A$2:P$91,11,FALSE),0)*B48/30</f>
        <v>0</v>
      </c>
      <c r="H48" s="50">
        <f>SUMIFS(topmanager!$D:$D,topmanager!$C:$C,rs_nova!$A48,topmanager!$A:$A,rs_nova!H$2)+SUMIFS(topmanager!$D:$D,topmanager!$C:$C,rs_nova!$A48,topmanager!$A:$A,63)</f>
        <v>0</v>
      </c>
      <c r="I48" s="50">
        <f>-SUMIFS(topmanager!$D:$D,topmanager!$C:$C,rs_nova!$A48,topmanager!$A:$A,rs_nova!I$2)</f>
        <v>0</v>
      </c>
      <c r="J48" s="50">
        <f>SUMIFS(topmanager!$D:$D,topmanager!$C:$C,rs_nova!$A48,topmanager!$A:$A,rs_nova!J$2)</f>
        <v>0</v>
      </c>
      <c r="K48" s="50">
        <f>SUMIFS(topmanager!$D:$D,topmanager!$C:$C,rs_nova!$A48,topmanager!$A:$A,rs_nova!K$2)+SUMIFS(topmanager!$D:$D,topmanager!$C:$C,rs_nova!$A48,topmanager!$A:$A,911)</f>
        <v>0</v>
      </c>
      <c r="L48" s="50">
        <f>SUMIFS(topmanager!$D:$D,topmanager!$C:$C,rs_nova!$A48,topmanager!$A:$A,rs_nova!L$2)</f>
        <v>0</v>
      </c>
      <c r="M48" s="50">
        <f>SUMIFS(topmanager!$D:$D,topmanager!$C:$C,rs_nova!$A48,topmanager!$A:$A,rs_nova!M$2)+SUMIFS(topmanager!$D:$D,topmanager!$C:$C,rs_nova!$A48,topmanager!$A:$A,908)+SUMIFS(topmanager!$D:$D,topmanager!$C:$C,rs_nova!$A48,topmanager!$A:$A,550)</f>
        <v>0</v>
      </c>
      <c r="N48" s="50">
        <f>SUMIFS(topmanager!$D:$D,topmanager!$C:$C,rs_nova!$A48,topmanager!$A:$A,rs_nova!N$2)</f>
        <v>0</v>
      </c>
      <c r="O48" s="51">
        <f t="shared" si="4"/>
        <v>0</v>
      </c>
      <c r="P48" s="50">
        <f>IFERROR(VLOOKUP($A48,total!$B$4:$AW$437,27,0),0)</f>
        <v>0</v>
      </c>
      <c r="Q48" s="50">
        <f>IFERROR(VLOOKUP($A48,total!$B$4:$AW$437,21,0),0)</f>
        <v>0</v>
      </c>
      <c r="R48" s="50">
        <f>IFERROR(VLOOKUP($A48,total!$B$4:$AW$437,25,0),0)+IFERROR(VLOOKUP($A48,total!$B$4:$AW$437,36,0),0)</f>
        <v>0</v>
      </c>
      <c r="S48" s="50">
        <f>IFERROR(VLOOKUP(A48,gympass!$A$2:$F$148,6,0),0)</f>
        <v>0</v>
      </c>
      <c r="T48" s="50">
        <f>IFERROR(VLOOKUP($A48,total!$B$4:$AW$437,42,0),0)</f>
        <v>0</v>
      </c>
      <c r="U48" s="50">
        <f>IFERROR(VLOOKUP($A48,total!$B$4:$AW$437,32,0),0)</f>
        <v>0</v>
      </c>
      <c r="V48" s="50">
        <f>IFERROR(VLOOKUP($A48,total!$B$4:$AW$437,28,0),0)</f>
        <v>0</v>
      </c>
      <c r="W48" s="50">
        <f>IFERROR(VLOOKUP($A48,total!$B$4:$AX$437,49,0),0)</f>
        <v>0</v>
      </c>
      <c r="X48" s="50"/>
      <c r="Y48" s="50">
        <f>IFERROR(VLOOKUP(A48,#REF!,4,0),0)</f>
        <v>0</v>
      </c>
      <c r="Z48" s="50">
        <f>IFERROR(VLOOKUP(B48,#REF!,8,0),0)</f>
        <v>0</v>
      </c>
      <c r="AA48" s="50">
        <f>IFERROR(VLOOKUP($A48,total!$B$4:$AW$437,45,0),0)</f>
        <v>0</v>
      </c>
      <c r="AB48" s="50">
        <f>IFERROR(VLOOKUP($A48,total!$B$4:$AW$437,48,0),0)</f>
        <v>0</v>
      </c>
      <c r="AC48" s="50">
        <f>IFERROR(VLOOKUP($A48,total!$B$4:$AB$437,19,0),0)</f>
        <v>0</v>
      </c>
      <c r="AD48" s="50">
        <f>IFERROR(VLOOKUP($A48,total!$B$4:$AB$437,10,0),0)</f>
        <v>0</v>
      </c>
      <c r="AE48" s="50">
        <f>IFERROR(VLOOKUP($A48,total!$B$4:$AB$437,13,0),0)-SUMIFS(topmanager!$D:$D,topmanager!$C:$C,rs_nova!$A52,topmanager!$A:$A,856)</f>
        <v>0</v>
      </c>
      <c r="AF48" s="50">
        <f>IFERROR(VLOOKUP($A48,total!$B$4:$AB$437,16,0),0)</f>
        <v>0</v>
      </c>
      <c r="AG48" s="50">
        <f>IFERROR(VLOOKUP($A48,total!$B$4:$AB$437,7,0),0)</f>
        <v>0</v>
      </c>
      <c r="AH48" s="50">
        <f>IFERROR(VLOOKUP($A48,total!$B$4:$AD$437,29,0),0)</f>
        <v>0</v>
      </c>
      <c r="AI48" s="50">
        <f>IFERROR(VLOOKUP(A48,total!$B$4:$AN$437,39,0),0)</f>
        <v>0</v>
      </c>
      <c r="AJ48" s="51">
        <f t="shared" si="5"/>
        <v>0</v>
      </c>
      <c r="AK48" s="50">
        <f t="shared" si="6"/>
        <v>0</v>
      </c>
      <c r="AL48" s="50">
        <f t="shared" si="7"/>
        <v>0</v>
      </c>
      <c r="AM48" s="50">
        <f t="shared" si="8"/>
        <v>0</v>
      </c>
      <c r="AN48" s="50" t="e">
        <f t="shared" si="18"/>
        <v>#REF!</v>
      </c>
      <c r="AO48" s="50" t="e">
        <f t="shared" si="18"/>
        <v>#REF!</v>
      </c>
      <c r="AP48" s="50" t="e">
        <f t="shared" si="18"/>
        <v>#REF!</v>
      </c>
      <c r="AQ48" s="50">
        <f>IFERROR(VLOOKUP(TEXT($A48,"000000"),[6]Página1!$A$8:$S$801,13,FALSE),0)</f>
        <v>0</v>
      </c>
      <c r="AR48" s="50">
        <f>IFERROR(VLOOKUP(TEXT($A48,"000000"),[6]Página1!$A$8:$S$801,16,FALSE),0)</f>
        <v>0</v>
      </c>
      <c r="AS48" s="50">
        <f>IFERROR(VLOOKUP(TEXT($A48,"000000"),[6]Página1!$A$8:$S$801,19,FALSE),0)</f>
        <v>0</v>
      </c>
      <c r="AT48" s="50">
        <f>IFERROR(VLOOKUP(TEXT($A48,"000000"),[7]Página1!$A$8:$R$814,12,FALSE),0)</f>
        <v>0</v>
      </c>
      <c r="AU48" s="50">
        <f>IFERROR(VLOOKUP(TEXT($A48,"000000"),[7]Página1!$A$8:$R$814,15,FALSE),0)</f>
        <v>0</v>
      </c>
      <c r="AV48" s="50">
        <f>IFERROR(VLOOKUP(TEXT($A48,"000000"),[7]Página1!$A$8:$R$814,18,FALSE),0)</f>
        <v>0</v>
      </c>
      <c r="AW48" s="50"/>
      <c r="AX48" s="51" t="e">
        <f t="shared" si="10"/>
        <v>#REF!</v>
      </c>
      <c r="AY48" s="51" t="e">
        <f t="shared" si="11"/>
        <v>#REF!</v>
      </c>
      <c r="AZ48" s="51" t="e">
        <f t="shared" si="12"/>
        <v>#REF!</v>
      </c>
      <c r="BA48" s="51" t="e">
        <f t="shared" si="13"/>
        <v>#REF!</v>
      </c>
      <c r="BB48" s="51">
        <f t="shared" si="14"/>
        <v>0</v>
      </c>
      <c r="BC48" s="51" t="e">
        <f t="shared" si="15"/>
        <v>#REF!</v>
      </c>
      <c r="BD48" s="51">
        <f t="shared" si="16"/>
        <v>0</v>
      </c>
      <c r="BE48" s="51">
        <f>IFERROR(VLOOKUP(A48,salario!A$2:P$91,11,FALSE),0)</f>
        <v>0</v>
      </c>
      <c r="BF48" s="51">
        <f>SUMIFS(topmanager!$D:$D,topmanager!$C:$C,rs_nova!$A48,topmanager!$A:$A,rs_nova!BF$2)</f>
        <v>0</v>
      </c>
      <c r="BG48" s="51">
        <f>SUMIFS(topmanager!$D:$D,topmanager!$C:$C,rs_nova!$A48,topmanager!$A:$A,rs_nova!BG$2)</f>
        <v>0</v>
      </c>
      <c r="BH48" s="51">
        <f>SUMIFS(topmanager!$D:$D,topmanager!$C:$C,rs_nova!$A48,topmanager!$A:$A,rs_nova!BH$2)</f>
        <v>0</v>
      </c>
      <c r="BI48" s="51">
        <f>SUMIFS(topmanager!$D:$D,topmanager!$C:$C,rs_nova!$A48,topmanager!$A:$A,rs_nova!BI$2)</f>
        <v>0</v>
      </c>
      <c r="BJ48" s="51">
        <f>SUMIFS(topmanager!$D:$D,topmanager!$C:$C,rs_nova!$A48,topmanager!$A:$A,rs_nova!BJ$2)+SUMIFS(topmanager!$D:$D,topmanager!$C:$C,rs_nova!$A48,topmanager!$A:$A,rs_nova!BJ$2+1)</f>
        <v>0</v>
      </c>
      <c r="BK48" s="51">
        <f>IFERROR(VLOOKUP(A48,[8]ferias!$C$4:$G$100,5,FALSE),0)</f>
        <v>0</v>
      </c>
      <c r="BL48" s="51">
        <f>SUMIFS(topmanager!$D:$D,topmanager!$C:$C,rs_nova!$A48,topmanager!$A:$A,rs_nova!BL$2)</f>
        <v>0</v>
      </c>
      <c r="BM48" s="51">
        <f>SUMIFS(topmanager!$D:$D,topmanager!$C:$C,rs_nova!$A48,topmanager!$A:$A,rs_nova!BM$2)+SUMIFS(topmanager!$D:$D,topmanager!$C:$C,rs_nova!$A52,topmanager!$A:$A,151)</f>
        <v>0</v>
      </c>
      <c r="BN48" s="51">
        <f t="shared" si="17"/>
        <v>0</v>
      </c>
    </row>
    <row r="49" spans="1:66">
      <c r="A49" s="47" t="e">
        <f>total!#REF!</f>
        <v>#REF!</v>
      </c>
      <c r="B49" s="47">
        <f t="shared" si="3"/>
        <v>0</v>
      </c>
      <c r="C49" s="48" t="e">
        <f>total!#REF!</f>
        <v>#REF!</v>
      </c>
      <c r="D49" s="49" t="str">
        <f>IFERROR(VLOOKUP(A49,salario!A$3:J$32,10,FALSE),"")</f>
        <v/>
      </c>
      <c r="E49" s="49" t="str">
        <f>IFERROR(IF(VLOOKUP(A49,salario!A$3:O$32,15,FALSE)="","",VLOOKUP(A49,salario!A$3:O$32,15,FALSE)),"")</f>
        <v/>
      </c>
      <c r="F49" s="47" t="str">
        <f>IFERROR(VLOOKUP(A49,[5]base_pessoal!$B$2:$P$1504,13,FALSE),"")</f>
        <v/>
      </c>
      <c r="G49" s="50">
        <f>IFERROR(VLOOKUP(A49,salario!A$2:P$91,11,FALSE),0)*B49/30</f>
        <v>0</v>
      </c>
      <c r="H49" s="50">
        <f>SUMIFS(topmanager!$D:$D,topmanager!$C:$C,rs_nova!$A49,topmanager!$A:$A,rs_nova!H$2)+SUMIFS(topmanager!$D:$D,topmanager!$C:$C,rs_nova!$A49,topmanager!$A:$A,63)</f>
        <v>0</v>
      </c>
      <c r="I49" s="50">
        <f>-SUMIFS(topmanager!$D:$D,topmanager!$C:$C,rs_nova!$A49,topmanager!$A:$A,rs_nova!I$2)</f>
        <v>0</v>
      </c>
      <c r="J49" s="50">
        <f>SUMIFS(topmanager!$D:$D,topmanager!$C:$C,rs_nova!$A49,topmanager!$A:$A,rs_nova!J$2)</f>
        <v>0</v>
      </c>
      <c r="K49" s="50">
        <f>SUMIFS(topmanager!$D:$D,topmanager!$C:$C,rs_nova!$A49,topmanager!$A:$A,rs_nova!K$2)+SUMIFS(topmanager!$D:$D,topmanager!$C:$C,rs_nova!$A49,topmanager!$A:$A,911)</f>
        <v>0</v>
      </c>
      <c r="L49" s="50">
        <f>SUMIFS(topmanager!$D:$D,topmanager!$C:$C,rs_nova!$A49,topmanager!$A:$A,rs_nova!L$2)</f>
        <v>0</v>
      </c>
      <c r="M49" s="50">
        <f>SUMIFS(topmanager!$D:$D,topmanager!$C:$C,rs_nova!$A49,topmanager!$A:$A,rs_nova!M$2)+SUMIFS(topmanager!$D:$D,topmanager!$C:$C,rs_nova!$A49,topmanager!$A:$A,908)+SUMIFS(topmanager!$D:$D,topmanager!$C:$C,rs_nova!$A49,topmanager!$A:$A,550)</f>
        <v>0</v>
      </c>
      <c r="N49" s="50">
        <f>SUMIFS(topmanager!$D:$D,topmanager!$C:$C,rs_nova!$A49,topmanager!$A:$A,rs_nova!N$2)</f>
        <v>0</v>
      </c>
      <c r="O49" s="51">
        <f t="shared" si="4"/>
        <v>0</v>
      </c>
      <c r="P49" s="50">
        <f>IFERROR(VLOOKUP($A49,total!$B$4:$AW$437,27,0),0)</f>
        <v>0</v>
      </c>
      <c r="Q49" s="50">
        <f>IFERROR(VLOOKUP($A49,total!$B$4:$AW$437,21,0),0)</f>
        <v>0</v>
      </c>
      <c r="R49" s="50">
        <f>IFERROR(VLOOKUP($A49,total!$B$4:$AW$437,25,0),0)+IFERROR(VLOOKUP($A49,total!$B$4:$AW$437,36,0),0)</f>
        <v>0</v>
      </c>
      <c r="S49" s="50">
        <f>IFERROR(VLOOKUP(A49,gympass!$A$2:$F$148,6,0),0)</f>
        <v>0</v>
      </c>
      <c r="T49" s="50">
        <f>IFERROR(VLOOKUP($A49,total!$B$4:$AW$437,42,0),0)</f>
        <v>0</v>
      </c>
      <c r="U49" s="50">
        <f>IFERROR(VLOOKUP($A49,total!$B$4:$AW$437,32,0),0)</f>
        <v>0</v>
      </c>
      <c r="V49" s="50">
        <f>IFERROR(VLOOKUP($A49,total!$B$4:$AW$437,28,0),0)</f>
        <v>0</v>
      </c>
      <c r="W49" s="50">
        <f>IFERROR(VLOOKUP($A49,total!$B$4:$AX$437,49,0),0)</f>
        <v>0</v>
      </c>
      <c r="X49" s="50"/>
      <c r="Y49" s="50">
        <f>IFERROR(VLOOKUP(A49,#REF!,4,0),0)</f>
        <v>0</v>
      </c>
      <c r="Z49" s="50">
        <f>IFERROR(VLOOKUP(B49,#REF!,8,0),0)</f>
        <v>0</v>
      </c>
      <c r="AA49" s="50">
        <f>IFERROR(VLOOKUP($A49,total!$B$4:$AW$437,45,0),0)</f>
        <v>0</v>
      </c>
      <c r="AB49" s="50">
        <f>IFERROR(VLOOKUP($A49,total!$B$4:$AW$437,48,0),0)</f>
        <v>0</v>
      </c>
      <c r="AC49" s="50">
        <f>IFERROR(VLOOKUP($A49,total!$B$4:$AB$437,19,0),0)</f>
        <v>0</v>
      </c>
      <c r="AD49" s="50">
        <f>IFERROR(VLOOKUP($A49,total!$B$4:$AB$437,10,0),0)</f>
        <v>0</v>
      </c>
      <c r="AE49" s="50">
        <f>IFERROR(VLOOKUP($A49,total!$B$4:$AB$437,13,0),0)-SUMIFS(topmanager!$D:$D,topmanager!$C:$C,rs_nova!$A53,topmanager!$A:$A,856)</f>
        <v>0</v>
      </c>
      <c r="AF49" s="50">
        <f>IFERROR(VLOOKUP($A49,total!$B$4:$AB$437,16,0),0)</f>
        <v>0</v>
      </c>
      <c r="AG49" s="50">
        <f>IFERROR(VLOOKUP($A49,total!$B$4:$AB$437,7,0),0)</f>
        <v>0</v>
      </c>
      <c r="AH49" s="50">
        <f>IFERROR(VLOOKUP($A49,total!$B$4:$AD$437,29,0),0)</f>
        <v>0</v>
      </c>
      <c r="AI49" s="50">
        <f>IFERROR(VLOOKUP(A49,total!$B$4:$AN$437,39,0),0)</f>
        <v>0</v>
      </c>
      <c r="AJ49" s="51">
        <f t="shared" si="5"/>
        <v>0</v>
      </c>
      <c r="AK49" s="50">
        <f t="shared" si="6"/>
        <v>0</v>
      </c>
      <c r="AL49" s="50">
        <f t="shared" si="7"/>
        <v>0</v>
      </c>
      <c r="AM49" s="50">
        <f t="shared" si="8"/>
        <v>0</v>
      </c>
      <c r="AN49" s="50" t="e">
        <f t="shared" si="18"/>
        <v>#REF!</v>
      </c>
      <c r="AO49" s="50" t="e">
        <f t="shared" si="18"/>
        <v>#REF!</v>
      </c>
      <c r="AP49" s="50" t="e">
        <f t="shared" si="18"/>
        <v>#REF!</v>
      </c>
      <c r="AQ49" s="50">
        <f>IFERROR(VLOOKUP(TEXT($A49,"000000"),[6]Página1!$A$8:$S$801,13,FALSE),0)</f>
        <v>0</v>
      </c>
      <c r="AR49" s="50">
        <f>IFERROR(VLOOKUP(TEXT($A49,"000000"),[6]Página1!$A$8:$S$801,16,FALSE),0)</f>
        <v>0</v>
      </c>
      <c r="AS49" s="50">
        <f>IFERROR(VLOOKUP(TEXT($A49,"000000"),[6]Página1!$A$8:$S$801,19,FALSE),0)</f>
        <v>0</v>
      </c>
      <c r="AT49" s="50">
        <f>IFERROR(VLOOKUP(TEXT($A49,"000000"),[7]Página1!$A$8:$R$814,12,FALSE),0)</f>
        <v>0</v>
      </c>
      <c r="AU49" s="50">
        <f>IFERROR(VLOOKUP(TEXT($A49,"000000"),[7]Página1!$A$8:$R$814,15,FALSE),0)</f>
        <v>0</v>
      </c>
      <c r="AV49" s="50">
        <f>IFERROR(VLOOKUP(TEXT($A49,"000000"),[7]Página1!$A$8:$R$814,18,FALSE),0)</f>
        <v>0</v>
      </c>
      <c r="AW49" s="50"/>
      <c r="AX49" s="51" t="e">
        <f t="shared" si="10"/>
        <v>#REF!</v>
      </c>
      <c r="AY49" s="51" t="e">
        <f t="shared" si="11"/>
        <v>#REF!</v>
      </c>
      <c r="AZ49" s="51" t="e">
        <f t="shared" si="12"/>
        <v>#REF!</v>
      </c>
      <c r="BA49" s="51" t="e">
        <f t="shared" si="13"/>
        <v>#REF!</v>
      </c>
      <c r="BB49" s="51">
        <f t="shared" si="14"/>
        <v>0</v>
      </c>
      <c r="BC49" s="51" t="e">
        <f t="shared" si="15"/>
        <v>#REF!</v>
      </c>
      <c r="BD49" s="51">
        <f t="shared" si="16"/>
        <v>0</v>
      </c>
      <c r="BE49" s="51">
        <f>IFERROR(VLOOKUP(A49,salario!A$2:P$91,11,FALSE),0)</f>
        <v>0</v>
      </c>
      <c r="BF49" s="51">
        <f>SUMIFS(topmanager!$D:$D,topmanager!$C:$C,rs_nova!$A49,topmanager!$A:$A,rs_nova!BF$2)</f>
        <v>0</v>
      </c>
      <c r="BG49" s="51">
        <f>SUMIFS(topmanager!$D:$D,topmanager!$C:$C,rs_nova!$A49,topmanager!$A:$A,rs_nova!BG$2)</f>
        <v>0</v>
      </c>
      <c r="BH49" s="51">
        <f>SUMIFS(topmanager!$D:$D,topmanager!$C:$C,rs_nova!$A49,topmanager!$A:$A,rs_nova!BH$2)</f>
        <v>0</v>
      </c>
      <c r="BI49" s="51">
        <f>SUMIFS(topmanager!$D:$D,topmanager!$C:$C,rs_nova!$A49,topmanager!$A:$A,rs_nova!BI$2)</f>
        <v>0</v>
      </c>
      <c r="BJ49" s="51">
        <f>SUMIFS(topmanager!$D:$D,topmanager!$C:$C,rs_nova!$A49,topmanager!$A:$A,rs_nova!BJ$2)+SUMIFS(topmanager!$D:$D,topmanager!$C:$C,rs_nova!$A49,topmanager!$A:$A,rs_nova!BJ$2+1)</f>
        <v>0</v>
      </c>
      <c r="BK49" s="51">
        <f>IFERROR(VLOOKUP(A49,[8]ferias!$C$4:$G$100,5,FALSE),0)</f>
        <v>0</v>
      </c>
      <c r="BL49" s="51">
        <f>SUMIFS(topmanager!$D:$D,topmanager!$C:$C,rs_nova!$A49,topmanager!$A:$A,rs_nova!BL$2)</f>
        <v>0</v>
      </c>
      <c r="BM49" s="51">
        <f>SUMIFS(topmanager!$D:$D,topmanager!$C:$C,rs_nova!$A49,topmanager!$A:$A,rs_nova!BM$2)+SUMIFS(topmanager!$D:$D,topmanager!$C:$C,rs_nova!$A53,topmanager!$A:$A,151)</f>
        <v>0</v>
      </c>
      <c r="BN49" s="51">
        <f t="shared" si="17"/>
        <v>0</v>
      </c>
    </row>
    <row r="50" spans="1:66">
      <c r="A50" s="47" t="e">
        <f>total!#REF!</f>
        <v>#REF!</v>
      </c>
      <c r="B50" s="47">
        <f t="shared" si="3"/>
        <v>0</v>
      </c>
      <c r="C50" s="48" t="e">
        <f>total!#REF!</f>
        <v>#REF!</v>
      </c>
      <c r="D50" s="49" t="str">
        <f>IFERROR(VLOOKUP(A50,salario!A$3:J$32,10,FALSE),"")</f>
        <v/>
      </c>
      <c r="E50" s="49" t="str">
        <f>IFERROR(IF(VLOOKUP(A50,salario!A$3:O$32,15,FALSE)="","",VLOOKUP(A50,salario!A$3:O$32,15,FALSE)),"")</f>
        <v/>
      </c>
      <c r="F50" s="47" t="str">
        <f>IFERROR(VLOOKUP(A50,[5]base_pessoal!$B$2:$P$1504,13,FALSE),"")</f>
        <v/>
      </c>
      <c r="G50" s="50">
        <f>IFERROR(VLOOKUP(A50,salario!A$2:P$91,11,FALSE),0)*B50/30</f>
        <v>0</v>
      </c>
      <c r="H50" s="50">
        <f>SUMIFS(topmanager!$D:$D,topmanager!$C:$C,rs_nova!$A50,topmanager!$A:$A,rs_nova!H$2)+SUMIFS(topmanager!$D:$D,topmanager!$C:$C,rs_nova!$A50,topmanager!$A:$A,63)</f>
        <v>0</v>
      </c>
      <c r="I50" s="50">
        <f>-SUMIFS(topmanager!$D:$D,topmanager!$C:$C,rs_nova!$A50,topmanager!$A:$A,rs_nova!I$2)</f>
        <v>0</v>
      </c>
      <c r="J50" s="50">
        <f>SUMIFS(topmanager!$D:$D,topmanager!$C:$C,rs_nova!$A50,topmanager!$A:$A,rs_nova!J$2)</f>
        <v>0</v>
      </c>
      <c r="K50" s="50">
        <f>SUMIFS(topmanager!$D:$D,topmanager!$C:$C,rs_nova!$A50,topmanager!$A:$A,rs_nova!K$2)+SUMIFS(topmanager!$D:$D,topmanager!$C:$C,rs_nova!$A50,topmanager!$A:$A,911)</f>
        <v>0</v>
      </c>
      <c r="L50" s="50">
        <f>SUMIFS(topmanager!$D:$D,topmanager!$C:$C,rs_nova!$A50,topmanager!$A:$A,rs_nova!L$2)</f>
        <v>0</v>
      </c>
      <c r="M50" s="50">
        <f>SUMIFS(topmanager!$D:$D,topmanager!$C:$C,rs_nova!$A50,topmanager!$A:$A,rs_nova!M$2)+SUMIFS(topmanager!$D:$D,topmanager!$C:$C,rs_nova!$A50,topmanager!$A:$A,908)+SUMIFS(topmanager!$D:$D,topmanager!$C:$C,rs_nova!$A50,topmanager!$A:$A,550)</f>
        <v>0</v>
      </c>
      <c r="N50" s="50">
        <f>SUMIFS(topmanager!$D:$D,topmanager!$C:$C,rs_nova!$A50,topmanager!$A:$A,rs_nova!N$2)</f>
        <v>0</v>
      </c>
      <c r="O50" s="51">
        <f t="shared" si="4"/>
        <v>0</v>
      </c>
      <c r="P50" s="50">
        <f>IFERROR(VLOOKUP($A50,total!$B$4:$AW$437,27,0),0)</f>
        <v>0</v>
      </c>
      <c r="Q50" s="50">
        <f>IFERROR(VLOOKUP($A50,total!$B$4:$AW$437,21,0),0)</f>
        <v>0</v>
      </c>
      <c r="R50" s="50">
        <f>IFERROR(VLOOKUP($A50,total!$B$4:$AW$437,25,0),0)+IFERROR(VLOOKUP($A50,total!$B$4:$AW$437,36,0),0)</f>
        <v>0</v>
      </c>
      <c r="S50" s="50">
        <f>IFERROR(VLOOKUP(A50,gympass!$A$2:$F$148,6,0),0)</f>
        <v>0</v>
      </c>
      <c r="T50" s="50">
        <f>IFERROR(VLOOKUP($A50,total!$B$4:$AW$437,42,0),0)</f>
        <v>0</v>
      </c>
      <c r="U50" s="50">
        <f>IFERROR(VLOOKUP($A50,total!$B$4:$AW$437,32,0),0)</f>
        <v>0</v>
      </c>
      <c r="V50" s="50">
        <f>IFERROR(VLOOKUP($A50,total!$B$4:$AW$437,28,0),0)</f>
        <v>0</v>
      </c>
      <c r="W50" s="50">
        <f>IFERROR(VLOOKUP($A50,total!$B$4:$AX$437,49,0),0)</f>
        <v>0</v>
      </c>
      <c r="X50" s="50"/>
      <c r="Y50" s="50">
        <f>IFERROR(VLOOKUP(A50,#REF!,4,0),0)</f>
        <v>0</v>
      </c>
      <c r="Z50" s="50">
        <f>IFERROR(VLOOKUP(B50,#REF!,8,0),0)</f>
        <v>0</v>
      </c>
      <c r="AA50" s="50">
        <f>IFERROR(VLOOKUP($A50,total!$B$4:$AW$437,45,0),0)</f>
        <v>0</v>
      </c>
      <c r="AB50" s="50">
        <f>IFERROR(VLOOKUP($A50,total!$B$4:$AW$437,48,0),0)</f>
        <v>0</v>
      </c>
      <c r="AC50" s="50">
        <f>IFERROR(VLOOKUP($A50,total!$B$4:$AB$437,19,0),0)</f>
        <v>0</v>
      </c>
      <c r="AD50" s="50">
        <f>IFERROR(VLOOKUP($A50,total!$B$4:$AB$437,10,0),0)</f>
        <v>0</v>
      </c>
      <c r="AE50" s="50">
        <f>IFERROR(VLOOKUP($A50,total!$B$4:$AB$437,13,0),0)-SUMIFS(topmanager!$D:$D,topmanager!$C:$C,rs_nova!$A54,topmanager!$A:$A,856)</f>
        <v>0</v>
      </c>
      <c r="AF50" s="50">
        <f>IFERROR(VLOOKUP($A50,total!$B$4:$AB$437,16,0),0)</f>
        <v>0</v>
      </c>
      <c r="AG50" s="50">
        <f>IFERROR(VLOOKUP($A50,total!$B$4:$AB$437,7,0),0)</f>
        <v>0</v>
      </c>
      <c r="AH50" s="50">
        <f>IFERROR(VLOOKUP($A50,total!$B$4:$AD$437,29,0),0)</f>
        <v>0</v>
      </c>
      <c r="AI50" s="50">
        <f>IFERROR(VLOOKUP(A50,total!$B$4:$AN$437,39,0),0)</f>
        <v>0</v>
      </c>
      <c r="AJ50" s="51">
        <f t="shared" si="5"/>
        <v>0</v>
      </c>
      <c r="AK50" s="50">
        <f t="shared" si="6"/>
        <v>0</v>
      </c>
      <c r="AL50" s="50">
        <f t="shared" si="7"/>
        <v>0</v>
      </c>
      <c r="AM50" s="50">
        <f t="shared" si="8"/>
        <v>0</v>
      </c>
      <c r="AN50" s="50" t="e">
        <f t="shared" si="18"/>
        <v>#REF!</v>
      </c>
      <c r="AO50" s="50" t="e">
        <f t="shared" si="18"/>
        <v>#REF!</v>
      </c>
      <c r="AP50" s="50" t="e">
        <f t="shared" si="18"/>
        <v>#REF!</v>
      </c>
      <c r="AQ50" s="50">
        <f>IFERROR(VLOOKUP(TEXT($A50,"000000"),[6]Página1!$A$8:$S$801,13,FALSE),0)</f>
        <v>0</v>
      </c>
      <c r="AR50" s="50">
        <f>IFERROR(VLOOKUP(TEXT($A50,"000000"),[6]Página1!$A$8:$S$801,16,FALSE),0)</f>
        <v>0</v>
      </c>
      <c r="AS50" s="50">
        <f>IFERROR(VLOOKUP(TEXT($A50,"000000"),[6]Página1!$A$8:$S$801,19,FALSE),0)</f>
        <v>0</v>
      </c>
      <c r="AT50" s="50">
        <f>IFERROR(VLOOKUP(TEXT($A50,"000000"),[7]Página1!$A$8:$R$814,12,FALSE),0)</f>
        <v>0</v>
      </c>
      <c r="AU50" s="50">
        <f>IFERROR(VLOOKUP(TEXT($A50,"000000"),[7]Página1!$A$8:$R$814,15,FALSE),0)</f>
        <v>0</v>
      </c>
      <c r="AV50" s="50">
        <f>IFERROR(VLOOKUP(TEXT($A50,"000000"),[7]Página1!$A$8:$R$814,18,FALSE),0)</f>
        <v>0</v>
      </c>
      <c r="AW50" s="50"/>
      <c r="AX50" s="51" t="e">
        <f t="shared" si="10"/>
        <v>#REF!</v>
      </c>
      <c r="AY50" s="51" t="e">
        <f t="shared" si="11"/>
        <v>#REF!</v>
      </c>
      <c r="AZ50" s="51" t="e">
        <f t="shared" si="12"/>
        <v>#REF!</v>
      </c>
      <c r="BA50" s="51" t="e">
        <f t="shared" si="13"/>
        <v>#REF!</v>
      </c>
      <c r="BB50" s="51">
        <f t="shared" si="14"/>
        <v>0</v>
      </c>
      <c r="BC50" s="51" t="e">
        <f t="shared" si="15"/>
        <v>#REF!</v>
      </c>
      <c r="BD50" s="51">
        <f t="shared" si="16"/>
        <v>0</v>
      </c>
      <c r="BE50" s="51">
        <f>IFERROR(VLOOKUP(A50,salario!A$2:P$91,11,FALSE),0)</f>
        <v>0</v>
      </c>
      <c r="BF50" s="51">
        <f>SUMIFS(topmanager!$D:$D,topmanager!$C:$C,rs_nova!$A50,topmanager!$A:$A,rs_nova!BF$2)</f>
        <v>0</v>
      </c>
      <c r="BG50" s="51">
        <f>SUMIFS(topmanager!$D:$D,topmanager!$C:$C,rs_nova!$A50,topmanager!$A:$A,rs_nova!BG$2)</f>
        <v>0</v>
      </c>
      <c r="BH50" s="51">
        <f>SUMIFS(topmanager!$D:$D,topmanager!$C:$C,rs_nova!$A50,topmanager!$A:$A,rs_nova!BH$2)</f>
        <v>0</v>
      </c>
      <c r="BI50" s="51">
        <f>SUMIFS(topmanager!$D:$D,topmanager!$C:$C,rs_nova!$A50,topmanager!$A:$A,rs_nova!BI$2)</f>
        <v>0</v>
      </c>
      <c r="BJ50" s="51">
        <f>SUMIFS(topmanager!$D:$D,topmanager!$C:$C,rs_nova!$A50,topmanager!$A:$A,rs_nova!BJ$2)+SUMIFS(topmanager!$D:$D,topmanager!$C:$C,rs_nova!$A50,topmanager!$A:$A,rs_nova!BJ$2+1)</f>
        <v>0</v>
      </c>
      <c r="BK50" s="51">
        <f>IFERROR(VLOOKUP(A50,[8]ferias!$C$4:$G$100,5,FALSE),0)</f>
        <v>0</v>
      </c>
      <c r="BL50" s="51">
        <f>SUMIFS(topmanager!$D:$D,topmanager!$C:$C,rs_nova!$A50,topmanager!$A:$A,rs_nova!BL$2)</f>
        <v>0</v>
      </c>
      <c r="BM50" s="51">
        <f>SUMIFS(topmanager!$D:$D,topmanager!$C:$C,rs_nova!$A50,topmanager!$A:$A,rs_nova!BM$2)+SUMIFS(topmanager!$D:$D,topmanager!$C:$C,rs_nova!$A54,topmanager!$A:$A,151)</f>
        <v>0</v>
      </c>
      <c r="BN50" s="51">
        <f t="shared" si="17"/>
        <v>0</v>
      </c>
    </row>
    <row r="51" spans="1:66">
      <c r="A51" s="47" t="e">
        <f>total!#REF!</f>
        <v>#REF!</v>
      </c>
      <c r="B51" s="47">
        <f t="shared" si="3"/>
        <v>0</v>
      </c>
      <c r="C51" s="48" t="e">
        <f>total!#REF!</f>
        <v>#REF!</v>
      </c>
      <c r="D51" s="49" t="str">
        <f>IFERROR(VLOOKUP(A51,salario!A$3:J$32,10,FALSE),"")</f>
        <v/>
      </c>
      <c r="E51" s="49" t="str">
        <f>IFERROR(IF(VLOOKUP(A51,salario!A$3:O$32,15,FALSE)="","",VLOOKUP(A51,salario!A$3:O$32,15,FALSE)),"")</f>
        <v/>
      </c>
      <c r="F51" s="47" t="str">
        <f>IFERROR(VLOOKUP(A51,[5]base_pessoal!$B$2:$P$1504,13,FALSE),"")</f>
        <v/>
      </c>
      <c r="G51" s="50">
        <f>IFERROR(VLOOKUP(A51,salario!A$2:P$91,11,FALSE),0)*B51/30</f>
        <v>0</v>
      </c>
      <c r="H51" s="50">
        <f>SUMIFS(topmanager!$D:$D,topmanager!$C:$C,rs_nova!$A51,topmanager!$A:$A,rs_nova!H$2)+SUMIFS(topmanager!$D:$D,topmanager!$C:$C,rs_nova!$A51,topmanager!$A:$A,63)</f>
        <v>0</v>
      </c>
      <c r="I51" s="50">
        <f>-SUMIFS(topmanager!$D:$D,topmanager!$C:$C,rs_nova!$A51,topmanager!$A:$A,rs_nova!I$2)</f>
        <v>0</v>
      </c>
      <c r="J51" s="50">
        <f>SUMIFS(topmanager!$D:$D,topmanager!$C:$C,rs_nova!$A51,topmanager!$A:$A,rs_nova!J$2)</f>
        <v>0</v>
      </c>
      <c r="K51" s="50">
        <f>SUMIFS(topmanager!$D:$D,topmanager!$C:$C,rs_nova!$A51,topmanager!$A:$A,rs_nova!K$2)+SUMIFS(topmanager!$D:$D,topmanager!$C:$C,rs_nova!$A51,topmanager!$A:$A,911)</f>
        <v>0</v>
      </c>
      <c r="L51" s="50">
        <f>SUMIFS(topmanager!$D:$D,topmanager!$C:$C,rs_nova!$A51,topmanager!$A:$A,rs_nova!L$2)</f>
        <v>0</v>
      </c>
      <c r="M51" s="50">
        <f>SUMIFS(topmanager!$D:$D,topmanager!$C:$C,rs_nova!$A51,topmanager!$A:$A,rs_nova!M$2)+SUMIFS(topmanager!$D:$D,topmanager!$C:$C,rs_nova!$A51,topmanager!$A:$A,908)+SUMIFS(topmanager!$D:$D,topmanager!$C:$C,rs_nova!$A51,topmanager!$A:$A,550)</f>
        <v>0</v>
      </c>
      <c r="N51" s="50">
        <f>SUMIFS(topmanager!$D:$D,topmanager!$C:$C,rs_nova!$A51,topmanager!$A:$A,rs_nova!N$2)</f>
        <v>0</v>
      </c>
      <c r="O51" s="51">
        <f t="shared" si="4"/>
        <v>0</v>
      </c>
      <c r="P51" s="50">
        <f>IFERROR(VLOOKUP($A51,total!$B$4:$AW$437,27,0),0)</f>
        <v>0</v>
      </c>
      <c r="Q51" s="50">
        <f>IFERROR(VLOOKUP($A51,total!$B$4:$AW$437,21,0),0)</f>
        <v>0</v>
      </c>
      <c r="R51" s="50">
        <f>IFERROR(VLOOKUP($A51,total!$B$4:$AW$437,25,0),0)+IFERROR(VLOOKUP($A51,total!$B$4:$AW$437,36,0),0)</f>
        <v>0</v>
      </c>
      <c r="S51" s="50">
        <f>IFERROR(VLOOKUP(A51,gympass!$A$2:$F$148,6,0),0)</f>
        <v>0</v>
      </c>
      <c r="T51" s="50">
        <f>IFERROR(VLOOKUP($A51,total!$B$4:$AW$437,42,0),0)</f>
        <v>0</v>
      </c>
      <c r="U51" s="50">
        <f>IFERROR(VLOOKUP($A51,total!$B$4:$AW$437,32,0),0)</f>
        <v>0</v>
      </c>
      <c r="V51" s="50">
        <f>IFERROR(VLOOKUP($A51,total!$B$4:$AW$437,28,0),0)</f>
        <v>0</v>
      </c>
      <c r="W51" s="50">
        <f>IFERROR(VLOOKUP($A51,total!$B$4:$AX$437,49,0),0)</f>
        <v>0</v>
      </c>
      <c r="X51" s="50"/>
      <c r="Y51" s="50">
        <f>IFERROR(VLOOKUP(A51,#REF!,4,0),0)</f>
        <v>0</v>
      </c>
      <c r="Z51" s="50">
        <f>IFERROR(VLOOKUP(B51,#REF!,8,0),0)</f>
        <v>0</v>
      </c>
      <c r="AA51" s="50">
        <f>IFERROR(VLOOKUP($A51,total!$B$4:$AW$437,45,0),0)</f>
        <v>0</v>
      </c>
      <c r="AB51" s="50">
        <f>IFERROR(VLOOKUP($A51,total!$B$4:$AW$437,48,0),0)</f>
        <v>0</v>
      </c>
      <c r="AC51" s="50">
        <f>IFERROR(VLOOKUP($A51,total!$B$4:$AB$437,19,0),0)</f>
        <v>0</v>
      </c>
      <c r="AD51" s="50">
        <f>IFERROR(VLOOKUP($A51,total!$B$4:$AB$437,10,0),0)</f>
        <v>0</v>
      </c>
      <c r="AE51" s="50">
        <f>IFERROR(VLOOKUP($A51,total!$B$4:$AB$437,13,0),0)-SUMIFS(topmanager!$D:$D,topmanager!$C:$C,rs_nova!$A55,topmanager!$A:$A,856)</f>
        <v>0</v>
      </c>
      <c r="AF51" s="50">
        <f>IFERROR(VLOOKUP($A51,total!$B$4:$AB$437,16,0),0)</f>
        <v>0</v>
      </c>
      <c r="AG51" s="50">
        <f>IFERROR(VLOOKUP($A51,total!$B$4:$AB$437,7,0),0)</f>
        <v>0</v>
      </c>
      <c r="AH51" s="50">
        <f>IFERROR(VLOOKUP($A51,total!$B$4:$AD$437,29,0),0)</f>
        <v>0</v>
      </c>
      <c r="AI51" s="50">
        <f>IFERROR(VLOOKUP(A51,total!$B$4:$AN$437,39,0),0)</f>
        <v>0</v>
      </c>
      <c r="AJ51" s="51">
        <f t="shared" si="5"/>
        <v>0</v>
      </c>
      <c r="AK51" s="50">
        <f t="shared" si="6"/>
        <v>0</v>
      </c>
      <c r="AL51" s="50">
        <f t="shared" si="7"/>
        <v>0</v>
      </c>
      <c r="AM51" s="50">
        <f t="shared" si="8"/>
        <v>0</v>
      </c>
      <c r="AN51" s="50" t="e">
        <f t="shared" si="18"/>
        <v>#REF!</v>
      </c>
      <c r="AO51" s="50" t="e">
        <f t="shared" si="18"/>
        <v>#REF!</v>
      </c>
      <c r="AP51" s="50" t="e">
        <f t="shared" si="18"/>
        <v>#REF!</v>
      </c>
      <c r="AQ51" s="50">
        <f>IFERROR(VLOOKUP(TEXT($A51,"000000"),[6]Página1!$A$8:$S$801,13,FALSE),0)</f>
        <v>0</v>
      </c>
      <c r="AR51" s="50">
        <f>IFERROR(VLOOKUP(TEXT($A51,"000000"),[6]Página1!$A$8:$S$801,16,FALSE),0)</f>
        <v>0</v>
      </c>
      <c r="AS51" s="50">
        <f>IFERROR(VLOOKUP(TEXT($A51,"000000"),[6]Página1!$A$8:$S$801,19,FALSE),0)</f>
        <v>0</v>
      </c>
      <c r="AT51" s="50">
        <f>IFERROR(VLOOKUP(TEXT($A51,"000000"),[7]Página1!$A$8:$R$814,12,FALSE),0)</f>
        <v>0</v>
      </c>
      <c r="AU51" s="50">
        <f>IFERROR(VLOOKUP(TEXT($A51,"000000"),[7]Página1!$A$8:$R$814,15,FALSE),0)</f>
        <v>0</v>
      </c>
      <c r="AV51" s="50">
        <f>IFERROR(VLOOKUP(TEXT($A51,"000000"),[7]Página1!$A$8:$R$814,18,FALSE),0)</f>
        <v>0</v>
      </c>
      <c r="AW51" s="50"/>
      <c r="AX51" s="51" t="e">
        <f t="shared" si="10"/>
        <v>#REF!</v>
      </c>
      <c r="AY51" s="51" t="e">
        <f t="shared" si="11"/>
        <v>#REF!</v>
      </c>
      <c r="AZ51" s="51" t="e">
        <f t="shared" si="12"/>
        <v>#REF!</v>
      </c>
      <c r="BA51" s="51" t="e">
        <f t="shared" si="13"/>
        <v>#REF!</v>
      </c>
      <c r="BB51" s="51">
        <f t="shared" si="14"/>
        <v>0</v>
      </c>
      <c r="BC51" s="51" t="e">
        <f t="shared" si="15"/>
        <v>#REF!</v>
      </c>
      <c r="BD51" s="51">
        <f t="shared" si="16"/>
        <v>0</v>
      </c>
      <c r="BE51" s="51">
        <f>IFERROR(VLOOKUP(A51,salario!A$2:P$91,11,FALSE),0)</f>
        <v>0</v>
      </c>
      <c r="BF51" s="51">
        <f>SUMIFS(topmanager!$D:$D,topmanager!$C:$C,rs_nova!$A51,topmanager!$A:$A,rs_nova!BF$2)</f>
        <v>0</v>
      </c>
      <c r="BG51" s="51">
        <f>SUMIFS(topmanager!$D:$D,topmanager!$C:$C,rs_nova!$A51,topmanager!$A:$A,rs_nova!BG$2)</f>
        <v>0</v>
      </c>
      <c r="BH51" s="51">
        <f>SUMIFS(topmanager!$D:$D,topmanager!$C:$C,rs_nova!$A51,topmanager!$A:$A,rs_nova!BH$2)</f>
        <v>0</v>
      </c>
      <c r="BI51" s="51">
        <f>SUMIFS(topmanager!$D:$D,topmanager!$C:$C,rs_nova!$A51,topmanager!$A:$A,rs_nova!BI$2)</f>
        <v>0</v>
      </c>
      <c r="BJ51" s="51">
        <f>SUMIFS(topmanager!$D:$D,topmanager!$C:$C,rs_nova!$A51,topmanager!$A:$A,rs_nova!BJ$2)+SUMIFS(topmanager!$D:$D,topmanager!$C:$C,rs_nova!$A51,topmanager!$A:$A,rs_nova!BJ$2+1)</f>
        <v>0</v>
      </c>
      <c r="BK51" s="51">
        <f>IFERROR(VLOOKUP(A51,[8]ferias!$C$4:$G$100,5,FALSE),0)</f>
        <v>0</v>
      </c>
      <c r="BL51" s="51">
        <f>SUMIFS(topmanager!$D:$D,topmanager!$C:$C,rs_nova!$A51,topmanager!$A:$A,rs_nova!BL$2)</f>
        <v>0</v>
      </c>
      <c r="BM51" s="51">
        <f>SUMIFS(topmanager!$D:$D,topmanager!$C:$C,rs_nova!$A51,topmanager!$A:$A,rs_nova!BM$2)+SUMIFS(topmanager!$D:$D,topmanager!$C:$C,rs_nova!$A55,topmanager!$A:$A,151)</f>
        <v>0</v>
      </c>
      <c r="BN51" s="51">
        <f t="shared" si="17"/>
        <v>0</v>
      </c>
    </row>
    <row r="52" spans="1:66">
      <c r="A52" s="47" t="e">
        <f>total!#REF!</f>
        <v>#REF!</v>
      </c>
      <c r="B52" s="47">
        <f t="shared" si="3"/>
        <v>0</v>
      </c>
      <c r="C52" s="48" t="e">
        <f>total!#REF!</f>
        <v>#REF!</v>
      </c>
      <c r="D52" s="49" t="str">
        <f>IFERROR(VLOOKUP(A52,salario!A$3:J$32,10,FALSE),"")</f>
        <v/>
      </c>
      <c r="E52" s="49" t="str">
        <f>IFERROR(IF(VLOOKUP(A52,salario!A$3:O$32,15,FALSE)="","",VLOOKUP(A52,salario!A$3:O$32,15,FALSE)),"")</f>
        <v/>
      </c>
      <c r="F52" s="47" t="str">
        <f>IFERROR(VLOOKUP(A52,[5]base_pessoal!$B$2:$P$1504,13,FALSE),"")</f>
        <v/>
      </c>
      <c r="G52" s="50">
        <f>IFERROR(VLOOKUP(A52,salario!A$2:P$91,11,FALSE),0)*B52/30</f>
        <v>0</v>
      </c>
      <c r="H52" s="50">
        <f>SUMIFS(topmanager!$D:$D,topmanager!$C:$C,rs_nova!$A52,topmanager!$A:$A,rs_nova!H$2)+SUMIFS(topmanager!$D:$D,topmanager!$C:$C,rs_nova!$A52,topmanager!$A:$A,63)</f>
        <v>0</v>
      </c>
      <c r="I52" s="50">
        <f>-SUMIFS(topmanager!$D:$D,topmanager!$C:$C,rs_nova!$A52,topmanager!$A:$A,rs_nova!I$2)</f>
        <v>0</v>
      </c>
      <c r="J52" s="50">
        <f>SUMIFS(topmanager!$D:$D,topmanager!$C:$C,rs_nova!$A52,topmanager!$A:$A,rs_nova!J$2)</f>
        <v>0</v>
      </c>
      <c r="K52" s="50">
        <f>SUMIFS(topmanager!$D:$D,topmanager!$C:$C,rs_nova!$A52,topmanager!$A:$A,rs_nova!K$2)+SUMIFS(topmanager!$D:$D,topmanager!$C:$C,rs_nova!$A52,topmanager!$A:$A,911)</f>
        <v>0</v>
      </c>
      <c r="L52" s="50">
        <f>SUMIFS(topmanager!$D:$D,topmanager!$C:$C,rs_nova!$A52,topmanager!$A:$A,rs_nova!L$2)</f>
        <v>0</v>
      </c>
      <c r="M52" s="50">
        <f>SUMIFS(topmanager!$D:$D,topmanager!$C:$C,rs_nova!$A52,topmanager!$A:$A,rs_nova!M$2)+SUMIFS(topmanager!$D:$D,topmanager!$C:$C,rs_nova!$A52,topmanager!$A:$A,908)+SUMIFS(topmanager!$D:$D,topmanager!$C:$C,rs_nova!$A52,topmanager!$A:$A,550)</f>
        <v>0</v>
      </c>
      <c r="N52" s="50">
        <f>SUMIFS(topmanager!$D:$D,topmanager!$C:$C,rs_nova!$A52,topmanager!$A:$A,rs_nova!N$2)</f>
        <v>0</v>
      </c>
      <c r="O52" s="51">
        <f t="shared" si="4"/>
        <v>0</v>
      </c>
      <c r="P52" s="50">
        <f>IFERROR(VLOOKUP($A52,total!$B$4:$AW$437,27,0),0)</f>
        <v>0</v>
      </c>
      <c r="Q52" s="50">
        <f>IFERROR(VLOOKUP($A52,total!$B$4:$AW$437,21,0),0)</f>
        <v>0</v>
      </c>
      <c r="R52" s="50">
        <f>IFERROR(VLOOKUP($A52,total!$B$4:$AW$437,25,0),0)+IFERROR(VLOOKUP($A52,total!$B$4:$AW$437,36,0),0)</f>
        <v>0</v>
      </c>
      <c r="S52" s="50">
        <f>IFERROR(VLOOKUP(A52,gympass!$A$2:$F$148,6,0),0)</f>
        <v>0</v>
      </c>
      <c r="T52" s="50">
        <f>IFERROR(VLOOKUP($A52,total!$B$4:$AW$437,42,0),0)</f>
        <v>0</v>
      </c>
      <c r="U52" s="50">
        <f>IFERROR(VLOOKUP($A52,total!$B$4:$AW$437,32,0),0)</f>
        <v>0</v>
      </c>
      <c r="V52" s="50">
        <f>IFERROR(VLOOKUP($A52,total!$B$4:$AW$437,28,0),0)</f>
        <v>0</v>
      </c>
      <c r="W52" s="50">
        <f>IFERROR(VLOOKUP($A52,total!$B$4:$AX$437,49,0),0)</f>
        <v>0</v>
      </c>
      <c r="X52" s="50"/>
      <c r="Y52" s="50">
        <f>IFERROR(VLOOKUP(A52,#REF!,4,0),0)</f>
        <v>0</v>
      </c>
      <c r="Z52" s="50">
        <f>IFERROR(VLOOKUP(B52,#REF!,8,0),0)</f>
        <v>0</v>
      </c>
      <c r="AA52" s="50">
        <f>IFERROR(VLOOKUP($A52,total!$B$4:$AW$437,45,0),0)</f>
        <v>0</v>
      </c>
      <c r="AB52" s="50">
        <f>IFERROR(VLOOKUP($A52,total!$B$4:$AW$437,48,0),0)</f>
        <v>0</v>
      </c>
      <c r="AC52" s="50">
        <f>IFERROR(VLOOKUP($A52,total!$B$4:$AB$437,19,0),0)</f>
        <v>0</v>
      </c>
      <c r="AD52" s="50">
        <f>IFERROR(VLOOKUP($A52,total!$B$4:$AB$437,10,0),0)</f>
        <v>0</v>
      </c>
      <c r="AE52" s="50">
        <f>IFERROR(VLOOKUP($A52,total!$B$4:$AB$437,13,0),0)-SUMIFS(topmanager!$D:$D,topmanager!$C:$C,rs_nova!$A56,topmanager!$A:$A,856)</f>
        <v>0</v>
      </c>
      <c r="AF52" s="50">
        <f>IFERROR(VLOOKUP($A52,total!$B$4:$AB$437,16,0),0)</f>
        <v>0</v>
      </c>
      <c r="AG52" s="50">
        <f>IFERROR(VLOOKUP($A52,total!$B$4:$AB$437,7,0),0)</f>
        <v>0</v>
      </c>
      <c r="AH52" s="50">
        <f>IFERROR(VLOOKUP($A52,total!$B$4:$AD$437,29,0),0)</f>
        <v>0</v>
      </c>
      <c r="AI52" s="50">
        <f>IFERROR(VLOOKUP(A52,total!$B$4:$AN$437,39,0),0)</f>
        <v>0</v>
      </c>
      <c r="AJ52" s="51">
        <f t="shared" si="5"/>
        <v>0</v>
      </c>
      <c r="AK52" s="50">
        <f t="shared" si="6"/>
        <v>0</v>
      </c>
      <c r="AL52" s="50">
        <f t="shared" si="7"/>
        <v>0</v>
      </c>
      <c r="AM52" s="50">
        <f t="shared" si="8"/>
        <v>0</v>
      </c>
      <c r="AN52" s="50" t="e">
        <f t="shared" si="18"/>
        <v>#REF!</v>
      </c>
      <c r="AO52" s="50" t="e">
        <f t="shared" si="18"/>
        <v>#REF!</v>
      </c>
      <c r="AP52" s="50" t="e">
        <f t="shared" si="18"/>
        <v>#REF!</v>
      </c>
      <c r="AQ52" s="50">
        <f>IFERROR(VLOOKUP(TEXT($A52,"000000"),[6]Página1!$A$8:$S$801,13,FALSE),0)</f>
        <v>0</v>
      </c>
      <c r="AR52" s="50">
        <f>IFERROR(VLOOKUP(TEXT($A52,"000000"),[6]Página1!$A$8:$S$801,16,FALSE),0)</f>
        <v>0</v>
      </c>
      <c r="AS52" s="50">
        <f>IFERROR(VLOOKUP(TEXT($A52,"000000"),[6]Página1!$A$8:$S$801,19,FALSE),0)</f>
        <v>0</v>
      </c>
      <c r="AT52" s="50">
        <f>IFERROR(VLOOKUP(TEXT($A52,"000000"),[7]Página1!$A$8:$R$814,12,FALSE),0)</f>
        <v>0</v>
      </c>
      <c r="AU52" s="50">
        <f>IFERROR(VLOOKUP(TEXT($A52,"000000"),[7]Página1!$A$8:$R$814,15,FALSE),0)</f>
        <v>0</v>
      </c>
      <c r="AV52" s="50">
        <f>IFERROR(VLOOKUP(TEXT($A52,"000000"),[7]Página1!$A$8:$R$814,18,FALSE),0)</f>
        <v>0</v>
      </c>
      <c r="AW52" s="50"/>
      <c r="AX52" s="51" t="e">
        <f t="shared" si="10"/>
        <v>#REF!</v>
      </c>
      <c r="AY52" s="51" t="e">
        <f t="shared" si="11"/>
        <v>#REF!</v>
      </c>
      <c r="AZ52" s="51" t="e">
        <f t="shared" si="12"/>
        <v>#REF!</v>
      </c>
      <c r="BA52" s="51" t="e">
        <f t="shared" si="13"/>
        <v>#REF!</v>
      </c>
      <c r="BB52" s="51">
        <f t="shared" si="14"/>
        <v>0</v>
      </c>
      <c r="BC52" s="51" t="e">
        <f t="shared" si="15"/>
        <v>#REF!</v>
      </c>
      <c r="BD52" s="51">
        <f t="shared" si="16"/>
        <v>0</v>
      </c>
      <c r="BE52" s="51">
        <f>IFERROR(VLOOKUP(A52,salario!A$2:P$91,11,FALSE),0)</f>
        <v>0</v>
      </c>
      <c r="BF52" s="51">
        <f>SUMIFS(topmanager!$D:$D,topmanager!$C:$C,rs_nova!$A52,topmanager!$A:$A,rs_nova!BF$2)</f>
        <v>0</v>
      </c>
      <c r="BG52" s="51">
        <f>SUMIFS(topmanager!$D:$D,topmanager!$C:$C,rs_nova!$A52,topmanager!$A:$A,rs_nova!BG$2)</f>
        <v>0</v>
      </c>
      <c r="BH52" s="51">
        <f>SUMIFS(topmanager!$D:$D,topmanager!$C:$C,rs_nova!$A52,topmanager!$A:$A,rs_nova!BH$2)</f>
        <v>0</v>
      </c>
      <c r="BI52" s="51">
        <f>SUMIFS(topmanager!$D:$D,topmanager!$C:$C,rs_nova!$A52,topmanager!$A:$A,rs_nova!BI$2)</f>
        <v>0</v>
      </c>
      <c r="BJ52" s="51">
        <f>SUMIFS(topmanager!$D:$D,topmanager!$C:$C,rs_nova!$A52,topmanager!$A:$A,rs_nova!BJ$2)+SUMIFS(topmanager!$D:$D,topmanager!$C:$C,rs_nova!$A52,topmanager!$A:$A,rs_nova!BJ$2+1)</f>
        <v>0</v>
      </c>
      <c r="BK52" s="51">
        <f>IFERROR(VLOOKUP(A52,[8]ferias!$C$4:$G$100,5,FALSE),0)</f>
        <v>0</v>
      </c>
      <c r="BL52" s="51">
        <f>SUMIFS(topmanager!$D:$D,topmanager!$C:$C,rs_nova!$A52,topmanager!$A:$A,rs_nova!BL$2)</f>
        <v>0</v>
      </c>
      <c r="BM52" s="51">
        <f>SUMIFS(topmanager!$D:$D,topmanager!$C:$C,rs_nova!$A52,topmanager!$A:$A,rs_nova!BM$2)+SUMIFS(topmanager!$D:$D,topmanager!$C:$C,rs_nova!$A56,topmanager!$A:$A,151)</f>
        <v>0</v>
      </c>
      <c r="BN52" s="51">
        <f t="shared" si="17"/>
        <v>0</v>
      </c>
    </row>
    <row r="53" spans="1:66">
      <c r="A53" s="47" t="e">
        <f>total!#REF!</f>
        <v>#REF!</v>
      </c>
      <c r="B53" s="47">
        <f t="shared" si="3"/>
        <v>0</v>
      </c>
      <c r="C53" s="48" t="e">
        <f>total!#REF!</f>
        <v>#REF!</v>
      </c>
      <c r="D53" s="49" t="str">
        <f>IFERROR(VLOOKUP(A53,salario!A$3:J$32,10,FALSE),"")</f>
        <v/>
      </c>
      <c r="E53" s="49" t="str">
        <f>IFERROR(IF(VLOOKUP(A53,salario!A$3:O$32,15,FALSE)="","",VLOOKUP(A53,salario!A$3:O$32,15,FALSE)),"")</f>
        <v/>
      </c>
      <c r="F53" s="47" t="str">
        <f>IFERROR(VLOOKUP(A53,[5]base_pessoal!$B$2:$P$1504,13,FALSE),"")</f>
        <v/>
      </c>
      <c r="G53" s="50">
        <f>IFERROR(VLOOKUP(A53,salario!A$2:P$91,11,FALSE),0)*B53/30</f>
        <v>0</v>
      </c>
      <c r="H53" s="50">
        <f>SUMIFS(topmanager!$D:$D,topmanager!$C:$C,rs_nova!$A53,topmanager!$A:$A,rs_nova!H$2)+SUMIFS(topmanager!$D:$D,topmanager!$C:$C,rs_nova!$A53,topmanager!$A:$A,63)</f>
        <v>0</v>
      </c>
      <c r="I53" s="50">
        <f>-SUMIFS(topmanager!$D:$D,topmanager!$C:$C,rs_nova!$A53,topmanager!$A:$A,rs_nova!I$2)</f>
        <v>0</v>
      </c>
      <c r="J53" s="50">
        <f>SUMIFS(topmanager!$D:$D,topmanager!$C:$C,rs_nova!$A53,topmanager!$A:$A,rs_nova!J$2)</f>
        <v>0</v>
      </c>
      <c r="K53" s="50">
        <f>SUMIFS(topmanager!$D:$D,topmanager!$C:$C,rs_nova!$A53,topmanager!$A:$A,rs_nova!K$2)+SUMIFS(topmanager!$D:$D,topmanager!$C:$C,rs_nova!$A53,topmanager!$A:$A,911)</f>
        <v>0</v>
      </c>
      <c r="L53" s="50">
        <f>SUMIFS(topmanager!$D:$D,topmanager!$C:$C,rs_nova!$A53,topmanager!$A:$A,rs_nova!L$2)</f>
        <v>0</v>
      </c>
      <c r="M53" s="50">
        <f>SUMIFS(topmanager!$D:$D,topmanager!$C:$C,rs_nova!$A53,topmanager!$A:$A,rs_nova!M$2)+SUMIFS(topmanager!$D:$D,topmanager!$C:$C,rs_nova!$A53,topmanager!$A:$A,908)+SUMIFS(topmanager!$D:$D,topmanager!$C:$C,rs_nova!$A53,topmanager!$A:$A,550)</f>
        <v>0</v>
      </c>
      <c r="N53" s="50">
        <f>SUMIFS(topmanager!$D:$D,topmanager!$C:$C,rs_nova!$A53,topmanager!$A:$A,rs_nova!N$2)</f>
        <v>0</v>
      </c>
      <c r="O53" s="51">
        <f t="shared" si="4"/>
        <v>0</v>
      </c>
      <c r="P53" s="50">
        <f>IFERROR(VLOOKUP($A53,total!$B$4:$AW$437,27,0),0)</f>
        <v>0</v>
      </c>
      <c r="Q53" s="50">
        <f>IFERROR(VLOOKUP($A53,total!$B$4:$AW$437,21,0),0)</f>
        <v>0</v>
      </c>
      <c r="R53" s="50">
        <f>IFERROR(VLOOKUP($A53,total!$B$4:$AW$437,25,0),0)+IFERROR(VLOOKUP($A53,total!$B$4:$AW$437,36,0),0)</f>
        <v>0</v>
      </c>
      <c r="S53" s="50">
        <f>IFERROR(VLOOKUP(A53,gympass!$A$2:$F$148,6,0),0)</f>
        <v>0</v>
      </c>
      <c r="T53" s="50">
        <f>IFERROR(VLOOKUP($A53,total!$B$4:$AW$437,42,0),0)</f>
        <v>0</v>
      </c>
      <c r="U53" s="50">
        <f>IFERROR(VLOOKUP($A53,total!$B$4:$AW$437,32,0),0)</f>
        <v>0</v>
      </c>
      <c r="V53" s="50">
        <f>IFERROR(VLOOKUP($A53,total!$B$4:$AW$437,28,0),0)</f>
        <v>0</v>
      </c>
      <c r="W53" s="50">
        <f>IFERROR(VLOOKUP($A53,total!$B$4:$AX$437,49,0),0)</f>
        <v>0</v>
      </c>
      <c r="X53" s="50"/>
      <c r="Y53" s="50">
        <f>IFERROR(VLOOKUP(A53,#REF!,4,0),0)</f>
        <v>0</v>
      </c>
      <c r="Z53" s="50">
        <f>IFERROR(VLOOKUP(B53,#REF!,8,0),0)</f>
        <v>0</v>
      </c>
      <c r="AA53" s="50">
        <f>IFERROR(VLOOKUP($A53,total!$B$4:$AW$437,45,0),0)</f>
        <v>0</v>
      </c>
      <c r="AB53" s="50">
        <f>IFERROR(VLOOKUP($A53,total!$B$4:$AW$437,48,0),0)</f>
        <v>0</v>
      </c>
      <c r="AC53" s="50">
        <f>IFERROR(VLOOKUP($A53,total!$B$4:$AB$437,19,0),0)</f>
        <v>0</v>
      </c>
      <c r="AD53" s="50">
        <f>IFERROR(VLOOKUP($A53,total!$B$4:$AB$437,10,0),0)</f>
        <v>0</v>
      </c>
      <c r="AE53" s="50">
        <f>IFERROR(VLOOKUP($A53,total!$B$4:$AB$437,13,0),0)-SUMIFS(topmanager!$D:$D,topmanager!$C:$C,rs_nova!$A57,topmanager!$A:$A,856)</f>
        <v>0</v>
      </c>
      <c r="AF53" s="50">
        <f>IFERROR(VLOOKUP($A53,total!$B$4:$AB$437,16,0),0)</f>
        <v>0</v>
      </c>
      <c r="AG53" s="50">
        <f>IFERROR(VLOOKUP($A53,total!$B$4:$AB$437,7,0),0)</f>
        <v>0</v>
      </c>
      <c r="AH53" s="50">
        <f>IFERROR(VLOOKUP($A53,total!$B$4:$AD$437,29,0),0)</f>
        <v>0</v>
      </c>
      <c r="AI53" s="50">
        <f>IFERROR(VLOOKUP(A53,total!$B$4:$AN$437,39,0),0)</f>
        <v>0</v>
      </c>
      <c r="AJ53" s="51">
        <f t="shared" si="5"/>
        <v>0</v>
      </c>
      <c r="AK53" s="50">
        <f t="shared" si="6"/>
        <v>0</v>
      </c>
      <c r="AL53" s="50">
        <f t="shared" si="7"/>
        <v>0</v>
      </c>
      <c r="AM53" s="50">
        <f t="shared" si="8"/>
        <v>0</v>
      </c>
      <c r="AN53" s="50" t="e">
        <f t="shared" si="18"/>
        <v>#REF!</v>
      </c>
      <c r="AO53" s="50" t="e">
        <f t="shared" si="18"/>
        <v>#REF!</v>
      </c>
      <c r="AP53" s="50" t="e">
        <f t="shared" si="18"/>
        <v>#REF!</v>
      </c>
      <c r="AQ53" s="50">
        <f>IFERROR(VLOOKUP(TEXT($A53,"000000"),[6]Página1!$A$8:$S$801,13,FALSE),0)</f>
        <v>0</v>
      </c>
      <c r="AR53" s="50">
        <f>IFERROR(VLOOKUP(TEXT($A53,"000000"),[6]Página1!$A$8:$S$801,16,FALSE),0)</f>
        <v>0</v>
      </c>
      <c r="AS53" s="50">
        <f>IFERROR(VLOOKUP(TEXT($A53,"000000"),[6]Página1!$A$8:$S$801,19,FALSE),0)</f>
        <v>0</v>
      </c>
      <c r="AT53" s="50">
        <f>IFERROR(VLOOKUP(TEXT($A53,"000000"),[7]Página1!$A$8:$R$814,12,FALSE),0)</f>
        <v>0</v>
      </c>
      <c r="AU53" s="50">
        <f>IFERROR(VLOOKUP(TEXT($A53,"000000"),[7]Página1!$A$8:$R$814,15,FALSE),0)</f>
        <v>0</v>
      </c>
      <c r="AV53" s="50">
        <f>IFERROR(VLOOKUP(TEXT($A53,"000000"),[7]Página1!$A$8:$R$814,18,FALSE),0)</f>
        <v>0</v>
      </c>
      <c r="AW53" s="50"/>
      <c r="AX53" s="51" t="e">
        <f t="shared" si="10"/>
        <v>#REF!</v>
      </c>
      <c r="AY53" s="51" t="e">
        <f t="shared" si="11"/>
        <v>#REF!</v>
      </c>
      <c r="AZ53" s="51" t="e">
        <f t="shared" si="12"/>
        <v>#REF!</v>
      </c>
      <c r="BA53" s="51" t="e">
        <f t="shared" si="13"/>
        <v>#REF!</v>
      </c>
      <c r="BB53" s="51">
        <f t="shared" si="14"/>
        <v>0</v>
      </c>
      <c r="BC53" s="51" t="e">
        <f t="shared" si="15"/>
        <v>#REF!</v>
      </c>
      <c r="BD53" s="51">
        <f t="shared" si="16"/>
        <v>0</v>
      </c>
      <c r="BE53" s="51">
        <f>IFERROR(VLOOKUP(A53,salario!A$2:P$91,11,FALSE),0)</f>
        <v>0</v>
      </c>
      <c r="BF53" s="51">
        <f>SUMIFS(topmanager!$D:$D,topmanager!$C:$C,rs_nova!$A53,topmanager!$A:$A,rs_nova!BF$2)</f>
        <v>0</v>
      </c>
      <c r="BG53" s="51">
        <f>SUMIFS(topmanager!$D:$D,topmanager!$C:$C,rs_nova!$A53,topmanager!$A:$A,rs_nova!BG$2)</f>
        <v>0</v>
      </c>
      <c r="BH53" s="51">
        <f>SUMIFS(topmanager!$D:$D,topmanager!$C:$C,rs_nova!$A53,topmanager!$A:$A,rs_nova!BH$2)</f>
        <v>0</v>
      </c>
      <c r="BI53" s="51">
        <f>SUMIFS(topmanager!$D:$D,topmanager!$C:$C,rs_nova!$A53,topmanager!$A:$A,rs_nova!BI$2)</f>
        <v>0</v>
      </c>
      <c r="BJ53" s="51">
        <f>SUMIFS(topmanager!$D:$D,topmanager!$C:$C,rs_nova!$A53,topmanager!$A:$A,rs_nova!BJ$2)+SUMIFS(topmanager!$D:$D,topmanager!$C:$C,rs_nova!$A53,topmanager!$A:$A,rs_nova!BJ$2+1)</f>
        <v>0</v>
      </c>
      <c r="BK53" s="51">
        <f>IFERROR(VLOOKUP(A53,[8]ferias!$C$4:$G$100,5,FALSE),0)</f>
        <v>0</v>
      </c>
      <c r="BL53" s="51">
        <f>SUMIFS(topmanager!$D:$D,topmanager!$C:$C,rs_nova!$A53,topmanager!$A:$A,rs_nova!BL$2)</f>
        <v>0</v>
      </c>
      <c r="BM53" s="51">
        <f>SUMIFS(topmanager!$D:$D,topmanager!$C:$C,rs_nova!$A53,topmanager!$A:$A,rs_nova!BM$2)+SUMIFS(topmanager!$D:$D,topmanager!$C:$C,rs_nova!$A57,topmanager!$A:$A,151)</f>
        <v>0</v>
      </c>
      <c r="BN53" s="51">
        <f t="shared" si="17"/>
        <v>0</v>
      </c>
    </row>
    <row r="54" spans="1:66">
      <c r="A54" s="47" t="e">
        <f>total!#REF!</f>
        <v>#REF!</v>
      </c>
      <c r="B54" s="47">
        <f t="shared" si="3"/>
        <v>0</v>
      </c>
      <c r="C54" s="48" t="e">
        <f>total!#REF!</f>
        <v>#REF!</v>
      </c>
      <c r="D54" s="49" t="str">
        <f>IFERROR(VLOOKUP(A54,salario!A$3:J$32,10,FALSE),"")</f>
        <v/>
      </c>
      <c r="E54" s="49" t="str">
        <f>IFERROR(IF(VLOOKUP(A54,salario!A$3:O$32,15,FALSE)="","",VLOOKUP(A54,salario!A$3:O$32,15,FALSE)),"")</f>
        <v/>
      </c>
      <c r="F54" s="47" t="str">
        <f>IFERROR(VLOOKUP(A54,[5]base_pessoal!$B$2:$P$1504,13,FALSE),"")</f>
        <v/>
      </c>
      <c r="G54" s="50">
        <f>IFERROR(VLOOKUP(A54,salario!A$2:P$91,11,FALSE),0)*B54/30</f>
        <v>0</v>
      </c>
      <c r="H54" s="50">
        <f>SUMIFS(topmanager!$D:$D,topmanager!$C:$C,rs_nova!$A54,topmanager!$A:$A,rs_nova!H$2)+SUMIFS(topmanager!$D:$D,topmanager!$C:$C,rs_nova!$A54,topmanager!$A:$A,63)</f>
        <v>0</v>
      </c>
      <c r="I54" s="50">
        <f>-SUMIFS(topmanager!$D:$D,topmanager!$C:$C,rs_nova!$A54,topmanager!$A:$A,rs_nova!I$2)</f>
        <v>0</v>
      </c>
      <c r="J54" s="50">
        <f>SUMIFS(topmanager!$D:$D,topmanager!$C:$C,rs_nova!$A54,topmanager!$A:$A,rs_nova!J$2)</f>
        <v>0</v>
      </c>
      <c r="K54" s="50">
        <f>SUMIFS(topmanager!$D:$D,topmanager!$C:$C,rs_nova!$A54,topmanager!$A:$A,rs_nova!K$2)+SUMIFS(topmanager!$D:$D,topmanager!$C:$C,rs_nova!$A54,topmanager!$A:$A,911)</f>
        <v>0</v>
      </c>
      <c r="L54" s="50">
        <f>SUMIFS(topmanager!$D:$D,topmanager!$C:$C,rs_nova!$A54,topmanager!$A:$A,rs_nova!L$2)</f>
        <v>0</v>
      </c>
      <c r="M54" s="50">
        <f>SUMIFS(topmanager!$D:$D,topmanager!$C:$C,rs_nova!$A54,topmanager!$A:$A,rs_nova!M$2)+SUMIFS(topmanager!$D:$D,topmanager!$C:$C,rs_nova!$A54,topmanager!$A:$A,908)+SUMIFS(topmanager!$D:$D,topmanager!$C:$C,rs_nova!$A54,topmanager!$A:$A,550)</f>
        <v>0</v>
      </c>
      <c r="N54" s="50">
        <f>SUMIFS(topmanager!$D:$D,topmanager!$C:$C,rs_nova!$A54,topmanager!$A:$A,rs_nova!N$2)</f>
        <v>0</v>
      </c>
      <c r="O54" s="51">
        <f t="shared" si="4"/>
        <v>0</v>
      </c>
      <c r="P54" s="50">
        <f>IFERROR(VLOOKUP($A54,total!$B$4:$AW$437,27,0),0)</f>
        <v>0</v>
      </c>
      <c r="Q54" s="50">
        <f>IFERROR(VLOOKUP($A54,total!$B$4:$AW$437,21,0),0)</f>
        <v>0</v>
      </c>
      <c r="R54" s="50">
        <f>IFERROR(VLOOKUP($A54,total!$B$4:$AW$437,25,0),0)+IFERROR(VLOOKUP($A54,total!$B$4:$AW$437,36,0),0)</f>
        <v>0</v>
      </c>
      <c r="S54" s="50">
        <f>IFERROR(VLOOKUP(A54,gympass!$A$2:$F$148,6,0),0)</f>
        <v>0</v>
      </c>
      <c r="T54" s="50">
        <f>IFERROR(VLOOKUP($A54,total!$B$4:$AW$437,42,0),0)</f>
        <v>0</v>
      </c>
      <c r="U54" s="50">
        <f>IFERROR(VLOOKUP($A54,total!$B$4:$AW$437,32,0),0)</f>
        <v>0</v>
      </c>
      <c r="V54" s="50">
        <f>IFERROR(VLOOKUP($A54,total!$B$4:$AW$437,28,0),0)</f>
        <v>0</v>
      </c>
      <c r="W54" s="50">
        <f>IFERROR(VLOOKUP($A54,total!$B$4:$AX$437,49,0),0)</f>
        <v>0</v>
      </c>
      <c r="X54" s="50"/>
      <c r="Y54" s="50">
        <f>IFERROR(VLOOKUP(A54,#REF!,4,0),0)</f>
        <v>0</v>
      </c>
      <c r="Z54" s="50">
        <f>IFERROR(VLOOKUP(B54,#REF!,8,0),0)</f>
        <v>0</v>
      </c>
      <c r="AA54" s="50">
        <f>IFERROR(VLOOKUP($A54,total!$B$4:$AW$437,45,0),0)</f>
        <v>0</v>
      </c>
      <c r="AB54" s="50">
        <f>IFERROR(VLOOKUP($A54,total!$B$4:$AW$437,48,0),0)</f>
        <v>0</v>
      </c>
      <c r="AC54" s="50">
        <f>IFERROR(VLOOKUP($A54,total!$B$4:$AB$437,19,0),0)</f>
        <v>0</v>
      </c>
      <c r="AD54" s="50">
        <f>IFERROR(VLOOKUP($A54,total!$B$4:$AB$437,10,0),0)</f>
        <v>0</v>
      </c>
      <c r="AE54" s="50">
        <f>IFERROR(VLOOKUP($A54,total!$B$4:$AB$437,13,0),0)-SUMIFS(topmanager!$D:$D,topmanager!$C:$C,rs_nova!$A58,topmanager!$A:$A,856)</f>
        <v>0</v>
      </c>
      <c r="AF54" s="50">
        <f>IFERROR(VLOOKUP($A54,total!$B$4:$AB$437,16,0),0)</f>
        <v>0</v>
      </c>
      <c r="AG54" s="50">
        <f>IFERROR(VLOOKUP($A54,total!$B$4:$AB$437,7,0),0)</f>
        <v>0</v>
      </c>
      <c r="AH54" s="50">
        <f>IFERROR(VLOOKUP($A54,total!$B$4:$AD$437,29,0),0)</f>
        <v>0</v>
      </c>
      <c r="AI54" s="50">
        <f>IFERROR(VLOOKUP(A54,total!$B$4:$AN$437,39,0),0)</f>
        <v>0</v>
      </c>
      <c r="AJ54" s="51">
        <f t="shared" si="5"/>
        <v>0</v>
      </c>
      <c r="AK54" s="50">
        <f t="shared" si="6"/>
        <v>0</v>
      </c>
      <c r="AL54" s="50">
        <f t="shared" si="7"/>
        <v>0</v>
      </c>
      <c r="AM54" s="50">
        <f t="shared" si="8"/>
        <v>0</v>
      </c>
      <c r="AN54" s="50" t="e">
        <f t="shared" si="18"/>
        <v>#REF!</v>
      </c>
      <c r="AO54" s="50" t="e">
        <f t="shared" si="18"/>
        <v>#REF!</v>
      </c>
      <c r="AP54" s="50" t="e">
        <f t="shared" si="18"/>
        <v>#REF!</v>
      </c>
      <c r="AQ54" s="50">
        <f>IFERROR(VLOOKUP(TEXT($A54,"000000"),[6]Página1!$A$8:$S$801,13,FALSE),0)</f>
        <v>0</v>
      </c>
      <c r="AR54" s="50">
        <f>IFERROR(VLOOKUP(TEXT($A54,"000000"),[6]Página1!$A$8:$S$801,16,FALSE),0)</f>
        <v>0</v>
      </c>
      <c r="AS54" s="50">
        <f>IFERROR(VLOOKUP(TEXT($A54,"000000"),[6]Página1!$A$8:$S$801,19,FALSE),0)</f>
        <v>0</v>
      </c>
      <c r="AT54" s="50">
        <f>IFERROR(VLOOKUP(TEXT($A54,"000000"),[7]Página1!$A$8:$R$814,12,FALSE),0)</f>
        <v>0</v>
      </c>
      <c r="AU54" s="50">
        <f>IFERROR(VLOOKUP(TEXT($A54,"000000"),[7]Página1!$A$8:$R$814,15,FALSE),0)</f>
        <v>0</v>
      </c>
      <c r="AV54" s="50">
        <f>IFERROR(VLOOKUP(TEXT($A54,"000000"),[7]Página1!$A$8:$R$814,18,FALSE),0)</f>
        <v>0</v>
      </c>
      <c r="AW54" s="50"/>
      <c r="AX54" s="51" t="e">
        <f t="shared" si="10"/>
        <v>#REF!</v>
      </c>
      <c r="AY54" s="51" t="e">
        <f t="shared" si="11"/>
        <v>#REF!</v>
      </c>
      <c r="AZ54" s="51" t="e">
        <f t="shared" si="12"/>
        <v>#REF!</v>
      </c>
      <c r="BA54" s="51" t="e">
        <f t="shared" si="13"/>
        <v>#REF!</v>
      </c>
      <c r="BB54" s="51">
        <f t="shared" si="14"/>
        <v>0</v>
      </c>
      <c r="BC54" s="51" t="e">
        <f t="shared" si="15"/>
        <v>#REF!</v>
      </c>
      <c r="BD54" s="51">
        <f t="shared" si="16"/>
        <v>0</v>
      </c>
      <c r="BE54" s="51">
        <f>IFERROR(VLOOKUP(A54,salario!A$2:P$91,11,FALSE),0)</f>
        <v>0</v>
      </c>
      <c r="BF54" s="51">
        <f>SUMIFS(topmanager!$D:$D,topmanager!$C:$C,rs_nova!$A54,topmanager!$A:$A,rs_nova!BF$2)</f>
        <v>0</v>
      </c>
      <c r="BG54" s="51">
        <f>SUMIFS(topmanager!$D:$D,topmanager!$C:$C,rs_nova!$A54,topmanager!$A:$A,rs_nova!BG$2)</f>
        <v>0</v>
      </c>
      <c r="BH54" s="51">
        <f>SUMIFS(topmanager!$D:$D,topmanager!$C:$C,rs_nova!$A54,topmanager!$A:$A,rs_nova!BH$2)</f>
        <v>0</v>
      </c>
      <c r="BI54" s="51">
        <f>SUMIFS(topmanager!$D:$D,topmanager!$C:$C,rs_nova!$A54,topmanager!$A:$A,rs_nova!BI$2)</f>
        <v>0</v>
      </c>
      <c r="BJ54" s="51">
        <f>SUMIFS(topmanager!$D:$D,topmanager!$C:$C,rs_nova!$A54,topmanager!$A:$A,rs_nova!BJ$2)+SUMIFS(topmanager!$D:$D,topmanager!$C:$C,rs_nova!$A54,topmanager!$A:$A,rs_nova!BJ$2+1)</f>
        <v>0</v>
      </c>
      <c r="BK54" s="51">
        <f>IFERROR(VLOOKUP(A54,[8]ferias!$C$4:$G$100,5,FALSE),0)</f>
        <v>0</v>
      </c>
      <c r="BL54" s="51">
        <f>SUMIFS(topmanager!$D:$D,topmanager!$C:$C,rs_nova!$A54,topmanager!$A:$A,rs_nova!BL$2)</f>
        <v>0</v>
      </c>
      <c r="BM54" s="51">
        <f>SUMIFS(topmanager!$D:$D,topmanager!$C:$C,rs_nova!$A54,topmanager!$A:$A,rs_nova!BM$2)+SUMIFS(topmanager!$D:$D,topmanager!$C:$C,rs_nova!$A58,topmanager!$A:$A,151)</f>
        <v>0</v>
      </c>
      <c r="BN54" s="51">
        <f t="shared" si="17"/>
        <v>0</v>
      </c>
    </row>
    <row r="55" spans="1:66">
      <c r="A55" s="47" t="e">
        <f>total!#REF!</f>
        <v>#REF!</v>
      </c>
      <c r="B55" s="47">
        <f t="shared" si="3"/>
        <v>0</v>
      </c>
      <c r="C55" s="48" t="e">
        <f>total!#REF!</f>
        <v>#REF!</v>
      </c>
      <c r="D55" s="49" t="str">
        <f>IFERROR(VLOOKUP(A55,salario!A$3:J$32,10,FALSE),"")</f>
        <v/>
      </c>
      <c r="E55" s="49" t="str">
        <f>IFERROR(IF(VLOOKUP(A55,salario!A$3:O$32,15,FALSE)="","",VLOOKUP(A55,salario!A$3:O$32,15,FALSE)),"")</f>
        <v/>
      </c>
      <c r="F55" s="47" t="str">
        <f>IFERROR(VLOOKUP(A55,[5]base_pessoal!$B$2:$P$1504,13,FALSE),"")</f>
        <v/>
      </c>
      <c r="G55" s="50">
        <f>IFERROR(VLOOKUP(A55,salario!A$2:P$91,11,FALSE),0)*B55/30</f>
        <v>0</v>
      </c>
      <c r="H55" s="50">
        <f>SUMIFS(topmanager!$D:$D,topmanager!$C:$C,rs_nova!$A55,topmanager!$A:$A,rs_nova!H$2)+SUMIFS(topmanager!$D:$D,topmanager!$C:$C,rs_nova!$A55,topmanager!$A:$A,63)</f>
        <v>0</v>
      </c>
      <c r="I55" s="50">
        <f>-SUMIFS(topmanager!$D:$D,topmanager!$C:$C,rs_nova!$A55,topmanager!$A:$A,rs_nova!I$2)</f>
        <v>0</v>
      </c>
      <c r="J55" s="50">
        <f>SUMIFS(topmanager!$D:$D,topmanager!$C:$C,rs_nova!$A55,topmanager!$A:$A,rs_nova!J$2)</f>
        <v>0</v>
      </c>
      <c r="K55" s="50">
        <f>SUMIFS(topmanager!$D:$D,topmanager!$C:$C,rs_nova!$A55,topmanager!$A:$A,rs_nova!K$2)+SUMIFS(topmanager!$D:$D,topmanager!$C:$C,rs_nova!$A55,topmanager!$A:$A,911)</f>
        <v>0</v>
      </c>
      <c r="L55" s="50">
        <f>SUMIFS(topmanager!$D:$D,topmanager!$C:$C,rs_nova!$A55,topmanager!$A:$A,rs_nova!L$2)</f>
        <v>0</v>
      </c>
      <c r="M55" s="50">
        <f>SUMIFS(topmanager!$D:$D,topmanager!$C:$C,rs_nova!$A55,topmanager!$A:$A,rs_nova!M$2)+SUMIFS(topmanager!$D:$D,topmanager!$C:$C,rs_nova!$A55,topmanager!$A:$A,908)+SUMIFS(topmanager!$D:$D,topmanager!$C:$C,rs_nova!$A55,topmanager!$A:$A,550)</f>
        <v>0</v>
      </c>
      <c r="N55" s="50">
        <f>SUMIFS(topmanager!$D:$D,topmanager!$C:$C,rs_nova!$A55,topmanager!$A:$A,rs_nova!N$2)</f>
        <v>0</v>
      </c>
      <c r="O55" s="51">
        <f t="shared" si="4"/>
        <v>0</v>
      </c>
      <c r="P55" s="50">
        <f>IFERROR(VLOOKUP($A55,total!$B$4:$AW$437,27,0),0)</f>
        <v>0</v>
      </c>
      <c r="Q55" s="50">
        <f>IFERROR(VLOOKUP($A55,total!$B$4:$AW$437,21,0),0)</f>
        <v>0</v>
      </c>
      <c r="R55" s="50">
        <f>IFERROR(VLOOKUP($A55,total!$B$4:$AW$437,25,0),0)+IFERROR(VLOOKUP($A55,total!$B$4:$AW$437,36,0),0)</f>
        <v>0</v>
      </c>
      <c r="S55" s="50">
        <f>IFERROR(VLOOKUP(A55,gympass!$A$2:$F$148,6,0),0)</f>
        <v>0</v>
      </c>
      <c r="T55" s="50">
        <f>IFERROR(VLOOKUP($A55,total!$B$4:$AW$437,42,0),0)</f>
        <v>0</v>
      </c>
      <c r="U55" s="50">
        <f>IFERROR(VLOOKUP($A55,total!$B$4:$AW$437,32,0),0)</f>
        <v>0</v>
      </c>
      <c r="V55" s="50">
        <f>IFERROR(VLOOKUP($A55,total!$B$4:$AW$437,28,0),0)</f>
        <v>0</v>
      </c>
      <c r="W55" s="50">
        <f>IFERROR(VLOOKUP($A55,total!$B$4:$AX$437,49,0),0)</f>
        <v>0</v>
      </c>
      <c r="X55" s="50"/>
      <c r="Y55" s="50">
        <f>IFERROR(VLOOKUP(A55,#REF!,4,0),0)</f>
        <v>0</v>
      </c>
      <c r="Z55" s="50">
        <f>IFERROR(VLOOKUP(B55,#REF!,8,0),0)</f>
        <v>0</v>
      </c>
      <c r="AA55" s="50">
        <f>IFERROR(VLOOKUP($A55,total!$B$4:$AW$437,45,0),0)</f>
        <v>0</v>
      </c>
      <c r="AB55" s="50">
        <f>IFERROR(VLOOKUP($A55,total!$B$4:$AW$437,48,0),0)</f>
        <v>0</v>
      </c>
      <c r="AC55" s="50">
        <f>IFERROR(VLOOKUP($A55,total!$B$4:$AB$437,19,0),0)</f>
        <v>0</v>
      </c>
      <c r="AD55" s="50">
        <f>IFERROR(VLOOKUP($A55,total!$B$4:$AB$437,10,0),0)</f>
        <v>0</v>
      </c>
      <c r="AE55" s="50">
        <f>IFERROR(VLOOKUP($A55,total!$B$4:$AB$437,13,0),0)-SUMIFS(topmanager!$D:$D,topmanager!$C:$C,rs_nova!$A59,topmanager!$A:$A,856)</f>
        <v>0</v>
      </c>
      <c r="AF55" s="50">
        <f>IFERROR(VLOOKUP($A55,total!$B$4:$AB$437,16,0),0)</f>
        <v>0</v>
      </c>
      <c r="AG55" s="50">
        <f>IFERROR(VLOOKUP($A55,total!$B$4:$AB$437,7,0),0)</f>
        <v>0</v>
      </c>
      <c r="AH55" s="50">
        <f>IFERROR(VLOOKUP($A55,total!$B$4:$AD$437,29,0),0)</f>
        <v>0</v>
      </c>
      <c r="AI55" s="50">
        <f>IFERROR(VLOOKUP(A55,total!$B$4:$AN$437,39,0),0)</f>
        <v>0</v>
      </c>
      <c r="AJ55" s="51">
        <f t="shared" si="5"/>
        <v>0</v>
      </c>
      <c r="AK55" s="50">
        <f t="shared" si="6"/>
        <v>0</v>
      </c>
      <c r="AL55" s="50">
        <f t="shared" si="7"/>
        <v>0</v>
      </c>
      <c r="AM55" s="50">
        <f t="shared" si="8"/>
        <v>0</v>
      </c>
      <c r="AN55" s="50" t="e">
        <f t="shared" si="18"/>
        <v>#REF!</v>
      </c>
      <c r="AO55" s="50" t="e">
        <f t="shared" si="18"/>
        <v>#REF!</v>
      </c>
      <c r="AP55" s="50" t="e">
        <f t="shared" si="18"/>
        <v>#REF!</v>
      </c>
      <c r="AQ55" s="50">
        <f>IFERROR(VLOOKUP(TEXT($A55,"000000"),[6]Página1!$A$8:$S$801,13,FALSE),0)</f>
        <v>0</v>
      </c>
      <c r="AR55" s="50">
        <f>IFERROR(VLOOKUP(TEXT($A55,"000000"),[6]Página1!$A$8:$S$801,16,FALSE),0)</f>
        <v>0</v>
      </c>
      <c r="AS55" s="50">
        <f>IFERROR(VLOOKUP(TEXT($A55,"000000"),[6]Página1!$A$8:$S$801,19,FALSE),0)</f>
        <v>0</v>
      </c>
      <c r="AT55" s="50">
        <f>IFERROR(VLOOKUP(TEXT($A55,"000000"),[7]Página1!$A$8:$R$814,12,FALSE),0)</f>
        <v>0</v>
      </c>
      <c r="AU55" s="50">
        <f>IFERROR(VLOOKUP(TEXT($A55,"000000"),[7]Página1!$A$8:$R$814,15,FALSE),0)</f>
        <v>0</v>
      </c>
      <c r="AV55" s="50">
        <f>IFERROR(VLOOKUP(TEXT($A55,"000000"),[7]Página1!$A$8:$R$814,18,FALSE),0)</f>
        <v>0</v>
      </c>
      <c r="AW55" s="50"/>
      <c r="AX55" s="51" t="e">
        <f t="shared" si="10"/>
        <v>#REF!</v>
      </c>
      <c r="AY55" s="51" t="e">
        <f t="shared" si="11"/>
        <v>#REF!</v>
      </c>
      <c r="AZ55" s="51" t="e">
        <f t="shared" si="12"/>
        <v>#REF!</v>
      </c>
      <c r="BA55" s="51" t="e">
        <f t="shared" si="13"/>
        <v>#REF!</v>
      </c>
      <c r="BB55" s="51">
        <f t="shared" si="14"/>
        <v>0</v>
      </c>
      <c r="BC55" s="51" t="e">
        <f t="shared" si="15"/>
        <v>#REF!</v>
      </c>
      <c r="BD55" s="51">
        <f t="shared" si="16"/>
        <v>0</v>
      </c>
      <c r="BE55" s="51">
        <f>IFERROR(VLOOKUP(A55,salario!A$2:P$91,11,FALSE),0)</f>
        <v>0</v>
      </c>
      <c r="BF55" s="51">
        <f>SUMIFS(topmanager!$D:$D,topmanager!$C:$C,rs_nova!$A55,topmanager!$A:$A,rs_nova!BF$2)</f>
        <v>0</v>
      </c>
      <c r="BG55" s="51">
        <f>SUMIFS(topmanager!$D:$D,topmanager!$C:$C,rs_nova!$A55,topmanager!$A:$A,rs_nova!BG$2)</f>
        <v>0</v>
      </c>
      <c r="BH55" s="51">
        <f>SUMIFS(topmanager!$D:$D,topmanager!$C:$C,rs_nova!$A55,topmanager!$A:$A,rs_nova!BH$2)</f>
        <v>0</v>
      </c>
      <c r="BI55" s="51">
        <f>SUMIFS(topmanager!$D:$D,topmanager!$C:$C,rs_nova!$A55,topmanager!$A:$A,rs_nova!BI$2)</f>
        <v>0</v>
      </c>
      <c r="BJ55" s="51">
        <f>SUMIFS(topmanager!$D:$D,topmanager!$C:$C,rs_nova!$A55,topmanager!$A:$A,rs_nova!BJ$2)+SUMIFS(topmanager!$D:$D,topmanager!$C:$C,rs_nova!$A55,topmanager!$A:$A,rs_nova!BJ$2+1)</f>
        <v>0</v>
      </c>
      <c r="BK55" s="51">
        <f>IFERROR(VLOOKUP(A55,[8]ferias!$C$4:$G$100,5,FALSE),0)</f>
        <v>0</v>
      </c>
      <c r="BL55" s="51">
        <f>SUMIFS(topmanager!$D:$D,topmanager!$C:$C,rs_nova!$A55,topmanager!$A:$A,rs_nova!BL$2)</f>
        <v>0</v>
      </c>
      <c r="BM55" s="51">
        <f>SUMIFS(topmanager!$D:$D,topmanager!$C:$C,rs_nova!$A55,topmanager!$A:$A,rs_nova!BM$2)+SUMIFS(topmanager!$D:$D,topmanager!$C:$C,rs_nova!$A59,topmanager!$A:$A,151)</f>
        <v>0</v>
      </c>
      <c r="BN55" s="51">
        <f t="shared" si="17"/>
        <v>0</v>
      </c>
    </row>
    <row r="56" spans="1:66">
      <c r="A56" s="47" t="e">
        <f>total!#REF!</f>
        <v>#REF!</v>
      </c>
      <c r="B56" s="47">
        <f t="shared" si="3"/>
        <v>0</v>
      </c>
      <c r="C56" s="48" t="e">
        <f>total!#REF!</f>
        <v>#REF!</v>
      </c>
      <c r="D56" s="49" t="str">
        <f>IFERROR(VLOOKUP(A56,salario!A$3:J$32,10,FALSE),"")</f>
        <v/>
      </c>
      <c r="E56" s="49" t="str">
        <f>IFERROR(IF(VLOOKUP(A56,salario!A$3:O$32,15,FALSE)="","",VLOOKUP(A56,salario!A$3:O$32,15,FALSE)),"")</f>
        <v/>
      </c>
      <c r="F56" s="47" t="str">
        <f>IFERROR(VLOOKUP(A56,[5]base_pessoal!$B$2:$P$1504,13,FALSE),"")</f>
        <v/>
      </c>
      <c r="G56" s="50">
        <f>IFERROR(VLOOKUP(A56,salario!A$2:P$91,11,FALSE),0)*B56/30</f>
        <v>0</v>
      </c>
      <c r="H56" s="50">
        <f>SUMIFS(topmanager!$D:$D,topmanager!$C:$C,rs_nova!$A56,topmanager!$A:$A,rs_nova!H$2)+SUMIFS(topmanager!$D:$D,topmanager!$C:$C,rs_nova!$A56,topmanager!$A:$A,63)</f>
        <v>0</v>
      </c>
      <c r="I56" s="50">
        <f>-SUMIFS(topmanager!$D:$D,topmanager!$C:$C,rs_nova!$A56,topmanager!$A:$A,rs_nova!I$2)</f>
        <v>0</v>
      </c>
      <c r="J56" s="50">
        <f>SUMIFS(topmanager!$D:$D,topmanager!$C:$C,rs_nova!$A56,topmanager!$A:$A,rs_nova!J$2)</f>
        <v>0</v>
      </c>
      <c r="K56" s="50">
        <f>SUMIFS(topmanager!$D:$D,topmanager!$C:$C,rs_nova!$A56,topmanager!$A:$A,rs_nova!K$2)+SUMIFS(topmanager!$D:$D,topmanager!$C:$C,rs_nova!$A56,topmanager!$A:$A,911)</f>
        <v>0</v>
      </c>
      <c r="L56" s="50">
        <f>SUMIFS(topmanager!$D:$D,topmanager!$C:$C,rs_nova!$A56,topmanager!$A:$A,rs_nova!L$2)</f>
        <v>0</v>
      </c>
      <c r="M56" s="50">
        <f>SUMIFS(topmanager!$D:$D,topmanager!$C:$C,rs_nova!$A56,topmanager!$A:$A,rs_nova!M$2)+SUMIFS(topmanager!$D:$D,topmanager!$C:$C,rs_nova!$A56,topmanager!$A:$A,908)+SUMIFS(topmanager!$D:$D,topmanager!$C:$C,rs_nova!$A56,topmanager!$A:$A,550)</f>
        <v>0</v>
      </c>
      <c r="N56" s="50">
        <f>SUMIFS(topmanager!$D:$D,topmanager!$C:$C,rs_nova!$A56,topmanager!$A:$A,rs_nova!N$2)</f>
        <v>0</v>
      </c>
      <c r="O56" s="51">
        <f t="shared" si="4"/>
        <v>0</v>
      </c>
      <c r="P56" s="50">
        <f>IFERROR(VLOOKUP($A56,total!$B$4:$AW$437,27,0),0)</f>
        <v>0</v>
      </c>
      <c r="Q56" s="50">
        <f>IFERROR(VLOOKUP($A56,total!$B$4:$AW$437,21,0),0)</f>
        <v>0</v>
      </c>
      <c r="R56" s="50">
        <f>IFERROR(VLOOKUP($A56,total!$B$4:$AW$437,25,0),0)+IFERROR(VLOOKUP($A56,total!$B$4:$AW$437,36,0),0)</f>
        <v>0</v>
      </c>
      <c r="S56" s="50">
        <f>IFERROR(VLOOKUP(A56,gympass!$A$2:$F$148,6,0),0)</f>
        <v>0</v>
      </c>
      <c r="T56" s="50">
        <f>IFERROR(VLOOKUP($A56,total!$B$4:$AW$437,42,0),0)</f>
        <v>0</v>
      </c>
      <c r="U56" s="50">
        <f>IFERROR(VLOOKUP($A56,total!$B$4:$AW$437,32,0),0)</f>
        <v>0</v>
      </c>
      <c r="V56" s="50">
        <f>IFERROR(VLOOKUP($A56,total!$B$4:$AW$437,28,0),0)</f>
        <v>0</v>
      </c>
      <c r="W56" s="50">
        <f>IFERROR(VLOOKUP($A56,total!$B$4:$AX$437,49,0),0)</f>
        <v>0</v>
      </c>
      <c r="X56" s="50"/>
      <c r="Y56" s="50">
        <f>IFERROR(VLOOKUP(A56,#REF!,4,0),0)</f>
        <v>0</v>
      </c>
      <c r="Z56" s="50">
        <f>IFERROR(VLOOKUP(B56,#REF!,8,0),0)</f>
        <v>0</v>
      </c>
      <c r="AA56" s="50">
        <f>IFERROR(VLOOKUP($A56,total!$B$4:$AW$437,45,0),0)</f>
        <v>0</v>
      </c>
      <c r="AB56" s="50">
        <f>IFERROR(VLOOKUP($A56,total!$B$4:$AW$437,48,0),0)</f>
        <v>0</v>
      </c>
      <c r="AC56" s="50">
        <f>IFERROR(VLOOKUP($A56,total!$B$4:$AB$437,19,0),0)</f>
        <v>0</v>
      </c>
      <c r="AD56" s="50">
        <f>IFERROR(VLOOKUP($A56,total!$B$4:$AB$437,10,0),0)</f>
        <v>0</v>
      </c>
      <c r="AE56" s="50">
        <f>IFERROR(VLOOKUP($A56,total!$B$4:$AB$437,13,0),0)-SUMIFS(topmanager!$D:$D,topmanager!$C:$C,rs_nova!$A60,topmanager!$A:$A,856)</f>
        <v>0</v>
      </c>
      <c r="AF56" s="50">
        <f>IFERROR(VLOOKUP($A56,total!$B$4:$AB$437,16,0),0)</f>
        <v>0</v>
      </c>
      <c r="AG56" s="50">
        <f>IFERROR(VLOOKUP($A56,total!$B$4:$AB$437,7,0),0)</f>
        <v>0</v>
      </c>
      <c r="AH56" s="50">
        <f>IFERROR(VLOOKUP($A56,total!$B$4:$AD$437,29,0),0)</f>
        <v>0</v>
      </c>
      <c r="AI56" s="50">
        <f>IFERROR(VLOOKUP(A56,total!$B$4:$AN$437,39,0),0)</f>
        <v>0</v>
      </c>
      <c r="AJ56" s="51">
        <f t="shared" si="5"/>
        <v>0</v>
      </c>
      <c r="AK56" s="50">
        <f t="shared" si="6"/>
        <v>0</v>
      </c>
      <c r="AL56" s="50">
        <f t="shared" si="7"/>
        <v>0</v>
      </c>
      <c r="AM56" s="50">
        <f t="shared" si="8"/>
        <v>0</v>
      </c>
      <c r="AN56" s="50" t="e">
        <f t="shared" si="18"/>
        <v>#REF!</v>
      </c>
      <c r="AO56" s="50" t="e">
        <f t="shared" si="18"/>
        <v>#REF!</v>
      </c>
      <c r="AP56" s="50" t="e">
        <f t="shared" si="18"/>
        <v>#REF!</v>
      </c>
      <c r="AQ56" s="50">
        <f>IFERROR(VLOOKUP(TEXT($A56,"000000"),[6]Página1!$A$8:$S$801,13,FALSE),0)</f>
        <v>0</v>
      </c>
      <c r="AR56" s="50">
        <f>IFERROR(VLOOKUP(TEXT($A56,"000000"),[6]Página1!$A$8:$S$801,16,FALSE),0)</f>
        <v>0</v>
      </c>
      <c r="AS56" s="50">
        <f>IFERROR(VLOOKUP(TEXT($A56,"000000"),[6]Página1!$A$8:$S$801,19,FALSE),0)</f>
        <v>0</v>
      </c>
      <c r="AT56" s="50">
        <f>IFERROR(VLOOKUP(TEXT($A56,"000000"),[7]Página1!$A$8:$R$814,12,FALSE),0)</f>
        <v>0</v>
      </c>
      <c r="AU56" s="50">
        <f>IFERROR(VLOOKUP(TEXT($A56,"000000"),[7]Página1!$A$8:$R$814,15,FALSE),0)</f>
        <v>0</v>
      </c>
      <c r="AV56" s="50">
        <f>IFERROR(VLOOKUP(TEXT($A56,"000000"),[7]Página1!$A$8:$R$814,18,FALSE),0)</f>
        <v>0</v>
      </c>
      <c r="AW56" s="50"/>
      <c r="AX56" s="51" t="e">
        <f t="shared" si="10"/>
        <v>#REF!</v>
      </c>
      <c r="AY56" s="51" t="e">
        <f t="shared" si="11"/>
        <v>#REF!</v>
      </c>
      <c r="AZ56" s="51" t="e">
        <f t="shared" si="12"/>
        <v>#REF!</v>
      </c>
      <c r="BA56" s="51" t="e">
        <f t="shared" si="13"/>
        <v>#REF!</v>
      </c>
      <c r="BB56" s="51">
        <f t="shared" si="14"/>
        <v>0</v>
      </c>
      <c r="BC56" s="51" t="e">
        <f t="shared" si="15"/>
        <v>#REF!</v>
      </c>
      <c r="BD56" s="51">
        <f t="shared" si="16"/>
        <v>0</v>
      </c>
      <c r="BE56" s="51">
        <f>IFERROR(VLOOKUP(A56,salario!A$2:P$91,11,FALSE),0)</f>
        <v>0</v>
      </c>
      <c r="BF56" s="51">
        <f>SUMIFS(topmanager!$D:$D,topmanager!$C:$C,rs_nova!$A56,topmanager!$A:$A,rs_nova!BF$2)</f>
        <v>0</v>
      </c>
      <c r="BG56" s="51">
        <f>SUMIFS(topmanager!$D:$D,topmanager!$C:$C,rs_nova!$A56,topmanager!$A:$A,rs_nova!BG$2)</f>
        <v>0</v>
      </c>
      <c r="BH56" s="51">
        <f>SUMIFS(topmanager!$D:$D,topmanager!$C:$C,rs_nova!$A56,topmanager!$A:$A,rs_nova!BH$2)</f>
        <v>0</v>
      </c>
      <c r="BI56" s="51">
        <f>SUMIFS(topmanager!$D:$D,topmanager!$C:$C,rs_nova!$A56,topmanager!$A:$A,rs_nova!BI$2)</f>
        <v>0</v>
      </c>
      <c r="BJ56" s="51">
        <f>SUMIFS(topmanager!$D:$D,topmanager!$C:$C,rs_nova!$A56,topmanager!$A:$A,rs_nova!BJ$2)+SUMIFS(topmanager!$D:$D,topmanager!$C:$C,rs_nova!$A56,topmanager!$A:$A,rs_nova!BJ$2+1)</f>
        <v>0</v>
      </c>
      <c r="BK56" s="51">
        <f>IFERROR(VLOOKUP(A56,[8]ferias!$C$4:$G$100,5,FALSE),0)</f>
        <v>0</v>
      </c>
      <c r="BL56" s="51">
        <f>SUMIFS(topmanager!$D:$D,topmanager!$C:$C,rs_nova!$A56,topmanager!$A:$A,rs_nova!BL$2)</f>
        <v>0</v>
      </c>
      <c r="BM56" s="51">
        <f>SUMIFS(topmanager!$D:$D,topmanager!$C:$C,rs_nova!$A56,topmanager!$A:$A,rs_nova!BM$2)+SUMIFS(topmanager!$D:$D,topmanager!$C:$C,rs_nova!$A60,topmanager!$A:$A,151)</f>
        <v>0</v>
      </c>
      <c r="BN56" s="51">
        <f t="shared" si="17"/>
        <v>0</v>
      </c>
    </row>
    <row r="57" spans="1:66">
      <c r="A57" s="47" t="e">
        <f>total!#REF!</f>
        <v>#REF!</v>
      </c>
      <c r="B57" s="47">
        <f t="shared" si="3"/>
        <v>0</v>
      </c>
      <c r="C57" s="48" t="e">
        <f>total!#REF!</f>
        <v>#REF!</v>
      </c>
      <c r="D57" s="49" t="str">
        <f>IFERROR(VLOOKUP(A57,salario!A$3:J$32,10,FALSE),"")</f>
        <v/>
      </c>
      <c r="E57" s="49" t="str">
        <f>IFERROR(IF(VLOOKUP(A57,salario!A$3:O$32,15,FALSE)="","",VLOOKUP(A57,salario!A$3:O$32,15,FALSE)),"")</f>
        <v/>
      </c>
      <c r="F57" s="47" t="str">
        <f>IFERROR(VLOOKUP(A57,[5]base_pessoal!$B$2:$P$1504,13,FALSE),"")</f>
        <v/>
      </c>
      <c r="G57" s="50">
        <f>IFERROR(VLOOKUP(A57,salario!A$2:P$91,11,FALSE),0)*B57/30</f>
        <v>0</v>
      </c>
      <c r="H57" s="50">
        <f>SUMIFS(topmanager!$D:$D,topmanager!$C:$C,rs_nova!$A57,topmanager!$A:$A,rs_nova!H$2)+SUMIFS(topmanager!$D:$D,topmanager!$C:$C,rs_nova!$A57,topmanager!$A:$A,63)</f>
        <v>0</v>
      </c>
      <c r="I57" s="50">
        <f>-SUMIFS(topmanager!$D:$D,topmanager!$C:$C,rs_nova!$A57,topmanager!$A:$A,rs_nova!I$2)</f>
        <v>0</v>
      </c>
      <c r="J57" s="50">
        <f>SUMIFS(topmanager!$D:$D,topmanager!$C:$C,rs_nova!$A57,topmanager!$A:$A,rs_nova!J$2)</f>
        <v>0</v>
      </c>
      <c r="K57" s="50">
        <f>SUMIFS(topmanager!$D:$D,topmanager!$C:$C,rs_nova!$A57,topmanager!$A:$A,rs_nova!K$2)+SUMIFS(topmanager!$D:$D,topmanager!$C:$C,rs_nova!$A57,topmanager!$A:$A,911)</f>
        <v>0</v>
      </c>
      <c r="L57" s="50">
        <f>SUMIFS(topmanager!$D:$D,topmanager!$C:$C,rs_nova!$A57,topmanager!$A:$A,rs_nova!L$2)</f>
        <v>0</v>
      </c>
      <c r="M57" s="50">
        <f>SUMIFS(topmanager!$D:$D,topmanager!$C:$C,rs_nova!$A57,topmanager!$A:$A,rs_nova!M$2)+SUMIFS(topmanager!$D:$D,topmanager!$C:$C,rs_nova!$A57,topmanager!$A:$A,908)+SUMIFS(topmanager!$D:$D,topmanager!$C:$C,rs_nova!$A57,topmanager!$A:$A,550)</f>
        <v>0</v>
      </c>
      <c r="N57" s="50">
        <f>SUMIFS(topmanager!$D:$D,topmanager!$C:$C,rs_nova!$A57,topmanager!$A:$A,rs_nova!N$2)</f>
        <v>0</v>
      </c>
      <c r="O57" s="51">
        <f t="shared" si="4"/>
        <v>0</v>
      </c>
      <c r="P57" s="50">
        <f>IFERROR(VLOOKUP($A57,total!$B$4:$AW$437,27,0),0)</f>
        <v>0</v>
      </c>
      <c r="Q57" s="50">
        <f>IFERROR(VLOOKUP($A57,total!$B$4:$AW$437,21,0),0)</f>
        <v>0</v>
      </c>
      <c r="R57" s="50">
        <f>IFERROR(VLOOKUP($A57,total!$B$4:$AW$437,25,0),0)+IFERROR(VLOOKUP($A57,total!$B$4:$AW$437,36,0),0)</f>
        <v>0</v>
      </c>
      <c r="S57" s="50">
        <f>IFERROR(VLOOKUP(A57,gympass!$A$2:$F$148,6,0),0)</f>
        <v>0</v>
      </c>
      <c r="T57" s="50">
        <f>IFERROR(VLOOKUP($A57,total!$B$4:$AW$437,42,0),0)</f>
        <v>0</v>
      </c>
      <c r="U57" s="50">
        <f>IFERROR(VLOOKUP($A57,total!$B$4:$AW$437,32,0),0)</f>
        <v>0</v>
      </c>
      <c r="V57" s="50">
        <f>IFERROR(VLOOKUP($A57,total!$B$4:$AW$437,28,0),0)</f>
        <v>0</v>
      </c>
      <c r="W57" s="50">
        <f>IFERROR(VLOOKUP($A57,total!$B$4:$AX$437,49,0),0)</f>
        <v>0</v>
      </c>
      <c r="X57" s="50"/>
      <c r="Y57" s="50">
        <f>IFERROR(VLOOKUP(A57,#REF!,4,0),0)</f>
        <v>0</v>
      </c>
      <c r="Z57" s="50">
        <f>IFERROR(VLOOKUP(B57,#REF!,8,0),0)</f>
        <v>0</v>
      </c>
      <c r="AA57" s="50">
        <f>IFERROR(VLOOKUP($A57,total!$B$4:$AW$437,45,0),0)</f>
        <v>0</v>
      </c>
      <c r="AB57" s="50">
        <f>IFERROR(VLOOKUP($A57,total!$B$4:$AW$437,48,0),0)</f>
        <v>0</v>
      </c>
      <c r="AC57" s="50">
        <f>IFERROR(VLOOKUP($A57,total!$B$4:$AB$437,19,0),0)</f>
        <v>0</v>
      </c>
      <c r="AD57" s="50">
        <f>IFERROR(VLOOKUP($A57,total!$B$4:$AB$437,10,0),0)</f>
        <v>0</v>
      </c>
      <c r="AE57" s="50">
        <f>IFERROR(VLOOKUP($A57,total!$B$4:$AB$437,13,0),0)-SUMIFS(topmanager!$D:$D,topmanager!$C:$C,rs_nova!$A61,topmanager!$A:$A,856)</f>
        <v>0</v>
      </c>
      <c r="AF57" s="50">
        <f>IFERROR(VLOOKUP($A57,total!$B$4:$AB$437,16,0),0)</f>
        <v>0</v>
      </c>
      <c r="AG57" s="50">
        <f>IFERROR(VLOOKUP($A57,total!$B$4:$AB$437,7,0),0)</f>
        <v>0</v>
      </c>
      <c r="AH57" s="50">
        <f>IFERROR(VLOOKUP($A57,total!$B$4:$AD$437,29,0),0)</f>
        <v>0</v>
      </c>
      <c r="AI57" s="50">
        <f>IFERROR(VLOOKUP(A57,total!$B$4:$AN$437,39,0),0)</f>
        <v>0</v>
      </c>
      <c r="AJ57" s="51">
        <f t="shared" si="5"/>
        <v>0</v>
      </c>
      <c r="AK57" s="50">
        <f t="shared" si="6"/>
        <v>0</v>
      </c>
      <c r="AL57" s="50">
        <f t="shared" si="7"/>
        <v>0</v>
      </c>
      <c r="AM57" s="50">
        <f t="shared" si="8"/>
        <v>0</v>
      </c>
      <c r="AN57" s="50" t="e">
        <f t="shared" si="18"/>
        <v>#REF!</v>
      </c>
      <c r="AO57" s="50" t="e">
        <f t="shared" si="18"/>
        <v>#REF!</v>
      </c>
      <c r="AP57" s="50" t="e">
        <f t="shared" si="18"/>
        <v>#REF!</v>
      </c>
      <c r="AQ57" s="50">
        <f>IFERROR(VLOOKUP(TEXT($A57,"000000"),[6]Página1!$A$8:$S$801,13,FALSE),0)</f>
        <v>0</v>
      </c>
      <c r="AR57" s="50">
        <f>IFERROR(VLOOKUP(TEXT($A57,"000000"),[6]Página1!$A$8:$S$801,16,FALSE),0)</f>
        <v>0</v>
      </c>
      <c r="AS57" s="50">
        <f>IFERROR(VLOOKUP(TEXT($A57,"000000"),[6]Página1!$A$8:$S$801,19,FALSE),0)</f>
        <v>0</v>
      </c>
      <c r="AT57" s="50">
        <f>IFERROR(VLOOKUP(TEXT($A57,"000000"),[7]Página1!$A$8:$R$814,12,FALSE),0)</f>
        <v>0</v>
      </c>
      <c r="AU57" s="50">
        <f>IFERROR(VLOOKUP(TEXT($A57,"000000"),[7]Página1!$A$8:$R$814,15,FALSE),0)</f>
        <v>0</v>
      </c>
      <c r="AV57" s="50">
        <f>IFERROR(VLOOKUP(TEXT($A57,"000000"),[7]Página1!$A$8:$R$814,18,FALSE),0)</f>
        <v>0</v>
      </c>
      <c r="AW57" s="50"/>
      <c r="AX57" s="51" t="e">
        <f t="shared" si="10"/>
        <v>#REF!</v>
      </c>
      <c r="AY57" s="51" t="e">
        <f t="shared" si="11"/>
        <v>#REF!</v>
      </c>
      <c r="AZ57" s="51" t="e">
        <f t="shared" si="12"/>
        <v>#REF!</v>
      </c>
      <c r="BA57" s="51" t="e">
        <f t="shared" si="13"/>
        <v>#REF!</v>
      </c>
      <c r="BB57" s="51">
        <f t="shared" si="14"/>
        <v>0</v>
      </c>
      <c r="BC57" s="51" t="e">
        <f t="shared" si="15"/>
        <v>#REF!</v>
      </c>
      <c r="BD57" s="51">
        <f t="shared" si="16"/>
        <v>0</v>
      </c>
      <c r="BE57" s="51">
        <f>IFERROR(VLOOKUP(A57,salario!A$2:P$91,11,FALSE),0)</f>
        <v>0</v>
      </c>
      <c r="BF57" s="51">
        <f>SUMIFS(topmanager!$D:$D,topmanager!$C:$C,rs_nova!$A57,topmanager!$A:$A,rs_nova!BF$2)</f>
        <v>0</v>
      </c>
      <c r="BG57" s="51">
        <f>SUMIFS(topmanager!$D:$D,topmanager!$C:$C,rs_nova!$A57,topmanager!$A:$A,rs_nova!BG$2)</f>
        <v>0</v>
      </c>
      <c r="BH57" s="51">
        <f>SUMIFS(topmanager!$D:$D,topmanager!$C:$C,rs_nova!$A57,topmanager!$A:$A,rs_nova!BH$2)</f>
        <v>0</v>
      </c>
      <c r="BI57" s="51">
        <f>SUMIFS(topmanager!$D:$D,topmanager!$C:$C,rs_nova!$A57,topmanager!$A:$A,rs_nova!BI$2)</f>
        <v>0</v>
      </c>
      <c r="BJ57" s="51">
        <f>SUMIFS(topmanager!$D:$D,topmanager!$C:$C,rs_nova!$A57,topmanager!$A:$A,rs_nova!BJ$2)+SUMIFS(topmanager!$D:$D,topmanager!$C:$C,rs_nova!$A57,topmanager!$A:$A,rs_nova!BJ$2+1)</f>
        <v>0</v>
      </c>
      <c r="BK57" s="51">
        <f>IFERROR(VLOOKUP(A57,[8]ferias!$C$4:$G$100,5,FALSE),0)</f>
        <v>0</v>
      </c>
      <c r="BL57" s="51">
        <f>SUMIFS(topmanager!$D:$D,topmanager!$C:$C,rs_nova!$A57,topmanager!$A:$A,rs_nova!BL$2)</f>
        <v>0</v>
      </c>
      <c r="BM57" s="51">
        <f>SUMIFS(topmanager!$D:$D,topmanager!$C:$C,rs_nova!$A57,topmanager!$A:$A,rs_nova!BM$2)+SUMIFS(topmanager!$D:$D,topmanager!$C:$C,rs_nova!$A61,topmanager!$A:$A,151)</f>
        <v>0</v>
      </c>
      <c r="BN57" s="51">
        <f t="shared" si="17"/>
        <v>0</v>
      </c>
    </row>
    <row r="58" spans="1:66">
      <c r="A58" s="47" t="e">
        <f>total!#REF!</f>
        <v>#REF!</v>
      </c>
      <c r="B58" s="47">
        <f t="shared" si="3"/>
        <v>0</v>
      </c>
      <c r="C58" s="48" t="e">
        <f>total!#REF!</f>
        <v>#REF!</v>
      </c>
      <c r="D58" s="49" t="str">
        <f>IFERROR(VLOOKUP(A58,salario!A$3:J$32,10,FALSE),"")</f>
        <v/>
      </c>
      <c r="E58" s="49" t="str">
        <f>IFERROR(IF(VLOOKUP(A58,salario!A$3:O$32,15,FALSE)="","",VLOOKUP(A58,salario!A$3:O$32,15,FALSE)),"")</f>
        <v/>
      </c>
      <c r="F58" s="47" t="str">
        <f>IFERROR(VLOOKUP(A58,[5]base_pessoal!$B$2:$P$1504,13,FALSE),"")</f>
        <v/>
      </c>
      <c r="G58" s="50">
        <f>IFERROR(VLOOKUP(A58,salario!A$2:P$91,11,FALSE),0)*B58/30</f>
        <v>0</v>
      </c>
      <c r="H58" s="50">
        <f>SUMIFS(topmanager!$D:$D,topmanager!$C:$C,rs_nova!$A58,topmanager!$A:$A,rs_nova!H$2)+SUMIFS(topmanager!$D:$D,topmanager!$C:$C,rs_nova!$A58,topmanager!$A:$A,63)</f>
        <v>0</v>
      </c>
      <c r="I58" s="50">
        <f>-SUMIFS(topmanager!$D:$D,topmanager!$C:$C,rs_nova!$A58,topmanager!$A:$A,rs_nova!I$2)</f>
        <v>0</v>
      </c>
      <c r="J58" s="50">
        <f>SUMIFS(topmanager!$D:$D,topmanager!$C:$C,rs_nova!$A58,topmanager!$A:$A,rs_nova!J$2)</f>
        <v>0</v>
      </c>
      <c r="K58" s="50">
        <f>SUMIFS(topmanager!$D:$D,topmanager!$C:$C,rs_nova!$A58,topmanager!$A:$A,rs_nova!K$2)+SUMIFS(topmanager!$D:$D,topmanager!$C:$C,rs_nova!$A58,topmanager!$A:$A,911)</f>
        <v>0</v>
      </c>
      <c r="L58" s="50">
        <f>SUMIFS(topmanager!$D:$D,topmanager!$C:$C,rs_nova!$A58,topmanager!$A:$A,rs_nova!L$2)</f>
        <v>0</v>
      </c>
      <c r="M58" s="50">
        <f>SUMIFS(topmanager!$D:$D,topmanager!$C:$C,rs_nova!$A58,topmanager!$A:$A,rs_nova!M$2)+SUMIFS(topmanager!$D:$D,topmanager!$C:$C,rs_nova!$A58,topmanager!$A:$A,908)+SUMIFS(topmanager!$D:$D,topmanager!$C:$C,rs_nova!$A58,topmanager!$A:$A,550)</f>
        <v>0</v>
      </c>
      <c r="N58" s="50">
        <f>SUMIFS(topmanager!$D:$D,topmanager!$C:$C,rs_nova!$A58,topmanager!$A:$A,rs_nova!N$2)</f>
        <v>0</v>
      </c>
      <c r="O58" s="51">
        <f t="shared" si="4"/>
        <v>0</v>
      </c>
      <c r="P58" s="50">
        <f>IFERROR(VLOOKUP($A58,total!$B$4:$AW$437,27,0),0)</f>
        <v>0</v>
      </c>
      <c r="Q58" s="50">
        <f>IFERROR(VLOOKUP($A58,total!$B$4:$AW$437,21,0),0)</f>
        <v>0</v>
      </c>
      <c r="R58" s="50">
        <f>IFERROR(VLOOKUP($A58,total!$B$4:$AW$437,25,0),0)+IFERROR(VLOOKUP($A58,total!$B$4:$AW$437,36,0),0)</f>
        <v>0</v>
      </c>
      <c r="S58" s="50">
        <f>IFERROR(VLOOKUP(A58,gympass!$A$2:$F$148,6,0),0)</f>
        <v>0</v>
      </c>
      <c r="T58" s="50">
        <f>IFERROR(VLOOKUP($A58,total!$B$4:$AW$437,42,0),0)</f>
        <v>0</v>
      </c>
      <c r="U58" s="50">
        <f>IFERROR(VLOOKUP($A58,total!$B$4:$AW$437,32,0),0)</f>
        <v>0</v>
      </c>
      <c r="V58" s="50">
        <f>IFERROR(VLOOKUP($A58,total!$B$4:$AW$437,28,0),0)</f>
        <v>0</v>
      </c>
      <c r="W58" s="50">
        <f>IFERROR(VLOOKUP($A58,total!$B$4:$AX$437,49,0),0)</f>
        <v>0</v>
      </c>
      <c r="X58" s="50"/>
      <c r="Y58" s="50">
        <f>IFERROR(VLOOKUP(A58,#REF!,4,0),0)</f>
        <v>0</v>
      </c>
      <c r="Z58" s="50">
        <f>IFERROR(VLOOKUP(B58,#REF!,8,0),0)</f>
        <v>0</v>
      </c>
      <c r="AA58" s="50">
        <f>IFERROR(VLOOKUP($A58,total!$B$4:$AW$437,45,0),0)</f>
        <v>0</v>
      </c>
      <c r="AB58" s="50">
        <f>IFERROR(VLOOKUP($A58,total!$B$4:$AW$437,48,0),0)</f>
        <v>0</v>
      </c>
      <c r="AC58" s="50">
        <f>IFERROR(VLOOKUP($A58,total!$B$4:$AB$437,19,0),0)</f>
        <v>0</v>
      </c>
      <c r="AD58" s="50">
        <f>IFERROR(VLOOKUP($A58,total!$B$4:$AB$437,10,0),0)</f>
        <v>0</v>
      </c>
      <c r="AE58" s="50">
        <f>IFERROR(VLOOKUP($A58,total!$B$4:$AB$437,13,0),0)-SUMIFS(topmanager!$D:$D,topmanager!$C:$C,rs_nova!$A62,topmanager!$A:$A,856)</f>
        <v>0</v>
      </c>
      <c r="AF58" s="50">
        <f>IFERROR(VLOOKUP($A58,total!$B$4:$AB$437,16,0),0)</f>
        <v>0</v>
      </c>
      <c r="AG58" s="50">
        <f>IFERROR(VLOOKUP($A58,total!$B$4:$AB$437,7,0),0)</f>
        <v>0</v>
      </c>
      <c r="AH58" s="50">
        <f>IFERROR(VLOOKUP($A58,total!$B$4:$AD$437,29,0),0)</f>
        <v>0</v>
      </c>
      <c r="AI58" s="50">
        <f>IFERROR(VLOOKUP(A58,total!$B$4:$AN$437,39,0),0)</f>
        <v>0</v>
      </c>
      <c r="AJ58" s="51">
        <f t="shared" si="5"/>
        <v>0</v>
      </c>
      <c r="AK58" s="50">
        <f t="shared" si="6"/>
        <v>0</v>
      </c>
      <c r="AL58" s="50">
        <f t="shared" si="7"/>
        <v>0</v>
      </c>
      <c r="AM58" s="50">
        <f t="shared" si="8"/>
        <v>0</v>
      </c>
      <c r="AN58" s="50" t="e">
        <f t="shared" si="18"/>
        <v>#REF!</v>
      </c>
      <c r="AO58" s="50" t="e">
        <f t="shared" si="18"/>
        <v>#REF!</v>
      </c>
      <c r="AP58" s="50" t="e">
        <f t="shared" si="18"/>
        <v>#REF!</v>
      </c>
      <c r="AQ58" s="50">
        <f>IFERROR(VLOOKUP(TEXT($A58,"000000"),[6]Página1!$A$8:$S$801,13,FALSE),0)</f>
        <v>0</v>
      </c>
      <c r="AR58" s="50">
        <f>IFERROR(VLOOKUP(TEXT($A58,"000000"),[6]Página1!$A$8:$S$801,16,FALSE),0)</f>
        <v>0</v>
      </c>
      <c r="AS58" s="50">
        <f>IFERROR(VLOOKUP(TEXT($A58,"000000"),[6]Página1!$A$8:$S$801,19,FALSE),0)</f>
        <v>0</v>
      </c>
      <c r="AT58" s="50">
        <f>IFERROR(VLOOKUP(TEXT($A58,"000000"),[7]Página1!$A$8:$R$814,12,FALSE),0)</f>
        <v>0</v>
      </c>
      <c r="AU58" s="50">
        <f>IFERROR(VLOOKUP(TEXT($A58,"000000"),[7]Página1!$A$8:$R$814,15,FALSE),0)</f>
        <v>0</v>
      </c>
      <c r="AV58" s="50">
        <f>IFERROR(VLOOKUP(TEXT($A58,"000000"),[7]Página1!$A$8:$R$814,18,FALSE),0)</f>
        <v>0</v>
      </c>
      <c r="AW58" s="50"/>
      <c r="AX58" s="51" t="e">
        <f t="shared" si="10"/>
        <v>#REF!</v>
      </c>
      <c r="AY58" s="51" t="e">
        <f t="shared" si="11"/>
        <v>#REF!</v>
      </c>
      <c r="AZ58" s="51" t="e">
        <f t="shared" si="12"/>
        <v>#REF!</v>
      </c>
      <c r="BA58" s="51" t="e">
        <f t="shared" si="13"/>
        <v>#REF!</v>
      </c>
      <c r="BB58" s="51">
        <f t="shared" si="14"/>
        <v>0</v>
      </c>
      <c r="BC58" s="51" t="e">
        <f t="shared" si="15"/>
        <v>#REF!</v>
      </c>
      <c r="BD58" s="51">
        <f t="shared" si="16"/>
        <v>0</v>
      </c>
      <c r="BE58" s="51">
        <f>IFERROR(VLOOKUP(A58,salario!A$2:P$91,11,FALSE),0)</f>
        <v>0</v>
      </c>
      <c r="BF58" s="51">
        <f>SUMIFS(topmanager!$D:$D,topmanager!$C:$C,rs_nova!$A58,topmanager!$A:$A,rs_nova!BF$2)</f>
        <v>0</v>
      </c>
      <c r="BG58" s="51">
        <f>SUMIFS(topmanager!$D:$D,topmanager!$C:$C,rs_nova!$A58,topmanager!$A:$A,rs_nova!BG$2)</f>
        <v>0</v>
      </c>
      <c r="BH58" s="51">
        <f>SUMIFS(topmanager!$D:$D,topmanager!$C:$C,rs_nova!$A58,topmanager!$A:$A,rs_nova!BH$2)</f>
        <v>0</v>
      </c>
      <c r="BI58" s="51">
        <f>SUMIFS(topmanager!$D:$D,topmanager!$C:$C,rs_nova!$A58,topmanager!$A:$A,rs_nova!BI$2)</f>
        <v>0</v>
      </c>
      <c r="BJ58" s="51">
        <f>SUMIFS(topmanager!$D:$D,topmanager!$C:$C,rs_nova!$A58,topmanager!$A:$A,rs_nova!BJ$2)+SUMIFS(topmanager!$D:$D,topmanager!$C:$C,rs_nova!$A58,topmanager!$A:$A,rs_nova!BJ$2+1)</f>
        <v>0</v>
      </c>
      <c r="BK58" s="51">
        <f>IFERROR(VLOOKUP(A58,[8]ferias!$C$4:$G$100,5,FALSE),0)</f>
        <v>0</v>
      </c>
      <c r="BL58" s="51">
        <f>SUMIFS(topmanager!$D:$D,topmanager!$C:$C,rs_nova!$A58,topmanager!$A:$A,rs_nova!BL$2)</f>
        <v>0</v>
      </c>
      <c r="BM58" s="51">
        <f>SUMIFS(topmanager!$D:$D,topmanager!$C:$C,rs_nova!$A58,topmanager!$A:$A,rs_nova!BM$2)+SUMIFS(topmanager!$D:$D,topmanager!$C:$C,rs_nova!$A62,topmanager!$A:$A,151)</f>
        <v>0</v>
      </c>
      <c r="BN58" s="51">
        <f t="shared" si="17"/>
        <v>0</v>
      </c>
    </row>
    <row r="59" spans="1:66">
      <c r="A59" s="47" t="e">
        <f>total!#REF!</f>
        <v>#REF!</v>
      </c>
      <c r="B59" s="47">
        <f t="shared" si="3"/>
        <v>0</v>
      </c>
      <c r="C59" s="48" t="e">
        <f>total!#REF!</f>
        <v>#REF!</v>
      </c>
      <c r="D59" s="49" t="str">
        <f>IFERROR(VLOOKUP(A59,salario!A$3:J$32,10,FALSE),"")</f>
        <v/>
      </c>
      <c r="E59" s="49" t="str">
        <f>IFERROR(IF(VLOOKUP(A59,salario!A$3:O$32,15,FALSE)="","",VLOOKUP(A59,salario!A$3:O$32,15,FALSE)),"")</f>
        <v/>
      </c>
      <c r="F59" s="47" t="str">
        <f>IFERROR(VLOOKUP(A59,[5]base_pessoal!$B$2:$P$1504,13,FALSE),"")</f>
        <v/>
      </c>
      <c r="G59" s="50">
        <f>IFERROR(VLOOKUP(A59,salario!A$2:P$91,11,FALSE),0)*B59/30</f>
        <v>0</v>
      </c>
      <c r="H59" s="50">
        <f>SUMIFS(topmanager!$D:$D,topmanager!$C:$C,rs_nova!$A59,topmanager!$A:$A,rs_nova!H$2)+SUMIFS(topmanager!$D:$D,topmanager!$C:$C,rs_nova!$A59,topmanager!$A:$A,63)</f>
        <v>0</v>
      </c>
      <c r="I59" s="50">
        <f>-SUMIFS(topmanager!$D:$D,topmanager!$C:$C,rs_nova!$A59,topmanager!$A:$A,rs_nova!I$2)</f>
        <v>0</v>
      </c>
      <c r="J59" s="50">
        <f>SUMIFS(topmanager!$D:$D,topmanager!$C:$C,rs_nova!$A59,topmanager!$A:$A,rs_nova!J$2)</f>
        <v>0</v>
      </c>
      <c r="K59" s="50">
        <f>SUMIFS(topmanager!$D:$D,topmanager!$C:$C,rs_nova!$A59,topmanager!$A:$A,rs_nova!K$2)+SUMIFS(topmanager!$D:$D,topmanager!$C:$C,rs_nova!$A59,topmanager!$A:$A,911)</f>
        <v>0</v>
      </c>
      <c r="L59" s="50">
        <f>SUMIFS(topmanager!$D:$D,topmanager!$C:$C,rs_nova!$A59,topmanager!$A:$A,rs_nova!L$2)</f>
        <v>0</v>
      </c>
      <c r="M59" s="50">
        <f>SUMIFS(topmanager!$D:$D,topmanager!$C:$C,rs_nova!$A59,topmanager!$A:$A,rs_nova!M$2)+SUMIFS(topmanager!$D:$D,topmanager!$C:$C,rs_nova!$A59,topmanager!$A:$A,908)+SUMIFS(topmanager!$D:$D,topmanager!$C:$C,rs_nova!$A59,topmanager!$A:$A,550)</f>
        <v>0</v>
      </c>
      <c r="N59" s="50">
        <f>SUMIFS(topmanager!$D:$D,topmanager!$C:$C,rs_nova!$A59,topmanager!$A:$A,rs_nova!N$2)</f>
        <v>0</v>
      </c>
      <c r="O59" s="51">
        <f t="shared" si="4"/>
        <v>0</v>
      </c>
      <c r="P59" s="50">
        <f>IFERROR(VLOOKUP($A59,total!$B$4:$AW$437,27,0),0)</f>
        <v>0</v>
      </c>
      <c r="Q59" s="50">
        <f>IFERROR(VLOOKUP($A59,total!$B$4:$AW$437,21,0),0)</f>
        <v>0</v>
      </c>
      <c r="R59" s="50">
        <f>IFERROR(VLOOKUP($A59,total!$B$4:$AW$437,25,0),0)+IFERROR(VLOOKUP($A59,total!$B$4:$AW$437,36,0),0)</f>
        <v>0</v>
      </c>
      <c r="S59" s="50">
        <f>IFERROR(VLOOKUP(A59,gympass!$A$2:$F$148,6,0),0)</f>
        <v>0</v>
      </c>
      <c r="T59" s="50">
        <f>IFERROR(VLOOKUP($A59,total!$B$4:$AW$437,42,0),0)</f>
        <v>0</v>
      </c>
      <c r="U59" s="50">
        <f>IFERROR(VLOOKUP($A59,total!$B$4:$AW$437,32,0),0)</f>
        <v>0</v>
      </c>
      <c r="V59" s="50">
        <f>IFERROR(VLOOKUP($A59,total!$B$4:$AW$437,28,0),0)</f>
        <v>0</v>
      </c>
      <c r="W59" s="50">
        <f>IFERROR(VLOOKUP($A59,total!$B$4:$AX$437,49,0),0)</f>
        <v>0</v>
      </c>
      <c r="X59" s="50"/>
      <c r="Y59" s="50">
        <f>IFERROR(VLOOKUP(A59,#REF!,4,0),0)</f>
        <v>0</v>
      </c>
      <c r="Z59" s="50">
        <f>IFERROR(VLOOKUP(B59,#REF!,8,0),0)</f>
        <v>0</v>
      </c>
      <c r="AA59" s="50">
        <f>IFERROR(VLOOKUP($A59,total!$B$4:$AW$437,45,0),0)</f>
        <v>0</v>
      </c>
      <c r="AB59" s="50">
        <f>IFERROR(VLOOKUP($A59,total!$B$4:$AW$437,48,0),0)</f>
        <v>0</v>
      </c>
      <c r="AC59" s="50">
        <f>IFERROR(VLOOKUP($A59,total!$B$4:$AB$437,19,0),0)</f>
        <v>0</v>
      </c>
      <c r="AD59" s="50">
        <f>IFERROR(VLOOKUP($A59,total!$B$4:$AB$437,10,0),0)</f>
        <v>0</v>
      </c>
      <c r="AE59" s="50">
        <f>IFERROR(VLOOKUP($A59,total!$B$4:$AB$437,13,0),0)-SUMIFS(topmanager!$D:$D,topmanager!$C:$C,rs_nova!$A63,topmanager!$A:$A,856)</f>
        <v>0</v>
      </c>
      <c r="AF59" s="50">
        <f>IFERROR(VLOOKUP($A59,total!$B$4:$AB$437,16,0),0)</f>
        <v>0</v>
      </c>
      <c r="AG59" s="50">
        <f>IFERROR(VLOOKUP($A59,total!$B$4:$AB$437,7,0),0)</f>
        <v>0</v>
      </c>
      <c r="AH59" s="50">
        <f>IFERROR(VLOOKUP($A59,total!$B$4:$AD$437,29,0),0)</f>
        <v>0</v>
      </c>
      <c r="AI59" s="50">
        <f>IFERROR(VLOOKUP(A59,total!$B$4:$AN$437,39,0),0)</f>
        <v>0</v>
      </c>
      <c r="AJ59" s="51">
        <f t="shared" si="5"/>
        <v>0</v>
      </c>
      <c r="AK59" s="50">
        <f t="shared" si="6"/>
        <v>0</v>
      </c>
      <c r="AL59" s="50">
        <f t="shared" si="7"/>
        <v>0</v>
      </c>
      <c r="AM59" s="50">
        <f t="shared" si="8"/>
        <v>0</v>
      </c>
      <c r="AN59" s="50" t="e">
        <f t="shared" si="18"/>
        <v>#REF!</v>
      </c>
      <c r="AO59" s="50" t="e">
        <f t="shared" si="18"/>
        <v>#REF!</v>
      </c>
      <c r="AP59" s="50" t="e">
        <f t="shared" si="18"/>
        <v>#REF!</v>
      </c>
      <c r="AQ59" s="50">
        <f>IFERROR(VLOOKUP(TEXT($A59,"000000"),[6]Página1!$A$8:$S$801,13,FALSE),0)</f>
        <v>0</v>
      </c>
      <c r="AR59" s="50">
        <f>IFERROR(VLOOKUP(TEXT($A59,"000000"),[6]Página1!$A$8:$S$801,16,FALSE),0)</f>
        <v>0</v>
      </c>
      <c r="AS59" s="50">
        <f>IFERROR(VLOOKUP(TEXT($A59,"000000"),[6]Página1!$A$8:$S$801,19,FALSE),0)</f>
        <v>0</v>
      </c>
      <c r="AT59" s="50">
        <f>IFERROR(VLOOKUP(TEXT($A59,"000000"),[7]Página1!$A$8:$R$814,12,FALSE),0)</f>
        <v>0</v>
      </c>
      <c r="AU59" s="50">
        <f>IFERROR(VLOOKUP(TEXT($A59,"000000"),[7]Página1!$A$8:$R$814,15,FALSE),0)</f>
        <v>0</v>
      </c>
      <c r="AV59" s="50">
        <f>IFERROR(VLOOKUP(TEXT($A59,"000000"),[7]Página1!$A$8:$R$814,18,FALSE),0)</f>
        <v>0</v>
      </c>
      <c r="AW59" s="50"/>
      <c r="AX59" s="51" t="e">
        <f t="shared" si="10"/>
        <v>#REF!</v>
      </c>
      <c r="AY59" s="51" t="e">
        <f t="shared" si="11"/>
        <v>#REF!</v>
      </c>
      <c r="AZ59" s="51" t="e">
        <f t="shared" si="12"/>
        <v>#REF!</v>
      </c>
      <c r="BA59" s="51" t="e">
        <f t="shared" si="13"/>
        <v>#REF!</v>
      </c>
      <c r="BB59" s="51">
        <f t="shared" si="14"/>
        <v>0</v>
      </c>
      <c r="BC59" s="51" t="e">
        <f t="shared" si="15"/>
        <v>#REF!</v>
      </c>
      <c r="BD59" s="51">
        <f t="shared" si="16"/>
        <v>0</v>
      </c>
      <c r="BE59" s="51">
        <f>IFERROR(VLOOKUP(A59,salario!A$2:P$91,11,FALSE),0)</f>
        <v>0</v>
      </c>
      <c r="BF59" s="51">
        <f>SUMIFS(topmanager!$D:$D,topmanager!$C:$C,rs_nova!$A59,topmanager!$A:$A,rs_nova!BF$2)</f>
        <v>0</v>
      </c>
      <c r="BG59" s="51">
        <f>SUMIFS(topmanager!$D:$D,topmanager!$C:$C,rs_nova!$A59,topmanager!$A:$A,rs_nova!BG$2)</f>
        <v>0</v>
      </c>
      <c r="BH59" s="51">
        <f>SUMIFS(topmanager!$D:$D,topmanager!$C:$C,rs_nova!$A59,topmanager!$A:$A,rs_nova!BH$2)</f>
        <v>0</v>
      </c>
      <c r="BI59" s="51">
        <f>SUMIFS(topmanager!$D:$D,topmanager!$C:$C,rs_nova!$A59,topmanager!$A:$A,rs_nova!BI$2)</f>
        <v>0</v>
      </c>
      <c r="BJ59" s="51">
        <f>SUMIFS(topmanager!$D:$D,topmanager!$C:$C,rs_nova!$A59,topmanager!$A:$A,rs_nova!BJ$2)+SUMIFS(topmanager!$D:$D,topmanager!$C:$C,rs_nova!$A59,topmanager!$A:$A,rs_nova!BJ$2+1)</f>
        <v>0</v>
      </c>
      <c r="BK59" s="51">
        <f>IFERROR(VLOOKUP(A59,[8]ferias!$C$4:$G$100,5,FALSE),0)</f>
        <v>0</v>
      </c>
      <c r="BL59" s="51">
        <f>SUMIFS(topmanager!$D:$D,topmanager!$C:$C,rs_nova!$A59,topmanager!$A:$A,rs_nova!BL$2)</f>
        <v>0</v>
      </c>
      <c r="BM59" s="51">
        <f>SUMIFS(topmanager!$D:$D,topmanager!$C:$C,rs_nova!$A59,topmanager!$A:$A,rs_nova!BM$2)+SUMIFS(topmanager!$D:$D,topmanager!$C:$C,rs_nova!$A63,topmanager!$A:$A,151)</f>
        <v>0</v>
      </c>
      <c r="BN59" s="51">
        <f t="shared" si="17"/>
        <v>0</v>
      </c>
    </row>
    <row r="60" spans="1:66">
      <c r="A60" s="47" t="e">
        <f>total!#REF!</f>
        <v>#REF!</v>
      </c>
      <c r="B60" s="47">
        <f t="shared" si="3"/>
        <v>0</v>
      </c>
      <c r="C60" s="48" t="e">
        <f>total!#REF!</f>
        <v>#REF!</v>
      </c>
      <c r="D60" s="49" t="str">
        <f>IFERROR(VLOOKUP(A60,salario!A$3:J$32,10,FALSE),"")</f>
        <v/>
      </c>
      <c r="E60" s="49" t="str">
        <f>IFERROR(IF(VLOOKUP(A60,salario!A$3:O$32,15,FALSE)="","",VLOOKUP(A60,salario!A$3:O$32,15,FALSE)),"")</f>
        <v/>
      </c>
      <c r="F60" s="47" t="str">
        <f>IFERROR(VLOOKUP(A60,[5]base_pessoal!$B$2:$P$1504,13,FALSE),"")</f>
        <v/>
      </c>
      <c r="G60" s="50">
        <f>IFERROR(VLOOKUP(A60,salario!A$2:P$91,11,FALSE),0)*B60/30</f>
        <v>0</v>
      </c>
      <c r="H60" s="50">
        <f>SUMIFS(topmanager!$D:$D,topmanager!$C:$C,rs_nova!$A60,topmanager!$A:$A,rs_nova!H$2)+SUMIFS(topmanager!$D:$D,topmanager!$C:$C,rs_nova!$A60,topmanager!$A:$A,63)</f>
        <v>0</v>
      </c>
      <c r="I60" s="50">
        <f>-SUMIFS(topmanager!$D:$D,topmanager!$C:$C,rs_nova!$A60,topmanager!$A:$A,rs_nova!I$2)</f>
        <v>0</v>
      </c>
      <c r="J60" s="50">
        <f>SUMIFS(topmanager!$D:$D,topmanager!$C:$C,rs_nova!$A60,topmanager!$A:$A,rs_nova!J$2)</f>
        <v>0</v>
      </c>
      <c r="K60" s="50">
        <f>SUMIFS(topmanager!$D:$D,topmanager!$C:$C,rs_nova!$A60,topmanager!$A:$A,rs_nova!K$2)+SUMIFS(topmanager!$D:$D,topmanager!$C:$C,rs_nova!$A60,topmanager!$A:$A,911)</f>
        <v>0</v>
      </c>
      <c r="L60" s="50">
        <f>SUMIFS(topmanager!$D:$D,topmanager!$C:$C,rs_nova!$A60,topmanager!$A:$A,rs_nova!L$2)</f>
        <v>0</v>
      </c>
      <c r="M60" s="50">
        <f>SUMIFS(topmanager!$D:$D,topmanager!$C:$C,rs_nova!$A60,topmanager!$A:$A,rs_nova!M$2)+SUMIFS(topmanager!$D:$D,topmanager!$C:$C,rs_nova!$A60,topmanager!$A:$A,908)+SUMIFS(topmanager!$D:$D,topmanager!$C:$C,rs_nova!$A60,topmanager!$A:$A,550)</f>
        <v>0</v>
      </c>
      <c r="N60" s="50">
        <f>SUMIFS(topmanager!$D:$D,topmanager!$C:$C,rs_nova!$A60,topmanager!$A:$A,rs_nova!N$2)</f>
        <v>0</v>
      </c>
      <c r="O60" s="51">
        <f t="shared" si="4"/>
        <v>0</v>
      </c>
      <c r="P60" s="50">
        <f>IFERROR(VLOOKUP($A60,total!$B$4:$AW$437,27,0),0)</f>
        <v>0</v>
      </c>
      <c r="Q60" s="50">
        <f>IFERROR(VLOOKUP($A60,total!$B$4:$AW$437,21,0),0)</f>
        <v>0</v>
      </c>
      <c r="R60" s="50">
        <f>IFERROR(VLOOKUP($A60,total!$B$4:$AW$437,25,0),0)+IFERROR(VLOOKUP($A60,total!$B$4:$AW$437,36,0),0)</f>
        <v>0</v>
      </c>
      <c r="S60" s="50">
        <f>IFERROR(VLOOKUP(A60,gympass!$A$2:$F$148,6,0),0)</f>
        <v>0</v>
      </c>
      <c r="T60" s="50">
        <f>IFERROR(VLOOKUP($A60,total!$B$4:$AW$437,42,0),0)</f>
        <v>0</v>
      </c>
      <c r="U60" s="50">
        <f>IFERROR(VLOOKUP($A60,total!$B$4:$AW$437,32,0),0)</f>
        <v>0</v>
      </c>
      <c r="V60" s="50">
        <f>IFERROR(VLOOKUP($A60,total!$B$4:$AW$437,28,0),0)</f>
        <v>0</v>
      </c>
      <c r="W60" s="50">
        <f>IFERROR(VLOOKUP($A60,total!$B$4:$AX$437,49,0),0)</f>
        <v>0</v>
      </c>
      <c r="X60" s="50"/>
      <c r="Y60" s="50">
        <f>IFERROR(VLOOKUP(A60,#REF!,4,0),0)</f>
        <v>0</v>
      </c>
      <c r="Z60" s="50">
        <f>IFERROR(VLOOKUP(B60,#REF!,8,0),0)</f>
        <v>0</v>
      </c>
      <c r="AA60" s="50">
        <f>IFERROR(VLOOKUP($A60,total!$B$4:$AW$437,45,0),0)</f>
        <v>0</v>
      </c>
      <c r="AB60" s="50">
        <f>IFERROR(VLOOKUP($A60,total!$B$4:$AW$437,48,0),0)</f>
        <v>0</v>
      </c>
      <c r="AC60" s="50">
        <f>IFERROR(VLOOKUP($A60,total!$B$4:$AB$437,19,0),0)</f>
        <v>0</v>
      </c>
      <c r="AD60" s="50">
        <f>IFERROR(VLOOKUP($A60,total!$B$4:$AB$437,10,0),0)</f>
        <v>0</v>
      </c>
      <c r="AE60" s="50">
        <f>IFERROR(VLOOKUP($A60,total!$B$4:$AB$437,13,0),0)-SUMIFS(topmanager!$D:$D,topmanager!$C:$C,rs_nova!$A64,topmanager!$A:$A,856)</f>
        <v>0</v>
      </c>
      <c r="AF60" s="50">
        <f>IFERROR(VLOOKUP($A60,total!$B$4:$AB$437,16,0),0)</f>
        <v>0</v>
      </c>
      <c r="AG60" s="50">
        <f>IFERROR(VLOOKUP($A60,total!$B$4:$AB$437,7,0),0)</f>
        <v>0</v>
      </c>
      <c r="AH60" s="50">
        <f>IFERROR(VLOOKUP($A60,total!$B$4:$AD$437,29,0),0)</f>
        <v>0</v>
      </c>
      <c r="AI60" s="50">
        <f>IFERROR(VLOOKUP(A60,total!$B$4:$AN$437,39,0),0)</f>
        <v>0</v>
      </c>
      <c r="AJ60" s="51">
        <f t="shared" si="5"/>
        <v>0</v>
      </c>
      <c r="AK60" s="50">
        <f t="shared" si="6"/>
        <v>0</v>
      </c>
      <c r="AL60" s="50">
        <f t="shared" si="7"/>
        <v>0</v>
      </c>
      <c r="AM60" s="50">
        <f t="shared" si="8"/>
        <v>0</v>
      </c>
      <c r="AN60" s="50" t="e">
        <f t="shared" si="18"/>
        <v>#REF!</v>
      </c>
      <c r="AO60" s="50" t="e">
        <f t="shared" si="18"/>
        <v>#REF!</v>
      </c>
      <c r="AP60" s="50" t="e">
        <f t="shared" si="18"/>
        <v>#REF!</v>
      </c>
      <c r="AQ60" s="50">
        <f>IFERROR(VLOOKUP(TEXT($A60,"000000"),[6]Página1!$A$8:$S$801,13,FALSE),0)</f>
        <v>0</v>
      </c>
      <c r="AR60" s="50">
        <f>IFERROR(VLOOKUP(TEXT($A60,"000000"),[6]Página1!$A$8:$S$801,16,FALSE),0)</f>
        <v>0</v>
      </c>
      <c r="AS60" s="50">
        <f>IFERROR(VLOOKUP(TEXT($A60,"000000"),[6]Página1!$A$8:$S$801,19,FALSE),0)</f>
        <v>0</v>
      </c>
      <c r="AT60" s="50">
        <f>IFERROR(VLOOKUP(TEXT($A60,"000000"),[7]Página1!$A$8:$R$814,12,FALSE),0)</f>
        <v>0</v>
      </c>
      <c r="AU60" s="50">
        <f>IFERROR(VLOOKUP(TEXT($A60,"000000"),[7]Página1!$A$8:$R$814,15,FALSE),0)</f>
        <v>0</v>
      </c>
      <c r="AV60" s="50">
        <f>IFERROR(VLOOKUP(TEXT($A60,"000000"),[7]Página1!$A$8:$R$814,18,FALSE),0)</f>
        <v>0</v>
      </c>
      <c r="AW60" s="50"/>
      <c r="AX60" s="51" t="e">
        <f t="shared" si="10"/>
        <v>#REF!</v>
      </c>
      <c r="AY60" s="51" t="e">
        <f t="shared" si="11"/>
        <v>#REF!</v>
      </c>
      <c r="AZ60" s="51" t="e">
        <f t="shared" si="12"/>
        <v>#REF!</v>
      </c>
      <c r="BA60" s="51" t="e">
        <f t="shared" si="13"/>
        <v>#REF!</v>
      </c>
      <c r="BB60" s="51">
        <f t="shared" si="14"/>
        <v>0</v>
      </c>
      <c r="BC60" s="51" t="e">
        <f t="shared" si="15"/>
        <v>#REF!</v>
      </c>
      <c r="BD60" s="51">
        <f t="shared" si="16"/>
        <v>0</v>
      </c>
      <c r="BE60" s="51">
        <f>IFERROR(VLOOKUP(A60,salario!A$2:P$91,11,FALSE),0)</f>
        <v>0</v>
      </c>
      <c r="BF60" s="51">
        <f>SUMIFS(topmanager!$D:$D,topmanager!$C:$C,rs_nova!$A60,topmanager!$A:$A,rs_nova!BF$2)</f>
        <v>0</v>
      </c>
      <c r="BG60" s="51">
        <f>SUMIFS(topmanager!$D:$D,topmanager!$C:$C,rs_nova!$A60,topmanager!$A:$A,rs_nova!BG$2)</f>
        <v>0</v>
      </c>
      <c r="BH60" s="51">
        <f>SUMIFS(topmanager!$D:$D,topmanager!$C:$C,rs_nova!$A60,topmanager!$A:$A,rs_nova!BH$2)</f>
        <v>0</v>
      </c>
      <c r="BI60" s="51">
        <f>SUMIFS(topmanager!$D:$D,topmanager!$C:$C,rs_nova!$A60,topmanager!$A:$A,rs_nova!BI$2)</f>
        <v>0</v>
      </c>
      <c r="BJ60" s="51">
        <f>SUMIFS(topmanager!$D:$D,topmanager!$C:$C,rs_nova!$A60,topmanager!$A:$A,rs_nova!BJ$2)+SUMIFS(topmanager!$D:$D,topmanager!$C:$C,rs_nova!$A60,topmanager!$A:$A,rs_nova!BJ$2+1)</f>
        <v>0</v>
      </c>
      <c r="BK60" s="51">
        <f>IFERROR(VLOOKUP(A60,[8]ferias!$C$4:$G$100,5,FALSE),0)</f>
        <v>0</v>
      </c>
      <c r="BL60" s="51">
        <f>SUMIFS(topmanager!$D:$D,topmanager!$C:$C,rs_nova!$A60,topmanager!$A:$A,rs_nova!BL$2)</f>
        <v>0</v>
      </c>
      <c r="BM60" s="51">
        <f>SUMIFS(topmanager!$D:$D,topmanager!$C:$C,rs_nova!$A60,topmanager!$A:$A,rs_nova!BM$2)+SUMIFS(topmanager!$D:$D,topmanager!$C:$C,rs_nova!$A64,topmanager!$A:$A,151)</f>
        <v>0</v>
      </c>
      <c r="BN60" s="51">
        <f t="shared" si="17"/>
        <v>0</v>
      </c>
    </row>
    <row r="61" spans="1:66">
      <c r="A61" s="47" t="e">
        <f>total!#REF!</f>
        <v>#REF!</v>
      </c>
      <c r="B61" s="47">
        <f t="shared" si="3"/>
        <v>0</v>
      </c>
      <c r="C61" s="48" t="e">
        <f>total!#REF!</f>
        <v>#REF!</v>
      </c>
      <c r="D61" s="49" t="str">
        <f>IFERROR(VLOOKUP(A61,salario!A$3:J$32,10,FALSE),"")</f>
        <v/>
      </c>
      <c r="E61" s="49" t="str">
        <f>IFERROR(IF(VLOOKUP(A61,salario!A$3:O$32,15,FALSE)="","",VLOOKUP(A61,salario!A$3:O$32,15,FALSE)),"")</f>
        <v/>
      </c>
      <c r="F61" s="47" t="str">
        <f>IFERROR(VLOOKUP(A61,[5]base_pessoal!$B$2:$P$1504,13,FALSE),"")</f>
        <v/>
      </c>
      <c r="G61" s="50">
        <f>IFERROR(VLOOKUP(A61,salario!A$2:P$91,11,FALSE),0)*B61/30</f>
        <v>0</v>
      </c>
      <c r="H61" s="50">
        <f>SUMIFS(topmanager!$D:$D,topmanager!$C:$C,rs_nova!$A61,topmanager!$A:$A,rs_nova!H$2)+SUMIFS(topmanager!$D:$D,topmanager!$C:$C,rs_nova!$A61,topmanager!$A:$A,63)</f>
        <v>0</v>
      </c>
      <c r="I61" s="50">
        <f>-SUMIFS(topmanager!$D:$D,topmanager!$C:$C,rs_nova!$A61,topmanager!$A:$A,rs_nova!I$2)</f>
        <v>0</v>
      </c>
      <c r="J61" s="50">
        <f>SUMIFS(topmanager!$D:$D,topmanager!$C:$C,rs_nova!$A61,topmanager!$A:$A,rs_nova!J$2)</f>
        <v>0</v>
      </c>
      <c r="K61" s="50">
        <f>SUMIFS(topmanager!$D:$D,topmanager!$C:$C,rs_nova!$A61,topmanager!$A:$A,rs_nova!K$2)+SUMIFS(topmanager!$D:$D,topmanager!$C:$C,rs_nova!$A61,topmanager!$A:$A,911)</f>
        <v>0</v>
      </c>
      <c r="L61" s="50">
        <f>SUMIFS(topmanager!$D:$D,topmanager!$C:$C,rs_nova!$A61,topmanager!$A:$A,rs_nova!L$2)</f>
        <v>0</v>
      </c>
      <c r="M61" s="50">
        <f>SUMIFS(topmanager!$D:$D,topmanager!$C:$C,rs_nova!$A61,topmanager!$A:$A,rs_nova!M$2)+SUMIFS(topmanager!$D:$D,topmanager!$C:$C,rs_nova!$A61,topmanager!$A:$A,908)+SUMIFS(topmanager!$D:$D,topmanager!$C:$C,rs_nova!$A61,topmanager!$A:$A,550)</f>
        <v>0</v>
      </c>
      <c r="N61" s="50">
        <f>SUMIFS(topmanager!$D:$D,topmanager!$C:$C,rs_nova!$A61,topmanager!$A:$A,rs_nova!N$2)</f>
        <v>0</v>
      </c>
      <c r="O61" s="51">
        <f t="shared" si="4"/>
        <v>0</v>
      </c>
      <c r="P61" s="50">
        <f>IFERROR(VLOOKUP($A61,total!$B$4:$AW$437,27,0),0)</f>
        <v>0</v>
      </c>
      <c r="Q61" s="50">
        <f>IFERROR(VLOOKUP($A61,total!$B$4:$AW$437,21,0),0)</f>
        <v>0</v>
      </c>
      <c r="R61" s="50">
        <f>IFERROR(VLOOKUP($A61,total!$B$4:$AW$437,25,0),0)+IFERROR(VLOOKUP($A61,total!$B$4:$AW$437,36,0),0)</f>
        <v>0</v>
      </c>
      <c r="S61" s="50">
        <f>IFERROR(VLOOKUP(A61,gympass!$A$2:$F$148,6,0),0)</f>
        <v>0</v>
      </c>
      <c r="T61" s="50">
        <f>IFERROR(VLOOKUP($A61,total!$B$4:$AW$437,42,0),0)</f>
        <v>0</v>
      </c>
      <c r="U61" s="50">
        <f>IFERROR(VLOOKUP($A61,total!$B$4:$AW$437,32,0),0)</f>
        <v>0</v>
      </c>
      <c r="V61" s="50">
        <f>IFERROR(VLOOKUP($A61,total!$B$4:$AW$437,28,0),0)</f>
        <v>0</v>
      </c>
      <c r="W61" s="50">
        <f>IFERROR(VLOOKUP($A61,total!$B$4:$AX$437,49,0),0)</f>
        <v>0</v>
      </c>
      <c r="X61" s="50"/>
      <c r="Y61" s="50">
        <f>IFERROR(VLOOKUP(A61,#REF!,4,0),0)</f>
        <v>0</v>
      </c>
      <c r="Z61" s="50">
        <f>IFERROR(VLOOKUP(B61,#REF!,8,0),0)</f>
        <v>0</v>
      </c>
      <c r="AA61" s="50">
        <f>IFERROR(VLOOKUP($A61,total!$B$4:$AW$437,45,0),0)</f>
        <v>0</v>
      </c>
      <c r="AB61" s="50">
        <f>IFERROR(VLOOKUP($A61,total!$B$4:$AW$437,48,0),0)</f>
        <v>0</v>
      </c>
      <c r="AC61" s="50">
        <f>IFERROR(VLOOKUP($A61,total!$B$4:$AB$437,19,0),0)</f>
        <v>0</v>
      </c>
      <c r="AD61" s="50">
        <f>IFERROR(VLOOKUP($A61,total!$B$4:$AB$437,10,0),0)</f>
        <v>0</v>
      </c>
      <c r="AE61" s="50">
        <f>IFERROR(VLOOKUP($A61,total!$B$4:$AB$437,13,0),0)-SUMIFS(topmanager!$D:$D,topmanager!$C:$C,rs_nova!$A65,topmanager!$A:$A,856)</f>
        <v>0</v>
      </c>
      <c r="AF61" s="50">
        <f>IFERROR(VLOOKUP($A61,total!$B$4:$AB$437,16,0),0)</f>
        <v>0</v>
      </c>
      <c r="AG61" s="50">
        <f>IFERROR(VLOOKUP($A61,total!$B$4:$AB$437,7,0),0)</f>
        <v>0</v>
      </c>
      <c r="AH61" s="50">
        <f>IFERROR(VLOOKUP($A61,total!$B$4:$AD$437,29,0),0)</f>
        <v>0</v>
      </c>
      <c r="AI61" s="50">
        <f>IFERROR(VLOOKUP(A61,total!$B$4:$AN$437,39,0),0)</f>
        <v>0</v>
      </c>
      <c r="AJ61" s="51">
        <f t="shared" si="5"/>
        <v>0</v>
      </c>
      <c r="AK61" s="50">
        <f t="shared" si="6"/>
        <v>0</v>
      </c>
      <c r="AL61" s="50">
        <f t="shared" si="7"/>
        <v>0</v>
      </c>
      <c r="AM61" s="50">
        <f t="shared" si="8"/>
        <v>0</v>
      </c>
      <c r="AN61" s="50" t="e">
        <f t="shared" si="18"/>
        <v>#REF!</v>
      </c>
      <c r="AO61" s="50" t="e">
        <f t="shared" si="18"/>
        <v>#REF!</v>
      </c>
      <c r="AP61" s="50" t="e">
        <f t="shared" si="18"/>
        <v>#REF!</v>
      </c>
      <c r="AQ61" s="50">
        <f>IFERROR(VLOOKUP(TEXT($A61,"000000"),[6]Página1!$A$8:$S$801,13,FALSE),0)</f>
        <v>0</v>
      </c>
      <c r="AR61" s="50">
        <f>IFERROR(VLOOKUP(TEXT($A61,"000000"),[6]Página1!$A$8:$S$801,16,FALSE),0)</f>
        <v>0</v>
      </c>
      <c r="AS61" s="50">
        <f>IFERROR(VLOOKUP(TEXT($A61,"000000"),[6]Página1!$A$8:$S$801,19,FALSE),0)</f>
        <v>0</v>
      </c>
      <c r="AT61" s="50">
        <f>IFERROR(VLOOKUP(TEXT($A61,"000000"),[7]Página1!$A$8:$R$814,12,FALSE),0)</f>
        <v>0</v>
      </c>
      <c r="AU61" s="50">
        <f>IFERROR(VLOOKUP(TEXT($A61,"000000"),[7]Página1!$A$8:$R$814,15,FALSE),0)</f>
        <v>0</v>
      </c>
      <c r="AV61" s="50">
        <f>IFERROR(VLOOKUP(TEXT($A61,"000000"),[7]Página1!$A$8:$R$814,18,FALSE),0)</f>
        <v>0</v>
      </c>
      <c r="AW61" s="50"/>
      <c r="AX61" s="51" t="e">
        <f t="shared" si="10"/>
        <v>#REF!</v>
      </c>
      <c r="AY61" s="51" t="e">
        <f t="shared" si="11"/>
        <v>#REF!</v>
      </c>
      <c r="AZ61" s="51" t="e">
        <f t="shared" si="12"/>
        <v>#REF!</v>
      </c>
      <c r="BA61" s="51" t="e">
        <f t="shared" si="13"/>
        <v>#REF!</v>
      </c>
      <c r="BB61" s="51">
        <f t="shared" si="14"/>
        <v>0</v>
      </c>
      <c r="BC61" s="51" t="e">
        <f t="shared" si="15"/>
        <v>#REF!</v>
      </c>
      <c r="BD61" s="51">
        <f t="shared" si="16"/>
        <v>0</v>
      </c>
      <c r="BE61" s="51">
        <f>IFERROR(VLOOKUP(A61,salario!A$2:P$91,11,FALSE),0)</f>
        <v>0</v>
      </c>
      <c r="BF61" s="51">
        <f>SUMIFS(topmanager!$D:$D,topmanager!$C:$C,rs_nova!$A61,topmanager!$A:$A,rs_nova!BF$2)</f>
        <v>0</v>
      </c>
      <c r="BG61" s="51">
        <f>SUMIFS(topmanager!$D:$D,topmanager!$C:$C,rs_nova!$A61,topmanager!$A:$A,rs_nova!BG$2)</f>
        <v>0</v>
      </c>
      <c r="BH61" s="51">
        <f>SUMIFS(topmanager!$D:$D,topmanager!$C:$C,rs_nova!$A61,topmanager!$A:$A,rs_nova!BH$2)</f>
        <v>0</v>
      </c>
      <c r="BI61" s="51">
        <f>SUMIFS(topmanager!$D:$D,topmanager!$C:$C,rs_nova!$A61,topmanager!$A:$A,rs_nova!BI$2)</f>
        <v>0</v>
      </c>
      <c r="BJ61" s="51">
        <f>SUMIFS(topmanager!$D:$D,topmanager!$C:$C,rs_nova!$A61,topmanager!$A:$A,rs_nova!BJ$2)+SUMIFS(topmanager!$D:$D,topmanager!$C:$C,rs_nova!$A61,topmanager!$A:$A,rs_nova!BJ$2+1)</f>
        <v>0</v>
      </c>
      <c r="BK61" s="51">
        <f>IFERROR(VLOOKUP(A61,[8]ferias!$C$4:$G$100,5,FALSE),0)</f>
        <v>0</v>
      </c>
      <c r="BL61" s="51">
        <f>SUMIFS(topmanager!$D:$D,topmanager!$C:$C,rs_nova!$A61,topmanager!$A:$A,rs_nova!BL$2)</f>
        <v>0</v>
      </c>
      <c r="BM61" s="51">
        <f>SUMIFS(topmanager!$D:$D,topmanager!$C:$C,rs_nova!$A61,topmanager!$A:$A,rs_nova!BM$2)+SUMIFS(topmanager!$D:$D,topmanager!$C:$C,rs_nova!$A65,topmanager!$A:$A,151)</f>
        <v>0</v>
      </c>
      <c r="BN61" s="51">
        <f t="shared" si="17"/>
        <v>0</v>
      </c>
    </row>
    <row r="62" spans="1:66">
      <c r="A62" s="47" t="e">
        <f>total!#REF!</f>
        <v>#REF!</v>
      </c>
      <c r="B62" s="47">
        <f t="shared" si="3"/>
        <v>0</v>
      </c>
      <c r="C62" s="48" t="e">
        <f>total!#REF!</f>
        <v>#REF!</v>
      </c>
      <c r="D62" s="49" t="str">
        <f>IFERROR(VLOOKUP(A62,salario!A$3:J$32,10,FALSE),"")</f>
        <v/>
      </c>
      <c r="E62" s="49" t="str">
        <f>IFERROR(IF(VLOOKUP(A62,salario!A$3:O$32,15,FALSE)="","",VLOOKUP(A62,salario!A$3:O$32,15,FALSE)),"")</f>
        <v/>
      </c>
      <c r="F62" s="47" t="str">
        <f>IFERROR(VLOOKUP(A62,[5]base_pessoal!$B$2:$P$1504,13,FALSE),"")</f>
        <v/>
      </c>
      <c r="G62" s="50">
        <f>IFERROR(VLOOKUP(A62,salario!A$2:P$91,11,FALSE),0)*B62/30</f>
        <v>0</v>
      </c>
      <c r="H62" s="50">
        <f>SUMIFS(topmanager!$D:$D,topmanager!$C:$C,rs_nova!$A62,topmanager!$A:$A,rs_nova!H$2)+SUMIFS(topmanager!$D:$D,topmanager!$C:$C,rs_nova!$A62,topmanager!$A:$A,63)</f>
        <v>0</v>
      </c>
      <c r="I62" s="50">
        <f>-SUMIFS(topmanager!$D:$D,topmanager!$C:$C,rs_nova!$A62,topmanager!$A:$A,rs_nova!I$2)</f>
        <v>0</v>
      </c>
      <c r="J62" s="50">
        <f>SUMIFS(topmanager!$D:$D,topmanager!$C:$C,rs_nova!$A62,topmanager!$A:$A,rs_nova!J$2)</f>
        <v>0</v>
      </c>
      <c r="K62" s="50">
        <f>SUMIFS(topmanager!$D:$D,topmanager!$C:$C,rs_nova!$A62,topmanager!$A:$A,rs_nova!K$2)+SUMIFS(topmanager!$D:$D,topmanager!$C:$C,rs_nova!$A62,topmanager!$A:$A,911)</f>
        <v>0</v>
      </c>
      <c r="L62" s="50">
        <f>SUMIFS(topmanager!$D:$D,topmanager!$C:$C,rs_nova!$A62,topmanager!$A:$A,rs_nova!L$2)</f>
        <v>0</v>
      </c>
      <c r="M62" s="50">
        <f>SUMIFS(topmanager!$D:$D,topmanager!$C:$C,rs_nova!$A62,topmanager!$A:$A,rs_nova!M$2)+SUMIFS(topmanager!$D:$D,topmanager!$C:$C,rs_nova!$A62,topmanager!$A:$A,908)+SUMIFS(topmanager!$D:$D,topmanager!$C:$C,rs_nova!$A62,topmanager!$A:$A,550)</f>
        <v>0</v>
      </c>
      <c r="N62" s="50">
        <f>SUMIFS(topmanager!$D:$D,topmanager!$C:$C,rs_nova!$A62,topmanager!$A:$A,rs_nova!N$2)</f>
        <v>0</v>
      </c>
      <c r="O62" s="51">
        <f t="shared" si="4"/>
        <v>0</v>
      </c>
      <c r="P62" s="50">
        <f>IFERROR(VLOOKUP($A62,total!$B$4:$AW$437,27,0),0)</f>
        <v>0</v>
      </c>
      <c r="Q62" s="50">
        <f>IFERROR(VLOOKUP($A62,total!$B$4:$AW$437,21,0),0)</f>
        <v>0</v>
      </c>
      <c r="R62" s="50">
        <f>IFERROR(VLOOKUP($A62,total!$B$4:$AW$437,25,0),0)+IFERROR(VLOOKUP($A62,total!$B$4:$AW$437,36,0),0)</f>
        <v>0</v>
      </c>
      <c r="S62" s="50">
        <f>IFERROR(VLOOKUP(A62,gympass!$A$2:$F$148,6,0),0)</f>
        <v>0</v>
      </c>
      <c r="T62" s="50">
        <f>IFERROR(VLOOKUP($A62,total!$B$4:$AW$437,42,0),0)</f>
        <v>0</v>
      </c>
      <c r="U62" s="50">
        <f>IFERROR(VLOOKUP($A62,total!$B$4:$AW$437,32,0),0)</f>
        <v>0</v>
      </c>
      <c r="V62" s="50">
        <f>IFERROR(VLOOKUP($A62,total!$B$4:$AW$437,28,0),0)</f>
        <v>0</v>
      </c>
      <c r="W62" s="50">
        <f>IFERROR(VLOOKUP($A62,total!$B$4:$AX$437,49,0),0)</f>
        <v>0</v>
      </c>
      <c r="X62" s="50"/>
      <c r="Y62" s="50">
        <f>IFERROR(VLOOKUP(A62,#REF!,4,0),0)</f>
        <v>0</v>
      </c>
      <c r="Z62" s="50">
        <f>IFERROR(VLOOKUP(B62,#REF!,8,0),0)</f>
        <v>0</v>
      </c>
      <c r="AA62" s="50">
        <f>IFERROR(VLOOKUP($A62,total!$B$4:$AW$437,45,0),0)</f>
        <v>0</v>
      </c>
      <c r="AB62" s="50">
        <f>IFERROR(VLOOKUP($A62,total!$B$4:$AW$437,48,0),0)</f>
        <v>0</v>
      </c>
      <c r="AC62" s="50">
        <f>IFERROR(VLOOKUP($A62,total!$B$4:$AB$437,19,0),0)</f>
        <v>0</v>
      </c>
      <c r="AD62" s="50">
        <f>IFERROR(VLOOKUP($A62,total!$B$4:$AB$437,10,0),0)</f>
        <v>0</v>
      </c>
      <c r="AE62" s="50">
        <f>IFERROR(VLOOKUP($A62,total!$B$4:$AB$437,13,0),0)-SUMIFS(topmanager!$D:$D,topmanager!$C:$C,rs_nova!$A66,topmanager!$A:$A,856)</f>
        <v>0</v>
      </c>
      <c r="AF62" s="50">
        <f>IFERROR(VLOOKUP($A62,total!$B$4:$AB$437,16,0),0)</f>
        <v>0</v>
      </c>
      <c r="AG62" s="50">
        <f>IFERROR(VLOOKUP($A62,total!$B$4:$AB$437,7,0),0)</f>
        <v>0</v>
      </c>
      <c r="AH62" s="50">
        <f>IFERROR(VLOOKUP($A62,total!$B$4:$AD$437,29,0),0)</f>
        <v>0</v>
      </c>
      <c r="AI62" s="50">
        <f>IFERROR(VLOOKUP(A62,total!$B$4:$AN$437,39,0),0)</f>
        <v>0</v>
      </c>
      <c r="AJ62" s="51">
        <f t="shared" si="5"/>
        <v>0</v>
      </c>
      <c r="AK62" s="50">
        <f t="shared" si="6"/>
        <v>0</v>
      </c>
      <c r="AL62" s="50">
        <f t="shared" si="7"/>
        <v>0</v>
      </c>
      <c r="AM62" s="50">
        <f t="shared" si="8"/>
        <v>0</v>
      </c>
      <c r="AN62" s="50" t="e">
        <f t="shared" si="18"/>
        <v>#REF!</v>
      </c>
      <c r="AO62" s="50" t="e">
        <f t="shared" si="18"/>
        <v>#REF!</v>
      </c>
      <c r="AP62" s="50" t="e">
        <f t="shared" si="18"/>
        <v>#REF!</v>
      </c>
      <c r="AQ62" s="50">
        <f>IFERROR(VLOOKUP(TEXT($A62,"000000"),[6]Página1!$A$8:$S$801,13,FALSE),0)</f>
        <v>0</v>
      </c>
      <c r="AR62" s="50">
        <f>IFERROR(VLOOKUP(TEXT($A62,"000000"),[6]Página1!$A$8:$S$801,16,FALSE),0)</f>
        <v>0</v>
      </c>
      <c r="AS62" s="50">
        <f>IFERROR(VLOOKUP(TEXT($A62,"000000"),[6]Página1!$A$8:$S$801,19,FALSE),0)</f>
        <v>0</v>
      </c>
      <c r="AT62" s="50">
        <f>IFERROR(VLOOKUP(TEXT($A62,"000000"),[7]Página1!$A$8:$R$814,12,FALSE),0)</f>
        <v>0</v>
      </c>
      <c r="AU62" s="50">
        <f>IFERROR(VLOOKUP(TEXT($A62,"000000"),[7]Página1!$A$8:$R$814,15,FALSE),0)</f>
        <v>0</v>
      </c>
      <c r="AV62" s="50">
        <f>IFERROR(VLOOKUP(TEXT($A62,"000000"),[7]Página1!$A$8:$R$814,18,FALSE),0)</f>
        <v>0</v>
      </c>
      <c r="AW62" s="50"/>
      <c r="AX62" s="51" t="e">
        <f t="shared" si="10"/>
        <v>#REF!</v>
      </c>
      <c r="AY62" s="51" t="e">
        <f t="shared" si="11"/>
        <v>#REF!</v>
      </c>
      <c r="AZ62" s="51" t="e">
        <f t="shared" si="12"/>
        <v>#REF!</v>
      </c>
      <c r="BA62" s="51" t="e">
        <f t="shared" si="13"/>
        <v>#REF!</v>
      </c>
      <c r="BB62" s="51">
        <f t="shared" si="14"/>
        <v>0</v>
      </c>
      <c r="BC62" s="51" t="e">
        <f t="shared" si="15"/>
        <v>#REF!</v>
      </c>
      <c r="BD62" s="51">
        <f t="shared" si="16"/>
        <v>0</v>
      </c>
      <c r="BE62" s="51">
        <f>IFERROR(VLOOKUP(A62,salario!A$2:P$91,11,FALSE),0)</f>
        <v>0</v>
      </c>
      <c r="BF62" s="51">
        <f>SUMIFS(topmanager!$D:$D,topmanager!$C:$C,rs_nova!$A62,topmanager!$A:$A,rs_nova!BF$2)</f>
        <v>0</v>
      </c>
      <c r="BG62" s="51">
        <f>SUMIFS(topmanager!$D:$D,topmanager!$C:$C,rs_nova!$A62,topmanager!$A:$A,rs_nova!BG$2)</f>
        <v>0</v>
      </c>
      <c r="BH62" s="51">
        <f>SUMIFS(topmanager!$D:$D,topmanager!$C:$C,rs_nova!$A62,topmanager!$A:$A,rs_nova!BH$2)</f>
        <v>0</v>
      </c>
      <c r="BI62" s="51">
        <f>SUMIFS(topmanager!$D:$D,topmanager!$C:$C,rs_nova!$A62,topmanager!$A:$A,rs_nova!BI$2)</f>
        <v>0</v>
      </c>
      <c r="BJ62" s="51">
        <f>SUMIFS(topmanager!$D:$D,topmanager!$C:$C,rs_nova!$A62,topmanager!$A:$A,rs_nova!BJ$2)+SUMIFS(topmanager!$D:$D,topmanager!$C:$C,rs_nova!$A62,topmanager!$A:$A,rs_nova!BJ$2+1)</f>
        <v>0</v>
      </c>
      <c r="BK62" s="51">
        <f>IFERROR(VLOOKUP(A62,[8]ferias!$C$4:$G$100,5,FALSE),0)</f>
        <v>0</v>
      </c>
      <c r="BL62" s="51">
        <f>SUMIFS(topmanager!$D:$D,topmanager!$C:$C,rs_nova!$A62,topmanager!$A:$A,rs_nova!BL$2)</f>
        <v>0</v>
      </c>
      <c r="BM62" s="51">
        <f>SUMIFS(topmanager!$D:$D,topmanager!$C:$C,rs_nova!$A62,topmanager!$A:$A,rs_nova!BM$2)+SUMIFS(topmanager!$D:$D,topmanager!$C:$C,rs_nova!$A66,topmanager!$A:$A,151)</f>
        <v>0</v>
      </c>
      <c r="BN62" s="51">
        <f t="shared" si="17"/>
        <v>0</v>
      </c>
    </row>
    <row r="63" spans="1:66">
      <c r="A63" s="47" t="e">
        <f>total!#REF!</f>
        <v>#REF!</v>
      </c>
      <c r="B63" s="47">
        <f t="shared" si="3"/>
        <v>0</v>
      </c>
      <c r="C63" s="48" t="e">
        <f>total!#REF!</f>
        <v>#REF!</v>
      </c>
      <c r="D63" s="49" t="str">
        <f>IFERROR(VLOOKUP(A63,salario!A$3:J$32,10,FALSE),"")</f>
        <v/>
      </c>
      <c r="E63" s="49" t="str">
        <f>IFERROR(IF(VLOOKUP(A63,salario!A$3:O$32,15,FALSE)="","",VLOOKUP(A63,salario!A$3:O$32,15,FALSE)),"")</f>
        <v/>
      </c>
      <c r="F63" s="47" t="str">
        <f>IFERROR(VLOOKUP(A63,[5]base_pessoal!$B$2:$P$1504,13,FALSE),"")</f>
        <v/>
      </c>
      <c r="G63" s="50">
        <f>IFERROR(VLOOKUP(A63,salario!A$2:P$91,11,FALSE),0)*B63/30</f>
        <v>0</v>
      </c>
      <c r="H63" s="50">
        <f>SUMIFS(topmanager!$D:$D,topmanager!$C:$C,rs_nova!$A63,topmanager!$A:$A,rs_nova!H$2)+SUMIFS(topmanager!$D:$D,topmanager!$C:$C,rs_nova!$A63,topmanager!$A:$A,63)</f>
        <v>0</v>
      </c>
      <c r="I63" s="50">
        <f>-SUMIFS(topmanager!$D:$D,topmanager!$C:$C,rs_nova!$A63,topmanager!$A:$A,rs_nova!I$2)</f>
        <v>0</v>
      </c>
      <c r="J63" s="50">
        <f>SUMIFS(topmanager!$D:$D,topmanager!$C:$C,rs_nova!$A63,topmanager!$A:$A,rs_nova!J$2)</f>
        <v>0</v>
      </c>
      <c r="K63" s="50">
        <f>SUMIFS(topmanager!$D:$D,topmanager!$C:$C,rs_nova!$A63,topmanager!$A:$A,rs_nova!K$2)+SUMIFS(topmanager!$D:$D,topmanager!$C:$C,rs_nova!$A63,topmanager!$A:$A,911)</f>
        <v>0</v>
      </c>
      <c r="L63" s="50">
        <f>SUMIFS(topmanager!$D:$D,topmanager!$C:$C,rs_nova!$A63,topmanager!$A:$A,rs_nova!L$2)</f>
        <v>0</v>
      </c>
      <c r="M63" s="50">
        <f>SUMIFS(topmanager!$D:$D,topmanager!$C:$C,rs_nova!$A63,topmanager!$A:$A,rs_nova!M$2)+SUMIFS(topmanager!$D:$D,topmanager!$C:$C,rs_nova!$A63,topmanager!$A:$A,908)+SUMIFS(topmanager!$D:$D,topmanager!$C:$C,rs_nova!$A63,topmanager!$A:$A,550)</f>
        <v>0</v>
      </c>
      <c r="N63" s="50">
        <f>SUMIFS(topmanager!$D:$D,topmanager!$C:$C,rs_nova!$A63,topmanager!$A:$A,rs_nova!N$2)</f>
        <v>0</v>
      </c>
      <c r="O63" s="51">
        <f t="shared" si="4"/>
        <v>0</v>
      </c>
      <c r="P63" s="50">
        <f>IFERROR(VLOOKUP($A63,total!$B$4:$AW$437,27,0),0)</f>
        <v>0</v>
      </c>
      <c r="Q63" s="50">
        <f>IFERROR(VLOOKUP($A63,total!$B$4:$AW$437,21,0),0)</f>
        <v>0</v>
      </c>
      <c r="R63" s="50">
        <f>IFERROR(VLOOKUP($A63,total!$B$4:$AW$437,25,0),0)+IFERROR(VLOOKUP($A63,total!$B$4:$AW$437,36,0),0)</f>
        <v>0</v>
      </c>
      <c r="S63" s="50">
        <f>IFERROR(VLOOKUP(A63,gympass!$A$2:$F$148,6,0),0)</f>
        <v>0</v>
      </c>
      <c r="T63" s="50">
        <f>IFERROR(VLOOKUP($A63,total!$B$4:$AW$437,42,0),0)</f>
        <v>0</v>
      </c>
      <c r="U63" s="50">
        <f>IFERROR(VLOOKUP($A63,total!$B$4:$AW$437,32,0),0)</f>
        <v>0</v>
      </c>
      <c r="V63" s="50">
        <f>IFERROR(VLOOKUP($A63,total!$B$4:$AW$437,28,0),0)</f>
        <v>0</v>
      </c>
      <c r="W63" s="50">
        <f>IFERROR(VLOOKUP($A63,total!$B$4:$AX$437,49,0),0)</f>
        <v>0</v>
      </c>
      <c r="X63" s="50"/>
      <c r="Y63" s="50">
        <f>IFERROR(VLOOKUP(A63,#REF!,4,0),0)</f>
        <v>0</v>
      </c>
      <c r="Z63" s="50">
        <f>IFERROR(VLOOKUP(B63,#REF!,8,0),0)</f>
        <v>0</v>
      </c>
      <c r="AA63" s="50">
        <f>IFERROR(VLOOKUP($A63,total!$B$4:$AW$437,45,0),0)</f>
        <v>0</v>
      </c>
      <c r="AB63" s="50">
        <f>IFERROR(VLOOKUP($A63,total!$B$4:$AW$437,48,0),0)</f>
        <v>0</v>
      </c>
      <c r="AC63" s="50">
        <f>IFERROR(VLOOKUP($A63,total!$B$4:$AB$437,19,0),0)</f>
        <v>0</v>
      </c>
      <c r="AD63" s="50">
        <f>IFERROR(VLOOKUP($A63,total!$B$4:$AB$437,10,0),0)</f>
        <v>0</v>
      </c>
      <c r="AE63" s="50">
        <f>IFERROR(VLOOKUP($A63,total!$B$4:$AB$437,13,0),0)-SUMIFS(topmanager!$D:$D,topmanager!$C:$C,rs_nova!$A67,topmanager!$A:$A,856)</f>
        <v>0</v>
      </c>
      <c r="AF63" s="50">
        <f>IFERROR(VLOOKUP($A63,total!$B$4:$AB$437,16,0),0)</f>
        <v>0</v>
      </c>
      <c r="AG63" s="50">
        <f>IFERROR(VLOOKUP($A63,total!$B$4:$AB$437,7,0),0)</f>
        <v>0</v>
      </c>
      <c r="AH63" s="50">
        <f>IFERROR(VLOOKUP($A63,total!$B$4:$AD$437,29,0),0)</f>
        <v>0</v>
      </c>
      <c r="AI63" s="50">
        <f>IFERROR(VLOOKUP(A63,total!$B$4:$AN$437,39,0),0)</f>
        <v>0</v>
      </c>
      <c r="AJ63" s="51">
        <f t="shared" si="5"/>
        <v>0</v>
      </c>
      <c r="AK63" s="50">
        <f t="shared" si="6"/>
        <v>0</v>
      </c>
      <c r="AL63" s="50">
        <f t="shared" si="7"/>
        <v>0</v>
      </c>
      <c r="AM63" s="50">
        <f t="shared" si="8"/>
        <v>0</v>
      </c>
      <c r="AN63" s="50" t="e">
        <f t="shared" si="18"/>
        <v>#REF!</v>
      </c>
      <c r="AO63" s="50" t="e">
        <f t="shared" si="18"/>
        <v>#REF!</v>
      </c>
      <c r="AP63" s="50" t="e">
        <f t="shared" si="18"/>
        <v>#REF!</v>
      </c>
      <c r="AQ63" s="50">
        <f>IFERROR(VLOOKUP(TEXT($A63,"000000"),[6]Página1!$A$8:$S$801,13,FALSE),0)</f>
        <v>0</v>
      </c>
      <c r="AR63" s="50">
        <f>IFERROR(VLOOKUP(TEXT($A63,"000000"),[6]Página1!$A$8:$S$801,16,FALSE),0)</f>
        <v>0</v>
      </c>
      <c r="AS63" s="50">
        <f>IFERROR(VLOOKUP(TEXT($A63,"000000"),[6]Página1!$A$8:$S$801,19,FALSE),0)</f>
        <v>0</v>
      </c>
      <c r="AT63" s="50">
        <f>IFERROR(VLOOKUP(TEXT($A63,"000000"),[7]Página1!$A$8:$R$814,12,FALSE),0)</f>
        <v>0</v>
      </c>
      <c r="AU63" s="50">
        <f>IFERROR(VLOOKUP(TEXT($A63,"000000"),[7]Página1!$A$8:$R$814,15,FALSE),0)</f>
        <v>0</v>
      </c>
      <c r="AV63" s="50">
        <f>IFERROR(VLOOKUP(TEXT($A63,"000000"),[7]Página1!$A$8:$R$814,18,FALSE),0)</f>
        <v>0</v>
      </c>
      <c r="AW63" s="50"/>
      <c r="AX63" s="51" t="e">
        <f t="shared" si="10"/>
        <v>#REF!</v>
      </c>
      <c r="AY63" s="51" t="e">
        <f t="shared" si="11"/>
        <v>#REF!</v>
      </c>
      <c r="AZ63" s="51" t="e">
        <f t="shared" si="12"/>
        <v>#REF!</v>
      </c>
      <c r="BA63" s="51" t="e">
        <f t="shared" si="13"/>
        <v>#REF!</v>
      </c>
      <c r="BB63" s="51">
        <f t="shared" si="14"/>
        <v>0</v>
      </c>
      <c r="BC63" s="51" t="e">
        <f t="shared" si="15"/>
        <v>#REF!</v>
      </c>
      <c r="BD63" s="51">
        <f t="shared" si="16"/>
        <v>0</v>
      </c>
      <c r="BE63" s="51">
        <f>IFERROR(VLOOKUP(A63,salario!A$2:P$91,11,FALSE),0)</f>
        <v>0</v>
      </c>
      <c r="BF63" s="51">
        <f>SUMIFS(topmanager!$D:$D,topmanager!$C:$C,rs_nova!$A63,topmanager!$A:$A,rs_nova!BF$2)</f>
        <v>0</v>
      </c>
      <c r="BG63" s="51">
        <f>SUMIFS(topmanager!$D:$D,topmanager!$C:$C,rs_nova!$A63,topmanager!$A:$A,rs_nova!BG$2)</f>
        <v>0</v>
      </c>
      <c r="BH63" s="51">
        <f>SUMIFS(topmanager!$D:$D,topmanager!$C:$C,rs_nova!$A63,topmanager!$A:$A,rs_nova!BH$2)</f>
        <v>0</v>
      </c>
      <c r="BI63" s="51">
        <f>SUMIFS(topmanager!$D:$D,topmanager!$C:$C,rs_nova!$A63,topmanager!$A:$A,rs_nova!BI$2)</f>
        <v>0</v>
      </c>
      <c r="BJ63" s="51">
        <f>SUMIFS(topmanager!$D:$D,topmanager!$C:$C,rs_nova!$A63,topmanager!$A:$A,rs_nova!BJ$2)+SUMIFS(topmanager!$D:$D,topmanager!$C:$C,rs_nova!$A63,topmanager!$A:$A,rs_nova!BJ$2+1)</f>
        <v>0</v>
      </c>
      <c r="BK63" s="51">
        <f>IFERROR(VLOOKUP(A63,[8]ferias!$C$4:$G$100,5,FALSE),0)</f>
        <v>0</v>
      </c>
      <c r="BL63" s="51">
        <f>SUMIFS(topmanager!$D:$D,topmanager!$C:$C,rs_nova!$A63,topmanager!$A:$A,rs_nova!BL$2)</f>
        <v>0</v>
      </c>
      <c r="BM63" s="51">
        <f>SUMIFS(topmanager!$D:$D,topmanager!$C:$C,rs_nova!$A63,topmanager!$A:$A,rs_nova!BM$2)+SUMIFS(topmanager!$D:$D,topmanager!$C:$C,rs_nova!$A67,topmanager!$A:$A,151)</f>
        <v>0</v>
      </c>
      <c r="BN63" s="51">
        <f t="shared" si="17"/>
        <v>0</v>
      </c>
    </row>
    <row r="64" spans="1:66">
      <c r="A64" s="47" t="e">
        <f>total!#REF!</f>
        <v>#REF!</v>
      </c>
      <c r="B64" s="47">
        <f t="shared" si="3"/>
        <v>0</v>
      </c>
      <c r="C64" s="48" t="e">
        <f>total!#REF!</f>
        <v>#REF!</v>
      </c>
      <c r="D64" s="49" t="str">
        <f>IFERROR(VLOOKUP(A64,salario!A$3:J$32,10,FALSE),"")</f>
        <v/>
      </c>
      <c r="E64" s="49" t="str">
        <f>IFERROR(IF(VLOOKUP(A64,salario!A$3:O$32,15,FALSE)="","",VLOOKUP(A64,salario!A$3:O$32,15,FALSE)),"")</f>
        <v/>
      </c>
      <c r="F64" s="47" t="str">
        <f>IFERROR(VLOOKUP(A64,[5]base_pessoal!$B$2:$P$1504,13,FALSE),"")</f>
        <v/>
      </c>
      <c r="G64" s="50">
        <f>IFERROR(VLOOKUP(A64,salario!A$2:P$91,11,FALSE),0)*B64/30</f>
        <v>0</v>
      </c>
      <c r="H64" s="50">
        <f>SUMIFS(topmanager!$D:$D,topmanager!$C:$C,rs_nova!$A64,topmanager!$A:$A,rs_nova!H$2)+SUMIFS(topmanager!$D:$D,topmanager!$C:$C,rs_nova!$A64,topmanager!$A:$A,63)</f>
        <v>0</v>
      </c>
      <c r="I64" s="50">
        <f>-SUMIFS(topmanager!$D:$D,topmanager!$C:$C,rs_nova!$A64,topmanager!$A:$A,rs_nova!I$2)</f>
        <v>0</v>
      </c>
      <c r="J64" s="50">
        <f>SUMIFS(topmanager!$D:$D,topmanager!$C:$C,rs_nova!$A64,topmanager!$A:$A,rs_nova!J$2)</f>
        <v>0</v>
      </c>
      <c r="K64" s="50">
        <f>SUMIFS(topmanager!$D:$D,topmanager!$C:$C,rs_nova!$A64,topmanager!$A:$A,rs_nova!K$2)+SUMIFS(topmanager!$D:$D,topmanager!$C:$C,rs_nova!$A64,topmanager!$A:$A,911)</f>
        <v>0</v>
      </c>
      <c r="L64" s="50">
        <f>SUMIFS(topmanager!$D:$D,topmanager!$C:$C,rs_nova!$A64,topmanager!$A:$A,rs_nova!L$2)</f>
        <v>0</v>
      </c>
      <c r="M64" s="50">
        <f>SUMIFS(topmanager!$D:$D,topmanager!$C:$C,rs_nova!$A64,topmanager!$A:$A,rs_nova!M$2)+SUMIFS(topmanager!$D:$D,topmanager!$C:$C,rs_nova!$A64,topmanager!$A:$A,908)+SUMIFS(topmanager!$D:$D,topmanager!$C:$C,rs_nova!$A64,topmanager!$A:$A,550)</f>
        <v>0</v>
      </c>
      <c r="N64" s="50">
        <f>SUMIFS(topmanager!$D:$D,topmanager!$C:$C,rs_nova!$A64,topmanager!$A:$A,rs_nova!N$2)</f>
        <v>0</v>
      </c>
      <c r="O64" s="51">
        <f t="shared" si="4"/>
        <v>0</v>
      </c>
      <c r="P64" s="50">
        <f>IFERROR(VLOOKUP($A64,total!$B$4:$AW$437,27,0),0)</f>
        <v>0</v>
      </c>
      <c r="Q64" s="50">
        <f>IFERROR(VLOOKUP($A64,total!$B$4:$AW$437,21,0),0)</f>
        <v>0</v>
      </c>
      <c r="R64" s="50">
        <f>IFERROR(VLOOKUP($A64,total!$B$4:$AW$437,25,0),0)+IFERROR(VLOOKUP($A64,total!$B$4:$AW$437,36,0),0)</f>
        <v>0</v>
      </c>
      <c r="S64" s="50">
        <f>IFERROR(VLOOKUP(A64,gympass!$A$2:$F$148,6,0),0)</f>
        <v>0</v>
      </c>
      <c r="T64" s="50">
        <f>IFERROR(VLOOKUP($A64,total!$B$4:$AW$437,42,0),0)</f>
        <v>0</v>
      </c>
      <c r="U64" s="50">
        <f>IFERROR(VLOOKUP($A64,total!$B$4:$AW$437,32,0),0)</f>
        <v>0</v>
      </c>
      <c r="V64" s="50">
        <f>IFERROR(VLOOKUP($A64,total!$B$4:$AW$437,28,0),0)</f>
        <v>0</v>
      </c>
      <c r="W64" s="50">
        <f>IFERROR(VLOOKUP($A64,total!$B$4:$AX$437,49,0),0)</f>
        <v>0</v>
      </c>
      <c r="X64" s="50"/>
      <c r="Y64" s="50">
        <f>IFERROR(VLOOKUP(A64,#REF!,4,0),0)</f>
        <v>0</v>
      </c>
      <c r="Z64" s="50">
        <f>IFERROR(VLOOKUP(B64,#REF!,8,0),0)</f>
        <v>0</v>
      </c>
      <c r="AA64" s="50">
        <f>IFERROR(VLOOKUP($A64,total!$B$4:$AW$437,45,0),0)</f>
        <v>0</v>
      </c>
      <c r="AB64" s="50">
        <f>IFERROR(VLOOKUP($A64,total!$B$4:$AW$437,48,0),0)</f>
        <v>0</v>
      </c>
      <c r="AC64" s="50">
        <f>IFERROR(VLOOKUP($A64,total!$B$4:$AB$437,19,0),0)</f>
        <v>0</v>
      </c>
      <c r="AD64" s="50">
        <f>IFERROR(VLOOKUP($A64,total!$B$4:$AB$437,10,0),0)</f>
        <v>0</v>
      </c>
      <c r="AE64" s="50">
        <f>IFERROR(VLOOKUP($A64,total!$B$4:$AB$437,13,0),0)-SUMIFS(topmanager!$D:$D,topmanager!$C:$C,rs_nova!$A68,topmanager!$A:$A,856)</f>
        <v>0</v>
      </c>
      <c r="AF64" s="50">
        <f>IFERROR(VLOOKUP($A64,total!$B$4:$AB$437,16,0),0)</f>
        <v>0</v>
      </c>
      <c r="AG64" s="50">
        <f>IFERROR(VLOOKUP($A64,total!$B$4:$AB$437,7,0),0)</f>
        <v>0</v>
      </c>
      <c r="AH64" s="50">
        <f>IFERROR(VLOOKUP($A64,total!$B$4:$AD$437,29,0),0)</f>
        <v>0</v>
      </c>
      <c r="AI64" s="50">
        <f>IFERROR(VLOOKUP(A64,total!$B$4:$AN$437,39,0),0)</f>
        <v>0</v>
      </c>
      <c r="AJ64" s="51">
        <f t="shared" si="5"/>
        <v>0</v>
      </c>
      <c r="AK64" s="50">
        <f t="shared" si="6"/>
        <v>0</v>
      </c>
      <c r="AL64" s="50">
        <f t="shared" si="7"/>
        <v>0</v>
      </c>
      <c r="AM64" s="50">
        <f t="shared" si="8"/>
        <v>0</v>
      </c>
      <c r="AN64" s="50" t="e">
        <f t="shared" si="18"/>
        <v>#REF!</v>
      </c>
      <c r="AO64" s="50" t="e">
        <f t="shared" si="18"/>
        <v>#REF!</v>
      </c>
      <c r="AP64" s="50" t="e">
        <f t="shared" si="18"/>
        <v>#REF!</v>
      </c>
      <c r="AQ64" s="50">
        <f>IFERROR(VLOOKUP(TEXT($A64,"000000"),[6]Página1!$A$8:$S$801,13,FALSE),0)</f>
        <v>0</v>
      </c>
      <c r="AR64" s="50">
        <f>IFERROR(VLOOKUP(TEXT($A64,"000000"),[6]Página1!$A$8:$S$801,16,FALSE),0)</f>
        <v>0</v>
      </c>
      <c r="AS64" s="50">
        <f>IFERROR(VLOOKUP(TEXT($A64,"000000"),[6]Página1!$A$8:$S$801,19,FALSE),0)</f>
        <v>0</v>
      </c>
      <c r="AT64" s="50">
        <f>IFERROR(VLOOKUP(TEXT($A64,"000000"),[7]Página1!$A$8:$R$814,12,FALSE),0)</f>
        <v>0</v>
      </c>
      <c r="AU64" s="50">
        <f>IFERROR(VLOOKUP(TEXT($A64,"000000"),[7]Página1!$A$8:$R$814,15,FALSE),0)</f>
        <v>0</v>
      </c>
      <c r="AV64" s="50">
        <f>IFERROR(VLOOKUP(TEXT($A64,"000000"),[7]Página1!$A$8:$R$814,18,FALSE),0)</f>
        <v>0</v>
      </c>
      <c r="AW64" s="50"/>
      <c r="AX64" s="51" t="e">
        <f t="shared" si="10"/>
        <v>#REF!</v>
      </c>
      <c r="AY64" s="51" t="e">
        <f t="shared" si="11"/>
        <v>#REF!</v>
      </c>
      <c r="AZ64" s="51" t="e">
        <f t="shared" si="12"/>
        <v>#REF!</v>
      </c>
      <c r="BA64" s="51" t="e">
        <f t="shared" si="13"/>
        <v>#REF!</v>
      </c>
      <c r="BB64" s="51">
        <f t="shared" si="14"/>
        <v>0</v>
      </c>
      <c r="BC64" s="51" t="e">
        <f t="shared" si="15"/>
        <v>#REF!</v>
      </c>
      <c r="BD64" s="51">
        <f t="shared" si="16"/>
        <v>0</v>
      </c>
      <c r="BE64" s="51">
        <f>IFERROR(VLOOKUP(A64,salario!A$2:P$91,11,FALSE),0)</f>
        <v>0</v>
      </c>
      <c r="BF64" s="51">
        <f>SUMIFS(topmanager!$D:$D,topmanager!$C:$C,rs_nova!$A64,topmanager!$A:$A,rs_nova!BF$2)</f>
        <v>0</v>
      </c>
      <c r="BG64" s="51">
        <f>SUMIFS(topmanager!$D:$D,topmanager!$C:$C,rs_nova!$A64,topmanager!$A:$A,rs_nova!BG$2)</f>
        <v>0</v>
      </c>
      <c r="BH64" s="51">
        <f>SUMIFS(topmanager!$D:$D,topmanager!$C:$C,rs_nova!$A64,topmanager!$A:$A,rs_nova!BH$2)</f>
        <v>0</v>
      </c>
      <c r="BI64" s="51">
        <f>SUMIFS(topmanager!$D:$D,topmanager!$C:$C,rs_nova!$A64,topmanager!$A:$A,rs_nova!BI$2)</f>
        <v>0</v>
      </c>
      <c r="BJ64" s="51">
        <f>SUMIFS(topmanager!$D:$D,topmanager!$C:$C,rs_nova!$A64,topmanager!$A:$A,rs_nova!BJ$2)+SUMIFS(topmanager!$D:$D,topmanager!$C:$C,rs_nova!$A64,topmanager!$A:$A,rs_nova!BJ$2+1)</f>
        <v>0</v>
      </c>
      <c r="BK64" s="51">
        <f>IFERROR(VLOOKUP(A64,[8]ferias!$C$4:$G$100,5,FALSE),0)</f>
        <v>0</v>
      </c>
      <c r="BL64" s="51">
        <f>SUMIFS(topmanager!$D:$D,topmanager!$C:$C,rs_nova!$A64,topmanager!$A:$A,rs_nova!BL$2)</f>
        <v>0</v>
      </c>
      <c r="BM64" s="51">
        <f>SUMIFS(topmanager!$D:$D,topmanager!$C:$C,rs_nova!$A64,topmanager!$A:$A,rs_nova!BM$2)+SUMIFS(topmanager!$D:$D,topmanager!$C:$C,rs_nova!$A68,topmanager!$A:$A,151)</f>
        <v>0</v>
      </c>
      <c r="BN64" s="51">
        <f t="shared" si="17"/>
        <v>0</v>
      </c>
    </row>
    <row r="65" spans="1:66">
      <c r="A65" s="47" t="e">
        <f>total!#REF!</f>
        <v>#REF!</v>
      </c>
      <c r="B65" s="47">
        <f t="shared" si="3"/>
        <v>0</v>
      </c>
      <c r="C65" s="48" t="e">
        <f>total!#REF!</f>
        <v>#REF!</v>
      </c>
      <c r="D65" s="49" t="str">
        <f>IFERROR(VLOOKUP(A65,salario!A$3:J$32,10,FALSE),"")</f>
        <v/>
      </c>
      <c r="E65" s="49" t="str">
        <f>IFERROR(IF(VLOOKUP(A65,salario!A$3:O$32,15,FALSE)="","",VLOOKUP(A65,salario!A$3:O$32,15,FALSE)),"")</f>
        <v/>
      </c>
      <c r="F65" s="47" t="str">
        <f>IFERROR(VLOOKUP(A65,[5]base_pessoal!$B$2:$P$1504,13,FALSE),"")</f>
        <v/>
      </c>
      <c r="G65" s="50">
        <f>IFERROR(VLOOKUP(A65,salario!A$2:P$91,11,FALSE),0)*B65/30</f>
        <v>0</v>
      </c>
      <c r="H65" s="50">
        <f>SUMIFS(topmanager!$D:$D,topmanager!$C:$C,rs_nova!$A65,topmanager!$A:$A,rs_nova!H$2)+SUMIFS(topmanager!$D:$D,topmanager!$C:$C,rs_nova!$A65,topmanager!$A:$A,63)</f>
        <v>0</v>
      </c>
      <c r="I65" s="50">
        <f>-SUMIFS(topmanager!$D:$D,topmanager!$C:$C,rs_nova!$A65,topmanager!$A:$A,rs_nova!I$2)</f>
        <v>0</v>
      </c>
      <c r="J65" s="50">
        <f>SUMIFS(topmanager!$D:$D,topmanager!$C:$C,rs_nova!$A65,topmanager!$A:$A,rs_nova!J$2)</f>
        <v>0</v>
      </c>
      <c r="K65" s="50">
        <f>SUMIFS(topmanager!$D:$D,topmanager!$C:$C,rs_nova!$A65,topmanager!$A:$A,rs_nova!K$2)+SUMIFS(topmanager!$D:$D,topmanager!$C:$C,rs_nova!$A65,topmanager!$A:$A,911)</f>
        <v>0</v>
      </c>
      <c r="L65" s="50">
        <f>SUMIFS(topmanager!$D:$D,topmanager!$C:$C,rs_nova!$A65,topmanager!$A:$A,rs_nova!L$2)</f>
        <v>0</v>
      </c>
      <c r="M65" s="50">
        <f>SUMIFS(topmanager!$D:$D,topmanager!$C:$C,rs_nova!$A65,topmanager!$A:$A,rs_nova!M$2)+SUMIFS(topmanager!$D:$D,topmanager!$C:$C,rs_nova!$A65,topmanager!$A:$A,908)+SUMIFS(topmanager!$D:$D,topmanager!$C:$C,rs_nova!$A65,topmanager!$A:$A,550)</f>
        <v>0</v>
      </c>
      <c r="N65" s="50">
        <f>SUMIFS(topmanager!$D:$D,topmanager!$C:$C,rs_nova!$A65,topmanager!$A:$A,rs_nova!N$2)</f>
        <v>0</v>
      </c>
      <c r="O65" s="51">
        <f t="shared" si="4"/>
        <v>0</v>
      </c>
      <c r="P65" s="50">
        <f>IFERROR(VLOOKUP($A65,total!$B$4:$AW$437,27,0),0)</f>
        <v>0</v>
      </c>
      <c r="Q65" s="50">
        <f>IFERROR(VLOOKUP($A65,total!$B$4:$AW$437,21,0),0)</f>
        <v>0</v>
      </c>
      <c r="R65" s="50">
        <f>IFERROR(VLOOKUP($A65,total!$B$4:$AW$437,25,0),0)+IFERROR(VLOOKUP($A65,total!$B$4:$AW$437,36,0),0)</f>
        <v>0</v>
      </c>
      <c r="S65" s="50">
        <f>IFERROR(VLOOKUP(A65,gympass!$A$2:$F$148,6,0),0)</f>
        <v>0</v>
      </c>
      <c r="T65" s="50">
        <f>IFERROR(VLOOKUP($A65,total!$B$4:$AW$437,42,0),0)</f>
        <v>0</v>
      </c>
      <c r="U65" s="50">
        <f>IFERROR(VLOOKUP($A65,total!$B$4:$AW$437,32,0),0)</f>
        <v>0</v>
      </c>
      <c r="V65" s="50">
        <f>IFERROR(VLOOKUP($A65,total!$B$4:$AW$437,28,0),0)</f>
        <v>0</v>
      </c>
      <c r="W65" s="50">
        <f>IFERROR(VLOOKUP($A65,total!$B$4:$AX$437,49,0),0)</f>
        <v>0</v>
      </c>
      <c r="X65" s="50"/>
      <c r="Y65" s="50">
        <f>IFERROR(VLOOKUP(A65,#REF!,4,0),0)</f>
        <v>0</v>
      </c>
      <c r="Z65" s="50">
        <f>IFERROR(VLOOKUP(B65,#REF!,8,0),0)</f>
        <v>0</v>
      </c>
      <c r="AA65" s="50">
        <f>IFERROR(VLOOKUP($A65,total!$B$4:$AW$437,45,0),0)</f>
        <v>0</v>
      </c>
      <c r="AB65" s="50">
        <f>IFERROR(VLOOKUP($A65,total!$B$4:$AW$437,48,0),0)</f>
        <v>0</v>
      </c>
      <c r="AC65" s="50">
        <f>IFERROR(VLOOKUP($A65,total!$B$4:$AB$437,19,0),0)</f>
        <v>0</v>
      </c>
      <c r="AD65" s="50">
        <f>IFERROR(VLOOKUP($A65,total!$B$4:$AB$437,10,0),0)</f>
        <v>0</v>
      </c>
      <c r="AE65" s="50">
        <f>IFERROR(VLOOKUP($A65,total!$B$4:$AB$437,13,0),0)-SUMIFS(topmanager!$D:$D,topmanager!$C:$C,rs_nova!$A69,topmanager!$A:$A,856)</f>
        <v>0</v>
      </c>
      <c r="AF65" s="50">
        <f>IFERROR(VLOOKUP($A65,total!$B$4:$AB$437,16,0),0)</f>
        <v>0</v>
      </c>
      <c r="AG65" s="50">
        <f>IFERROR(VLOOKUP($A65,total!$B$4:$AB$437,7,0),0)</f>
        <v>0</v>
      </c>
      <c r="AH65" s="50">
        <f>IFERROR(VLOOKUP($A65,total!$B$4:$AD$437,29,0),0)</f>
        <v>0</v>
      </c>
      <c r="AI65" s="50">
        <f>IFERROR(VLOOKUP(A65,total!$B$4:$AN$437,39,0),0)</f>
        <v>0</v>
      </c>
      <c r="AJ65" s="51">
        <f t="shared" si="5"/>
        <v>0</v>
      </c>
      <c r="AK65" s="50">
        <f t="shared" si="6"/>
        <v>0</v>
      </c>
      <c r="AL65" s="50">
        <f t="shared" si="7"/>
        <v>0</v>
      </c>
      <c r="AM65" s="50">
        <f t="shared" si="8"/>
        <v>0</v>
      </c>
      <c r="AN65" s="50" t="e">
        <f t="shared" si="18"/>
        <v>#REF!</v>
      </c>
      <c r="AO65" s="50" t="e">
        <f t="shared" si="18"/>
        <v>#REF!</v>
      </c>
      <c r="AP65" s="50" t="e">
        <f t="shared" si="18"/>
        <v>#REF!</v>
      </c>
      <c r="AQ65" s="50">
        <f>IFERROR(VLOOKUP(TEXT($A65,"000000"),[6]Página1!$A$8:$S$801,13,FALSE),0)</f>
        <v>0</v>
      </c>
      <c r="AR65" s="50">
        <f>IFERROR(VLOOKUP(TEXT($A65,"000000"),[6]Página1!$A$8:$S$801,16,FALSE),0)</f>
        <v>0</v>
      </c>
      <c r="AS65" s="50">
        <f>IFERROR(VLOOKUP(TEXT($A65,"000000"),[6]Página1!$A$8:$S$801,19,FALSE),0)</f>
        <v>0</v>
      </c>
      <c r="AT65" s="50">
        <f>IFERROR(VLOOKUP(TEXT($A65,"000000"),[7]Página1!$A$8:$R$814,12,FALSE),0)</f>
        <v>0</v>
      </c>
      <c r="AU65" s="50">
        <f>IFERROR(VLOOKUP(TEXT($A65,"000000"),[7]Página1!$A$8:$R$814,15,FALSE),0)</f>
        <v>0</v>
      </c>
      <c r="AV65" s="50">
        <f>IFERROR(VLOOKUP(TEXT($A65,"000000"),[7]Página1!$A$8:$R$814,18,FALSE),0)</f>
        <v>0</v>
      </c>
      <c r="AW65" s="50"/>
      <c r="AX65" s="51" t="e">
        <f t="shared" si="10"/>
        <v>#REF!</v>
      </c>
      <c r="AY65" s="51" t="e">
        <f t="shared" si="11"/>
        <v>#REF!</v>
      </c>
      <c r="AZ65" s="51" t="e">
        <f t="shared" si="12"/>
        <v>#REF!</v>
      </c>
      <c r="BA65" s="51" t="e">
        <f t="shared" si="13"/>
        <v>#REF!</v>
      </c>
      <c r="BB65" s="51">
        <f t="shared" si="14"/>
        <v>0</v>
      </c>
      <c r="BC65" s="51" t="e">
        <f t="shared" si="15"/>
        <v>#REF!</v>
      </c>
      <c r="BD65" s="51">
        <f t="shared" si="16"/>
        <v>0</v>
      </c>
      <c r="BE65" s="51">
        <f>IFERROR(VLOOKUP(A65,salario!A$2:P$91,11,FALSE),0)</f>
        <v>0</v>
      </c>
      <c r="BF65" s="51">
        <f>SUMIFS(topmanager!$D:$D,topmanager!$C:$C,rs_nova!$A65,topmanager!$A:$A,rs_nova!BF$2)</f>
        <v>0</v>
      </c>
      <c r="BG65" s="51">
        <f>SUMIFS(topmanager!$D:$D,topmanager!$C:$C,rs_nova!$A65,topmanager!$A:$A,rs_nova!BG$2)</f>
        <v>0</v>
      </c>
      <c r="BH65" s="51">
        <f>SUMIFS(topmanager!$D:$D,topmanager!$C:$C,rs_nova!$A65,topmanager!$A:$A,rs_nova!BH$2)</f>
        <v>0</v>
      </c>
      <c r="BI65" s="51">
        <f>SUMIFS(topmanager!$D:$D,topmanager!$C:$C,rs_nova!$A65,topmanager!$A:$A,rs_nova!BI$2)</f>
        <v>0</v>
      </c>
      <c r="BJ65" s="51">
        <f>SUMIFS(topmanager!$D:$D,topmanager!$C:$C,rs_nova!$A65,topmanager!$A:$A,rs_nova!BJ$2)+SUMIFS(topmanager!$D:$D,topmanager!$C:$C,rs_nova!$A65,topmanager!$A:$A,rs_nova!BJ$2+1)</f>
        <v>0</v>
      </c>
      <c r="BK65" s="51">
        <f>IFERROR(VLOOKUP(A65,[8]ferias!$C$4:$G$100,5,FALSE),0)</f>
        <v>0</v>
      </c>
      <c r="BL65" s="51">
        <f>SUMIFS(topmanager!$D:$D,topmanager!$C:$C,rs_nova!$A65,topmanager!$A:$A,rs_nova!BL$2)</f>
        <v>0</v>
      </c>
      <c r="BM65" s="51">
        <f>SUMIFS(topmanager!$D:$D,topmanager!$C:$C,rs_nova!$A65,topmanager!$A:$A,rs_nova!BM$2)+SUMIFS(topmanager!$D:$D,topmanager!$C:$C,rs_nova!$A69,topmanager!$A:$A,151)</f>
        <v>0</v>
      </c>
      <c r="BN65" s="51">
        <f t="shared" si="17"/>
        <v>0</v>
      </c>
    </row>
    <row r="66" spans="1:66">
      <c r="A66" s="47" t="e">
        <f>total!#REF!</f>
        <v>#REF!</v>
      </c>
      <c r="B66" s="47">
        <f t="shared" si="3"/>
        <v>0</v>
      </c>
      <c r="C66" s="48" t="e">
        <f>total!#REF!</f>
        <v>#REF!</v>
      </c>
      <c r="D66" s="49" t="str">
        <f>IFERROR(VLOOKUP(A66,salario!A$3:J$32,10,FALSE),"")</f>
        <v/>
      </c>
      <c r="E66" s="49" t="str">
        <f>IFERROR(IF(VLOOKUP(A66,salario!A$3:O$32,15,FALSE)="","",VLOOKUP(A66,salario!A$3:O$32,15,FALSE)),"")</f>
        <v/>
      </c>
      <c r="F66" s="47" t="str">
        <f>IFERROR(VLOOKUP(A66,[5]base_pessoal!$B$2:$P$1504,13,FALSE),"")</f>
        <v/>
      </c>
      <c r="G66" s="50">
        <f>IFERROR(VLOOKUP(A66,salario!A$2:P$91,11,FALSE),0)*B66/30</f>
        <v>0</v>
      </c>
      <c r="H66" s="50">
        <f>SUMIFS(topmanager!$D:$D,topmanager!$C:$C,rs_nova!$A66,topmanager!$A:$A,rs_nova!H$2)+SUMIFS(topmanager!$D:$D,topmanager!$C:$C,rs_nova!$A66,topmanager!$A:$A,63)</f>
        <v>0</v>
      </c>
      <c r="I66" s="50">
        <f>-SUMIFS(topmanager!$D:$D,topmanager!$C:$C,rs_nova!$A66,topmanager!$A:$A,rs_nova!I$2)</f>
        <v>0</v>
      </c>
      <c r="J66" s="50">
        <f>SUMIFS(topmanager!$D:$D,topmanager!$C:$C,rs_nova!$A66,topmanager!$A:$A,rs_nova!J$2)</f>
        <v>0</v>
      </c>
      <c r="K66" s="50">
        <f>SUMIFS(topmanager!$D:$D,topmanager!$C:$C,rs_nova!$A66,topmanager!$A:$A,rs_nova!K$2)+SUMIFS(topmanager!$D:$D,topmanager!$C:$C,rs_nova!$A66,topmanager!$A:$A,911)</f>
        <v>0</v>
      </c>
      <c r="L66" s="50">
        <f>SUMIFS(topmanager!$D:$D,topmanager!$C:$C,rs_nova!$A66,topmanager!$A:$A,rs_nova!L$2)</f>
        <v>0</v>
      </c>
      <c r="M66" s="50">
        <f>SUMIFS(topmanager!$D:$D,topmanager!$C:$C,rs_nova!$A66,topmanager!$A:$A,rs_nova!M$2)+SUMIFS(topmanager!$D:$D,topmanager!$C:$C,rs_nova!$A66,topmanager!$A:$A,908)+SUMIFS(topmanager!$D:$D,topmanager!$C:$C,rs_nova!$A66,topmanager!$A:$A,550)</f>
        <v>0</v>
      </c>
      <c r="N66" s="50">
        <f>SUMIFS(topmanager!$D:$D,topmanager!$C:$C,rs_nova!$A66,topmanager!$A:$A,rs_nova!N$2)</f>
        <v>0</v>
      </c>
      <c r="O66" s="51">
        <f t="shared" si="4"/>
        <v>0</v>
      </c>
      <c r="P66" s="50">
        <f>IFERROR(VLOOKUP($A66,total!$B$4:$AW$437,27,0),0)</f>
        <v>0</v>
      </c>
      <c r="Q66" s="50">
        <f>IFERROR(VLOOKUP($A66,total!$B$4:$AW$437,21,0),0)</f>
        <v>0</v>
      </c>
      <c r="R66" s="50">
        <f>IFERROR(VLOOKUP($A66,total!$B$4:$AW$437,25,0),0)+IFERROR(VLOOKUP($A66,total!$B$4:$AW$437,36,0),0)</f>
        <v>0</v>
      </c>
      <c r="S66" s="50">
        <f>IFERROR(VLOOKUP(A66,gympass!$A$2:$F$148,6,0),0)</f>
        <v>0</v>
      </c>
      <c r="T66" s="50">
        <f>IFERROR(VLOOKUP($A66,total!$B$4:$AW$437,42,0),0)</f>
        <v>0</v>
      </c>
      <c r="U66" s="50">
        <f>IFERROR(VLOOKUP($A66,total!$B$4:$AW$437,32,0),0)</f>
        <v>0</v>
      </c>
      <c r="V66" s="50">
        <f>IFERROR(VLOOKUP($A66,total!$B$4:$AW$437,28,0),0)</f>
        <v>0</v>
      </c>
      <c r="W66" s="50">
        <f>IFERROR(VLOOKUP($A66,total!$B$4:$AX$437,49,0),0)</f>
        <v>0</v>
      </c>
      <c r="X66" s="50"/>
      <c r="Y66" s="50">
        <f>IFERROR(VLOOKUP(A66,#REF!,4,0),0)</f>
        <v>0</v>
      </c>
      <c r="Z66" s="50">
        <f>IFERROR(VLOOKUP(B66,#REF!,8,0),0)</f>
        <v>0</v>
      </c>
      <c r="AA66" s="50">
        <f>IFERROR(VLOOKUP($A66,total!$B$4:$AW$437,45,0),0)</f>
        <v>0</v>
      </c>
      <c r="AB66" s="50">
        <f>IFERROR(VLOOKUP($A66,total!$B$4:$AW$437,48,0),0)</f>
        <v>0</v>
      </c>
      <c r="AC66" s="50">
        <f>IFERROR(VLOOKUP($A66,total!$B$4:$AB$437,19,0),0)</f>
        <v>0</v>
      </c>
      <c r="AD66" s="50">
        <f>IFERROR(VLOOKUP($A66,total!$B$4:$AB$437,10,0),0)</f>
        <v>0</v>
      </c>
      <c r="AE66" s="50">
        <f>IFERROR(VLOOKUP($A66,total!$B$4:$AB$437,13,0),0)-SUMIFS(topmanager!$D:$D,topmanager!$C:$C,rs_nova!$A70,topmanager!$A:$A,856)</f>
        <v>0</v>
      </c>
      <c r="AF66" s="50">
        <f>IFERROR(VLOOKUP($A66,total!$B$4:$AB$437,16,0),0)</f>
        <v>0</v>
      </c>
      <c r="AG66" s="50">
        <f>IFERROR(VLOOKUP($A66,total!$B$4:$AB$437,7,0),0)</f>
        <v>0</v>
      </c>
      <c r="AH66" s="50">
        <f>IFERROR(VLOOKUP($A66,total!$B$4:$AD$437,29,0),0)</f>
        <v>0</v>
      </c>
      <c r="AI66" s="50">
        <f>IFERROR(VLOOKUP(A66,total!$B$4:$AN$437,39,0),0)</f>
        <v>0</v>
      </c>
      <c r="AJ66" s="51">
        <f t="shared" si="5"/>
        <v>0</v>
      </c>
      <c r="AK66" s="50">
        <f t="shared" si="6"/>
        <v>0</v>
      </c>
      <c r="AL66" s="50">
        <f t="shared" si="7"/>
        <v>0</v>
      </c>
      <c r="AM66" s="50">
        <f t="shared" si="8"/>
        <v>0</v>
      </c>
      <c r="AN66" s="50" t="e">
        <f t="shared" si="18"/>
        <v>#REF!</v>
      </c>
      <c r="AO66" s="50" t="e">
        <f t="shared" si="18"/>
        <v>#REF!</v>
      </c>
      <c r="AP66" s="50" t="e">
        <f t="shared" si="18"/>
        <v>#REF!</v>
      </c>
      <c r="AQ66" s="50">
        <f>IFERROR(VLOOKUP(TEXT($A66,"000000"),[6]Página1!$A$8:$S$801,13,FALSE),0)</f>
        <v>0</v>
      </c>
      <c r="AR66" s="50">
        <f>IFERROR(VLOOKUP(TEXT($A66,"000000"),[6]Página1!$A$8:$S$801,16,FALSE),0)</f>
        <v>0</v>
      </c>
      <c r="AS66" s="50">
        <f>IFERROR(VLOOKUP(TEXT($A66,"000000"),[6]Página1!$A$8:$S$801,19,FALSE),0)</f>
        <v>0</v>
      </c>
      <c r="AT66" s="50">
        <f>IFERROR(VLOOKUP(TEXT($A66,"000000"),[7]Página1!$A$8:$R$814,12,FALSE),0)</f>
        <v>0</v>
      </c>
      <c r="AU66" s="50">
        <f>IFERROR(VLOOKUP(TEXT($A66,"000000"),[7]Página1!$A$8:$R$814,15,FALSE),0)</f>
        <v>0</v>
      </c>
      <c r="AV66" s="50">
        <f>IFERROR(VLOOKUP(TEXT($A66,"000000"),[7]Página1!$A$8:$R$814,18,FALSE),0)</f>
        <v>0</v>
      </c>
      <c r="AW66" s="50"/>
      <c r="AX66" s="51" t="e">
        <f t="shared" si="10"/>
        <v>#REF!</v>
      </c>
      <c r="AY66" s="51" t="e">
        <f t="shared" si="11"/>
        <v>#REF!</v>
      </c>
      <c r="AZ66" s="51" t="e">
        <f t="shared" si="12"/>
        <v>#REF!</v>
      </c>
      <c r="BA66" s="51" t="e">
        <f t="shared" si="13"/>
        <v>#REF!</v>
      </c>
      <c r="BB66" s="51">
        <f t="shared" si="14"/>
        <v>0</v>
      </c>
      <c r="BC66" s="51" t="e">
        <f t="shared" si="15"/>
        <v>#REF!</v>
      </c>
      <c r="BD66" s="51">
        <f t="shared" si="16"/>
        <v>0</v>
      </c>
      <c r="BE66" s="51">
        <f>IFERROR(VLOOKUP(A66,salario!A$2:P$91,11,FALSE),0)</f>
        <v>0</v>
      </c>
      <c r="BF66" s="51">
        <f>SUMIFS(topmanager!$D:$D,topmanager!$C:$C,rs_nova!$A66,topmanager!$A:$A,rs_nova!BF$2)</f>
        <v>0</v>
      </c>
      <c r="BG66" s="51">
        <f>SUMIFS(topmanager!$D:$D,topmanager!$C:$C,rs_nova!$A66,topmanager!$A:$A,rs_nova!BG$2)</f>
        <v>0</v>
      </c>
      <c r="BH66" s="51">
        <f>SUMIFS(topmanager!$D:$D,topmanager!$C:$C,rs_nova!$A66,topmanager!$A:$A,rs_nova!BH$2)</f>
        <v>0</v>
      </c>
      <c r="BI66" s="51">
        <f>SUMIFS(topmanager!$D:$D,topmanager!$C:$C,rs_nova!$A66,topmanager!$A:$A,rs_nova!BI$2)</f>
        <v>0</v>
      </c>
      <c r="BJ66" s="51">
        <f>SUMIFS(topmanager!$D:$D,topmanager!$C:$C,rs_nova!$A66,topmanager!$A:$A,rs_nova!BJ$2)+SUMIFS(topmanager!$D:$D,topmanager!$C:$C,rs_nova!$A66,topmanager!$A:$A,rs_nova!BJ$2+1)</f>
        <v>0</v>
      </c>
      <c r="BK66" s="51">
        <f>IFERROR(VLOOKUP(A66,[8]ferias!$C$4:$G$100,5,FALSE),0)</f>
        <v>0</v>
      </c>
      <c r="BL66" s="51">
        <f>SUMIFS(topmanager!$D:$D,topmanager!$C:$C,rs_nova!$A66,topmanager!$A:$A,rs_nova!BL$2)</f>
        <v>0</v>
      </c>
      <c r="BM66" s="51">
        <f>SUMIFS(topmanager!$D:$D,topmanager!$C:$C,rs_nova!$A66,topmanager!$A:$A,rs_nova!BM$2)+SUMIFS(topmanager!$D:$D,topmanager!$C:$C,rs_nova!$A70,topmanager!$A:$A,151)</f>
        <v>0</v>
      </c>
      <c r="BN66" s="51">
        <f t="shared" si="17"/>
        <v>0</v>
      </c>
    </row>
    <row r="67" spans="1:66">
      <c r="A67" s="47" t="e">
        <f>total!#REF!</f>
        <v>#REF!</v>
      </c>
      <c r="B67" s="47">
        <f t="shared" si="3"/>
        <v>0</v>
      </c>
      <c r="C67" s="48" t="e">
        <f>total!#REF!</f>
        <v>#REF!</v>
      </c>
      <c r="D67" s="49" t="str">
        <f>IFERROR(VLOOKUP(A67,salario!A$3:J$32,10,FALSE),"")</f>
        <v/>
      </c>
      <c r="E67" s="49" t="str">
        <f>IFERROR(IF(VLOOKUP(A67,salario!A$3:O$32,15,FALSE)="","",VLOOKUP(A67,salario!A$3:O$32,15,FALSE)),"")</f>
        <v/>
      </c>
      <c r="F67" s="47" t="str">
        <f>IFERROR(VLOOKUP(A67,[5]base_pessoal!$B$2:$P$1504,13,FALSE),"")</f>
        <v/>
      </c>
      <c r="G67" s="50">
        <f>IFERROR(VLOOKUP(A67,salario!A$2:P$91,11,FALSE),0)*B67/30</f>
        <v>0</v>
      </c>
      <c r="H67" s="50">
        <f>SUMIFS(topmanager!$D:$D,topmanager!$C:$C,rs_nova!$A67,topmanager!$A:$A,rs_nova!H$2)+SUMIFS(topmanager!$D:$D,topmanager!$C:$C,rs_nova!$A67,topmanager!$A:$A,63)</f>
        <v>0</v>
      </c>
      <c r="I67" s="50">
        <f>-SUMIFS(topmanager!$D:$D,topmanager!$C:$C,rs_nova!$A67,topmanager!$A:$A,rs_nova!I$2)</f>
        <v>0</v>
      </c>
      <c r="J67" s="50">
        <f>SUMIFS(topmanager!$D:$D,topmanager!$C:$C,rs_nova!$A67,topmanager!$A:$A,rs_nova!J$2)</f>
        <v>0</v>
      </c>
      <c r="K67" s="50">
        <f>SUMIFS(topmanager!$D:$D,topmanager!$C:$C,rs_nova!$A67,topmanager!$A:$A,rs_nova!K$2)+SUMIFS(topmanager!$D:$D,topmanager!$C:$C,rs_nova!$A67,topmanager!$A:$A,911)</f>
        <v>0</v>
      </c>
      <c r="L67" s="50">
        <f>SUMIFS(topmanager!$D:$D,topmanager!$C:$C,rs_nova!$A67,topmanager!$A:$A,rs_nova!L$2)</f>
        <v>0</v>
      </c>
      <c r="M67" s="50">
        <f>SUMIFS(topmanager!$D:$D,topmanager!$C:$C,rs_nova!$A67,topmanager!$A:$A,rs_nova!M$2)+SUMIFS(topmanager!$D:$D,topmanager!$C:$C,rs_nova!$A67,topmanager!$A:$A,908)+SUMIFS(topmanager!$D:$D,topmanager!$C:$C,rs_nova!$A67,topmanager!$A:$A,550)</f>
        <v>0</v>
      </c>
      <c r="N67" s="50">
        <f>SUMIFS(topmanager!$D:$D,topmanager!$C:$C,rs_nova!$A67,topmanager!$A:$A,rs_nova!N$2)</f>
        <v>0</v>
      </c>
      <c r="O67" s="51">
        <f t="shared" si="4"/>
        <v>0</v>
      </c>
      <c r="P67" s="50">
        <f>IFERROR(VLOOKUP($A67,total!$B$4:$AW$437,27,0),0)</f>
        <v>0</v>
      </c>
      <c r="Q67" s="50">
        <f>IFERROR(VLOOKUP($A67,total!$B$4:$AW$437,21,0),0)</f>
        <v>0</v>
      </c>
      <c r="R67" s="50">
        <f>IFERROR(VLOOKUP($A67,total!$B$4:$AW$437,25,0),0)+IFERROR(VLOOKUP($A67,total!$B$4:$AW$437,36,0),0)</f>
        <v>0</v>
      </c>
      <c r="S67" s="50">
        <f>IFERROR(VLOOKUP(A67,gympass!$A$2:$F$148,6,0),0)</f>
        <v>0</v>
      </c>
      <c r="T67" s="50">
        <f>IFERROR(VLOOKUP($A67,total!$B$4:$AW$437,42,0),0)</f>
        <v>0</v>
      </c>
      <c r="U67" s="50">
        <f>IFERROR(VLOOKUP($A67,total!$B$4:$AW$437,32,0),0)</f>
        <v>0</v>
      </c>
      <c r="V67" s="50">
        <f>IFERROR(VLOOKUP($A67,total!$B$4:$AW$437,28,0),0)</f>
        <v>0</v>
      </c>
      <c r="W67" s="50">
        <f>IFERROR(VLOOKUP($A67,total!$B$4:$AX$437,49,0),0)</f>
        <v>0</v>
      </c>
      <c r="X67" s="50"/>
      <c r="Y67" s="50">
        <f>IFERROR(VLOOKUP(A67,#REF!,4,0),0)</f>
        <v>0</v>
      </c>
      <c r="Z67" s="50">
        <f>IFERROR(VLOOKUP(B67,#REF!,8,0),0)</f>
        <v>0</v>
      </c>
      <c r="AA67" s="50">
        <f>IFERROR(VLOOKUP($A67,total!$B$4:$AW$437,45,0),0)</f>
        <v>0</v>
      </c>
      <c r="AB67" s="50">
        <f>IFERROR(VLOOKUP($A67,total!$B$4:$AW$437,48,0),0)</f>
        <v>0</v>
      </c>
      <c r="AC67" s="50">
        <f>IFERROR(VLOOKUP($A67,total!$B$4:$AB$437,19,0),0)</f>
        <v>0</v>
      </c>
      <c r="AD67" s="50">
        <f>IFERROR(VLOOKUP($A67,total!$B$4:$AB$437,10,0),0)</f>
        <v>0</v>
      </c>
      <c r="AE67" s="50">
        <f>IFERROR(VLOOKUP($A67,total!$B$4:$AB$437,13,0),0)-SUMIFS(topmanager!$D:$D,topmanager!$C:$C,rs_nova!$A71,topmanager!$A:$A,856)</f>
        <v>0</v>
      </c>
      <c r="AF67" s="50">
        <f>IFERROR(VLOOKUP($A67,total!$B$4:$AB$437,16,0),0)</f>
        <v>0</v>
      </c>
      <c r="AG67" s="50">
        <f>IFERROR(VLOOKUP($A67,total!$B$4:$AB$437,7,0),0)</f>
        <v>0</v>
      </c>
      <c r="AH67" s="50">
        <f>IFERROR(VLOOKUP($A67,total!$B$4:$AD$437,29,0),0)</f>
        <v>0</v>
      </c>
      <c r="AI67" s="50">
        <f>IFERROR(VLOOKUP(A67,total!$B$4:$AN$437,39,0),0)</f>
        <v>0</v>
      </c>
      <c r="AJ67" s="51">
        <f t="shared" si="5"/>
        <v>0</v>
      </c>
      <c r="AK67" s="50">
        <f t="shared" si="6"/>
        <v>0</v>
      </c>
      <c r="AL67" s="50">
        <f t="shared" si="7"/>
        <v>0</v>
      </c>
      <c r="AM67" s="50">
        <f t="shared" si="8"/>
        <v>0</v>
      </c>
      <c r="AN67" s="50" t="e">
        <f t="shared" si="18"/>
        <v>#REF!</v>
      </c>
      <c r="AO67" s="50" t="e">
        <f t="shared" si="18"/>
        <v>#REF!</v>
      </c>
      <c r="AP67" s="50" t="e">
        <f t="shared" si="18"/>
        <v>#REF!</v>
      </c>
      <c r="AQ67" s="50">
        <f>IFERROR(VLOOKUP(TEXT($A67,"000000"),[6]Página1!$A$8:$S$801,13,FALSE),0)</f>
        <v>0</v>
      </c>
      <c r="AR67" s="50">
        <f>IFERROR(VLOOKUP(TEXT($A67,"000000"),[6]Página1!$A$8:$S$801,16,FALSE),0)</f>
        <v>0</v>
      </c>
      <c r="AS67" s="50">
        <f>IFERROR(VLOOKUP(TEXT($A67,"000000"),[6]Página1!$A$8:$S$801,19,FALSE),0)</f>
        <v>0</v>
      </c>
      <c r="AT67" s="50">
        <f>IFERROR(VLOOKUP(TEXT($A67,"000000"),[7]Página1!$A$8:$R$814,12,FALSE),0)</f>
        <v>0</v>
      </c>
      <c r="AU67" s="50">
        <f>IFERROR(VLOOKUP(TEXT($A67,"000000"),[7]Página1!$A$8:$R$814,15,FALSE),0)</f>
        <v>0</v>
      </c>
      <c r="AV67" s="50">
        <f>IFERROR(VLOOKUP(TEXT($A67,"000000"),[7]Página1!$A$8:$R$814,18,FALSE),0)</f>
        <v>0</v>
      </c>
      <c r="AW67" s="50"/>
      <c r="AX67" s="51" t="e">
        <f t="shared" si="10"/>
        <v>#REF!</v>
      </c>
      <c r="AY67" s="51" t="e">
        <f t="shared" si="11"/>
        <v>#REF!</v>
      </c>
      <c r="AZ67" s="51" t="e">
        <f t="shared" si="12"/>
        <v>#REF!</v>
      </c>
      <c r="BA67" s="51" t="e">
        <f t="shared" si="13"/>
        <v>#REF!</v>
      </c>
      <c r="BB67" s="51">
        <f t="shared" si="14"/>
        <v>0</v>
      </c>
      <c r="BC67" s="51" t="e">
        <f t="shared" si="15"/>
        <v>#REF!</v>
      </c>
      <c r="BD67" s="51">
        <f t="shared" si="16"/>
        <v>0</v>
      </c>
      <c r="BE67" s="51">
        <f>IFERROR(VLOOKUP(A67,salario!A$2:P$91,11,FALSE),0)</f>
        <v>0</v>
      </c>
      <c r="BF67" s="51">
        <f>SUMIFS(topmanager!$D:$D,topmanager!$C:$C,rs_nova!$A67,topmanager!$A:$A,rs_nova!BF$2)</f>
        <v>0</v>
      </c>
      <c r="BG67" s="51">
        <f>SUMIFS(topmanager!$D:$D,topmanager!$C:$C,rs_nova!$A67,topmanager!$A:$A,rs_nova!BG$2)</f>
        <v>0</v>
      </c>
      <c r="BH67" s="51">
        <f>SUMIFS(topmanager!$D:$D,topmanager!$C:$C,rs_nova!$A67,topmanager!$A:$A,rs_nova!BH$2)</f>
        <v>0</v>
      </c>
      <c r="BI67" s="51">
        <f>SUMIFS(topmanager!$D:$D,topmanager!$C:$C,rs_nova!$A67,topmanager!$A:$A,rs_nova!BI$2)</f>
        <v>0</v>
      </c>
      <c r="BJ67" s="51">
        <f>SUMIFS(topmanager!$D:$D,topmanager!$C:$C,rs_nova!$A67,topmanager!$A:$A,rs_nova!BJ$2)+SUMIFS(topmanager!$D:$D,topmanager!$C:$C,rs_nova!$A67,topmanager!$A:$A,rs_nova!BJ$2+1)</f>
        <v>0</v>
      </c>
      <c r="BK67" s="51">
        <f>IFERROR(VLOOKUP(A67,[8]ferias!$C$4:$G$100,5,FALSE),0)</f>
        <v>0</v>
      </c>
      <c r="BL67" s="51">
        <f>SUMIFS(topmanager!$D:$D,topmanager!$C:$C,rs_nova!$A67,topmanager!$A:$A,rs_nova!BL$2)</f>
        <v>0</v>
      </c>
      <c r="BM67" s="51">
        <f>SUMIFS(topmanager!$D:$D,topmanager!$C:$C,rs_nova!$A67,topmanager!$A:$A,rs_nova!BM$2)+SUMIFS(topmanager!$D:$D,topmanager!$C:$C,rs_nova!$A71,topmanager!$A:$A,151)</f>
        <v>0</v>
      </c>
      <c r="BN67" s="51">
        <f t="shared" si="17"/>
        <v>0</v>
      </c>
    </row>
    <row r="68" spans="1:66">
      <c r="A68" s="47" t="e">
        <f>total!#REF!</f>
        <v>#REF!</v>
      </c>
      <c r="B68" s="47">
        <f t="shared" si="3"/>
        <v>0</v>
      </c>
      <c r="C68" s="48" t="e">
        <f>total!#REF!</f>
        <v>#REF!</v>
      </c>
      <c r="D68" s="49" t="str">
        <f>IFERROR(VLOOKUP(A68,salario!A$3:J$32,10,FALSE),"")</f>
        <v/>
      </c>
      <c r="E68" s="49" t="str">
        <f>IFERROR(IF(VLOOKUP(A68,salario!A$3:O$32,15,FALSE)="","",VLOOKUP(A68,salario!A$3:O$32,15,FALSE)),"")</f>
        <v/>
      </c>
      <c r="F68" s="47" t="str">
        <f>IFERROR(VLOOKUP(A68,[5]base_pessoal!$B$2:$P$1504,13,FALSE),"")</f>
        <v/>
      </c>
      <c r="G68" s="50">
        <f>IFERROR(VLOOKUP(A68,salario!A$2:P$91,11,FALSE),0)*B68/30</f>
        <v>0</v>
      </c>
      <c r="H68" s="50">
        <f>SUMIFS(topmanager!$D:$D,topmanager!$C:$C,rs_nova!$A68,topmanager!$A:$A,rs_nova!H$2)+SUMIFS(topmanager!$D:$D,topmanager!$C:$C,rs_nova!$A68,topmanager!$A:$A,63)</f>
        <v>0</v>
      </c>
      <c r="I68" s="50">
        <f>-SUMIFS(topmanager!$D:$D,topmanager!$C:$C,rs_nova!$A68,topmanager!$A:$A,rs_nova!I$2)</f>
        <v>0</v>
      </c>
      <c r="J68" s="50">
        <f>SUMIFS(topmanager!$D:$D,topmanager!$C:$C,rs_nova!$A68,topmanager!$A:$A,rs_nova!J$2)</f>
        <v>0</v>
      </c>
      <c r="K68" s="50">
        <f>SUMIFS(topmanager!$D:$D,topmanager!$C:$C,rs_nova!$A68,topmanager!$A:$A,rs_nova!K$2)+SUMIFS(topmanager!$D:$D,topmanager!$C:$C,rs_nova!$A68,topmanager!$A:$A,911)</f>
        <v>0</v>
      </c>
      <c r="L68" s="50">
        <f>SUMIFS(topmanager!$D:$D,topmanager!$C:$C,rs_nova!$A68,topmanager!$A:$A,rs_nova!L$2)</f>
        <v>0</v>
      </c>
      <c r="M68" s="50">
        <f>SUMIFS(topmanager!$D:$D,topmanager!$C:$C,rs_nova!$A68,topmanager!$A:$A,rs_nova!M$2)+SUMIFS(topmanager!$D:$D,topmanager!$C:$C,rs_nova!$A68,topmanager!$A:$A,908)+SUMIFS(topmanager!$D:$D,topmanager!$C:$C,rs_nova!$A68,topmanager!$A:$A,550)</f>
        <v>0</v>
      </c>
      <c r="N68" s="50">
        <f>SUMIFS(topmanager!$D:$D,topmanager!$C:$C,rs_nova!$A68,topmanager!$A:$A,rs_nova!N$2)</f>
        <v>0</v>
      </c>
      <c r="O68" s="51">
        <f t="shared" si="4"/>
        <v>0</v>
      </c>
      <c r="P68" s="50">
        <f>IFERROR(VLOOKUP($A68,total!$B$4:$AW$437,27,0),0)</f>
        <v>0</v>
      </c>
      <c r="Q68" s="50">
        <f>IFERROR(VLOOKUP($A68,total!$B$4:$AW$437,21,0),0)</f>
        <v>0</v>
      </c>
      <c r="R68" s="50">
        <f>IFERROR(VLOOKUP($A68,total!$B$4:$AW$437,25,0),0)+IFERROR(VLOOKUP($A68,total!$B$4:$AW$437,36,0),0)</f>
        <v>0</v>
      </c>
      <c r="S68" s="50">
        <f>IFERROR(VLOOKUP(A68,gympass!$A$2:$F$148,6,0),0)</f>
        <v>0</v>
      </c>
      <c r="T68" s="50">
        <f>IFERROR(VLOOKUP($A68,total!$B$4:$AW$437,42,0),0)</f>
        <v>0</v>
      </c>
      <c r="U68" s="50">
        <f>IFERROR(VLOOKUP($A68,total!$B$4:$AW$437,32,0),0)</f>
        <v>0</v>
      </c>
      <c r="V68" s="50">
        <f>IFERROR(VLOOKUP($A68,total!$B$4:$AW$437,28,0),0)</f>
        <v>0</v>
      </c>
      <c r="W68" s="50">
        <f>IFERROR(VLOOKUP($A68,total!$B$4:$AX$437,49,0),0)</f>
        <v>0</v>
      </c>
      <c r="X68" s="50"/>
      <c r="Y68" s="50">
        <f>IFERROR(VLOOKUP(A68,#REF!,4,0),0)</f>
        <v>0</v>
      </c>
      <c r="Z68" s="50">
        <f>IFERROR(VLOOKUP(B68,#REF!,8,0),0)</f>
        <v>0</v>
      </c>
      <c r="AA68" s="50">
        <f>IFERROR(VLOOKUP($A68,total!$B$4:$AW$437,45,0),0)</f>
        <v>0</v>
      </c>
      <c r="AB68" s="50">
        <f>IFERROR(VLOOKUP($A68,total!$B$4:$AW$437,48,0),0)</f>
        <v>0</v>
      </c>
      <c r="AC68" s="50">
        <f>IFERROR(VLOOKUP($A68,total!$B$4:$AB$437,19,0),0)</f>
        <v>0</v>
      </c>
      <c r="AD68" s="50">
        <f>IFERROR(VLOOKUP($A68,total!$B$4:$AB$437,10,0),0)</f>
        <v>0</v>
      </c>
      <c r="AE68" s="50">
        <f>IFERROR(VLOOKUP($A68,total!$B$4:$AB$437,13,0),0)-SUMIFS(topmanager!$D:$D,topmanager!$C:$C,rs_nova!$A72,topmanager!$A:$A,856)</f>
        <v>0</v>
      </c>
      <c r="AF68" s="50">
        <f>IFERROR(VLOOKUP($A68,total!$B$4:$AB$437,16,0),0)</f>
        <v>0</v>
      </c>
      <c r="AG68" s="50">
        <f>IFERROR(VLOOKUP($A68,total!$B$4:$AB$437,7,0),0)</f>
        <v>0</v>
      </c>
      <c r="AH68" s="50">
        <f>IFERROR(VLOOKUP($A68,total!$B$4:$AD$437,29,0),0)</f>
        <v>0</v>
      </c>
      <c r="AI68" s="50">
        <f>IFERROR(VLOOKUP(A68,total!$B$4:$AN$437,39,0),0)</f>
        <v>0</v>
      </c>
      <c r="AJ68" s="51">
        <f t="shared" si="5"/>
        <v>0</v>
      </c>
      <c r="AK68" s="50">
        <f t="shared" si="6"/>
        <v>0</v>
      </c>
      <c r="AL68" s="50">
        <f t="shared" si="7"/>
        <v>0</v>
      </c>
      <c r="AM68" s="50">
        <f t="shared" si="8"/>
        <v>0</v>
      </c>
      <c r="AN68" s="50" t="e">
        <f t="shared" si="18"/>
        <v>#REF!</v>
      </c>
      <c r="AO68" s="50" t="e">
        <f t="shared" si="18"/>
        <v>#REF!</v>
      </c>
      <c r="AP68" s="50" t="e">
        <f t="shared" si="18"/>
        <v>#REF!</v>
      </c>
      <c r="AQ68" s="50">
        <f>IFERROR(VLOOKUP(TEXT($A68,"000000"),[6]Página1!$A$8:$S$801,13,FALSE),0)</f>
        <v>0</v>
      </c>
      <c r="AR68" s="50">
        <f>IFERROR(VLOOKUP(TEXT($A68,"000000"),[6]Página1!$A$8:$S$801,16,FALSE),0)</f>
        <v>0</v>
      </c>
      <c r="AS68" s="50">
        <f>IFERROR(VLOOKUP(TEXT($A68,"000000"),[6]Página1!$A$8:$S$801,19,FALSE),0)</f>
        <v>0</v>
      </c>
      <c r="AT68" s="50">
        <f>IFERROR(VLOOKUP(TEXT($A68,"000000"),[7]Página1!$A$8:$R$814,12,FALSE),0)</f>
        <v>0</v>
      </c>
      <c r="AU68" s="50">
        <f>IFERROR(VLOOKUP(TEXT($A68,"000000"),[7]Página1!$A$8:$R$814,15,FALSE),0)</f>
        <v>0</v>
      </c>
      <c r="AV68" s="50">
        <f>IFERROR(VLOOKUP(TEXT($A68,"000000"),[7]Página1!$A$8:$R$814,18,FALSE),0)</f>
        <v>0</v>
      </c>
      <c r="AW68" s="50"/>
      <c r="AX68" s="51" t="e">
        <f t="shared" si="10"/>
        <v>#REF!</v>
      </c>
      <c r="AY68" s="51" t="e">
        <f t="shared" si="11"/>
        <v>#REF!</v>
      </c>
      <c r="AZ68" s="51" t="e">
        <f t="shared" si="12"/>
        <v>#REF!</v>
      </c>
      <c r="BA68" s="51" t="e">
        <f t="shared" si="13"/>
        <v>#REF!</v>
      </c>
      <c r="BB68" s="51">
        <f t="shared" si="14"/>
        <v>0</v>
      </c>
      <c r="BC68" s="51" t="e">
        <f t="shared" si="15"/>
        <v>#REF!</v>
      </c>
      <c r="BD68" s="51">
        <f t="shared" si="16"/>
        <v>0</v>
      </c>
      <c r="BE68" s="51">
        <f>IFERROR(VLOOKUP(A68,salario!A$2:P$91,11,FALSE),0)</f>
        <v>0</v>
      </c>
      <c r="BF68" s="51">
        <f>SUMIFS(topmanager!$D:$D,topmanager!$C:$C,rs_nova!$A68,topmanager!$A:$A,rs_nova!BF$2)</f>
        <v>0</v>
      </c>
      <c r="BG68" s="51">
        <f>SUMIFS(topmanager!$D:$D,topmanager!$C:$C,rs_nova!$A68,topmanager!$A:$A,rs_nova!BG$2)</f>
        <v>0</v>
      </c>
      <c r="BH68" s="51">
        <f>SUMIFS(topmanager!$D:$D,topmanager!$C:$C,rs_nova!$A68,topmanager!$A:$A,rs_nova!BH$2)</f>
        <v>0</v>
      </c>
      <c r="BI68" s="51">
        <f>SUMIFS(topmanager!$D:$D,topmanager!$C:$C,rs_nova!$A68,topmanager!$A:$A,rs_nova!BI$2)</f>
        <v>0</v>
      </c>
      <c r="BJ68" s="51">
        <f>SUMIFS(topmanager!$D:$D,topmanager!$C:$C,rs_nova!$A68,topmanager!$A:$A,rs_nova!BJ$2)+SUMIFS(topmanager!$D:$D,topmanager!$C:$C,rs_nova!$A68,topmanager!$A:$A,rs_nova!BJ$2+1)</f>
        <v>0</v>
      </c>
      <c r="BK68" s="51">
        <f>IFERROR(VLOOKUP(A68,[8]ferias!$C$4:$G$100,5,FALSE),0)</f>
        <v>0</v>
      </c>
      <c r="BL68" s="51">
        <f>SUMIFS(topmanager!$D:$D,topmanager!$C:$C,rs_nova!$A68,topmanager!$A:$A,rs_nova!BL$2)</f>
        <v>0</v>
      </c>
      <c r="BM68" s="51">
        <f>SUMIFS(topmanager!$D:$D,topmanager!$C:$C,rs_nova!$A68,topmanager!$A:$A,rs_nova!BM$2)+SUMIFS(topmanager!$D:$D,topmanager!$C:$C,rs_nova!$A72,topmanager!$A:$A,151)</f>
        <v>0</v>
      </c>
      <c r="BN68" s="51">
        <f t="shared" si="17"/>
        <v>0</v>
      </c>
    </row>
    <row r="69" spans="1:66">
      <c r="A69" s="47" t="e">
        <f>total!#REF!</f>
        <v>#REF!</v>
      </c>
      <c r="B69" s="47">
        <f t="shared" si="3"/>
        <v>0</v>
      </c>
      <c r="C69" s="48" t="e">
        <f>total!#REF!</f>
        <v>#REF!</v>
      </c>
      <c r="D69" s="49" t="str">
        <f>IFERROR(VLOOKUP(A69,salario!A$3:J$32,10,FALSE),"")</f>
        <v/>
      </c>
      <c r="E69" s="49" t="str">
        <f>IFERROR(IF(VLOOKUP(A69,salario!A$3:O$32,15,FALSE)="","",VLOOKUP(A69,salario!A$3:O$32,15,FALSE)),"")</f>
        <v/>
      </c>
      <c r="F69" s="47" t="str">
        <f>IFERROR(VLOOKUP(A69,[5]base_pessoal!$B$2:$P$1504,13,FALSE),"")</f>
        <v/>
      </c>
      <c r="G69" s="50">
        <f>IFERROR(VLOOKUP(A69,salario!A$2:P$91,11,FALSE),0)*B69/30</f>
        <v>0</v>
      </c>
      <c r="H69" s="50">
        <f>SUMIFS(topmanager!$D:$D,topmanager!$C:$C,rs_nova!$A69,topmanager!$A:$A,rs_nova!H$2)+SUMIFS(topmanager!$D:$D,topmanager!$C:$C,rs_nova!$A69,topmanager!$A:$A,63)</f>
        <v>0</v>
      </c>
      <c r="I69" s="50">
        <f>-SUMIFS(topmanager!$D:$D,topmanager!$C:$C,rs_nova!$A69,topmanager!$A:$A,rs_nova!I$2)</f>
        <v>0</v>
      </c>
      <c r="J69" s="50">
        <f>SUMIFS(topmanager!$D:$D,topmanager!$C:$C,rs_nova!$A69,topmanager!$A:$A,rs_nova!J$2)</f>
        <v>0</v>
      </c>
      <c r="K69" s="50">
        <f>SUMIFS(topmanager!$D:$D,topmanager!$C:$C,rs_nova!$A69,topmanager!$A:$A,rs_nova!K$2)+SUMIFS(topmanager!$D:$D,topmanager!$C:$C,rs_nova!$A69,topmanager!$A:$A,911)</f>
        <v>0</v>
      </c>
      <c r="L69" s="50">
        <f>SUMIFS(topmanager!$D:$D,topmanager!$C:$C,rs_nova!$A69,topmanager!$A:$A,rs_nova!L$2)</f>
        <v>0</v>
      </c>
      <c r="M69" s="50">
        <f>SUMIFS(topmanager!$D:$D,topmanager!$C:$C,rs_nova!$A69,topmanager!$A:$A,rs_nova!M$2)+SUMIFS(topmanager!$D:$D,topmanager!$C:$C,rs_nova!$A69,topmanager!$A:$A,908)+SUMIFS(topmanager!$D:$D,topmanager!$C:$C,rs_nova!$A69,topmanager!$A:$A,550)</f>
        <v>0</v>
      </c>
      <c r="N69" s="50">
        <f>SUMIFS(topmanager!$D:$D,topmanager!$C:$C,rs_nova!$A69,topmanager!$A:$A,rs_nova!N$2)</f>
        <v>0</v>
      </c>
      <c r="O69" s="51">
        <f t="shared" si="4"/>
        <v>0</v>
      </c>
      <c r="P69" s="50">
        <f>IFERROR(VLOOKUP($A69,total!$B$4:$AW$437,27,0),0)</f>
        <v>0</v>
      </c>
      <c r="Q69" s="50">
        <f>IFERROR(VLOOKUP($A69,total!$B$4:$AW$437,21,0),0)</f>
        <v>0</v>
      </c>
      <c r="R69" s="50">
        <f>IFERROR(VLOOKUP($A69,total!$B$4:$AW$437,25,0),0)+IFERROR(VLOOKUP($A69,total!$B$4:$AW$437,36,0),0)</f>
        <v>0</v>
      </c>
      <c r="S69" s="50">
        <f>IFERROR(VLOOKUP(A69,gympass!$A$2:$F$148,6,0),0)</f>
        <v>0</v>
      </c>
      <c r="T69" s="50">
        <f>IFERROR(VLOOKUP($A69,total!$B$4:$AW$437,42,0),0)</f>
        <v>0</v>
      </c>
      <c r="U69" s="50">
        <f>IFERROR(VLOOKUP($A69,total!$B$4:$AW$437,32,0),0)</f>
        <v>0</v>
      </c>
      <c r="V69" s="50">
        <f>IFERROR(VLOOKUP($A69,total!$B$4:$AW$437,28,0),0)</f>
        <v>0</v>
      </c>
      <c r="W69" s="50">
        <f>IFERROR(VLOOKUP($A69,total!$B$4:$AX$437,49,0),0)</f>
        <v>0</v>
      </c>
      <c r="X69" s="50"/>
      <c r="Y69" s="50">
        <f>IFERROR(VLOOKUP(A69,#REF!,4,0),0)</f>
        <v>0</v>
      </c>
      <c r="Z69" s="50">
        <f>IFERROR(VLOOKUP(B69,#REF!,8,0),0)</f>
        <v>0</v>
      </c>
      <c r="AA69" s="50">
        <f>IFERROR(VLOOKUP($A69,total!$B$4:$AW$437,45,0),0)</f>
        <v>0</v>
      </c>
      <c r="AB69" s="50">
        <f>IFERROR(VLOOKUP($A69,total!$B$4:$AW$437,48,0),0)</f>
        <v>0</v>
      </c>
      <c r="AC69" s="50">
        <f>IFERROR(VLOOKUP($A69,total!$B$4:$AB$437,19,0),0)</f>
        <v>0</v>
      </c>
      <c r="AD69" s="50">
        <f>IFERROR(VLOOKUP($A69,total!$B$4:$AB$437,10,0),0)</f>
        <v>0</v>
      </c>
      <c r="AE69" s="50">
        <f>IFERROR(VLOOKUP($A69,total!$B$4:$AB$437,13,0),0)-SUMIFS(topmanager!$D:$D,topmanager!$C:$C,rs_nova!$A73,topmanager!$A:$A,856)</f>
        <v>0</v>
      </c>
      <c r="AF69" s="50">
        <f>IFERROR(VLOOKUP($A69,total!$B$4:$AB$437,16,0),0)</f>
        <v>0</v>
      </c>
      <c r="AG69" s="50">
        <f>IFERROR(VLOOKUP($A69,total!$B$4:$AB$437,7,0),0)</f>
        <v>0</v>
      </c>
      <c r="AH69" s="50">
        <f>IFERROR(VLOOKUP($A69,total!$B$4:$AD$437,29,0),0)</f>
        <v>0</v>
      </c>
      <c r="AI69" s="50">
        <f>IFERROR(VLOOKUP(A69,total!$B$4:$AN$437,39,0),0)</f>
        <v>0</v>
      </c>
      <c r="AJ69" s="51">
        <f t="shared" si="5"/>
        <v>0</v>
      </c>
      <c r="AK69" s="50">
        <f t="shared" si="6"/>
        <v>0</v>
      </c>
      <c r="AL69" s="50">
        <f t="shared" si="7"/>
        <v>0</v>
      </c>
      <c r="AM69" s="50">
        <f t="shared" si="8"/>
        <v>0</v>
      </c>
      <c r="AN69" s="50" t="e">
        <f t="shared" si="18"/>
        <v>#REF!</v>
      </c>
      <c r="AO69" s="50" t="e">
        <f t="shared" si="18"/>
        <v>#REF!</v>
      </c>
      <c r="AP69" s="50" t="e">
        <f t="shared" si="18"/>
        <v>#REF!</v>
      </c>
      <c r="AQ69" s="50">
        <f>IFERROR(VLOOKUP(TEXT($A69,"000000"),[6]Página1!$A$8:$S$801,13,FALSE),0)</f>
        <v>0</v>
      </c>
      <c r="AR69" s="50">
        <f>IFERROR(VLOOKUP(TEXT($A69,"000000"),[6]Página1!$A$8:$S$801,16,FALSE),0)</f>
        <v>0</v>
      </c>
      <c r="AS69" s="50">
        <f>IFERROR(VLOOKUP(TEXT($A69,"000000"),[6]Página1!$A$8:$S$801,19,FALSE),0)</f>
        <v>0</v>
      </c>
      <c r="AT69" s="50">
        <f>IFERROR(VLOOKUP(TEXT($A69,"000000"),[7]Página1!$A$8:$R$814,12,FALSE),0)</f>
        <v>0</v>
      </c>
      <c r="AU69" s="50">
        <f>IFERROR(VLOOKUP(TEXT($A69,"000000"),[7]Página1!$A$8:$R$814,15,FALSE),0)</f>
        <v>0</v>
      </c>
      <c r="AV69" s="50">
        <f>IFERROR(VLOOKUP(TEXT($A69,"000000"),[7]Página1!$A$8:$R$814,18,FALSE),0)</f>
        <v>0</v>
      </c>
      <c r="AW69" s="50"/>
      <c r="AX69" s="51" t="e">
        <f t="shared" si="10"/>
        <v>#REF!</v>
      </c>
      <c r="AY69" s="51" t="e">
        <f t="shared" si="11"/>
        <v>#REF!</v>
      </c>
      <c r="AZ69" s="51" t="e">
        <f t="shared" si="12"/>
        <v>#REF!</v>
      </c>
      <c r="BA69" s="51" t="e">
        <f t="shared" si="13"/>
        <v>#REF!</v>
      </c>
      <c r="BB69" s="51">
        <f t="shared" si="14"/>
        <v>0</v>
      </c>
      <c r="BC69" s="51" t="e">
        <f t="shared" si="15"/>
        <v>#REF!</v>
      </c>
      <c r="BD69" s="51">
        <f t="shared" si="16"/>
        <v>0</v>
      </c>
      <c r="BE69" s="51">
        <f>IFERROR(VLOOKUP(A69,salario!A$2:P$91,11,FALSE),0)</f>
        <v>0</v>
      </c>
      <c r="BF69" s="51">
        <f>SUMIFS(topmanager!$D:$D,topmanager!$C:$C,rs_nova!$A69,topmanager!$A:$A,rs_nova!BF$2)</f>
        <v>0</v>
      </c>
      <c r="BG69" s="51">
        <f>SUMIFS(topmanager!$D:$D,topmanager!$C:$C,rs_nova!$A69,topmanager!$A:$A,rs_nova!BG$2)</f>
        <v>0</v>
      </c>
      <c r="BH69" s="51">
        <f>SUMIFS(topmanager!$D:$D,topmanager!$C:$C,rs_nova!$A69,topmanager!$A:$A,rs_nova!BH$2)</f>
        <v>0</v>
      </c>
      <c r="BI69" s="51">
        <f>SUMIFS(topmanager!$D:$D,topmanager!$C:$C,rs_nova!$A69,topmanager!$A:$A,rs_nova!BI$2)</f>
        <v>0</v>
      </c>
      <c r="BJ69" s="51">
        <f>SUMIFS(topmanager!$D:$D,topmanager!$C:$C,rs_nova!$A69,topmanager!$A:$A,rs_nova!BJ$2)+SUMIFS(topmanager!$D:$D,topmanager!$C:$C,rs_nova!$A69,topmanager!$A:$A,rs_nova!BJ$2+1)</f>
        <v>0</v>
      </c>
      <c r="BK69" s="51">
        <f>IFERROR(VLOOKUP(A69,[8]ferias!$C$4:$G$100,5,FALSE),0)</f>
        <v>0</v>
      </c>
      <c r="BL69" s="51">
        <f>SUMIFS(topmanager!$D:$D,topmanager!$C:$C,rs_nova!$A69,topmanager!$A:$A,rs_nova!BL$2)</f>
        <v>0</v>
      </c>
      <c r="BM69" s="51">
        <f>SUMIFS(topmanager!$D:$D,topmanager!$C:$C,rs_nova!$A69,topmanager!$A:$A,rs_nova!BM$2)+SUMIFS(topmanager!$D:$D,topmanager!$C:$C,rs_nova!$A73,topmanager!$A:$A,151)</f>
        <v>0</v>
      </c>
      <c r="BN69" s="51">
        <f t="shared" si="17"/>
        <v>0</v>
      </c>
    </row>
    <row r="70" spans="1:66">
      <c r="A70" s="47" t="e">
        <f>total!#REF!</f>
        <v>#REF!</v>
      </c>
      <c r="B70" s="47">
        <f t="shared" si="3"/>
        <v>0</v>
      </c>
      <c r="C70" s="48" t="e">
        <f>total!#REF!</f>
        <v>#REF!</v>
      </c>
      <c r="D70" s="49" t="str">
        <f>IFERROR(VLOOKUP(A70,salario!A$3:J$32,10,FALSE),"")</f>
        <v/>
      </c>
      <c r="E70" s="49" t="str">
        <f>IFERROR(IF(VLOOKUP(A70,salario!A$3:O$32,15,FALSE)="","",VLOOKUP(A70,salario!A$3:O$32,15,FALSE)),"")</f>
        <v/>
      </c>
      <c r="F70" s="47" t="str">
        <f>IFERROR(VLOOKUP(A70,[5]base_pessoal!$B$2:$P$1504,13,FALSE),"")</f>
        <v/>
      </c>
      <c r="G70" s="50">
        <f>IFERROR(VLOOKUP(A70,salario!A$2:P$91,11,FALSE),0)*B70/30</f>
        <v>0</v>
      </c>
      <c r="H70" s="50">
        <f>SUMIFS(topmanager!$D:$D,topmanager!$C:$C,rs_nova!$A70,topmanager!$A:$A,rs_nova!H$2)+SUMIFS(topmanager!$D:$D,topmanager!$C:$C,rs_nova!$A70,topmanager!$A:$A,63)</f>
        <v>0</v>
      </c>
      <c r="I70" s="50">
        <f>-SUMIFS(topmanager!$D:$D,topmanager!$C:$C,rs_nova!$A70,topmanager!$A:$A,rs_nova!I$2)</f>
        <v>0</v>
      </c>
      <c r="J70" s="50">
        <f>SUMIFS(topmanager!$D:$D,topmanager!$C:$C,rs_nova!$A70,topmanager!$A:$A,rs_nova!J$2)</f>
        <v>0</v>
      </c>
      <c r="K70" s="50">
        <f>SUMIFS(topmanager!$D:$D,topmanager!$C:$C,rs_nova!$A70,topmanager!$A:$A,rs_nova!K$2)+SUMIFS(topmanager!$D:$D,topmanager!$C:$C,rs_nova!$A70,topmanager!$A:$A,911)</f>
        <v>0</v>
      </c>
      <c r="L70" s="50">
        <f>SUMIFS(topmanager!$D:$D,topmanager!$C:$C,rs_nova!$A70,topmanager!$A:$A,rs_nova!L$2)</f>
        <v>0</v>
      </c>
      <c r="M70" s="50">
        <f>SUMIFS(topmanager!$D:$D,topmanager!$C:$C,rs_nova!$A70,topmanager!$A:$A,rs_nova!M$2)+SUMIFS(topmanager!$D:$D,topmanager!$C:$C,rs_nova!$A70,topmanager!$A:$A,908)+SUMIFS(topmanager!$D:$D,topmanager!$C:$C,rs_nova!$A70,topmanager!$A:$A,550)</f>
        <v>0</v>
      </c>
      <c r="N70" s="50">
        <f>SUMIFS(topmanager!$D:$D,topmanager!$C:$C,rs_nova!$A70,topmanager!$A:$A,rs_nova!N$2)</f>
        <v>0</v>
      </c>
      <c r="O70" s="51">
        <f t="shared" si="4"/>
        <v>0</v>
      </c>
      <c r="P70" s="50">
        <f>IFERROR(VLOOKUP($A70,total!$B$4:$AW$437,27,0),0)</f>
        <v>0</v>
      </c>
      <c r="Q70" s="50">
        <f>IFERROR(VLOOKUP($A70,total!$B$4:$AW$437,21,0),0)</f>
        <v>0</v>
      </c>
      <c r="R70" s="50">
        <f>IFERROR(VLOOKUP($A70,total!$B$4:$AW$437,25,0),0)+IFERROR(VLOOKUP($A70,total!$B$4:$AW$437,36,0),0)</f>
        <v>0</v>
      </c>
      <c r="S70" s="50">
        <f>IFERROR(VLOOKUP(A70,gympass!$A$2:$F$148,6,0),0)</f>
        <v>0</v>
      </c>
      <c r="T70" s="50">
        <f>IFERROR(VLOOKUP($A70,total!$B$4:$AW$437,42,0),0)</f>
        <v>0</v>
      </c>
      <c r="U70" s="50">
        <f>IFERROR(VLOOKUP($A70,total!$B$4:$AW$437,32,0),0)</f>
        <v>0</v>
      </c>
      <c r="V70" s="50">
        <f>IFERROR(VLOOKUP($A70,total!$B$4:$AW$437,28,0),0)</f>
        <v>0</v>
      </c>
      <c r="W70" s="50">
        <f>IFERROR(VLOOKUP($A70,total!$B$4:$AX$437,49,0),0)</f>
        <v>0</v>
      </c>
      <c r="X70" s="50"/>
      <c r="Y70" s="50">
        <f>IFERROR(VLOOKUP(A70,#REF!,4,0),0)</f>
        <v>0</v>
      </c>
      <c r="Z70" s="50">
        <f>IFERROR(VLOOKUP(B70,#REF!,8,0),0)</f>
        <v>0</v>
      </c>
      <c r="AA70" s="50">
        <f>IFERROR(VLOOKUP($A70,total!$B$4:$AW$437,45,0),0)</f>
        <v>0</v>
      </c>
      <c r="AB70" s="50">
        <f>IFERROR(VLOOKUP($A70,total!$B$4:$AW$437,48,0),0)</f>
        <v>0</v>
      </c>
      <c r="AC70" s="50">
        <f>IFERROR(VLOOKUP($A70,total!$B$4:$AB$437,19,0),0)</f>
        <v>0</v>
      </c>
      <c r="AD70" s="50">
        <f>IFERROR(VLOOKUP($A70,total!$B$4:$AB$437,10,0),0)</f>
        <v>0</v>
      </c>
      <c r="AE70" s="50">
        <f>IFERROR(VLOOKUP($A70,total!$B$4:$AB$437,13,0),0)-SUMIFS(topmanager!$D:$D,topmanager!$C:$C,rs_nova!$A74,topmanager!$A:$A,856)</f>
        <v>0</v>
      </c>
      <c r="AF70" s="50">
        <f>IFERROR(VLOOKUP($A70,total!$B$4:$AB$437,16,0),0)</f>
        <v>0</v>
      </c>
      <c r="AG70" s="50">
        <f>IFERROR(VLOOKUP($A70,total!$B$4:$AB$437,7,0),0)</f>
        <v>0</v>
      </c>
      <c r="AH70" s="50">
        <f>IFERROR(VLOOKUP($A70,total!$B$4:$AD$437,29,0),0)</f>
        <v>0</v>
      </c>
      <c r="AI70" s="50">
        <f>IFERROR(VLOOKUP(A70,total!$B$4:$AN$437,39,0),0)</f>
        <v>0</v>
      </c>
      <c r="AJ70" s="51">
        <f t="shared" si="5"/>
        <v>0</v>
      </c>
      <c r="AK70" s="50">
        <f t="shared" si="6"/>
        <v>0</v>
      </c>
      <c r="AL70" s="50">
        <f t="shared" si="7"/>
        <v>0</v>
      </c>
      <c r="AM70" s="50">
        <f t="shared" si="8"/>
        <v>0</v>
      </c>
      <c r="AN70" s="50" t="e">
        <f t="shared" si="18"/>
        <v>#REF!</v>
      </c>
      <c r="AO70" s="50" t="e">
        <f t="shared" si="18"/>
        <v>#REF!</v>
      </c>
      <c r="AP70" s="50" t="e">
        <f t="shared" si="18"/>
        <v>#REF!</v>
      </c>
      <c r="AQ70" s="50">
        <f>IFERROR(VLOOKUP(TEXT($A70,"000000"),[6]Página1!$A$8:$S$801,13,FALSE),0)</f>
        <v>0</v>
      </c>
      <c r="AR70" s="50">
        <f>IFERROR(VLOOKUP(TEXT($A70,"000000"),[6]Página1!$A$8:$S$801,16,FALSE),0)</f>
        <v>0</v>
      </c>
      <c r="AS70" s="50">
        <f>IFERROR(VLOOKUP(TEXT($A70,"000000"),[6]Página1!$A$8:$S$801,19,FALSE),0)</f>
        <v>0</v>
      </c>
      <c r="AT70" s="50">
        <f>IFERROR(VLOOKUP(TEXT($A70,"000000"),[7]Página1!$A$8:$R$814,12,FALSE),0)</f>
        <v>0</v>
      </c>
      <c r="AU70" s="50">
        <f>IFERROR(VLOOKUP(TEXT($A70,"000000"),[7]Página1!$A$8:$R$814,15,FALSE),0)</f>
        <v>0</v>
      </c>
      <c r="AV70" s="50">
        <f>IFERROR(VLOOKUP(TEXT($A70,"000000"),[7]Página1!$A$8:$R$814,18,FALSE),0)</f>
        <v>0</v>
      </c>
      <c r="AW70" s="50"/>
      <c r="AX70" s="51" t="e">
        <f t="shared" si="10"/>
        <v>#REF!</v>
      </c>
      <c r="AY70" s="51" t="e">
        <f t="shared" si="11"/>
        <v>#REF!</v>
      </c>
      <c r="AZ70" s="51" t="e">
        <f t="shared" si="12"/>
        <v>#REF!</v>
      </c>
      <c r="BA70" s="51" t="e">
        <f t="shared" si="13"/>
        <v>#REF!</v>
      </c>
      <c r="BB70" s="51">
        <f t="shared" si="14"/>
        <v>0</v>
      </c>
      <c r="BC70" s="51" t="e">
        <f t="shared" si="15"/>
        <v>#REF!</v>
      </c>
      <c r="BD70" s="51">
        <f t="shared" si="16"/>
        <v>0</v>
      </c>
      <c r="BE70" s="51">
        <f>IFERROR(VLOOKUP(A70,salario!A$2:P$91,11,FALSE),0)</f>
        <v>0</v>
      </c>
      <c r="BF70" s="51">
        <f>SUMIFS(topmanager!$D:$D,topmanager!$C:$C,rs_nova!$A70,topmanager!$A:$A,rs_nova!BF$2)</f>
        <v>0</v>
      </c>
      <c r="BG70" s="51">
        <f>SUMIFS(topmanager!$D:$D,topmanager!$C:$C,rs_nova!$A70,topmanager!$A:$A,rs_nova!BG$2)</f>
        <v>0</v>
      </c>
      <c r="BH70" s="51">
        <f>SUMIFS(topmanager!$D:$D,topmanager!$C:$C,rs_nova!$A70,topmanager!$A:$A,rs_nova!BH$2)</f>
        <v>0</v>
      </c>
      <c r="BI70" s="51">
        <f>SUMIFS(topmanager!$D:$D,topmanager!$C:$C,rs_nova!$A70,topmanager!$A:$A,rs_nova!BI$2)</f>
        <v>0</v>
      </c>
      <c r="BJ70" s="51">
        <f>SUMIFS(topmanager!$D:$D,topmanager!$C:$C,rs_nova!$A70,topmanager!$A:$A,rs_nova!BJ$2)+SUMIFS(topmanager!$D:$D,topmanager!$C:$C,rs_nova!$A70,topmanager!$A:$A,rs_nova!BJ$2+1)</f>
        <v>0</v>
      </c>
      <c r="BK70" s="51">
        <f>IFERROR(VLOOKUP(A70,[8]ferias!$C$4:$G$100,5,FALSE),0)</f>
        <v>0</v>
      </c>
      <c r="BL70" s="51">
        <f>SUMIFS(topmanager!$D:$D,topmanager!$C:$C,rs_nova!$A70,topmanager!$A:$A,rs_nova!BL$2)</f>
        <v>0</v>
      </c>
      <c r="BM70" s="51">
        <f>SUMIFS(topmanager!$D:$D,topmanager!$C:$C,rs_nova!$A70,topmanager!$A:$A,rs_nova!BM$2)+SUMIFS(topmanager!$D:$D,topmanager!$C:$C,rs_nova!$A74,topmanager!$A:$A,151)</f>
        <v>0</v>
      </c>
      <c r="BN70" s="51">
        <f t="shared" si="17"/>
        <v>0</v>
      </c>
    </row>
    <row r="71" spans="1:66">
      <c r="A71" s="47" t="e">
        <f>total!#REF!</f>
        <v>#REF!</v>
      </c>
      <c r="B71" s="47">
        <f t="shared" ref="B71:B134" si="19">IFERROR(IF(E71="",IF(D71&lt;=B$2,30,31-DAY(D71)),IF(E71&lt;B$2,0,IF(D71&gt;=B$2,DAY(E71)-DAY(D71),DAY(E71)))),0)</f>
        <v>0</v>
      </c>
      <c r="C71" s="48" t="e">
        <f>total!#REF!</f>
        <v>#REF!</v>
      </c>
      <c r="D71" s="49" t="str">
        <f>IFERROR(VLOOKUP(A71,salario!A$3:J$32,10,FALSE),"")</f>
        <v/>
      </c>
      <c r="E71" s="49" t="str">
        <f>IFERROR(IF(VLOOKUP(A71,salario!A$3:O$32,15,FALSE)="","",VLOOKUP(A71,salario!A$3:O$32,15,FALSE)),"")</f>
        <v/>
      </c>
      <c r="F71" s="47" t="str">
        <f>IFERROR(VLOOKUP(A71,[5]base_pessoal!$B$2:$P$1504,13,FALSE),"")</f>
        <v/>
      </c>
      <c r="G71" s="50">
        <f>IFERROR(VLOOKUP(A71,salario!A$2:P$91,11,FALSE),0)*B71/30</f>
        <v>0</v>
      </c>
      <c r="H71" s="50">
        <f>SUMIFS(topmanager!$D:$D,topmanager!$C:$C,rs_nova!$A71,topmanager!$A:$A,rs_nova!H$2)+SUMIFS(topmanager!$D:$D,topmanager!$C:$C,rs_nova!$A71,topmanager!$A:$A,63)</f>
        <v>0</v>
      </c>
      <c r="I71" s="50">
        <f>-SUMIFS(topmanager!$D:$D,topmanager!$C:$C,rs_nova!$A71,topmanager!$A:$A,rs_nova!I$2)</f>
        <v>0</v>
      </c>
      <c r="J71" s="50">
        <f>SUMIFS(topmanager!$D:$D,topmanager!$C:$C,rs_nova!$A71,topmanager!$A:$A,rs_nova!J$2)</f>
        <v>0</v>
      </c>
      <c r="K71" s="50">
        <f>SUMIFS(topmanager!$D:$D,topmanager!$C:$C,rs_nova!$A71,topmanager!$A:$A,rs_nova!K$2)+SUMIFS(topmanager!$D:$D,topmanager!$C:$C,rs_nova!$A71,topmanager!$A:$A,911)</f>
        <v>0</v>
      </c>
      <c r="L71" s="50">
        <f>SUMIFS(topmanager!$D:$D,topmanager!$C:$C,rs_nova!$A71,topmanager!$A:$A,rs_nova!L$2)</f>
        <v>0</v>
      </c>
      <c r="M71" s="50">
        <f>SUMIFS(topmanager!$D:$D,topmanager!$C:$C,rs_nova!$A71,topmanager!$A:$A,rs_nova!M$2)+SUMIFS(topmanager!$D:$D,topmanager!$C:$C,rs_nova!$A71,topmanager!$A:$A,908)+SUMIFS(topmanager!$D:$D,topmanager!$C:$C,rs_nova!$A71,topmanager!$A:$A,550)</f>
        <v>0</v>
      </c>
      <c r="N71" s="50">
        <f>SUMIFS(topmanager!$D:$D,topmanager!$C:$C,rs_nova!$A71,topmanager!$A:$A,rs_nova!N$2)</f>
        <v>0</v>
      </c>
      <c r="O71" s="51">
        <f t="shared" ref="O71:O134" si="20">SUM(H71:N71)</f>
        <v>0</v>
      </c>
      <c r="P71" s="50">
        <f>IFERROR(VLOOKUP($A71,total!$B$4:$AW$437,27,0),0)</f>
        <v>0</v>
      </c>
      <c r="Q71" s="50">
        <f>IFERROR(VLOOKUP($A71,total!$B$4:$AW$437,21,0),0)</f>
        <v>0</v>
      </c>
      <c r="R71" s="50">
        <f>IFERROR(VLOOKUP($A71,total!$B$4:$AW$437,25,0),0)+IFERROR(VLOOKUP($A71,total!$B$4:$AW$437,36,0),0)</f>
        <v>0</v>
      </c>
      <c r="S71" s="50">
        <f>IFERROR(VLOOKUP(A71,gympass!$A$2:$F$148,6,0),0)</f>
        <v>0</v>
      </c>
      <c r="T71" s="50">
        <f>IFERROR(VLOOKUP($A71,total!$B$4:$AW$437,42,0),0)</f>
        <v>0</v>
      </c>
      <c r="U71" s="50">
        <f>IFERROR(VLOOKUP($A71,total!$B$4:$AW$437,32,0),0)</f>
        <v>0</v>
      </c>
      <c r="V71" s="50">
        <f>IFERROR(VLOOKUP($A71,total!$B$4:$AW$437,28,0),0)</f>
        <v>0</v>
      </c>
      <c r="W71" s="50">
        <f>IFERROR(VLOOKUP($A71,total!$B$4:$AX$437,49,0),0)</f>
        <v>0</v>
      </c>
      <c r="X71" s="50"/>
      <c r="Y71" s="50">
        <f>IFERROR(VLOOKUP(A71,#REF!,4,0),0)</f>
        <v>0</v>
      </c>
      <c r="Z71" s="50">
        <f>IFERROR(VLOOKUP(B71,#REF!,8,0),0)</f>
        <v>0</v>
      </c>
      <c r="AA71" s="50">
        <f>IFERROR(VLOOKUP($A71,total!$B$4:$AW$437,45,0),0)</f>
        <v>0</v>
      </c>
      <c r="AB71" s="50">
        <f>IFERROR(VLOOKUP($A71,total!$B$4:$AW$437,48,0),0)</f>
        <v>0</v>
      </c>
      <c r="AC71" s="50">
        <f>IFERROR(VLOOKUP($A71,total!$B$4:$AB$437,19,0),0)</f>
        <v>0</v>
      </c>
      <c r="AD71" s="50">
        <f>IFERROR(VLOOKUP($A71,total!$B$4:$AB$437,10,0),0)</f>
        <v>0</v>
      </c>
      <c r="AE71" s="50">
        <f>IFERROR(VLOOKUP($A71,total!$B$4:$AB$437,13,0),0)-SUMIFS(topmanager!$D:$D,topmanager!$C:$C,rs_nova!$A75,topmanager!$A:$A,856)</f>
        <v>0</v>
      </c>
      <c r="AF71" s="50">
        <f>IFERROR(VLOOKUP($A71,total!$B$4:$AB$437,16,0),0)</f>
        <v>0</v>
      </c>
      <c r="AG71" s="50">
        <f>IFERROR(VLOOKUP($A71,total!$B$4:$AB$437,7,0),0)</f>
        <v>0</v>
      </c>
      <c r="AH71" s="50">
        <f>IFERROR(VLOOKUP($A71,total!$B$4:$AD$437,29,0),0)</f>
        <v>0</v>
      </c>
      <c r="AI71" s="50">
        <f>IFERROR(VLOOKUP(A71,total!$B$4:$AN$437,39,0),0)</f>
        <v>0</v>
      </c>
      <c r="AJ71" s="51">
        <f t="shared" ref="AJ71:AJ134" si="21">SUM(P71:AI71)</f>
        <v>0</v>
      </c>
      <c r="AK71" s="50">
        <f t="shared" ref="AK71:AK134" si="22">AK$5*($BN71-BG71)</f>
        <v>0</v>
      </c>
      <c r="AL71" s="50">
        <f t="shared" ref="AL71:AL134" si="23">AL$5*($BN71+BJ71+BK71+BL71+BM71)</f>
        <v>0</v>
      </c>
      <c r="AM71" s="50">
        <f t="shared" ref="AM71:AM134" si="24">IF(F71="NÃO",0,AM$5*$BN71)</f>
        <v>0</v>
      </c>
      <c r="AN71" s="50" t="e">
        <f t="shared" si="18"/>
        <v>#REF!</v>
      </c>
      <c r="AO71" s="50" t="e">
        <f t="shared" si="18"/>
        <v>#REF!</v>
      </c>
      <c r="AP71" s="50" t="e">
        <f t="shared" si="18"/>
        <v>#REF!</v>
      </c>
      <c r="AQ71" s="50">
        <f>IFERROR(VLOOKUP(TEXT($A71,"000000"),[6]Página1!$A$8:$S$801,13,FALSE),0)</f>
        <v>0</v>
      </c>
      <c r="AR71" s="50">
        <f>IFERROR(VLOOKUP(TEXT($A71,"000000"),[6]Página1!$A$8:$S$801,16,FALSE),0)</f>
        <v>0</v>
      </c>
      <c r="AS71" s="50">
        <f>IFERROR(VLOOKUP(TEXT($A71,"000000"),[6]Página1!$A$8:$S$801,19,FALSE),0)</f>
        <v>0</v>
      </c>
      <c r="AT71" s="50">
        <f>IFERROR(VLOOKUP(TEXT($A71,"000000"),[7]Página1!$A$8:$R$814,12,FALSE),0)</f>
        <v>0</v>
      </c>
      <c r="AU71" s="50">
        <f>IFERROR(VLOOKUP(TEXT($A71,"000000"),[7]Página1!$A$8:$R$814,15,FALSE),0)</f>
        <v>0</v>
      </c>
      <c r="AV71" s="50">
        <f>IFERROR(VLOOKUP(TEXT($A71,"000000"),[7]Página1!$A$8:$R$814,18,FALSE),0)</f>
        <v>0</v>
      </c>
      <c r="AW71" s="50"/>
      <c r="AX71" s="51" t="e">
        <f t="shared" ref="AX71:AX134" si="25">SUM(AK71:AW71)</f>
        <v>#REF!</v>
      </c>
      <c r="AY71" s="51" t="e">
        <f t="shared" ref="AY71:AY134" si="26">AN71+AO71+AP71</f>
        <v>#REF!</v>
      </c>
      <c r="AZ71" s="51" t="e">
        <f t="shared" ref="AZ71:AZ134" si="27">AX71+AJ71+O71+G71-AY71</f>
        <v>#REF!</v>
      </c>
      <c r="BA71" s="51" t="e">
        <f t="shared" ref="BA71:BA134" si="28">AX71+AJ71+O71+G71</f>
        <v>#REF!</v>
      </c>
      <c r="BB71" s="51">
        <f t="shared" ref="BB71:BB134" si="29">($G71)/$BB$3</f>
        <v>0</v>
      </c>
      <c r="BC71" s="51" t="e">
        <f t="shared" ref="BC71:BC134" si="30">$AX71/$BB$3</f>
        <v>#REF!</v>
      </c>
      <c r="BD71" s="51">
        <f t="shared" ref="BD71:BD134" si="31">$AJ71/$BB$3</f>
        <v>0</v>
      </c>
      <c r="BE71" s="51">
        <f>IFERROR(VLOOKUP(A71,salario!A$2:P$91,11,FALSE),0)</f>
        <v>0</v>
      </c>
      <c r="BF71" s="51">
        <f>SUMIFS(topmanager!$D:$D,topmanager!$C:$C,rs_nova!$A71,topmanager!$A:$A,rs_nova!BF$2)</f>
        <v>0</v>
      </c>
      <c r="BG71" s="51">
        <f>SUMIFS(topmanager!$D:$D,topmanager!$C:$C,rs_nova!$A71,topmanager!$A:$A,rs_nova!BG$2)</f>
        <v>0</v>
      </c>
      <c r="BH71" s="51">
        <f>SUMIFS(topmanager!$D:$D,topmanager!$C:$C,rs_nova!$A71,topmanager!$A:$A,rs_nova!BH$2)</f>
        <v>0</v>
      </c>
      <c r="BI71" s="51">
        <f>SUMIFS(topmanager!$D:$D,topmanager!$C:$C,rs_nova!$A71,topmanager!$A:$A,rs_nova!BI$2)</f>
        <v>0</v>
      </c>
      <c r="BJ71" s="51">
        <f>SUMIFS(topmanager!$D:$D,topmanager!$C:$C,rs_nova!$A71,topmanager!$A:$A,rs_nova!BJ$2)+SUMIFS(topmanager!$D:$D,topmanager!$C:$C,rs_nova!$A71,topmanager!$A:$A,rs_nova!BJ$2+1)</f>
        <v>0</v>
      </c>
      <c r="BK71" s="51">
        <f>IFERROR(VLOOKUP(A71,[8]ferias!$C$4:$G$100,5,FALSE),0)</f>
        <v>0</v>
      </c>
      <c r="BL71" s="51">
        <f>SUMIFS(topmanager!$D:$D,topmanager!$C:$C,rs_nova!$A71,topmanager!$A:$A,rs_nova!BL$2)</f>
        <v>0</v>
      </c>
      <c r="BM71" s="51">
        <f>SUMIFS(topmanager!$D:$D,topmanager!$C:$C,rs_nova!$A71,topmanager!$A:$A,rs_nova!BM$2)+SUMIFS(topmanager!$D:$D,topmanager!$C:$C,rs_nova!$A75,topmanager!$A:$A,151)</f>
        <v>0</v>
      </c>
      <c r="BN71" s="51">
        <f t="shared" ref="BN71:BN134" si="32">BF71+BG71+BH71+BI71+P71+O71+W71</f>
        <v>0</v>
      </c>
    </row>
    <row r="72" spans="1:66">
      <c r="A72" s="47" t="e">
        <f>total!#REF!</f>
        <v>#REF!</v>
      </c>
      <c r="B72" s="47">
        <f t="shared" si="19"/>
        <v>0</v>
      </c>
      <c r="C72" s="48" t="e">
        <f>total!#REF!</f>
        <v>#REF!</v>
      </c>
      <c r="D72" s="49" t="str">
        <f>IFERROR(VLOOKUP(A72,salario!A$3:J$32,10,FALSE),"")</f>
        <v/>
      </c>
      <c r="E72" s="49" t="str">
        <f>IFERROR(IF(VLOOKUP(A72,salario!A$3:O$32,15,FALSE)="","",VLOOKUP(A72,salario!A$3:O$32,15,FALSE)),"")</f>
        <v/>
      </c>
      <c r="F72" s="47" t="str">
        <f>IFERROR(VLOOKUP(A72,[5]base_pessoal!$B$2:$P$1504,13,FALSE),"")</f>
        <v/>
      </c>
      <c r="G72" s="50">
        <f>IFERROR(VLOOKUP(A72,salario!A$2:P$91,11,FALSE),0)*B72/30</f>
        <v>0</v>
      </c>
      <c r="H72" s="50">
        <f>SUMIFS(topmanager!$D:$D,topmanager!$C:$C,rs_nova!$A72,topmanager!$A:$A,rs_nova!H$2)+SUMIFS(topmanager!$D:$D,topmanager!$C:$C,rs_nova!$A72,topmanager!$A:$A,63)</f>
        <v>0</v>
      </c>
      <c r="I72" s="50">
        <f>-SUMIFS(topmanager!$D:$D,topmanager!$C:$C,rs_nova!$A72,topmanager!$A:$A,rs_nova!I$2)</f>
        <v>0</v>
      </c>
      <c r="J72" s="50">
        <f>SUMIFS(topmanager!$D:$D,topmanager!$C:$C,rs_nova!$A72,topmanager!$A:$A,rs_nova!J$2)</f>
        <v>0</v>
      </c>
      <c r="K72" s="50">
        <f>SUMIFS(topmanager!$D:$D,topmanager!$C:$C,rs_nova!$A72,topmanager!$A:$A,rs_nova!K$2)+SUMIFS(topmanager!$D:$D,topmanager!$C:$C,rs_nova!$A72,topmanager!$A:$A,911)</f>
        <v>0</v>
      </c>
      <c r="L72" s="50">
        <f>SUMIFS(topmanager!$D:$D,topmanager!$C:$C,rs_nova!$A72,topmanager!$A:$A,rs_nova!L$2)</f>
        <v>0</v>
      </c>
      <c r="M72" s="50">
        <f>SUMIFS(topmanager!$D:$D,topmanager!$C:$C,rs_nova!$A72,topmanager!$A:$A,rs_nova!M$2)+SUMIFS(topmanager!$D:$D,topmanager!$C:$C,rs_nova!$A72,topmanager!$A:$A,908)+SUMIFS(topmanager!$D:$D,topmanager!$C:$C,rs_nova!$A72,topmanager!$A:$A,550)</f>
        <v>0</v>
      </c>
      <c r="N72" s="50">
        <f>SUMIFS(topmanager!$D:$D,topmanager!$C:$C,rs_nova!$A72,topmanager!$A:$A,rs_nova!N$2)</f>
        <v>0</v>
      </c>
      <c r="O72" s="51">
        <f t="shared" si="20"/>
        <v>0</v>
      </c>
      <c r="P72" s="50">
        <f>IFERROR(VLOOKUP($A72,total!$B$4:$AW$437,27,0),0)</f>
        <v>0</v>
      </c>
      <c r="Q72" s="50">
        <f>IFERROR(VLOOKUP($A72,total!$B$4:$AW$437,21,0),0)</f>
        <v>0</v>
      </c>
      <c r="R72" s="50">
        <f>IFERROR(VLOOKUP($A72,total!$B$4:$AW$437,25,0),0)+IFERROR(VLOOKUP($A72,total!$B$4:$AW$437,36,0),0)</f>
        <v>0</v>
      </c>
      <c r="S72" s="50">
        <f>IFERROR(VLOOKUP(A72,gympass!$A$2:$F$148,6,0),0)</f>
        <v>0</v>
      </c>
      <c r="T72" s="50">
        <f>IFERROR(VLOOKUP($A72,total!$B$4:$AW$437,42,0),0)</f>
        <v>0</v>
      </c>
      <c r="U72" s="50">
        <f>IFERROR(VLOOKUP($A72,total!$B$4:$AW$437,32,0),0)</f>
        <v>0</v>
      </c>
      <c r="V72" s="50">
        <f>IFERROR(VLOOKUP($A72,total!$B$4:$AW$437,28,0),0)</f>
        <v>0</v>
      </c>
      <c r="W72" s="50">
        <f>IFERROR(VLOOKUP($A72,total!$B$4:$AX$437,49,0),0)</f>
        <v>0</v>
      </c>
      <c r="X72" s="50"/>
      <c r="Y72" s="50">
        <f>IFERROR(VLOOKUP(A72,#REF!,4,0),0)</f>
        <v>0</v>
      </c>
      <c r="Z72" s="50">
        <f>IFERROR(VLOOKUP(B72,#REF!,8,0),0)</f>
        <v>0</v>
      </c>
      <c r="AA72" s="50">
        <f>IFERROR(VLOOKUP($A72,total!$B$4:$AW$437,45,0),0)</f>
        <v>0</v>
      </c>
      <c r="AB72" s="50">
        <f>IFERROR(VLOOKUP($A72,total!$B$4:$AW$437,48,0),0)</f>
        <v>0</v>
      </c>
      <c r="AC72" s="50">
        <f>IFERROR(VLOOKUP($A72,total!$B$4:$AB$437,19,0),0)</f>
        <v>0</v>
      </c>
      <c r="AD72" s="50">
        <f>IFERROR(VLOOKUP($A72,total!$B$4:$AB$437,10,0),0)</f>
        <v>0</v>
      </c>
      <c r="AE72" s="50">
        <f>IFERROR(VLOOKUP($A72,total!$B$4:$AB$437,13,0),0)-SUMIFS(topmanager!$D:$D,topmanager!$C:$C,rs_nova!$A76,topmanager!$A:$A,856)</f>
        <v>0</v>
      </c>
      <c r="AF72" s="50">
        <f>IFERROR(VLOOKUP($A72,total!$B$4:$AB$437,16,0),0)</f>
        <v>0</v>
      </c>
      <c r="AG72" s="50">
        <f>IFERROR(VLOOKUP($A72,total!$B$4:$AB$437,7,0),0)</f>
        <v>0</v>
      </c>
      <c r="AH72" s="50">
        <f>IFERROR(VLOOKUP($A72,total!$B$4:$AD$437,29,0),0)</f>
        <v>0</v>
      </c>
      <c r="AI72" s="50">
        <f>IFERROR(VLOOKUP(A72,total!$B$4:$AN$437,39,0),0)</f>
        <v>0</v>
      </c>
      <c r="AJ72" s="51">
        <f t="shared" si="21"/>
        <v>0</v>
      </c>
      <c r="AK72" s="50">
        <f t="shared" si="22"/>
        <v>0</v>
      </c>
      <c r="AL72" s="50">
        <f t="shared" si="23"/>
        <v>0</v>
      </c>
      <c r="AM72" s="50">
        <f t="shared" si="24"/>
        <v>0</v>
      </c>
      <c r="AN72" s="50" t="e">
        <f t="shared" si="18"/>
        <v>#REF!</v>
      </c>
      <c r="AO72" s="50" t="e">
        <f t="shared" si="18"/>
        <v>#REF!</v>
      </c>
      <c r="AP72" s="50" t="e">
        <f t="shared" si="18"/>
        <v>#REF!</v>
      </c>
      <c r="AQ72" s="50">
        <f>IFERROR(VLOOKUP(TEXT($A72,"000000"),[6]Página1!$A$8:$S$801,13,FALSE),0)</f>
        <v>0</v>
      </c>
      <c r="AR72" s="50">
        <f>IFERROR(VLOOKUP(TEXT($A72,"000000"),[6]Página1!$A$8:$S$801,16,FALSE),0)</f>
        <v>0</v>
      </c>
      <c r="AS72" s="50">
        <f>IFERROR(VLOOKUP(TEXT($A72,"000000"),[6]Página1!$A$8:$S$801,19,FALSE),0)</f>
        <v>0</v>
      </c>
      <c r="AT72" s="50">
        <f>IFERROR(VLOOKUP(TEXT($A72,"000000"),[7]Página1!$A$8:$R$814,12,FALSE),0)</f>
        <v>0</v>
      </c>
      <c r="AU72" s="50">
        <f>IFERROR(VLOOKUP(TEXT($A72,"000000"),[7]Página1!$A$8:$R$814,15,FALSE),0)</f>
        <v>0</v>
      </c>
      <c r="AV72" s="50">
        <f>IFERROR(VLOOKUP(TEXT($A72,"000000"),[7]Página1!$A$8:$R$814,18,FALSE),0)</f>
        <v>0</v>
      </c>
      <c r="AW72" s="50"/>
      <c r="AX72" s="51" t="e">
        <f t="shared" si="25"/>
        <v>#REF!</v>
      </c>
      <c r="AY72" s="51" t="e">
        <f t="shared" si="26"/>
        <v>#REF!</v>
      </c>
      <c r="AZ72" s="51" t="e">
        <f t="shared" si="27"/>
        <v>#REF!</v>
      </c>
      <c r="BA72" s="51" t="e">
        <f t="shared" si="28"/>
        <v>#REF!</v>
      </c>
      <c r="BB72" s="51">
        <f t="shared" si="29"/>
        <v>0</v>
      </c>
      <c r="BC72" s="51" t="e">
        <f t="shared" si="30"/>
        <v>#REF!</v>
      </c>
      <c r="BD72" s="51">
        <f t="shared" si="31"/>
        <v>0</v>
      </c>
      <c r="BE72" s="51">
        <f>IFERROR(VLOOKUP(A72,salario!A$2:P$91,11,FALSE),0)</f>
        <v>0</v>
      </c>
      <c r="BF72" s="51">
        <f>SUMIFS(topmanager!$D:$D,topmanager!$C:$C,rs_nova!$A72,topmanager!$A:$A,rs_nova!BF$2)</f>
        <v>0</v>
      </c>
      <c r="BG72" s="51">
        <f>SUMIFS(topmanager!$D:$D,topmanager!$C:$C,rs_nova!$A72,topmanager!$A:$A,rs_nova!BG$2)</f>
        <v>0</v>
      </c>
      <c r="BH72" s="51">
        <f>SUMIFS(topmanager!$D:$D,topmanager!$C:$C,rs_nova!$A72,topmanager!$A:$A,rs_nova!BH$2)</f>
        <v>0</v>
      </c>
      <c r="BI72" s="51">
        <f>SUMIFS(topmanager!$D:$D,topmanager!$C:$C,rs_nova!$A72,topmanager!$A:$A,rs_nova!BI$2)</f>
        <v>0</v>
      </c>
      <c r="BJ72" s="51">
        <f>SUMIFS(topmanager!$D:$D,topmanager!$C:$C,rs_nova!$A72,topmanager!$A:$A,rs_nova!BJ$2)+SUMIFS(topmanager!$D:$D,topmanager!$C:$C,rs_nova!$A72,topmanager!$A:$A,rs_nova!BJ$2+1)</f>
        <v>0</v>
      </c>
      <c r="BK72" s="51">
        <f>IFERROR(VLOOKUP(A72,[8]ferias!$C$4:$G$100,5,FALSE),0)</f>
        <v>0</v>
      </c>
      <c r="BL72" s="51">
        <f>SUMIFS(topmanager!$D:$D,topmanager!$C:$C,rs_nova!$A72,topmanager!$A:$A,rs_nova!BL$2)</f>
        <v>0</v>
      </c>
      <c r="BM72" s="51">
        <f>SUMIFS(topmanager!$D:$D,topmanager!$C:$C,rs_nova!$A72,topmanager!$A:$A,rs_nova!BM$2)+SUMIFS(topmanager!$D:$D,topmanager!$C:$C,rs_nova!$A76,topmanager!$A:$A,151)</f>
        <v>0</v>
      </c>
      <c r="BN72" s="51">
        <f t="shared" si="32"/>
        <v>0</v>
      </c>
    </row>
    <row r="73" spans="1:66">
      <c r="A73" s="47" t="e">
        <f>total!#REF!</f>
        <v>#REF!</v>
      </c>
      <c r="B73" s="47">
        <f t="shared" si="19"/>
        <v>0</v>
      </c>
      <c r="C73" s="48" t="e">
        <f>total!#REF!</f>
        <v>#REF!</v>
      </c>
      <c r="D73" s="49" t="str">
        <f>IFERROR(VLOOKUP(A73,salario!A$3:J$32,10,FALSE),"")</f>
        <v/>
      </c>
      <c r="E73" s="49" t="str">
        <f>IFERROR(IF(VLOOKUP(A73,salario!A$3:O$32,15,FALSE)="","",VLOOKUP(A73,salario!A$3:O$32,15,FALSE)),"")</f>
        <v/>
      </c>
      <c r="F73" s="47" t="str">
        <f>IFERROR(VLOOKUP(A73,[5]base_pessoal!$B$2:$P$1504,13,FALSE),"")</f>
        <v/>
      </c>
      <c r="G73" s="50">
        <f>IFERROR(VLOOKUP(A73,salario!A$2:P$91,11,FALSE),0)*B73/30</f>
        <v>0</v>
      </c>
      <c r="H73" s="50">
        <f>SUMIFS(topmanager!$D:$D,topmanager!$C:$C,rs_nova!$A73,topmanager!$A:$A,rs_nova!H$2)+SUMIFS(topmanager!$D:$D,topmanager!$C:$C,rs_nova!$A73,topmanager!$A:$A,63)</f>
        <v>0</v>
      </c>
      <c r="I73" s="50">
        <f>-SUMIFS(topmanager!$D:$D,topmanager!$C:$C,rs_nova!$A73,topmanager!$A:$A,rs_nova!I$2)</f>
        <v>0</v>
      </c>
      <c r="J73" s="50">
        <f>SUMIFS(topmanager!$D:$D,topmanager!$C:$C,rs_nova!$A73,topmanager!$A:$A,rs_nova!J$2)</f>
        <v>0</v>
      </c>
      <c r="K73" s="50">
        <f>SUMIFS(topmanager!$D:$D,topmanager!$C:$C,rs_nova!$A73,topmanager!$A:$A,rs_nova!K$2)+SUMIFS(topmanager!$D:$D,topmanager!$C:$C,rs_nova!$A73,topmanager!$A:$A,911)</f>
        <v>0</v>
      </c>
      <c r="L73" s="50">
        <f>SUMIFS(topmanager!$D:$D,topmanager!$C:$C,rs_nova!$A73,topmanager!$A:$A,rs_nova!L$2)</f>
        <v>0</v>
      </c>
      <c r="M73" s="50">
        <f>SUMIFS(topmanager!$D:$D,topmanager!$C:$C,rs_nova!$A73,topmanager!$A:$A,rs_nova!M$2)+SUMIFS(topmanager!$D:$D,topmanager!$C:$C,rs_nova!$A73,topmanager!$A:$A,908)+SUMIFS(topmanager!$D:$D,topmanager!$C:$C,rs_nova!$A73,topmanager!$A:$A,550)</f>
        <v>0</v>
      </c>
      <c r="N73" s="50">
        <f>SUMIFS(topmanager!$D:$D,topmanager!$C:$C,rs_nova!$A73,topmanager!$A:$A,rs_nova!N$2)</f>
        <v>0</v>
      </c>
      <c r="O73" s="51">
        <f t="shared" si="20"/>
        <v>0</v>
      </c>
      <c r="P73" s="50">
        <f>IFERROR(VLOOKUP($A73,total!$B$4:$AW$437,27,0),0)</f>
        <v>0</v>
      </c>
      <c r="Q73" s="50">
        <f>IFERROR(VLOOKUP($A73,total!$B$4:$AW$437,21,0),0)</f>
        <v>0</v>
      </c>
      <c r="R73" s="50">
        <f>IFERROR(VLOOKUP($A73,total!$B$4:$AW$437,25,0),0)+IFERROR(VLOOKUP($A73,total!$B$4:$AW$437,36,0),0)</f>
        <v>0</v>
      </c>
      <c r="S73" s="50">
        <f>IFERROR(VLOOKUP(A73,gympass!$A$2:$F$148,6,0),0)</f>
        <v>0</v>
      </c>
      <c r="T73" s="50">
        <f>IFERROR(VLOOKUP($A73,total!$B$4:$AW$437,42,0),0)</f>
        <v>0</v>
      </c>
      <c r="U73" s="50">
        <f>IFERROR(VLOOKUP($A73,total!$B$4:$AW$437,32,0),0)</f>
        <v>0</v>
      </c>
      <c r="V73" s="50">
        <f>IFERROR(VLOOKUP($A73,total!$B$4:$AW$437,28,0),0)</f>
        <v>0</v>
      </c>
      <c r="W73" s="50">
        <f>IFERROR(VLOOKUP($A73,total!$B$4:$AX$437,49,0),0)</f>
        <v>0</v>
      </c>
      <c r="X73" s="50"/>
      <c r="Y73" s="50">
        <f>IFERROR(VLOOKUP(A73,#REF!,4,0),0)</f>
        <v>0</v>
      </c>
      <c r="Z73" s="50">
        <f>IFERROR(VLOOKUP(B73,#REF!,8,0),0)</f>
        <v>0</v>
      </c>
      <c r="AA73" s="50">
        <f>IFERROR(VLOOKUP($A73,total!$B$4:$AW$437,45,0),0)</f>
        <v>0</v>
      </c>
      <c r="AB73" s="50">
        <f>IFERROR(VLOOKUP($A73,total!$B$4:$AW$437,48,0),0)</f>
        <v>0</v>
      </c>
      <c r="AC73" s="50">
        <f>IFERROR(VLOOKUP($A73,total!$B$4:$AB$437,19,0),0)</f>
        <v>0</v>
      </c>
      <c r="AD73" s="50">
        <f>IFERROR(VLOOKUP($A73,total!$B$4:$AB$437,10,0),0)</f>
        <v>0</v>
      </c>
      <c r="AE73" s="50">
        <f>IFERROR(VLOOKUP($A73,total!$B$4:$AB$437,13,0),0)-SUMIFS(topmanager!$D:$D,topmanager!$C:$C,rs_nova!$A77,topmanager!$A:$A,856)</f>
        <v>0</v>
      </c>
      <c r="AF73" s="50">
        <f>IFERROR(VLOOKUP($A73,total!$B$4:$AB$437,16,0),0)</f>
        <v>0</v>
      </c>
      <c r="AG73" s="50">
        <f>IFERROR(VLOOKUP($A73,total!$B$4:$AB$437,7,0),0)</f>
        <v>0</v>
      </c>
      <c r="AH73" s="50">
        <f>IFERROR(VLOOKUP($A73,total!$B$4:$AD$437,29,0),0)</f>
        <v>0</v>
      </c>
      <c r="AI73" s="50">
        <f>IFERROR(VLOOKUP(A73,total!$B$4:$AN$437,39,0),0)</f>
        <v>0</v>
      </c>
      <c r="AJ73" s="51">
        <f t="shared" si="21"/>
        <v>0</v>
      </c>
      <c r="AK73" s="50">
        <f t="shared" si="22"/>
        <v>0</v>
      </c>
      <c r="AL73" s="50">
        <f t="shared" si="23"/>
        <v>0</v>
      </c>
      <c r="AM73" s="50">
        <f t="shared" si="24"/>
        <v>0</v>
      </c>
      <c r="AN73" s="50" t="e">
        <f t="shared" si="18"/>
        <v>#REF!</v>
      </c>
      <c r="AO73" s="50" t="e">
        <f t="shared" si="18"/>
        <v>#REF!</v>
      </c>
      <c r="AP73" s="50" t="e">
        <f t="shared" si="18"/>
        <v>#REF!</v>
      </c>
      <c r="AQ73" s="50">
        <f>IFERROR(VLOOKUP(TEXT($A73,"000000"),[6]Página1!$A$8:$S$801,13,FALSE),0)</f>
        <v>0</v>
      </c>
      <c r="AR73" s="50">
        <f>IFERROR(VLOOKUP(TEXT($A73,"000000"),[6]Página1!$A$8:$S$801,16,FALSE),0)</f>
        <v>0</v>
      </c>
      <c r="AS73" s="50">
        <f>IFERROR(VLOOKUP(TEXT($A73,"000000"),[6]Página1!$A$8:$S$801,19,FALSE),0)</f>
        <v>0</v>
      </c>
      <c r="AT73" s="50">
        <f>IFERROR(VLOOKUP(TEXT($A73,"000000"),[7]Página1!$A$8:$R$814,12,FALSE),0)</f>
        <v>0</v>
      </c>
      <c r="AU73" s="50">
        <f>IFERROR(VLOOKUP(TEXT($A73,"000000"),[7]Página1!$A$8:$R$814,15,FALSE),0)</f>
        <v>0</v>
      </c>
      <c r="AV73" s="50">
        <f>IFERROR(VLOOKUP(TEXT($A73,"000000"),[7]Página1!$A$8:$R$814,18,FALSE),0)</f>
        <v>0</v>
      </c>
      <c r="AW73" s="50"/>
      <c r="AX73" s="51" t="e">
        <f t="shared" si="25"/>
        <v>#REF!</v>
      </c>
      <c r="AY73" s="51" t="e">
        <f t="shared" si="26"/>
        <v>#REF!</v>
      </c>
      <c r="AZ73" s="51" t="e">
        <f t="shared" si="27"/>
        <v>#REF!</v>
      </c>
      <c r="BA73" s="51" t="e">
        <f t="shared" si="28"/>
        <v>#REF!</v>
      </c>
      <c r="BB73" s="51">
        <f t="shared" si="29"/>
        <v>0</v>
      </c>
      <c r="BC73" s="51" t="e">
        <f t="shared" si="30"/>
        <v>#REF!</v>
      </c>
      <c r="BD73" s="51">
        <f t="shared" si="31"/>
        <v>0</v>
      </c>
      <c r="BE73" s="51">
        <f>IFERROR(VLOOKUP(A73,salario!A$2:P$91,11,FALSE),0)</f>
        <v>0</v>
      </c>
      <c r="BF73" s="51">
        <f>SUMIFS(topmanager!$D:$D,topmanager!$C:$C,rs_nova!$A73,topmanager!$A:$A,rs_nova!BF$2)</f>
        <v>0</v>
      </c>
      <c r="BG73" s="51">
        <f>SUMIFS(topmanager!$D:$D,topmanager!$C:$C,rs_nova!$A73,topmanager!$A:$A,rs_nova!BG$2)</f>
        <v>0</v>
      </c>
      <c r="BH73" s="51">
        <f>SUMIFS(topmanager!$D:$D,topmanager!$C:$C,rs_nova!$A73,topmanager!$A:$A,rs_nova!BH$2)</f>
        <v>0</v>
      </c>
      <c r="BI73" s="51">
        <f>SUMIFS(topmanager!$D:$D,topmanager!$C:$C,rs_nova!$A73,topmanager!$A:$A,rs_nova!BI$2)</f>
        <v>0</v>
      </c>
      <c r="BJ73" s="51">
        <f>SUMIFS(topmanager!$D:$D,topmanager!$C:$C,rs_nova!$A73,topmanager!$A:$A,rs_nova!BJ$2)+SUMIFS(topmanager!$D:$D,topmanager!$C:$C,rs_nova!$A73,topmanager!$A:$A,rs_nova!BJ$2+1)</f>
        <v>0</v>
      </c>
      <c r="BK73" s="51">
        <f>IFERROR(VLOOKUP(A73,[8]ferias!$C$4:$G$100,5,FALSE),0)</f>
        <v>0</v>
      </c>
      <c r="BL73" s="51">
        <f>SUMIFS(topmanager!$D:$D,topmanager!$C:$C,rs_nova!$A73,topmanager!$A:$A,rs_nova!BL$2)</f>
        <v>0</v>
      </c>
      <c r="BM73" s="51">
        <f>SUMIFS(topmanager!$D:$D,topmanager!$C:$C,rs_nova!$A73,topmanager!$A:$A,rs_nova!BM$2)+SUMIFS(topmanager!$D:$D,topmanager!$C:$C,rs_nova!$A77,topmanager!$A:$A,151)</f>
        <v>0</v>
      </c>
      <c r="BN73" s="51">
        <f t="shared" si="32"/>
        <v>0</v>
      </c>
    </row>
    <row r="74" spans="1:66">
      <c r="A74" s="47" t="e">
        <f>total!#REF!</f>
        <v>#REF!</v>
      </c>
      <c r="B74" s="47">
        <f t="shared" si="19"/>
        <v>0</v>
      </c>
      <c r="C74" s="48" t="e">
        <f>total!#REF!</f>
        <v>#REF!</v>
      </c>
      <c r="D74" s="49" t="str">
        <f>IFERROR(VLOOKUP(A74,salario!A$3:J$32,10,FALSE),"")</f>
        <v/>
      </c>
      <c r="E74" s="49" t="str">
        <f>IFERROR(IF(VLOOKUP(A74,salario!A$3:O$32,15,FALSE)="","",VLOOKUP(A74,salario!A$3:O$32,15,FALSE)),"")</f>
        <v/>
      </c>
      <c r="F74" s="47" t="str">
        <f>IFERROR(VLOOKUP(A74,[5]base_pessoal!$B$2:$P$1504,13,FALSE),"")</f>
        <v/>
      </c>
      <c r="G74" s="50">
        <f>IFERROR(VLOOKUP(A74,salario!A$2:P$91,11,FALSE),0)*B74/30</f>
        <v>0</v>
      </c>
      <c r="H74" s="50">
        <f>SUMIFS(topmanager!$D:$D,topmanager!$C:$C,rs_nova!$A74,topmanager!$A:$A,rs_nova!H$2)+SUMIFS(topmanager!$D:$D,topmanager!$C:$C,rs_nova!$A74,topmanager!$A:$A,63)</f>
        <v>0</v>
      </c>
      <c r="I74" s="50">
        <f>-SUMIFS(topmanager!$D:$D,topmanager!$C:$C,rs_nova!$A74,topmanager!$A:$A,rs_nova!I$2)</f>
        <v>0</v>
      </c>
      <c r="J74" s="50">
        <f>SUMIFS(topmanager!$D:$D,topmanager!$C:$C,rs_nova!$A74,topmanager!$A:$A,rs_nova!J$2)</f>
        <v>0</v>
      </c>
      <c r="K74" s="50">
        <f>SUMIFS(topmanager!$D:$D,topmanager!$C:$C,rs_nova!$A74,topmanager!$A:$A,rs_nova!K$2)+SUMIFS(topmanager!$D:$D,topmanager!$C:$C,rs_nova!$A74,topmanager!$A:$A,911)</f>
        <v>0</v>
      </c>
      <c r="L74" s="50">
        <f>SUMIFS(topmanager!$D:$D,topmanager!$C:$C,rs_nova!$A74,topmanager!$A:$A,rs_nova!L$2)</f>
        <v>0</v>
      </c>
      <c r="M74" s="50">
        <f>SUMIFS(topmanager!$D:$D,topmanager!$C:$C,rs_nova!$A74,topmanager!$A:$A,rs_nova!M$2)+SUMIFS(topmanager!$D:$D,topmanager!$C:$C,rs_nova!$A74,topmanager!$A:$A,908)+SUMIFS(topmanager!$D:$D,topmanager!$C:$C,rs_nova!$A74,topmanager!$A:$A,550)</f>
        <v>0</v>
      </c>
      <c r="N74" s="50">
        <f>SUMIFS(topmanager!$D:$D,topmanager!$C:$C,rs_nova!$A74,topmanager!$A:$A,rs_nova!N$2)</f>
        <v>0</v>
      </c>
      <c r="O74" s="51">
        <f t="shared" si="20"/>
        <v>0</v>
      </c>
      <c r="P74" s="50">
        <f>IFERROR(VLOOKUP($A74,total!$B$4:$AW$437,27,0),0)</f>
        <v>0</v>
      </c>
      <c r="Q74" s="50">
        <f>IFERROR(VLOOKUP($A74,total!$B$4:$AW$437,21,0),0)</f>
        <v>0</v>
      </c>
      <c r="R74" s="50">
        <f>IFERROR(VLOOKUP($A74,total!$B$4:$AW$437,25,0),0)+IFERROR(VLOOKUP($A74,total!$B$4:$AW$437,36,0),0)</f>
        <v>0</v>
      </c>
      <c r="S74" s="50">
        <f>IFERROR(VLOOKUP(A74,gympass!$A$2:$F$148,6,0),0)</f>
        <v>0</v>
      </c>
      <c r="T74" s="50">
        <f>IFERROR(VLOOKUP($A74,total!$B$4:$AW$437,42,0),0)</f>
        <v>0</v>
      </c>
      <c r="U74" s="50">
        <f>IFERROR(VLOOKUP($A74,total!$B$4:$AW$437,32,0),0)</f>
        <v>0</v>
      </c>
      <c r="V74" s="50">
        <f>IFERROR(VLOOKUP($A74,total!$B$4:$AW$437,28,0),0)</f>
        <v>0</v>
      </c>
      <c r="W74" s="50">
        <f>IFERROR(VLOOKUP($A74,total!$B$4:$AX$437,49,0),0)</f>
        <v>0</v>
      </c>
      <c r="X74" s="50"/>
      <c r="Y74" s="50">
        <f>IFERROR(VLOOKUP(A74,#REF!,4,0),0)</f>
        <v>0</v>
      </c>
      <c r="Z74" s="50">
        <f>IFERROR(VLOOKUP(B74,#REF!,8,0),0)</f>
        <v>0</v>
      </c>
      <c r="AA74" s="50">
        <f>IFERROR(VLOOKUP($A74,total!$B$4:$AW$437,45,0),0)</f>
        <v>0</v>
      </c>
      <c r="AB74" s="50">
        <f>IFERROR(VLOOKUP($A74,total!$B$4:$AW$437,48,0),0)</f>
        <v>0</v>
      </c>
      <c r="AC74" s="50">
        <f>IFERROR(VLOOKUP($A74,total!$B$4:$AB$437,19,0),0)</f>
        <v>0</v>
      </c>
      <c r="AD74" s="50">
        <f>IFERROR(VLOOKUP($A74,total!$B$4:$AB$437,10,0),0)</f>
        <v>0</v>
      </c>
      <c r="AE74" s="50">
        <f>IFERROR(VLOOKUP($A74,total!$B$4:$AB$437,13,0),0)-SUMIFS(topmanager!$D:$D,topmanager!$C:$C,rs_nova!$A78,topmanager!$A:$A,856)</f>
        <v>0</v>
      </c>
      <c r="AF74" s="50">
        <f>IFERROR(VLOOKUP($A74,total!$B$4:$AB$437,16,0),0)</f>
        <v>0</v>
      </c>
      <c r="AG74" s="50">
        <f>IFERROR(VLOOKUP($A74,total!$B$4:$AB$437,7,0),0)</f>
        <v>0</v>
      </c>
      <c r="AH74" s="50">
        <f>IFERROR(VLOOKUP($A74,total!$B$4:$AD$437,29,0),0)</f>
        <v>0</v>
      </c>
      <c r="AI74" s="50">
        <f>IFERROR(VLOOKUP(A74,total!$B$4:$AN$437,39,0),0)</f>
        <v>0</v>
      </c>
      <c r="AJ74" s="51">
        <f t="shared" si="21"/>
        <v>0</v>
      </c>
      <c r="AK74" s="50">
        <f t="shared" si="22"/>
        <v>0</v>
      </c>
      <c r="AL74" s="50">
        <f t="shared" si="23"/>
        <v>0</v>
      </c>
      <c r="AM74" s="50">
        <f t="shared" si="24"/>
        <v>0</v>
      </c>
      <c r="AN74" s="50" t="e">
        <f t="shared" si="18"/>
        <v>#REF!</v>
      </c>
      <c r="AO74" s="50" t="e">
        <f t="shared" si="18"/>
        <v>#REF!</v>
      </c>
      <c r="AP74" s="50" t="e">
        <f t="shared" si="18"/>
        <v>#REF!</v>
      </c>
      <c r="AQ74" s="50">
        <f>IFERROR(VLOOKUP(TEXT($A74,"000000"),[6]Página1!$A$8:$S$801,13,FALSE),0)</f>
        <v>0</v>
      </c>
      <c r="AR74" s="50">
        <f>IFERROR(VLOOKUP(TEXT($A74,"000000"),[6]Página1!$A$8:$S$801,16,FALSE),0)</f>
        <v>0</v>
      </c>
      <c r="AS74" s="50">
        <f>IFERROR(VLOOKUP(TEXT($A74,"000000"),[6]Página1!$A$8:$S$801,19,FALSE),0)</f>
        <v>0</v>
      </c>
      <c r="AT74" s="50">
        <f>IFERROR(VLOOKUP(TEXT($A74,"000000"),[7]Página1!$A$8:$R$814,12,FALSE),0)</f>
        <v>0</v>
      </c>
      <c r="AU74" s="50">
        <f>IFERROR(VLOOKUP(TEXT($A74,"000000"),[7]Página1!$A$8:$R$814,15,FALSE),0)</f>
        <v>0</v>
      </c>
      <c r="AV74" s="50">
        <f>IFERROR(VLOOKUP(TEXT($A74,"000000"),[7]Página1!$A$8:$R$814,18,FALSE),0)</f>
        <v>0</v>
      </c>
      <c r="AW74" s="50"/>
      <c r="AX74" s="51" t="e">
        <f t="shared" si="25"/>
        <v>#REF!</v>
      </c>
      <c r="AY74" s="51" t="e">
        <f t="shared" si="26"/>
        <v>#REF!</v>
      </c>
      <c r="AZ74" s="51" t="e">
        <f t="shared" si="27"/>
        <v>#REF!</v>
      </c>
      <c r="BA74" s="51" t="e">
        <f t="shared" si="28"/>
        <v>#REF!</v>
      </c>
      <c r="BB74" s="51">
        <f t="shared" si="29"/>
        <v>0</v>
      </c>
      <c r="BC74" s="51" t="e">
        <f t="shared" si="30"/>
        <v>#REF!</v>
      </c>
      <c r="BD74" s="51">
        <f t="shared" si="31"/>
        <v>0</v>
      </c>
      <c r="BE74" s="51">
        <f>IFERROR(VLOOKUP(A74,salario!A$2:P$91,11,FALSE),0)</f>
        <v>0</v>
      </c>
      <c r="BF74" s="51">
        <f>SUMIFS(topmanager!$D:$D,topmanager!$C:$C,rs_nova!$A74,topmanager!$A:$A,rs_nova!BF$2)</f>
        <v>0</v>
      </c>
      <c r="BG74" s="51">
        <f>SUMIFS(topmanager!$D:$D,topmanager!$C:$C,rs_nova!$A74,topmanager!$A:$A,rs_nova!BG$2)</f>
        <v>0</v>
      </c>
      <c r="BH74" s="51">
        <f>SUMIFS(topmanager!$D:$D,topmanager!$C:$C,rs_nova!$A74,topmanager!$A:$A,rs_nova!BH$2)</f>
        <v>0</v>
      </c>
      <c r="BI74" s="51">
        <f>SUMIFS(topmanager!$D:$D,topmanager!$C:$C,rs_nova!$A74,topmanager!$A:$A,rs_nova!BI$2)</f>
        <v>0</v>
      </c>
      <c r="BJ74" s="51">
        <f>SUMIFS(topmanager!$D:$D,topmanager!$C:$C,rs_nova!$A74,topmanager!$A:$A,rs_nova!BJ$2)+SUMIFS(topmanager!$D:$D,topmanager!$C:$C,rs_nova!$A74,topmanager!$A:$A,rs_nova!BJ$2+1)</f>
        <v>0</v>
      </c>
      <c r="BK74" s="51">
        <f>IFERROR(VLOOKUP(A74,[8]ferias!$C$4:$G$100,5,FALSE),0)</f>
        <v>0</v>
      </c>
      <c r="BL74" s="51">
        <f>SUMIFS(topmanager!$D:$D,topmanager!$C:$C,rs_nova!$A74,topmanager!$A:$A,rs_nova!BL$2)</f>
        <v>0</v>
      </c>
      <c r="BM74" s="51">
        <f>SUMIFS(topmanager!$D:$D,topmanager!$C:$C,rs_nova!$A74,topmanager!$A:$A,rs_nova!BM$2)+SUMIFS(topmanager!$D:$D,topmanager!$C:$C,rs_nova!$A78,topmanager!$A:$A,151)</f>
        <v>0</v>
      </c>
      <c r="BN74" s="51">
        <f t="shared" si="32"/>
        <v>0</v>
      </c>
    </row>
    <row r="75" spans="1:66">
      <c r="A75" s="47" t="e">
        <f>total!#REF!</f>
        <v>#REF!</v>
      </c>
      <c r="B75" s="47">
        <f t="shared" si="19"/>
        <v>0</v>
      </c>
      <c r="C75" s="48" t="e">
        <f>total!#REF!</f>
        <v>#REF!</v>
      </c>
      <c r="D75" s="49" t="str">
        <f>IFERROR(VLOOKUP(A75,salario!A$3:J$32,10,FALSE),"")</f>
        <v/>
      </c>
      <c r="E75" s="49" t="str">
        <f>IFERROR(IF(VLOOKUP(A75,salario!A$3:O$32,15,FALSE)="","",VLOOKUP(A75,salario!A$3:O$32,15,FALSE)),"")</f>
        <v/>
      </c>
      <c r="F75" s="47" t="str">
        <f>IFERROR(VLOOKUP(A75,[5]base_pessoal!$B$2:$P$1504,13,FALSE),"")</f>
        <v/>
      </c>
      <c r="G75" s="50">
        <f>IFERROR(VLOOKUP(A75,salario!A$2:P$91,11,FALSE),0)*B75/30</f>
        <v>0</v>
      </c>
      <c r="H75" s="50">
        <f>SUMIFS(topmanager!$D:$D,topmanager!$C:$C,rs_nova!$A75,topmanager!$A:$A,rs_nova!H$2)+SUMIFS(topmanager!$D:$D,topmanager!$C:$C,rs_nova!$A75,topmanager!$A:$A,63)</f>
        <v>0</v>
      </c>
      <c r="I75" s="50">
        <f>-SUMIFS(topmanager!$D:$D,topmanager!$C:$C,rs_nova!$A75,topmanager!$A:$A,rs_nova!I$2)</f>
        <v>0</v>
      </c>
      <c r="J75" s="50">
        <f>SUMIFS(topmanager!$D:$D,topmanager!$C:$C,rs_nova!$A75,topmanager!$A:$A,rs_nova!J$2)</f>
        <v>0</v>
      </c>
      <c r="K75" s="50">
        <f>SUMIFS(topmanager!$D:$D,topmanager!$C:$C,rs_nova!$A75,topmanager!$A:$A,rs_nova!K$2)+SUMIFS(topmanager!$D:$D,topmanager!$C:$C,rs_nova!$A75,topmanager!$A:$A,911)</f>
        <v>0</v>
      </c>
      <c r="L75" s="50">
        <f>SUMIFS(topmanager!$D:$D,topmanager!$C:$C,rs_nova!$A75,topmanager!$A:$A,rs_nova!L$2)</f>
        <v>0</v>
      </c>
      <c r="M75" s="50">
        <f>SUMIFS(topmanager!$D:$D,topmanager!$C:$C,rs_nova!$A75,topmanager!$A:$A,rs_nova!M$2)+SUMIFS(topmanager!$D:$D,topmanager!$C:$C,rs_nova!$A75,topmanager!$A:$A,908)+SUMIFS(topmanager!$D:$D,topmanager!$C:$C,rs_nova!$A75,topmanager!$A:$A,550)</f>
        <v>0</v>
      </c>
      <c r="N75" s="50">
        <f>SUMIFS(topmanager!$D:$D,topmanager!$C:$C,rs_nova!$A75,topmanager!$A:$A,rs_nova!N$2)</f>
        <v>0</v>
      </c>
      <c r="O75" s="51">
        <f t="shared" si="20"/>
        <v>0</v>
      </c>
      <c r="P75" s="50">
        <f>IFERROR(VLOOKUP($A75,total!$B$4:$AW$437,27,0),0)</f>
        <v>0</v>
      </c>
      <c r="Q75" s="50">
        <f>IFERROR(VLOOKUP($A75,total!$B$4:$AW$437,21,0),0)</f>
        <v>0</v>
      </c>
      <c r="R75" s="50">
        <f>IFERROR(VLOOKUP($A75,total!$B$4:$AW$437,25,0),0)+IFERROR(VLOOKUP($A75,total!$B$4:$AW$437,36,0),0)</f>
        <v>0</v>
      </c>
      <c r="S75" s="50">
        <f>IFERROR(VLOOKUP(A75,gympass!$A$2:$F$148,6,0),0)</f>
        <v>0</v>
      </c>
      <c r="T75" s="50">
        <f>IFERROR(VLOOKUP($A75,total!$B$4:$AW$437,42,0),0)</f>
        <v>0</v>
      </c>
      <c r="U75" s="50">
        <f>IFERROR(VLOOKUP($A75,total!$B$4:$AW$437,32,0),0)</f>
        <v>0</v>
      </c>
      <c r="V75" s="50">
        <f>IFERROR(VLOOKUP($A75,total!$B$4:$AW$437,28,0),0)</f>
        <v>0</v>
      </c>
      <c r="W75" s="50">
        <f>IFERROR(VLOOKUP($A75,total!$B$4:$AX$437,49,0),0)</f>
        <v>0</v>
      </c>
      <c r="X75" s="50"/>
      <c r="Y75" s="50">
        <f>IFERROR(VLOOKUP(A75,#REF!,4,0),0)</f>
        <v>0</v>
      </c>
      <c r="Z75" s="50">
        <f>IFERROR(VLOOKUP(B75,#REF!,8,0),0)</f>
        <v>0</v>
      </c>
      <c r="AA75" s="50">
        <f>IFERROR(VLOOKUP($A75,total!$B$4:$AW$437,45,0),0)</f>
        <v>0</v>
      </c>
      <c r="AB75" s="50">
        <f>IFERROR(VLOOKUP($A75,total!$B$4:$AW$437,48,0),0)</f>
        <v>0</v>
      </c>
      <c r="AC75" s="50">
        <f>IFERROR(VLOOKUP($A75,total!$B$4:$AB$437,19,0),0)</f>
        <v>0</v>
      </c>
      <c r="AD75" s="50">
        <f>IFERROR(VLOOKUP($A75,total!$B$4:$AB$437,10,0),0)</f>
        <v>0</v>
      </c>
      <c r="AE75" s="50">
        <f>IFERROR(VLOOKUP($A75,total!$B$4:$AB$437,13,0),0)-SUMIFS(topmanager!$D:$D,topmanager!$C:$C,rs_nova!$A79,topmanager!$A:$A,856)</f>
        <v>0</v>
      </c>
      <c r="AF75" s="50">
        <f>IFERROR(VLOOKUP($A75,total!$B$4:$AB$437,16,0),0)</f>
        <v>0</v>
      </c>
      <c r="AG75" s="50">
        <f>IFERROR(VLOOKUP($A75,total!$B$4:$AB$437,7,0),0)</f>
        <v>0</v>
      </c>
      <c r="AH75" s="50">
        <f>IFERROR(VLOOKUP($A75,total!$B$4:$AD$437,29,0),0)</f>
        <v>0</v>
      </c>
      <c r="AI75" s="50">
        <f>IFERROR(VLOOKUP(A75,total!$B$4:$AN$437,39,0),0)</f>
        <v>0</v>
      </c>
      <c r="AJ75" s="51">
        <f t="shared" si="21"/>
        <v>0</v>
      </c>
      <c r="AK75" s="50">
        <f t="shared" si="22"/>
        <v>0</v>
      </c>
      <c r="AL75" s="50">
        <f t="shared" si="23"/>
        <v>0</v>
      </c>
      <c r="AM75" s="50">
        <f t="shared" si="24"/>
        <v>0</v>
      </c>
      <c r="AN75" s="50" t="e">
        <f>IF(AND($A75&gt;1000,$A75&lt;=1999),0,AN$5*$G75)</f>
        <v>#REF!</v>
      </c>
      <c r="AO75" s="50" t="e">
        <f>IF(AND($A75&gt;1000,$A75&lt;=1999),0,AO$5*$G75)</f>
        <v>#REF!</v>
      </c>
      <c r="AP75" s="50" t="e">
        <f>IF(AND($A75&gt;1000,$A75&lt;=1999),0,AP$5*$G75)</f>
        <v>#REF!</v>
      </c>
      <c r="AQ75" s="50">
        <f>IFERROR(VLOOKUP(TEXT($A75,"000000"),[6]Página1!$A$8:$S$801,13,FALSE),0)</f>
        <v>0</v>
      </c>
      <c r="AR75" s="50">
        <f>IFERROR(VLOOKUP(TEXT($A75,"000000"),[6]Página1!$A$8:$S$801,16,FALSE),0)</f>
        <v>0</v>
      </c>
      <c r="AS75" s="50">
        <f>IFERROR(VLOOKUP(TEXT($A75,"000000"),[6]Página1!$A$8:$S$801,19,FALSE),0)</f>
        <v>0</v>
      </c>
      <c r="AT75" s="50">
        <f>IFERROR(VLOOKUP(TEXT($A75,"000000"),[7]Página1!$A$8:$R$814,12,FALSE),0)</f>
        <v>0</v>
      </c>
      <c r="AU75" s="50">
        <f>IFERROR(VLOOKUP(TEXT($A75,"000000"),[7]Página1!$A$8:$R$814,15,FALSE),0)</f>
        <v>0</v>
      </c>
      <c r="AV75" s="50">
        <f>IFERROR(VLOOKUP(TEXT($A75,"000000"),[7]Página1!$A$8:$R$814,18,FALSE),0)</f>
        <v>0</v>
      </c>
      <c r="AW75" s="50"/>
      <c r="AX75" s="51" t="e">
        <f t="shared" si="25"/>
        <v>#REF!</v>
      </c>
      <c r="AY75" s="51" t="e">
        <f t="shared" si="26"/>
        <v>#REF!</v>
      </c>
      <c r="AZ75" s="51" t="e">
        <f t="shared" si="27"/>
        <v>#REF!</v>
      </c>
      <c r="BA75" s="51" t="e">
        <f t="shared" si="28"/>
        <v>#REF!</v>
      </c>
      <c r="BB75" s="51">
        <f t="shared" si="29"/>
        <v>0</v>
      </c>
      <c r="BC75" s="51" t="e">
        <f t="shared" si="30"/>
        <v>#REF!</v>
      </c>
      <c r="BD75" s="51">
        <f t="shared" si="31"/>
        <v>0</v>
      </c>
      <c r="BE75" s="51">
        <f>IFERROR(VLOOKUP(A75,salario!A$2:P$91,11,FALSE),0)</f>
        <v>0</v>
      </c>
      <c r="BF75" s="51">
        <f>SUMIFS(topmanager!$D:$D,topmanager!$C:$C,rs_nova!$A75,topmanager!$A:$A,rs_nova!BF$2)</f>
        <v>0</v>
      </c>
      <c r="BG75" s="51">
        <f>SUMIFS(topmanager!$D:$D,topmanager!$C:$C,rs_nova!$A75,topmanager!$A:$A,rs_nova!BG$2)</f>
        <v>0</v>
      </c>
      <c r="BH75" s="51">
        <f>SUMIFS(topmanager!$D:$D,topmanager!$C:$C,rs_nova!$A75,topmanager!$A:$A,rs_nova!BH$2)</f>
        <v>0</v>
      </c>
      <c r="BI75" s="51">
        <f>SUMIFS(topmanager!$D:$D,topmanager!$C:$C,rs_nova!$A75,topmanager!$A:$A,rs_nova!BI$2)</f>
        <v>0</v>
      </c>
      <c r="BJ75" s="51">
        <f>SUMIFS(topmanager!$D:$D,topmanager!$C:$C,rs_nova!$A75,topmanager!$A:$A,rs_nova!BJ$2)+SUMIFS(topmanager!$D:$D,topmanager!$C:$C,rs_nova!$A75,topmanager!$A:$A,rs_nova!BJ$2+1)</f>
        <v>0</v>
      </c>
      <c r="BK75" s="51">
        <f>IFERROR(VLOOKUP(A75,[8]ferias!$C$4:$G$100,5,FALSE),0)</f>
        <v>0</v>
      </c>
      <c r="BL75" s="51">
        <f>SUMIFS(topmanager!$D:$D,topmanager!$C:$C,rs_nova!$A75,topmanager!$A:$A,rs_nova!BL$2)</f>
        <v>0</v>
      </c>
      <c r="BM75" s="51">
        <f>SUMIFS(topmanager!$D:$D,topmanager!$C:$C,rs_nova!$A75,topmanager!$A:$A,rs_nova!BM$2)+SUMIFS(topmanager!$D:$D,topmanager!$C:$C,rs_nova!$A79,topmanager!$A:$A,151)</f>
        <v>0</v>
      </c>
      <c r="BN75" s="51">
        <f t="shared" si="32"/>
        <v>0</v>
      </c>
    </row>
    <row r="76" spans="1:66">
      <c r="A76" s="47" t="e">
        <f>total!#REF!</f>
        <v>#REF!</v>
      </c>
      <c r="B76" s="47">
        <f t="shared" si="19"/>
        <v>0</v>
      </c>
      <c r="C76" s="48" t="e">
        <f>total!#REF!</f>
        <v>#REF!</v>
      </c>
      <c r="D76" s="49" t="str">
        <f>IFERROR(VLOOKUP(A76,salario!A$3:J$32,10,FALSE),"")</f>
        <v/>
      </c>
      <c r="E76" s="49" t="str">
        <f>IFERROR(IF(VLOOKUP(A76,salario!A$3:O$32,15,FALSE)="","",VLOOKUP(A76,salario!A$3:O$32,15,FALSE)),"")</f>
        <v/>
      </c>
      <c r="F76" s="47" t="str">
        <f>IFERROR(VLOOKUP(A76,[5]base_pessoal!$B$2:$P$1504,13,FALSE),"")</f>
        <v/>
      </c>
      <c r="G76" s="50">
        <f>IFERROR(VLOOKUP(A76,salario!A$2:P$91,11,FALSE),0)*B76/30</f>
        <v>0</v>
      </c>
      <c r="H76" s="50">
        <f>SUMIFS(topmanager!$D:$D,topmanager!$C:$C,rs_nova!$A76,topmanager!$A:$A,rs_nova!H$2)+SUMIFS(topmanager!$D:$D,topmanager!$C:$C,rs_nova!$A76,topmanager!$A:$A,63)</f>
        <v>0</v>
      </c>
      <c r="I76" s="50">
        <f>-SUMIFS(topmanager!$D:$D,topmanager!$C:$C,rs_nova!$A76,topmanager!$A:$A,rs_nova!I$2)</f>
        <v>0</v>
      </c>
      <c r="J76" s="50">
        <f>SUMIFS(topmanager!$D:$D,topmanager!$C:$C,rs_nova!$A76,topmanager!$A:$A,rs_nova!J$2)</f>
        <v>0</v>
      </c>
      <c r="K76" s="50">
        <f>SUMIFS(topmanager!$D:$D,topmanager!$C:$C,rs_nova!$A76,topmanager!$A:$A,rs_nova!K$2)+SUMIFS(topmanager!$D:$D,topmanager!$C:$C,rs_nova!$A76,topmanager!$A:$A,911)</f>
        <v>0</v>
      </c>
      <c r="L76" s="50">
        <f>SUMIFS(topmanager!$D:$D,topmanager!$C:$C,rs_nova!$A76,topmanager!$A:$A,rs_nova!L$2)</f>
        <v>0</v>
      </c>
      <c r="M76" s="50">
        <f>SUMIFS(topmanager!$D:$D,topmanager!$C:$C,rs_nova!$A76,topmanager!$A:$A,rs_nova!M$2)+SUMIFS(topmanager!$D:$D,topmanager!$C:$C,rs_nova!$A76,topmanager!$A:$A,908)+SUMIFS(topmanager!$D:$D,topmanager!$C:$C,rs_nova!$A76,topmanager!$A:$A,550)</f>
        <v>0</v>
      </c>
      <c r="N76" s="50">
        <f>SUMIFS(topmanager!$D:$D,topmanager!$C:$C,rs_nova!$A76,topmanager!$A:$A,rs_nova!N$2)</f>
        <v>0</v>
      </c>
      <c r="O76" s="51">
        <f t="shared" si="20"/>
        <v>0</v>
      </c>
      <c r="P76" s="50">
        <f>IFERROR(VLOOKUP($A76,total!$B$4:$AW$437,27,0),0)</f>
        <v>0</v>
      </c>
      <c r="Q76" s="50">
        <f>IFERROR(VLOOKUP($A76,total!$B$4:$AW$437,21,0),0)</f>
        <v>0</v>
      </c>
      <c r="R76" s="50">
        <f>IFERROR(VLOOKUP($A76,total!$B$4:$AW$437,25,0),0)+IFERROR(VLOOKUP($A76,total!$B$4:$AW$437,36,0),0)</f>
        <v>0</v>
      </c>
      <c r="S76" s="50">
        <f>IFERROR(VLOOKUP(A76,gympass!$A$2:$F$148,6,0),0)</f>
        <v>0</v>
      </c>
      <c r="T76" s="50">
        <f>IFERROR(VLOOKUP($A76,total!$B$4:$AW$437,42,0),0)</f>
        <v>0</v>
      </c>
      <c r="U76" s="50">
        <f>IFERROR(VLOOKUP($A76,total!$B$4:$AW$437,32,0),0)</f>
        <v>0</v>
      </c>
      <c r="V76" s="50">
        <f>IFERROR(VLOOKUP($A76,total!$B$4:$AW$437,28,0),0)</f>
        <v>0</v>
      </c>
      <c r="W76" s="50">
        <f>IFERROR(VLOOKUP($A76,total!$B$4:$AX$437,49,0),0)</f>
        <v>0</v>
      </c>
      <c r="X76" s="50"/>
      <c r="Y76" s="50">
        <f>IFERROR(VLOOKUP(A76,#REF!,4,0),0)</f>
        <v>0</v>
      </c>
      <c r="Z76" s="50">
        <f>IFERROR(VLOOKUP(B76,#REF!,8,0),0)</f>
        <v>0</v>
      </c>
      <c r="AA76" s="50">
        <f>IFERROR(VLOOKUP($A76,total!$B$4:$AW$437,45,0),0)</f>
        <v>0</v>
      </c>
      <c r="AB76" s="50">
        <f>IFERROR(VLOOKUP($A76,total!$B$4:$AW$437,48,0),0)</f>
        <v>0</v>
      </c>
      <c r="AC76" s="50">
        <f>IFERROR(VLOOKUP($A76,total!$B$4:$AB$437,19,0),0)</f>
        <v>0</v>
      </c>
      <c r="AD76" s="50">
        <f>IFERROR(VLOOKUP($A76,total!$B$4:$AB$437,10,0),0)</f>
        <v>0</v>
      </c>
      <c r="AE76" s="50">
        <f>IFERROR(VLOOKUP($A76,total!$B$4:$AB$437,13,0),0)-SUMIFS(topmanager!$D:$D,topmanager!$C:$C,rs_nova!$A80,topmanager!$A:$A,856)</f>
        <v>0</v>
      </c>
      <c r="AF76" s="50">
        <f>IFERROR(VLOOKUP($A76,total!$B$4:$AB$437,16,0),0)</f>
        <v>0</v>
      </c>
      <c r="AG76" s="50">
        <f>IFERROR(VLOOKUP($A76,total!$B$4:$AB$437,7,0),0)</f>
        <v>0</v>
      </c>
      <c r="AH76" s="50">
        <f>IFERROR(VLOOKUP($A76,total!$B$4:$AD$437,29,0),0)</f>
        <v>0</v>
      </c>
      <c r="AI76" s="50">
        <f>IFERROR(VLOOKUP(A76,total!$B$4:$AN$437,39,0),0)</f>
        <v>0</v>
      </c>
      <c r="AJ76" s="51">
        <f t="shared" si="21"/>
        <v>0</v>
      </c>
      <c r="AK76" s="50">
        <f t="shared" si="22"/>
        <v>0</v>
      </c>
      <c r="AL76" s="50">
        <f t="shared" si="23"/>
        <v>0</v>
      </c>
      <c r="AM76" s="50">
        <f t="shared" si="24"/>
        <v>0</v>
      </c>
      <c r="AN76" s="50" t="e">
        <f t="shared" ref="AN76:AP94" si="33">IF(AND($A76&gt;1000,$A76&lt;=1999),0,AN$5*$G76)</f>
        <v>#REF!</v>
      </c>
      <c r="AO76" s="50" t="e">
        <f t="shared" si="33"/>
        <v>#REF!</v>
      </c>
      <c r="AP76" s="50" t="e">
        <f t="shared" si="33"/>
        <v>#REF!</v>
      </c>
      <c r="AQ76" s="50">
        <f>IFERROR(VLOOKUP(TEXT($A76,"000000"),[6]Página1!$A$8:$S$801,13,FALSE),0)</f>
        <v>0</v>
      </c>
      <c r="AR76" s="50">
        <f>IFERROR(VLOOKUP(TEXT($A76,"000000"),[6]Página1!$A$8:$S$801,16,FALSE),0)</f>
        <v>0</v>
      </c>
      <c r="AS76" s="50">
        <f>IFERROR(VLOOKUP(TEXT($A76,"000000"),[6]Página1!$A$8:$S$801,19,FALSE),0)</f>
        <v>0</v>
      </c>
      <c r="AT76" s="50">
        <f>IFERROR(VLOOKUP(TEXT($A76,"000000"),[7]Página1!$A$8:$R$814,12,FALSE),0)</f>
        <v>0</v>
      </c>
      <c r="AU76" s="50">
        <f>IFERROR(VLOOKUP(TEXT($A76,"000000"),[7]Página1!$A$8:$R$814,15,FALSE),0)</f>
        <v>0</v>
      </c>
      <c r="AV76" s="50">
        <f>IFERROR(VLOOKUP(TEXT($A76,"000000"),[7]Página1!$A$8:$R$814,18,FALSE),0)</f>
        <v>0</v>
      </c>
      <c r="AW76" s="50"/>
      <c r="AX76" s="51" t="e">
        <f t="shared" si="25"/>
        <v>#REF!</v>
      </c>
      <c r="AY76" s="51" t="e">
        <f t="shared" si="26"/>
        <v>#REF!</v>
      </c>
      <c r="AZ76" s="51" t="e">
        <f t="shared" si="27"/>
        <v>#REF!</v>
      </c>
      <c r="BA76" s="51" t="e">
        <f t="shared" si="28"/>
        <v>#REF!</v>
      </c>
      <c r="BB76" s="51">
        <f t="shared" si="29"/>
        <v>0</v>
      </c>
      <c r="BC76" s="51" t="e">
        <f t="shared" si="30"/>
        <v>#REF!</v>
      </c>
      <c r="BD76" s="51">
        <f t="shared" si="31"/>
        <v>0</v>
      </c>
      <c r="BE76" s="51">
        <f>IFERROR(VLOOKUP(A76,salario!A$2:P$91,11,FALSE),0)</f>
        <v>0</v>
      </c>
      <c r="BF76" s="51">
        <f>SUMIFS(topmanager!$D:$D,topmanager!$C:$C,rs_nova!$A76,topmanager!$A:$A,rs_nova!BF$2)</f>
        <v>0</v>
      </c>
      <c r="BG76" s="51">
        <f>SUMIFS(topmanager!$D:$D,topmanager!$C:$C,rs_nova!$A76,topmanager!$A:$A,rs_nova!BG$2)</f>
        <v>0</v>
      </c>
      <c r="BH76" s="51">
        <f>SUMIFS(topmanager!$D:$D,topmanager!$C:$C,rs_nova!$A76,topmanager!$A:$A,rs_nova!BH$2)</f>
        <v>0</v>
      </c>
      <c r="BI76" s="51">
        <f>SUMIFS(topmanager!$D:$D,topmanager!$C:$C,rs_nova!$A76,topmanager!$A:$A,rs_nova!BI$2)</f>
        <v>0</v>
      </c>
      <c r="BJ76" s="51">
        <f>SUMIFS(topmanager!$D:$D,topmanager!$C:$C,rs_nova!$A76,topmanager!$A:$A,rs_nova!BJ$2)+SUMIFS(topmanager!$D:$D,topmanager!$C:$C,rs_nova!$A76,topmanager!$A:$A,rs_nova!BJ$2+1)</f>
        <v>0</v>
      </c>
      <c r="BK76" s="51">
        <f>IFERROR(VLOOKUP(A76,[8]ferias!$C$4:$G$100,5,FALSE),0)</f>
        <v>0</v>
      </c>
      <c r="BL76" s="51">
        <f>SUMIFS(topmanager!$D:$D,topmanager!$C:$C,rs_nova!$A76,topmanager!$A:$A,rs_nova!BL$2)</f>
        <v>0</v>
      </c>
      <c r="BM76" s="51">
        <f>SUMIFS(topmanager!$D:$D,topmanager!$C:$C,rs_nova!$A76,topmanager!$A:$A,rs_nova!BM$2)+SUMIFS(topmanager!$D:$D,topmanager!$C:$C,rs_nova!$A80,topmanager!$A:$A,151)</f>
        <v>0</v>
      </c>
      <c r="BN76" s="51">
        <f t="shared" si="32"/>
        <v>0</v>
      </c>
    </row>
    <row r="77" spans="1:66">
      <c r="A77" s="47" t="e">
        <f>total!#REF!</f>
        <v>#REF!</v>
      </c>
      <c r="B77" s="47">
        <f t="shared" si="19"/>
        <v>0</v>
      </c>
      <c r="C77" s="48" t="e">
        <f>total!#REF!</f>
        <v>#REF!</v>
      </c>
      <c r="D77" s="49" t="str">
        <f>IFERROR(VLOOKUP(A77,salario!A$3:J$32,10,FALSE),"")</f>
        <v/>
      </c>
      <c r="E77" s="49" t="str">
        <f>IFERROR(IF(VLOOKUP(A77,salario!A$3:O$32,15,FALSE)="","",VLOOKUP(A77,salario!A$3:O$32,15,FALSE)),"")</f>
        <v/>
      </c>
      <c r="F77" s="47" t="str">
        <f>IFERROR(VLOOKUP(A77,[5]base_pessoal!$B$2:$P$1504,13,FALSE),"")</f>
        <v/>
      </c>
      <c r="G77" s="50">
        <f>IFERROR(VLOOKUP(A77,salario!A$2:P$91,11,FALSE),0)*B77/30</f>
        <v>0</v>
      </c>
      <c r="H77" s="50">
        <f>SUMIFS(topmanager!$D:$D,topmanager!$C:$C,rs_nova!$A77,topmanager!$A:$A,rs_nova!H$2)+SUMIFS(topmanager!$D:$D,topmanager!$C:$C,rs_nova!$A77,topmanager!$A:$A,63)</f>
        <v>0</v>
      </c>
      <c r="I77" s="50">
        <f>-SUMIFS(topmanager!$D:$D,topmanager!$C:$C,rs_nova!$A77,topmanager!$A:$A,rs_nova!I$2)</f>
        <v>0</v>
      </c>
      <c r="J77" s="50">
        <f>SUMIFS(topmanager!$D:$D,topmanager!$C:$C,rs_nova!$A77,topmanager!$A:$A,rs_nova!J$2)</f>
        <v>0</v>
      </c>
      <c r="K77" s="50">
        <f>SUMIFS(topmanager!$D:$D,topmanager!$C:$C,rs_nova!$A77,topmanager!$A:$A,rs_nova!K$2)+SUMIFS(topmanager!$D:$D,topmanager!$C:$C,rs_nova!$A77,topmanager!$A:$A,911)</f>
        <v>0</v>
      </c>
      <c r="L77" s="50">
        <f>SUMIFS(topmanager!$D:$D,topmanager!$C:$C,rs_nova!$A77,topmanager!$A:$A,rs_nova!L$2)</f>
        <v>0</v>
      </c>
      <c r="M77" s="50">
        <f>SUMIFS(topmanager!$D:$D,topmanager!$C:$C,rs_nova!$A77,topmanager!$A:$A,rs_nova!M$2)+SUMIFS(topmanager!$D:$D,topmanager!$C:$C,rs_nova!$A77,topmanager!$A:$A,908)+SUMIFS(topmanager!$D:$D,topmanager!$C:$C,rs_nova!$A77,topmanager!$A:$A,550)</f>
        <v>0</v>
      </c>
      <c r="N77" s="50">
        <f>SUMIFS(topmanager!$D:$D,topmanager!$C:$C,rs_nova!$A77,topmanager!$A:$A,rs_nova!N$2)</f>
        <v>0</v>
      </c>
      <c r="O77" s="51">
        <f t="shared" si="20"/>
        <v>0</v>
      </c>
      <c r="P77" s="50">
        <f>IFERROR(VLOOKUP($A77,total!$B$4:$AW$437,27,0),0)</f>
        <v>0</v>
      </c>
      <c r="Q77" s="50">
        <f>IFERROR(VLOOKUP($A77,total!$B$4:$AW$437,21,0),0)</f>
        <v>0</v>
      </c>
      <c r="R77" s="50">
        <f>IFERROR(VLOOKUP($A77,total!$B$4:$AW$437,25,0),0)+IFERROR(VLOOKUP($A77,total!$B$4:$AW$437,36,0),0)</f>
        <v>0</v>
      </c>
      <c r="S77" s="50">
        <f>IFERROR(VLOOKUP(A77,gympass!$A$2:$F$148,6,0),0)</f>
        <v>0</v>
      </c>
      <c r="T77" s="50">
        <f>IFERROR(VLOOKUP($A77,total!$B$4:$AW$437,42,0),0)</f>
        <v>0</v>
      </c>
      <c r="U77" s="50">
        <f>IFERROR(VLOOKUP($A77,total!$B$4:$AW$437,32,0),0)</f>
        <v>0</v>
      </c>
      <c r="V77" s="50">
        <f>IFERROR(VLOOKUP($A77,total!$B$4:$AW$437,28,0),0)</f>
        <v>0</v>
      </c>
      <c r="W77" s="50">
        <f>IFERROR(VLOOKUP($A77,total!$B$4:$AX$437,49,0),0)</f>
        <v>0</v>
      </c>
      <c r="X77" s="50"/>
      <c r="Y77" s="50">
        <f>IFERROR(VLOOKUP(A77,#REF!,4,0),0)</f>
        <v>0</v>
      </c>
      <c r="Z77" s="50">
        <f>IFERROR(VLOOKUP(B77,#REF!,8,0),0)</f>
        <v>0</v>
      </c>
      <c r="AA77" s="50">
        <f>IFERROR(VLOOKUP($A77,total!$B$4:$AW$437,45,0),0)</f>
        <v>0</v>
      </c>
      <c r="AB77" s="50">
        <f>IFERROR(VLOOKUP($A77,total!$B$4:$AW$437,48,0),0)</f>
        <v>0</v>
      </c>
      <c r="AC77" s="50">
        <f>IFERROR(VLOOKUP($A77,total!$B$4:$AB$437,19,0),0)</f>
        <v>0</v>
      </c>
      <c r="AD77" s="50">
        <f>IFERROR(VLOOKUP($A77,total!$B$4:$AB$437,10,0),0)</f>
        <v>0</v>
      </c>
      <c r="AE77" s="50">
        <f>IFERROR(VLOOKUP($A77,total!$B$4:$AB$437,13,0),0)-SUMIFS(topmanager!$D:$D,topmanager!$C:$C,rs_nova!$A81,topmanager!$A:$A,856)</f>
        <v>0</v>
      </c>
      <c r="AF77" s="50">
        <f>IFERROR(VLOOKUP($A77,total!$B$4:$AB$437,16,0),0)</f>
        <v>0</v>
      </c>
      <c r="AG77" s="50">
        <f>IFERROR(VLOOKUP($A77,total!$B$4:$AB$437,7,0),0)</f>
        <v>0</v>
      </c>
      <c r="AH77" s="50">
        <f>IFERROR(VLOOKUP($A77,total!$B$4:$AD$437,29,0),0)</f>
        <v>0</v>
      </c>
      <c r="AI77" s="50">
        <f>IFERROR(VLOOKUP(A77,total!$B$4:$AN$437,39,0),0)</f>
        <v>0</v>
      </c>
      <c r="AJ77" s="51">
        <f t="shared" si="21"/>
        <v>0</v>
      </c>
      <c r="AK77" s="50">
        <f t="shared" si="22"/>
        <v>0</v>
      </c>
      <c r="AL77" s="50">
        <f t="shared" si="23"/>
        <v>0</v>
      </c>
      <c r="AM77" s="50">
        <f t="shared" si="24"/>
        <v>0</v>
      </c>
      <c r="AN77" s="50" t="e">
        <f t="shared" si="33"/>
        <v>#REF!</v>
      </c>
      <c r="AO77" s="50" t="e">
        <f t="shared" si="33"/>
        <v>#REF!</v>
      </c>
      <c r="AP77" s="50" t="e">
        <f t="shared" si="33"/>
        <v>#REF!</v>
      </c>
      <c r="AQ77" s="50">
        <f>IFERROR(VLOOKUP(TEXT($A77,"000000"),[6]Página1!$A$8:$S$801,13,FALSE),0)</f>
        <v>0</v>
      </c>
      <c r="AR77" s="50">
        <f>IFERROR(VLOOKUP(TEXT($A77,"000000"),[6]Página1!$A$8:$S$801,16,FALSE),0)</f>
        <v>0</v>
      </c>
      <c r="AS77" s="50">
        <f>IFERROR(VLOOKUP(TEXT($A77,"000000"),[6]Página1!$A$8:$S$801,19,FALSE),0)</f>
        <v>0</v>
      </c>
      <c r="AT77" s="50">
        <f>IFERROR(VLOOKUP(TEXT($A77,"000000"),[7]Página1!$A$8:$R$814,12,FALSE),0)</f>
        <v>0</v>
      </c>
      <c r="AU77" s="50">
        <f>IFERROR(VLOOKUP(TEXT($A77,"000000"),[7]Página1!$A$8:$R$814,15,FALSE),0)</f>
        <v>0</v>
      </c>
      <c r="AV77" s="50">
        <f>IFERROR(VLOOKUP(TEXT($A77,"000000"),[7]Página1!$A$8:$R$814,18,FALSE),0)</f>
        <v>0</v>
      </c>
      <c r="AW77" s="50"/>
      <c r="AX77" s="51" t="e">
        <f t="shared" si="25"/>
        <v>#REF!</v>
      </c>
      <c r="AY77" s="51" t="e">
        <f t="shared" si="26"/>
        <v>#REF!</v>
      </c>
      <c r="AZ77" s="51" t="e">
        <f t="shared" si="27"/>
        <v>#REF!</v>
      </c>
      <c r="BA77" s="51" t="e">
        <f t="shared" si="28"/>
        <v>#REF!</v>
      </c>
      <c r="BB77" s="51">
        <f t="shared" si="29"/>
        <v>0</v>
      </c>
      <c r="BC77" s="51" t="e">
        <f t="shared" si="30"/>
        <v>#REF!</v>
      </c>
      <c r="BD77" s="51">
        <f t="shared" si="31"/>
        <v>0</v>
      </c>
      <c r="BE77" s="51">
        <f>IFERROR(VLOOKUP(A77,salario!A$2:P$91,11,FALSE),0)</f>
        <v>0</v>
      </c>
      <c r="BF77" s="51">
        <f>SUMIFS(topmanager!$D:$D,topmanager!$C:$C,rs_nova!$A77,topmanager!$A:$A,rs_nova!BF$2)</f>
        <v>0</v>
      </c>
      <c r="BG77" s="51">
        <f>SUMIFS(topmanager!$D:$D,topmanager!$C:$C,rs_nova!$A77,topmanager!$A:$A,rs_nova!BG$2)</f>
        <v>0</v>
      </c>
      <c r="BH77" s="51">
        <f>SUMIFS(topmanager!$D:$D,topmanager!$C:$C,rs_nova!$A77,topmanager!$A:$A,rs_nova!BH$2)</f>
        <v>0</v>
      </c>
      <c r="BI77" s="51">
        <f>SUMIFS(topmanager!$D:$D,topmanager!$C:$C,rs_nova!$A77,topmanager!$A:$A,rs_nova!BI$2)</f>
        <v>0</v>
      </c>
      <c r="BJ77" s="51">
        <f>SUMIFS(topmanager!$D:$D,topmanager!$C:$C,rs_nova!$A77,topmanager!$A:$A,rs_nova!BJ$2)+SUMIFS(topmanager!$D:$D,topmanager!$C:$C,rs_nova!$A77,topmanager!$A:$A,rs_nova!BJ$2+1)</f>
        <v>0</v>
      </c>
      <c r="BK77" s="51">
        <f>IFERROR(VLOOKUP(A77,[8]ferias!$C$4:$G$100,5,FALSE),0)</f>
        <v>0</v>
      </c>
      <c r="BL77" s="51">
        <f>SUMIFS(topmanager!$D:$D,topmanager!$C:$C,rs_nova!$A77,topmanager!$A:$A,rs_nova!BL$2)</f>
        <v>0</v>
      </c>
      <c r="BM77" s="51">
        <f>SUMIFS(topmanager!$D:$D,topmanager!$C:$C,rs_nova!$A77,topmanager!$A:$A,rs_nova!BM$2)+SUMIFS(topmanager!$D:$D,topmanager!$C:$C,rs_nova!$A81,topmanager!$A:$A,151)</f>
        <v>0</v>
      </c>
      <c r="BN77" s="51">
        <f t="shared" si="32"/>
        <v>0</v>
      </c>
    </row>
    <row r="78" spans="1:66">
      <c r="A78" s="47" t="e">
        <f>total!#REF!</f>
        <v>#REF!</v>
      </c>
      <c r="B78" s="47">
        <f t="shared" si="19"/>
        <v>0</v>
      </c>
      <c r="C78" s="48" t="e">
        <f>total!#REF!</f>
        <v>#REF!</v>
      </c>
      <c r="D78" s="49" t="str">
        <f>IFERROR(VLOOKUP(A78,salario!A$3:J$32,10,FALSE),"")</f>
        <v/>
      </c>
      <c r="E78" s="49" t="str">
        <f>IFERROR(IF(VLOOKUP(A78,salario!A$3:O$32,15,FALSE)="","",VLOOKUP(A78,salario!A$3:O$32,15,FALSE)),"")</f>
        <v/>
      </c>
      <c r="F78" s="47" t="str">
        <f>IFERROR(VLOOKUP(A78,[5]base_pessoal!$B$2:$P$1504,13,FALSE),"")</f>
        <v/>
      </c>
      <c r="G78" s="50">
        <f>IFERROR(VLOOKUP(A78,salario!A$2:P$91,11,FALSE),0)*B78/30</f>
        <v>0</v>
      </c>
      <c r="H78" s="50">
        <f>SUMIFS(topmanager!$D:$D,topmanager!$C:$C,rs_nova!$A78,topmanager!$A:$A,rs_nova!H$2)+SUMIFS(topmanager!$D:$D,topmanager!$C:$C,rs_nova!$A78,topmanager!$A:$A,63)</f>
        <v>0</v>
      </c>
      <c r="I78" s="50">
        <f>-SUMIFS(topmanager!$D:$D,topmanager!$C:$C,rs_nova!$A78,topmanager!$A:$A,rs_nova!I$2)</f>
        <v>0</v>
      </c>
      <c r="J78" s="50">
        <f>SUMIFS(topmanager!$D:$D,topmanager!$C:$C,rs_nova!$A78,topmanager!$A:$A,rs_nova!J$2)</f>
        <v>0</v>
      </c>
      <c r="K78" s="50">
        <f>SUMIFS(topmanager!$D:$D,topmanager!$C:$C,rs_nova!$A78,topmanager!$A:$A,rs_nova!K$2)+SUMIFS(topmanager!$D:$D,topmanager!$C:$C,rs_nova!$A78,topmanager!$A:$A,911)</f>
        <v>0</v>
      </c>
      <c r="L78" s="50">
        <f>SUMIFS(topmanager!$D:$D,topmanager!$C:$C,rs_nova!$A78,topmanager!$A:$A,rs_nova!L$2)</f>
        <v>0</v>
      </c>
      <c r="M78" s="50">
        <f>SUMIFS(topmanager!$D:$D,topmanager!$C:$C,rs_nova!$A78,topmanager!$A:$A,rs_nova!M$2)+SUMIFS(topmanager!$D:$D,topmanager!$C:$C,rs_nova!$A78,topmanager!$A:$A,908)+SUMIFS(topmanager!$D:$D,topmanager!$C:$C,rs_nova!$A78,topmanager!$A:$A,550)</f>
        <v>0</v>
      </c>
      <c r="N78" s="50">
        <f>SUMIFS(topmanager!$D:$D,topmanager!$C:$C,rs_nova!$A78,topmanager!$A:$A,rs_nova!N$2)</f>
        <v>0</v>
      </c>
      <c r="O78" s="51">
        <f t="shared" si="20"/>
        <v>0</v>
      </c>
      <c r="P78" s="50">
        <f>IFERROR(VLOOKUP($A78,total!$B$4:$AW$437,27,0),0)</f>
        <v>0</v>
      </c>
      <c r="Q78" s="50">
        <f>IFERROR(VLOOKUP($A78,total!$B$4:$AW$437,21,0),0)</f>
        <v>0</v>
      </c>
      <c r="R78" s="50">
        <f>IFERROR(VLOOKUP($A78,total!$B$4:$AW$437,25,0),0)+IFERROR(VLOOKUP($A78,total!$B$4:$AW$437,36,0),0)</f>
        <v>0</v>
      </c>
      <c r="S78" s="50">
        <f>IFERROR(VLOOKUP(A78,gympass!$A$2:$F$148,6,0),0)</f>
        <v>0</v>
      </c>
      <c r="T78" s="50">
        <f>IFERROR(VLOOKUP($A78,total!$B$4:$AW$437,42,0),0)</f>
        <v>0</v>
      </c>
      <c r="U78" s="50">
        <f>IFERROR(VLOOKUP($A78,total!$B$4:$AW$437,32,0),0)</f>
        <v>0</v>
      </c>
      <c r="V78" s="50">
        <f>IFERROR(VLOOKUP($A78,total!$B$4:$AW$437,28,0),0)</f>
        <v>0</v>
      </c>
      <c r="W78" s="50">
        <f>IFERROR(VLOOKUP($A78,total!$B$4:$AX$437,49,0),0)</f>
        <v>0</v>
      </c>
      <c r="X78" s="50"/>
      <c r="Y78" s="50">
        <f>IFERROR(VLOOKUP(A78,#REF!,4,0),0)</f>
        <v>0</v>
      </c>
      <c r="Z78" s="50">
        <f>IFERROR(VLOOKUP(B78,#REF!,8,0),0)</f>
        <v>0</v>
      </c>
      <c r="AA78" s="50">
        <f>IFERROR(VLOOKUP($A78,total!$B$4:$AW$437,45,0),0)</f>
        <v>0</v>
      </c>
      <c r="AB78" s="50">
        <f>IFERROR(VLOOKUP($A78,total!$B$4:$AW$437,48,0),0)</f>
        <v>0</v>
      </c>
      <c r="AC78" s="50">
        <f>IFERROR(VLOOKUP($A78,total!$B$4:$AB$437,19,0),0)</f>
        <v>0</v>
      </c>
      <c r="AD78" s="50">
        <f>IFERROR(VLOOKUP($A78,total!$B$4:$AB$437,10,0),0)</f>
        <v>0</v>
      </c>
      <c r="AE78" s="50">
        <f>IFERROR(VLOOKUP($A78,total!$B$4:$AB$437,13,0),0)-SUMIFS(topmanager!$D:$D,topmanager!$C:$C,rs_nova!$A82,topmanager!$A:$A,856)</f>
        <v>0</v>
      </c>
      <c r="AF78" s="50">
        <f>IFERROR(VLOOKUP($A78,total!$B$4:$AB$437,16,0),0)</f>
        <v>0</v>
      </c>
      <c r="AG78" s="50">
        <f>IFERROR(VLOOKUP($A78,total!$B$4:$AB$437,7,0),0)</f>
        <v>0</v>
      </c>
      <c r="AH78" s="50">
        <f>IFERROR(VLOOKUP($A78,total!$B$4:$AD$437,29,0),0)</f>
        <v>0</v>
      </c>
      <c r="AI78" s="50">
        <f>IFERROR(VLOOKUP(A78,total!$B$4:$AN$437,39,0),0)</f>
        <v>0</v>
      </c>
      <c r="AJ78" s="51">
        <f t="shared" si="21"/>
        <v>0</v>
      </c>
      <c r="AK78" s="50">
        <f t="shared" si="22"/>
        <v>0</v>
      </c>
      <c r="AL78" s="50">
        <f t="shared" si="23"/>
        <v>0</v>
      </c>
      <c r="AM78" s="50">
        <f t="shared" si="24"/>
        <v>0</v>
      </c>
      <c r="AN78" s="50" t="e">
        <f t="shared" si="33"/>
        <v>#REF!</v>
      </c>
      <c r="AO78" s="50" t="e">
        <f t="shared" si="33"/>
        <v>#REF!</v>
      </c>
      <c r="AP78" s="50" t="e">
        <f t="shared" si="33"/>
        <v>#REF!</v>
      </c>
      <c r="AQ78" s="50">
        <f>IFERROR(VLOOKUP(TEXT($A78,"000000"),[6]Página1!$A$8:$S$801,13,FALSE),0)</f>
        <v>0</v>
      </c>
      <c r="AR78" s="50">
        <f>IFERROR(VLOOKUP(TEXT($A78,"000000"),[6]Página1!$A$8:$S$801,16,FALSE),0)</f>
        <v>0</v>
      </c>
      <c r="AS78" s="50">
        <f>IFERROR(VLOOKUP(TEXT($A78,"000000"),[6]Página1!$A$8:$S$801,19,FALSE),0)</f>
        <v>0</v>
      </c>
      <c r="AT78" s="50">
        <f>IFERROR(VLOOKUP(TEXT($A78,"000000"),[7]Página1!$A$8:$R$814,12,FALSE),0)</f>
        <v>0</v>
      </c>
      <c r="AU78" s="50">
        <f>IFERROR(VLOOKUP(TEXT($A78,"000000"),[7]Página1!$A$8:$R$814,15,FALSE),0)</f>
        <v>0</v>
      </c>
      <c r="AV78" s="50">
        <f>IFERROR(VLOOKUP(TEXT($A78,"000000"),[7]Página1!$A$8:$R$814,18,FALSE),0)</f>
        <v>0</v>
      </c>
      <c r="AW78" s="50"/>
      <c r="AX78" s="51" t="e">
        <f t="shared" si="25"/>
        <v>#REF!</v>
      </c>
      <c r="AY78" s="51" t="e">
        <f t="shared" si="26"/>
        <v>#REF!</v>
      </c>
      <c r="AZ78" s="51" t="e">
        <f t="shared" si="27"/>
        <v>#REF!</v>
      </c>
      <c r="BA78" s="51" t="e">
        <f t="shared" si="28"/>
        <v>#REF!</v>
      </c>
      <c r="BB78" s="51">
        <f t="shared" si="29"/>
        <v>0</v>
      </c>
      <c r="BC78" s="51" t="e">
        <f t="shared" si="30"/>
        <v>#REF!</v>
      </c>
      <c r="BD78" s="51">
        <f t="shared" si="31"/>
        <v>0</v>
      </c>
      <c r="BE78" s="51">
        <f>IFERROR(VLOOKUP(A78,salario!A$2:P$91,11,FALSE),0)</f>
        <v>0</v>
      </c>
      <c r="BF78" s="51">
        <f>SUMIFS(topmanager!$D:$D,topmanager!$C:$C,rs_nova!$A78,topmanager!$A:$A,rs_nova!BF$2)</f>
        <v>0</v>
      </c>
      <c r="BG78" s="51">
        <f>SUMIFS(topmanager!$D:$D,topmanager!$C:$C,rs_nova!$A78,topmanager!$A:$A,rs_nova!BG$2)</f>
        <v>0</v>
      </c>
      <c r="BH78" s="51">
        <f>SUMIFS(topmanager!$D:$D,topmanager!$C:$C,rs_nova!$A78,topmanager!$A:$A,rs_nova!BH$2)</f>
        <v>0</v>
      </c>
      <c r="BI78" s="51">
        <f>SUMIFS(topmanager!$D:$D,topmanager!$C:$C,rs_nova!$A78,topmanager!$A:$A,rs_nova!BI$2)</f>
        <v>0</v>
      </c>
      <c r="BJ78" s="51">
        <f>SUMIFS(topmanager!$D:$D,topmanager!$C:$C,rs_nova!$A78,topmanager!$A:$A,rs_nova!BJ$2)+SUMIFS(topmanager!$D:$D,topmanager!$C:$C,rs_nova!$A78,topmanager!$A:$A,rs_nova!BJ$2+1)</f>
        <v>0</v>
      </c>
      <c r="BK78" s="51">
        <f>IFERROR(VLOOKUP(A78,[8]ferias!$C$4:$G$100,5,FALSE),0)</f>
        <v>0</v>
      </c>
      <c r="BL78" s="51">
        <f>SUMIFS(topmanager!$D:$D,topmanager!$C:$C,rs_nova!$A78,topmanager!$A:$A,rs_nova!BL$2)</f>
        <v>0</v>
      </c>
      <c r="BM78" s="51">
        <f>SUMIFS(topmanager!$D:$D,topmanager!$C:$C,rs_nova!$A78,topmanager!$A:$A,rs_nova!BM$2)+SUMIFS(topmanager!$D:$D,topmanager!$C:$C,rs_nova!$A82,topmanager!$A:$A,151)</f>
        <v>0</v>
      </c>
      <c r="BN78" s="51">
        <f t="shared" si="32"/>
        <v>0</v>
      </c>
    </row>
    <row r="79" spans="1:66">
      <c r="A79" s="47" t="e">
        <f>total!#REF!</f>
        <v>#REF!</v>
      </c>
      <c r="B79" s="47">
        <f t="shared" si="19"/>
        <v>0</v>
      </c>
      <c r="C79" s="48" t="e">
        <f>total!#REF!</f>
        <v>#REF!</v>
      </c>
      <c r="D79" s="49" t="str">
        <f>IFERROR(VLOOKUP(A79,salario!A$3:J$32,10,FALSE),"")</f>
        <v/>
      </c>
      <c r="E79" s="49" t="str">
        <f>IFERROR(IF(VLOOKUP(A79,salario!A$3:O$32,15,FALSE)="","",VLOOKUP(A79,salario!A$3:O$32,15,FALSE)),"")</f>
        <v/>
      </c>
      <c r="F79" s="47" t="str">
        <f>IFERROR(VLOOKUP(A79,[5]base_pessoal!$B$2:$P$1504,13,FALSE),"")</f>
        <v/>
      </c>
      <c r="G79" s="50">
        <f>IFERROR(VLOOKUP(A79,salario!A$2:P$91,11,FALSE),0)*B79/30</f>
        <v>0</v>
      </c>
      <c r="H79" s="50">
        <f>SUMIFS(topmanager!$D:$D,topmanager!$C:$C,rs_nova!$A79,topmanager!$A:$A,rs_nova!H$2)+SUMIFS(topmanager!$D:$D,topmanager!$C:$C,rs_nova!$A79,topmanager!$A:$A,63)</f>
        <v>0</v>
      </c>
      <c r="I79" s="50">
        <f>-SUMIFS(topmanager!$D:$D,topmanager!$C:$C,rs_nova!$A79,topmanager!$A:$A,rs_nova!I$2)</f>
        <v>0</v>
      </c>
      <c r="J79" s="50">
        <f>SUMIFS(topmanager!$D:$D,topmanager!$C:$C,rs_nova!$A79,topmanager!$A:$A,rs_nova!J$2)</f>
        <v>0</v>
      </c>
      <c r="K79" s="50">
        <f>SUMIFS(topmanager!$D:$D,topmanager!$C:$C,rs_nova!$A79,topmanager!$A:$A,rs_nova!K$2)+SUMIFS(topmanager!$D:$D,topmanager!$C:$C,rs_nova!$A79,topmanager!$A:$A,911)</f>
        <v>0</v>
      </c>
      <c r="L79" s="50">
        <f>SUMIFS(topmanager!$D:$D,topmanager!$C:$C,rs_nova!$A79,topmanager!$A:$A,rs_nova!L$2)</f>
        <v>0</v>
      </c>
      <c r="M79" s="50">
        <f>SUMIFS(topmanager!$D:$D,topmanager!$C:$C,rs_nova!$A79,topmanager!$A:$A,rs_nova!M$2)+SUMIFS(topmanager!$D:$D,topmanager!$C:$C,rs_nova!$A79,topmanager!$A:$A,908)+SUMIFS(topmanager!$D:$D,topmanager!$C:$C,rs_nova!$A79,topmanager!$A:$A,550)</f>
        <v>0</v>
      </c>
      <c r="N79" s="50">
        <f>SUMIFS(topmanager!$D:$D,topmanager!$C:$C,rs_nova!$A79,topmanager!$A:$A,rs_nova!N$2)</f>
        <v>0</v>
      </c>
      <c r="O79" s="51">
        <f t="shared" si="20"/>
        <v>0</v>
      </c>
      <c r="P79" s="50">
        <f>IFERROR(VLOOKUP($A79,total!$B$4:$AW$437,27,0),0)</f>
        <v>0</v>
      </c>
      <c r="Q79" s="50">
        <f>IFERROR(VLOOKUP($A79,total!$B$4:$AW$437,21,0),0)</f>
        <v>0</v>
      </c>
      <c r="R79" s="50">
        <f>IFERROR(VLOOKUP($A79,total!$B$4:$AW$437,25,0),0)+IFERROR(VLOOKUP($A79,total!$B$4:$AW$437,36,0),0)</f>
        <v>0</v>
      </c>
      <c r="S79" s="50">
        <f>IFERROR(VLOOKUP(A79,gympass!$A$2:$F$148,6,0),0)</f>
        <v>0</v>
      </c>
      <c r="T79" s="50">
        <f>IFERROR(VLOOKUP($A79,total!$B$4:$AW$437,42,0),0)</f>
        <v>0</v>
      </c>
      <c r="U79" s="50">
        <f>IFERROR(VLOOKUP($A79,total!$B$4:$AW$437,32,0),0)</f>
        <v>0</v>
      </c>
      <c r="V79" s="50">
        <f>IFERROR(VLOOKUP($A79,total!$B$4:$AW$437,28,0),0)</f>
        <v>0</v>
      </c>
      <c r="W79" s="50">
        <f>IFERROR(VLOOKUP($A79,total!$B$4:$AX$437,49,0),0)</f>
        <v>0</v>
      </c>
      <c r="X79" s="50"/>
      <c r="Y79" s="50">
        <f>IFERROR(VLOOKUP(A79,#REF!,4,0),0)</f>
        <v>0</v>
      </c>
      <c r="Z79" s="50">
        <f>IFERROR(VLOOKUP(B79,#REF!,8,0),0)</f>
        <v>0</v>
      </c>
      <c r="AA79" s="50">
        <f>IFERROR(VLOOKUP($A79,total!$B$4:$AW$437,45,0),0)</f>
        <v>0</v>
      </c>
      <c r="AB79" s="50">
        <f>IFERROR(VLOOKUP($A79,total!$B$4:$AW$437,48,0),0)</f>
        <v>0</v>
      </c>
      <c r="AC79" s="50">
        <f>IFERROR(VLOOKUP($A79,total!$B$4:$AB$437,19,0),0)</f>
        <v>0</v>
      </c>
      <c r="AD79" s="50">
        <f>IFERROR(VLOOKUP($A79,total!$B$4:$AB$437,10,0),0)</f>
        <v>0</v>
      </c>
      <c r="AE79" s="50">
        <f>IFERROR(VLOOKUP($A79,total!$B$4:$AB$437,13,0),0)-SUMIFS(topmanager!$D:$D,topmanager!$C:$C,rs_nova!$A83,topmanager!$A:$A,856)</f>
        <v>0</v>
      </c>
      <c r="AF79" s="50">
        <f>IFERROR(VLOOKUP($A79,total!$B$4:$AB$437,16,0),0)</f>
        <v>0</v>
      </c>
      <c r="AG79" s="50">
        <f>IFERROR(VLOOKUP($A79,total!$B$4:$AB$437,7,0),0)</f>
        <v>0</v>
      </c>
      <c r="AH79" s="50">
        <f>IFERROR(VLOOKUP($A79,total!$B$4:$AD$437,29,0),0)</f>
        <v>0</v>
      </c>
      <c r="AI79" s="50">
        <f>IFERROR(VLOOKUP(A79,total!$B$4:$AN$437,39,0),0)</f>
        <v>0</v>
      </c>
      <c r="AJ79" s="51">
        <f t="shared" si="21"/>
        <v>0</v>
      </c>
      <c r="AK79" s="50">
        <f t="shared" si="22"/>
        <v>0</v>
      </c>
      <c r="AL79" s="50">
        <f t="shared" si="23"/>
        <v>0</v>
      </c>
      <c r="AM79" s="50">
        <f t="shared" si="24"/>
        <v>0</v>
      </c>
      <c r="AN79" s="50" t="e">
        <f t="shared" si="33"/>
        <v>#REF!</v>
      </c>
      <c r="AO79" s="50" t="e">
        <f t="shared" si="33"/>
        <v>#REF!</v>
      </c>
      <c r="AP79" s="50" t="e">
        <f t="shared" si="33"/>
        <v>#REF!</v>
      </c>
      <c r="AQ79" s="50">
        <f>IFERROR(VLOOKUP(TEXT($A79,"000000"),[6]Página1!$A$8:$S$801,13,FALSE),0)</f>
        <v>0</v>
      </c>
      <c r="AR79" s="50">
        <f>IFERROR(VLOOKUP(TEXT($A79,"000000"),[6]Página1!$A$8:$S$801,16,FALSE),0)</f>
        <v>0</v>
      </c>
      <c r="AS79" s="50">
        <f>IFERROR(VLOOKUP(TEXT($A79,"000000"),[6]Página1!$A$8:$S$801,19,FALSE),0)</f>
        <v>0</v>
      </c>
      <c r="AT79" s="50">
        <f>IFERROR(VLOOKUP(TEXT($A79,"000000"),[7]Página1!$A$8:$R$814,12,FALSE),0)</f>
        <v>0</v>
      </c>
      <c r="AU79" s="50">
        <f>IFERROR(VLOOKUP(TEXT($A79,"000000"),[7]Página1!$A$8:$R$814,15,FALSE),0)</f>
        <v>0</v>
      </c>
      <c r="AV79" s="50">
        <f>IFERROR(VLOOKUP(TEXT($A79,"000000"),[7]Página1!$A$8:$R$814,18,FALSE),0)</f>
        <v>0</v>
      </c>
      <c r="AW79" s="50"/>
      <c r="AX79" s="51" t="e">
        <f t="shared" si="25"/>
        <v>#REF!</v>
      </c>
      <c r="AY79" s="51" t="e">
        <f t="shared" si="26"/>
        <v>#REF!</v>
      </c>
      <c r="AZ79" s="51" t="e">
        <f t="shared" si="27"/>
        <v>#REF!</v>
      </c>
      <c r="BA79" s="51" t="e">
        <f t="shared" si="28"/>
        <v>#REF!</v>
      </c>
      <c r="BB79" s="51">
        <f t="shared" si="29"/>
        <v>0</v>
      </c>
      <c r="BC79" s="51" t="e">
        <f t="shared" si="30"/>
        <v>#REF!</v>
      </c>
      <c r="BD79" s="51">
        <f t="shared" si="31"/>
        <v>0</v>
      </c>
      <c r="BE79" s="51">
        <f>IFERROR(VLOOKUP(A79,salario!A$2:P$91,11,FALSE),0)</f>
        <v>0</v>
      </c>
      <c r="BF79" s="51">
        <f>SUMIFS(topmanager!$D:$D,topmanager!$C:$C,rs_nova!$A79,topmanager!$A:$A,rs_nova!BF$2)</f>
        <v>0</v>
      </c>
      <c r="BG79" s="51">
        <f>SUMIFS(topmanager!$D:$D,topmanager!$C:$C,rs_nova!$A79,topmanager!$A:$A,rs_nova!BG$2)</f>
        <v>0</v>
      </c>
      <c r="BH79" s="51">
        <f>SUMIFS(topmanager!$D:$D,topmanager!$C:$C,rs_nova!$A79,topmanager!$A:$A,rs_nova!BH$2)</f>
        <v>0</v>
      </c>
      <c r="BI79" s="51">
        <f>SUMIFS(topmanager!$D:$D,topmanager!$C:$C,rs_nova!$A79,topmanager!$A:$A,rs_nova!BI$2)</f>
        <v>0</v>
      </c>
      <c r="BJ79" s="51">
        <f>SUMIFS(topmanager!$D:$D,topmanager!$C:$C,rs_nova!$A79,topmanager!$A:$A,rs_nova!BJ$2)+SUMIFS(topmanager!$D:$D,topmanager!$C:$C,rs_nova!$A79,topmanager!$A:$A,rs_nova!BJ$2+1)</f>
        <v>0</v>
      </c>
      <c r="BK79" s="51">
        <f>IFERROR(VLOOKUP(A79,[8]ferias!$C$4:$G$100,5,FALSE),0)</f>
        <v>0</v>
      </c>
      <c r="BL79" s="51">
        <f>SUMIFS(topmanager!$D:$D,topmanager!$C:$C,rs_nova!$A79,topmanager!$A:$A,rs_nova!BL$2)</f>
        <v>0</v>
      </c>
      <c r="BM79" s="51">
        <f>SUMIFS(topmanager!$D:$D,topmanager!$C:$C,rs_nova!$A79,topmanager!$A:$A,rs_nova!BM$2)+SUMIFS(topmanager!$D:$D,topmanager!$C:$C,rs_nova!$A83,topmanager!$A:$A,151)</f>
        <v>0</v>
      </c>
      <c r="BN79" s="51">
        <f t="shared" si="32"/>
        <v>0</v>
      </c>
    </row>
    <row r="80" spans="1:66">
      <c r="A80" s="47" t="e">
        <f>total!#REF!</f>
        <v>#REF!</v>
      </c>
      <c r="B80" s="47">
        <f t="shared" si="19"/>
        <v>0</v>
      </c>
      <c r="C80" s="48" t="e">
        <f>total!#REF!</f>
        <v>#REF!</v>
      </c>
      <c r="D80" s="49" t="str">
        <f>IFERROR(VLOOKUP(A80,salario!A$3:J$32,10,FALSE),"")</f>
        <v/>
      </c>
      <c r="E80" s="49" t="str">
        <f>IFERROR(IF(VLOOKUP(A80,salario!A$3:O$32,15,FALSE)="","",VLOOKUP(A80,salario!A$3:O$32,15,FALSE)),"")</f>
        <v/>
      </c>
      <c r="F80" s="47" t="str">
        <f>IFERROR(VLOOKUP(A80,[5]base_pessoal!$B$2:$P$1504,13,FALSE),"")</f>
        <v/>
      </c>
      <c r="G80" s="50">
        <f>IFERROR(VLOOKUP(A80,salario!A$2:P$91,11,FALSE),0)*B80/30</f>
        <v>0</v>
      </c>
      <c r="H80" s="50">
        <f>SUMIFS(topmanager!$D:$D,topmanager!$C:$C,rs_nova!$A80,topmanager!$A:$A,rs_nova!H$2)+SUMIFS(topmanager!$D:$D,topmanager!$C:$C,rs_nova!$A80,topmanager!$A:$A,63)</f>
        <v>0</v>
      </c>
      <c r="I80" s="50">
        <f>-SUMIFS(topmanager!$D:$D,topmanager!$C:$C,rs_nova!$A80,topmanager!$A:$A,rs_nova!I$2)</f>
        <v>0</v>
      </c>
      <c r="J80" s="50">
        <f>SUMIFS(topmanager!$D:$D,topmanager!$C:$C,rs_nova!$A80,topmanager!$A:$A,rs_nova!J$2)</f>
        <v>0</v>
      </c>
      <c r="K80" s="50">
        <f>SUMIFS(topmanager!$D:$D,topmanager!$C:$C,rs_nova!$A80,topmanager!$A:$A,rs_nova!K$2)+SUMIFS(topmanager!$D:$D,topmanager!$C:$C,rs_nova!$A80,topmanager!$A:$A,911)</f>
        <v>0</v>
      </c>
      <c r="L80" s="50">
        <f>SUMIFS(topmanager!$D:$D,topmanager!$C:$C,rs_nova!$A80,topmanager!$A:$A,rs_nova!L$2)</f>
        <v>0</v>
      </c>
      <c r="M80" s="50">
        <f>SUMIFS(topmanager!$D:$D,topmanager!$C:$C,rs_nova!$A80,topmanager!$A:$A,rs_nova!M$2)+SUMIFS(topmanager!$D:$D,topmanager!$C:$C,rs_nova!$A80,topmanager!$A:$A,908)+SUMIFS(topmanager!$D:$D,topmanager!$C:$C,rs_nova!$A80,topmanager!$A:$A,550)</f>
        <v>0</v>
      </c>
      <c r="N80" s="50">
        <f>SUMIFS(topmanager!$D:$D,topmanager!$C:$C,rs_nova!$A80,topmanager!$A:$A,rs_nova!N$2)</f>
        <v>0</v>
      </c>
      <c r="O80" s="51">
        <f t="shared" si="20"/>
        <v>0</v>
      </c>
      <c r="P80" s="50">
        <f>IFERROR(VLOOKUP($A80,total!$B$4:$AW$437,27,0),0)</f>
        <v>0</v>
      </c>
      <c r="Q80" s="50">
        <f>IFERROR(VLOOKUP($A80,total!$B$4:$AW$437,21,0),0)</f>
        <v>0</v>
      </c>
      <c r="R80" s="50">
        <f>IFERROR(VLOOKUP($A80,total!$B$4:$AW$437,25,0),0)+IFERROR(VLOOKUP($A80,total!$B$4:$AW$437,36,0),0)</f>
        <v>0</v>
      </c>
      <c r="S80" s="50">
        <f>IFERROR(VLOOKUP(A80,gympass!$A$2:$F$148,6,0),0)</f>
        <v>0</v>
      </c>
      <c r="T80" s="50">
        <f>IFERROR(VLOOKUP($A80,total!$B$4:$AW$437,42,0),0)</f>
        <v>0</v>
      </c>
      <c r="U80" s="50">
        <f>IFERROR(VLOOKUP($A80,total!$B$4:$AW$437,32,0),0)</f>
        <v>0</v>
      </c>
      <c r="V80" s="50">
        <f>IFERROR(VLOOKUP($A80,total!$B$4:$AW$437,28,0),0)</f>
        <v>0</v>
      </c>
      <c r="W80" s="50">
        <f>IFERROR(VLOOKUP($A80,total!$B$4:$AX$437,49,0),0)</f>
        <v>0</v>
      </c>
      <c r="X80" s="50"/>
      <c r="Y80" s="50">
        <f>IFERROR(VLOOKUP(A80,#REF!,4,0),0)</f>
        <v>0</v>
      </c>
      <c r="Z80" s="50">
        <f>IFERROR(VLOOKUP(B80,#REF!,8,0),0)</f>
        <v>0</v>
      </c>
      <c r="AA80" s="50">
        <f>IFERROR(VLOOKUP($A80,total!$B$4:$AW$437,45,0),0)</f>
        <v>0</v>
      </c>
      <c r="AB80" s="50">
        <f>IFERROR(VLOOKUP($A80,total!$B$4:$AW$437,48,0),0)</f>
        <v>0</v>
      </c>
      <c r="AC80" s="50">
        <f>IFERROR(VLOOKUP($A80,total!$B$4:$AB$437,19,0),0)</f>
        <v>0</v>
      </c>
      <c r="AD80" s="50">
        <f>IFERROR(VLOOKUP($A80,total!$B$4:$AB$437,10,0),0)</f>
        <v>0</v>
      </c>
      <c r="AE80" s="50">
        <f>IFERROR(VLOOKUP($A80,total!$B$4:$AB$437,13,0),0)-SUMIFS(topmanager!$D:$D,topmanager!$C:$C,rs_nova!$A84,topmanager!$A:$A,856)</f>
        <v>0</v>
      </c>
      <c r="AF80" s="50">
        <f>IFERROR(VLOOKUP($A80,total!$B$4:$AB$437,16,0),0)</f>
        <v>0</v>
      </c>
      <c r="AG80" s="50">
        <f>IFERROR(VLOOKUP($A80,total!$B$4:$AB$437,7,0),0)</f>
        <v>0</v>
      </c>
      <c r="AH80" s="50">
        <f>IFERROR(VLOOKUP($A80,total!$B$4:$AD$437,29,0),0)</f>
        <v>0</v>
      </c>
      <c r="AI80" s="50">
        <f>IFERROR(VLOOKUP(A80,total!$B$4:$AN$437,39,0),0)</f>
        <v>0</v>
      </c>
      <c r="AJ80" s="51">
        <f t="shared" si="21"/>
        <v>0</v>
      </c>
      <c r="AK80" s="50">
        <f t="shared" si="22"/>
        <v>0</v>
      </c>
      <c r="AL80" s="50">
        <f t="shared" si="23"/>
        <v>0</v>
      </c>
      <c r="AM80" s="50">
        <f t="shared" si="24"/>
        <v>0</v>
      </c>
      <c r="AN80" s="50" t="e">
        <f t="shared" si="33"/>
        <v>#REF!</v>
      </c>
      <c r="AO80" s="50" t="e">
        <f t="shared" si="33"/>
        <v>#REF!</v>
      </c>
      <c r="AP80" s="50" t="e">
        <f t="shared" si="33"/>
        <v>#REF!</v>
      </c>
      <c r="AQ80" s="50">
        <f>IFERROR(VLOOKUP(TEXT($A80,"000000"),[6]Página1!$A$8:$S$801,13,FALSE),0)</f>
        <v>0</v>
      </c>
      <c r="AR80" s="50">
        <f>IFERROR(VLOOKUP(TEXT($A80,"000000"),[6]Página1!$A$8:$S$801,16,FALSE),0)</f>
        <v>0</v>
      </c>
      <c r="AS80" s="50">
        <f>IFERROR(VLOOKUP(TEXT($A80,"000000"),[6]Página1!$A$8:$S$801,19,FALSE),0)</f>
        <v>0</v>
      </c>
      <c r="AT80" s="50">
        <f>IFERROR(VLOOKUP(TEXT($A80,"000000"),[7]Página1!$A$8:$R$814,12,FALSE),0)</f>
        <v>0</v>
      </c>
      <c r="AU80" s="50">
        <f>IFERROR(VLOOKUP(TEXT($A80,"000000"),[7]Página1!$A$8:$R$814,15,FALSE),0)</f>
        <v>0</v>
      </c>
      <c r="AV80" s="50">
        <f>IFERROR(VLOOKUP(TEXT($A80,"000000"),[7]Página1!$A$8:$R$814,18,FALSE),0)</f>
        <v>0</v>
      </c>
      <c r="AW80" s="50"/>
      <c r="AX80" s="51" t="e">
        <f t="shared" si="25"/>
        <v>#REF!</v>
      </c>
      <c r="AY80" s="51" t="e">
        <f t="shared" si="26"/>
        <v>#REF!</v>
      </c>
      <c r="AZ80" s="51" t="e">
        <f t="shared" si="27"/>
        <v>#REF!</v>
      </c>
      <c r="BA80" s="51" t="e">
        <f t="shared" si="28"/>
        <v>#REF!</v>
      </c>
      <c r="BB80" s="51">
        <f t="shared" si="29"/>
        <v>0</v>
      </c>
      <c r="BC80" s="51" t="e">
        <f t="shared" si="30"/>
        <v>#REF!</v>
      </c>
      <c r="BD80" s="51">
        <f t="shared" si="31"/>
        <v>0</v>
      </c>
      <c r="BE80" s="51">
        <f>IFERROR(VLOOKUP(A80,salario!A$2:P$91,11,FALSE),0)</f>
        <v>0</v>
      </c>
      <c r="BF80" s="51">
        <f>SUMIFS(topmanager!$D:$D,topmanager!$C:$C,rs_nova!$A80,topmanager!$A:$A,rs_nova!BF$2)</f>
        <v>0</v>
      </c>
      <c r="BG80" s="51">
        <f>SUMIFS(topmanager!$D:$D,topmanager!$C:$C,rs_nova!$A80,topmanager!$A:$A,rs_nova!BG$2)</f>
        <v>0</v>
      </c>
      <c r="BH80" s="51">
        <f>SUMIFS(topmanager!$D:$D,topmanager!$C:$C,rs_nova!$A80,topmanager!$A:$A,rs_nova!BH$2)</f>
        <v>0</v>
      </c>
      <c r="BI80" s="51">
        <f>SUMIFS(topmanager!$D:$D,topmanager!$C:$C,rs_nova!$A80,topmanager!$A:$A,rs_nova!BI$2)</f>
        <v>0</v>
      </c>
      <c r="BJ80" s="51">
        <f>SUMIFS(topmanager!$D:$D,topmanager!$C:$C,rs_nova!$A80,topmanager!$A:$A,rs_nova!BJ$2)+SUMIFS(topmanager!$D:$D,topmanager!$C:$C,rs_nova!$A80,topmanager!$A:$A,rs_nova!BJ$2+1)</f>
        <v>0</v>
      </c>
      <c r="BK80" s="51">
        <f>IFERROR(VLOOKUP(A80,[8]ferias!$C$4:$G$100,5,FALSE),0)</f>
        <v>0</v>
      </c>
      <c r="BL80" s="51">
        <f>SUMIFS(topmanager!$D:$D,topmanager!$C:$C,rs_nova!$A80,topmanager!$A:$A,rs_nova!BL$2)</f>
        <v>0</v>
      </c>
      <c r="BM80" s="51">
        <f>SUMIFS(topmanager!$D:$D,topmanager!$C:$C,rs_nova!$A80,topmanager!$A:$A,rs_nova!BM$2)+SUMIFS(topmanager!$D:$D,topmanager!$C:$C,rs_nova!$A84,topmanager!$A:$A,151)</f>
        <v>0</v>
      </c>
      <c r="BN80" s="51">
        <f t="shared" si="32"/>
        <v>0</v>
      </c>
    </row>
    <row r="81" spans="1:66">
      <c r="A81" s="47" t="e">
        <f>total!#REF!</f>
        <v>#REF!</v>
      </c>
      <c r="B81" s="47">
        <f t="shared" si="19"/>
        <v>0</v>
      </c>
      <c r="C81" s="48" t="e">
        <f>total!#REF!</f>
        <v>#REF!</v>
      </c>
      <c r="D81" s="49" t="str">
        <f>IFERROR(VLOOKUP(A81,salario!A$3:J$32,10,FALSE),"")</f>
        <v/>
      </c>
      <c r="E81" s="49" t="str">
        <f>IFERROR(IF(VLOOKUP(A81,salario!A$3:O$32,15,FALSE)="","",VLOOKUP(A81,salario!A$3:O$32,15,FALSE)),"")</f>
        <v/>
      </c>
      <c r="F81" s="47" t="str">
        <f>IFERROR(VLOOKUP(A81,[5]base_pessoal!$B$2:$P$1504,13,FALSE),"")</f>
        <v/>
      </c>
      <c r="G81" s="50">
        <f>IFERROR(VLOOKUP(A81,salario!A$2:P$91,11,FALSE),0)*B81/30</f>
        <v>0</v>
      </c>
      <c r="H81" s="50">
        <f>SUMIFS(topmanager!$D:$D,topmanager!$C:$C,rs_nova!$A81,topmanager!$A:$A,rs_nova!H$2)+SUMIFS(topmanager!$D:$D,topmanager!$C:$C,rs_nova!$A81,topmanager!$A:$A,63)</f>
        <v>0</v>
      </c>
      <c r="I81" s="50">
        <f>-SUMIFS(topmanager!$D:$D,topmanager!$C:$C,rs_nova!$A81,topmanager!$A:$A,rs_nova!I$2)</f>
        <v>0</v>
      </c>
      <c r="J81" s="50">
        <f>SUMIFS(topmanager!$D:$D,topmanager!$C:$C,rs_nova!$A81,topmanager!$A:$A,rs_nova!J$2)</f>
        <v>0</v>
      </c>
      <c r="K81" s="50">
        <f>SUMIFS(topmanager!$D:$D,topmanager!$C:$C,rs_nova!$A81,topmanager!$A:$A,rs_nova!K$2)+SUMIFS(topmanager!$D:$D,topmanager!$C:$C,rs_nova!$A81,topmanager!$A:$A,911)</f>
        <v>0</v>
      </c>
      <c r="L81" s="50">
        <f>SUMIFS(topmanager!$D:$D,topmanager!$C:$C,rs_nova!$A81,topmanager!$A:$A,rs_nova!L$2)</f>
        <v>0</v>
      </c>
      <c r="M81" s="50">
        <f>SUMIFS(topmanager!$D:$D,topmanager!$C:$C,rs_nova!$A81,topmanager!$A:$A,rs_nova!M$2)+SUMIFS(topmanager!$D:$D,topmanager!$C:$C,rs_nova!$A81,topmanager!$A:$A,908)+SUMIFS(topmanager!$D:$D,topmanager!$C:$C,rs_nova!$A81,topmanager!$A:$A,550)</f>
        <v>0</v>
      </c>
      <c r="N81" s="50">
        <f>SUMIFS(topmanager!$D:$D,topmanager!$C:$C,rs_nova!$A81,topmanager!$A:$A,rs_nova!N$2)</f>
        <v>0</v>
      </c>
      <c r="O81" s="51">
        <f t="shared" si="20"/>
        <v>0</v>
      </c>
      <c r="P81" s="50">
        <f>IFERROR(VLOOKUP($A81,total!$B$4:$AW$437,27,0),0)</f>
        <v>0</v>
      </c>
      <c r="Q81" s="50">
        <f>IFERROR(VLOOKUP($A81,total!$B$4:$AW$437,21,0),0)</f>
        <v>0</v>
      </c>
      <c r="R81" s="50">
        <f>IFERROR(VLOOKUP($A81,total!$B$4:$AW$437,25,0),0)+IFERROR(VLOOKUP($A81,total!$B$4:$AW$437,36,0),0)</f>
        <v>0</v>
      </c>
      <c r="S81" s="50">
        <f>IFERROR(VLOOKUP(A81,gympass!$A$2:$F$148,6,0),0)</f>
        <v>0</v>
      </c>
      <c r="T81" s="50">
        <f>IFERROR(VLOOKUP($A81,total!$B$4:$AW$437,42,0),0)</f>
        <v>0</v>
      </c>
      <c r="U81" s="50">
        <f>IFERROR(VLOOKUP($A81,total!$B$4:$AW$437,32,0),0)</f>
        <v>0</v>
      </c>
      <c r="V81" s="50">
        <f>IFERROR(VLOOKUP($A81,total!$B$4:$AW$437,28,0),0)</f>
        <v>0</v>
      </c>
      <c r="W81" s="50">
        <f>IFERROR(VLOOKUP($A81,total!$B$4:$AX$437,49,0),0)</f>
        <v>0</v>
      </c>
      <c r="X81" s="50"/>
      <c r="Y81" s="50">
        <f>IFERROR(VLOOKUP(A81,#REF!,4,0),0)</f>
        <v>0</v>
      </c>
      <c r="Z81" s="50">
        <f>IFERROR(VLOOKUP(B81,#REF!,8,0),0)</f>
        <v>0</v>
      </c>
      <c r="AA81" s="50">
        <f>IFERROR(VLOOKUP($A81,total!$B$4:$AW$437,45,0),0)</f>
        <v>0</v>
      </c>
      <c r="AB81" s="50">
        <f>IFERROR(VLOOKUP($A81,total!$B$4:$AW$437,48,0),0)</f>
        <v>0</v>
      </c>
      <c r="AC81" s="50">
        <f>IFERROR(VLOOKUP($A81,total!$B$4:$AB$437,19,0),0)</f>
        <v>0</v>
      </c>
      <c r="AD81" s="50">
        <f>IFERROR(VLOOKUP($A81,total!$B$4:$AB$437,10,0),0)</f>
        <v>0</v>
      </c>
      <c r="AE81" s="50">
        <f>IFERROR(VLOOKUP($A81,total!$B$4:$AB$437,13,0),0)-SUMIFS(topmanager!$D:$D,topmanager!$C:$C,rs_nova!$A85,topmanager!$A:$A,856)</f>
        <v>0</v>
      </c>
      <c r="AF81" s="50">
        <f>IFERROR(VLOOKUP($A81,total!$B$4:$AB$437,16,0),0)</f>
        <v>0</v>
      </c>
      <c r="AG81" s="50">
        <f>IFERROR(VLOOKUP($A81,total!$B$4:$AB$437,7,0),0)</f>
        <v>0</v>
      </c>
      <c r="AH81" s="50">
        <f>IFERROR(VLOOKUP($A81,total!$B$4:$AD$437,29,0),0)</f>
        <v>0</v>
      </c>
      <c r="AI81" s="50">
        <f>IFERROR(VLOOKUP(A81,total!$B$4:$AN$437,39,0),0)</f>
        <v>0</v>
      </c>
      <c r="AJ81" s="51">
        <f t="shared" si="21"/>
        <v>0</v>
      </c>
      <c r="AK81" s="50">
        <f t="shared" si="22"/>
        <v>0</v>
      </c>
      <c r="AL81" s="50">
        <f t="shared" si="23"/>
        <v>0</v>
      </c>
      <c r="AM81" s="50">
        <f t="shared" si="24"/>
        <v>0</v>
      </c>
      <c r="AN81" s="50" t="e">
        <f t="shared" si="33"/>
        <v>#REF!</v>
      </c>
      <c r="AO81" s="50" t="e">
        <f t="shared" si="33"/>
        <v>#REF!</v>
      </c>
      <c r="AP81" s="50" t="e">
        <f t="shared" si="33"/>
        <v>#REF!</v>
      </c>
      <c r="AQ81" s="50">
        <f>IFERROR(VLOOKUP(TEXT($A81,"000000"),[6]Página1!$A$8:$S$801,13,FALSE),0)</f>
        <v>0</v>
      </c>
      <c r="AR81" s="50">
        <f>IFERROR(VLOOKUP(TEXT($A81,"000000"),[6]Página1!$A$8:$S$801,16,FALSE),0)</f>
        <v>0</v>
      </c>
      <c r="AS81" s="50">
        <f>IFERROR(VLOOKUP(TEXT($A81,"000000"),[6]Página1!$A$8:$S$801,19,FALSE),0)</f>
        <v>0</v>
      </c>
      <c r="AT81" s="50">
        <f>IFERROR(VLOOKUP(TEXT($A81,"000000"),[7]Página1!$A$8:$R$814,12,FALSE),0)</f>
        <v>0</v>
      </c>
      <c r="AU81" s="50">
        <f>IFERROR(VLOOKUP(TEXT($A81,"000000"),[7]Página1!$A$8:$R$814,15,FALSE),0)</f>
        <v>0</v>
      </c>
      <c r="AV81" s="50">
        <f>IFERROR(VLOOKUP(TEXT($A81,"000000"),[7]Página1!$A$8:$R$814,18,FALSE),0)</f>
        <v>0</v>
      </c>
      <c r="AW81" s="50"/>
      <c r="AX81" s="51" t="e">
        <f t="shared" si="25"/>
        <v>#REF!</v>
      </c>
      <c r="AY81" s="51" t="e">
        <f t="shared" si="26"/>
        <v>#REF!</v>
      </c>
      <c r="AZ81" s="51" t="e">
        <f t="shared" si="27"/>
        <v>#REF!</v>
      </c>
      <c r="BA81" s="51" t="e">
        <f t="shared" si="28"/>
        <v>#REF!</v>
      </c>
      <c r="BB81" s="51">
        <f t="shared" si="29"/>
        <v>0</v>
      </c>
      <c r="BC81" s="51" t="e">
        <f t="shared" si="30"/>
        <v>#REF!</v>
      </c>
      <c r="BD81" s="51">
        <f t="shared" si="31"/>
        <v>0</v>
      </c>
      <c r="BE81" s="51">
        <f>IFERROR(VLOOKUP(A81,salario!A$2:P$91,11,FALSE),0)</f>
        <v>0</v>
      </c>
      <c r="BF81" s="51">
        <f>SUMIFS(topmanager!$D:$D,topmanager!$C:$C,rs_nova!$A81,topmanager!$A:$A,rs_nova!BF$2)</f>
        <v>0</v>
      </c>
      <c r="BG81" s="51">
        <f>SUMIFS(topmanager!$D:$D,topmanager!$C:$C,rs_nova!$A81,topmanager!$A:$A,rs_nova!BG$2)</f>
        <v>0</v>
      </c>
      <c r="BH81" s="51">
        <f>SUMIFS(topmanager!$D:$D,topmanager!$C:$C,rs_nova!$A81,topmanager!$A:$A,rs_nova!BH$2)</f>
        <v>0</v>
      </c>
      <c r="BI81" s="51">
        <f>SUMIFS(topmanager!$D:$D,topmanager!$C:$C,rs_nova!$A81,topmanager!$A:$A,rs_nova!BI$2)</f>
        <v>0</v>
      </c>
      <c r="BJ81" s="51">
        <f>SUMIFS(topmanager!$D:$D,topmanager!$C:$C,rs_nova!$A81,topmanager!$A:$A,rs_nova!BJ$2)+SUMIFS(topmanager!$D:$D,topmanager!$C:$C,rs_nova!$A81,topmanager!$A:$A,rs_nova!BJ$2+1)</f>
        <v>0</v>
      </c>
      <c r="BK81" s="51">
        <f>IFERROR(VLOOKUP(A81,[8]ferias!$C$4:$G$100,5,FALSE),0)</f>
        <v>0</v>
      </c>
      <c r="BL81" s="51">
        <f>SUMIFS(topmanager!$D:$D,topmanager!$C:$C,rs_nova!$A81,topmanager!$A:$A,rs_nova!BL$2)</f>
        <v>0</v>
      </c>
      <c r="BM81" s="51">
        <f>SUMIFS(topmanager!$D:$D,topmanager!$C:$C,rs_nova!$A81,topmanager!$A:$A,rs_nova!BM$2)+SUMIFS(topmanager!$D:$D,topmanager!$C:$C,rs_nova!$A85,topmanager!$A:$A,151)</f>
        <v>0</v>
      </c>
      <c r="BN81" s="51">
        <f t="shared" si="32"/>
        <v>0</v>
      </c>
    </row>
    <row r="82" spans="1:66">
      <c r="A82" s="47" t="e">
        <f>total!#REF!</f>
        <v>#REF!</v>
      </c>
      <c r="B82" s="47">
        <f t="shared" si="19"/>
        <v>0</v>
      </c>
      <c r="C82" s="48" t="e">
        <f>total!#REF!</f>
        <v>#REF!</v>
      </c>
      <c r="D82" s="49" t="str">
        <f>IFERROR(VLOOKUP(A82,salario!A$3:J$32,10,FALSE),"")</f>
        <v/>
      </c>
      <c r="E82" s="49" t="str">
        <f>IFERROR(IF(VLOOKUP(A82,salario!A$3:O$32,15,FALSE)="","",VLOOKUP(A82,salario!A$3:O$32,15,FALSE)),"")</f>
        <v/>
      </c>
      <c r="F82" s="47" t="str">
        <f>IFERROR(VLOOKUP(A82,[5]base_pessoal!$B$2:$P$1504,13,FALSE),"")</f>
        <v/>
      </c>
      <c r="G82" s="50">
        <f>IFERROR(VLOOKUP(A82,salario!A$2:P$91,11,FALSE),0)*B82/30</f>
        <v>0</v>
      </c>
      <c r="H82" s="50">
        <f>SUMIFS(topmanager!$D:$D,topmanager!$C:$C,rs_nova!$A82,topmanager!$A:$A,rs_nova!H$2)+SUMIFS(topmanager!$D:$D,topmanager!$C:$C,rs_nova!$A82,topmanager!$A:$A,63)</f>
        <v>0</v>
      </c>
      <c r="I82" s="50">
        <f>-SUMIFS(topmanager!$D:$D,topmanager!$C:$C,rs_nova!$A82,topmanager!$A:$A,rs_nova!I$2)</f>
        <v>0</v>
      </c>
      <c r="J82" s="50">
        <f>SUMIFS(topmanager!$D:$D,topmanager!$C:$C,rs_nova!$A82,topmanager!$A:$A,rs_nova!J$2)</f>
        <v>0</v>
      </c>
      <c r="K82" s="50">
        <f>SUMIFS(topmanager!$D:$D,topmanager!$C:$C,rs_nova!$A82,topmanager!$A:$A,rs_nova!K$2)+SUMIFS(topmanager!$D:$D,topmanager!$C:$C,rs_nova!$A82,topmanager!$A:$A,911)</f>
        <v>0</v>
      </c>
      <c r="L82" s="50">
        <f>SUMIFS(topmanager!$D:$D,topmanager!$C:$C,rs_nova!$A82,topmanager!$A:$A,rs_nova!L$2)</f>
        <v>0</v>
      </c>
      <c r="M82" s="50">
        <f>SUMIFS(topmanager!$D:$D,topmanager!$C:$C,rs_nova!$A82,topmanager!$A:$A,rs_nova!M$2)+SUMIFS(topmanager!$D:$D,topmanager!$C:$C,rs_nova!$A82,topmanager!$A:$A,908)+SUMIFS(topmanager!$D:$D,topmanager!$C:$C,rs_nova!$A82,topmanager!$A:$A,550)</f>
        <v>0</v>
      </c>
      <c r="N82" s="50">
        <f>SUMIFS(topmanager!$D:$D,topmanager!$C:$C,rs_nova!$A82,topmanager!$A:$A,rs_nova!N$2)</f>
        <v>0</v>
      </c>
      <c r="O82" s="51">
        <f t="shared" si="20"/>
        <v>0</v>
      </c>
      <c r="P82" s="50">
        <f>IFERROR(VLOOKUP($A82,total!$B$4:$AW$437,27,0),0)</f>
        <v>0</v>
      </c>
      <c r="Q82" s="50">
        <f>IFERROR(VLOOKUP($A82,total!$B$4:$AW$437,21,0),0)</f>
        <v>0</v>
      </c>
      <c r="R82" s="50">
        <f>IFERROR(VLOOKUP($A82,total!$B$4:$AW$437,25,0),0)+IFERROR(VLOOKUP($A82,total!$B$4:$AW$437,36,0),0)</f>
        <v>0</v>
      </c>
      <c r="S82" s="50">
        <f>IFERROR(VLOOKUP(A82,gympass!$A$2:$F$148,6,0),0)</f>
        <v>0</v>
      </c>
      <c r="T82" s="50">
        <f>IFERROR(VLOOKUP($A82,total!$B$4:$AW$437,42,0),0)</f>
        <v>0</v>
      </c>
      <c r="U82" s="50">
        <f>IFERROR(VLOOKUP($A82,total!$B$4:$AW$437,32,0),0)</f>
        <v>0</v>
      </c>
      <c r="V82" s="50">
        <f>IFERROR(VLOOKUP($A82,total!$B$4:$AW$437,28,0),0)</f>
        <v>0</v>
      </c>
      <c r="W82" s="50">
        <f>IFERROR(VLOOKUP($A82,total!$B$4:$AX$437,49,0),0)</f>
        <v>0</v>
      </c>
      <c r="X82" s="50"/>
      <c r="Y82" s="50">
        <f>IFERROR(VLOOKUP(A82,#REF!,4,0),0)</f>
        <v>0</v>
      </c>
      <c r="Z82" s="50">
        <f>IFERROR(VLOOKUP(B82,#REF!,8,0),0)</f>
        <v>0</v>
      </c>
      <c r="AA82" s="50">
        <f>IFERROR(VLOOKUP($A82,total!$B$4:$AW$437,45,0),0)</f>
        <v>0</v>
      </c>
      <c r="AB82" s="50">
        <f>IFERROR(VLOOKUP($A82,total!$B$4:$AW$437,48,0),0)</f>
        <v>0</v>
      </c>
      <c r="AC82" s="50">
        <f>IFERROR(VLOOKUP($A82,total!$B$4:$AB$437,19,0),0)</f>
        <v>0</v>
      </c>
      <c r="AD82" s="50">
        <f>IFERROR(VLOOKUP($A82,total!$B$4:$AB$437,10,0),0)</f>
        <v>0</v>
      </c>
      <c r="AE82" s="50">
        <f>IFERROR(VLOOKUP($A82,total!$B$4:$AB$437,13,0),0)-SUMIFS(topmanager!$D:$D,topmanager!$C:$C,rs_nova!$A86,topmanager!$A:$A,856)</f>
        <v>0</v>
      </c>
      <c r="AF82" s="50">
        <f>IFERROR(VLOOKUP($A82,total!$B$4:$AB$437,16,0),0)</f>
        <v>0</v>
      </c>
      <c r="AG82" s="50">
        <f>IFERROR(VLOOKUP($A82,total!$B$4:$AB$437,7,0),0)</f>
        <v>0</v>
      </c>
      <c r="AH82" s="50">
        <f>IFERROR(VLOOKUP($A82,total!$B$4:$AD$437,29,0),0)</f>
        <v>0</v>
      </c>
      <c r="AI82" s="50">
        <f>IFERROR(VLOOKUP(A82,total!$B$4:$AN$437,39,0),0)</f>
        <v>0</v>
      </c>
      <c r="AJ82" s="51">
        <f t="shared" si="21"/>
        <v>0</v>
      </c>
      <c r="AK82" s="50">
        <f t="shared" si="22"/>
        <v>0</v>
      </c>
      <c r="AL82" s="50">
        <f t="shared" si="23"/>
        <v>0</v>
      </c>
      <c r="AM82" s="50">
        <f t="shared" si="24"/>
        <v>0</v>
      </c>
      <c r="AN82" s="50" t="e">
        <f t="shared" si="33"/>
        <v>#REF!</v>
      </c>
      <c r="AO82" s="50" t="e">
        <f t="shared" si="33"/>
        <v>#REF!</v>
      </c>
      <c r="AP82" s="50" t="e">
        <f t="shared" si="33"/>
        <v>#REF!</v>
      </c>
      <c r="AQ82" s="50">
        <f>IFERROR(VLOOKUP(TEXT($A82,"000000"),[6]Página1!$A$8:$S$801,13,FALSE),0)</f>
        <v>0</v>
      </c>
      <c r="AR82" s="50">
        <f>IFERROR(VLOOKUP(TEXT($A82,"000000"),[6]Página1!$A$8:$S$801,16,FALSE),0)</f>
        <v>0</v>
      </c>
      <c r="AS82" s="50">
        <f>IFERROR(VLOOKUP(TEXT($A82,"000000"),[6]Página1!$A$8:$S$801,19,FALSE),0)</f>
        <v>0</v>
      </c>
      <c r="AT82" s="50">
        <f>IFERROR(VLOOKUP(TEXT($A82,"000000"),[7]Página1!$A$8:$R$814,12,FALSE),0)</f>
        <v>0</v>
      </c>
      <c r="AU82" s="50">
        <f>IFERROR(VLOOKUP(TEXT($A82,"000000"),[7]Página1!$A$8:$R$814,15,FALSE),0)</f>
        <v>0</v>
      </c>
      <c r="AV82" s="50">
        <f>IFERROR(VLOOKUP(TEXT($A82,"000000"),[7]Página1!$A$8:$R$814,18,FALSE),0)</f>
        <v>0</v>
      </c>
      <c r="AW82" s="50"/>
      <c r="AX82" s="51" t="e">
        <f t="shared" si="25"/>
        <v>#REF!</v>
      </c>
      <c r="AY82" s="51" t="e">
        <f t="shared" si="26"/>
        <v>#REF!</v>
      </c>
      <c r="AZ82" s="51" t="e">
        <f t="shared" si="27"/>
        <v>#REF!</v>
      </c>
      <c r="BA82" s="51" t="e">
        <f t="shared" si="28"/>
        <v>#REF!</v>
      </c>
      <c r="BB82" s="51">
        <f t="shared" si="29"/>
        <v>0</v>
      </c>
      <c r="BC82" s="51" t="e">
        <f t="shared" si="30"/>
        <v>#REF!</v>
      </c>
      <c r="BD82" s="51">
        <f t="shared" si="31"/>
        <v>0</v>
      </c>
      <c r="BE82" s="51">
        <f>IFERROR(VLOOKUP(A82,salario!A$2:P$91,11,FALSE),0)</f>
        <v>0</v>
      </c>
      <c r="BF82" s="51">
        <f>SUMIFS(topmanager!$D:$D,topmanager!$C:$C,rs_nova!$A82,topmanager!$A:$A,rs_nova!BF$2)</f>
        <v>0</v>
      </c>
      <c r="BG82" s="51">
        <f>SUMIFS(topmanager!$D:$D,topmanager!$C:$C,rs_nova!$A82,topmanager!$A:$A,rs_nova!BG$2)</f>
        <v>0</v>
      </c>
      <c r="BH82" s="51">
        <f>SUMIFS(topmanager!$D:$D,topmanager!$C:$C,rs_nova!$A82,topmanager!$A:$A,rs_nova!BH$2)</f>
        <v>0</v>
      </c>
      <c r="BI82" s="51">
        <f>SUMIFS(topmanager!$D:$D,topmanager!$C:$C,rs_nova!$A82,topmanager!$A:$A,rs_nova!BI$2)</f>
        <v>0</v>
      </c>
      <c r="BJ82" s="51">
        <f>SUMIFS(topmanager!$D:$D,topmanager!$C:$C,rs_nova!$A82,topmanager!$A:$A,rs_nova!BJ$2)+SUMIFS(topmanager!$D:$D,topmanager!$C:$C,rs_nova!$A82,topmanager!$A:$A,rs_nova!BJ$2+1)</f>
        <v>0</v>
      </c>
      <c r="BK82" s="51">
        <f>IFERROR(VLOOKUP(A82,[8]ferias!$C$4:$G$100,5,FALSE),0)</f>
        <v>0</v>
      </c>
      <c r="BL82" s="51">
        <f>SUMIFS(topmanager!$D:$D,topmanager!$C:$C,rs_nova!$A82,topmanager!$A:$A,rs_nova!BL$2)</f>
        <v>0</v>
      </c>
      <c r="BM82" s="51">
        <f>SUMIFS(topmanager!$D:$D,topmanager!$C:$C,rs_nova!$A82,topmanager!$A:$A,rs_nova!BM$2)+SUMIFS(topmanager!$D:$D,topmanager!$C:$C,rs_nova!$A86,topmanager!$A:$A,151)</f>
        <v>0</v>
      </c>
      <c r="BN82" s="51">
        <f t="shared" si="32"/>
        <v>0</v>
      </c>
    </row>
    <row r="83" spans="1:66">
      <c r="A83" s="47" t="e">
        <f>total!#REF!</f>
        <v>#REF!</v>
      </c>
      <c r="B83" s="47">
        <f t="shared" si="19"/>
        <v>0</v>
      </c>
      <c r="C83" s="48" t="e">
        <f>total!#REF!</f>
        <v>#REF!</v>
      </c>
      <c r="D83" s="49" t="str">
        <f>IFERROR(VLOOKUP(A83,salario!A$3:J$32,10,FALSE),"")</f>
        <v/>
      </c>
      <c r="E83" s="49" t="str">
        <f>IFERROR(IF(VLOOKUP(A83,salario!A$3:O$32,15,FALSE)="","",VLOOKUP(A83,salario!A$3:O$32,15,FALSE)),"")</f>
        <v/>
      </c>
      <c r="F83" s="47" t="str">
        <f>IFERROR(VLOOKUP(A83,[5]base_pessoal!$B$2:$P$1504,13,FALSE),"")</f>
        <v/>
      </c>
      <c r="G83" s="50">
        <f>IFERROR(VLOOKUP(A83,salario!A$2:P$91,11,FALSE),0)*B83/30</f>
        <v>0</v>
      </c>
      <c r="H83" s="50">
        <f>SUMIFS(topmanager!$D:$D,topmanager!$C:$C,rs_nova!$A83,topmanager!$A:$A,rs_nova!H$2)+SUMIFS(topmanager!$D:$D,topmanager!$C:$C,rs_nova!$A83,topmanager!$A:$A,63)</f>
        <v>0</v>
      </c>
      <c r="I83" s="50">
        <f>-SUMIFS(topmanager!$D:$D,topmanager!$C:$C,rs_nova!$A83,topmanager!$A:$A,rs_nova!I$2)</f>
        <v>0</v>
      </c>
      <c r="J83" s="50">
        <f>SUMIFS(topmanager!$D:$D,topmanager!$C:$C,rs_nova!$A83,topmanager!$A:$A,rs_nova!J$2)</f>
        <v>0</v>
      </c>
      <c r="K83" s="50">
        <f>SUMIFS(topmanager!$D:$D,topmanager!$C:$C,rs_nova!$A83,topmanager!$A:$A,rs_nova!K$2)+SUMIFS(topmanager!$D:$D,topmanager!$C:$C,rs_nova!$A83,topmanager!$A:$A,911)</f>
        <v>0</v>
      </c>
      <c r="L83" s="50">
        <f>SUMIFS(topmanager!$D:$D,topmanager!$C:$C,rs_nova!$A83,topmanager!$A:$A,rs_nova!L$2)</f>
        <v>0</v>
      </c>
      <c r="M83" s="50">
        <f>SUMIFS(topmanager!$D:$D,topmanager!$C:$C,rs_nova!$A83,topmanager!$A:$A,rs_nova!M$2)+SUMIFS(topmanager!$D:$D,topmanager!$C:$C,rs_nova!$A83,topmanager!$A:$A,908)+SUMIFS(topmanager!$D:$D,topmanager!$C:$C,rs_nova!$A83,topmanager!$A:$A,550)</f>
        <v>0</v>
      </c>
      <c r="N83" s="50">
        <f>SUMIFS(topmanager!$D:$D,topmanager!$C:$C,rs_nova!$A83,topmanager!$A:$A,rs_nova!N$2)</f>
        <v>0</v>
      </c>
      <c r="O83" s="51">
        <f t="shared" si="20"/>
        <v>0</v>
      </c>
      <c r="P83" s="50">
        <f>IFERROR(VLOOKUP($A83,total!$B$4:$AW$437,27,0),0)</f>
        <v>0</v>
      </c>
      <c r="Q83" s="50">
        <f>IFERROR(VLOOKUP($A83,total!$B$4:$AW$437,21,0),0)</f>
        <v>0</v>
      </c>
      <c r="R83" s="50">
        <f>IFERROR(VLOOKUP($A83,total!$B$4:$AW$437,25,0),0)+IFERROR(VLOOKUP($A83,total!$B$4:$AW$437,36,0),0)</f>
        <v>0</v>
      </c>
      <c r="S83" s="50">
        <f>IFERROR(VLOOKUP(A83,gympass!$A$2:$F$148,6,0),0)</f>
        <v>0</v>
      </c>
      <c r="T83" s="50">
        <f>IFERROR(VLOOKUP($A83,total!$B$4:$AW$437,42,0),0)</f>
        <v>0</v>
      </c>
      <c r="U83" s="50">
        <f>IFERROR(VLOOKUP($A83,total!$B$4:$AW$437,32,0),0)</f>
        <v>0</v>
      </c>
      <c r="V83" s="50">
        <f>IFERROR(VLOOKUP($A83,total!$B$4:$AW$437,28,0),0)</f>
        <v>0</v>
      </c>
      <c r="W83" s="50">
        <f>IFERROR(VLOOKUP($A83,total!$B$4:$AX$437,49,0),0)</f>
        <v>0</v>
      </c>
      <c r="X83" s="50"/>
      <c r="Y83" s="50">
        <f>IFERROR(VLOOKUP(A83,#REF!,4,0),0)</f>
        <v>0</v>
      </c>
      <c r="Z83" s="50">
        <f>IFERROR(VLOOKUP(B83,#REF!,8,0),0)</f>
        <v>0</v>
      </c>
      <c r="AA83" s="50">
        <f>IFERROR(VLOOKUP($A83,total!$B$4:$AW$437,45,0),0)</f>
        <v>0</v>
      </c>
      <c r="AB83" s="50">
        <f>IFERROR(VLOOKUP($A83,total!$B$4:$AW$437,48,0),0)</f>
        <v>0</v>
      </c>
      <c r="AC83" s="50">
        <f>IFERROR(VLOOKUP($A83,total!$B$4:$AB$437,19,0),0)</f>
        <v>0</v>
      </c>
      <c r="AD83" s="50">
        <f>IFERROR(VLOOKUP($A83,total!$B$4:$AB$437,10,0),0)</f>
        <v>0</v>
      </c>
      <c r="AE83" s="50">
        <f>IFERROR(VLOOKUP($A83,total!$B$4:$AB$437,13,0),0)-SUMIFS(topmanager!$D:$D,topmanager!$C:$C,rs_nova!$A87,topmanager!$A:$A,856)</f>
        <v>0</v>
      </c>
      <c r="AF83" s="50">
        <f>IFERROR(VLOOKUP($A83,total!$B$4:$AB$437,16,0),0)</f>
        <v>0</v>
      </c>
      <c r="AG83" s="50">
        <f>IFERROR(VLOOKUP($A83,total!$B$4:$AB$437,7,0),0)</f>
        <v>0</v>
      </c>
      <c r="AH83" s="50">
        <f>IFERROR(VLOOKUP($A83,total!$B$4:$AD$437,29,0),0)</f>
        <v>0</v>
      </c>
      <c r="AI83" s="50">
        <f>IFERROR(VLOOKUP(A83,total!$B$4:$AN$437,39,0),0)</f>
        <v>0</v>
      </c>
      <c r="AJ83" s="51">
        <f t="shared" si="21"/>
        <v>0</v>
      </c>
      <c r="AK83" s="50">
        <f t="shared" si="22"/>
        <v>0</v>
      </c>
      <c r="AL83" s="50">
        <f t="shared" si="23"/>
        <v>0</v>
      </c>
      <c r="AM83" s="50">
        <f t="shared" si="24"/>
        <v>0</v>
      </c>
      <c r="AN83" s="50" t="e">
        <f t="shared" si="33"/>
        <v>#REF!</v>
      </c>
      <c r="AO83" s="50" t="e">
        <f t="shared" si="33"/>
        <v>#REF!</v>
      </c>
      <c r="AP83" s="50" t="e">
        <f t="shared" si="33"/>
        <v>#REF!</v>
      </c>
      <c r="AQ83" s="50">
        <f>IFERROR(VLOOKUP(TEXT($A83,"000000"),[6]Página1!$A$8:$S$801,13,FALSE),0)</f>
        <v>0</v>
      </c>
      <c r="AR83" s="50">
        <f>IFERROR(VLOOKUP(TEXT($A83,"000000"),[6]Página1!$A$8:$S$801,16,FALSE),0)</f>
        <v>0</v>
      </c>
      <c r="AS83" s="50">
        <f>IFERROR(VLOOKUP(TEXT($A83,"000000"),[6]Página1!$A$8:$S$801,19,FALSE),0)</f>
        <v>0</v>
      </c>
      <c r="AT83" s="50">
        <f>IFERROR(VLOOKUP(TEXT($A83,"000000"),[7]Página1!$A$8:$R$814,12,FALSE),0)</f>
        <v>0</v>
      </c>
      <c r="AU83" s="50">
        <f>IFERROR(VLOOKUP(TEXT($A83,"000000"),[7]Página1!$A$8:$R$814,15,FALSE),0)</f>
        <v>0</v>
      </c>
      <c r="AV83" s="50">
        <f>IFERROR(VLOOKUP(TEXT($A83,"000000"),[7]Página1!$A$8:$R$814,18,FALSE),0)</f>
        <v>0</v>
      </c>
      <c r="AW83" s="50"/>
      <c r="AX83" s="51" t="e">
        <f t="shared" si="25"/>
        <v>#REF!</v>
      </c>
      <c r="AY83" s="51" t="e">
        <f t="shared" si="26"/>
        <v>#REF!</v>
      </c>
      <c r="AZ83" s="51" t="e">
        <f t="shared" si="27"/>
        <v>#REF!</v>
      </c>
      <c r="BA83" s="51" t="e">
        <f t="shared" si="28"/>
        <v>#REF!</v>
      </c>
      <c r="BB83" s="51">
        <f t="shared" si="29"/>
        <v>0</v>
      </c>
      <c r="BC83" s="51" t="e">
        <f t="shared" si="30"/>
        <v>#REF!</v>
      </c>
      <c r="BD83" s="51">
        <f t="shared" si="31"/>
        <v>0</v>
      </c>
      <c r="BE83" s="51">
        <f>IFERROR(VLOOKUP(A83,salario!A$2:P$91,11,FALSE),0)</f>
        <v>0</v>
      </c>
      <c r="BF83" s="51">
        <f>SUMIFS(topmanager!$D:$D,topmanager!$C:$C,rs_nova!$A83,topmanager!$A:$A,rs_nova!BF$2)</f>
        <v>0</v>
      </c>
      <c r="BG83" s="51">
        <f>SUMIFS(topmanager!$D:$D,topmanager!$C:$C,rs_nova!$A83,topmanager!$A:$A,rs_nova!BG$2)</f>
        <v>0</v>
      </c>
      <c r="BH83" s="51">
        <f>SUMIFS(topmanager!$D:$D,topmanager!$C:$C,rs_nova!$A83,topmanager!$A:$A,rs_nova!BH$2)</f>
        <v>0</v>
      </c>
      <c r="BI83" s="51">
        <f>SUMIFS(topmanager!$D:$D,topmanager!$C:$C,rs_nova!$A83,topmanager!$A:$A,rs_nova!BI$2)</f>
        <v>0</v>
      </c>
      <c r="BJ83" s="51">
        <f>SUMIFS(topmanager!$D:$D,topmanager!$C:$C,rs_nova!$A83,topmanager!$A:$A,rs_nova!BJ$2)+SUMIFS(topmanager!$D:$D,topmanager!$C:$C,rs_nova!$A83,topmanager!$A:$A,rs_nova!BJ$2+1)</f>
        <v>0</v>
      </c>
      <c r="BK83" s="51">
        <f>IFERROR(VLOOKUP(A83,[8]ferias!$C$4:$G$100,5,FALSE),0)</f>
        <v>0</v>
      </c>
      <c r="BL83" s="51">
        <f>SUMIFS(topmanager!$D:$D,topmanager!$C:$C,rs_nova!$A83,topmanager!$A:$A,rs_nova!BL$2)</f>
        <v>0</v>
      </c>
      <c r="BM83" s="51">
        <f>SUMIFS(topmanager!$D:$D,topmanager!$C:$C,rs_nova!$A83,topmanager!$A:$A,rs_nova!BM$2)+SUMIFS(topmanager!$D:$D,topmanager!$C:$C,rs_nova!$A87,topmanager!$A:$A,151)</f>
        <v>0</v>
      </c>
      <c r="BN83" s="51">
        <f t="shared" si="32"/>
        <v>0</v>
      </c>
    </row>
    <row r="84" spans="1:66">
      <c r="A84" s="47" t="e">
        <f>total!#REF!</f>
        <v>#REF!</v>
      </c>
      <c r="B84" s="47">
        <f t="shared" si="19"/>
        <v>0</v>
      </c>
      <c r="C84" s="48" t="e">
        <f>total!#REF!</f>
        <v>#REF!</v>
      </c>
      <c r="D84" s="49" t="str">
        <f>IFERROR(VLOOKUP(A84,salario!A$3:J$32,10,FALSE),"")</f>
        <v/>
      </c>
      <c r="E84" s="49" t="str">
        <f>IFERROR(IF(VLOOKUP(A84,salario!A$3:O$32,15,FALSE)="","",VLOOKUP(A84,salario!A$3:O$32,15,FALSE)),"")</f>
        <v/>
      </c>
      <c r="F84" s="47" t="str">
        <f>IFERROR(VLOOKUP(A84,[5]base_pessoal!$B$2:$P$1504,13,FALSE),"")</f>
        <v/>
      </c>
      <c r="G84" s="50">
        <f>IFERROR(VLOOKUP(A84,salario!A$2:P$91,11,FALSE),0)*B84/30</f>
        <v>0</v>
      </c>
      <c r="H84" s="50">
        <f>SUMIFS(topmanager!$D:$D,topmanager!$C:$C,rs_nova!$A84,topmanager!$A:$A,rs_nova!H$2)+SUMIFS(topmanager!$D:$D,topmanager!$C:$C,rs_nova!$A84,topmanager!$A:$A,63)</f>
        <v>0</v>
      </c>
      <c r="I84" s="50">
        <f>-SUMIFS(topmanager!$D:$D,topmanager!$C:$C,rs_nova!$A84,topmanager!$A:$A,rs_nova!I$2)</f>
        <v>0</v>
      </c>
      <c r="J84" s="50">
        <f>SUMIFS(topmanager!$D:$D,topmanager!$C:$C,rs_nova!$A84,topmanager!$A:$A,rs_nova!J$2)</f>
        <v>0</v>
      </c>
      <c r="K84" s="50">
        <f>SUMIFS(topmanager!$D:$D,topmanager!$C:$C,rs_nova!$A84,topmanager!$A:$A,rs_nova!K$2)+SUMIFS(topmanager!$D:$D,topmanager!$C:$C,rs_nova!$A84,topmanager!$A:$A,911)</f>
        <v>0</v>
      </c>
      <c r="L84" s="50">
        <f>SUMIFS(topmanager!$D:$D,topmanager!$C:$C,rs_nova!$A84,topmanager!$A:$A,rs_nova!L$2)</f>
        <v>0</v>
      </c>
      <c r="M84" s="50">
        <f>SUMIFS(topmanager!$D:$D,topmanager!$C:$C,rs_nova!$A84,topmanager!$A:$A,rs_nova!M$2)+SUMIFS(topmanager!$D:$D,topmanager!$C:$C,rs_nova!$A84,topmanager!$A:$A,908)+SUMIFS(topmanager!$D:$D,topmanager!$C:$C,rs_nova!$A84,topmanager!$A:$A,550)</f>
        <v>0</v>
      </c>
      <c r="N84" s="50">
        <f>SUMIFS(topmanager!$D:$D,topmanager!$C:$C,rs_nova!$A84,topmanager!$A:$A,rs_nova!N$2)</f>
        <v>0</v>
      </c>
      <c r="O84" s="51">
        <f t="shared" si="20"/>
        <v>0</v>
      </c>
      <c r="P84" s="50">
        <f>IFERROR(VLOOKUP($A84,total!$B$4:$AW$437,27,0),0)</f>
        <v>0</v>
      </c>
      <c r="Q84" s="50">
        <f>IFERROR(VLOOKUP($A84,total!$B$4:$AW$437,21,0),0)</f>
        <v>0</v>
      </c>
      <c r="R84" s="50">
        <f>IFERROR(VLOOKUP($A84,total!$B$4:$AW$437,25,0),0)+IFERROR(VLOOKUP($A84,total!$B$4:$AW$437,36,0),0)</f>
        <v>0</v>
      </c>
      <c r="S84" s="50">
        <f>IFERROR(VLOOKUP(A84,gympass!$A$2:$F$148,6,0),0)</f>
        <v>0</v>
      </c>
      <c r="T84" s="50">
        <f>IFERROR(VLOOKUP($A84,total!$B$4:$AW$437,42,0),0)</f>
        <v>0</v>
      </c>
      <c r="U84" s="50">
        <f>IFERROR(VLOOKUP($A84,total!$B$4:$AW$437,32,0),0)</f>
        <v>0</v>
      </c>
      <c r="V84" s="50">
        <f>IFERROR(VLOOKUP($A84,total!$B$4:$AW$437,28,0),0)</f>
        <v>0</v>
      </c>
      <c r="W84" s="50">
        <f>IFERROR(VLOOKUP($A84,total!$B$4:$AX$437,49,0),0)</f>
        <v>0</v>
      </c>
      <c r="X84" s="50"/>
      <c r="Y84" s="50">
        <f>IFERROR(VLOOKUP(A84,#REF!,4,0),0)</f>
        <v>0</v>
      </c>
      <c r="Z84" s="50">
        <f>IFERROR(VLOOKUP(B84,#REF!,8,0),0)</f>
        <v>0</v>
      </c>
      <c r="AA84" s="50">
        <f>IFERROR(VLOOKUP($A84,total!$B$4:$AW$437,45,0),0)</f>
        <v>0</v>
      </c>
      <c r="AB84" s="50">
        <f>IFERROR(VLOOKUP($A84,total!$B$4:$AW$437,48,0),0)</f>
        <v>0</v>
      </c>
      <c r="AC84" s="50">
        <f>IFERROR(VLOOKUP($A84,total!$B$4:$AB$437,19,0),0)</f>
        <v>0</v>
      </c>
      <c r="AD84" s="50">
        <f>IFERROR(VLOOKUP($A84,total!$B$4:$AB$437,10,0),0)</f>
        <v>0</v>
      </c>
      <c r="AE84" s="50">
        <f>IFERROR(VLOOKUP($A84,total!$B$4:$AB$437,13,0),0)-SUMIFS(topmanager!$D:$D,topmanager!$C:$C,rs_nova!$A88,topmanager!$A:$A,856)</f>
        <v>0</v>
      </c>
      <c r="AF84" s="50">
        <f>IFERROR(VLOOKUP($A84,total!$B$4:$AB$437,16,0),0)</f>
        <v>0</v>
      </c>
      <c r="AG84" s="50">
        <f>IFERROR(VLOOKUP($A84,total!$B$4:$AB$437,7,0),0)</f>
        <v>0</v>
      </c>
      <c r="AH84" s="50">
        <f>IFERROR(VLOOKUP($A84,total!$B$4:$AD$437,29,0),0)</f>
        <v>0</v>
      </c>
      <c r="AI84" s="50">
        <f>IFERROR(VLOOKUP(A84,total!$B$4:$AN$437,39,0),0)</f>
        <v>0</v>
      </c>
      <c r="AJ84" s="51">
        <f t="shared" si="21"/>
        <v>0</v>
      </c>
      <c r="AK84" s="50">
        <f t="shared" si="22"/>
        <v>0</v>
      </c>
      <c r="AL84" s="50">
        <f t="shared" si="23"/>
        <v>0</v>
      </c>
      <c r="AM84" s="50">
        <f t="shared" si="24"/>
        <v>0</v>
      </c>
      <c r="AN84" s="50" t="e">
        <f t="shared" si="33"/>
        <v>#REF!</v>
      </c>
      <c r="AO84" s="50" t="e">
        <f t="shared" si="33"/>
        <v>#REF!</v>
      </c>
      <c r="AP84" s="50" t="e">
        <f t="shared" si="33"/>
        <v>#REF!</v>
      </c>
      <c r="AQ84" s="50">
        <f>IFERROR(VLOOKUP(TEXT($A84,"000000"),[6]Página1!$A$8:$S$801,13,FALSE),0)</f>
        <v>0</v>
      </c>
      <c r="AR84" s="50">
        <f>IFERROR(VLOOKUP(TEXT($A84,"000000"),[6]Página1!$A$8:$S$801,16,FALSE),0)</f>
        <v>0</v>
      </c>
      <c r="AS84" s="50">
        <f>IFERROR(VLOOKUP(TEXT($A84,"000000"),[6]Página1!$A$8:$S$801,19,FALSE),0)</f>
        <v>0</v>
      </c>
      <c r="AT84" s="50">
        <f>IFERROR(VLOOKUP(TEXT($A84,"000000"),[7]Página1!$A$8:$R$814,12,FALSE),0)</f>
        <v>0</v>
      </c>
      <c r="AU84" s="50">
        <f>IFERROR(VLOOKUP(TEXT($A84,"000000"),[7]Página1!$A$8:$R$814,15,FALSE),0)</f>
        <v>0</v>
      </c>
      <c r="AV84" s="50">
        <f>IFERROR(VLOOKUP(TEXT($A84,"000000"),[7]Página1!$A$8:$R$814,18,FALSE),0)</f>
        <v>0</v>
      </c>
      <c r="AW84" s="50"/>
      <c r="AX84" s="51" t="e">
        <f t="shared" si="25"/>
        <v>#REF!</v>
      </c>
      <c r="AY84" s="51" t="e">
        <f t="shared" si="26"/>
        <v>#REF!</v>
      </c>
      <c r="AZ84" s="51" t="e">
        <f t="shared" si="27"/>
        <v>#REF!</v>
      </c>
      <c r="BA84" s="51" t="e">
        <f t="shared" si="28"/>
        <v>#REF!</v>
      </c>
      <c r="BB84" s="51">
        <f t="shared" si="29"/>
        <v>0</v>
      </c>
      <c r="BC84" s="51" t="e">
        <f t="shared" si="30"/>
        <v>#REF!</v>
      </c>
      <c r="BD84" s="51">
        <f t="shared" si="31"/>
        <v>0</v>
      </c>
      <c r="BE84" s="51">
        <f>IFERROR(VLOOKUP(A84,salario!A$2:P$91,11,FALSE),0)</f>
        <v>0</v>
      </c>
      <c r="BF84" s="51">
        <f>SUMIFS(topmanager!$D:$D,topmanager!$C:$C,rs_nova!$A84,topmanager!$A:$A,rs_nova!BF$2)</f>
        <v>0</v>
      </c>
      <c r="BG84" s="51">
        <f>SUMIFS(topmanager!$D:$D,topmanager!$C:$C,rs_nova!$A84,topmanager!$A:$A,rs_nova!BG$2)</f>
        <v>0</v>
      </c>
      <c r="BH84" s="51">
        <f>SUMIFS(topmanager!$D:$D,topmanager!$C:$C,rs_nova!$A84,topmanager!$A:$A,rs_nova!BH$2)</f>
        <v>0</v>
      </c>
      <c r="BI84" s="51">
        <f>SUMIFS(topmanager!$D:$D,topmanager!$C:$C,rs_nova!$A84,topmanager!$A:$A,rs_nova!BI$2)</f>
        <v>0</v>
      </c>
      <c r="BJ84" s="51">
        <f>SUMIFS(topmanager!$D:$D,topmanager!$C:$C,rs_nova!$A84,topmanager!$A:$A,rs_nova!BJ$2)+SUMIFS(topmanager!$D:$D,topmanager!$C:$C,rs_nova!$A84,topmanager!$A:$A,rs_nova!BJ$2+1)</f>
        <v>0</v>
      </c>
      <c r="BK84" s="51">
        <f>IFERROR(VLOOKUP(A84,[8]ferias!$C$4:$G$100,5,FALSE),0)</f>
        <v>0</v>
      </c>
      <c r="BL84" s="51">
        <f>SUMIFS(topmanager!$D:$D,topmanager!$C:$C,rs_nova!$A84,topmanager!$A:$A,rs_nova!BL$2)</f>
        <v>0</v>
      </c>
      <c r="BM84" s="51">
        <f>SUMIFS(topmanager!$D:$D,topmanager!$C:$C,rs_nova!$A84,topmanager!$A:$A,rs_nova!BM$2)+SUMIFS(topmanager!$D:$D,topmanager!$C:$C,rs_nova!$A88,topmanager!$A:$A,151)</f>
        <v>0</v>
      </c>
      <c r="BN84" s="51">
        <f t="shared" si="32"/>
        <v>0</v>
      </c>
    </row>
    <row r="85" spans="1:66">
      <c r="A85" s="47" t="e">
        <f>total!#REF!</f>
        <v>#REF!</v>
      </c>
      <c r="B85" s="47">
        <f t="shared" si="19"/>
        <v>0</v>
      </c>
      <c r="C85" s="48" t="e">
        <f>total!#REF!</f>
        <v>#REF!</v>
      </c>
      <c r="D85" s="49" t="str">
        <f>IFERROR(VLOOKUP(A85,salario!A$3:J$32,10,FALSE),"")</f>
        <v/>
      </c>
      <c r="E85" s="49" t="str">
        <f>IFERROR(IF(VLOOKUP(A85,salario!A$3:O$32,15,FALSE)="","",VLOOKUP(A85,salario!A$3:O$32,15,FALSE)),"")</f>
        <v/>
      </c>
      <c r="F85" s="47" t="str">
        <f>IFERROR(VLOOKUP(A85,[5]base_pessoal!$B$2:$P$1504,13,FALSE),"")</f>
        <v/>
      </c>
      <c r="G85" s="50">
        <f>IFERROR(VLOOKUP(A85,salario!A$2:P$91,11,FALSE),0)*B85/30</f>
        <v>0</v>
      </c>
      <c r="H85" s="50">
        <f>SUMIFS(topmanager!$D:$D,topmanager!$C:$C,rs_nova!$A85,topmanager!$A:$A,rs_nova!H$2)+SUMIFS(topmanager!$D:$D,topmanager!$C:$C,rs_nova!$A85,topmanager!$A:$A,63)</f>
        <v>0</v>
      </c>
      <c r="I85" s="50">
        <f>-SUMIFS(topmanager!$D:$D,topmanager!$C:$C,rs_nova!$A85,topmanager!$A:$A,rs_nova!I$2)</f>
        <v>0</v>
      </c>
      <c r="J85" s="50">
        <f>SUMIFS(topmanager!$D:$D,topmanager!$C:$C,rs_nova!$A85,topmanager!$A:$A,rs_nova!J$2)</f>
        <v>0</v>
      </c>
      <c r="K85" s="50">
        <f>SUMIFS(topmanager!$D:$D,topmanager!$C:$C,rs_nova!$A85,topmanager!$A:$A,rs_nova!K$2)+SUMIFS(topmanager!$D:$D,topmanager!$C:$C,rs_nova!$A85,topmanager!$A:$A,911)</f>
        <v>0</v>
      </c>
      <c r="L85" s="50">
        <f>SUMIFS(topmanager!$D:$D,topmanager!$C:$C,rs_nova!$A85,topmanager!$A:$A,rs_nova!L$2)</f>
        <v>0</v>
      </c>
      <c r="M85" s="50">
        <f>SUMIFS(topmanager!$D:$D,topmanager!$C:$C,rs_nova!$A85,topmanager!$A:$A,rs_nova!M$2)+SUMIFS(topmanager!$D:$D,topmanager!$C:$C,rs_nova!$A85,topmanager!$A:$A,908)+SUMIFS(topmanager!$D:$D,topmanager!$C:$C,rs_nova!$A85,topmanager!$A:$A,550)</f>
        <v>0</v>
      </c>
      <c r="N85" s="50">
        <f>SUMIFS(topmanager!$D:$D,topmanager!$C:$C,rs_nova!$A85,topmanager!$A:$A,rs_nova!N$2)</f>
        <v>0</v>
      </c>
      <c r="O85" s="51">
        <f t="shared" si="20"/>
        <v>0</v>
      </c>
      <c r="P85" s="50">
        <f>IFERROR(VLOOKUP($A85,total!$B$4:$AW$437,27,0),0)</f>
        <v>0</v>
      </c>
      <c r="Q85" s="50">
        <f>IFERROR(VLOOKUP($A85,total!$B$4:$AW$437,21,0),0)</f>
        <v>0</v>
      </c>
      <c r="R85" s="50">
        <f>IFERROR(VLOOKUP($A85,total!$B$4:$AW$437,25,0),0)+IFERROR(VLOOKUP($A85,total!$B$4:$AW$437,36,0),0)</f>
        <v>0</v>
      </c>
      <c r="S85" s="50">
        <f>IFERROR(VLOOKUP(A85,gympass!$A$2:$F$148,6,0),0)</f>
        <v>0</v>
      </c>
      <c r="T85" s="50">
        <f>IFERROR(VLOOKUP($A85,total!$B$4:$AW$437,42,0),0)</f>
        <v>0</v>
      </c>
      <c r="U85" s="50">
        <f>IFERROR(VLOOKUP($A85,total!$B$4:$AW$437,32,0),0)</f>
        <v>0</v>
      </c>
      <c r="V85" s="50">
        <f>IFERROR(VLOOKUP($A85,total!$B$4:$AW$437,28,0),0)</f>
        <v>0</v>
      </c>
      <c r="W85" s="50">
        <f>IFERROR(VLOOKUP($A85,total!$B$4:$AX$437,49,0),0)</f>
        <v>0</v>
      </c>
      <c r="X85" s="50"/>
      <c r="Y85" s="50">
        <f>IFERROR(VLOOKUP(A85,#REF!,4,0),0)</f>
        <v>0</v>
      </c>
      <c r="Z85" s="50">
        <f>IFERROR(VLOOKUP(B85,#REF!,8,0),0)</f>
        <v>0</v>
      </c>
      <c r="AA85" s="50">
        <f>IFERROR(VLOOKUP($A85,total!$B$4:$AW$437,45,0),0)</f>
        <v>0</v>
      </c>
      <c r="AB85" s="50">
        <f>IFERROR(VLOOKUP($A85,total!$B$4:$AW$437,48,0),0)</f>
        <v>0</v>
      </c>
      <c r="AC85" s="50">
        <f>IFERROR(VLOOKUP($A85,total!$B$4:$AB$437,19,0),0)</f>
        <v>0</v>
      </c>
      <c r="AD85" s="50">
        <f>IFERROR(VLOOKUP($A85,total!$B$4:$AB$437,10,0),0)</f>
        <v>0</v>
      </c>
      <c r="AE85" s="50">
        <f>IFERROR(VLOOKUP($A85,total!$B$4:$AB$437,13,0),0)-SUMIFS(topmanager!$D:$D,topmanager!$C:$C,rs_nova!$A89,topmanager!$A:$A,856)</f>
        <v>0</v>
      </c>
      <c r="AF85" s="50">
        <f>IFERROR(VLOOKUP($A85,total!$B$4:$AB$437,16,0),0)</f>
        <v>0</v>
      </c>
      <c r="AG85" s="50">
        <f>IFERROR(VLOOKUP($A85,total!$B$4:$AB$437,7,0),0)</f>
        <v>0</v>
      </c>
      <c r="AH85" s="50">
        <f>IFERROR(VLOOKUP($A85,total!$B$4:$AD$437,29,0),0)</f>
        <v>0</v>
      </c>
      <c r="AI85" s="50">
        <f>IFERROR(VLOOKUP(A85,total!$B$4:$AN$437,39,0),0)</f>
        <v>0</v>
      </c>
      <c r="AJ85" s="51">
        <f t="shared" si="21"/>
        <v>0</v>
      </c>
      <c r="AK85" s="50">
        <f t="shared" si="22"/>
        <v>0</v>
      </c>
      <c r="AL85" s="50">
        <f t="shared" si="23"/>
        <v>0</v>
      </c>
      <c r="AM85" s="50">
        <f t="shared" si="24"/>
        <v>0</v>
      </c>
      <c r="AN85" s="50" t="e">
        <f t="shared" si="33"/>
        <v>#REF!</v>
      </c>
      <c r="AO85" s="50" t="e">
        <f t="shared" si="33"/>
        <v>#REF!</v>
      </c>
      <c r="AP85" s="50" t="e">
        <f t="shared" si="33"/>
        <v>#REF!</v>
      </c>
      <c r="AQ85" s="50">
        <f>IFERROR(VLOOKUP(TEXT($A85,"000000"),[6]Página1!$A$8:$S$801,13,FALSE),0)</f>
        <v>0</v>
      </c>
      <c r="AR85" s="50">
        <f>IFERROR(VLOOKUP(TEXT($A85,"000000"),[6]Página1!$A$8:$S$801,16,FALSE),0)</f>
        <v>0</v>
      </c>
      <c r="AS85" s="50">
        <f>IFERROR(VLOOKUP(TEXT($A85,"000000"),[6]Página1!$A$8:$S$801,19,FALSE),0)</f>
        <v>0</v>
      </c>
      <c r="AT85" s="50">
        <f>IFERROR(VLOOKUP(TEXT($A85,"000000"),[7]Página1!$A$8:$R$814,12,FALSE),0)</f>
        <v>0</v>
      </c>
      <c r="AU85" s="50">
        <f>IFERROR(VLOOKUP(TEXT($A85,"000000"),[7]Página1!$A$8:$R$814,15,FALSE),0)</f>
        <v>0</v>
      </c>
      <c r="AV85" s="50">
        <f>IFERROR(VLOOKUP(TEXT($A85,"000000"),[7]Página1!$A$8:$R$814,18,FALSE),0)</f>
        <v>0</v>
      </c>
      <c r="AW85" s="50"/>
      <c r="AX85" s="51" t="e">
        <f t="shared" si="25"/>
        <v>#REF!</v>
      </c>
      <c r="AY85" s="51" t="e">
        <f t="shared" si="26"/>
        <v>#REF!</v>
      </c>
      <c r="AZ85" s="51" t="e">
        <f t="shared" si="27"/>
        <v>#REF!</v>
      </c>
      <c r="BA85" s="51" t="e">
        <f t="shared" si="28"/>
        <v>#REF!</v>
      </c>
      <c r="BB85" s="51">
        <f t="shared" si="29"/>
        <v>0</v>
      </c>
      <c r="BC85" s="51" t="e">
        <f t="shared" si="30"/>
        <v>#REF!</v>
      </c>
      <c r="BD85" s="51">
        <f t="shared" si="31"/>
        <v>0</v>
      </c>
      <c r="BE85" s="51">
        <f>IFERROR(VLOOKUP(A85,salario!A$2:P$91,11,FALSE),0)</f>
        <v>0</v>
      </c>
      <c r="BF85" s="51">
        <f>SUMIFS(topmanager!$D:$D,topmanager!$C:$C,rs_nova!$A85,topmanager!$A:$A,rs_nova!BF$2)</f>
        <v>0</v>
      </c>
      <c r="BG85" s="51">
        <f>SUMIFS(topmanager!$D:$D,topmanager!$C:$C,rs_nova!$A85,topmanager!$A:$A,rs_nova!BG$2)</f>
        <v>0</v>
      </c>
      <c r="BH85" s="51">
        <f>SUMIFS(topmanager!$D:$D,topmanager!$C:$C,rs_nova!$A85,topmanager!$A:$A,rs_nova!BH$2)</f>
        <v>0</v>
      </c>
      <c r="BI85" s="51">
        <f>SUMIFS(topmanager!$D:$D,topmanager!$C:$C,rs_nova!$A85,topmanager!$A:$A,rs_nova!BI$2)</f>
        <v>0</v>
      </c>
      <c r="BJ85" s="51">
        <f>SUMIFS(topmanager!$D:$D,topmanager!$C:$C,rs_nova!$A85,topmanager!$A:$A,rs_nova!BJ$2)+SUMIFS(topmanager!$D:$D,topmanager!$C:$C,rs_nova!$A85,topmanager!$A:$A,rs_nova!BJ$2+1)</f>
        <v>0</v>
      </c>
      <c r="BK85" s="51">
        <f>IFERROR(VLOOKUP(A85,[8]ferias!$C$4:$G$100,5,FALSE),0)</f>
        <v>0</v>
      </c>
      <c r="BL85" s="51">
        <f>SUMIFS(topmanager!$D:$D,topmanager!$C:$C,rs_nova!$A85,topmanager!$A:$A,rs_nova!BL$2)</f>
        <v>0</v>
      </c>
      <c r="BM85" s="51">
        <f>SUMIFS(topmanager!$D:$D,topmanager!$C:$C,rs_nova!$A85,topmanager!$A:$A,rs_nova!BM$2)+SUMIFS(topmanager!$D:$D,topmanager!$C:$C,rs_nova!$A89,topmanager!$A:$A,151)</f>
        <v>0</v>
      </c>
      <c r="BN85" s="51">
        <f t="shared" si="32"/>
        <v>0</v>
      </c>
    </row>
    <row r="86" spans="1:66">
      <c r="A86" s="47" t="e">
        <f>total!#REF!</f>
        <v>#REF!</v>
      </c>
      <c r="B86" s="47">
        <f t="shared" si="19"/>
        <v>0</v>
      </c>
      <c r="C86" s="48" t="e">
        <f>total!#REF!</f>
        <v>#REF!</v>
      </c>
      <c r="D86" s="49" t="str">
        <f>IFERROR(VLOOKUP(A86,salario!A$3:J$32,10,FALSE),"")</f>
        <v/>
      </c>
      <c r="E86" s="49" t="str">
        <f>IFERROR(IF(VLOOKUP(A86,salario!A$3:O$32,15,FALSE)="","",VLOOKUP(A86,salario!A$3:O$32,15,FALSE)),"")</f>
        <v/>
      </c>
      <c r="F86" s="47" t="str">
        <f>IFERROR(VLOOKUP(A86,[5]base_pessoal!$B$2:$P$1504,13,FALSE),"")</f>
        <v/>
      </c>
      <c r="G86" s="50">
        <f>IFERROR(VLOOKUP(A86,salario!A$2:P$91,11,FALSE),0)*B86/30</f>
        <v>0</v>
      </c>
      <c r="H86" s="50">
        <f>SUMIFS(topmanager!$D:$D,topmanager!$C:$C,rs_nova!$A86,topmanager!$A:$A,rs_nova!H$2)+SUMIFS(topmanager!$D:$D,topmanager!$C:$C,rs_nova!$A86,topmanager!$A:$A,63)</f>
        <v>0</v>
      </c>
      <c r="I86" s="50">
        <f>-SUMIFS(topmanager!$D:$D,topmanager!$C:$C,rs_nova!$A86,topmanager!$A:$A,rs_nova!I$2)</f>
        <v>0</v>
      </c>
      <c r="J86" s="50">
        <f>SUMIFS(topmanager!$D:$D,topmanager!$C:$C,rs_nova!$A86,topmanager!$A:$A,rs_nova!J$2)</f>
        <v>0</v>
      </c>
      <c r="K86" s="50">
        <f>SUMIFS(topmanager!$D:$D,topmanager!$C:$C,rs_nova!$A86,topmanager!$A:$A,rs_nova!K$2)+SUMIFS(topmanager!$D:$D,topmanager!$C:$C,rs_nova!$A86,topmanager!$A:$A,911)</f>
        <v>0</v>
      </c>
      <c r="L86" s="50">
        <f>SUMIFS(topmanager!$D:$D,topmanager!$C:$C,rs_nova!$A86,topmanager!$A:$A,rs_nova!L$2)</f>
        <v>0</v>
      </c>
      <c r="M86" s="50">
        <f>SUMIFS(topmanager!$D:$D,topmanager!$C:$C,rs_nova!$A86,topmanager!$A:$A,rs_nova!M$2)+SUMIFS(topmanager!$D:$D,topmanager!$C:$C,rs_nova!$A86,topmanager!$A:$A,908)+SUMIFS(topmanager!$D:$D,topmanager!$C:$C,rs_nova!$A86,topmanager!$A:$A,550)</f>
        <v>0</v>
      </c>
      <c r="N86" s="50">
        <f>SUMIFS(topmanager!$D:$D,topmanager!$C:$C,rs_nova!$A86,topmanager!$A:$A,rs_nova!N$2)</f>
        <v>0</v>
      </c>
      <c r="O86" s="51">
        <f t="shared" si="20"/>
        <v>0</v>
      </c>
      <c r="P86" s="50">
        <f>IFERROR(VLOOKUP($A86,total!$B$4:$AW$437,27,0),0)</f>
        <v>0</v>
      </c>
      <c r="Q86" s="50">
        <f>IFERROR(VLOOKUP($A86,total!$B$4:$AW$437,21,0),0)</f>
        <v>0</v>
      </c>
      <c r="R86" s="50">
        <f>IFERROR(VLOOKUP($A86,total!$B$4:$AW$437,25,0),0)+IFERROR(VLOOKUP($A86,total!$B$4:$AW$437,36,0),0)</f>
        <v>0</v>
      </c>
      <c r="S86" s="50">
        <f>IFERROR(VLOOKUP(A86,gympass!$A$2:$F$148,6,0),0)</f>
        <v>0</v>
      </c>
      <c r="T86" s="50">
        <f>IFERROR(VLOOKUP($A86,total!$B$4:$AW$437,42,0),0)</f>
        <v>0</v>
      </c>
      <c r="U86" s="50">
        <f>IFERROR(VLOOKUP($A86,total!$B$4:$AW$437,32,0),0)</f>
        <v>0</v>
      </c>
      <c r="V86" s="50">
        <f>IFERROR(VLOOKUP($A86,total!$B$4:$AW$437,28,0),0)</f>
        <v>0</v>
      </c>
      <c r="W86" s="50">
        <f>IFERROR(VLOOKUP($A86,total!$B$4:$AX$437,49,0),0)</f>
        <v>0</v>
      </c>
      <c r="X86" s="50"/>
      <c r="Y86" s="50">
        <f>IFERROR(VLOOKUP(A86,#REF!,4,0),0)</f>
        <v>0</v>
      </c>
      <c r="Z86" s="50">
        <f>IFERROR(VLOOKUP(B86,#REF!,8,0),0)</f>
        <v>0</v>
      </c>
      <c r="AA86" s="50">
        <f>IFERROR(VLOOKUP($A86,total!$B$4:$AW$437,45,0),0)</f>
        <v>0</v>
      </c>
      <c r="AB86" s="50">
        <f>IFERROR(VLOOKUP($A86,total!$B$4:$AW$437,48,0),0)</f>
        <v>0</v>
      </c>
      <c r="AC86" s="50">
        <f>IFERROR(VLOOKUP($A86,total!$B$4:$AB$437,19,0),0)</f>
        <v>0</v>
      </c>
      <c r="AD86" s="50">
        <f>IFERROR(VLOOKUP($A86,total!$B$4:$AB$437,10,0),0)</f>
        <v>0</v>
      </c>
      <c r="AE86" s="50">
        <f>IFERROR(VLOOKUP($A86,total!$B$4:$AB$437,13,0),0)-SUMIFS(topmanager!$D:$D,topmanager!$C:$C,rs_nova!$A90,topmanager!$A:$A,856)</f>
        <v>0</v>
      </c>
      <c r="AF86" s="50">
        <f>IFERROR(VLOOKUP($A86,total!$B$4:$AB$437,16,0),0)</f>
        <v>0</v>
      </c>
      <c r="AG86" s="50">
        <f>IFERROR(VLOOKUP($A86,total!$B$4:$AB$437,7,0),0)</f>
        <v>0</v>
      </c>
      <c r="AH86" s="50">
        <f>IFERROR(VLOOKUP($A86,total!$B$4:$AD$437,29,0),0)</f>
        <v>0</v>
      </c>
      <c r="AI86" s="50">
        <f>IFERROR(VLOOKUP(A86,total!$B$4:$AN$437,39,0),0)</f>
        <v>0</v>
      </c>
      <c r="AJ86" s="51">
        <f t="shared" si="21"/>
        <v>0</v>
      </c>
      <c r="AK86" s="50">
        <f t="shared" si="22"/>
        <v>0</v>
      </c>
      <c r="AL86" s="50">
        <f t="shared" si="23"/>
        <v>0</v>
      </c>
      <c r="AM86" s="50">
        <f t="shared" si="24"/>
        <v>0</v>
      </c>
      <c r="AN86" s="50" t="e">
        <f t="shared" si="33"/>
        <v>#REF!</v>
      </c>
      <c r="AO86" s="50" t="e">
        <f t="shared" si="33"/>
        <v>#REF!</v>
      </c>
      <c r="AP86" s="50" t="e">
        <f t="shared" si="33"/>
        <v>#REF!</v>
      </c>
      <c r="AQ86" s="50">
        <f>IFERROR(VLOOKUP(TEXT($A86,"000000"),[6]Página1!$A$8:$S$801,13,FALSE),0)</f>
        <v>0</v>
      </c>
      <c r="AR86" s="50">
        <f>IFERROR(VLOOKUP(TEXT($A86,"000000"),[6]Página1!$A$8:$S$801,16,FALSE),0)</f>
        <v>0</v>
      </c>
      <c r="AS86" s="50">
        <f>IFERROR(VLOOKUP(TEXT($A86,"000000"),[6]Página1!$A$8:$S$801,19,FALSE),0)</f>
        <v>0</v>
      </c>
      <c r="AT86" s="50">
        <f>IFERROR(VLOOKUP(TEXT($A86,"000000"),[7]Página1!$A$8:$R$814,12,FALSE),0)</f>
        <v>0</v>
      </c>
      <c r="AU86" s="50">
        <f>IFERROR(VLOOKUP(TEXT($A86,"000000"),[7]Página1!$A$8:$R$814,15,FALSE),0)</f>
        <v>0</v>
      </c>
      <c r="AV86" s="50">
        <f>IFERROR(VLOOKUP(TEXT($A86,"000000"),[7]Página1!$A$8:$R$814,18,FALSE),0)</f>
        <v>0</v>
      </c>
      <c r="AW86" s="50"/>
      <c r="AX86" s="51" t="e">
        <f t="shared" si="25"/>
        <v>#REF!</v>
      </c>
      <c r="AY86" s="51" t="e">
        <f t="shared" si="26"/>
        <v>#REF!</v>
      </c>
      <c r="AZ86" s="51" t="e">
        <f t="shared" si="27"/>
        <v>#REF!</v>
      </c>
      <c r="BA86" s="51" t="e">
        <f t="shared" si="28"/>
        <v>#REF!</v>
      </c>
      <c r="BB86" s="51">
        <f t="shared" si="29"/>
        <v>0</v>
      </c>
      <c r="BC86" s="51" t="e">
        <f t="shared" si="30"/>
        <v>#REF!</v>
      </c>
      <c r="BD86" s="51">
        <f t="shared" si="31"/>
        <v>0</v>
      </c>
      <c r="BE86" s="51">
        <f>IFERROR(VLOOKUP(A86,salario!A$2:P$91,11,FALSE),0)</f>
        <v>0</v>
      </c>
      <c r="BF86" s="51">
        <f>SUMIFS(topmanager!$D:$D,topmanager!$C:$C,rs_nova!$A86,topmanager!$A:$A,rs_nova!BF$2)</f>
        <v>0</v>
      </c>
      <c r="BG86" s="51">
        <f>SUMIFS(topmanager!$D:$D,topmanager!$C:$C,rs_nova!$A86,topmanager!$A:$A,rs_nova!BG$2)</f>
        <v>0</v>
      </c>
      <c r="BH86" s="51">
        <f>SUMIFS(topmanager!$D:$D,topmanager!$C:$C,rs_nova!$A86,topmanager!$A:$A,rs_nova!BH$2)</f>
        <v>0</v>
      </c>
      <c r="BI86" s="51">
        <f>SUMIFS(topmanager!$D:$D,topmanager!$C:$C,rs_nova!$A86,topmanager!$A:$A,rs_nova!BI$2)</f>
        <v>0</v>
      </c>
      <c r="BJ86" s="51">
        <f>SUMIFS(topmanager!$D:$D,topmanager!$C:$C,rs_nova!$A86,topmanager!$A:$A,rs_nova!BJ$2)+SUMIFS(topmanager!$D:$D,topmanager!$C:$C,rs_nova!$A86,topmanager!$A:$A,rs_nova!BJ$2+1)</f>
        <v>0</v>
      </c>
      <c r="BK86" s="51">
        <f>IFERROR(VLOOKUP(A86,[8]ferias!$C$4:$G$100,5,FALSE),0)</f>
        <v>0</v>
      </c>
      <c r="BL86" s="51">
        <f>SUMIFS(topmanager!$D:$D,topmanager!$C:$C,rs_nova!$A86,topmanager!$A:$A,rs_nova!BL$2)</f>
        <v>0</v>
      </c>
      <c r="BM86" s="51">
        <f>SUMIFS(topmanager!$D:$D,topmanager!$C:$C,rs_nova!$A86,topmanager!$A:$A,rs_nova!BM$2)+SUMIFS(topmanager!$D:$D,topmanager!$C:$C,rs_nova!$A90,topmanager!$A:$A,151)</f>
        <v>0</v>
      </c>
      <c r="BN86" s="51">
        <f t="shared" si="32"/>
        <v>0</v>
      </c>
    </row>
    <row r="87" spans="1:66">
      <c r="A87" s="47" t="e">
        <f>total!#REF!</f>
        <v>#REF!</v>
      </c>
      <c r="B87" s="47">
        <f t="shared" si="19"/>
        <v>0</v>
      </c>
      <c r="C87" s="48" t="e">
        <f>total!#REF!</f>
        <v>#REF!</v>
      </c>
      <c r="D87" s="49" t="str">
        <f>IFERROR(VLOOKUP(A87,salario!A$3:J$32,10,FALSE),"")</f>
        <v/>
      </c>
      <c r="E87" s="49" t="str">
        <f>IFERROR(IF(VLOOKUP(A87,salario!A$3:O$32,15,FALSE)="","",VLOOKUP(A87,salario!A$3:O$32,15,FALSE)),"")</f>
        <v/>
      </c>
      <c r="F87" s="47" t="str">
        <f>IFERROR(VLOOKUP(A87,[5]base_pessoal!$B$2:$P$1504,13,FALSE),"")</f>
        <v/>
      </c>
      <c r="G87" s="50">
        <f>IFERROR(VLOOKUP(A87,salario!A$2:P$91,11,FALSE),0)*B87/30</f>
        <v>0</v>
      </c>
      <c r="H87" s="50">
        <f>SUMIFS(topmanager!$D:$D,topmanager!$C:$C,rs_nova!$A87,topmanager!$A:$A,rs_nova!H$2)+SUMIFS(topmanager!$D:$D,topmanager!$C:$C,rs_nova!$A87,topmanager!$A:$A,63)</f>
        <v>0</v>
      </c>
      <c r="I87" s="50">
        <f>-SUMIFS(topmanager!$D:$D,topmanager!$C:$C,rs_nova!$A87,topmanager!$A:$A,rs_nova!I$2)</f>
        <v>0</v>
      </c>
      <c r="J87" s="50">
        <f>SUMIFS(topmanager!$D:$D,topmanager!$C:$C,rs_nova!$A87,topmanager!$A:$A,rs_nova!J$2)</f>
        <v>0</v>
      </c>
      <c r="K87" s="50">
        <f>SUMIFS(topmanager!$D:$D,topmanager!$C:$C,rs_nova!$A87,topmanager!$A:$A,rs_nova!K$2)+SUMIFS(topmanager!$D:$D,topmanager!$C:$C,rs_nova!$A87,topmanager!$A:$A,911)</f>
        <v>0</v>
      </c>
      <c r="L87" s="50">
        <f>SUMIFS(topmanager!$D:$D,topmanager!$C:$C,rs_nova!$A87,topmanager!$A:$A,rs_nova!L$2)</f>
        <v>0</v>
      </c>
      <c r="M87" s="50">
        <f>SUMIFS(topmanager!$D:$D,topmanager!$C:$C,rs_nova!$A87,topmanager!$A:$A,rs_nova!M$2)+SUMIFS(topmanager!$D:$D,topmanager!$C:$C,rs_nova!$A87,topmanager!$A:$A,908)+SUMIFS(topmanager!$D:$D,topmanager!$C:$C,rs_nova!$A87,topmanager!$A:$A,550)</f>
        <v>0</v>
      </c>
      <c r="N87" s="50">
        <f>SUMIFS(topmanager!$D:$D,topmanager!$C:$C,rs_nova!$A87,topmanager!$A:$A,rs_nova!N$2)</f>
        <v>0</v>
      </c>
      <c r="O87" s="51">
        <f t="shared" si="20"/>
        <v>0</v>
      </c>
      <c r="P87" s="50">
        <f>IFERROR(VLOOKUP($A87,total!$B$4:$AW$437,27,0),0)</f>
        <v>0</v>
      </c>
      <c r="Q87" s="50">
        <f>IFERROR(VLOOKUP($A87,total!$B$4:$AW$437,21,0),0)</f>
        <v>0</v>
      </c>
      <c r="R87" s="50">
        <f>IFERROR(VLOOKUP($A87,total!$B$4:$AW$437,25,0),0)+IFERROR(VLOOKUP($A87,total!$B$4:$AW$437,36,0),0)</f>
        <v>0</v>
      </c>
      <c r="S87" s="50">
        <f>IFERROR(VLOOKUP(A87,gympass!$A$2:$F$148,6,0),0)</f>
        <v>0</v>
      </c>
      <c r="T87" s="50">
        <f>IFERROR(VLOOKUP($A87,total!$B$4:$AW$437,42,0),0)</f>
        <v>0</v>
      </c>
      <c r="U87" s="50">
        <f>IFERROR(VLOOKUP($A87,total!$B$4:$AW$437,32,0),0)</f>
        <v>0</v>
      </c>
      <c r="V87" s="50">
        <f>IFERROR(VLOOKUP($A87,total!$B$4:$AW$437,28,0),0)</f>
        <v>0</v>
      </c>
      <c r="W87" s="50">
        <f>IFERROR(VLOOKUP($A87,total!$B$4:$AX$437,49,0),0)</f>
        <v>0</v>
      </c>
      <c r="X87" s="50"/>
      <c r="Y87" s="50">
        <f>IFERROR(VLOOKUP(A87,#REF!,4,0),0)</f>
        <v>0</v>
      </c>
      <c r="Z87" s="50">
        <f>IFERROR(VLOOKUP(B87,#REF!,8,0),0)</f>
        <v>0</v>
      </c>
      <c r="AA87" s="50">
        <f>IFERROR(VLOOKUP($A87,total!$B$4:$AW$437,45,0),0)</f>
        <v>0</v>
      </c>
      <c r="AB87" s="50">
        <f>IFERROR(VLOOKUP($A87,total!$B$4:$AW$437,48,0),0)</f>
        <v>0</v>
      </c>
      <c r="AC87" s="50">
        <f>IFERROR(VLOOKUP($A87,total!$B$4:$AB$437,19,0),0)</f>
        <v>0</v>
      </c>
      <c r="AD87" s="50">
        <f>IFERROR(VLOOKUP($A87,total!$B$4:$AB$437,10,0),0)</f>
        <v>0</v>
      </c>
      <c r="AE87" s="50">
        <f>IFERROR(VLOOKUP($A87,total!$B$4:$AB$437,13,0),0)-SUMIFS(topmanager!$D:$D,topmanager!$C:$C,rs_nova!$A91,topmanager!$A:$A,856)</f>
        <v>0</v>
      </c>
      <c r="AF87" s="50">
        <f>IFERROR(VLOOKUP($A87,total!$B$4:$AB$437,16,0),0)</f>
        <v>0</v>
      </c>
      <c r="AG87" s="50">
        <f>IFERROR(VLOOKUP($A87,total!$B$4:$AB$437,7,0),0)</f>
        <v>0</v>
      </c>
      <c r="AH87" s="50">
        <f>IFERROR(VLOOKUP($A87,total!$B$4:$AD$437,29,0),0)</f>
        <v>0</v>
      </c>
      <c r="AI87" s="50">
        <f>IFERROR(VLOOKUP(A87,total!$B$4:$AN$437,39,0),0)</f>
        <v>0</v>
      </c>
      <c r="AJ87" s="51">
        <f t="shared" si="21"/>
        <v>0</v>
      </c>
      <c r="AK87" s="50">
        <f t="shared" si="22"/>
        <v>0</v>
      </c>
      <c r="AL87" s="50">
        <f t="shared" si="23"/>
        <v>0</v>
      </c>
      <c r="AM87" s="50">
        <f t="shared" si="24"/>
        <v>0</v>
      </c>
      <c r="AN87" s="50" t="e">
        <f t="shared" si="33"/>
        <v>#REF!</v>
      </c>
      <c r="AO87" s="50" t="e">
        <f t="shared" si="33"/>
        <v>#REF!</v>
      </c>
      <c r="AP87" s="50" t="e">
        <f t="shared" si="33"/>
        <v>#REF!</v>
      </c>
      <c r="AQ87" s="50">
        <f>IFERROR(VLOOKUP(TEXT($A87,"000000"),[6]Página1!$A$8:$S$801,13,FALSE),0)</f>
        <v>0</v>
      </c>
      <c r="AR87" s="50">
        <f>IFERROR(VLOOKUP(TEXT($A87,"000000"),[6]Página1!$A$8:$S$801,16,FALSE),0)</f>
        <v>0</v>
      </c>
      <c r="AS87" s="50">
        <f>IFERROR(VLOOKUP(TEXT($A87,"000000"),[6]Página1!$A$8:$S$801,19,FALSE),0)</f>
        <v>0</v>
      </c>
      <c r="AT87" s="50">
        <f>IFERROR(VLOOKUP(TEXT($A87,"000000"),[7]Página1!$A$8:$R$814,12,FALSE),0)</f>
        <v>0</v>
      </c>
      <c r="AU87" s="50">
        <f>IFERROR(VLOOKUP(TEXT($A87,"000000"),[7]Página1!$A$8:$R$814,15,FALSE),0)</f>
        <v>0</v>
      </c>
      <c r="AV87" s="50">
        <f>IFERROR(VLOOKUP(TEXT($A87,"000000"),[7]Página1!$A$8:$R$814,18,FALSE),0)</f>
        <v>0</v>
      </c>
      <c r="AW87" s="50"/>
      <c r="AX87" s="51" t="e">
        <f t="shared" si="25"/>
        <v>#REF!</v>
      </c>
      <c r="AY87" s="51" t="e">
        <f t="shared" si="26"/>
        <v>#REF!</v>
      </c>
      <c r="AZ87" s="51" t="e">
        <f t="shared" si="27"/>
        <v>#REF!</v>
      </c>
      <c r="BA87" s="51" t="e">
        <f t="shared" si="28"/>
        <v>#REF!</v>
      </c>
      <c r="BB87" s="51">
        <f t="shared" si="29"/>
        <v>0</v>
      </c>
      <c r="BC87" s="51" t="e">
        <f t="shared" si="30"/>
        <v>#REF!</v>
      </c>
      <c r="BD87" s="51">
        <f t="shared" si="31"/>
        <v>0</v>
      </c>
      <c r="BE87" s="51">
        <f>IFERROR(VLOOKUP(A87,salario!A$2:P$91,11,FALSE),0)</f>
        <v>0</v>
      </c>
      <c r="BF87" s="51">
        <f>SUMIFS(topmanager!$D:$D,topmanager!$C:$C,rs_nova!$A87,topmanager!$A:$A,rs_nova!BF$2)</f>
        <v>0</v>
      </c>
      <c r="BG87" s="51">
        <f>SUMIFS(topmanager!$D:$D,topmanager!$C:$C,rs_nova!$A87,topmanager!$A:$A,rs_nova!BG$2)</f>
        <v>0</v>
      </c>
      <c r="BH87" s="51">
        <f>SUMIFS(topmanager!$D:$D,topmanager!$C:$C,rs_nova!$A87,topmanager!$A:$A,rs_nova!BH$2)</f>
        <v>0</v>
      </c>
      <c r="BI87" s="51">
        <f>SUMIFS(topmanager!$D:$D,topmanager!$C:$C,rs_nova!$A87,topmanager!$A:$A,rs_nova!BI$2)</f>
        <v>0</v>
      </c>
      <c r="BJ87" s="51">
        <f>SUMIFS(topmanager!$D:$D,topmanager!$C:$C,rs_nova!$A87,topmanager!$A:$A,rs_nova!BJ$2)+SUMIFS(topmanager!$D:$D,topmanager!$C:$C,rs_nova!$A87,topmanager!$A:$A,rs_nova!BJ$2+1)</f>
        <v>0</v>
      </c>
      <c r="BK87" s="51">
        <f>IFERROR(VLOOKUP(A87,[8]ferias!$C$4:$G$100,5,FALSE),0)</f>
        <v>0</v>
      </c>
      <c r="BL87" s="51">
        <f>SUMIFS(topmanager!$D:$D,topmanager!$C:$C,rs_nova!$A87,topmanager!$A:$A,rs_nova!BL$2)</f>
        <v>0</v>
      </c>
      <c r="BM87" s="51">
        <f>SUMIFS(topmanager!$D:$D,topmanager!$C:$C,rs_nova!$A87,topmanager!$A:$A,rs_nova!BM$2)+SUMIFS(topmanager!$D:$D,topmanager!$C:$C,rs_nova!$A91,topmanager!$A:$A,151)</f>
        <v>0</v>
      </c>
      <c r="BN87" s="51">
        <f t="shared" si="32"/>
        <v>0</v>
      </c>
    </row>
    <row r="88" spans="1:66">
      <c r="A88" s="47" t="e">
        <f>total!#REF!</f>
        <v>#REF!</v>
      </c>
      <c r="B88" s="47">
        <f t="shared" si="19"/>
        <v>0</v>
      </c>
      <c r="C88" s="48" t="e">
        <f>total!#REF!</f>
        <v>#REF!</v>
      </c>
      <c r="D88" s="49" t="str">
        <f>IFERROR(VLOOKUP(A88,salario!A$3:J$32,10,FALSE),"")</f>
        <v/>
      </c>
      <c r="E88" s="49" t="str">
        <f>IFERROR(IF(VLOOKUP(A88,salario!A$3:O$32,15,FALSE)="","",VLOOKUP(A88,salario!A$3:O$32,15,FALSE)),"")</f>
        <v/>
      </c>
      <c r="F88" s="47" t="str">
        <f>IFERROR(VLOOKUP(A88,[5]base_pessoal!$B$2:$P$1504,13,FALSE),"")</f>
        <v/>
      </c>
      <c r="G88" s="50">
        <f>IFERROR(VLOOKUP(A88,salario!A$2:P$91,11,FALSE),0)*B88/30</f>
        <v>0</v>
      </c>
      <c r="H88" s="50">
        <f>SUMIFS(topmanager!$D:$D,topmanager!$C:$C,rs_nova!$A88,topmanager!$A:$A,rs_nova!H$2)+SUMIFS(topmanager!$D:$D,topmanager!$C:$C,rs_nova!$A88,topmanager!$A:$A,63)</f>
        <v>0</v>
      </c>
      <c r="I88" s="50">
        <f>-SUMIFS(topmanager!$D:$D,topmanager!$C:$C,rs_nova!$A88,topmanager!$A:$A,rs_nova!I$2)</f>
        <v>0</v>
      </c>
      <c r="J88" s="50">
        <f>SUMIFS(topmanager!$D:$D,topmanager!$C:$C,rs_nova!$A88,topmanager!$A:$A,rs_nova!J$2)</f>
        <v>0</v>
      </c>
      <c r="K88" s="50">
        <f>SUMIFS(topmanager!$D:$D,topmanager!$C:$C,rs_nova!$A88,topmanager!$A:$A,rs_nova!K$2)+SUMIFS(topmanager!$D:$D,topmanager!$C:$C,rs_nova!$A88,topmanager!$A:$A,911)</f>
        <v>0</v>
      </c>
      <c r="L88" s="50">
        <f>SUMIFS(topmanager!$D:$D,topmanager!$C:$C,rs_nova!$A88,topmanager!$A:$A,rs_nova!L$2)</f>
        <v>0</v>
      </c>
      <c r="M88" s="50">
        <f>SUMIFS(topmanager!$D:$D,topmanager!$C:$C,rs_nova!$A88,topmanager!$A:$A,rs_nova!M$2)+SUMIFS(topmanager!$D:$D,topmanager!$C:$C,rs_nova!$A88,topmanager!$A:$A,908)+SUMIFS(topmanager!$D:$D,topmanager!$C:$C,rs_nova!$A88,topmanager!$A:$A,550)</f>
        <v>0</v>
      </c>
      <c r="N88" s="50">
        <f>SUMIFS(topmanager!$D:$D,topmanager!$C:$C,rs_nova!$A88,topmanager!$A:$A,rs_nova!N$2)</f>
        <v>0</v>
      </c>
      <c r="O88" s="51">
        <f t="shared" si="20"/>
        <v>0</v>
      </c>
      <c r="P88" s="50">
        <f>IFERROR(VLOOKUP($A88,total!$B$4:$AW$437,27,0),0)</f>
        <v>0</v>
      </c>
      <c r="Q88" s="50">
        <f>IFERROR(VLOOKUP($A88,total!$B$4:$AW$437,21,0),0)</f>
        <v>0</v>
      </c>
      <c r="R88" s="50">
        <f>IFERROR(VLOOKUP($A88,total!$B$4:$AW$437,25,0),0)+IFERROR(VLOOKUP($A88,total!$B$4:$AW$437,36,0),0)</f>
        <v>0</v>
      </c>
      <c r="S88" s="50">
        <f>IFERROR(VLOOKUP(A88,gympass!$A$2:$F$148,6,0),0)</f>
        <v>0</v>
      </c>
      <c r="T88" s="50">
        <f>IFERROR(VLOOKUP($A88,total!$B$4:$AW$437,42,0),0)</f>
        <v>0</v>
      </c>
      <c r="U88" s="50">
        <f>IFERROR(VLOOKUP($A88,total!$B$4:$AW$437,32,0),0)</f>
        <v>0</v>
      </c>
      <c r="V88" s="50">
        <f>IFERROR(VLOOKUP($A88,total!$B$4:$AW$437,28,0),0)</f>
        <v>0</v>
      </c>
      <c r="W88" s="50">
        <f>IFERROR(VLOOKUP($A88,total!$B$4:$AX$437,49,0),0)</f>
        <v>0</v>
      </c>
      <c r="X88" s="50"/>
      <c r="Y88" s="50">
        <f>IFERROR(VLOOKUP(A88,#REF!,4,0),0)</f>
        <v>0</v>
      </c>
      <c r="Z88" s="50">
        <f>IFERROR(VLOOKUP(B88,#REF!,8,0),0)</f>
        <v>0</v>
      </c>
      <c r="AA88" s="50">
        <f>IFERROR(VLOOKUP($A88,total!$B$4:$AW$437,45,0),0)</f>
        <v>0</v>
      </c>
      <c r="AB88" s="50">
        <f>IFERROR(VLOOKUP($A88,total!$B$4:$AW$437,48,0),0)</f>
        <v>0</v>
      </c>
      <c r="AC88" s="50">
        <f>IFERROR(VLOOKUP($A88,total!$B$4:$AB$437,19,0),0)</f>
        <v>0</v>
      </c>
      <c r="AD88" s="50">
        <f>IFERROR(VLOOKUP($A88,total!$B$4:$AB$437,10,0),0)</f>
        <v>0</v>
      </c>
      <c r="AE88" s="50">
        <f>IFERROR(VLOOKUP($A88,total!$B$4:$AB$437,13,0),0)-SUMIFS(topmanager!$D:$D,topmanager!$C:$C,rs_nova!$A92,topmanager!$A:$A,856)</f>
        <v>0</v>
      </c>
      <c r="AF88" s="50">
        <f>IFERROR(VLOOKUP($A88,total!$B$4:$AB$437,16,0),0)</f>
        <v>0</v>
      </c>
      <c r="AG88" s="50">
        <f>IFERROR(VLOOKUP($A88,total!$B$4:$AB$437,7,0),0)</f>
        <v>0</v>
      </c>
      <c r="AH88" s="50">
        <f>IFERROR(VLOOKUP($A88,total!$B$4:$AD$437,29,0),0)</f>
        <v>0</v>
      </c>
      <c r="AI88" s="50">
        <f>IFERROR(VLOOKUP(A88,total!$B$4:$AN$437,39,0),0)</f>
        <v>0</v>
      </c>
      <c r="AJ88" s="51">
        <f t="shared" si="21"/>
        <v>0</v>
      </c>
      <c r="AK88" s="50">
        <f t="shared" si="22"/>
        <v>0</v>
      </c>
      <c r="AL88" s="50">
        <f t="shared" si="23"/>
        <v>0</v>
      </c>
      <c r="AM88" s="50">
        <f t="shared" si="24"/>
        <v>0</v>
      </c>
      <c r="AN88" s="50" t="e">
        <f t="shared" si="33"/>
        <v>#REF!</v>
      </c>
      <c r="AO88" s="50" t="e">
        <f t="shared" si="33"/>
        <v>#REF!</v>
      </c>
      <c r="AP88" s="50" t="e">
        <f t="shared" si="33"/>
        <v>#REF!</v>
      </c>
      <c r="AQ88" s="50">
        <f>IFERROR(VLOOKUP(TEXT($A88,"000000"),[6]Página1!$A$8:$S$801,13,FALSE),0)</f>
        <v>0</v>
      </c>
      <c r="AR88" s="50">
        <f>IFERROR(VLOOKUP(TEXT($A88,"000000"),[6]Página1!$A$8:$S$801,16,FALSE),0)</f>
        <v>0</v>
      </c>
      <c r="AS88" s="50">
        <f>IFERROR(VLOOKUP(TEXT($A88,"000000"),[6]Página1!$A$8:$S$801,19,FALSE),0)</f>
        <v>0</v>
      </c>
      <c r="AT88" s="50">
        <f>IFERROR(VLOOKUP(TEXT($A88,"000000"),[7]Página1!$A$8:$R$814,12,FALSE),0)</f>
        <v>0</v>
      </c>
      <c r="AU88" s="50">
        <f>IFERROR(VLOOKUP(TEXT($A88,"000000"),[7]Página1!$A$8:$R$814,15,FALSE),0)</f>
        <v>0</v>
      </c>
      <c r="AV88" s="50">
        <f>IFERROR(VLOOKUP(TEXT($A88,"000000"),[7]Página1!$A$8:$R$814,18,FALSE),0)</f>
        <v>0</v>
      </c>
      <c r="AW88" s="50"/>
      <c r="AX88" s="51" t="e">
        <f t="shared" si="25"/>
        <v>#REF!</v>
      </c>
      <c r="AY88" s="51" t="e">
        <f t="shared" si="26"/>
        <v>#REF!</v>
      </c>
      <c r="AZ88" s="51" t="e">
        <f t="shared" si="27"/>
        <v>#REF!</v>
      </c>
      <c r="BA88" s="51" t="e">
        <f t="shared" si="28"/>
        <v>#REF!</v>
      </c>
      <c r="BB88" s="51">
        <f t="shared" si="29"/>
        <v>0</v>
      </c>
      <c r="BC88" s="51" t="e">
        <f t="shared" si="30"/>
        <v>#REF!</v>
      </c>
      <c r="BD88" s="51">
        <f t="shared" si="31"/>
        <v>0</v>
      </c>
      <c r="BE88" s="51">
        <f>IFERROR(VLOOKUP(A88,salario!A$2:P$91,11,FALSE),0)</f>
        <v>0</v>
      </c>
      <c r="BF88" s="51">
        <f>SUMIFS(topmanager!$D:$D,topmanager!$C:$C,rs_nova!$A88,topmanager!$A:$A,rs_nova!BF$2)</f>
        <v>0</v>
      </c>
      <c r="BG88" s="51">
        <f>SUMIFS(topmanager!$D:$D,topmanager!$C:$C,rs_nova!$A88,topmanager!$A:$A,rs_nova!BG$2)</f>
        <v>0</v>
      </c>
      <c r="BH88" s="51">
        <f>SUMIFS(topmanager!$D:$D,topmanager!$C:$C,rs_nova!$A88,topmanager!$A:$A,rs_nova!BH$2)</f>
        <v>0</v>
      </c>
      <c r="BI88" s="51">
        <f>SUMIFS(topmanager!$D:$D,topmanager!$C:$C,rs_nova!$A88,topmanager!$A:$A,rs_nova!BI$2)</f>
        <v>0</v>
      </c>
      <c r="BJ88" s="51">
        <f>SUMIFS(topmanager!$D:$D,topmanager!$C:$C,rs_nova!$A88,topmanager!$A:$A,rs_nova!BJ$2)+SUMIFS(topmanager!$D:$D,topmanager!$C:$C,rs_nova!$A88,topmanager!$A:$A,rs_nova!BJ$2+1)</f>
        <v>0</v>
      </c>
      <c r="BK88" s="51">
        <f>IFERROR(VLOOKUP(A88,[8]ferias!$C$4:$G$100,5,FALSE),0)</f>
        <v>0</v>
      </c>
      <c r="BL88" s="51">
        <f>SUMIFS(topmanager!$D:$D,topmanager!$C:$C,rs_nova!$A88,topmanager!$A:$A,rs_nova!BL$2)</f>
        <v>0</v>
      </c>
      <c r="BM88" s="51">
        <f>SUMIFS(topmanager!$D:$D,topmanager!$C:$C,rs_nova!$A88,topmanager!$A:$A,rs_nova!BM$2)+SUMIFS(topmanager!$D:$D,topmanager!$C:$C,rs_nova!$A92,topmanager!$A:$A,151)</f>
        <v>0</v>
      </c>
      <c r="BN88" s="51">
        <f t="shared" si="32"/>
        <v>0</v>
      </c>
    </row>
    <row r="89" spans="1:66">
      <c r="A89" s="47" t="e">
        <f>total!#REF!</f>
        <v>#REF!</v>
      </c>
      <c r="B89" s="47">
        <f t="shared" si="19"/>
        <v>0</v>
      </c>
      <c r="C89" s="48" t="e">
        <f>total!#REF!</f>
        <v>#REF!</v>
      </c>
      <c r="D89" s="49" t="str">
        <f>IFERROR(VLOOKUP(A89,salario!A$3:J$32,10,FALSE),"")</f>
        <v/>
      </c>
      <c r="E89" s="49" t="str">
        <f>IFERROR(IF(VLOOKUP(A89,salario!A$3:O$32,15,FALSE)="","",VLOOKUP(A89,salario!A$3:O$32,15,FALSE)),"")</f>
        <v/>
      </c>
      <c r="F89" s="47" t="str">
        <f>IFERROR(VLOOKUP(A89,[5]base_pessoal!$B$2:$P$1504,13,FALSE),"")</f>
        <v/>
      </c>
      <c r="G89" s="50">
        <f>IFERROR(VLOOKUP(A89,salario!A$2:P$91,11,FALSE),0)*B89/30</f>
        <v>0</v>
      </c>
      <c r="H89" s="50">
        <f>SUMIFS(topmanager!$D:$D,topmanager!$C:$C,rs_nova!$A89,topmanager!$A:$A,rs_nova!H$2)+SUMIFS(topmanager!$D:$D,topmanager!$C:$C,rs_nova!$A89,topmanager!$A:$A,63)</f>
        <v>0</v>
      </c>
      <c r="I89" s="50">
        <f>-SUMIFS(topmanager!$D:$D,topmanager!$C:$C,rs_nova!$A89,topmanager!$A:$A,rs_nova!I$2)</f>
        <v>0</v>
      </c>
      <c r="J89" s="50">
        <f>SUMIFS(topmanager!$D:$D,topmanager!$C:$C,rs_nova!$A89,topmanager!$A:$A,rs_nova!J$2)</f>
        <v>0</v>
      </c>
      <c r="K89" s="50">
        <f>SUMIFS(topmanager!$D:$D,topmanager!$C:$C,rs_nova!$A89,topmanager!$A:$A,rs_nova!K$2)+SUMIFS(topmanager!$D:$D,topmanager!$C:$C,rs_nova!$A89,topmanager!$A:$A,911)</f>
        <v>0</v>
      </c>
      <c r="L89" s="50">
        <f>SUMIFS(topmanager!$D:$D,topmanager!$C:$C,rs_nova!$A89,topmanager!$A:$A,rs_nova!L$2)</f>
        <v>0</v>
      </c>
      <c r="M89" s="50">
        <f>SUMIFS(topmanager!$D:$D,topmanager!$C:$C,rs_nova!$A89,topmanager!$A:$A,rs_nova!M$2)+SUMIFS(topmanager!$D:$D,topmanager!$C:$C,rs_nova!$A89,topmanager!$A:$A,908)+SUMIFS(topmanager!$D:$D,topmanager!$C:$C,rs_nova!$A89,topmanager!$A:$A,550)</f>
        <v>0</v>
      </c>
      <c r="N89" s="50">
        <f>SUMIFS(topmanager!$D:$D,topmanager!$C:$C,rs_nova!$A89,topmanager!$A:$A,rs_nova!N$2)</f>
        <v>0</v>
      </c>
      <c r="O89" s="51">
        <f t="shared" si="20"/>
        <v>0</v>
      </c>
      <c r="P89" s="50">
        <f>IFERROR(VLOOKUP($A89,total!$B$4:$AW$437,27,0),0)</f>
        <v>0</v>
      </c>
      <c r="Q89" s="50">
        <f>IFERROR(VLOOKUP($A89,total!$B$4:$AW$437,21,0),0)</f>
        <v>0</v>
      </c>
      <c r="R89" s="50">
        <f>IFERROR(VLOOKUP($A89,total!$B$4:$AW$437,25,0),0)+IFERROR(VLOOKUP($A89,total!$B$4:$AW$437,36,0),0)</f>
        <v>0</v>
      </c>
      <c r="S89" s="50">
        <f>IFERROR(VLOOKUP(A89,gympass!$A$2:$F$148,6,0),0)</f>
        <v>0</v>
      </c>
      <c r="T89" s="50">
        <f>IFERROR(VLOOKUP($A89,total!$B$4:$AW$437,42,0),0)</f>
        <v>0</v>
      </c>
      <c r="U89" s="50">
        <f>IFERROR(VLOOKUP($A89,total!$B$4:$AW$437,32,0),0)</f>
        <v>0</v>
      </c>
      <c r="V89" s="50">
        <f>IFERROR(VLOOKUP($A89,total!$B$4:$AW$437,28,0),0)</f>
        <v>0</v>
      </c>
      <c r="W89" s="50">
        <f>IFERROR(VLOOKUP($A89,total!$B$4:$AX$437,49,0),0)</f>
        <v>0</v>
      </c>
      <c r="X89" s="50"/>
      <c r="Y89" s="50">
        <f>IFERROR(VLOOKUP(A89,#REF!,4,0),0)</f>
        <v>0</v>
      </c>
      <c r="Z89" s="50">
        <f>IFERROR(VLOOKUP(B89,#REF!,8,0),0)</f>
        <v>0</v>
      </c>
      <c r="AA89" s="50">
        <f>IFERROR(VLOOKUP($A89,total!$B$4:$AW$437,45,0),0)</f>
        <v>0</v>
      </c>
      <c r="AB89" s="50">
        <f>IFERROR(VLOOKUP($A89,total!$B$4:$AW$437,48,0),0)</f>
        <v>0</v>
      </c>
      <c r="AC89" s="50">
        <f>IFERROR(VLOOKUP($A89,total!$B$4:$AB$437,19,0),0)</f>
        <v>0</v>
      </c>
      <c r="AD89" s="50">
        <f>IFERROR(VLOOKUP($A89,total!$B$4:$AB$437,10,0),0)</f>
        <v>0</v>
      </c>
      <c r="AE89" s="50">
        <f>IFERROR(VLOOKUP($A89,total!$B$4:$AB$437,13,0),0)-SUMIFS(topmanager!$D:$D,topmanager!$C:$C,rs_nova!$A93,topmanager!$A:$A,856)</f>
        <v>0</v>
      </c>
      <c r="AF89" s="50">
        <f>IFERROR(VLOOKUP($A89,total!$B$4:$AB$437,16,0),0)</f>
        <v>0</v>
      </c>
      <c r="AG89" s="50">
        <f>IFERROR(VLOOKUP($A89,total!$B$4:$AB$437,7,0),0)</f>
        <v>0</v>
      </c>
      <c r="AH89" s="50">
        <f>IFERROR(VLOOKUP($A89,total!$B$4:$AD$437,29,0),0)</f>
        <v>0</v>
      </c>
      <c r="AI89" s="50">
        <f>IFERROR(VLOOKUP(A89,total!$B$4:$AN$437,39,0),0)</f>
        <v>0</v>
      </c>
      <c r="AJ89" s="51">
        <f t="shared" si="21"/>
        <v>0</v>
      </c>
      <c r="AK89" s="50">
        <f t="shared" si="22"/>
        <v>0</v>
      </c>
      <c r="AL89" s="50">
        <f t="shared" si="23"/>
        <v>0</v>
      </c>
      <c r="AM89" s="50">
        <f t="shared" si="24"/>
        <v>0</v>
      </c>
      <c r="AN89" s="50" t="e">
        <f t="shared" si="33"/>
        <v>#REF!</v>
      </c>
      <c r="AO89" s="50" t="e">
        <f t="shared" si="33"/>
        <v>#REF!</v>
      </c>
      <c r="AP89" s="50" t="e">
        <f t="shared" si="33"/>
        <v>#REF!</v>
      </c>
      <c r="AQ89" s="50">
        <f>IFERROR(VLOOKUP(TEXT($A89,"000000"),[6]Página1!$A$8:$S$801,13,FALSE),0)</f>
        <v>0</v>
      </c>
      <c r="AR89" s="50">
        <f>IFERROR(VLOOKUP(TEXT($A89,"000000"),[6]Página1!$A$8:$S$801,16,FALSE),0)</f>
        <v>0</v>
      </c>
      <c r="AS89" s="50">
        <f>IFERROR(VLOOKUP(TEXT($A89,"000000"),[6]Página1!$A$8:$S$801,19,FALSE),0)</f>
        <v>0</v>
      </c>
      <c r="AT89" s="50">
        <f>IFERROR(VLOOKUP(TEXT($A89,"000000"),[7]Página1!$A$8:$R$814,12,FALSE),0)</f>
        <v>0</v>
      </c>
      <c r="AU89" s="50">
        <f>IFERROR(VLOOKUP(TEXT($A89,"000000"),[7]Página1!$A$8:$R$814,15,FALSE),0)</f>
        <v>0</v>
      </c>
      <c r="AV89" s="50">
        <f>IFERROR(VLOOKUP(TEXT($A89,"000000"),[7]Página1!$A$8:$R$814,18,FALSE),0)</f>
        <v>0</v>
      </c>
      <c r="AW89" s="50"/>
      <c r="AX89" s="51" t="e">
        <f t="shared" si="25"/>
        <v>#REF!</v>
      </c>
      <c r="AY89" s="51" t="e">
        <f t="shared" si="26"/>
        <v>#REF!</v>
      </c>
      <c r="AZ89" s="51" t="e">
        <f t="shared" si="27"/>
        <v>#REF!</v>
      </c>
      <c r="BA89" s="51" t="e">
        <f t="shared" si="28"/>
        <v>#REF!</v>
      </c>
      <c r="BB89" s="51">
        <f t="shared" si="29"/>
        <v>0</v>
      </c>
      <c r="BC89" s="51" t="e">
        <f t="shared" si="30"/>
        <v>#REF!</v>
      </c>
      <c r="BD89" s="51">
        <f t="shared" si="31"/>
        <v>0</v>
      </c>
      <c r="BE89" s="51">
        <f>IFERROR(VLOOKUP(A89,salario!A$2:P$91,11,FALSE),0)</f>
        <v>0</v>
      </c>
      <c r="BF89" s="51">
        <f>SUMIFS(topmanager!$D:$D,topmanager!$C:$C,rs_nova!$A89,topmanager!$A:$A,rs_nova!BF$2)</f>
        <v>0</v>
      </c>
      <c r="BG89" s="51">
        <f>SUMIFS(topmanager!$D:$D,topmanager!$C:$C,rs_nova!$A89,topmanager!$A:$A,rs_nova!BG$2)</f>
        <v>0</v>
      </c>
      <c r="BH89" s="51">
        <f>SUMIFS(topmanager!$D:$D,topmanager!$C:$C,rs_nova!$A89,topmanager!$A:$A,rs_nova!BH$2)</f>
        <v>0</v>
      </c>
      <c r="BI89" s="51">
        <f>SUMIFS(topmanager!$D:$D,topmanager!$C:$C,rs_nova!$A89,topmanager!$A:$A,rs_nova!BI$2)</f>
        <v>0</v>
      </c>
      <c r="BJ89" s="51">
        <f>SUMIFS(topmanager!$D:$D,topmanager!$C:$C,rs_nova!$A89,topmanager!$A:$A,rs_nova!BJ$2)+SUMIFS(topmanager!$D:$D,topmanager!$C:$C,rs_nova!$A89,topmanager!$A:$A,rs_nova!BJ$2+1)</f>
        <v>0</v>
      </c>
      <c r="BK89" s="51">
        <f>IFERROR(VLOOKUP(A89,[8]ferias!$C$4:$G$100,5,FALSE),0)</f>
        <v>0</v>
      </c>
      <c r="BL89" s="51">
        <f>SUMIFS(topmanager!$D:$D,topmanager!$C:$C,rs_nova!$A89,topmanager!$A:$A,rs_nova!BL$2)</f>
        <v>0</v>
      </c>
      <c r="BM89" s="51">
        <f>SUMIFS(topmanager!$D:$D,topmanager!$C:$C,rs_nova!$A89,topmanager!$A:$A,rs_nova!BM$2)+SUMIFS(topmanager!$D:$D,topmanager!$C:$C,rs_nova!$A93,topmanager!$A:$A,151)</f>
        <v>0</v>
      </c>
      <c r="BN89" s="51">
        <f t="shared" si="32"/>
        <v>0</v>
      </c>
    </row>
    <row r="90" spans="1:66">
      <c r="A90" s="47" t="e">
        <f>total!#REF!</f>
        <v>#REF!</v>
      </c>
      <c r="B90" s="47">
        <f t="shared" si="19"/>
        <v>0</v>
      </c>
      <c r="C90" s="48" t="e">
        <f>total!#REF!</f>
        <v>#REF!</v>
      </c>
      <c r="D90" s="49" t="str">
        <f>IFERROR(VLOOKUP(A90,salario!A$3:J$32,10,FALSE),"")</f>
        <v/>
      </c>
      <c r="E90" s="49" t="str">
        <f>IFERROR(IF(VLOOKUP(A90,salario!A$3:O$32,15,FALSE)="","",VLOOKUP(A90,salario!A$3:O$32,15,FALSE)),"")</f>
        <v/>
      </c>
      <c r="F90" s="47" t="str">
        <f>IFERROR(VLOOKUP(A90,[5]base_pessoal!$B$2:$P$1504,13,FALSE),"")</f>
        <v/>
      </c>
      <c r="G90" s="50">
        <f>IFERROR(VLOOKUP(A90,salario!A$2:P$91,11,FALSE),0)*B90/30</f>
        <v>0</v>
      </c>
      <c r="H90" s="50">
        <f>SUMIFS(topmanager!$D:$D,topmanager!$C:$C,rs_nova!$A90,topmanager!$A:$A,rs_nova!H$2)+SUMIFS(topmanager!$D:$D,topmanager!$C:$C,rs_nova!$A90,topmanager!$A:$A,63)</f>
        <v>0</v>
      </c>
      <c r="I90" s="50">
        <f>-SUMIFS(topmanager!$D:$D,topmanager!$C:$C,rs_nova!$A90,topmanager!$A:$A,rs_nova!I$2)</f>
        <v>0</v>
      </c>
      <c r="J90" s="50">
        <f>SUMIFS(topmanager!$D:$D,topmanager!$C:$C,rs_nova!$A90,topmanager!$A:$A,rs_nova!J$2)</f>
        <v>0</v>
      </c>
      <c r="K90" s="50">
        <f>SUMIFS(topmanager!$D:$D,topmanager!$C:$C,rs_nova!$A90,topmanager!$A:$A,rs_nova!K$2)+SUMIFS(topmanager!$D:$D,topmanager!$C:$C,rs_nova!$A90,topmanager!$A:$A,911)</f>
        <v>0</v>
      </c>
      <c r="L90" s="50">
        <f>SUMIFS(topmanager!$D:$D,topmanager!$C:$C,rs_nova!$A90,topmanager!$A:$A,rs_nova!L$2)</f>
        <v>0</v>
      </c>
      <c r="M90" s="50">
        <f>SUMIFS(topmanager!$D:$D,topmanager!$C:$C,rs_nova!$A90,topmanager!$A:$A,rs_nova!M$2)+SUMIFS(topmanager!$D:$D,topmanager!$C:$C,rs_nova!$A90,topmanager!$A:$A,908)+SUMIFS(topmanager!$D:$D,topmanager!$C:$C,rs_nova!$A90,topmanager!$A:$A,550)</f>
        <v>0</v>
      </c>
      <c r="N90" s="50">
        <f>SUMIFS(topmanager!$D:$D,topmanager!$C:$C,rs_nova!$A90,topmanager!$A:$A,rs_nova!N$2)</f>
        <v>0</v>
      </c>
      <c r="O90" s="51">
        <f t="shared" si="20"/>
        <v>0</v>
      </c>
      <c r="P90" s="50">
        <f>IFERROR(VLOOKUP($A90,total!$B$4:$AW$437,27,0),0)</f>
        <v>0</v>
      </c>
      <c r="Q90" s="50">
        <f>IFERROR(VLOOKUP($A90,total!$B$4:$AW$437,21,0),0)</f>
        <v>0</v>
      </c>
      <c r="R90" s="50">
        <f>IFERROR(VLOOKUP($A90,total!$B$4:$AW$437,25,0),0)+IFERROR(VLOOKUP($A90,total!$B$4:$AW$437,36,0),0)</f>
        <v>0</v>
      </c>
      <c r="S90" s="50">
        <f>IFERROR(VLOOKUP(A90,gympass!$A$2:$F$148,6,0),0)</f>
        <v>0</v>
      </c>
      <c r="T90" s="50">
        <f>IFERROR(VLOOKUP($A90,total!$B$4:$AW$437,42,0),0)</f>
        <v>0</v>
      </c>
      <c r="U90" s="50">
        <f>IFERROR(VLOOKUP($A90,total!$B$4:$AW$437,32,0),0)</f>
        <v>0</v>
      </c>
      <c r="V90" s="50">
        <f>IFERROR(VLOOKUP($A90,total!$B$4:$AW$437,28,0),0)</f>
        <v>0</v>
      </c>
      <c r="W90" s="50">
        <f>IFERROR(VLOOKUP($A90,total!$B$4:$AX$437,49,0),0)</f>
        <v>0</v>
      </c>
      <c r="X90" s="50"/>
      <c r="Y90" s="50">
        <f>IFERROR(VLOOKUP(A90,#REF!,4,0),0)</f>
        <v>0</v>
      </c>
      <c r="Z90" s="50">
        <f>IFERROR(VLOOKUP(B90,#REF!,8,0),0)</f>
        <v>0</v>
      </c>
      <c r="AA90" s="50">
        <f>IFERROR(VLOOKUP($A90,total!$B$4:$AW$437,45,0),0)</f>
        <v>0</v>
      </c>
      <c r="AB90" s="50">
        <f>IFERROR(VLOOKUP($A90,total!$B$4:$AW$437,48,0),0)</f>
        <v>0</v>
      </c>
      <c r="AC90" s="50">
        <f>IFERROR(VLOOKUP($A90,total!$B$4:$AB$437,19,0),0)</f>
        <v>0</v>
      </c>
      <c r="AD90" s="50">
        <f>IFERROR(VLOOKUP($A90,total!$B$4:$AB$437,10,0),0)</f>
        <v>0</v>
      </c>
      <c r="AE90" s="50">
        <f>IFERROR(VLOOKUP($A90,total!$B$4:$AB$437,13,0),0)-SUMIFS(topmanager!$D:$D,topmanager!$C:$C,rs_nova!$A94,topmanager!$A:$A,856)</f>
        <v>0</v>
      </c>
      <c r="AF90" s="50">
        <f>IFERROR(VLOOKUP($A90,total!$B$4:$AB$437,16,0),0)</f>
        <v>0</v>
      </c>
      <c r="AG90" s="50">
        <f>IFERROR(VLOOKUP($A90,total!$B$4:$AB$437,7,0),0)</f>
        <v>0</v>
      </c>
      <c r="AH90" s="50">
        <f>IFERROR(VLOOKUP($A90,total!$B$4:$AD$437,29,0),0)</f>
        <v>0</v>
      </c>
      <c r="AI90" s="50">
        <f>IFERROR(VLOOKUP(A90,total!$B$4:$AN$437,39,0),0)</f>
        <v>0</v>
      </c>
      <c r="AJ90" s="51">
        <f t="shared" si="21"/>
        <v>0</v>
      </c>
      <c r="AK90" s="50">
        <f t="shared" si="22"/>
        <v>0</v>
      </c>
      <c r="AL90" s="50">
        <f t="shared" si="23"/>
        <v>0</v>
      </c>
      <c r="AM90" s="50">
        <f t="shared" si="24"/>
        <v>0</v>
      </c>
      <c r="AN90" s="50" t="e">
        <f t="shared" si="33"/>
        <v>#REF!</v>
      </c>
      <c r="AO90" s="50" t="e">
        <f t="shared" si="33"/>
        <v>#REF!</v>
      </c>
      <c r="AP90" s="50" t="e">
        <f t="shared" si="33"/>
        <v>#REF!</v>
      </c>
      <c r="AQ90" s="50">
        <f>IFERROR(VLOOKUP(TEXT($A90,"000000"),[6]Página1!$A$8:$S$801,13,FALSE),0)</f>
        <v>0</v>
      </c>
      <c r="AR90" s="50">
        <f>IFERROR(VLOOKUP(TEXT($A90,"000000"),[6]Página1!$A$8:$S$801,16,FALSE),0)</f>
        <v>0</v>
      </c>
      <c r="AS90" s="50">
        <f>IFERROR(VLOOKUP(TEXT($A90,"000000"),[6]Página1!$A$8:$S$801,19,FALSE),0)</f>
        <v>0</v>
      </c>
      <c r="AT90" s="50">
        <f>IFERROR(VLOOKUP(TEXT($A90,"000000"),[7]Página1!$A$8:$R$814,12,FALSE),0)</f>
        <v>0</v>
      </c>
      <c r="AU90" s="50">
        <f>IFERROR(VLOOKUP(TEXT($A90,"000000"),[7]Página1!$A$8:$R$814,15,FALSE),0)</f>
        <v>0</v>
      </c>
      <c r="AV90" s="50">
        <f>IFERROR(VLOOKUP(TEXT($A90,"000000"),[7]Página1!$A$8:$R$814,18,FALSE),0)</f>
        <v>0</v>
      </c>
      <c r="AW90" s="50"/>
      <c r="AX90" s="51" t="e">
        <f t="shared" si="25"/>
        <v>#REF!</v>
      </c>
      <c r="AY90" s="51" t="e">
        <f t="shared" si="26"/>
        <v>#REF!</v>
      </c>
      <c r="AZ90" s="51" t="e">
        <f t="shared" si="27"/>
        <v>#REF!</v>
      </c>
      <c r="BA90" s="51" t="e">
        <f t="shared" si="28"/>
        <v>#REF!</v>
      </c>
      <c r="BB90" s="51">
        <f t="shared" si="29"/>
        <v>0</v>
      </c>
      <c r="BC90" s="51" t="e">
        <f t="shared" si="30"/>
        <v>#REF!</v>
      </c>
      <c r="BD90" s="51">
        <f t="shared" si="31"/>
        <v>0</v>
      </c>
      <c r="BE90" s="51">
        <f>IFERROR(VLOOKUP(A90,salario!A$2:P$91,11,FALSE),0)</f>
        <v>0</v>
      </c>
      <c r="BF90" s="51">
        <f>SUMIFS(topmanager!$D:$D,topmanager!$C:$C,rs_nova!$A90,topmanager!$A:$A,rs_nova!BF$2)</f>
        <v>0</v>
      </c>
      <c r="BG90" s="51">
        <f>SUMIFS(topmanager!$D:$D,topmanager!$C:$C,rs_nova!$A90,topmanager!$A:$A,rs_nova!BG$2)</f>
        <v>0</v>
      </c>
      <c r="BH90" s="51">
        <f>SUMIFS(topmanager!$D:$D,topmanager!$C:$C,rs_nova!$A90,topmanager!$A:$A,rs_nova!BH$2)</f>
        <v>0</v>
      </c>
      <c r="BI90" s="51">
        <f>SUMIFS(topmanager!$D:$D,topmanager!$C:$C,rs_nova!$A90,topmanager!$A:$A,rs_nova!BI$2)</f>
        <v>0</v>
      </c>
      <c r="BJ90" s="51">
        <f>SUMIFS(topmanager!$D:$D,topmanager!$C:$C,rs_nova!$A90,topmanager!$A:$A,rs_nova!BJ$2)+SUMIFS(topmanager!$D:$D,topmanager!$C:$C,rs_nova!$A90,topmanager!$A:$A,rs_nova!BJ$2+1)</f>
        <v>0</v>
      </c>
      <c r="BK90" s="51">
        <f>IFERROR(VLOOKUP(A90,[8]ferias!$C$4:$G$100,5,FALSE),0)</f>
        <v>0</v>
      </c>
      <c r="BL90" s="51">
        <f>SUMIFS(topmanager!$D:$D,topmanager!$C:$C,rs_nova!$A90,topmanager!$A:$A,rs_nova!BL$2)</f>
        <v>0</v>
      </c>
      <c r="BM90" s="51">
        <f>SUMIFS(topmanager!$D:$D,topmanager!$C:$C,rs_nova!$A90,topmanager!$A:$A,rs_nova!BM$2)+SUMIFS(topmanager!$D:$D,topmanager!$C:$C,rs_nova!$A94,topmanager!$A:$A,151)</f>
        <v>0</v>
      </c>
      <c r="BN90" s="51">
        <f t="shared" si="32"/>
        <v>0</v>
      </c>
    </row>
    <row r="91" spans="1:66">
      <c r="A91" s="47" t="e">
        <f>total!#REF!</f>
        <v>#REF!</v>
      </c>
      <c r="B91" s="47">
        <f t="shared" si="19"/>
        <v>0</v>
      </c>
      <c r="C91" s="48" t="e">
        <f>total!#REF!</f>
        <v>#REF!</v>
      </c>
      <c r="D91" s="49" t="str">
        <f>IFERROR(VLOOKUP(A91,salario!A$3:J$32,10,FALSE),"")</f>
        <v/>
      </c>
      <c r="E91" s="49" t="str">
        <f>IFERROR(IF(VLOOKUP(A91,salario!A$3:O$32,15,FALSE)="","",VLOOKUP(A91,salario!A$3:O$32,15,FALSE)),"")</f>
        <v/>
      </c>
      <c r="F91" s="47" t="str">
        <f>IFERROR(VLOOKUP(A91,[5]base_pessoal!$B$2:$P$1504,13,FALSE),"")</f>
        <v/>
      </c>
      <c r="G91" s="50">
        <f>IFERROR(VLOOKUP(A91,salario!A$2:P$91,11,FALSE),0)*B91/30</f>
        <v>0</v>
      </c>
      <c r="H91" s="50">
        <f>SUMIFS(topmanager!$D:$D,topmanager!$C:$C,rs_nova!$A91,topmanager!$A:$A,rs_nova!H$2)+SUMIFS(topmanager!$D:$D,topmanager!$C:$C,rs_nova!$A91,topmanager!$A:$A,63)</f>
        <v>0</v>
      </c>
      <c r="I91" s="50">
        <f>-SUMIFS(topmanager!$D:$D,topmanager!$C:$C,rs_nova!$A91,topmanager!$A:$A,rs_nova!I$2)</f>
        <v>0</v>
      </c>
      <c r="J91" s="50">
        <f>SUMIFS(topmanager!$D:$D,topmanager!$C:$C,rs_nova!$A91,topmanager!$A:$A,rs_nova!J$2)</f>
        <v>0</v>
      </c>
      <c r="K91" s="50">
        <f>SUMIFS(topmanager!$D:$D,topmanager!$C:$C,rs_nova!$A91,topmanager!$A:$A,rs_nova!K$2)+SUMIFS(topmanager!$D:$D,topmanager!$C:$C,rs_nova!$A91,topmanager!$A:$A,911)</f>
        <v>0</v>
      </c>
      <c r="L91" s="50">
        <f>SUMIFS(topmanager!$D:$D,topmanager!$C:$C,rs_nova!$A91,topmanager!$A:$A,rs_nova!L$2)</f>
        <v>0</v>
      </c>
      <c r="M91" s="50">
        <f>SUMIFS(topmanager!$D:$D,topmanager!$C:$C,rs_nova!$A91,topmanager!$A:$A,rs_nova!M$2)+SUMIFS(topmanager!$D:$D,topmanager!$C:$C,rs_nova!$A91,topmanager!$A:$A,908)+SUMIFS(topmanager!$D:$D,topmanager!$C:$C,rs_nova!$A91,topmanager!$A:$A,550)</f>
        <v>0</v>
      </c>
      <c r="N91" s="50">
        <f>SUMIFS(topmanager!$D:$D,topmanager!$C:$C,rs_nova!$A91,topmanager!$A:$A,rs_nova!N$2)</f>
        <v>0</v>
      </c>
      <c r="O91" s="51">
        <f t="shared" si="20"/>
        <v>0</v>
      </c>
      <c r="P91" s="50">
        <f>IFERROR(VLOOKUP($A91,total!$B$4:$AW$437,27,0),0)</f>
        <v>0</v>
      </c>
      <c r="Q91" s="50">
        <f>IFERROR(VLOOKUP($A91,total!$B$4:$AW$437,21,0),0)</f>
        <v>0</v>
      </c>
      <c r="R91" s="50">
        <f>IFERROR(VLOOKUP($A91,total!$B$4:$AW$437,25,0),0)+IFERROR(VLOOKUP($A91,total!$B$4:$AW$437,36,0),0)</f>
        <v>0</v>
      </c>
      <c r="S91" s="50">
        <f>IFERROR(VLOOKUP(A91,gympass!$A$2:$F$148,6,0),0)</f>
        <v>0</v>
      </c>
      <c r="T91" s="50">
        <f>IFERROR(VLOOKUP($A91,total!$B$4:$AW$437,42,0),0)</f>
        <v>0</v>
      </c>
      <c r="U91" s="50">
        <f>IFERROR(VLOOKUP($A91,total!$B$4:$AW$437,32,0),0)</f>
        <v>0</v>
      </c>
      <c r="V91" s="50">
        <f>IFERROR(VLOOKUP($A91,total!$B$4:$AW$437,28,0),0)</f>
        <v>0</v>
      </c>
      <c r="W91" s="50">
        <f>IFERROR(VLOOKUP($A91,total!$B$4:$AX$437,49,0),0)</f>
        <v>0</v>
      </c>
      <c r="X91" s="50"/>
      <c r="Y91" s="50">
        <f>IFERROR(VLOOKUP(A91,#REF!,4,0),0)</f>
        <v>0</v>
      </c>
      <c r="Z91" s="50">
        <f>IFERROR(VLOOKUP(B91,#REF!,8,0),0)</f>
        <v>0</v>
      </c>
      <c r="AA91" s="50">
        <f>IFERROR(VLOOKUP($A91,total!$B$4:$AW$437,45,0),0)</f>
        <v>0</v>
      </c>
      <c r="AB91" s="50">
        <f>IFERROR(VLOOKUP($A91,total!$B$4:$AW$437,48,0),0)</f>
        <v>0</v>
      </c>
      <c r="AC91" s="50">
        <f>IFERROR(VLOOKUP($A91,total!$B$4:$AB$437,19,0),0)</f>
        <v>0</v>
      </c>
      <c r="AD91" s="50">
        <f>IFERROR(VLOOKUP($A91,total!$B$4:$AB$437,10,0),0)</f>
        <v>0</v>
      </c>
      <c r="AE91" s="50">
        <f>IFERROR(VLOOKUP($A91,total!$B$4:$AB$437,13,0),0)-SUMIFS(topmanager!$D:$D,topmanager!$C:$C,rs_nova!$A95,topmanager!$A:$A,856)</f>
        <v>0</v>
      </c>
      <c r="AF91" s="50">
        <f>IFERROR(VLOOKUP($A91,total!$B$4:$AB$437,16,0),0)</f>
        <v>0</v>
      </c>
      <c r="AG91" s="50">
        <f>IFERROR(VLOOKUP($A91,total!$B$4:$AB$437,7,0),0)</f>
        <v>0</v>
      </c>
      <c r="AH91" s="50">
        <f>IFERROR(VLOOKUP($A91,total!$B$4:$AD$437,29,0),0)</f>
        <v>0</v>
      </c>
      <c r="AI91" s="50">
        <f>IFERROR(VLOOKUP(A91,total!$B$4:$AN$437,39,0),0)</f>
        <v>0</v>
      </c>
      <c r="AJ91" s="51">
        <f t="shared" si="21"/>
        <v>0</v>
      </c>
      <c r="AK91" s="50">
        <f t="shared" si="22"/>
        <v>0</v>
      </c>
      <c r="AL91" s="50">
        <f t="shared" si="23"/>
        <v>0</v>
      </c>
      <c r="AM91" s="50">
        <f t="shared" si="24"/>
        <v>0</v>
      </c>
      <c r="AN91" s="50" t="e">
        <f t="shared" si="33"/>
        <v>#REF!</v>
      </c>
      <c r="AO91" s="50" t="e">
        <f t="shared" si="33"/>
        <v>#REF!</v>
      </c>
      <c r="AP91" s="50" t="e">
        <f t="shared" si="33"/>
        <v>#REF!</v>
      </c>
      <c r="AQ91" s="50">
        <f>IFERROR(VLOOKUP(TEXT($A91,"000000"),[6]Página1!$A$8:$S$801,13,FALSE),0)</f>
        <v>0</v>
      </c>
      <c r="AR91" s="50">
        <f>IFERROR(VLOOKUP(TEXT($A91,"000000"),[6]Página1!$A$8:$S$801,16,FALSE),0)</f>
        <v>0</v>
      </c>
      <c r="AS91" s="50">
        <f>IFERROR(VLOOKUP(TEXT($A91,"000000"),[6]Página1!$A$8:$S$801,19,FALSE),0)</f>
        <v>0</v>
      </c>
      <c r="AT91" s="50">
        <f>IFERROR(VLOOKUP(TEXT($A91,"000000"),[7]Página1!$A$8:$R$814,12,FALSE),0)</f>
        <v>0</v>
      </c>
      <c r="AU91" s="50">
        <f>IFERROR(VLOOKUP(TEXT($A91,"000000"),[7]Página1!$A$8:$R$814,15,FALSE),0)</f>
        <v>0</v>
      </c>
      <c r="AV91" s="50">
        <f>IFERROR(VLOOKUP(TEXT($A91,"000000"),[7]Página1!$A$8:$R$814,18,FALSE),0)</f>
        <v>0</v>
      </c>
      <c r="AW91" s="50"/>
      <c r="AX91" s="51" t="e">
        <f t="shared" si="25"/>
        <v>#REF!</v>
      </c>
      <c r="AY91" s="51" t="e">
        <f t="shared" si="26"/>
        <v>#REF!</v>
      </c>
      <c r="AZ91" s="51" t="e">
        <f t="shared" si="27"/>
        <v>#REF!</v>
      </c>
      <c r="BA91" s="51" t="e">
        <f t="shared" si="28"/>
        <v>#REF!</v>
      </c>
      <c r="BB91" s="51">
        <f t="shared" si="29"/>
        <v>0</v>
      </c>
      <c r="BC91" s="51" t="e">
        <f t="shared" si="30"/>
        <v>#REF!</v>
      </c>
      <c r="BD91" s="51">
        <f t="shared" si="31"/>
        <v>0</v>
      </c>
      <c r="BE91" s="51">
        <f>IFERROR(VLOOKUP(A91,salario!A$2:P$91,11,FALSE),0)</f>
        <v>0</v>
      </c>
      <c r="BF91" s="51">
        <f>SUMIFS(topmanager!$D:$D,topmanager!$C:$C,rs_nova!$A91,topmanager!$A:$A,rs_nova!BF$2)</f>
        <v>0</v>
      </c>
      <c r="BG91" s="51">
        <f>SUMIFS(topmanager!$D:$D,topmanager!$C:$C,rs_nova!$A91,topmanager!$A:$A,rs_nova!BG$2)</f>
        <v>0</v>
      </c>
      <c r="BH91" s="51">
        <f>SUMIFS(topmanager!$D:$D,topmanager!$C:$C,rs_nova!$A91,topmanager!$A:$A,rs_nova!BH$2)</f>
        <v>0</v>
      </c>
      <c r="BI91" s="51">
        <f>SUMIFS(topmanager!$D:$D,topmanager!$C:$C,rs_nova!$A91,topmanager!$A:$A,rs_nova!BI$2)</f>
        <v>0</v>
      </c>
      <c r="BJ91" s="51">
        <f>SUMIFS(topmanager!$D:$D,topmanager!$C:$C,rs_nova!$A91,topmanager!$A:$A,rs_nova!BJ$2)+SUMIFS(topmanager!$D:$D,topmanager!$C:$C,rs_nova!$A91,topmanager!$A:$A,rs_nova!BJ$2+1)</f>
        <v>0</v>
      </c>
      <c r="BK91" s="51">
        <f>IFERROR(VLOOKUP(A91,[8]ferias!$C$4:$G$100,5,FALSE),0)</f>
        <v>0</v>
      </c>
      <c r="BL91" s="51">
        <f>SUMIFS(topmanager!$D:$D,topmanager!$C:$C,rs_nova!$A91,topmanager!$A:$A,rs_nova!BL$2)</f>
        <v>0</v>
      </c>
      <c r="BM91" s="51">
        <f>SUMIFS(topmanager!$D:$D,topmanager!$C:$C,rs_nova!$A91,topmanager!$A:$A,rs_nova!BM$2)+SUMIFS(topmanager!$D:$D,topmanager!$C:$C,rs_nova!$A95,topmanager!$A:$A,151)</f>
        <v>0</v>
      </c>
      <c r="BN91" s="51">
        <f t="shared" si="32"/>
        <v>0</v>
      </c>
    </row>
    <row r="92" spans="1:66">
      <c r="A92" s="47" t="e">
        <f>total!#REF!</f>
        <v>#REF!</v>
      </c>
      <c r="B92" s="47">
        <f t="shared" si="19"/>
        <v>0</v>
      </c>
      <c r="C92" s="48" t="e">
        <f>total!#REF!</f>
        <v>#REF!</v>
      </c>
      <c r="D92" s="49" t="str">
        <f>IFERROR(VLOOKUP(A92,salario!A$3:J$32,10,FALSE),"")</f>
        <v/>
      </c>
      <c r="E92" s="49" t="str">
        <f>IFERROR(IF(VLOOKUP(A92,salario!A$3:O$32,15,FALSE)="","",VLOOKUP(A92,salario!A$3:O$32,15,FALSE)),"")</f>
        <v/>
      </c>
      <c r="F92" s="47" t="str">
        <f>IFERROR(VLOOKUP(A92,[5]base_pessoal!$B$2:$P$1504,13,FALSE),"")</f>
        <v/>
      </c>
      <c r="G92" s="50">
        <f>IFERROR(VLOOKUP(A92,salario!A$2:P$91,11,FALSE),0)*B92/30</f>
        <v>0</v>
      </c>
      <c r="H92" s="50">
        <f>SUMIFS(topmanager!$D:$D,topmanager!$C:$C,rs_nova!$A92,topmanager!$A:$A,rs_nova!H$2)+SUMIFS(topmanager!$D:$D,topmanager!$C:$C,rs_nova!$A92,topmanager!$A:$A,63)</f>
        <v>0</v>
      </c>
      <c r="I92" s="50">
        <f>-SUMIFS(topmanager!$D:$D,topmanager!$C:$C,rs_nova!$A92,topmanager!$A:$A,rs_nova!I$2)</f>
        <v>0</v>
      </c>
      <c r="J92" s="50">
        <f>SUMIFS(topmanager!$D:$D,topmanager!$C:$C,rs_nova!$A92,topmanager!$A:$A,rs_nova!J$2)</f>
        <v>0</v>
      </c>
      <c r="K92" s="50">
        <f>SUMIFS(topmanager!$D:$D,topmanager!$C:$C,rs_nova!$A92,topmanager!$A:$A,rs_nova!K$2)+SUMIFS(topmanager!$D:$D,topmanager!$C:$C,rs_nova!$A92,topmanager!$A:$A,911)</f>
        <v>0</v>
      </c>
      <c r="L92" s="50">
        <f>SUMIFS(topmanager!$D:$D,topmanager!$C:$C,rs_nova!$A92,topmanager!$A:$A,rs_nova!L$2)</f>
        <v>0</v>
      </c>
      <c r="M92" s="50">
        <f>SUMIFS(topmanager!$D:$D,topmanager!$C:$C,rs_nova!$A92,topmanager!$A:$A,rs_nova!M$2)+SUMIFS(topmanager!$D:$D,topmanager!$C:$C,rs_nova!$A92,topmanager!$A:$A,908)+SUMIFS(topmanager!$D:$D,topmanager!$C:$C,rs_nova!$A92,topmanager!$A:$A,550)</f>
        <v>0</v>
      </c>
      <c r="N92" s="50">
        <f>SUMIFS(topmanager!$D:$D,topmanager!$C:$C,rs_nova!$A92,topmanager!$A:$A,rs_nova!N$2)</f>
        <v>0</v>
      </c>
      <c r="O92" s="51">
        <f t="shared" si="20"/>
        <v>0</v>
      </c>
      <c r="P92" s="50">
        <f>IFERROR(VLOOKUP($A92,total!$B$4:$AW$437,27,0),0)</f>
        <v>0</v>
      </c>
      <c r="Q92" s="50">
        <f>IFERROR(VLOOKUP($A92,total!$B$4:$AW$437,21,0),0)</f>
        <v>0</v>
      </c>
      <c r="R92" s="50">
        <f>IFERROR(VLOOKUP($A92,total!$B$4:$AW$437,25,0),0)+IFERROR(VLOOKUP($A92,total!$B$4:$AW$437,36,0),0)</f>
        <v>0</v>
      </c>
      <c r="S92" s="50">
        <f>IFERROR(VLOOKUP(A92,gympass!$A$2:$F$148,6,0),0)</f>
        <v>0</v>
      </c>
      <c r="T92" s="50">
        <f>IFERROR(VLOOKUP($A92,total!$B$4:$AW$437,42,0),0)</f>
        <v>0</v>
      </c>
      <c r="U92" s="50">
        <f>IFERROR(VLOOKUP($A92,total!$B$4:$AW$437,32,0),0)</f>
        <v>0</v>
      </c>
      <c r="V92" s="50">
        <f>IFERROR(VLOOKUP($A92,total!$B$4:$AW$437,28,0),0)</f>
        <v>0</v>
      </c>
      <c r="W92" s="50">
        <f>IFERROR(VLOOKUP($A92,total!$B$4:$AX$437,49,0),0)</f>
        <v>0</v>
      </c>
      <c r="X92" s="50"/>
      <c r="Y92" s="50">
        <f>IFERROR(VLOOKUP(A92,#REF!,4,0),0)</f>
        <v>0</v>
      </c>
      <c r="Z92" s="50">
        <f>IFERROR(VLOOKUP(B92,#REF!,8,0),0)</f>
        <v>0</v>
      </c>
      <c r="AA92" s="50">
        <f>IFERROR(VLOOKUP($A92,total!$B$4:$AW$437,45,0),0)</f>
        <v>0</v>
      </c>
      <c r="AB92" s="50">
        <f>IFERROR(VLOOKUP($A92,total!$B$4:$AW$437,48,0),0)</f>
        <v>0</v>
      </c>
      <c r="AC92" s="50">
        <f>IFERROR(VLOOKUP($A92,total!$B$4:$AB$437,19,0),0)</f>
        <v>0</v>
      </c>
      <c r="AD92" s="50">
        <f>IFERROR(VLOOKUP($A92,total!$B$4:$AB$437,10,0),0)</f>
        <v>0</v>
      </c>
      <c r="AE92" s="50">
        <f>IFERROR(VLOOKUP($A92,total!$B$4:$AB$437,13,0),0)-SUMIFS(topmanager!$D:$D,topmanager!$C:$C,rs_nova!$A96,topmanager!$A:$A,856)</f>
        <v>0</v>
      </c>
      <c r="AF92" s="50">
        <f>IFERROR(VLOOKUP($A92,total!$B$4:$AB$437,16,0),0)</f>
        <v>0</v>
      </c>
      <c r="AG92" s="50">
        <f>IFERROR(VLOOKUP($A92,total!$B$4:$AB$437,7,0),0)</f>
        <v>0</v>
      </c>
      <c r="AH92" s="50">
        <f>IFERROR(VLOOKUP($A92,total!$B$4:$AD$437,29,0),0)</f>
        <v>0</v>
      </c>
      <c r="AI92" s="50">
        <f>IFERROR(VLOOKUP(A92,total!$B$4:$AN$437,39,0),0)</f>
        <v>0</v>
      </c>
      <c r="AJ92" s="51">
        <f t="shared" si="21"/>
        <v>0</v>
      </c>
      <c r="AK92" s="50">
        <f t="shared" si="22"/>
        <v>0</v>
      </c>
      <c r="AL92" s="50">
        <f t="shared" si="23"/>
        <v>0</v>
      </c>
      <c r="AM92" s="50">
        <f t="shared" si="24"/>
        <v>0</v>
      </c>
      <c r="AN92" s="50" t="e">
        <f t="shared" si="33"/>
        <v>#REF!</v>
      </c>
      <c r="AO92" s="50" t="e">
        <f t="shared" si="33"/>
        <v>#REF!</v>
      </c>
      <c r="AP92" s="50" t="e">
        <f t="shared" si="33"/>
        <v>#REF!</v>
      </c>
      <c r="AQ92" s="50">
        <f>IFERROR(VLOOKUP(TEXT($A92,"000000"),[6]Página1!$A$8:$S$801,13,FALSE),0)</f>
        <v>0</v>
      </c>
      <c r="AR92" s="50">
        <f>IFERROR(VLOOKUP(TEXT($A92,"000000"),[6]Página1!$A$8:$S$801,16,FALSE),0)</f>
        <v>0</v>
      </c>
      <c r="AS92" s="50">
        <f>IFERROR(VLOOKUP(TEXT($A92,"000000"),[6]Página1!$A$8:$S$801,19,FALSE),0)</f>
        <v>0</v>
      </c>
      <c r="AT92" s="50">
        <f>IFERROR(VLOOKUP(TEXT($A92,"000000"),[7]Página1!$A$8:$R$814,12,FALSE),0)</f>
        <v>0</v>
      </c>
      <c r="AU92" s="50">
        <f>IFERROR(VLOOKUP(TEXT($A92,"000000"),[7]Página1!$A$8:$R$814,15,FALSE),0)</f>
        <v>0</v>
      </c>
      <c r="AV92" s="50">
        <f>IFERROR(VLOOKUP(TEXT($A92,"000000"),[7]Página1!$A$8:$R$814,18,FALSE),0)</f>
        <v>0</v>
      </c>
      <c r="AW92" s="50"/>
      <c r="AX92" s="51" t="e">
        <f t="shared" si="25"/>
        <v>#REF!</v>
      </c>
      <c r="AY92" s="51" t="e">
        <f t="shared" si="26"/>
        <v>#REF!</v>
      </c>
      <c r="AZ92" s="51" t="e">
        <f t="shared" si="27"/>
        <v>#REF!</v>
      </c>
      <c r="BA92" s="51" t="e">
        <f t="shared" si="28"/>
        <v>#REF!</v>
      </c>
      <c r="BB92" s="51">
        <f t="shared" si="29"/>
        <v>0</v>
      </c>
      <c r="BC92" s="51" t="e">
        <f t="shared" si="30"/>
        <v>#REF!</v>
      </c>
      <c r="BD92" s="51">
        <f t="shared" si="31"/>
        <v>0</v>
      </c>
      <c r="BE92" s="51">
        <f>IFERROR(VLOOKUP(A92,salario!A$2:P$91,11,FALSE),0)</f>
        <v>0</v>
      </c>
      <c r="BF92" s="51">
        <f>SUMIFS(topmanager!$D:$D,topmanager!$C:$C,rs_nova!$A92,topmanager!$A:$A,rs_nova!BF$2)</f>
        <v>0</v>
      </c>
      <c r="BG92" s="51">
        <f>SUMIFS(topmanager!$D:$D,topmanager!$C:$C,rs_nova!$A92,topmanager!$A:$A,rs_nova!BG$2)</f>
        <v>0</v>
      </c>
      <c r="BH92" s="51">
        <f>SUMIFS(topmanager!$D:$D,topmanager!$C:$C,rs_nova!$A92,topmanager!$A:$A,rs_nova!BH$2)</f>
        <v>0</v>
      </c>
      <c r="BI92" s="51">
        <f>SUMIFS(topmanager!$D:$D,topmanager!$C:$C,rs_nova!$A92,topmanager!$A:$A,rs_nova!BI$2)</f>
        <v>0</v>
      </c>
      <c r="BJ92" s="51">
        <f>SUMIFS(topmanager!$D:$D,topmanager!$C:$C,rs_nova!$A92,topmanager!$A:$A,rs_nova!BJ$2)+SUMIFS(topmanager!$D:$D,topmanager!$C:$C,rs_nova!$A92,topmanager!$A:$A,rs_nova!BJ$2+1)</f>
        <v>0</v>
      </c>
      <c r="BK92" s="51">
        <f>IFERROR(VLOOKUP(A92,[8]ferias!$C$4:$G$100,5,FALSE),0)</f>
        <v>0</v>
      </c>
      <c r="BL92" s="51">
        <f>SUMIFS(topmanager!$D:$D,topmanager!$C:$C,rs_nova!$A92,topmanager!$A:$A,rs_nova!BL$2)</f>
        <v>0</v>
      </c>
      <c r="BM92" s="51">
        <f>SUMIFS(topmanager!$D:$D,topmanager!$C:$C,rs_nova!$A92,topmanager!$A:$A,rs_nova!BM$2)+SUMIFS(topmanager!$D:$D,topmanager!$C:$C,rs_nova!$A96,topmanager!$A:$A,151)</f>
        <v>0</v>
      </c>
      <c r="BN92" s="51">
        <f t="shared" si="32"/>
        <v>0</v>
      </c>
    </row>
    <row r="93" spans="1:66">
      <c r="A93" s="47" t="e">
        <f>total!#REF!</f>
        <v>#REF!</v>
      </c>
      <c r="B93" s="47">
        <f t="shared" si="19"/>
        <v>0</v>
      </c>
      <c r="C93" s="48" t="e">
        <f>total!#REF!</f>
        <v>#REF!</v>
      </c>
      <c r="D93" s="49" t="str">
        <f>IFERROR(VLOOKUP(A93,salario!A$3:J$32,10,FALSE),"")</f>
        <v/>
      </c>
      <c r="E93" s="49" t="str">
        <f>IFERROR(IF(VLOOKUP(A93,salario!A$3:O$32,15,FALSE)="","",VLOOKUP(A93,salario!A$3:O$32,15,FALSE)),"")</f>
        <v/>
      </c>
      <c r="F93" s="47" t="str">
        <f>IFERROR(VLOOKUP(A93,[5]base_pessoal!$B$2:$P$1504,13,FALSE),"")</f>
        <v/>
      </c>
      <c r="G93" s="50">
        <f>IFERROR(VLOOKUP(A93,salario!A$2:P$91,11,FALSE),0)*B93/30</f>
        <v>0</v>
      </c>
      <c r="H93" s="50">
        <f>SUMIFS(topmanager!$D:$D,topmanager!$C:$C,rs_nova!$A93,topmanager!$A:$A,rs_nova!H$2)+SUMIFS(topmanager!$D:$D,topmanager!$C:$C,rs_nova!$A93,topmanager!$A:$A,63)</f>
        <v>0</v>
      </c>
      <c r="I93" s="50">
        <f>-SUMIFS(topmanager!$D:$D,topmanager!$C:$C,rs_nova!$A93,topmanager!$A:$A,rs_nova!I$2)</f>
        <v>0</v>
      </c>
      <c r="J93" s="50">
        <f>SUMIFS(topmanager!$D:$D,topmanager!$C:$C,rs_nova!$A93,topmanager!$A:$A,rs_nova!J$2)</f>
        <v>0</v>
      </c>
      <c r="K93" s="50">
        <f>SUMIFS(topmanager!$D:$D,topmanager!$C:$C,rs_nova!$A93,topmanager!$A:$A,rs_nova!K$2)+SUMIFS(topmanager!$D:$D,topmanager!$C:$C,rs_nova!$A93,topmanager!$A:$A,911)</f>
        <v>0</v>
      </c>
      <c r="L93" s="50">
        <f>SUMIFS(topmanager!$D:$D,topmanager!$C:$C,rs_nova!$A93,topmanager!$A:$A,rs_nova!L$2)</f>
        <v>0</v>
      </c>
      <c r="M93" s="50">
        <f>SUMIFS(topmanager!$D:$D,topmanager!$C:$C,rs_nova!$A93,topmanager!$A:$A,rs_nova!M$2)+SUMIFS(topmanager!$D:$D,topmanager!$C:$C,rs_nova!$A93,topmanager!$A:$A,908)+SUMIFS(topmanager!$D:$D,topmanager!$C:$C,rs_nova!$A93,topmanager!$A:$A,550)</f>
        <v>0</v>
      </c>
      <c r="N93" s="50">
        <f>SUMIFS(topmanager!$D:$D,topmanager!$C:$C,rs_nova!$A93,topmanager!$A:$A,rs_nova!N$2)</f>
        <v>0</v>
      </c>
      <c r="O93" s="51">
        <f t="shared" si="20"/>
        <v>0</v>
      </c>
      <c r="P93" s="50">
        <f>IFERROR(VLOOKUP($A93,total!$B$4:$AW$437,27,0),0)</f>
        <v>0</v>
      </c>
      <c r="Q93" s="50">
        <f>IFERROR(VLOOKUP($A93,total!$B$4:$AW$437,21,0),0)</f>
        <v>0</v>
      </c>
      <c r="R93" s="50">
        <f>IFERROR(VLOOKUP($A93,total!$B$4:$AW$437,25,0),0)+IFERROR(VLOOKUP($A93,total!$B$4:$AW$437,36,0),0)</f>
        <v>0</v>
      </c>
      <c r="S93" s="50">
        <f>IFERROR(VLOOKUP(A93,gympass!$A$2:$F$148,6,0),0)</f>
        <v>0</v>
      </c>
      <c r="T93" s="50">
        <f>IFERROR(VLOOKUP($A93,total!$B$4:$AW$437,42,0),0)</f>
        <v>0</v>
      </c>
      <c r="U93" s="50">
        <f>IFERROR(VLOOKUP($A93,total!$B$4:$AW$437,32,0),0)</f>
        <v>0</v>
      </c>
      <c r="V93" s="50">
        <f>IFERROR(VLOOKUP($A93,total!$B$4:$AW$437,28,0),0)</f>
        <v>0</v>
      </c>
      <c r="W93" s="50">
        <f>IFERROR(VLOOKUP($A93,total!$B$4:$AX$437,49,0),0)</f>
        <v>0</v>
      </c>
      <c r="X93" s="50"/>
      <c r="Y93" s="50">
        <f>IFERROR(VLOOKUP(A93,#REF!,4,0),0)</f>
        <v>0</v>
      </c>
      <c r="Z93" s="50">
        <f>IFERROR(VLOOKUP(B93,#REF!,8,0),0)</f>
        <v>0</v>
      </c>
      <c r="AA93" s="50">
        <f>IFERROR(VLOOKUP($A93,total!$B$4:$AW$437,45,0),0)</f>
        <v>0</v>
      </c>
      <c r="AB93" s="50">
        <f>IFERROR(VLOOKUP($A93,total!$B$4:$AW$437,48,0),0)</f>
        <v>0</v>
      </c>
      <c r="AC93" s="50">
        <f>IFERROR(VLOOKUP($A93,total!$B$4:$AB$437,19,0),0)</f>
        <v>0</v>
      </c>
      <c r="AD93" s="50">
        <f>IFERROR(VLOOKUP($A93,total!$B$4:$AB$437,10,0),0)</f>
        <v>0</v>
      </c>
      <c r="AE93" s="50">
        <f>IFERROR(VLOOKUP($A93,total!$B$4:$AB$437,13,0),0)-SUMIFS(topmanager!$D:$D,topmanager!$C:$C,rs_nova!$A97,topmanager!$A:$A,856)</f>
        <v>0</v>
      </c>
      <c r="AF93" s="50">
        <f>IFERROR(VLOOKUP($A93,total!$B$4:$AB$437,16,0),0)</f>
        <v>0</v>
      </c>
      <c r="AG93" s="50">
        <f>IFERROR(VLOOKUP($A93,total!$B$4:$AB$437,7,0),0)</f>
        <v>0</v>
      </c>
      <c r="AH93" s="50">
        <f>IFERROR(VLOOKUP($A93,total!$B$4:$AD$437,29,0),0)</f>
        <v>0</v>
      </c>
      <c r="AI93" s="50">
        <f>IFERROR(VLOOKUP(A93,total!$B$4:$AN$437,39,0),0)</f>
        <v>0</v>
      </c>
      <c r="AJ93" s="51">
        <f t="shared" si="21"/>
        <v>0</v>
      </c>
      <c r="AK93" s="50">
        <f t="shared" si="22"/>
        <v>0</v>
      </c>
      <c r="AL93" s="50">
        <f t="shared" si="23"/>
        <v>0</v>
      </c>
      <c r="AM93" s="50">
        <f t="shared" si="24"/>
        <v>0</v>
      </c>
      <c r="AN93" s="50" t="e">
        <f t="shared" si="33"/>
        <v>#REF!</v>
      </c>
      <c r="AO93" s="50" t="e">
        <f t="shared" si="33"/>
        <v>#REF!</v>
      </c>
      <c r="AP93" s="50" t="e">
        <f t="shared" si="33"/>
        <v>#REF!</v>
      </c>
      <c r="AQ93" s="50">
        <f>IFERROR(VLOOKUP(TEXT($A93,"000000"),[6]Página1!$A$8:$S$801,13,FALSE),0)</f>
        <v>0</v>
      </c>
      <c r="AR93" s="50">
        <f>IFERROR(VLOOKUP(TEXT($A93,"000000"),[6]Página1!$A$8:$S$801,16,FALSE),0)</f>
        <v>0</v>
      </c>
      <c r="AS93" s="50">
        <f>IFERROR(VLOOKUP(TEXT($A93,"000000"),[6]Página1!$A$8:$S$801,19,FALSE),0)</f>
        <v>0</v>
      </c>
      <c r="AT93" s="50">
        <f>IFERROR(VLOOKUP(TEXT($A93,"000000"),[7]Página1!$A$8:$R$814,12,FALSE),0)</f>
        <v>0</v>
      </c>
      <c r="AU93" s="50">
        <f>IFERROR(VLOOKUP(TEXT($A93,"000000"),[7]Página1!$A$8:$R$814,15,FALSE),0)</f>
        <v>0</v>
      </c>
      <c r="AV93" s="50">
        <f>IFERROR(VLOOKUP(TEXT($A93,"000000"),[7]Página1!$A$8:$R$814,18,FALSE),0)</f>
        <v>0</v>
      </c>
      <c r="AW93" s="50"/>
      <c r="AX93" s="51" t="e">
        <f t="shared" si="25"/>
        <v>#REF!</v>
      </c>
      <c r="AY93" s="51" t="e">
        <f t="shared" si="26"/>
        <v>#REF!</v>
      </c>
      <c r="AZ93" s="51" t="e">
        <f t="shared" si="27"/>
        <v>#REF!</v>
      </c>
      <c r="BA93" s="51" t="e">
        <f t="shared" si="28"/>
        <v>#REF!</v>
      </c>
      <c r="BB93" s="51">
        <f t="shared" si="29"/>
        <v>0</v>
      </c>
      <c r="BC93" s="51" t="e">
        <f t="shared" si="30"/>
        <v>#REF!</v>
      </c>
      <c r="BD93" s="51">
        <f t="shared" si="31"/>
        <v>0</v>
      </c>
      <c r="BE93" s="51">
        <f>IFERROR(VLOOKUP(A93,salario!A$2:P$91,11,FALSE),0)</f>
        <v>0</v>
      </c>
      <c r="BF93" s="51">
        <f>SUMIFS(topmanager!$D:$D,topmanager!$C:$C,rs_nova!$A93,topmanager!$A:$A,rs_nova!BF$2)</f>
        <v>0</v>
      </c>
      <c r="BG93" s="51">
        <f>SUMIFS(topmanager!$D:$D,topmanager!$C:$C,rs_nova!$A93,topmanager!$A:$A,rs_nova!BG$2)</f>
        <v>0</v>
      </c>
      <c r="BH93" s="51">
        <f>SUMIFS(topmanager!$D:$D,topmanager!$C:$C,rs_nova!$A93,topmanager!$A:$A,rs_nova!BH$2)</f>
        <v>0</v>
      </c>
      <c r="BI93" s="51">
        <f>SUMIFS(topmanager!$D:$D,topmanager!$C:$C,rs_nova!$A93,topmanager!$A:$A,rs_nova!BI$2)</f>
        <v>0</v>
      </c>
      <c r="BJ93" s="51">
        <f>SUMIFS(topmanager!$D:$D,topmanager!$C:$C,rs_nova!$A93,topmanager!$A:$A,rs_nova!BJ$2)+SUMIFS(topmanager!$D:$D,topmanager!$C:$C,rs_nova!$A93,topmanager!$A:$A,rs_nova!BJ$2+1)</f>
        <v>0</v>
      </c>
      <c r="BK93" s="51">
        <f>IFERROR(VLOOKUP(A93,[8]ferias!$C$4:$G$100,5,FALSE),0)</f>
        <v>0</v>
      </c>
      <c r="BL93" s="51">
        <f>SUMIFS(topmanager!$D:$D,topmanager!$C:$C,rs_nova!$A93,topmanager!$A:$A,rs_nova!BL$2)</f>
        <v>0</v>
      </c>
      <c r="BM93" s="51">
        <f>SUMIFS(topmanager!$D:$D,topmanager!$C:$C,rs_nova!$A93,topmanager!$A:$A,rs_nova!BM$2)+SUMIFS(topmanager!$D:$D,topmanager!$C:$C,rs_nova!$A97,topmanager!$A:$A,151)</f>
        <v>0</v>
      </c>
      <c r="BN93" s="51">
        <f t="shared" si="32"/>
        <v>0</v>
      </c>
    </row>
    <row r="94" spans="1:66">
      <c r="A94" s="47" t="e">
        <f>total!#REF!</f>
        <v>#REF!</v>
      </c>
      <c r="B94" s="47">
        <f t="shared" si="19"/>
        <v>0</v>
      </c>
      <c r="C94" s="48" t="e">
        <f>total!#REF!</f>
        <v>#REF!</v>
      </c>
      <c r="D94" s="49" t="str">
        <f>IFERROR(VLOOKUP(A94,salario!A$3:J$32,10,FALSE),"")</f>
        <v/>
      </c>
      <c r="E94" s="49" t="str">
        <f>IFERROR(IF(VLOOKUP(A94,salario!A$3:O$32,15,FALSE)="","",VLOOKUP(A94,salario!A$3:O$32,15,FALSE)),"")</f>
        <v/>
      </c>
      <c r="F94" s="47" t="str">
        <f>IFERROR(VLOOKUP(A94,[5]base_pessoal!$B$2:$P$1504,13,FALSE),"")</f>
        <v/>
      </c>
      <c r="G94" s="50">
        <f>IFERROR(VLOOKUP(A94,salario!A$2:P$91,11,FALSE),0)*B94/30</f>
        <v>0</v>
      </c>
      <c r="H94" s="50">
        <f>SUMIFS(topmanager!$D:$D,topmanager!$C:$C,rs_nova!$A94,topmanager!$A:$A,rs_nova!H$2)+SUMIFS(topmanager!$D:$D,topmanager!$C:$C,rs_nova!$A94,topmanager!$A:$A,63)</f>
        <v>0</v>
      </c>
      <c r="I94" s="50">
        <f>-SUMIFS(topmanager!$D:$D,topmanager!$C:$C,rs_nova!$A94,topmanager!$A:$A,rs_nova!I$2)</f>
        <v>0</v>
      </c>
      <c r="J94" s="50">
        <f>SUMIFS(topmanager!$D:$D,topmanager!$C:$C,rs_nova!$A94,topmanager!$A:$A,rs_nova!J$2)</f>
        <v>0</v>
      </c>
      <c r="K94" s="50">
        <f>SUMIFS(topmanager!$D:$D,topmanager!$C:$C,rs_nova!$A94,topmanager!$A:$A,rs_nova!K$2)+SUMIFS(topmanager!$D:$D,topmanager!$C:$C,rs_nova!$A94,topmanager!$A:$A,911)</f>
        <v>0</v>
      </c>
      <c r="L94" s="50">
        <f>SUMIFS(topmanager!$D:$D,topmanager!$C:$C,rs_nova!$A94,topmanager!$A:$A,rs_nova!L$2)</f>
        <v>0</v>
      </c>
      <c r="M94" s="50">
        <f>SUMIFS(topmanager!$D:$D,topmanager!$C:$C,rs_nova!$A94,topmanager!$A:$A,rs_nova!M$2)+SUMIFS(topmanager!$D:$D,topmanager!$C:$C,rs_nova!$A94,topmanager!$A:$A,908)+SUMIFS(topmanager!$D:$D,topmanager!$C:$C,rs_nova!$A94,topmanager!$A:$A,550)</f>
        <v>0</v>
      </c>
      <c r="N94" s="50">
        <f>SUMIFS(topmanager!$D:$D,topmanager!$C:$C,rs_nova!$A94,topmanager!$A:$A,rs_nova!N$2)</f>
        <v>0</v>
      </c>
      <c r="O94" s="51">
        <f t="shared" si="20"/>
        <v>0</v>
      </c>
      <c r="P94" s="50">
        <f>IFERROR(VLOOKUP($A94,total!$B$4:$AW$437,27,0),0)</f>
        <v>0</v>
      </c>
      <c r="Q94" s="50">
        <f>IFERROR(VLOOKUP($A94,total!$B$4:$AW$437,21,0),0)</f>
        <v>0</v>
      </c>
      <c r="R94" s="50">
        <f>IFERROR(VLOOKUP($A94,total!$B$4:$AW$437,25,0),0)+IFERROR(VLOOKUP($A94,total!$B$4:$AW$437,36,0),0)</f>
        <v>0</v>
      </c>
      <c r="S94" s="50">
        <f>IFERROR(VLOOKUP(A94,gympass!$A$2:$F$148,6,0),0)</f>
        <v>0</v>
      </c>
      <c r="T94" s="50">
        <f>IFERROR(VLOOKUP($A94,total!$B$4:$AW$437,42,0),0)</f>
        <v>0</v>
      </c>
      <c r="U94" s="50">
        <f>IFERROR(VLOOKUP($A94,total!$B$4:$AW$437,32,0),0)</f>
        <v>0</v>
      </c>
      <c r="V94" s="50">
        <f>IFERROR(VLOOKUP($A94,total!$B$4:$AW$437,28,0),0)</f>
        <v>0</v>
      </c>
      <c r="W94" s="50">
        <f>IFERROR(VLOOKUP($A94,total!$B$4:$AX$437,49,0),0)</f>
        <v>0</v>
      </c>
      <c r="X94" s="50"/>
      <c r="Y94" s="50">
        <f>IFERROR(VLOOKUP(A94,#REF!,4,0),0)</f>
        <v>0</v>
      </c>
      <c r="Z94" s="50">
        <f>IFERROR(VLOOKUP(B94,#REF!,8,0),0)</f>
        <v>0</v>
      </c>
      <c r="AA94" s="50">
        <f>IFERROR(VLOOKUP($A94,total!$B$4:$AW$437,45,0),0)</f>
        <v>0</v>
      </c>
      <c r="AB94" s="50">
        <f>IFERROR(VLOOKUP($A94,total!$B$4:$AW$437,48,0),0)</f>
        <v>0</v>
      </c>
      <c r="AC94" s="50">
        <f>IFERROR(VLOOKUP($A94,total!$B$4:$AB$437,19,0),0)</f>
        <v>0</v>
      </c>
      <c r="AD94" s="50">
        <f>IFERROR(VLOOKUP($A94,total!$B$4:$AB$437,10,0),0)</f>
        <v>0</v>
      </c>
      <c r="AE94" s="50">
        <f>IFERROR(VLOOKUP($A94,total!$B$4:$AB$437,13,0),0)-SUMIFS(topmanager!$D:$D,topmanager!$C:$C,rs_nova!$A98,topmanager!$A:$A,856)</f>
        <v>0</v>
      </c>
      <c r="AF94" s="50">
        <f>IFERROR(VLOOKUP($A94,total!$B$4:$AB$437,16,0),0)</f>
        <v>0</v>
      </c>
      <c r="AG94" s="50">
        <f>IFERROR(VLOOKUP($A94,total!$B$4:$AB$437,7,0),0)</f>
        <v>0</v>
      </c>
      <c r="AH94" s="50">
        <f>IFERROR(VLOOKUP($A94,total!$B$4:$AD$437,29,0),0)</f>
        <v>0</v>
      </c>
      <c r="AI94" s="50">
        <f>IFERROR(VLOOKUP(A94,total!$B$4:$AN$437,39,0),0)</f>
        <v>0</v>
      </c>
      <c r="AJ94" s="51">
        <f t="shared" si="21"/>
        <v>0</v>
      </c>
      <c r="AK94" s="50">
        <f t="shared" si="22"/>
        <v>0</v>
      </c>
      <c r="AL94" s="50">
        <f t="shared" si="23"/>
        <v>0</v>
      </c>
      <c r="AM94" s="50">
        <f t="shared" si="24"/>
        <v>0</v>
      </c>
      <c r="AN94" s="50" t="e">
        <f t="shared" si="33"/>
        <v>#REF!</v>
      </c>
      <c r="AO94" s="50" t="e">
        <f t="shared" si="33"/>
        <v>#REF!</v>
      </c>
      <c r="AP94" s="50" t="e">
        <f t="shared" si="33"/>
        <v>#REF!</v>
      </c>
      <c r="AQ94" s="50">
        <f>IFERROR(VLOOKUP(TEXT($A94,"000000"),[6]Página1!$A$8:$S$801,13,FALSE),0)</f>
        <v>0</v>
      </c>
      <c r="AR94" s="50">
        <f>IFERROR(VLOOKUP(TEXT($A94,"000000"),[6]Página1!$A$8:$S$801,16,FALSE),0)</f>
        <v>0</v>
      </c>
      <c r="AS94" s="50">
        <f>IFERROR(VLOOKUP(TEXT($A94,"000000"),[6]Página1!$A$8:$S$801,19,FALSE),0)</f>
        <v>0</v>
      </c>
      <c r="AT94" s="50">
        <f>IFERROR(VLOOKUP(TEXT($A94,"000000"),[7]Página1!$A$8:$R$814,12,FALSE),0)</f>
        <v>0</v>
      </c>
      <c r="AU94" s="50">
        <f>IFERROR(VLOOKUP(TEXT($A94,"000000"),[7]Página1!$A$8:$R$814,15,FALSE),0)</f>
        <v>0</v>
      </c>
      <c r="AV94" s="50">
        <f>IFERROR(VLOOKUP(TEXT($A94,"000000"),[7]Página1!$A$8:$R$814,18,FALSE),0)</f>
        <v>0</v>
      </c>
      <c r="AW94" s="50"/>
      <c r="AX94" s="51" t="e">
        <f t="shared" si="25"/>
        <v>#REF!</v>
      </c>
      <c r="AY94" s="51" t="e">
        <f t="shared" si="26"/>
        <v>#REF!</v>
      </c>
      <c r="AZ94" s="51" t="e">
        <f t="shared" si="27"/>
        <v>#REF!</v>
      </c>
      <c r="BA94" s="51" t="e">
        <f t="shared" si="28"/>
        <v>#REF!</v>
      </c>
      <c r="BB94" s="51">
        <f t="shared" si="29"/>
        <v>0</v>
      </c>
      <c r="BC94" s="51" t="e">
        <f t="shared" si="30"/>
        <v>#REF!</v>
      </c>
      <c r="BD94" s="51">
        <f t="shared" si="31"/>
        <v>0</v>
      </c>
      <c r="BE94" s="51">
        <f>IFERROR(VLOOKUP(A94,salario!A$2:P$91,11,FALSE),0)</f>
        <v>0</v>
      </c>
      <c r="BF94" s="51">
        <f>SUMIFS(topmanager!$D:$D,topmanager!$C:$C,rs_nova!$A94,topmanager!$A:$A,rs_nova!BF$2)</f>
        <v>0</v>
      </c>
      <c r="BG94" s="51">
        <f>SUMIFS(topmanager!$D:$D,topmanager!$C:$C,rs_nova!$A94,topmanager!$A:$A,rs_nova!BG$2)</f>
        <v>0</v>
      </c>
      <c r="BH94" s="51">
        <f>SUMIFS(topmanager!$D:$D,topmanager!$C:$C,rs_nova!$A94,topmanager!$A:$A,rs_nova!BH$2)</f>
        <v>0</v>
      </c>
      <c r="BI94" s="51">
        <f>SUMIFS(topmanager!$D:$D,topmanager!$C:$C,rs_nova!$A94,topmanager!$A:$A,rs_nova!BI$2)</f>
        <v>0</v>
      </c>
      <c r="BJ94" s="51">
        <f>SUMIFS(topmanager!$D:$D,topmanager!$C:$C,rs_nova!$A94,topmanager!$A:$A,rs_nova!BJ$2)+SUMIFS(topmanager!$D:$D,topmanager!$C:$C,rs_nova!$A94,topmanager!$A:$A,rs_nova!BJ$2+1)</f>
        <v>0</v>
      </c>
      <c r="BK94" s="51">
        <f>IFERROR(VLOOKUP(A94,[8]ferias!$C$4:$G$100,5,FALSE),0)</f>
        <v>0</v>
      </c>
      <c r="BL94" s="51">
        <f>SUMIFS(topmanager!$D:$D,topmanager!$C:$C,rs_nova!$A94,topmanager!$A:$A,rs_nova!BL$2)</f>
        <v>0</v>
      </c>
      <c r="BM94" s="51">
        <f>SUMIFS(topmanager!$D:$D,topmanager!$C:$C,rs_nova!$A94,topmanager!$A:$A,rs_nova!BM$2)+SUMIFS(topmanager!$D:$D,topmanager!$C:$C,rs_nova!$A98,topmanager!$A:$A,151)</f>
        <v>0</v>
      </c>
      <c r="BN94" s="51">
        <f t="shared" si="32"/>
        <v>0</v>
      </c>
    </row>
    <row r="95" spans="1:66">
      <c r="A95" s="47" t="e">
        <f>total!#REF!</f>
        <v>#REF!</v>
      </c>
      <c r="B95" s="47">
        <f t="shared" si="19"/>
        <v>0</v>
      </c>
      <c r="C95" s="48" t="e">
        <f>total!#REF!</f>
        <v>#REF!</v>
      </c>
      <c r="D95" s="49" t="str">
        <f>IFERROR(VLOOKUP(A95,salario!A$3:J$32,10,FALSE),"")</f>
        <v/>
      </c>
      <c r="E95" s="49" t="str">
        <f>IFERROR(IF(VLOOKUP(A95,salario!A$3:O$32,15,FALSE)="","",VLOOKUP(A95,salario!A$3:O$32,15,FALSE)),"")</f>
        <v/>
      </c>
      <c r="F95" s="47" t="str">
        <f>IFERROR(VLOOKUP(A95,[5]base_pessoal!$B$2:$P$1504,13,FALSE),"")</f>
        <v/>
      </c>
      <c r="G95" s="50">
        <f>IFERROR(VLOOKUP(A95,salario!A$2:P$91,11,FALSE),0)*B95/30</f>
        <v>0</v>
      </c>
      <c r="H95" s="50">
        <f>SUMIFS(topmanager!$D:$D,topmanager!$C:$C,rs_nova!$A95,topmanager!$A:$A,rs_nova!H$2)+SUMIFS(topmanager!$D:$D,topmanager!$C:$C,rs_nova!$A95,topmanager!$A:$A,63)</f>
        <v>0</v>
      </c>
      <c r="I95" s="50">
        <f>-SUMIFS(topmanager!$D:$D,topmanager!$C:$C,rs_nova!$A95,topmanager!$A:$A,rs_nova!I$2)</f>
        <v>0</v>
      </c>
      <c r="J95" s="50">
        <f>SUMIFS(topmanager!$D:$D,topmanager!$C:$C,rs_nova!$A95,topmanager!$A:$A,rs_nova!J$2)</f>
        <v>0</v>
      </c>
      <c r="K95" s="50">
        <f>SUMIFS(topmanager!$D:$D,topmanager!$C:$C,rs_nova!$A95,topmanager!$A:$A,rs_nova!K$2)+SUMIFS(topmanager!$D:$D,topmanager!$C:$C,rs_nova!$A95,topmanager!$A:$A,911)</f>
        <v>0</v>
      </c>
      <c r="L95" s="50">
        <f>SUMIFS(topmanager!$D:$D,topmanager!$C:$C,rs_nova!$A95,topmanager!$A:$A,rs_nova!L$2)</f>
        <v>0</v>
      </c>
      <c r="M95" s="50">
        <f>SUMIFS(topmanager!$D:$D,topmanager!$C:$C,rs_nova!$A95,topmanager!$A:$A,rs_nova!M$2)+SUMIFS(topmanager!$D:$D,topmanager!$C:$C,rs_nova!$A95,topmanager!$A:$A,908)+SUMIFS(topmanager!$D:$D,topmanager!$C:$C,rs_nova!$A95,topmanager!$A:$A,550)</f>
        <v>0</v>
      </c>
      <c r="N95" s="50">
        <f>SUMIFS(topmanager!$D:$D,topmanager!$C:$C,rs_nova!$A95,topmanager!$A:$A,rs_nova!N$2)</f>
        <v>0</v>
      </c>
      <c r="O95" s="51">
        <f t="shared" si="20"/>
        <v>0</v>
      </c>
      <c r="P95" s="50">
        <f>IFERROR(VLOOKUP($A95,total!$B$4:$AW$437,27,0),0)</f>
        <v>0</v>
      </c>
      <c r="Q95" s="50">
        <f>IFERROR(VLOOKUP($A95,total!$B$4:$AW$437,21,0),0)</f>
        <v>0</v>
      </c>
      <c r="R95" s="50">
        <f>IFERROR(VLOOKUP($A95,total!$B$4:$AW$437,25,0),0)+IFERROR(VLOOKUP($A95,total!$B$4:$AW$437,36,0),0)</f>
        <v>0</v>
      </c>
      <c r="S95" s="50">
        <f>IFERROR(VLOOKUP(A95,gympass!$A$2:$F$148,6,0),0)</f>
        <v>0</v>
      </c>
      <c r="T95" s="50">
        <f>IFERROR(VLOOKUP($A95,total!$B$4:$AW$437,42,0),0)</f>
        <v>0</v>
      </c>
      <c r="U95" s="50">
        <f>IFERROR(VLOOKUP($A95,total!$B$4:$AW$437,32,0),0)</f>
        <v>0</v>
      </c>
      <c r="V95" s="50">
        <f>IFERROR(VLOOKUP($A95,total!$B$4:$AW$437,28,0),0)</f>
        <v>0</v>
      </c>
      <c r="W95" s="50">
        <f>IFERROR(VLOOKUP($A95,total!$B$4:$AX$437,49,0),0)</f>
        <v>0</v>
      </c>
      <c r="X95" s="50"/>
      <c r="Y95" s="50">
        <f>IFERROR(VLOOKUP(A95,#REF!,4,0),0)</f>
        <v>0</v>
      </c>
      <c r="Z95" s="50">
        <f>IFERROR(VLOOKUP(B95,#REF!,8,0),0)</f>
        <v>0</v>
      </c>
      <c r="AA95" s="50">
        <f>IFERROR(VLOOKUP($A95,total!$B$4:$AW$437,45,0),0)</f>
        <v>0</v>
      </c>
      <c r="AB95" s="50">
        <f>IFERROR(VLOOKUP($A95,total!$B$4:$AW$437,48,0),0)</f>
        <v>0</v>
      </c>
      <c r="AC95" s="50">
        <f>IFERROR(VLOOKUP($A95,total!$B$4:$AB$437,19,0),0)</f>
        <v>0</v>
      </c>
      <c r="AD95" s="50">
        <f>IFERROR(VLOOKUP($A95,total!$B$4:$AB$437,10,0),0)</f>
        <v>0</v>
      </c>
      <c r="AE95" s="50">
        <f>IFERROR(VLOOKUP($A95,total!$B$4:$AB$437,13,0),0)-SUMIFS(topmanager!$D:$D,topmanager!$C:$C,rs_nova!$A99,topmanager!$A:$A,856)</f>
        <v>0</v>
      </c>
      <c r="AF95" s="50">
        <f>IFERROR(VLOOKUP($A95,total!$B$4:$AB$437,16,0),0)</f>
        <v>0</v>
      </c>
      <c r="AG95" s="50">
        <f>IFERROR(VLOOKUP($A95,total!$B$4:$AB$437,7,0),0)</f>
        <v>0</v>
      </c>
      <c r="AH95" s="50">
        <f>IFERROR(VLOOKUP($A95,total!$B$4:$AD$437,29,0),0)</f>
        <v>0</v>
      </c>
      <c r="AI95" s="50">
        <f>IFERROR(VLOOKUP(A95,total!$B$4:$AN$437,39,0),0)</f>
        <v>0</v>
      </c>
      <c r="AJ95" s="51">
        <f t="shared" si="21"/>
        <v>0</v>
      </c>
      <c r="AK95" s="50">
        <f t="shared" si="22"/>
        <v>0</v>
      </c>
      <c r="AL95" s="50">
        <f t="shared" si="23"/>
        <v>0</v>
      </c>
      <c r="AM95" s="50">
        <f t="shared" si="24"/>
        <v>0</v>
      </c>
      <c r="AN95" s="50" t="e">
        <f t="shared" ref="AN95:AP158" si="34">IF(AND($A95&gt;1000,$A95&lt;=1999),0,AN$5*$G95)</f>
        <v>#REF!</v>
      </c>
      <c r="AO95" s="50" t="e">
        <f t="shared" si="34"/>
        <v>#REF!</v>
      </c>
      <c r="AP95" s="50" t="e">
        <f t="shared" si="34"/>
        <v>#REF!</v>
      </c>
      <c r="AQ95" s="50">
        <f>IFERROR(VLOOKUP(TEXT($A95,"000000"),[6]Página1!$A$8:$S$801,13,FALSE),0)</f>
        <v>0</v>
      </c>
      <c r="AR95" s="50">
        <f>IFERROR(VLOOKUP(TEXT($A95,"000000"),[6]Página1!$A$8:$S$801,16,FALSE),0)</f>
        <v>0</v>
      </c>
      <c r="AS95" s="50">
        <f>IFERROR(VLOOKUP(TEXT($A95,"000000"),[6]Página1!$A$8:$S$801,19,FALSE),0)</f>
        <v>0</v>
      </c>
      <c r="AT95" s="50">
        <f>IFERROR(VLOOKUP(TEXT($A95,"000000"),[7]Página1!$A$8:$R$814,12,FALSE),0)</f>
        <v>0</v>
      </c>
      <c r="AU95" s="50">
        <f>IFERROR(VLOOKUP(TEXT($A95,"000000"),[7]Página1!$A$8:$R$814,15,FALSE),0)</f>
        <v>0</v>
      </c>
      <c r="AV95" s="50">
        <f>IFERROR(VLOOKUP(TEXT($A95,"000000"),[7]Página1!$A$8:$R$814,18,FALSE),0)</f>
        <v>0</v>
      </c>
      <c r="AW95" s="50"/>
      <c r="AX95" s="51" t="e">
        <f t="shared" si="25"/>
        <v>#REF!</v>
      </c>
      <c r="AY95" s="51" t="e">
        <f t="shared" si="26"/>
        <v>#REF!</v>
      </c>
      <c r="AZ95" s="51" t="e">
        <f t="shared" si="27"/>
        <v>#REF!</v>
      </c>
      <c r="BA95" s="51" t="e">
        <f t="shared" si="28"/>
        <v>#REF!</v>
      </c>
      <c r="BB95" s="51">
        <f t="shared" si="29"/>
        <v>0</v>
      </c>
      <c r="BC95" s="51" t="e">
        <f t="shared" si="30"/>
        <v>#REF!</v>
      </c>
      <c r="BD95" s="51">
        <f t="shared" si="31"/>
        <v>0</v>
      </c>
      <c r="BE95" s="51">
        <f>IFERROR(VLOOKUP(A95,salario!A$2:P$91,11,FALSE),0)</f>
        <v>0</v>
      </c>
      <c r="BF95" s="51">
        <f>SUMIFS(topmanager!$D:$D,topmanager!$C:$C,rs_nova!$A95,topmanager!$A:$A,rs_nova!BF$2)</f>
        <v>0</v>
      </c>
      <c r="BG95" s="51">
        <f>SUMIFS(topmanager!$D:$D,topmanager!$C:$C,rs_nova!$A95,topmanager!$A:$A,rs_nova!BG$2)</f>
        <v>0</v>
      </c>
      <c r="BH95" s="51">
        <f>SUMIFS(topmanager!$D:$D,topmanager!$C:$C,rs_nova!$A95,topmanager!$A:$A,rs_nova!BH$2)</f>
        <v>0</v>
      </c>
      <c r="BI95" s="51">
        <f>SUMIFS(topmanager!$D:$D,topmanager!$C:$C,rs_nova!$A95,topmanager!$A:$A,rs_nova!BI$2)</f>
        <v>0</v>
      </c>
      <c r="BJ95" s="51">
        <f>SUMIFS(topmanager!$D:$D,topmanager!$C:$C,rs_nova!$A95,topmanager!$A:$A,rs_nova!BJ$2)+SUMIFS(topmanager!$D:$D,topmanager!$C:$C,rs_nova!$A95,topmanager!$A:$A,rs_nova!BJ$2+1)</f>
        <v>0</v>
      </c>
      <c r="BK95" s="51">
        <f>IFERROR(VLOOKUP(A95,[8]ferias!$C$4:$G$100,5,FALSE),0)</f>
        <v>0</v>
      </c>
      <c r="BL95" s="51">
        <f>SUMIFS(topmanager!$D:$D,topmanager!$C:$C,rs_nova!$A95,topmanager!$A:$A,rs_nova!BL$2)</f>
        <v>0</v>
      </c>
      <c r="BM95" s="51">
        <f>SUMIFS(topmanager!$D:$D,topmanager!$C:$C,rs_nova!$A95,topmanager!$A:$A,rs_nova!BM$2)+SUMIFS(topmanager!$D:$D,topmanager!$C:$C,rs_nova!$A99,topmanager!$A:$A,151)</f>
        <v>0</v>
      </c>
      <c r="BN95" s="51">
        <f t="shared" si="32"/>
        <v>0</v>
      </c>
    </row>
    <row r="96" spans="1:66">
      <c r="A96" s="47" t="e">
        <f>total!#REF!</f>
        <v>#REF!</v>
      </c>
      <c r="B96" s="47">
        <f t="shared" si="19"/>
        <v>0</v>
      </c>
      <c r="C96" s="48" t="e">
        <f>total!#REF!</f>
        <v>#REF!</v>
      </c>
      <c r="D96" s="49" t="str">
        <f>IFERROR(VLOOKUP(A96,salario!A$3:J$32,10,FALSE),"")</f>
        <v/>
      </c>
      <c r="E96" s="49" t="str">
        <f>IFERROR(IF(VLOOKUP(A96,salario!A$3:O$32,15,FALSE)="","",VLOOKUP(A96,salario!A$3:O$32,15,FALSE)),"")</f>
        <v/>
      </c>
      <c r="F96" s="47" t="str">
        <f>IFERROR(VLOOKUP(A96,[5]base_pessoal!$B$2:$P$1504,13,FALSE),"")</f>
        <v/>
      </c>
      <c r="G96" s="50">
        <f>IFERROR(VLOOKUP(A96,salario!A$2:P$91,11,FALSE),0)*B96/30</f>
        <v>0</v>
      </c>
      <c r="H96" s="50">
        <f>SUMIFS(topmanager!$D:$D,topmanager!$C:$C,rs_nova!$A96,topmanager!$A:$A,rs_nova!H$2)+SUMIFS(topmanager!$D:$D,topmanager!$C:$C,rs_nova!$A96,topmanager!$A:$A,63)</f>
        <v>0</v>
      </c>
      <c r="I96" s="50">
        <f>-SUMIFS(topmanager!$D:$D,topmanager!$C:$C,rs_nova!$A96,topmanager!$A:$A,rs_nova!I$2)</f>
        <v>0</v>
      </c>
      <c r="J96" s="50">
        <f>SUMIFS(topmanager!$D:$D,topmanager!$C:$C,rs_nova!$A96,topmanager!$A:$A,rs_nova!J$2)</f>
        <v>0</v>
      </c>
      <c r="K96" s="50">
        <f>SUMIFS(topmanager!$D:$D,topmanager!$C:$C,rs_nova!$A96,topmanager!$A:$A,rs_nova!K$2)+SUMIFS(topmanager!$D:$D,topmanager!$C:$C,rs_nova!$A96,topmanager!$A:$A,911)</f>
        <v>0</v>
      </c>
      <c r="L96" s="50">
        <f>SUMIFS(topmanager!$D:$D,topmanager!$C:$C,rs_nova!$A96,topmanager!$A:$A,rs_nova!L$2)</f>
        <v>0</v>
      </c>
      <c r="M96" s="50">
        <f>SUMIFS(topmanager!$D:$D,topmanager!$C:$C,rs_nova!$A96,topmanager!$A:$A,rs_nova!M$2)+SUMIFS(topmanager!$D:$D,topmanager!$C:$C,rs_nova!$A96,topmanager!$A:$A,908)+SUMIFS(topmanager!$D:$D,topmanager!$C:$C,rs_nova!$A96,topmanager!$A:$A,550)</f>
        <v>0</v>
      </c>
      <c r="N96" s="50">
        <f>SUMIFS(topmanager!$D:$D,topmanager!$C:$C,rs_nova!$A96,topmanager!$A:$A,rs_nova!N$2)</f>
        <v>0</v>
      </c>
      <c r="O96" s="51">
        <f t="shared" si="20"/>
        <v>0</v>
      </c>
      <c r="P96" s="50">
        <f>IFERROR(VLOOKUP($A96,total!$B$4:$AW$437,27,0),0)</f>
        <v>0</v>
      </c>
      <c r="Q96" s="50">
        <f>IFERROR(VLOOKUP($A96,total!$B$4:$AW$437,21,0),0)</f>
        <v>0</v>
      </c>
      <c r="R96" s="50">
        <f>IFERROR(VLOOKUP($A96,total!$B$4:$AW$437,25,0),0)+IFERROR(VLOOKUP($A96,total!$B$4:$AW$437,36,0),0)</f>
        <v>0</v>
      </c>
      <c r="S96" s="50">
        <f>IFERROR(VLOOKUP(A96,gympass!$A$2:$F$148,6,0),0)</f>
        <v>0</v>
      </c>
      <c r="T96" s="50">
        <f>IFERROR(VLOOKUP($A96,total!$B$4:$AW$437,42,0),0)</f>
        <v>0</v>
      </c>
      <c r="U96" s="50">
        <f>IFERROR(VLOOKUP($A96,total!$B$4:$AW$437,32,0),0)</f>
        <v>0</v>
      </c>
      <c r="V96" s="50">
        <f>IFERROR(VLOOKUP($A96,total!$B$4:$AW$437,28,0),0)</f>
        <v>0</v>
      </c>
      <c r="W96" s="50">
        <f>IFERROR(VLOOKUP($A96,total!$B$4:$AX$437,49,0),0)</f>
        <v>0</v>
      </c>
      <c r="X96" s="50"/>
      <c r="Y96" s="50">
        <f>IFERROR(VLOOKUP(A96,#REF!,4,0),0)</f>
        <v>0</v>
      </c>
      <c r="Z96" s="50">
        <f>IFERROR(VLOOKUP(B96,#REF!,8,0),0)</f>
        <v>0</v>
      </c>
      <c r="AA96" s="50">
        <f>IFERROR(VLOOKUP($A96,total!$B$4:$AW$437,45,0),0)</f>
        <v>0</v>
      </c>
      <c r="AB96" s="50">
        <f>IFERROR(VLOOKUP($A96,total!$B$4:$AW$437,48,0),0)</f>
        <v>0</v>
      </c>
      <c r="AC96" s="50">
        <f>IFERROR(VLOOKUP($A96,total!$B$4:$AB$437,19,0),0)</f>
        <v>0</v>
      </c>
      <c r="AD96" s="50">
        <f>IFERROR(VLOOKUP($A96,total!$B$4:$AB$437,10,0),0)</f>
        <v>0</v>
      </c>
      <c r="AE96" s="50">
        <f>IFERROR(VLOOKUP($A96,total!$B$4:$AB$437,13,0),0)-SUMIFS(topmanager!$D:$D,topmanager!$C:$C,rs_nova!$A100,topmanager!$A:$A,856)</f>
        <v>0</v>
      </c>
      <c r="AF96" s="50">
        <f>IFERROR(VLOOKUP($A96,total!$B$4:$AB$437,16,0),0)</f>
        <v>0</v>
      </c>
      <c r="AG96" s="50">
        <f>IFERROR(VLOOKUP($A96,total!$B$4:$AB$437,7,0),0)</f>
        <v>0</v>
      </c>
      <c r="AH96" s="50">
        <f>IFERROR(VLOOKUP($A96,total!$B$4:$AD$437,29,0),0)</f>
        <v>0</v>
      </c>
      <c r="AI96" s="50">
        <f>IFERROR(VLOOKUP(A96,total!$B$4:$AN$437,39,0),0)</f>
        <v>0</v>
      </c>
      <c r="AJ96" s="51">
        <f t="shared" si="21"/>
        <v>0</v>
      </c>
      <c r="AK96" s="50">
        <f t="shared" si="22"/>
        <v>0</v>
      </c>
      <c r="AL96" s="50">
        <f t="shared" si="23"/>
        <v>0</v>
      </c>
      <c r="AM96" s="50">
        <f t="shared" si="24"/>
        <v>0</v>
      </c>
      <c r="AN96" s="50" t="e">
        <f t="shared" si="34"/>
        <v>#REF!</v>
      </c>
      <c r="AO96" s="50" t="e">
        <f t="shared" si="34"/>
        <v>#REF!</v>
      </c>
      <c r="AP96" s="50" t="e">
        <f t="shared" si="34"/>
        <v>#REF!</v>
      </c>
      <c r="AQ96" s="50">
        <f>IFERROR(VLOOKUP(TEXT($A96,"000000"),[6]Página1!$A$8:$S$801,13,FALSE),0)</f>
        <v>0</v>
      </c>
      <c r="AR96" s="50">
        <f>IFERROR(VLOOKUP(TEXT($A96,"000000"),[6]Página1!$A$8:$S$801,16,FALSE),0)</f>
        <v>0</v>
      </c>
      <c r="AS96" s="50">
        <f>IFERROR(VLOOKUP(TEXT($A96,"000000"),[6]Página1!$A$8:$S$801,19,FALSE),0)</f>
        <v>0</v>
      </c>
      <c r="AT96" s="50">
        <f>IFERROR(VLOOKUP(TEXT($A96,"000000"),[7]Página1!$A$8:$R$814,12,FALSE),0)</f>
        <v>0</v>
      </c>
      <c r="AU96" s="50">
        <f>IFERROR(VLOOKUP(TEXT($A96,"000000"),[7]Página1!$A$8:$R$814,15,FALSE),0)</f>
        <v>0</v>
      </c>
      <c r="AV96" s="50">
        <f>IFERROR(VLOOKUP(TEXT($A96,"000000"),[7]Página1!$A$8:$R$814,18,FALSE),0)</f>
        <v>0</v>
      </c>
      <c r="AW96" s="50"/>
      <c r="AX96" s="51" t="e">
        <f t="shared" si="25"/>
        <v>#REF!</v>
      </c>
      <c r="AY96" s="51" t="e">
        <f t="shared" si="26"/>
        <v>#REF!</v>
      </c>
      <c r="AZ96" s="51" t="e">
        <f t="shared" si="27"/>
        <v>#REF!</v>
      </c>
      <c r="BA96" s="51" t="e">
        <f t="shared" si="28"/>
        <v>#REF!</v>
      </c>
      <c r="BB96" s="51">
        <f t="shared" si="29"/>
        <v>0</v>
      </c>
      <c r="BC96" s="51" t="e">
        <f t="shared" si="30"/>
        <v>#REF!</v>
      </c>
      <c r="BD96" s="51">
        <f t="shared" si="31"/>
        <v>0</v>
      </c>
      <c r="BE96" s="51">
        <f>IFERROR(VLOOKUP(A96,salario!A$2:P$91,11,FALSE),0)</f>
        <v>0</v>
      </c>
      <c r="BF96" s="51">
        <f>SUMIFS(topmanager!$D:$D,topmanager!$C:$C,rs_nova!$A96,topmanager!$A:$A,rs_nova!BF$2)</f>
        <v>0</v>
      </c>
      <c r="BG96" s="51">
        <f>SUMIFS(topmanager!$D:$D,topmanager!$C:$C,rs_nova!$A96,topmanager!$A:$A,rs_nova!BG$2)</f>
        <v>0</v>
      </c>
      <c r="BH96" s="51">
        <f>SUMIFS(topmanager!$D:$D,topmanager!$C:$C,rs_nova!$A96,topmanager!$A:$A,rs_nova!BH$2)</f>
        <v>0</v>
      </c>
      <c r="BI96" s="51">
        <f>SUMIFS(topmanager!$D:$D,topmanager!$C:$C,rs_nova!$A96,topmanager!$A:$A,rs_nova!BI$2)</f>
        <v>0</v>
      </c>
      <c r="BJ96" s="51">
        <f>SUMIFS(topmanager!$D:$D,topmanager!$C:$C,rs_nova!$A96,topmanager!$A:$A,rs_nova!BJ$2)+SUMIFS(topmanager!$D:$D,topmanager!$C:$C,rs_nova!$A96,topmanager!$A:$A,rs_nova!BJ$2+1)</f>
        <v>0</v>
      </c>
      <c r="BK96" s="51">
        <f>IFERROR(VLOOKUP(A96,[8]ferias!$C$4:$G$100,5,FALSE),0)</f>
        <v>0</v>
      </c>
      <c r="BL96" s="51">
        <f>SUMIFS(topmanager!$D:$D,topmanager!$C:$C,rs_nova!$A96,topmanager!$A:$A,rs_nova!BL$2)</f>
        <v>0</v>
      </c>
      <c r="BM96" s="51">
        <f>SUMIFS(topmanager!$D:$D,topmanager!$C:$C,rs_nova!$A96,topmanager!$A:$A,rs_nova!BM$2)+SUMIFS(topmanager!$D:$D,topmanager!$C:$C,rs_nova!$A100,topmanager!$A:$A,151)</f>
        <v>0</v>
      </c>
      <c r="BN96" s="51">
        <f t="shared" si="32"/>
        <v>0</v>
      </c>
    </row>
    <row r="97" spans="1:66">
      <c r="A97" s="47" t="e">
        <f>total!#REF!</f>
        <v>#REF!</v>
      </c>
      <c r="B97" s="47">
        <f t="shared" si="19"/>
        <v>0</v>
      </c>
      <c r="C97" s="48" t="e">
        <f>total!#REF!</f>
        <v>#REF!</v>
      </c>
      <c r="D97" s="49" t="str">
        <f>IFERROR(VLOOKUP(A97,salario!A$3:J$32,10,FALSE),"")</f>
        <v/>
      </c>
      <c r="E97" s="49" t="str">
        <f>IFERROR(IF(VLOOKUP(A97,salario!A$3:O$32,15,FALSE)="","",VLOOKUP(A97,salario!A$3:O$32,15,FALSE)),"")</f>
        <v/>
      </c>
      <c r="F97" s="47" t="str">
        <f>IFERROR(VLOOKUP(A97,[5]base_pessoal!$B$2:$P$1504,13,FALSE),"")</f>
        <v/>
      </c>
      <c r="G97" s="50">
        <f>IFERROR(VLOOKUP(A97,salario!A$2:P$91,11,FALSE),0)*B97/30</f>
        <v>0</v>
      </c>
      <c r="H97" s="50">
        <f>SUMIFS(topmanager!$D:$D,topmanager!$C:$C,rs_nova!$A97,topmanager!$A:$A,rs_nova!H$2)+SUMIFS(topmanager!$D:$D,topmanager!$C:$C,rs_nova!$A97,topmanager!$A:$A,63)</f>
        <v>0</v>
      </c>
      <c r="I97" s="50">
        <f>-SUMIFS(topmanager!$D:$D,topmanager!$C:$C,rs_nova!$A97,topmanager!$A:$A,rs_nova!I$2)</f>
        <v>0</v>
      </c>
      <c r="J97" s="50">
        <f>SUMIFS(topmanager!$D:$D,topmanager!$C:$C,rs_nova!$A97,topmanager!$A:$A,rs_nova!J$2)</f>
        <v>0</v>
      </c>
      <c r="K97" s="50">
        <f>SUMIFS(topmanager!$D:$D,topmanager!$C:$C,rs_nova!$A97,topmanager!$A:$A,rs_nova!K$2)+SUMIFS(topmanager!$D:$D,topmanager!$C:$C,rs_nova!$A97,topmanager!$A:$A,911)</f>
        <v>0</v>
      </c>
      <c r="L97" s="50">
        <f>SUMIFS(topmanager!$D:$D,topmanager!$C:$C,rs_nova!$A97,topmanager!$A:$A,rs_nova!L$2)</f>
        <v>0</v>
      </c>
      <c r="M97" s="50">
        <f>SUMIFS(topmanager!$D:$D,topmanager!$C:$C,rs_nova!$A97,topmanager!$A:$A,rs_nova!M$2)+SUMIFS(topmanager!$D:$D,topmanager!$C:$C,rs_nova!$A97,topmanager!$A:$A,908)+SUMIFS(topmanager!$D:$D,topmanager!$C:$C,rs_nova!$A97,topmanager!$A:$A,550)</f>
        <v>0</v>
      </c>
      <c r="N97" s="50">
        <f>SUMIFS(topmanager!$D:$D,topmanager!$C:$C,rs_nova!$A97,topmanager!$A:$A,rs_nova!N$2)</f>
        <v>0</v>
      </c>
      <c r="O97" s="51">
        <f t="shared" si="20"/>
        <v>0</v>
      </c>
      <c r="P97" s="50">
        <f>IFERROR(VLOOKUP($A97,total!$B$4:$AW$437,27,0),0)</f>
        <v>0</v>
      </c>
      <c r="Q97" s="50">
        <f>IFERROR(VLOOKUP($A97,total!$B$4:$AW$437,21,0),0)</f>
        <v>0</v>
      </c>
      <c r="R97" s="50">
        <f>IFERROR(VLOOKUP($A97,total!$B$4:$AW$437,25,0),0)+IFERROR(VLOOKUP($A97,total!$B$4:$AW$437,36,0),0)</f>
        <v>0</v>
      </c>
      <c r="S97" s="50">
        <f>IFERROR(VLOOKUP(A97,gympass!$A$2:$F$148,6,0),0)</f>
        <v>0</v>
      </c>
      <c r="T97" s="50">
        <f>IFERROR(VLOOKUP($A97,total!$B$4:$AW$437,42,0),0)</f>
        <v>0</v>
      </c>
      <c r="U97" s="50">
        <f>IFERROR(VLOOKUP($A97,total!$B$4:$AW$437,32,0),0)</f>
        <v>0</v>
      </c>
      <c r="V97" s="50">
        <f>IFERROR(VLOOKUP($A97,total!$B$4:$AW$437,28,0),0)</f>
        <v>0</v>
      </c>
      <c r="W97" s="50">
        <f>IFERROR(VLOOKUP($A97,total!$B$4:$AX$437,49,0),0)</f>
        <v>0</v>
      </c>
      <c r="X97" s="50"/>
      <c r="Y97" s="50">
        <f>IFERROR(VLOOKUP(A97,#REF!,4,0),0)</f>
        <v>0</v>
      </c>
      <c r="Z97" s="50">
        <f>IFERROR(VLOOKUP(B97,#REF!,8,0),0)</f>
        <v>0</v>
      </c>
      <c r="AA97" s="50">
        <f>IFERROR(VLOOKUP($A97,total!$B$4:$AW$437,45,0),0)</f>
        <v>0</v>
      </c>
      <c r="AB97" s="50">
        <f>IFERROR(VLOOKUP($A97,total!$B$4:$AW$437,48,0),0)</f>
        <v>0</v>
      </c>
      <c r="AC97" s="50">
        <f>IFERROR(VLOOKUP($A97,total!$B$4:$AB$437,19,0),0)</f>
        <v>0</v>
      </c>
      <c r="AD97" s="50">
        <f>IFERROR(VLOOKUP($A97,total!$B$4:$AB$437,10,0),0)</f>
        <v>0</v>
      </c>
      <c r="AE97" s="50">
        <f>IFERROR(VLOOKUP($A97,total!$B$4:$AB$437,13,0),0)-SUMIFS(topmanager!$D:$D,topmanager!$C:$C,rs_nova!$A101,topmanager!$A:$A,856)</f>
        <v>0</v>
      </c>
      <c r="AF97" s="50">
        <f>IFERROR(VLOOKUP($A97,total!$B$4:$AB$437,16,0),0)</f>
        <v>0</v>
      </c>
      <c r="AG97" s="50">
        <f>IFERROR(VLOOKUP($A97,total!$B$4:$AB$437,7,0),0)</f>
        <v>0</v>
      </c>
      <c r="AH97" s="50">
        <f>IFERROR(VLOOKUP($A97,total!$B$4:$AD$437,29,0),0)</f>
        <v>0</v>
      </c>
      <c r="AI97" s="50">
        <f>IFERROR(VLOOKUP(A97,total!$B$4:$AN$437,39,0),0)</f>
        <v>0</v>
      </c>
      <c r="AJ97" s="51">
        <f t="shared" si="21"/>
        <v>0</v>
      </c>
      <c r="AK97" s="50">
        <f t="shared" si="22"/>
        <v>0</v>
      </c>
      <c r="AL97" s="50">
        <f t="shared" si="23"/>
        <v>0</v>
      </c>
      <c r="AM97" s="50">
        <f t="shared" si="24"/>
        <v>0</v>
      </c>
      <c r="AN97" s="50" t="e">
        <f t="shared" si="34"/>
        <v>#REF!</v>
      </c>
      <c r="AO97" s="50" t="e">
        <f t="shared" si="34"/>
        <v>#REF!</v>
      </c>
      <c r="AP97" s="50" t="e">
        <f t="shared" si="34"/>
        <v>#REF!</v>
      </c>
      <c r="AQ97" s="50">
        <f>IFERROR(VLOOKUP(TEXT($A97,"000000"),[6]Página1!$A$8:$S$801,13,FALSE),0)</f>
        <v>0</v>
      </c>
      <c r="AR97" s="50">
        <f>IFERROR(VLOOKUP(TEXT($A97,"000000"),[6]Página1!$A$8:$S$801,16,FALSE),0)</f>
        <v>0</v>
      </c>
      <c r="AS97" s="50">
        <f>IFERROR(VLOOKUP(TEXT($A97,"000000"),[6]Página1!$A$8:$S$801,19,FALSE),0)</f>
        <v>0</v>
      </c>
      <c r="AT97" s="50">
        <f>IFERROR(VLOOKUP(TEXT($A97,"000000"),[7]Página1!$A$8:$R$814,12,FALSE),0)</f>
        <v>0</v>
      </c>
      <c r="AU97" s="50">
        <f>IFERROR(VLOOKUP(TEXT($A97,"000000"),[7]Página1!$A$8:$R$814,15,FALSE),0)</f>
        <v>0</v>
      </c>
      <c r="AV97" s="50">
        <f>IFERROR(VLOOKUP(TEXT($A97,"000000"),[7]Página1!$A$8:$R$814,18,FALSE),0)</f>
        <v>0</v>
      </c>
      <c r="AW97" s="50"/>
      <c r="AX97" s="51" t="e">
        <f t="shared" si="25"/>
        <v>#REF!</v>
      </c>
      <c r="AY97" s="51" t="e">
        <f t="shared" si="26"/>
        <v>#REF!</v>
      </c>
      <c r="AZ97" s="51" t="e">
        <f t="shared" si="27"/>
        <v>#REF!</v>
      </c>
      <c r="BA97" s="51" t="e">
        <f t="shared" si="28"/>
        <v>#REF!</v>
      </c>
      <c r="BB97" s="51">
        <f t="shared" si="29"/>
        <v>0</v>
      </c>
      <c r="BC97" s="51" t="e">
        <f t="shared" si="30"/>
        <v>#REF!</v>
      </c>
      <c r="BD97" s="51">
        <f t="shared" si="31"/>
        <v>0</v>
      </c>
      <c r="BE97" s="51">
        <f>IFERROR(VLOOKUP(A97,salario!A$2:P$91,11,FALSE),0)</f>
        <v>0</v>
      </c>
      <c r="BF97" s="51">
        <f>SUMIFS(topmanager!$D:$D,topmanager!$C:$C,rs_nova!$A97,topmanager!$A:$A,rs_nova!BF$2)</f>
        <v>0</v>
      </c>
      <c r="BG97" s="51">
        <f>SUMIFS(topmanager!$D:$D,topmanager!$C:$C,rs_nova!$A97,topmanager!$A:$A,rs_nova!BG$2)</f>
        <v>0</v>
      </c>
      <c r="BH97" s="51">
        <f>SUMIFS(topmanager!$D:$D,topmanager!$C:$C,rs_nova!$A97,topmanager!$A:$A,rs_nova!BH$2)</f>
        <v>0</v>
      </c>
      <c r="BI97" s="51">
        <f>SUMIFS(topmanager!$D:$D,topmanager!$C:$C,rs_nova!$A97,topmanager!$A:$A,rs_nova!BI$2)</f>
        <v>0</v>
      </c>
      <c r="BJ97" s="51">
        <f>SUMIFS(topmanager!$D:$D,topmanager!$C:$C,rs_nova!$A97,topmanager!$A:$A,rs_nova!BJ$2)+SUMIFS(topmanager!$D:$D,topmanager!$C:$C,rs_nova!$A97,topmanager!$A:$A,rs_nova!BJ$2+1)</f>
        <v>0</v>
      </c>
      <c r="BK97" s="51">
        <f>IFERROR(VLOOKUP(A97,[8]ferias!$C$4:$G$100,5,FALSE),0)</f>
        <v>0</v>
      </c>
      <c r="BL97" s="51">
        <f>SUMIFS(topmanager!$D:$D,topmanager!$C:$C,rs_nova!$A97,topmanager!$A:$A,rs_nova!BL$2)</f>
        <v>0</v>
      </c>
      <c r="BM97" s="51">
        <f>SUMIFS(topmanager!$D:$D,topmanager!$C:$C,rs_nova!$A97,topmanager!$A:$A,rs_nova!BM$2)+SUMIFS(topmanager!$D:$D,topmanager!$C:$C,rs_nova!$A101,topmanager!$A:$A,151)</f>
        <v>0</v>
      </c>
      <c r="BN97" s="51">
        <f t="shared" si="32"/>
        <v>0</v>
      </c>
    </row>
    <row r="98" spans="1:66">
      <c r="A98" s="47" t="e">
        <f>total!#REF!</f>
        <v>#REF!</v>
      </c>
      <c r="B98" s="47">
        <f t="shared" si="19"/>
        <v>0</v>
      </c>
      <c r="C98" s="48" t="e">
        <f>total!#REF!</f>
        <v>#REF!</v>
      </c>
      <c r="D98" s="49" t="str">
        <f>IFERROR(VLOOKUP(A98,salario!A$3:J$32,10,FALSE),"")</f>
        <v/>
      </c>
      <c r="E98" s="49" t="str">
        <f>IFERROR(IF(VLOOKUP(A98,salario!A$3:O$32,15,FALSE)="","",VLOOKUP(A98,salario!A$3:O$32,15,FALSE)),"")</f>
        <v/>
      </c>
      <c r="F98" s="47" t="str">
        <f>IFERROR(VLOOKUP(A98,[5]base_pessoal!$B$2:$P$1504,13,FALSE),"")</f>
        <v/>
      </c>
      <c r="G98" s="50">
        <f>IFERROR(VLOOKUP(A98,salario!A$2:P$91,11,FALSE),0)*B98/30</f>
        <v>0</v>
      </c>
      <c r="H98" s="50">
        <f>SUMIFS(topmanager!$D:$D,topmanager!$C:$C,rs_nova!$A98,topmanager!$A:$A,rs_nova!H$2)+SUMIFS(topmanager!$D:$D,topmanager!$C:$C,rs_nova!$A98,topmanager!$A:$A,63)</f>
        <v>0</v>
      </c>
      <c r="I98" s="50">
        <f>-SUMIFS(topmanager!$D:$D,topmanager!$C:$C,rs_nova!$A98,topmanager!$A:$A,rs_nova!I$2)</f>
        <v>0</v>
      </c>
      <c r="J98" s="50">
        <f>SUMIFS(topmanager!$D:$D,topmanager!$C:$C,rs_nova!$A98,topmanager!$A:$A,rs_nova!J$2)</f>
        <v>0</v>
      </c>
      <c r="K98" s="50">
        <f>SUMIFS(topmanager!$D:$D,topmanager!$C:$C,rs_nova!$A98,topmanager!$A:$A,rs_nova!K$2)+SUMIFS(topmanager!$D:$D,topmanager!$C:$C,rs_nova!$A98,topmanager!$A:$A,911)</f>
        <v>0</v>
      </c>
      <c r="L98" s="50">
        <f>SUMIFS(topmanager!$D:$D,topmanager!$C:$C,rs_nova!$A98,topmanager!$A:$A,rs_nova!L$2)</f>
        <v>0</v>
      </c>
      <c r="M98" s="50">
        <f>SUMIFS(topmanager!$D:$D,topmanager!$C:$C,rs_nova!$A98,topmanager!$A:$A,rs_nova!M$2)+SUMIFS(topmanager!$D:$D,topmanager!$C:$C,rs_nova!$A98,topmanager!$A:$A,908)+SUMIFS(topmanager!$D:$D,topmanager!$C:$C,rs_nova!$A98,topmanager!$A:$A,550)</f>
        <v>0</v>
      </c>
      <c r="N98" s="50">
        <f>SUMIFS(topmanager!$D:$D,topmanager!$C:$C,rs_nova!$A98,topmanager!$A:$A,rs_nova!N$2)</f>
        <v>0</v>
      </c>
      <c r="O98" s="51">
        <f t="shared" si="20"/>
        <v>0</v>
      </c>
      <c r="P98" s="50">
        <f>IFERROR(VLOOKUP($A98,total!$B$4:$AW$437,27,0),0)</f>
        <v>0</v>
      </c>
      <c r="Q98" s="50">
        <f>IFERROR(VLOOKUP($A98,total!$B$4:$AW$437,21,0),0)</f>
        <v>0</v>
      </c>
      <c r="R98" s="50">
        <f>IFERROR(VLOOKUP($A98,total!$B$4:$AW$437,25,0),0)+IFERROR(VLOOKUP($A98,total!$B$4:$AW$437,36,0),0)</f>
        <v>0</v>
      </c>
      <c r="S98" s="50">
        <f>IFERROR(VLOOKUP(A98,gympass!$A$2:$F$148,6,0),0)</f>
        <v>0</v>
      </c>
      <c r="T98" s="50">
        <f>IFERROR(VLOOKUP($A98,total!$B$4:$AW$437,42,0),0)</f>
        <v>0</v>
      </c>
      <c r="U98" s="50">
        <f>IFERROR(VLOOKUP($A98,total!$B$4:$AW$437,32,0),0)</f>
        <v>0</v>
      </c>
      <c r="V98" s="50">
        <f>IFERROR(VLOOKUP($A98,total!$B$4:$AW$437,28,0),0)</f>
        <v>0</v>
      </c>
      <c r="W98" s="50">
        <f>IFERROR(VLOOKUP($A98,total!$B$4:$AX$437,49,0),0)</f>
        <v>0</v>
      </c>
      <c r="X98" s="50"/>
      <c r="Y98" s="50">
        <f>IFERROR(VLOOKUP(A98,#REF!,4,0),0)</f>
        <v>0</v>
      </c>
      <c r="Z98" s="50">
        <f>IFERROR(VLOOKUP(B98,#REF!,8,0),0)</f>
        <v>0</v>
      </c>
      <c r="AA98" s="50">
        <f>IFERROR(VLOOKUP($A98,total!$B$4:$AW$437,45,0),0)</f>
        <v>0</v>
      </c>
      <c r="AB98" s="50">
        <f>IFERROR(VLOOKUP($A98,total!$B$4:$AW$437,48,0),0)</f>
        <v>0</v>
      </c>
      <c r="AC98" s="50">
        <f>IFERROR(VLOOKUP($A98,total!$B$4:$AB$437,19,0),0)</f>
        <v>0</v>
      </c>
      <c r="AD98" s="50">
        <f>IFERROR(VLOOKUP($A98,total!$B$4:$AB$437,10,0),0)</f>
        <v>0</v>
      </c>
      <c r="AE98" s="50">
        <f>IFERROR(VLOOKUP($A98,total!$B$4:$AB$437,13,0),0)-SUMIFS(topmanager!$D:$D,topmanager!$C:$C,rs_nova!$A102,topmanager!$A:$A,856)</f>
        <v>0</v>
      </c>
      <c r="AF98" s="50">
        <f>IFERROR(VLOOKUP($A98,total!$B$4:$AB$437,16,0),0)</f>
        <v>0</v>
      </c>
      <c r="AG98" s="50">
        <f>IFERROR(VLOOKUP($A98,total!$B$4:$AB$437,7,0),0)</f>
        <v>0</v>
      </c>
      <c r="AH98" s="50">
        <f>IFERROR(VLOOKUP($A98,total!$B$4:$AD$437,29,0),0)</f>
        <v>0</v>
      </c>
      <c r="AI98" s="50">
        <f>IFERROR(VLOOKUP(A98,total!$B$4:$AN$437,39,0),0)</f>
        <v>0</v>
      </c>
      <c r="AJ98" s="51">
        <f t="shared" si="21"/>
        <v>0</v>
      </c>
      <c r="AK98" s="50">
        <f t="shared" si="22"/>
        <v>0</v>
      </c>
      <c r="AL98" s="50">
        <f t="shared" si="23"/>
        <v>0</v>
      </c>
      <c r="AM98" s="50">
        <f t="shared" si="24"/>
        <v>0</v>
      </c>
      <c r="AN98" s="50" t="e">
        <f t="shared" si="34"/>
        <v>#REF!</v>
      </c>
      <c r="AO98" s="50" t="e">
        <f t="shared" si="34"/>
        <v>#REF!</v>
      </c>
      <c r="AP98" s="50" t="e">
        <f t="shared" si="34"/>
        <v>#REF!</v>
      </c>
      <c r="AQ98" s="50">
        <f>IFERROR(VLOOKUP(TEXT($A98,"000000"),[6]Página1!$A$8:$S$801,13,FALSE),0)</f>
        <v>0</v>
      </c>
      <c r="AR98" s="50">
        <f>IFERROR(VLOOKUP(TEXT($A98,"000000"),[6]Página1!$A$8:$S$801,16,FALSE),0)</f>
        <v>0</v>
      </c>
      <c r="AS98" s="50">
        <f>IFERROR(VLOOKUP(TEXT($A98,"000000"),[6]Página1!$A$8:$S$801,19,FALSE),0)</f>
        <v>0</v>
      </c>
      <c r="AT98" s="50">
        <f>IFERROR(VLOOKUP(TEXT($A98,"000000"),[7]Página1!$A$8:$R$814,12,FALSE),0)</f>
        <v>0</v>
      </c>
      <c r="AU98" s="50">
        <f>IFERROR(VLOOKUP(TEXT($A98,"000000"),[7]Página1!$A$8:$R$814,15,FALSE),0)</f>
        <v>0</v>
      </c>
      <c r="AV98" s="50">
        <f>IFERROR(VLOOKUP(TEXT($A98,"000000"),[7]Página1!$A$8:$R$814,18,FALSE),0)</f>
        <v>0</v>
      </c>
      <c r="AW98" s="50"/>
      <c r="AX98" s="51" t="e">
        <f t="shared" si="25"/>
        <v>#REF!</v>
      </c>
      <c r="AY98" s="51" t="e">
        <f t="shared" si="26"/>
        <v>#REF!</v>
      </c>
      <c r="AZ98" s="51" t="e">
        <f t="shared" si="27"/>
        <v>#REF!</v>
      </c>
      <c r="BA98" s="51" t="e">
        <f t="shared" si="28"/>
        <v>#REF!</v>
      </c>
      <c r="BB98" s="51">
        <f t="shared" si="29"/>
        <v>0</v>
      </c>
      <c r="BC98" s="51" t="e">
        <f t="shared" si="30"/>
        <v>#REF!</v>
      </c>
      <c r="BD98" s="51">
        <f t="shared" si="31"/>
        <v>0</v>
      </c>
      <c r="BE98" s="51">
        <f>IFERROR(VLOOKUP(A98,salario!A$2:P$91,11,FALSE),0)</f>
        <v>0</v>
      </c>
      <c r="BF98" s="51">
        <f>SUMIFS(topmanager!$D:$D,topmanager!$C:$C,rs_nova!$A98,topmanager!$A:$A,rs_nova!BF$2)</f>
        <v>0</v>
      </c>
      <c r="BG98" s="51">
        <f>SUMIFS(topmanager!$D:$D,topmanager!$C:$C,rs_nova!$A98,topmanager!$A:$A,rs_nova!BG$2)</f>
        <v>0</v>
      </c>
      <c r="BH98" s="51">
        <f>SUMIFS(topmanager!$D:$D,topmanager!$C:$C,rs_nova!$A98,topmanager!$A:$A,rs_nova!BH$2)</f>
        <v>0</v>
      </c>
      <c r="BI98" s="51">
        <f>SUMIFS(topmanager!$D:$D,topmanager!$C:$C,rs_nova!$A98,topmanager!$A:$A,rs_nova!BI$2)</f>
        <v>0</v>
      </c>
      <c r="BJ98" s="51">
        <f>SUMIFS(topmanager!$D:$D,topmanager!$C:$C,rs_nova!$A98,topmanager!$A:$A,rs_nova!BJ$2)+SUMIFS(topmanager!$D:$D,topmanager!$C:$C,rs_nova!$A98,topmanager!$A:$A,rs_nova!BJ$2+1)</f>
        <v>0</v>
      </c>
      <c r="BK98" s="51">
        <f>IFERROR(VLOOKUP(A98,[8]ferias!$C$4:$G$100,5,FALSE),0)</f>
        <v>0</v>
      </c>
      <c r="BL98" s="51">
        <f>SUMIFS(topmanager!$D:$D,topmanager!$C:$C,rs_nova!$A98,topmanager!$A:$A,rs_nova!BL$2)</f>
        <v>0</v>
      </c>
      <c r="BM98" s="51">
        <f>SUMIFS(topmanager!$D:$D,topmanager!$C:$C,rs_nova!$A98,topmanager!$A:$A,rs_nova!BM$2)+SUMIFS(topmanager!$D:$D,topmanager!$C:$C,rs_nova!$A102,topmanager!$A:$A,151)</f>
        <v>0</v>
      </c>
      <c r="BN98" s="51">
        <f t="shared" si="32"/>
        <v>0</v>
      </c>
    </row>
    <row r="99" spans="1:66">
      <c r="A99" s="47" t="e">
        <f>total!#REF!</f>
        <v>#REF!</v>
      </c>
      <c r="B99" s="47">
        <f t="shared" si="19"/>
        <v>0</v>
      </c>
      <c r="C99" s="48" t="e">
        <f>total!#REF!</f>
        <v>#REF!</v>
      </c>
      <c r="D99" s="49" t="str">
        <f>IFERROR(VLOOKUP(A99,salario!A$3:J$32,10,FALSE),"")</f>
        <v/>
      </c>
      <c r="E99" s="49" t="str">
        <f>IFERROR(IF(VLOOKUP(A99,salario!A$3:O$32,15,FALSE)="","",VLOOKUP(A99,salario!A$3:O$32,15,FALSE)),"")</f>
        <v/>
      </c>
      <c r="F99" s="47" t="str">
        <f>IFERROR(VLOOKUP(A99,[5]base_pessoal!$B$2:$P$1504,13,FALSE),"")</f>
        <v/>
      </c>
      <c r="G99" s="50">
        <f>IFERROR(VLOOKUP(A99,salario!A$2:P$91,11,FALSE),0)*B99/30</f>
        <v>0</v>
      </c>
      <c r="H99" s="50">
        <f>SUMIFS(topmanager!$D:$D,topmanager!$C:$C,rs_nova!$A99,topmanager!$A:$A,rs_nova!H$2)+SUMIFS(topmanager!$D:$D,topmanager!$C:$C,rs_nova!$A99,topmanager!$A:$A,63)</f>
        <v>0</v>
      </c>
      <c r="I99" s="50">
        <f>-SUMIFS(topmanager!$D:$D,topmanager!$C:$C,rs_nova!$A99,topmanager!$A:$A,rs_nova!I$2)</f>
        <v>0</v>
      </c>
      <c r="J99" s="50">
        <f>SUMIFS(topmanager!$D:$D,topmanager!$C:$C,rs_nova!$A99,topmanager!$A:$A,rs_nova!J$2)</f>
        <v>0</v>
      </c>
      <c r="K99" s="50">
        <f>SUMIFS(topmanager!$D:$D,topmanager!$C:$C,rs_nova!$A99,topmanager!$A:$A,rs_nova!K$2)+SUMIFS(topmanager!$D:$D,topmanager!$C:$C,rs_nova!$A99,topmanager!$A:$A,911)</f>
        <v>0</v>
      </c>
      <c r="L99" s="50">
        <f>SUMIFS(topmanager!$D:$D,topmanager!$C:$C,rs_nova!$A99,topmanager!$A:$A,rs_nova!L$2)</f>
        <v>0</v>
      </c>
      <c r="M99" s="50">
        <f>SUMIFS(topmanager!$D:$D,topmanager!$C:$C,rs_nova!$A99,topmanager!$A:$A,rs_nova!M$2)+SUMIFS(topmanager!$D:$D,topmanager!$C:$C,rs_nova!$A99,topmanager!$A:$A,908)+SUMIFS(topmanager!$D:$D,topmanager!$C:$C,rs_nova!$A99,topmanager!$A:$A,550)</f>
        <v>0</v>
      </c>
      <c r="N99" s="50">
        <f>SUMIFS(topmanager!$D:$D,topmanager!$C:$C,rs_nova!$A99,topmanager!$A:$A,rs_nova!N$2)</f>
        <v>0</v>
      </c>
      <c r="O99" s="51">
        <f t="shared" si="20"/>
        <v>0</v>
      </c>
      <c r="P99" s="50">
        <f>IFERROR(VLOOKUP($A99,total!$B$4:$AW$437,27,0),0)</f>
        <v>0</v>
      </c>
      <c r="Q99" s="50">
        <f>IFERROR(VLOOKUP($A99,total!$B$4:$AW$437,21,0),0)</f>
        <v>0</v>
      </c>
      <c r="R99" s="50">
        <f>IFERROR(VLOOKUP($A99,total!$B$4:$AW$437,25,0),0)+IFERROR(VLOOKUP($A99,total!$B$4:$AW$437,36,0),0)</f>
        <v>0</v>
      </c>
      <c r="S99" s="50">
        <f>IFERROR(VLOOKUP(A99,gympass!$A$2:$F$148,6,0),0)</f>
        <v>0</v>
      </c>
      <c r="T99" s="50">
        <f>IFERROR(VLOOKUP($A99,total!$B$4:$AW$437,42,0),0)</f>
        <v>0</v>
      </c>
      <c r="U99" s="50">
        <f>IFERROR(VLOOKUP($A99,total!$B$4:$AW$437,32,0),0)</f>
        <v>0</v>
      </c>
      <c r="V99" s="50">
        <f>IFERROR(VLOOKUP($A99,total!$B$4:$AW$437,28,0),0)</f>
        <v>0</v>
      </c>
      <c r="W99" s="50">
        <f>IFERROR(VLOOKUP($A99,total!$B$4:$AX$437,49,0),0)</f>
        <v>0</v>
      </c>
      <c r="X99" s="50"/>
      <c r="Y99" s="50">
        <f>IFERROR(VLOOKUP(A99,#REF!,4,0),0)</f>
        <v>0</v>
      </c>
      <c r="Z99" s="50">
        <f>IFERROR(VLOOKUP(B99,#REF!,8,0),0)</f>
        <v>0</v>
      </c>
      <c r="AA99" s="50">
        <f>IFERROR(VLOOKUP($A99,total!$B$4:$AW$437,45,0),0)</f>
        <v>0</v>
      </c>
      <c r="AB99" s="50">
        <f>IFERROR(VLOOKUP($A99,total!$B$4:$AW$437,48,0),0)</f>
        <v>0</v>
      </c>
      <c r="AC99" s="50">
        <f>IFERROR(VLOOKUP($A99,total!$B$4:$AB$437,19,0),0)</f>
        <v>0</v>
      </c>
      <c r="AD99" s="50">
        <f>IFERROR(VLOOKUP($A99,total!$B$4:$AB$437,10,0),0)</f>
        <v>0</v>
      </c>
      <c r="AE99" s="50">
        <f>IFERROR(VLOOKUP($A99,total!$B$4:$AB$437,13,0),0)-SUMIFS(topmanager!$D:$D,topmanager!$C:$C,rs_nova!$A103,topmanager!$A:$A,856)</f>
        <v>0</v>
      </c>
      <c r="AF99" s="50">
        <f>IFERROR(VLOOKUP($A99,total!$B$4:$AB$437,16,0),0)</f>
        <v>0</v>
      </c>
      <c r="AG99" s="50">
        <f>IFERROR(VLOOKUP($A99,total!$B$4:$AB$437,7,0),0)</f>
        <v>0</v>
      </c>
      <c r="AH99" s="50">
        <f>IFERROR(VLOOKUP($A99,total!$B$4:$AD$437,29,0),0)</f>
        <v>0</v>
      </c>
      <c r="AI99" s="50">
        <f>IFERROR(VLOOKUP(A99,total!$B$4:$AN$437,39,0),0)</f>
        <v>0</v>
      </c>
      <c r="AJ99" s="51">
        <f t="shared" si="21"/>
        <v>0</v>
      </c>
      <c r="AK99" s="50">
        <f t="shared" si="22"/>
        <v>0</v>
      </c>
      <c r="AL99" s="50">
        <f t="shared" si="23"/>
        <v>0</v>
      </c>
      <c r="AM99" s="50">
        <f t="shared" si="24"/>
        <v>0</v>
      </c>
      <c r="AN99" s="50" t="e">
        <f t="shared" si="34"/>
        <v>#REF!</v>
      </c>
      <c r="AO99" s="50" t="e">
        <f t="shared" si="34"/>
        <v>#REF!</v>
      </c>
      <c r="AP99" s="50" t="e">
        <f t="shared" si="34"/>
        <v>#REF!</v>
      </c>
      <c r="AQ99" s="50">
        <f>IFERROR(VLOOKUP(TEXT($A99,"000000"),[6]Página1!$A$8:$S$801,13,FALSE),0)</f>
        <v>0</v>
      </c>
      <c r="AR99" s="50">
        <f>IFERROR(VLOOKUP(TEXT($A99,"000000"),[6]Página1!$A$8:$S$801,16,FALSE),0)</f>
        <v>0</v>
      </c>
      <c r="AS99" s="50">
        <f>IFERROR(VLOOKUP(TEXT($A99,"000000"),[6]Página1!$A$8:$S$801,19,FALSE),0)</f>
        <v>0</v>
      </c>
      <c r="AT99" s="50">
        <f>IFERROR(VLOOKUP(TEXT($A99,"000000"),[7]Página1!$A$8:$R$814,12,FALSE),0)</f>
        <v>0</v>
      </c>
      <c r="AU99" s="50">
        <f>IFERROR(VLOOKUP(TEXT($A99,"000000"),[7]Página1!$A$8:$R$814,15,FALSE),0)</f>
        <v>0</v>
      </c>
      <c r="AV99" s="50">
        <f>IFERROR(VLOOKUP(TEXT($A99,"000000"),[7]Página1!$A$8:$R$814,18,FALSE),0)</f>
        <v>0</v>
      </c>
      <c r="AW99" s="50"/>
      <c r="AX99" s="51" t="e">
        <f t="shared" si="25"/>
        <v>#REF!</v>
      </c>
      <c r="AY99" s="51" t="e">
        <f t="shared" si="26"/>
        <v>#REF!</v>
      </c>
      <c r="AZ99" s="51" t="e">
        <f t="shared" si="27"/>
        <v>#REF!</v>
      </c>
      <c r="BA99" s="51" t="e">
        <f t="shared" si="28"/>
        <v>#REF!</v>
      </c>
      <c r="BB99" s="51">
        <f t="shared" si="29"/>
        <v>0</v>
      </c>
      <c r="BC99" s="51" t="e">
        <f t="shared" si="30"/>
        <v>#REF!</v>
      </c>
      <c r="BD99" s="51">
        <f t="shared" si="31"/>
        <v>0</v>
      </c>
      <c r="BE99" s="51">
        <f>IFERROR(VLOOKUP(A99,salario!A$2:P$91,11,FALSE),0)</f>
        <v>0</v>
      </c>
      <c r="BF99" s="51">
        <f>SUMIFS(topmanager!$D:$D,topmanager!$C:$C,rs_nova!$A99,topmanager!$A:$A,rs_nova!BF$2)</f>
        <v>0</v>
      </c>
      <c r="BG99" s="51">
        <f>SUMIFS(topmanager!$D:$D,topmanager!$C:$C,rs_nova!$A99,topmanager!$A:$A,rs_nova!BG$2)</f>
        <v>0</v>
      </c>
      <c r="BH99" s="51">
        <f>SUMIFS(topmanager!$D:$D,topmanager!$C:$C,rs_nova!$A99,topmanager!$A:$A,rs_nova!BH$2)</f>
        <v>0</v>
      </c>
      <c r="BI99" s="51">
        <f>SUMIFS(topmanager!$D:$D,topmanager!$C:$C,rs_nova!$A99,topmanager!$A:$A,rs_nova!BI$2)</f>
        <v>0</v>
      </c>
      <c r="BJ99" s="51">
        <f>SUMIFS(topmanager!$D:$D,topmanager!$C:$C,rs_nova!$A99,topmanager!$A:$A,rs_nova!BJ$2)+SUMIFS(topmanager!$D:$D,topmanager!$C:$C,rs_nova!$A99,topmanager!$A:$A,rs_nova!BJ$2+1)</f>
        <v>0</v>
      </c>
      <c r="BK99" s="51">
        <f>IFERROR(VLOOKUP(A99,[8]ferias!$C$4:$G$100,5,FALSE),0)</f>
        <v>0</v>
      </c>
      <c r="BL99" s="51">
        <f>SUMIFS(topmanager!$D:$D,topmanager!$C:$C,rs_nova!$A99,topmanager!$A:$A,rs_nova!BL$2)</f>
        <v>0</v>
      </c>
      <c r="BM99" s="51">
        <f>SUMIFS(topmanager!$D:$D,topmanager!$C:$C,rs_nova!$A99,topmanager!$A:$A,rs_nova!BM$2)+SUMIFS(topmanager!$D:$D,topmanager!$C:$C,rs_nova!$A103,topmanager!$A:$A,151)</f>
        <v>0</v>
      </c>
      <c r="BN99" s="51">
        <f t="shared" si="32"/>
        <v>0</v>
      </c>
    </row>
    <row r="100" spans="1:66">
      <c r="A100" s="47" t="e">
        <f>total!#REF!</f>
        <v>#REF!</v>
      </c>
      <c r="B100" s="47">
        <f t="shared" si="19"/>
        <v>0</v>
      </c>
      <c r="C100" s="48" t="e">
        <f>total!#REF!</f>
        <v>#REF!</v>
      </c>
      <c r="D100" s="49" t="str">
        <f>IFERROR(VLOOKUP(A100,salario!A$3:J$32,10,FALSE),"")</f>
        <v/>
      </c>
      <c r="E100" s="49" t="str">
        <f>IFERROR(IF(VLOOKUP(A100,salario!A$3:O$32,15,FALSE)="","",VLOOKUP(A100,salario!A$3:O$32,15,FALSE)),"")</f>
        <v/>
      </c>
      <c r="F100" s="47" t="str">
        <f>IFERROR(VLOOKUP(A100,[5]base_pessoal!$B$2:$P$1504,13,FALSE),"")</f>
        <v/>
      </c>
      <c r="G100" s="50">
        <f>IFERROR(VLOOKUP(A100,salario!A$2:P$91,11,FALSE),0)*B100/30</f>
        <v>0</v>
      </c>
      <c r="H100" s="50">
        <f>SUMIFS(topmanager!$D:$D,topmanager!$C:$C,rs_nova!$A100,topmanager!$A:$A,rs_nova!H$2)+SUMIFS(topmanager!$D:$D,topmanager!$C:$C,rs_nova!$A100,topmanager!$A:$A,63)</f>
        <v>0</v>
      </c>
      <c r="I100" s="50">
        <f>-SUMIFS(topmanager!$D:$D,topmanager!$C:$C,rs_nova!$A100,topmanager!$A:$A,rs_nova!I$2)</f>
        <v>0</v>
      </c>
      <c r="J100" s="50">
        <f>SUMIFS(topmanager!$D:$D,topmanager!$C:$C,rs_nova!$A100,topmanager!$A:$A,rs_nova!J$2)</f>
        <v>0</v>
      </c>
      <c r="K100" s="50">
        <f>SUMIFS(topmanager!$D:$D,topmanager!$C:$C,rs_nova!$A100,topmanager!$A:$A,rs_nova!K$2)+SUMIFS(topmanager!$D:$D,topmanager!$C:$C,rs_nova!$A100,topmanager!$A:$A,911)</f>
        <v>0</v>
      </c>
      <c r="L100" s="50">
        <f>SUMIFS(topmanager!$D:$D,topmanager!$C:$C,rs_nova!$A100,topmanager!$A:$A,rs_nova!L$2)</f>
        <v>0</v>
      </c>
      <c r="M100" s="50">
        <f>SUMIFS(topmanager!$D:$D,topmanager!$C:$C,rs_nova!$A100,topmanager!$A:$A,rs_nova!M$2)+SUMIFS(topmanager!$D:$D,topmanager!$C:$C,rs_nova!$A100,topmanager!$A:$A,908)+SUMIFS(topmanager!$D:$D,topmanager!$C:$C,rs_nova!$A100,topmanager!$A:$A,550)</f>
        <v>0</v>
      </c>
      <c r="N100" s="50">
        <f>SUMIFS(topmanager!$D:$D,topmanager!$C:$C,rs_nova!$A100,topmanager!$A:$A,rs_nova!N$2)</f>
        <v>0</v>
      </c>
      <c r="O100" s="51">
        <f t="shared" si="20"/>
        <v>0</v>
      </c>
      <c r="P100" s="50">
        <f>IFERROR(VLOOKUP($A100,total!$B$4:$AW$437,27,0),0)</f>
        <v>0</v>
      </c>
      <c r="Q100" s="50">
        <f>IFERROR(VLOOKUP($A100,total!$B$4:$AW$437,21,0),0)</f>
        <v>0</v>
      </c>
      <c r="R100" s="50">
        <f>IFERROR(VLOOKUP($A100,total!$B$4:$AW$437,25,0),0)+IFERROR(VLOOKUP($A100,total!$B$4:$AW$437,36,0),0)</f>
        <v>0</v>
      </c>
      <c r="S100" s="50">
        <f>IFERROR(VLOOKUP(A100,gympass!$A$2:$F$148,6,0),0)</f>
        <v>0</v>
      </c>
      <c r="T100" s="50">
        <f>IFERROR(VLOOKUP($A100,total!$B$4:$AW$437,42,0),0)</f>
        <v>0</v>
      </c>
      <c r="U100" s="50">
        <f>IFERROR(VLOOKUP($A100,total!$B$4:$AW$437,32,0),0)</f>
        <v>0</v>
      </c>
      <c r="V100" s="50">
        <f>IFERROR(VLOOKUP($A100,total!$B$4:$AW$437,28,0),0)</f>
        <v>0</v>
      </c>
      <c r="W100" s="50">
        <f>IFERROR(VLOOKUP($A100,total!$B$4:$AX$437,49,0),0)</f>
        <v>0</v>
      </c>
      <c r="X100" s="50"/>
      <c r="Y100" s="50">
        <f>IFERROR(VLOOKUP(A100,#REF!,4,0),0)</f>
        <v>0</v>
      </c>
      <c r="Z100" s="50">
        <f>IFERROR(VLOOKUP(B100,#REF!,8,0),0)</f>
        <v>0</v>
      </c>
      <c r="AA100" s="50">
        <f>IFERROR(VLOOKUP($A100,total!$B$4:$AW$437,45,0),0)</f>
        <v>0</v>
      </c>
      <c r="AB100" s="50">
        <f>IFERROR(VLOOKUP($A100,total!$B$4:$AW$437,48,0),0)</f>
        <v>0</v>
      </c>
      <c r="AC100" s="50">
        <f>IFERROR(VLOOKUP($A100,total!$B$4:$AB$437,19,0),0)</f>
        <v>0</v>
      </c>
      <c r="AD100" s="50">
        <f>IFERROR(VLOOKUP($A100,total!$B$4:$AB$437,10,0),0)</f>
        <v>0</v>
      </c>
      <c r="AE100" s="50">
        <f>IFERROR(VLOOKUP($A100,total!$B$4:$AB$437,13,0),0)-SUMIFS(topmanager!$D:$D,topmanager!$C:$C,rs_nova!$A104,topmanager!$A:$A,856)</f>
        <v>0</v>
      </c>
      <c r="AF100" s="50">
        <f>IFERROR(VLOOKUP($A100,total!$B$4:$AB$437,16,0),0)</f>
        <v>0</v>
      </c>
      <c r="AG100" s="50">
        <f>IFERROR(VLOOKUP($A100,total!$B$4:$AB$437,7,0),0)</f>
        <v>0</v>
      </c>
      <c r="AH100" s="50">
        <f>IFERROR(VLOOKUP($A100,total!$B$4:$AD$437,29,0),0)</f>
        <v>0</v>
      </c>
      <c r="AI100" s="50">
        <f>IFERROR(VLOOKUP(A100,total!$B$4:$AN$437,39,0),0)</f>
        <v>0</v>
      </c>
      <c r="AJ100" s="51">
        <f t="shared" si="21"/>
        <v>0</v>
      </c>
      <c r="AK100" s="50">
        <f t="shared" si="22"/>
        <v>0</v>
      </c>
      <c r="AL100" s="50">
        <f t="shared" si="23"/>
        <v>0</v>
      </c>
      <c r="AM100" s="50">
        <f t="shared" si="24"/>
        <v>0</v>
      </c>
      <c r="AN100" s="50" t="e">
        <f t="shared" si="34"/>
        <v>#REF!</v>
      </c>
      <c r="AO100" s="50" t="e">
        <f t="shared" si="34"/>
        <v>#REF!</v>
      </c>
      <c r="AP100" s="50" t="e">
        <f t="shared" si="34"/>
        <v>#REF!</v>
      </c>
      <c r="AQ100" s="50">
        <f>IFERROR(VLOOKUP(TEXT($A100,"000000"),[6]Página1!$A$8:$S$801,13,FALSE),0)</f>
        <v>0</v>
      </c>
      <c r="AR100" s="50">
        <f>IFERROR(VLOOKUP(TEXT($A100,"000000"),[6]Página1!$A$8:$S$801,16,FALSE),0)</f>
        <v>0</v>
      </c>
      <c r="AS100" s="50">
        <f>IFERROR(VLOOKUP(TEXT($A100,"000000"),[6]Página1!$A$8:$S$801,19,FALSE),0)</f>
        <v>0</v>
      </c>
      <c r="AT100" s="50">
        <f>IFERROR(VLOOKUP(TEXT($A100,"000000"),[7]Página1!$A$8:$R$814,12,FALSE),0)</f>
        <v>0</v>
      </c>
      <c r="AU100" s="50">
        <f>IFERROR(VLOOKUP(TEXT($A100,"000000"),[7]Página1!$A$8:$R$814,15,FALSE),0)</f>
        <v>0</v>
      </c>
      <c r="AV100" s="50">
        <f>IFERROR(VLOOKUP(TEXT($A100,"000000"),[7]Página1!$A$8:$R$814,18,FALSE),0)</f>
        <v>0</v>
      </c>
      <c r="AW100" s="50"/>
      <c r="AX100" s="51" t="e">
        <f t="shared" si="25"/>
        <v>#REF!</v>
      </c>
      <c r="AY100" s="51" t="e">
        <f t="shared" si="26"/>
        <v>#REF!</v>
      </c>
      <c r="AZ100" s="51" t="e">
        <f t="shared" si="27"/>
        <v>#REF!</v>
      </c>
      <c r="BA100" s="51" t="e">
        <f t="shared" si="28"/>
        <v>#REF!</v>
      </c>
      <c r="BB100" s="51">
        <f t="shared" si="29"/>
        <v>0</v>
      </c>
      <c r="BC100" s="51" t="e">
        <f t="shared" si="30"/>
        <v>#REF!</v>
      </c>
      <c r="BD100" s="51">
        <f t="shared" si="31"/>
        <v>0</v>
      </c>
      <c r="BE100" s="51">
        <f>IFERROR(VLOOKUP(A100,salario!A$2:P$91,11,FALSE),0)</f>
        <v>0</v>
      </c>
      <c r="BF100" s="51">
        <f>SUMIFS(topmanager!$D:$D,topmanager!$C:$C,rs_nova!$A100,topmanager!$A:$A,rs_nova!BF$2)</f>
        <v>0</v>
      </c>
      <c r="BG100" s="51">
        <f>SUMIFS(topmanager!$D:$D,topmanager!$C:$C,rs_nova!$A100,topmanager!$A:$A,rs_nova!BG$2)</f>
        <v>0</v>
      </c>
      <c r="BH100" s="51">
        <f>SUMIFS(topmanager!$D:$D,topmanager!$C:$C,rs_nova!$A100,topmanager!$A:$A,rs_nova!BH$2)</f>
        <v>0</v>
      </c>
      <c r="BI100" s="51">
        <f>SUMIFS(topmanager!$D:$D,topmanager!$C:$C,rs_nova!$A100,topmanager!$A:$A,rs_nova!BI$2)</f>
        <v>0</v>
      </c>
      <c r="BJ100" s="51">
        <f>SUMIFS(topmanager!$D:$D,topmanager!$C:$C,rs_nova!$A100,topmanager!$A:$A,rs_nova!BJ$2)+SUMIFS(topmanager!$D:$D,topmanager!$C:$C,rs_nova!$A100,topmanager!$A:$A,rs_nova!BJ$2+1)</f>
        <v>0</v>
      </c>
      <c r="BK100" s="51">
        <f>IFERROR(VLOOKUP(A100,[8]ferias!$C$4:$G$100,5,FALSE),0)</f>
        <v>0</v>
      </c>
      <c r="BL100" s="51">
        <f>SUMIFS(topmanager!$D:$D,topmanager!$C:$C,rs_nova!$A100,topmanager!$A:$A,rs_nova!BL$2)</f>
        <v>0</v>
      </c>
      <c r="BM100" s="51">
        <f>SUMIFS(topmanager!$D:$D,topmanager!$C:$C,rs_nova!$A100,topmanager!$A:$A,rs_nova!BM$2)+SUMIFS(topmanager!$D:$D,topmanager!$C:$C,rs_nova!$A104,topmanager!$A:$A,151)</f>
        <v>0</v>
      </c>
      <c r="BN100" s="51">
        <f t="shared" si="32"/>
        <v>0</v>
      </c>
    </row>
    <row r="101" spans="1:66">
      <c r="A101" s="47" t="e">
        <f>total!#REF!</f>
        <v>#REF!</v>
      </c>
      <c r="B101" s="47">
        <f t="shared" si="19"/>
        <v>0</v>
      </c>
      <c r="C101" s="48" t="e">
        <f>total!#REF!</f>
        <v>#REF!</v>
      </c>
      <c r="D101" s="49" t="str">
        <f>IFERROR(VLOOKUP(A101,salario!A$3:J$32,10,FALSE),"")</f>
        <v/>
      </c>
      <c r="E101" s="49" t="str">
        <f>IFERROR(IF(VLOOKUP(A101,salario!A$3:O$32,15,FALSE)="","",VLOOKUP(A101,salario!A$3:O$32,15,FALSE)),"")</f>
        <v/>
      </c>
      <c r="F101" s="47" t="str">
        <f>IFERROR(VLOOKUP(A101,[5]base_pessoal!$B$2:$P$1504,13,FALSE),"")</f>
        <v/>
      </c>
      <c r="G101" s="50">
        <f>IFERROR(VLOOKUP(A101,salario!A$2:P$91,11,FALSE),0)*B101/30</f>
        <v>0</v>
      </c>
      <c r="H101" s="50">
        <f>SUMIFS(topmanager!$D:$D,topmanager!$C:$C,rs_nova!$A101,topmanager!$A:$A,rs_nova!H$2)+SUMIFS(topmanager!$D:$D,topmanager!$C:$C,rs_nova!$A101,topmanager!$A:$A,63)</f>
        <v>0</v>
      </c>
      <c r="I101" s="50">
        <f>-SUMIFS(topmanager!$D:$D,topmanager!$C:$C,rs_nova!$A101,topmanager!$A:$A,rs_nova!I$2)</f>
        <v>0</v>
      </c>
      <c r="J101" s="50">
        <f>SUMIFS(topmanager!$D:$D,topmanager!$C:$C,rs_nova!$A101,topmanager!$A:$A,rs_nova!J$2)</f>
        <v>0</v>
      </c>
      <c r="K101" s="50">
        <f>SUMIFS(topmanager!$D:$D,topmanager!$C:$C,rs_nova!$A101,topmanager!$A:$A,rs_nova!K$2)+SUMIFS(topmanager!$D:$D,topmanager!$C:$C,rs_nova!$A101,topmanager!$A:$A,911)</f>
        <v>0</v>
      </c>
      <c r="L101" s="50">
        <f>SUMIFS(topmanager!$D:$D,topmanager!$C:$C,rs_nova!$A101,topmanager!$A:$A,rs_nova!L$2)</f>
        <v>0</v>
      </c>
      <c r="M101" s="50">
        <f>SUMIFS(topmanager!$D:$D,topmanager!$C:$C,rs_nova!$A101,topmanager!$A:$A,rs_nova!M$2)+SUMIFS(topmanager!$D:$D,topmanager!$C:$C,rs_nova!$A101,topmanager!$A:$A,908)+SUMIFS(topmanager!$D:$D,topmanager!$C:$C,rs_nova!$A101,topmanager!$A:$A,550)</f>
        <v>0</v>
      </c>
      <c r="N101" s="50">
        <f>SUMIFS(topmanager!$D:$D,topmanager!$C:$C,rs_nova!$A101,topmanager!$A:$A,rs_nova!N$2)</f>
        <v>0</v>
      </c>
      <c r="O101" s="51">
        <f t="shared" si="20"/>
        <v>0</v>
      </c>
      <c r="P101" s="50">
        <f>IFERROR(VLOOKUP($A101,total!$B$4:$AW$437,27,0),0)</f>
        <v>0</v>
      </c>
      <c r="Q101" s="50">
        <f>IFERROR(VLOOKUP($A101,total!$B$4:$AW$437,21,0),0)</f>
        <v>0</v>
      </c>
      <c r="R101" s="50">
        <f>IFERROR(VLOOKUP($A101,total!$B$4:$AW$437,25,0),0)+IFERROR(VLOOKUP($A101,total!$B$4:$AW$437,36,0),0)</f>
        <v>0</v>
      </c>
      <c r="S101" s="50">
        <f>IFERROR(VLOOKUP(A101,gympass!$A$2:$F$148,6,0),0)</f>
        <v>0</v>
      </c>
      <c r="T101" s="50">
        <f>IFERROR(VLOOKUP($A101,total!$B$4:$AW$437,42,0),0)</f>
        <v>0</v>
      </c>
      <c r="U101" s="50">
        <f>IFERROR(VLOOKUP($A101,total!$B$4:$AW$437,32,0),0)</f>
        <v>0</v>
      </c>
      <c r="V101" s="50">
        <f>IFERROR(VLOOKUP($A101,total!$B$4:$AW$437,28,0),0)</f>
        <v>0</v>
      </c>
      <c r="W101" s="50">
        <f>IFERROR(VLOOKUP($A101,total!$B$4:$AX$437,49,0),0)</f>
        <v>0</v>
      </c>
      <c r="X101" s="50"/>
      <c r="Y101" s="50">
        <f>IFERROR(VLOOKUP(A101,#REF!,4,0),0)</f>
        <v>0</v>
      </c>
      <c r="Z101" s="50">
        <f>IFERROR(VLOOKUP(B101,#REF!,8,0),0)</f>
        <v>0</v>
      </c>
      <c r="AA101" s="50">
        <f>IFERROR(VLOOKUP($A101,total!$B$4:$AW$437,45,0),0)</f>
        <v>0</v>
      </c>
      <c r="AB101" s="50">
        <f>IFERROR(VLOOKUP($A101,total!$B$4:$AW$437,48,0),0)</f>
        <v>0</v>
      </c>
      <c r="AC101" s="50">
        <f>IFERROR(VLOOKUP($A101,total!$B$4:$AB$437,19,0),0)</f>
        <v>0</v>
      </c>
      <c r="AD101" s="50">
        <f>IFERROR(VLOOKUP($A101,total!$B$4:$AB$437,10,0),0)</f>
        <v>0</v>
      </c>
      <c r="AE101" s="50">
        <f>IFERROR(VLOOKUP($A101,total!$B$4:$AB$437,13,0),0)-SUMIFS(topmanager!$D:$D,topmanager!$C:$C,rs_nova!$A105,topmanager!$A:$A,856)</f>
        <v>0</v>
      </c>
      <c r="AF101" s="50">
        <f>IFERROR(VLOOKUP($A101,total!$B$4:$AB$437,16,0),0)</f>
        <v>0</v>
      </c>
      <c r="AG101" s="50">
        <f>IFERROR(VLOOKUP($A101,total!$B$4:$AB$437,7,0),0)</f>
        <v>0</v>
      </c>
      <c r="AH101" s="50">
        <f>IFERROR(VLOOKUP($A101,total!$B$4:$AD$437,29,0),0)</f>
        <v>0</v>
      </c>
      <c r="AI101" s="50">
        <f>IFERROR(VLOOKUP(A101,total!$B$4:$AN$437,39,0),0)</f>
        <v>0</v>
      </c>
      <c r="AJ101" s="51">
        <f t="shared" si="21"/>
        <v>0</v>
      </c>
      <c r="AK101" s="50">
        <f t="shared" si="22"/>
        <v>0</v>
      </c>
      <c r="AL101" s="50">
        <f t="shared" si="23"/>
        <v>0</v>
      </c>
      <c r="AM101" s="50">
        <f t="shared" si="24"/>
        <v>0</v>
      </c>
      <c r="AN101" s="50" t="e">
        <f t="shared" si="34"/>
        <v>#REF!</v>
      </c>
      <c r="AO101" s="50" t="e">
        <f t="shared" si="34"/>
        <v>#REF!</v>
      </c>
      <c r="AP101" s="50" t="e">
        <f t="shared" si="34"/>
        <v>#REF!</v>
      </c>
      <c r="AQ101" s="50">
        <f>IFERROR(VLOOKUP(TEXT($A101,"000000"),[6]Página1!$A$8:$S$801,13,FALSE),0)</f>
        <v>0</v>
      </c>
      <c r="AR101" s="50">
        <f>IFERROR(VLOOKUP(TEXT($A101,"000000"),[6]Página1!$A$8:$S$801,16,FALSE),0)</f>
        <v>0</v>
      </c>
      <c r="AS101" s="50">
        <f>IFERROR(VLOOKUP(TEXT($A101,"000000"),[6]Página1!$A$8:$S$801,19,FALSE),0)</f>
        <v>0</v>
      </c>
      <c r="AT101" s="50">
        <f>IFERROR(VLOOKUP(TEXT($A101,"000000"),[7]Página1!$A$8:$R$814,12,FALSE),0)</f>
        <v>0</v>
      </c>
      <c r="AU101" s="50">
        <f>IFERROR(VLOOKUP(TEXT($A101,"000000"),[7]Página1!$A$8:$R$814,15,FALSE),0)</f>
        <v>0</v>
      </c>
      <c r="AV101" s="50">
        <f>IFERROR(VLOOKUP(TEXT($A101,"000000"),[7]Página1!$A$8:$R$814,18,FALSE),0)</f>
        <v>0</v>
      </c>
      <c r="AW101" s="50"/>
      <c r="AX101" s="51" t="e">
        <f t="shared" si="25"/>
        <v>#REF!</v>
      </c>
      <c r="AY101" s="51" t="e">
        <f t="shared" si="26"/>
        <v>#REF!</v>
      </c>
      <c r="AZ101" s="51" t="e">
        <f t="shared" si="27"/>
        <v>#REF!</v>
      </c>
      <c r="BA101" s="51" t="e">
        <f t="shared" si="28"/>
        <v>#REF!</v>
      </c>
      <c r="BB101" s="51">
        <f t="shared" si="29"/>
        <v>0</v>
      </c>
      <c r="BC101" s="51" t="e">
        <f t="shared" si="30"/>
        <v>#REF!</v>
      </c>
      <c r="BD101" s="51">
        <f t="shared" si="31"/>
        <v>0</v>
      </c>
      <c r="BE101" s="51">
        <f>IFERROR(VLOOKUP(A101,salario!A$2:P$91,11,FALSE),0)</f>
        <v>0</v>
      </c>
      <c r="BF101" s="51">
        <f>SUMIFS(topmanager!$D:$D,topmanager!$C:$C,rs_nova!$A101,topmanager!$A:$A,rs_nova!BF$2)</f>
        <v>0</v>
      </c>
      <c r="BG101" s="51">
        <f>SUMIFS(topmanager!$D:$D,topmanager!$C:$C,rs_nova!$A101,topmanager!$A:$A,rs_nova!BG$2)</f>
        <v>0</v>
      </c>
      <c r="BH101" s="51">
        <f>SUMIFS(topmanager!$D:$D,topmanager!$C:$C,rs_nova!$A101,topmanager!$A:$A,rs_nova!BH$2)</f>
        <v>0</v>
      </c>
      <c r="BI101" s="51">
        <f>SUMIFS(topmanager!$D:$D,topmanager!$C:$C,rs_nova!$A101,topmanager!$A:$A,rs_nova!BI$2)</f>
        <v>0</v>
      </c>
      <c r="BJ101" s="51">
        <f>SUMIFS(topmanager!$D:$D,topmanager!$C:$C,rs_nova!$A101,topmanager!$A:$A,rs_nova!BJ$2)+SUMIFS(topmanager!$D:$D,topmanager!$C:$C,rs_nova!$A101,topmanager!$A:$A,rs_nova!BJ$2+1)</f>
        <v>0</v>
      </c>
      <c r="BK101" s="51">
        <f>IFERROR(VLOOKUP(A101,[8]ferias!$C$4:$G$100,5,FALSE),0)</f>
        <v>0</v>
      </c>
      <c r="BL101" s="51">
        <f>SUMIFS(topmanager!$D:$D,topmanager!$C:$C,rs_nova!$A101,topmanager!$A:$A,rs_nova!BL$2)</f>
        <v>0</v>
      </c>
      <c r="BM101" s="51">
        <f>SUMIFS(topmanager!$D:$D,topmanager!$C:$C,rs_nova!$A101,topmanager!$A:$A,rs_nova!BM$2)+SUMIFS(topmanager!$D:$D,topmanager!$C:$C,rs_nova!$A105,topmanager!$A:$A,151)</f>
        <v>0</v>
      </c>
      <c r="BN101" s="51">
        <f t="shared" si="32"/>
        <v>0</v>
      </c>
    </row>
    <row r="102" spans="1:66">
      <c r="A102" s="47" t="e">
        <f>total!#REF!</f>
        <v>#REF!</v>
      </c>
      <c r="B102" s="47">
        <f t="shared" si="19"/>
        <v>0</v>
      </c>
      <c r="C102" s="48" t="e">
        <f>total!#REF!</f>
        <v>#REF!</v>
      </c>
      <c r="D102" s="49" t="str">
        <f>IFERROR(VLOOKUP(A102,salario!A$3:J$32,10,FALSE),"")</f>
        <v/>
      </c>
      <c r="E102" s="49" t="str">
        <f>IFERROR(IF(VLOOKUP(A102,salario!A$3:O$32,15,FALSE)="","",VLOOKUP(A102,salario!A$3:O$32,15,FALSE)),"")</f>
        <v/>
      </c>
      <c r="F102" s="47" t="str">
        <f>IFERROR(VLOOKUP(A102,[5]base_pessoal!$B$2:$P$1504,13,FALSE),"")</f>
        <v/>
      </c>
      <c r="G102" s="50">
        <f>IFERROR(VLOOKUP(A102,salario!A$2:P$91,11,FALSE),0)*B102/30</f>
        <v>0</v>
      </c>
      <c r="H102" s="50">
        <f>SUMIFS(topmanager!$D:$D,topmanager!$C:$C,rs_nova!$A102,topmanager!$A:$A,rs_nova!H$2)+SUMIFS(topmanager!$D:$D,topmanager!$C:$C,rs_nova!$A102,topmanager!$A:$A,63)</f>
        <v>0</v>
      </c>
      <c r="I102" s="50">
        <f>-SUMIFS(topmanager!$D:$D,topmanager!$C:$C,rs_nova!$A102,topmanager!$A:$A,rs_nova!I$2)</f>
        <v>0</v>
      </c>
      <c r="J102" s="50">
        <f>SUMIFS(topmanager!$D:$D,topmanager!$C:$C,rs_nova!$A102,topmanager!$A:$A,rs_nova!J$2)</f>
        <v>0</v>
      </c>
      <c r="K102" s="50">
        <f>SUMIFS(topmanager!$D:$D,topmanager!$C:$C,rs_nova!$A102,topmanager!$A:$A,rs_nova!K$2)+SUMIFS(topmanager!$D:$D,topmanager!$C:$C,rs_nova!$A102,topmanager!$A:$A,911)</f>
        <v>0</v>
      </c>
      <c r="L102" s="50">
        <f>SUMIFS(topmanager!$D:$D,topmanager!$C:$C,rs_nova!$A102,topmanager!$A:$A,rs_nova!L$2)</f>
        <v>0</v>
      </c>
      <c r="M102" s="50">
        <f>SUMIFS(topmanager!$D:$D,topmanager!$C:$C,rs_nova!$A102,topmanager!$A:$A,rs_nova!M$2)+SUMIFS(topmanager!$D:$D,topmanager!$C:$C,rs_nova!$A102,topmanager!$A:$A,908)+SUMIFS(topmanager!$D:$D,topmanager!$C:$C,rs_nova!$A102,topmanager!$A:$A,550)</f>
        <v>0</v>
      </c>
      <c r="N102" s="50">
        <f>SUMIFS(topmanager!$D:$D,topmanager!$C:$C,rs_nova!$A102,topmanager!$A:$A,rs_nova!N$2)</f>
        <v>0</v>
      </c>
      <c r="O102" s="51">
        <f t="shared" si="20"/>
        <v>0</v>
      </c>
      <c r="P102" s="50">
        <f>IFERROR(VLOOKUP($A102,total!$B$4:$AW$437,27,0),0)</f>
        <v>0</v>
      </c>
      <c r="Q102" s="50">
        <f>IFERROR(VLOOKUP($A102,total!$B$4:$AW$437,21,0),0)</f>
        <v>0</v>
      </c>
      <c r="R102" s="50">
        <f>IFERROR(VLOOKUP($A102,total!$B$4:$AW$437,25,0),0)+IFERROR(VLOOKUP($A102,total!$B$4:$AW$437,36,0),0)</f>
        <v>0</v>
      </c>
      <c r="S102" s="50">
        <f>IFERROR(VLOOKUP(A102,gympass!$A$2:$F$148,6,0),0)</f>
        <v>0</v>
      </c>
      <c r="T102" s="50">
        <f>IFERROR(VLOOKUP($A102,total!$B$4:$AW$437,42,0),0)</f>
        <v>0</v>
      </c>
      <c r="U102" s="50">
        <f>IFERROR(VLOOKUP($A102,total!$B$4:$AW$437,32,0),0)</f>
        <v>0</v>
      </c>
      <c r="V102" s="50">
        <f>IFERROR(VLOOKUP($A102,total!$B$4:$AW$437,28,0),0)</f>
        <v>0</v>
      </c>
      <c r="W102" s="50">
        <f>IFERROR(VLOOKUP($A102,total!$B$4:$AX$437,49,0),0)</f>
        <v>0</v>
      </c>
      <c r="X102" s="50"/>
      <c r="Y102" s="50">
        <f>IFERROR(VLOOKUP(A102,#REF!,4,0),0)</f>
        <v>0</v>
      </c>
      <c r="Z102" s="50">
        <f>IFERROR(VLOOKUP(B102,#REF!,8,0),0)</f>
        <v>0</v>
      </c>
      <c r="AA102" s="50">
        <f>IFERROR(VLOOKUP($A102,total!$B$4:$AW$437,45,0),0)</f>
        <v>0</v>
      </c>
      <c r="AB102" s="50">
        <f>IFERROR(VLOOKUP($A102,total!$B$4:$AW$437,48,0),0)</f>
        <v>0</v>
      </c>
      <c r="AC102" s="50">
        <f>IFERROR(VLOOKUP($A102,total!$B$4:$AB$437,19,0),0)</f>
        <v>0</v>
      </c>
      <c r="AD102" s="50">
        <f>IFERROR(VLOOKUP($A102,total!$B$4:$AB$437,10,0),0)</f>
        <v>0</v>
      </c>
      <c r="AE102" s="50">
        <f>IFERROR(VLOOKUP($A102,total!$B$4:$AB$437,13,0),0)-SUMIFS(topmanager!$D:$D,topmanager!$C:$C,rs_nova!$A106,topmanager!$A:$A,856)</f>
        <v>0</v>
      </c>
      <c r="AF102" s="50">
        <f>IFERROR(VLOOKUP($A102,total!$B$4:$AB$437,16,0),0)</f>
        <v>0</v>
      </c>
      <c r="AG102" s="50">
        <f>IFERROR(VLOOKUP($A102,total!$B$4:$AB$437,7,0),0)</f>
        <v>0</v>
      </c>
      <c r="AH102" s="50">
        <f>IFERROR(VLOOKUP($A102,total!$B$4:$AD$437,29,0),0)</f>
        <v>0</v>
      </c>
      <c r="AI102" s="50">
        <f>IFERROR(VLOOKUP(A102,total!$B$4:$AN$437,39,0),0)</f>
        <v>0</v>
      </c>
      <c r="AJ102" s="51">
        <f t="shared" si="21"/>
        <v>0</v>
      </c>
      <c r="AK102" s="50">
        <f t="shared" si="22"/>
        <v>0</v>
      </c>
      <c r="AL102" s="50">
        <f t="shared" si="23"/>
        <v>0</v>
      </c>
      <c r="AM102" s="50">
        <f t="shared" si="24"/>
        <v>0</v>
      </c>
      <c r="AN102" s="50" t="e">
        <f t="shared" si="34"/>
        <v>#REF!</v>
      </c>
      <c r="AO102" s="50" t="e">
        <f t="shared" si="34"/>
        <v>#REF!</v>
      </c>
      <c r="AP102" s="50" t="e">
        <f t="shared" si="34"/>
        <v>#REF!</v>
      </c>
      <c r="AQ102" s="50">
        <f>IFERROR(VLOOKUP(TEXT($A102,"000000"),[6]Página1!$A$8:$S$801,13,FALSE),0)</f>
        <v>0</v>
      </c>
      <c r="AR102" s="50">
        <f>IFERROR(VLOOKUP(TEXT($A102,"000000"),[6]Página1!$A$8:$S$801,16,FALSE),0)</f>
        <v>0</v>
      </c>
      <c r="AS102" s="50">
        <f>IFERROR(VLOOKUP(TEXT($A102,"000000"),[6]Página1!$A$8:$S$801,19,FALSE),0)</f>
        <v>0</v>
      </c>
      <c r="AT102" s="50">
        <f>IFERROR(VLOOKUP(TEXT($A102,"000000"),[7]Página1!$A$8:$R$814,12,FALSE),0)</f>
        <v>0</v>
      </c>
      <c r="AU102" s="50">
        <f>IFERROR(VLOOKUP(TEXT($A102,"000000"),[7]Página1!$A$8:$R$814,15,FALSE),0)</f>
        <v>0</v>
      </c>
      <c r="AV102" s="50">
        <f>IFERROR(VLOOKUP(TEXT($A102,"000000"),[7]Página1!$A$8:$R$814,18,FALSE),0)</f>
        <v>0</v>
      </c>
      <c r="AW102" s="50"/>
      <c r="AX102" s="51" t="e">
        <f t="shared" si="25"/>
        <v>#REF!</v>
      </c>
      <c r="AY102" s="51" t="e">
        <f t="shared" si="26"/>
        <v>#REF!</v>
      </c>
      <c r="AZ102" s="51" t="e">
        <f t="shared" si="27"/>
        <v>#REF!</v>
      </c>
      <c r="BA102" s="51" t="e">
        <f t="shared" si="28"/>
        <v>#REF!</v>
      </c>
      <c r="BB102" s="51">
        <f t="shared" si="29"/>
        <v>0</v>
      </c>
      <c r="BC102" s="51" t="e">
        <f t="shared" si="30"/>
        <v>#REF!</v>
      </c>
      <c r="BD102" s="51">
        <f t="shared" si="31"/>
        <v>0</v>
      </c>
      <c r="BE102" s="51">
        <f>IFERROR(VLOOKUP(A102,salario!A$2:P$91,11,FALSE),0)</f>
        <v>0</v>
      </c>
      <c r="BF102" s="51">
        <f>SUMIFS(topmanager!$D:$D,topmanager!$C:$C,rs_nova!$A102,topmanager!$A:$A,rs_nova!BF$2)</f>
        <v>0</v>
      </c>
      <c r="BG102" s="51">
        <f>SUMIFS(topmanager!$D:$D,topmanager!$C:$C,rs_nova!$A102,topmanager!$A:$A,rs_nova!BG$2)</f>
        <v>0</v>
      </c>
      <c r="BH102" s="51">
        <f>SUMIFS(topmanager!$D:$D,topmanager!$C:$C,rs_nova!$A102,topmanager!$A:$A,rs_nova!BH$2)</f>
        <v>0</v>
      </c>
      <c r="BI102" s="51">
        <f>SUMIFS(topmanager!$D:$D,topmanager!$C:$C,rs_nova!$A102,topmanager!$A:$A,rs_nova!BI$2)</f>
        <v>0</v>
      </c>
      <c r="BJ102" s="51">
        <f>SUMIFS(topmanager!$D:$D,topmanager!$C:$C,rs_nova!$A102,topmanager!$A:$A,rs_nova!BJ$2)+SUMIFS(topmanager!$D:$D,topmanager!$C:$C,rs_nova!$A102,topmanager!$A:$A,rs_nova!BJ$2+1)</f>
        <v>0</v>
      </c>
      <c r="BK102" s="51">
        <f>IFERROR(VLOOKUP(A102,[8]ferias!$C$4:$G$100,5,FALSE),0)</f>
        <v>0</v>
      </c>
      <c r="BL102" s="51">
        <f>SUMIFS(topmanager!$D:$D,topmanager!$C:$C,rs_nova!$A102,topmanager!$A:$A,rs_nova!BL$2)</f>
        <v>0</v>
      </c>
      <c r="BM102" s="51">
        <f>SUMIFS(topmanager!$D:$D,topmanager!$C:$C,rs_nova!$A102,topmanager!$A:$A,rs_nova!BM$2)+SUMIFS(topmanager!$D:$D,topmanager!$C:$C,rs_nova!$A106,topmanager!$A:$A,151)</f>
        <v>0</v>
      </c>
      <c r="BN102" s="51">
        <f t="shared" si="32"/>
        <v>0</v>
      </c>
    </row>
    <row r="103" spans="1:66">
      <c r="A103" s="47" t="e">
        <f>total!#REF!</f>
        <v>#REF!</v>
      </c>
      <c r="B103" s="47">
        <f t="shared" si="19"/>
        <v>0</v>
      </c>
      <c r="C103" s="48" t="e">
        <f>total!#REF!</f>
        <v>#REF!</v>
      </c>
      <c r="D103" s="49" t="str">
        <f>IFERROR(VLOOKUP(A103,salario!A$3:J$32,10,FALSE),"")</f>
        <v/>
      </c>
      <c r="E103" s="49" t="str">
        <f>IFERROR(IF(VLOOKUP(A103,salario!A$3:O$32,15,FALSE)="","",VLOOKUP(A103,salario!A$3:O$32,15,FALSE)),"")</f>
        <v/>
      </c>
      <c r="F103" s="47" t="str">
        <f>IFERROR(VLOOKUP(A103,[5]base_pessoal!$B$2:$P$1504,13,FALSE),"")</f>
        <v/>
      </c>
      <c r="G103" s="50">
        <f>IFERROR(VLOOKUP(A103,salario!A$2:P$91,11,FALSE),0)*B103/30</f>
        <v>0</v>
      </c>
      <c r="H103" s="50">
        <f>SUMIFS(topmanager!$D:$D,topmanager!$C:$C,rs_nova!$A103,topmanager!$A:$A,rs_nova!H$2)+SUMIFS(topmanager!$D:$D,topmanager!$C:$C,rs_nova!$A103,topmanager!$A:$A,63)</f>
        <v>0</v>
      </c>
      <c r="I103" s="50">
        <f>-SUMIFS(topmanager!$D:$D,topmanager!$C:$C,rs_nova!$A103,topmanager!$A:$A,rs_nova!I$2)</f>
        <v>0</v>
      </c>
      <c r="J103" s="50">
        <f>SUMIFS(topmanager!$D:$D,topmanager!$C:$C,rs_nova!$A103,topmanager!$A:$A,rs_nova!J$2)</f>
        <v>0</v>
      </c>
      <c r="K103" s="50">
        <f>SUMIFS(topmanager!$D:$D,topmanager!$C:$C,rs_nova!$A103,topmanager!$A:$A,rs_nova!K$2)+SUMIFS(topmanager!$D:$D,topmanager!$C:$C,rs_nova!$A103,topmanager!$A:$A,911)</f>
        <v>0</v>
      </c>
      <c r="L103" s="50">
        <f>SUMIFS(topmanager!$D:$D,topmanager!$C:$C,rs_nova!$A103,topmanager!$A:$A,rs_nova!L$2)</f>
        <v>0</v>
      </c>
      <c r="M103" s="50">
        <f>SUMIFS(topmanager!$D:$D,topmanager!$C:$C,rs_nova!$A103,topmanager!$A:$A,rs_nova!M$2)+SUMIFS(topmanager!$D:$D,topmanager!$C:$C,rs_nova!$A103,topmanager!$A:$A,908)+SUMIFS(topmanager!$D:$D,topmanager!$C:$C,rs_nova!$A103,topmanager!$A:$A,550)</f>
        <v>0</v>
      </c>
      <c r="N103" s="50">
        <f>SUMIFS(topmanager!$D:$D,topmanager!$C:$C,rs_nova!$A103,topmanager!$A:$A,rs_nova!N$2)</f>
        <v>0</v>
      </c>
      <c r="O103" s="51">
        <f t="shared" si="20"/>
        <v>0</v>
      </c>
      <c r="P103" s="50">
        <f>IFERROR(VLOOKUP($A103,total!$B$4:$AW$437,27,0),0)</f>
        <v>0</v>
      </c>
      <c r="Q103" s="50">
        <f>IFERROR(VLOOKUP($A103,total!$B$4:$AW$437,21,0),0)</f>
        <v>0</v>
      </c>
      <c r="R103" s="50">
        <f>IFERROR(VLOOKUP($A103,total!$B$4:$AW$437,25,0),0)+IFERROR(VLOOKUP($A103,total!$B$4:$AW$437,36,0),0)</f>
        <v>0</v>
      </c>
      <c r="S103" s="50">
        <f>IFERROR(VLOOKUP(A103,gympass!$A$2:$F$148,6,0),0)</f>
        <v>0</v>
      </c>
      <c r="T103" s="50">
        <f>IFERROR(VLOOKUP($A103,total!$B$4:$AW$437,42,0),0)</f>
        <v>0</v>
      </c>
      <c r="U103" s="50">
        <f>IFERROR(VLOOKUP($A103,total!$B$4:$AW$437,32,0),0)</f>
        <v>0</v>
      </c>
      <c r="V103" s="50">
        <f>IFERROR(VLOOKUP($A103,total!$B$4:$AW$437,28,0),0)</f>
        <v>0</v>
      </c>
      <c r="W103" s="50">
        <f>IFERROR(VLOOKUP($A103,total!$B$4:$AX$437,49,0),0)</f>
        <v>0</v>
      </c>
      <c r="X103" s="50"/>
      <c r="Y103" s="50">
        <f>IFERROR(VLOOKUP(A103,#REF!,4,0),0)</f>
        <v>0</v>
      </c>
      <c r="Z103" s="50">
        <f>IFERROR(VLOOKUP(B103,#REF!,8,0),0)</f>
        <v>0</v>
      </c>
      <c r="AA103" s="50">
        <f>IFERROR(VLOOKUP($A103,total!$B$4:$AW$437,45,0),0)</f>
        <v>0</v>
      </c>
      <c r="AB103" s="50">
        <f>IFERROR(VLOOKUP($A103,total!$B$4:$AW$437,48,0),0)</f>
        <v>0</v>
      </c>
      <c r="AC103" s="50">
        <f>IFERROR(VLOOKUP($A103,total!$B$4:$AB$437,19,0),0)</f>
        <v>0</v>
      </c>
      <c r="AD103" s="50">
        <f>IFERROR(VLOOKUP($A103,total!$B$4:$AB$437,10,0),0)</f>
        <v>0</v>
      </c>
      <c r="AE103" s="50">
        <f>IFERROR(VLOOKUP($A103,total!$B$4:$AB$437,13,0),0)-SUMIFS(topmanager!$D:$D,topmanager!$C:$C,rs_nova!$A107,topmanager!$A:$A,856)</f>
        <v>0</v>
      </c>
      <c r="AF103" s="50">
        <f>IFERROR(VLOOKUP($A103,total!$B$4:$AB$437,16,0),0)</f>
        <v>0</v>
      </c>
      <c r="AG103" s="50">
        <f>IFERROR(VLOOKUP($A103,total!$B$4:$AB$437,7,0),0)</f>
        <v>0</v>
      </c>
      <c r="AH103" s="50">
        <f>IFERROR(VLOOKUP($A103,total!$B$4:$AD$437,29,0),0)</f>
        <v>0</v>
      </c>
      <c r="AI103" s="50">
        <f>IFERROR(VLOOKUP(A103,total!$B$4:$AN$437,39,0),0)</f>
        <v>0</v>
      </c>
      <c r="AJ103" s="51">
        <f t="shared" si="21"/>
        <v>0</v>
      </c>
      <c r="AK103" s="50">
        <f t="shared" si="22"/>
        <v>0</v>
      </c>
      <c r="AL103" s="50">
        <f t="shared" si="23"/>
        <v>0</v>
      </c>
      <c r="AM103" s="50">
        <f t="shared" si="24"/>
        <v>0</v>
      </c>
      <c r="AN103" s="50" t="e">
        <f t="shared" si="34"/>
        <v>#REF!</v>
      </c>
      <c r="AO103" s="50" t="e">
        <f t="shared" si="34"/>
        <v>#REF!</v>
      </c>
      <c r="AP103" s="50" t="e">
        <f t="shared" si="34"/>
        <v>#REF!</v>
      </c>
      <c r="AQ103" s="50">
        <f>IFERROR(VLOOKUP(TEXT($A103,"000000"),[6]Página1!$A$8:$S$801,13,FALSE),0)</f>
        <v>0</v>
      </c>
      <c r="AR103" s="50">
        <f>IFERROR(VLOOKUP(TEXT($A103,"000000"),[6]Página1!$A$8:$S$801,16,FALSE),0)</f>
        <v>0</v>
      </c>
      <c r="AS103" s="50">
        <f>IFERROR(VLOOKUP(TEXT($A103,"000000"),[6]Página1!$A$8:$S$801,19,FALSE),0)</f>
        <v>0</v>
      </c>
      <c r="AT103" s="50">
        <f>IFERROR(VLOOKUP(TEXT($A103,"000000"),[7]Página1!$A$8:$R$814,12,FALSE),0)</f>
        <v>0</v>
      </c>
      <c r="AU103" s="50">
        <f>IFERROR(VLOOKUP(TEXT($A103,"000000"),[7]Página1!$A$8:$R$814,15,FALSE),0)</f>
        <v>0</v>
      </c>
      <c r="AV103" s="50">
        <f>IFERROR(VLOOKUP(TEXT($A103,"000000"),[7]Página1!$A$8:$R$814,18,FALSE),0)</f>
        <v>0</v>
      </c>
      <c r="AW103" s="50"/>
      <c r="AX103" s="51" t="e">
        <f t="shared" si="25"/>
        <v>#REF!</v>
      </c>
      <c r="AY103" s="51" t="e">
        <f t="shared" si="26"/>
        <v>#REF!</v>
      </c>
      <c r="AZ103" s="51" t="e">
        <f t="shared" si="27"/>
        <v>#REF!</v>
      </c>
      <c r="BA103" s="51" t="e">
        <f t="shared" si="28"/>
        <v>#REF!</v>
      </c>
      <c r="BB103" s="51">
        <f t="shared" si="29"/>
        <v>0</v>
      </c>
      <c r="BC103" s="51" t="e">
        <f t="shared" si="30"/>
        <v>#REF!</v>
      </c>
      <c r="BD103" s="51">
        <f t="shared" si="31"/>
        <v>0</v>
      </c>
      <c r="BE103" s="51">
        <f>IFERROR(VLOOKUP(A103,salario!A$2:P$91,11,FALSE),0)</f>
        <v>0</v>
      </c>
      <c r="BF103" s="51">
        <f>SUMIFS(topmanager!$D:$D,topmanager!$C:$C,rs_nova!$A103,topmanager!$A:$A,rs_nova!BF$2)</f>
        <v>0</v>
      </c>
      <c r="BG103" s="51">
        <f>SUMIFS(topmanager!$D:$D,topmanager!$C:$C,rs_nova!$A103,topmanager!$A:$A,rs_nova!BG$2)</f>
        <v>0</v>
      </c>
      <c r="BH103" s="51">
        <f>SUMIFS(topmanager!$D:$D,topmanager!$C:$C,rs_nova!$A103,topmanager!$A:$A,rs_nova!BH$2)</f>
        <v>0</v>
      </c>
      <c r="BI103" s="51">
        <f>SUMIFS(topmanager!$D:$D,topmanager!$C:$C,rs_nova!$A103,topmanager!$A:$A,rs_nova!BI$2)</f>
        <v>0</v>
      </c>
      <c r="BJ103" s="51">
        <f>SUMIFS(topmanager!$D:$D,topmanager!$C:$C,rs_nova!$A103,topmanager!$A:$A,rs_nova!BJ$2)+SUMIFS(topmanager!$D:$D,topmanager!$C:$C,rs_nova!$A103,topmanager!$A:$A,rs_nova!BJ$2+1)</f>
        <v>0</v>
      </c>
      <c r="BK103" s="51">
        <f>IFERROR(VLOOKUP(A103,[8]ferias!$C$4:$G$100,5,FALSE),0)</f>
        <v>0</v>
      </c>
      <c r="BL103" s="51">
        <f>SUMIFS(topmanager!$D:$D,topmanager!$C:$C,rs_nova!$A103,topmanager!$A:$A,rs_nova!BL$2)</f>
        <v>0</v>
      </c>
      <c r="BM103" s="51">
        <f>SUMIFS(topmanager!$D:$D,topmanager!$C:$C,rs_nova!$A103,topmanager!$A:$A,rs_nova!BM$2)+SUMIFS(topmanager!$D:$D,topmanager!$C:$C,rs_nova!$A107,topmanager!$A:$A,151)</f>
        <v>0</v>
      </c>
      <c r="BN103" s="51">
        <f t="shared" si="32"/>
        <v>0</v>
      </c>
    </row>
    <row r="104" spans="1:66">
      <c r="A104" s="47" t="e">
        <f>total!#REF!</f>
        <v>#REF!</v>
      </c>
      <c r="B104" s="47">
        <f t="shared" si="19"/>
        <v>0</v>
      </c>
      <c r="C104" s="48" t="e">
        <f>total!#REF!</f>
        <v>#REF!</v>
      </c>
      <c r="D104" s="49" t="str">
        <f>IFERROR(VLOOKUP(A104,salario!A$3:J$32,10,FALSE),"")</f>
        <v/>
      </c>
      <c r="E104" s="49" t="str">
        <f>IFERROR(IF(VLOOKUP(A104,salario!A$3:O$32,15,FALSE)="","",VLOOKUP(A104,salario!A$3:O$32,15,FALSE)),"")</f>
        <v/>
      </c>
      <c r="F104" s="47" t="str">
        <f>IFERROR(VLOOKUP(A104,[5]base_pessoal!$B$2:$P$1504,13,FALSE),"")</f>
        <v/>
      </c>
      <c r="G104" s="50">
        <f>IFERROR(VLOOKUP(A104,salario!A$2:P$91,11,FALSE),0)*B104/30</f>
        <v>0</v>
      </c>
      <c r="H104" s="50">
        <f>SUMIFS(topmanager!$D:$D,topmanager!$C:$C,rs_nova!$A104,topmanager!$A:$A,rs_nova!H$2)+SUMIFS(topmanager!$D:$D,topmanager!$C:$C,rs_nova!$A104,topmanager!$A:$A,63)</f>
        <v>0</v>
      </c>
      <c r="I104" s="50">
        <f>-SUMIFS(topmanager!$D:$D,topmanager!$C:$C,rs_nova!$A104,topmanager!$A:$A,rs_nova!I$2)</f>
        <v>0</v>
      </c>
      <c r="J104" s="50">
        <f>SUMIFS(topmanager!$D:$D,topmanager!$C:$C,rs_nova!$A104,topmanager!$A:$A,rs_nova!J$2)</f>
        <v>0</v>
      </c>
      <c r="K104" s="50">
        <f>SUMIFS(topmanager!$D:$D,topmanager!$C:$C,rs_nova!$A104,topmanager!$A:$A,rs_nova!K$2)+SUMIFS(topmanager!$D:$D,topmanager!$C:$C,rs_nova!$A104,topmanager!$A:$A,911)</f>
        <v>0</v>
      </c>
      <c r="L104" s="50">
        <f>SUMIFS(topmanager!$D:$D,topmanager!$C:$C,rs_nova!$A104,topmanager!$A:$A,rs_nova!L$2)</f>
        <v>0</v>
      </c>
      <c r="M104" s="50">
        <f>SUMIFS(topmanager!$D:$D,topmanager!$C:$C,rs_nova!$A104,topmanager!$A:$A,rs_nova!M$2)+SUMIFS(topmanager!$D:$D,topmanager!$C:$C,rs_nova!$A104,topmanager!$A:$A,908)+SUMIFS(topmanager!$D:$D,topmanager!$C:$C,rs_nova!$A104,topmanager!$A:$A,550)</f>
        <v>0</v>
      </c>
      <c r="N104" s="50">
        <f>SUMIFS(topmanager!$D:$D,topmanager!$C:$C,rs_nova!$A104,topmanager!$A:$A,rs_nova!N$2)</f>
        <v>0</v>
      </c>
      <c r="O104" s="51">
        <f t="shared" si="20"/>
        <v>0</v>
      </c>
      <c r="P104" s="50">
        <f>IFERROR(VLOOKUP($A104,total!$B$4:$AW$437,27,0),0)</f>
        <v>0</v>
      </c>
      <c r="Q104" s="50">
        <f>IFERROR(VLOOKUP($A104,total!$B$4:$AW$437,21,0),0)</f>
        <v>0</v>
      </c>
      <c r="R104" s="50">
        <f>IFERROR(VLOOKUP($A104,total!$B$4:$AW$437,25,0),0)+IFERROR(VLOOKUP($A104,total!$B$4:$AW$437,36,0),0)</f>
        <v>0</v>
      </c>
      <c r="S104" s="50">
        <f>IFERROR(VLOOKUP(A104,gympass!$A$2:$F$148,6,0),0)</f>
        <v>0</v>
      </c>
      <c r="T104" s="50">
        <f>IFERROR(VLOOKUP($A104,total!$B$4:$AW$437,42,0),0)</f>
        <v>0</v>
      </c>
      <c r="U104" s="50">
        <f>IFERROR(VLOOKUP($A104,total!$B$4:$AW$437,32,0),0)</f>
        <v>0</v>
      </c>
      <c r="V104" s="50">
        <f>IFERROR(VLOOKUP($A104,total!$B$4:$AW$437,28,0),0)</f>
        <v>0</v>
      </c>
      <c r="W104" s="50">
        <f>IFERROR(VLOOKUP($A104,total!$B$4:$AX$437,49,0),0)</f>
        <v>0</v>
      </c>
      <c r="X104" s="50"/>
      <c r="Y104" s="50">
        <f>IFERROR(VLOOKUP(A104,#REF!,4,0),0)</f>
        <v>0</v>
      </c>
      <c r="Z104" s="50">
        <f>IFERROR(VLOOKUP(B104,#REF!,8,0),0)</f>
        <v>0</v>
      </c>
      <c r="AA104" s="50">
        <f>IFERROR(VLOOKUP($A104,total!$B$4:$AW$437,45,0),0)</f>
        <v>0</v>
      </c>
      <c r="AB104" s="50">
        <f>IFERROR(VLOOKUP($A104,total!$B$4:$AW$437,48,0),0)</f>
        <v>0</v>
      </c>
      <c r="AC104" s="50">
        <f>IFERROR(VLOOKUP($A104,total!$B$4:$AB$437,19,0),0)</f>
        <v>0</v>
      </c>
      <c r="AD104" s="50">
        <f>IFERROR(VLOOKUP($A104,total!$B$4:$AB$437,10,0),0)</f>
        <v>0</v>
      </c>
      <c r="AE104" s="50">
        <f>IFERROR(VLOOKUP($A104,total!$B$4:$AB$437,13,0),0)-SUMIFS(topmanager!$D:$D,topmanager!$C:$C,rs_nova!$A108,topmanager!$A:$A,856)</f>
        <v>0</v>
      </c>
      <c r="AF104" s="50">
        <f>IFERROR(VLOOKUP($A104,total!$B$4:$AB$437,16,0),0)</f>
        <v>0</v>
      </c>
      <c r="AG104" s="50">
        <f>IFERROR(VLOOKUP($A104,total!$B$4:$AB$437,7,0),0)</f>
        <v>0</v>
      </c>
      <c r="AH104" s="50">
        <f>IFERROR(VLOOKUP($A104,total!$B$4:$AD$437,29,0),0)</f>
        <v>0</v>
      </c>
      <c r="AI104" s="50">
        <f>IFERROR(VLOOKUP(A104,total!$B$4:$AN$437,39,0),0)</f>
        <v>0</v>
      </c>
      <c r="AJ104" s="51">
        <f t="shared" si="21"/>
        <v>0</v>
      </c>
      <c r="AK104" s="50">
        <f t="shared" si="22"/>
        <v>0</v>
      </c>
      <c r="AL104" s="50">
        <f t="shared" si="23"/>
        <v>0</v>
      </c>
      <c r="AM104" s="50">
        <f t="shared" si="24"/>
        <v>0</v>
      </c>
      <c r="AN104" s="50" t="e">
        <f t="shared" si="34"/>
        <v>#REF!</v>
      </c>
      <c r="AO104" s="50" t="e">
        <f t="shared" si="34"/>
        <v>#REF!</v>
      </c>
      <c r="AP104" s="50" t="e">
        <f t="shared" si="34"/>
        <v>#REF!</v>
      </c>
      <c r="AQ104" s="50">
        <f>IFERROR(VLOOKUP(TEXT($A104,"000000"),[6]Página1!$A$8:$S$801,13,FALSE),0)</f>
        <v>0</v>
      </c>
      <c r="AR104" s="50">
        <f>IFERROR(VLOOKUP(TEXT($A104,"000000"),[6]Página1!$A$8:$S$801,16,FALSE),0)</f>
        <v>0</v>
      </c>
      <c r="AS104" s="50">
        <f>IFERROR(VLOOKUP(TEXT($A104,"000000"),[6]Página1!$A$8:$S$801,19,FALSE),0)</f>
        <v>0</v>
      </c>
      <c r="AT104" s="50">
        <f>IFERROR(VLOOKUP(TEXT($A104,"000000"),[7]Página1!$A$8:$R$814,12,FALSE),0)</f>
        <v>0</v>
      </c>
      <c r="AU104" s="50">
        <f>IFERROR(VLOOKUP(TEXT($A104,"000000"),[7]Página1!$A$8:$R$814,15,FALSE),0)</f>
        <v>0</v>
      </c>
      <c r="AV104" s="50">
        <f>IFERROR(VLOOKUP(TEXT($A104,"000000"),[7]Página1!$A$8:$R$814,18,FALSE),0)</f>
        <v>0</v>
      </c>
      <c r="AW104" s="50"/>
      <c r="AX104" s="51" t="e">
        <f t="shared" si="25"/>
        <v>#REF!</v>
      </c>
      <c r="AY104" s="51" t="e">
        <f t="shared" si="26"/>
        <v>#REF!</v>
      </c>
      <c r="AZ104" s="51" t="e">
        <f t="shared" si="27"/>
        <v>#REF!</v>
      </c>
      <c r="BA104" s="51" t="e">
        <f t="shared" si="28"/>
        <v>#REF!</v>
      </c>
      <c r="BB104" s="51">
        <f t="shared" si="29"/>
        <v>0</v>
      </c>
      <c r="BC104" s="51" t="e">
        <f t="shared" si="30"/>
        <v>#REF!</v>
      </c>
      <c r="BD104" s="51">
        <f t="shared" si="31"/>
        <v>0</v>
      </c>
      <c r="BE104" s="51">
        <f>IFERROR(VLOOKUP(A104,salario!A$2:P$91,11,FALSE),0)</f>
        <v>0</v>
      </c>
      <c r="BF104" s="51">
        <f>SUMIFS(topmanager!$D:$D,topmanager!$C:$C,rs_nova!$A104,topmanager!$A:$A,rs_nova!BF$2)</f>
        <v>0</v>
      </c>
      <c r="BG104" s="51">
        <f>SUMIFS(topmanager!$D:$D,topmanager!$C:$C,rs_nova!$A104,topmanager!$A:$A,rs_nova!BG$2)</f>
        <v>0</v>
      </c>
      <c r="BH104" s="51">
        <f>SUMIFS(topmanager!$D:$D,topmanager!$C:$C,rs_nova!$A104,topmanager!$A:$A,rs_nova!BH$2)</f>
        <v>0</v>
      </c>
      <c r="BI104" s="51">
        <f>SUMIFS(topmanager!$D:$D,topmanager!$C:$C,rs_nova!$A104,topmanager!$A:$A,rs_nova!BI$2)</f>
        <v>0</v>
      </c>
      <c r="BJ104" s="51">
        <f>SUMIFS(topmanager!$D:$D,topmanager!$C:$C,rs_nova!$A104,topmanager!$A:$A,rs_nova!BJ$2)+SUMIFS(topmanager!$D:$D,topmanager!$C:$C,rs_nova!$A104,topmanager!$A:$A,rs_nova!BJ$2+1)</f>
        <v>0</v>
      </c>
      <c r="BK104" s="51">
        <f>IFERROR(VLOOKUP(A104,[8]ferias!$C$4:$G$100,5,FALSE),0)</f>
        <v>0</v>
      </c>
      <c r="BL104" s="51">
        <f>SUMIFS(topmanager!$D:$D,topmanager!$C:$C,rs_nova!$A104,topmanager!$A:$A,rs_nova!BL$2)</f>
        <v>0</v>
      </c>
      <c r="BM104" s="51">
        <f>SUMIFS(topmanager!$D:$D,topmanager!$C:$C,rs_nova!$A104,topmanager!$A:$A,rs_nova!BM$2)+SUMIFS(topmanager!$D:$D,topmanager!$C:$C,rs_nova!$A108,topmanager!$A:$A,151)</f>
        <v>0</v>
      </c>
      <c r="BN104" s="51">
        <f t="shared" si="32"/>
        <v>0</v>
      </c>
    </row>
    <row r="105" spans="1:66">
      <c r="A105" s="47" t="e">
        <f>total!#REF!</f>
        <v>#REF!</v>
      </c>
      <c r="B105" s="47">
        <f t="shared" si="19"/>
        <v>0</v>
      </c>
      <c r="C105" s="48" t="e">
        <f>total!#REF!</f>
        <v>#REF!</v>
      </c>
      <c r="D105" s="49" t="str">
        <f>IFERROR(VLOOKUP(A105,salario!A$3:J$32,10,FALSE),"")</f>
        <v/>
      </c>
      <c r="E105" s="49" t="str">
        <f>IFERROR(IF(VLOOKUP(A105,salario!A$3:O$32,15,FALSE)="","",VLOOKUP(A105,salario!A$3:O$32,15,FALSE)),"")</f>
        <v/>
      </c>
      <c r="F105" s="47" t="str">
        <f>IFERROR(VLOOKUP(A105,[5]base_pessoal!$B$2:$P$1504,13,FALSE),"")</f>
        <v/>
      </c>
      <c r="G105" s="50">
        <f>IFERROR(VLOOKUP(A105,salario!A$2:P$91,11,FALSE),0)*B105/30</f>
        <v>0</v>
      </c>
      <c r="H105" s="50">
        <f>SUMIFS(topmanager!$D:$D,topmanager!$C:$C,rs_nova!$A105,topmanager!$A:$A,rs_nova!H$2)+SUMIFS(topmanager!$D:$D,topmanager!$C:$C,rs_nova!$A105,topmanager!$A:$A,63)</f>
        <v>0</v>
      </c>
      <c r="I105" s="50">
        <f>-SUMIFS(topmanager!$D:$D,topmanager!$C:$C,rs_nova!$A105,topmanager!$A:$A,rs_nova!I$2)</f>
        <v>0</v>
      </c>
      <c r="J105" s="50">
        <f>SUMIFS(topmanager!$D:$D,topmanager!$C:$C,rs_nova!$A105,topmanager!$A:$A,rs_nova!J$2)</f>
        <v>0</v>
      </c>
      <c r="K105" s="50">
        <f>SUMIFS(topmanager!$D:$D,topmanager!$C:$C,rs_nova!$A105,topmanager!$A:$A,rs_nova!K$2)+SUMIFS(topmanager!$D:$D,topmanager!$C:$C,rs_nova!$A105,topmanager!$A:$A,911)</f>
        <v>0</v>
      </c>
      <c r="L105" s="50">
        <f>SUMIFS(topmanager!$D:$D,topmanager!$C:$C,rs_nova!$A105,topmanager!$A:$A,rs_nova!L$2)</f>
        <v>0</v>
      </c>
      <c r="M105" s="50">
        <f>SUMIFS(topmanager!$D:$D,topmanager!$C:$C,rs_nova!$A105,topmanager!$A:$A,rs_nova!M$2)+SUMIFS(topmanager!$D:$D,topmanager!$C:$C,rs_nova!$A105,topmanager!$A:$A,908)+SUMIFS(topmanager!$D:$D,topmanager!$C:$C,rs_nova!$A105,topmanager!$A:$A,550)</f>
        <v>0</v>
      </c>
      <c r="N105" s="50">
        <f>SUMIFS(topmanager!$D:$D,topmanager!$C:$C,rs_nova!$A105,topmanager!$A:$A,rs_nova!N$2)</f>
        <v>0</v>
      </c>
      <c r="O105" s="51">
        <f t="shared" si="20"/>
        <v>0</v>
      </c>
      <c r="P105" s="50">
        <f>IFERROR(VLOOKUP($A105,total!$B$4:$AW$437,27,0),0)</f>
        <v>0</v>
      </c>
      <c r="Q105" s="50">
        <f>IFERROR(VLOOKUP($A105,total!$B$4:$AW$437,21,0),0)</f>
        <v>0</v>
      </c>
      <c r="R105" s="50">
        <f>IFERROR(VLOOKUP($A105,total!$B$4:$AW$437,25,0),0)+IFERROR(VLOOKUP($A105,total!$B$4:$AW$437,36,0),0)</f>
        <v>0</v>
      </c>
      <c r="S105" s="50">
        <f>IFERROR(VLOOKUP(A105,gympass!$A$2:$F$148,6,0),0)</f>
        <v>0</v>
      </c>
      <c r="T105" s="50">
        <f>IFERROR(VLOOKUP($A105,total!$B$4:$AW$437,42,0),0)</f>
        <v>0</v>
      </c>
      <c r="U105" s="50">
        <f>IFERROR(VLOOKUP($A105,total!$B$4:$AW$437,32,0),0)</f>
        <v>0</v>
      </c>
      <c r="V105" s="50">
        <f>IFERROR(VLOOKUP($A105,total!$B$4:$AW$437,28,0),0)</f>
        <v>0</v>
      </c>
      <c r="W105" s="50">
        <f>IFERROR(VLOOKUP($A105,total!$B$4:$AX$437,49,0),0)</f>
        <v>0</v>
      </c>
      <c r="X105" s="50"/>
      <c r="Y105" s="50">
        <f>IFERROR(VLOOKUP(A105,#REF!,4,0),0)</f>
        <v>0</v>
      </c>
      <c r="Z105" s="50">
        <f>IFERROR(VLOOKUP(B105,#REF!,8,0),0)</f>
        <v>0</v>
      </c>
      <c r="AA105" s="50">
        <f>IFERROR(VLOOKUP($A105,total!$B$4:$AW$437,45,0),0)</f>
        <v>0</v>
      </c>
      <c r="AB105" s="50">
        <f>IFERROR(VLOOKUP($A105,total!$B$4:$AW$437,48,0),0)</f>
        <v>0</v>
      </c>
      <c r="AC105" s="50">
        <f>IFERROR(VLOOKUP($A105,total!$B$4:$AB$437,19,0),0)</f>
        <v>0</v>
      </c>
      <c r="AD105" s="50">
        <f>IFERROR(VLOOKUP($A105,total!$B$4:$AB$437,10,0),0)</f>
        <v>0</v>
      </c>
      <c r="AE105" s="50">
        <f>IFERROR(VLOOKUP($A105,total!$B$4:$AB$437,13,0),0)-SUMIFS(topmanager!$D:$D,topmanager!$C:$C,rs_nova!$A109,topmanager!$A:$A,856)</f>
        <v>0</v>
      </c>
      <c r="AF105" s="50">
        <f>IFERROR(VLOOKUP($A105,total!$B$4:$AB$437,16,0),0)</f>
        <v>0</v>
      </c>
      <c r="AG105" s="50">
        <f>IFERROR(VLOOKUP($A105,total!$B$4:$AB$437,7,0),0)</f>
        <v>0</v>
      </c>
      <c r="AH105" s="50">
        <f>IFERROR(VLOOKUP($A105,total!$B$4:$AD$437,29,0),0)</f>
        <v>0</v>
      </c>
      <c r="AI105" s="50">
        <f>IFERROR(VLOOKUP(A105,total!$B$4:$AN$437,39,0),0)</f>
        <v>0</v>
      </c>
      <c r="AJ105" s="51">
        <f t="shared" si="21"/>
        <v>0</v>
      </c>
      <c r="AK105" s="50">
        <f t="shared" si="22"/>
        <v>0</v>
      </c>
      <c r="AL105" s="50">
        <f t="shared" si="23"/>
        <v>0</v>
      </c>
      <c r="AM105" s="50">
        <f t="shared" si="24"/>
        <v>0</v>
      </c>
      <c r="AN105" s="50" t="e">
        <f t="shared" si="34"/>
        <v>#REF!</v>
      </c>
      <c r="AO105" s="50" t="e">
        <f t="shared" si="34"/>
        <v>#REF!</v>
      </c>
      <c r="AP105" s="50" t="e">
        <f t="shared" si="34"/>
        <v>#REF!</v>
      </c>
      <c r="AQ105" s="50">
        <f>IFERROR(VLOOKUP(TEXT($A105,"000000"),[6]Página1!$A$8:$S$801,13,FALSE),0)</f>
        <v>0</v>
      </c>
      <c r="AR105" s="50">
        <f>IFERROR(VLOOKUP(TEXT($A105,"000000"),[6]Página1!$A$8:$S$801,16,FALSE),0)</f>
        <v>0</v>
      </c>
      <c r="AS105" s="50">
        <f>IFERROR(VLOOKUP(TEXT($A105,"000000"),[6]Página1!$A$8:$S$801,19,FALSE),0)</f>
        <v>0</v>
      </c>
      <c r="AT105" s="50">
        <f>IFERROR(VLOOKUP(TEXT($A105,"000000"),[7]Página1!$A$8:$R$814,12,FALSE),0)</f>
        <v>0</v>
      </c>
      <c r="AU105" s="50">
        <f>IFERROR(VLOOKUP(TEXT($A105,"000000"),[7]Página1!$A$8:$R$814,15,FALSE),0)</f>
        <v>0</v>
      </c>
      <c r="AV105" s="50">
        <f>IFERROR(VLOOKUP(TEXT($A105,"000000"),[7]Página1!$A$8:$R$814,18,FALSE),0)</f>
        <v>0</v>
      </c>
      <c r="AW105" s="50"/>
      <c r="AX105" s="51" t="e">
        <f t="shared" si="25"/>
        <v>#REF!</v>
      </c>
      <c r="AY105" s="51" t="e">
        <f t="shared" si="26"/>
        <v>#REF!</v>
      </c>
      <c r="AZ105" s="51" t="e">
        <f t="shared" si="27"/>
        <v>#REF!</v>
      </c>
      <c r="BA105" s="51" t="e">
        <f t="shared" si="28"/>
        <v>#REF!</v>
      </c>
      <c r="BB105" s="51">
        <f t="shared" si="29"/>
        <v>0</v>
      </c>
      <c r="BC105" s="51" t="e">
        <f t="shared" si="30"/>
        <v>#REF!</v>
      </c>
      <c r="BD105" s="51">
        <f t="shared" si="31"/>
        <v>0</v>
      </c>
      <c r="BE105" s="51">
        <f>IFERROR(VLOOKUP(A105,salario!A$2:P$91,11,FALSE),0)</f>
        <v>0</v>
      </c>
      <c r="BF105" s="51">
        <f>SUMIFS(topmanager!$D:$D,topmanager!$C:$C,rs_nova!$A105,topmanager!$A:$A,rs_nova!BF$2)</f>
        <v>0</v>
      </c>
      <c r="BG105" s="51">
        <f>SUMIFS(topmanager!$D:$D,topmanager!$C:$C,rs_nova!$A105,topmanager!$A:$A,rs_nova!BG$2)</f>
        <v>0</v>
      </c>
      <c r="BH105" s="51">
        <f>SUMIFS(topmanager!$D:$D,topmanager!$C:$C,rs_nova!$A105,topmanager!$A:$A,rs_nova!BH$2)</f>
        <v>0</v>
      </c>
      <c r="BI105" s="51">
        <f>SUMIFS(topmanager!$D:$D,topmanager!$C:$C,rs_nova!$A105,topmanager!$A:$A,rs_nova!BI$2)</f>
        <v>0</v>
      </c>
      <c r="BJ105" s="51">
        <f>SUMIFS(topmanager!$D:$D,topmanager!$C:$C,rs_nova!$A105,topmanager!$A:$A,rs_nova!BJ$2)+SUMIFS(topmanager!$D:$D,topmanager!$C:$C,rs_nova!$A105,topmanager!$A:$A,rs_nova!BJ$2+1)</f>
        <v>0</v>
      </c>
      <c r="BK105" s="51">
        <f>IFERROR(VLOOKUP(A105,[8]ferias!$C$4:$G$100,5,FALSE),0)</f>
        <v>0</v>
      </c>
      <c r="BL105" s="51">
        <f>SUMIFS(topmanager!$D:$D,topmanager!$C:$C,rs_nova!$A105,topmanager!$A:$A,rs_nova!BL$2)</f>
        <v>0</v>
      </c>
      <c r="BM105" s="51">
        <f>SUMIFS(topmanager!$D:$D,topmanager!$C:$C,rs_nova!$A105,topmanager!$A:$A,rs_nova!BM$2)+SUMIFS(topmanager!$D:$D,topmanager!$C:$C,rs_nova!$A109,topmanager!$A:$A,151)</f>
        <v>0</v>
      </c>
      <c r="BN105" s="51">
        <f t="shared" si="32"/>
        <v>0</v>
      </c>
    </row>
    <row r="106" spans="1:66">
      <c r="A106" s="47" t="e">
        <f>total!#REF!</f>
        <v>#REF!</v>
      </c>
      <c r="B106" s="47">
        <f t="shared" si="19"/>
        <v>0</v>
      </c>
      <c r="C106" s="48" t="e">
        <f>total!#REF!</f>
        <v>#REF!</v>
      </c>
      <c r="D106" s="49" t="str">
        <f>IFERROR(VLOOKUP(A106,salario!A$3:J$32,10,FALSE),"")</f>
        <v/>
      </c>
      <c r="E106" s="49" t="str">
        <f>IFERROR(IF(VLOOKUP(A106,salario!A$3:O$32,15,FALSE)="","",VLOOKUP(A106,salario!A$3:O$32,15,FALSE)),"")</f>
        <v/>
      </c>
      <c r="F106" s="47" t="str">
        <f>IFERROR(VLOOKUP(A106,[5]base_pessoal!$B$2:$P$1504,13,FALSE),"")</f>
        <v/>
      </c>
      <c r="G106" s="50">
        <f>IFERROR(VLOOKUP(A106,salario!A$2:P$91,11,FALSE),0)*B106/30</f>
        <v>0</v>
      </c>
      <c r="H106" s="50">
        <f>SUMIFS(topmanager!$D:$D,topmanager!$C:$C,rs_nova!$A106,topmanager!$A:$A,rs_nova!H$2)+SUMIFS(topmanager!$D:$D,topmanager!$C:$C,rs_nova!$A106,topmanager!$A:$A,63)</f>
        <v>0</v>
      </c>
      <c r="I106" s="50">
        <f>-SUMIFS(topmanager!$D:$D,topmanager!$C:$C,rs_nova!$A106,topmanager!$A:$A,rs_nova!I$2)</f>
        <v>0</v>
      </c>
      <c r="J106" s="50">
        <f>SUMIFS(topmanager!$D:$D,topmanager!$C:$C,rs_nova!$A106,topmanager!$A:$A,rs_nova!J$2)</f>
        <v>0</v>
      </c>
      <c r="K106" s="50">
        <f>SUMIFS(topmanager!$D:$D,topmanager!$C:$C,rs_nova!$A106,topmanager!$A:$A,rs_nova!K$2)+SUMIFS(topmanager!$D:$D,topmanager!$C:$C,rs_nova!$A106,topmanager!$A:$A,911)</f>
        <v>0</v>
      </c>
      <c r="L106" s="50">
        <f>SUMIFS(topmanager!$D:$D,topmanager!$C:$C,rs_nova!$A106,topmanager!$A:$A,rs_nova!L$2)</f>
        <v>0</v>
      </c>
      <c r="M106" s="50">
        <f>SUMIFS(topmanager!$D:$D,topmanager!$C:$C,rs_nova!$A106,topmanager!$A:$A,rs_nova!M$2)+SUMIFS(topmanager!$D:$D,topmanager!$C:$C,rs_nova!$A106,topmanager!$A:$A,908)+SUMIFS(topmanager!$D:$D,topmanager!$C:$C,rs_nova!$A106,topmanager!$A:$A,550)</f>
        <v>0</v>
      </c>
      <c r="N106" s="50">
        <f>SUMIFS(topmanager!$D:$D,topmanager!$C:$C,rs_nova!$A106,topmanager!$A:$A,rs_nova!N$2)</f>
        <v>0</v>
      </c>
      <c r="O106" s="51">
        <f t="shared" si="20"/>
        <v>0</v>
      </c>
      <c r="P106" s="50">
        <f>IFERROR(VLOOKUP($A106,total!$B$4:$AW$437,27,0),0)</f>
        <v>0</v>
      </c>
      <c r="Q106" s="50">
        <f>IFERROR(VLOOKUP($A106,total!$B$4:$AW$437,21,0),0)</f>
        <v>0</v>
      </c>
      <c r="R106" s="50">
        <f>IFERROR(VLOOKUP($A106,total!$B$4:$AW$437,25,0),0)+IFERROR(VLOOKUP($A106,total!$B$4:$AW$437,36,0),0)</f>
        <v>0</v>
      </c>
      <c r="S106" s="50">
        <f>IFERROR(VLOOKUP(A106,gympass!$A$2:$F$148,6,0),0)</f>
        <v>0</v>
      </c>
      <c r="T106" s="50">
        <f>IFERROR(VLOOKUP($A106,total!$B$4:$AW$437,42,0),0)</f>
        <v>0</v>
      </c>
      <c r="U106" s="50">
        <f>IFERROR(VLOOKUP($A106,total!$B$4:$AW$437,32,0),0)</f>
        <v>0</v>
      </c>
      <c r="V106" s="50">
        <f>IFERROR(VLOOKUP($A106,total!$B$4:$AW$437,28,0),0)</f>
        <v>0</v>
      </c>
      <c r="W106" s="50">
        <f>IFERROR(VLOOKUP($A106,total!$B$4:$AX$437,49,0),0)</f>
        <v>0</v>
      </c>
      <c r="X106" s="50"/>
      <c r="Y106" s="50">
        <f>IFERROR(VLOOKUP(A106,#REF!,4,0),0)</f>
        <v>0</v>
      </c>
      <c r="Z106" s="50">
        <f>IFERROR(VLOOKUP(B106,#REF!,8,0),0)</f>
        <v>0</v>
      </c>
      <c r="AA106" s="50">
        <f>IFERROR(VLOOKUP($A106,total!$B$4:$AW$437,45,0),0)</f>
        <v>0</v>
      </c>
      <c r="AB106" s="50">
        <f>IFERROR(VLOOKUP($A106,total!$B$4:$AW$437,48,0),0)</f>
        <v>0</v>
      </c>
      <c r="AC106" s="50">
        <f>IFERROR(VLOOKUP($A106,total!$B$4:$AB$437,19,0),0)</f>
        <v>0</v>
      </c>
      <c r="AD106" s="50">
        <f>IFERROR(VLOOKUP($A106,total!$B$4:$AB$437,10,0),0)</f>
        <v>0</v>
      </c>
      <c r="AE106" s="50">
        <f>IFERROR(VLOOKUP($A106,total!$B$4:$AB$437,13,0),0)-SUMIFS(topmanager!$D:$D,topmanager!$C:$C,rs_nova!$A110,topmanager!$A:$A,856)</f>
        <v>0</v>
      </c>
      <c r="AF106" s="50">
        <f>IFERROR(VLOOKUP($A106,total!$B$4:$AB$437,16,0),0)</f>
        <v>0</v>
      </c>
      <c r="AG106" s="50">
        <f>IFERROR(VLOOKUP($A106,total!$B$4:$AB$437,7,0),0)</f>
        <v>0</v>
      </c>
      <c r="AH106" s="50">
        <f>IFERROR(VLOOKUP($A106,total!$B$4:$AD$437,29,0),0)</f>
        <v>0</v>
      </c>
      <c r="AI106" s="50">
        <f>IFERROR(VLOOKUP(A106,total!$B$4:$AN$437,39,0),0)</f>
        <v>0</v>
      </c>
      <c r="AJ106" s="51">
        <f t="shared" si="21"/>
        <v>0</v>
      </c>
      <c r="AK106" s="50">
        <f t="shared" si="22"/>
        <v>0</v>
      </c>
      <c r="AL106" s="50">
        <f t="shared" si="23"/>
        <v>0</v>
      </c>
      <c r="AM106" s="50">
        <f t="shared" si="24"/>
        <v>0</v>
      </c>
      <c r="AN106" s="50" t="e">
        <f t="shared" si="34"/>
        <v>#REF!</v>
      </c>
      <c r="AO106" s="50" t="e">
        <f t="shared" si="34"/>
        <v>#REF!</v>
      </c>
      <c r="AP106" s="50" t="e">
        <f t="shared" si="34"/>
        <v>#REF!</v>
      </c>
      <c r="AQ106" s="50">
        <f>IFERROR(VLOOKUP(TEXT($A106,"000000"),[6]Página1!$A$8:$S$801,13,FALSE),0)</f>
        <v>0</v>
      </c>
      <c r="AR106" s="50">
        <f>IFERROR(VLOOKUP(TEXT($A106,"000000"),[6]Página1!$A$8:$S$801,16,FALSE),0)</f>
        <v>0</v>
      </c>
      <c r="AS106" s="50">
        <f>IFERROR(VLOOKUP(TEXT($A106,"000000"),[6]Página1!$A$8:$S$801,19,FALSE),0)</f>
        <v>0</v>
      </c>
      <c r="AT106" s="50">
        <f>IFERROR(VLOOKUP(TEXT($A106,"000000"),[7]Página1!$A$8:$R$814,12,FALSE),0)</f>
        <v>0</v>
      </c>
      <c r="AU106" s="50">
        <f>IFERROR(VLOOKUP(TEXT($A106,"000000"),[7]Página1!$A$8:$R$814,15,FALSE),0)</f>
        <v>0</v>
      </c>
      <c r="AV106" s="50">
        <f>IFERROR(VLOOKUP(TEXT($A106,"000000"),[7]Página1!$A$8:$R$814,18,FALSE),0)</f>
        <v>0</v>
      </c>
      <c r="AW106" s="50"/>
      <c r="AX106" s="51" t="e">
        <f t="shared" si="25"/>
        <v>#REF!</v>
      </c>
      <c r="AY106" s="51" t="e">
        <f t="shared" si="26"/>
        <v>#REF!</v>
      </c>
      <c r="AZ106" s="51" t="e">
        <f t="shared" si="27"/>
        <v>#REF!</v>
      </c>
      <c r="BA106" s="51" t="e">
        <f t="shared" si="28"/>
        <v>#REF!</v>
      </c>
      <c r="BB106" s="51">
        <f t="shared" si="29"/>
        <v>0</v>
      </c>
      <c r="BC106" s="51" t="e">
        <f t="shared" si="30"/>
        <v>#REF!</v>
      </c>
      <c r="BD106" s="51">
        <f t="shared" si="31"/>
        <v>0</v>
      </c>
      <c r="BE106" s="51">
        <f>IFERROR(VLOOKUP(A106,salario!A$2:P$91,11,FALSE),0)</f>
        <v>0</v>
      </c>
      <c r="BF106" s="51">
        <f>SUMIFS(topmanager!$D:$D,topmanager!$C:$C,rs_nova!$A106,topmanager!$A:$A,rs_nova!BF$2)</f>
        <v>0</v>
      </c>
      <c r="BG106" s="51">
        <f>SUMIFS(topmanager!$D:$D,topmanager!$C:$C,rs_nova!$A106,topmanager!$A:$A,rs_nova!BG$2)</f>
        <v>0</v>
      </c>
      <c r="BH106" s="51">
        <f>SUMIFS(topmanager!$D:$D,topmanager!$C:$C,rs_nova!$A106,topmanager!$A:$A,rs_nova!BH$2)</f>
        <v>0</v>
      </c>
      <c r="BI106" s="51">
        <f>SUMIFS(topmanager!$D:$D,topmanager!$C:$C,rs_nova!$A106,topmanager!$A:$A,rs_nova!BI$2)</f>
        <v>0</v>
      </c>
      <c r="BJ106" s="51">
        <f>SUMIFS(topmanager!$D:$D,topmanager!$C:$C,rs_nova!$A106,topmanager!$A:$A,rs_nova!BJ$2)+SUMIFS(topmanager!$D:$D,topmanager!$C:$C,rs_nova!$A106,topmanager!$A:$A,rs_nova!BJ$2+1)</f>
        <v>0</v>
      </c>
      <c r="BK106" s="51">
        <f>IFERROR(VLOOKUP(A106,[8]ferias!$C$4:$G$100,5,FALSE),0)</f>
        <v>0</v>
      </c>
      <c r="BL106" s="51">
        <f>SUMIFS(topmanager!$D:$D,topmanager!$C:$C,rs_nova!$A106,topmanager!$A:$A,rs_nova!BL$2)</f>
        <v>0</v>
      </c>
      <c r="BM106" s="51">
        <f>SUMIFS(topmanager!$D:$D,topmanager!$C:$C,rs_nova!$A106,topmanager!$A:$A,rs_nova!BM$2)+SUMIFS(topmanager!$D:$D,topmanager!$C:$C,rs_nova!$A110,topmanager!$A:$A,151)</f>
        <v>0</v>
      </c>
      <c r="BN106" s="51">
        <f t="shared" si="32"/>
        <v>0</v>
      </c>
    </row>
    <row r="107" spans="1:66">
      <c r="A107" s="47" t="e">
        <f>total!#REF!</f>
        <v>#REF!</v>
      </c>
      <c r="B107" s="47">
        <f t="shared" si="19"/>
        <v>0</v>
      </c>
      <c r="C107" s="48" t="e">
        <f>total!#REF!</f>
        <v>#REF!</v>
      </c>
      <c r="D107" s="49" t="str">
        <f>IFERROR(VLOOKUP(A107,salario!A$3:J$32,10,FALSE),"")</f>
        <v/>
      </c>
      <c r="E107" s="49" t="str">
        <f>IFERROR(IF(VLOOKUP(A107,salario!A$3:O$32,15,FALSE)="","",VLOOKUP(A107,salario!A$3:O$32,15,FALSE)),"")</f>
        <v/>
      </c>
      <c r="F107" s="47" t="str">
        <f>IFERROR(VLOOKUP(A107,[5]base_pessoal!$B$2:$P$1504,13,FALSE),"")</f>
        <v/>
      </c>
      <c r="G107" s="50">
        <f>IFERROR(VLOOKUP(A107,salario!A$2:P$91,11,FALSE),0)*B107/30</f>
        <v>0</v>
      </c>
      <c r="H107" s="50">
        <f>SUMIFS(topmanager!$D:$D,topmanager!$C:$C,rs_nova!$A107,topmanager!$A:$A,rs_nova!H$2)+SUMIFS(topmanager!$D:$D,topmanager!$C:$C,rs_nova!$A107,topmanager!$A:$A,63)</f>
        <v>0</v>
      </c>
      <c r="I107" s="50">
        <f>-SUMIFS(topmanager!$D:$D,topmanager!$C:$C,rs_nova!$A107,topmanager!$A:$A,rs_nova!I$2)</f>
        <v>0</v>
      </c>
      <c r="J107" s="50">
        <f>SUMIFS(topmanager!$D:$D,topmanager!$C:$C,rs_nova!$A107,topmanager!$A:$A,rs_nova!J$2)</f>
        <v>0</v>
      </c>
      <c r="K107" s="50">
        <f>SUMIFS(topmanager!$D:$D,topmanager!$C:$C,rs_nova!$A107,topmanager!$A:$A,rs_nova!K$2)+SUMIFS(topmanager!$D:$D,topmanager!$C:$C,rs_nova!$A107,topmanager!$A:$A,911)</f>
        <v>0</v>
      </c>
      <c r="L107" s="50">
        <f>SUMIFS(topmanager!$D:$D,topmanager!$C:$C,rs_nova!$A107,topmanager!$A:$A,rs_nova!L$2)</f>
        <v>0</v>
      </c>
      <c r="M107" s="50">
        <f>SUMIFS(topmanager!$D:$D,topmanager!$C:$C,rs_nova!$A107,topmanager!$A:$A,rs_nova!M$2)+SUMIFS(topmanager!$D:$D,topmanager!$C:$C,rs_nova!$A107,topmanager!$A:$A,908)+SUMIFS(topmanager!$D:$D,topmanager!$C:$C,rs_nova!$A107,topmanager!$A:$A,550)</f>
        <v>0</v>
      </c>
      <c r="N107" s="50">
        <f>SUMIFS(topmanager!$D:$D,topmanager!$C:$C,rs_nova!$A107,topmanager!$A:$A,rs_nova!N$2)</f>
        <v>0</v>
      </c>
      <c r="O107" s="51">
        <f t="shared" si="20"/>
        <v>0</v>
      </c>
      <c r="P107" s="50">
        <f>IFERROR(VLOOKUP($A107,total!$B$4:$AW$437,27,0),0)</f>
        <v>0</v>
      </c>
      <c r="Q107" s="50">
        <f>IFERROR(VLOOKUP($A107,total!$B$4:$AW$437,21,0),0)</f>
        <v>0</v>
      </c>
      <c r="R107" s="50">
        <f>IFERROR(VLOOKUP($A107,total!$B$4:$AW$437,25,0),0)+IFERROR(VLOOKUP($A107,total!$B$4:$AW$437,36,0),0)</f>
        <v>0</v>
      </c>
      <c r="S107" s="50">
        <f>IFERROR(VLOOKUP(A107,gympass!$A$2:$F$148,6,0),0)</f>
        <v>0</v>
      </c>
      <c r="T107" s="50">
        <f>IFERROR(VLOOKUP($A107,total!$B$4:$AW$437,42,0),0)</f>
        <v>0</v>
      </c>
      <c r="U107" s="50">
        <f>IFERROR(VLOOKUP($A107,total!$B$4:$AW$437,32,0),0)</f>
        <v>0</v>
      </c>
      <c r="V107" s="50">
        <f>IFERROR(VLOOKUP($A107,total!$B$4:$AW$437,28,0),0)</f>
        <v>0</v>
      </c>
      <c r="W107" s="50">
        <f>IFERROR(VLOOKUP($A107,total!$B$4:$AX$437,49,0),0)</f>
        <v>0</v>
      </c>
      <c r="X107" s="50"/>
      <c r="Y107" s="50">
        <f>IFERROR(VLOOKUP(A107,#REF!,4,0),0)</f>
        <v>0</v>
      </c>
      <c r="Z107" s="50">
        <f>IFERROR(VLOOKUP(B107,#REF!,8,0),0)</f>
        <v>0</v>
      </c>
      <c r="AA107" s="50">
        <f>IFERROR(VLOOKUP($A107,total!$B$4:$AW$437,45,0),0)</f>
        <v>0</v>
      </c>
      <c r="AB107" s="50">
        <f>IFERROR(VLOOKUP($A107,total!$B$4:$AW$437,48,0),0)</f>
        <v>0</v>
      </c>
      <c r="AC107" s="50">
        <f>IFERROR(VLOOKUP($A107,total!$B$4:$AB$437,19,0),0)</f>
        <v>0</v>
      </c>
      <c r="AD107" s="50">
        <f>IFERROR(VLOOKUP($A107,total!$B$4:$AB$437,10,0),0)</f>
        <v>0</v>
      </c>
      <c r="AE107" s="50">
        <f>IFERROR(VLOOKUP($A107,total!$B$4:$AB$437,13,0),0)-SUMIFS(topmanager!$D:$D,topmanager!$C:$C,rs_nova!$A111,topmanager!$A:$A,856)</f>
        <v>0</v>
      </c>
      <c r="AF107" s="50">
        <f>IFERROR(VLOOKUP($A107,total!$B$4:$AB$437,16,0),0)</f>
        <v>0</v>
      </c>
      <c r="AG107" s="50">
        <f>IFERROR(VLOOKUP($A107,total!$B$4:$AB$437,7,0),0)</f>
        <v>0</v>
      </c>
      <c r="AH107" s="50">
        <f>IFERROR(VLOOKUP($A107,total!$B$4:$AD$437,29,0),0)</f>
        <v>0</v>
      </c>
      <c r="AI107" s="50">
        <f>IFERROR(VLOOKUP(A107,total!$B$4:$AN$437,39,0),0)</f>
        <v>0</v>
      </c>
      <c r="AJ107" s="51">
        <f t="shared" si="21"/>
        <v>0</v>
      </c>
      <c r="AK107" s="50">
        <f t="shared" si="22"/>
        <v>0</v>
      </c>
      <c r="AL107" s="50">
        <f t="shared" si="23"/>
        <v>0</v>
      </c>
      <c r="AM107" s="50">
        <f t="shared" si="24"/>
        <v>0</v>
      </c>
      <c r="AN107" s="50" t="e">
        <f t="shared" si="34"/>
        <v>#REF!</v>
      </c>
      <c r="AO107" s="50" t="e">
        <f t="shared" si="34"/>
        <v>#REF!</v>
      </c>
      <c r="AP107" s="50" t="e">
        <f t="shared" si="34"/>
        <v>#REF!</v>
      </c>
      <c r="AQ107" s="50">
        <f>IFERROR(VLOOKUP(TEXT($A107,"000000"),[6]Página1!$A$8:$S$801,13,FALSE),0)</f>
        <v>0</v>
      </c>
      <c r="AR107" s="50">
        <f>IFERROR(VLOOKUP(TEXT($A107,"000000"),[6]Página1!$A$8:$S$801,16,FALSE),0)</f>
        <v>0</v>
      </c>
      <c r="AS107" s="50">
        <f>IFERROR(VLOOKUP(TEXT($A107,"000000"),[6]Página1!$A$8:$S$801,19,FALSE),0)</f>
        <v>0</v>
      </c>
      <c r="AT107" s="50">
        <f>IFERROR(VLOOKUP(TEXT($A107,"000000"),[7]Página1!$A$8:$R$814,12,FALSE),0)</f>
        <v>0</v>
      </c>
      <c r="AU107" s="50">
        <f>IFERROR(VLOOKUP(TEXT($A107,"000000"),[7]Página1!$A$8:$R$814,15,FALSE),0)</f>
        <v>0</v>
      </c>
      <c r="AV107" s="50">
        <f>IFERROR(VLOOKUP(TEXT($A107,"000000"),[7]Página1!$A$8:$R$814,18,FALSE),0)</f>
        <v>0</v>
      </c>
      <c r="AW107" s="50"/>
      <c r="AX107" s="51" t="e">
        <f t="shared" si="25"/>
        <v>#REF!</v>
      </c>
      <c r="AY107" s="51" t="e">
        <f t="shared" si="26"/>
        <v>#REF!</v>
      </c>
      <c r="AZ107" s="51" t="e">
        <f t="shared" si="27"/>
        <v>#REF!</v>
      </c>
      <c r="BA107" s="51" t="e">
        <f t="shared" si="28"/>
        <v>#REF!</v>
      </c>
      <c r="BB107" s="51">
        <f t="shared" si="29"/>
        <v>0</v>
      </c>
      <c r="BC107" s="51" t="e">
        <f t="shared" si="30"/>
        <v>#REF!</v>
      </c>
      <c r="BD107" s="51">
        <f t="shared" si="31"/>
        <v>0</v>
      </c>
      <c r="BE107" s="51">
        <f>IFERROR(VLOOKUP(A107,salario!A$2:P$91,11,FALSE),0)</f>
        <v>0</v>
      </c>
      <c r="BF107" s="51">
        <f>SUMIFS(topmanager!$D:$D,topmanager!$C:$C,rs_nova!$A107,topmanager!$A:$A,rs_nova!BF$2)</f>
        <v>0</v>
      </c>
      <c r="BG107" s="51">
        <f>SUMIFS(topmanager!$D:$D,topmanager!$C:$C,rs_nova!$A107,topmanager!$A:$A,rs_nova!BG$2)</f>
        <v>0</v>
      </c>
      <c r="BH107" s="51">
        <f>SUMIFS(topmanager!$D:$D,topmanager!$C:$C,rs_nova!$A107,topmanager!$A:$A,rs_nova!BH$2)</f>
        <v>0</v>
      </c>
      <c r="BI107" s="51">
        <f>SUMIFS(topmanager!$D:$D,topmanager!$C:$C,rs_nova!$A107,topmanager!$A:$A,rs_nova!BI$2)</f>
        <v>0</v>
      </c>
      <c r="BJ107" s="51">
        <f>SUMIFS(topmanager!$D:$D,topmanager!$C:$C,rs_nova!$A107,topmanager!$A:$A,rs_nova!BJ$2)+SUMIFS(topmanager!$D:$D,topmanager!$C:$C,rs_nova!$A107,topmanager!$A:$A,rs_nova!BJ$2+1)</f>
        <v>0</v>
      </c>
      <c r="BK107" s="51">
        <f>IFERROR(VLOOKUP(A107,[8]ferias!$C$4:$G$100,5,FALSE),0)</f>
        <v>0</v>
      </c>
      <c r="BL107" s="51">
        <f>SUMIFS(topmanager!$D:$D,topmanager!$C:$C,rs_nova!$A107,topmanager!$A:$A,rs_nova!BL$2)</f>
        <v>0</v>
      </c>
      <c r="BM107" s="51">
        <f>SUMIFS(topmanager!$D:$D,topmanager!$C:$C,rs_nova!$A107,topmanager!$A:$A,rs_nova!BM$2)+SUMIFS(topmanager!$D:$D,topmanager!$C:$C,rs_nova!$A111,topmanager!$A:$A,151)</f>
        <v>0</v>
      </c>
      <c r="BN107" s="51">
        <f t="shared" si="32"/>
        <v>0</v>
      </c>
    </row>
    <row r="108" spans="1:66">
      <c r="A108" s="47" t="e">
        <f>total!#REF!</f>
        <v>#REF!</v>
      </c>
      <c r="B108" s="47">
        <f t="shared" si="19"/>
        <v>0</v>
      </c>
      <c r="C108" s="48" t="e">
        <f>total!#REF!</f>
        <v>#REF!</v>
      </c>
      <c r="D108" s="49" t="str">
        <f>IFERROR(VLOOKUP(A108,salario!A$3:J$32,10,FALSE),"")</f>
        <v/>
      </c>
      <c r="E108" s="49" t="str">
        <f>IFERROR(IF(VLOOKUP(A108,salario!A$3:O$32,15,FALSE)="","",VLOOKUP(A108,salario!A$3:O$32,15,FALSE)),"")</f>
        <v/>
      </c>
      <c r="F108" s="47" t="str">
        <f>IFERROR(VLOOKUP(A108,[5]base_pessoal!$B$2:$P$1504,13,FALSE),"")</f>
        <v/>
      </c>
      <c r="G108" s="50">
        <f>IFERROR(VLOOKUP(A108,salario!A$2:P$91,11,FALSE),0)*B108/30</f>
        <v>0</v>
      </c>
      <c r="H108" s="50">
        <f>SUMIFS(topmanager!$D:$D,topmanager!$C:$C,rs_nova!$A108,topmanager!$A:$A,rs_nova!H$2)+SUMIFS(topmanager!$D:$D,topmanager!$C:$C,rs_nova!$A108,topmanager!$A:$A,63)</f>
        <v>0</v>
      </c>
      <c r="I108" s="50">
        <f>-SUMIFS(topmanager!$D:$D,topmanager!$C:$C,rs_nova!$A108,topmanager!$A:$A,rs_nova!I$2)</f>
        <v>0</v>
      </c>
      <c r="J108" s="50">
        <f>SUMIFS(topmanager!$D:$D,topmanager!$C:$C,rs_nova!$A108,topmanager!$A:$A,rs_nova!J$2)</f>
        <v>0</v>
      </c>
      <c r="K108" s="50">
        <f>SUMIFS(topmanager!$D:$D,topmanager!$C:$C,rs_nova!$A108,topmanager!$A:$A,rs_nova!K$2)+SUMIFS(topmanager!$D:$D,topmanager!$C:$C,rs_nova!$A108,topmanager!$A:$A,911)</f>
        <v>0</v>
      </c>
      <c r="L108" s="50">
        <f>SUMIFS(topmanager!$D:$D,topmanager!$C:$C,rs_nova!$A108,topmanager!$A:$A,rs_nova!L$2)</f>
        <v>0</v>
      </c>
      <c r="M108" s="50">
        <f>SUMIFS(topmanager!$D:$D,topmanager!$C:$C,rs_nova!$A108,topmanager!$A:$A,rs_nova!M$2)+SUMIFS(topmanager!$D:$D,topmanager!$C:$C,rs_nova!$A108,topmanager!$A:$A,908)+SUMIFS(topmanager!$D:$D,topmanager!$C:$C,rs_nova!$A108,topmanager!$A:$A,550)</f>
        <v>0</v>
      </c>
      <c r="N108" s="50">
        <f>SUMIFS(topmanager!$D:$D,topmanager!$C:$C,rs_nova!$A108,topmanager!$A:$A,rs_nova!N$2)</f>
        <v>0</v>
      </c>
      <c r="O108" s="51">
        <f t="shared" si="20"/>
        <v>0</v>
      </c>
      <c r="P108" s="50">
        <f>IFERROR(VLOOKUP($A108,total!$B$4:$AW$437,27,0),0)</f>
        <v>0</v>
      </c>
      <c r="Q108" s="50">
        <f>IFERROR(VLOOKUP($A108,total!$B$4:$AW$437,21,0),0)</f>
        <v>0</v>
      </c>
      <c r="R108" s="50">
        <f>IFERROR(VLOOKUP($A108,total!$B$4:$AW$437,25,0),0)+IFERROR(VLOOKUP($A108,total!$B$4:$AW$437,36,0),0)</f>
        <v>0</v>
      </c>
      <c r="S108" s="50">
        <f>IFERROR(VLOOKUP(A108,gympass!$A$2:$F$148,6,0),0)</f>
        <v>0</v>
      </c>
      <c r="T108" s="50">
        <f>IFERROR(VLOOKUP($A108,total!$B$4:$AW$437,42,0),0)</f>
        <v>0</v>
      </c>
      <c r="U108" s="50">
        <f>IFERROR(VLOOKUP($A108,total!$B$4:$AW$437,32,0),0)</f>
        <v>0</v>
      </c>
      <c r="V108" s="50">
        <f>IFERROR(VLOOKUP($A108,total!$B$4:$AW$437,28,0),0)</f>
        <v>0</v>
      </c>
      <c r="W108" s="50">
        <f>IFERROR(VLOOKUP($A108,total!$B$4:$AX$437,49,0),0)</f>
        <v>0</v>
      </c>
      <c r="X108" s="50"/>
      <c r="Y108" s="50">
        <f>IFERROR(VLOOKUP(A108,#REF!,4,0),0)</f>
        <v>0</v>
      </c>
      <c r="Z108" s="50">
        <f>IFERROR(VLOOKUP(B108,#REF!,8,0),0)</f>
        <v>0</v>
      </c>
      <c r="AA108" s="50">
        <f>IFERROR(VLOOKUP($A108,total!$B$4:$AW$437,45,0),0)</f>
        <v>0</v>
      </c>
      <c r="AB108" s="50">
        <f>IFERROR(VLOOKUP($A108,total!$B$4:$AW$437,48,0),0)</f>
        <v>0</v>
      </c>
      <c r="AC108" s="50">
        <f>IFERROR(VLOOKUP($A108,total!$B$4:$AB$437,19,0),0)</f>
        <v>0</v>
      </c>
      <c r="AD108" s="50">
        <f>IFERROR(VLOOKUP($A108,total!$B$4:$AB$437,10,0),0)</f>
        <v>0</v>
      </c>
      <c r="AE108" s="50">
        <f>IFERROR(VLOOKUP($A108,total!$B$4:$AB$437,13,0),0)-SUMIFS(topmanager!$D:$D,topmanager!$C:$C,rs_nova!$A112,topmanager!$A:$A,856)</f>
        <v>0</v>
      </c>
      <c r="AF108" s="50">
        <f>IFERROR(VLOOKUP($A108,total!$B$4:$AB$437,16,0),0)</f>
        <v>0</v>
      </c>
      <c r="AG108" s="50">
        <f>IFERROR(VLOOKUP($A108,total!$B$4:$AB$437,7,0),0)</f>
        <v>0</v>
      </c>
      <c r="AH108" s="50">
        <f>IFERROR(VLOOKUP($A108,total!$B$4:$AD$437,29,0),0)</f>
        <v>0</v>
      </c>
      <c r="AI108" s="50">
        <f>IFERROR(VLOOKUP(A108,total!$B$4:$AN$437,39,0),0)</f>
        <v>0</v>
      </c>
      <c r="AJ108" s="51">
        <f t="shared" si="21"/>
        <v>0</v>
      </c>
      <c r="AK108" s="50">
        <f t="shared" si="22"/>
        <v>0</v>
      </c>
      <c r="AL108" s="50">
        <f t="shared" si="23"/>
        <v>0</v>
      </c>
      <c r="AM108" s="50">
        <f t="shared" si="24"/>
        <v>0</v>
      </c>
      <c r="AN108" s="50" t="e">
        <f t="shared" si="34"/>
        <v>#REF!</v>
      </c>
      <c r="AO108" s="50" t="e">
        <f t="shared" si="34"/>
        <v>#REF!</v>
      </c>
      <c r="AP108" s="50" t="e">
        <f t="shared" si="34"/>
        <v>#REF!</v>
      </c>
      <c r="AQ108" s="50">
        <f>IFERROR(VLOOKUP(TEXT($A108,"000000"),[6]Página1!$A$8:$S$801,13,FALSE),0)</f>
        <v>0</v>
      </c>
      <c r="AR108" s="50">
        <f>IFERROR(VLOOKUP(TEXT($A108,"000000"),[6]Página1!$A$8:$S$801,16,FALSE),0)</f>
        <v>0</v>
      </c>
      <c r="AS108" s="50">
        <f>IFERROR(VLOOKUP(TEXT($A108,"000000"),[6]Página1!$A$8:$S$801,19,FALSE),0)</f>
        <v>0</v>
      </c>
      <c r="AT108" s="50">
        <f>IFERROR(VLOOKUP(TEXT($A108,"000000"),[7]Página1!$A$8:$R$814,12,FALSE),0)</f>
        <v>0</v>
      </c>
      <c r="AU108" s="50">
        <f>IFERROR(VLOOKUP(TEXT($A108,"000000"),[7]Página1!$A$8:$R$814,15,FALSE),0)</f>
        <v>0</v>
      </c>
      <c r="AV108" s="50">
        <f>IFERROR(VLOOKUP(TEXT($A108,"000000"),[7]Página1!$A$8:$R$814,18,FALSE),0)</f>
        <v>0</v>
      </c>
      <c r="AW108" s="50"/>
      <c r="AX108" s="51" t="e">
        <f t="shared" si="25"/>
        <v>#REF!</v>
      </c>
      <c r="AY108" s="51" t="e">
        <f t="shared" si="26"/>
        <v>#REF!</v>
      </c>
      <c r="AZ108" s="51" t="e">
        <f t="shared" si="27"/>
        <v>#REF!</v>
      </c>
      <c r="BA108" s="51" t="e">
        <f t="shared" si="28"/>
        <v>#REF!</v>
      </c>
      <c r="BB108" s="51">
        <f t="shared" si="29"/>
        <v>0</v>
      </c>
      <c r="BC108" s="51" t="e">
        <f t="shared" si="30"/>
        <v>#REF!</v>
      </c>
      <c r="BD108" s="51">
        <f t="shared" si="31"/>
        <v>0</v>
      </c>
      <c r="BE108" s="51">
        <f>IFERROR(VLOOKUP(A108,salario!A$2:P$91,11,FALSE),0)</f>
        <v>0</v>
      </c>
      <c r="BF108" s="51">
        <f>SUMIFS(topmanager!$D:$D,topmanager!$C:$C,rs_nova!$A108,topmanager!$A:$A,rs_nova!BF$2)</f>
        <v>0</v>
      </c>
      <c r="BG108" s="51">
        <f>SUMIFS(topmanager!$D:$D,topmanager!$C:$C,rs_nova!$A108,topmanager!$A:$A,rs_nova!BG$2)</f>
        <v>0</v>
      </c>
      <c r="BH108" s="51">
        <f>SUMIFS(topmanager!$D:$D,topmanager!$C:$C,rs_nova!$A108,topmanager!$A:$A,rs_nova!BH$2)</f>
        <v>0</v>
      </c>
      <c r="BI108" s="51">
        <f>SUMIFS(topmanager!$D:$D,topmanager!$C:$C,rs_nova!$A108,topmanager!$A:$A,rs_nova!BI$2)</f>
        <v>0</v>
      </c>
      <c r="BJ108" s="51">
        <f>SUMIFS(topmanager!$D:$D,topmanager!$C:$C,rs_nova!$A108,topmanager!$A:$A,rs_nova!BJ$2)+SUMIFS(topmanager!$D:$D,topmanager!$C:$C,rs_nova!$A108,topmanager!$A:$A,rs_nova!BJ$2+1)</f>
        <v>0</v>
      </c>
      <c r="BK108" s="51">
        <f>IFERROR(VLOOKUP(A108,[8]ferias!$C$4:$G$100,5,FALSE),0)</f>
        <v>0</v>
      </c>
      <c r="BL108" s="51">
        <f>SUMIFS(topmanager!$D:$D,topmanager!$C:$C,rs_nova!$A108,topmanager!$A:$A,rs_nova!BL$2)</f>
        <v>0</v>
      </c>
      <c r="BM108" s="51">
        <f>SUMIFS(topmanager!$D:$D,topmanager!$C:$C,rs_nova!$A108,topmanager!$A:$A,rs_nova!BM$2)+SUMIFS(topmanager!$D:$D,topmanager!$C:$C,rs_nova!$A112,topmanager!$A:$A,151)</f>
        <v>0</v>
      </c>
      <c r="BN108" s="51">
        <f t="shared" si="32"/>
        <v>0</v>
      </c>
    </row>
    <row r="109" spans="1:66">
      <c r="A109" s="47" t="e">
        <f>total!#REF!</f>
        <v>#REF!</v>
      </c>
      <c r="B109" s="47">
        <f t="shared" si="19"/>
        <v>0</v>
      </c>
      <c r="C109" s="48" t="e">
        <f>total!#REF!</f>
        <v>#REF!</v>
      </c>
      <c r="D109" s="49" t="str">
        <f>IFERROR(VLOOKUP(A109,salario!A$3:J$32,10,FALSE),"")</f>
        <v/>
      </c>
      <c r="E109" s="49" t="str">
        <f>IFERROR(IF(VLOOKUP(A109,salario!A$3:O$32,15,FALSE)="","",VLOOKUP(A109,salario!A$3:O$32,15,FALSE)),"")</f>
        <v/>
      </c>
      <c r="F109" s="47" t="str">
        <f>IFERROR(VLOOKUP(A109,[5]base_pessoal!$B$2:$P$1504,13,FALSE),"")</f>
        <v/>
      </c>
      <c r="G109" s="50">
        <f>IFERROR(VLOOKUP(A109,salario!A$2:P$91,11,FALSE),0)*B109/30</f>
        <v>0</v>
      </c>
      <c r="H109" s="50">
        <f>SUMIFS(topmanager!$D:$D,topmanager!$C:$C,rs_nova!$A109,topmanager!$A:$A,rs_nova!H$2)+SUMIFS(topmanager!$D:$D,topmanager!$C:$C,rs_nova!$A109,topmanager!$A:$A,63)</f>
        <v>0</v>
      </c>
      <c r="I109" s="50">
        <f>-SUMIFS(topmanager!$D:$D,topmanager!$C:$C,rs_nova!$A109,topmanager!$A:$A,rs_nova!I$2)</f>
        <v>0</v>
      </c>
      <c r="J109" s="50">
        <f>SUMIFS(topmanager!$D:$D,topmanager!$C:$C,rs_nova!$A109,topmanager!$A:$A,rs_nova!J$2)</f>
        <v>0</v>
      </c>
      <c r="K109" s="50">
        <f>SUMIFS(topmanager!$D:$D,topmanager!$C:$C,rs_nova!$A109,topmanager!$A:$A,rs_nova!K$2)+SUMIFS(topmanager!$D:$D,topmanager!$C:$C,rs_nova!$A109,topmanager!$A:$A,911)</f>
        <v>0</v>
      </c>
      <c r="L109" s="50">
        <f>SUMIFS(topmanager!$D:$D,topmanager!$C:$C,rs_nova!$A109,topmanager!$A:$A,rs_nova!L$2)</f>
        <v>0</v>
      </c>
      <c r="M109" s="50">
        <f>SUMIFS(topmanager!$D:$D,topmanager!$C:$C,rs_nova!$A109,topmanager!$A:$A,rs_nova!M$2)+SUMIFS(topmanager!$D:$D,topmanager!$C:$C,rs_nova!$A109,topmanager!$A:$A,908)+SUMIFS(topmanager!$D:$D,topmanager!$C:$C,rs_nova!$A109,topmanager!$A:$A,550)</f>
        <v>0</v>
      </c>
      <c r="N109" s="50">
        <f>SUMIFS(topmanager!$D:$D,topmanager!$C:$C,rs_nova!$A109,topmanager!$A:$A,rs_nova!N$2)</f>
        <v>0</v>
      </c>
      <c r="O109" s="51">
        <f t="shared" si="20"/>
        <v>0</v>
      </c>
      <c r="P109" s="50">
        <f>IFERROR(VLOOKUP($A109,total!$B$4:$AW$437,27,0),0)</f>
        <v>0</v>
      </c>
      <c r="Q109" s="50">
        <f>IFERROR(VLOOKUP($A109,total!$B$4:$AW$437,21,0),0)</f>
        <v>0</v>
      </c>
      <c r="R109" s="50">
        <f>IFERROR(VLOOKUP($A109,total!$B$4:$AW$437,25,0),0)+IFERROR(VLOOKUP($A109,total!$B$4:$AW$437,36,0),0)</f>
        <v>0</v>
      </c>
      <c r="S109" s="50">
        <f>IFERROR(VLOOKUP(A109,gympass!$A$2:$F$148,6,0),0)</f>
        <v>0</v>
      </c>
      <c r="T109" s="50">
        <f>IFERROR(VLOOKUP($A109,total!$B$4:$AW$437,42,0),0)</f>
        <v>0</v>
      </c>
      <c r="U109" s="50">
        <f>IFERROR(VLOOKUP($A109,total!$B$4:$AW$437,32,0),0)</f>
        <v>0</v>
      </c>
      <c r="V109" s="50">
        <f>IFERROR(VLOOKUP($A109,total!$B$4:$AW$437,28,0),0)</f>
        <v>0</v>
      </c>
      <c r="W109" s="50">
        <f>IFERROR(VLOOKUP($A109,total!$B$4:$AX$437,49,0),0)</f>
        <v>0</v>
      </c>
      <c r="X109" s="50"/>
      <c r="Y109" s="50">
        <f>IFERROR(VLOOKUP(A109,#REF!,4,0),0)</f>
        <v>0</v>
      </c>
      <c r="Z109" s="50">
        <f>IFERROR(VLOOKUP(B109,#REF!,8,0),0)</f>
        <v>0</v>
      </c>
      <c r="AA109" s="50">
        <f>IFERROR(VLOOKUP($A109,total!$B$4:$AW$437,45,0),0)</f>
        <v>0</v>
      </c>
      <c r="AB109" s="50">
        <f>IFERROR(VLOOKUP($A109,total!$B$4:$AW$437,48,0),0)</f>
        <v>0</v>
      </c>
      <c r="AC109" s="50">
        <f>IFERROR(VLOOKUP($A109,total!$B$4:$AB$437,19,0),0)</f>
        <v>0</v>
      </c>
      <c r="AD109" s="50">
        <f>IFERROR(VLOOKUP($A109,total!$B$4:$AB$437,10,0),0)</f>
        <v>0</v>
      </c>
      <c r="AE109" s="50">
        <f>IFERROR(VLOOKUP($A109,total!$B$4:$AB$437,13,0),0)-SUMIFS(topmanager!$D:$D,topmanager!$C:$C,rs_nova!$A113,topmanager!$A:$A,856)</f>
        <v>0</v>
      </c>
      <c r="AF109" s="50">
        <f>IFERROR(VLOOKUP($A109,total!$B$4:$AB$437,16,0),0)</f>
        <v>0</v>
      </c>
      <c r="AG109" s="50">
        <f>IFERROR(VLOOKUP($A109,total!$B$4:$AB$437,7,0),0)</f>
        <v>0</v>
      </c>
      <c r="AH109" s="50">
        <f>IFERROR(VLOOKUP($A109,total!$B$4:$AD$437,29,0),0)</f>
        <v>0</v>
      </c>
      <c r="AI109" s="50">
        <f>IFERROR(VLOOKUP(A109,total!$B$4:$AN$437,39,0),0)</f>
        <v>0</v>
      </c>
      <c r="AJ109" s="51">
        <f t="shared" si="21"/>
        <v>0</v>
      </c>
      <c r="AK109" s="50">
        <f t="shared" si="22"/>
        <v>0</v>
      </c>
      <c r="AL109" s="50">
        <f t="shared" si="23"/>
        <v>0</v>
      </c>
      <c r="AM109" s="50">
        <f t="shared" si="24"/>
        <v>0</v>
      </c>
      <c r="AN109" s="50" t="e">
        <f t="shared" si="34"/>
        <v>#REF!</v>
      </c>
      <c r="AO109" s="50" t="e">
        <f t="shared" si="34"/>
        <v>#REF!</v>
      </c>
      <c r="AP109" s="50" t="e">
        <f t="shared" si="34"/>
        <v>#REF!</v>
      </c>
      <c r="AQ109" s="50">
        <f>IFERROR(VLOOKUP(TEXT($A109,"000000"),[6]Página1!$A$8:$S$801,13,FALSE),0)</f>
        <v>0</v>
      </c>
      <c r="AR109" s="50">
        <f>IFERROR(VLOOKUP(TEXT($A109,"000000"),[6]Página1!$A$8:$S$801,16,FALSE),0)</f>
        <v>0</v>
      </c>
      <c r="AS109" s="50">
        <f>IFERROR(VLOOKUP(TEXT($A109,"000000"),[6]Página1!$A$8:$S$801,19,FALSE),0)</f>
        <v>0</v>
      </c>
      <c r="AT109" s="50">
        <f>IFERROR(VLOOKUP(TEXT($A109,"000000"),[7]Página1!$A$8:$R$814,12,FALSE),0)</f>
        <v>0</v>
      </c>
      <c r="AU109" s="50">
        <f>IFERROR(VLOOKUP(TEXT($A109,"000000"),[7]Página1!$A$8:$R$814,15,FALSE),0)</f>
        <v>0</v>
      </c>
      <c r="AV109" s="50">
        <f>IFERROR(VLOOKUP(TEXT($A109,"000000"),[7]Página1!$A$8:$R$814,18,FALSE),0)</f>
        <v>0</v>
      </c>
      <c r="AW109" s="50"/>
      <c r="AX109" s="51" t="e">
        <f t="shared" si="25"/>
        <v>#REF!</v>
      </c>
      <c r="AY109" s="51" t="e">
        <f t="shared" si="26"/>
        <v>#REF!</v>
      </c>
      <c r="AZ109" s="51" t="e">
        <f t="shared" si="27"/>
        <v>#REF!</v>
      </c>
      <c r="BA109" s="51" t="e">
        <f t="shared" si="28"/>
        <v>#REF!</v>
      </c>
      <c r="BB109" s="51">
        <f t="shared" si="29"/>
        <v>0</v>
      </c>
      <c r="BC109" s="51" t="e">
        <f t="shared" si="30"/>
        <v>#REF!</v>
      </c>
      <c r="BD109" s="51">
        <f t="shared" si="31"/>
        <v>0</v>
      </c>
      <c r="BE109" s="51">
        <f>IFERROR(VLOOKUP(A109,salario!A$2:P$91,11,FALSE),0)</f>
        <v>0</v>
      </c>
      <c r="BF109" s="51">
        <f>SUMIFS(topmanager!$D:$D,topmanager!$C:$C,rs_nova!$A109,topmanager!$A:$A,rs_nova!BF$2)</f>
        <v>0</v>
      </c>
      <c r="BG109" s="51">
        <f>SUMIFS(topmanager!$D:$D,topmanager!$C:$C,rs_nova!$A109,topmanager!$A:$A,rs_nova!BG$2)</f>
        <v>0</v>
      </c>
      <c r="BH109" s="51">
        <f>SUMIFS(topmanager!$D:$D,topmanager!$C:$C,rs_nova!$A109,topmanager!$A:$A,rs_nova!BH$2)</f>
        <v>0</v>
      </c>
      <c r="BI109" s="51">
        <f>SUMIFS(topmanager!$D:$D,topmanager!$C:$C,rs_nova!$A109,topmanager!$A:$A,rs_nova!BI$2)</f>
        <v>0</v>
      </c>
      <c r="BJ109" s="51">
        <f>SUMIFS(topmanager!$D:$D,topmanager!$C:$C,rs_nova!$A109,topmanager!$A:$A,rs_nova!BJ$2)+SUMIFS(topmanager!$D:$D,topmanager!$C:$C,rs_nova!$A109,topmanager!$A:$A,rs_nova!BJ$2+1)</f>
        <v>0</v>
      </c>
      <c r="BK109" s="51">
        <f>IFERROR(VLOOKUP(A109,[8]ferias!$C$4:$G$100,5,FALSE),0)</f>
        <v>0</v>
      </c>
      <c r="BL109" s="51">
        <f>SUMIFS(topmanager!$D:$D,topmanager!$C:$C,rs_nova!$A109,topmanager!$A:$A,rs_nova!BL$2)</f>
        <v>0</v>
      </c>
      <c r="BM109" s="51">
        <f>SUMIFS(topmanager!$D:$D,topmanager!$C:$C,rs_nova!$A109,topmanager!$A:$A,rs_nova!BM$2)+SUMIFS(topmanager!$D:$D,topmanager!$C:$C,rs_nova!$A113,topmanager!$A:$A,151)</f>
        <v>0</v>
      </c>
      <c r="BN109" s="51">
        <f t="shared" si="32"/>
        <v>0</v>
      </c>
    </row>
    <row r="110" spans="1:66">
      <c r="A110" s="47" t="e">
        <f>total!#REF!</f>
        <v>#REF!</v>
      </c>
      <c r="B110" s="47">
        <f t="shared" si="19"/>
        <v>0</v>
      </c>
      <c r="C110" s="48" t="e">
        <f>total!#REF!</f>
        <v>#REF!</v>
      </c>
      <c r="D110" s="49" t="str">
        <f>IFERROR(VLOOKUP(A110,salario!A$3:J$32,10,FALSE),"")</f>
        <v/>
      </c>
      <c r="E110" s="49" t="str">
        <f>IFERROR(IF(VLOOKUP(A110,salario!A$3:O$32,15,FALSE)="","",VLOOKUP(A110,salario!A$3:O$32,15,FALSE)),"")</f>
        <v/>
      </c>
      <c r="F110" s="47" t="str">
        <f>IFERROR(VLOOKUP(A110,[5]base_pessoal!$B$2:$P$1504,13,FALSE),"")</f>
        <v/>
      </c>
      <c r="G110" s="50">
        <f>IFERROR(VLOOKUP(A110,salario!A$2:P$91,11,FALSE),0)*B110/30</f>
        <v>0</v>
      </c>
      <c r="H110" s="50">
        <f>SUMIFS(topmanager!$D:$D,topmanager!$C:$C,rs_nova!$A110,topmanager!$A:$A,rs_nova!H$2)+SUMIFS(topmanager!$D:$D,topmanager!$C:$C,rs_nova!$A110,topmanager!$A:$A,63)</f>
        <v>0</v>
      </c>
      <c r="I110" s="50">
        <f>-SUMIFS(topmanager!$D:$D,topmanager!$C:$C,rs_nova!$A110,topmanager!$A:$A,rs_nova!I$2)</f>
        <v>0</v>
      </c>
      <c r="J110" s="50">
        <f>SUMIFS(topmanager!$D:$D,topmanager!$C:$C,rs_nova!$A110,topmanager!$A:$A,rs_nova!J$2)</f>
        <v>0</v>
      </c>
      <c r="K110" s="50">
        <f>SUMIFS(topmanager!$D:$D,topmanager!$C:$C,rs_nova!$A110,topmanager!$A:$A,rs_nova!K$2)+SUMIFS(topmanager!$D:$D,topmanager!$C:$C,rs_nova!$A110,topmanager!$A:$A,911)</f>
        <v>0</v>
      </c>
      <c r="L110" s="50">
        <f>SUMIFS(topmanager!$D:$D,topmanager!$C:$C,rs_nova!$A110,topmanager!$A:$A,rs_nova!L$2)</f>
        <v>0</v>
      </c>
      <c r="M110" s="50">
        <f>SUMIFS(topmanager!$D:$D,topmanager!$C:$C,rs_nova!$A110,topmanager!$A:$A,rs_nova!M$2)+SUMIFS(topmanager!$D:$D,topmanager!$C:$C,rs_nova!$A110,topmanager!$A:$A,908)+SUMIFS(topmanager!$D:$D,topmanager!$C:$C,rs_nova!$A110,topmanager!$A:$A,550)</f>
        <v>0</v>
      </c>
      <c r="N110" s="50">
        <f>SUMIFS(topmanager!$D:$D,topmanager!$C:$C,rs_nova!$A110,topmanager!$A:$A,rs_nova!N$2)</f>
        <v>0</v>
      </c>
      <c r="O110" s="51">
        <f t="shared" si="20"/>
        <v>0</v>
      </c>
      <c r="P110" s="50">
        <f>IFERROR(VLOOKUP($A110,total!$B$4:$AW$437,27,0),0)</f>
        <v>0</v>
      </c>
      <c r="Q110" s="50">
        <f>IFERROR(VLOOKUP($A110,total!$B$4:$AW$437,21,0),0)</f>
        <v>0</v>
      </c>
      <c r="R110" s="50">
        <f>IFERROR(VLOOKUP($A110,total!$B$4:$AW$437,25,0),0)+IFERROR(VLOOKUP($A110,total!$B$4:$AW$437,36,0),0)</f>
        <v>0</v>
      </c>
      <c r="S110" s="50">
        <f>IFERROR(VLOOKUP(A110,gympass!$A$2:$F$148,6,0),0)</f>
        <v>0</v>
      </c>
      <c r="T110" s="50">
        <f>IFERROR(VLOOKUP($A110,total!$B$4:$AW$437,42,0),0)</f>
        <v>0</v>
      </c>
      <c r="U110" s="50">
        <f>IFERROR(VLOOKUP($A110,total!$B$4:$AW$437,32,0),0)</f>
        <v>0</v>
      </c>
      <c r="V110" s="50">
        <f>IFERROR(VLOOKUP($A110,total!$B$4:$AW$437,28,0),0)</f>
        <v>0</v>
      </c>
      <c r="W110" s="50">
        <f>IFERROR(VLOOKUP($A110,total!$B$4:$AX$437,49,0),0)</f>
        <v>0</v>
      </c>
      <c r="X110" s="50"/>
      <c r="Y110" s="50">
        <f>IFERROR(VLOOKUP(A110,#REF!,4,0),0)</f>
        <v>0</v>
      </c>
      <c r="Z110" s="50">
        <f>IFERROR(VLOOKUP(B110,#REF!,8,0),0)</f>
        <v>0</v>
      </c>
      <c r="AA110" s="50">
        <f>IFERROR(VLOOKUP($A110,total!$B$4:$AW$437,45,0),0)</f>
        <v>0</v>
      </c>
      <c r="AB110" s="50">
        <f>IFERROR(VLOOKUP($A110,total!$B$4:$AW$437,48,0),0)</f>
        <v>0</v>
      </c>
      <c r="AC110" s="50">
        <f>IFERROR(VLOOKUP($A110,total!$B$4:$AB$437,19,0),0)</f>
        <v>0</v>
      </c>
      <c r="AD110" s="50">
        <f>IFERROR(VLOOKUP($A110,total!$B$4:$AB$437,10,0),0)</f>
        <v>0</v>
      </c>
      <c r="AE110" s="50">
        <f>IFERROR(VLOOKUP($A110,total!$B$4:$AB$437,13,0),0)-SUMIFS(topmanager!$D:$D,topmanager!$C:$C,rs_nova!$A114,topmanager!$A:$A,856)</f>
        <v>0</v>
      </c>
      <c r="AF110" s="50">
        <f>IFERROR(VLOOKUP($A110,total!$B$4:$AB$437,16,0),0)</f>
        <v>0</v>
      </c>
      <c r="AG110" s="50">
        <f>IFERROR(VLOOKUP($A110,total!$B$4:$AB$437,7,0),0)</f>
        <v>0</v>
      </c>
      <c r="AH110" s="50">
        <f>IFERROR(VLOOKUP($A110,total!$B$4:$AD$437,29,0),0)</f>
        <v>0</v>
      </c>
      <c r="AI110" s="50">
        <f>IFERROR(VLOOKUP(A110,total!$B$4:$AN$437,39,0),0)</f>
        <v>0</v>
      </c>
      <c r="AJ110" s="51">
        <f t="shared" si="21"/>
        <v>0</v>
      </c>
      <c r="AK110" s="50">
        <f t="shared" si="22"/>
        <v>0</v>
      </c>
      <c r="AL110" s="50">
        <f t="shared" si="23"/>
        <v>0</v>
      </c>
      <c r="AM110" s="50">
        <f t="shared" si="24"/>
        <v>0</v>
      </c>
      <c r="AN110" s="50" t="e">
        <f t="shared" si="34"/>
        <v>#REF!</v>
      </c>
      <c r="AO110" s="50" t="e">
        <f t="shared" si="34"/>
        <v>#REF!</v>
      </c>
      <c r="AP110" s="50" t="e">
        <f t="shared" si="34"/>
        <v>#REF!</v>
      </c>
      <c r="AQ110" s="50">
        <f>IFERROR(VLOOKUP(TEXT($A110,"000000"),[6]Página1!$A$8:$S$801,13,FALSE),0)</f>
        <v>0</v>
      </c>
      <c r="AR110" s="50">
        <f>IFERROR(VLOOKUP(TEXT($A110,"000000"),[6]Página1!$A$8:$S$801,16,FALSE),0)</f>
        <v>0</v>
      </c>
      <c r="AS110" s="50">
        <f>IFERROR(VLOOKUP(TEXT($A110,"000000"),[6]Página1!$A$8:$S$801,19,FALSE),0)</f>
        <v>0</v>
      </c>
      <c r="AT110" s="50">
        <f>IFERROR(VLOOKUP(TEXT($A110,"000000"),[7]Página1!$A$8:$R$814,12,FALSE),0)</f>
        <v>0</v>
      </c>
      <c r="AU110" s="50">
        <f>IFERROR(VLOOKUP(TEXT($A110,"000000"),[7]Página1!$A$8:$R$814,15,FALSE),0)</f>
        <v>0</v>
      </c>
      <c r="AV110" s="50">
        <f>IFERROR(VLOOKUP(TEXT($A110,"000000"),[7]Página1!$A$8:$R$814,18,FALSE),0)</f>
        <v>0</v>
      </c>
      <c r="AW110" s="50"/>
      <c r="AX110" s="51" t="e">
        <f t="shared" si="25"/>
        <v>#REF!</v>
      </c>
      <c r="AY110" s="51" t="e">
        <f t="shared" si="26"/>
        <v>#REF!</v>
      </c>
      <c r="AZ110" s="51" t="e">
        <f t="shared" si="27"/>
        <v>#REF!</v>
      </c>
      <c r="BA110" s="51" t="e">
        <f t="shared" si="28"/>
        <v>#REF!</v>
      </c>
      <c r="BB110" s="51">
        <f t="shared" si="29"/>
        <v>0</v>
      </c>
      <c r="BC110" s="51" t="e">
        <f t="shared" si="30"/>
        <v>#REF!</v>
      </c>
      <c r="BD110" s="51">
        <f t="shared" si="31"/>
        <v>0</v>
      </c>
      <c r="BE110" s="51">
        <f>IFERROR(VLOOKUP(A110,salario!A$2:P$91,11,FALSE),0)</f>
        <v>0</v>
      </c>
      <c r="BF110" s="51">
        <f>SUMIFS(topmanager!$D:$D,topmanager!$C:$C,rs_nova!$A110,topmanager!$A:$A,rs_nova!BF$2)</f>
        <v>0</v>
      </c>
      <c r="BG110" s="51">
        <f>SUMIFS(topmanager!$D:$D,topmanager!$C:$C,rs_nova!$A110,topmanager!$A:$A,rs_nova!BG$2)</f>
        <v>0</v>
      </c>
      <c r="BH110" s="51">
        <f>SUMIFS(topmanager!$D:$D,topmanager!$C:$C,rs_nova!$A110,topmanager!$A:$A,rs_nova!BH$2)</f>
        <v>0</v>
      </c>
      <c r="BI110" s="51">
        <f>SUMIFS(topmanager!$D:$D,topmanager!$C:$C,rs_nova!$A110,topmanager!$A:$A,rs_nova!BI$2)</f>
        <v>0</v>
      </c>
      <c r="BJ110" s="51">
        <f>SUMIFS(topmanager!$D:$D,topmanager!$C:$C,rs_nova!$A110,topmanager!$A:$A,rs_nova!BJ$2)+SUMIFS(topmanager!$D:$D,topmanager!$C:$C,rs_nova!$A110,topmanager!$A:$A,rs_nova!BJ$2+1)</f>
        <v>0</v>
      </c>
      <c r="BK110" s="51">
        <f>IFERROR(VLOOKUP(A110,[8]ferias!$C$4:$G$100,5,FALSE),0)</f>
        <v>0</v>
      </c>
      <c r="BL110" s="51">
        <f>SUMIFS(topmanager!$D:$D,topmanager!$C:$C,rs_nova!$A110,topmanager!$A:$A,rs_nova!BL$2)</f>
        <v>0</v>
      </c>
      <c r="BM110" s="51">
        <f>SUMIFS(topmanager!$D:$D,topmanager!$C:$C,rs_nova!$A110,topmanager!$A:$A,rs_nova!BM$2)+SUMIFS(topmanager!$D:$D,topmanager!$C:$C,rs_nova!$A114,topmanager!$A:$A,151)</f>
        <v>0</v>
      </c>
      <c r="BN110" s="51">
        <f t="shared" si="32"/>
        <v>0</v>
      </c>
    </row>
    <row r="111" spans="1:66">
      <c r="A111" s="47" t="e">
        <f>total!#REF!</f>
        <v>#REF!</v>
      </c>
      <c r="B111" s="47">
        <f t="shared" si="19"/>
        <v>0</v>
      </c>
      <c r="C111" s="48" t="e">
        <f>total!#REF!</f>
        <v>#REF!</v>
      </c>
      <c r="D111" s="49" t="str">
        <f>IFERROR(VLOOKUP(A111,salario!A$3:J$32,10,FALSE),"")</f>
        <v/>
      </c>
      <c r="E111" s="49" t="str">
        <f>IFERROR(IF(VLOOKUP(A111,salario!A$3:O$32,15,FALSE)="","",VLOOKUP(A111,salario!A$3:O$32,15,FALSE)),"")</f>
        <v/>
      </c>
      <c r="F111" s="47" t="str">
        <f>IFERROR(VLOOKUP(A111,[5]base_pessoal!$B$2:$P$1504,13,FALSE),"")</f>
        <v/>
      </c>
      <c r="G111" s="50">
        <f>IFERROR(VLOOKUP(A111,salario!A$2:P$91,11,FALSE),0)*B111/30</f>
        <v>0</v>
      </c>
      <c r="H111" s="50">
        <f>SUMIFS(topmanager!$D:$D,topmanager!$C:$C,rs_nova!$A111,topmanager!$A:$A,rs_nova!H$2)+SUMIFS(topmanager!$D:$D,topmanager!$C:$C,rs_nova!$A111,topmanager!$A:$A,63)</f>
        <v>0</v>
      </c>
      <c r="I111" s="50">
        <f>-SUMIFS(topmanager!$D:$D,topmanager!$C:$C,rs_nova!$A111,topmanager!$A:$A,rs_nova!I$2)</f>
        <v>0</v>
      </c>
      <c r="J111" s="50">
        <f>SUMIFS(topmanager!$D:$D,topmanager!$C:$C,rs_nova!$A111,topmanager!$A:$A,rs_nova!J$2)</f>
        <v>0</v>
      </c>
      <c r="K111" s="50">
        <f>SUMIFS(topmanager!$D:$D,topmanager!$C:$C,rs_nova!$A111,topmanager!$A:$A,rs_nova!K$2)+SUMIFS(topmanager!$D:$D,topmanager!$C:$C,rs_nova!$A111,topmanager!$A:$A,911)</f>
        <v>0</v>
      </c>
      <c r="L111" s="50">
        <f>SUMIFS(topmanager!$D:$D,topmanager!$C:$C,rs_nova!$A111,topmanager!$A:$A,rs_nova!L$2)</f>
        <v>0</v>
      </c>
      <c r="M111" s="50">
        <f>SUMIFS(topmanager!$D:$D,topmanager!$C:$C,rs_nova!$A111,topmanager!$A:$A,rs_nova!M$2)+SUMIFS(topmanager!$D:$D,topmanager!$C:$C,rs_nova!$A111,topmanager!$A:$A,908)+SUMIFS(topmanager!$D:$D,topmanager!$C:$C,rs_nova!$A111,topmanager!$A:$A,550)</f>
        <v>0</v>
      </c>
      <c r="N111" s="50">
        <f>SUMIFS(topmanager!$D:$D,topmanager!$C:$C,rs_nova!$A111,topmanager!$A:$A,rs_nova!N$2)</f>
        <v>0</v>
      </c>
      <c r="O111" s="51">
        <f t="shared" si="20"/>
        <v>0</v>
      </c>
      <c r="P111" s="50">
        <f>IFERROR(VLOOKUP($A111,total!$B$4:$AW$437,27,0),0)</f>
        <v>0</v>
      </c>
      <c r="Q111" s="50">
        <f>IFERROR(VLOOKUP($A111,total!$B$4:$AW$437,21,0),0)</f>
        <v>0</v>
      </c>
      <c r="R111" s="50">
        <f>IFERROR(VLOOKUP($A111,total!$B$4:$AW$437,25,0),0)+IFERROR(VLOOKUP($A111,total!$B$4:$AW$437,36,0),0)</f>
        <v>0</v>
      </c>
      <c r="S111" s="50">
        <f>IFERROR(VLOOKUP(A111,gympass!$A$2:$F$148,6,0),0)</f>
        <v>0</v>
      </c>
      <c r="T111" s="50">
        <f>IFERROR(VLOOKUP($A111,total!$B$4:$AW$437,42,0),0)</f>
        <v>0</v>
      </c>
      <c r="U111" s="50">
        <f>IFERROR(VLOOKUP($A111,total!$B$4:$AW$437,32,0),0)</f>
        <v>0</v>
      </c>
      <c r="V111" s="50">
        <f>IFERROR(VLOOKUP($A111,total!$B$4:$AW$437,28,0),0)</f>
        <v>0</v>
      </c>
      <c r="W111" s="50">
        <f>IFERROR(VLOOKUP($A111,total!$B$4:$AX$437,49,0),0)</f>
        <v>0</v>
      </c>
      <c r="X111" s="50"/>
      <c r="Y111" s="50">
        <f>IFERROR(VLOOKUP(A111,#REF!,4,0),0)</f>
        <v>0</v>
      </c>
      <c r="Z111" s="50">
        <f>IFERROR(VLOOKUP(B111,#REF!,8,0),0)</f>
        <v>0</v>
      </c>
      <c r="AA111" s="50">
        <f>IFERROR(VLOOKUP($A111,total!$B$4:$AW$437,45,0),0)</f>
        <v>0</v>
      </c>
      <c r="AB111" s="50">
        <f>IFERROR(VLOOKUP($A111,total!$B$4:$AW$437,48,0),0)</f>
        <v>0</v>
      </c>
      <c r="AC111" s="50">
        <f>IFERROR(VLOOKUP($A111,total!$B$4:$AB$437,19,0),0)</f>
        <v>0</v>
      </c>
      <c r="AD111" s="50">
        <f>IFERROR(VLOOKUP($A111,total!$B$4:$AB$437,10,0),0)</f>
        <v>0</v>
      </c>
      <c r="AE111" s="50">
        <f>IFERROR(VLOOKUP($A111,total!$B$4:$AB$437,13,0),0)-SUMIFS(topmanager!$D:$D,topmanager!$C:$C,rs_nova!$A115,topmanager!$A:$A,856)</f>
        <v>0</v>
      </c>
      <c r="AF111" s="50">
        <f>IFERROR(VLOOKUP($A111,total!$B$4:$AB$437,16,0),0)</f>
        <v>0</v>
      </c>
      <c r="AG111" s="50">
        <f>IFERROR(VLOOKUP($A111,total!$B$4:$AB$437,7,0),0)</f>
        <v>0</v>
      </c>
      <c r="AH111" s="50">
        <f>IFERROR(VLOOKUP($A111,total!$B$4:$AD$437,29,0),0)</f>
        <v>0</v>
      </c>
      <c r="AI111" s="50">
        <f>IFERROR(VLOOKUP(A111,total!$B$4:$AN$437,39,0),0)</f>
        <v>0</v>
      </c>
      <c r="AJ111" s="51">
        <f t="shared" si="21"/>
        <v>0</v>
      </c>
      <c r="AK111" s="50">
        <f t="shared" si="22"/>
        <v>0</v>
      </c>
      <c r="AL111" s="50">
        <f t="shared" si="23"/>
        <v>0</v>
      </c>
      <c r="AM111" s="50">
        <f t="shared" si="24"/>
        <v>0</v>
      </c>
      <c r="AN111" s="50" t="e">
        <f t="shared" si="34"/>
        <v>#REF!</v>
      </c>
      <c r="AO111" s="50" t="e">
        <f t="shared" si="34"/>
        <v>#REF!</v>
      </c>
      <c r="AP111" s="50" t="e">
        <f t="shared" si="34"/>
        <v>#REF!</v>
      </c>
      <c r="AQ111" s="50">
        <f>IFERROR(VLOOKUP(TEXT($A111,"000000"),[6]Página1!$A$8:$S$801,13,FALSE),0)</f>
        <v>0</v>
      </c>
      <c r="AR111" s="50">
        <f>IFERROR(VLOOKUP(TEXT($A111,"000000"),[6]Página1!$A$8:$S$801,16,FALSE),0)</f>
        <v>0</v>
      </c>
      <c r="AS111" s="50">
        <f>IFERROR(VLOOKUP(TEXT($A111,"000000"),[6]Página1!$A$8:$S$801,19,FALSE),0)</f>
        <v>0</v>
      </c>
      <c r="AT111" s="50">
        <f>IFERROR(VLOOKUP(TEXT($A111,"000000"),[7]Página1!$A$8:$R$814,12,FALSE),0)</f>
        <v>0</v>
      </c>
      <c r="AU111" s="50">
        <f>IFERROR(VLOOKUP(TEXT($A111,"000000"),[7]Página1!$A$8:$R$814,15,FALSE),0)</f>
        <v>0</v>
      </c>
      <c r="AV111" s="50">
        <f>IFERROR(VLOOKUP(TEXT($A111,"000000"),[7]Página1!$A$8:$R$814,18,FALSE),0)</f>
        <v>0</v>
      </c>
      <c r="AW111" s="50"/>
      <c r="AX111" s="51" t="e">
        <f t="shared" si="25"/>
        <v>#REF!</v>
      </c>
      <c r="AY111" s="51" t="e">
        <f t="shared" si="26"/>
        <v>#REF!</v>
      </c>
      <c r="AZ111" s="51" t="e">
        <f t="shared" si="27"/>
        <v>#REF!</v>
      </c>
      <c r="BA111" s="51" t="e">
        <f t="shared" si="28"/>
        <v>#REF!</v>
      </c>
      <c r="BB111" s="51">
        <f t="shared" si="29"/>
        <v>0</v>
      </c>
      <c r="BC111" s="51" t="e">
        <f t="shared" si="30"/>
        <v>#REF!</v>
      </c>
      <c r="BD111" s="51">
        <f t="shared" si="31"/>
        <v>0</v>
      </c>
      <c r="BE111" s="51">
        <f>IFERROR(VLOOKUP(A111,salario!A$2:P$91,11,FALSE),0)</f>
        <v>0</v>
      </c>
      <c r="BF111" s="51">
        <f>SUMIFS(topmanager!$D:$D,topmanager!$C:$C,rs_nova!$A111,topmanager!$A:$A,rs_nova!BF$2)</f>
        <v>0</v>
      </c>
      <c r="BG111" s="51">
        <f>SUMIFS(topmanager!$D:$D,topmanager!$C:$C,rs_nova!$A111,topmanager!$A:$A,rs_nova!BG$2)</f>
        <v>0</v>
      </c>
      <c r="BH111" s="51">
        <f>SUMIFS(topmanager!$D:$D,topmanager!$C:$C,rs_nova!$A111,topmanager!$A:$A,rs_nova!BH$2)</f>
        <v>0</v>
      </c>
      <c r="BI111" s="51">
        <f>SUMIFS(topmanager!$D:$D,topmanager!$C:$C,rs_nova!$A111,topmanager!$A:$A,rs_nova!BI$2)</f>
        <v>0</v>
      </c>
      <c r="BJ111" s="51">
        <f>SUMIFS(topmanager!$D:$D,topmanager!$C:$C,rs_nova!$A111,topmanager!$A:$A,rs_nova!BJ$2)+SUMIFS(topmanager!$D:$D,topmanager!$C:$C,rs_nova!$A111,topmanager!$A:$A,rs_nova!BJ$2+1)</f>
        <v>0</v>
      </c>
      <c r="BK111" s="51">
        <f>IFERROR(VLOOKUP(A111,[8]ferias!$C$4:$G$100,5,FALSE),0)</f>
        <v>0</v>
      </c>
      <c r="BL111" s="51">
        <f>SUMIFS(topmanager!$D:$D,topmanager!$C:$C,rs_nova!$A111,topmanager!$A:$A,rs_nova!BL$2)</f>
        <v>0</v>
      </c>
      <c r="BM111" s="51">
        <f>SUMIFS(topmanager!$D:$D,topmanager!$C:$C,rs_nova!$A111,topmanager!$A:$A,rs_nova!BM$2)+SUMIFS(topmanager!$D:$D,topmanager!$C:$C,rs_nova!$A115,topmanager!$A:$A,151)</f>
        <v>0</v>
      </c>
      <c r="BN111" s="51">
        <f t="shared" si="32"/>
        <v>0</v>
      </c>
    </row>
    <row r="112" spans="1:66">
      <c r="A112" s="47" t="e">
        <f>total!#REF!</f>
        <v>#REF!</v>
      </c>
      <c r="B112" s="47">
        <f t="shared" si="19"/>
        <v>0</v>
      </c>
      <c r="C112" s="48" t="e">
        <f>total!#REF!</f>
        <v>#REF!</v>
      </c>
      <c r="D112" s="49" t="str">
        <f>IFERROR(VLOOKUP(A112,salario!A$3:J$32,10,FALSE),"")</f>
        <v/>
      </c>
      <c r="E112" s="49" t="str">
        <f>IFERROR(IF(VLOOKUP(A112,salario!A$3:O$32,15,FALSE)="","",VLOOKUP(A112,salario!A$3:O$32,15,FALSE)),"")</f>
        <v/>
      </c>
      <c r="F112" s="47" t="str">
        <f>IFERROR(VLOOKUP(A112,[5]base_pessoal!$B$2:$P$1504,13,FALSE),"")</f>
        <v/>
      </c>
      <c r="G112" s="50">
        <f>IFERROR(VLOOKUP(A112,salario!A$2:P$91,11,FALSE),0)*B112/30</f>
        <v>0</v>
      </c>
      <c r="H112" s="50">
        <f>SUMIFS(topmanager!$D:$D,topmanager!$C:$C,rs_nova!$A112,topmanager!$A:$A,rs_nova!H$2)+SUMIFS(topmanager!$D:$D,topmanager!$C:$C,rs_nova!$A112,topmanager!$A:$A,63)</f>
        <v>0</v>
      </c>
      <c r="I112" s="50">
        <f>-SUMIFS(topmanager!$D:$D,topmanager!$C:$C,rs_nova!$A112,topmanager!$A:$A,rs_nova!I$2)</f>
        <v>0</v>
      </c>
      <c r="J112" s="50">
        <f>SUMIFS(topmanager!$D:$D,topmanager!$C:$C,rs_nova!$A112,topmanager!$A:$A,rs_nova!J$2)</f>
        <v>0</v>
      </c>
      <c r="K112" s="50">
        <f>SUMIFS(topmanager!$D:$D,topmanager!$C:$C,rs_nova!$A112,topmanager!$A:$A,rs_nova!K$2)+SUMIFS(topmanager!$D:$D,topmanager!$C:$C,rs_nova!$A112,topmanager!$A:$A,911)</f>
        <v>0</v>
      </c>
      <c r="L112" s="50">
        <f>SUMIFS(topmanager!$D:$D,topmanager!$C:$C,rs_nova!$A112,topmanager!$A:$A,rs_nova!L$2)</f>
        <v>0</v>
      </c>
      <c r="M112" s="50">
        <f>SUMIFS(topmanager!$D:$D,topmanager!$C:$C,rs_nova!$A112,topmanager!$A:$A,rs_nova!M$2)+SUMIFS(topmanager!$D:$D,topmanager!$C:$C,rs_nova!$A112,topmanager!$A:$A,908)+SUMIFS(topmanager!$D:$D,topmanager!$C:$C,rs_nova!$A112,topmanager!$A:$A,550)</f>
        <v>0</v>
      </c>
      <c r="N112" s="50">
        <f>SUMIFS(topmanager!$D:$D,topmanager!$C:$C,rs_nova!$A112,topmanager!$A:$A,rs_nova!N$2)</f>
        <v>0</v>
      </c>
      <c r="O112" s="51">
        <f t="shared" si="20"/>
        <v>0</v>
      </c>
      <c r="P112" s="50">
        <f>IFERROR(VLOOKUP($A112,total!$B$4:$AW$437,27,0),0)</f>
        <v>0</v>
      </c>
      <c r="Q112" s="50">
        <f>IFERROR(VLOOKUP($A112,total!$B$4:$AW$437,21,0),0)</f>
        <v>0</v>
      </c>
      <c r="R112" s="50">
        <f>IFERROR(VLOOKUP($A112,total!$B$4:$AW$437,25,0),0)+IFERROR(VLOOKUP($A112,total!$B$4:$AW$437,36,0),0)</f>
        <v>0</v>
      </c>
      <c r="S112" s="50">
        <f>IFERROR(VLOOKUP(A112,gympass!$A$2:$F$148,6,0),0)</f>
        <v>0</v>
      </c>
      <c r="T112" s="50">
        <f>IFERROR(VLOOKUP($A112,total!$B$4:$AW$437,42,0),0)</f>
        <v>0</v>
      </c>
      <c r="U112" s="50">
        <f>IFERROR(VLOOKUP($A112,total!$B$4:$AW$437,32,0),0)</f>
        <v>0</v>
      </c>
      <c r="V112" s="50">
        <f>IFERROR(VLOOKUP($A112,total!$B$4:$AW$437,28,0),0)</f>
        <v>0</v>
      </c>
      <c r="W112" s="50">
        <f>IFERROR(VLOOKUP($A112,total!$B$4:$AX$437,49,0),0)</f>
        <v>0</v>
      </c>
      <c r="X112" s="50"/>
      <c r="Y112" s="50">
        <f>IFERROR(VLOOKUP(A112,#REF!,4,0),0)</f>
        <v>0</v>
      </c>
      <c r="Z112" s="50">
        <f>IFERROR(VLOOKUP(B112,#REF!,8,0),0)</f>
        <v>0</v>
      </c>
      <c r="AA112" s="50">
        <f>IFERROR(VLOOKUP($A112,total!$B$4:$AW$437,45,0),0)</f>
        <v>0</v>
      </c>
      <c r="AB112" s="50">
        <f>IFERROR(VLOOKUP($A112,total!$B$4:$AW$437,48,0),0)</f>
        <v>0</v>
      </c>
      <c r="AC112" s="50">
        <f>IFERROR(VLOOKUP($A112,total!$B$4:$AB$437,19,0),0)</f>
        <v>0</v>
      </c>
      <c r="AD112" s="50">
        <f>IFERROR(VLOOKUP($A112,total!$B$4:$AB$437,10,0),0)</f>
        <v>0</v>
      </c>
      <c r="AE112" s="50">
        <f>IFERROR(VLOOKUP($A112,total!$B$4:$AB$437,13,0),0)-SUMIFS(topmanager!$D:$D,topmanager!$C:$C,rs_nova!$A116,topmanager!$A:$A,856)</f>
        <v>0</v>
      </c>
      <c r="AF112" s="50">
        <f>IFERROR(VLOOKUP($A112,total!$B$4:$AB$437,16,0),0)</f>
        <v>0</v>
      </c>
      <c r="AG112" s="50">
        <f>IFERROR(VLOOKUP($A112,total!$B$4:$AB$437,7,0),0)</f>
        <v>0</v>
      </c>
      <c r="AH112" s="50">
        <f>IFERROR(VLOOKUP($A112,total!$B$4:$AD$437,29,0),0)</f>
        <v>0</v>
      </c>
      <c r="AI112" s="50">
        <f>IFERROR(VLOOKUP(A112,total!$B$4:$AN$437,39,0),0)</f>
        <v>0</v>
      </c>
      <c r="AJ112" s="51">
        <f t="shared" si="21"/>
        <v>0</v>
      </c>
      <c r="AK112" s="50">
        <f t="shared" si="22"/>
        <v>0</v>
      </c>
      <c r="AL112" s="50">
        <f t="shared" si="23"/>
        <v>0</v>
      </c>
      <c r="AM112" s="50">
        <f t="shared" si="24"/>
        <v>0</v>
      </c>
      <c r="AN112" s="50" t="e">
        <f t="shared" si="34"/>
        <v>#REF!</v>
      </c>
      <c r="AO112" s="50" t="e">
        <f t="shared" si="34"/>
        <v>#REF!</v>
      </c>
      <c r="AP112" s="50" t="e">
        <f t="shared" si="34"/>
        <v>#REF!</v>
      </c>
      <c r="AQ112" s="50">
        <f>IFERROR(VLOOKUP(TEXT($A112,"000000"),[6]Página1!$A$8:$S$801,13,FALSE),0)</f>
        <v>0</v>
      </c>
      <c r="AR112" s="50">
        <f>IFERROR(VLOOKUP(TEXT($A112,"000000"),[6]Página1!$A$8:$S$801,16,FALSE),0)</f>
        <v>0</v>
      </c>
      <c r="AS112" s="50">
        <f>IFERROR(VLOOKUP(TEXT($A112,"000000"),[6]Página1!$A$8:$S$801,19,FALSE),0)</f>
        <v>0</v>
      </c>
      <c r="AT112" s="50">
        <f>IFERROR(VLOOKUP(TEXT($A112,"000000"),[7]Página1!$A$8:$R$814,12,FALSE),0)</f>
        <v>0</v>
      </c>
      <c r="AU112" s="50">
        <f>IFERROR(VLOOKUP(TEXT($A112,"000000"),[7]Página1!$A$8:$R$814,15,FALSE),0)</f>
        <v>0</v>
      </c>
      <c r="AV112" s="50">
        <f>IFERROR(VLOOKUP(TEXT($A112,"000000"),[7]Página1!$A$8:$R$814,18,FALSE),0)</f>
        <v>0</v>
      </c>
      <c r="AW112" s="50"/>
      <c r="AX112" s="51" t="e">
        <f t="shared" si="25"/>
        <v>#REF!</v>
      </c>
      <c r="AY112" s="51" t="e">
        <f t="shared" si="26"/>
        <v>#REF!</v>
      </c>
      <c r="AZ112" s="51" t="e">
        <f t="shared" si="27"/>
        <v>#REF!</v>
      </c>
      <c r="BA112" s="51" t="e">
        <f t="shared" si="28"/>
        <v>#REF!</v>
      </c>
      <c r="BB112" s="51">
        <f t="shared" si="29"/>
        <v>0</v>
      </c>
      <c r="BC112" s="51" t="e">
        <f t="shared" si="30"/>
        <v>#REF!</v>
      </c>
      <c r="BD112" s="51">
        <f t="shared" si="31"/>
        <v>0</v>
      </c>
      <c r="BE112" s="51">
        <f>IFERROR(VLOOKUP(A112,salario!A$2:P$91,11,FALSE),0)</f>
        <v>0</v>
      </c>
      <c r="BF112" s="51">
        <f>SUMIFS(topmanager!$D:$D,topmanager!$C:$C,rs_nova!$A112,topmanager!$A:$A,rs_nova!BF$2)</f>
        <v>0</v>
      </c>
      <c r="BG112" s="51">
        <f>SUMIFS(topmanager!$D:$D,topmanager!$C:$C,rs_nova!$A112,topmanager!$A:$A,rs_nova!BG$2)</f>
        <v>0</v>
      </c>
      <c r="BH112" s="51">
        <f>SUMIFS(topmanager!$D:$D,topmanager!$C:$C,rs_nova!$A112,topmanager!$A:$A,rs_nova!BH$2)</f>
        <v>0</v>
      </c>
      <c r="BI112" s="51">
        <f>SUMIFS(topmanager!$D:$D,topmanager!$C:$C,rs_nova!$A112,topmanager!$A:$A,rs_nova!BI$2)</f>
        <v>0</v>
      </c>
      <c r="BJ112" s="51">
        <f>SUMIFS(topmanager!$D:$D,topmanager!$C:$C,rs_nova!$A112,topmanager!$A:$A,rs_nova!BJ$2)+SUMIFS(topmanager!$D:$D,topmanager!$C:$C,rs_nova!$A112,topmanager!$A:$A,rs_nova!BJ$2+1)</f>
        <v>0</v>
      </c>
      <c r="BK112" s="51">
        <f>IFERROR(VLOOKUP(A112,[8]ferias!$C$4:$G$100,5,FALSE),0)</f>
        <v>0</v>
      </c>
      <c r="BL112" s="51">
        <f>SUMIFS(topmanager!$D:$D,topmanager!$C:$C,rs_nova!$A112,topmanager!$A:$A,rs_nova!BL$2)</f>
        <v>0</v>
      </c>
      <c r="BM112" s="51">
        <f>SUMIFS(topmanager!$D:$D,topmanager!$C:$C,rs_nova!$A112,topmanager!$A:$A,rs_nova!BM$2)+SUMIFS(topmanager!$D:$D,topmanager!$C:$C,rs_nova!$A116,topmanager!$A:$A,151)</f>
        <v>0</v>
      </c>
      <c r="BN112" s="51">
        <f t="shared" si="32"/>
        <v>0</v>
      </c>
    </row>
    <row r="113" spans="1:66">
      <c r="A113" s="47" t="e">
        <f>total!#REF!</f>
        <v>#REF!</v>
      </c>
      <c r="B113" s="47">
        <f t="shared" si="19"/>
        <v>0</v>
      </c>
      <c r="C113" s="48" t="e">
        <f>total!#REF!</f>
        <v>#REF!</v>
      </c>
      <c r="D113" s="49" t="str">
        <f>IFERROR(VLOOKUP(A113,salario!A$3:J$32,10,FALSE),"")</f>
        <v/>
      </c>
      <c r="E113" s="49" t="str">
        <f>IFERROR(IF(VLOOKUP(A113,salario!A$3:O$32,15,FALSE)="","",VLOOKUP(A113,salario!A$3:O$32,15,FALSE)),"")</f>
        <v/>
      </c>
      <c r="F113" s="47" t="str">
        <f>IFERROR(VLOOKUP(A113,[5]base_pessoal!$B$2:$P$1504,13,FALSE),"")</f>
        <v/>
      </c>
      <c r="G113" s="50">
        <f>IFERROR(VLOOKUP(A113,salario!A$2:P$91,11,FALSE),0)*B113/30</f>
        <v>0</v>
      </c>
      <c r="H113" s="50">
        <f>SUMIFS(topmanager!$D:$D,topmanager!$C:$C,rs_nova!$A113,topmanager!$A:$A,rs_nova!H$2)+SUMIFS(topmanager!$D:$D,topmanager!$C:$C,rs_nova!$A113,topmanager!$A:$A,63)</f>
        <v>0</v>
      </c>
      <c r="I113" s="50">
        <f>-SUMIFS(topmanager!$D:$D,topmanager!$C:$C,rs_nova!$A113,topmanager!$A:$A,rs_nova!I$2)</f>
        <v>0</v>
      </c>
      <c r="J113" s="50">
        <f>SUMIFS(topmanager!$D:$D,topmanager!$C:$C,rs_nova!$A113,topmanager!$A:$A,rs_nova!J$2)</f>
        <v>0</v>
      </c>
      <c r="K113" s="50">
        <f>SUMIFS(topmanager!$D:$D,topmanager!$C:$C,rs_nova!$A113,topmanager!$A:$A,rs_nova!K$2)+SUMIFS(topmanager!$D:$D,topmanager!$C:$C,rs_nova!$A113,topmanager!$A:$A,911)</f>
        <v>0</v>
      </c>
      <c r="L113" s="50">
        <f>SUMIFS(topmanager!$D:$D,topmanager!$C:$C,rs_nova!$A113,topmanager!$A:$A,rs_nova!L$2)</f>
        <v>0</v>
      </c>
      <c r="M113" s="50">
        <f>SUMIFS(topmanager!$D:$D,topmanager!$C:$C,rs_nova!$A113,topmanager!$A:$A,rs_nova!M$2)+SUMIFS(topmanager!$D:$D,topmanager!$C:$C,rs_nova!$A113,topmanager!$A:$A,908)+SUMIFS(topmanager!$D:$D,topmanager!$C:$C,rs_nova!$A113,topmanager!$A:$A,550)</f>
        <v>0</v>
      </c>
      <c r="N113" s="50">
        <f>SUMIFS(topmanager!$D:$D,topmanager!$C:$C,rs_nova!$A113,topmanager!$A:$A,rs_nova!N$2)</f>
        <v>0</v>
      </c>
      <c r="O113" s="51">
        <f t="shared" si="20"/>
        <v>0</v>
      </c>
      <c r="P113" s="50">
        <f>IFERROR(VLOOKUP($A113,total!$B$4:$AW$437,27,0),0)</f>
        <v>0</v>
      </c>
      <c r="Q113" s="50">
        <f>IFERROR(VLOOKUP($A113,total!$B$4:$AW$437,21,0),0)</f>
        <v>0</v>
      </c>
      <c r="R113" s="50">
        <f>IFERROR(VLOOKUP($A113,total!$B$4:$AW$437,25,0),0)+IFERROR(VLOOKUP($A113,total!$B$4:$AW$437,36,0),0)</f>
        <v>0</v>
      </c>
      <c r="S113" s="50">
        <f>IFERROR(VLOOKUP(A113,gympass!$A$2:$F$148,6,0),0)</f>
        <v>0</v>
      </c>
      <c r="T113" s="50">
        <f>IFERROR(VLOOKUP($A113,total!$B$4:$AW$437,42,0),0)</f>
        <v>0</v>
      </c>
      <c r="U113" s="50">
        <f>IFERROR(VLOOKUP($A113,total!$B$4:$AW$437,32,0),0)</f>
        <v>0</v>
      </c>
      <c r="V113" s="50">
        <f>IFERROR(VLOOKUP($A113,total!$B$4:$AW$437,28,0),0)</f>
        <v>0</v>
      </c>
      <c r="W113" s="50">
        <f>IFERROR(VLOOKUP($A113,total!$B$4:$AX$437,49,0),0)</f>
        <v>0</v>
      </c>
      <c r="X113" s="50"/>
      <c r="Y113" s="50">
        <f>IFERROR(VLOOKUP(A113,#REF!,4,0),0)</f>
        <v>0</v>
      </c>
      <c r="Z113" s="50">
        <f>IFERROR(VLOOKUP(B113,#REF!,8,0),0)</f>
        <v>0</v>
      </c>
      <c r="AA113" s="50">
        <f>IFERROR(VLOOKUP($A113,total!$B$4:$AW$437,45,0),0)</f>
        <v>0</v>
      </c>
      <c r="AB113" s="50">
        <f>IFERROR(VLOOKUP($A113,total!$B$4:$AW$437,48,0),0)</f>
        <v>0</v>
      </c>
      <c r="AC113" s="50">
        <f>IFERROR(VLOOKUP($A113,total!$B$4:$AB$437,19,0),0)</f>
        <v>0</v>
      </c>
      <c r="AD113" s="50">
        <f>IFERROR(VLOOKUP($A113,total!$B$4:$AB$437,10,0),0)</f>
        <v>0</v>
      </c>
      <c r="AE113" s="50">
        <f>IFERROR(VLOOKUP($A113,total!$B$4:$AB$437,13,0),0)-SUMIFS(topmanager!$D:$D,topmanager!$C:$C,rs_nova!$A117,topmanager!$A:$A,856)</f>
        <v>0</v>
      </c>
      <c r="AF113" s="50">
        <f>IFERROR(VLOOKUP($A113,total!$B$4:$AB$437,16,0),0)</f>
        <v>0</v>
      </c>
      <c r="AG113" s="50">
        <f>IFERROR(VLOOKUP($A113,total!$B$4:$AB$437,7,0),0)</f>
        <v>0</v>
      </c>
      <c r="AH113" s="50">
        <f>IFERROR(VLOOKUP($A113,total!$B$4:$AD$437,29,0),0)</f>
        <v>0</v>
      </c>
      <c r="AI113" s="50">
        <f>IFERROR(VLOOKUP(A113,total!$B$4:$AN$437,39,0),0)</f>
        <v>0</v>
      </c>
      <c r="AJ113" s="51">
        <f t="shared" si="21"/>
        <v>0</v>
      </c>
      <c r="AK113" s="50">
        <f t="shared" si="22"/>
        <v>0</v>
      </c>
      <c r="AL113" s="50">
        <f t="shared" si="23"/>
        <v>0</v>
      </c>
      <c r="AM113" s="50">
        <f t="shared" si="24"/>
        <v>0</v>
      </c>
      <c r="AN113" s="50" t="e">
        <f t="shared" si="34"/>
        <v>#REF!</v>
      </c>
      <c r="AO113" s="50" t="e">
        <f t="shared" si="34"/>
        <v>#REF!</v>
      </c>
      <c r="AP113" s="50" t="e">
        <f t="shared" si="34"/>
        <v>#REF!</v>
      </c>
      <c r="AQ113" s="50">
        <f>IFERROR(VLOOKUP(TEXT($A113,"000000"),[6]Página1!$A$8:$S$801,13,FALSE),0)</f>
        <v>0</v>
      </c>
      <c r="AR113" s="50">
        <f>IFERROR(VLOOKUP(TEXT($A113,"000000"),[6]Página1!$A$8:$S$801,16,FALSE),0)</f>
        <v>0</v>
      </c>
      <c r="AS113" s="50">
        <f>IFERROR(VLOOKUP(TEXT($A113,"000000"),[6]Página1!$A$8:$S$801,19,FALSE),0)</f>
        <v>0</v>
      </c>
      <c r="AT113" s="50">
        <f>IFERROR(VLOOKUP(TEXT($A113,"000000"),[7]Página1!$A$8:$R$814,12,FALSE),0)</f>
        <v>0</v>
      </c>
      <c r="AU113" s="50">
        <f>IFERROR(VLOOKUP(TEXT($A113,"000000"),[7]Página1!$A$8:$R$814,15,FALSE),0)</f>
        <v>0</v>
      </c>
      <c r="AV113" s="50">
        <f>IFERROR(VLOOKUP(TEXT($A113,"000000"),[7]Página1!$A$8:$R$814,18,FALSE),0)</f>
        <v>0</v>
      </c>
      <c r="AW113" s="50"/>
      <c r="AX113" s="51" t="e">
        <f t="shared" si="25"/>
        <v>#REF!</v>
      </c>
      <c r="AY113" s="51" t="e">
        <f t="shared" si="26"/>
        <v>#REF!</v>
      </c>
      <c r="AZ113" s="51" t="e">
        <f t="shared" si="27"/>
        <v>#REF!</v>
      </c>
      <c r="BA113" s="51" t="e">
        <f t="shared" si="28"/>
        <v>#REF!</v>
      </c>
      <c r="BB113" s="51">
        <f t="shared" si="29"/>
        <v>0</v>
      </c>
      <c r="BC113" s="51" t="e">
        <f t="shared" si="30"/>
        <v>#REF!</v>
      </c>
      <c r="BD113" s="51">
        <f t="shared" si="31"/>
        <v>0</v>
      </c>
      <c r="BE113" s="51">
        <f>IFERROR(VLOOKUP(A113,salario!A$2:P$91,11,FALSE),0)</f>
        <v>0</v>
      </c>
      <c r="BF113" s="51">
        <f>SUMIFS(topmanager!$D:$D,topmanager!$C:$C,rs_nova!$A113,topmanager!$A:$A,rs_nova!BF$2)</f>
        <v>0</v>
      </c>
      <c r="BG113" s="51">
        <f>SUMIFS(topmanager!$D:$D,topmanager!$C:$C,rs_nova!$A113,topmanager!$A:$A,rs_nova!BG$2)</f>
        <v>0</v>
      </c>
      <c r="BH113" s="51">
        <f>SUMIFS(topmanager!$D:$D,topmanager!$C:$C,rs_nova!$A113,topmanager!$A:$A,rs_nova!BH$2)</f>
        <v>0</v>
      </c>
      <c r="BI113" s="51">
        <f>SUMIFS(topmanager!$D:$D,topmanager!$C:$C,rs_nova!$A113,topmanager!$A:$A,rs_nova!BI$2)</f>
        <v>0</v>
      </c>
      <c r="BJ113" s="51">
        <f>SUMIFS(topmanager!$D:$D,topmanager!$C:$C,rs_nova!$A113,topmanager!$A:$A,rs_nova!BJ$2)+SUMIFS(topmanager!$D:$D,topmanager!$C:$C,rs_nova!$A113,topmanager!$A:$A,rs_nova!BJ$2+1)</f>
        <v>0</v>
      </c>
      <c r="BK113" s="51">
        <f>IFERROR(VLOOKUP(A113,[8]ferias!$C$4:$G$100,5,FALSE),0)</f>
        <v>0</v>
      </c>
      <c r="BL113" s="51">
        <f>SUMIFS(topmanager!$D:$D,topmanager!$C:$C,rs_nova!$A113,topmanager!$A:$A,rs_nova!BL$2)</f>
        <v>0</v>
      </c>
      <c r="BM113" s="51">
        <f>SUMIFS(topmanager!$D:$D,topmanager!$C:$C,rs_nova!$A113,topmanager!$A:$A,rs_nova!BM$2)+SUMIFS(topmanager!$D:$D,topmanager!$C:$C,rs_nova!$A117,topmanager!$A:$A,151)</f>
        <v>0</v>
      </c>
      <c r="BN113" s="51">
        <f t="shared" si="32"/>
        <v>0</v>
      </c>
    </row>
    <row r="114" spans="1:66">
      <c r="A114" s="47" t="e">
        <f>total!#REF!</f>
        <v>#REF!</v>
      </c>
      <c r="B114" s="47">
        <f t="shared" si="19"/>
        <v>0</v>
      </c>
      <c r="C114" s="48" t="e">
        <f>total!#REF!</f>
        <v>#REF!</v>
      </c>
      <c r="D114" s="49" t="str">
        <f>IFERROR(VLOOKUP(A114,salario!A$3:J$32,10,FALSE),"")</f>
        <v/>
      </c>
      <c r="E114" s="49" t="str">
        <f>IFERROR(IF(VLOOKUP(A114,salario!A$3:O$32,15,FALSE)="","",VLOOKUP(A114,salario!A$3:O$32,15,FALSE)),"")</f>
        <v/>
      </c>
      <c r="F114" s="47" t="str">
        <f>IFERROR(VLOOKUP(A114,[5]base_pessoal!$B$2:$P$1504,13,FALSE),"")</f>
        <v/>
      </c>
      <c r="G114" s="50">
        <f>IFERROR(VLOOKUP(A114,salario!A$2:P$91,11,FALSE),0)*B114/30</f>
        <v>0</v>
      </c>
      <c r="H114" s="50">
        <f>SUMIFS(topmanager!$D:$D,topmanager!$C:$C,rs_nova!$A114,topmanager!$A:$A,rs_nova!H$2)+SUMIFS(topmanager!$D:$D,topmanager!$C:$C,rs_nova!$A114,topmanager!$A:$A,63)</f>
        <v>0</v>
      </c>
      <c r="I114" s="50">
        <f>-SUMIFS(topmanager!$D:$D,topmanager!$C:$C,rs_nova!$A114,topmanager!$A:$A,rs_nova!I$2)</f>
        <v>0</v>
      </c>
      <c r="J114" s="50">
        <f>SUMIFS(topmanager!$D:$D,topmanager!$C:$C,rs_nova!$A114,topmanager!$A:$A,rs_nova!J$2)</f>
        <v>0</v>
      </c>
      <c r="K114" s="50">
        <f>SUMIFS(topmanager!$D:$D,topmanager!$C:$C,rs_nova!$A114,topmanager!$A:$A,rs_nova!K$2)+SUMIFS(topmanager!$D:$D,topmanager!$C:$C,rs_nova!$A114,topmanager!$A:$A,911)</f>
        <v>0</v>
      </c>
      <c r="L114" s="50">
        <f>SUMIFS(topmanager!$D:$D,topmanager!$C:$C,rs_nova!$A114,topmanager!$A:$A,rs_nova!L$2)</f>
        <v>0</v>
      </c>
      <c r="M114" s="50">
        <f>SUMIFS(topmanager!$D:$D,topmanager!$C:$C,rs_nova!$A114,topmanager!$A:$A,rs_nova!M$2)+SUMIFS(topmanager!$D:$D,topmanager!$C:$C,rs_nova!$A114,topmanager!$A:$A,908)+SUMIFS(topmanager!$D:$D,topmanager!$C:$C,rs_nova!$A114,topmanager!$A:$A,550)</f>
        <v>0</v>
      </c>
      <c r="N114" s="50">
        <f>SUMIFS(topmanager!$D:$D,topmanager!$C:$C,rs_nova!$A114,topmanager!$A:$A,rs_nova!N$2)</f>
        <v>0</v>
      </c>
      <c r="O114" s="51">
        <f t="shared" si="20"/>
        <v>0</v>
      </c>
      <c r="P114" s="50">
        <f>IFERROR(VLOOKUP($A114,total!$B$4:$AW$437,27,0),0)</f>
        <v>0</v>
      </c>
      <c r="Q114" s="50">
        <f>IFERROR(VLOOKUP($A114,total!$B$4:$AW$437,21,0),0)</f>
        <v>0</v>
      </c>
      <c r="R114" s="50">
        <f>IFERROR(VLOOKUP($A114,total!$B$4:$AW$437,25,0),0)+IFERROR(VLOOKUP($A114,total!$B$4:$AW$437,36,0),0)</f>
        <v>0</v>
      </c>
      <c r="S114" s="50">
        <f>IFERROR(VLOOKUP(A114,gympass!$A$2:$F$148,6,0),0)</f>
        <v>0</v>
      </c>
      <c r="T114" s="50">
        <f>IFERROR(VLOOKUP($A114,total!$B$4:$AW$437,42,0),0)</f>
        <v>0</v>
      </c>
      <c r="U114" s="50">
        <f>IFERROR(VLOOKUP($A114,total!$B$4:$AW$437,32,0),0)</f>
        <v>0</v>
      </c>
      <c r="V114" s="50">
        <f>IFERROR(VLOOKUP($A114,total!$B$4:$AW$437,28,0),0)</f>
        <v>0</v>
      </c>
      <c r="W114" s="50">
        <f>IFERROR(VLOOKUP($A114,total!$B$4:$AX$437,49,0),0)</f>
        <v>0</v>
      </c>
      <c r="X114" s="50"/>
      <c r="Y114" s="50">
        <f>IFERROR(VLOOKUP(A114,#REF!,4,0),0)</f>
        <v>0</v>
      </c>
      <c r="Z114" s="50">
        <f>IFERROR(VLOOKUP(B114,#REF!,8,0),0)</f>
        <v>0</v>
      </c>
      <c r="AA114" s="50">
        <f>IFERROR(VLOOKUP($A114,total!$B$4:$AW$437,45,0),0)</f>
        <v>0</v>
      </c>
      <c r="AB114" s="50">
        <f>IFERROR(VLOOKUP($A114,total!$B$4:$AW$437,48,0),0)</f>
        <v>0</v>
      </c>
      <c r="AC114" s="50">
        <f>IFERROR(VLOOKUP($A114,total!$B$4:$AB$437,19,0),0)</f>
        <v>0</v>
      </c>
      <c r="AD114" s="50">
        <f>IFERROR(VLOOKUP($A114,total!$B$4:$AB$437,10,0),0)</f>
        <v>0</v>
      </c>
      <c r="AE114" s="50">
        <f>IFERROR(VLOOKUP($A114,total!$B$4:$AB$437,13,0),0)-SUMIFS(topmanager!$D:$D,topmanager!$C:$C,rs_nova!$A118,topmanager!$A:$A,856)</f>
        <v>0</v>
      </c>
      <c r="AF114" s="50">
        <f>IFERROR(VLOOKUP($A114,total!$B$4:$AB$437,16,0),0)</f>
        <v>0</v>
      </c>
      <c r="AG114" s="50">
        <f>IFERROR(VLOOKUP($A114,total!$B$4:$AB$437,7,0),0)</f>
        <v>0</v>
      </c>
      <c r="AH114" s="50">
        <f>IFERROR(VLOOKUP($A114,total!$B$4:$AD$437,29,0),0)</f>
        <v>0</v>
      </c>
      <c r="AI114" s="50">
        <f>IFERROR(VLOOKUP(A114,total!$B$4:$AN$437,39,0),0)</f>
        <v>0</v>
      </c>
      <c r="AJ114" s="51">
        <f t="shared" si="21"/>
        <v>0</v>
      </c>
      <c r="AK114" s="50">
        <f t="shared" si="22"/>
        <v>0</v>
      </c>
      <c r="AL114" s="50">
        <f t="shared" si="23"/>
        <v>0</v>
      </c>
      <c r="AM114" s="50">
        <f t="shared" si="24"/>
        <v>0</v>
      </c>
      <c r="AN114" s="50" t="e">
        <f t="shared" si="34"/>
        <v>#REF!</v>
      </c>
      <c r="AO114" s="50" t="e">
        <f t="shared" si="34"/>
        <v>#REF!</v>
      </c>
      <c r="AP114" s="50" t="e">
        <f t="shared" si="34"/>
        <v>#REF!</v>
      </c>
      <c r="AQ114" s="50">
        <f>IFERROR(VLOOKUP(TEXT($A114,"000000"),[6]Página1!$A$8:$S$801,13,FALSE),0)</f>
        <v>0</v>
      </c>
      <c r="AR114" s="50">
        <f>IFERROR(VLOOKUP(TEXT($A114,"000000"),[6]Página1!$A$8:$S$801,16,FALSE),0)</f>
        <v>0</v>
      </c>
      <c r="AS114" s="50">
        <f>IFERROR(VLOOKUP(TEXT($A114,"000000"),[6]Página1!$A$8:$S$801,19,FALSE),0)</f>
        <v>0</v>
      </c>
      <c r="AT114" s="50">
        <f>IFERROR(VLOOKUP(TEXT($A114,"000000"),[7]Página1!$A$8:$R$814,12,FALSE),0)</f>
        <v>0</v>
      </c>
      <c r="AU114" s="50">
        <f>IFERROR(VLOOKUP(TEXT($A114,"000000"),[7]Página1!$A$8:$R$814,15,FALSE),0)</f>
        <v>0</v>
      </c>
      <c r="AV114" s="50">
        <f>IFERROR(VLOOKUP(TEXT($A114,"000000"),[7]Página1!$A$8:$R$814,18,FALSE),0)</f>
        <v>0</v>
      </c>
      <c r="AW114" s="50"/>
      <c r="AX114" s="51" t="e">
        <f t="shared" si="25"/>
        <v>#REF!</v>
      </c>
      <c r="AY114" s="51" t="e">
        <f t="shared" si="26"/>
        <v>#REF!</v>
      </c>
      <c r="AZ114" s="51" t="e">
        <f t="shared" si="27"/>
        <v>#REF!</v>
      </c>
      <c r="BA114" s="51" t="e">
        <f t="shared" si="28"/>
        <v>#REF!</v>
      </c>
      <c r="BB114" s="51">
        <f t="shared" si="29"/>
        <v>0</v>
      </c>
      <c r="BC114" s="51" t="e">
        <f t="shared" si="30"/>
        <v>#REF!</v>
      </c>
      <c r="BD114" s="51">
        <f t="shared" si="31"/>
        <v>0</v>
      </c>
      <c r="BE114" s="51">
        <f>IFERROR(VLOOKUP(A114,salario!A$2:P$91,11,FALSE),0)</f>
        <v>0</v>
      </c>
      <c r="BF114" s="51">
        <f>SUMIFS(topmanager!$D:$D,topmanager!$C:$C,rs_nova!$A114,topmanager!$A:$A,rs_nova!BF$2)</f>
        <v>0</v>
      </c>
      <c r="BG114" s="51">
        <f>SUMIFS(topmanager!$D:$D,topmanager!$C:$C,rs_nova!$A114,topmanager!$A:$A,rs_nova!BG$2)</f>
        <v>0</v>
      </c>
      <c r="BH114" s="51">
        <f>SUMIFS(topmanager!$D:$D,topmanager!$C:$C,rs_nova!$A114,topmanager!$A:$A,rs_nova!BH$2)</f>
        <v>0</v>
      </c>
      <c r="BI114" s="51">
        <f>SUMIFS(topmanager!$D:$D,topmanager!$C:$C,rs_nova!$A114,topmanager!$A:$A,rs_nova!BI$2)</f>
        <v>0</v>
      </c>
      <c r="BJ114" s="51">
        <f>SUMIFS(topmanager!$D:$D,topmanager!$C:$C,rs_nova!$A114,topmanager!$A:$A,rs_nova!BJ$2)+SUMIFS(topmanager!$D:$D,topmanager!$C:$C,rs_nova!$A114,topmanager!$A:$A,rs_nova!BJ$2+1)</f>
        <v>0</v>
      </c>
      <c r="BK114" s="51">
        <f>IFERROR(VLOOKUP(A114,[8]ferias!$C$4:$G$100,5,FALSE),0)</f>
        <v>0</v>
      </c>
      <c r="BL114" s="51">
        <f>SUMIFS(topmanager!$D:$D,topmanager!$C:$C,rs_nova!$A114,topmanager!$A:$A,rs_nova!BL$2)</f>
        <v>0</v>
      </c>
      <c r="BM114" s="51">
        <f>SUMIFS(topmanager!$D:$D,topmanager!$C:$C,rs_nova!$A114,topmanager!$A:$A,rs_nova!BM$2)+SUMIFS(topmanager!$D:$D,topmanager!$C:$C,rs_nova!$A118,topmanager!$A:$A,151)</f>
        <v>0</v>
      </c>
      <c r="BN114" s="51">
        <f t="shared" si="32"/>
        <v>0</v>
      </c>
    </row>
    <row r="115" spans="1:66">
      <c r="A115" s="47" t="e">
        <f>total!#REF!</f>
        <v>#REF!</v>
      </c>
      <c r="B115" s="47">
        <f t="shared" si="19"/>
        <v>0</v>
      </c>
      <c r="C115" s="48" t="e">
        <f>total!#REF!</f>
        <v>#REF!</v>
      </c>
      <c r="D115" s="49" t="str">
        <f>IFERROR(VLOOKUP(A115,salario!A$3:J$32,10,FALSE),"")</f>
        <v/>
      </c>
      <c r="E115" s="49" t="str">
        <f>IFERROR(IF(VLOOKUP(A115,salario!A$3:O$32,15,FALSE)="","",VLOOKUP(A115,salario!A$3:O$32,15,FALSE)),"")</f>
        <v/>
      </c>
      <c r="F115" s="47" t="str">
        <f>IFERROR(VLOOKUP(A115,[5]base_pessoal!$B$2:$P$1504,13,FALSE),"")</f>
        <v/>
      </c>
      <c r="G115" s="50">
        <f>IFERROR(VLOOKUP(A115,salario!A$2:P$91,11,FALSE),0)*B115/30</f>
        <v>0</v>
      </c>
      <c r="H115" s="50">
        <f>SUMIFS(topmanager!$D:$D,topmanager!$C:$C,rs_nova!$A115,topmanager!$A:$A,rs_nova!H$2)+SUMIFS(topmanager!$D:$D,topmanager!$C:$C,rs_nova!$A115,topmanager!$A:$A,63)</f>
        <v>0</v>
      </c>
      <c r="I115" s="50">
        <f>-SUMIFS(topmanager!$D:$D,topmanager!$C:$C,rs_nova!$A115,topmanager!$A:$A,rs_nova!I$2)</f>
        <v>0</v>
      </c>
      <c r="J115" s="50">
        <f>SUMIFS(topmanager!$D:$D,topmanager!$C:$C,rs_nova!$A115,topmanager!$A:$A,rs_nova!J$2)</f>
        <v>0</v>
      </c>
      <c r="K115" s="50">
        <f>SUMIFS(topmanager!$D:$D,topmanager!$C:$C,rs_nova!$A115,topmanager!$A:$A,rs_nova!K$2)+SUMIFS(topmanager!$D:$D,topmanager!$C:$C,rs_nova!$A115,topmanager!$A:$A,911)</f>
        <v>0</v>
      </c>
      <c r="L115" s="50">
        <f>SUMIFS(topmanager!$D:$D,topmanager!$C:$C,rs_nova!$A115,topmanager!$A:$A,rs_nova!L$2)</f>
        <v>0</v>
      </c>
      <c r="M115" s="50">
        <f>SUMIFS(topmanager!$D:$D,topmanager!$C:$C,rs_nova!$A115,topmanager!$A:$A,rs_nova!M$2)+SUMIFS(topmanager!$D:$D,topmanager!$C:$C,rs_nova!$A115,topmanager!$A:$A,908)+SUMIFS(topmanager!$D:$D,topmanager!$C:$C,rs_nova!$A115,topmanager!$A:$A,550)</f>
        <v>0</v>
      </c>
      <c r="N115" s="50">
        <f>SUMIFS(topmanager!$D:$D,topmanager!$C:$C,rs_nova!$A115,topmanager!$A:$A,rs_nova!N$2)</f>
        <v>0</v>
      </c>
      <c r="O115" s="51">
        <f t="shared" si="20"/>
        <v>0</v>
      </c>
      <c r="P115" s="50">
        <f>IFERROR(VLOOKUP($A115,total!$B$4:$AW$437,27,0),0)</f>
        <v>0</v>
      </c>
      <c r="Q115" s="50">
        <f>IFERROR(VLOOKUP($A115,total!$B$4:$AW$437,21,0),0)</f>
        <v>0</v>
      </c>
      <c r="R115" s="50">
        <f>IFERROR(VLOOKUP($A115,total!$B$4:$AW$437,25,0),0)+IFERROR(VLOOKUP($A115,total!$B$4:$AW$437,36,0),0)</f>
        <v>0</v>
      </c>
      <c r="S115" s="50">
        <f>IFERROR(VLOOKUP(A115,gympass!$A$2:$F$148,6,0),0)</f>
        <v>0</v>
      </c>
      <c r="T115" s="50">
        <f>IFERROR(VLOOKUP($A115,total!$B$4:$AW$437,42,0),0)</f>
        <v>0</v>
      </c>
      <c r="U115" s="50">
        <f>IFERROR(VLOOKUP($A115,total!$B$4:$AW$437,32,0),0)</f>
        <v>0</v>
      </c>
      <c r="V115" s="50">
        <f>IFERROR(VLOOKUP($A115,total!$B$4:$AW$437,28,0),0)</f>
        <v>0</v>
      </c>
      <c r="W115" s="50">
        <f>IFERROR(VLOOKUP($A115,total!$B$4:$AX$437,49,0),0)</f>
        <v>0</v>
      </c>
      <c r="X115" s="50"/>
      <c r="Y115" s="50">
        <f>IFERROR(VLOOKUP(A115,#REF!,4,0),0)</f>
        <v>0</v>
      </c>
      <c r="Z115" s="50">
        <f>IFERROR(VLOOKUP(B115,#REF!,8,0),0)</f>
        <v>0</v>
      </c>
      <c r="AA115" s="50">
        <f>IFERROR(VLOOKUP($A115,total!$B$4:$AW$437,45,0),0)</f>
        <v>0</v>
      </c>
      <c r="AB115" s="50">
        <f>IFERROR(VLOOKUP($A115,total!$B$4:$AW$437,48,0),0)</f>
        <v>0</v>
      </c>
      <c r="AC115" s="50">
        <f>IFERROR(VLOOKUP($A115,total!$B$4:$AB$437,19,0),0)</f>
        <v>0</v>
      </c>
      <c r="AD115" s="50">
        <f>IFERROR(VLOOKUP($A115,total!$B$4:$AB$437,10,0),0)</f>
        <v>0</v>
      </c>
      <c r="AE115" s="50">
        <f>IFERROR(VLOOKUP($A115,total!$B$4:$AB$437,13,0),0)-SUMIFS(topmanager!$D:$D,topmanager!$C:$C,rs_nova!$A119,topmanager!$A:$A,856)</f>
        <v>0</v>
      </c>
      <c r="AF115" s="50">
        <f>IFERROR(VLOOKUP($A115,total!$B$4:$AB$437,16,0),0)</f>
        <v>0</v>
      </c>
      <c r="AG115" s="50">
        <f>IFERROR(VLOOKUP($A115,total!$B$4:$AB$437,7,0),0)</f>
        <v>0</v>
      </c>
      <c r="AH115" s="50">
        <f>IFERROR(VLOOKUP($A115,total!$B$4:$AD$437,29,0),0)</f>
        <v>0</v>
      </c>
      <c r="AI115" s="50">
        <f>IFERROR(VLOOKUP(A115,total!$B$4:$AN$437,39,0),0)</f>
        <v>0</v>
      </c>
      <c r="AJ115" s="51">
        <f t="shared" si="21"/>
        <v>0</v>
      </c>
      <c r="AK115" s="50">
        <f t="shared" si="22"/>
        <v>0</v>
      </c>
      <c r="AL115" s="50">
        <f t="shared" si="23"/>
        <v>0</v>
      </c>
      <c r="AM115" s="50">
        <f t="shared" si="24"/>
        <v>0</v>
      </c>
      <c r="AN115" s="50" t="e">
        <f t="shared" si="34"/>
        <v>#REF!</v>
      </c>
      <c r="AO115" s="50" t="e">
        <f t="shared" si="34"/>
        <v>#REF!</v>
      </c>
      <c r="AP115" s="50" t="e">
        <f t="shared" si="34"/>
        <v>#REF!</v>
      </c>
      <c r="AQ115" s="50">
        <f>IFERROR(VLOOKUP(TEXT($A115,"000000"),[6]Página1!$A$8:$S$801,13,FALSE),0)</f>
        <v>0</v>
      </c>
      <c r="AR115" s="50">
        <f>IFERROR(VLOOKUP(TEXT($A115,"000000"),[6]Página1!$A$8:$S$801,16,FALSE),0)</f>
        <v>0</v>
      </c>
      <c r="AS115" s="50">
        <f>IFERROR(VLOOKUP(TEXT($A115,"000000"),[6]Página1!$A$8:$S$801,19,FALSE),0)</f>
        <v>0</v>
      </c>
      <c r="AT115" s="50">
        <f>IFERROR(VLOOKUP(TEXT($A115,"000000"),[7]Página1!$A$8:$R$814,12,FALSE),0)</f>
        <v>0</v>
      </c>
      <c r="AU115" s="50">
        <f>IFERROR(VLOOKUP(TEXT($A115,"000000"),[7]Página1!$A$8:$R$814,15,FALSE),0)</f>
        <v>0</v>
      </c>
      <c r="AV115" s="50">
        <f>IFERROR(VLOOKUP(TEXT($A115,"000000"),[7]Página1!$A$8:$R$814,18,FALSE),0)</f>
        <v>0</v>
      </c>
      <c r="AW115" s="50"/>
      <c r="AX115" s="51" t="e">
        <f t="shared" si="25"/>
        <v>#REF!</v>
      </c>
      <c r="AY115" s="51" t="e">
        <f t="shared" si="26"/>
        <v>#REF!</v>
      </c>
      <c r="AZ115" s="51" t="e">
        <f t="shared" si="27"/>
        <v>#REF!</v>
      </c>
      <c r="BA115" s="51" t="e">
        <f t="shared" si="28"/>
        <v>#REF!</v>
      </c>
      <c r="BB115" s="51">
        <f t="shared" si="29"/>
        <v>0</v>
      </c>
      <c r="BC115" s="51" t="e">
        <f t="shared" si="30"/>
        <v>#REF!</v>
      </c>
      <c r="BD115" s="51">
        <f t="shared" si="31"/>
        <v>0</v>
      </c>
      <c r="BE115" s="51">
        <f>IFERROR(VLOOKUP(A115,salario!A$2:P$91,11,FALSE),0)</f>
        <v>0</v>
      </c>
      <c r="BF115" s="51">
        <f>SUMIFS(topmanager!$D:$D,topmanager!$C:$C,rs_nova!$A115,topmanager!$A:$A,rs_nova!BF$2)</f>
        <v>0</v>
      </c>
      <c r="BG115" s="51">
        <f>SUMIFS(topmanager!$D:$D,topmanager!$C:$C,rs_nova!$A115,topmanager!$A:$A,rs_nova!BG$2)</f>
        <v>0</v>
      </c>
      <c r="BH115" s="51">
        <f>SUMIFS(topmanager!$D:$D,topmanager!$C:$C,rs_nova!$A115,topmanager!$A:$A,rs_nova!BH$2)</f>
        <v>0</v>
      </c>
      <c r="BI115" s="51">
        <f>SUMIFS(topmanager!$D:$D,topmanager!$C:$C,rs_nova!$A115,topmanager!$A:$A,rs_nova!BI$2)</f>
        <v>0</v>
      </c>
      <c r="BJ115" s="51">
        <f>SUMIFS(topmanager!$D:$D,topmanager!$C:$C,rs_nova!$A115,topmanager!$A:$A,rs_nova!BJ$2)+SUMIFS(topmanager!$D:$D,topmanager!$C:$C,rs_nova!$A115,topmanager!$A:$A,rs_nova!BJ$2+1)</f>
        <v>0</v>
      </c>
      <c r="BK115" s="51">
        <f>IFERROR(VLOOKUP(A115,[8]ferias!$C$4:$G$100,5,FALSE),0)</f>
        <v>0</v>
      </c>
      <c r="BL115" s="51">
        <f>SUMIFS(topmanager!$D:$D,topmanager!$C:$C,rs_nova!$A115,topmanager!$A:$A,rs_nova!BL$2)</f>
        <v>0</v>
      </c>
      <c r="BM115" s="51">
        <f>SUMIFS(topmanager!$D:$D,topmanager!$C:$C,rs_nova!$A115,topmanager!$A:$A,rs_nova!BM$2)+SUMIFS(topmanager!$D:$D,topmanager!$C:$C,rs_nova!$A119,topmanager!$A:$A,151)</f>
        <v>0</v>
      </c>
      <c r="BN115" s="51">
        <f t="shared" si="32"/>
        <v>0</v>
      </c>
    </row>
    <row r="116" spans="1:66">
      <c r="A116" s="47" t="e">
        <f>total!#REF!</f>
        <v>#REF!</v>
      </c>
      <c r="B116" s="47">
        <f t="shared" si="19"/>
        <v>0</v>
      </c>
      <c r="C116" s="48" t="e">
        <f>total!#REF!</f>
        <v>#REF!</v>
      </c>
      <c r="D116" s="49" t="str">
        <f>IFERROR(VLOOKUP(A116,salario!A$3:J$32,10,FALSE),"")</f>
        <v/>
      </c>
      <c r="E116" s="49" t="str">
        <f>IFERROR(IF(VLOOKUP(A116,salario!A$3:O$32,15,FALSE)="","",VLOOKUP(A116,salario!A$3:O$32,15,FALSE)),"")</f>
        <v/>
      </c>
      <c r="F116" s="47" t="str">
        <f>IFERROR(VLOOKUP(A116,[5]base_pessoal!$B$2:$P$1504,13,FALSE),"")</f>
        <v/>
      </c>
      <c r="G116" s="50">
        <f>IFERROR(VLOOKUP(A116,salario!A$2:P$91,11,FALSE),0)*B116/30</f>
        <v>0</v>
      </c>
      <c r="H116" s="50">
        <f>SUMIFS(topmanager!$D:$D,topmanager!$C:$C,rs_nova!$A116,topmanager!$A:$A,rs_nova!H$2)+SUMIFS(topmanager!$D:$D,topmanager!$C:$C,rs_nova!$A116,topmanager!$A:$A,63)</f>
        <v>0</v>
      </c>
      <c r="I116" s="50">
        <f>-SUMIFS(topmanager!$D:$D,topmanager!$C:$C,rs_nova!$A116,topmanager!$A:$A,rs_nova!I$2)</f>
        <v>0</v>
      </c>
      <c r="J116" s="50">
        <f>SUMIFS(topmanager!$D:$D,topmanager!$C:$C,rs_nova!$A116,topmanager!$A:$A,rs_nova!J$2)</f>
        <v>0</v>
      </c>
      <c r="K116" s="50">
        <f>SUMIFS(topmanager!$D:$D,topmanager!$C:$C,rs_nova!$A116,topmanager!$A:$A,rs_nova!K$2)+SUMIFS(topmanager!$D:$D,topmanager!$C:$C,rs_nova!$A116,topmanager!$A:$A,911)</f>
        <v>0</v>
      </c>
      <c r="L116" s="50">
        <f>SUMIFS(topmanager!$D:$D,topmanager!$C:$C,rs_nova!$A116,topmanager!$A:$A,rs_nova!L$2)</f>
        <v>0</v>
      </c>
      <c r="M116" s="50">
        <f>SUMIFS(topmanager!$D:$D,topmanager!$C:$C,rs_nova!$A116,topmanager!$A:$A,rs_nova!M$2)+SUMIFS(topmanager!$D:$D,topmanager!$C:$C,rs_nova!$A116,topmanager!$A:$A,908)+SUMIFS(topmanager!$D:$D,topmanager!$C:$C,rs_nova!$A116,topmanager!$A:$A,550)</f>
        <v>0</v>
      </c>
      <c r="N116" s="50">
        <f>SUMIFS(topmanager!$D:$D,topmanager!$C:$C,rs_nova!$A116,topmanager!$A:$A,rs_nova!N$2)</f>
        <v>0</v>
      </c>
      <c r="O116" s="51">
        <f t="shared" si="20"/>
        <v>0</v>
      </c>
      <c r="P116" s="50">
        <f>IFERROR(VLOOKUP($A116,total!$B$4:$AW$437,27,0),0)</f>
        <v>0</v>
      </c>
      <c r="Q116" s="50">
        <f>IFERROR(VLOOKUP($A116,total!$B$4:$AW$437,21,0),0)</f>
        <v>0</v>
      </c>
      <c r="R116" s="50">
        <f>IFERROR(VLOOKUP($A116,total!$B$4:$AW$437,25,0),0)+IFERROR(VLOOKUP($A116,total!$B$4:$AW$437,36,0),0)</f>
        <v>0</v>
      </c>
      <c r="S116" s="50">
        <f>IFERROR(VLOOKUP(A116,gympass!$A$2:$F$148,6,0),0)</f>
        <v>0</v>
      </c>
      <c r="T116" s="50">
        <f>IFERROR(VLOOKUP($A116,total!$B$4:$AW$437,42,0),0)</f>
        <v>0</v>
      </c>
      <c r="U116" s="50">
        <f>IFERROR(VLOOKUP($A116,total!$B$4:$AW$437,32,0),0)</f>
        <v>0</v>
      </c>
      <c r="V116" s="50">
        <f>IFERROR(VLOOKUP($A116,total!$B$4:$AW$437,28,0),0)</f>
        <v>0</v>
      </c>
      <c r="W116" s="50">
        <f>IFERROR(VLOOKUP($A116,total!$B$4:$AX$437,49,0),0)</f>
        <v>0</v>
      </c>
      <c r="X116" s="50"/>
      <c r="Y116" s="50">
        <f>IFERROR(VLOOKUP(A116,#REF!,4,0),0)</f>
        <v>0</v>
      </c>
      <c r="Z116" s="50">
        <f>IFERROR(VLOOKUP(B116,#REF!,8,0),0)</f>
        <v>0</v>
      </c>
      <c r="AA116" s="50">
        <f>IFERROR(VLOOKUP($A116,total!$B$4:$AW$437,45,0),0)</f>
        <v>0</v>
      </c>
      <c r="AB116" s="50">
        <f>IFERROR(VLOOKUP($A116,total!$B$4:$AW$437,48,0),0)</f>
        <v>0</v>
      </c>
      <c r="AC116" s="50">
        <f>IFERROR(VLOOKUP($A116,total!$B$4:$AB$437,19,0),0)</f>
        <v>0</v>
      </c>
      <c r="AD116" s="50">
        <f>IFERROR(VLOOKUP($A116,total!$B$4:$AB$437,10,0),0)</f>
        <v>0</v>
      </c>
      <c r="AE116" s="50">
        <f>IFERROR(VLOOKUP($A116,total!$B$4:$AB$437,13,0),0)-SUMIFS(topmanager!$D:$D,topmanager!$C:$C,rs_nova!$A120,topmanager!$A:$A,856)</f>
        <v>0</v>
      </c>
      <c r="AF116" s="50">
        <f>IFERROR(VLOOKUP($A116,total!$B$4:$AB$437,16,0),0)</f>
        <v>0</v>
      </c>
      <c r="AG116" s="50">
        <f>IFERROR(VLOOKUP($A116,total!$B$4:$AB$437,7,0),0)</f>
        <v>0</v>
      </c>
      <c r="AH116" s="50">
        <f>IFERROR(VLOOKUP($A116,total!$B$4:$AD$437,29,0),0)</f>
        <v>0</v>
      </c>
      <c r="AI116" s="50">
        <f>IFERROR(VLOOKUP(A116,total!$B$4:$AN$437,39,0),0)</f>
        <v>0</v>
      </c>
      <c r="AJ116" s="51">
        <f t="shared" si="21"/>
        <v>0</v>
      </c>
      <c r="AK116" s="50">
        <f t="shared" si="22"/>
        <v>0</v>
      </c>
      <c r="AL116" s="50">
        <f t="shared" si="23"/>
        <v>0</v>
      </c>
      <c r="AM116" s="50">
        <f t="shared" si="24"/>
        <v>0</v>
      </c>
      <c r="AN116" s="50" t="e">
        <f t="shared" si="34"/>
        <v>#REF!</v>
      </c>
      <c r="AO116" s="50" t="e">
        <f t="shared" si="34"/>
        <v>#REF!</v>
      </c>
      <c r="AP116" s="50" t="e">
        <f t="shared" si="34"/>
        <v>#REF!</v>
      </c>
      <c r="AQ116" s="50">
        <f>IFERROR(VLOOKUP(TEXT($A116,"000000"),[6]Página1!$A$8:$S$801,13,FALSE),0)</f>
        <v>0</v>
      </c>
      <c r="AR116" s="50">
        <f>IFERROR(VLOOKUP(TEXT($A116,"000000"),[6]Página1!$A$8:$S$801,16,FALSE),0)</f>
        <v>0</v>
      </c>
      <c r="AS116" s="50">
        <f>IFERROR(VLOOKUP(TEXT($A116,"000000"),[6]Página1!$A$8:$S$801,19,FALSE),0)</f>
        <v>0</v>
      </c>
      <c r="AT116" s="50">
        <f>IFERROR(VLOOKUP(TEXT($A116,"000000"),[7]Página1!$A$8:$R$814,12,FALSE),0)</f>
        <v>0</v>
      </c>
      <c r="AU116" s="50">
        <f>IFERROR(VLOOKUP(TEXT($A116,"000000"),[7]Página1!$A$8:$R$814,15,FALSE),0)</f>
        <v>0</v>
      </c>
      <c r="AV116" s="50">
        <f>IFERROR(VLOOKUP(TEXT($A116,"000000"),[7]Página1!$A$8:$R$814,18,FALSE),0)</f>
        <v>0</v>
      </c>
      <c r="AW116" s="50"/>
      <c r="AX116" s="51" t="e">
        <f t="shared" si="25"/>
        <v>#REF!</v>
      </c>
      <c r="AY116" s="51" t="e">
        <f t="shared" si="26"/>
        <v>#REF!</v>
      </c>
      <c r="AZ116" s="51" t="e">
        <f t="shared" si="27"/>
        <v>#REF!</v>
      </c>
      <c r="BA116" s="51" t="e">
        <f t="shared" si="28"/>
        <v>#REF!</v>
      </c>
      <c r="BB116" s="51">
        <f t="shared" si="29"/>
        <v>0</v>
      </c>
      <c r="BC116" s="51" t="e">
        <f t="shared" si="30"/>
        <v>#REF!</v>
      </c>
      <c r="BD116" s="51">
        <f t="shared" si="31"/>
        <v>0</v>
      </c>
      <c r="BE116" s="51">
        <f>IFERROR(VLOOKUP(A116,salario!A$2:P$91,11,FALSE),0)</f>
        <v>0</v>
      </c>
      <c r="BF116" s="51">
        <f>SUMIFS(topmanager!$D:$D,topmanager!$C:$C,rs_nova!$A116,topmanager!$A:$A,rs_nova!BF$2)</f>
        <v>0</v>
      </c>
      <c r="BG116" s="51">
        <f>SUMIFS(topmanager!$D:$D,topmanager!$C:$C,rs_nova!$A116,topmanager!$A:$A,rs_nova!BG$2)</f>
        <v>0</v>
      </c>
      <c r="BH116" s="51">
        <f>SUMIFS(topmanager!$D:$D,topmanager!$C:$C,rs_nova!$A116,topmanager!$A:$A,rs_nova!BH$2)</f>
        <v>0</v>
      </c>
      <c r="BI116" s="51">
        <f>SUMIFS(topmanager!$D:$D,topmanager!$C:$C,rs_nova!$A116,topmanager!$A:$A,rs_nova!BI$2)</f>
        <v>0</v>
      </c>
      <c r="BJ116" s="51">
        <f>SUMIFS(topmanager!$D:$D,topmanager!$C:$C,rs_nova!$A116,topmanager!$A:$A,rs_nova!BJ$2)+SUMIFS(topmanager!$D:$D,topmanager!$C:$C,rs_nova!$A116,topmanager!$A:$A,rs_nova!BJ$2+1)</f>
        <v>0</v>
      </c>
      <c r="BK116" s="51">
        <f>IFERROR(VLOOKUP(A116,[8]ferias!$C$4:$G$100,5,FALSE),0)</f>
        <v>0</v>
      </c>
      <c r="BL116" s="51">
        <f>SUMIFS(topmanager!$D:$D,topmanager!$C:$C,rs_nova!$A116,topmanager!$A:$A,rs_nova!BL$2)</f>
        <v>0</v>
      </c>
      <c r="BM116" s="51">
        <f>SUMIFS(topmanager!$D:$D,topmanager!$C:$C,rs_nova!$A116,topmanager!$A:$A,rs_nova!BM$2)+SUMIFS(topmanager!$D:$D,topmanager!$C:$C,rs_nova!$A120,topmanager!$A:$A,151)</f>
        <v>0</v>
      </c>
      <c r="BN116" s="51">
        <f t="shared" si="32"/>
        <v>0</v>
      </c>
    </row>
    <row r="117" spans="1:66">
      <c r="A117" s="47" t="e">
        <f>total!#REF!</f>
        <v>#REF!</v>
      </c>
      <c r="B117" s="47">
        <f t="shared" si="19"/>
        <v>0</v>
      </c>
      <c r="C117" s="48" t="e">
        <f>total!#REF!</f>
        <v>#REF!</v>
      </c>
      <c r="D117" s="49" t="str">
        <f>IFERROR(VLOOKUP(A117,salario!A$3:J$32,10,FALSE),"")</f>
        <v/>
      </c>
      <c r="E117" s="49" t="str">
        <f>IFERROR(IF(VLOOKUP(A117,salario!A$3:O$32,15,FALSE)="","",VLOOKUP(A117,salario!A$3:O$32,15,FALSE)),"")</f>
        <v/>
      </c>
      <c r="F117" s="47" t="str">
        <f>IFERROR(VLOOKUP(A117,[5]base_pessoal!$B$2:$P$1504,13,FALSE),"")</f>
        <v/>
      </c>
      <c r="G117" s="50">
        <f>IFERROR(VLOOKUP(A117,salario!A$2:P$91,11,FALSE),0)*B117/30</f>
        <v>0</v>
      </c>
      <c r="H117" s="50">
        <f>SUMIFS(topmanager!$D:$D,topmanager!$C:$C,rs_nova!$A117,topmanager!$A:$A,rs_nova!H$2)+SUMIFS(topmanager!$D:$D,topmanager!$C:$C,rs_nova!$A117,topmanager!$A:$A,63)</f>
        <v>0</v>
      </c>
      <c r="I117" s="50">
        <f>-SUMIFS(topmanager!$D:$D,topmanager!$C:$C,rs_nova!$A117,topmanager!$A:$A,rs_nova!I$2)</f>
        <v>0</v>
      </c>
      <c r="J117" s="50">
        <f>SUMIFS(topmanager!$D:$D,topmanager!$C:$C,rs_nova!$A117,topmanager!$A:$A,rs_nova!J$2)</f>
        <v>0</v>
      </c>
      <c r="K117" s="50">
        <f>SUMIFS(topmanager!$D:$D,topmanager!$C:$C,rs_nova!$A117,topmanager!$A:$A,rs_nova!K$2)+SUMIFS(topmanager!$D:$D,topmanager!$C:$C,rs_nova!$A117,topmanager!$A:$A,911)</f>
        <v>0</v>
      </c>
      <c r="L117" s="50">
        <f>SUMIFS(topmanager!$D:$D,topmanager!$C:$C,rs_nova!$A117,topmanager!$A:$A,rs_nova!L$2)</f>
        <v>0</v>
      </c>
      <c r="M117" s="50">
        <f>SUMIFS(topmanager!$D:$D,topmanager!$C:$C,rs_nova!$A117,topmanager!$A:$A,rs_nova!M$2)+SUMIFS(topmanager!$D:$D,topmanager!$C:$C,rs_nova!$A117,topmanager!$A:$A,908)+SUMIFS(topmanager!$D:$D,topmanager!$C:$C,rs_nova!$A117,topmanager!$A:$A,550)</f>
        <v>0</v>
      </c>
      <c r="N117" s="50">
        <f>SUMIFS(topmanager!$D:$D,topmanager!$C:$C,rs_nova!$A117,topmanager!$A:$A,rs_nova!N$2)</f>
        <v>0</v>
      </c>
      <c r="O117" s="51">
        <f t="shared" si="20"/>
        <v>0</v>
      </c>
      <c r="P117" s="50">
        <f>IFERROR(VLOOKUP($A117,total!$B$4:$AW$437,27,0),0)</f>
        <v>0</v>
      </c>
      <c r="Q117" s="50">
        <f>IFERROR(VLOOKUP($A117,total!$B$4:$AW$437,21,0),0)</f>
        <v>0</v>
      </c>
      <c r="R117" s="50">
        <f>IFERROR(VLOOKUP($A117,total!$B$4:$AW$437,25,0),0)+IFERROR(VLOOKUP($A117,total!$B$4:$AW$437,36,0),0)</f>
        <v>0</v>
      </c>
      <c r="S117" s="50">
        <f>IFERROR(VLOOKUP(A117,gympass!$A$2:$F$148,6,0),0)</f>
        <v>0</v>
      </c>
      <c r="T117" s="50">
        <f>IFERROR(VLOOKUP($A117,total!$B$4:$AW$437,42,0),0)</f>
        <v>0</v>
      </c>
      <c r="U117" s="50">
        <f>IFERROR(VLOOKUP($A117,total!$B$4:$AW$437,32,0),0)</f>
        <v>0</v>
      </c>
      <c r="V117" s="50">
        <f>IFERROR(VLOOKUP($A117,total!$B$4:$AW$437,28,0),0)</f>
        <v>0</v>
      </c>
      <c r="W117" s="50">
        <f>IFERROR(VLOOKUP($A117,total!$B$4:$AX$437,49,0),0)</f>
        <v>0</v>
      </c>
      <c r="X117" s="50"/>
      <c r="Y117" s="50">
        <f>IFERROR(VLOOKUP(A117,#REF!,4,0),0)</f>
        <v>0</v>
      </c>
      <c r="Z117" s="50">
        <f>IFERROR(VLOOKUP(B117,#REF!,8,0),0)</f>
        <v>0</v>
      </c>
      <c r="AA117" s="50">
        <f>IFERROR(VLOOKUP($A117,total!$B$4:$AW$437,45,0),0)</f>
        <v>0</v>
      </c>
      <c r="AB117" s="50">
        <f>IFERROR(VLOOKUP($A117,total!$B$4:$AW$437,48,0),0)</f>
        <v>0</v>
      </c>
      <c r="AC117" s="50">
        <f>IFERROR(VLOOKUP($A117,total!$B$4:$AB$437,19,0),0)</f>
        <v>0</v>
      </c>
      <c r="AD117" s="50">
        <f>IFERROR(VLOOKUP($A117,total!$B$4:$AB$437,10,0),0)</f>
        <v>0</v>
      </c>
      <c r="AE117" s="50">
        <f>IFERROR(VLOOKUP($A117,total!$B$4:$AB$437,13,0),0)-SUMIFS(topmanager!$D:$D,topmanager!$C:$C,rs_nova!$A121,topmanager!$A:$A,856)</f>
        <v>0</v>
      </c>
      <c r="AF117" s="50">
        <f>IFERROR(VLOOKUP($A117,total!$B$4:$AB$437,16,0),0)</f>
        <v>0</v>
      </c>
      <c r="AG117" s="50">
        <f>IFERROR(VLOOKUP($A117,total!$B$4:$AB$437,7,0),0)</f>
        <v>0</v>
      </c>
      <c r="AH117" s="50">
        <f>IFERROR(VLOOKUP($A117,total!$B$4:$AD$437,29,0),0)</f>
        <v>0</v>
      </c>
      <c r="AI117" s="50">
        <f>IFERROR(VLOOKUP(A117,total!$B$4:$AN$437,39,0),0)</f>
        <v>0</v>
      </c>
      <c r="AJ117" s="51">
        <f t="shared" si="21"/>
        <v>0</v>
      </c>
      <c r="AK117" s="50">
        <f t="shared" si="22"/>
        <v>0</v>
      </c>
      <c r="AL117" s="50">
        <f t="shared" si="23"/>
        <v>0</v>
      </c>
      <c r="AM117" s="50">
        <f t="shared" si="24"/>
        <v>0</v>
      </c>
      <c r="AN117" s="50" t="e">
        <f t="shared" si="34"/>
        <v>#REF!</v>
      </c>
      <c r="AO117" s="50" t="e">
        <f t="shared" si="34"/>
        <v>#REF!</v>
      </c>
      <c r="AP117" s="50" t="e">
        <f t="shared" si="34"/>
        <v>#REF!</v>
      </c>
      <c r="AQ117" s="50">
        <f>IFERROR(VLOOKUP(TEXT($A117,"000000"),[6]Página1!$A$8:$S$801,13,FALSE),0)</f>
        <v>0</v>
      </c>
      <c r="AR117" s="50">
        <f>IFERROR(VLOOKUP(TEXT($A117,"000000"),[6]Página1!$A$8:$S$801,16,FALSE),0)</f>
        <v>0</v>
      </c>
      <c r="AS117" s="50">
        <f>IFERROR(VLOOKUP(TEXT($A117,"000000"),[6]Página1!$A$8:$S$801,19,FALSE),0)</f>
        <v>0</v>
      </c>
      <c r="AT117" s="50">
        <f>IFERROR(VLOOKUP(TEXT($A117,"000000"),[7]Página1!$A$8:$R$814,12,FALSE),0)</f>
        <v>0</v>
      </c>
      <c r="AU117" s="50">
        <f>IFERROR(VLOOKUP(TEXT($A117,"000000"),[7]Página1!$A$8:$R$814,15,FALSE),0)</f>
        <v>0</v>
      </c>
      <c r="AV117" s="50">
        <f>IFERROR(VLOOKUP(TEXT($A117,"000000"),[7]Página1!$A$8:$R$814,18,FALSE),0)</f>
        <v>0</v>
      </c>
      <c r="AW117" s="50"/>
      <c r="AX117" s="51" t="e">
        <f t="shared" si="25"/>
        <v>#REF!</v>
      </c>
      <c r="AY117" s="51" t="e">
        <f t="shared" si="26"/>
        <v>#REF!</v>
      </c>
      <c r="AZ117" s="51" t="e">
        <f t="shared" si="27"/>
        <v>#REF!</v>
      </c>
      <c r="BA117" s="51" t="e">
        <f t="shared" si="28"/>
        <v>#REF!</v>
      </c>
      <c r="BB117" s="51">
        <f t="shared" si="29"/>
        <v>0</v>
      </c>
      <c r="BC117" s="51" t="e">
        <f t="shared" si="30"/>
        <v>#REF!</v>
      </c>
      <c r="BD117" s="51">
        <f t="shared" si="31"/>
        <v>0</v>
      </c>
      <c r="BE117" s="51">
        <f>IFERROR(VLOOKUP(A117,salario!A$2:P$91,11,FALSE),0)</f>
        <v>0</v>
      </c>
      <c r="BF117" s="51">
        <f>SUMIFS(topmanager!$D:$D,topmanager!$C:$C,rs_nova!$A117,topmanager!$A:$A,rs_nova!BF$2)</f>
        <v>0</v>
      </c>
      <c r="BG117" s="51">
        <f>SUMIFS(topmanager!$D:$D,topmanager!$C:$C,rs_nova!$A117,topmanager!$A:$A,rs_nova!BG$2)</f>
        <v>0</v>
      </c>
      <c r="BH117" s="51">
        <f>SUMIFS(topmanager!$D:$D,topmanager!$C:$C,rs_nova!$A117,topmanager!$A:$A,rs_nova!BH$2)</f>
        <v>0</v>
      </c>
      <c r="BI117" s="51">
        <f>SUMIFS(topmanager!$D:$D,topmanager!$C:$C,rs_nova!$A117,topmanager!$A:$A,rs_nova!BI$2)</f>
        <v>0</v>
      </c>
      <c r="BJ117" s="51">
        <f>SUMIFS(topmanager!$D:$D,topmanager!$C:$C,rs_nova!$A117,topmanager!$A:$A,rs_nova!BJ$2)+SUMIFS(topmanager!$D:$D,topmanager!$C:$C,rs_nova!$A117,topmanager!$A:$A,rs_nova!BJ$2+1)</f>
        <v>0</v>
      </c>
      <c r="BK117" s="51">
        <f>IFERROR(VLOOKUP(A117,[8]ferias!$C$4:$G$100,5,FALSE),0)</f>
        <v>0</v>
      </c>
      <c r="BL117" s="51">
        <f>SUMIFS(topmanager!$D:$D,topmanager!$C:$C,rs_nova!$A117,topmanager!$A:$A,rs_nova!BL$2)</f>
        <v>0</v>
      </c>
      <c r="BM117" s="51">
        <f>SUMIFS(topmanager!$D:$D,topmanager!$C:$C,rs_nova!$A117,topmanager!$A:$A,rs_nova!BM$2)+SUMIFS(topmanager!$D:$D,topmanager!$C:$C,rs_nova!$A121,topmanager!$A:$A,151)</f>
        <v>0</v>
      </c>
      <c r="BN117" s="51">
        <f t="shared" si="32"/>
        <v>0</v>
      </c>
    </row>
    <row r="118" spans="1:66">
      <c r="A118" s="47" t="e">
        <f>total!#REF!</f>
        <v>#REF!</v>
      </c>
      <c r="B118" s="47">
        <f t="shared" si="19"/>
        <v>0</v>
      </c>
      <c r="C118" s="48" t="e">
        <f>total!#REF!</f>
        <v>#REF!</v>
      </c>
      <c r="D118" s="49" t="str">
        <f>IFERROR(VLOOKUP(A118,salario!A$3:J$32,10,FALSE),"")</f>
        <v/>
      </c>
      <c r="E118" s="49" t="str">
        <f>IFERROR(IF(VLOOKUP(A118,salario!A$3:O$32,15,FALSE)="","",VLOOKUP(A118,salario!A$3:O$32,15,FALSE)),"")</f>
        <v/>
      </c>
      <c r="F118" s="47" t="str">
        <f>IFERROR(VLOOKUP(A118,[5]base_pessoal!$B$2:$P$1504,13,FALSE),"")</f>
        <v/>
      </c>
      <c r="G118" s="50">
        <f>IFERROR(VLOOKUP(A118,salario!A$2:P$91,11,FALSE),0)*B118/30</f>
        <v>0</v>
      </c>
      <c r="H118" s="50">
        <f>SUMIFS(topmanager!$D:$D,topmanager!$C:$C,rs_nova!$A118,topmanager!$A:$A,rs_nova!H$2)+SUMIFS(topmanager!$D:$D,topmanager!$C:$C,rs_nova!$A118,topmanager!$A:$A,63)</f>
        <v>0</v>
      </c>
      <c r="I118" s="50">
        <f>-SUMIFS(topmanager!$D:$D,topmanager!$C:$C,rs_nova!$A118,topmanager!$A:$A,rs_nova!I$2)</f>
        <v>0</v>
      </c>
      <c r="J118" s="50">
        <f>SUMIFS(topmanager!$D:$D,topmanager!$C:$C,rs_nova!$A118,topmanager!$A:$A,rs_nova!J$2)</f>
        <v>0</v>
      </c>
      <c r="K118" s="50">
        <f>SUMIFS(topmanager!$D:$D,topmanager!$C:$C,rs_nova!$A118,topmanager!$A:$A,rs_nova!K$2)+SUMIFS(topmanager!$D:$D,topmanager!$C:$C,rs_nova!$A118,topmanager!$A:$A,911)</f>
        <v>0</v>
      </c>
      <c r="L118" s="50">
        <f>SUMIFS(topmanager!$D:$D,topmanager!$C:$C,rs_nova!$A118,topmanager!$A:$A,rs_nova!L$2)</f>
        <v>0</v>
      </c>
      <c r="M118" s="50">
        <f>SUMIFS(topmanager!$D:$D,topmanager!$C:$C,rs_nova!$A118,topmanager!$A:$A,rs_nova!M$2)+SUMIFS(topmanager!$D:$D,topmanager!$C:$C,rs_nova!$A118,topmanager!$A:$A,908)+SUMIFS(topmanager!$D:$D,topmanager!$C:$C,rs_nova!$A118,topmanager!$A:$A,550)</f>
        <v>0</v>
      </c>
      <c r="N118" s="50">
        <f>SUMIFS(topmanager!$D:$D,topmanager!$C:$C,rs_nova!$A118,topmanager!$A:$A,rs_nova!N$2)</f>
        <v>0</v>
      </c>
      <c r="O118" s="51">
        <f t="shared" si="20"/>
        <v>0</v>
      </c>
      <c r="P118" s="50">
        <f>IFERROR(VLOOKUP($A118,total!$B$4:$AW$437,27,0),0)</f>
        <v>0</v>
      </c>
      <c r="Q118" s="50">
        <f>IFERROR(VLOOKUP($A118,total!$B$4:$AW$437,21,0),0)</f>
        <v>0</v>
      </c>
      <c r="R118" s="50">
        <f>IFERROR(VLOOKUP($A118,total!$B$4:$AW$437,25,0),0)+IFERROR(VLOOKUP($A118,total!$B$4:$AW$437,36,0),0)</f>
        <v>0</v>
      </c>
      <c r="S118" s="50">
        <f>IFERROR(VLOOKUP(A118,gympass!$A$2:$F$148,6,0),0)</f>
        <v>0</v>
      </c>
      <c r="T118" s="50">
        <f>IFERROR(VLOOKUP($A118,total!$B$4:$AW$437,42,0),0)</f>
        <v>0</v>
      </c>
      <c r="U118" s="50">
        <f>IFERROR(VLOOKUP($A118,total!$B$4:$AW$437,32,0),0)</f>
        <v>0</v>
      </c>
      <c r="V118" s="50">
        <f>IFERROR(VLOOKUP($A118,total!$B$4:$AW$437,28,0),0)</f>
        <v>0</v>
      </c>
      <c r="W118" s="50">
        <f>IFERROR(VLOOKUP($A118,total!$B$4:$AX$437,49,0),0)</f>
        <v>0</v>
      </c>
      <c r="X118" s="50"/>
      <c r="Y118" s="50">
        <f>IFERROR(VLOOKUP(A118,#REF!,4,0),0)</f>
        <v>0</v>
      </c>
      <c r="Z118" s="50">
        <f>IFERROR(VLOOKUP(B118,#REF!,8,0),0)</f>
        <v>0</v>
      </c>
      <c r="AA118" s="50">
        <f>IFERROR(VLOOKUP($A118,total!$B$4:$AW$437,45,0),0)</f>
        <v>0</v>
      </c>
      <c r="AB118" s="50">
        <f>IFERROR(VLOOKUP($A118,total!$B$4:$AW$437,48,0),0)</f>
        <v>0</v>
      </c>
      <c r="AC118" s="50">
        <f>IFERROR(VLOOKUP($A118,total!$B$4:$AB$437,19,0),0)</f>
        <v>0</v>
      </c>
      <c r="AD118" s="50">
        <f>IFERROR(VLOOKUP($A118,total!$B$4:$AB$437,10,0),0)</f>
        <v>0</v>
      </c>
      <c r="AE118" s="50">
        <f>IFERROR(VLOOKUP($A118,total!$B$4:$AB$437,13,0),0)-SUMIFS(topmanager!$D:$D,topmanager!$C:$C,rs_nova!$A122,topmanager!$A:$A,856)</f>
        <v>0</v>
      </c>
      <c r="AF118" s="50">
        <f>IFERROR(VLOOKUP($A118,total!$B$4:$AB$437,16,0),0)</f>
        <v>0</v>
      </c>
      <c r="AG118" s="50">
        <f>IFERROR(VLOOKUP($A118,total!$B$4:$AB$437,7,0),0)</f>
        <v>0</v>
      </c>
      <c r="AH118" s="50">
        <f>IFERROR(VLOOKUP($A118,total!$B$4:$AD$437,29,0),0)</f>
        <v>0</v>
      </c>
      <c r="AI118" s="50">
        <f>IFERROR(VLOOKUP(A118,total!$B$4:$AN$437,39,0),0)</f>
        <v>0</v>
      </c>
      <c r="AJ118" s="51">
        <f t="shared" si="21"/>
        <v>0</v>
      </c>
      <c r="AK118" s="50">
        <f t="shared" si="22"/>
        <v>0</v>
      </c>
      <c r="AL118" s="50">
        <f t="shared" si="23"/>
        <v>0</v>
      </c>
      <c r="AM118" s="50">
        <f t="shared" si="24"/>
        <v>0</v>
      </c>
      <c r="AN118" s="50" t="e">
        <f t="shared" si="34"/>
        <v>#REF!</v>
      </c>
      <c r="AO118" s="50" t="e">
        <f t="shared" si="34"/>
        <v>#REF!</v>
      </c>
      <c r="AP118" s="50" t="e">
        <f t="shared" si="34"/>
        <v>#REF!</v>
      </c>
      <c r="AQ118" s="50">
        <f>IFERROR(VLOOKUP(TEXT($A118,"000000"),[6]Página1!$A$8:$S$801,13,FALSE),0)</f>
        <v>0</v>
      </c>
      <c r="AR118" s="50">
        <f>IFERROR(VLOOKUP(TEXT($A118,"000000"),[6]Página1!$A$8:$S$801,16,FALSE),0)</f>
        <v>0</v>
      </c>
      <c r="AS118" s="50">
        <f>IFERROR(VLOOKUP(TEXT($A118,"000000"),[6]Página1!$A$8:$S$801,19,FALSE),0)</f>
        <v>0</v>
      </c>
      <c r="AT118" s="50">
        <f>IFERROR(VLOOKUP(TEXT($A118,"000000"),[7]Página1!$A$8:$R$814,12,FALSE),0)</f>
        <v>0</v>
      </c>
      <c r="AU118" s="50">
        <f>IFERROR(VLOOKUP(TEXT($A118,"000000"),[7]Página1!$A$8:$R$814,15,FALSE),0)</f>
        <v>0</v>
      </c>
      <c r="AV118" s="50">
        <f>IFERROR(VLOOKUP(TEXT($A118,"000000"),[7]Página1!$A$8:$R$814,18,FALSE),0)</f>
        <v>0</v>
      </c>
      <c r="AW118" s="50"/>
      <c r="AX118" s="51" t="e">
        <f t="shared" si="25"/>
        <v>#REF!</v>
      </c>
      <c r="AY118" s="51" t="e">
        <f t="shared" si="26"/>
        <v>#REF!</v>
      </c>
      <c r="AZ118" s="51" t="e">
        <f t="shared" si="27"/>
        <v>#REF!</v>
      </c>
      <c r="BA118" s="51" t="e">
        <f t="shared" si="28"/>
        <v>#REF!</v>
      </c>
      <c r="BB118" s="51">
        <f t="shared" si="29"/>
        <v>0</v>
      </c>
      <c r="BC118" s="51" t="e">
        <f t="shared" si="30"/>
        <v>#REF!</v>
      </c>
      <c r="BD118" s="51">
        <f t="shared" si="31"/>
        <v>0</v>
      </c>
      <c r="BE118" s="51">
        <f>IFERROR(VLOOKUP(A118,salario!A$2:P$91,11,FALSE),0)</f>
        <v>0</v>
      </c>
      <c r="BF118" s="51">
        <f>SUMIFS(topmanager!$D:$D,topmanager!$C:$C,rs_nova!$A118,topmanager!$A:$A,rs_nova!BF$2)</f>
        <v>0</v>
      </c>
      <c r="BG118" s="51">
        <f>SUMIFS(topmanager!$D:$D,topmanager!$C:$C,rs_nova!$A118,topmanager!$A:$A,rs_nova!BG$2)</f>
        <v>0</v>
      </c>
      <c r="BH118" s="51">
        <f>SUMIFS(topmanager!$D:$D,topmanager!$C:$C,rs_nova!$A118,topmanager!$A:$A,rs_nova!BH$2)</f>
        <v>0</v>
      </c>
      <c r="BI118" s="51">
        <f>SUMIFS(topmanager!$D:$D,topmanager!$C:$C,rs_nova!$A118,topmanager!$A:$A,rs_nova!BI$2)</f>
        <v>0</v>
      </c>
      <c r="BJ118" s="51">
        <f>SUMIFS(topmanager!$D:$D,topmanager!$C:$C,rs_nova!$A118,topmanager!$A:$A,rs_nova!BJ$2)+SUMIFS(topmanager!$D:$D,topmanager!$C:$C,rs_nova!$A118,topmanager!$A:$A,rs_nova!BJ$2+1)</f>
        <v>0</v>
      </c>
      <c r="BK118" s="51">
        <f>IFERROR(VLOOKUP(A118,[8]ferias!$C$4:$G$100,5,FALSE),0)</f>
        <v>0</v>
      </c>
      <c r="BL118" s="51">
        <f>SUMIFS(topmanager!$D:$D,topmanager!$C:$C,rs_nova!$A118,topmanager!$A:$A,rs_nova!BL$2)</f>
        <v>0</v>
      </c>
      <c r="BM118" s="51">
        <f>SUMIFS(topmanager!$D:$D,topmanager!$C:$C,rs_nova!$A118,topmanager!$A:$A,rs_nova!BM$2)+SUMIFS(topmanager!$D:$D,topmanager!$C:$C,rs_nova!$A122,topmanager!$A:$A,151)</f>
        <v>0</v>
      </c>
      <c r="BN118" s="51">
        <f t="shared" si="32"/>
        <v>0</v>
      </c>
    </row>
    <row r="119" spans="1:66">
      <c r="A119" s="47" t="e">
        <f>total!#REF!</f>
        <v>#REF!</v>
      </c>
      <c r="B119" s="47">
        <f t="shared" si="19"/>
        <v>0</v>
      </c>
      <c r="C119" s="48" t="e">
        <f>total!#REF!</f>
        <v>#REF!</v>
      </c>
      <c r="D119" s="49" t="str">
        <f>IFERROR(VLOOKUP(A119,salario!A$3:J$32,10,FALSE),"")</f>
        <v/>
      </c>
      <c r="E119" s="49" t="str">
        <f>IFERROR(IF(VLOOKUP(A119,salario!A$3:O$32,15,FALSE)="","",VLOOKUP(A119,salario!A$3:O$32,15,FALSE)),"")</f>
        <v/>
      </c>
      <c r="F119" s="47" t="str">
        <f>IFERROR(VLOOKUP(A119,[5]base_pessoal!$B$2:$P$1504,13,FALSE),"")</f>
        <v/>
      </c>
      <c r="G119" s="50">
        <f>IFERROR(VLOOKUP(A119,salario!A$2:P$91,11,FALSE),0)*B119/30</f>
        <v>0</v>
      </c>
      <c r="H119" s="50">
        <f>SUMIFS(topmanager!$D:$D,topmanager!$C:$C,rs_nova!$A119,topmanager!$A:$A,rs_nova!H$2)+SUMIFS(topmanager!$D:$D,topmanager!$C:$C,rs_nova!$A119,topmanager!$A:$A,63)</f>
        <v>0</v>
      </c>
      <c r="I119" s="50">
        <f>-SUMIFS(topmanager!$D:$D,topmanager!$C:$C,rs_nova!$A119,topmanager!$A:$A,rs_nova!I$2)</f>
        <v>0</v>
      </c>
      <c r="J119" s="50">
        <f>SUMIFS(topmanager!$D:$D,topmanager!$C:$C,rs_nova!$A119,topmanager!$A:$A,rs_nova!J$2)</f>
        <v>0</v>
      </c>
      <c r="K119" s="50">
        <f>SUMIFS(topmanager!$D:$D,topmanager!$C:$C,rs_nova!$A119,topmanager!$A:$A,rs_nova!K$2)+SUMIFS(topmanager!$D:$D,topmanager!$C:$C,rs_nova!$A119,topmanager!$A:$A,911)</f>
        <v>0</v>
      </c>
      <c r="L119" s="50">
        <f>SUMIFS(topmanager!$D:$D,topmanager!$C:$C,rs_nova!$A119,topmanager!$A:$A,rs_nova!L$2)</f>
        <v>0</v>
      </c>
      <c r="M119" s="50">
        <f>SUMIFS(topmanager!$D:$D,topmanager!$C:$C,rs_nova!$A119,topmanager!$A:$A,rs_nova!M$2)+SUMIFS(topmanager!$D:$D,topmanager!$C:$C,rs_nova!$A119,topmanager!$A:$A,908)+SUMIFS(topmanager!$D:$D,topmanager!$C:$C,rs_nova!$A119,topmanager!$A:$A,550)</f>
        <v>0</v>
      </c>
      <c r="N119" s="50">
        <f>SUMIFS(topmanager!$D:$D,topmanager!$C:$C,rs_nova!$A119,topmanager!$A:$A,rs_nova!N$2)</f>
        <v>0</v>
      </c>
      <c r="O119" s="51">
        <f t="shared" si="20"/>
        <v>0</v>
      </c>
      <c r="P119" s="50">
        <f>IFERROR(VLOOKUP($A119,total!$B$4:$AW$437,27,0),0)</f>
        <v>0</v>
      </c>
      <c r="Q119" s="50">
        <f>IFERROR(VLOOKUP($A119,total!$B$4:$AW$437,21,0),0)</f>
        <v>0</v>
      </c>
      <c r="R119" s="50">
        <f>IFERROR(VLOOKUP($A119,total!$B$4:$AW$437,25,0),0)+IFERROR(VLOOKUP($A119,total!$B$4:$AW$437,36,0),0)</f>
        <v>0</v>
      </c>
      <c r="S119" s="50">
        <f>IFERROR(VLOOKUP(A119,gympass!$A$2:$F$148,6,0),0)</f>
        <v>0</v>
      </c>
      <c r="T119" s="50">
        <f>IFERROR(VLOOKUP($A119,total!$B$4:$AW$437,42,0),0)</f>
        <v>0</v>
      </c>
      <c r="U119" s="50">
        <f>IFERROR(VLOOKUP($A119,total!$B$4:$AW$437,32,0),0)</f>
        <v>0</v>
      </c>
      <c r="V119" s="50">
        <f>IFERROR(VLOOKUP($A119,total!$B$4:$AW$437,28,0),0)</f>
        <v>0</v>
      </c>
      <c r="W119" s="50">
        <f>IFERROR(VLOOKUP($A119,total!$B$4:$AX$437,49,0),0)</f>
        <v>0</v>
      </c>
      <c r="X119" s="50"/>
      <c r="Y119" s="50">
        <f>IFERROR(VLOOKUP(A119,#REF!,4,0),0)</f>
        <v>0</v>
      </c>
      <c r="Z119" s="50">
        <f>IFERROR(VLOOKUP(B119,#REF!,8,0),0)</f>
        <v>0</v>
      </c>
      <c r="AA119" s="50">
        <f>IFERROR(VLOOKUP($A119,total!$B$4:$AW$437,45,0),0)</f>
        <v>0</v>
      </c>
      <c r="AB119" s="50">
        <f>IFERROR(VLOOKUP($A119,total!$B$4:$AW$437,48,0),0)</f>
        <v>0</v>
      </c>
      <c r="AC119" s="50">
        <f>IFERROR(VLOOKUP($A119,total!$B$4:$AB$437,19,0),0)</f>
        <v>0</v>
      </c>
      <c r="AD119" s="50">
        <f>IFERROR(VLOOKUP($A119,total!$B$4:$AB$437,10,0),0)</f>
        <v>0</v>
      </c>
      <c r="AE119" s="50">
        <f>IFERROR(VLOOKUP($A119,total!$B$4:$AB$437,13,0),0)-SUMIFS(topmanager!$D:$D,topmanager!$C:$C,rs_nova!$A123,topmanager!$A:$A,856)</f>
        <v>0</v>
      </c>
      <c r="AF119" s="50">
        <f>IFERROR(VLOOKUP($A119,total!$B$4:$AB$437,16,0),0)</f>
        <v>0</v>
      </c>
      <c r="AG119" s="50">
        <f>IFERROR(VLOOKUP($A119,total!$B$4:$AB$437,7,0),0)</f>
        <v>0</v>
      </c>
      <c r="AH119" s="50">
        <f>IFERROR(VLOOKUP($A119,total!$B$4:$AD$437,29,0),0)</f>
        <v>0</v>
      </c>
      <c r="AI119" s="50">
        <f>IFERROR(VLOOKUP(A119,total!$B$4:$AN$437,39,0),0)</f>
        <v>0</v>
      </c>
      <c r="AJ119" s="51">
        <f t="shared" si="21"/>
        <v>0</v>
      </c>
      <c r="AK119" s="50">
        <f t="shared" si="22"/>
        <v>0</v>
      </c>
      <c r="AL119" s="50">
        <f t="shared" si="23"/>
        <v>0</v>
      </c>
      <c r="AM119" s="50">
        <f t="shared" si="24"/>
        <v>0</v>
      </c>
      <c r="AN119" s="50" t="e">
        <f t="shared" si="34"/>
        <v>#REF!</v>
      </c>
      <c r="AO119" s="50" t="e">
        <f t="shared" si="34"/>
        <v>#REF!</v>
      </c>
      <c r="AP119" s="50" t="e">
        <f t="shared" si="34"/>
        <v>#REF!</v>
      </c>
      <c r="AQ119" s="50">
        <f>IFERROR(VLOOKUP(TEXT($A119,"000000"),[6]Página1!$A$8:$S$801,13,FALSE),0)</f>
        <v>0</v>
      </c>
      <c r="AR119" s="50">
        <f>IFERROR(VLOOKUP(TEXT($A119,"000000"),[6]Página1!$A$8:$S$801,16,FALSE),0)</f>
        <v>0</v>
      </c>
      <c r="AS119" s="50">
        <f>IFERROR(VLOOKUP(TEXT($A119,"000000"),[6]Página1!$A$8:$S$801,19,FALSE),0)</f>
        <v>0</v>
      </c>
      <c r="AT119" s="50">
        <f>IFERROR(VLOOKUP(TEXT($A119,"000000"),[7]Página1!$A$8:$R$814,12,FALSE),0)</f>
        <v>0</v>
      </c>
      <c r="AU119" s="50">
        <f>IFERROR(VLOOKUP(TEXT($A119,"000000"),[7]Página1!$A$8:$R$814,15,FALSE),0)</f>
        <v>0</v>
      </c>
      <c r="AV119" s="50">
        <f>IFERROR(VLOOKUP(TEXT($A119,"000000"),[7]Página1!$A$8:$R$814,18,FALSE),0)</f>
        <v>0</v>
      </c>
      <c r="AW119" s="50"/>
      <c r="AX119" s="51" t="e">
        <f t="shared" si="25"/>
        <v>#REF!</v>
      </c>
      <c r="AY119" s="51" t="e">
        <f t="shared" si="26"/>
        <v>#REF!</v>
      </c>
      <c r="AZ119" s="51" t="e">
        <f t="shared" si="27"/>
        <v>#REF!</v>
      </c>
      <c r="BA119" s="51" t="e">
        <f t="shared" si="28"/>
        <v>#REF!</v>
      </c>
      <c r="BB119" s="51">
        <f t="shared" si="29"/>
        <v>0</v>
      </c>
      <c r="BC119" s="51" t="e">
        <f t="shared" si="30"/>
        <v>#REF!</v>
      </c>
      <c r="BD119" s="51">
        <f t="shared" si="31"/>
        <v>0</v>
      </c>
      <c r="BE119" s="51">
        <f>IFERROR(VLOOKUP(A119,salario!A$2:P$91,11,FALSE),0)</f>
        <v>0</v>
      </c>
      <c r="BF119" s="51">
        <f>SUMIFS(topmanager!$D:$D,topmanager!$C:$C,rs_nova!$A119,topmanager!$A:$A,rs_nova!BF$2)</f>
        <v>0</v>
      </c>
      <c r="BG119" s="51">
        <f>SUMIFS(topmanager!$D:$D,topmanager!$C:$C,rs_nova!$A119,topmanager!$A:$A,rs_nova!BG$2)</f>
        <v>0</v>
      </c>
      <c r="BH119" s="51">
        <f>SUMIFS(topmanager!$D:$D,topmanager!$C:$C,rs_nova!$A119,topmanager!$A:$A,rs_nova!BH$2)</f>
        <v>0</v>
      </c>
      <c r="BI119" s="51">
        <f>SUMIFS(topmanager!$D:$D,topmanager!$C:$C,rs_nova!$A119,topmanager!$A:$A,rs_nova!BI$2)</f>
        <v>0</v>
      </c>
      <c r="BJ119" s="51">
        <f>SUMIFS(topmanager!$D:$D,topmanager!$C:$C,rs_nova!$A119,topmanager!$A:$A,rs_nova!BJ$2)+SUMIFS(topmanager!$D:$D,topmanager!$C:$C,rs_nova!$A119,topmanager!$A:$A,rs_nova!BJ$2+1)</f>
        <v>0</v>
      </c>
      <c r="BK119" s="51">
        <f>IFERROR(VLOOKUP(A119,[8]ferias!$C$4:$G$100,5,FALSE),0)</f>
        <v>0</v>
      </c>
      <c r="BL119" s="51">
        <f>SUMIFS(topmanager!$D:$D,topmanager!$C:$C,rs_nova!$A119,topmanager!$A:$A,rs_nova!BL$2)</f>
        <v>0</v>
      </c>
      <c r="BM119" s="51">
        <f>SUMIFS(topmanager!$D:$D,topmanager!$C:$C,rs_nova!$A119,topmanager!$A:$A,rs_nova!BM$2)+SUMIFS(topmanager!$D:$D,topmanager!$C:$C,rs_nova!$A123,topmanager!$A:$A,151)</f>
        <v>0</v>
      </c>
      <c r="BN119" s="51">
        <f t="shared" si="32"/>
        <v>0</v>
      </c>
    </row>
    <row r="120" spans="1:66">
      <c r="A120" s="47" t="e">
        <f>total!#REF!</f>
        <v>#REF!</v>
      </c>
      <c r="B120" s="47">
        <f t="shared" si="19"/>
        <v>0</v>
      </c>
      <c r="C120" s="48" t="e">
        <f>total!#REF!</f>
        <v>#REF!</v>
      </c>
      <c r="D120" s="49" t="str">
        <f>IFERROR(VLOOKUP(A120,salario!A$3:J$32,10,FALSE),"")</f>
        <v/>
      </c>
      <c r="E120" s="49" t="str">
        <f>IFERROR(IF(VLOOKUP(A120,salario!A$3:O$32,15,FALSE)="","",VLOOKUP(A120,salario!A$3:O$32,15,FALSE)),"")</f>
        <v/>
      </c>
      <c r="F120" s="47" t="str">
        <f>IFERROR(VLOOKUP(A120,[5]base_pessoal!$B$2:$P$1504,13,FALSE),"")</f>
        <v/>
      </c>
      <c r="G120" s="50">
        <f>IFERROR(VLOOKUP(A120,salario!A$2:P$91,11,FALSE),0)*B120/30</f>
        <v>0</v>
      </c>
      <c r="H120" s="50">
        <f>SUMIFS(topmanager!$D:$D,topmanager!$C:$C,rs_nova!$A120,topmanager!$A:$A,rs_nova!H$2)+SUMIFS(topmanager!$D:$D,topmanager!$C:$C,rs_nova!$A120,topmanager!$A:$A,63)</f>
        <v>0</v>
      </c>
      <c r="I120" s="50">
        <f>-SUMIFS(topmanager!$D:$D,topmanager!$C:$C,rs_nova!$A120,topmanager!$A:$A,rs_nova!I$2)</f>
        <v>0</v>
      </c>
      <c r="J120" s="50">
        <f>SUMIFS(topmanager!$D:$D,topmanager!$C:$C,rs_nova!$A120,topmanager!$A:$A,rs_nova!J$2)</f>
        <v>0</v>
      </c>
      <c r="K120" s="50">
        <f>SUMIFS(topmanager!$D:$D,topmanager!$C:$C,rs_nova!$A120,topmanager!$A:$A,rs_nova!K$2)+SUMIFS(topmanager!$D:$D,topmanager!$C:$C,rs_nova!$A120,topmanager!$A:$A,911)</f>
        <v>0</v>
      </c>
      <c r="L120" s="50">
        <f>SUMIFS(topmanager!$D:$D,topmanager!$C:$C,rs_nova!$A120,topmanager!$A:$A,rs_nova!L$2)</f>
        <v>0</v>
      </c>
      <c r="M120" s="50">
        <f>SUMIFS(topmanager!$D:$D,topmanager!$C:$C,rs_nova!$A120,topmanager!$A:$A,rs_nova!M$2)+SUMIFS(topmanager!$D:$D,topmanager!$C:$C,rs_nova!$A120,topmanager!$A:$A,908)+SUMIFS(topmanager!$D:$D,topmanager!$C:$C,rs_nova!$A120,topmanager!$A:$A,550)</f>
        <v>0</v>
      </c>
      <c r="N120" s="50">
        <f>SUMIFS(topmanager!$D:$D,topmanager!$C:$C,rs_nova!$A120,topmanager!$A:$A,rs_nova!N$2)</f>
        <v>0</v>
      </c>
      <c r="O120" s="51">
        <f t="shared" si="20"/>
        <v>0</v>
      </c>
      <c r="P120" s="50">
        <f>IFERROR(VLOOKUP($A120,total!$B$4:$AW$437,27,0),0)</f>
        <v>0</v>
      </c>
      <c r="Q120" s="50">
        <f>IFERROR(VLOOKUP($A120,total!$B$4:$AW$437,21,0),0)</f>
        <v>0</v>
      </c>
      <c r="R120" s="50">
        <f>IFERROR(VLOOKUP($A120,total!$B$4:$AW$437,25,0),0)+IFERROR(VLOOKUP($A120,total!$B$4:$AW$437,36,0),0)</f>
        <v>0</v>
      </c>
      <c r="S120" s="50">
        <f>IFERROR(VLOOKUP(A120,gympass!$A$2:$F$148,6,0),0)</f>
        <v>0</v>
      </c>
      <c r="T120" s="50">
        <f>IFERROR(VLOOKUP($A120,total!$B$4:$AW$437,42,0),0)</f>
        <v>0</v>
      </c>
      <c r="U120" s="50">
        <f>IFERROR(VLOOKUP($A120,total!$B$4:$AW$437,32,0),0)</f>
        <v>0</v>
      </c>
      <c r="V120" s="50">
        <f>IFERROR(VLOOKUP($A120,total!$B$4:$AW$437,28,0),0)</f>
        <v>0</v>
      </c>
      <c r="W120" s="50">
        <f>IFERROR(VLOOKUP($A120,total!$B$4:$AX$437,49,0),0)</f>
        <v>0</v>
      </c>
      <c r="X120" s="50"/>
      <c r="Y120" s="50">
        <f>IFERROR(VLOOKUP(A120,#REF!,4,0),0)</f>
        <v>0</v>
      </c>
      <c r="Z120" s="50">
        <f>IFERROR(VLOOKUP(B120,#REF!,8,0),0)</f>
        <v>0</v>
      </c>
      <c r="AA120" s="50">
        <f>IFERROR(VLOOKUP($A120,total!$B$4:$AW$437,45,0),0)</f>
        <v>0</v>
      </c>
      <c r="AB120" s="50">
        <f>IFERROR(VLOOKUP($A120,total!$B$4:$AW$437,48,0),0)</f>
        <v>0</v>
      </c>
      <c r="AC120" s="50">
        <f>IFERROR(VLOOKUP($A120,total!$B$4:$AB$437,19,0),0)</f>
        <v>0</v>
      </c>
      <c r="AD120" s="50">
        <f>IFERROR(VLOOKUP($A120,total!$B$4:$AB$437,10,0),0)</f>
        <v>0</v>
      </c>
      <c r="AE120" s="50">
        <f>IFERROR(VLOOKUP($A120,total!$B$4:$AB$437,13,0),0)-SUMIFS(topmanager!$D:$D,topmanager!$C:$C,rs_nova!$A124,topmanager!$A:$A,856)</f>
        <v>0</v>
      </c>
      <c r="AF120" s="50">
        <f>IFERROR(VLOOKUP($A120,total!$B$4:$AB$437,16,0),0)</f>
        <v>0</v>
      </c>
      <c r="AG120" s="50">
        <f>IFERROR(VLOOKUP($A120,total!$B$4:$AB$437,7,0),0)</f>
        <v>0</v>
      </c>
      <c r="AH120" s="50">
        <f>IFERROR(VLOOKUP($A120,total!$B$4:$AD$437,29,0),0)</f>
        <v>0</v>
      </c>
      <c r="AI120" s="50">
        <f>IFERROR(VLOOKUP(A120,total!$B$4:$AN$437,39,0),0)</f>
        <v>0</v>
      </c>
      <c r="AJ120" s="51">
        <f t="shared" si="21"/>
        <v>0</v>
      </c>
      <c r="AK120" s="50">
        <f t="shared" si="22"/>
        <v>0</v>
      </c>
      <c r="AL120" s="50">
        <f t="shared" si="23"/>
        <v>0</v>
      </c>
      <c r="AM120" s="50">
        <f t="shared" si="24"/>
        <v>0</v>
      </c>
      <c r="AN120" s="50" t="e">
        <f t="shared" si="34"/>
        <v>#REF!</v>
      </c>
      <c r="AO120" s="50" t="e">
        <f t="shared" si="34"/>
        <v>#REF!</v>
      </c>
      <c r="AP120" s="50" t="e">
        <f t="shared" si="34"/>
        <v>#REF!</v>
      </c>
      <c r="AQ120" s="50">
        <f>IFERROR(VLOOKUP(TEXT($A120,"000000"),[6]Página1!$A$8:$S$801,13,FALSE),0)</f>
        <v>0</v>
      </c>
      <c r="AR120" s="50">
        <f>IFERROR(VLOOKUP(TEXT($A120,"000000"),[6]Página1!$A$8:$S$801,16,FALSE),0)</f>
        <v>0</v>
      </c>
      <c r="AS120" s="50">
        <f>IFERROR(VLOOKUP(TEXT($A120,"000000"),[6]Página1!$A$8:$S$801,19,FALSE),0)</f>
        <v>0</v>
      </c>
      <c r="AT120" s="50">
        <f>IFERROR(VLOOKUP(TEXT($A120,"000000"),[7]Página1!$A$8:$R$814,12,FALSE),0)</f>
        <v>0</v>
      </c>
      <c r="AU120" s="50">
        <f>IFERROR(VLOOKUP(TEXT($A120,"000000"),[7]Página1!$A$8:$R$814,15,FALSE),0)</f>
        <v>0</v>
      </c>
      <c r="AV120" s="50">
        <f>IFERROR(VLOOKUP(TEXT($A120,"000000"),[7]Página1!$A$8:$R$814,18,FALSE),0)</f>
        <v>0</v>
      </c>
      <c r="AW120" s="50"/>
      <c r="AX120" s="51" t="e">
        <f t="shared" si="25"/>
        <v>#REF!</v>
      </c>
      <c r="AY120" s="51" t="e">
        <f t="shared" si="26"/>
        <v>#REF!</v>
      </c>
      <c r="AZ120" s="51" t="e">
        <f t="shared" si="27"/>
        <v>#REF!</v>
      </c>
      <c r="BA120" s="51" t="e">
        <f t="shared" si="28"/>
        <v>#REF!</v>
      </c>
      <c r="BB120" s="51">
        <f t="shared" si="29"/>
        <v>0</v>
      </c>
      <c r="BC120" s="51" t="e">
        <f t="shared" si="30"/>
        <v>#REF!</v>
      </c>
      <c r="BD120" s="51">
        <f t="shared" si="31"/>
        <v>0</v>
      </c>
      <c r="BE120" s="51">
        <f>IFERROR(VLOOKUP(A120,salario!A$2:P$91,11,FALSE),0)</f>
        <v>0</v>
      </c>
      <c r="BF120" s="51">
        <f>SUMIFS(topmanager!$D:$D,topmanager!$C:$C,rs_nova!$A120,topmanager!$A:$A,rs_nova!BF$2)</f>
        <v>0</v>
      </c>
      <c r="BG120" s="51">
        <f>SUMIFS(topmanager!$D:$D,topmanager!$C:$C,rs_nova!$A120,topmanager!$A:$A,rs_nova!BG$2)</f>
        <v>0</v>
      </c>
      <c r="BH120" s="51">
        <f>SUMIFS(topmanager!$D:$D,topmanager!$C:$C,rs_nova!$A120,topmanager!$A:$A,rs_nova!BH$2)</f>
        <v>0</v>
      </c>
      <c r="BI120" s="51">
        <f>SUMIFS(topmanager!$D:$D,topmanager!$C:$C,rs_nova!$A120,topmanager!$A:$A,rs_nova!BI$2)</f>
        <v>0</v>
      </c>
      <c r="BJ120" s="51">
        <f>SUMIFS(topmanager!$D:$D,topmanager!$C:$C,rs_nova!$A120,topmanager!$A:$A,rs_nova!BJ$2)+SUMIFS(topmanager!$D:$D,topmanager!$C:$C,rs_nova!$A120,topmanager!$A:$A,rs_nova!BJ$2+1)</f>
        <v>0</v>
      </c>
      <c r="BK120" s="51">
        <f>IFERROR(VLOOKUP(A120,[8]ferias!$C$4:$G$100,5,FALSE),0)</f>
        <v>0</v>
      </c>
      <c r="BL120" s="51">
        <f>SUMIFS(topmanager!$D:$D,topmanager!$C:$C,rs_nova!$A120,topmanager!$A:$A,rs_nova!BL$2)</f>
        <v>0</v>
      </c>
      <c r="BM120" s="51">
        <f>SUMIFS(topmanager!$D:$D,topmanager!$C:$C,rs_nova!$A120,topmanager!$A:$A,rs_nova!BM$2)+SUMIFS(topmanager!$D:$D,topmanager!$C:$C,rs_nova!$A124,topmanager!$A:$A,151)</f>
        <v>0</v>
      </c>
      <c r="BN120" s="51">
        <f t="shared" si="32"/>
        <v>0</v>
      </c>
    </row>
    <row r="121" spans="1:66">
      <c r="A121" s="47" t="e">
        <f>total!#REF!</f>
        <v>#REF!</v>
      </c>
      <c r="B121" s="47">
        <f t="shared" si="19"/>
        <v>0</v>
      </c>
      <c r="C121" s="48" t="e">
        <f>total!#REF!</f>
        <v>#REF!</v>
      </c>
      <c r="D121" s="49" t="str">
        <f>IFERROR(VLOOKUP(A121,salario!A$3:J$32,10,FALSE),"")</f>
        <v/>
      </c>
      <c r="E121" s="49" t="str">
        <f>IFERROR(IF(VLOOKUP(A121,salario!A$3:O$32,15,FALSE)="","",VLOOKUP(A121,salario!A$3:O$32,15,FALSE)),"")</f>
        <v/>
      </c>
      <c r="F121" s="47" t="str">
        <f>IFERROR(VLOOKUP(A121,[5]base_pessoal!$B$2:$P$1504,13,FALSE),"")</f>
        <v/>
      </c>
      <c r="G121" s="50">
        <f>IFERROR(VLOOKUP(A121,salario!A$2:P$91,11,FALSE),0)*B121/30</f>
        <v>0</v>
      </c>
      <c r="H121" s="50">
        <f>SUMIFS(topmanager!$D:$D,topmanager!$C:$C,rs_nova!$A121,topmanager!$A:$A,rs_nova!H$2)+SUMIFS(topmanager!$D:$D,topmanager!$C:$C,rs_nova!$A121,topmanager!$A:$A,63)</f>
        <v>0</v>
      </c>
      <c r="I121" s="50">
        <f>-SUMIFS(topmanager!$D:$D,topmanager!$C:$C,rs_nova!$A121,topmanager!$A:$A,rs_nova!I$2)</f>
        <v>0</v>
      </c>
      <c r="J121" s="50">
        <f>SUMIFS(topmanager!$D:$D,topmanager!$C:$C,rs_nova!$A121,topmanager!$A:$A,rs_nova!J$2)</f>
        <v>0</v>
      </c>
      <c r="K121" s="50">
        <f>SUMIFS(topmanager!$D:$D,topmanager!$C:$C,rs_nova!$A121,topmanager!$A:$A,rs_nova!K$2)+SUMIFS(topmanager!$D:$D,topmanager!$C:$C,rs_nova!$A121,topmanager!$A:$A,911)</f>
        <v>0</v>
      </c>
      <c r="L121" s="50">
        <f>SUMIFS(topmanager!$D:$D,topmanager!$C:$C,rs_nova!$A121,topmanager!$A:$A,rs_nova!L$2)</f>
        <v>0</v>
      </c>
      <c r="M121" s="50">
        <f>SUMIFS(topmanager!$D:$D,topmanager!$C:$C,rs_nova!$A121,topmanager!$A:$A,rs_nova!M$2)+SUMIFS(topmanager!$D:$D,topmanager!$C:$C,rs_nova!$A121,topmanager!$A:$A,908)+SUMIFS(topmanager!$D:$D,topmanager!$C:$C,rs_nova!$A121,topmanager!$A:$A,550)</f>
        <v>0</v>
      </c>
      <c r="N121" s="50">
        <f>SUMIFS(topmanager!$D:$D,topmanager!$C:$C,rs_nova!$A121,topmanager!$A:$A,rs_nova!N$2)</f>
        <v>0</v>
      </c>
      <c r="O121" s="51">
        <f t="shared" si="20"/>
        <v>0</v>
      </c>
      <c r="P121" s="50">
        <f>IFERROR(VLOOKUP($A121,total!$B$4:$AW$437,27,0),0)</f>
        <v>0</v>
      </c>
      <c r="Q121" s="50">
        <f>IFERROR(VLOOKUP($A121,total!$B$4:$AW$437,21,0),0)</f>
        <v>0</v>
      </c>
      <c r="R121" s="50">
        <f>IFERROR(VLOOKUP($A121,total!$B$4:$AW$437,25,0),0)+IFERROR(VLOOKUP($A121,total!$B$4:$AW$437,36,0),0)</f>
        <v>0</v>
      </c>
      <c r="S121" s="50">
        <f>IFERROR(VLOOKUP(A121,gympass!$A$2:$F$148,6,0),0)</f>
        <v>0</v>
      </c>
      <c r="T121" s="50">
        <f>IFERROR(VLOOKUP($A121,total!$B$4:$AW$437,42,0),0)</f>
        <v>0</v>
      </c>
      <c r="U121" s="50">
        <f>IFERROR(VLOOKUP($A121,total!$B$4:$AW$437,32,0),0)</f>
        <v>0</v>
      </c>
      <c r="V121" s="50">
        <f>IFERROR(VLOOKUP($A121,total!$B$4:$AW$437,28,0),0)</f>
        <v>0</v>
      </c>
      <c r="W121" s="50">
        <f>IFERROR(VLOOKUP($A121,total!$B$4:$AX$437,49,0),0)</f>
        <v>0</v>
      </c>
      <c r="X121" s="50"/>
      <c r="Y121" s="50">
        <f>IFERROR(VLOOKUP(A121,#REF!,4,0),0)</f>
        <v>0</v>
      </c>
      <c r="Z121" s="50">
        <f>IFERROR(VLOOKUP(B121,#REF!,8,0),0)</f>
        <v>0</v>
      </c>
      <c r="AA121" s="50">
        <f>IFERROR(VLOOKUP($A121,total!$B$4:$AW$437,45,0),0)</f>
        <v>0</v>
      </c>
      <c r="AB121" s="50">
        <f>IFERROR(VLOOKUP($A121,total!$B$4:$AW$437,48,0),0)</f>
        <v>0</v>
      </c>
      <c r="AC121" s="50">
        <f>IFERROR(VLOOKUP($A121,total!$B$4:$AB$437,19,0),0)</f>
        <v>0</v>
      </c>
      <c r="AD121" s="50">
        <f>IFERROR(VLOOKUP($A121,total!$B$4:$AB$437,10,0),0)</f>
        <v>0</v>
      </c>
      <c r="AE121" s="50">
        <f>IFERROR(VLOOKUP($A121,total!$B$4:$AB$437,13,0),0)-SUMIFS(topmanager!$D:$D,topmanager!$C:$C,rs_nova!$A125,topmanager!$A:$A,856)</f>
        <v>0</v>
      </c>
      <c r="AF121" s="50">
        <f>IFERROR(VLOOKUP($A121,total!$B$4:$AB$437,16,0),0)</f>
        <v>0</v>
      </c>
      <c r="AG121" s="50">
        <f>IFERROR(VLOOKUP($A121,total!$B$4:$AB$437,7,0),0)</f>
        <v>0</v>
      </c>
      <c r="AH121" s="50">
        <f>IFERROR(VLOOKUP($A121,total!$B$4:$AD$437,29,0),0)</f>
        <v>0</v>
      </c>
      <c r="AI121" s="50">
        <f>IFERROR(VLOOKUP(A121,total!$B$4:$AN$437,39,0),0)</f>
        <v>0</v>
      </c>
      <c r="AJ121" s="51">
        <f t="shared" si="21"/>
        <v>0</v>
      </c>
      <c r="AK121" s="50">
        <f t="shared" si="22"/>
        <v>0</v>
      </c>
      <c r="AL121" s="50">
        <f t="shared" si="23"/>
        <v>0</v>
      </c>
      <c r="AM121" s="50">
        <f t="shared" si="24"/>
        <v>0</v>
      </c>
      <c r="AN121" s="50" t="e">
        <f t="shared" si="34"/>
        <v>#REF!</v>
      </c>
      <c r="AO121" s="50" t="e">
        <f t="shared" si="34"/>
        <v>#REF!</v>
      </c>
      <c r="AP121" s="50" t="e">
        <f t="shared" si="34"/>
        <v>#REF!</v>
      </c>
      <c r="AQ121" s="50">
        <f>IFERROR(VLOOKUP(TEXT($A121,"000000"),[6]Página1!$A$8:$S$801,13,FALSE),0)</f>
        <v>0</v>
      </c>
      <c r="AR121" s="50">
        <f>IFERROR(VLOOKUP(TEXT($A121,"000000"),[6]Página1!$A$8:$S$801,16,FALSE),0)</f>
        <v>0</v>
      </c>
      <c r="AS121" s="50">
        <f>IFERROR(VLOOKUP(TEXT($A121,"000000"),[6]Página1!$A$8:$S$801,19,FALSE),0)</f>
        <v>0</v>
      </c>
      <c r="AT121" s="50">
        <f>IFERROR(VLOOKUP(TEXT($A121,"000000"),[7]Página1!$A$8:$R$814,12,FALSE),0)</f>
        <v>0</v>
      </c>
      <c r="AU121" s="50">
        <f>IFERROR(VLOOKUP(TEXT($A121,"000000"),[7]Página1!$A$8:$R$814,15,FALSE),0)</f>
        <v>0</v>
      </c>
      <c r="AV121" s="50">
        <f>IFERROR(VLOOKUP(TEXT($A121,"000000"),[7]Página1!$A$8:$R$814,18,FALSE),0)</f>
        <v>0</v>
      </c>
      <c r="AW121" s="50"/>
      <c r="AX121" s="51" t="e">
        <f t="shared" si="25"/>
        <v>#REF!</v>
      </c>
      <c r="AY121" s="51" t="e">
        <f t="shared" si="26"/>
        <v>#REF!</v>
      </c>
      <c r="AZ121" s="51" t="e">
        <f t="shared" si="27"/>
        <v>#REF!</v>
      </c>
      <c r="BA121" s="51" t="e">
        <f t="shared" si="28"/>
        <v>#REF!</v>
      </c>
      <c r="BB121" s="51">
        <f t="shared" si="29"/>
        <v>0</v>
      </c>
      <c r="BC121" s="51" t="e">
        <f t="shared" si="30"/>
        <v>#REF!</v>
      </c>
      <c r="BD121" s="51">
        <f t="shared" si="31"/>
        <v>0</v>
      </c>
      <c r="BE121" s="51">
        <f>IFERROR(VLOOKUP(A121,salario!A$2:P$91,11,FALSE),0)</f>
        <v>0</v>
      </c>
      <c r="BF121" s="51">
        <f>SUMIFS(topmanager!$D:$D,topmanager!$C:$C,rs_nova!$A121,topmanager!$A:$A,rs_nova!BF$2)</f>
        <v>0</v>
      </c>
      <c r="BG121" s="51">
        <f>SUMIFS(topmanager!$D:$D,topmanager!$C:$C,rs_nova!$A121,topmanager!$A:$A,rs_nova!BG$2)</f>
        <v>0</v>
      </c>
      <c r="BH121" s="51">
        <f>SUMIFS(topmanager!$D:$D,topmanager!$C:$C,rs_nova!$A121,topmanager!$A:$A,rs_nova!BH$2)</f>
        <v>0</v>
      </c>
      <c r="BI121" s="51">
        <f>SUMIFS(topmanager!$D:$D,topmanager!$C:$C,rs_nova!$A121,topmanager!$A:$A,rs_nova!BI$2)</f>
        <v>0</v>
      </c>
      <c r="BJ121" s="51">
        <f>SUMIFS(topmanager!$D:$D,topmanager!$C:$C,rs_nova!$A121,topmanager!$A:$A,rs_nova!BJ$2)+SUMIFS(topmanager!$D:$D,topmanager!$C:$C,rs_nova!$A121,topmanager!$A:$A,rs_nova!BJ$2+1)</f>
        <v>0</v>
      </c>
      <c r="BK121" s="51">
        <f>IFERROR(VLOOKUP(A121,[8]ferias!$C$4:$G$100,5,FALSE),0)</f>
        <v>0</v>
      </c>
      <c r="BL121" s="51">
        <f>SUMIFS(topmanager!$D:$D,topmanager!$C:$C,rs_nova!$A121,topmanager!$A:$A,rs_nova!BL$2)</f>
        <v>0</v>
      </c>
      <c r="BM121" s="51">
        <f>SUMIFS(topmanager!$D:$D,topmanager!$C:$C,rs_nova!$A121,topmanager!$A:$A,rs_nova!BM$2)+SUMIFS(topmanager!$D:$D,topmanager!$C:$C,rs_nova!$A125,topmanager!$A:$A,151)</f>
        <v>0</v>
      </c>
      <c r="BN121" s="51">
        <f t="shared" si="32"/>
        <v>0</v>
      </c>
    </row>
    <row r="122" spans="1:66">
      <c r="A122" s="47" t="e">
        <f>total!#REF!</f>
        <v>#REF!</v>
      </c>
      <c r="B122" s="47">
        <f t="shared" si="19"/>
        <v>0</v>
      </c>
      <c r="C122" s="48" t="e">
        <f>total!#REF!</f>
        <v>#REF!</v>
      </c>
      <c r="D122" s="49" t="str">
        <f>IFERROR(VLOOKUP(A122,salario!A$3:J$32,10,FALSE),"")</f>
        <v/>
      </c>
      <c r="E122" s="49" t="str">
        <f>IFERROR(IF(VLOOKUP(A122,salario!A$3:O$32,15,FALSE)="","",VLOOKUP(A122,salario!A$3:O$32,15,FALSE)),"")</f>
        <v/>
      </c>
      <c r="F122" s="47" t="str">
        <f>IFERROR(VLOOKUP(A122,[5]base_pessoal!$B$2:$P$1504,13,FALSE),"")</f>
        <v/>
      </c>
      <c r="G122" s="50">
        <f>IFERROR(VLOOKUP(A122,salario!A$2:P$91,11,FALSE),0)*B122/30</f>
        <v>0</v>
      </c>
      <c r="H122" s="50">
        <f>SUMIFS(topmanager!$D:$D,topmanager!$C:$C,rs_nova!$A122,topmanager!$A:$A,rs_nova!H$2)+SUMIFS(topmanager!$D:$D,topmanager!$C:$C,rs_nova!$A122,topmanager!$A:$A,63)</f>
        <v>0</v>
      </c>
      <c r="I122" s="50">
        <f>-SUMIFS(topmanager!$D:$D,topmanager!$C:$C,rs_nova!$A122,topmanager!$A:$A,rs_nova!I$2)</f>
        <v>0</v>
      </c>
      <c r="J122" s="50">
        <f>SUMIFS(topmanager!$D:$D,topmanager!$C:$C,rs_nova!$A122,topmanager!$A:$A,rs_nova!J$2)</f>
        <v>0</v>
      </c>
      <c r="K122" s="50">
        <f>SUMIFS(topmanager!$D:$D,topmanager!$C:$C,rs_nova!$A122,topmanager!$A:$A,rs_nova!K$2)+SUMIFS(topmanager!$D:$D,topmanager!$C:$C,rs_nova!$A122,topmanager!$A:$A,911)</f>
        <v>0</v>
      </c>
      <c r="L122" s="50">
        <f>SUMIFS(topmanager!$D:$D,topmanager!$C:$C,rs_nova!$A122,topmanager!$A:$A,rs_nova!L$2)</f>
        <v>0</v>
      </c>
      <c r="M122" s="50">
        <f>SUMIFS(topmanager!$D:$D,topmanager!$C:$C,rs_nova!$A122,topmanager!$A:$A,rs_nova!M$2)+SUMIFS(topmanager!$D:$D,topmanager!$C:$C,rs_nova!$A122,topmanager!$A:$A,908)+SUMIFS(topmanager!$D:$D,topmanager!$C:$C,rs_nova!$A122,topmanager!$A:$A,550)</f>
        <v>0</v>
      </c>
      <c r="N122" s="50">
        <f>SUMIFS(topmanager!$D:$D,topmanager!$C:$C,rs_nova!$A122,topmanager!$A:$A,rs_nova!N$2)</f>
        <v>0</v>
      </c>
      <c r="O122" s="51">
        <f t="shared" si="20"/>
        <v>0</v>
      </c>
      <c r="P122" s="50">
        <f>IFERROR(VLOOKUP($A122,total!$B$4:$AW$437,27,0),0)</f>
        <v>0</v>
      </c>
      <c r="Q122" s="50">
        <f>IFERROR(VLOOKUP($A122,total!$B$4:$AW$437,21,0),0)</f>
        <v>0</v>
      </c>
      <c r="R122" s="50">
        <f>IFERROR(VLOOKUP($A122,total!$B$4:$AW$437,25,0),0)+IFERROR(VLOOKUP($A122,total!$B$4:$AW$437,36,0),0)</f>
        <v>0</v>
      </c>
      <c r="S122" s="50">
        <f>IFERROR(VLOOKUP(A122,gympass!$A$2:$F$148,6,0),0)</f>
        <v>0</v>
      </c>
      <c r="T122" s="50">
        <f>IFERROR(VLOOKUP($A122,total!$B$4:$AW$437,42,0),0)</f>
        <v>0</v>
      </c>
      <c r="U122" s="50">
        <f>IFERROR(VLOOKUP($A122,total!$B$4:$AW$437,32,0),0)</f>
        <v>0</v>
      </c>
      <c r="V122" s="50">
        <f>IFERROR(VLOOKUP($A122,total!$B$4:$AW$437,28,0),0)</f>
        <v>0</v>
      </c>
      <c r="W122" s="50">
        <f>IFERROR(VLOOKUP($A122,total!$B$4:$AX$437,49,0),0)</f>
        <v>0</v>
      </c>
      <c r="X122" s="50"/>
      <c r="Y122" s="50">
        <f>IFERROR(VLOOKUP(A122,#REF!,4,0),0)</f>
        <v>0</v>
      </c>
      <c r="Z122" s="50">
        <f>IFERROR(VLOOKUP(B122,#REF!,8,0),0)</f>
        <v>0</v>
      </c>
      <c r="AA122" s="50">
        <f>IFERROR(VLOOKUP($A122,total!$B$4:$AW$437,45,0),0)</f>
        <v>0</v>
      </c>
      <c r="AB122" s="50">
        <f>IFERROR(VLOOKUP($A122,total!$B$4:$AW$437,48,0),0)</f>
        <v>0</v>
      </c>
      <c r="AC122" s="50">
        <f>IFERROR(VLOOKUP($A122,total!$B$4:$AB$437,19,0),0)</f>
        <v>0</v>
      </c>
      <c r="AD122" s="50">
        <f>IFERROR(VLOOKUP($A122,total!$B$4:$AB$437,10,0),0)</f>
        <v>0</v>
      </c>
      <c r="AE122" s="50">
        <f>IFERROR(VLOOKUP($A122,total!$B$4:$AB$437,13,0),0)-SUMIFS(topmanager!$D:$D,topmanager!$C:$C,rs_nova!$A126,topmanager!$A:$A,856)</f>
        <v>0</v>
      </c>
      <c r="AF122" s="50">
        <f>IFERROR(VLOOKUP($A122,total!$B$4:$AB$437,16,0),0)</f>
        <v>0</v>
      </c>
      <c r="AG122" s="50">
        <f>IFERROR(VLOOKUP($A122,total!$B$4:$AB$437,7,0),0)</f>
        <v>0</v>
      </c>
      <c r="AH122" s="50">
        <f>IFERROR(VLOOKUP($A122,total!$B$4:$AD$437,29,0),0)</f>
        <v>0</v>
      </c>
      <c r="AI122" s="50">
        <f>IFERROR(VLOOKUP(A122,total!$B$4:$AN$437,39,0),0)</f>
        <v>0</v>
      </c>
      <c r="AJ122" s="51">
        <f t="shared" si="21"/>
        <v>0</v>
      </c>
      <c r="AK122" s="50">
        <f t="shared" si="22"/>
        <v>0</v>
      </c>
      <c r="AL122" s="50">
        <f t="shared" si="23"/>
        <v>0</v>
      </c>
      <c r="AM122" s="50">
        <f t="shared" si="24"/>
        <v>0</v>
      </c>
      <c r="AN122" s="50" t="e">
        <f t="shared" si="34"/>
        <v>#REF!</v>
      </c>
      <c r="AO122" s="50" t="e">
        <f t="shared" si="34"/>
        <v>#REF!</v>
      </c>
      <c r="AP122" s="50" t="e">
        <f t="shared" si="34"/>
        <v>#REF!</v>
      </c>
      <c r="AQ122" s="50">
        <f>IFERROR(VLOOKUP(TEXT($A122,"000000"),[6]Página1!$A$8:$S$801,13,FALSE),0)</f>
        <v>0</v>
      </c>
      <c r="AR122" s="50">
        <f>IFERROR(VLOOKUP(TEXT($A122,"000000"),[6]Página1!$A$8:$S$801,16,FALSE),0)</f>
        <v>0</v>
      </c>
      <c r="AS122" s="50">
        <f>IFERROR(VLOOKUP(TEXT($A122,"000000"),[6]Página1!$A$8:$S$801,19,FALSE),0)</f>
        <v>0</v>
      </c>
      <c r="AT122" s="50">
        <f>IFERROR(VLOOKUP(TEXT($A122,"000000"),[7]Página1!$A$8:$R$814,12,FALSE),0)</f>
        <v>0</v>
      </c>
      <c r="AU122" s="50">
        <f>IFERROR(VLOOKUP(TEXT($A122,"000000"),[7]Página1!$A$8:$R$814,15,FALSE),0)</f>
        <v>0</v>
      </c>
      <c r="AV122" s="50">
        <f>IFERROR(VLOOKUP(TEXT($A122,"000000"),[7]Página1!$A$8:$R$814,18,FALSE),0)</f>
        <v>0</v>
      </c>
      <c r="AW122" s="50"/>
      <c r="AX122" s="51" t="e">
        <f t="shared" si="25"/>
        <v>#REF!</v>
      </c>
      <c r="AY122" s="51" t="e">
        <f t="shared" si="26"/>
        <v>#REF!</v>
      </c>
      <c r="AZ122" s="51" t="e">
        <f t="shared" si="27"/>
        <v>#REF!</v>
      </c>
      <c r="BA122" s="51" t="e">
        <f t="shared" si="28"/>
        <v>#REF!</v>
      </c>
      <c r="BB122" s="51">
        <f t="shared" si="29"/>
        <v>0</v>
      </c>
      <c r="BC122" s="51" t="e">
        <f t="shared" si="30"/>
        <v>#REF!</v>
      </c>
      <c r="BD122" s="51">
        <f t="shared" si="31"/>
        <v>0</v>
      </c>
      <c r="BE122" s="51">
        <f>IFERROR(VLOOKUP(A122,salario!A$2:P$91,11,FALSE),0)</f>
        <v>0</v>
      </c>
      <c r="BF122" s="51">
        <f>SUMIFS(topmanager!$D:$D,topmanager!$C:$C,rs_nova!$A122,topmanager!$A:$A,rs_nova!BF$2)</f>
        <v>0</v>
      </c>
      <c r="BG122" s="51">
        <f>SUMIFS(topmanager!$D:$D,topmanager!$C:$C,rs_nova!$A122,topmanager!$A:$A,rs_nova!BG$2)</f>
        <v>0</v>
      </c>
      <c r="BH122" s="51">
        <f>SUMIFS(topmanager!$D:$D,topmanager!$C:$C,rs_nova!$A122,topmanager!$A:$A,rs_nova!BH$2)</f>
        <v>0</v>
      </c>
      <c r="BI122" s="51">
        <f>SUMIFS(topmanager!$D:$D,topmanager!$C:$C,rs_nova!$A122,topmanager!$A:$A,rs_nova!BI$2)</f>
        <v>0</v>
      </c>
      <c r="BJ122" s="51">
        <f>SUMIFS(topmanager!$D:$D,topmanager!$C:$C,rs_nova!$A122,topmanager!$A:$A,rs_nova!BJ$2)+SUMIFS(topmanager!$D:$D,topmanager!$C:$C,rs_nova!$A122,topmanager!$A:$A,rs_nova!BJ$2+1)</f>
        <v>0</v>
      </c>
      <c r="BK122" s="51">
        <f>IFERROR(VLOOKUP(A122,[8]ferias!$C$4:$G$100,5,FALSE),0)</f>
        <v>0</v>
      </c>
      <c r="BL122" s="51">
        <f>SUMIFS(topmanager!$D:$D,topmanager!$C:$C,rs_nova!$A122,topmanager!$A:$A,rs_nova!BL$2)</f>
        <v>0</v>
      </c>
      <c r="BM122" s="51">
        <f>SUMIFS(topmanager!$D:$D,topmanager!$C:$C,rs_nova!$A122,topmanager!$A:$A,rs_nova!BM$2)+SUMIFS(topmanager!$D:$D,topmanager!$C:$C,rs_nova!$A126,topmanager!$A:$A,151)</f>
        <v>0</v>
      </c>
      <c r="BN122" s="51">
        <f t="shared" si="32"/>
        <v>0</v>
      </c>
    </row>
    <row r="123" spans="1:66">
      <c r="A123" s="47" t="e">
        <f>total!#REF!</f>
        <v>#REF!</v>
      </c>
      <c r="B123" s="47">
        <f t="shared" si="19"/>
        <v>0</v>
      </c>
      <c r="C123" s="48" t="e">
        <f>total!#REF!</f>
        <v>#REF!</v>
      </c>
      <c r="D123" s="49" t="str">
        <f>IFERROR(VLOOKUP(A123,salario!A$3:J$32,10,FALSE),"")</f>
        <v/>
      </c>
      <c r="E123" s="49" t="str">
        <f>IFERROR(IF(VLOOKUP(A123,salario!A$3:O$32,15,FALSE)="","",VLOOKUP(A123,salario!A$3:O$32,15,FALSE)),"")</f>
        <v/>
      </c>
      <c r="F123" s="47" t="str">
        <f>IFERROR(VLOOKUP(A123,[5]base_pessoal!$B$2:$P$1504,13,FALSE),"")</f>
        <v/>
      </c>
      <c r="G123" s="50">
        <f>IFERROR(VLOOKUP(A123,salario!A$2:P$91,11,FALSE),0)*B123/30</f>
        <v>0</v>
      </c>
      <c r="H123" s="50">
        <f>SUMIFS(topmanager!$D:$D,topmanager!$C:$C,rs_nova!$A123,topmanager!$A:$A,rs_nova!H$2)+SUMIFS(topmanager!$D:$D,topmanager!$C:$C,rs_nova!$A123,topmanager!$A:$A,63)</f>
        <v>0</v>
      </c>
      <c r="I123" s="50">
        <f>-SUMIFS(topmanager!$D:$D,topmanager!$C:$C,rs_nova!$A123,topmanager!$A:$A,rs_nova!I$2)</f>
        <v>0</v>
      </c>
      <c r="J123" s="50">
        <f>SUMIFS(topmanager!$D:$D,topmanager!$C:$C,rs_nova!$A123,topmanager!$A:$A,rs_nova!J$2)</f>
        <v>0</v>
      </c>
      <c r="K123" s="50">
        <f>SUMIFS(topmanager!$D:$D,topmanager!$C:$C,rs_nova!$A123,topmanager!$A:$A,rs_nova!K$2)+SUMIFS(topmanager!$D:$D,topmanager!$C:$C,rs_nova!$A123,topmanager!$A:$A,911)</f>
        <v>0</v>
      </c>
      <c r="L123" s="50">
        <f>SUMIFS(topmanager!$D:$D,topmanager!$C:$C,rs_nova!$A123,topmanager!$A:$A,rs_nova!L$2)</f>
        <v>0</v>
      </c>
      <c r="M123" s="50">
        <f>SUMIFS(topmanager!$D:$D,topmanager!$C:$C,rs_nova!$A123,topmanager!$A:$A,rs_nova!M$2)+SUMIFS(topmanager!$D:$D,topmanager!$C:$C,rs_nova!$A123,topmanager!$A:$A,908)+SUMIFS(topmanager!$D:$D,topmanager!$C:$C,rs_nova!$A123,topmanager!$A:$A,550)</f>
        <v>0</v>
      </c>
      <c r="N123" s="50">
        <f>SUMIFS(topmanager!$D:$D,topmanager!$C:$C,rs_nova!$A123,topmanager!$A:$A,rs_nova!N$2)</f>
        <v>0</v>
      </c>
      <c r="O123" s="51">
        <f t="shared" si="20"/>
        <v>0</v>
      </c>
      <c r="P123" s="50">
        <f>IFERROR(VLOOKUP($A123,total!$B$4:$AW$437,27,0),0)</f>
        <v>0</v>
      </c>
      <c r="Q123" s="50">
        <f>IFERROR(VLOOKUP($A123,total!$B$4:$AW$437,21,0),0)</f>
        <v>0</v>
      </c>
      <c r="R123" s="50">
        <f>IFERROR(VLOOKUP($A123,total!$B$4:$AW$437,25,0),0)+IFERROR(VLOOKUP($A123,total!$B$4:$AW$437,36,0),0)</f>
        <v>0</v>
      </c>
      <c r="S123" s="50">
        <f>IFERROR(VLOOKUP(A123,gympass!$A$2:$F$148,6,0),0)</f>
        <v>0</v>
      </c>
      <c r="T123" s="50">
        <f>IFERROR(VLOOKUP($A123,total!$B$4:$AW$437,42,0),0)</f>
        <v>0</v>
      </c>
      <c r="U123" s="50">
        <f>IFERROR(VLOOKUP($A123,total!$B$4:$AW$437,32,0),0)</f>
        <v>0</v>
      </c>
      <c r="V123" s="50">
        <f>IFERROR(VLOOKUP($A123,total!$B$4:$AW$437,28,0),0)</f>
        <v>0</v>
      </c>
      <c r="W123" s="50">
        <f>IFERROR(VLOOKUP($A123,total!$B$4:$AX$437,49,0),0)</f>
        <v>0</v>
      </c>
      <c r="X123" s="50"/>
      <c r="Y123" s="50">
        <f>IFERROR(VLOOKUP(A123,#REF!,4,0),0)</f>
        <v>0</v>
      </c>
      <c r="Z123" s="50">
        <f>IFERROR(VLOOKUP(B123,#REF!,8,0),0)</f>
        <v>0</v>
      </c>
      <c r="AA123" s="50">
        <f>IFERROR(VLOOKUP($A123,total!$B$4:$AW$437,45,0),0)</f>
        <v>0</v>
      </c>
      <c r="AB123" s="50">
        <f>IFERROR(VLOOKUP($A123,total!$B$4:$AW$437,48,0),0)</f>
        <v>0</v>
      </c>
      <c r="AC123" s="50">
        <f>IFERROR(VLOOKUP($A123,total!$B$4:$AB$437,19,0),0)</f>
        <v>0</v>
      </c>
      <c r="AD123" s="50">
        <f>IFERROR(VLOOKUP($A123,total!$B$4:$AB$437,10,0),0)</f>
        <v>0</v>
      </c>
      <c r="AE123" s="50">
        <f>IFERROR(VLOOKUP($A123,total!$B$4:$AB$437,13,0),0)-SUMIFS(topmanager!$D:$D,topmanager!$C:$C,rs_nova!$A127,topmanager!$A:$A,856)</f>
        <v>0</v>
      </c>
      <c r="AF123" s="50">
        <f>IFERROR(VLOOKUP($A123,total!$B$4:$AB$437,16,0),0)</f>
        <v>0</v>
      </c>
      <c r="AG123" s="50">
        <f>IFERROR(VLOOKUP($A123,total!$B$4:$AB$437,7,0),0)</f>
        <v>0</v>
      </c>
      <c r="AH123" s="50">
        <f>IFERROR(VLOOKUP($A123,total!$B$4:$AD$437,29,0),0)</f>
        <v>0</v>
      </c>
      <c r="AI123" s="50">
        <f>IFERROR(VLOOKUP(A123,total!$B$4:$AN$437,39,0),0)</f>
        <v>0</v>
      </c>
      <c r="AJ123" s="51">
        <f t="shared" si="21"/>
        <v>0</v>
      </c>
      <c r="AK123" s="50">
        <f t="shared" si="22"/>
        <v>0</v>
      </c>
      <c r="AL123" s="50">
        <f t="shared" si="23"/>
        <v>0</v>
      </c>
      <c r="AM123" s="50">
        <f t="shared" si="24"/>
        <v>0</v>
      </c>
      <c r="AN123" s="50" t="e">
        <f t="shared" si="34"/>
        <v>#REF!</v>
      </c>
      <c r="AO123" s="50" t="e">
        <f t="shared" si="34"/>
        <v>#REF!</v>
      </c>
      <c r="AP123" s="50" t="e">
        <f t="shared" si="34"/>
        <v>#REF!</v>
      </c>
      <c r="AQ123" s="50">
        <f>IFERROR(VLOOKUP(TEXT($A123,"000000"),[6]Página1!$A$8:$S$801,13,FALSE),0)</f>
        <v>0</v>
      </c>
      <c r="AR123" s="50">
        <f>IFERROR(VLOOKUP(TEXT($A123,"000000"),[6]Página1!$A$8:$S$801,16,FALSE),0)</f>
        <v>0</v>
      </c>
      <c r="AS123" s="50">
        <f>IFERROR(VLOOKUP(TEXT($A123,"000000"),[6]Página1!$A$8:$S$801,19,FALSE),0)</f>
        <v>0</v>
      </c>
      <c r="AT123" s="50">
        <f>IFERROR(VLOOKUP(TEXT($A123,"000000"),[7]Página1!$A$8:$R$814,12,FALSE),0)</f>
        <v>0</v>
      </c>
      <c r="AU123" s="50">
        <f>IFERROR(VLOOKUP(TEXT($A123,"000000"),[7]Página1!$A$8:$R$814,15,FALSE),0)</f>
        <v>0</v>
      </c>
      <c r="AV123" s="50">
        <f>IFERROR(VLOOKUP(TEXT($A123,"000000"),[7]Página1!$A$8:$R$814,18,FALSE),0)</f>
        <v>0</v>
      </c>
      <c r="AW123" s="50"/>
      <c r="AX123" s="51" t="e">
        <f t="shared" si="25"/>
        <v>#REF!</v>
      </c>
      <c r="AY123" s="51" t="e">
        <f t="shared" si="26"/>
        <v>#REF!</v>
      </c>
      <c r="AZ123" s="51" t="e">
        <f t="shared" si="27"/>
        <v>#REF!</v>
      </c>
      <c r="BA123" s="51" t="e">
        <f t="shared" si="28"/>
        <v>#REF!</v>
      </c>
      <c r="BB123" s="51">
        <f t="shared" si="29"/>
        <v>0</v>
      </c>
      <c r="BC123" s="51" t="e">
        <f t="shared" si="30"/>
        <v>#REF!</v>
      </c>
      <c r="BD123" s="51">
        <f t="shared" si="31"/>
        <v>0</v>
      </c>
      <c r="BE123" s="51">
        <f>IFERROR(VLOOKUP(A123,salario!A$2:P$91,11,FALSE),0)</f>
        <v>0</v>
      </c>
      <c r="BF123" s="51">
        <f>SUMIFS(topmanager!$D:$D,topmanager!$C:$C,rs_nova!$A123,topmanager!$A:$A,rs_nova!BF$2)</f>
        <v>0</v>
      </c>
      <c r="BG123" s="51">
        <f>SUMIFS(topmanager!$D:$D,topmanager!$C:$C,rs_nova!$A123,topmanager!$A:$A,rs_nova!BG$2)</f>
        <v>0</v>
      </c>
      <c r="BH123" s="51">
        <f>SUMIFS(topmanager!$D:$D,topmanager!$C:$C,rs_nova!$A123,topmanager!$A:$A,rs_nova!BH$2)</f>
        <v>0</v>
      </c>
      <c r="BI123" s="51">
        <f>SUMIFS(topmanager!$D:$D,topmanager!$C:$C,rs_nova!$A123,topmanager!$A:$A,rs_nova!BI$2)</f>
        <v>0</v>
      </c>
      <c r="BJ123" s="51">
        <f>SUMIFS(topmanager!$D:$D,topmanager!$C:$C,rs_nova!$A123,topmanager!$A:$A,rs_nova!BJ$2)+SUMIFS(topmanager!$D:$D,topmanager!$C:$C,rs_nova!$A123,topmanager!$A:$A,rs_nova!BJ$2+1)</f>
        <v>0</v>
      </c>
      <c r="BK123" s="51">
        <f>IFERROR(VLOOKUP(A123,[8]ferias!$C$4:$G$100,5,FALSE),0)</f>
        <v>0</v>
      </c>
      <c r="BL123" s="51">
        <f>SUMIFS(topmanager!$D:$D,topmanager!$C:$C,rs_nova!$A123,topmanager!$A:$A,rs_nova!BL$2)</f>
        <v>0</v>
      </c>
      <c r="BM123" s="51">
        <f>SUMIFS(topmanager!$D:$D,topmanager!$C:$C,rs_nova!$A123,topmanager!$A:$A,rs_nova!BM$2)+SUMIFS(topmanager!$D:$D,topmanager!$C:$C,rs_nova!$A127,topmanager!$A:$A,151)</f>
        <v>0</v>
      </c>
      <c r="BN123" s="51">
        <f t="shared" si="32"/>
        <v>0</v>
      </c>
    </row>
    <row r="124" spans="1:66">
      <c r="A124" s="47" t="e">
        <f>total!#REF!</f>
        <v>#REF!</v>
      </c>
      <c r="B124" s="47">
        <f t="shared" si="19"/>
        <v>0</v>
      </c>
      <c r="C124" s="48" t="e">
        <f>total!#REF!</f>
        <v>#REF!</v>
      </c>
      <c r="D124" s="49" t="str">
        <f>IFERROR(VLOOKUP(A124,salario!A$3:J$32,10,FALSE),"")</f>
        <v/>
      </c>
      <c r="E124" s="49" t="str">
        <f>IFERROR(IF(VLOOKUP(A124,salario!A$3:O$32,15,FALSE)="","",VLOOKUP(A124,salario!A$3:O$32,15,FALSE)),"")</f>
        <v/>
      </c>
      <c r="F124" s="47" t="str">
        <f>IFERROR(VLOOKUP(A124,[5]base_pessoal!$B$2:$P$1504,13,FALSE),"")</f>
        <v/>
      </c>
      <c r="G124" s="50">
        <f>IFERROR(VLOOKUP(A124,salario!A$2:P$91,11,FALSE),0)*B124/30</f>
        <v>0</v>
      </c>
      <c r="H124" s="50">
        <f>SUMIFS(topmanager!$D:$D,topmanager!$C:$C,rs_nova!$A124,topmanager!$A:$A,rs_nova!H$2)+SUMIFS(topmanager!$D:$D,topmanager!$C:$C,rs_nova!$A124,topmanager!$A:$A,63)</f>
        <v>0</v>
      </c>
      <c r="I124" s="50">
        <f>-SUMIFS(topmanager!$D:$D,topmanager!$C:$C,rs_nova!$A124,topmanager!$A:$A,rs_nova!I$2)</f>
        <v>0</v>
      </c>
      <c r="J124" s="50">
        <f>SUMIFS(topmanager!$D:$D,topmanager!$C:$C,rs_nova!$A124,topmanager!$A:$A,rs_nova!J$2)</f>
        <v>0</v>
      </c>
      <c r="K124" s="50">
        <f>SUMIFS(topmanager!$D:$D,topmanager!$C:$C,rs_nova!$A124,topmanager!$A:$A,rs_nova!K$2)+SUMIFS(topmanager!$D:$D,topmanager!$C:$C,rs_nova!$A124,topmanager!$A:$A,911)</f>
        <v>0</v>
      </c>
      <c r="L124" s="50">
        <f>SUMIFS(topmanager!$D:$D,topmanager!$C:$C,rs_nova!$A124,topmanager!$A:$A,rs_nova!L$2)</f>
        <v>0</v>
      </c>
      <c r="M124" s="50">
        <f>SUMIFS(topmanager!$D:$D,topmanager!$C:$C,rs_nova!$A124,topmanager!$A:$A,rs_nova!M$2)+SUMIFS(topmanager!$D:$D,topmanager!$C:$C,rs_nova!$A124,topmanager!$A:$A,908)+SUMIFS(topmanager!$D:$D,topmanager!$C:$C,rs_nova!$A124,topmanager!$A:$A,550)</f>
        <v>0</v>
      </c>
      <c r="N124" s="50">
        <f>SUMIFS(topmanager!$D:$D,topmanager!$C:$C,rs_nova!$A124,topmanager!$A:$A,rs_nova!N$2)</f>
        <v>0</v>
      </c>
      <c r="O124" s="51">
        <f t="shared" si="20"/>
        <v>0</v>
      </c>
      <c r="P124" s="50">
        <f>IFERROR(VLOOKUP($A124,total!$B$4:$AW$437,27,0),0)</f>
        <v>0</v>
      </c>
      <c r="Q124" s="50">
        <f>IFERROR(VLOOKUP($A124,total!$B$4:$AW$437,21,0),0)</f>
        <v>0</v>
      </c>
      <c r="R124" s="50">
        <f>IFERROR(VLOOKUP($A124,total!$B$4:$AW$437,25,0),0)+IFERROR(VLOOKUP($A124,total!$B$4:$AW$437,36,0),0)</f>
        <v>0</v>
      </c>
      <c r="S124" s="50">
        <f>IFERROR(VLOOKUP(A124,gympass!$A$2:$F$148,6,0),0)</f>
        <v>0</v>
      </c>
      <c r="T124" s="50">
        <f>IFERROR(VLOOKUP($A124,total!$B$4:$AW$437,42,0),0)</f>
        <v>0</v>
      </c>
      <c r="U124" s="50">
        <f>IFERROR(VLOOKUP($A124,total!$B$4:$AW$437,32,0),0)</f>
        <v>0</v>
      </c>
      <c r="V124" s="50">
        <f>IFERROR(VLOOKUP($A124,total!$B$4:$AW$437,28,0),0)</f>
        <v>0</v>
      </c>
      <c r="W124" s="50">
        <f>IFERROR(VLOOKUP($A124,total!$B$4:$AX$437,49,0),0)</f>
        <v>0</v>
      </c>
      <c r="X124" s="50"/>
      <c r="Y124" s="50">
        <f>IFERROR(VLOOKUP(A124,#REF!,4,0),0)</f>
        <v>0</v>
      </c>
      <c r="Z124" s="50">
        <f>IFERROR(VLOOKUP(B124,#REF!,8,0),0)</f>
        <v>0</v>
      </c>
      <c r="AA124" s="50">
        <f>IFERROR(VLOOKUP($A124,total!$B$4:$AW$437,45,0),0)</f>
        <v>0</v>
      </c>
      <c r="AB124" s="50">
        <f>IFERROR(VLOOKUP($A124,total!$B$4:$AW$437,48,0),0)</f>
        <v>0</v>
      </c>
      <c r="AC124" s="50">
        <f>IFERROR(VLOOKUP($A124,total!$B$4:$AB$437,19,0),0)</f>
        <v>0</v>
      </c>
      <c r="AD124" s="50">
        <f>IFERROR(VLOOKUP($A124,total!$B$4:$AB$437,10,0),0)</f>
        <v>0</v>
      </c>
      <c r="AE124" s="50">
        <f>IFERROR(VLOOKUP($A124,total!$B$4:$AB$437,13,0),0)-SUMIFS(topmanager!$D:$D,topmanager!$C:$C,rs_nova!$A128,topmanager!$A:$A,856)</f>
        <v>0</v>
      </c>
      <c r="AF124" s="50">
        <f>IFERROR(VLOOKUP($A124,total!$B$4:$AB$437,16,0),0)</f>
        <v>0</v>
      </c>
      <c r="AG124" s="50">
        <f>IFERROR(VLOOKUP($A124,total!$B$4:$AB$437,7,0),0)</f>
        <v>0</v>
      </c>
      <c r="AH124" s="50">
        <f>IFERROR(VLOOKUP($A124,total!$B$4:$AD$437,29,0),0)</f>
        <v>0</v>
      </c>
      <c r="AI124" s="50">
        <f>IFERROR(VLOOKUP(A124,total!$B$4:$AN$437,39,0),0)</f>
        <v>0</v>
      </c>
      <c r="AJ124" s="51">
        <f t="shared" si="21"/>
        <v>0</v>
      </c>
      <c r="AK124" s="50">
        <f t="shared" si="22"/>
        <v>0</v>
      </c>
      <c r="AL124" s="50">
        <f t="shared" si="23"/>
        <v>0</v>
      </c>
      <c r="AM124" s="50">
        <f t="shared" si="24"/>
        <v>0</v>
      </c>
      <c r="AN124" s="50" t="e">
        <f t="shared" si="34"/>
        <v>#REF!</v>
      </c>
      <c r="AO124" s="50" t="e">
        <f t="shared" si="34"/>
        <v>#REF!</v>
      </c>
      <c r="AP124" s="50" t="e">
        <f t="shared" si="34"/>
        <v>#REF!</v>
      </c>
      <c r="AQ124" s="50">
        <f>IFERROR(VLOOKUP(TEXT($A124,"000000"),[6]Página1!$A$8:$S$801,13,FALSE),0)</f>
        <v>0</v>
      </c>
      <c r="AR124" s="50">
        <f>IFERROR(VLOOKUP(TEXT($A124,"000000"),[6]Página1!$A$8:$S$801,16,FALSE),0)</f>
        <v>0</v>
      </c>
      <c r="AS124" s="50">
        <f>IFERROR(VLOOKUP(TEXT($A124,"000000"),[6]Página1!$A$8:$S$801,19,FALSE),0)</f>
        <v>0</v>
      </c>
      <c r="AT124" s="50">
        <f>IFERROR(VLOOKUP(TEXT($A124,"000000"),[7]Página1!$A$8:$R$814,12,FALSE),0)</f>
        <v>0</v>
      </c>
      <c r="AU124" s="50">
        <f>IFERROR(VLOOKUP(TEXT($A124,"000000"),[7]Página1!$A$8:$R$814,15,FALSE),0)</f>
        <v>0</v>
      </c>
      <c r="AV124" s="50">
        <f>IFERROR(VLOOKUP(TEXT($A124,"000000"),[7]Página1!$A$8:$R$814,18,FALSE),0)</f>
        <v>0</v>
      </c>
      <c r="AW124" s="50"/>
      <c r="AX124" s="51" t="e">
        <f t="shared" si="25"/>
        <v>#REF!</v>
      </c>
      <c r="AY124" s="51" t="e">
        <f t="shared" si="26"/>
        <v>#REF!</v>
      </c>
      <c r="AZ124" s="51" t="e">
        <f t="shared" si="27"/>
        <v>#REF!</v>
      </c>
      <c r="BA124" s="51" t="e">
        <f t="shared" si="28"/>
        <v>#REF!</v>
      </c>
      <c r="BB124" s="51">
        <f t="shared" si="29"/>
        <v>0</v>
      </c>
      <c r="BC124" s="51" t="e">
        <f t="shared" si="30"/>
        <v>#REF!</v>
      </c>
      <c r="BD124" s="51">
        <f t="shared" si="31"/>
        <v>0</v>
      </c>
      <c r="BE124" s="51">
        <f>IFERROR(VLOOKUP(A124,salario!A$2:P$91,11,FALSE),0)</f>
        <v>0</v>
      </c>
      <c r="BF124" s="51">
        <f>SUMIFS(topmanager!$D:$D,topmanager!$C:$C,rs_nova!$A124,topmanager!$A:$A,rs_nova!BF$2)</f>
        <v>0</v>
      </c>
      <c r="BG124" s="51">
        <f>SUMIFS(topmanager!$D:$D,topmanager!$C:$C,rs_nova!$A124,topmanager!$A:$A,rs_nova!BG$2)</f>
        <v>0</v>
      </c>
      <c r="BH124" s="51">
        <f>SUMIFS(topmanager!$D:$D,topmanager!$C:$C,rs_nova!$A124,topmanager!$A:$A,rs_nova!BH$2)</f>
        <v>0</v>
      </c>
      <c r="BI124" s="51">
        <f>SUMIFS(topmanager!$D:$D,topmanager!$C:$C,rs_nova!$A124,topmanager!$A:$A,rs_nova!BI$2)</f>
        <v>0</v>
      </c>
      <c r="BJ124" s="51">
        <f>SUMIFS(topmanager!$D:$D,topmanager!$C:$C,rs_nova!$A124,topmanager!$A:$A,rs_nova!BJ$2)+SUMIFS(topmanager!$D:$D,topmanager!$C:$C,rs_nova!$A124,topmanager!$A:$A,rs_nova!BJ$2+1)</f>
        <v>0</v>
      </c>
      <c r="BK124" s="51">
        <f>IFERROR(VLOOKUP(A124,[8]ferias!$C$4:$G$100,5,FALSE),0)</f>
        <v>0</v>
      </c>
      <c r="BL124" s="51">
        <f>SUMIFS(topmanager!$D:$D,topmanager!$C:$C,rs_nova!$A124,topmanager!$A:$A,rs_nova!BL$2)</f>
        <v>0</v>
      </c>
      <c r="BM124" s="51">
        <f>SUMIFS(topmanager!$D:$D,topmanager!$C:$C,rs_nova!$A124,topmanager!$A:$A,rs_nova!BM$2)+SUMIFS(topmanager!$D:$D,topmanager!$C:$C,rs_nova!$A128,topmanager!$A:$A,151)</f>
        <v>0</v>
      </c>
      <c r="BN124" s="51">
        <f t="shared" si="32"/>
        <v>0</v>
      </c>
    </row>
    <row r="125" spans="1:66">
      <c r="A125" s="47" t="e">
        <f>total!#REF!</f>
        <v>#REF!</v>
      </c>
      <c r="B125" s="47">
        <f t="shared" si="19"/>
        <v>0</v>
      </c>
      <c r="C125" s="48" t="e">
        <f>total!#REF!</f>
        <v>#REF!</v>
      </c>
      <c r="D125" s="49" t="str">
        <f>IFERROR(VLOOKUP(A125,salario!A$3:J$32,10,FALSE),"")</f>
        <v/>
      </c>
      <c r="E125" s="49" t="str">
        <f>IFERROR(IF(VLOOKUP(A125,salario!A$3:O$32,15,FALSE)="","",VLOOKUP(A125,salario!A$3:O$32,15,FALSE)),"")</f>
        <v/>
      </c>
      <c r="F125" s="47" t="str">
        <f>IFERROR(VLOOKUP(A125,[5]base_pessoal!$B$2:$P$1504,13,FALSE),"")</f>
        <v/>
      </c>
      <c r="G125" s="50">
        <f>IFERROR(VLOOKUP(A125,salario!A$2:P$91,11,FALSE),0)*B125/30</f>
        <v>0</v>
      </c>
      <c r="H125" s="50">
        <f>SUMIFS(topmanager!$D:$D,topmanager!$C:$C,rs_nova!$A125,topmanager!$A:$A,rs_nova!H$2)+SUMIFS(topmanager!$D:$D,topmanager!$C:$C,rs_nova!$A125,topmanager!$A:$A,63)</f>
        <v>0</v>
      </c>
      <c r="I125" s="50">
        <f>-SUMIFS(topmanager!$D:$D,topmanager!$C:$C,rs_nova!$A125,topmanager!$A:$A,rs_nova!I$2)</f>
        <v>0</v>
      </c>
      <c r="J125" s="50">
        <f>SUMIFS(topmanager!$D:$D,topmanager!$C:$C,rs_nova!$A125,topmanager!$A:$A,rs_nova!J$2)</f>
        <v>0</v>
      </c>
      <c r="K125" s="50">
        <f>SUMIFS(topmanager!$D:$D,topmanager!$C:$C,rs_nova!$A125,topmanager!$A:$A,rs_nova!K$2)+SUMIFS(topmanager!$D:$D,topmanager!$C:$C,rs_nova!$A125,topmanager!$A:$A,911)</f>
        <v>0</v>
      </c>
      <c r="L125" s="50">
        <f>SUMIFS(topmanager!$D:$D,topmanager!$C:$C,rs_nova!$A125,topmanager!$A:$A,rs_nova!L$2)</f>
        <v>0</v>
      </c>
      <c r="M125" s="50">
        <f>SUMIFS(topmanager!$D:$D,topmanager!$C:$C,rs_nova!$A125,topmanager!$A:$A,rs_nova!M$2)+SUMIFS(topmanager!$D:$D,topmanager!$C:$C,rs_nova!$A125,topmanager!$A:$A,908)+SUMIFS(topmanager!$D:$D,topmanager!$C:$C,rs_nova!$A125,topmanager!$A:$A,550)</f>
        <v>0</v>
      </c>
      <c r="N125" s="50">
        <f>SUMIFS(topmanager!$D:$D,topmanager!$C:$C,rs_nova!$A125,topmanager!$A:$A,rs_nova!N$2)</f>
        <v>0</v>
      </c>
      <c r="O125" s="51">
        <f t="shared" si="20"/>
        <v>0</v>
      </c>
      <c r="P125" s="50">
        <f>IFERROR(VLOOKUP($A125,total!$B$4:$AW$437,27,0),0)</f>
        <v>0</v>
      </c>
      <c r="Q125" s="50">
        <f>IFERROR(VLOOKUP($A125,total!$B$4:$AW$437,21,0),0)</f>
        <v>0</v>
      </c>
      <c r="R125" s="50">
        <f>IFERROR(VLOOKUP($A125,total!$B$4:$AW$437,25,0),0)+IFERROR(VLOOKUP($A125,total!$B$4:$AW$437,36,0),0)</f>
        <v>0</v>
      </c>
      <c r="S125" s="50">
        <f>IFERROR(VLOOKUP(A125,gympass!$A$2:$F$148,6,0),0)</f>
        <v>0</v>
      </c>
      <c r="T125" s="50">
        <f>IFERROR(VLOOKUP($A125,total!$B$4:$AW$437,42,0),0)</f>
        <v>0</v>
      </c>
      <c r="U125" s="50">
        <f>IFERROR(VLOOKUP($A125,total!$B$4:$AW$437,32,0),0)</f>
        <v>0</v>
      </c>
      <c r="V125" s="50">
        <f>IFERROR(VLOOKUP($A125,total!$B$4:$AW$437,28,0),0)</f>
        <v>0</v>
      </c>
      <c r="W125" s="50">
        <f>IFERROR(VLOOKUP($A125,total!$B$4:$AX$437,49,0),0)</f>
        <v>0</v>
      </c>
      <c r="X125" s="50"/>
      <c r="Y125" s="50">
        <f>IFERROR(VLOOKUP(A125,#REF!,4,0),0)</f>
        <v>0</v>
      </c>
      <c r="Z125" s="50">
        <f>IFERROR(VLOOKUP(B125,#REF!,8,0),0)</f>
        <v>0</v>
      </c>
      <c r="AA125" s="50">
        <f>IFERROR(VLOOKUP($A125,total!$B$4:$AW$437,45,0),0)</f>
        <v>0</v>
      </c>
      <c r="AB125" s="50">
        <f>IFERROR(VLOOKUP($A125,total!$B$4:$AW$437,48,0),0)</f>
        <v>0</v>
      </c>
      <c r="AC125" s="50">
        <f>IFERROR(VLOOKUP($A125,total!$B$4:$AB$437,19,0),0)</f>
        <v>0</v>
      </c>
      <c r="AD125" s="50">
        <f>IFERROR(VLOOKUP($A125,total!$B$4:$AB$437,10,0),0)</f>
        <v>0</v>
      </c>
      <c r="AE125" s="50">
        <f>IFERROR(VLOOKUP($A125,total!$B$4:$AB$437,13,0),0)-SUMIFS(topmanager!$D:$D,topmanager!$C:$C,rs_nova!$A129,topmanager!$A:$A,856)</f>
        <v>0</v>
      </c>
      <c r="AF125" s="50">
        <f>IFERROR(VLOOKUP($A125,total!$B$4:$AB$437,16,0),0)</f>
        <v>0</v>
      </c>
      <c r="AG125" s="50">
        <f>IFERROR(VLOOKUP($A125,total!$B$4:$AB$437,7,0),0)</f>
        <v>0</v>
      </c>
      <c r="AH125" s="50">
        <f>IFERROR(VLOOKUP($A125,total!$B$4:$AD$437,29,0),0)</f>
        <v>0</v>
      </c>
      <c r="AI125" s="50">
        <f>IFERROR(VLOOKUP(A125,total!$B$4:$AN$437,39,0),0)</f>
        <v>0</v>
      </c>
      <c r="AJ125" s="51">
        <f t="shared" si="21"/>
        <v>0</v>
      </c>
      <c r="AK125" s="50">
        <f t="shared" si="22"/>
        <v>0</v>
      </c>
      <c r="AL125" s="50">
        <f t="shared" si="23"/>
        <v>0</v>
      </c>
      <c r="AM125" s="50">
        <f t="shared" si="24"/>
        <v>0</v>
      </c>
      <c r="AN125" s="50" t="e">
        <f t="shared" si="34"/>
        <v>#REF!</v>
      </c>
      <c r="AO125" s="50" t="e">
        <f t="shared" si="34"/>
        <v>#REF!</v>
      </c>
      <c r="AP125" s="50" t="e">
        <f t="shared" si="34"/>
        <v>#REF!</v>
      </c>
      <c r="AQ125" s="50">
        <f>IFERROR(VLOOKUP(TEXT($A125,"000000"),[6]Página1!$A$8:$S$801,13,FALSE),0)</f>
        <v>0</v>
      </c>
      <c r="AR125" s="50">
        <f>IFERROR(VLOOKUP(TEXT($A125,"000000"),[6]Página1!$A$8:$S$801,16,FALSE),0)</f>
        <v>0</v>
      </c>
      <c r="AS125" s="50">
        <f>IFERROR(VLOOKUP(TEXT($A125,"000000"),[6]Página1!$A$8:$S$801,19,FALSE),0)</f>
        <v>0</v>
      </c>
      <c r="AT125" s="50">
        <f>IFERROR(VLOOKUP(TEXT($A125,"000000"),[7]Página1!$A$8:$R$814,12,FALSE),0)</f>
        <v>0</v>
      </c>
      <c r="AU125" s="50">
        <f>IFERROR(VLOOKUP(TEXT($A125,"000000"),[7]Página1!$A$8:$R$814,15,FALSE),0)</f>
        <v>0</v>
      </c>
      <c r="AV125" s="50">
        <f>IFERROR(VLOOKUP(TEXT($A125,"000000"),[7]Página1!$A$8:$R$814,18,FALSE),0)</f>
        <v>0</v>
      </c>
      <c r="AW125" s="50"/>
      <c r="AX125" s="51" t="e">
        <f t="shared" si="25"/>
        <v>#REF!</v>
      </c>
      <c r="AY125" s="51" t="e">
        <f t="shared" si="26"/>
        <v>#REF!</v>
      </c>
      <c r="AZ125" s="51" t="e">
        <f t="shared" si="27"/>
        <v>#REF!</v>
      </c>
      <c r="BA125" s="51" t="e">
        <f t="shared" si="28"/>
        <v>#REF!</v>
      </c>
      <c r="BB125" s="51">
        <f t="shared" si="29"/>
        <v>0</v>
      </c>
      <c r="BC125" s="51" t="e">
        <f t="shared" si="30"/>
        <v>#REF!</v>
      </c>
      <c r="BD125" s="51">
        <f t="shared" si="31"/>
        <v>0</v>
      </c>
      <c r="BE125" s="51">
        <f>IFERROR(VLOOKUP(A125,salario!A$2:P$91,11,FALSE),0)</f>
        <v>0</v>
      </c>
      <c r="BF125" s="51">
        <f>SUMIFS(topmanager!$D:$D,topmanager!$C:$C,rs_nova!$A125,topmanager!$A:$A,rs_nova!BF$2)</f>
        <v>0</v>
      </c>
      <c r="BG125" s="51">
        <f>SUMIFS(topmanager!$D:$D,topmanager!$C:$C,rs_nova!$A125,topmanager!$A:$A,rs_nova!BG$2)</f>
        <v>0</v>
      </c>
      <c r="BH125" s="51">
        <f>SUMIFS(topmanager!$D:$D,topmanager!$C:$C,rs_nova!$A125,topmanager!$A:$A,rs_nova!BH$2)</f>
        <v>0</v>
      </c>
      <c r="BI125" s="51">
        <f>SUMIFS(topmanager!$D:$D,topmanager!$C:$C,rs_nova!$A125,topmanager!$A:$A,rs_nova!BI$2)</f>
        <v>0</v>
      </c>
      <c r="BJ125" s="51">
        <f>SUMIFS(topmanager!$D:$D,topmanager!$C:$C,rs_nova!$A125,topmanager!$A:$A,rs_nova!BJ$2)+SUMIFS(topmanager!$D:$D,topmanager!$C:$C,rs_nova!$A125,topmanager!$A:$A,rs_nova!BJ$2+1)</f>
        <v>0</v>
      </c>
      <c r="BK125" s="51">
        <f>IFERROR(VLOOKUP(A125,[8]ferias!$C$4:$G$100,5,FALSE),0)</f>
        <v>0</v>
      </c>
      <c r="BL125" s="51">
        <f>SUMIFS(topmanager!$D:$D,topmanager!$C:$C,rs_nova!$A125,topmanager!$A:$A,rs_nova!BL$2)</f>
        <v>0</v>
      </c>
      <c r="BM125" s="51">
        <f>SUMIFS(topmanager!$D:$D,topmanager!$C:$C,rs_nova!$A125,topmanager!$A:$A,rs_nova!BM$2)+SUMIFS(topmanager!$D:$D,topmanager!$C:$C,rs_nova!$A129,topmanager!$A:$A,151)</f>
        <v>0</v>
      </c>
      <c r="BN125" s="51">
        <f t="shared" si="32"/>
        <v>0</v>
      </c>
    </row>
    <row r="126" spans="1:66">
      <c r="A126" s="47" t="e">
        <f>total!#REF!</f>
        <v>#REF!</v>
      </c>
      <c r="B126" s="47">
        <f t="shared" si="19"/>
        <v>0</v>
      </c>
      <c r="C126" s="48" t="e">
        <f>total!#REF!</f>
        <v>#REF!</v>
      </c>
      <c r="D126" s="49" t="str">
        <f>IFERROR(VLOOKUP(A126,salario!A$3:J$32,10,FALSE),"")</f>
        <v/>
      </c>
      <c r="E126" s="49" t="str">
        <f>IFERROR(IF(VLOOKUP(A126,salario!A$3:O$32,15,FALSE)="","",VLOOKUP(A126,salario!A$3:O$32,15,FALSE)),"")</f>
        <v/>
      </c>
      <c r="F126" s="47" t="str">
        <f>IFERROR(VLOOKUP(A126,[5]base_pessoal!$B$2:$P$1504,13,FALSE),"")</f>
        <v/>
      </c>
      <c r="G126" s="50">
        <f>IFERROR(VLOOKUP(A126,salario!A$2:P$91,11,FALSE),0)*B126/30</f>
        <v>0</v>
      </c>
      <c r="H126" s="50">
        <f>SUMIFS(topmanager!$D:$D,topmanager!$C:$C,rs_nova!$A126,topmanager!$A:$A,rs_nova!H$2)+SUMIFS(topmanager!$D:$D,topmanager!$C:$C,rs_nova!$A126,topmanager!$A:$A,63)</f>
        <v>0</v>
      </c>
      <c r="I126" s="50">
        <f>-SUMIFS(topmanager!$D:$D,topmanager!$C:$C,rs_nova!$A126,topmanager!$A:$A,rs_nova!I$2)</f>
        <v>0</v>
      </c>
      <c r="J126" s="50">
        <f>SUMIFS(topmanager!$D:$D,topmanager!$C:$C,rs_nova!$A126,topmanager!$A:$A,rs_nova!J$2)</f>
        <v>0</v>
      </c>
      <c r="K126" s="50">
        <f>SUMIFS(topmanager!$D:$D,topmanager!$C:$C,rs_nova!$A126,topmanager!$A:$A,rs_nova!K$2)+SUMIFS(topmanager!$D:$D,topmanager!$C:$C,rs_nova!$A126,topmanager!$A:$A,911)</f>
        <v>0</v>
      </c>
      <c r="L126" s="50">
        <f>SUMIFS(topmanager!$D:$D,topmanager!$C:$C,rs_nova!$A126,topmanager!$A:$A,rs_nova!L$2)</f>
        <v>0</v>
      </c>
      <c r="M126" s="50">
        <f>SUMIFS(topmanager!$D:$D,topmanager!$C:$C,rs_nova!$A126,topmanager!$A:$A,rs_nova!M$2)+SUMIFS(topmanager!$D:$D,topmanager!$C:$C,rs_nova!$A126,topmanager!$A:$A,908)+SUMIFS(topmanager!$D:$D,topmanager!$C:$C,rs_nova!$A126,topmanager!$A:$A,550)</f>
        <v>0</v>
      </c>
      <c r="N126" s="50">
        <f>SUMIFS(topmanager!$D:$D,topmanager!$C:$C,rs_nova!$A126,topmanager!$A:$A,rs_nova!N$2)</f>
        <v>0</v>
      </c>
      <c r="O126" s="51">
        <f t="shared" si="20"/>
        <v>0</v>
      </c>
      <c r="P126" s="50">
        <f>IFERROR(VLOOKUP($A126,total!$B$4:$AW$437,27,0),0)</f>
        <v>0</v>
      </c>
      <c r="Q126" s="50">
        <f>IFERROR(VLOOKUP($A126,total!$B$4:$AW$437,21,0),0)</f>
        <v>0</v>
      </c>
      <c r="R126" s="50">
        <f>IFERROR(VLOOKUP($A126,total!$B$4:$AW$437,25,0),0)+IFERROR(VLOOKUP($A126,total!$B$4:$AW$437,36,0),0)</f>
        <v>0</v>
      </c>
      <c r="S126" s="50">
        <f>IFERROR(VLOOKUP(A126,gympass!$A$2:$F$148,6,0),0)</f>
        <v>0</v>
      </c>
      <c r="T126" s="50">
        <f>IFERROR(VLOOKUP($A126,total!$B$4:$AW$437,42,0),0)</f>
        <v>0</v>
      </c>
      <c r="U126" s="50">
        <f>IFERROR(VLOOKUP($A126,total!$B$4:$AW$437,32,0),0)</f>
        <v>0</v>
      </c>
      <c r="V126" s="50">
        <f>IFERROR(VLOOKUP($A126,total!$B$4:$AW$437,28,0),0)</f>
        <v>0</v>
      </c>
      <c r="W126" s="50">
        <f>IFERROR(VLOOKUP($A126,total!$B$4:$AX$437,49,0),0)</f>
        <v>0</v>
      </c>
      <c r="X126" s="50"/>
      <c r="Y126" s="50">
        <f>IFERROR(VLOOKUP(A126,#REF!,4,0),0)</f>
        <v>0</v>
      </c>
      <c r="Z126" s="50">
        <f>IFERROR(VLOOKUP(B126,#REF!,8,0),0)</f>
        <v>0</v>
      </c>
      <c r="AA126" s="50">
        <f>IFERROR(VLOOKUP($A126,total!$B$4:$AW$437,45,0),0)</f>
        <v>0</v>
      </c>
      <c r="AB126" s="50">
        <f>IFERROR(VLOOKUP($A126,total!$B$4:$AW$437,48,0),0)</f>
        <v>0</v>
      </c>
      <c r="AC126" s="50">
        <f>IFERROR(VLOOKUP($A126,total!$B$4:$AB$437,19,0),0)</f>
        <v>0</v>
      </c>
      <c r="AD126" s="50">
        <f>IFERROR(VLOOKUP($A126,total!$B$4:$AB$437,10,0),0)</f>
        <v>0</v>
      </c>
      <c r="AE126" s="50">
        <f>IFERROR(VLOOKUP($A126,total!$B$4:$AB$437,13,0),0)-SUMIFS(topmanager!$D:$D,topmanager!$C:$C,rs_nova!$A130,topmanager!$A:$A,856)</f>
        <v>0</v>
      </c>
      <c r="AF126" s="50">
        <f>IFERROR(VLOOKUP($A126,total!$B$4:$AB$437,16,0),0)</f>
        <v>0</v>
      </c>
      <c r="AG126" s="50">
        <f>IFERROR(VLOOKUP($A126,total!$B$4:$AB$437,7,0),0)</f>
        <v>0</v>
      </c>
      <c r="AH126" s="50">
        <f>IFERROR(VLOOKUP($A126,total!$B$4:$AD$437,29,0),0)</f>
        <v>0</v>
      </c>
      <c r="AI126" s="50">
        <f>IFERROR(VLOOKUP(A126,total!$B$4:$AN$437,39,0),0)</f>
        <v>0</v>
      </c>
      <c r="AJ126" s="51">
        <f t="shared" si="21"/>
        <v>0</v>
      </c>
      <c r="AK126" s="50">
        <f t="shared" si="22"/>
        <v>0</v>
      </c>
      <c r="AL126" s="50">
        <f t="shared" si="23"/>
        <v>0</v>
      </c>
      <c r="AM126" s="50">
        <f t="shared" si="24"/>
        <v>0</v>
      </c>
      <c r="AN126" s="50" t="e">
        <f t="shared" si="34"/>
        <v>#REF!</v>
      </c>
      <c r="AO126" s="50" t="e">
        <f t="shared" si="34"/>
        <v>#REF!</v>
      </c>
      <c r="AP126" s="50" t="e">
        <f t="shared" si="34"/>
        <v>#REF!</v>
      </c>
      <c r="AQ126" s="50">
        <f>IFERROR(VLOOKUP(TEXT($A126,"000000"),[6]Página1!$A$8:$S$801,13,FALSE),0)</f>
        <v>0</v>
      </c>
      <c r="AR126" s="50">
        <f>IFERROR(VLOOKUP(TEXT($A126,"000000"),[6]Página1!$A$8:$S$801,16,FALSE),0)</f>
        <v>0</v>
      </c>
      <c r="AS126" s="50">
        <f>IFERROR(VLOOKUP(TEXT($A126,"000000"),[6]Página1!$A$8:$S$801,19,FALSE),0)</f>
        <v>0</v>
      </c>
      <c r="AT126" s="50">
        <f>IFERROR(VLOOKUP(TEXT($A126,"000000"),[7]Página1!$A$8:$R$814,12,FALSE),0)</f>
        <v>0</v>
      </c>
      <c r="AU126" s="50">
        <f>IFERROR(VLOOKUP(TEXT($A126,"000000"),[7]Página1!$A$8:$R$814,15,FALSE),0)</f>
        <v>0</v>
      </c>
      <c r="AV126" s="50">
        <f>IFERROR(VLOOKUP(TEXT($A126,"000000"),[7]Página1!$A$8:$R$814,18,FALSE),0)</f>
        <v>0</v>
      </c>
      <c r="AW126" s="50"/>
      <c r="AX126" s="51" t="e">
        <f t="shared" si="25"/>
        <v>#REF!</v>
      </c>
      <c r="AY126" s="51" t="e">
        <f t="shared" si="26"/>
        <v>#REF!</v>
      </c>
      <c r="AZ126" s="51" t="e">
        <f t="shared" si="27"/>
        <v>#REF!</v>
      </c>
      <c r="BA126" s="51" t="e">
        <f t="shared" si="28"/>
        <v>#REF!</v>
      </c>
      <c r="BB126" s="51">
        <f t="shared" si="29"/>
        <v>0</v>
      </c>
      <c r="BC126" s="51" t="e">
        <f t="shared" si="30"/>
        <v>#REF!</v>
      </c>
      <c r="BD126" s="51">
        <f t="shared" si="31"/>
        <v>0</v>
      </c>
      <c r="BE126" s="51">
        <f>IFERROR(VLOOKUP(A126,salario!A$2:P$91,11,FALSE),0)</f>
        <v>0</v>
      </c>
      <c r="BF126" s="51">
        <f>SUMIFS(topmanager!$D:$D,topmanager!$C:$C,rs_nova!$A126,topmanager!$A:$A,rs_nova!BF$2)</f>
        <v>0</v>
      </c>
      <c r="BG126" s="51">
        <f>SUMIFS(topmanager!$D:$D,topmanager!$C:$C,rs_nova!$A126,topmanager!$A:$A,rs_nova!BG$2)</f>
        <v>0</v>
      </c>
      <c r="BH126" s="51">
        <f>SUMIFS(topmanager!$D:$D,topmanager!$C:$C,rs_nova!$A126,topmanager!$A:$A,rs_nova!BH$2)</f>
        <v>0</v>
      </c>
      <c r="BI126" s="51">
        <f>SUMIFS(topmanager!$D:$D,topmanager!$C:$C,rs_nova!$A126,topmanager!$A:$A,rs_nova!BI$2)</f>
        <v>0</v>
      </c>
      <c r="BJ126" s="51">
        <f>SUMIFS(topmanager!$D:$D,topmanager!$C:$C,rs_nova!$A126,topmanager!$A:$A,rs_nova!BJ$2)+SUMIFS(topmanager!$D:$D,topmanager!$C:$C,rs_nova!$A126,topmanager!$A:$A,rs_nova!BJ$2+1)</f>
        <v>0</v>
      </c>
      <c r="BK126" s="51">
        <f>IFERROR(VLOOKUP(A126,[8]ferias!$C$4:$G$100,5,FALSE),0)</f>
        <v>0</v>
      </c>
      <c r="BL126" s="51">
        <f>SUMIFS(topmanager!$D:$D,topmanager!$C:$C,rs_nova!$A126,topmanager!$A:$A,rs_nova!BL$2)</f>
        <v>0</v>
      </c>
      <c r="BM126" s="51">
        <f>SUMIFS(topmanager!$D:$D,topmanager!$C:$C,rs_nova!$A126,topmanager!$A:$A,rs_nova!BM$2)+SUMIFS(topmanager!$D:$D,topmanager!$C:$C,rs_nova!$A130,topmanager!$A:$A,151)</f>
        <v>0</v>
      </c>
      <c r="BN126" s="51">
        <f t="shared" si="32"/>
        <v>0</v>
      </c>
    </row>
    <row r="127" spans="1:66">
      <c r="A127" s="47" t="e">
        <f>total!#REF!</f>
        <v>#REF!</v>
      </c>
      <c r="B127" s="47">
        <f t="shared" si="19"/>
        <v>0</v>
      </c>
      <c r="C127" s="48" t="e">
        <f>total!#REF!</f>
        <v>#REF!</v>
      </c>
      <c r="D127" s="49" t="str">
        <f>IFERROR(VLOOKUP(A127,salario!A$3:J$32,10,FALSE),"")</f>
        <v/>
      </c>
      <c r="E127" s="49" t="str">
        <f>IFERROR(IF(VLOOKUP(A127,salario!A$3:O$32,15,FALSE)="","",VLOOKUP(A127,salario!A$3:O$32,15,FALSE)),"")</f>
        <v/>
      </c>
      <c r="F127" s="47" t="str">
        <f>IFERROR(VLOOKUP(A127,[5]base_pessoal!$B$2:$P$1504,13,FALSE),"")</f>
        <v/>
      </c>
      <c r="G127" s="50">
        <f>IFERROR(VLOOKUP(A127,salario!A$2:P$91,11,FALSE),0)*B127/30</f>
        <v>0</v>
      </c>
      <c r="H127" s="50">
        <f>SUMIFS(topmanager!$D:$D,topmanager!$C:$C,rs_nova!$A127,topmanager!$A:$A,rs_nova!H$2)+SUMIFS(topmanager!$D:$D,topmanager!$C:$C,rs_nova!$A127,topmanager!$A:$A,63)</f>
        <v>0</v>
      </c>
      <c r="I127" s="50">
        <f>-SUMIFS(topmanager!$D:$D,topmanager!$C:$C,rs_nova!$A127,topmanager!$A:$A,rs_nova!I$2)</f>
        <v>0</v>
      </c>
      <c r="J127" s="50">
        <f>SUMIFS(topmanager!$D:$D,topmanager!$C:$C,rs_nova!$A127,topmanager!$A:$A,rs_nova!J$2)</f>
        <v>0</v>
      </c>
      <c r="K127" s="50">
        <f>SUMIFS(topmanager!$D:$D,topmanager!$C:$C,rs_nova!$A127,topmanager!$A:$A,rs_nova!K$2)+SUMIFS(topmanager!$D:$D,topmanager!$C:$C,rs_nova!$A127,topmanager!$A:$A,911)</f>
        <v>0</v>
      </c>
      <c r="L127" s="50">
        <f>SUMIFS(topmanager!$D:$D,topmanager!$C:$C,rs_nova!$A127,topmanager!$A:$A,rs_nova!L$2)</f>
        <v>0</v>
      </c>
      <c r="M127" s="50">
        <f>SUMIFS(topmanager!$D:$D,topmanager!$C:$C,rs_nova!$A127,topmanager!$A:$A,rs_nova!M$2)+SUMIFS(topmanager!$D:$D,topmanager!$C:$C,rs_nova!$A127,topmanager!$A:$A,908)+SUMIFS(topmanager!$D:$D,topmanager!$C:$C,rs_nova!$A127,topmanager!$A:$A,550)</f>
        <v>0</v>
      </c>
      <c r="N127" s="50">
        <f>SUMIFS(topmanager!$D:$D,topmanager!$C:$C,rs_nova!$A127,topmanager!$A:$A,rs_nova!N$2)</f>
        <v>0</v>
      </c>
      <c r="O127" s="51">
        <f t="shared" si="20"/>
        <v>0</v>
      </c>
      <c r="P127" s="50">
        <f>IFERROR(VLOOKUP($A127,total!$B$4:$AW$437,27,0),0)</f>
        <v>0</v>
      </c>
      <c r="Q127" s="50">
        <f>IFERROR(VLOOKUP($A127,total!$B$4:$AW$437,21,0),0)</f>
        <v>0</v>
      </c>
      <c r="R127" s="50">
        <f>IFERROR(VLOOKUP($A127,total!$B$4:$AW$437,25,0),0)+IFERROR(VLOOKUP($A127,total!$B$4:$AW$437,36,0),0)</f>
        <v>0</v>
      </c>
      <c r="S127" s="50">
        <f>IFERROR(VLOOKUP(A127,gympass!$A$2:$F$148,6,0),0)</f>
        <v>0</v>
      </c>
      <c r="T127" s="50">
        <f>IFERROR(VLOOKUP($A127,total!$B$4:$AW$437,42,0),0)</f>
        <v>0</v>
      </c>
      <c r="U127" s="50">
        <f>IFERROR(VLOOKUP($A127,total!$B$4:$AW$437,32,0),0)</f>
        <v>0</v>
      </c>
      <c r="V127" s="50">
        <f>IFERROR(VLOOKUP($A127,total!$B$4:$AW$437,28,0),0)</f>
        <v>0</v>
      </c>
      <c r="W127" s="50">
        <f>IFERROR(VLOOKUP($A127,total!$B$4:$AX$437,49,0),0)</f>
        <v>0</v>
      </c>
      <c r="X127" s="50"/>
      <c r="Y127" s="50">
        <f>IFERROR(VLOOKUP(A127,#REF!,4,0),0)</f>
        <v>0</v>
      </c>
      <c r="Z127" s="50">
        <f>IFERROR(VLOOKUP(B127,#REF!,8,0),0)</f>
        <v>0</v>
      </c>
      <c r="AA127" s="50">
        <f>IFERROR(VLOOKUP($A127,total!$B$4:$AW$437,45,0),0)</f>
        <v>0</v>
      </c>
      <c r="AB127" s="50">
        <f>IFERROR(VLOOKUP($A127,total!$B$4:$AW$437,48,0),0)</f>
        <v>0</v>
      </c>
      <c r="AC127" s="50">
        <f>IFERROR(VLOOKUP($A127,total!$B$4:$AB$437,19,0),0)</f>
        <v>0</v>
      </c>
      <c r="AD127" s="50">
        <f>IFERROR(VLOOKUP($A127,total!$B$4:$AB$437,10,0),0)</f>
        <v>0</v>
      </c>
      <c r="AE127" s="50">
        <f>IFERROR(VLOOKUP($A127,total!$B$4:$AB$437,13,0),0)-SUMIFS(topmanager!$D:$D,topmanager!$C:$C,rs_nova!$A131,topmanager!$A:$A,856)</f>
        <v>0</v>
      </c>
      <c r="AF127" s="50">
        <f>IFERROR(VLOOKUP($A127,total!$B$4:$AB$437,16,0),0)</f>
        <v>0</v>
      </c>
      <c r="AG127" s="50">
        <f>IFERROR(VLOOKUP($A127,total!$B$4:$AB$437,7,0),0)</f>
        <v>0</v>
      </c>
      <c r="AH127" s="50">
        <f>IFERROR(VLOOKUP($A127,total!$B$4:$AD$437,29,0),0)</f>
        <v>0</v>
      </c>
      <c r="AI127" s="50">
        <f>IFERROR(VLOOKUP(A127,total!$B$4:$AN$437,39,0),0)</f>
        <v>0</v>
      </c>
      <c r="AJ127" s="51">
        <f t="shared" si="21"/>
        <v>0</v>
      </c>
      <c r="AK127" s="50">
        <f t="shared" si="22"/>
        <v>0</v>
      </c>
      <c r="AL127" s="50">
        <f t="shared" si="23"/>
        <v>0</v>
      </c>
      <c r="AM127" s="50">
        <f t="shared" si="24"/>
        <v>0</v>
      </c>
      <c r="AN127" s="50" t="e">
        <f t="shared" si="34"/>
        <v>#REF!</v>
      </c>
      <c r="AO127" s="50" t="e">
        <f t="shared" si="34"/>
        <v>#REF!</v>
      </c>
      <c r="AP127" s="50" t="e">
        <f t="shared" si="34"/>
        <v>#REF!</v>
      </c>
      <c r="AQ127" s="50">
        <f>IFERROR(VLOOKUP(TEXT($A127,"000000"),[6]Página1!$A$8:$S$801,13,FALSE),0)</f>
        <v>0</v>
      </c>
      <c r="AR127" s="50">
        <f>IFERROR(VLOOKUP(TEXT($A127,"000000"),[6]Página1!$A$8:$S$801,16,FALSE),0)</f>
        <v>0</v>
      </c>
      <c r="AS127" s="50">
        <f>IFERROR(VLOOKUP(TEXT($A127,"000000"),[6]Página1!$A$8:$S$801,19,FALSE),0)</f>
        <v>0</v>
      </c>
      <c r="AT127" s="50">
        <f>IFERROR(VLOOKUP(TEXT($A127,"000000"),[7]Página1!$A$8:$R$814,12,FALSE),0)</f>
        <v>0</v>
      </c>
      <c r="AU127" s="50">
        <f>IFERROR(VLOOKUP(TEXT($A127,"000000"),[7]Página1!$A$8:$R$814,15,FALSE),0)</f>
        <v>0</v>
      </c>
      <c r="AV127" s="50">
        <f>IFERROR(VLOOKUP(TEXT($A127,"000000"),[7]Página1!$A$8:$R$814,18,FALSE),0)</f>
        <v>0</v>
      </c>
      <c r="AW127" s="50"/>
      <c r="AX127" s="51" t="e">
        <f t="shared" si="25"/>
        <v>#REF!</v>
      </c>
      <c r="AY127" s="51" t="e">
        <f t="shared" si="26"/>
        <v>#REF!</v>
      </c>
      <c r="AZ127" s="51" t="e">
        <f t="shared" si="27"/>
        <v>#REF!</v>
      </c>
      <c r="BA127" s="51" t="e">
        <f t="shared" si="28"/>
        <v>#REF!</v>
      </c>
      <c r="BB127" s="51">
        <f t="shared" si="29"/>
        <v>0</v>
      </c>
      <c r="BC127" s="51" t="e">
        <f t="shared" si="30"/>
        <v>#REF!</v>
      </c>
      <c r="BD127" s="51">
        <f t="shared" si="31"/>
        <v>0</v>
      </c>
      <c r="BE127" s="51">
        <f>IFERROR(VLOOKUP(A127,salario!A$2:P$91,11,FALSE),0)</f>
        <v>0</v>
      </c>
      <c r="BF127" s="51">
        <f>SUMIFS(topmanager!$D:$D,topmanager!$C:$C,rs_nova!$A127,topmanager!$A:$A,rs_nova!BF$2)</f>
        <v>0</v>
      </c>
      <c r="BG127" s="51">
        <f>SUMIFS(topmanager!$D:$D,topmanager!$C:$C,rs_nova!$A127,topmanager!$A:$A,rs_nova!BG$2)</f>
        <v>0</v>
      </c>
      <c r="BH127" s="51">
        <f>SUMIFS(topmanager!$D:$D,topmanager!$C:$C,rs_nova!$A127,topmanager!$A:$A,rs_nova!BH$2)</f>
        <v>0</v>
      </c>
      <c r="BI127" s="51">
        <f>SUMIFS(topmanager!$D:$D,topmanager!$C:$C,rs_nova!$A127,topmanager!$A:$A,rs_nova!BI$2)</f>
        <v>0</v>
      </c>
      <c r="BJ127" s="51">
        <f>SUMIFS(topmanager!$D:$D,topmanager!$C:$C,rs_nova!$A127,topmanager!$A:$A,rs_nova!BJ$2)+SUMIFS(topmanager!$D:$D,topmanager!$C:$C,rs_nova!$A127,topmanager!$A:$A,rs_nova!BJ$2+1)</f>
        <v>0</v>
      </c>
      <c r="BK127" s="51">
        <f>IFERROR(VLOOKUP(A127,[8]ferias!$C$4:$G$100,5,FALSE),0)</f>
        <v>0</v>
      </c>
      <c r="BL127" s="51">
        <f>SUMIFS(topmanager!$D:$D,topmanager!$C:$C,rs_nova!$A127,topmanager!$A:$A,rs_nova!BL$2)</f>
        <v>0</v>
      </c>
      <c r="BM127" s="51">
        <f>SUMIFS(topmanager!$D:$D,topmanager!$C:$C,rs_nova!$A127,topmanager!$A:$A,rs_nova!BM$2)+SUMIFS(topmanager!$D:$D,topmanager!$C:$C,rs_nova!$A131,topmanager!$A:$A,151)</f>
        <v>0</v>
      </c>
      <c r="BN127" s="51">
        <f t="shared" si="32"/>
        <v>0</v>
      </c>
    </row>
    <row r="128" spans="1:66">
      <c r="A128" s="47" t="e">
        <f>total!#REF!</f>
        <v>#REF!</v>
      </c>
      <c r="B128" s="47">
        <f t="shared" si="19"/>
        <v>0</v>
      </c>
      <c r="C128" s="48" t="e">
        <f>total!#REF!</f>
        <v>#REF!</v>
      </c>
      <c r="D128" s="49" t="str">
        <f>IFERROR(VLOOKUP(A128,salario!A$3:J$32,10,FALSE),"")</f>
        <v/>
      </c>
      <c r="E128" s="49" t="str">
        <f>IFERROR(IF(VLOOKUP(A128,salario!A$3:O$32,15,FALSE)="","",VLOOKUP(A128,salario!A$3:O$32,15,FALSE)),"")</f>
        <v/>
      </c>
      <c r="F128" s="47" t="str">
        <f>IFERROR(VLOOKUP(A128,[5]base_pessoal!$B$2:$P$1504,13,FALSE),"")</f>
        <v/>
      </c>
      <c r="G128" s="50">
        <f>IFERROR(VLOOKUP(A128,salario!A$2:P$91,11,FALSE),0)*B128/30</f>
        <v>0</v>
      </c>
      <c r="H128" s="50">
        <f>SUMIFS(topmanager!$D:$D,topmanager!$C:$C,rs_nova!$A128,topmanager!$A:$A,rs_nova!H$2)+SUMIFS(topmanager!$D:$D,topmanager!$C:$C,rs_nova!$A128,topmanager!$A:$A,63)</f>
        <v>0</v>
      </c>
      <c r="I128" s="50">
        <f>-SUMIFS(topmanager!$D:$D,topmanager!$C:$C,rs_nova!$A128,topmanager!$A:$A,rs_nova!I$2)</f>
        <v>0</v>
      </c>
      <c r="J128" s="50">
        <f>SUMIFS(topmanager!$D:$D,topmanager!$C:$C,rs_nova!$A128,topmanager!$A:$A,rs_nova!J$2)</f>
        <v>0</v>
      </c>
      <c r="K128" s="50">
        <f>SUMIFS(topmanager!$D:$D,topmanager!$C:$C,rs_nova!$A128,topmanager!$A:$A,rs_nova!K$2)+SUMIFS(topmanager!$D:$D,topmanager!$C:$C,rs_nova!$A128,topmanager!$A:$A,911)</f>
        <v>0</v>
      </c>
      <c r="L128" s="50">
        <f>SUMIFS(topmanager!$D:$D,topmanager!$C:$C,rs_nova!$A128,topmanager!$A:$A,rs_nova!L$2)</f>
        <v>0</v>
      </c>
      <c r="M128" s="50">
        <f>SUMIFS(topmanager!$D:$D,topmanager!$C:$C,rs_nova!$A128,topmanager!$A:$A,rs_nova!M$2)+SUMIFS(topmanager!$D:$D,topmanager!$C:$C,rs_nova!$A128,topmanager!$A:$A,908)+SUMIFS(topmanager!$D:$D,topmanager!$C:$C,rs_nova!$A128,topmanager!$A:$A,550)</f>
        <v>0</v>
      </c>
      <c r="N128" s="50">
        <f>SUMIFS(topmanager!$D:$D,topmanager!$C:$C,rs_nova!$A128,topmanager!$A:$A,rs_nova!N$2)</f>
        <v>0</v>
      </c>
      <c r="O128" s="51">
        <f t="shared" si="20"/>
        <v>0</v>
      </c>
      <c r="P128" s="50">
        <f>IFERROR(VLOOKUP($A128,total!$B$4:$AW$437,27,0),0)</f>
        <v>0</v>
      </c>
      <c r="Q128" s="50">
        <f>IFERROR(VLOOKUP($A128,total!$B$4:$AW$437,21,0),0)</f>
        <v>0</v>
      </c>
      <c r="R128" s="50">
        <f>IFERROR(VLOOKUP($A128,total!$B$4:$AW$437,25,0),0)+IFERROR(VLOOKUP($A128,total!$B$4:$AW$437,36,0),0)</f>
        <v>0</v>
      </c>
      <c r="S128" s="50">
        <f>IFERROR(VLOOKUP(A128,gympass!$A$2:$F$148,6,0),0)</f>
        <v>0</v>
      </c>
      <c r="T128" s="50">
        <f>IFERROR(VLOOKUP($A128,total!$B$4:$AW$437,42,0),0)</f>
        <v>0</v>
      </c>
      <c r="U128" s="50">
        <f>IFERROR(VLOOKUP($A128,total!$B$4:$AW$437,32,0),0)</f>
        <v>0</v>
      </c>
      <c r="V128" s="50">
        <f>IFERROR(VLOOKUP($A128,total!$B$4:$AW$437,28,0),0)</f>
        <v>0</v>
      </c>
      <c r="W128" s="50">
        <f>IFERROR(VLOOKUP($A128,total!$B$4:$AX$437,49,0),0)</f>
        <v>0</v>
      </c>
      <c r="X128" s="50"/>
      <c r="Y128" s="50">
        <f>IFERROR(VLOOKUP(A128,#REF!,4,0),0)</f>
        <v>0</v>
      </c>
      <c r="Z128" s="50">
        <f>IFERROR(VLOOKUP(B128,#REF!,8,0),0)</f>
        <v>0</v>
      </c>
      <c r="AA128" s="50">
        <f>IFERROR(VLOOKUP($A128,total!$B$4:$AW$437,45,0),0)</f>
        <v>0</v>
      </c>
      <c r="AB128" s="50">
        <f>IFERROR(VLOOKUP($A128,total!$B$4:$AW$437,48,0),0)</f>
        <v>0</v>
      </c>
      <c r="AC128" s="50">
        <f>IFERROR(VLOOKUP($A128,total!$B$4:$AB$437,19,0),0)</f>
        <v>0</v>
      </c>
      <c r="AD128" s="50">
        <f>IFERROR(VLOOKUP($A128,total!$B$4:$AB$437,10,0),0)</f>
        <v>0</v>
      </c>
      <c r="AE128" s="50">
        <f>IFERROR(VLOOKUP($A128,total!$B$4:$AB$437,13,0),0)-SUMIFS(topmanager!$D:$D,topmanager!$C:$C,rs_nova!$A132,topmanager!$A:$A,856)</f>
        <v>0</v>
      </c>
      <c r="AF128" s="50">
        <f>IFERROR(VLOOKUP($A128,total!$B$4:$AB$437,16,0),0)</f>
        <v>0</v>
      </c>
      <c r="AG128" s="50">
        <f>IFERROR(VLOOKUP($A128,total!$B$4:$AB$437,7,0),0)</f>
        <v>0</v>
      </c>
      <c r="AH128" s="50">
        <f>IFERROR(VLOOKUP($A128,total!$B$4:$AD$437,29,0),0)</f>
        <v>0</v>
      </c>
      <c r="AI128" s="50">
        <f>IFERROR(VLOOKUP(A128,total!$B$4:$AN$437,39,0),0)</f>
        <v>0</v>
      </c>
      <c r="AJ128" s="51">
        <f t="shared" si="21"/>
        <v>0</v>
      </c>
      <c r="AK128" s="50">
        <f t="shared" si="22"/>
        <v>0</v>
      </c>
      <c r="AL128" s="50">
        <f t="shared" si="23"/>
        <v>0</v>
      </c>
      <c r="AM128" s="50">
        <f t="shared" si="24"/>
        <v>0</v>
      </c>
      <c r="AN128" s="50" t="e">
        <f t="shared" si="34"/>
        <v>#REF!</v>
      </c>
      <c r="AO128" s="50" t="e">
        <f t="shared" si="34"/>
        <v>#REF!</v>
      </c>
      <c r="AP128" s="50" t="e">
        <f t="shared" si="34"/>
        <v>#REF!</v>
      </c>
      <c r="AQ128" s="50">
        <f>IFERROR(VLOOKUP(TEXT($A128,"000000"),[6]Página1!$A$8:$S$801,13,FALSE),0)</f>
        <v>0</v>
      </c>
      <c r="AR128" s="50">
        <f>IFERROR(VLOOKUP(TEXT($A128,"000000"),[6]Página1!$A$8:$S$801,16,FALSE),0)</f>
        <v>0</v>
      </c>
      <c r="AS128" s="50">
        <f>IFERROR(VLOOKUP(TEXT($A128,"000000"),[6]Página1!$A$8:$S$801,19,FALSE),0)</f>
        <v>0</v>
      </c>
      <c r="AT128" s="50">
        <f>IFERROR(VLOOKUP(TEXT($A128,"000000"),[7]Página1!$A$8:$R$814,12,FALSE),0)</f>
        <v>0</v>
      </c>
      <c r="AU128" s="50">
        <f>IFERROR(VLOOKUP(TEXT($A128,"000000"),[7]Página1!$A$8:$R$814,15,FALSE),0)</f>
        <v>0</v>
      </c>
      <c r="AV128" s="50">
        <f>IFERROR(VLOOKUP(TEXT($A128,"000000"),[7]Página1!$A$8:$R$814,18,FALSE),0)</f>
        <v>0</v>
      </c>
      <c r="AW128" s="50"/>
      <c r="AX128" s="51" t="e">
        <f t="shared" si="25"/>
        <v>#REF!</v>
      </c>
      <c r="AY128" s="51" t="e">
        <f t="shared" si="26"/>
        <v>#REF!</v>
      </c>
      <c r="AZ128" s="51" t="e">
        <f t="shared" si="27"/>
        <v>#REF!</v>
      </c>
      <c r="BA128" s="51" t="e">
        <f t="shared" si="28"/>
        <v>#REF!</v>
      </c>
      <c r="BB128" s="51">
        <f t="shared" si="29"/>
        <v>0</v>
      </c>
      <c r="BC128" s="51" t="e">
        <f t="shared" si="30"/>
        <v>#REF!</v>
      </c>
      <c r="BD128" s="51">
        <f t="shared" si="31"/>
        <v>0</v>
      </c>
      <c r="BE128" s="51">
        <f>IFERROR(VLOOKUP(A128,salario!A$2:P$91,11,FALSE),0)</f>
        <v>0</v>
      </c>
      <c r="BF128" s="51">
        <f>SUMIFS(topmanager!$D:$D,topmanager!$C:$C,rs_nova!$A128,topmanager!$A:$A,rs_nova!BF$2)</f>
        <v>0</v>
      </c>
      <c r="BG128" s="51">
        <f>SUMIFS(topmanager!$D:$D,topmanager!$C:$C,rs_nova!$A128,topmanager!$A:$A,rs_nova!BG$2)</f>
        <v>0</v>
      </c>
      <c r="BH128" s="51">
        <f>SUMIFS(topmanager!$D:$D,topmanager!$C:$C,rs_nova!$A128,topmanager!$A:$A,rs_nova!BH$2)</f>
        <v>0</v>
      </c>
      <c r="BI128" s="51">
        <f>SUMIFS(topmanager!$D:$D,topmanager!$C:$C,rs_nova!$A128,topmanager!$A:$A,rs_nova!BI$2)</f>
        <v>0</v>
      </c>
      <c r="BJ128" s="51">
        <f>SUMIFS(topmanager!$D:$D,topmanager!$C:$C,rs_nova!$A128,topmanager!$A:$A,rs_nova!BJ$2)+SUMIFS(topmanager!$D:$D,topmanager!$C:$C,rs_nova!$A128,topmanager!$A:$A,rs_nova!BJ$2+1)</f>
        <v>0</v>
      </c>
      <c r="BK128" s="51">
        <f>IFERROR(VLOOKUP(A128,[8]ferias!$C$4:$G$100,5,FALSE),0)</f>
        <v>0</v>
      </c>
      <c r="BL128" s="51">
        <f>SUMIFS(topmanager!$D:$D,topmanager!$C:$C,rs_nova!$A128,topmanager!$A:$A,rs_nova!BL$2)</f>
        <v>0</v>
      </c>
      <c r="BM128" s="51">
        <f>SUMIFS(topmanager!$D:$D,topmanager!$C:$C,rs_nova!$A128,topmanager!$A:$A,rs_nova!BM$2)+SUMIFS(topmanager!$D:$D,topmanager!$C:$C,rs_nova!$A132,topmanager!$A:$A,151)</f>
        <v>0</v>
      </c>
      <c r="BN128" s="51">
        <f t="shared" si="32"/>
        <v>0</v>
      </c>
    </row>
    <row r="129" spans="1:66">
      <c r="A129" s="47" t="e">
        <f>total!#REF!</f>
        <v>#REF!</v>
      </c>
      <c r="B129" s="47">
        <f t="shared" si="19"/>
        <v>0</v>
      </c>
      <c r="C129" s="48" t="e">
        <f>total!#REF!</f>
        <v>#REF!</v>
      </c>
      <c r="D129" s="49" t="str">
        <f>IFERROR(VLOOKUP(A129,salario!A$3:J$32,10,FALSE),"")</f>
        <v/>
      </c>
      <c r="E129" s="49" t="str">
        <f>IFERROR(IF(VLOOKUP(A129,salario!A$3:O$32,15,FALSE)="","",VLOOKUP(A129,salario!A$3:O$32,15,FALSE)),"")</f>
        <v/>
      </c>
      <c r="F129" s="47" t="str">
        <f>IFERROR(VLOOKUP(A129,[5]base_pessoal!$B$2:$P$1504,13,FALSE),"")</f>
        <v/>
      </c>
      <c r="G129" s="50">
        <f>IFERROR(VLOOKUP(A129,salario!A$2:P$91,11,FALSE),0)*B129/30</f>
        <v>0</v>
      </c>
      <c r="H129" s="50">
        <f>SUMIFS(topmanager!$D:$D,topmanager!$C:$C,rs_nova!$A129,topmanager!$A:$A,rs_nova!H$2)+SUMIFS(topmanager!$D:$D,topmanager!$C:$C,rs_nova!$A129,topmanager!$A:$A,63)</f>
        <v>0</v>
      </c>
      <c r="I129" s="50">
        <f>-SUMIFS(topmanager!$D:$D,topmanager!$C:$C,rs_nova!$A129,topmanager!$A:$A,rs_nova!I$2)</f>
        <v>0</v>
      </c>
      <c r="J129" s="50">
        <f>SUMIFS(topmanager!$D:$D,topmanager!$C:$C,rs_nova!$A129,topmanager!$A:$A,rs_nova!J$2)</f>
        <v>0</v>
      </c>
      <c r="K129" s="50">
        <f>SUMIFS(topmanager!$D:$D,topmanager!$C:$C,rs_nova!$A129,topmanager!$A:$A,rs_nova!K$2)+SUMIFS(topmanager!$D:$D,topmanager!$C:$C,rs_nova!$A129,topmanager!$A:$A,911)</f>
        <v>0</v>
      </c>
      <c r="L129" s="50">
        <f>SUMIFS(topmanager!$D:$D,topmanager!$C:$C,rs_nova!$A129,topmanager!$A:$A,rs_nova!L$2)</f>
        <v>0</v>
      </c>
      <c r="M129" s="50">
        <f>SUMIFS(topmanager!$D:$D,topmanager!$C:$C,rs_nova!$A129,topmanager!$A:$A,rs_nova!M$2)+SUMIFS(topmanager!$D:$D,topmanager!$C:$C,rs_nova!$A129,topmanager!$A:$A,908)+SUMIFS(topmanager!$D:$D,topmanager!$C:$C,rs_nova!$A129,topmanager!$A:$A,550)</f>
        <v>0</v>
      </c>
      <c r="N129" s="50">
        <f>SUMIFS(topmanager!$D:$D,topmanager!$C:$C,rs_nova!$A129,topmanager!$A:$A,rs_nova!N$2)</f>
        <v>0</v>
      </c>
      <c r="O129" s="51">
        <f t="shared" si="20"/>
        <v>0</v>
      </c>
      <c r="P129" s="50">
        <f>IFERROR(VLOOKUP($A129,total!$B$4:$AW$437,27,0),0)</f>
        <v>0</v>
      </c>
      <c r="Q129" s="50">
        <f>IFERROR(VLOOKUP($A129,total!$B$4:$AW$437,21,0),0)</f>
        <v>0</v>
      </c>
      <c r="R129" s="50">
        <f>IFERROR(VLOOKUP($A129,total!$B$4:$AW$437,25,0),0)+IFERROR(VLOOKUP($A129,total!$B$4:$AW$437,36,0),0)</f>
        <v>0</v>
      </c>
      <c r="S129" s="50">
        <f>IFERROR(VLOOKUP(A129,gympass!$A$2:$F$148,6,0),0)</f>
        <v>0</v>
      </c>
      <c r="T129" s="50">
        <f>IFERROR(VLOOKUP($A129,total!$B$4:$AW$437,42,0),0)</f>
        <v>0</v>
      </c>
      <c r="U129" s="50">
        <f>IFERROR(VLOOKUP($A129,total!$B$4:$AW$437,32,0),0)</f>
        <v>0</v>
      </c>
      <c r="V129" s="50">
        <f>IFERROR(VLOOKUP($A129,total!$B$4:$AW$437,28,0),0)</f>
        <v>0</v>
      </c>
      <c r="W129" s="50">
        <f>IFERROR(VLOOKUP($A129,total!$B$4:$AX$437,49,0),0)</f>
        <v>0</v>
      </c>
      <c r="X129" s="50"/>
      <c r="Y129" s="50">
        <f>IFERROR(VLOOKUP(A129,#REF!,4,0),0)</f>
        <v>0</v>
      </c>
      <c r="Z129" s="50">
        <f>IFERROR(VLOOKUP(B129,#REF!,8,0),0)</f>
        <v>0</v>
      </c>
      <c r="AA129" s="50">
        <f>IFERROR(VLOOKUP($A129,total!$B$4:$AW$437,45,0),0)</f>
        <v>0</v>
      </c>
      <c r="AB129" s="50">
        <f>IFERROR(VLOOKUP($A129,total!$B$4:$AW$437,48,0),0)</f>
        <v>0</v>
      </c>
      <c r="AC129" s="50">
        <f>IFERROR(VLOOKUP($A129,total!$B$4:$AB$437,19,0),0)</f>
        <v>0</v>
      </c>
      <c r="AD129" s="50">
        <f>IFERROR(VLOOKUP($A129,total!$B$4:$AB$437,10,0),0)</f>
        <v>0</v>
      </c>
      <c r="AE129" s="50">
        <f>IFERROR(VLOOKUP($A129,total!$B$4:$AB$437,13,0),0)-SUMIFS(topmanager!$D:$D,topmanager!$C:$C,rs_nova!$A133,topmanager!$A:$A,856)</f>
        <v>0</v>
      </c>
      <c r="AF129" s="50">
        <f>IFERROR(VLOOKUP($A129,total!$B$4:$AB$437,16,0),0)</f>
        <v>0</v>
      </c>
      <c r="AG129" s="50">
        <f>IFERROR(VLOOKUP($A129,total!$B$4:$AB$437,7,0),0)</f>
        <v>0</v>
      </c>
      <c r="AH129" s="50">
        <f>IFERROR(VLOOKUP($A129,total!$B$4:$AD$437,29,0),0)</f>
        <v>0</v>
      </c>
      <c r="AI129" s="50">
        <f>IFERROR(VLOOKUP(A129,total!$B$4:$AN$437,39,0),0)</f>
        <v>0</v>
      </c>
      <c r="AJ129" s="51">
        <f t="shared" si="21"/>
        <v>0</v>
      </c>
      <c r="AK129" s="50">
        <f t="shared" si="22"/>
        <v>0</v>
      </c>
      <c r="AL129" s="50">
        <f t="shared" si="23"/>
        <v>0</v>
      </c>
      <c r="AM129" s="50">
        <f t="shared" si="24"/>
        <v>0</v>
      </c>
      <c r="AN129" s="50" t="e">
        <f t="shared" si="34"/>
        <v>#REF!</v>
      </c>
      <c r="AO129" s="50" t="e">
        <f t="shared" si="34"/>
        <v>#REF!</v>
      </c>
      <c r="AP129" s="50" t="e">
        <f t="shared" si="34"/>
        <v>#REF!</v>
      </c>
      <c r="AQ129" s="50">
        <f>IFERROR(VLOOKUP(TEXT($A129,"000000"),[6]Página1!$A$8:$S$801,13,FALSE),0)</f>
        <v>0</v>
      </c>
      <c r="AR129" s="50">
        <f>IFERROR(VLOOKUP(TEXT($A129,"000000"),[6]Página1!$A$8:$S$801,16,FALSE),0)</f>
        <v>0</v>
      </c>
      <c r="AS129" s="50">
        <f>IFERROR(VLOOKUP(TEXT($A129,"000000"),[6]Página1!$A$8:$S$801,19,FALSE),0)</f>
        <v>0</v>
      </c>
      <c r="AT129" s="50">
        <f>IFERROR(VLOOKUP(TEXT($A129,"000000"),[7]Página1!$A$8:$R$814,12,FALSE),0)</f>
        <v>0</v>
      </c>
      <c r="AU129" s="50">
        <f>IFERROR(VLOOKUP(TEXT($A129,"000000"),[7]Página1!$A$8:$R$814,15,FALSE),0)</f>
        <v>0</v>
      </c>
      <c r="AV129" s="50">
        <f>IFERROR(VLOOKUP(TEXT($A129,"000000"),[7]Página1!$A$8:$R$814,18,FALSE),0)</f>
        <v>0</v>
      </c>
      <c r="AW129" s="50"/>
      <c r="AX129" s="51" t="e">
        <f t="shared" si="25"/>
        <v>#REF!</v>
      </c>
      <c r="AY129" s="51" t="e">
        <f t="shared" si="26"/>
        <v>#REF!</v>
      </c>
      <c r="AZ129" s="51" t="e">
        <f t="shared" si="27"/>
        <v>#REF!</v>
      </c>
      <c r="BA129" s="51" t="e">
        <f t="shared" si="28"/>
        <v>#REF!</v>
      </c>
      <c r="BB129" s="51">
        <f t="shared" si="29"/>
        <v>0</v>
      </c>
      <c r="BC129" s="51" t="e">
        <f t="shared" si="30"/>
        <v>#REF!</v>
      </c>
      <c r="BD129" s="51">
        <f t="shared" si="31"/>
        <v>0</v>
      </c>
      <c r="BE129" s="51">
        <f>IFERROR(VLOOKUP(A129,salario!A$2:P$91,11,FALSE),0)</f>
        <v>0</v>
      </c>
      <c r="BF129" s="51">
        <f>SUMIFS(topmanager!$D:$D,topmanager!$C:$C,rs_nova!$A129,topmanager!$A:$A,rs_nova!BF$2)</f>
        <v>0</v>
      </c>
      <c r="BG129" s="51">
        <f>SUMIFS(topmanager!$D:$D,topmanager!$C:$C,rs_nova!$A129,topmanager!$A:$A,rs_nova!BG$2)</f>
        <v>0</v>
      </c>
      <c r="BH129" s="51">
        <f>SUMIFS(topmanager!$D:$D,topmanager!$C:$C,rs_nova!$A129,topmanager!$A:$A,rs_nova!BH$2)</f>
        <v>0</v>
      </c>
      <c r="BI129" s="51">
        <f>SUMIFS(topmanager!$D:$D,topmanager!$C:$C,rs_nova!$A129,topmanager!$A:$A,rs_nova!BI$2)</f>
        <v>0</v>
      </c>
      <c r="BJ129" s="51">
        <f>SUMIFS(topmanager!$D:$D,topmanager!$C:$C,rs_nova!$A129,topmanager!$A:$A,rs_nova!BJ$2)+SUMIFS(topmanager!$D:$D,topmanager!$C:$C,rs_nova!$A129,topmanager!$A:$A,rs_nova!BJ$2+1)</f>
        <v>0</v>
      </c>
      <c r="BK129" s="51">
        <f>IFERROR(VLOOKUP(A129,[8]ferias!$C$4:$G$100,5,FALSE),0)</f>
        <v>0</v>
      </c>
      <c r="BL129" s="51">
        <f>SUMIFS(topmanager!$D:$D,topmanager!$C:$C,rs_nova!$A129,topmanager!$A:$A,rs_nova!BL$2)</f>
        <v>0</v>
      </c>
      <c r="BM129" s="51">
        <f>SUMIFS(topmanager!$D:$D,topmanager!$C:$C,rs_nova!$A129,topmanager!$A:$A,rs_nova!BM$2)+SUMIFS(topmanager!$D:$D,topmanager!$C:$C,rs_nova!$A133,topmanager!$A:$A,151)</f>
        <v>0</v>
      </c>
      <c r="BN129" s="51">
        <f t="shared" si="32"/>
        <v>0</v>
      </c>
    </row>
    <row r="130" spans="1:66">
      <c r="A130" s="47" t="e">
        <f>total!#REF!</f>
        <v>#REF!</v>
      </c>
      <c r="B130" s="47">
        <f t="shared" si="19"/>
        <v>0</v>
      </c>
      <c r="C130" s="48" t="e">
        <f>total!#REF!</f>
        <v>#REF!</v>
      </c>
      <c r="D130" s="49" t="str">
        <f>IFERROR(VLOOKUP(A130,salario!A$3:J$32,10,FALSE),"")</f>
        <v/>
      </c>
      <c r="E130" s="49" t="str">
        <f>IFERROR(IF(VLOOKUP(A130,salario!A$3:O$32,15,FALSE)="","",VLOOKUP(A130,salario!A$3:O$32,15,FALSE)),"")</f>
        <v/>
      </c>
      <c r="F130" s="47" t="str">
        <f>IFERROR(VLOOKUP(A130,[5]base_pessoal!$B$2:$P$1504,13,FALSE),"")</f>
        <v/>
      </c>
      <c r="G130" s="50">
        <f>IFERROR(VLOOKUP(A130,salario!A$2:P$91,11,FALSE),0)*B130/30</f>
        <v>0</v>
      </c>
      <c r="H130" s="50">
        <f>SUMIFS(topmanager!$D:$D,topmanager!$C:$C,rs_nova!$A130,topmanager!$A:$A,rs_nova!H$2)+SUMIFS(topmanager!$D:$D,topmanager!$C:$C,rs_nova!$A130,topmanager!$A:$A,63)</f>
        <v>0</v>
      </c>
      <c r="I130" s="50">
        <f>-SUMIFS(topmanager!$D:$D,topmanager!$C:$C,rs_nova!$A130,topmanager!$A:$A,rs_nova!I$2)</f>
        <v>0</v>
      </c>
      <c r="J130" s="50">
        <f>SUMIFS(topmanager!$D:$D,topmanager!$C:$C,rs_nova!$A130,topmanager!$A:$A,rs_nova!J$2)</f>
        <v>0</v>
      </c>
      <c r="K130" s="50">
        <f>SUMIFS(topmanager!$D:$D,topmanager!$C:$C,rs_nova!$A130,topmanager!$A:$A,rs_nova!K$2)+SUMIFS(topmanager!$D:$D,topmanager!$C:$C,rs_nova!$A130,topmanager!$A:$A,911)</f>
        <v>0</v>
      </c>
      <c r="L130" s="50">
        <f>SUMIFS(topmanager!$D:$D,topmanager!$C:$C,rs_nova!$A130,topmanager!$A:$A,rs_nova!L$2)</f>
        <v>0</v>
      </c>
      <c r="M130" s="50">
        <f>SUMIFS(topmanager!$D:$D,topmanager!$C:$C,rs_nova!$A130,topmanager!$A:$A,rs_nova!M$2)+SUMIFS(topmanager!$D:$D,topmanager!$C:$C,rs_nova!$A130,topmanager!$A:$A,908)+SUMIFS(topmanager!$D:$D,topmanager!$C:$C,rs_nova!$A130,topmanager!$A:$A,550)</f>
        <v>0</v>
      </c>
      <c r="N130" s="50">
        <f>SUMIFS(topmanager!$D:$D,topmanager!$C:$C,rs_nova!$A130,topmanager!$A:$A,rs_nova!N$2)</f>
        <v>0</v>
      </c>
      <c r="O130" s="51">
        <f t="shared" si="20"/>
        <v>0</v>
      </c>
      <c r="P130" s="50">
        <f>IFERROR(VLOOKUP($A130,total!$B$4:$AW$437,27,0),0)</f>
        <v>0</v>
      </c>
      <c r="Q130" s="50">
        <f>IFERROR(VLOOKUP($A130,total!$B$4:$AW$437,21,0),0)</f>
        <v>0</v>
      </c>
      <c r="R130" s="50">
        <f>IFERROR(VLOOKUP($A130,total!$B$4:$AW$437,25,0),0)+IFERROR(VLOOKUP($A130,total!$B$4:$AW$437,36,0),0)</f>
        <v>0</v>
      </c>
      <c r="S130" s="50">
        <f>IFERROR(VLOOKUP(A130,gympass!$A$2:$F$148,6,0),0)</f>
        <v>0</v>
      </c>
      <c r="T130" s="50">
        <f>IFERROR(VLOOKUP($A130,total!$B$4:$AW$437,42,0),0)</f>
        <v>0</v>
      </c>
      <c r="U130" s="50">
        <f>IFERROR(VLOOKUP($A130,total!$B$4:$AW$437,32,0),0)</f>
        <v>0</v>
      </c>
      <c r="V130" s="50">
        <f>IFERROR(VLOOKUP($A130,total!$B$4:$AW$437,28,0),0)</f>
        <v>0</v>
      </c>
      <c r="W130" s="50">
        <f>IFERROR(VLOOKUP($A130,total!$B$4:$AX$437,49,0),0)</f>
        <v>0</v>
      </c>
      <c r="X130" s="50"/>
      <c r="Y130" s="50">
        <f>IFERROR(VLOOKUP(A130,#REF!,4,0),0)</f>
        <v>0</v>
      </c>
      <c r="Z130" s="50">
        <f>IFERROR(VLOOKUP(B130,#REF!,8,0),0)</f>
        <v>0</v>
      </c>
      <c r="AA130" s="50">
        <f>IFERROR(VLOOKUP($A130,total!$B$4:$AW$437,45,0),0)</f>
        <v>0</v>
      </c>
      <c r="AB130" s="50">
        <f>IFERROR(VLOOKUP($A130,total!$B$4:$AW$437,48,0),0)</f>
        <v>0</v>
      </c>
      <c r="AC130" s="50">
        <f>IFERROR(VLOOKUP($A130,total!$B$4:$AB$437,19,0),0)</f>
        <v>0</v>
      </c>
      <c r="AD130" s="50">
        <f>IFERROR(VLOOKUP($A130,total!$B$4:$AB$437,10,0),0)</f>
        <v>0</v>
      </c>
      <c r="AE130" s="50">
        <f>IFERROR(VLOOKUP($A130,total!$B$4:$AB$437,13,0),0)-SUMIFS(topmanager!$D:$D,topmanager!$C:$C,rs_nova!$A134,topmanager!$A:$A,856)</f>
        <v>0</v>
      </c>
      <c r="AF130" s="50">
        <f>IFERROR(VLOOKUP($A130,total!$B$4:$AB$437,16,0),0)</f>
        <v>0</v>
      </c>
      <c r="AG130" s="50">
        <f>IFERROR(VLOOKUP($A130,total!$B$4:$AB$437,7,0),0)</f>
        <v>0</v>
      </c>
      <c r="AH130" s="50">
        <f>IFERROR(VLOOKUP($A130,total!$B$4:$AD$437,29,0),0)</f>
        <v>0</v>
      </c>
      <c r="AI130" s="50">
        <f>IFERROR(VLOOKUP(A130,total!$B$4:$AN$437,39,0),0)</f>
        <v>0</v>
      </c>
      <c r="AJ130" s="51">
        <f t="shared" si="21"/>
        <v>0</v>
      </c>
      <c r="AK130" s="50">
        <f t="shared" si="22"/>
        <v>0</v>
      </c>
      <c r="AL130" s="50">
        <f t="shared" si="23"/>
        <v>0</v>
      </c>
      <c r="AM130" s="50">
        <f t="shared" si="24"/>
        <v>0</v>
      </c>
      <c r="AN130" s="50" t="e">
        <f t="shared" si="34"/>
        <v>#REF!</v>
      </c>
      <c r="AO130" s="50" t="e">
        <f t="shared" si="34"/>
        <v>#REF!</v>
      </c>
      <c r="AP130" s="50" t="e">
        <f t="shared" si="34"/>
        <v>#REF!</v>
      </c>
      <c r="AQ130" s="50">
        <f>IFERROR(VLOOKUP(TEXT($A130,"000000"),[6]Página1!$A$8:$S$801,13,FALSE),0)</f>
        <v>0</v>
      </c>
      <c r="AR130" s="50">
        <f>IFERROR(VLOOKUP(TEXT($A130,"000000"),[6]Página1!$A$8:$S$801,16,FALSE),0)</f>
        <v>0</v>
      </c>
      <c r="AS130" s="50">
        <f>IFERROR(VLOOKUP(TEXT($A130,"000000"),[6]Página1!$A$8:$S$801,19,FALSE),0)</f>
        <v>0</v>
      </c>
      <c r="AT130" s="50">
        <f>IFERROR(VLOOKUP(TEXT($A130,"000000"),[7]Página1!$A$8:$R$814,12,FALSE),0)</f>
        <v>0</v>
      </c>
      <c r="AU130" s="50">
        <f>IFERROR(VLOOKUP(TEXT($A130,"000000"),[7]Página1!$A$8:$R$814,15,FALSE),0)</f>
        <v>0</v>
      </c>
      <c r="AV130" s="50">
        <f>IFERROR(VLOOKUP(TEXT($A130,"000000"),[7]Página1!$A$8:$R$814,18,FALSE),0)</f>
        <v>0</v>
      </c>
      <c r="AW130" s="50"/>
      <c r="AX130" s="51" t="e">
        <f t="shared" si="25"/>
        <v>#REF!</v>
      </c>
      <c r="AY130" s="51" t="e">
        <f t="shared" si="26"/>
        <v>#REF!</v>
      </c>
      <c r="AZ130" s="51" t="e">
        <f t="shared" si="27"/>
        <v>#REF!</v>
      </c>
      <c r="BA130" s="51" t="e">
        <f t="shared" si="28"/>
        <v>#REF!</v>
      </c>
      <c r="BB130" s="51">
        <f t="shared" si="29"/>
        <v>0</v>
      </c>
      <c r="BC130" s="51" t="e">
        <f t="shared" si="30"/>
        <v>#REF!</v>
      </c>
      <c r="BD130" s="51">
        <f t="shared" si="31"/>
        <v>0</v>
      </c>
      <c r="BE130" s="51">
        <f>IFERROR(VLOOKUP(A130,salario!A$2:P$91,11,FALSE),0)</f>
        <v>0</v>
      </c>
      <c r="BF130" s="51">
        <f>SUMIFS(topmanager!$D:$D,topmanager!$C:$C,rs_nova!$A130,topmanager!$A:$A,rs_nova!BF$2)</f>
        <v>0</v>
      </c>
      <c r="BG130" s="51">
        <f>SUMIFS(topmanager!$D:$D,topmanager!$C:$C,rs_nova!$A130,topmanager!$A:$A,rs_nova!BG$2)</f>
        <v>0</v>
      </c>
      <c r="BH130" s="51">
        <f>SUMIFS(topmanager!$D:$D,topmanager!$C:$C,rs_nova!$A130,topmanager!$A:$A,rs_nova!BH$2)</f>
        <v>0</v>
      </c>
      <c r="BI130" s="51">
        <f>SUMIFS(topmanager!$D:$D,topmanager!$C:$C,rs_nova!$A130,topmanager!$A:$A,rs_nova!BI$2)</f>
        <v>0</v>
      </c>
      <c r="BJ130" s="51">
        <f>SUMIFS(topmanager!$D:$D,topmanager!$C:$C,rs_nova!$A130,topmanager!$A:$A,rs_nova!BJ$2)+SUMIFS(topmanager!$D:$D,topmanager!$C:$C,rs_nova!$A130,topmanager!$A:$A,rs_nova!BJ$2+1)</f>
        <v>0</v>
      </c>
      <c r="BK130" s="51">
        <f>IFERROR(VLOOKUP(A130,[8]ferias!$C$4:$G$100,5,FALSE),0)</f>
        <v>0</v>
      </c>
      <c r="BL130" s="51">
        <f>SUMIFS(topmanager!$D:$D,topmanager!$C:$C,rs_nova!$A130,topmanager!$A:$A,rs_nova!BL$2)</f>
        <v>0</v>
      </c>
      <c r="BM130" s="51">
        <f>SUMIFS(topmanager!$D:$D,topmanager!$C:$C,rs_nova!$A130,topmanager!$A:$A,rs_nova!BM$2)+SUMIFS(topmanager!$D:$D,topmanager!$C:$C,rs_nova!$A134,topmanager!$A:$A,151)</f>
        <v>0</v>
      </c>
      <c r="BN130" s="51">
        <f t="shared" si="32"/>
        <v>0</v>
      </c>
    </row>
    <row r="131" spans="1:66">
      <c r="A131" s="47" t="e">
        <f>total!#REF!</f>
        <v>#REF!</v>
      </c>
      <c r="B131" s="47">
        <f t="shared" si="19"/>
        <v>0</v>
      </c>
      <c r="C131" s="48" t="e">
        <f>total!#REF!</f>
        <v>#REF!</v>
      </c>
      <c r="D131" s="49" t="str">
        <f>IFERROR(VLOOKUP(A131,salario!A$3:J$32,10,FALSE),"")</f>
        <v/>
      </c>
      <c r="E131" s="49" t="str">
        <f>IFERROR(IF(VLOOKUP(A131,salario!A$3:O$32,15,FALSE)="","",VLOOKUP(A131,salario!A$3:O$32,15,FALSE)),"")</f>
        <v/>
      </c>
      <c r="F131" s="47" t="str">
        <f>IFERROR(VLOOKUP(A131,[5]base_pessoal!$B$2:$P$1504,13,FALSE),"")</f>
        <v/>
      </c>
      <c r="G131" s="50">
        <f>IFERROR(VLOOKUP(A131,salario!A$2:P$91,11,FALSE),0)*B131/30</f>
        <v>0</v>
      </c>
      <c r="H131" s="50">
        <f>SUMIFS(topmanager!$D:$D,topmanager!$C:$C,rs_nova!$A131,topmanager!$A:$A,rs_nova!H$2)+SUMIFS(topmanager!$D:$D,topmanager!$C:$C,rs_nova!$A131,topmanager!$A:$A,63)</f>
        <v>0</v>
      </c>
      <c r="I131" s="50">
        <f>-SUMIFS(topmanager!$D:$D,topmanager!$C:$C,rs_nova!$A131,topmanager!$A:$A,rs_nova!I$2)</f>
        <v>0</v>
      </c>
      <c r="J131" s="50">
        <f>SUMIFS(topmanager!$D:$D,topmanager!$C:$C,rs_nova!$A131,topmanager!$A:$A,rs_nova!J$2)</f>
        <v>0</v>
      </c>
      <c r="K131" s="50">
        <f>SUMIFS(topmanager!$D:$D,topmanager!$C:$C,rs_nova!$A131,topmanager!$A:$A,rs_nova!K$2)+SUMIFS(topmanager!$D:$D,topmanager!$C:$C,rs_nova!$A131,topmanager!$A:$A,911)</f>
        <v>0</v>
      </c>
      <c r="L131" s="50">
        <f>SUMIFS(topmanager!$D:$D,topmanager!$C:$C,rs_nova!$A131,topmanager!$A:$A,rs_nova!L$2)</f>
        <v>0</v>
      </c>
      <c r="M131" s="50">
        <f>SUMIFS(topmanager!$D:$D,topmanager!$C:$C,rs_nova!$A131,topmanager!$A:$A,rs_nova!M$2)+SUMIFS(topmanager!$D:$D,topmanager!$C:$C,rs_nova!$A131,topmanager!$A:$A,908)+SUMIFS(topmanager!$D:$D,topmanager!$C:$C,rs_nova!$A131,topmanager!$A:$A,550)</f>
        <v>0</v>
      </c>
      <c r="N131" s="50">
        <f>SUMIFS(topmanager!$D:$D,topmanager!$C:$C,rs_nova!$A131,topmanager!$A:$A,rs_nova!N$2)</f>
        <v>0</v>
      </c>
      <c r="O131" s="51">
        <f t="shared" si="20"/>
        <v>0</v>
      </c>
      <c r="P131" s="50">
        <f>IFERROR(VLOOKUP($A131,total!$B$4:$AW$437,27,0),0)</f>
        <v>0</v>
      </c>
      <c r="Q131" s="50">
        <f>IFERROR(VLOOKUP($A131,total!$B$4:$AW$437,21,0),0)</f>
        <v>0</v>
      </c>
      <c r="R131" s="50">
        <f>IFERROR(VLOOKUP($A131,total!$B$4:$AW$437,25,0),0)+IFERROR(VLOOKUP($A131,total!$B$4:$AW$437,36,0),0)</f>
        <v>0</v>
      </c>
      <c r="S131" s="50">
        <f>IFERROR(VLOOKUP(A131,gympass!$A$2:$F$148,6,0),0)</f>
        <v>0</v>
      </c>
      <c r="T131" s="50">
        <f>IFERROR(VLOOKUP($A131,total!$B$4:$AW$437,42,0),0)</f>
        <v>0</v>
      </c>
      <c r="U131" s="50">
        <f>IFERROR(VLOOKUP($A131,total!$B$4:$AW$437,32,0),0)</f>
        <v>0</v>
      </c>
      <c r="V131" s="50">
        <f>IFERROR(VLOOKUP($A131,total!$B$4:$AW$437,28,0),0)</f>
        <v>0</v>
      </c>
      <c r="W131" s="50">
        <f>IFERROR(VLOOKUP($A131,total!$B$4:$AX$437,49,0),0)</f>
        <v>0</v>
      </c>
      <c r="X131" s="50"/>
      <c r="Y131" s="50">
        <f>IFERROR(VLOOKUP(A131,#REF!,4,0),0)</f>
        <v>0</v>
      </c>
      <c r="Z131" s="50">
        <f>IFERROR(VLOOKUP(B131,#REF!,8,0),0)</f>
        <v>0</v>
      </c>
      <c r="AA131" s="50">
        <f>IFERROR(VLOOKUP($A131,total!$B$4:$AW$437,45,0),0)</f>
        <v>0</v>
      </c>
      <c r="AB131" s="50">
        <f>IFERROR(VLOOKUP($A131,total!$B$4:$AW$437,48,0),0)</f>
        <v>0</v>
      </c>
      <c r="AC131" s="50">
        <f>IFERROR(VLOOKUP($A131,total!$B$4:$AB$437,19,0),0)</f>
        <v>0</v>
      </c>
      <c r="AD131" s="50">
        <f>IFERROR(VLOOKUP($A131,total!$B$4:$AB$437,10,0),0)</f>
        <v>0</v>
      </c>
      <c r="AE131" s="50">
        <f>IFERROR(VLOOKUP($A131,total!$B$4:$AB$437,13,0),0)-SUMIFS(topmanager!$D:$D,topmanager!$C:$C,rs_nova!$A135,topmanager!$A:$A,856)</f>
        <v>0</v>
      </c>
      <c r="AF131" s="50">
        <f>IFERROR(VLOOKUP($A131,total!$B$4:$AB$437,16,0),0)</f>
        <v>0</v>
      </c>
      <c r="AG131" s="50">
        <f>IFERROR(VLOOKUP($A131,total!$B$4:$AB$437,7,0),0)</f>
        <v>0</v>
      </c>
      <c r="AH131" s="50">
        <f>IFERROR(VLOOKUP($A131,total!$B$4:$AD$437,29,0),0)</f>
        <v>0</v>
      </c>
      <c r="AI131" s="50">
        <f>IFERROR(VLOOKUP(A131,total!$B$4:$AN$437,39,0),0)</f>
        <v>0</v>
      </c>
      <c r="AJ131" s="51">
        <f t="shared" si="21"/>
        <v>0</v>
      </c>
      <c r="AK131" s="50">
        <f t="shared" si="22"/>
        <v>0</v>
      </c>
      <c r="AL131" s="50">
        <f t="shared" si="23"/>
        <v>0</v>
      </c>
      <c r="AM131" s="50">
        <f t="shared" si="24"/>
        <v>0</v>
      </c>
      <c r="AN131" s="50" t="e">
        <f t="shared" si="34"/>
        <v>#REF!</v>
      </c>
      <c r="AO131" s="50" t="e">
        <f t="shared" si="34"/>
        <v>#REF!</v>
      </c>
      <c r="AP131" s="50" t="e">
        <f t="shared" si="34"/>
        <v>#REF!</v>
      </c>
      <c r="AQ131" s="50">
        <f>IFERROR(VLOOKUP(TEXT($A131,"000000"),[6]Página1!$A$8:$S$801,13,FALSE),0)</f>
        <v>0</v>
      </c>
      <c r="AR131" s="50">
        <f>IFERROR(VLOOKUP(TEXT($A131,"000000"),[6]Página1!$A$8:$S$801,16,FALSE),0)</f>
        <v>0</v>
      </c>
      <c r="AS131" s="50">
        <f>IFERROR(VLOOKUP(TEXT($A131,"000000"),[6]Página1!$A$8:$S$801,19,FALSE),0)</f>
        <v>0</v>
      </c>
      <c r="AT131" s="50">
        <f>IFERROR(VLOOKUP(TEXT($A131,"000000"),[7]Página1!$A$8:$R$814,12,FALSE),0)</f>
        <v>0</v>
      </c>
      <c r="AU131" s="50">
        <f>IFERROR(VLOOKUP(TEXT($A131,"000000"),[7]Página1!$A$8:$R$814,15,FALSE),0)</f>
        <v>0</v>
      </c>
      <c r="AV131" s="50">
        <f>IFERROR(VLOOKUP(TEXT($A131,"000000"),[7]Página1!$A$8:$R$814,18,FALSE),0)</f>
        <v>0</v>
      </c>
      <c r="AW131" s="50"/>
      <c r="AX131" s="51" t="e">
        <f t="shared" si="25"/>
        <v>#REF!</v>
      </c>
      <c r="AY131" s="51" t="e">
        <f t="shared" si="26"/>
        <v>#REF!</v>
      </c>
      <c r="AZ131" s="51" t="e">
        <f t="shared" si="27"/>
        <v>#REF!</v>
      </c>
      <c r="BA131" s="51" t="e">
        <f t="shared" si="28"/>
        <v>#REF!</v>
      </c>
      <c r="BB131" s="51">
        <f t="shared" si="29"/>
        <v>0</v>
      </c>
      <c r="BC131" s="51" t="e">
        <f t="shared" si="30"/>
        <v>#REF!</v>
      </c>
      <c r="BD131" s="51">
        <f t="shared" si="31"/>
        <v>0</v>
      </c>
      <c r="BE131" s="51">
        <f>IFERROR(VLOOKUP(A131,salario!A$2:P$91,11,FALSE),0)</f>
        <v>0</v>
      </c>
      <c r="BF131" s="51">
        <f>SUMIFS(topmanager!$D:$D,topmanager!$C:$C,rs_nova!$A131,topmanager!$A:$A,rs_nova!BF$2)</f>
        <v>0</v>
      </c>
      <c r="BG131" s="51">
        <f>SUMIFS(topmanager!$D:$D,topmanager!$C:$C,rs_nova!$A131,topmanager!$A:$A,rs_nova!BG$2)</f>
        <v>0</v>
      </c>
      <c r="BH131" s="51">
        <f>SUMIFS(topmanager!$D:$D,topmanager!$C:$C,rs_nova!$A131,topmanager!$A:$A,rs_nova!BH$2)</f>
        <v>0</v>
      </c>
      <c r="BI131" s="51">
        <f>SUMIFS(topmanager!$D:$D,topmanager!$C:$C,rs_nova!$A131,topmanager!$A:$A,rs_nova!BI$2)</f>
        <v>0</v>
      </c>
      <c r="BJ131" s="51">
        <f>SUMIFS(topmanager!$D:$D,topmanager!$C:$C,rs_nova!$A131,topmanager!$A:$A,rs_nova!BJ$2)+SUMIFS(topmanager!$D:$D,topmanager!$C:$C,rs_nova!$A131,topmanager!$A:$A,rs_nova!BJ$2+1)</f>
        <v>0</v>
      </c>
      <c r="BK131" s="51">
        <f>IFERROR(VLOOKUP(A131,[8]ferias!$C$4:$G$100,5,FALSE),0)</f>
        <v>0</v>
      </c>
      <c r="BL131" s="51">
        <f>SUMIFS(topmanager!$D:$D,topmanager!$C:$C,rs_nova!$A131,topmanager!$A:$A,rs_nova!BL$2)</f>
        <v>0</v>
      </c>
      <c r="BM131" s="51">
        <f>SUMIFS(topmanager!$D:$D,topmanager!$C:$C,rs_nova!$A131,topmanager!$A:$A,rs_nova!BM$2)+SUMIFS(topmanager!$D:$D,topmanager!$C:$C,rs_nova!$A135,topmanager!$A:$A,151)</f>
        <v>0</v>
      </c>
      <c r="BN131" s="51">
        <f t="shared" si="32"/>
        <v>0</v>
      </c>
    </row>
    <row r="132" spans="1:66">
      <c r="A132" s="47" t="e">
        <f>total!#REF!</f>
        <v>#REF!</v>
      </c>
      <c r="B132" s="47">
        <f t="shared" si="19"/>
        <v>0</v>
      </c>
      <c r="C132" s="48" t="e">
        <f>total!#REF!</f>
        <v>#REF!</v>
      </c>
      <c r="D132" s="49" t="str">
        <f>IFERROR(VLOOKUP(A132,salario!A$3:J$32,10,FALSE),"")</f>
        <v/>
      </c>
      <c r="E132" s="49" t="str">
        <f>IFERROR(IF(VLOOKUP(A132,salario!A$3:O$32,15,FALSE)="","",VLOOKUP(A132,salario!A$3:O$32,15,FALSE)),"")</f>
        <v/>
      </c>
      <c r="F132" s="47" t="str">
        <f>IFERROR(VLOOKUP(A132,[5]base_pessoal!$B$2:$P$1504,13,FALSE),"")</f>
        <v/>
      </c>
      <c r="G132" s="50">
        <f>IFERROR(VLOOKUP(A132,salario!A$2:P$91,11,FALSE),0)*B132/30</f>
        <v>0</v>
      </c>
      <c r="H132" s="50">
        <f>SUMIFS(topmanager!$D:$D,topmanager!$C:$C,rs_nova!$A132,topmanager!$A:$A,rs_nova!H$2)+SUMIFS(topmanager!$D:$D,topmanager!$C:$C,rs_nova!$A132,topmanager!$A:$A,63)</f>
        <v>0</v>
      </c>
      <c r="I132" s="50">
        <f>-SUMIFS(topmanager!$D:$D,topmanager!$C:$C,rs_nova!$A132,topmanager!$A:$A,rs_nova!I$2)</f>
        <v>0</v>
      </c>
      <c r="J132" s="50">
        <f>SUMIFS(topmanager!$D:$D,topmanager!$C:$C,rs_nova!$A132,topmanager!$A:$A,rs_nova!J$2)</f>
        <v>0</v>
      </c>
      <c r="K132" s="50">
        <f>SUMIFS(topmanager!$D:$D,topmanager!$C:$C,rs_nova!$A132,topmanager!$A:$A,rs_nova!K$2)+SUMIFS(topmanager!$D:$D,topmanager!$C:$C,rs_nova!$A132,topmanager!$A:$A,911)</f>
        <v>0</v>
      </c>
      <c r="L132" s="50">
        <f>SUMIFS(topmanager!$D:$D,topmanager!$C:$C,rs_nova!$A132,topmanager!$A:$A,rs_nova!L$2)</f>
        <v>0</v>
      </c>
      <c r="M132" s="50">
        <f>SUMIFS(topmanager!$D:$D,topmanager!$C:$C,rs_nova!$A132,topmanager!$A:$A,rs_nova!M$2)+SUMIFS(topmanager!$D:$D,topmanager!$C:$C,rs_nova!$A132,topmanager!$A:$A,908)+SUMIFS(topmanager!$D:$D,topmanager!$C:$C,rs_nova!$A132,topmanager!$A:$A,550)</f>
        <v>0</v>
      </c>
      <c r="N132" s="50">
        <f>SUMIFS(topmanager!$D:$D,topmanager!$C:$C,rs_nova!$A132,topmanager!$A:$A,rs_nova!N$2)</f>
        <v>0</v>
      </c>
      <c r="O132" s="51">
        <f t="shared" si="20"/>
        <v>0</v>
      </c>
      <c r="P132" s="50">
        <f>IFERROR(VLOOKUP($A132,total!$B$4:$AW$437,27,0),0)</f>
        <v>0</v>
      </c>
      <c r="Q132" s="50">
        <f>IFERROR(VLOOKUP($A132,total!$B$4:$AW$437,21,0),0)</f>
        <v>0</v>
      </c>
      <c r="R132" s="50">
        <f>IFERROR(VLOOKUP($A132,total!$B$4:$AW$437,25,0),0)+IFERROR(VLOOKUP($A132,total!$B$4:$AW$437,36,0),0)</f>
        <v>0</v>
      </c>
      <c r="S132" s="50">
        <f>IFERROR(VLOOKUP(A132,gympass!$A$2:$F$148,6,0),0)</f>
        <v>0</v>
      </c>
      <c r="T132" s="50">
        <f>IFERROR(VLOOKUP($A132,total!$B$4:$AW$437,42,0),0)</f>
        <v>0</v>
      </c>
      <c r="U132" s="50">
        <f>IFERROR(VLOOKUP($A132,total!$B$4:$AW$437,32,0),0)</f>
        <v>0</v>
      </c>
      <c r="V132" s="50">
        <f>IFERROR(VLOOKUP($A132,total!$B$4:$AW$437,28,0),0)</f>
        <v>0</v>
      </c>
      <c r="W132" s="50">
        <f>IFERROR(VLOOKUP($A132,total!$B$4:$AX$437,49,0),0)</f>
        <v>0</v>
      </c>
      <c r="X132" s="50"/>
      <c r="Y132" s="50">
        <f>IFERROR(VLOOKUP(A132,#REF!,4,0),0)</f>
        <v>0</v>
      </c>
      <c r="Z132" s="50">
        <f>IFERROR(VLOOKUP(B132,#REF!,8,0),0)</f>
        <v>0</v>
      </c>
      <c r="AA132" s="50">
        <f>IFERROR(VLOOKUP($A132,total!$B$4:$AW$437,45,0),0)</f>
        <v>0</v>
      </c>
      <c r="AB132" s="50">
        <f>IFERROR(VLOOKUP($A132,total!$B$4:$AW$437,48,0),0)</f>
        <v>0</v>
      </c>
      <c r="AC132" s="50">
        <f>IFERROR(VLOOKUP($A132,total!$B$4:$AB$437,19,0),0)</f>
        <v>0</v>
      </c>
      <c r="AD132" s="50">
        <f>IFERROR(VLOOKUP($A132,total!$B$4:$AB$437,10,0),0)</f>
        <v>0</v>
      </c>
      <c r="AE132" s="50">
        <f>IFERROR(VLOOKUP($A132,total!$B$4:$AB$437,13,0),0)-SUMIFS(topmanager!$D:$D,topmanager!$C:$C,rs_nova!$A136,topmanager!$A:$A,856)</f>
        <v>0</v>
      </c>
      <c r="AF132" s="50">
        <f>IFERROR(VLOOKUP($A132,total!$B$4:$AB$437,16,0),0)</f>
        <v>0</v>
      </c>
      <c r="AG132" s="50">
        <f>IFERROR(VLOOKUP($A132,total!$B$4:$AB$437,7,0),0)</f>
        <v>0</v>
      </c>
      <c r="AH132" s="50">
        <f>IFERROR(VLOOKUP($A132,total!$B$4:$AD$437,29,0),0)</f>
        <v>0</v>
      </c>
      <c r="AI132" s="50">
        <f>IFERROR(VLOOKUP(A132,total!$B$4:$AN$437,39,0),0)</f>
        <v>0</v>
      </c>
      <c r="AJ132" s="51">
        <f t="shared" si="21"/>
        <v>0</v>
      </c>
      <c r="AK132" s="50">
        <f t="shared" si="22"/>
        <v>0</v>
      </c>
      <c r="AL132" s="50">
        <f t="shared" si="23"/>
        <v>0</v>
      </c>
      <c r="AM132" s="50">
        <f t="shared" si="24"/>
        <v>0</v>
      </c>
      <c r="AN132" s="50" t="e">
        <f t="shared" si="34"/>
        <v>#REF!</v>
      </c>
      <c r="AO132" s="50" t="e">
        <f t="shared" si="34"/>
        <v>#REF!</v>
      </c>
      <c r="AP132" s="50" t="e">
        <f t="shared" si="34"/>
        <v>#REF!</v>
      </c>
      <c r="AQ132" s="50">
        <f>IFERROR(VLOOKUP(TEXT($A132,"000000"),[6]Página1!$A$8:$S$801,13,FALSE),0)</f>
        <v>0</v>
      </c>
      <c r="AR132" s="50">
        <f>IFERROR(VLOOKUP(TEXT($A132,"000000"),[6]Página1!$A$8:$S$801,16,FALSE),0)</f>
        <v>0</v>
      </c>
      <c r="AS132" s="50">
        <f>IFERROR(VLOOKUP(TEXT($A132,"000000"),[6]Página1!$A$8:$S$801,19,FALSE),0)</f>
        <v>0</v>
      </c>
      <c r="AT132" s="50">
        <f>IFERROR(VLOOKUP(TEXT($A132,"000000"),[7]Página1!$A$8:$R$814,12,FALSE),0)</f>
        <v>0</v>
      </c>
      <c r="AU132" s="50">
        <f>IFERROR(VLOOKUP(TEXT($A132,"000000"),[7]Página1!$A$8:$R$814,15,FALSE),0)</f>
        <v>0</v>
      </c>
      <c r="AV132" s="50">
        <f>IFERROR(VLOOKUP(TEXT($A132,"000000"),[7]Página1!$A$8:$R$814,18,FALSE),0)</f>
        <v>0</v>
      </c>
      <c r="AW132" s="50"/>
      <c r="AX132" s="51" t="e">
        <f t="shared" si="25"/>
        <v>#REF!</v>
      </c>
      <c r="AY132" s="51" t="e">
        <f t="shared" si="26"/>
        <v>#REF!</v>
      </c>
      <c r="AZ132" s="51" t="e">
        <f t="shared" si="27"/>
        <v>#REF!</v>
      </c>
      <c r="BA132" s="51" t="e">
        <f t="shared" si="28"/>
        <v>#REF!</v>
      </c>
      <c r="BB132" s="51">
        <f t="shared" si="29"/>
        <v>0</v>
      </c>
      <c r="BC132" s="51" t="e">
        <f t="shared" si="30"/>
        <v>#REF!</v>
      </c>
      <c r="BD132" s="51">
        <f t="shared" si="31"/>
        <v>0</v>
      </c>
      <c r="BE132" s="51">
        <f>IFERROR(VLOOKUP(A132,salario!A$2:P$91,11,FALSE),0)</f>
        <v>0</v>
      </c>
      <c r="BF132" s="51">
        <f>SUMIFS(topmanager!$D:$D,topmanager!$C:$C,rs_nova!$A132,topmanager!$A:$A,rs_nova!BF$2)</f>
        <v>0</v>
      </c>
      <c r="BG132" s="51">
        <f>SUMIFS(topmanager!$D:$D,topmanager!$C:$C,rs_nova!$A132,topmanager!$A:$A,rs_nova!BG$2)</f>
        <v>0</v>
      </c>
      <c r="BH132" s="51">
        <f>SUMIFS(topmanager!$D:$D,topmanager!$C:$C,rs_nova!$A132,topmanager!$A:$A,rs_nova!BH$2)</f>
        <v>0</v>
      </c>
      <c r="BI132" s="51">
        <f>SUMIFS(topmanager!$D:$D,topmanager!$C:$C,rs_nova!$A132,topmanager!$A:$A,rs_nova!BI$2)</f>
        <v>0</v>
      </c>
      <c r="BJ132" s="51">
        <f>SUMIFS(topmanager!$D:$D,topmanager!$C:$C,rs_nova!$A132,topmanager!$A:$A,rs_nova!BJ$2)+SUMIFS(topmanager!$D:$D,topmanager!$C:$C,rs_nova!$A132,topmanager!$A:$A,rs_nova!BJ$2+1)</f>
        <v>0</v>
      </c>
      <c r="BK132" s="51">
        <f>IFERROR(VLOOKUP(A132,[8]ferias!$C$4:$G$100,5,FALSE),0)</f>
        <v>0</v>
      </c>
      <c r="BL132" s="51">
        <f>SUMIFS(topmanager!$D:$D,topmanager!$C:$C,rs_nova!$A132,topmanager!$A:$A,rs_nova!BL$2)</f>
        <v>0</v>
      </c>
      <c r="BM132" s="51">
        <f>SUMIFS(topmanager!$D:$D,topmanager!$C:$C,rs_nova!$A132,topmanager!$A:$A,rs_nova!BM$2)+SUMIFS(topmanager!$D:$D,topmanager!$C:$C,rs_nova!$A136,topmanager!$A:$A,151)</f>
        <v>0</v>
      </c>
      <c r="BN132" s="51">
        <f t="shared" si="32"/>
        <v>0</v>
      </c>
    </row>
    <row r="133" spans="1:66">
      <c r="A133" s="47" t="e">
        <f>total!#REF!</f>
        <v>#REF!</v>
      </c>
      <c r="B133" s="47">
        <f t="shared" si="19"/>
        <v>0</v>
      </c>
      <c r="C133" s="48" t="e">
        <f>total!#REF!</f>
        <v>#REF!</v>
      </c>
      <c r="D133" s="49" t="str">
        <f>IFERROR(VLOOKUP(A133,salario!A$3:J$32,10,FALSE),"")</f>
        <v/>
      </c>
      <c r="E133" s="49" t="str">
        <f>IFERROR(IF(VLOOKUP(A133,salario!A$3:O$32,15,FALSE)="","",VLOOKUP(A133,salario!A$3:O$32,15,FALSE)),"")</f>
        <v/>
      </c>
      <c r="F133" s="47" t="str">
        <f>IFERROR(VLOOKUP(A133,[5]base_pessoal!$B$2:$P$1504,13,FALSE),"")</f>
        <v/>
      </c>
      <c r="G133" s="50">
        <f>IFERROR(VLOOKUP(A133,salario!A$2:P$91,11,FALSE),0)*B133/30</f>
        <v>0</v>
      </c>
      <c r="H133" s="50">
        <f>SUMIFS(topmanager!$D:$D,topmanager!$C:$C,rs_nova!$A133,topmanager!$A:$A,rs_nova!H$2)+SUMIFS(topmanager!$D:$D,topmanager!$C:$C,rs_nova!$A133,topmanager!$A:$A,63)</f>
        <v>0</v>
      </c>
      <c r="I133" s="50">
        <f>-SUMIFS(topmanager!$D:$D,topmanager!$C:$C,rs_nova!$A133,topmanager!$A:$A,rs_nova!I$2)</f>
        <v>0</v>
      </c>
      <c r="J133" s="50">
        <f>SUMIFS(topmanager!$D:$D,topmanager!$C:$C,rs_nova!$A133,topmanager!$A:$A,rs_nova!J$2)</f>
        <v>0</v>
      </c>
      <c r="K133" s="50">
        <f>SUMIFS(topmanager!$D:$D,topmanager!$C:$C,rs_nova!$A133,topmanager!$A:$A,rs_nova!K$2)+SUMIFS(topmanager!$D:$D,topmanager!$C:$C,rs_nova!$A133,topmanager!$A:$A,911)</f>
        <v>0</v>
      </c>
      <c r="L133" s="50">
        <f>SUMIFS(topmanager!$D:$D,topmanager!$C:$C,rs_nova!$A133,topmanager!$A:$A,rs_nova!L$2)</f>
        <v>0</v>
      </c>
      <c r="M133" s="50">
        <f>SUMIFS(topmanager!$D:$D,topmanager!$C:$C,rs_nova!$A133,topmanager!$A:$A,rs_nova!M$2)+SUMIFS(topmanager!$D:$D,topmanager!$C:$C,rs_nova!$A133,topmanager!$A:$A,908)+SUMIFS(topmanager!$D:$D,topmanager!$C:$C,rs_nova!$A133,topmanager!$A:$A,550)</f>
        <v>0</v>
      </c>
      <c r="N133" s="50">
        <f>SUMIFS(topmanager!$D:$D,topmanager!$C:$C,rs_nova!$A133,topmanager!$A:$A,rs_nova!N$2)</f>
        <v>0</v>
      </c>
      <c r="O133" s="51">
        <f t="shared" si="20"/>
        <v>0</v>
      </c>
      <c r="P133" s="50">
        <f>IFERROR(VLOOKUP($A133,total!$B$4:$AW$437,27,0),0)</f>
        <v>0</v>
      </c>
      <c r="Q133" s="50">
        <f>IFERROR(VLOOKUP($A133,total!$B$4:$AW$437,21,0),0)</f>
        <v>0</v>
      </c>
      <c r="R133" s="50">
        <f>IFERROR(VLOOKUP($A133,total!$B$4:$AW$437,25,0),0)+IFERROR(VLOOKUP($A133,total!$B$4:$AW$437,36,0),0)</f>
        <v>0</v>
      </c>
      <c r="S133" s="50">
        <f>IFERROR(VLOOKUP(A133,gympass!$A$2:$F$148,6,0),0)</f>
        <v>0</v>
      </c>
      <c r="T133" s="50">
        <f>IFERROR(VLOOKUP($A133,total!$B$4:$AW$437,42,0),0)</f>
        <v>0</v>
      </c>
      <c r="U133" s="50">
        <f>IFERROR(VLOOKUP($A133,total!$B$4:$AW$437,32,0),0)</f>
        <v>0</v>
      </c>
      <c r="V133" s="50">
        <f>IFERROR(VLOOKUP($A133,total!$B$4:$AW$437,28,0),0)</f>
        <v>0</v>
      </c>
      <c r="W133" s="50">
        <f>IFERROR(VLOOKUP($A133,total!$B$4:$AX$437,49,0),0)</f>
        <v>0</v>
      </c>
      <c r="X133" s="50"/>
      <c r="Y133" s="50">
        <f>IFERROR(VLOOKUP(A133,#REF!,4,0),0)</f>
        <v>0</v>
      </c>
      <c r="Z133" s="50">
        <f>IFERROR(VLOOKUP(B133,#REF!,8,0),0)</f>
        <v>0</v>
      </c>
      <c r="AA133" s="50">
        <f>IFERROR(VLOOKUP($A133,total!$B$4:$AW$437,45,0),0)</f>
        <v>0</v>
      </c>
      <c r="AB133" s="50">
        <f>IFERROR(VLOOKUP($A133,total!$B$4:$AW$437,48,0),0)</f>
        <v>0</v>
      </c>
      <c r="AC133" s="50">
        <f>IFERROR(VLOOKUP($A133,total!$B$4:$AB$437,19,0),0)</f>
        <v>0</v>
      </c>
      <c r="AD133" s="50">
        <f>IFERROR(VLOOKUP($A133,total!$B$4:$AB$437,10,0),0)</f>
        <v>0</v>
      </c>
      <c r="AE133" s="50">
        <f>IFERROR(VLOOKUP($A133,total!$B$4:$AB$437,13,0),0)-SUMIFS(topmanager!$D:$D,topmanager!$C:$C,rs_nova!$A137,topmanager!$A:$A,856)</f>
        <v>0</v>
      </c>
      <c r="AF133" s="50">
        <f>IFERROR(VLOOKUP($A133,total!$B$4:$AB$437,16,0),0)</f>
        <v>0</v>
      </c>
      <c r="AG133" s="50">
        <f>IFERROR(VLOOKUP($A133,total!$B$4:$AB$437,7,0),0)</f>
        <v>0</v>
      </c>
      <c r="AH133" s="50">
        <f>IFERROR(VLOOKUP($A133,total!$B$4:$AD$437,29,0),0)</f>
        <v>0</v>
      </c>
      <c r="AI133" s="50">
        <f>IFERROR(VLOOKUP(A133,total!$B$4:$AN$437,39,0),0)</f>
        <v>0</v>
      </c>
      <c r="AJ133" s="51">
        <f t="shared" si="21"/>
        <v>0</v>
      </c>
      <c r="AK133" s="50">
        <f t="shared" si="22"/>
        <v>0</v>
      </c>
      <c r="AL133" s="50">
        <f t="shared" si="23"/>
        <v>0</v>
      </c>
      <c r="AM133" s="50">
        <f t="shared" si="24"/>
        <v>0</v>
      </c>
      <c r="AN133" s="50" t="e">
        <f t="shared" si="34"/>
        <v>#REF!</v>
      </c>
      <c r="AO133" s="50" t="e">
        <f t="shared" si="34"/>
        <v>#REF!</v>
      </c>
      <c r="AP133" s="50" t="e">
        <f t="shared" si="34"/>
        <v>#REF!</v>
      </c>
      <c r="AQ133" s="50">
        <f>IFERROR(VLOOKUP(TEXT($A133,"000000"),[6]Página1!$A$8:$S$801,13,FALSE),0)</f>
        <v>0</v>
      </c>
      <c r="AR133" s="50">
        <f>IFERROR(VLOOKUP(TEXT($A133,"000000"),[6]Página1!$A$8:$S$801,16,FALSE),0)</f>
        <v>0</v>
      </c>
      <c r="AS133" s="50">
        <f>IFERROR(VLOOKUP(TEXT($A133,"000000"),[6]Página1!$A$8:$S$801,19,FALSE),0)</f>
        <v>0</v>
      </c>
      <c r="AT133" s="50">
        <f>IFERROR(VLOOKUP(TEXT($A133,"000000"),[7]Página1!$A$8:$R$814,12,FALSE),0)</f>
        <v>0</v>
      </c>
      <c r="AU133" s="50">
        <f>IFERROR(VLOOKUP(TEXT($A133,"000000"),[7]Página1!$A$8:$R$814,15,FALSE),0)</f>
        <v>0</v>
      </c>
      <c r="AV133" s="50">
        <f>IFERROR(VLOOKUP(TEXT($A133,"000000"),[7]Página1!$A$8:$R$814,18,FALSE),0)</f>
        <v>0</v>
      </c>
      <c r="AW133" s="50"/>
      <c r="AX133" s="51" t="e">
        <f t="shared" si="25"/>
        <v>#REF!</v>
      </c>
      <c r="AY133" s="51" t="e">
        <f t="shared" si="26"/>
        <v>#REF!</v>
      </c>
      <c r="AZ133" s="51" t="e">
        <f t="shared" si="27"/>
        <v>#REF!</v>
      </c>
      <c r="BA133" s="51" t="e">
        <f t="shared" si="28"/>
        <v>#REF!</v>
      </c>
      <c r="BB133" s="51">
        <f t="shared" si="29"/>
        <v>0</v>
      </c>
      <c r="BC133" s="51" t="e">
        <f t="shared" si="30"/>
        <v>#REF!</v>
      </c>
      <c r="BD133" s="51">
        <f t="shared" si="31"/>
        <v>0</v>
      </c>
      <c r="BE133" s="51">
        <f>IFERROR(VLOOKUP(A133,salario!A$2:P$91,11,FALSE),0)</f>
        <v>0</v>
      </c>
      <c r="BF133" s="51">
        <f>SUMIFS(topmanager!$D:$D,topmanager!$C:$C,rs_nova!$A133,topmanager!$A:$A,rs_nova!BF$2)</f>
        <v>0</v>
      </c>
      <c r="BG133" s="51">
        <f>SUMIFS(topmanager!$D:$D,topmanager!$C:$C,rs_nova!$A133,topmanager!$A:$A,rs_nova!BG$2)</f>
        <v>0</v>
      </c>
      <c r="BH133" s="51">
        <f>SUMIFS(topmanager!$D:$D,topmanager!$C:$C,rs_nova!$A133,topmanager!$A:$A,rs_nova!BH$2)</f>
        <v>0</v>
      </c>
      <c r="BI133" s="51">
        <f>SUMIFS(topmanager!$D:$D,topmanager!$C:$C,rs_nova!$A133,topmanager!$A:$A,rs_nova!BI$2)</f>
        <v>0</v>
      </c>
      <c r="BJ133" s="51">
        <f>SUMIFS(topmanager!$D:$D,topmanager!$C:$C,rs_nova!$A133,topmanager!$A:$A,rs_nova!BJ$2)+SUMIFS(topmanager!$D:$D,topmanager!$C:$C,rs_nova!$A133,topmanager!$A:$A,rs_nova!BJ$2+1)</f>
        <v>0</v>
      </c>
      <c r="BK133" s="51">
        <f>IFERROR(VLOOKUP(A133,[8]ferias!$C$4:$G$100,5,FALSE),0)</f>
        <v>0</v>
      </c>
      <c r="BL133" s="51">
        <f>SUMIFS(topmanager!$D:$D,topmanager!$C:$C,rs_nova!$A133,topmanager!$A:$A,rs_nova!BL$2)</f>
        <v>0</v>
      </c>
      <c r="BM133" s="51">
        <f>SUMIFS(topmanager!$D:$D,topmanager!$C:$C,rs_nova!$A133,topmanager!$A:$A,rs_nova!BM$2)+SUMIFS(topmanager!$D:$D,topmanager!$C:$C,rs_nova!$A137,topmanager!$A:$A,151)</f>
        <v>0</v>
      </c>
      <c r="BN133" s="51">
        <f t="shared" si="32"/>
        <v>0</v>
      </c>
    </row>
    <row r="134" spans="1:66">
      <c r="A134" s="47" t="e">
        <f>total!#REF!</f>
        <v>#REF!</v>
      </c>
      <c r="B134" s="47">
        <f t="shared" si="19"/>
        <v>0</v>
      </c>
      <c r="C134" s="48" t="e">
        <f>total!#REF!</f>
        <v>#REF!</v>
      </c>
      <c r="D134" s="49" t="str">
        <f>IFERROR(VLOOKUP(A134,salario!A$3:J$32,10,FALSE),"")</f>
        <v/>
      </c>
      <c r="E134" s="49" t="str">
        <f>IFERROR(IF(VLOOKUP(A134,salario!A$3:O$32,15,FALSE)="","",VLOOKUP(A134,salario!A$3:O$32,15,FALSE)),"")</f>
        <v/>
      </c>
      <c r="F134" s="47" t="str">
        <f>IFERROR(VLOOKUP(A134,[5]base_pessoal!$B$2:$P$1504,13,FALSE),"")</f>
        <v/>
      </c>
      <c r="G134" s="50">
        <f>IFERROR(VLOOKUP(A134,salario!A$2:P$91,11,FALSE),0)*B134/30</f>
        <v>0</v>
      </c>
      <c r="H134" s="50">
        <f>SUMIFS(topmanager!$D:$D,topmanager!$C:$C,rs_nova!$A134,topmanager!$A:$A,rs_nova!H$2)+SUMIFS(topmanager!$D:$D,topmanager!$C:$C,rs_nova!$A134,topmanager!$A:$A,63)</f>
        <v>0</v>
      </c>
      <c r="I134" s="50">
        <f>-SUMIFS(topmanager!$D:$D,topmanager!$C:$C,rs_nova!$A134,topmanager!$A:$A,rs_nova!I$2)</f>
        <v>0</v>
      </c>
      <c r="J134" s="50">
        <f>SUMIFS(topmanager!$D:$D,topmanager!$C:$C,rs_nova!$A134,topmanager!$A:$A,rs_nova!J$2)</f>
        <v>0</v>
      </c>
      <c r="K134" s="50">
        <f>SUMIFS(topmanager!$D:$D,topmanager!$C:$C,rs_nova!$A134,topmanager!$A:$A,rs_nova!K$2)+SUMIFS(topmanager!$D:$D,topmanager!$C:$C,rs_nova!$A134,topmanager!$A:$A,911)</f>
        <v>0</v>
      </c>
      <c r="L134" s="50">
        <f>SUMIFS(topmanager!$D:$D,topmanager!$C:$C,rs_nova!$A134,topmanager!$A:$A,rs_nova!L$2)</f>
        <v>0</v>
      </c>
      <c r="M134" s="50">
        <f>SUMIFS(topmanager!$D:$D,topmanager!$C:$C,rs_nova!$A134,topmanager!$A:$A,rs_nova!M$2)+SUMIFS(topmanager!$D:$D,topmanager!$C:$C,rs_nova!$A134,topmanager!$A:$A,908)+SUMIFS(topmanager!$D:$D,topmanager!$C:$C,rs_nova!$A134,topmanager!$A:$A,550)</f>
        <v>0</v>
      </c>
      <c r="N134" s="50">
        <f>SUMIFS(topmanager!$D:$D,topmanager!$C:$C,rs_nova!$A134,topmanager!$A:$A,rs_nova!N$2)</f>
        <v>0</v>
      </c>
      <c r="O134" s="51">
        <f t="shared" si="20"/>
        <v>0</v>
      </c>
      <c r="P134" s="50">
        <f>IFERROR(VLOOKUP($A134,total!$B$4:$AW$437,27,0),0)</f>
        <v>0</v>
      </c>
      <c r="Q134" s="50">
        <f>IFERROR(VLOOKUP($A134,total!$B$4:$AW$437,21,0),0)</f>
        <v>0</v>
      </c>
      <c r="R134" s="50">
        <f>IFERROR(VLOOKUP($A134,total!$B$4:$AW$437,25,0),0)+IFERROR(VLOOKUP($A134,total!$B$4:$AW$437,36,0),0)</f>
        <v>0</v>
      </c>
      <c r="S134" s="50">
        <f>IFERROR(VLOOKUP(A134,gympass!$A$2:$F$148,6,0),0)</f>
        <v>0</v>
      </c>
      <c r="T134" s="50">
        <f>IFERROR(VLOOKUP($A134,total!$B$4:$AW$437,42,0),0)</f>
        <v>0</v>
      </c>
      <c r="U134" s="50">
        <f>IFERROR(VLOOKUP($A134,total!$B$4:$AW$437,32,0),0)</f>
        <v>0</v>
      </c>
      <c r="V134" s="50">
        <f>IFERROR(VLOOKUP($A134,total!$B$4:$AW$437,28,0),0)</f>
        <v>0</v>
      </c>
      <c r="W134" s="50">
        <f>IFERROR(VLOOKUP($A134,total!$B$4:$AX$437,49,0),0)</f>
        <v>0</v>
      </c>
      <c r="X134" s="50"/>
      <c r="Y134" s="50">
        <f>IFERROR(VLOOKUP(A134,#REF!,4,0),0)</f>
        <v>0</v>
      </c>
      <c r="Z134" s="50">
        <f>IFERROR(VLOOKUP(B134,#REF!,8,0),0)</f>
        <v>0</v>
      </c>
      <c r="AA134" s="50">
        <f>IFERROR(VLOOKUP($A134,total!$B$4:$AW$437,45,0),0)</f>
        <v>0</v>
      </c>
      <c r="AB134" s="50">
        <f>IFERROR(VLOOKUP($A134,total!$B$4:$AW$437,48,0),0)</f>
        <v>0</v>
      </c>
      <c r="AC134" s="50">
        <f>IFERROR(VLOOKUP($A134,total!$B$4:$AB$437,19,0),0)</f>
        <v>0</v>
      </c>
      <c r="AD134" s="50">
        <f>IFERROR(VLOOKUP($A134,total!$B$4:$AB$437,10,0),0)</f>
        <v>0</v>
      </c>
      <c r="AE134" s="50">
        <f>IFERROR(VLOOKUP($A134,total!$B$4:$AB$437,13,0),0)-SUMIFS(topmanager!$D:$D,topmanager!$C:$C,rs_nova!$A138,topmanager!$A:$A,856)</f>
        <v>0</v>
      </c>
      <c r="AF134" s="50">
        <f>IFERROR(VLOOKUP($A134,total!$B$4:$AB$437,16,0),0)</f>
        <v>0</v>
      </c>
      <c r="AG134" s="50">
        <f>IFERROR(VLOOKUP($A134,total!$B$4:$AB$437,7,0),0)</f>
        <v>0</v>
      </c>
      <c r="AH134" s="50">
        <f>IFERROR(VLOOKUP($A134,total!$B$4:$AD$437,29,0),0)</f>
        <v>0</v>
      </c>
      <c r="AI134" s="50">
        <f>IFERROR(VLOOKUP(A134,total!$B$4:$AN$437,39,0),0)</f>
        <v>0</v>
      </c>
      <c r="AJ134" s="51">
        <f t="shared" si="21"/>
        <v>0</v>
      </c>
      <c r="AK134" s="50">
        <f t="shared" si="22"/>
        <v>0</v>
      </c>
      <c r="AL134" s="50">
        <f t="shared" si="23"/>
        <v>0</v>
      </c>
      <c r="AM134" s="50">
        <f t="shared" si="24"/>
        <v>0</v>
      </c>
      <c r="AN134" s="50" t="e">
        <f t="shared" si="34"/>
        <v>#REF!</v>
      </c>
      <c r="AO134" s="50" t="e">
        <f t="shared" si="34"/>
        <v>#REF!</v>
      </c>
      <c r="AP134" s="50" t="e">
        <f t="shared" si="34"/>
        <v>#REF!</v>
      </c>
      <c r="AQ134" s="50">
        <f>IFERROR(VLOOKUP(TEXT($A134,"000000"),[6]Página1!$A$8:$S$801,13,FALSE),0)</f>
        <v>0</v>
      </c>
      <c r="AR134" s="50">
        <f>IFERROR(VLOOKUP(TEXT($A134,"000000"),[6]Página1!$A$8:$S$801,16,FALSE),0)</f>
        <v>0</v>
      </c>
      <c r="AS134" s="50">
        <f>IFERROR(VLOOKUP(TEXT($A134,"000000"),[6]Página1!$A$8:$S$801,19,FALSE),0)</f>
        <v>0</v>
      </c>
      <c r="AT134" s="50">
        <f>IFERROR(VLOOKUP(TEXT($A134,"000000"),[7]Página1!$A$8:$R$814,12,FALSE),0)</f>
        <v>0</v>
      </c>
      <c r="AU134" s="50">
        <f>IFERROR(VLOOKUP(TEXT($A134,"000000"),[7]Página1!$A$8:$R$814,15,FALSE),0)</f>
        <v>0</v>
      </c>
      <c r="AV134" s="50">
        <f>IFERROR(VLOOKUP(TEXT($A134,"000000"),[7]Página1!$A$8:$R$814,18,FALSE),0)</f>
        <v>0</v>
      </c>
      <c r="AW134" s="50"/>
      <c r="AX134" s="51" t="e">
        <f t="shared" si="25"/>
        <v>#REF!</v>
      </c>
      <c r="AY134" s="51" t="e">
        <f t="shared" si="26"/>
        <v>#REF!</v>
      </c>
      <c r="AZ134" s="51" t="e">
        <f t="shared" si="27"/>
        <v>#REF!</v>
      </c>
      <c r="BA134" s="51" t="e">
        <f t="shared" si="28"/>
        <v>#REF!</v>
      </c>
      <c r="BB134" s="51">
        <f t="shared" si="29"/>
        <v>0</v>
      </c>
      <c r="BC134" s="51" t="e">
        <f t="shared" si="30"/>
        <v>#REF!</v>
      </c>
      <c r="BD134" s="51">
        <f t="shared" si="31"/>
        <v>0</v>
      </c>
      <c r="BE134" s="51">
        <f>IFERROR(VLOOKUP(A134,salario!A$2:P$91,11,FALSE),0)</f>
        <v>0</v>
      </c>
      <c r="BF134" s="51">
        <f>SUMIFS(topmanager!$D:$D,topmanager!$C:$C,rs_nova!$A134,topmanager!$A:$A,rs_nova!BF$2)</f>
        <v>0</v>
      </c>
      <c r="BG134" s="51">
        <f>SUMIFS(topmanager!$D:$D,topmanager!$C:$C,rs_nova!$A134,topmanager!$A:$A,rs_nova!BG$2)</f>
        <v>0</v>
      </c>
      <c r="BH134" s="51">
        <f>SUMIFS(topmanager!$D:$D,topmanager!$C:$C,rs_nova!$A134,topmanager!$A:$A,rs_nova!BH$2)</f>
        <v>0</v>
      </c>
      <c r="BI134" s="51">
        <f>SUMIFS(topmanager!$D:$D,topmanager!$C:$C,rs_nova!$A134,topmanager!$A:$A,rs_nova!BI$2)</f>
        <v>0</v>
      </c>
      <c r="BJ134" s="51">
        <f>SUMIFS(topmanager!$D:$D,topmanager!$C:$C,rs_nova!$A134,topmanager!$A:$A,rs_nova!BJ$2)+SUMIFS(topmanager!$D:$D,topmanager!$C:$C,rs_nova!$A134,topmanager!$A:$A,rs_nova!BJ$2+1)</f>
        <v>0</v>
      </c>
      <c r="BK134" s="51">
        <f>IFERROR(VLOOKUP(A134,[8]ferias!$C$4:$G$100,5,FALSE),0)</f>
        <v>0</v>
      </c>
      <c r="BL134" s="51">
        <f>SUMIFS(topmanager!$D:$D,topmanager!$C:$C,rs_nova!$A134,topmanager!$A:$A,rs_nova!BL$2)</f>
        <v>0</v>
      </c>
      <c r="BM134" s="51">
        <f>SUMIFS(topmanager!$D:$D,topmanager!$C:$C,rs_nova!$A134,topmanager!$A:$A,rs_nova!BM$2)+SUMIFS(topmanager!$D:$D,topmanager!$C:$C,rs_nova!$A138,topmanager!$A:$A,151)</f>
        <v>0</v>
      </c>
      <c r="BN134" s="51">
        <f t="shared" si="32"/>
        <v>0</v>
      </c>
    </row>
    <row r="135" spans="1:66">
      <c r="A135" s="47" t="e">
        <f>total!#REF!</f>
        <v>#REF!</v>
      </c>
      <c r="B135" s="47">
        <f t="shared" ref="B135:B198" si="35">IFERROR(IF(E135="",IF(D135&lt;=B$2,30,31-DAY(D135)),IF(E135&lt;B$2,0,IF(D135&gt;=B$2,DAY(E135)-DAY(D135),DAY(E135)))),0)</f>
        <v>0</v>
      </c>
      <c r="C135" s="48" t="e">
        <f>total!#REF!</f>
        <v>#REF!</v>
      </c>
      <c r="D135" s="49" t="str">
        <f>IFERROR(VLOOKUP(A135,salario!A$3:J$32,10,FALSE),"")</f>
        <v/>
      </c>
      <c r="E135" s="49" t="str">
        <f>IFERROR(IF(VLOOKUP(A135,salario!A$3:O$32,15,FALSE)="","",VLOOKUP(A135,salario!A$3:O$32,15,FALSE)),"")</f>
        <v/>
      </c>
      <c r="F135" s="47" t="str">
        <f>IFERROR(VLOOKUP(A135,[5]base_pessoal!$B$2:$P$1504,13,FALSE),"")</f>
        <v/>
      </c>
      <c r="G135" s="50">
        <f>IFERROR(VLOOKUP(A135,salario!A$2:P$91,11,FALSE),0)*B135/30</f>
        <v>0</v>
      </c>
      <c r="H135" s="50">
        <f>SUMIFS(topmanager!$D:$D,topmanager!$C:$C,rs_nova!$A135,topmanager!$A:$A,rs_nova!H$2)+SUMIFS(topmanager!$D:$D,topmanager!$C:$C,rs_nova!$A135,topmanager!$A:$A,63)</f>
        <v>0</v>
      </c>
      <c r="I135" s="50">
        <f>-SUMIFS(topmanager!$D:$D,topmanager!$C:$C,rs_nova!$A135,topmanager!$A:$A,rs_nova!I$2)</f>
        <v>0</v>
      </c>
      <c r="J135" s="50">
        <f>SUMIFS(topmanager!$D:$D,topmanager!$C:$C,rs_nova!$A135,topmanager!$A:$A,rs_nova!J$2)</f>
        <v>0</v>
      </c>
      <c r="K135" s="50">
        <f>SUMIFS(topmanager!$D:$D,topmanager!$C:$C,rs_nova!$A135,topmanager!$A:$A,rs_nova!K$2)+SUMIFS(topmanager!$D:$D,topmanager!$C:$C,rs_nova!$A135,topmanager!$A:$A,911)</f>
        <v>0</v>
      </c>
      <c r="L135" s="50">
        <f>SUMIFS(topmanager!$D:$D,topmanager!$C:$C,rs_nova!$A135,topmanager!$A:$A,rs_nova!L$2)</f>
        <v>0</v>
      </c>
      <c r="M135" s="50">
        <f>SUMIFS(topmanager!$D:$D,topmanager!$C:$C,rs_nova!$A135,topmanager!$A:$A,rs_nova!M$2)+SUMIFS(topmanager!$D:$D,topmanager!$C:$C,rs_nova!$A135,topmanager!$A:$A,908)+SUMIFS(topmanager!$D:$D,topmanager!$C:$C,rs_nova!$A135,topmanager!$A:$A,550)</f>
        <v>0</v>
      </c>
      <c r="N135" s="50">
        <f>SUMIFS(topmanager!$D:$D,topmanager!$C:$C,rs_nova!$A135,topmanager!$A:$A,rs_nova!N$2)</f>
        <v>0</v>
      </c>
      <c r="O135" s="51">
        <f t="shared" ref="O135:O198" si="36">SUM(H135:N135)</f>
        <v>0</v>
      </c>
      <c r="P135" s="50">
        <f>IFERROR(VLOOKUP($A135,total!$B$4:$AW$437,27,0),0)</f>
        <v>0</v>
      </c>
      <c r="Q135" s="50">
        <f>IFERROR(VLOOKUP($A135,total!$B$4:$AW$437,21,0),0)</f>
        <v>0</v>
      </c>
      <c r="R135" s="50">
        <f>IFERROR(VLOOKUP($A135,total!$B$4:$AW$437,25,0),0)+IFERROR(VLOOKUP($A135,total!$B$4:$AW$437,36,0),0)</f>
        <v>0</v>
      </c>
      <c r="S135" s="50">
        <f>IFERROR(VLOOKUP(A135,gympass!$A$2:$F$148,6,0),0)</f>
        <v>0</v>
      </c>
      <c r="T135" s="50">
        <f>IFERROR(VLOOKUP($A135,total!$B$4:$AW$437,42,0),0)</f>
        <v>0</v>
      </c>
      <c r="U135" s="50">
        <f>IFERROR(VLOOKUP($A135,total!$B$4:$AW$437,32,0),0)</f>
        <v>0</v>
      </c>
      <c r="V135" s="50">
        <f>IFERROR(VLOOKUP($A135,total!$B$4:$AW$437,28,0),0)</f>
        <v>0</v>
      </c>
      <c r="W135" s="50">
        <f>IFERROR(VLOOKUP($A135,total!$B$4:$AX$437,49,0),0)</f>
        <v>0</v>
      </c>
      <c r="X135" s="50"/>
      <c r="Y135" s="50">
        <f>IFERROR(VLOOKUP(A135,#REF!,4,0),0)</f>
        <v>0</v>
      </c>
      <c r="Z135" s="50">
        <f>IFERROR(VLOOKUP(B135,#REF!,8,0),0)</f>
        <v>0</v>
      </c>
      <c r="AA135" s="50">
        <f>IFERROR(VLOOKUP($A135,total!$B$4:$AW$437,45,0),0)</f>
        <v>0</v>
      </c>
      <c r="AB135" s="50">
        <f>IFERROR(VLOOKUP($A135,total!$B$4:$AW$437,48,0),0)</f>
        <v>0</v>
      </c>
      <c r="AC135" s="50">
        <f>IFERROR(VLOOKUP($A135,total!$B$4:$AB$437,19,0),0)</f>
        <v>0</v>
      </c>
      <c r="AD135" s="50">
        <f>IFERROR(VLOOKUP($A135,total!$B$4:$AB$437,10,0),0)</f>
        <v>0</v>
      </c>
      <c r="AE135" s="50">
        <f>IFERROR(VLOOKUP($A135,total!$B$4:$AB$437,13,0),0)-SUMIFS(topmanager!$D:$D,topmanager!$C:$C,rs_nova!$A139,topmanager!$A:$A,856)</f>
        <v>0</v>
      </c>
      <c r="AF135" s="50">
        <f>IFERROR(VLOOKUP($A135,total!$B$4:$AB$437,16,0),0)</f>
        <v>0</v>
      </c>
      <c r="AG135" s="50">
        <f>IFERROR(VLOOKUP($A135,total!$B$4:$AB$437,7,0),0)</f>
        <v>0</v>
      </c>
      <c r="AH135" s="50">
        <f>IFERROR(VLOOKUP($A135,total!$B$4:$AD$437,29,0),0)</f>
        <v>0</v>
      </c>
      <c r="AI135" s="50">
        <f>IFERROR(VLOOKUP(A135,total!$B$4:$AN$437,39,0),0)</f>
        <v>0</v>
      </c>
      <c r="AJ135" s="51">
        <f t="shared" ref="AJ135:AJ198" si="37">SUM(P135:AI135)</f>
        <v>0</v>
      </c>
      <c r="AK135" s="50">
        <f t="shared" ref="AK135:AK198" si="38">AK$5*($BN135-BG135)</f>
        <v>0</v>
      </c>
      <c r="AL135" s="50">
        <f t="shared" ref="AL135:AL198" si="39">AL$5*($BN135+BJ135+BK135+BL135+BM135)</f>
        <v>0</v>
      </c>
      <c r="AM135" s="50">
        <f t="shared" ref="AM135:AM198" si="40">IF(F135="NÃO",0,AM$5*$BN135)</f>
        <v>0</v>
      </c>
      <c r="AN135" s="50" t="e">
        <f t="shared" si="34"/>
        <v>#REF!</v>
      </c>
      <c r="AO135" s="50" t="e">
        <f t="shared" si="34"/>
        <v>#REF!</v>
      </c>
      <c r="AP135" s="50" t="e">
        <f t="shared" si="34"/>
        <v>#REF!</v>
      </c>
      <c r="AQ135" s="50">
        <f>IFERROR(VLOOKUP(TEXT($A135,"000000"),[6]Página1!$A$8:$S$801,13,FALSE),0)</f>
        <v>0</v>
      </c>
      <c r="AR135" s="50">
        <f>IFERROR(VLOOKUP(TEXT($A135,"000000"),[6]Página1!$A$8:$S$801,16,FALSE),0)</f>
        <v>0</v>
      </c>
      <c r="AS135" s="50">
        <f>IFERROR(VLOOKUP(TEXT($A135,"000000"),[6]Página1!$A$8:$S$801,19,FALSE),0)</f>
        <v>0</v>
      </c>
      <c r="AT135" s="50">
        <f>IFERROR(VLOOKUP(TEXT($A135,"000000"),[7]Página1!$A$8:$R$814,12,FALSE),0)</f>
        <v>0</v>
      </c>
      <c r="AU135" s="50">
        <f>IFERROR(VLOOKUP(TEXT($A135,"000000"),[7]Página1!$A$8:$R$814,15,FALSE),0)</f>
        <v>0</v>
      </c>
      <c r="AV135" s="50">
        <f>IFERROR(VLOOKUP(TEXT($A135,"000000"),[7]Página1!$A$8:$R$814,18,FALSE),0)</f>
        <v>0</v>
      </c>
      <c r="AW135" s="50"/>
      <c r="AX135" s="51" t="e">
        <f t="shared" ref="AX135:AX198" si="41">SUM(AK135:AW135)</f>
        <v>#REF!</v>
      </c>
      <c r="AY135" s="51" t="e">
        <f t="shared" ref="AY135:AY198" si="42">AN135+AO135+AP135</f>
        <v>#REF!</v>
      </c>
      <c r="AZ135" s="51" t="e">
        <f t="shared" ref="AZ135:AZ198" si="43">AX135+AJ135+O135+G135-AY135</f>
        <v>#REF!</v>
      </c>
      <c r="BA135" s="51" t="e">
        <f t="shared" ref="BA135:BA198" si="44">AX135+AJ135+O135+G135</f>
        <v>#REF!</v>
      </c>
      <c r="BB135" s="51">
        <f t="shared" ref="BB135:BB198" si="45">($G135)/$BB$3</f>
        <v>0</v>
      </c>
      <c r="BC135" s="51" t="e">
        <f t="shared" ref="BC135:BC198" si="46">$AX135/$BB$3</f>
        <v>#REF!</v>
      </c>
      <c r="BD135" s="51">
        <f t="shared" ref="BD135:BD198" si="47">$AJ135/$BB$3</f>
        <v>0</v>
      </c>
      <c r="BE135" s="51">
        <f>IFERROR(VLOOKUP(A135,salario!A$2:P$91,11,FALSE),0)</f>
        <v>0</v>
      </c>
      <c r="BF135" s="51">
        <f>SUMIFS(topmanager!$D:$D,topmanager!$C:$C,rs_nova!$A135,topmanager!$A:$A,rs_nova!BF$2)</f>
        <v>0</v>
      </c>
      <c r="BG135" s="51">
        <f>SUMIFS(topmanager!$D:$D,topmanager!$C:$C,rs_nova!$A135,topmanager!$A:$A,rs_nova!BG$2)</f>
        <v>0</v>
      </c>
      <c r="BH135" s="51">
        <f>SUMIFS(topmanager!$D:$D,topmanager!$C:$C,rs_nova!$A135,topmanager!$A:$A,rs_nova!BH$2)</f>
        <v>0</v>
      </c>
      <c r="BI135" s="51">
        <f>SUMIFS(topmanager!$D:$D,topmanager!$C:$C,rs_nova!$A135,topmanager!$A:$A,rs_nova!BI$2)</f>
        <v>0</v>
      </c>
      <c r="BJ135" s="51">
        <f>SUMIFS(topmanager!$D:$D,topmanager!$C:$C,rs_nova!$A135,topmanager!$A:$A,rs_nova!BJ$2)+SUMIFS(topmanager!$D:$D,topmanager!$C:$C,rs_nova!$A135,topmanager!$A:$A,rs_nova!BJ$2+1)</f>
        <v>0</v>
      </c>
      <c r="BK135" s="51">
        <f>IFERROR(VLOOKUP(A135,[8]ferias!$C$4:$G$100,5,FALSE),0)</f>
        <v>0</v>
      </c>
      <c r="BL135" s="51">
        <f>SUMIFS(topmanager!$D:$D,topmanager!$C:$C,rs_nova!$A135,topmanager!$A:$A,rs_nova!BL$2)</f>
        <v>0</v>
      </c>
      <c r="BM135" s="51">
        <f>SUMIFS(topmanager!$D:$D,topmanager!$C:$C,rs_nova!$A135,topmanager!$A:$A,rs_nova!BM$2)+SUMIFS(topmanager!$D:$D,topmanager!$C:$C,rs_nova!$A139,topmanager!$A:$A,151)</f>
        <v>0</v>
      </c>
      <c r="BN135" s="51">
        <f t="shared" ref="BN135:BN198" si="48">BF135+BG135+BH135+BI135+P135+O135+W135</f>
        <v>0</v>
      </c>
    </row>
    <row r="136" spans="1:66">
      <c r="A136" s="47" t="e">
        <f>total!#REF!</f>
        <v>#REF!</v>
      </c>
      <c r="B136" s="47">
        <f t="shared" si="35"/>
        <v>0</v>
      </c>
      <c r="C136" s="48" t="e">
        <f>total!#REF!</f>
        <v>#REF!</v>
      </c>
      <c r="D136" s="49" t="str">
        <f>IFERROR(VLOOKUP(A136,salario!A$3:J$32,10,FALSE),"")</f>
        <v/>
      </c>
      <c r="E136" s="49" t="str">
        <f>IFERROR(IF(VLOOKUP(A136,salario!A$3:O$32,15,FALSE)="","",VLOOKUP(A136,salario!A$3:O$32,15,FALSE)),"")</f>
        <v/>
      </c>
      <c r="F136" s="47" t="str">
        <f>IFERROR(VLOOKUP(A136,[5]base_pessoal!$B$2:$P$1504,13,FALSE),"")</f>
        <v/>
      </c>
      <c r="G136" s="50">
        <f>IFERROR(VLOOKUP(A136,salario!A$2:P$91,11,FALSE),0)*B136/30</f>
        <v>0</v>
      </c>
      <c r="H136" s="50">
        <f>SUMIFS(topmanager!$D:$D,topmanager!$C:$C,rs_nova!$A136,topmanager!$A:$A,rs_nova!H$2)+SUMIFS(topmanager!$D:$D,topmanager!$C:$C,rs_nova!$A136,topmanager!$A:$A,63)</f>
        <v>0</v>
      </c>
      <c r="I136" s="50">
        <f>-SUMIFS(topmanager!$D:$D,topmanager!$C:$C,rs_nova!$A136,topmanager!$A:$A,rs_nova!I$2)</f>
        <v>0</v>
      </c>
      <c r="J136" s="50">
        <f>SUMIFS(topmanager!$D:$D,topmanager!$C:$C,rs_nova!$A136,topmanager!$A:$A,rs_nova!J$2)</f>
        <v>0</v>
      </c>
      <c r="K136" s="50">
        <f>SUMIFS(topmanager!$D:$D,topmanager!$C:$C,rs_nova!$A136,topmanager!$A:$A,rs_nova!K$2)+SUMIFS(topmanager!$D:$D,topmanager!$C:$C,rs_nova!$A136,topmanager!$A:$A,911)</f>
        <v>0</v>
      </c>
      <c r="L136" s="50">
        <f>SUMIFS(topmanager!$D:$D,topmanager!$C:$C,rs_nova!$A136,topmanager!$A:$A,rs_nova!L$2)</f>
        <v>0</v>
      </c>
      <c r="M136" s="50">
        <f>SUMIFS(topmanager!$D:$D,topmanager!$C:$C,rs_nova!$A136,topmanager!$A:$A,rs_nova!M$2)+SUMIFS(topmanager!$D:$D,topmanager!$C:$C,rs_nova!$A136,topmanager!$A:$A,908)+SUMIFS(topmanager!$D:$D,topmanager!$C:$C,rs_nova!$A136,topmanager!$A:$A,550)</f>
        <v>0</v>
      </c>
      <c r="N136" s="50">
        <f>SUMIFS(topmanager!$D:$D,topmanager!$C:$C,rs_nova!$A136,topmanager!$A:$A,rs_nova!N$2)</f>
        <v>0</v>
      </c>
      <c r="O136" s="51">
        <f t="shared" si="36"/>
        <v>0</v>
      </c>
      <c r="P136" s="50">
        <f>IFERROR(VLOOKUP($A136,total!$B$4:$AW$437,27,0),0)</f>
        <v>0</v>
      </c>
      <c r="Q136" s="50">
        <f>IFERROR(VLOOKUP($A136,total!$B$4:$AW$437,21,0),0)</f>
        <v>0</v>
      </c>
      <c r="R136" s="50">
        <f>IFERROR(VLOOKUP($A136,total!$B$4:$AW$437,25,0),0)+IFERROR(VLOOKUP($A136,total!$B$4:$AW$437,36,0),0)</f>
        <v>0</v>
      </c>
      <c r="S136" s="50">
        <f>IFERROR(VLOOKUP(A136,gympass!$A$2:$F$148,6,0),0)</f>
        <v>0</v>
      </c>
      <c r="T136" s="50">
        <f>IFERROR(VLOOKUP($A136,total!$B$4:$AW$437,42,0),0)</f>
        <v>0</v>
      </c>
      <c r="U136" s="50">
        <f>IFERROR(VLOOKUP($A136,total!$B$4:$AW$437,32,0),0)</f>
        <v>0</v>
      </c>
      <c r="V136" s="50">
        <f>IFERROR(VLOOKUP($A136,total!$B$4:$AW$437,28,0),0)</f>
        <v>0</v>
      </c>
      <c r="W136" s="50">
        <f>IFERROR(VLOOKUP($A136,total!$B$4:$AX$437,49,0),0)</f>
        <v>0</v>
      </c>
      <c r="X136" s="50"/>
      <c r="Y136" s="50">
        <f>IFERROR(VLOOKUP(A136,#REF!,4,0),0)</f>
        <v>0</v>
      </c>
      <c r="Z136" s="50">
        <f>IFERROR(VLOOKUP(B136,#REF!,8,0),0)</f>
        <v>0</v>
      </c>
      <c r="AA136" s="50">
        <f>IFERROR(VLOOKUP($A136,total!$B$4:$AW$437,45,0),0)</f>
        <v>0</v>
      </c>
      <c r="AB136" s="50">
        <f>IFERROR(VLOOKUP($A136,total!$B$4:$AW$437,48,0),0)</f>
        <v>0</v>
      </c>
      <c r="AC136" s="50">
        <f>IFERROR(VLOOKUP($A136,total!$B$4:$AB$437,19,0),0)</f>
        <v>0</v>
      </c>
      <c r="AD136" s="50">
        <f>IFERROR(VLOOKUP($A136,total!$B$4:$AB$437,10,0),0)</f>
        <v>0</v>
      </c>
      <c r="AE136" s="50">
        <f>IFERROR(VLOOKUP($A136,total!$B$4:$AB$437,13,0),0)-SUMIFS(topmanager!$D:$D,topmanager!$C:$C,rs_nova!$A140,topmanager!$A:$A,856)</f>
        <v>0</v>
      </c>
      <c r="AF136" s="50">
        <f>IFERROR(VLOOKUP($A136,total!$B$4:$AB$437,16,0),0)</f>
        <v>0</v>
      </c>
      <c r="AG136" s="50">
        <f>IFERROR(VLOOKUP($A136,total!$B$4:$AB$437,7,0),0)</f>
        <v>0</v>
      </c>
      <c r="AH136" s="50">
        <f>IFERROR(VLOOKUP($A136,total!$B$4:$AD$437,29,0),0)</f>
        <v>0</v>
      </c>
      <c r="AI136" s="50">
        <f>IFERROR(VLOOKUP(A136,total!$B$4:$AN$437,39,0),0)</f>
        <v>0</v>
      </c>
      <c r="AJ136" s="51">
        <f t="shared" si="37"/>
        <v>0</v>
      </c>
      <c r="AK136" s="50">
        <f t="shared" si="38"/>
        <v>0</v>
      </c>
      <c r="AL136" s="50">
        <f t="shared" si="39"/>
        <v>0</v>
      </c>
      <c r="AM136" s="50">
        <f t="shared" si="40"/>
        <v>0</v>
      </c>
      <c r="AN136" s="50" t="e">
        <f t="shared" si="34"/>
        <v>#REF!</v>
      </c>
      <c r="AO136" s="50" t="e">
        <f t="shared" si="34"/>
        <v>#REF!</v>
      </c>
      <c r="AP136" s="50" t="e">
        <f t="shared" si="34"/>
        <v>#REF!</v>
      </c>
      <c r="AQ136" s="50">
        <f>IFERROR(VLOOKUP(TEXT($A136,"000000"),[6]Página1!$A$8:$S$801,13,FALSE),0)</f>
        <v>0</v>
      </c>
      <c r="AR136" s="50">
        <f>IFERROR(VLOOKUP(TEXT($A136,"000000"),[6]Página1!$A$8:$S$801,16,FALSE),0)</f>
        <v>0</v>
      </c>
      <c r="AS136" s="50">
        <f>IFERROR(VLOOKUP(TEXT($A136,"000000"),[6]Página1!$A$8:$S$801,19,FALSE),0)</f>
        <v>0</v>
      </c>
      <c r="AT136" s="50">
        <f>IFERROR(VLOOKUP(TEXT($A136,"000000"),[7]Página1!$A$8:$R$814,12,FALSE),0)</f>
        <v>0</v>
      </c>
      <c r="AU136" s="50">
        <f>IFERROR(VLOOKUP(TEXT($A136,"000000"),[7]Página1!$A$8:$R$814,15,FALSE),0)</f>
        <v>0</v>
      </c>
      <c r="AV136" s="50">
        <f>IFERROR(VLOOKUP(TEXT($A136,"000000"),[7]Página1!$A$8:$R$814,18,FALSE),0)</f>
        <v>0</v>
      </c>
      <c r="AW136" s="50"/>
      <c r="AX136" s="51" t="e">
        <f t="shared" si="41"/>
        <v>#REF!</v>
      </c>
      <c r="AY136" s="51" t="e">
        <f t="shared" si="42"/>
        <v>#REF!</v>
      </c>
      <c r="AZ136" s="51" t="e">
        <f t="shared" si="43"/>
        <v>#REF!</v>
      </c>
      <c r="BA136" s="51" t="e">
        <f t="shared" si="44"/>
        <v>#REF!</v>
      </c>
      <c r="BB136" s="51">
        <f t="shared" si="45"/>
        <v>0</v>
      </c>
      <c r="BC136" s="51" t="e">
        <f t="shared" si="46"/>
        <v>#REF!</v>
      </c>
      <c r="BD136" s="51">
        <f t="shared" si="47"/>
        <v>0</v>
      </c>
      <c r="BE136" s="51">
        <f>IFERROR(VLOOKUP(A136,salario!A$2:P$91,11,FALSE),0)</f>
        <v>0</v>
      </c>
      <c r="BF136" s="51">
        <f>SUMIFS(topmanager!$D:$D,topmanager!$C:$C,rs_nova!$A136,topmanager!$A:$A,rs_nova!BF$2)</f>
        <v>0</v>
      </c>
      <c r="BG136" s="51">
        <f>SUMIFS(topmanager!$D:$D,topmanager!$C:$C,rs_nova!$A136,topmanager!$A:$A,rs_nova!BG$2)</f>
        <v>0</v>
      </c>
      <c r="BH136" s="51">
        <f>SUMIFS(topmanager!$D:$D,topmanager!$C:$C,rs_nova!$A136,topmanager!$A:$A,rs_nova!BH$2)</f>
        <v>0</v>
      </c>
      <c r="BI136" s="51">
        <f>SUMIFS(topmanager!$D:$D,topmanager!$C:$C,rs_nova!$A136,topmanager!$A:$A,rs_nova!BI$2)</f>
        <v>0</v>
      </c>
      <c r="BJ136" s="51">
        <f>SUMIFS(topmanager!$D:$D,topmanager!$C:$C,rs_nova!$A136,topmanager!$A:$A,rs_nova!BJ$2)+SUMIFS(topmanager!$D:$D,topmanager!$C:$C,rs_nova!$A136,topmanager!$A:$A,rs_nova!BJ$2+1)</f>
        <v>0</v>
      </c>
      <c r="BK136" s="51">
        <f>IFERROR(VLOOKUP(A136,[8]ferias!$C$4:$G$100,5,FALSE),0)</f>
        <v>0</v>
      </c>
      <c r="BL136" s="51">
        <f>SUMIFS(topmanager!$D:$D,topmanager!$C:$C,rs_nova!$A136,topmanager!$A:$A,rs_nova!BL$2)</f>
        <v>0</v>
      </c>
      <c r="BM136" s="51">
        <f>SUMIFS(topmanager!$D:$D,topmanager!$C:$C,rs_nova!$A136,topmanager!$A:$A,rs_nova!BM$2)+SUMIFS(topmanager!$D:$D,topmanager!$C:$C,rs_nova!$A140,topmanager!$A:$A,151)</f>
        <v>0</v>
      </c>
      <c r="BN136" s="51">
        <f t="shared" si="48"/>
        <v>0</v>
      </c>
    </row>
    <row r="137" spans="1:66">
      <c r="A137" s="47" t="e">
        <f>total!#REF!</f>
        <v>#REF!</v>
      </c>
      <c r="B137" s="47">
        <f t="shared" si="35"/>
        <v>0</v>
      </c>
      <c r="C137" s="48" t="e">
        <f>total!#REF!</f>
        <v>#REF!</v>
      </c>
      <c r="D137" s="49" t="str">
        <f>IFERROR(VLOOKUP(A137,salario!A$3:J$32,10,FALSE),"")</f>
        <v/>
      </c>
      <c r="E137" s="49" t="str">
        <f>IFERROR(IF(VLOOKUP(A137,salario!A$3:O$32,15,FALSE)="","",VLOOKUP(A137,salario!A$3:O$32,15,FALSE)),"")</f>
        <v/>
      </c>
      <c r="F137" s="47" t="str">
        <f>IFERROR(VLOOKUP(A137,[5]base_pessoal!$B$2:$P$1504,13,FALSE),"")</f>
        <v/>
      </c>
      <c r="G137" s="50">
        <f>IFERROR(VLOOKUP(A137,salario!A$2:P$91,11,FALSE),0)*B137/30</f>
        <v>0</v>
      </c>
      <c r="H137" s="50">
        <f>SUMIFS(topmanager!$D:$D,topmanager!$C:$C,rs_nova!$A137,topmanager!$A:$A,rs_nova!H$2)+SUMIFS(topmanager!$D:$D,topmanager!$C:$C,rs_nova!$A137,topmanager!$A:$A,63)</f>
        <v>0</v>
      </c>
      <c r="I137" s="50">
        <f>-SUMIFS(topmanager!$D:$D,topmanager!$C:$C,rs_nova!$A137,topmanager!$A:$A,rs_nova!I$2)</f>
        <v>0</v>
      </c>
      <c r="J137" s="50">
        <f>SUMIFS(topmanager!$D:$D,topmanager!$C:$C,rs_nova!$A137,topmanager!$A:$A,rs_nova!J$2)</f>
        <v>0</v>
      </c>
      <c r="K137" s="50">
        <f>SUMIFS(topmanager!$D:$D,topmanager!$C:$C,rs_nova!$A137,topmanager!$A:$A,rs_nova!K$2)+SUMIFS(topmanager!$D:$D,topmanager!$C:$C,rs_nova!$A137,topmanager!$A:$A,911)</f>
        <v>0</v>
      </c>
      <c r="L137" s="50">
        <f>SUMIFS(topmanager!$D:$D,topmanager!$C:$C,rs_nova!$A137,topmanager!$A:$A,rs_nova!L$2)</f>
        <v>0</v>
      </c>
      <c r="M137" s="50">
        <f>SUMIFS(topmanager!$D:$D,topmanager!$C:$C,rs_nova!$A137,topmanager!$A:$A,rs_nova!M$2)+SUMIFS(topmanager!$D:$D,topmanager!$C:$C,rs_nova!$A137,topmanager!$A:$A,908)+SUMIFS(topmanager!$D:$D,topmanager!$C:$C,rs_nova!$A137,topmanager!$A:$A,550)</f>
        <v>0</v>
      </c>
      <c r="N137" s="50">
        <f>SUMIFS(topmanager!$D:$D,topmanager!$C:$C,rs_nova!$A137,topmanager!$A:$A,rs_nova!N$2)</f>
        <v>0</v>
      </c>
      <c r="O137" s="51">
        <f t="shared" si="36"/>
        <v>0</v>
      </c>
      <c r="P137" s="50">
        <f>IFERROR(VLOOKUP($A137,total!$B$4:$AW$437,27,0),0)</f>
        <v>0</v>
      </c>
      <c r="Q137" s="50">
        <f>IFERROR(VLOOKUP($A137,total!$B$4:$AW$437,21,0),0)</f>
        <v>0</v>
      </c>
      <c r="R137" s="50">
        <f>IFERROR(VLOOKUP($A137,total!$B$4:$AW$437,25,0),0)+IFERROR(VLOOKUP($A137,total!$B$4:$AW$437,36,0),0)</f>
        <v>0</v>
      </c>
      <c r="S137" s="50">
        <f>IFERROR(VLOOKUP(A137,gympass!$A$2:$F$148,6,0),0)</f>
        <v>0</v>
      </c>
      <c r="T137" s="50">
        <f>IFERROR(VLOOKUP($A137,total!$B$4:$AW$437,42,0),0)</f>
        <v>0</v>
      </c>
      <c r="U137" s="50">
        <f>IFERROR(VLOOKUP($A137,total!$B$4:$AW$437,32,0),0)</f>
        <v>0</v>
      </c>
      <c r="V137" s="50">
        <f>IFERROR(VLOOKUP($A137,total!$B$4:$AW$437,28,0),0)</f>
        <v>0</v>
      </c>
      <c r="W137" s="50">
        <f>IFERROR(VLOOKUP($A137,total!$B$4:$AX$437,49,0),0)</f>
        <v>0</v>
      </c>
      <c r="X137" s="50"/>
      <c r="Y137" s="50">
        <f>IFERROR(VLOOKUP(A137,#REF!,4,0),0)</f>
        <v>0</v>
      </c>
      <c r="Z137" s="50">
        <f>IFERROR(VLOOKUP(B137,#REF!,8,0),0)</f>
        <v>0</v>
      </c>
      <c r="AA137" s="50">
        <f>IFERROR(VLOOKUP($A137,total!$B$4:$AW$437,45,0),0)</f>
        <v>0</v>
      </c>
      <c r="AB137" s="50">
        <f>IFERROR(VLOOKUP($A137,total!$B$4:$AW$437,48,0),0)</f>
        <v>0</v>
      </c>
      <c r="AC137" s="50">
        <f>IFERROR(VLOOKUP($A137,total!$B$4:$AB$437,19,0),0)</f>
        <v>0</v>
      </c>
      <c r="AD137" s="50">
        <f>IFERROR(VLOOKUP($A137,total!$B$4:$AB$437,10,0),0)</f>
        <v>0</v>
      </c>
      <c r="AE137" s="50">
        <f>IFERROR(VLOOKUP($A137,total!$B$4:$AB$437,13,0),0)-SUMIFS(topmanager!$D:$D,topmanager!$C:$C,rs_nova!$A141,topmanager!$A:$A,856)</f>
        <v>0</v>
      </c>
      <c r="AF137" s="50">
        <f>IFERROR(VLOOKUP($A137,total!$B$4:$AB$437,16,0),0)</f>
        <v>0</v>
      </c>
      <c r="AG137" s="50">
        <f>IFERROR(VLOOKUP($A137,total!$B$4:$AB$437,7,0),0)</f>
        <v>0</v>
      </c>
      <c r="AH137" s="50">
        <f>IFERROR(VLOOKUP($A137,total!$B$4:$AD$437,29,0),0)</f>
        <v>0</v>
      </c>
      <c r="AI137" s="50">
        <f>IFERROR(VLOOKUP(A137,total!$B$4:$AN$437,39,0),0)</f>
        <v>0</v>
      </c>
      <c r="AJ137" s="51">
        <f t="shared" si="37"/>
        <v>0</v>
      </c>
      <c r="AK137" s="50">
        <f t="shared" si="38"/>
        <v>0</v>
      </c>
      <c r="AL137" s="50">
        <f t="shared" si="39"/>
        <v>0</v>
      </c>
      <c r="AM137" s="50">
        <f t="shared" si="40"/>
        <v>0</v>
      </c>
      <c r="AN137" s="50" t="e">
        <f t="shared" si="34"/>
        <v>#REF!</v>
      </c>
      <c r="AO137" s="50" t="e">
        <f t="shared" si="34"/>
        <v>#REF!</v>
      </c>
      <c r="AP137" s="50" t="e">
        <f t="shared" si="34"/>
        <v>#REF!</v>
      </c>
      <c r="AQ137" s="50">
        <f>IFERROR(VLOOKUP(TEXT($A137,"000000"),[6]Página1!$A$8:$S$801,13,FALSE),0)</f>
        <v>0</v>
      </c>
      <c r="AR137" s="50">
        <f>IFERROR(VLOOKUP(TEXT($A137,"000000"),[6]Página1!$A$8:$S$801,16,FALSE),0)</f>
        <v>0</v>
      </c>
      <c r="AS137" s="50">
        <f>IFERROR(VLOOKUP(TEXT($A137,"000000"),[6]Página1!$A$8:$S$801,19,FALSE),0)</f>
        <v>0</v>
      </c>
      <c r="AT137" s="50">
        <f>IFERROR(VLOOKUP(TEXT($A137,"000000"),[7]Página1!$A$8:$R$814,12,FALSE),0)</f>
        <v>0</v>
      </c>
      <c r="AU137" s="50">
        <f>IFERROR(VLOOKUP(TEXT($A137,"000000"),[7]Página1!$A$8:$R$814,15,FALSE),0)</f>
        <v>0</v>
      </c>
      <c r="AV137" s="50">
        <f>IFERROR(VLOOKUP(TEXT($A137,"000000"),[7]Página1!$A$8:$R$814,18,FALSE),0)</f>
        <v>0</v>
      </c>
      <c r="AW137" s="50"/>
      <c r="AX137" s="51" t="e">
        <f t="shared" si="41"/>
        <v>#REF!</v>
      </c>
      <c r="AY137" s="51" t="e">
        <f t="shared" si="42"/>
        <v>#REF!</v>
      </c>
      <c r="AZ137" s="51" t="e">
        <f t="shared" si="43"/>
        <v>#REF!</v>
      </c>
      <c r="BA137" s="51" t="e">
        <f t="shared" si="44"/>
        <v>#REF!</v>
      </c>
      <c r="BB137" s="51">
        <f t="shared" si="45"/>
        <v>0</v>
      </c>
      <c r="BC137" s="51" t="e">
        <f t="shared" si="46"/>
        <v>#REF!</v>
      </c>
      <c r="BD137" s="51">
        <f t="shared" si="47"/>
        <v>0</v>
      </c>
      <c r="BE137" s="51">
        <f>IFERROR(VLOOKUP(A137,salario!A$2:P$91,11,FALSE),0)</f>
        <v>0</v>
      </c>
      <c r="BF137" s="51">
        <f>SUMIFS(topmanager!$D:$D,topmanager!$C:$C,rs_nova!$A137,topmanager!$A:$A,rs_nova!BF$2)</f>
        <v>0</v>
      </c>
      <c r="BG137" s="51">
        <f>SUMIFS(topmanager!$D:$D,topmanager!$C:$C,rs_nova!$A137,topmanager!$A:$A,rs_nova!BG$2)</f>
        <v>0</v>
      </c>
      <c r="BH137" s="51">
        <f>SUMIFS(topmanager!$D:$D,topmanager!$C:$C,rs_nova!$A137,topmanager!$A:$A,rs_nova!BH$2)</f>
        <v>0</v>
      </c>
      <c r="BI137" s="51">
        <f>SUMIFS(topmanager!$D:$D,topmanager!$C:$C,rs_nova!$A137,topmanager!$A:$A,rs_nova!BI$2)</f>
        <v>0</v>
      </c>
      <c r="BJ137" s="51">
        <f>SUMIFS(topmanager!$D:$D,topmanager!$C:$C,rs_nova!$A137,topmanager!$A:$A,rs_nova!BJ$2)+SUMIFS(topmanager!$D:$D,topmanager!$C:$C,rs_nova!$A137,topmanager!$A:$A,rs_nova!BJ$2+1)</f>
        <v>0</v>
      </c>
      <c r="BK137" s="51">
        <f>IFERROR(VLOOKUP(A137,[8]ferias!$C$4:$G$100,5,FALSE),0)</f>
        <v>0</v>
      </c>
      <c r="BL137" s="51">
        <f>SUMIFS(topmanager!$D:$D,topmanager!$C:$C,rs_nova!$A137,topmanager!$A:$A,rs_nova!BL$2)</f>
        <v>0</v>
      </c>
      <c r="BM137" s="51">
        <f>SUMIFS(topmanager!$D:$D,topmanager!$C:$C,rs_nova!$A137,topmanager!$A:$A,rs_nova!BM$2)+SUMIFS(topmanager!$D:$D,topmanager!$C:$C,rs_nova!$A141,topmanager!$A:$A,151)</f>
        <v>0</v>
      </c>
      <c r="BN137" s="51">
        <f t="shared" si="48"/>
        <v>0</v>
      </c>
    </row>
    <row r="138" spans="1:66">
      <c r="A138" s="47" t="e">
        <f>total!#REF!</f>
        <v>#REF!</v>
      </c>
      <c r="B138" s="47">
        <f t="shared" si="35"/>
        <v>0</v>
      </c>
      <c r="C138" s="48" t="e">
        <f>total!#REF!</f>
        <v>#REF!</v>
      </c>
      <c r="D138" s="49" t="str">
        <f>IFERROR(VLOOKUP(A138,salario!A$3:J$32,10,FALSE),"")</f>
        <v/>
      </c>
      <c r="E138" s="49" t="str">
        <f>IFERROR(IF(VLOOKUP(A138,salario!A$3:O$32,15,FALSE)="","",VLOOKUP(A138,salario!A$3:O$32,15,FALSE)),"")</f>
        <v/>
      </c>
      <c r="F138" s="47" t="str">
        <f>IFERROR(VLOOKUP(A138,[5]base_pessoal!$B$2:$P$1504,13,FALSE),"")</f>
        <v/>
      </c>
      <c r="G138" s="50">
        <f>IFERROR(VLOOKUP(A138,salario!A$2:P$91,11,FALSE),0)*B138/30</f>
        <v>0</v>
      </c>
      <c r="H138" s="50">
        <f>SUMIFS(topmanager!$D:$D,topmanager!$C:$C,rs_nova!$A138,topmanager!$A:$A,rs_nova!H$2)+SUMIFS(topmanager!$D:$D,topmanager!$C:$C,rs_nova!$A138,topmanager!$A:$A,63)</f>
        <v>0</v>
      </c>
      <c r="I138" s="50">
        <f>-SUMIFS(topmanager!$D:$D,topmanager!$C:$C,rs_nova!$A138,topmanager!$A:$A,rs_nova!I$2)</f>
        <v>0</v>
      </c>
      <c r="J138" s="50">
        <f>SUMIFS(topmanager!$D:$D,topmanager!$C:$C,rs_nova!$A138,topmanager!$A:$A,rs_nova!J$2)</f>
        <v>0</v>
      </c>
      <c r="K138" s="50">
        <f>SUMIFS(topmanager!$D:$D,topmanager!$C:$C,rs_nova!$A138,topmanager!$A:$A,rs_nova!K$2)+SUMIFS(topmanager!$D:$D,topmanager!$C:$C,rs_nova!$A138,topmanager!$A:$A,911)</f>
        <v>0</v>
      </c>
      <c r="L138" s="50">
        <f>SUMIFS(topmanager!$D:$D,topmanager!$C:$C,rs_nova!$A138,topmanager!$A:$A,rs_nova!L$2)</f>
        <v>0</v>
      </c>
      <c r="M138" s="50">
        <f>SUMIFS(topmanager!$D:$D,topmanager!$C:$C,rs_nova!$A138,topmanager!$A:$A,rs_nova!M$2)+SUMIFS(topmanager!$D:$D,topmanager!$C:$C,rs_nova!$A138,topmanager!$A:$A,908)+SUMIFS(topmanager!$D:$D,topmanager!$C:$C,rs_nova!$A138,topmanager!$A:$A,550)</f>
        <v>0</v>
      </c>
      <c r="N138" s="50">
        <f>SUMIFS(topmanager!$D:$D,topmanager!$C:$C,rs_nova!$A138,topmanager!$A:$A,rs_nova!N$2)</f>
        <v>0</v>
      </c>
      <c r="O138" s="51">
        <f t="shared" si="36"/>
        <v>0</v>
      </c>
      <c r="P138" s="50">
        <f>IFERROR(VLOOKUP($A138,total!$B$4:$AW$437,27,0),0)</f>
        <v>0</v>
      </c>
      <c r="Q138" s="50">
        <f>IFERROR(VLOOKUP($A138,total!$B$4:$AW$437,21,0),0)</f>
        <v>0</v>
      </c>
      <c r="R138" s="50">
        <f>IFERROR(VLOOKUP($A138,total!$B$4:$AW$437,25,0),0)+IFERROR(VLOOKUP($A138,total!$B$4:$AW$437,36,0),0)</f>
        <v>0</v>
      </c>
      <c r="S138" s="50">
        <f>IFERROR(VLOOKUP(A138,gympass!$A$2:$F$148,6,0),0)</f>
        <v>0</v>
      </c>
      <c r="T138" s="50">
        <f>IFERROR(VLOOKUP($A138,total!$B$4:$AW$437,42,0),0)</f>
        <v>0</v>
      </c>
      <c r="U138" s="50">
        <f>IFERROR(VLOOKUP($A138,total!$B$4:$AW$437,32,0),0)</f>
        <v>0</v>
      </c>
      <c r="V138" s="50">
        <f>IFERROR(VLOOKUP($A138,total!$B$4:$AW$437,28,0),0)</f>
        <v>0</v>
      </c>
      <c r="W138" s="50">
        <f>IFERROR(VLOOKUP($A138,total!$B$4:$AX$437,49,0),0)</f>
        <v>0</v>
      </c>
      <c r="X138" s="50"/>
      <c r="Y138" s="50">
        <f>IFERROR(VLOOKUP(A138,#REF!,4,0),0)</f>
        <v>0</v>
      </c>
      <c r="Z138" s="50">
        <f>IFERROR(VLOOKUP(B138,#REF!,8,0),0)</f>
        <v>0</v>
      </c>
      <c r="AA138" s="50">
        <f>IFERROR(VLOOKUP($A138,total!$B$4:$AW$437,45,0),0)</f>
        <v>0</v>
      </c>
      <c r="AB138" s="50">
        <f>IFERROR(VLOOKUP($A138,total!$B$4:$AW$437,48,0),0)</f>
        <v>0</v>
      </c>
      <c r="AC138" s="50">
        <f>IFERROR(VLOOKUP($A138,total!$B$4:$AB$437,19,0),0)</f>
        <v>0</v>
      </c>
      <c r="AD138" s="50">
        <f>IFERROR(VLOOKUP($A138,total!$B$4:$AB$437,10,0),0)</f>
        <v>0</v>
      </c>
      <c r="AE138" s="50">
        <f>IFERROR(VLOOKUP($A138,total!$B$4:$AB$437,13,0),0)-SUMIFS(topmanager!$D:$D,topmanager!$C:$C,rs_nova!$A142,topmanager!$A:$A,856)</f>
        <v>0</v>
      </c>
      <c r="AF138" s="50">
        <f>IFERROR(VLOOKUP($A138,total!$B$4:$AB$437,16,0),0)</f>
        <v>0</v>
      </c>
      <c r="AG138" s="50">
        <f>IFERROR(VLOOKUP($A138,total!$B$4:$AB$437,7,0),0)</f>
        <v>0</v>
      </c>
      <c r="AH138" s="50">
        <f>IFERROR(VLOOKUP($A138,total!$B$4:$AD$437,29,0),0)</f>
        <v>0</v>
      </c>
      <c r="AI138" s="50">
        <f>IFERROR(VLOOKUP(A138,total!$B$4:$AN$437,39,0),0)</f>
        <v>0</v>
      </c>
      <c r="AJ138" s="51">
        <f t="shared" si="37"/>
        <v>0</v>
      </c>
      <c r="AK138" s="50">
        <f t="shared" si="38"/>
        <v>0</v>
      </c>
      <c r="AL138" s="50">
        <f t="shared" si="39"/>
        <v>0</v>
      </c>
      <c r="AM138" s="50">
        <f t="shared" si="40"/>
        <v>0</v>
      </c>
      <c r="AN138" s="50" t="e">
        <f t="shared" si="34"/>
        <v>#REF!</v>
      </c>
      <c r="AO138" s="50" t="e">
        <f t="shared" si="34"/>
        <v>#REF!</v>
      </c>
      <c r="AP138" s="50" t="e">
        <f t="shared" si="34"/>
        <v>#REF!</v>
      </c>
      <c r="AQ138" s="50">
        <f>IFERROR(VLOOKUP(TEXT($A138,"000000"),[6]Página1!$A$8:$S$801,13,FALSE),0)</f>
        <v>0</v>
      </c>
      <c r="AR138" s="50">
        <f>IFERROR(VLOOKUP(TEXT($A138,"000000"),[6]Página1!$A$8:$S$801,16,FALSE),0)</f>
        <v>0</v>
      </c>
      <c r="AS138" s="50">
        <f>IFERROR(VLOOKUP(TEXT($A138,"000000"),[6]Página1!$A$8:$S$801,19,FALSE),0)</f>
        <v>0</v>
      </c>
      <c r="AT138" s="50">
        <f>IFERROR(VLOOKUP(TEXT($A138,"000000"),[7]Página1!$A$8:$R$814,12,FALSE),0)</f>
        <v>0</v>
      </c>
      <c r="AU138" s="50">
        <f>IFERROR(VLOOKUP(TEXT($A138,"000000"),[7]Página1!$A$8:$R$814,15,FALSE),0)</f>
        <v>0</v>
      </c>
      <c r="AV138" s="50">
        <f>IFERROR(VLOOKUP(TEXT($A138,"000000"),[7]Página1!$A$8:$R$814,18,FALSE),0)</f>
        <v>0</v>
      </c>
      <c r="AW138" s="50"/>
      <c r="AX138" s="51" t="e">
        <f t="shared" si="41"/>
        <v>#REF!</v>
      </c>
      <c r="AY138" s="51" t="e">
        <f t="shared" si="42"/>
        <v>#REF!</v>
      </c>
      <c r="AZ138" s="51" t="e">
        <f t="shared" si="43"/>
        <v>#REF!</v>
      </c>
      <c r="BA138" s="51" t="e">
        <f t="shared" si="44"/>
        <v>#REF!</v>
      </c>
      <c r="BB138" s="51">
        <f t="shared" si="45"/>
        <v>0</v>
      </c>
      <c r="BC138" s="51" t="e">
        <f t="shared" si="46"/>
        <v>#REF!</v>
      </c>
      <c r="BD138" s="51">
        <f t="shared" si="47"/>
        <v>0</v>
      </c>
      <c r="BE138" s="51">
        <f>IFERROR(VLOOKUP(A138,salario!A$2:P$91,11,FALSE),0)</f>
        <v>0</v>
      </c>
      <c r="BF138" s="51">
        <f>SUMIFS(topmanager!$D:$D,topmanager!$C:$C,rs_nova!$A138,topmanager!$A:$A,rs_nova!BF$2)</f>
        <v>0</v>
      </c>
      <c r="BG138" s="51">
        <f>SUMIFS(topmanager!$D:$D,topmanager!$C:$C,rs_nova!$A138,topmanager!$A:$A,rs_nova!BG$2)</f>
        <v>0</v>
      </c>
      <c r="BH138" s="51">
        <f>SUMIFS(topmanager!$D:$D,topmanager!$C:$C,rs_nova!$A138,topmanager!$A:$A,rs_nova!BH$2)</f>
        <v>0</v>
      </c>
      <c r="BI138" s="51">
        <f>SUMIFS(topmanager!$D:$D,topmanager!$C:$C,rs_nova!$A138,topmanager!$A:$A,rs_nova!BI$2)</f>
        <v>0</v>
      </c>
      <c r="BJ138" s="51">
        <f>SUMIFS(topmanager!$D:$D,topmanager!$C:$C,rs_nova!$A138,topmanager!$A:$A,rs_nova!BJ$2)+SUMIFS(topmanager!$D:$D,topmanager!$C:$C,rs_nova!$A138,topmanager!$A:$A,rs_nova!BJ$2+1)</f>
        <v>0</v>
      </c>
      <c r="BK138" s="51">
        <f>IFERROR(VLOOKUP(A138,[8]ferias!$C$4:$G$100,5,FALSE),0)</f>
        <v>0</v>
      </c>
      <c r="BL138" s="51">
        <f>SUMIFS(topmanager!$D:$D,topmanager!$C:$C,rs_nova!$A138,topmanager!$A:$A,rs_nova!BL$2)</f>
        <v>0</v>
      </c>
      <c r="BM138" s="51">
        <f>SUMIFS(topmanager!$D:$D,topmanager!$C:$C,rs_nova!$A138,topmanager!$A:$A,rs_nova!BM$2)+SUMIFS(topmanager!$D:$D,topmanager!$C:$C,rs_nova!$A142,topmanager!$A:$A,151)</f>
        <v>0</v>
      </c>
      <c r="BN138" s="51">
        <f t="shared" si="48"/>
        <v>0</v>
      </c>
    </row>
    <row r="139" spans="1:66">
      <c r="A139" s="47" t="e">
        <f>total!#REF!</f>
        <v>#REF!</v>
      </c>
      <c r="B139" s="47">
        <f t="shared" si="35"/>
        <v>0</v>
      </c>
      <c r="C139" s="48" t="e">
        <f>total!#REF!</f>
        <v>#REF!</v>
      </c>
      <c r="D139" s="49" t="str">
        <f>IFERROR(VLOOKUP(A139,salario!A$3:J$32,10,FALSE),"")</f>
        <v/>
      </c>
      <c r="E139" s="49" t="str">
        <f>IFERROR(IF(VLOOKUP(A139,salario!A$3:O$32,15,FALSE)="","",VLOOKUP(A139,salario!A$3:O$32,15,FALSE)),"")</f>
        <v/>
      </c>
      <c r="F139" s="47" t="str">
        <f>IFERROR(VLOOKUP(A139,[5]base_pessoal!$B$2:$P$1504,13,FALSE),"")</f>
        <v/>
      </c>
      <c r="G139" s="50">
        <f>IFERROR(VLOOKUP(A139,salario!A$2:P$91,11,FALSE),0)*B139/30</f>
        <v>0</v>
      </c>
      <c r="H139" s="50">
        <f>SUMIFS(topmanager!$D:$D,topmanager!$C:$C,rs_nova!$A139,topmanager!$A:$A,rs_nova!H$2)+SUMIFS(topmanager!$D:$D,topmanager!$C:$C,rs_nova!$A139,topmanager!$A:$A,63)</f>
        <v>0</v>
      </c>
      <c r="I139" s="50">
        <f>-SUMIFS(topmanager!$D:$D,topmanager!$C:$C,rs_nova!$A139,topmanager!$A:$A,rs_nova!I$2)</f>
        <v>0</v>
      </c>
      <c r="J139" s="50">
        <f>SUMIFS(topmanager!$D:$D,topmanager!$C:$C,rs_nova!$A139,topmanager!$A:$A,rs_nova!J$2)</f>
        <v>0</v>
      </c>
      <c r="K139" s="50">
        <f>SUMIFS(topmanager!$D:$D,topmanager!$C:$C,rs_nova!$A139,topmanager!$A:$A,rs_nova!K$2)+SUMIFS(topmanager!$D:$D,topmanager!$C:$C,rs_nova!$A139,topmanager!$A:$A,911)</f>
        <v>0</v>
      </c>
      <c r="L139" s="50">
        <f>SUMIFS(topmanager!$D:$D,topmanager!$C:$C,rs_nova!$A139,topmanager!$A:$A,rs_nova!L$2)</f>
        <v>0</v>
      </c>
      <c r="M139" s="50">
        <f>SUMIFS(topmanager!$D:$D,topmanager!$C:$C,rs_nova!$A139,topmanager!$A:$A,rs_nova!M$2)+SUMIFS(topmanager!$D:$D,topmanager!$C:$C,rs_nova!$A139,topmanager!$A:$A,908)+SUMIFS(topmanager!$D:$D,topmanager!$C:$C,rs_nova!$A139,topmanager!$A:$A,550)</f>
        <v>0</v>
      </c>
      <c r="N139" s="50">
        <f>SUMIFS(topmanager!$D:$D,topmanager!$C:$C,rs_nova!$A139,topmanager!$A:$A,rs_nova!N$2)</f>
        <v>0</v>
      </c>
      <c r="O139" s="51">
        <f t="shared" si="36"/>
        <v>0</v>
      </c>
      <c r="P139" s="50">
        <f>IFERROR(VLOOKUP($A139,total!$B$4:$AW$437,27,0),0)</f>
        <v>0</v>
      </c>
      <c r="Q139" s="50">
        <f>IFERROR(VLOOKUP($A139,total!$B$4:$AW$437,21,0),0)</f>
        <v>0</v>
      </c>
      <c r="R139" s="50">
        <f>IFERROR(VLOOKUP($A139,total!$B$4:$AW$437,25,0),0)+IFERROR(VLOOKUP($A139,total!$B$4:$AW$437,36,0),0)</f>
        <v>0</v>
      </c>
      <c r="S139" s="50">
        <f>IFERROR(VLOOKUP(A139,gympass!$A$2:$F$148,6,0),0)</f>
        <v>0</v>
      </c>
      <c r="T139" s="50">
        <f>IFERROR(VLOOKUP($A139,total!$B$4:$AW$437,42,0),0)</f>
        <v>0</v>
      </c>
      <c r="U139" s="50">
        <f>IFERROR(VLOOKUP($A139,total!$B$4:$AW$437,32,0),0)</f>
        <v>0</v>
      </c>
      <c r="V139" s="50">
        <f>IFERROR(VLOOKUP($A139,total!$B$4:$AW$437,28,0),0)</f>
        <v>0</v>
      </c>
      <c r="W139" s="50">
        <f>IFERROR(VLOOKUP($A139,total!$B$4:$AX$437,49,0),0)</f>
        <v>0</v>
      </c>
      <c r="X139" s="50"/>
      <c r="Y139" s="50">
        <f>IFERROR(VLOOKUP(A139,#REF!,4,0),0)</f>
        <v>0</v>
      </c>
      <c r="Z139" s="50">
        <f>IFERROR(VLOOKUP(B139,#REF!,8,0),0)</f>
        <v>0</v>
      </c>
      <c r="AA139" s="50">
        <f>IFERROR(VLOOKUP($A139,total!$B$4:$AW$437,45,0),0)</f>
        <v>0</v>
      </c>
      <c r="AB139" s="50">
        <f>IFERROR(VLOOKUP($A139,total!$B$4:$AW$437,48,0),0)</f>
        <v>0</v>
      </c>
      <c r="AC139" s="50">
        <f>IFERROR(VLOOKUP($A139,total!$B$4:$AB$437,19,0),0)</f>
        <v>0</v>
      </c>
      <c r="AD139" s="50">
        <f>IFERROR(VLOOKUP($A139,total!$B$4:$AB$437,10,0),0)</f>
        <v>0</v>
      </c>
      <c r="AE139" s="50">
        <f>IFERROR(VLOOKUP($A139,total!$B$4:$AB$437,13,0),0)-SUMIFS(topmanager!$D:$D,topmanager!$C:$C,rs_nova!$A143,topmanager!$A:$A,856)</f>
        <v>0</v>
      </c>
      <c r="AF139" s="50">
        <f>IFERROR(VLOOKUP($A139,total!$B$4:$AB$437,16,0),0)</f>
        <v>0</v>
      </c>
      <c r="AG139" s="50">
        <f>IFERROR(VLOOKUP($A139,total!$B$4:$AB$437,7,0),0)</f>
        <v>0</v>
      </c>
      <c r="AH139" s="50">
        <f>IFERROR(VLOOKUP($A139,total!$B$4:$AD$437,29,0),0)</f>
        <v>0</v>
      </c>
      <c r="AI139" s="50">
        <f>IFERROR(VLOOKUP(A139,total!$B$4:$AN$437,39,0),0)</f>
        <v>0</v>
      </c>
      <c r="AJ139" s="51">
        <f t="shared" si="37"/>
        <v>0</v>
      </c>
      <c r="AK139" s="50">
        <f t="shared" si="38"/>
        <v>0</v>
      </c>
      <c r="AL139" s="50">
        <f t="shared" si="39"/>
        <v>0</v>
      </c>
      <c r="AM139" s="50">
        <f t="shared" si="40"/>
        <v>0</v>
      </c>
      <c r="AN139" s="50" t="e">
        <f t="shared" si="34"/>
        <v>#REF!</v>
      </c>
      <c r="AO139" s="50" t="e">
        <f t="shared" si="34"/>
        <v>#REF!</v>
      </c>
      <c r="AP139" s="50" t="e">
        <f t="shared" si="34"/>
        <v>#REF!</v>
      </c>
      <c r="AQ139" s="50">
        <f>IFERROR(VLOOKUP(TEXT($A139,"000000"),[6]Página1!$A$8:$S$801,13,FALSE),0)</f>
        <v>0</v>
      </c>
      <c r="AR139" s="50">
        <f>IFERROR(VLOOKUP(TEXT($A139,"000000"),[6]Página1!$A$8:$S$801,16,FALSE),0)</f>
        <v>0</v>
      </c>
      <c r="AS139" s="50">
        <f>IFERROR(VLOOKUP(TEXT($A139,"000000"),[6]Página1!$A$8:$S$801,19,FALSE),0)</f>
        <v>0</v>
      </c>
      <c r="AT139" s="50">
        <f>IFERROR(VLOOKUP(TEXT($A139,"000000"),[7]Página1!$A$8:$R$814,12,FALSE),0)</f>
        <v>0</v>
      </c>
      <c r="AU139" s="50">
        <f>IFERROR(VLOOKUP(TEXT($A139,"000000"),[7]Página1!$A$8:$R$814,15,FALSE),0)</f>
        <v>0</v>
      </c>
      <c r="AV139" s="50">
        <f>IFERROR(VLOOKUP(TEXT($A139,"000000"),[7]Página1!$A$8:$R$814,18,FALSE),0)</f>
        <v>0</v>
      </c>
      <c r="AW139" s="50"/>
      <c r="AX139" s="51" t="e">
        <f t="shared" si="41"/>
        <v>#REF!</v>
      </c>
      <c r="AY139" s="51" t="e">
        <f t="shared" si="42"/>
        <v>#REF!</v>
      </c>
      <c r="AZ139" s="51" t="e">
        <f t="shared" si="43"/>
        <v>#REF!</v>
      </c>
      <c r="BA139" s="51" t="e">
        <f t="shared" si="44"/>
        <v>#REF!</v>
      </c>
      <c r="BB139" s="51">
        <f t="shared" si="45"/>
        <v>0</v>
      </c>
      <c r="BC139" s="51" t="e">
        <f t="shared" si="46"/>
        <v>#REF!</v>
      </c>
      <c r="BD139" s="51">
        <f t="shared" si="47"/>
        <v>0</v>
      </c>
      <c r="BE139" s="51">
        <f>IFERROR(VLOOKUP(A139,salario!A$2:P$91,11,FALSE),0)</f>
        <v>0</v>
      </c>
      <c r="BF139" s="51">
        <f>SUMIFS(topmanager!$D:$D,topmanager!$C:$C,rs_nova!$A139,topmanager!$A:$A,rs_nova!BF$2)</f>
        <v>0</v>
      </c>
      <c r="BG139" s="51">
        <f>SUMIFS(topmanager!$D:$D,topmanager!$C:$C,rs_nova!$A139,topmanager!$A:$A,rs_nova!BG$2)</f>
        <v>0</v>
      </c>
      <c r="BH139" s="51">
        <f>SUMIFS(topmanager!$D:$D,topmanager!$C:$C,rs_nova!$A139,topmanager!$A:$A,rs_nova!BH$2)</f>
        <v>0</v>
      </c>
      <c r="BI139" s="51">
        <f>SUMIFS(topmanager!$D:$D,topmanager!$C:$C,rs_nova!$A139,topmanager!$A:$A,rs_nova!BI$2)</f>
        <v>0</v>
      </c>
      <c r="BJ139" s="51">
        <f>SUMIFS(topmanager!$D:$D,topmanager!$C:$C,rs_nova!$A139,topmanager!$A:$A,rs_nova!BJ$2)+SUMIFS(topmanager!$D:$D,topmanager!$C:$C,rs_nova!$A139,topmanager!$A:$A,rs_nova!BJ$2+1)</f>
        <v>0</v>
      </c>
      <c r="BK139" s="51">
        <f>IFERROR(VLOOKUP(A139,[8]ferias!$C$4:$G$100,5,FALSE),0)</f>
        <v>0</v>
      </c>
      <c r="BL139" s="51">
        <f>SUMIFS(topmanager!$D:$D,topmanager!$C:$C,rs_nova!$A139,topmanager!$A:$A,rs_nova!BL$2)</f>
        <v>0</v>
      </c>
      <c r="BM139" s="51">
        <f>SUMIFS(topmanager!$D:$D,topmanager!$C:$C,rs_nova!$A139,topmanager!$A:$A,rs_nova!BM$2)+SUMIFS(topmanager!$D:$D,topmanager!$C:$C,rs_nova!$A143,topmanager!$A:$A,151)</f>
        <v>0</v>
      </c>
      <c r="BN139" s="51">
        <f t="shared" si="48"/>
        <v>0</v>
      </c>
    </row>
    <row r="140" spans="1:66">
      <c r="A140" s="47" t="e">
        <f>total!#REF!</f>
        <v>#REF!</v>
      </c>
      <c r="B140" s="47">
        <f t="shared" si="35"/>
        <v>0</v>
      </c>
      <c r="C140" s="48" t="e">
        <f>total!#REF!</f>
        <v>#REF!</v>
      </c>
      <c r="D140" s="49" t="str">
        <f>IFERROR(VLOOKUP(A140,salario!A$3:J$32,10,FALSE),"")</f>
        <v/>
      </c>
      <c r="E140" s="49" t="str">
        <f>IFERROR(IF(VLOOKUP(A140,salario!A$3:O$32,15,FALSE)="","",VLOOKUP(A140,salario!A$3:O$32,15,FALSE)),"")</f>
        <v/>
      </c>
      <c r="F140" s="47" t="str">
        <f>IFERROR(VLOOKUP(A140,[5]base_pessoal!$B$2:$P$1504,13,FALSE),"")</f>
        <v/>
      </c>
      <c r="G140" s="50">
        <f>IFERROR(VLOOKUP(A140,salario!A$2:P$91,11,FALSE),0)*B140/30</f>
        <v>0</v>
      </c>
      <c r="H140" s="50">
        <f>SUMIFS(topmanager!$D:$D,topmanager!$C:$C,rs_nova!$A140,topmanager!$A:$A,rs_nova!H$2)+SUMIFS(topmanager!$D:$D,topmanager!$C:$C,rs_nova!$A140,topmanager!$A:$A,63)</f>
        <v>0</v>
      </c>
      <c r="I140" s="50">
        <f>-SUMIFS(topmanager!$D:$D,topmanager!$C:$C,rs_nova!$A140,topmanager!$A:$A,rs_nova!I$2)</f>
        <v>0</v>
      </c>
      <c r="J140" s="50">
        <f>SUMIFS(topmanager!$D:$D,topmanager!$C:$C,rs_nova!$A140,topmanager!$A:$A,rs_nova!J$2)</f>
        <v>0</v>
      </c>
      <c r="K140" s="50">
        <f>SUMIFS(topmanager!$D:$D,topmanager!$C:$C,rs_nova!$A140,topmanager!$A:$A,rs_nova!K$2)+SUMIFS(topmanager!$D:$D,topmanager!$C:$C,rs_nova!$A140,topmanager!$A:$A,911)</f>
        <v>0</v>
      </c>
      <c r="L140" s="50">
        <f>SUMIFS(topmanager!$D:$D,topmanager!$C:$C,rs_nova!$A140,topmanager!$A:$A,rs_nova!L$2)</f>
        <v>0</v>
      </c>
      <c r="M140" s="50">
        <f>SUMIFS(topmanager!$D:$D,topmanager!$C:$C,rs_nova!$A140,topmanager!$A:$A,rs_nova!M$2)+SUMIFS(topmanager!$D:$D,topmanager!$C:$C,rs_nova!$A140,topmanager!$A:$A,908)+SUMIFS(topmanager!$D:$D,topmanager!$C:$C,rs_nova!$A140,topmanager!$A:$A,550)</f>
        <v>0</v>
      </c>
      <c r="N140" s="50">
        <f>SUMIFS(topmanager!$D:$D,topmanager!$C:$C,rs_nova!$A140,topmanager!$A:$A,rs_nova!N$2)</f>
        <v>0</v>
      </c>
      <c r="O140" s="51">
        <f t="shared" si="36"/>
        <v>0</v>
      </c>
      <c r="P140" s="50">
        <f>IFERROR(VLOOKUP($A140,total!$B$4:$AW$437,27,0),0)</f>
        <v>0</v>
      </c>
      <c r="Q140" s="50">
        <f>IFERROR(VLOOKUP($A140,total!$B$4:$AW$437,21,0),0)</f>
        <v>0</v>
      </c>
      <c r="R140" s="50">
        <f>IFERROR(VLOOKUP($A140,total!$B$4:$AW$437,25,0),0)+IFERROR(VLOOKUP($A140,total!$B$4:$AW$437,36,0),0)</f>
        <v>0</v>
      </c>
      <c r="S140" s="50">
        <f>IFERROR(VLOOKUP(A140,gympass!$A$2:$F$148,6,0),0)</f>
        <v>0</v>
      </c>
      <c r="T140" s="50">
        <f>IFERROR(VLOOKUP($A140,total!$B$4:$AW$437,42,0),0)</f>
        <v>0</v>
      </c>
      <c r="U140" s="50">
        <f>IFERROR(VLOOKUP($A140,total!$B$4:$AW$437,32,0),0)</f>
        <v>0</v>
      </c>
      <c r="V140" s="50">
        <f>IFERROR(VLOOKUP($A140,total!$B$4:$AW$437,28,0),0)</f>
        <v>0</v>
      </c>
      <c r="W140" s="50">
        <f>IFERROR(VLOOKUP($A140,total!$B$4:$AX$437,49,0),0)</f>
        <v>0</v>
      </c>
      <c r="X140" s="50"/>
      <c r="Y140" s="50">
        <f>IFERROR(VLOOKUP(A140,#REF!,4,0),0)</f>
        <v>0</v>
      </c>
      <c r="Z140" s="50">
        <f>IFERROR(VLOOKUP(B140,#REF!,8,0),0)</f>
        <v>0</v>
      </c>
      <c r="AA140" s="50">
        <f>IFERROR(VLOOKUP($A140,total!$B$4:$AW$437,45,0),0)</f>
        <v>0</v>
      </c>
      <c r="AB140" s="50">
        <f>IFERROR(VLOOKUP($A140,total!$B$4:$AW$437,48,0),0)</f>
        <v>0</v>
      </c>
      <c r="AC140" s="50">
        <f>IFERROR(VLOOKUP($A140,total!$B$4:$AB$437,19,0),0)</f>
        <v>0</v>
      </c>
      <c r="AD140" s="50">
        <f>IFERROR(VLOOKUP($A140,total!$B$4:$AB$437,10,0),0)</f>
        <v>0</v>
      </c>
      <c r="AE140" s="50">
        <f>IFERROR(VLOOKUP($A140,total!$B$4:$AB$437,13,0),0)-SUMIFS(topmanager!$D:$D,topmanager!$C:$C,rs_nova!$A144,topmanager!$A:$A,856)</f>
        <v>0</v>
      </c>
      <c r="AF140" s="50">
        <f>IFERROR(VLOOKUP($A140,total!$B$4:$AB$437,16,0),0)</f>
        <v>0</v>
      </c>
      <c r="AG140" s="50">
        <f>IFERROR(VLOOKUP($A140,total!$B$4:$AB$437,7,0),0)</f>
        <v>0</v>
      </c>
      <c r="AH140" s="50">
        <f>IFERROR(VLOOKUP($A140,total!$B$4:$AD$437,29,0),0)</f>
        <v>0</v>
      </c>
      <c r="AI140" s="50">
        <f>IFERROR(VLOOKUP(A140,total!$B$4:$AN$437,39,0),0)</f>
        <v>0</v>
      </c>
      <c r="AJ140" s="51">
        <f t="shared" si="37"/>
        <v>0</v>
      </c>
      <c r="AK140" s="50">
        <f t="shared" si="38"/>
        <v>0</v>
      </c>
      <c r="AL140" s="50">
        <f t="shared" si="39"/>
        <v>0</v>
      </c>
      <c r="AM140" s="50">
        <f t="shared" si="40"/>
        <v>0</v>
      </c>
      <c r="AN140" s="50" t="e">
        <f t="shared" si="34"/>
        <v>#REF!</v>
      </c>
      <c r="AO140" s="50" t="e">
        <f t="shared" si="34"/>
        <v>#REF!</v>
      </c>
      <c r="AP140" s="50" t="e">
        <f t="shared" si="34"/>
        <v>#REF!</v>
      </c>
      <c r="AQ140" s="50">
        <f>IFERROR(VLOOKUP(TEXT($A140,"000000"),[6]Página1!$A$8:$S$801,13,FALSE),0)</f>
        <v>0</v>
      </c>
      <c r="AR140" s="50">
        <f>IFERROR(VLOOKUP(TEXT($A140,"000000"),[6]Página1!$A$8:$S$801,16,FALSE),0)</f>
        <v>0</v>
      </c>
      <c r="AS140" s="50">
        <f>IFERROR(VLOOKUP(TEXT($A140,"000000"),[6]Página1!$A$8:$S$801,19,FALSE),0)</f>
        <v>0</v>
      </c>
      <c r="AT140" s="50">
        <f>IFERROR(VLOOKUP(TEXT($A140,"000000"),[7]Página1!$A$8:$R$814,12,FALSE),0)</f>
        <v>0</v>
      </c>
      <c r="AU140" s="50">
        <f>IFERROR(VLOOKUP(TEXT($A140,"000000"),[7]Página1!$A$8:$R$814,15,FALSE),0)</f>
        <v>0</v>
      </c>
      <c r="AV140" s="50">
        <f>IFERROR(VLOOKUP(TEXT($A140,"000000"),[7]Página1!$A$8:$R$814,18,FALSE),0)</f>
        <v>0</v>
      </c>
      <c r="AW140" s="50"/>
      <c r="AX140" s="51" t="e">
        <f t="shared" si="41"/>
        <v>#REF!</v>
      </c>
      <c r="AY140" s="51" t="e">
        <f t="shared" si="42"/>
        <v>#REF!</v>
      </c>
      <c r="AZ140" s="51" t="e">
        <f t="shared" si="43"/>
        <v>#REF!</v>
      </c>
      <c r="BA140" s="51" t="e">
        <f t="shared" si="44"/>
        <v>#REF!</v>
      </c>
      <c r="BB140" s="51">
        <f t="shared" si="45"/>
        <v>0</v>
      </c>
      <c r="BC140" s="51" t="e">
        <f t="shared" si="46"/>
        <v>#REF!</v>
      </c>
      <c r="BD140" s="51">
        <f t="shared" si="47"/>
        <v>0</v>
      </c>
      <c r="BE140" s="51">
        <f>IFERROR(VLOOKUP(A140,salario!A$2:P$91,11,FALSE),0)</f>
        <v>0</v>
      </c>
      <c r="BF140" s="51">
        <f>SUMIFS(topmanager!$D:$D,topmanager!$C:$C,rs_nova!$A140,topmanager!$A:$A,rs_nova!BF$2)</f>
        <v>0</v>
      </c>
      <c r="BG140" s="51">
        <f>SUMIFS(topmanager!$D:$D,topmanager!$C:$C,rs_nova!$A140,topmanager!$A:$A,rs_nova!BG$2)</f>
        <v>0</v>
      </c>
      <c r="BH140" s="51">
        <f>SUMIFS(topmanager!$D:$D,topmanager!$C:$C,rs_nova!$A140,topmanager!$A:$A,rs_nova!BH$2)</f>
        <v>0</v>
      </c>
      <c r="BI140" s="51">
        <f>SUMIFS(topmanager!$D:$D,topmanager!$C:$C,rs_nova!$A140,topmanager!$A:$A,rs_nova!BI$2)</f>
        <v>0</v>
      </c>
      <c r="BJ140" s="51">
        <f>SUMIFS(topmanager!$D:$D,topmanager!$C:$C,rs_nova!$A140,topmanager!$A:$A,rs_nova!BJ$2)+SUMIFS(topmanager!$D:$D,topmanager!$C:$C,rs_nova!$A140,topmanager!$A:$A,rs_nova!BJ$2+1)</f>
        <v>0</v>
      </c>
      <c r="BK140" s="51">
        <f>IFERROR(VLOOKUP(A140,[8]ferias!$C$4:$G$100,5,FALSE),0)</f>
        <v>0</v>
      </c>
      <c r="BL140" s="51">
        <f>SUMIFS(topmanager!$D:$D,topmanager!$C:$C,rs_nova!$A140,topmanager!$A:$A,rs_nova!BL$2)</f>
        <v>0</v>
      </c>
      <c r="BM140" s="51">
        <f>SUMIFS(topmanager!$D:$D,topmanager!$C:$C,rs_nova!$A140,topmanager!$A:$A,rs_nova!BM$2)+SUMIFS(topmanager!$D:$D,topmanager!$C:$C,rs_nova!$A144,topmanager!$A:$A,151)</f>
        <v>0</v>
      </c>
      <c r="BN140" s="51">
        <f t="shared" si="48"/>
        <v>0</v>
      </c>
    </row>
    <row r="141" spans="1:66">
      <c r="A141" s="47" t="e">
        <f>total!#REF!</f>
        <v>#REF!</v>
      </c>
      <c r="B141" s="47">
        <f t="shared" si="35"/>
        <v>0</v>
      </c>
      <c r="C141" s="48" t="e">
        <f>total!#REF!</f>
        <v>#REF!</v>
      </c>
      <c r="D141" s="49" t="str">
        <f>IFERROR(VLOOKUP(A141,salario!A$3:J$32,10,FALSE),"")</f>
        <v/>
      </c>
      <c r="E141" s="49" t="str">
        <f>IFERROR(IF(VLOOKUP(A141,salario!A$3:O$32,15,FALSE)="","",VLOOKUP(A141,salario!A$3:O$32,15,FALSE)),"")</f>
        <v/>
      </c>
      <c r="F141" s="47" t="str">
        <f>IFERROR(VLOOKUP(A141,[5]base_pessoal!$B$2:$P$1504,13,FALSE),"")</f>
        <v/>
      </c>
      <c r="G141" s="50">
        <f>IFERROR(VLOOKUP(A141,salario!A$2:P$91,11,FALSE),0)*B141/30</f>
        <v>0</v>
      </c>
      <c r="H141" s="50">
        <f>SUMIFS(topmanager!$D:$D,topmanager!$C:$C,rs_nova!$A141,topmanager!$A:$A,rs_nova!H$2)+SUMIFS(topmanager!$D:$D,topmanager!$C:$C,rs_nova!$A141,topmanager!$A:$A,63)</f>
        <v>0</v>
      </c>
      <c r="I141" s="50">
        <f>-SUMIFS(topmanager!$D:$D,topmanager!$C:$C,rs_nova!$A141,topmanager!$A:$A,rs_nova!I$2)</f>
        <v>0</v>
      </c>
      <c r="J141" s="50">
        <f>SUMIFS(topmanager!$D:$D,topmanager!$C:$C,rs_nova!$A141,topmanager!$A:$A,rs_nova!J$2)</f>
        <v>0</v>
      </c>
      <c r="K141" s="50">
        <f>SUMIFS(topmanager!$D:$D,topmanager!$C:$C,rs_nova!$A141,topmanager!$A:$A,rs_nova!K$2)+SUMIFS(topmanager!$D:$D,topmanager!$C:$C,rs_nova!$A141,topmanager!$A:$A,911)</f>
        <v>0</v>
      </c>
      <c r="L141" s="50">
        <f>SUMIFS(topmanager!$D:$D,topmanager!$C:$C,rs_nova!$A141,topmanager!$A:$A,rs_nova!L$2)</f>
        <v>0</v>
      </c>
      <c r="M141" s="50">
        <f>SUMIFS(topmanager!$D:$D,topmanager!$C:$C,rs_nova!$A141,topmanager!$A:$A,rs_nova!M$2)+SUMIFS(topmanager!$D:$D,topmanager!$C:$C,rs_nova!$A141,topmanager!$A:$A,908)+SUMIFS(topmanager!$D:$D,topmanager!$C:$C,rs_nova!$A141,topmanager!$A:$A,550)</f>
        <v>0</v>
      </c>
      <c r="N141" s="50">
        <f>SUMIFS(topmanager!$D:$D,topmanager!$C:$C,rs_nova!$A141,topmanager!$A:$A,rs_nova!N$2)</f>
        <v>0</v>
      </c>
      <c r="O141" s="51">
        <f t="shared" si="36"/>
        <v>0</v>
      </c>
      <c r="P141" s="50">
        <f>IFERROR(VLOOKUP($A141,total!$B$4:$AW$437,27,0),0)</f>
        <v>0</v>
      </c>
      <c r="Q141" s="50">
        <f>IFERROR(VLOOKUP($A141,total!$B$4:$AW$437,21,0),0)</f>
        <v>0</v>
      </c>
      <c r="R141" s="50">
        <f>IFERROR(VLOOKUP($A141,total!$B$4:$AW$437,25,0),0)+IFERROR(VLOOKUP($A141,total!$B$4:$AW$437,36,0),0)</f>
        <v>0</v>
      </c>
      <c r="S141" s="50">
        <f>IFERROR(VLOOKUP(A141,gympass!$A$2:$F$148,6,0),0)</f>
        <v>0</v>
      </c>
      <c r="T141" s="50">
        <f>IFERROR(VLOOKUP($A141,total!$B$4:$AW$437,42,0),0)</f>
        <v>0</v>
      </c>
      <c r="U141" s="50">
        <f>IFERROR(VLOOKUP($A141,total!$B$4:$AW$437,32,0),0)</f>
        <v>0</v>
      </c>
      <c r="V141" s="50">
        <f>IFERROR(VLOOKUP($A141,total!$B$4:$AW$437,28,0),0)</f>
        <v>0</v>
      </c>
      <c r="W141" s="50">
        <f>IFERROR(VLOOKUP($A141,total!$B$4:$AX$437,49,0),0)</f>
        <v>0</v>
      </c>
      <c r="X141" s="50"/>
      <c r="Y141" s="50">
        <f>IFERROR(VLOOKUP(A141,#REF!,4,0),0)</f>
        <v>0</v>
      </c>
      <c r="Z141" s="50">
        <f>IFERROR(VLOOKUP(B141,#REF!,8,0),0)</f>
        <v>0</v>
      </c>
      <c r="AA141" s="50">
        <f>IFERROR(VLOOKUP($A141,total!$B$4:$AW$437,45,0),0)</f>
        <v>0</v>
      </c>
      <c r="AB141" s="50">
        <f>IFERROR(VLOOKUP($A141,total!$B$4:$AW$437,48,0),0)</f>
        <v>0</v>
      </c>
      <c r="AC141" s="50">
        <f>IFERROR(VLOOKUP($A141,total!$B$4:$AB$437,19,0),0)</f>
        <v>0</v>
      </c>
      <c r="AD141" s="50">
        <f>IFERROR(VLOOKUP($A141,total!$B$4:$AB$437,10,0),0)</f>
        <v>0</v>
      </c>
      <c r="AE141" s="50">
        <f>IFERROR(VLOOKUP($A141,total!$B$4:$AB$437,13,0),0)-SUMIFS(topmanager!$D:$D,topmanager!$C:$C,rs_nova!$A145,topmanager!$A:$A,856)</f>
        <v>0</v>
      </c>
      <c r="AF141" s="50">
        <f>IFERROR(VLOOKUP($A141,total!$B$4:$AB$437,16,0),0)</f>
        <v>0</v>
      </c>
      <c r="AG141" s="50">
        <f>IFERROR(VLOOKUP($A141,total!$B$4:$AB$437,7,0),0)</f>
        <v>0</v>
      </c>
      <c r="AH141" s="50">
        <f>IFERROR(VLOOKUP($A141,total!$B$4:$AD$437,29,0),0)</f>
        <v>0</v>
      </c>
      <c r="AI141" s="50">
        <f>IFERROR(VLOOKUP(A141,total!$B$4:$AN$437,39,0),0)</f>
        <v>0</v>
      </c>
      <c r="AJ141" s="51">
        <f t="shared" si="37"/>
        <v>0</v>
      </c>
      <c r="AK141" s="50">
        <f t="shared" si="38"/>
        <v>0</v>
      </c>
      <c r="AL141" s="50">
        <f t="shared" si="39"/>
        <v>0</v>
      </c>
      <c r="AM141" s="50">
        <f t="shared" si="40"/>
        <v>0</v>
      </c>
      <c r="AN141" s="50" t="e">
        <f t="shared" si="34"/>
        <v>#REF!</v>
      </c>
      <c r="AO141" s="50" t="e">
        <f t="shared" si="34"/>
        <v>#REF!</v>
      </c>
      <c r="AP141" s="50" t="e">
        <f t="shared" si="34"/>
        <v>#REF!</v>
      </c>
      <c r="AQ141" s="50">
        <f>IFERROR(VLOOKUP(TEXT($A141,"000000"),[6]Página1!$A$8:$S$801,13,FALSE),0)</f>
        <v>0</v>
      </c>
      <c r="AR141" s="50">
        <f>IFERROR(VLOOKUP(TEXT($A141,"000000"),[6]Página1!$A$8:$S$801,16,FALSE),0)</f>
        <v>0</v>
      </c>
      <c r="AS141" s="50">
        <f>IFERROR(VLOOKUP(TEXT($A141,"000000"),[6]Página1!$A$8:$S$801,19,FALSE),0)</f>
        <v>0</v>
      </c>
      <c r="AT141" s="50">
        <f>IFERROR(VLOOKUP(TEXT($A141,"000000"),[7]Página1!$A$8:$R$814,12,FALSE),0)</f>
        <v>0</v>
      </c>
      <c r="AU141" s="50">
        <f>IFERROR(VLOOKUP(TEXT($A141,"000000"),[7]Página1!$A$8:$R$814,15,FALSE),0)</f>
        <v>0</v>
      </c>
      <c r="AV141" s="50">
        <f>IFERROR(VLOOKUP(TEXT($A141,"000000"),[7]Página1!$A$8:$R$814,18,FALSE),0)</f>
        <v>0</v>
      </c>
      <c r="AW141" s="50"/>
      <c r="AX141" s="51" t="e">
        <f t="shared" si="41"/>
        <v>#REF!</v>
      </c>
      <c r="AY141" s="51" t="e">
        <f t="shared" si="42"/>
        <v>#REF!</v>
      </c>
      <c r="AZ141" s="51" t="e">
        <f t="shared" si="43"/>
        <v>#REF!</v>
      </c>
      <c r="BA141" s="51" t="e">
        <f t="shared" si="44"/>
        <v>#REF!</v>
      </c>
      <c r="BB141" s="51">
        <f t="shared" si="45"/>
        <v>0</v>
      </c>
      <c r="BC141" s="51" t="e">
        <f t="shared" si="46"/>
        <v>#REF!</v>
      </c>
      <c r="BD141" s="51">
        <f t="shared" si="47"/>
        <v>0</v>
      </c>
      <c r="BE141" s="51">
        <f>IFERROR(VLOOKUP(A141,salario!A$2:P$91,11,FALSE),0)</f>
        <v>0</v>
      </c>
      <c r="BF141" s="51">
        <f>SUMIFS(topmanager!$D:$D,topmanager!$C:$C,rs_nova!$A141,topmanager!$A:$A,rs_nova!BF$2)</f>
        <v>0</v>
      </c>
      <c r="BG141" s="51">
        <f>SUMIFS(topmanager!$D:$D,topmanager!$C:$C,rs_nova!$A141,topmanager!$A:$A,rs_nova!BG$2)</f>
        <v>0</v>
      </c>
      <c r="BH141" s="51">
        <f>SUMIFS(topmanager!$D:$D,topmanager!$C:$C,rs_nova!$A141,topmanager!$A:$A,rs_nova!BH$2)</f>
        <v>0</v>
      </c>
      <c r="BI141" s="51">
        <f>SUMIFS(topmanager!$D:$D,topmanager!$C:$C,rs_nova!$A141,topmanager!$A:$A,rs_nova!BI$2)</f>
        <v>0</v>
      </c>
      <c r="BJ141" s="51">
        <f>SUMIFS(topmanager!$D:$D,topmanager!$C:$C,rs_nova!$A141,topmanager!$A:$A,rs_nova!BJ$2)+SUMIFS(topmanager!$D:$D,topmanager!$C:$C,rs_nova!$A141,topmanager!$A:$A,rs_nova!BJ$2+1)</f>
        <v>0</v>
      </c>
      <c r="BK141" s="51">
        <f>IFERROR(VLOOKUP(A141,[8]ferias!$C$4:$G$100,5,FALSE),0)</f>
        <v>0</v>
      </c>
      <c r="BL141" s="51">
        <f>SUMIFS(topmanager!$D:$D,topmanager!$C:$C,rs_nova!$A141,topmanager!$A:$A,rs_nova!BL$2)</f>
        <v>0</v>
      </c>
      <c r="BM141" s="51">
        <f>SUMIFS(topmanager!$D:$D,topmanager!$C:$C,rs_nova!$A141,topmanager!$A:$A,rs_nova!BM$2)+SUMIFS(topmanager!$D:$D,topmanager!$C:$C,rs_nova!$A145,topmanager!$A:$A,151)</f>
        <v>0</v>
      </c>
      <c r="BN141" s="51">
        <f t="shared" si="48"/>
        <v>0</v>
      </c>
    </row>
    <row r="142" spans="1:66">
      <c r="A142" s="47" t="e">
        <f>total!#REF!</f>
        <v>#REF!</v>
      </c>
      <c r="B142" s="47">
        <f t="shared" si="35"/>
        <v>0</v>
      </c>
      <c r="C142" s="48" t="e">
        <f>total!#REF!</f>
        <v>#REF!</v>
      </c>
      <c r="D142" s="49" t="str">
        <f>IFERROR(VLOOKUP(A142,salario!A$3:J$32,10,FALSE),"")</f>
        <v/>
      </c>
      <c r="E142" s="49" t="str">
        <f>IFERROR(IF(VLOOKUP(A142,salario!A$3:O$32,15,FALSE)="","",VLOOKUP(A142,salario!A$3:O$32,15,FALSE)),"")</f>
        <v/>
      </c>
      <c r="F142" s="47" t="str">
        <f>IFERROR(VLOOKUP(A142,[5]base_pessoal!$B$2:$P$1504,13,FALSE),"")</f>
        <v/>
      </c>
      <c r="G142" s="50">
        <f>IFERROR(VLOOKUP(A142,salario!A$2:P$91,11,FALSE),0)*B142/30</f>
        <v>0</v>
      </c>
      <c r="H142" s="50">
        <f>SUMIFS(topmanager!$D:$D,topmanager!$C:$C,rs_nova!$A142,topmanager!$A:$A,rs_nova!H$2)+SUMIFS(topmanager!$D:$D,topmanager!$C:$C,rs_nova!$A142,topmanager!$A:$A,63)</f>
        <v>0</v>
      </c>
      <c r="I142" s="50">
        <f>-SUMIFS(topmanager!$D:$D,topmanager!$C:$C,rs_nova!$A142,topmanager!$A:$A,rs_nova!I$2)</f>
        <v>0</v>
      </c>
      <c r="J142" s="50">
        <f>SUMIFS(topmanager!$D:$D,topmanager!$C:$C,rs_nova!$A142,topmanager!$A:$A,rs_nova!J$2)</f>
        <v>0</v>
      </c>
      <c r="K142" s="50">
        <f>SUMIFS(topmanager!$D:$D,topmanager!$C:$C,rs_nova!$A142,topmanager!$A:$A,rs_nova!K$2)+SUMIFS(topmanager!$D:$D,topmanager!$C:$C,rs_nova!$A142,topmanager!$A:$A,911)</f>
        <v>0</v>
      </c>
      <c r="L142" s="50">
        <f>SUMIFS(topmanager!$D:$D,topmanager!$C:$C,rs_nova!$A142,topmanager!$A:$A,rs_nova!L$2)</f>
        <v>0</v>
      </c>
      <c r="M142" s="50">
        <f>SUMIFS(topmanager!$D:$D,topmanager!$C:$C,rs_nova!$A142,topmanager!$A:$A,rs_nova!M$2)+SUMIFS(topmanager!$D:$D,topmanager!$C:$C,rs_nova!$A142,topmanager!$A:$A,908)+SUMIFS(topmanager!$D:$D,topmanager!$C:$C,rs_nova!$A142,topmanager!$A:$A,550)</f>
        <v>0</v>
      </c>
      <c r="N142" s="50">
        <f>SUMIFS(topmanager!$D:$D,topmanager!$C:$C,rs_nova!$A142,topmanager!$A:$A,rs_nova!N$2)</f>
        <v>0</v>
      </c>
      <c r="O142" s="51">
        <f t="shared" si="36"/>
        <v>0</v>
      </c>
      <c r="P142" s="50">
        <f>IFERROR(VLOOKUP($A142,total!$B$4:$AW$437,27,0),0)</f>
        <v>0</v>
      </c>
      <c r="Q142" s="50">
        <f>IFERROR(VLOOKUP($A142,total!$B$4:$AW$437,21,0),0)</f>
        <v>0</v>
      </c>
      <c r="R142" s="50">
        <f>IFERROR(VLOOKUP($A142,total!$B$4:$AW$437,25,0),0)+IFERROR(VLOOKUP($A142,total!$B$4:$AW$437,36,0),0)</f>
        <v>0</v>
      </c>
      <c r="S142" s="50">
        <f>IFERROR(VLOOKUP(A142,gympass!$A$2:$F$148,6,0),0)</f>
        <v>0</v>
      </c>
      <c r="T142" s="50">
        <f>IFERROR(VLOOKUP($A142,total!$B$4:$AW$437,42,0),0)</f>
        <v>0</v>
      </c>
      <c r="U142" s="50">
        <f>IFERROR(VLOOKUP($A142,total!$B$4:$AW$437,32,0),0)</f>
        <v>0</v>
      </c>
      <c r="V142" s="50">
        <f>IFERROR(VLOOKUP($A142,total!$B$4:$AW$437,28,0),0)</f>
        <v>0</v>
      </c>
      <c r="W142" s="50">
        <f>IFERROR(VLOOKUP($A142,total!$B$4:$AX$437,49,0),0)</f>
        <v>0</v>
      </c>
      <c r="X142" s="50"/>
      <c r="Y142" s="50">
        <f>IFERROR(VLOOKUP(A142,#REF!,4,0),0)</f>
        <v>0</v>
      </c>
      <c r="Z142" s="50">
        <f>IFERROR(VLOOKUP(B142,#REF!,8,0),0)</f>
        <v>0</v>
      </c>
      <c r="AA142" s="50">
        <f>IFERROR(VLOOKUP($A142,total!$B$4:$AW$437,45,0),0)</f>
        <v>0</v>
      </c>
      <c r="AB142" s="50">
        <f>IFERROR(VLOOKUP($A142,total!$B$4:$AW$437,48,0),0)</f>
        <v>0</v>
      </c>
      <c r="AC142" s="50">
        <f>IFERROR(VLOOKUP($A142,total!$B$4:$AB$437,19,0),0)</f>
        <v>0</v>
      </c>
      <c r="AD142" s="50">
        <f>IFERROR(VLOOKUP($A142,total!$B$4:$AB$437,10,0),0)</f>
        <v>0</v>
      </c>
      <c r="AE142" s="50">
        <f>IFERROR(VLOOKUP($A142,total!$B$4:$AB$437,13,0),0)-SUMIFS(topmanager!$D:$D,topmanager!$C:$C,rs_nova!$A146,topmanager!$A:$A,856)</f>
        <v>0</v>
      </c>
      <c r="AF142" s="50">
        <f>IFERROR(VLOOKUP($A142,total!$B$4:$AB$437,16,0),0)</f>
        <v>0</v>
      </c>
      <c r="AG142" s="50">
        <f>IFERROR(VLOOKUP($A142,total!$B$4:$AB$437,7,0),0)</f>
        <v>0</v>
      </c>
      <c r="AH142" s="50">
        <f>IFERROR(VLOOKUP($A142,total!$B$4:$AD$437,29,0),0)</f>
        <v>0</v>
      </c>
      <c r="AI142" s="50">
        <f>IFERROR(VLOOKUP(A142,total!$B$4:$AN$437,39,0),0)</f>
        <v>0</v>
      </c>
      <c r="AJ142" s="51">
        <f t="shared" si="37"/>
        <v>0</v>
      </c>
      <c r="AK142" s="50">
        <f t="shared" si="38"/>
        <v>0</v>
      </c>
      <c r="AL142" s="50">
        <f t="shared" si="39"/>
        <v>0</v>
      </c>
      <c r="AM142" s="50">
        <f t="shared" si="40"/>
        <v>0</v>
      </c>
      <c r="AN142" s="50" t="e">
        <f t="shared" si="34"/>
        <v>#REF!</v>
      </c>
      <c r="AO142" s="50" t="e">
        <f t="shared" si="34"/>
        <v>#REF!</v>
      </c>
      <c r="AP142" s="50" t="e">
        <f t="shared" si="34"/>
        <v>#REF!</v>
      </c>
      <c r="AQ142" s="50">
        <f>IFERROR(VLOOKUP(TEXT($A142,"000000"),[6]Página1!$A$8:$S$801,13,FALSE),0)</f>
        <v>0</v>
      </c>
      <c r="AR142" s="50">
        <f>IFERROR(VLOOKUP(TEXT($A142,"000000"),[6]Página1!$A$8:$S$801,16,FALSE),0)</f>
        <v>0</v>
      </c>
      <c r="AS142" s="50">
        <f>IFERROR(VLOOKUP(TEXT($A142,"000000"),[6]Página1!$A$8:$S$801,19,FALSE),0)</f>
        <v>0</v>
      </c>
      <c r="AT142" s="50">
        <f>IFERROR(VLOOKUP(TEXT($A142,"000000"),[7]Página1!$A$8:$R$814,12,FALSE),0)</f>
        <v>0</v>
      </c>
      <c r="AU142" s="50">
        <f>IFERROR(VLOOKUP(TEXT($A142,"000000"),[7]Página1!$A$8:$R$814,15,FALSE),0)</f>
        <v>0</v>
      </c>
      <c r="AV142" s="50">
        <f>IFERROR(VLOOKUP(TEXT($A142,"000000"),[7]Página1!$A$8:$R$814,18,FALSE),0)</f>
        <v>0</v>
      </c>
      <c r="AW142" s="50"/>
      <c r="AX142" s="51" t="e">
        <f t="shared" si="41"/>
        <v>#REF!</v>
      </c>
      <c r="AY142" s="51" t="e">
        <f t="shared" si="42"/>
        <v>#REF!</v>
      </c>
      <c r="AZ142" s="51" t="e">
        <f t="shared" si="43"/>
        <v>#REF!</v>
      </c>
      <c r="BA142" s="51" t="e">
        <f t="shared" si="44"/>
        <v>#REF!</v>
      </c>
      <c r="BB142" s="51">
        <f t="shared" si="45"/>
        <v>0</v>
      </c>
      <c r="BC142" s="51" t="e">
        <f t="shared" si="46"/>
        <v>#REF!</v>
      </c>
      <c r="BD142" s="51">
        <f t="shared" si="47"/>
        <v>0</v>
      </c>
      <c r="BE142" s="51">
        <f>IFERROR(VLOOKUP(A142,salario!A$2:P$91,11,FALSE),0)</f>
        <v>0</v>
      </c>
      <c r="BF142" s="51">
        <f>SUMIFS(topmanager!$D:$D,topmanager!$C:$C,rs_nova!$A142,topmanager!$A:$A,rs_nova!BF$2)</f>
        <v>0</v>
      </c>
      <c r="BG142" s="51">
        <f>SUMIFS(topmanager!$D:$D,topmanager!$C:$C,rs_nova!$A142,topmanager!$A:$A,rs_nova!BG$2)</f>
        <v>0</v>
      </c>
      <c r="BH142" s="51">
        <f>SUMIFS(topmanager!$D:$D,topmanager!$C:$C,rs_nova!$A142,topmanager!$A:$A,rs_nova!BH$2)</f>
        <v>0</v>
      </c>
      <c r="BI142" s="51">
        <f>SUMIFS(topmanager!$D:$D,topmanager!$C:$C,rs_nova!$A142,topmanager!$A:$A,rs_nova!BI$2)</f>
        <v>0</v>
      </c>
      <c r="BJ142" s="51">
        <f>SUMIFS(topmanager!$D:$D,topmanager!$C:$C,rs_nova!$A142,topmanager!$A:$A,rs_nova!BJ$2)+SUMIFS(topmanager!$D:$D,topmanager!$C:$C,rs_nova!$A142,topmanager!$A:$A,rs_nova!BJ$2+1)</f>
        <v>0</v>
      </c>
      <c r="BK142" s="51">
        <f>IFERROR(VLOOKUP(A142,[8]ferias!$C$4:$G$100,5,FALSE),0)</f>
        <v>0</v>
      </c>
      <c r="BL142" s="51">
        <f>SUMIFS(topmanager!$D:$D,topmanager!$C:$C,rs_nova!$A142,topmanager!$A:$A,rs_nova!BL$2)</f>
        <v>0</v>
      </c>
      <c r="BM142" s="51">
        <f>SUMIFS(topmanager!$D:$D,topmanager!$C:$C,rs_nova!$A142,topmanager!$A:$A,rs_nova!BM$2)+SUMIFS(topmanager!$D:$D,topmanager!$C:$C,rs_nova!$A146,topmanager!$A:$A,151)</f>
        <v>0</v>
      </c>
      <c r="BN142" s="51">
        <f t="shared" si="48"/>
        <v>0</v>
      </c>
    </row>
    <row r="143" spans="1:66">
      <c r="A143" s="47" t="e">
        <f>total!#REF!</f>
        <v>#REF!</v>
      </c>
      <c r="B143" s="47">
        <f t="shared" si="35"/>
        <v>0</v>
      </c>
      <c r="C143" s="48" t="e">
        <f>total!#REF!</f>
        <v>#REF!</v>
      </c>
      <c r="D143" s="49" t="str">
        <f>IFERROR(VLOOKUP(A143,salario!A$3:J$32,10,FALSE),"")</f>
        <v/>
      </c>
      <c r="E143" s="49" t="str">
        <f>IFERROR(IF(VLOOKUP(A143,salario!A$3:O$32,15,FALSE)="","",VLOOKUP(A143,salario!A$3:O$32,15,FALSE)),"")</f>
        <v/>
      </c>
      <c r="F143" s="47" t="str">
        <f>IFERROR(VLOOKUP(A143,[5]base_pessoal!$B$2:$P$1504,13,FALSE),"")</f>
        <v/>
      </c>
      <c r="G143" s="50">
        <f>IFERROR(VLOOKUP(A143,salario!A$2:P$91,11,FALSE),0)*B143/30</f>
        <v>0</v>
      </c>
      <c r="H143" s="50">
        <f>SUMIFS(topmanager!$D:$D,topmanager!$C:$C,rs_nova!$A143,topmanager!$A:$A,rs_nova!H$2)+SUMIFS(topmanager!$D:$D,topmanager!$C:$C,rs_nova!$A143,topmanager!$A:$A,63)</f>
        <v>0</v>
      </c>
      <c r="I143" s="50">
        <f>-SUMIFS(topmanager!$D:$D,topmanager!$C:$C,rs_nova!$A143,topmanager!$A:$A,rs_nova!I$2)</f>
        <v>0</v>
      </c>
      <c r="J143" s="50">
        <f>SUMIFS(topmanager!$D:$D,topmanager!$C:$C,rs_nova!$A143,topmanager!$A:$A,rs_nova!J$2)</f>
        <v>0</v>
      </c>
      <c r="K143" s="50">
        <f>SUMIFS(topmanager!$D:$D,topmanager!$C:$C,rs_nova!$A143,topmanager!$A:$A,rs_nova!K$2)+SUMIFS(topmanager!$D:$D,topmanager!$C:$C,rs_nova!$A143,topmanager!$A:$A,911)</f>
        <v>0</v>
      </c>
      <c r="L143" s="50">
        <f>SUMIFS(topmanager!$D:$D,topmanager!$C:$C,rs_nova!$A143,topmanager!$A:$A,rs_nova!L$2)</f>
        <v>0</v>
      </c>
      <c r="M143" s="50">
        <f>SUMIFS(topmanager!$D:$D,topmanager!$C:$C,rs_nova!$A143,topmanager!$A:$A,rs_nova!M$2)+SUMIFS(topmanager!$D:$D,topmanager!$C:$C,rs_nova!$A143,topmanager!$A:$A,908)+SUMIFS(topmanager!$D:$D,topmanager!$C:$C,rs_nova!$A143,topmanager!$A:$A,550)</f>
        <v>0</v>
      </c>
      <c r="N143" s="50">
        <f>SUMIFS(topmanager!$D:$D,topmanager!$C:$C,rs_nova!$A143,topmanager!$A:$A,rs_nova!N$2)</f>
        <v>0</v>
      </c>
      <c r="O143" s="51">
        <f t="shared" si="36"/>
        <v>0</v>
      </c>
      <c r="P143" s="50">
        <f>IFERROR(VLOOKUP($A143,total!$B$4:$AW$437,27,0),0)</f>
        <v>0</v>
      </c>
      <c r="Q143" s="50">
        <f>IFERROR(VLOOKUP($A143,total!$B$4:$AW$437,21,0),0)</f>
        <v>0</v>
      </c>
      <c r="R143" s="50">
        <f>IFERROR(VLOOKUP($A143,total!$B$4:$AW$437,25,0),0)+IFERROR(VLOOKUP($A143,total!$B$4:$AW$437,36,0),0)</f>
        <v>0</v>
      </c>
      <c r="S143" s="50">
        <f>IFERROR(VLOOKUP(A143,gympass!$A$2:$F$148,6,0),0)</f>
        <v>0</v>
      </c>
      <c r="T143" s="50">
        <f>IFERROR(VLOOKUP($A143,total!$B$4:$AW$437,42,0),0)</f>
        <v>0</v>
      </c>
      <c r="U143" s="50">
        <f>IFERROR(VLOOKUP($A143,total!$B$4:$AW$437,32,0),0)</f>
        <v>0</v>
      </c>
      <c r="V143" s="50">
        <f>IFERROR(VLOOKUP($A143,total!$B$4:$AW$437,28,0),0)</f>
        <v>0</v>
      </c>
      <c r="W143" s="50">
        <f>IFERROR(VLOOKUP($A143,total!$B$4:$AX$437,49,0),0)</f>
        <v>0</v>
      </c>
      <c r="X143" s="50"/>
      <c r="Y143" s="50">
        <f>IFERROR(VLOOKUP(A143,#REF!,4,0),0)</f>
        <v>0</v>
      </c>
      <c r="Z143" s="50">
        <f>IFERROR(VLOOKUP(B143,#REF!,8,0),0)</f>
        <v>0</v>
      </c>
      <c r="AA143" s="50">
        <f>IFERROR(VLOOKUP($A143,total!$B$4:$AW$437,45,0),0)</f>
        <v>0</v>
      </c>
      <c r="AB143" s="50">
        <f>IFERROR(VLOOKUP($A143,total!$B$4:$AW$437,48,0),0)</f>
        <v>0</v>
      </c>
      <c r="AC143" s="50">
        <f>IFERROR(VLOOKUP($A143,total!$B$4:$AB$437,19,0),0)</f>
        <v>0</v>
      </c>
      <c r="AD143" s="50">
        <f>IFERROR(VLOOKUP($A143,total!$B$4:$AB$437,10,0),0)</f>
        <v>0</v>
      </c>
      <c r="AE143" s="50">
        <f>IFERROR(VLOOKUP($A143,total!$B$4:$AB$437,13,0),0)-SUMIFS(topmanager!$D:$D,topmanager!$C:$C,rs_nova!$A147,topmanager!$A:$A,856)</f>
        <v>0</v>
      </c>
      <c r="AF143" s="50">
        <f>IFERROR(VLOOKUP($A143,total!$B$4:$AB$437,16,0),0)</f>
        <v>0</v>
      </c>
      <c r="AG143" s="50">
        <f>IFERROR(VLOOKUP($A143,total!$B$4:$AB$437,7,0),0)</f>
        <v>0</v>
      </c>
      <c r="AH143" s="50">
        <f>IFERROR(VLOOKUP($A143,total!$B$4:$AD$437,29,0),0)</f>
        <v>0</v>
      </c>
      <c r="AI143" s="50">
        <f>IFERROR(VLOOKUP(A143,total!$B$4:$AN$437,39,0),0)</f>
        <v>0</v>
      </c>
      <c r="AJ143" s="51">
        <f t="shared" si="37"/>
        <v>0</v>
      </c>
      <c r="AK143" s="50">
        <f t="shared" si="38"/>
        <v>0</v>
      </c>
      <c r="AL143" s="50">
        <f t="shared" si="39"/>
        <v>0</v>
      </c>
      <c r="AM143" s="50">
        <f t="shared" si="40"/>
        <v>0</v>
      </c>
      <c r="AN143" s="50" t="e">
        <f t="shared" si="34"/>
        <v>#REF!</v>
      </c>
      <c r="AO143" s="50" t="e">
        <f t="shared" si="34"/>
        <v>#REF!</v>
      </c>
      <c r="AP143" s="50" t="e">
        <f t="shared" si="34"/>
        <v>#REF!</v>
      </c>
      <c r="AQ143" s="50">
        <f>IFERROR(VLOOKUP(TEXT($A143,"000000"),[6]Página1!$A$8:$S$801,13,FALSE),0)</f>
        <v>0</v>
      </c>
      <c r="AR143" s="50">
        <f>IFERROR(VLOOKUP(TEXT($A143,"000000"),[6]Página1!$A$8:$S$801,16,FALSE),0)</f>
        <v>0</v>
      </c>
      <c r="AS143" s="50">
        <f>IFERROR(VLOOKUP(TEXT($A143,"000000"),[6]Página1!$A$8:$S$801,19,FALSE),0)</f>
        <v>0</v>
      </c>
      <c r="AT143" s="50">
        <f>IFERROR(VLOOKUP(TEXT($A143,"000000"),[7]Página1!$A$8:$R$814,12,FALSE),0)</f>
        <v>0</v>
      </c>
      <c r="AU143" s="50">
        <f>IFERROR(VLOOKUP(TEXT($A143,"000000"),[7]Página1!$A$8:$R$814,15,FALSE),0)</f>
        <v>0</v>
      </c>
      <c r="AV143" s="50">
        <f>IFERROR(VLOOKUP(TEXT($A143,"000000"),[7]Página1!$A$8:$R$814,18,FALSE),0)</f>
        <v>0</v>
      </c>
      <c r="AW143" s="50"/>
      <c r="AX143" s="51" t="e">
        <f t="shared" si="41"/>
        <v>#REF!</v>
      </c>
      <c r="AY143" s="51" t="e">
        <f t="shared" si="42"/>
        <v>#REF!</v>
      </c>
      <c r="AZ143" s="51" t="e">
        <f t="shared" si="43"/>
        <v>#REF!</v>
      </c>
      <c r="BA143" s="51" t="e">
        <f t="shared" si="44"/>
        <v>#REF!</v>
      </c>
      <c r="BB143" s="51">
        <f t="shared" si="45"/>
        <v>0</v>
      </c>
      <c r="BC143" s="51" t="e">
        <f t="shared" si="46"/>
        <v>#REF!</v>
      </c>
      <c r="BD143" s="51">
        <f t="shared" si="47"/>
        <v>0</v>
      </c>
      <c r="BE143" s="51">
        <f>IFERROR(VLOOKUP(A143,salario!A$2:P$91,11,FALSE),0)</f>
        <v>0</v>
      </c>
      <c r="BF143" s="51">
        <f>SUMIFS(topmanager!$D:$D,topmanager!$C:$C,rs_nova!$A143,topmanager!$A:$A,rs_nova!BF$2)</f>
        <v>0</v>
      </c>
      <c r="BG143" s="51">
        <f>SUMIFS(topmanager!$D:$D,topmanager!$C:$C,rs_nova!$A143,topmanager!$A:$A,rs_nova!BG$2)</f>
        <v>0</v>
      </c>
      <c r="BH143" s="51">
        <f>SUMIFS(topmanager!$D:$D,topmanager!$C:$C,rs_nova!$A143,topmanager!$A:$A,rs_nova!BH$2)</f>
        <v>0</v>
      </c>
      <c r="BI143" s="51">
        <f>SUMIFS(topmanager!$D:$D,topmanager!$C:$C,rs_nova!$A143,topmanager!$A:$A,rs_nova!BI$2)</f>
        <v>0</v>
      </c>
      <c r="BJ143" s="51">
        <f>SUMIFS(topmanager!$D:$D,topmanager!$C:$C,rs_nova!$A143,topmanager!$A:$A,rs_nova!BJ$2)+SUMIFS(topmanager!$D:$D,topmanager!$C:$C,rs_nova!$A143,topmanager!$A:$A,rs_nova!BJ$2+1)</f>
        <v>0</v>
      </c>
      <c r="BK143" s="51">
        <f>IFERROR(VLOOKUP(A143,[8]ferias!$C$4:$G$100,5,FALSE),0)</f>
        <v>0</v>
      </c>
      <c r="BL143" s="51">
        <f>SUMIFS(topmanager!$D:$D,topmanager!$C:$C,rs_nova!$A143,topmanager!$A:$A,rs_nova!BL$2)</f>
        <v>0</v>
      </c>
      <c r="BM143" s="51">
        <f>SUMIFS(topmanager!$D:$D,topmanager!$C:$C,rs_nova!$A143,topmanager!$A:$A,rs_nova!BM$2)+SUMIFS(topmanager!$D:$D,topmanager!$C:$C,rs_nova!$A147,topmanager!$A:$A,151)</f>
        <v>0</v>
      </c>
      <c r="BN143" s="51">
        <f t="shared" si="48"/>
        <v>0</v>
      </c>
    </row>
    <row r="144" spans="1:66">
      <c r="A144" s="47" t="e">
        <f>total!#REF!</f>
        <v>#REF!</v>
      </c>
      <c r="B144" s="47">
        <f t="shared" si="35"/>
        <v>0</v>
      </c>
      <c r="C144" s="48" t="e">
        <f>total!#REF!</f>
        <v>#REF!</v>
      </c>
      <c r="D144" s="49" t="str">
        <f>IFERROR(VLOOKUP(A144,salario!A$3:J$32,10,FALSE),"")</f>
        <v/>
      </c>
      <c r="E144" s="49" t="str">
        <f>IFERROR(IF(VLOOKUP(A144,salario!A$3:O$32,15,FALSE)="","",VLOOKUP(A144,salario!A$3:O$32,15,FALSE)),"")</f>
        <v/>
      </c>
      <c r="F144" s="47" t="str">
        <f>IFERROR(VLOOKUP(A144,[5]base_pessoal!$B$2:$P$1504,13,FALSE),"")</f>
        <v/>
      </c>
      <c r="G144" s="50">
        <f>IFERROR(VLOOKUP(A144,salario!A$2:P$91,11,FALSE),0)*B144/30</f>
        <v>0</v>
      </c>
      <c r="H144" s="50">
        <f>SUMIFS(topmanager!$D:$D,topmanager!$C:$C,rs_nova!$A144,topmanager!$A:$A,rs_nova!H$2)+SUMIFS(topmanager!$D:$D,topmanager!$C:$C,rs_nova!$A144,topmanager!$A:$A,63)</f>
        <v>0</v>
      </c>
      <c r="I144" s="50">
        <f>-SUMIFS(topmanager!$D:$D,topmanager!$C:$C,rs_nova!$A144,topmanager!$A:$A,rs_nova!I$2)</f>
        <v>0</v>
      </c>
      <c r="J144" s="50">
        <f>SUMIFS(topmanager!$D:$D,topmanager!$C:$C,rs_nova!$A144,topmanager!$A:$A,rs_nova!J$2)</f>
        <v>0</v>
      </c>
      <c r="K144" s="50">
        <f>SUMIFS(topmanager!$D:$D,topmanager!$C:$C,rs_nova!$A144,topmanager!$A:$A,rs_nova!K$2)+SUMIFS(topmanager!$D:$D,topmanager!$C:$C,rs_nova!$A144,topmanager!$A:$A,911)</f>
        <v>0</v>
      </c>
      <c r="L144" s="50">
        <f>SUMIFS(topmanager!$D:$D,topmanager!$C:$C,rs_nova!$A144,topmanager!$A:$A,rs_nova!L$2)</f>
        <v>0</v>
      </c>
      <c r="M144" s="50">
        <f>SUMIFS(topmanager!$D:$D,topmanager!$C:$C,rs_nova!$A144,topmanager!$A:$A,rs_nova!M$2)+SUMIFS(topmanager!$D:$D,topmanager!$C:$C,rs_nova!$A144,topmanager!$A:$A,908)+SUMIFS(topmanager!$D:$D,topmanager!$C:$C,rs_nova!$A144,topmanager!$A:$A,550)</f>
        <v>0</v>
      </c>
      <c r="N144" s="50">
        <f>SUMIFS(topmanager!$D:$D,topmanager!$C:$C,rs_nova!$A144,topmanager!$A:$A,rs_nova!N$2)</f>
        <v>0</v>
      </c>
      <c r="O144" s="51">
        <f t="shared" si="36"/>
        <v>0</v>
      </c>
      <c r="P144" s="50">
        <f>IFERROR(VLOOKUP($A144,total!$B$4:$AW$437,27,0),0)</f>
        <v>0</v>
      </c>
      <c r="Q144" s="50">
        <f>IFERROR(VLOOKUP($A144,total!$B$4:$AW$437,21,0),0)</f>
        <v>0</v>
      </c>
      <c r="R144" s="50">
        <f>IFERROR(VLOOKUP($A144,total!$B$4:$AW$437,25,0),0)+IFERROR(VLOOKUP($A144,total!$B$4:$AW$437,36,0),0)</f>
        <v>0</v>
      </c>
      <c r="S144" s="50">
        <f>IFERROR(VLOOKUP(A144,gympass!$A$2:$F$148,6,0),0)</f>
        <v>0</v>
      </c>
      <c r="T144" s="50">
        <f>IFERROR(VLOOKUP($A144,total!$B$4:$AW$437,42,0),0)</f>
        <v>0</v>
      </c>
      <c r="U144" s="50">
        <f>IFERROR(VLOOKUP($A144,total!$B$4:$AW$437,32,0),0)</f>
        <v>0</v>
      </c>
      <c r="V144" s="50">
        <f>IFERROR(VLOOKUP($A144,total!$B$4:$AW$437,28,0),0)</f>
        <v>0</v>
      </c>
      <c r="W144" s="50">
        <f>IFERROR(VLOOKUP($A144,total!$B$4:$AX$437,49,0),0)</f>
        <v>0</v>
      </c>
      <c r="X144" s="50"/>
      <c r="Y144" s="50">
        <f>IFERROR(VLOOKUP(A144,#REF!,4,0),0)</f>
        <v>0</v>
      </c>
      <c r="Z144" s="50">
        <f>IFERROR(VLOOKUP(B144,#REF!,8,0),0)</f>
        <v>0</v>
      </c>
      <c r="AA144" s="50">
        <f>IFERROR(VLOOKUP($A144,total!$B$4:$AW$437,45,0),0)</f>
        <v>0</v>
      </c>
      <c r="AB144" s="50">
        <f>IFERROR(VLOOKUP($A144,total!$B$4:$AW$437,48,0),0)</f>
        <v>0</v>
      </c>
      <c r="AC144" s="50">
        <f>IFERROR(VLOOKUP($A144,total!$B$4:$AB$437,19,0),0)</f>
        <v>0</v>
      </c>
      <c r="AD144" s="50">
        <f>IFERROR(VLOOKUP($A144,total!$B$4:$AB$437,10,0),0)</f>
        <v>0</v>
      </c>
      <c r="AE144" s="50">
        <f>IFERROR(VLOOKUP($A144,total!$B$4:$AB$437,13,0),0)-SUMIFS(topmanager!$D:$D,topmanager!$C:$C,rs_nova!$A148,topmanager!$A:$A,856)</f>
        <v>0</v>
      </c>
      <c r="AF144" s="50">
        <f>IFERROR(VLOOKUP($A144,total!$B$4:$AB$437,16,0),0)</f>
        <v>0</v>
      </c>
      <c r="AG144" s="50">
        <f>IFERROR(VLOOKUP($A144,total!$B$4:$AB$437,7,0),0)</f>
        <v>0</v>
      </c>
      <c r="AH144" s="50">
        <f>IFERROR(VLOOKUP($A144,total!$B$4:$AD$437,29,0),0)</f>
        <v>0</v>
      </c>
      <c r="AI144" s="50">
        <f>IFERROR(VLOOKUP(A144,total!$B$4:$AN$437,39,0),0)</f>
        <v>0</v>
      </c>
      <c r="AJ144" s="51">
        <f t="shared" si="37"/>
        <v>0</v>
      </c>
      <c r="AK144" s="50">
        <f t="shared" si="38"/>
        <v>0</v>
      </c>
      <c r="AL144" s="50">
        <f t="shared" si="39"/>
        <v>0</v>
      </c>
      <c r="AM144" s="50">
        <f t="shared" si="40"/>
        <v>0</v>
      </c>
      <c r="AN144" s="50" t="e">
        <f t="shared" si="34"/>
        <v>#REF!</v>
      </c>
      <c r="AO144" s="50" t="e">
        <f t="shared" si="34"/>
        <v>#REF!</v>
      </c>
      <c r="AP144" s="50" t="e">
        <f t="shared" si="34"/>
        <v>#REF!</v>
      </c>
      <c r="AQ144" s="50">
        <f>IFERROR(VLOOKUP(TEXT($A144,"000000"),[6]Página1!$A$8:$S$801,13,FALSE),0)</f>
        <v>0</v>
      </c>
      <c r="AR144" s="50">
        <f>IFERROR(VLOOKUP(TEXT($A144,"000000"),[6]Página1!$A$8:$S$801,16,FALSE),0)</f>
        <v>0</v>
      </c>
      <c r="AS144" s="50">
        <f>IFERROR(VLOOKUP(TEXT($A144,"000000"),[6]Página1!$A$8:$S$801,19,FALSE),0)</f>
        <v>0</v>
      </c>
      <c r="AT144" s="50">
        <f>IFERROR(VLOOKUP(TEXT($A144,"000000"),[7]Página1!$A$8:$R$814,12,FALSE),0)</f>
        <v>0</v>
      </c>
      <c r="AU144" s="50">
        <f>IFERROR(VLOOKUP(TEXT($A144,"000000"),[7]Página1!$A$8:$R$814,15,FALSE),0)</f>
        <v>0</v>
      </c>
      <c r="AV144" s="50">
        <f>IFERROR(VLOOKUP(TEXT($A144,"000000"),[7]Página1!$A$8:$R$814,18,FALSE),0)</f>
        <v>0</v>
      </c>
      <c r="AW144" s="50"/>
      <c r="AX144" s="51" t="e">
        <f t="shared" si="41"/>
        <v>#REF!</v>
      </c>
      <c r="AY144" s="51" t="e">
        <f t="shared" si="42"/>
        <v>#REF!</v>
      </c>
      <c r="AZ144" s="51" t="e">
        <f t="shared" si="43"/>
        <v>#REF!</v>
      </c>
      <c r="BA144" s="51" t="e">
        <f t="shared" si="44"/>
        <v>#REF!</v>
      </c>
      <c r="BB144" s="51">
        <f t="shared" si="45"/>
        <v>0</v>
      </c>
      <c r="BC144" s="51" t="e">
        <f t="shared" si="46"/>
        <v>#REF!</v>
      </c>
      <c r="BD144" s="51">
        <f t="shared" si="47"/>
        <v>0</v>
      </c>
      <c r="BE144" s="51">
        <f>IFERROR(VLOOKUP(A144,salario!A$2:P$91,11,FALSE),0)</f>
        <v>0</v>
      </c>
      <c r="BF144" s="51">
        <f>SUMIFS(topmanager!$D:$D,topmanager!$C:$C,rs_nova!$A144,topmanager!$A:$A,rs_nova!BF$2)</f>
        <v>0</v>
      </c>
      <c r="BG144" s="51">
        <f>SUMIFS(topmanager!$D:$D,topmanager!$C:$C,rs_nova!$A144,topmanager!$A:$A,rs_nova!BG$2)</f>
        <v>0</v>
      </c>
      <c r="BH144" s="51">
        <f>SUMIFS(topmanager!$D:$D,topmanager!$C:$C,rs_nova!$A144,topmanager!$A:$A,rs_nova!BH$2)</f>
        <v>0</v>
      </c>
      <c r="BI144" s="51">
        <f>SUMIFS(topmanager!$D:$D,topmanager!$C:$C,rs_nova!$A144,topmanager!$A:$A,rs_nova!BI$2)</f>
        <v>0</v>
      </c>
      <c r="BJ144" s="51">
        <f>SUMIFS(topmanager!$D:$D,topmanager!$C:$C,rs_nova!$A144,topmanager!$A:$A,rs_nova!BJ$2)+SUMIFS(topmanager!$D:$D,topmanager!$C:$C,rs_nova!$A144,topmanager!$A:$A,rs_nova!BJ$2+1)</f>
        <v>0</v>
      </c>
      <c r="BK144" s="51">
        <f>IFERROR(VLOOKUP(A144,[8]ferias!$C$4:$G$100,5,FALSE),0)</f>
        <v>0</v>
      </c>
      <c r="BL144" s="51">
        <f>SUMIFS(topmanager!$D:$D,topmanager!$C:$C,rs_nova!$A144,topmanager!$A:$A,rs_nova!BL$2)</f>
        <v>0</v>
      </c>
      <c r="BM144" s="51">
        <f>SUMIFS(topmanager!$D:$D,topmanager!$C:$C,rs_nova!$A144,topmanager!$A:$A,rs_nova!BM$2)+SUMIFS(topmanager!$D:$D,topmanager!$C:$C,rs_nova!$A148,topmanager!$A:$A,151)</f>
        <v>0</v>
      </c>
      <c r="BN144" s="51">
        <f t="shared" si="48"/>
        <v>0</v>
      </c>
    </row>
    <row r="145" spans="1:66">
      <c r="A145" s="47" t="e">
        <f>total!#REF!</f>
        <v>#REF!</v>
      </c>
      <c r="B145" s="47">
        <f t="shared" si="35"/>
        <v>0</v>
      </c>
      <c r="C145" s="48" t="e">
        <f>total!#REF!</f>
        <v>#REF!</v>
      </c>
      <c r="D145" s="49" t="str">
        <f>IFERROR(VLOOKUP(A145,salario!A$3:J$32,10,FALSE),"")</f>
        <v/>
      </c>
      <c r="E145" s="49" t="str">
        <f>IFERROR(IF(VLOOKUP(A145,salario!A$3:O$32,15,FALSE)="","",VLOOKUP(A145,salario!A$3:O$32,15,FALSE)),"")</f>
        <v/>
      </c>
      <c r="F145" s="47" t="str">
        <f>IFERROR(VLOOKUP(A145,[5]base_pessoal!$B$2:$P$1504,13,FALSE),"")</f>
        <v/>
      </c>
      <c r="G145" s="50">
        <f>IFERROR(VLOOKUP(A145,salario!A$2:P$91,11,FALSE),0)*B145/30</f>
        <v>0</v>
      </c>
      <c r="H145" s="50">
        <f>SUMIFS(topmanager!$D:$D,topmanager!$C:$C,rs_nova!$A145,topmanager!$A:$A,rs_nova!H$2)+SUMIFS(topmanager!$D:$D,topmanager!$C:$C,rs_nova!$A145,topmanager!$A:$A,63)</f>
        <v>0</v>
      </c>
      <c r="I145" s="50">
        <f>-SUMIFS(topmanager!$D:$D,topmanager!$C:$C,rs_nova!$A145,topmanager!$A:$A,rs_nova!I$2)</f>
        <v>0</v>
      </c>
      <c r="J145" s="50">
        <f>SUMIFS(topmanager!$D:$D,topmanager!$C:$C,rs_nova!$A145,topmanager!$A:$A,rs_nova!J$2)</f>
        <v>0</v>
      </c>
      <c r="K145" s="50">
        <f>SUMIFS(topmanager!$D:$D,topmanager!$C:$C,rs_nova!$A145,topmanager!$A:$A,rs_nova!K$2)+SUMIFS(topmanager!$D:$D,topmanager!$C:$C,rs_nova!$A145,topmanager!$A:$A,911)</f>
        <v>0</v>
      </c>
      <c r="L145" s="50">
        <f>SUMIFS(topmanager!$D:$D,topmanager!$C:$C,rs_nova!$A145,topmanager!$A:$A,rs_nova!L$2)</f>
        <v>0</v>
      </c>
      <c r="M145" s="50">
        <f>SUMIFS(topmanager!$D:$D,topmanager!$C:$C,rs_nova!$A145,topmanager!$A:$A,rs_nova!M$2)+SUMIFS(topmanager!$D:$D,topmanager!$C:$C,rs_nova!$A145,topmanager!$A:$A,908)+SUMIFS(topmanager!$D:$D,topmanager!$C:$C,rs_nova!$A145,topmanager!$A:$A,550)</f>
        <v>0</v>
      </c>
      <c r="N145" s="50">
        <f>SUMIFS(topmanager!$D:$D,topmanager!$C:$C,rs_nova!$A145,topmanager!$A:$A,rs_nova!N$2)</f>
        <v>0</v>
      </c>
      <c r="O145" s="51">
        <f t="shared" si="36"/>
        <v>0</v>
      </c>
      <c r="P145" s="50">
        <f>IFERROR(VLOOKUP($A145,total!$B$4:$AW$437,27,0),0)</f>
        <v>0</v>
      </c>
      <c r="Q145" s="50">
        <f>IFERROR(VLOOKUP($A145,total!$B$4:$AW$437,21,0),0)</f>
        <v>0</v>
      </c>
      <c r="R145" s="50">
        <f>IFERROR(VLOOKUP($A145,total!$B$4:$AW$437,25,0),0)+IFERROR(VLOOKUP($A145,total!$B$4:$AW$437,36,0),0)</f>
        <v>0</v>
      </c>
      <c r="S145" s="50">
        <f>IFERROR(VLOOKUP(A145,gympass!$A$2:$F$148,6,0),0)</f>
        <v>0</v>
      </c>
      <c r="T145" s="50">
        <f>IFERROR(VLOOKUP($A145,total!$B$4:$AW$437,42,0),0)</f>
        <v>0</v>
      </c>
      <c r="U145" s="50">
        <f>IFERROR(VLOOKUP($A145,total!$B$4:$AW$437,32,0),0)</f>
        <v>0</v>
      </c>
      <c r="V145" s="50">
        <f>IFERROR(VLOOKUP($A145,total!$B$4:$AW$437,28,0),0)</f>
        <v>0</v>
      </c>
      <c r="W145" s="50">
        <f>IFERROR(VLOOKUP($A145,total!$B$4:$AX$437,49,0),0)</f>
        <v>0</v>
      </c>
      <c r="X145" s="50"/>
      <c r="Y145" s="50">
        <f>IFERROR(VLOOKUP(A145,#REF!,4,0),0)</f>
        <v>0</v>
      </c>
      <c r="Z145" s="50">
        <f>IFERROR(VLOOKUP(B145,#REF!,8,0),0)</f>
        <v>0</v>
      </c>
      <c r="AA145" s="50">
        <f>IFERROR(VLOOKUP($A145,total!$B$4:$AW$437,45,0),0)</f>
        <v>0</v>
      </c>
      <c r="AB145" s="50">
        <f>IFERROR(VLOOKUP($A145,total!$B$4:$AW$437,48,0),0)</f>
        <v>0</v>
      </c>
      <c r="AC145" s="50">
        <f>IFERROR(VLOOKUP($A145,total!$B$4:$AB$437,19,0),0)</f>
        <v>0</v>
      </c>
      <c r="AD145" s="50">
        <f>IFERROR(VLOOKUP($A145,total!$B$4:$AB$437,10,0),0)</f>
        <v>0</v>
      </c>
      <c r="AE145" s="50">
        <f>IFERROR(VLOOKUP($A145,total!$B$4:$AB$437,13,0),0)-SUMIFS(topmanager!$D:$D,topmanager!$C:$C,rs_nova!$A149,topmanager!$A:$A,856)</f>
        <v>0</v>
      </c>
      <c r="AF145" s="50">
        <f>IFERROR(VLOOKUP($A145,total!$B$4:$AB$437,16,0),0)</f>
        <v>0</v>
      </c>
      <c r="AG145" s="50">
        <f>IFERROR(VLOOKUP($A145,total!$B$4:$AB$437,7,0),0)</f>
        <v>0</v>
      </c>
      <c r="AH145" s="50">
        <f>IFERROR(VLOOKUP($A145,total!$B$4:$AD$437,29,0),0)</f>
        <v>0</v>
      </c>
      <c r="AI145" s="50">
        <f>IFERROR(VLOOKUP(A145,total!$B$4:$AN$437,39,0),0)</f>
        <v>0</v>
      </c>
      <c r="AJ145" s="51">
        <f t="shared" si="37"/>
        <v>0</v>
      </c>
      <c r="AK145" s="50">
        <f t="shared" si="38"/>
        <v>0</v>
      </c>
      <c r="AL145" s="50">
        <f t="shared" si="39"/>
        <v>0</v>
      </c>
      <c r="AM145" s="50">
        <f t="shared" si="40"/>
        <v>0</v>
      </c>
      <c r="AN145" s="50" t="e">
        <f t="shared" si="34"/>
        <v>#REF!</v>
      </c>
      <c r="AO145" s="50" t="e">
        <f t="shared" si="34"/>
        <v>#REF!</v>
      </c>
      <c r="AP145" s="50" t="e">
        <f t="shared" si="34"/>
        <v>#REF!</v>
      </c>
      <c r="AQ145" s="50">
        <f>IFERROR(VLOOKUP(TEXT($A145,"000000"),[6]Página1!$A$8:$S$801,13,FALSE),0)</f>
        <v>0</v>
      </c>
      <c r="AR145" s="50">
        <f>IFERROR(VLOOKUP(TEXT($A145,"000000"),[6]Página1!$A$8:$S$801,16,FALSE),0)</f>
        <v>0</v>
      </c>
      <c r="AS145" s="50">
        <f>IFERROR(VLOOKUP(TEXT($A145,"000000"),[6]Página1!$A$8:$S$801,19,FALSE),0)</f>
        <v>0</v>
      </c>
      <c r="AT145" s="50">
        <f>IFERROR(VLOOKUP(TEXT($A145,"000000"),[7]Página1!$A$8:$R$814,12,FALSE),0)</f>
        <v>0</v>
      </c>
      <c r="AU145" s="50">
        <f>IFERROR(VLOOKUP(TEXT($A145,"000000"),[7]Página1!$A$8:$R$814,15,FALSE),0)</f>
        <v>0</v>
      </c>
      <c r="AV145" s="50">
        <f>IFERROR(VLOOKUP(TEXT($A145,"000000"),[7]Página1!$A$8:$R$814,18,FALSE),0)</f>
        <v>0</v>
      </c>
      <c r="AW145" s="50"/>
      <c r="AX145" s="51" t="e">
        <f t="shared" si="41"/>
        <v>#REF!</v>
      </c>
      <c r="AY145" s="51" t="e">
        <f t="shared" si="42"/>
        <v>#REF!</v>
      </c>
      <c r="AZ145" s="51" t="e">
        <f t="shared" si="43"/>
        <v>#REF!</v>
      </c>
      <c r="BA145" s="51" t="e">
        <f t="shared" si="44"/>
        <v>#REF!</v>
      </c>
      <c r="BB145" s="51">
        <f t="shared" si="45"/>
        <v>0</v>
      </c>
      <c r="BC145" s="51" t="e">
        <f t="shared" si="46"/>
        <v>#REF!</v>
      </c>
      <c r="BD145" s="51">
        <f t="shared" si="47"/>
        <v>0</v>
      </c>
      <c r="BE145" s="51">
        <f>IFERROR(VLOOKUP(A145,salario!A$2:P$91,11,FALSE),0)</f>
        <v>0</v>
      </c>
      <c r="BF145" s="51">
        <f>SUMIFS(topmanager!$D:$D,topmanager!$C:$C,rs_nova!$A145,topmanager!$A:$A,rs_nova!BF$2)</f>
        <v>0</v>
      </c>
      <c r="BG145" s="51">
        <f>SUMIFS(topmanager!$D:$D,topmanager!$C:$C,rs_nova!$A145,topmanager!$A:$A,rs_nova!BG$2)</f>
        <v>0</v>
      </c>
      <c r="BH145" s="51">
        <f>SUMIFS(topmanager!$D:$D,topmanager!$C:$C,rs_nova!$A145,topmanager!$A:$A,rs_nova!BH$2)</f>
        <v>0</v>
      </c>
      <c r="BI145" s="51">
        <f>SUMIFS(topmanager!$D:$D,topmanager!$C:$C,rs_nova!$A145,topmanager!$A:$A,rs_nova!BI$2)</f>
        <v>0</v>
      </c>
      <c r="BJ145" s="51">
        <f>SUMIFS(topmanager!$D:$D,topmanager!$C:$C,rs_nova!$A145,topmanager!$A:$A,rs_nova!BJ$2)+SUMIFS(topmanager!$D:$D,topmanager!$C:$C,rs_nova!$A145,topmanager!$A:$A,rs_nova!BJ$2+1)</f>
        <v>0</v>
      </c>
      <c r="BK145" s="51">
        <f>IFERROR(VLOOKUP(A145,[8]ferias!$C$4:$G$100,5,FALSE),0)</f>
        <v>0</v>
      </c>
      <c r="BL145" s="51">
        <f>SUMIFS(topmanager!$D:$D,topmanager!$C:$C,rs_nova!$A145,topmanager!$A:$A,rs_nova!BL$2)</f>
        <v>0</v>
      </c>
      <c r="BM145" s="51">
        <f>SUMIFS(topmanager!$D:$D,topmanager!$C:$C,rs_nova!$A145,topmanager!$A:$A,rs_nova!BM$2)+SUMIFS(topmanager!$D:$D,topmanager!$C:$C,rs_nova!$A149,topmanager!$A:$A,151)</f>
        <v>0</v>
      </c>
      <c r="BN145" s="51">
        <f t="shared" si="48"/>
        <v>0</v>
      </c>
    </row>
    <row r="146" spans="1:66">
      <c r="A146" s="47" t="e">
        <f>total!#REF!</f>
        <v>#REF!</v>
      </c>
      <c r="B146" s="47">
        <f t="shared" si="35"/>
        <v>0</v>
      </c>
      <c r="C146" s="48" t="e">
        <f>total!#REF!</f>
        <v>#REF!</v>
      </c>
      <c r="D146" s="49" t="str">
        <f>IFERROR(VLOOKUP(A146,salario!A$3:J$32,10,FALSE),"")</f>
        <v/>
      </c>
      <c r="E146" s="49" t="str">
        <f>IFERROR(IF(VLOOKUP(A146,salario!A$3:O$32,15,FALSE)="","",VLOOKUP(A146,salario!A$3:O$32,15,FALSE)),"")</f>
        <v/>
      </c>
      <c r="F146" s="47" t="str">
        <f>IFERROR(VLOOKUP(A146,[5]base_pessoal!$B$2:$P$1504,13,FALSE),"")</f>
        <v/>
      </c>
      <c r="G146" s="50">
        <f>IFERROR(VLOOKUP(A146,salario!A$2:P$91,11,FALSE),0)*B146/30</f>
        <v>0</v>
      </c>
      <c r="H146" s="50">
        <f>SUMIFS(topmanager!$D:$D,topmanager!$C:$C,rs_nova!$A146,topmanager!$A:$A,rs_nova!H$2)+SUMIFS(topmanager!$D:$D,topmanager!$C:$C,rs_nova!$A146,topmanager!$A:$A,63)</f>
        <v>0</v>
      </c>
      <c r="I146" s="50">
        <f>-SUMIFS(topmanager!$D:$D,topmanager!$C:$C,rs_nova!$A146,topmanager!$A:$A,rs_nova!I$2)</f>
        <v>0</v>
      </c>
      <c r="J146" s="50">
        <f>SUMIFS(topmanager!$D:$D,topmanager!$C:$C,rs_nova!$A146,topmanager!$A:$A,rs_nova!J$2)</f>
        <v>0</v>
      </c>
      <c r="K146" s="50">
        <f>SUMIFS(topmanager!$D:$D,topmanager!$C:$C,rs_nova!$A146,topmanager!$A:$A,rs_nova!K$2)+SUMIFS(topmanager!$D:$D,topmanager!$C:$C,rs_nova!$A146,topmanager!$A:$A,911)</f>
        <v>0</v>
      </c>
      <c r="L146" s="50">
        <f>SUMIFS(topmanager!$D:$D,topmanager!$C:$C,rs_nova!$A146,topmanager!$A:$A,rs_nova!L$2)</f>
        <v>0</v>
      </c>
      <c r="M146" s="50">
        <f>SUMIFS(topmanager!$D:$D,topmanager!$C:$C,rs_nova!$A146,topmanager!$A:$A,rs_nova!M$2)+SUMIFS(topmanager!$D:$D,topmanager!$C:$C,rs_nova!$A146,topmanager!$A:$A,908)+SUMIFS(topmanager!$D:$D,topmanager!$C:$C,rs_nova!$A146,topmanager!$A:$A,550)</f>
        <v>0</v>
      </c>
      <c r="N146" s="50">
        <f>SUMIFS(topmanager!$D:$D,topmanager!$C:$C,rs_nova!$A146,topmanager!$A:$A,rs_nova!N$2)</f>
        <v>0</v>
      </c>
      <c r="O146" s="51">
        <f t="shared" si="36"/>
        <v>0</v>
      </c>
      <c r="P146" s="50">
        <f>IFERROR(VLOOKUP($A146,total!$B$4:$AW$437,27,0),0)</f>
        <v>0</v>
      </c>
      <c r="Q146" s="50">
        <f>IFERROR(VLOOKUP($A146,total!$B$4:$AW$437,21,0),0)</f>
        <v>0</v>
      </c>
      <c r="R146" s="50">
        <f>IFERROR(VLOOKUP($A146,total!$B$4:$AW$437,25,0),0)+IFERROR(VLOOKUP($A146,total!$B$4:$AW$437,36,0),0)</f>
        <v>0</v>
      </c>
      <c r="S146" s="50">
        <f>IFERROR(VLOOKUP(A146,gympass!$A$2:$F$148,6,0),0)</f>
        <v>0</v>
      </c>
      <c r="T146" s="50">
        <f>IFERROR(VLOOKUP($A146,total!$B$4:$AW$437,42,0),0)</f>
        <v>0</v>
      </c>
      <c r="U146" s="50">
        <f>IFERROR(VLOOKUP($A146,total!$B$4:$AW$437,32,0),0)</f>
        <v>0</v>
      </c>
      <c r="V146" s="50">
        <f>IFERROR(VLOOKUP($A146,total!$B$4:$AW$437,28,0),0)</f>
        <v>0</v>
      </c>
      <c r="W146" s="50">
        <f>IFERROR(VLOOKUP($A146,total!$B$4:$AX$437,49,0),0)</f>
        <v>0</v>
      </c>
      <c r="X146" s="50"/>
      <c r="Y146" s="50">
        <f>IFERROR(VLOOKUP(A146,#REF!,4,0),0)</f>
        <v>0</v>
      </c>
      <c r="Z146" s="50">
        <f>IFERROR(VLOOKUP(B146,#REF!,8,0),0)</f>
        <v>0</v>
      </c>
      <c r="AA146" s="50">
        <f>IFERROR(VLOOKUP($A146,total!$B$4:$AW$437,45,0),0)</f>
        <v>0</v>
      </c>
      <c r="AB146" s="50">
        <f>IFERROR(VLOOKUP($A146,total!$B$4:$AW$437,48,0),0)</f>
        <v>0</v>
      </c>
      <c r="AC146" s="50">
        <f>IFERROR(VLOOKUP($A146,total!$B$4:$AB$437,19,0),0)</f>
        <v>0</v>
      </c>
      <c r="AD146" s="50">
        <f>IFERROR(VLOOKUP($A146,total!$B$4:$AB$437,10,0),0)</f>
        <v>0</v>
      </c>
      <c r="AE146" s="50">
        <f>IFERROR(VLOOKUP($A146,total!$B$4:$AB$437,13,0),0)-SUMIFS(topmanager!$D:$D,topmanager!$C:$C,rs_nova!$A150,topmanager!$A:$A,856)</f>
        <v>0</v>
      </c>
      <c r="AF146" s="50">
        <f>IFERROR(VLOOKUP($A146,total!$B$4:$AB$437,16,0),0)</f>
        <v>0</v>
      </c>
      <c r="AG146" s="50">
        <f>IFERROR(VLOOKUP($A146,total!$B$4:$AB$437,7,0),0)</f>
        <v>0</v>
      </c>
      <c r="AH146" s="50">
        <f>IFERROR(VLOOKUP($A146,total!$B$4:$AD$437,29,0),0)</f>
        <v>0</v>
      </c>
      <c r="AI146" s="50">
        <f>IFERROR(VLOOKUP(A146,total!$B$4:$AN$437,39,0),0)</f>
        <v>0</v>
      </c>
      <c r="AJ146" s="51">
        <f t="shared" si="37"/>
        <v>0</v>
      </c>
      <c r="AK146" s="50">
        <f t="shared" si="38"/>
        <v>0</v>
      </c>
      <c r="AL146" s="50">
        <f t="shared" si="39"/>
        <v>0</v>
      </c>
      <c r="AM146" s="50">
        <f t="shared" si="40"/>
        <v>0</v>
      </c>
      <c r="AN146" s="50" t="e">
        <f t="shared" si="34"/>
        <v>#REF!</v>
      </c>
      <c r="AO146" s="50" t="e">
        <f t="shared" si="34"/>
        <v>#REF!</v>
      </c>
      <c r="AP146" s="50" t="e">
        <f t="shared" si="34"/>
        <v>#REF!</v>
      </c>
      <c r="AQ146" s="50">
        <f>IFERROR(VLOOKUP(TEXT($A146,"000000"),[6]Página1!$A$8:$S$801,13,FALSE),0)</f>
        <v>0</v>
      </c>
      <c r="AR146" s="50">
        <f>IFERROR(VLOOKUP(TEXT($A146,"000000"),[6]Página1!$A$8:$S$801,16,FALSE),0)</f>
        <v>0</v>
      </c>
      <c r="AS146" s="50">
        <f>IFERROR(VLOOKUP(TEXT($A146,"000000"),[6]Página1!$A$8:$S$801,19,FALSE),0)</f>
        <v>0</v>
      </c>
      <c r="AT146" s="50">
        <f>IFERROR(VLOOKUP(TEXT($A146,"000000"),[7]Página1!$A$8:$R$814,12,FALSE),0)</f>
        <v>0</v>
      </c>
      <c r="AU146" s="50">
        <f>IFERROR(VLOOKUP(TEXT($A146,"000000"),[7]Página1!$A$8:$R$814,15,FALSE),0)</f>
        <v>0</v>
      </c>
      <c r="AV146" s="50">
        <f>IFERROR(VLOOKUP(TEXT($A146,"000000"),[7]Página1!$A$8:$R$814,18,FALSE),0)</f>
        <v>0</v>
      </c>
      <c r="AW146" s="50"/>
      <c r="AX146" s="51" t="e">
        <f t="shared" si="41"/>
        <v>#REF!</v>
      </c>
      <c r="AY146" s="51" t="e">
        <f t="shared" si="42"/>
        <v>#REF!</v>
      </c>
      <c r="AZ146" s="51" t="e">
        <f t="shared" si="43"/>
        <v>#REF!</v>
      </c>
      <c r="BA146" s="51" t="e">
        <f t="shared" si="44"/>
        <v>#REF!</v>
      </c>
      <c r="BB146" s="51">
        <f t="shared" si="45"/>
        <v>0</v>
      </c>
      <c r="BC146" s="51" t="e">
        <f t="shared" si="46"/>
        <v>#REF!</v>
      </c>
      <c r="BD146" s="51">
        <f t="shared" si="47"/>
        <v>0</v>
      </c>
      <c r="BE146" s="51">
        <f>IFERROR(VLOOKUP(A146,salario!A$2:P$91,11,FALSE),0)</f>
        <v>0</v>
      </c>
      <c r="BF146" s="51">
        <f>SUMIFS(topmanager!$D:$D,topmanager!$C:$C,rs_nova!$A146,topmanager!$A:$A,rs_nova!BF$2)</f>
        <v>0</v>
      </c>
      <c r="BG146" s="51">
        <f>SUMIFS(topmanager!$D:$D,topmanager!$C:$C,rs_nova!$A146,topmanager!$A:$A,rs_nova!BG$2)</f>
        <v>0</v>
      </c>
      <c r="BH146" s="51">
        <f>SUMIFS(topmanager!$D:$D,topmanager!$C:$C,rs_nova!$A146,topmanager!$A:$A,rs_nova!BH$2)</f>
        <v>0</v>
      </c>
      <c r="BI146" s="51">
        <f>SUMIFS(topmanager!$D:$D,topmanager!$C:$C,rs_nova!$A146,topmanager!$A:$A,rs_nova!BI$2)</f>
        <v>0</v>
      </c>
      <c r="BJ146" s="51">
        <f>SUMIFS(topmanager!$D:$D,topmanager!$C:$C,rs_nova!$A146,topmanager!$A:$A,rs_nova!BJ$2)+SUMIFS(topmanager!$D:$D,topmanager!$C:$C,rs_nova!$A146,topmanager!$A:$A,rs_nova!BJ$2+1)</f>
        <v>0</v>
      </c>
      <c r="BK146" s="51">
        <f>IFERROR(VLOOKUP(A146,[8]ferias!$C$4:$G$100,5,FALSE),0)</f>
        <v>0</v>
      </c>
      <c r="BL146" s="51">
        <f>SUMIFS(topmanager!$D:$D,topmanager!$C:$C,rs_nova!$A146,topmanager!$A:$A,rs_nova!BL$2)</f>
        <v>0</v>
      </c>
      <c r="BM146" s="51">
        <f>SUMIFS(topmanager!$D:$D,topmanager!$C:$C,rs_nova!$A146,topmanager!$A:$A,rs_nova!BM$2)+SUMIFS(topmanager!$D:$D,topmanager!$C:$C,rs_nova!$A150,topmanager!$A:$A,151)</f>
        <v>0</v>
      </c>
      <c r="BN146" s="51">
        <f t="shared" si="48"/>
        <v>0</v>
      </c>
    </row>
    <row r="147" spans="1:66">
      <c r="A147" s="47" t="e">
        <f>total!#REF!</f>
        <v>#REF!</v>
      </c>
      <c r="B147" s="47">
        <f t="shared" si="35"/>
        <v>0</v>
      </c>
      <c r="C147" s="48" t="e">
        <f>total!#REF!</f>
        <v>#REF!</v>
      </c>
      <c r="D147" s="49" t="str">
        <f>IFERROR(VLOOKUP(A147,salario!A$3:J$32,10,FALSE),"")</f>
        <v/>
      </c>
      <c r="E147" s="49" t="str">
        <f>IFERROR(IF(VLOOKUP(A147,salario!A$3:O$32,15,FALSE)="","",VLOOKUP(A147,salario!A$3:O$32,15,FALSE)),"")</f>
        <v/>
      </c>
      <c r="F147" s="47" t="str">
        <f>IFERROR(VLOOKUP(A147,[5]base_pessoal!$B$2:$P$1504,13,FALSE),"")</f>
        <v/>
      </c>
      <c r="G147" s="50">
        <f>IFERROR(VLOOKUP(A147,salario!A$2:P$91,11,FALSE),0)*B147/30</f>
        <v>0</v>
      </c>
      <c r="H147" s="50">
        <f>SUMIFS(topmanager!$D:$D,topmanager!$C:$C,rs_nova!$A147,topmanager!$A:$A,rs_nova!H$2)+SUMIFS(topmanager!$D:$D,topmanager!$C:$C,rs_nova!$A147,topmanager!$A:$A,63)</f>
        <v>0</v>
      </c>
      <c r="I147" s="50">
        <f>-SUMIFS(topmanager!$D:$D,topmanager!$C:$C,rs_nova!$A147,topmanager!$A:$A,rs_nova!I$2)</f>
        <v>0</v>
      </c>
      <c r="J147" s="50">
        <f>SUMIFS(topmanager!$D:$D,topmanager!$C:$C,rs_nova!$A147,topmanager!$A:$A,rs_nova!J$2)</f>
        <v>0</v>
      </c>
      <c r="K147" s="50">
        <f>SUMIFS(topmanager!$D:$D,topmanager!$C:$C,rs_nova!$A147,topmanager!$A:$A,rs_nova!K$2)+SUMIFS(topmanager!$D:$D,topmanager!$C:$C,rs_nova!$A147,topmanager!$A:$A,911)</f>
        <v>0</v>
      </c>
      <c r="L147" s="50">
        <f>SUMIFS(topmanager!$D:$D,topmanager!$C:$C,rs_nova!$A147,topmanager!$A:$A,rs_nova!L$2)</f>
        <v>0</v>
      </c>
      <c r="M147" s="50">
        <f>SUMIFS(topmanager!$D:$D,topmanager!$C:$C,rs_nova!$A147,topmanager!$A:$A,rs_nova!M$2)+SUMIFS(topmanager!$D:$D,topmanager!$C:$C,rs_nova!$A147,topmanager!$A:$A,908)+SUMIFS(topmanager!$D:$D,topmanager!$C:$C,rs_nova!$A147,topmanager!$A:$A,550)</f>
        <v>0</v>
      </c>
      <c r="N147" s="50">
        <f>SUMIFS(topmanager!$D:$D,topmanager!$C:$C,rs_nova!$A147,topmanager!$A:$A,rs_nova!N$2)</f>
        <v>0</v>
      </c>
      <c r="O147" s="51">
        <f t="shared" si="36"/>
        <v>0</v>
      </c>
      <c r="P147" s="50">
        <f>IFERROR(VLOOKUP($A147,total!$B$4:$AW$437,27,0),0)</f>
        <v>0</v>
      </c>
      <c r="Q147" s="50">
        <f>IFERROR(VLOOKUP($A147,total!$B$4:$AW$437,21,0),0)</f>
        <v>0</v>
      </c>
      <c r="R147" s="50">
        <f>IFERROR(VLOOKUP($A147,total!$B$4:$AW$437,25,0),0)+IFERROR(VLOOKUP($A147,total!$B$4:$AW$437,36,0),0)</f>
        <v>0</v>
      </c>
      <c r="S147" s="50">
        <f>IFERROR(VLOOKUP(A147,gympass!$A$2:$F$148,6,0),0)</f>
        <v>0</v>
      </c>
      <c r="T147" s="50">
        <f>IFERROR(VLOOKUP($A147,total!$B$4:$AW$437,42,0),0)</f>
        <v>0</v>
      </c>
      <c r="U147" s="50">
        <f>IFERROR(VLOOKUP($A147,total!$B$4:$AW$437,32,0),0)</f>
        <v>0</v>
      </c>
      <c r="V147" s="50">
        <f>IFERROR(VLOOKUP($A147,total!$B$4:$AW$437,28,0),0)</f>
        <v>0</v>
      </c>
      <c r="W147" s="50">
        <f>IFERROR(VLOOKUP($A147,total!$B$4:$AX$437,49,0),0)</f>
        <v>0</v>
      </c>
      <c r="X147" s="50"/>
      <c r="Y147" s="50">
        <f>IFERROR(VLOOKUP(A147,#REF!,4,0),0)</f>
        <v>0</v>
      </c>
      <c r="Z147" s="50">
        <f>IFERROR(VLOOKUP(B147,#REF!,8,0),0)</f>
        <v>0</v>
      </c>
      <c r="AA147" s="50">
        <f>IFERROR(VLOOKUP($A147,total!$B$4:$AW$437,45,0),0)</f>
        <v>0</v>
      </c>
      <c r="AB147" s="50">
        <f>IFERROR(VLOOKUP($A147,total!$B$4:$AW$437,48,0),0)</f>
        <v>0</v>
      </c>
      <c r="AC147" s="50">
        <f>IFERROR(VLOOKUP($A147,total!$B$4:$AB$437,19,0),0)</f>
        <v>0</v>
      </c>
      <c r="AD147" s="50">
        <f>IFERROR(VLOOKUP($A147,total!$B$4:$AB$437,10,0),0)</f>
        <v>0</v>
      </c>
      <c r="AE147" s="50">
        <f>IFERROR(VLOOKUP($A147,total!$B$4:$AB$437,13,0),0)-SUMIFS(topmanager!$D:$D,topmanager!$C:$C,rs_nova!$A151,topmanager!$A:$A,856)</f>
        <v>0</v>
      </c>
      <c r="AF147" s="50">
        <f>IFERROR(VLOOKUP($A147,total!$B$4:$AB$437,16,0),0)</f>
        <v>0</v>
      </c>
      <c r="AG147" s="50">
        <f>IFERROR(VLOOKUP($A147,total!$B$4:$AB$437,7,0),0)</f>
        <v>0</v>
      </c>
      <c r="AH147" s="50">
        <f>IFERROR(VLOOKUP($A147,total!$B$4:$AD$437,29,0),0)</f>
        <v>0</v>
      </c>
      <c r="AI147" s="50">
        <f>IFERROR(VLOOKUP(A147,total!$B$4:$AN$437,39,0),0)</f>
        <v>0</v>
      </c>
      <c r="AJ147" s="51">
        <f t="shared" si="37"/>
        <v>0</v>
      </c>
      <c r="AK147" s="50">
        <f t="shared" si="38"/>
        <v>0</v>
      </c>
      <c r="AL147" s="50">
        <f t="shared" si="39"/>
        <v>0</v>
      </c>
      <c r="AM147" s="50">
        <f t="shared" si="40"/>
        <v>0</v>
      </c>
      <c r="AN147" s="50" t="e">
        <f t="shared" si="34"/>
        <v>#REF!</v>
      </c>
      <c r="AO147" s="50" t="e">
        <f t="shared" si="34"/>
        <v>#REF!</v>
      </c>
      <c r="AP147" s="50" t="e">
        <f t="shared" si="34"/>
        <v>#REF!</v>
      </c>
      <c r="AQ147" s="50">
        <f>IFERROR(VLOOKUP(TEXT($A147,"000000"),[6]Página1!$A$8:$S$801,13,FALSE),0)</f>
        <v>0</v>
      </c>
      <c r="AR147" s="50">
        <f>IFERROR(VLOOKUP(TEXT($A147,"000000"),[6]Página1!$A$8:$S$801,16,FALSE),0)</f>
        <v>0</v>
      </c>
      <c r="AS147" s="50">
        <f>IFERROR(VLOOKUP(TEXT($A147,"000000"),[6]Página1!$A$8:$S$801,19,FALSE),0)</f>
        <v>0</v>
      </c>
      <c r="AT147" s="50">
        <f>IFERROR(VLOOKUP(TEXT($A147,"000000"),[7]Página1!$A$8:$R$814,12,FALSE),0)</f>
        <v>0</v>
      </c>
      <c r="AU147" s="50">
        <f>IFERROR(VLOOKUP(TEXT($A147,"000000"),[7]Página1!$A$8:$R$814,15,FALSE),0)</f>
        <v>0</v>
      </c>
      <c r="AV147" s="50">
        <f>IFERROR(VLOOKUP(TEXT($A147,"000000"),[7]Página1!$A$8:$R$814,18,FALSE),0)</f>
        <v>0</v>
      </c>
      <c r="AW147" s="50"/>
      <c r="AX147" s="51" t="e">
        <f t="shared" si="41"/>
        <v>#REF!</v>
      </c>
      <c r="AY147" s="51" t="e">
        <f t="shared" si="42"/>
        <v>#REF!</v>
      </c>
      <c r="AZ147" s="51" t="e">
        <f t="shared" si="43"/>
        <v>#REF!</v>
      </c>
      <c r="BA147" s="51" t="e">
        <f t="shared" si="44"/>
        <v>#REF!</v>
      </c>
      <c r="BB147" s="51">
        <f t="shared" si="45"/>
        <v>0</v>
      </c>
      <c r="BC147" s="51" t="e">
        <f t="shared" si="46"/>
        <v>#REF!</v>
      </c>
      <c r="BD147" s="51">
        <f t="shared" si="47"/>
        <v>0</v>
      </c>
      <c r="BE147" s="51">
        <f>IFERROR(VLOOKUP(A147,salario!A$2:P$91,11,FALSE),0)</f>
        <v>0</v>
      </c>
      <c r="BF147" s="51">
        <f>SUMIFS(topmanager!$D:$D,topmanager!$C:$C,rs_nova!$A147,topmanager!$A:$A,rs_nova!BF$2)</f>
        <v>0</v>
      </c>
      <c r="BG147" s="51">
        <f>SUMIFS(topmanager!$D:$D,topmanager!$C:$C,rs_nova!$A147,topmanager!$A:$A,rs_nova!BG$2)</f>
        <v>0</v>
      </c>
      <c r="BH147" s="51">
        <f>SUMIFS(topmanager!$D:$D,topmanager!$C:$C,rs_nova!$A147,topmanager!$A:$A,rs_nova!BH$2)</f>
        <v>0</v>
      </c>
      <c r="BI147" s="51">
        <f>SUMIFS(topmanager!$D:$D,topmanager!$C:$C,rs_nova!$A147,topmanager!$A:$A,rs_nova!BI$2)</f>
        <v>0</v>
      </c>
      <c r="BJ147" s="51">
        <f>SUMIFS(topmanager!$D:$D,topmanager!$C:$C,rs_nova!$A147,topmanager!$A:$A,rs_nova!BJ$2)+SUMIFS(topmanager!$D:$D,topmanager!$C:$C,rs_nova!$A147,topmanager!$A:$A,rs_nova!BJ$2+1)</f>
        <v>0</v>
      </c>
      <c r="BK147" s="51">
        <f>IFERROR(VLOOKUP(A147,[8]ferias!$C$4:$G$100,5,FALSE),0)</f>
        <v>0</v>
      </c>
      <c r="BL147" s="51">
        <f>SUMIFS(topmanager!$D:$D,topmanager!$C:$C,rs_nova!$A147,topmanager!$A:$A,rs_nova!BL$2)</f>
        <v>0</v>
      </c>
      <c r="BM147" s="51">
        <f>SUMIFS(topmanager!$D:$D,topmanager!$C:$C,rs_nova!$A147,topmanager!$A:$A,rs_nova!BM$2)+SUMIFS(topmanager!$D:$D,topmanager!$C:$C,rs_nova!$A151,topmanager!$A:$A,151)</f>
        <v>0</v>
      </c>
      <c r="BN147" s="51">
        <f t="shared" si="48"/>
        <v>0</v>
      </c>
    </row>
    <row r="148" spans="1:66">
      <c r="A148" s="47" t="e">
        <f>total!#REF!</f>
        <v>#REF!</v>
      </c>
      <c r="B148" s="47">
        <f t="shared" si="35"/>
        <v>0</v>
      </c>
      <c r="C148" s="48" t="e">
        <f>total!#REF!</f>
        <v>#REF!</v>
      </c>
      <c r="D148" s="49" t="str">
        <f>IFERROR(VLOOKUP(A148,salario!A$3:J$32,10,FALSE),"")</f>
        <v/>
      </c>
      <c r="E148" s="49" t="str">
        <f>IFERROR(IF(VLOOKUP(A148,salario!A$3:O$32,15,FALSE)="","",VLOOKUP(A148,salario!A$3:O$32,15,FALSE)),"")</f>
        <v/>
      </c>
      <c r="F148" s="47" t="str">
        <f>IFERROR(VLOOKUP(A148,[5]base_pessoal!$B$2:$P$1504,13,FALSE),"")</f>
        <v/>
      </c>
      <c r="G148" s="50">
        <f>IFERROR(VLOOKUP(A148,salario!A$2:P$91,11,FALSE),0)*B148/30</f>
        <v>0</v>
      </c>
      <c r="H148" s="50">
        <f>SUMIFS(topmanager!$D:$D,topmanager!$C:$C,rs_nova!$A148,topmanager!$A:$A,rs_nova!H$2)+SUMIFS(topmanager!$D:$D,topmanager!$C:$C,rs_nova!$A148,topmanager!$A:$A,63)</f>
        <v>0</v>
      </c>
      <c r="I148" s="50">
        <f>-SUMIFS(topmanager!$D:$D,topmanager!$C:$C,rs_nova!$A148,topmanager!$A:$A,rs_nova!I$2)</f>
        <v>0</v>
      </c>
      <c r="J148" s="50">
        <f>SUMIFS(topmanager!$D:$D,topmanager!$C:$C,rs_nova!$A148,topmanager!$A:$A,rs_nova!J$2)</f>
        <v>0</v>
      </c>
      <c r="K148" s="50">
        <f>SUMIFS(topmanager!$D:$D,topmanager!$C:$C,rs_nova!$A148,topmanager!$A:$A,rs_nova!K$2)+SUMIFS(topmanager!$D:$D,topmanager!$C:$C,rs_nova!$A148,topmanager!$A:$A,911)</f>
        <v>0</v>
      </c>
      <c r="L148" s="50">
        <f>SUMIFS(topmanager!$D:$D,topmanager!$C:$C,rs_nova!$A148,topmanager!$A:$A,rs_nova!L$2)</f>
        <v>0</v>
      </c>
      <c r="M148" s="50">
        <f>SUMIFS(topmanager!$D:$D,topmanager!$C:$C,rs_nova!$A148,topmanager!$A:$A,rs_nova!M$2)+SUMIFS(topmanager!$D:$D,topmanager!$C:$C,rs_nova!$A148,topmanager!$A:$A,908)+SUMIFS(topmanager!$D:$D,topmanager!$C:$C,rs_nova!$A148,topmanager!$A:$A,550)</f>
        <v>0</v>
      </c>
      <c r="N148" s="50">
        <f>SUMIFS(topmanager!$D:$D,topmanager!$C:$C,rs_nova!$A148,topmanager!$A:$A,rs_nova!N$2)</f>
        <v>0</v>
      </c>
      <c r="O148" s="51">
        <f t="shared" si="36"/>
        <v>0</v>
      </c>
      <c r="P148" s="50">
        <f>IFERROR(VLOOKUP($A148,total!$B$4:$AW$437,27,0),0)</f>
        <v>0</v>
      </c>
      <c r="Q148" s="50">
        <f>IFERROR(VLOOKUP($A148,total!$B$4:$AW$437,21,0),0)</f>
        <v>0</v>
      </c>
      <c r="R148" s="50">
        <f>IFERROR(VLOOKUP($A148,total!$B$4:$AW$437,25,0),0)+IFERROR(VLOOKUP($A148,total!$B$4:$AW$437,36,0),0)</f>
        <v>0</v>
      </c>
      <c r="S148" s="50">
        <f>IFERROR(VLOOKUP(A148,gympass!$A$2:$F$148,6,0),0)</f>
        <v>0</v>
      </c>
      <c r="T148" s="50">
        <f>IFERROR(VLOOKUP($A148,total!$B$4:$AW$437,42,0),0)</f>
        <v>0</v>
      </c>
      <c r="U148" s="50">
        <f>IFERROR(VLOOKUP($A148,total!$B$4:$AW$437,32,0),0)</f>
        <v>0</v>
      </c>
      <c r="V148" s="50">
        <f>IFERROR(VLOOKUP($A148,total!$B$4:$AW$437,28,0),0)</f>
        <v>0</v>
      </c>
      <c r="W148" s="50">
        <f>IFERROR(VLOOKUP($A148,total!$B$4:$AX$437,49,0),0)</f>
        <v>0</v>
      </c>
      <c r="X148" s="50"/>
      <c r="Y148" s="50">
        <f>IFERROR(VLOOKUP(A148,#REF!,4,0),0)</f>
        <v>0</v>
      </c>
      <c r="Z148" s="50">
        <f>IFERROR(VLOOKUP(B148,#REF!,8,0),0)</f>
        <v>0</v>
      </c>
      <c r="AA148" s="50">
        <f>IFERROR(VLOOKUP($A148,total!$B$4:$AW$437,45,0),0)</f>
        <v>0</v>
      </c>
      <c r="AB148" s="50">
        <f>IFERROR(VLOOKUP($A148,total!$B$4:$AW$437,48,0),0)</f>
        <v>0</v>
      </c>
      <c r="AC148" s="50">
        <f>IFERROR(VLOOKUP($A148,total!$B$4:$AB$437,19,0),0)</f>
        <v>0</v>
      </c>
      <c r="AD148" s="50">
        <f>IFERROR(VLOOKUP($A148,total!$B$4:$AB$437,10,0),0)</f>
        <v>0</v>
      </c>
      <c r="AE148" s="50">
        <f>IFERROR(VLOOKUP($A148,total!$B$4:$AB$437,13,0),0)-SUMIFS(topmanager!$D:$D,topmanager!$C:$C,rs_nova!$A152,topmanager!$A:$A,856)</f>
        <v>0</v>
      </c>
      <c r="AF148" s="50">
        <f>IFERROR(VLOOKUP($A148,total!$B$4:$AB$437,16,0),0)</f>
        <v>0</v>
      </c>
      <c r="AG148" s="50">
        <f>IFERROR(VLOOKUP($A148,total!$B$4:$AB$437,7,0),0)</f>
        <v>0</v>
      </c>
      <c r="AH148" s="50">
        <f>IFERROR(VLOOKUP($A148,total!$B$4:$AD$437,29,0),0)</f>
        <v>0</v>
      </c>
      <c r="AI148" s="50">
        <f>IFERROR(VLOOKUP(A148,total!$B$4:$AN$437,39,0),0)</f>
        <v>0</v>
      </c>
      <c r="AJ148" s="51">
        <f t="shared" si="37"/>
        <v>0</v>
      </c>
      <c r="AK148" s="50">
        <f t="shared" si="38"/>
        <v>0</v>
      </c>
      <c r="AL148" s="50">
        <f t="shared" si="39"/>
        <v>0</v>
      </c>
      <c r="AM148" s="50">
        <f t="shared" si="40"/>
        <v>0</v>
      </c>
      <c r="AN148" s="50" t="e">
        <f t="shared" si="34"/>
        <v>#REF!</v>
      </c>
      <c r="AO148" s="50" t="e">
        <f t="shared" si="34"/>
        <v>#REF!</v>
      </c>
      <c r="AP148" s="50" t="e">
        <f t="shared" si="34"/>
        <v>#REF!</v>
      </c>
      <c r="AQ148" s="50">
        <f>IFERROR(VLOOKUP(TEXT($A148,"000000"),[6]Página1!$A$8:$S$801,13,FALSE),0)</f>
        <v>0</v>
      </c>
      <c r="AR148" s="50">
        <f>IFERROR(VLOOKUP(TEXT($A148,"000000"),[6]Página1!$A$8:$S$801,16,FALSE),0)</f>
        <v>0</v>
      </c>
      <c r="AS148" s="50">
        <f>IFERROR(VLOOKUP(TEXT($A148,"000000"),[6]Página1!$A$8:$S$801,19,FALSE),0)</f>
        <v>0</v>
      </c>
      <c r="AT148" s="50">
        <f>IFERROR(VLOOKUP(TEXT($A148,"000000"),[7]Página1!$A$8:$R$814,12,FALSE),0)</f>
        <v>0</v>
      </c>
      <c r="AU148" s="50">
        <f>IFERROR(VLOOKUP(TEXT($A148,"000000"),[7]Página1!$A$8:$R$814,15,FALSE),0)</f>
        <v>0</v>
      </c>
      <c r="AV148" s="50">
        <f>IFERROR(VLOOKUP(TEXT($A148,"000000"),[7]Página1!$A$8:$R$814,18,FALSE),0)</f>
        <v>0</v>
      </c>
      <c r="AW148" s="50"/>
      <c r="AX148" s="51" t="e">
        <f t="shared" si="41"/>
        <v>#REF!</v>
      </c>
      <c r="AY148" s="51" t="e">
        <f t="shared" si="42"/>
        <v>#REF!</v>
      </c>
      <c r="AZ148" s="51" t="e">
        <f t="shared" si="43"/>
        <v>#REF!</v>
      </c>
      <c r="BA148" s="51" t="e">
        <f t="shared" si="44"/>
        <v>#REF!</v>
      </c>
      <c r="BB148" s="51">
        <f t="shared" si="45"/>
        <v>0</v>
      </c>
      <c r="BC148" s="51" t="e">
        <f t="shared" si="46"/>
        <v>#REF!</v>
      </c>
      <c r="BD148" s="51">
        <f t="shared" si="47"/>
        <v>0</v>
      </c>
      <c r="BE148" s="51">
        <f>IFERROR(VLOOKUP(A148,salario!A$2:P$91,11,FALSE),0)</f>
        <v>0</v>
      </c>
      <c r="BF148" s="51">
        <f>SUMIFS(topmanager!$D:$D,topmanager!$C:$C,rs_nova!$A148,topmanager!$A:$A,rs_nova!BF$2)</f>
        <v>0</v>
      </c>
      <c r="BG148" s="51">
        <f>SUMIFS(topmanager!$D:$D,topmanager!$C:$C,rs_nova!$A148,topmanager!$A:$A,rs_nova!BG$2)</f>
        <v>0</v>
      </c>
      <c r="BH148" s="51">
        <f>SUMIFS(topmanager!$D:$D,topmanager!$C:$C,rs_nova!$A148,topmanager!$A:$A,rs_nova!BH$2)</f>
        <v>0</v>
      </c>
      <c r="BI148" s="51">
        <f>SUMIFS(topmanager!$D:$D,topmanager!$C:$C,rs_nova!$A148,topmanager!$A:$A,rs_nova!BI$2)</f>
        <v>0</v>
      </c>
      <c r="BJ148" s="51">
        <f>SUMIFS(topmanager!$D:$D,topmanager!$C:$C,rs_nova!$A148,topmanager!$A:$A,rs_nova!BJ$2)+SUMIFS(topmanager!$D:$D,topmanager!$C:$C,rs_nova!$A148,topmanager!$A:$A,rs_nova!BJ$2+1)</f>
        <v>0</v>
      </c>
      <c r="BK148" s="51">
        <f>IFERROR(VLOOKUP(A148,[8]ferias!$C$4:$G$100,5,FALSE),0)</f>
        <v>0</v>
      </c>
      <c r="BL148" s="51">
        <f>SUMIFS(topmanager!$D:$D,topmanager!$C:$C,rs_nova!$A148,topmanager!$A:$A,rs_nova!BL$2)</f>
        <v>0</v>
      </c>
      <c r="BM148" s="51">
        <f>SUMIFS(topmanager!$D:$D,topmanager!$C:$C,rs_nova!$A148,topmanager!$A:$A,rs_nova!BM$2)+SUMIFS(topmanager!$D:$D,topmanager!$C:$C,rs_nova!$A152,topmanager!$A:$A,151)</f>
        <v>0</v>
      </c>
      <c r="BN148" s="51">
        <f t="shared" si="48"/>
        <v>0</v>
      </c>
    </row>
    <row r="149" spans="1:66">
      <c r="A149" s="47" t="e">
        <f>total!#REF!</f>
        <v>#REF!</v>
      </c>
      <c r="B149" s="47">
        <f t="shared" si="35"/>
        <v>0</v>
      </c>
      <c r="C149" s="48" t="e">
        <f>total!#REF!</f>
        <v>#REF!</v>
      </c>
      <c r="D149" s="49" t="str">
        <f>IFERROR(VLOOKUP(A149,salario!A$3:J$32,10,FALSE),"")</f>
        <v/>
      </c>
      <c r="E149" s="49" t="str">
        <f>IFERROR(IF(VLOOKUP(A149,salario!A$3:O$32,15,FALSE)="","",VLOOKUP(A149,salario!A$3:O$32,15,FALSE)),"")</f>
        <v/>
      </c>
      <c r="F149" s="47" t="str">
        <f>IFERROR(VLOOKUP(A149,[5]base_pessoal!$B$2:$P$1504,13,FALSE),"")</f>
        <v/>
      </c>
      <c r="G149" s="50">
        <f>IFERROR(VLOOKUP(A149,salario!A$2:P$91,11,FALSE),0)*B149/30</f>
        <v>0</v>
      </c>
      <c r="H149" s="50">
        <f>SUMIFS(topmanager!$D:$D,topmanager!$C:$C,rs_nova!$A149,topmanager!$A:$A,rs_nova!H$2)+SUMIFS(topmanager!$D:$D,topmanager!$C:$C,rs_nova!$A149,topmanager!$A:$A,63)</f>
        <v>0</v>
      </c>
      <c r="I149" s="50">
        <f>-SUMIFS(topmanager!$D:$D,topmanager!$C:$C,rs_nova!$A149,topmanager!$A:$A,rs_nova!I$2)</f>
        <v>0</v>
      </c>
      <c r="J149" s="50">
        <f>SUMIFS(topmanager!$D:$D,topmanager!$C:$C,rs_nova!$A149,topmanager!$A:$A,rs_nova!J$2)</f>
        <v>0</v>
      </c>
      <c r="K149" s="50">
        <f>SUMIFS(topmanager!$D:$D,topmanager!$C:$C,rs_nova!$A149,topmanager!$A:$A,rs_nova!K$2)+SUMIFS(topmanager!$D:$D,topmanager!$C:$C,rs_nova!$A149,topmanager!$A:$A,911)</f>
        <v>0</v>
      </c>
      <c r="L149" s="50">
        <f>SUMIFS(topmanager!$D:$D,topmanager!$C:$C,rs_nova!$A149,topmanager!$A:$A,rs_nova!L$2)</f>
        <v>0</v>
      </c>
      <c r="M149" s="50">
        <f>SUMIFS(topmanager!$D:$D,topmanager!$C:$C,rs_nova!$A149,topmanager!$A:$A,rs_nova!M$2)+SUMIFS(topmanager!$D:$D,topmanager!$C:$C,rs_nova!$A149,topmanager!$A:$A,908)+SUMIFS(topmanager!$D:$D,topmanager!$C:$C,rs_nova!$A149,topmanager!$A:$A,550)</f>
        <v>0</v>
      </c>
      <c r="N149" s="50">
        <f>SUMIFS(topmanager!$D:$D,topmanager!$C:$C,rs_nova!$A149,topmanager!$A:$A,rs_nova!N$2)</f>
        <v>0</v>
      </c>
      <c r="O149" s="51">
        <f t="shared" si="36"/>
        <v>0</v>
      </c>
      <c r="P149" s="50">
        <f>IFERROR(VLOOKUP($A149,total!$B$4:$AW$437,27,0),0)</f>
        <v>0</v>
      </c>
      <c r="Q149" s="50">
        <f>IFERROR(VLOOKUP($A149,total!$B$4:$AW$437,21,0),0)</f>
        <v>0</v>
      </c>
      <c r="R149" s="50">
        <f>IFERROR(VLOOKUP($A149,total!$B$4:$AW$437,25,0),0)+IFERROR(VLOOKUP($A149,total!$B$4:$AW$437,36,0),0)</f>
        <v>0</v>
      </c>
      <c r="S149" s="50">
        <f>IFERROR(VLOOKUP(A149,gympass!$A$2:$F$148,6,0),0)</f>
        <v>0</v>
      </c>
      <c r="T149" s="50">
        <f>IFERROR(VLOOKUP($A149,total!$B$4:$AW$437,42,0),0)</f>
        <v>0</v>
      </c>
      <c r="U149" s="50">
        <f>IFERROR(VLOOKUP($A149,total!$B$4:$AW$437,32,0),0)</f>
        <v>0</v>
      </c>
      <c r="V149" s="50">
        <f>IFERROR(VLOOKUP($A149,total!$B$4:$AW$437,28,0),0)</f>
        <v>0</v>
      </c>
      <c r="W149" s="50">
        <f>IFERROR(VLOOKUP($A149,total!$B$4:$AX$437,49,0),0)</f>
        <v>0</v>
      </c>
      <c r="X149" s="50"/>
      <c r="Y149" s="50">
        <f>IFERROR(VLOOKUP(A149,#REF!,4,0),0)</f>
        <v>0</v>
      </c>
      <c r="Z149" s="50">
        <f>IFERROR(VLOOKUP(B149,#REF!,8,0),0)</f>
        <v>0</v>
      </c>
      <c r="AA149" s="50">
        <f>IFERROR(VLOOKUP($A149,total!$B$4:$AW$437,45,0),0)</f>
        <v>0</v>
      </c>
      <c r="AB149" s="50">
        <f>IFERROR(VLOOKUP($A149,total!$B$4:$AW$437,48,0),0)</f>
        <v>0</v>
      </c>
      <c r="AC149" s="50">
        <f>IFERROR(VLOOKUP($A149,total!$B$4:$AB$437,19,0),0)</f>
        <v>0</v>
      </c>
      <c r="AD149" s="50">
        <f>IFERROR(VLOOKUP($A149,total!$B$4:$AB$437,10,0),0)</f>
        <v>0</v>
      </c>
      <c r="AE149" s="50">
        <f>IFERROR(VLOOKUP($A149,total!$B$4:$AB$437,13,0),0)-SUMIFS(topmanager!$D:$D,topmanager!$C:$C,rs_nova!$A153,topmanager!$A:$A,856)</f>
        <v>0</v>
      </c>
      <c r="AF149" s="50">
        <f>IFERROR(VLOOKUP($A149,total!$B$4:$AB$437,16,0),0)</f>
        <v>0</v>
      </c>
      <c r="AG149" s="50">
        <f>IFERROR(VLOOKUP($A149,total!$B$4:$AB$437,7,0),0)</f>
        <v>0</v>
      </c>
      <c r="AH149" s="50">
        <f>IFERROR(VLOOKUP($A149,total!$B$4:$AD$437,29,0),0)</f>
        <v>0</v>
      </c>
      <c r="AI149" s="50">
        <f>IFERROR(VLOOKUP(A149,total!$B$4:$AN$437,39,0),0)</f>
        <v>0</v>
      </c>
      <c r="AJ149" s="51">
        <f t="shared" si="37"/>
        <v>0</v>
      </c>
      <c r="AK149" s="50">
        <f t="shared" si="38"/>
        <v>0</v>
      </c>
      <c r="AL149" s="50">
        <f t="shared" si="39"/>
        <v>0</v>
      </c>
      <c r="AM149" s="50">
        <f t="shared" si="40"/>
        <v>0</v>
      </c>
      <c r="AN149" s="50" t="e">
        <f t="shared" si="34"/>
        <v>#REF!</v>
      </c>
      <c r="AO149" s="50" t="e">
        <f t="shared" si="34"/>
        <v>#REF!</v>
      </c>
      <c r="AP149" s="50" t="e">
        <f t="shared" si="34"/>
        <v>#REF!</v>
      </c>
      <c r="AQ149" s="50">
        <f>IFERROR(VLOOKUP(TEXT($A149,"000000"),[6]Página1!$A$8:$S$801,13,FALSE),0)</f>
        <v>0</v>
      </c>
      <c r="AR149" s="50">
        <f>IFERROR(VLOOKUP(TEXT($A149,"000000"),[6]Página1!$A$8:$S$801,16,FALSE),0)</f>
        <v>0</v>
      </c>
      <c r="AS149" s="50">
        <f>IFERROR(VLOOKUP(TEXT($A149,"000000"),[6]Página1!$A$8:$S$801,19,FALSE),0)</f>
        <v>0</v>
      </c>
      <c r="AT149" s="50">
        <f>IFERROR(VLOOKUP(TEXT($A149,"000000"),[7]Página1!$A$8:$R$814,12,FALSE),0)</f>
        <v>0</v>
      </c>
      <c r="AU149" s="50">
        <f>IFERROR(VLOOKUP(TEXT($A149,"000000"),[7]Página1!$A$8:$R$814,15,FALSE),0)</f>
        <v>0</v>
      </c>
      <c r="AV149" s="50">
        <f>IFERROR(VLOOKUP(TEXT($A149,"000000"),[7]Página1!$A$8:$R$814,18,FALSE),0)</f>
        <v>0</v>
      </c>
      <c r="AW149" s="50"/>
      <c r="AX149" s="51" t="e">
        <f t="shared" si="41"/>
        <v>#REF!</v>
      </c>
      <c r="AY149" s="51" t="e">
        <f t="shared" si="42"/>
        <v>#REF!</v>
      </c>
      <c r="AZ149" s="51" t="e">
        <f t="shared" si="43"/>
        <v>#REF!</v>
      </c>
      <c r="BA149" s="51" t="e">
        <f t="shared" si="44"/>
        <v>#REF!</v>
      </c>
      <c r="BB149" s="51">
        <f t="shared" si="45"/>
        <v>0</v>
      </c>
      <c r="BC149" s="51" t="e">
        <f t="shared" si="46"/>
        <v>#REF!</v>
      </c>
      <c r="BD149" s="51">
        <f t="shared" si="47"/>
        <v>0</v>
      </c>
      <c r="BE149" s="51">
        <f>IFERROR(VLOOKUP(A149,salario!A$2:P$91,11,FALSE),0)</f>
        <v>0</v>
      </c>
      <c r="BF149" s="51">
        <f>SUMIFS(topmanager!$D:$D,topmanager!$C:$C,rs_nova!$A149,topmanager!$A:$A,rs_nova!BF$2)</f>
        <v>0</v>
      </c>
      <c r="BG149" s="51">
        <f>SUMIFS(topmanager!$D:$D,topmanager!$C:$C,rs_nova!$A149,topmanager!$A:$A,rs_nova!BG$2)</f>
        <v>0</v>
      </c>
      <c r="BH149" s="51">
        <f>SUMIFS(topmanager!$D:$D,topmanager!$C:$C,rs_nova!$A149,topmanager!$A:$A,rs_nova!BH$2)</f>
        <v>0</v>
      </c>
      <c r="BI149" s="51">
        <f>SUMIFS(topmanager!$D:$D,topmanager!$C:$C,rs_nova!$A149,topmanager!$A:$A,rs_nova!BI$2)</f>
        <v>0</v>
      </c>
      <c r="BJ149" s="51">
        <f>SUMIFS(topmanager!$D:$D,topmanager!$C:$C,rs_nova!$A149,topmanager!$A:$A,rs_nova!BJ$2)+SUMIFS(topmanager!$D:$D,topmanager!$C:$C,rs_nova!$A149,topmanager!$A:$A,rs_nova!BJ$2+1)</f>
        <v>0</v>
      </c>
      <c r="BK149" s="51">
        <f>IFERROR(VLOOKUP(A149,[8]ferias!$C$4:$G$100,5,FALSE),0)</f>
        <v>0</v>
      </c>
      <c r="BL149" s="51">
        <f>SUMIFS(topmanager!$D:$D,topmanager!$C:$C,rs_nova!$A149,topmanager!$A:$A,rs_nova!BL$2)</f>
        <v>0</v>
      </c>
      <c r="BM149" s="51">
        <f>SUMIFS(topmanager!$D:$D,topmanager!$C:$C,rs_nova!$A149,topmanager!$A:$A,rs_nova!BM$2)+SUMIFS(topmanager!$D:$D,topmanager!$C:$C,rs_nova!$A153,topmanager!$A:$A,151)</f>
        <v>0</v>
      </c>
      <c r="BN149" s="51">
        <f t="shared" si="48"/>
        <v>0</v>
      </c>
    </row>
    <row r="150" spans="1:66">
      <c r="A150" s="47" t="e">
        <f>total!#REF!</f>
        <v>#REF!</v>
      </c>
      <c r="B150" s="47">
        <f t="shared" si="35"/>
        <v>0</v>
      </c>
      <c r="C150" s="48" t="e">
        <f>total!#REF!</f>
        <v>#REF!</v>
      </c>
      <c r="D150" s="49" t="str">
        <f>IFERROR(VLOOKUP(A150,salario!A$3:J$32,10,FALSE),"")</f>
        <v/>
      </c>
      <c r="E150" s="49" t="str">
        <f>IFERROR(IF(VLOOKUP(A150,salario!A$3:O$32,15,FALSE)="","",VLOOKUP(A150,salario!A$3:O$32,15,FALSE)),"")</f>
        <v/>
      </c>
      <c r="F150" s="47" t="str">
        <f>IFERROR(VLOOKUP(A150,[5]base_pessoal!$B$2:$P$1504,13,FALSE),"")</f>
        <v/>
      </c>
      <c r="G150" s="50">
        <f>IFERROR(VLOOKUP(A150,salario!A$2:P$91,11,FALSE),0)*B150/30</f>
        <v>0</v>
      </c>
      <c r="H150" s="50">
        <f>SUMIFS(topmanager!$D:$D,topmanager!$C:$C,rs_nova!$A150,topmanager!$A:$A,rs_nova!H$2)+SUMIFS(topmanager!$D:$D,topmanager!$C:$C,rs_nova!$A150,topmanager!$A:$A,63)</f>
        <v>0</v>
      </c>
      <c r="I150" s="50">
        <f>-SUMIFS(topmanager!$D:$D,topmanager!$C:$C,rs_nova!$A150,topmanager!$A:$A,rs_nova!I$2)</f>
        <v>0</v>
      </c>
      <c r="J150" s="50">
        <f>SUMIFS(topmanager!$D:$D,topmanager!$C:$C,rs_nova!$A150,topmanager!$A:$A,rs_nova!J$2)</f>
        <v>0</v>
      </c>
      <c r="K150" s="50">
        <f>SUMIFS(topmanager!$D:$D,topmanager!$C:$C,rs_nova!$A150,topmanager!$A:$A,rs_nova!K$2)+SUMIFS(topmanager!$D:$D,topmanager!$C:$C,rs_nova!$A150,topmanager!$A:$A,911)</f>
        <v>0</v>
      </c>
      <c r="L150" s="50">
        <f>SUMIFS(topmanager!$D:$D,topmanager!$C:$C,rs_nova!$A150,topmanager!$A:$A,rs_nova!L$2)</f>
        <v>0</v>
      </c>
      <c r="M150" s="50">
        <f>SUMIFS(topmanager!$D:$D,topmanager!$C:$C,rs_nova!$A150,topmanager!$A:$A,rs_nova!M$2)+SUMIFS(topmanager!$D:$D,topmanager!$C:$C,rs_nova!$A150,topmanager!$A:$A,908)+SUMIFS(topmanager!$D:$D,topmanager!$C:$C,rs_nova!$A150,topmanager!$A:$A,550)</f>
        <v>0</v>
      </c>
      <c r="N150" s="50">
        <f>SUMIFS(topmanager!$D:$D,topmanager!$C:$C,rs_nova!$A150,topmanager!$A:$A,rs_nova!N$2)</f>
        <v>0</v>
      </c>
      <c r="O150" s="51">
        <f t="shared" si="36"/>
        <v>0</v>
      </c>
      <c r="P150" s="50">
        <f>IFERROR(VLOOKUP($A150,total!$B$4:$AW$437,27,0),0)</f>
        <v>0</v>
      </c>
      <c r="Q150" s="50">
        <f>IFERROR(VLOOKUP($A150,total!$B$4:$AW$437,21,0),0)</f>
        <v>0</v>
      </c>
      <c r="R150" s="50">
        <f>IFERROR(VLOOKUP($A150,total!$B$4:$AW$437,25,0),0)+IFERROR(VLOOKUP($A150,total!$B$4:$AW$437,36,0),0)</f>
        <v>0</v>
      </c>
      <c r="S150" s="50">
        <f>IFERROR(VLOOKUP(A150,gympass!$A$2:$F$148,6,0),0)</f>
        <v>0</v>
      </c>
      <c r="T150" s="50">
        <f>IFERROR(VLOOKUP($A150,total!$B$4:$AW$437,42,0),0)</f>
        <v>0</v>
      </c>
      <c r="U150" s="50">
        <f>IFERROR(VLOOKUP($A150,total!$B$4:$AW$437,32,0),0)</f>
        <v>0</v>
      </c>
      <c r="V150" s="50">
        <f>IFERROR(VLOOKUP($A150,total!$B$4:$AW$437,28,0),0)</f>
        <v>0</v>
      </c>
      <c r="W150" s="50">
        <f>IFERROR(VLOOKUP($A150,total!$B$4:$AX$437,49,0),0)</f>
        <v>0</v>
      </c>
      <c r="X150" s="50"/>
      <c r="Y150" s="50">
        <f>IFERROR(VLOOKUP(A150,#REF!,4,0),0)</f>
        <v>0</v>
      </c>
      <c r="Z150" s="50">
        <f>IFERROR(VLOOKUP(B150,#REF!,8,0),0)</f>
        <v>0</v>
      </c>
      <c r="AA150" s="50">
        <f>IFERROR(VLOOKUP($A150,total!$B$4:$AW$437,45,0),0)</f>
        <v>0</v>
      </c>
      <c r="AB150" s="50">
        <f>IFERROR(VLOOKUP($A150,total!$B$4:$AW$437,48,0),0)</f>
        <v>0</v>
      </c>
      <c r="AC150" s="50">
        <f>IFERROR(VLOOKUP($A150,total!$B$4:$AB$437,19,0),0)</f>
        <v>0</v>
      </c>
      <c r="AD150" s="50">
        <f>IFERROR(VLOOKUP($A150,total!$B$4:$AB$437,10,0),0)</f>
        <v>0</v>
      </c>
      <c r="AE150" s="50">
        <f>IFERROR(VLOOKUP($A150,total!$B$4:$AB$437,13,0),0)-SUMIFS(topmanager!$D:$D,topmanager!$C:$C,rs_nova!$A154,topmanager!$A:$A,856)</f>
        <v>0</v>
      </c>
      <c r="AF150" s="50">
        <f>IFERROR(VLOOKUP($A150,total!$B$4:$AB$437,16,0),0)</f>
        <v>0</v>
      </c>
      <c r="AG150" s="50">
        <f>IFERROR(VLOOKUP($A150,total!$B$4:$AB$437,7,0),0)</f>
        <v>0</v>
      </c>
      <c r="AH150" s="50">
        <f>IFERROR(VLOOKUP($A150,total!$B$4:$AD$437,29,0),0)</f>
        <v>0</v>
      </c>
      <c r="AI150" s="50">
        <f>IFERROR(VLOOKUP(A150,total!$B$4:$AN$437,39,0),0)</f>
        <v>0</v>
      </c>
      <c r="AJ150" s="51">
        <f t="shared" si="37"/>
        <v>0</v>
      </c>
      <c r="AK150" s="50">
        <f t="shared" si="38"/>
        <v>0</v>
      </c>
      <c r="AL150" s="50">
        <f t="shared" si="39"/>
        <v>0</v>
      </c>
      <c r="AM150" s="50">
        <f t="shared" si="40"/>
        <v>0</v>
      </c>
      <c r="AN150" s="50" t="e">
        <f t="shared" si="34"/>
        <v>#REF!</v>
      </c>
      <c r="AO150" s="50" t="e">
        <f t="shared" si="34"/>
        <v>#REF!</v>
      </c>
      <c r="AP150" s="50" t="e">
        <f t="shared" si="34"/>
        <v>#REF!</v>
      </c>
      <c r="AQ150" s="50">
        <f>IFERROR(VLOOKUP(TEXT($A150,"000000"),[6]Página1!$A$8:$S$801,13,FALSE),0)</f>
        <v>0</v>
      </c>
      <c r="AR150" s="50">
        <f>IFERROR(VLOOKUP(TEXT($A150,"000000"),[6]Página1!$A$8:$S$801,16,FALSE),0)</f>
        <v>0</v>
      </c>
      <c r="AS150" s="50">
        <f>IFERROR(VLOOKUP(TEXT($A150,"000000"),[6]Página1!$A$8:$S$801,19,FALSE),0)</f>
        <v>0</v>
      </c>
      <c r="AT150" s="50">
        <f>IFERROR(VLOOKUP(TEXT($A150,"000000"),[7]Página1!$A$8:$R$814,12,FALSE),0)</f>
        <v>0</v>
      </c>
      <c r="AU150" s="50">
        <f>IFERROR(VLOOKUP(TEXT($A150,"000000"),[7]Página1!$A$8:$R$814,15,FALSE),0)</f>
        <v>0</v>
      </c>
      <c r="AV150" s="50">
        <f>IFERROR(VLOOKUP(TEXT($A150,"000000"),[7]Página1!$A$8:$R$814,18,FALSE),0)</f>
        <v>0</v>
      </c>
      <c r="AW150" s="50"/>
      <c r="AX150" s="51" t="e">
        <f t="shared" si="41"/>
        <v>#REF!</v>
      </c>
      <c r="AY150" s="51" t="e">
        <f t="shared" si="42"/>
        <v>#REF!</v>
      </c>
      <c r="AZ150" s="51" t="e">
        <f t="shared" si="43"/>
        <v>#REF!</v>
      </c>
      <c r="BA150" s="51" t="e">
        <f t="shared" si="44"/>
        <v>#REF!</v>
      </c>
      <c r="BB150" s="51">
        <f t="shared" si="45"/>
        <v>0</v>
      </c>
      <c r="BC150" s="51" t="e">
        <f t="shared" si="46"/>
        <v>#REF!</v>
      </c>
      <c r="BD150" s="51">
        <f t="shared" si="47"/>
        <v>0</v>
      </c>
      <c r="BE150" s="51">
        <f>IFERROR(VLOOKUP(A150,salario!A$2:P$91,11,FALSE),0)</f>
        <v>0</v>
      </c>
      <c r="BF150" s="51">
        <f>SUMIFS(topmanager!$D:$D,topmanager!$C:$C,rs_nova!$A150,topmanager!$A:$A,rs_nova!BF$2)</f>
        <v>0</v>
      </c>
      <c r="BG150" s="51">
        <f>SUMIFS(topmanager!$D:$D,topmanager!$C:$C,rs_nova!$A150,topmanager!$A:$A,rs_nova!BG$2)</f>
        <v>0</v>
      </c>
      <c r="BH150" s="51">
        <f>SUMIFS(topmanager!$D:$D,topmanager!$C:$C,rs_nova!$A150,topmanager!$A:$A,rs_nova!BH$2)</f>
        <v>0</v>
      </c>
      <c r="BI150" s="51">
        <f>SUMIFS(topmanager!$D:$D,topmanager!$C:$C,rs_nova!$A150,topmanager!$A:$A,rs_nova!BI$2)</f>
        <v>0</v>
      </c>
      <c r="BJ150" s="51">
        <f>SUMIFS(topmanager!$D:$D,topmanager!$C:$C,rs_nova!$A150,topmanager!$A:$A,rs_nova!BJ$2)+SUMIFS(topmanager!$D:$D,topmanager!$C:$C,rs_nova!$A150,topmanager!$A:$A,rs_nova!BJ$2+1)</f>
        <v>0</v>
      </c>
      <c r="BK150" s="51">
        <f>IFERROR(VLOOKUP(A150,[8]ferias!$C$4:$G$100,5,FALSE),0)</f>
        <v>0</v>
      </c>
      <c r="BL150" s="51">
        <f>SUMIFS(topmanager!$D:$D,topmanager!$C:$C,rs_nova!$A150,topmanager!$A:$A,rs_nova!BL$2)</f>
        <v>0</v>
      </c>
      <c r="BM150" s="51">
        <f>SUMIFS(topmanager!$D:$D,topmanager!$C:$C,rs_nova!$A150,topmanager!$A:$A,rs_nova!BM$2)+SUMIFS(topmanager!$D:$D,topmanager!$C:$C,rs_nova!$A154,topmanager!$A:$A,151)</f>
        <v>0</v>
      </c>
      <c r="BN150" s="51">
        <f t="shared" si="48"/>
        <v>0</v>
      </c>
    </row>
    <row r="151" spans="1:66">
      <c r="A151" s="47" t="e">
        <f>total!#REF!</f>
        <v>#REF!</v>
      </c>
      <c r="B151" s="47">
        <f t="shared" si="35"/>
        <v>0</v>
      </c>
      <c r="C151" s="48" t="e">
        <f>total!#REF!</f>
        <v>#REF!</v>
      </c>
      <c r="D151" s="49" t="str">
        <f>IFERROR(VLOOKUP(A151,salario!A$3:J$32,10,FALSE),"")</f>
        <v/>
      </c>
      <c r="E151" s="49" t="str">
        <f>IFERROR(IF(VLOOKUP(A151,salario!A$3:O$32,15,FALSE)="","",VLOOKUP(A151,salario!A$3:O$32,15,FALSE)),"")</f>
        <v/>
      </c>
      <c r="F151" s="47" t="str">
        <f>IFERROR(VLOOKUP(A151,[5]base_pessoal!$B$2:$P$1504,13,FALSE),"")</f>
        <v/>
      </c>
      <c r="G151" s="50">
        <f>IFERROR(VLOOKUP(A151,salario!A$2:P$91,11,FALSE),0)*B151/30</f>
        <v>0</v>
      </c>
      <c r="H151" s="50">
        <f>SUMIFS(topmanager!$D:$D,topmanager!$C:$C,rs_nova!$A151,topmanager!$A:$A,rs_nova!H$2)+SUMIFS(topmanager!$D:$D,topmanager!$C:$C,rs_nova!$A151,topmanager!$A:$A,63)</f>
        <v>0</v>
      </c>
      <c r="I151" s="50">
        <f>-SUMIFS(topmanager!$D:$D,topmanager!$C:$C,rs_nova!$A151,topmanager!$A:$A,rs_nova!I$2)</f>
        <v>0</v>
      </c>
      <c r="J151" s="50">
        <f>SUMIFS(topmanager!$D:$D,topmanager!$C:$C,rs_nova!$A151,topmanager!$A:$A,rs_nova!J$2)</f>
        <v>0</v>
      </c>
      <c r="K151" s="50">
        <f>SUMIFS(topmanager!$D:$D,topmanager!$C:$C,rs_nova!$A151,topmanager!$A:$A,rs_nova!K$2)+SUMIFS(topmanager!$D:$D,topmanager!$C:$C,rs_nova!$A151,topmanager!$A:$A,911)</f>
        <v>0</v>
      </c>
      <c r="L151" s="50">
        <f>SUMIFS(topmanager!$D:$D,topmanager!$C:$C,rs_nova!$A151,topmanager!$A:$A,rs_nova!L$2)</f>
        <v>0</v>
      </c>
      <c r="M151" s="50">
        <f>SUMIFS(topmanager!$D:$D,topmanager!$C:$C,rs_nova!$A151,topmanager!$A:$A,rs_nova!M$2)+SUMIFS(topmanager!$D:$D,topmanager!$C:$C,rs_nova!$A151,topmanager!$A:$A,908)+SUMIFS(topmanager!$D:$D,topmanager!$C:$C,rs_nova!$A151,topmanager!$A:$A,550)</f>
        <v>0</v>
      </c>
      <c r="N151" s="50">
        <f>SUMIFS(topmanager!$D:$D,topmanager!$C:$C,rs_nova!$A151,topmanager!$A:$A,rs_nova!N$2)</f>
        <v>0</v>
      </c>
      <c r="O151" s="51">
        <f t="shared" si="36"/>
        <v>0</v>
      </c>
      <c r="P151" s="50">
        <f>IFERROR(VLOOKUP($A151,total!$B$4:$AW$437,27,0),0)</f>
        <v>0</v>
      </c>
      <c r="Q151" s="50">
        <f>IFERROR(VLOOKUP($A151,total!$B$4:$AW$437,21,0),0)</f>
        <v>0</v>
      </c>
      <c r="R151" s="50">
        <f>IFERROR(VLOOKUP($A151,total!$B$4:$AW$437,25,0),0)+IFERROR(VLOOKUP($A151,total!$B$4:$AW$437,36,0),0)</f>
        <v>0</v>
      </c>
      <c r="S151" s="50">
        <f>IFERROR(VLOOKUP(A151,gympass!$A$2:$F$148,6,0),0)</f>
        <v>0</v>
      </c>
      <c r="T151" s="50">
        <f>IFERROR(VLOOKUP($A151,total!$B$4:$AW$437,42,0),0)</f>
        <v>0</v>
      </c>
      <c r="U151" s="50">
        <f>IFERROR(VLOOKUP($A151,total!$B$4:$AW$437,32,0),0)</f>
        <v>0</v>
      </c>
      <c r="V151" s="50">
        <f>IFERROR(VLOOKUP($A151,total!$B$4:$AW$437,28,0),0)</f>
        <v>0</v>
      </c>
      <c r="W151" s="50">
        <f>IFERROR(VLOOKUP($A151,total!$B$4:$AX$437,49,0),0)</f>
        <v>0</v>
      </c>
      <c r="X151" s="50"/>
      <c r="Y151" s="50">
        <f>IFERROR(VLOOKUP(A151,#REF!,4,0),0)</f>
        <v>0</v>
      </c>
      <c r="Z151" s="50">
        <f>IFERROR(VLOOKUP(B151,#REF!,8,0),0)</f>
        <v>0</v>
      </c>
      <c r="AA151" s="50">
        <f>IFERROR(VLOOKUP($A151,total!$B$4:$AW$437,45,0),0)</f>
        <v>0</v>
      </c>
      <c r="AB151" s="50">
        <f>IFERROR(VLOOKUP($A151,total!$B$4:$AW$437,48,0),0)</f>
        <v>0</v>
      </c>
      <c r="AC151" s="50">
        <f>IFERROR(VLOOKUP($A151,total!$B$4:$AB$437,19,0),0)</f>
        <v>0</v>
      </c>
      <c r="AD151" s="50">
        <f>IFERROR(VLOOKUP($A151,total!$B$4:$AB$437,10,0),0)</f>
        <v>0</v>
      </c>
      <c r="AE151" s="50">
        <f>IFERROR(VLOOKUP($A151,total!$B$4:$AB$437,13,0),0)-SUMIFS(topmanager!$D:$D,topmanager!$C:$C,rs_nova!$A155,topmanager!$A:$A,856)</f>
        <v>0</v>
      </c>
      <c r="AF151" s="50">
        <f>IFERROR(VLOOKUP($A151,total!$B$4:$AB$437,16,0),0)</f>
        <v>0</v>
      </c>
      <c r="AG151" s="50">
        <f>IFERROR(VLOOKUP($A151,total!$B$4:$AB$437,7,0),0)</f>
        <v>0</v>
      </c>
      <c r="AH151" s="50">
        <f>IFERROR(VLOOKUP($A151,total!$B$4:$AD$437,29,0),0)</f>
        <v>0</v>
      </c>
      <c r="AI151" s="50">
        <f>IFERROR(VLOOKUP(A151,total!$B$4:$AN$437,39,0),0)</f>
        <v>0</v>
      </c>
      <c r="AJ151" s="51">
        <f t="shared" si="37"/>
        <v>0</v>
      </c>
      <c r="AK151" s="50">
        <f t="shared" si="38"/>
        <v>0</v>
      </c>
      <c r="AL151" s="50">
        <f t="shared" si="39"/>
        <v>0</v>
      </c>
      <c r="AM151" s="50">
        <f t="shared" si="40"/>
        <v>0</v>
      </c>
      <c r="AN151" s="50" t="e">
        <f t="shared" si="34"/>
        <v>#REF!</v>
      </c>
      <c r="AO151" s="50" t="e">
        <f t="shared" si="34"/>
        <v>#REF!</v>
      </c>
      <c r="AP151" s="50" t="e">
        <f t="shared" si="34"/>
        <v>#REF!</v>
      </c>
      <c r="AQ151" s="50">
        <f>IFERROR(VLOOKUP(TEXT($A151,"000000"),[6]Página1!$A$8:$S$801,13,FALSE),0)</f>
        <v>0</v>
      </c>
      <c r="AR151" s="50">
        <f>IFERROR(VLOOKUP(TEXT($A151,"000000"),[6]Página1!$A$8:$S$801,16,FALSE),0)</f>
        <v>0</v>
      </c>
      <c r="AS151" s="50">
        <f>IFERROR(VLOOKUP(TEXT($A151,"000000"),[6]Página1!$A$8:$S$801,19,FALSE),0)</f>
        <v>0</v>
      </c>
      <c r="AT151" s="50">
        <f>IFERROR(VLOOKUP(TEXT($A151,"000000"),[7]Página1!$A$8:$R$814,12,FALSE),0)</f>
        <v>0</v>
      </c>
      <c r="AU151" s="50">
        <f>IFERROR(VLOOKUP(TEXT($A151,"000000"),[7]Página1!$A$8:$R$814,15,FALSE),0)</f>
        <v>0</v>
      </c>
      <c r="AV151" s="50">
        <f>IFERROR(VLOOKUP(TEXT($A151,"000000"),[7]Página1!$A$8:$R$814,18,FALSE),0)</f>
        <v>0</v>
      </c>
      <c r="AW151" s="50"/>
      <c r="AX151" s="51" t="e">
        <f t="shared" si="41"/>
        <v>#REF!</v>
      </c>
      <c r="AY151" s="51" t="e">
        <f t="shared" si="42"/>
        <v>#REF!</v>
      </c>
      <c r="AZ151" s="51" t="e">
        <f t="shared" si="43"/>
        <v>#REF!</v>
      </c>
      <c r="BA151" s="51" t="e">
        <f t="shared" si="44"/>
        <v>#REF!</v>
      </c>
      <c r="BB151" s="51">
        <f t="shared" si="45"/>
        <v>0</v>
      </c>
      <c r="BC151" s="51" t="e">
        <f t="shared" si="46"/>
        <v>#REF!</v>
      </c>
      <c r="BD151" s="51">
        <f t="shared" si="47"/>
        <v>0</v>
      </c>
      <c r="BE151" s="51">
        <f>IFERROR(VLOOKUP(A151,salario!A$2:P$91,11,FALSE),0)</f>
        <v>0</v>
      </c>
      <c r="BF151" s="51">
        <f>SUMIFS(topmanager!$D:$D,topmanager!$C:$C,rs_nova!$A151,topmanager!$A:$A,rs_nova!BF$2)</f>
        <v>0</v>
      </c>
      <c r="BG151" s="51">
        <f>SUMIFS(topmanager!$D:$D,topmanager!$C:$C,rs_nova!$A151,topmanager!$A:$A,rs_nova!BG$2)</f>
        <v>0</v>
      </c>
      <c r="BH151" s="51">
        <f>SUMIFS(topmanager!$D:$D,topmanager!$C:$C,rs_nova!$A151,topmanager!$A:$A,rs_nova!BH$2)</f>
        <v>0</v>
      </c>
      <c r="BI151" s="51">
        <f>SUMIFS(topmanager!$D:$D,topmanager!$C:$C,rs_nova!$A151,topmanager!$A:$A,rs_nova!BI$2)</f>
        <v>0</v>
      </c>
      <c r="BJ151" s="51">
        <f>SUMIFS(topmanager!$D:$D,topmanager!$C:$C,rs_nova!$A151,topmanager!$A:$A,rs_nova!BJ$2)+SUMIFS(topmanager!$D:$D,topmanager!$C:$C,rs_nova!$A151,topmanager!$A:$A,rs_nova!BJ$2+1)</f>
        <v>0</v>
      </c>
      <c r="BK151" s="51">
        <f>IFERROR(VLOOKUP(A151,[8]ferias!$C$4:$G$100,5,FALSE),0)</f>
        <v>0</v>
      </c>
      <c r="BL151" s="51">
        <f>SUMIFS(topmanager!$D:$D,topmanager!$C:$C,rs_nova!$A151,topmanager!$A:$A,rs_nova!BL$2)</f>
        <v>0</v>
      </c>
      <c r="BM151" s="51">
        <f>SUMIFS(topmanager!$D:$D,topmanager!$C:$C,rs_nova!$A151,topmanager!$A:$A,rs_nova!BM$2)+SUMIFS(topmanager!$D:$D,topmanager!$C:$C,rs_nova!$A155,topmanager!$A:$A,151)</f>
        <v>0</v>
      </c>
      <c r="BN151" s="51">
        <f t="shared" si="48"/>
        <v>0</v>
      </c>
    </row>
    <row r="152" spans="1:66">
      <c r="A152" s="47" t="e">
        <f>total!#REF!</f>
        <v>#REF!</v>
      </c>
      <c r="B152" s="47">
        <f t="shared" si="35"/>
        <v>0</v>
      </c>
      <c r="C152" s="48" t="e">
        <f>total!#REF!</f>
        <v>#REF!</v>
      </c>
      <c r="D152" s="49" t="str">
        <f>IFERROR(VLOOKUP(A152,salario!A$3:J$32,10,FALSE),"")</f>
        <v/>
      </c>
      <c r="E152" s="49" t="str">
        <f>IFERROR(IF(VLOOKUP(A152,salario!A$3:O$32,15,FALSE)="","",VLOOKUP(A152,salario!A$3:O$32,15,FALSE)),"")</f>
        <v/>
      </c>
      <c r="F152" s="47" t="str">
        <f>IFERROR(VLOOKUP(A152,[5]base_pessoal!$B$2:$P$1504,13,FALSE),"")</f>
        <v/>
      </c>
      <c r="G152" s="50">
        <f>IFERROR(VLOOKUP(A152,salario!A$2:P$91,11,FALSE),0)*B152/30</f>
        <v>0</v>
      </c>
      <c r="H152" s="50">
        <f>SUMIFS(topmanager!$D:$D,topmanager!$C:$C,rs_nova!$A152,topmanager!$A:$A,rs_nova!H$2)+SUMIFS(topmanager!$D:$D,topmanager!$C:$C,rs_nova!$A152,topmanager!$A:$A,63)</f>
        <v>0</v>
      </c>
      <c r="I152" s="50">
        <f>-SUMIFS(topmanager!$D:$D,topmanager!$C:$C,rs_nova!$A152,topmanager!$A:$A,rs_nova!I$2)</f>
        <v>0</v>
      </c>
      <c r="J152" s="50">
        <f>SUMIFS(topmanager!$D:$D,topmanager!$C:$C,rs_nova!$A152,topmanager!$A:$A,rs_nova!J$2)</f>
        <v>0</v>
      </c>
      <c r="K152" s="50">
        <f>SUMIFS(topmanager!$D:$D,topmanager!$C:$C,rs_nova!$A152,topmanager!$A:$A,rs_nova!K$2)+SUMIFS(topmanager!$D:$D,topmanager!$C:$C,rs_nova!$A152,topmanager!$A:$A,911)</f>
        <v>0</v>
      </c>
      <c r="L152" s="50">
        <f>SUMIFS(topmanager!$D:$D,topmanager!$C:$C,rs_nova!$A152,topmanager!$A:$A,rs_nova!L$2)</f>
        <v>0</v>
      </c>
      <c r="M152" s="50">
        <f>SUMIFS(topmanager!$D:$D,topmanager!$C:$C,rs_nova!$A152,topmanager!$A:$A,rs_nova!M$2)+SUMIFS(topmanager!$D:$D,topmanager!$C:$C,rs_nova!$A152,topmanager!$A:$A,908)+SUMIFS(topmanager!$D:$D,topmanager!$C:$C,rs_nova!$A152,topmanager!$A:$A,550)</f>
        <v>0</v>
      </c>
      <c r="N152" s="50">
        <f>SUMIFS(topmanager!$D:$D,topmanager!$C:$C,rs_nova!$A152,topmanager!$A:$A,rs_nova!N$2)</f>
        <v>0</v>
      </c>
      <c r="O152" s="51">
        <f t="shared" si="36"/>
        <v>0</v>
      </c>
      <c r="P152" s="50">
        <f>IFERROR(VLOOKUP($A152,total!$B$4:$AW$437,27,0),0)</f>
        <v>0</v>
      </c>
      <c r="Q152" s="50">
        <f>IFERROR(VLOOKUP($A152,total!$B$4:$AW$437,21,0),0)</f>
        <v>0</v>
      </c>
      <c r="R152" s="50">
        <f>IFERROR(VLOOKUP($A152,total!$B$4:$AW$437,25,0),0)+IFERROR(VLOOKUP($A152,total!$B$4:$AW$437,36,0),0)</f>
        <v>0</v>
      </c>
      <c r="S152" s="50">
        <f>IFERROR(VLOOKUP(A152,gympass!$A$2:$F$148,6,0),0)</f>
        <v>0</v>
      </c>
      <c r="T152" s="50">
        <f>IFERROR(VLOOKUP($A152,total!$B$4:$AW$437,42,0),0)</f>
        <v>0</v>
      </c>
      <c r="U152" s="50">
        <f>IFERROR(VLOOKUP($A152,total!$B$4:$AW$437,32,0),0)</f>
        <v>0</v>
      </c>
      <c r="V152" s="50">
        <f>IFERROR(VLOOKUP($A152,total!$B$4:$AW$437,28,0),0)</f>
        <v>0</v>
      </c>
      <c r="W152" s="50">
        <f>IFERROR(VLOOKUP($A152,total!$B$4:$AX$437,49,0),0)</f>
        <v>0</v>
      </c>
      <c r="X152" s="50"/>
      <c r="Y152" s="50">
        <f>IFERROR(VLOOKUP(A152,#REF!,4,0),0)</f>
        <v>0</v>
      </c>
      <c r="Z152" s="50">
        <f>IFERROR(VLOOKUP(B152,#REF!,8,0),0)</f>
        <v>0</v>
      </c>
      <c r="AA152" s="50">
        <f>IFERROR(VLOOKUP($A152,total!$B$4:$AW$437,45,0),0)</f>
        <v>0</v>
      </c>
      <c r="AB152" s="50">
        <f>IFERROR(VLOOKUP($A152,total!$B$4:$AW$437,48,0),0)</f>
        <v>0</v>
      </c>
      <c r="AC152" s="50">
        <f>IFERROR(VLOOKUP($A152,total!$B$4:$AB$437,19,0),0)</f>
        <v>0</v>
      </c>
      <c r="AD152" s="50">
        <f>IFERROR(VLOOKUP($A152,total!$B$4:$AB$437,10,0),0)</f>
        <v>0</v>
      </c>
      <c r="AE152" s="50">
        <f>IFERROR(VLOOKUP($A152,total!$B$4:$AB$437,13,0),0)-SUMIFS(topmanager!$D:$D,topmanager!$C:$C,rs_nova!$A156,topmanager!$A:$A,856)</f>
        <v>0</v>
      </c>
      <c r="AF152" s="50">
        <f>IFERROR(VLOOKUP($A152,total!$B$4:$AB$437,16,0),0)</f>
        <v>0</v>
      </c>
      <c r="AG152" s="50">
        <f>IFERROR(VLOOKUP($A152,total!$B$4:$AB$437,7,0),0)</f>
        <v>0</v>
      </c>
      <c r="AH152" s="50">
        <f>IFERROR(VLOOKUP($A152,total!$B$4:$AD$437,29,0),0)</f>
        <v>0</v>
      </c>
      <c r="AI152" s="50">
        <f>IFERROR(VLOOKUP(A152,total!$B$4:$AN$437,39,0),0)</f>
        <v>0</v>
      </c>
      <c r="AJ152" s="51">
        <f t="shared" si="37"/>
        <v>0</v>
      </c>
      <c r="AK152" s="50">
        <f t="shared" si="38"/>
        <v>0</v>
      </c>
      <c r="AL152" s="50">
        <f t="shared" si="39"/>
        <v>0</v>
      </c>
      <c r="AM152" s="50">
        <f t="shared" si="40"/>
        <v>0</v>
      </c>
      <c r="AN152" s="50" t="e">
        <f t="shared" si="34"/>
        <v>#REF!</v>
      </c>
      <c r="AO152" s="50" t="e">
        <f t="shared" si="34"/>
        <v>#REF!</v>
      </c>
      <c r="AP152" s="50" t="e">
        <f t="shared" si="34"/>
        <v>#REF!</v>
      </c>
      <c r="AQ152" s="50">
        <f>IFERROR(VLOOKUP(TEXT($A152,"000000"),[6]Página1!$A$8:$S$801,13,FALSE),0)</f>
        <v>0</v>
      </c>
      <c r="AR152" s="50">
        <f>IFERROR(VLOOKUP(TEXT($A152,"000000"),[6]Página1!$A$8:$S$801,16,FALSE),0)</f>
        <v>0</v>
      </c>
      <c r="AS152" s="50">
        <f>IFERROR(VLOOKUP(TEXT($A152,"000000"),[6]Página1!$A$8:$S$801,19,FALSE),0)</f>
        <v>0</v>
      </c>
      <c r="AT152" s="50">
        <f>IFERROR(VLOOKUP(TEXT($A152,"000000"),[7]Página1!$A$8:$R$814,12,FALSE),0)</f>
        <v>0</v>
      </c>
      <c r="AU152" s="50">
        <f>IFERROR(VLOOKUP(TEXT($A152,"000000"),[7]Página1!$A$8:$R$814,15,FALSE),0)</f>
        <v>0</v>
      </c>
      <c r="AV152" s="50">
        <f>IFERROR(VLOOKUP(TEXT($A152,"000000"),[7]Página1!$A$8:$R$814,18,FALSE),0)</f>
        <v>0</v>
      </c>
      <c r="AW152" s="50"/>
      <c r="AX152" s="51" t="e">
        <f t="shared" si="41"/>
        <v>#REF!</v>
      </c>
      <c r="AY152" s="51" t="e">
        <f t="shared" si="42"/>
        <v>#REF!</v>
      </c>
      <c r="AZ152" s="51" t="e">
        <f t="shared" si="43"/>
        <v>#REF!</v>
      </c>
      <c r="BA152" s="51" t="e">
        <f t="shared" si="44"/>
        <v>#REF!</v>
      </c>
      <c r="BB152" s="51">
        <f t="shared" si="45"/>
        <v>0</v>
      </c>
      <c r="BC152" s="51" t="e">
        <f t="shared" si="46"/>
        <v>#REF!</v>
      </c>
      <c r="BD152" s="51">
        <f t="shared" si="47"/>
        <v>0</v>
      </c>
      <c r="BE152" s="51">
        <f>IFERROR(VLOOKUP(A152,salario!A$2:P$91,11,FALSE),0)</f>
        <v>0</v>
      </c>
      <c r="BF152" s="51">
        <f>SUMIFS(topmanager!$D:$D,topmanager!$C:$C,rs_nova!$A152,topmanager!$A:$A,rs_nova!BF$2)</f>
        <v>0</v>
      </c>
      <c r="BG152" s="51">
        <f>SUMIFS(topmanager!$D:$D,topmanager!$C:$C,rs_nova!$A152,topmanager!$A:$A,rs_nova!BG$2)</f>
        <v>0</v>
      </c>
      <c r="BH152" s="51">
        <f>SUMIFS(topmanager!$D:$D,topmanager!$C:$C,rs_nova!$A152,topmanager!$A:$A,rs_nova!BH$2)</f>
        <v>0</v>
      </c>
      <c r="BI152" s="51">
        <f>SUMIFS(topmanager!$D:$D,topmanager!$C:$C,rs_nova!$A152,topmanager!$A:$A,rs_nova!BI$2)</f>
        <v>0</v>
      </c>
      <c r="BJ152" s="51">
        <f>SUMIFS(topmanager!$D:$D,topmanager!$C:$C,rs_nova!$A152,topmanager!$A:$A,rs_nova!BJ$2)+SUMIFS(topmanager!$D:$D,topmanager!$C:$C,rs_nova!$A152,topmanager!$A:$A,rs_nova!BJ$2+1)</f>
        <v>0</v>
      </c>
      <c r="BK152" s="51">
        <f>IFERROR(VLOOKUP(A152,[8]ferias!$C$4:$G$100,5,FALSE),0)</f>
        <v>0</v>
      </c>
      <c r="BL152" s="51">
        <f>SUMIFS(topmanager!$D:$D,topmanager!$C:$C,rs_nova!$A152,topmanager!$A:$A,rs_nova!BL$2)</f>
        <v>0</v>
      </c>
      <c r="BM152" s="51">
        <f>SUMIFS(topmanager!$D:$D,topmanager!$C:$C,rs_nova!$A152,topmanager!$A:$A,rs_nova!BM$2)+SUMIFS(topmanager!$D:$D,topmanager!$C:$C,rs_nova!$A156,topmanager!$A:$A,151)</f>
        <v>0</v>
      </c>
      <c r="BN152" s="51">
        <f t="shared" si="48"/>
        <v>0</v>
      </c>
    </row>
    <row r="153" spans="1:66">
      <c r="A153" s="47" t="e">
        <f>total!#REF!</f>
        <v>#REF!</v>
      </c>
      <c r="B153" s="47">
        <f t="shared" si="35"/>
        <v>0</v>
      </c>
      <c r="C153" s="48" t="e">
        <f>total!#REF!</f>
        <v>#REF!</v>
      </c>
      <c r="D153" s="49" t="str">
        <f>IFERROR(VLOOKUP(A153,salario!A$3:J$32,10,FALSE),"")</f>
        <v/>
      </c>
      <c r="E153" s="49" t="str">
        <f>IFERROR(IF(VLOOKUP(A153,salario!A$3:O$32,15,FALSE)="","",VLOOKUP(A153,salario!A$3:O$32,15,FALSE)),"")</f>
        <v/>
      </c>
      <c r="F153" s="47" t="str">
        <f>IFERROR(VLOOKUP(A153,[5]base_pessoal!$B$2:$P$1504,13,FALSE),"")</f>
        <v/>
      </c>
      <c r="G153" s="50">
        <f>IFERROR(VLOOKUP(A153,salario!A$2:P$91,11,FALSE),0)*B153/30</f>
        <v>0</v>
      </c>
      <c r="H153" s="50">
        <f>SUMIFS(topmanager!$D:$D,topmanager!$C:$C,rs_nova!$A153,topmanager!$A:$A,rs_nova!H$2)+SUMIFS(topmanager!$D:$D,topmanager!$C:$C,rs_nova!$A153,topmanager!$A:$A,63)</f>
        <v>0</v>
      </c>
      <c r="I153" s="50">
        <f>-SUMIFS(topmanager!$D:$D,topmanager!$C:$C,rs_nova!$A153,topmanager!$A:$A,rs_nova!I$2)</f>
        <v>0</v>
      </c>
      <c r="J153" s="50">
        <f>SUMIFS(topmanager!$D:$D,topmanager!$C:$C,rs_nova!$A153,topmanager!$A:$A,rs_nova!J$2)</f>
        <v>0</v>
      </c>
      <c r="K153" s="50">
        <f>SUMIFS(topmanager!$D:$D,topmanager!$C:$C,rs_nova!$A153,topmanager!$A:$A,rs_nova!K$2)+SUMIFS(topmanager!$D:$D,topmanager!$C:$C,rs_nova!$A153,topmanager!$A:$A,911)</f>
        <v>0</v>
      </c>
      <c r="L153" s="50">
        <f>SUMIFS(topmanager!$D:$D,topmanager!$C:$C,rs_nova!$A153,topmanager!$A:$A,rs_nova!L$2)</f>
        <v>0</v>
      </c>
      <c r="M153" s="50">
        <f>SUMIFS(topmanager!$D:$D,topmanager!$C:$C,rs_nova!$A153,topmanager!$A:$A,rs_nova!M$2)+SUMIFS(topmanager!$D:$D,topmanager!$C:$C,rs_nova!$A153,topmanager!$A:$A,908)+SUMIFS(topmanager!$D:$D,topmanager!$C:$C,rs_nova!$A153,topmanager!$A:$A,550)</f>
        <v>0</v>
      </c>
      <c r="N153" s="50">
        <f>SUMIFS(topmanager!$D:$D,topmanager!$C:$C,rs_nova!$A153,topmanager!$A:$A,rs_nova!N$2)</f>
        <v>0</v>
      </c>
      <c r="O153" s="51">
        <f t="shared" si="36"/>
        <v>0</v>
      </c>
      <c r="P153" s="50">
        <f>IFERROR(VLOOKUP($A153,total!$B$4:$AW$437,27,0),0)</f>
        <v>0</v>
      </c>
      <c r="Q153" s="50">
        <f>IFERROR(VLOOKUP($A153,total!$B$4:$AW$437,21,0),0)</f>
        <v>0</v>
      </c>
      <c r="R153" s="50">
        <f>IFERROR(VLOOKUP($A153,total!$B$4:$AW$437,25,0),0)+IFERROR(VLOOKUP($A153,total!$B$4:$AW$437,36,0),0)</f>
        <v>0</v>
      </c>
      <c r="S153" s="50">
        <f>IFERROR(VLOOKUP(A153,gympass!$A$2:$F$148,6,0),0)</f>
        <v>0</v>
      </c>
      <c r="T153" s="50">
        <f>IFERROR(VLOOKUP($A153,total!$B$4:$AW$437,42,0),0)</f>
        <v>0</v>
      </c>
      <c r="U153" s="50">
        <f>IFERROR(VLOOKUP($A153,total!$B$4:$AW$437,32,0),0)</f>
        <v>0</v>
      </c>
      <c r="V153" s="50">
        <f>IFERROR(VLOOKUP($A153,total!$B$4:$AW$437,28,0),0)</f>
        <v>0</v>
      </c>
      <c r="W153" s="50">
        <f>IFERROR(VLOOKUP($A153,total!$B$4:$AX$437,49,0),0)</f>
        <v>0</v>
      </c>
      <c r="X153" s="50"/>
      <c r="Y153" s="50">
        <f>IFERROR(VLOOKUP(A153,#REF!,4,0),0)</f>
        <v>0</v>
      </c>
      <c r="Z153" s="50">
        <f>IFERROR(VLOOKUP(B153,#REF!,8,0),0)</f>
        <v>0</v>
      </c>
      <c r="AA153" s="50">
        <f>IFERROR(VLOOKUP($A153,total!$B$4:$AW$437,45,0),0)</f>
        <v>0</v>
      </c>
      <c r="AB153" s="50">
        <f>IFERROR(VLOOKUP($A153,total!$B$4:$AW$437,48,0),0)</f>
        <v>0</v>
      </c>
      <c r="AC153" s="50">
        <f>IFERROR(VLOOKUP($A153,total!$B$4:$AB$437,19,0),0)</f>
        <v>0</v>
      </c>
      <c r="AD153" s="50">
        <f>IFERROR(VLOOKUP($A153,total!$B$4:$AB$437,10,0),0)</f>
        <v>0</v>
      </c>
      <c r="AE153" s="50">
        <f>IFERROR(VLOOKUP($A153,total!$B$4:$AB$437,13,0),0)-SUMIFS(topmanager!$D:$D,topmanager!$C:$C,rs_nova!$A157,topmanager!$A:$A,856)</f>
        <v>0</v>
      </c>
      <c r="AF153" s="50">
        <f>IFERROR(VLOOKUP($A153,total!$B$4:$AB$437,16,0),0)</f>
        <v>0</v>
      </c>
      <c r="AG153" s="50">
        <f>IFERROR(VLOOKUP($A153,total!$B$4:$AB$437,7,0),0)</f>
        <v>0</v>
      </c>
      <c r="AH153" s="50">
        <f>IFERROR(VLOOKUP($A153,total!$B$4:$AD$437,29,0),0)</f>
        <v>0</v>
      </c>
      <c r="AI153" s="50">
        <f>IFERROR(VLOOKUP(A153,total!$B$4:$AN$437,39,0),0)</f>
        <v>0</v>
      </c>
      <c r="AJ153" s="51">
        <f t="shared" si="37"/>
        <v>0</v>
      </c>
      <c r="AK153" s="50">
        <f t="shared" si="38"/>
        <v>0</v>
      </c>
      <c r="AL153" s="50">
        <f t="shared" si="39"/>
        <v>0</v>
      </c>
      <c r="AM153" s="50">
        <f t="shared" si="40"/>
        <v>0</v>
      </c>
      <c r="AN153" s="50" t="e">
        <f t="shared" si="34"/>
        <v>#REF!</v>
      </c>
      <c r="AO153" s="50" t="e">
        <f t="shared" si="34"/>
        <v>#REF!</v>
      </c>
      <c r="AP153" s="50" t="e">
        <f t="shared" si="34"/>
        <v>#REF!</v>
      </c>
      <c r="AQ153" s="50">
        <f>IFERROR(VLOOKUP(TEXT($A153,"000000"),[6]Página1!$A$8:$S$801,13,FALSE),0)</f>
        <v>0</v>
      </c>
      <c r="AR153" s="50">
        <f>IFERROR(VLOOKUP(TEXT($A153,"000000"),[6]Página1!$A$8:$S$801,16,FALSE),0)</f>
        <v>0</v>
      </c>
      <c r="AS153" s="50">
        <f>IFERROR(VLOOKUP(TEXT($A153,"000000"),[6]Página1!$A$8:$S$801,19,FALSE),0)</f>
        <v>0</v>
      </c>
      <c r="AT153" s="50">
        <f>IFERROR(VLOOKUP(TEXT($A153,"000000"),[7]Página1!$A$8:$R$814,12,FALSE),0)</f>
        <v>0</v>
      </c>
      <c r="AU153" s="50">
        <f>IFERROR(VLOOKUP(TEXT($A153,"000000"),[7]Página1!$A$8:$R$814,15,FALSE),0)</f>
        <v>0</v>
      </c>
      <c r="AV153" s="50">
        <f>IFERROR(VLOOKUP(TEXT($A153,"000000"),[7]Página1!$A$8:$R$814,18,FALSE),0)</f>
        <v>0</v>
      </c>
      <c r="AW153" s="50"/>
      <c r="AX153" s="51" t="e">
        <f t="shared" si="41"/>
        <v>#REF!</v>
      </c>
      <c r="AY153" s="51" t="e">
        <f t="shared" si="42"/>
        <v>#REF!</v>
      </c>
      <c r="AZ153" s="51" t="e">
        <f t="shared" si="43"/>
        <v>#REF!</v>
      </c>
      <c r="BA153" s="51" t="e">
        <f t="shared" si="44"/>
        <v>#REF!</v>
      </c>
      <c r="BB153" s="51">
        <f t="shared" si="45"/>
        <v>0</v>
      </c>
      <c r="BC153" s="51" t="e">
        <f t="shared" si="46"/>
        <v>#REF!</v>
      </c>
      <c r="BD153" s="51">
        <f t="shared" si="47"/>
        <v>0</v>
      </c>
      <c r="BE153" s="51">
        <f>IFERROR(VLOOKUP(A153,salario!A$2:P$91,11,FALSE),0)</f>
        <v>0</v>
      </c>
      <c r="BF153" s="51">
        <f>SUMIFS(topmanager!$D:$D,topmanager!$C:$C,rs_nova!$A153,topmanager!$A:$A,rs_nova!BF$2)</f>
        <v>0</v>
      </c>
      <c r="BG153" s="51">
        <f>SUMIFS(topmanager!$D:$D,topmanager!$C:$C,rs_nova!$A153,topmanager!$A:$A,rs_nova!BG$2)</f>
        <v>0</v>
      </c>
      <c r="BH153" s="51">
        <f>SUMIFS(topmanager!$D:$D,topmanager!$C:$C,rs_nova!$A153,topmanager!$A:$A,rs_nova!BH$2)</f>
        <v>0</v>
      </c>
      <c r="BI153" s="51">
        <f>SUMIFS(topmanager!$D:$D,topmanager!$C:$C,rs_nova!$A153,topmanager!$A:$A,rs_nova!BI$2)</f>
        <v>0</v>
      </c>
      <c r="BJ153" s="51">
        <f>SUMIFS(topmanager!$D:$D,topmanager!$C:$C,rs_nova!$A153,topmanager!$A:$A,rs_nova!BJ$2)+SUMIFS(topmanager!$D:$D,topmanager!$C:$C,rs_nova!$A153,topmanager!$A:$A,rs_nova!BJ$2+1)</f>
        <v>0</v>
      </c>
      <c r="BK153" s="51">
        <f>IFERROR(VLOOKUP(A153,[8]ferias!$C$4:$G$100,5,FALSE),0)</f>
        <v>0</v>
      </c>
      <c r="BL153" s="51">
        <f>SUMIFS(topmanager!$D:$D,topmanager!$C:$C,rs_nova!$A153,topmanager!$A:$A,rs_nova!BL$2)</f>
        <v>0</v>
      </c>
      <c r="BM153" s="51">
        <f>SUMIFS(topmanager!$D:$D,topmanager!$C:$C,rs_nova!$A153,topmanager!$A:$A,rs_nova!BM$2)+SUMIFS(topmanager!$D:$D,topmanager!$C:$C,rs_nova!$A157,topmanager!$A:$A,151)</f>
        <v>0</v>
      </c>
      <c r="BN153" s="51">
        <f t="shared" si="48"/>
        <v>0</v>
      </c>
    </row>
    <row r="154" spans="1:66">
      <c r="A154" s="47" t="e">
        <f>total!#REF!</f>
        <v>#REF!</v>
      </c>
      <c r="B154" s="47">
        <f t="shared" si="35"/>
        <v>0</v>
      </c>
      <c r="C154" s="48" t="e">
        <f>total!#REF!</f>
        <v>#REF!</v>
      </c>
      <c r="D154" s="49" t="str">
        <f>IFERROR(VLOOKUP(A154,salario!A$3:J$32,10,FALSE),"")</f>
        <v/>
      </c>
      <c r="E154" s="49" t="str">
        <f>IFERROR(IF(VLOOKUP(A154,salario!A$3:O$32,15,FALSE)="","",VLOOKUP(A154,salario!A$3:O$32,15,FALSE)),"")</f>
        <v/>
      </c>
      <c r="F154" s="47" t="str">
        <f>IFERROR(VLOOKUP(A154,[5]base_pessoal!$B$2:$P$1504,13,FALSE),"")</f>
        <v/>
      </c>
      <c r="G154" s="50">
        <f>IFERROR(VLOOKUP(A154,salario!A$2:P$91,11,FALSE),0)*B154/30</f>
        <v>0</v>
      </c>
      <c r="H154" s="50">
        <f>SUMIFS(topmanager!$D:$D,topmanager!$C:$C,rs_nova!$A154,topmanager!$A:$A,rs_nova!H$2)+SUMIFS(topmanager!$D:$D,topmanager!$C:$C,rs_nova!$A154,topmanager!$A:$A,63)</f>
        <v>0</v>
      </c>
      <c r="I154" s="50">
        <f>-SUMIFS(topmanager!$D:$D,topmanager!$C:$C,rs_nova!$A154,topmanager!$A:$A,rs_nova!I$2)</f>
        <v>0</v>
      </c>
      <c r="J154" s="50">
        <f>SUMIFS(topmanager!$D:$D,topmanager!$C:$C,rs_nova!$A154,topmanager!$A:$A,rs_nova!J$2)</f>
        <v>0</v>
      </c>
      <c r="K154" s="50">
        <f>SUMIFS(topmanager!$D:$D,topmanager!$C:$C,rs_nova!$A154,topmanager!$A:$A,rs_nova!K$2)+SUMIFS(topmanager!$D:$D,topmanager!$C:$C,rs_nova!$A154,topmanager!$A:$A,911)</f>
        <v>0</v>
      </c>
      <c r="L154" s="50">
        <f>SUMIFS(topmanager!$D:$D,topmanager!$C:$C,rs_nova!$A154,topmanager!$A:$A,rs_nova!L$2)</f>
        <v>0</v>
      </c>
      <c r="M154" s="50">
        <f>SUMIFS(topmanager!$D:$D,topmanager!$C:$C,rs_nova!$A154,topmanager!$A:$A,rs_nova!M$2)+SUMIFS(topmanager!$D:$D,topmanager!$C:$C,rs_nova!$A154,topmanager!$A:$A,908)+SUMIFS(topmanager!$D:$D,topmanager!$C:$C,rs_nova!$A154,topmanager!$A:$A,550)</f>
        <v>0</v>
      </c>
      <c r="N154" s="50">
        <f>SUMIFS(topmanager!$D:$D,topmanager!$C:$C,rs_nova!$A154,topmanager!$A:$A,rs_nova!N$2)</f>
        <v>0</v>
      </c>
      <c r="O154" s="51">
        <f t="shared" si="36"/>
        <v>0</v>
      </c>
      <c r="P154" s="50">
        <f>IFERROR(VLOOKUP($A154,total!$B$4:$AW$437,27,0),0)</f>
        <v>0</v>
      </c>
      <c r="Q154" s="50">
        <f>IFERROR(VLOOKUP($A154,total!$B$4:$AW$437,21,0),0)</f>
        <v>0</v>
      </c>
      <c r="R154" s="50">
        <f>IFERROR(VLOOKUP($A154,total!$B$4:$AW$437,25,0),0)+IFERROR(VLOOKUP($A154,total!$B$4:$AW$437,36,0),0)</f>
        <v>0</v>
      </c>
      <c r="S154" s="50">
        <f>IFERROR(VLOOKUP(A154,gympass!$A$2:$F$148,6,0),0)</f>
        <v>0</v>
      </c>
      <c r="T154" s="50">
        <f>IFERROR(VLOOKUP($A154,total!$B$4:$AW$437,42,0),0)</f>
        <v>0</v>
      </c>
      <c r="U154" s="50">
        <f>IFERROR(VLOOKUP($A154,total!$B$4:$AW$437,32,0),0)</f>
        <v>0</v>
      </c>
      <c r="V154" s="50">
        <f>IFERROR(VLOOKUP($A154,total!$B$4:$AW$437,28,0),0)</f>
        <v>0</v>
      </c>
      <c r="W154" s="50">
        <f>IFERROR(VLOOKUP($A154,total!$B$4:$AX$437,49,0),0)</f>
        <v>0</v>
      </c>
      <c r="X154" s="50"/>
      <c r="Y154" s="50">
        <f>IFERROR(VLOOKUP(A154,#REF!,4,0),0)</f>
        <v>0</v>
      </c>
      <c r="Z154" s="50">
        <f>IFERROR(VLOOKUP(B154,#REF!,8,0),0)</f>
        <v>0</v>
      </c>
      <c r="AA154" s="50">
        <f>IFERROR(VLOOKUP($A154,total!$B$4:$AW$437,45,0),0)</f>
        <v>0</v>
      </c>
      <c r="AB154" s="50">
        <f>IFERROR(VLOOKUP($A154,total!$B$4:$AW$437,48,0),0)</f>
        <v>0</v>
      </c>
      <c r="AC154" s="50">
        <f>IFERROR(VLOOKUP($A154,total!$B$4:$AB$437,19,0),0)</f>
        <v>0</v>
      </c>
      <c r="AD154" s="50">
        <f>IFERROR(VLOOKUP($A154,total!$B$4:$AB$437,10,0),0)</f>
        <v>0</v>
      </c>
      <c r="AE154" s="50">
        <f>IFERROR(VLOOKUP($A154,total!$B$4:$AB$437,13,0),0)-SUMIFS(topmanager!$D:$D,topmanager!$C:$C,rs_nova!$A158,topmanager!$A:$A,856)</f>
        <v>0</v>
      </c>
      <c r="AF154" s="50">
        <f>IFERROR(VLOOKUP($A154,total!$B$4:$AB$437,16,0),0)</f>
        <v>0</v>
      </c>
      <c r="AG154" s="50">
        <f>IFERROR(VLOOKUP($A154,total!$B$4:$AB$437,7,0),0)</f>
        <v>0</v>
      </c>
      <c r="AH154" s="50">
        <f>IFERROR(VLOOKUP($A154,total!$B$4:$AD$437,29,0),0)</f>
        <v>0</v>
      </c>
      <c r="AI154" s="50">
        <f>IFERROR(VLOOKUP(A154,total!$B$4:$AN$437,39,0),0)</f>
        <v>0</v>
      </c>
      <c r="AJ154" s="51">
        <f t="shared" si="37"/>
        <v>0</v>
      </c>
      <c r="AK154" s="50">
        <f t="shared" si="38"/>
        <v>0</v>
      </c>
      <c r="AL154" s="50">
        <f t="shared" si="39"/>
        <v>0</v>
      </c>
      <c r="AM154" s="50">
        <f t="shared" si="40"/>
        <v>0</v>
      </c>
      <c r="AN154" s="50" t="e">
        <f t="shared" si="34"/>
        <v>#REF!</v>
      </c>
      <c r="AO154" s="50" t="e">
        <f t="shared" si="34"/>
        <v>#REF!</v>
      </c>
      <c r="AP154" s="50" t="e">
        <f t="shared" si="34"/>
        <v>#REF!</v>
      </c>
      <c r="AQ154" s="50">
        <f>IFERROR(VLOOKUP(TEXT($A154,"000000"),[6]Página1!$A$8:$S$801,13,FALSE),0)</f>
        <v>0</v>
      </c>
      <c r="AR154" s="50">
        <f>IFERROR(VLOOKUP(TEXT($A154,"000000"),[6]Página1!$A$8:$S$801,16,FALSE),0)</f>
        <v>0</v>
      </c>
      <c r="AS154" s="50">
        <f>IFERROR(VLOOKUP(TEXT($A154,"000000"),[6]Página1!$A$8:$S$801,19,FALSE),0)</f>
        <v>0</v>
      </c>
      <c r="AT154" s="50">
        <f>IFERROR(VLOOKUP(TEXT($A154,"000000"),[7]Página1!$A$8:$R$814,12,FALSE),0)</f>
        <v>0</v>
      </c>
      <c r="AU154" s="50">
        <f>IFERROR(VLOOKUP(TEXT($A154,"000000"),[7]Página1!$A$8:$R$814,15,FALSE),0)</f>
        <v>0</v>
      </c>
      <c r="AV154" s="50">
        <f>IFERROR(VLOOKUP(TEXT($A154,"000000"),[7]Página1!$A$8:$R$814,18,FALSE),0)</f>
        <v>0</v>
      </c>
      <c r="AW154" s="50"/>
      <c r="AX154" s="51" t="e">
        <f t="shared" si="41"/>
        <v>#REF!</v>
      </c>
      <c r="AY154" s="51" t="e">
        <f t="shared" si="42"/>
        <v>#REF!</v>
      </c>
      <c r="AZ154" s="51" t="e">
        <f t="shared" si="43"/>
        <v>#REF!</v>
      </c>
      <c r="BA154" s="51" t="e">
        <f t="shared" si="44"/>
        <v>#REF!</v>
      </c>
      <c r="BB154" s="51">
        <f t="shared" si="45"/>
        <v>0</v>
      </c>
      <c r="BC154" s="51" t="e">
        <f t="shared" si="46"/>
        <v>#REF!</v>
      </c>
      <c r="BD154" s="51">
        <f t="shared" si="47"/>
        <v>0</v>
      </c>
      <c r="BE154" s="51">
        <f>IFERROR(VLOOKUP(A154,salario!A$2:P$91,11,FALSE),0)</f>
        <v>0</v>
      </c>
      <c r="BF154" s="51">
        <f>SUMIFS(topmanager!$D:$D,topmanager!$C:$C,rs_nova!$A154,topmanager!$A:$A,rs_nova!BF$2)</f>
        <v>0</v>
      </c>
      <c r="BG154" s="51">
        <f>SUMIFS(topmanager!$D:$D,topmanager!$C:$C,rs_nova!$A154,topmanager!$A:$A,rs_nova!BG$2)</f>
        <v>0</v>
      </c>
      <c r="BH154" s="51">
        <f>SUMIFS(topmanager!$D:$D,topmanager!$C:$C,rs_nova!$A154,topmanager!$A:$A,rs_nova!BH$2)</f>
        <v>0</v>
      </c>
      <c r="BI154" s="51">
        <f>SUMIFS(topmanager!$D:$D,topmanager!$C:$C,rs_nova!$A154,topmanager!$A:$A,rs_nova!BI$2)</f>
        <v>0</v>
      </c>
      <c r="BJ154" s="51">
        <f>SUMIFS(topmanager!$D:$D,topmanager!$C:$C,rs_nova!$A154,topmanager!$A:$A,rs_nova!BJ$2)+SUMIFS(topmanager!$D:$D,topmanager!$C:$C,rs_nova!$A154,topmanager!$A:$A,rs_nova!BJ$2+1)</f>
        <v>0</v>
      </c>
      <c r="BK154" s="51">
        <f>IFERROR(VLOOKUP(A154,[8]ferias!$C$4:$G$100,5,FALSE),0)</f>
        <v>0</v>
      </c>
      <c r="BL154" s="51">
        <f>SUMIFS(topmanager!$D:$D,topmanager!$C:$C,rs_nova!$A154,topmanager!$A:$A,rs_nova!BL$2)</f>
        <v>0</v>
      </c>
      <c r="BM154" s="51">
        <f>SUMIFS(topmanager!$D:$D,topmanager!$C:$C,rs_nova!$A154,topmanager!$A:$A,rs_nova!BM$2)+SUMIFS(topmanager!$D:$D,topmanager!$C:$C,rs_nova!$A158,topmanager!$A:$A,151)</f>
        <v>0</v>
      </c>
      <c r="BN154" s="51">
        <f t="shared" si="48"/>
        <v>0</v>
      </c>
    </row>
    <row r="155" spans="1:66">
      <c r="A155" s="47" t="e">
        <f>total!#REF!</f>
        <v>#REF!</v>
      </c>
      <c r="B155" s="47">
        <f t="shared" si="35"/>
        <v>0</v>
      </c>
      <c r="C155" s="48" t="e">
        <f>total!#REF!</f>
        <v>#REF!</v>
      </c>
      <c r="D155" s="49" t="str">
        <f>IFERROR(VLOOKUP(A155,salario!A$3:J$32,10,FALSE),"")</f>
        <v/>
      </c>
      <c r="E155" s="49" t="str">
        <f>IFERROR(IF(VLOOKUP(A155,salario!A$3:O$32,15,FALSE)="","",VLOOKUP(A155,salario!A$3:O$32,15,FALSE)),"")</f>
        <v/>
      </c>
      <c r="F155" s="47" t="str">
        <f>IFERROR(VLOOKUP(A155,[5]base_pessoal!$B$2:$P$1504,13,FALSE),"")</f>
        <v/>
      </c>
      <c r="G155" s="50">
        <f>IFERROR(VLOOKUP(A155,salario!A$2:P$91,11,FALSE),0)*B155/30</f>
        <v>0</v>
      </c>
      <c r="H155" s="50">
        <f>SUMIFS(topmanager!$D:$D,topmanager!$C:$C,rs_nova!$A155,topmanager!$A:$A,rs_nova!H$2)+SUMIFS(topmanager!$D:$D,topmanager!$C:$C,rs_nova!$A155,topmanager!$A:$A,63)</f>
        <v>0</v>
      </c>
      <c r="I155" s="50">
        <f>-SUMIFS(topmanager!$D:$D,topmanager!$C:$C,rs_nova!$A155,topmanager!$A:$A,rs_nova!I$2)</f>
        <v>0</v>
      </c>
      <c r="J155" s="50">
        <f>SUMIFS(topmanager!$D:$D,topmanager!$C:$C,rs_nova!$A155,topmanager!$A:$A,rs_nova!J$2)</f>
        <v>0</v>
      </c>
      <c r="K155" s="50">
        <f>SUMIFS(topmanager!$D:$D,topmanager!$C:$C,rs_nova!$A155,topmanager!$A:$A,rs_nova!K$2)+SUMIFS(topmanager!$D:$D,topmanager!$C:$C,rs_nova!$A155,topmanager!$A:$A,911)</f>
        <v>0</v>
      </c>
      <c r="L155" s="50">
        <f>SUMIFS(topmanager!$D:$D,topmanager!$C:$C,rs_nova!$A155,topmanager!$A:$A,rs_nova!L$2)</f>
        <v>0</v>
      </c>
      <c r="M155" s="50">
        <f>SUMIFS(topmanager!$D:$D,topmanager!$C:$C,rs_nova!$A155,topmanager!$A:$A,rs_nova!M$2)+SUMIFS(topmanager!$D:$D,topmanager!$C:$C,rs_nova!$A155,topmanager!$A:$A,908)+SUMIFS(topmanager!$D:$D,topmanager!$C:$C,rs_nova!$A155,topmanager!$A:$A,550)</f>
        <v>0</v>
      </c>
      <c r="N155" s="50">
        <f>SUMIFS(topmanager!$D:$D,topmanager!$C:$C,rs_nova!$A155,topmanager!$A:$A,rs_nova!N$2)</f>
        <v>0</v>
      </c>
      <c r="O155" s="51">
        <f t="shared" si="36"/>
        <v>0</v>
      </c>
      <c r="P155" s="50">
        <f>IFERROR(VLOOKUP($A155,total!$B$4:$AW$437,27,0),0)</f>
        <v>0</v>
      </c>
      <c r="Q155" s="50">
        <f>IFERROR(VLOOKUP($A155,total!$B$4:$AW$437,21,0),0)</f>
        <v>0</v>
      </c>
      <c r="R155" s="50">
        <f>IFERROR(VLOOKUP($A155,total!$B$4:$AW$437,25,0),0)+IFERROR(VLOOKUP($A155,total!$B$4:$AW$437,36,0),0)</f>
        <v>0</v>
      </c>
      <c r="S155" s="50">
        <f>IFERROR(VLOOKUP(A155,gympass!$A$2:$F$148,6,0),0)</f>
        <v>0</v>
      </c>
      <c r="T155" s="50">
        <f>IFERROR(VLOOKUP($A155,total!$B$4:$AW$437,42,0),0)</f>
        <v>0</v>
      </c>
      <c r="U155" s="50">
        <f>IFERROR(VLOOKUP($A155,total!$B$4:$AW$437,32,0),0)</f>
        <v>0</v>
      </c>
      <c r="V155" s="50">
        <f>IFERROR(VLOOKUP($A155,total!$B$4:$AW$437,28,0),0)</f>
        <v>0</v>
      </c>
      <c r="W155" s="50">
        <f>IFERROR(VLOOKUP($A155,total!$B$4:$AX$437,49,0),0)</f>
        <v>0</v>
      </c>
      <c r="X155" s="50"/>
      <c r="Y155" s="50">
        <f>IFERROR(VLOOKUP(A155,#REF!,4,0),0)</f>
        <v>0</v>
      </c>
      <c r="Z155" s="50">
        <f>IFERROR(VLOOKUP(B155,#REF!,8,0),0)</f>
        <v>0</v>
      </c>
      <c r="AA155" s="50">
        <f>IFERROR(VLOOKUP($A155,total!$B$4:$AW$437,45,0),0)</f>
        <v>0</v>
      </c>
      <c r="AB155" s="50">
        <f>IFERROR(VLOOKUP($A155,total!$B$4:$AW$437,48,0),0)</f>
        <v>0</v>
      </c>
      <c r="AC155" s="50">
        <f>IFERROR(VLOOKUP($A155,total!$B$4:$AB$437,19,0),0)</f>
        <v>0</v>
      </c>
      <c r="AD155" s="50">
        <f>IFERROR(VLOOKUP($A155,total!$B$4:$AB$437,10,0),0)</f>
        <v>0</v>
      </c>
      <c r="AE155" s="50">
        <f>IFERROR(VLOOKUP($A155,total!$B$4:$AB$437,13,0),0)-SUMIFS(topmanager!$D:$D,topmanager!$C:$C,rs_nova!$A159,topmanager!$A:$A,856)</f>
        <v>0</v>
      </c>
      <c r="AF155" s="50">
        <f>IFERROR(VLOOKUP($A155,total!$B$4:$AB$437,16,0),0)</f>
        <v>0</v>
      </c>
      <c r="AG155" s="50">
        <f>IFERROR(VLOOKUP($A155,total!$B$4:$AB$437,7,0),0)</f>
        <v>0</v>
      </c>
      <c r="AH155" s="50">
        <f>IFERROR(VLOOKUP($A155,total!$B$4:$AD$437,29,0),0)</f>
        <v>0</v>
      </c>
      <c r="AI155" s="50">
        <f>IFERROR(VLOOKUP(A155,total!$B$4:$AN$437,39,0),0)</f>
        <v>0</v>
      </c>
      <c r="AJ155" s="51">
        <f t="shared" si="37"/>
        <v>0</v>
      </c>
      <c r="AK155" s="50">
        <f t="shared" si="38"/>
        <v>0</v>
      </c>
      <c r="AL155" s="50">
        <f t="shared" si="39"/>
        <v>0</v>
      </c>
      <c r="AM155" s="50">
        <f t="shared" si="40"/>
        <v>0</v>
      </c>
      <c r="AN155" s="50" t="e">
        <f t="shared" si="34"/>
        <v>#REF!</v>
      </c>
      <c r="AO155" s="50" t="e">
        <f t="shared" si="34"/>
        <v>#REF!</v>
      </c>
      <c r="AP155" s="50" t="e">
        <f t="shared" si="34"/>
        <v>#REF!</v>
      </c>
      <c r="AQ155" s="50">
        <f>IFERROR(VLOOKUP(TEXT($A155,"000000"),[6]Página1!$A$8:$S$801,13,FALSE),0)</f>
        <v>0</v>
      </c>
      <c r="AR155" s="50">
        <f>IFERROR(VLOOKUP(TEXT($A155,"000000"),[6]Página1!$A$8:$S$801,16,FALSE),0)</f>
        <v>0</v>
      </c>
      <c r="AS155" s="50">
        <f>IFERROR(VLOOKUP(TEXT($A155,"000000"),[6]Página1!$A$8:$S$801,19,FALSE),0)</f>
        <v>0</v>
      </c>
      <c r="AT155" s="50">
        <f>IFERROR(VLOOKUP(TEXT($A155,"000000"),[7]Página1!$A$8:$R$814,12,FALSE),0)</f>
        <v>0</v>
      </c>
      <c r="AU155" s="50">
        <f>IFERROR(VLOOKUP(TEXT($A155,"000000"),[7]Página1!$A$8:$R$814,15,FALSE),0)</f>
        <v>0</v>
      </c>
      <c r="AV155" s="50">
        <f>IFERROR(VLOOKUP(TEXT($A155,"000000"),[7]Página1!$A$8:$R$814,18,FALSE),0)</f>
        <v>0</v>
      </c>
      <c r="AW155" s="50"/>
      <c r="AX155" s="51" t="e">
        <f t="shared" si="41"/>
        <v>#REF!</v>
      </c>
      <c r="AY155" s="51" t="e">
        <f t="shared" si="42"/>
        <v>#REF!</v>
      </c>
      <c r="AZ155" s="51" t="e">
        <f t="shared" si="43"/>
        <v>#REF!</v>
      </c>
      <c r="BA155" s="51" t="e">
        <f t="shared" si="44"/>
        <v>#REF!</v>
      </c>
      <c r="BB155" s="51">
        <f t="shared" si="45"/>
        <v>0</v>
      </c>
      <c r="BC155" s="51" t="e">
        <f t="shared" si="46"/>
        <v>#REF!</v>
      </c>
      <c r="BD155" s="51">
        <f t="shared" si="47"/>
        <v>0</v>
      </c>
      <c r="BE155" s="51">
        <f>IFERROR(VLOOKUP(A155,salario!A$2:P$91,11,FALSE),0)</f>
        <v>0</v>
      </c>
      <c r="BF155" s="51">
        <f>SUMIFS(topmanager!$D:$D,topmanager!$C:$C,rs_nova!$A155,topmanager!$A:$A,rs_nova!BF$2)</f>
        <v>0</v>
      </c>
      <c r="BG155" s="51">
        <f>SUMIFS(topmanager!$D:$D,topmanager!$C:$C,rs_nova!$A155,topmanager!$A:$A,rs_nova!BG$2)</f>
        <v>0</v>
      </c>
      <c r="BH155" s="51">
        <f>SUMIFS(topmanager!$D:$D,topmanager!$C:$C,rs_nova!$A155,topmanager!$A:$A,rs_nova!BH$2)</f>
        <v>0</v>
      </c>
      <c r="BI155" s="51">
        <f>SUMIFS(topmanager!$D:$D,topmanager!$C:$C,rs_nova!$A155,topmanager!$A:$A,rs_nova!BI$2)</f>
        <v>0</v>
      </c>
      <c r="BJ155" s="51">
        <f>SUMIFS(topmanager!$D:$D,topmanager!$C:$C,rs_nova!$A155,topmanager!$A:$A,rs_nova!BJ$2)+SUMIFS(topmanager!$D:$D,topmanager!$C:$C,rs_nova!$A155,topmanager!$A:$A,rs_nova!BJ$2+1)</f>
        <v>0</v>
      </c>
      <c r="BK155" s="51">
        <f>IFERROR(VLOOKUP(A155,[8]ferias!$C$4:$G$100,5,FALSE),0)</f>
        <v>0</v>
      </c>
      <c r="BL155" s="51">
        <f>SUMIFS(topmanager!$D:$D,topmanager!$C:$C,rs_nova!$A155,topmanager!$A:$A,rs_nova!BL$2)</f>
        <v>0</v>
      </c>
      <c r="BM155" s="51">
        <f>SUMIFS(topmanager!$D:$D,topmanager!$C:$C,rs_nova!$A155,topmanager!$A:$A,rs_nova!BM$2)+SUMIFS(topmanager!$D:$D,topmanager!$C:$C,rs_nova!$A159,topmanager!$A:$A,151)</f>
        <v>0</v>
      </c>
      <c r="BN155" s="51">
        <f t="shared" si="48"/>
        <v>0</v>
      </c>
    </row>
    <row r="156" spans="1:66">
      <c r="A156" s="47" t="e">
        <f>total!#REF!</f>
        <v>#REF!</v>
      </c>
      <c r="B156" s="47">
        <f t="shared" si="35"/>
        <v>0</v>
      </c>
      <c r="C156" s="48" t="e">
        <f>total!#REF!</f>
        <v>#REF!</v>
      </c>
      <c r="D156" s="49" t="str">
        <f>IFERROR(VLOOKUP(A156,salario!A$3:J$32,10,FALSE),"")</f>
        <v/>
      </c>
      <c r="E156" s="49" t="str">
        <f>IFERROR(IF(VLOOKUP(A156,salario!A$3:O$32,15,FALSE)="","",VLOOKUP(A156,salario!A$3:O$32,15,FALSE)),"")</f>
        <v/>
      </c>
      <c r="F156" s="47" t="str">
        <f>IFERROR(VLOOKUP(A156,[5]base_pessoal!$B$2:$P$1504,13,FALSE),"")</f>
        <v/>
      </c>
      <c r="G156" s="50">
        <f>IFERROR(VLOOKUP(A156,salario!A$2:P$91,11,FALSE),0)*B156/30</f>
        <v>0</v>
      </c>
      <c r="H156" s="50">
        <f>SUMIFS(topmanager!$D:$D,topmanager!$C:$C,rs_nova!$A156,topmanager!$A:$A,rs_nova!H$2)+SUMIFS(topmanager!$D:$D,topmanager!$C:$C,rs_nova!$A156,topmanager!$A:$A,63)</f>
        <v>0</v>
      </c>
      <c r="I156" s="50">
        <f>-SUMIFS(topmanager!$D:$D,topmanager!$C:$C,rs_nova!$A156,topmanager!$A:$A,rs_nova!I$2)</f>
        <v>0</v>
      </c>
      <c r="J156" s="50">
        <f>SUMIFS(topmanager!$D:$D,topmanager!$C:$C,rs_nova!$A156,topmanager!$A:$A,rs_nova!J$2)</f>
        <v>0</v>
      </c>
      <c r="K156" s="50">
        <f>SUMIFS(topmanager!$D:$D,topmanager!$C:$C,rs_nova!$A156,topmanager!$A:$A,rs_nova!K$2)+SUMIFS(topmanager!$D:$D,topmanager!$C:$C,rs_nova!$A156,topmanager!$A:$A,911)</f>
        <v>0</v>
      </c>
      <c r="L156" s="50">
        <f>SUMIFS(topmanager!$D:$D,topmanager!$C:$C,rs_nova!$A156,topmanager!$A:$A,rs_nova!L$2)</f>
        <v>0</v>
      </c>
      <c r="M156" s="50">
        <f>SUMIFS(topmanager!$D:$D,topmanager!$C:$C,rs_nova!$A156,topmanager!$A:$A,rs_nova!M$2)+SUMIFS(topmanager!$D:$D,topmanager!$C:$C,rs_nova!$A156,topmanager!$A:$A,908)+SUMIFS(topmanager!$D:$D,topmanager!$C:$C,rs_nova!$A156,topmanager!$A:$A,550)</f>
        <v>0</v>
      </c>
      <c r="N156" s="50">
        <f>SUMIFS(topmanager!$D:$D,topmanager!$C:$C,rs_nova!$A156,topmanager!$A:$A,rs_nova!N$2)</f>
        <v>0</v>
      </c>
      <c r="O156" s="51">
        <f t="shared" si="36"/>
        <v>0</v>
      </c>
      <c r="P156" s="50">
        <f>IFERROR(VLOOKUP($A156,total!$B$4:$AW$437,27,0),0)</f>
        <v>0</v>
      </c>
      <c r="Q156" s="50">
        <f>IFERROR(VLOOKUP($A156,total!$B$4:$AW$437,21,0),0)</f>
        <v>0</v>
      </c>
      <c r="R156" s="50">
        <f>IFERROR(VLOOKUP($A156,total!$B$4:$AW$437,25,0),0)+IFERROR(VLOOKUP($A156,total!$B$4:$AW$437,36,0),0)</f>
        <v>0</v>
      </c>
      <c r="S156" s="50">
        <f>IFERROR(VLOOKUP(A156,gympass!$A$2:$F$148,6,0),0)</f>
        <v>0</v>
      </c>
      <c r="T156" s="50">
        <f>IFERROR(VLOOKUP($A156,total!$B$4:$AW$437,42,0),0)</f>
        <v>0</v>
      </c>
      <c r="U156" s="50">
        <f>IFERROR(VLOOKUP($A156,total!$B$4:$AW$437,32,0),0)</f>
        <v>0</v>
      </c>
      <c r="V156" s="50">
        <f>IFERROR(VLOOKUP($A156,total!$B$4:$AW$437,28,0),0)</f>
        <v>0</v>
      </c>
      <c r="W156" s="50">
        <f>IFERROR(VLOOKUP($A156,total!$B$4:$AX$437,49,0),0)</f>
        <v>0</v>
      </c>
      <c r="X156" s="50"/>
      <c r="Y156" s="50">
        <f>IFERROR(VLOOKUP(A156,#REF!,4,0),0)</f>
        <v>0</v>
      </c>
      <c r="Z156" s="50">
        <f>IFERROR(VLOOKUP(B156,#REF!,8,0),0)</f>
        <v>0</v>
      </c>
      <c r="AA156" s="50">
        <f>IFERROR(VLOOKUP($A156,total!$B$4:$AW$437,45,0),0)</f>
        <v>0</v>
      </c>
      <c r="AB156" s="50">
        <f>IFERROR(VLOOKUP($A156,total!$B$4:$AW$437,48,0),0)</f>
        <v>0</v>
      </c>
      <c r="AC156" s="50">
        <f>IFERROR(VLOOKUP($A156,total!$B$4:$AB$437,19,0),0)</f>
        <v>0</v>
      </c>
      <c r="AD156" s="50">
        <f>IFERROR(VLOOKUP($A156,total!$B$4:$AB$437,10,0),0)</f>
        <v>0</v>
      </c>
      <c r="AE156" s="50">
        <f>IFERROR(VLOOKUP($A156,total!$B$4:$AB$437,13,0),0)-SUMIFS(topmanager!$D:$D,topmanager!$C:$C,rs_nova!$A160,topmanager!$A:$A,856)</f>
        <v>0</v>
      </c>
      <c r="AF156" s="50">
        <f>IFERROR(VLOOKUP($A156,total!$B$4:$AB$437,16,0),0)</f>
        <v>0</v>
      </c>
      <c r="AG156" s="50">
        <f>IFERROR(VLOOKUP($A156,total!$B$4:$AB$437,7,0),0)</f>
        <v>0</v>
      </c>
      <c r="AH156" s="50">
        <f>IFERROR(VLOOKUP($A156,total!$B$4:$AD$437,29,0),0)</f>
        <v>0</v>
      </c>
      <c r="AI156" s="50">
        <f>IFERROR(VLOOKUP(A156,total!$B$4:$AN$437,39,0),0)</f>
        <v>0</v>
      </c>
      <c r="AJ156" s="51">
        <f t="shared" si="37"/>
        <v>0</v>
      </c>
      <c r="AK156" s="50">
        <f t="shared" si="38"/>
        <v>0</v>
      </c>
      <c r="AL156" s="50">
        <f t="shared" si="39"/>
        <v>0</v>
      </c>
      <c r="AM156" s="50">
        <f t="shared" si="40"/>
        <v>0</v>
      </c>
      <c r="AN156" s="50" t="e">
        <f t="shared" si="34"/>
        <v>#REF!</v>
      </c>
      <c r="AO156" s="50" t="e">
        <f t="shared" si="34"/>
        <v>#REF!</v>
      </c>
      <c r="AP156" s="50" t="e">
        <f t="shared" si="34"/>
        <v>#REF!</v>
      </c>
      <c r="AQ156" s="50">
        <f>IFERROR(VLOOKUP(TEXT($A156,"000000"),[6]Página1!$A$8:$S$801,13,FALSE),0)</f>
        <v>0</v>
      </c>
      <c r="AR156" s="50">
        <f>IFERROR(VLOOKUP(TEXT($A156,"000000"),[6]Página1!$A$8:$S$801,16,FALSE),0)</f>
        <v>0</v>
      </c>
      <c r="AS156" s="50">
        <f>IFERROR(VLOOKUP(TEXT($A156,"000000"),[6]Página1!$A$8:$S$801,19,FALSE),0)</f>
        <v>0</v>
      </c>
      <c r="AT156" s="50">
        <f>IFERROR(VLOOKUP(TEXT($A156,"000000"),[7]Página1!$A$8:$R$814,12,FALSE),0)</f>
        <v>0</v>
      </c>
      <c r="AU156" s="50">
        <f>IFERROR(VLOOKUP(TEXT($A156,"000000"),[7]Página1!$A$8:$R$814,15,FALSE),0)</f>
        <v>0</v>
      </c>
      <c r="AV156" s="50">
        <f>IFERROR(VLOOKUP(TEXT($A156,"000000"),[7]Página1!$A$8:$R$814,18,FALSE),0)</f>
        <v>0</v>
      </c>
      <c r="AW156" s="50"/>
      <c r="AX156" s="51" t="e">
        <f t="shared" si="41"/>
        <v>#REF!</v>
      </c>
      <c r="AY156" s="51" t="e">
        <f t="shared" si="42"/>
        <v>#REF!</v>
      </c>
      <c r="AZ156" s="51" t="e">
        <f t="shared" si="43"/>
        <v>#REF!</v>
      </c>
      <c r="BA156" s="51" t="e">
        <f t="shared" si="44"/>
        <v>#REF!</v>
      </c>
      <c r="BB156" s="51">
        <f t="shared" si="45"/>
        <v>0</v>
      </c>
      <c r="BC156" s="51" t="e">
        <f t="shared" si="46"/>
        <v>#REF!</v>
      </c>
      <c r="BD156" s="51">
        <f t="shared" si="47"/>
        <v>0</v>
      </c>
      <c r="BE156" s="51">
        <f>IFERROR(VLOOKUP(A156,salario!A$2:P$91,11,FALSE),0)</f>
        <v>0</v>
      </c>
      <c r="BF156" s="51">
        <f>SUMIFS(topmanager!$D:$D,topmanager!$C:$C,rs_nova!$A156,topmanager!$A:$A,rs_nova!BF$2)</f>
        <v>0</v>
      </c>
      <c r="BG156" s="51">
        <f>SUMIFS(topmanager!$D:$D,topmanager!$C:$C,rs_nova!$A156,topmanager!$A:$A,rs_nova!BG$2)</f>
        <v>0</v>
      </c>
      <c r="BH156" s="51">
        <f>SUMIFS(topmanager!$D:$D,topmanager!$C:$C,rs_nova!$A156,topmanager!$A:$A,rs_nova!BH$2)</f>
        <v>0</v>
      </c>
      <c r="BI156" s="51">
        <f>SUMIFS(topmanager!$D:$D,topmanager!$C:$C,rs_nova!$A156,topmanager!$A:$A,rs_nova!BI$2)</f>
        <v>0</v>
      </c>
      <c r="BJ156" s="51">
        <f>SUMIFS(topmanager!$D:$D,topmanager!$C:$C,rs_nova!$A156,topmanager!$A:$A,rs_nova!BJ$2)+SUMIFS(topmanager!$D:$D,topmanager!$C:$C,rs_nova!$A156,topmanager!$A:$A,rs_nova!BJ$2+1)</f>
        <v>0</v>
      </c>
      <c r="BK156" s="51">
        <f>IFERROR(VLOOKUP(A156,[8]ferias!$C$4:$G$100,5,FALSE),0)</f>
        <v>0</v>
      </c>
      <c r="BL156" s="51">
        <f>SUMIFS(topmanager!$D:$D,topmanager!$C:$C,rs_nova!$A156,topmanager!$A:$A,rs_nova!BL$2)</f>
        <v>0</v>
      </c>
      <c r="BM156" s="51">
        <f>SUMIFS(topmanager!$D:$D,topmanager!$C:$C,rs_nova!$A156,topmanager!$A:$A,rs_nova!BM$2)+SUMIFS(topmanager!$D:$D,topmanager!$C:$C,rs_nova!$A160,topmanager!$A:$A,151)</f>
        <v>0</v>
      </c>
      <c r="BN156" s="51">
        <f t="shared" si="48"/>
        <v>0</v>
      </c>
    </row>
    <row r="157" spans="1:66">
      <c r="A157" s="47" t="e">
        <f>total!#REF!</f>
        <v>#REF!</v>
      </c>
      <c r="B157" s="47">
        <f t="shared" si="35"/>
        <v>0</v>
      </c>
      <c r="C157" s="48" t="e">
        <f>total!#REF!</f>
        <v>#REF!</v>
      </c>
      <c r="D157" s="49" t="str">
        <f>IFERROR(VLOOKUP(A157,salario!A$3:J$32,10,FALSE),"")</f>
        <v/>
      </c>
      <c r="E157" s="49" t="str">
        <f>IFERROR(IF(VLOOKUP(A157,salario!A$3:O$32,15,FALSE)="","",VLOOKUP(A157,salario!A$3:O$32,15,FALSE)),"")</f>
        <v/>
      </c>
      <c r="F157" s="47" t="str">
        <f>IFERROR(VLOOKUP(A157,[5]base_pessoal!$B$2:$P$1504,13,FALSE),"")</f>
        <v/>
      </c>
      <c r="G157" s="50">
        <f>IFERROR(VLOOKUP(A157,salario!A$2:P$91,11,FALSE),0)*B157/30</f>
        <v>0</v>
      </c>
      <c r="H157" s="50">
        <f>SUMIFS(topmanager!$D:$D,topmanager!$C:$C,rs_nova!$A157,topmanager!$A:$A,rs_nova!H$2)+SUMIFS(topmanager!$D:$D,topmanager!$C:$C,rs_nova!$A157,topmanager!$A:$A,63)</f>
        <v>0</v>
      </c>
      <c r="I157" s="50">
        <f>-SUMIFS(topmanager!$D:$D,topmanager!$C:$C,rs_nova!$A157,topmanager!$A:$A,rs_nova!I$2)</f>
        <v>0</v>
      </c>
      <c r="J157" s="50">
        <f>SUMIFS(topmanager!$D:$D,topmanager!$C:$C,rs_nova!$A157,topmanager!$A:$A,rs_nova!J$2)</f>
        <v>0</v>
      </c>
      <c r="K157" s="50">
        <f>SUMIFS(topmanager!$D:$D,topmanager!$C:$C,rs_nova!$A157,topmanager!$A:$A,rs_nova!K$2)+SUMIFS(topmanager!$D:$D,topmanager!$C:$C,rs_nova!$A157,topmanager!$A:$A,911)</f>
        <v>0</v>
      </c>
      <c r="L157" s="50">
        <f>SUMIFS(topmanager!$D:$D,topmanager!$C:$C,rs_nova!$A157,topmanager!$A:$A,rs_nova!L$2)</f>
        <v>0</v>
      </c>
      <c r="M157" s="50">
        <f>SUMIFS(topmanager!$D:$D,topmanager!$C:$C,rs_nova!$A157,topmanager!$A:$A,rs_nova!M$2)+SUMIFS(topmanager!$D:$D,topmanager!$C:$C,rs_nova!$A157,topmanager!$A:$A,908)+SUMIFS(topmanager!$D:$D,topmanager!$C:$C,rs_nova!$A157,topmanager!$A:$A,550)</f>
        <v>0</v>
      </c>
      <c r="N157" s="50">
        <f>SUMIFS(topmanager!$D:$D,topmanager!$C:$C,rs_nova!$A157,topmanager!$A:$A,rs_nova!N$2)</f>
        <v>0</v>
      </c>
      <c r="O157" s="51">
        <f t="shared" si="36"/>
        <v>0</v>
      </c>
      <c r="P157" s="50">
        <f>IFERROR(VLOOKUP($A157,total!$B$4:$AW$437,27,0),0)</f>
        <v>0</v>
      </c>
      <c r="Q157" s="50">
        <f>IFERROR(VLOOKUP($A157,total!$B$4:$AW$437,21,0),0)</f>
        <v>0</v>
      </c>
      <c r="R157" s="50">
        <f>IFERROR(VLOOKUP($A157,total!$B$4:$AW$437,25,0),0)+IFERROR(VLOOKUP($A157,total!$B$4:$AW$437,36,0),0)</f>
        <v>0</v>
      </c>
      <c r="S157" s="50">
        <f>IFERROR(VLOOKUP(A157,gympass!$A$2:$F$148,6,0),0)</f>
        <v>0</v>
      </c>
      <c r="T157" s="50">
        <f>IFERROR(VLOOKUP($A157,total!$B$4:$AW$437,42,0),0)</f>
        <v>0</v>
      </c>
      <c r="U157" s="50">
        <f>IFERROR(VLOOKUP($A157,total!$B$4:$AW$437,32,0),0)</f>
        <v>0</v>
      </c>
      <c r="V157" s="50">
        <f>IFERROR(VLOOKUP($A157,total!$B$4:$AW$437,28,0),0)</f>
        <v>0</v>
      </c>
      <c r="W157" s="50">
        <f>IFERROR(VLOOKUP($A157,total!$B$4:$AX$437,49,0),0)</f>
        <v>0</v>
      </c>
      <c r="X157" s="50"/>
      <c r="Y157" s="50">
        <f>IFERROR(VLOOKUP(A157,#REF!,4,0),0)</f>
        <v>0</v>
      </c>
      <c r="Z157" s="50">
        <f>IFERROR(VLOOKUP(B157,#REF!,8,0),0)</f>
        <v>0</v>
      </c>
      <c r="AA157" s="50">
        <f>IFERROR(VLOOKUP($A157,total!$B$4:$AW$437,45,0),0)</f>
        <v>0</v>
      </c>
      <c r="AB157" s="50">
        <f>IFERROR(VLOOKUP($A157,total!$B$4:$AW$437,48,0),0)</f>
        <v>0</v>
      </c>
      <c r="AC157" s="50">
        <f>IFERROR(VLOOKUP($A157,total!$B$4:$AB$437,19,0),0)</f>
        <v>0</v>
      </c>
      <c r="AD157" s="50">
        <f>IFERROR(VLOOKUP($A157,total!$B$4:$AB$437,10,0),0)</f>
        <v>0</v>
      </c>
      <c r="AE157" s="50">
        <f>IFERROR(VLOOKUP($A157,total!$B$4:$AB$437,13,0),0)-SUMIFS(topmanager!$D:$D,topmanager!$C:$C,rs_nova!$A161,topmanager!$A:$A,856)</f>
        <v>0</v>
      </c>
      <c r="AF157" s="50">
        <f>IFERROR(VLOOKUP($A157,total!$B$4:$AB$437,16,0),0)</f>
        <v>0</v>
      </c>
      <c r="AG157" s="50">
        <f>IFERROR(VLOOKUP($A157,total!$B$4:$AB$437,7,0),0)</f>
        <v>0</v>
      </c>
      <c r="AH157" s="50">
        <f>IFERROR(VLOOKUP($A157,total!$B$4:$AD$437,29,0),0)</f>
        <v>0</v>
      </c>
      <c r="AI157" s="50">
        <f>IFERROR(VLOOKUP(A157,total!$B$4:$AN$437,39,0),0)</f>
        <v>0</v>
      </c>
      <c r="AJ157" s="51">
        <f t="shared" si="37"/>
        <v>0</v>
      </c>
      <c r="AK157" s="50">
        <f t="shared" si="38"/>
        <v>0</v>
      </c>
      <c r="AL157" s="50">
        <f t="shared" si="39"/>
        <v>0</v>
      </c>
      <c r="AM157" s="50">
        <f t="shared" si="40"/>
        <v>0</v>
      </c>
      <c r="AN157" s="50" t="e">
        <f t="shared" si="34"/>
        <v>#REF!</v>
      </c>
      <c r="AO157" s="50" t="e">
        <f t="shared" si="34"/>
        <v>#REF!</v>
      </c>
      <c r="AP157" s="50" t="e">
        <f t="shared" si="34"/>
        <v>#REF!</v>
      </c>
      <c r="AQ157" s="50">
        <f>IFERROR(VLOOKUP(TEXT($A157,"000000"),[6]Página1!$A$8:$S$801,13,FALSE),0)</f>
        <v>0</v>
      </c>
      <c r="AR157" s="50">
        <f>IFERROR(VLOOKUP(TEXT($A157,"000000"),[6]Página1!$A$8:$S$801,16,FALSE),0)</f>
        <v>0</v>
      </c>
      <c r="AS157" s="50">
        <f>IFERROR(VLOOKUP(TEXT($A157,"000000"),[6]Página1!$A$8:$S$801,19,FALSE),0)</f>
        <v>0</v>
      </c>
      <c r="AT157" s="50">
        <f>IFERROR(VLOOKUP(TEXT($A157,"000000"),[7]Página1!$A$8:$R$814,12,FALSE),0)</f>
        <v>0</v>
      </c>
      <c r="AU157" s="50">
        <f>IFERROR(VLOOKUP(TEXT($A157,"000000"),[7]Página1!$A$8:$R$814,15,FALSE),0)</f>
        <v>0</v>
      </c>
      <c r="AV157" s="50">
        <f>IFERROR(VLOOKUP(TEXT($A157,"000000"),[7]Página1!$A$8:$R$814,18,FALSE),0)</f>
        <v>0</v>
      </c>
      <c r="AW157" s="50"/>
      <c r="AX157" s="51" t="e">
        <f t="shared" si="41"/>
        <v>#REF!</v>
      </c>
      <c r="AY157" s="51" t="e">
        <f t="shared" si="42"/>
        <v>#REF!</v>
      </c>
      <c r="AZ157" s="51" t="e">
        <f t="shared" si="43"/>
        <v>#REF!</v>
      </c>
      <c r="BA157" s="51" t="e">
        <f t="shared" si="44"/>
        <v>#REF!</v>
      </c>
      <c r="BB157" s="51">
        <f t="shared" si="45"/>
        <v>0</v>
      </c>
      <c r="BC157" s="51" t="e">
        <f t="shared" si="46"/>
        <v>#REF!</v>
      </c>
      <c r="BD157" s="51">
        <f t="shared" si="47"/>
        <v>0</v>
      </c>
      <c r="BE157" s="51">
        <f>IFERROR(VLOOKUP(A157,salario!A$2:P$91,11,FALSE),0)</f>
        <v>0</v>
      </c>
      <c r="BF157" s="51">
        <f>SUMIFS(topmanager!$D:$D,topmanager!$C:$C,rs_nova!$A157,topmanager!$A:$A,rs_nova!BF$2)</f>
        <v>0</v>
      </c>
      <c r="BG157" s="51">
        <f>SUMIFS(topmanager!$D:$D,topmanager!$C:$C,rs_nova!$A157,topmanager!$A:$A,rs_nova!BG$2)</f>
        <v>0</v>
      </c>
      <c r="BH157" s="51">
        <f>SUMIFS(topmanager!$D:$D,topmanager!$C:$C,rs_nova!$A157,topmanager!$A:$A,rs_nova!BH$2)</f>
        <v>0</v>
      </c>
      <c r="BI157" s="51">
        <f>SUMIFS(topmanager!$D:$D,topmanager!$C:$C,rs_nova!$A157,topmanager!$A:$A,rs_nova!BI$2)</f>
        <v>0</v>
      </c>
      <c r="BJ157" s="51">
        <f>SUMIFS(topmanager!$D:$D,topmanager!$C:$C,rs_nova!$A157,topmanager!$A:$A,rs_nova!BJ$2)+SUMIFS(topmanager!$D:$D,topmanager!$C:$C,rs_nova!$A157,topmanager!$A:$A,rs_nova!BJ$2+1)</f>
        <v>0</v>
      </c>
      <c r="BK157" s="51">
        <f>IFERROR(VLOOKUP(A157,[8]ferias!$C$4:$G$100,5,FALSE),0)</f>
        <v>0</v>
      </c>
      <c r="BL157" s="51">
        <f>SUMIFS(topmanager!$D:$D,topmanager!$C:$C,rs_nova!$A157,topmanager!$A:$A,rs_nova!BL$2)</f>
        <v>0</v>
      </c>
      <c r="BM157" s="51">
        <f>SUMIFS(topmanager!$D:$D,topmanager!$C:$C,rs_nova!$A157,topmanager!$A:$A,rs_nova!BM$2)+SUMIFS(topmanager!$D:$D,topmanager!$C:$C,rs_nova!$A161,topmanager!$A:$A,151)</f>
        <v>0</v>
      </c>
      <c r="BN157" s="51">
        <f t="shared" si="48"/>
        <v>0</v>
      </c>
    </row>
    <row r="158" spans="1:66">
      <c r="A158" s="47" t="e">
        <f>total!#REF!</f>
        <v>#REF!</v>
      </c>
      <c r="B158" s="47">
        <f t="shared" si="35"/>
        <v>0</v>
      </c>
      <c r="C158" s="48" t="e">
        <f>total!#REF!</f>
        <v>#REF!</v>
      </c>
      <c r="D158" s="49" t="str">
        <f>IFERROR(VLOOKUP(A158,salario!A$3:J$32,10,FALSE),"")</f>
        <v/>
      </c>
      <c r="E158" s="49" t="str">
        <f>IFERROR(IF(VLOOKUP(A158,salario!A$3:O$32,15,FALSE)="","",VLOOKUP(A158,salario!A$3:O$32,15,FALSE)),"")</f>
        <v/>
      </c>
      <c r="F158" s="47" t="str">
        <f>IFERROR(VLOOKUP(A158,[5]base_pessoal!$B$2:$P$1504,13,FALSE),"")</f>
        <v/>
      </c>
      <c r="G158" s="50">
        <f>IFERROR(VLOOKUP(A158,salario!A$2:P$91,11,FALSE),0)*B158/30</f>
        <v>0</v>
      </c>
      <c r="H158" s="50">
        <f>SUMIFS(topmanager!$D:$D,topmanager!$C:$C,rs_nova!$A158,topmanager!$A:$A,rs_nova!H$2)+SUMIFS(topmanager!$D:$D,topmanager!$C:$C,rs_nova!$A158,topmanager!$A:$A,63)</f>
        <v>0</v>
      </c>
      <c r="I158" s="50">
        <f>-SUMIFS(topmanager!$D:$D,topmanager!$C:$C,rs_nova!$A158,topmanager!$A:$A,rs_nova!I$2)</f>
        <v>0</v>
      </c>
      <c r="J158" s="50">
        <f>SUMIFS(topmanager!$D:$D,topmanager!$C:$C,rs_nova!$A158,topmanager!$A:$A,rs_nova!J$2)</f>
        <v>0</v>
      </c>
      <c r="K158" s="50">
        <f>SUMIFS(topmanager!$D:$D,topmanager!$C:$C,rs_nova!$A158,topmanager!$A:$A,rs_nova!K$2)+SUMIFS(topmanager!$D:$D,topmanager!$C:$C,rs_nova!$A158,topmanager!$A:$A,911)</f>
        <v>0</v>
      </c>
      <c r="L158" s="50">
        <f>SUMIFS(topmanager!$D:$D,topmanager!$C:$C,rs_nova!$A158,topmanager!$A:$A,rs_nova!L$2)</f>
        <v>0</v>
      </c>
      <c r="M158" s="50">
        <f>SUMIFS(topmanager!$D:$D,topmanager!$C:$C,rs_nova!$A158,topmanager!$A:$A,rs_nova!M$2)+SUMIFS(topmanager!$D:$D,topmanager!$C:$C,rs_nova!$A158,topmanager!$A:$A,908)+SUMIFS(topmanager!$D:$D,topmanager!$C:$C,rs_nova!$A158,topmanager!$A:$A,550)</f>
        <v>0</v>
      </c>
      <c r="N158" s="50">
        <f>SUMIFS(topmanager!$D:$D,topmanager!$C:$C,rs_nova!$A158,topmanager!$A:$A,rs_nova!N$2)</f>
        <v>0</v>
      </c>
      <c r="O158" s="51">
        <f t="shared" si="36"/>
        <v>0</v>
      </c>
      <c r="P158" s="50">
        <f>IFERROR(VLOOKUP($A158,total!$B$4:$AW$437,27,0),0)</f>
        <v>0</v>
      </c>
      <c r="Q158" s="50">
        <f>IFERROR(VLOOKUP($A158,total!$B$4:$AW$437,21,0),0)</f>
        <v>0</v>
      </c>
      <c r="R158" s="50">
        <f>IFERROR(VLOOKUP($A158,total!$B$4:$AW$437,25,0),0)+IFERROR(VLOOKUP($A158,total!$B$4:$AW$437,36,0),0)</f>
        <v>0</v>
      </c>
      <c r="S158" s="50">
        <f>IFERROR(VLOOKUP(A158,gympass!$A$2:$F$148,6,0),0)</f>
        <v>0</v>
      </c>
      <c r="T158" s="50">
        <f>IFERROR(VLOOKUP($A158,total!$B$4:$AW$437,42,0),0)</f>
        <v>0</v>
      </c>
      <c r="U158" s="50">
        <f>IFERROR(VLOOKUP($A158,total!$B$4:$AW$437,32,0),0)</f>
        <v>0</v>
      </c>
      <c r="V158" s="50">
        <f>IFERROR(VLOOKUP($A158,total!$B$4:$AW$437,28,0),0)</f>
        <v>0</v>
      </c>
      <c r="W158" s="50">
        <f>IFERROR(VLOOKUP($A158,total!$B$4:$AX$437,49,0),0)</f>
        <v>0</v>
      </c>
      <c r="X158" s="50"/>
      <c r="Y158" s="50">
        <f>IFERROR(VLOOKUP(A158,#REF!,4,0),0)</f>
        <v>0</v>
      </c>
      <c r="Z158" s="50">
        <f>IFERROR(VLOOKUP(B158,#REF!,8,0),0)</f>
        <v>0</v>
      </c>
      <c r="AA158" s="50">
        <f>IFERROR(VLOOKUP($A158,total!$B$4:$AW$437,45,0),0)</f>
        <v>0</v>
      </c>
      <c r="AB158" s="50">
        <f>IFERROR(VLOOKUP($A158,total!$B$4:$AW$437,48,0),0)</f>
        <v>0</v>
      </c>
      <c r="AC158" s="50">
        <f>IFERROR(VLOOKUP($A158,total!$B$4:$AB$437,19,0),0)</f>
        <v>0</v>
      </c>
      <c r="AD158" s="50">
        <f>IFERROR(VLOOKUP($A158,total!$B$4:$AB$437,10,0),0)</f>
        <v>0</v>
      </c>
      <c r="AE158" s="50">
        <f>IFERROR(VLOOKUP($A158,total!$B$4:$AB$437,13,0),0)-SUMIFS(topmanager!$D:$D,topmanager!$C:$C,rs_nova!$A162,topmanager!$A:$A,856)</f>
        <v>0</v>
      </c>
      <c r="AF158" s="50">
        <f>IFERROR(VLOOKUP($A158,total!$B$4:$AB$437,16,0),0)</f>
        <v>0</v>
      </c>
      <c r="AG158" s="50">
        <f>IFERROR(VLOOKUP($A158,total!$B$4:$AB$437,7,0),0)</f>
        <v>0</v>
      </c>
      <c r="AH158" s="50">
        <f>IFERROR(VLOOKUP($A158,total!$B$4:$AD$437,29,0),0)</f>
        <v>0</v>
      </c>
      <c r="AI158" s="50">
        <f>IFERROR(VLOOKUP(A158,total!$B$4:$AN$437,39,0),0)</f>
        <v>0</v>
      </c>
      <c r="AJ158" s="51">
        <f t="shared" si="37"/>
        <v>0</v>
      </c>
      <c r="AK158" s="50">
        <f t="shared" si="38"/>
        <v>0</v>
      </c>
      <c r="AL158" s="50">
        <f t="shared" si="39"/>
        <v>0</v>
      </c>
      <c r="AM158" s="50">
        <f t="shared" si="40"/>
        <v>0</v>
      </c>
      <c r="AN158" s="50" t="e">
        <f t="shared" si="34"/>
        <v>#REF!</v>
      </c>
      <c r="AO158" s="50" t="e">
        <f t="shared" si="34"/>
        <v>#REF!</v>
      </c>
      <c r="AP158" s="50" t="e">
        <f t="shared" si="34"/>
        <v>#REF!</v>
      </c>
      <c r="AQ158" s="50">
        <f>IFERROR(VLOOKUP(TEXT($A158,"000000"),[6]Página1!$A$8:$S$801,13,FALSE),0)</f>
        <v>0</v>
      </c>
      <c r="AR158" s="50">
        <f>IFERROR(VLOOKUP(TEXT($A158,"000000"),[6]Página1!$A$8:$S$801,16,FALSE),0)</f>
        <v>0</v>
      </c>
      <c r="AS158" s="50">
        <f>IFERROR(VLOOKUP(TEXT($A158,"000000"),[6]Página1!$A$8:$S$801,19,FALSE),0)</f>
        <v>0</v>
      </c>
      <c r="AT158" s="50">
        <f>IFERROR(VLOOKUP(TEXT($A158,"000000"),[7]Página1!$A$8:$R$814,12,FALSE),0)</f>
        <v>0</v>
      </c>
      <c r="AU158" s="50">
        <f>IFERROR(VLOOKUP(TEXT($A158,"000000"),[7]Página1!$A$8:$R$814,15,FALSE),0)</f>
        <v>0</v>
      </c>
      <c r="AV158" s="50">
        <f>IFERROR(VLOOKUP(TEXT($A158,"000000"),[7]Página1!$A$8:$R$814,18,FALSE),0)</f>
        <v>0</v>
      </c>
      <c r="AW158" s="50"/>
      <c r="AX158" s="51" t="e">
        <f t="shared" si="41"/>
        <v>#REF!</v>
      </c>
      <c r="AY158" s="51" t="e">
        <f t="shared" si="42"/>
        <v>#REF!</v>
      </c>
      <c r="AZ158" s="51" t="e">
        <f t="shared" si="43"/>
        <v>#REF!</v>
      </c>
      <c r="BA158" s="51" t="e">
        <f t="shared" si="44"/>
        <v>#REF!</v>
      </c>
      <c r="BB158" s="51">
        <f t="shared" si="45"/>
        <v>0</v>
      </c>
      <c r="BC158" s="51" t="e">
        <f t="shared" si="46"/>
        <v>#REF!</v>
      </c>
      <c r="BD158" s="51">
        <f t="shared" si="47"/>
        <v>0</v>
      </c>
      <c r="BE158" s="51">
        <f>IFERROR(VLOOKUP(A158,salario!A$2:P$91,11,FALSE),0)</f>
        <v>0</v>
      </c>
      <c r="BF158" s="51">
        <f>SUMIFS(topmanager!$D:$D,topmanager!$C:$C,rs_nova!$A158,topmanager!$A:$A,rs_nova!BF$2)</f>
        <v>0</v>
      </c>
      <c r="BG158" s="51">
        <f>SUMIFS(topmanager!$D:$D,topmanager!$C:$C,rs_nova!$A158,topmanager!$A:$A,rs_nova!BG$2)</f>
        <v>0</v>
      </c>
      <c r="BH158" s="51">
        <f>SUMIFS(topmanager!$D:$D,topmanager!$C:$C,rs_nova!$A158,topmanager!$A:$A,rs_nova!BH$2)</f>
        <v>0</v>
      </c>
      <c r="BI158" s="51">
        <f>SUMIFS(topmanager!$D:$D,topmanager!$C:$C,rs_nova!$A158,topmanager!$A:$A,rs_nova!BI$2)</f>
        <v>0</v>
      </c>
      <c r="BJ158" s="51">
        <f>SUMIFS(topmanager!$D:$D,topmanager!$C:$C,rs_nova!$A158,topmanager!$A:$A,rs_nova!BJ$2)+SUMIFS(topmanager!$D:$D,topmanager!$C:$C,rs_nova!$A158,topmanager!$A:$A,rs_nova!BJ$2+1)</f>
        <v>0</v>
      </c>
      <c r="BK158" s="51">
        <f>IFERROR(VLOOKUP(A158,[8]ferias!$C$4:$G$100,5,FALSE),0)</f>
        <v>0</v>
      </c>
      <c r="BL158" s="51">
        <f>SUMIFS(topmanager!$D:$D,topmanager!$C:$C,rs_nova!$A158,topmanager!$A:$A,rs_nova!BL$2)</f>
        <v>0</v>
      </c>
      <c r="BM158" s="51">
        <f>SUMIFS(topmanager!$D:$D,topmanager!$C:$C,rs_nova!$A158,topmanager!$A:$A,rs_nova!BM$2)+SUMIFS(topmanager!$D:$D,topmanager!$C:$C,rs_nova!$A162,topmanager!$A:$A,151)</f>
        <v>0</v>
      </c>
      <c r="BN158" s="51">
        <f t="shared" si="48"/>
        <v>0</v>
      </c>
    </row>
    <row r="159" spans="1:66">
      <c r="A159" s="47" t="e">
        <f>total!#REF!</f>
        <v>#REF!</v>
      </c>
      <c r="B159" s="47">
        <f t="shared" si="35"/>
        <v>0</v>
      </c>
      <c r="C159" s="48" t="e">
        <f>total!#REF!</f>
        <v>#REF!</v>
      </c>
      <c r="D159" s="49" t="str">
        <f>IFERROR(VLOOKUP(A159,salario!A$3:J$32,10,FALSE),"")</f>
        <v/>
      </c>
      <c r="E159" s="49" t="str">
        <f>IFERROR(IF(VLOOKUP(A159,salario!A$3:O$32,15,FALSE)="","",VLOOKUP(A159,salario!A$3:O$32,15,FALSE)),"")</f>
        <v/>
      </c>
      <c r="F159" s="47" t="str">
        <f>IFERROR(VLOOKUP(A159,[5]base_pessoal!$B$2:$P$1504,13,FALSE),"")</f>
        <v/>
      </c>
      <c r="G159" s="50">
        <f>IFERROR(VLOOKUP(A159,salario!A$2:P$91,11,FALSE),0)*B159/30</f>
        <v>0</v>
      </c>
      <c r="H159" s="50">
        <f>SUMIFS(topmanager!$D:$D,topmanager!$C:$C,rs_nova!$A159,topmanager!$A:$A,rs_nova!H$2)+SUMIFS(topmanager!$D:$D,topmanager!$C:$C,rs_nova!$A159,topmanager!$A:$A,63)</f>
        <v>0</v>
      </c>
      <c r="I159" s="50">
        <f>-SUMIFS(topmanager!$D:$D,topmanager!$C:$C,rs_nova!$A159,topmanager!$A:$A,rs_nova!I$2)</f>
        <v>0</v>
      </c>
      <c r="J159" s="50">
        <f>SUMIFS(topmanager!$D:$D,topmanager!$C:$C,rs_nova!$A159,topmanager!$A:$A,rs_nova!J$2)</f>
        <v>0</v>
      </c>
      <c r="K159" s="50">
        <f>SUMIFS(topmanager!$D:$D,topmanager!$C:$C,rs_nova!$A159,topmanager!$A:$A,rs_nova!K$2)+SUMIFS(topmanager!$D:$D,topmanager!$C:$C,rs_nova!$A159,topmanager!$A:$A,911)</f>
        <v>0</v>
      </c>
      <c r="L159" s="50">
        <f>SUMIFS(topmanager!$D:$D,topmanager!$C:$C,rs_nova!$A159,topmanager!$A:$A,rs_nova!L$2)</f>
        <v>0</v>
      </c>
      <c r="M159" s="50">
        <f>SUMIFS(topmanager!$D:$D,topmanager!$C:$C,rs_nova!$A159,topmanager!$A:$A,rs_nova!M$2)+SUMIFS(topmanager!$D:$D,topmanager!$C:$C,rs_nova!$A159,topmanager!$A:$A,908)+SUMIFS(topmanager!$D:$D,topmanager!$C:$C,rs_nova!$A159,topmanager!$A:$A,550)</f>
        <v>0</v>
      </c>
      <c r="N159" s="50">
        <f>SUMIFS(topmanager!$D:$D,topmanager!$C:$C,rs_nova!$A159,topmanager!$A:$A,rs_nova!N$2)</f>
        <v>0</v>
      </c>
      <c r="O159" s="51">
        <f t="shared" si="36"/>
        <v>0</v>
      </c>
      <c r="P159" s="50">
        <f>IFERROR(VLOOKUP($A159,total!$B$4:$AW$437,27,0),0)</f>
        <v>0</v>
      </c>
      <c r="Q159" s="50">
        <f>IFERROR(VLOOKUP($A159,total!$B$4:$AW$437,21,0),0)</f>
        <v>0</v>
      </c>
      <c r="R159" s="50">
        <f>IFERROR(VLOOKUP($A159,total!$B$4:$AW$437,25,0),0)+IFERROR(VLOOKUP($A159,total!$B$4:$AW$437,36,0),0)</f>
        <v>0</v>
      </c>
      <c r="S159" s="50">
        <f>IFERROR(VLOOKUP(A159,gympass!$A$2:$F$148,6,0),0)</f>
        <v>0</v>
      </c>
      <c r="T159" s="50">
        <f>IFERROR(VLOOKUP($A159,total!$B$4:$AW$437,42,0),0)</f>
        <v>0</v>
      </c>
      <c r="U159" s="50">
        <f>IFERROR(VLOOKUP($A159,total!$B$4:$AW$437,32,0),0)</f>
        <v>0</v>
      </c>
      <c r="V159" s="50">
        <f>IFERROR(VLOOKUP($A159,total!$B$4:$AW$437,28,0),0)</f>
        <v>0</v>
      </c>
      <c r="W159" s="50">
        <f>IFERROR(VLOOKUP($A159,total!$B$4:$AX$437,49,0),0)</f>
        <v>0</v>
      </c>
      <c r="X159" s="50"/>
      <c r="Y159" s="50">
        <f>IFERROR(VLOOKUP(A159,#REF!,4,0),0)</f>
        <v>0</v>
      </c>
      <c r="Z159" s="50">
        <f>IFERROR(VLOOKUP(B159,#REF!,8,0),0)</f>
        <v>0</v>
      </c>
      <c r="AA159" s="50">
        <f>IFERROR(VLOOKUP($A159,total!$B$4:$AW$437,45,0),0)</f>
        <v>0</v>
      </c>
      <c r="AB159" s="50">
        <f>IFERROR(VLOOKUP($A159,total!$B$4:$AW$437,48,0),0)</f>
        <v>0</v>
      </c>
      <c r="AC159" s="50">
        <f>IFERROR(VLOOKUP($A159,total!$B$4:$AB$437,19,0),0)</f>
        <v>0</v>
      </c>
      <c r="AD159" s="50">
        <f>IFERROR(VLOOKUP($A159,total!$B$4:$AB$437,10,0),0)</f>
        <v>0</v>
      </c>
      <c r="AE159" s="50">
        <f>IFERROR(VLOOKUP($A159,total!$B$4:$AB$437,13,0),0)-SUMIFS(topmanager!$D:$D,topmanager!$C:$C,rs_nova!$A163,topmanager!$A:$A,856)</f>
        <v>0</v>
      </c>
      <c r="AF159" s="50">
        <f>IFERROR(VLOOKUP($A159,total!$B$4:$AB$437,16,0),0)</f>
        <v>0</v>
      </c>
      <c r="AG159" s="50">
        <f>IFERROR(VLOOKUP($A159,total!$B$4:$AB$437,7,0),0)</f>
        <v>0</v>
      </c>
      <c r="AH159" s="50">
        <f>IFERROR(VLOOKUP($A159,total!$B$4:$AD$437,29,0),0)</f>
        <v>0</v>
      </c>
      <c r="AI159" s="50">
        <f>IFERROR(VLOOKUP(A159,total!$B$4:$AN$437,39,0),0)</f>
        <v>0</v>
      </c>
      <c r="AJ159" s="51">
        <f t="shared" si="37"/>
        <v>0</v>
      </c>
      <c r="AK159" s="50">
        <f t="shared" si="38"/>
        <v>0</v>
      </c>
      <c r="AL159" s="50">
        <f t="shared" si="39"/>
        <v>0</v>
      </c>
      <c r="AM159" s="50">
        <f t="shared" si="40"/>
        <v>0</v>
      </c>
      <c r="AN159" s="50" t="e">
        <f t="shared" ref="AN159:AP222" si="49">IF(AND($A159&gt;1000,$A159&lt;=1999),0,AN$5*$G159)</f>
        <v>#REF!</v>
      </c>
      <c r="AO159" s="50" t="e">
        <f t="shared" si="49"/>
        <v>#REF!</v>
      </c>
      <c r="AP159" s="50" t="e">
        <f t="shared" si="49"/>
        <v>#REF!</v>
      </c>
      <c r="AQ159" s="50">
        <f>IFERROR(VLOOKUP(TEXT($A159,"000000"),[6]Página1!$A$8:$S$801,13,FALSE),0)</f>
        <v>0</v>
      </c>
      <c r="AR159" s="50">
        <f>IFERROR(VLOOKUP(TEXT($A159,"000000"),[6]Página1!$A$8:$S$801,16,FALSE),0)</f>
        <v>0</v>
      </c>
      <c r="AS159" s="50">
        <f>IFERROR(VLOOKUP(TEXT($A159,"000000"),[6]Página1!$A$8:$S$801,19,FALSE),0)</f>
        <v>0</v>
      </c>
      <c r="AT159" s="50">
        <f>IFERROR(VLOOKUP(TEXT($A159,"000000"),[7]Página1!$A$8:$R$814,12,FALSE),0)</f>
        <v>0</v>
      </c>
      <c r="AU159" s="50">
        <f>IFERROR(VLOOKUP(TEXT($A159,"000000"),[7]Página1!$A$8:$R$814,15,FALSE),0)</f>
        <v>0</v>
      </c>
      <c r="AV159" s="50">
        <f>IFERROR(VLOOKUP(TEXT($A159,"000000"),[7]Página1!$A$8:$R$814,18,FALSE),0)</f>
        <v>0</v>
      </c>
      <c r="AW159" s="50"/>
      <c r="AX159" s="51" t="e">
        <f t="shared" si="41"/>
        <v>#REF!</v>
      </c>
      <c r="AY159" s="51" t="e">
        <f t="shared" si="42"/>
        <v>#REF!</v>
      </c>
      <c r="AZ159" s="51" t="e">
        <f t="shared" si="43"/>
        <v>#REF!</v>
      </c>
      <c r="BA159" s="51" t="e">
        <f t="shared" si="44"/>
        <v>#REF!</v>
      </c>
      <c r="BB159" s="51">
        <f t="shared" si="45"/>
        <v>0</v>
      </c>
      <c r="BC159" s="51" t="e">
        <f t="shared" si="46"/>
        <v>#REF!</v>
      </c>
      <c r="BD159" s="51">
        <f t="shared" si="47"/>
        <v>0</v>
      </c>
      <c r="BE159" s="51">
        <f>IFERROR(VLOOKUP(A159,salario!A$2:P$91,11,FALSE),0)</f>
        <v>0</v>
      </c>
      <c r="BF159" s="51">
        <f>SUMIFS(topmanager!$D:$D,topmanager!$C:$C,rs_nova!$A159,topmanager!$A:$A,rs_nova!BF$2)</f>
        <v>0</v>
      </c>
      <c r="BG159" s="51">
        <f>SUMIFS(topmanager!$D:$D,topmanager!$C:$C,rs_nova!$A159,topmanager!$A:$A,rs_nova!BG$2)</f>
        <v>0</v>
      </c>
      <c r="BH159" s="51">
        <f>SUMIFS(topmanager!$D:$D,topmanager!$C:$C,rs_nova!$A159,topmanager!$A:$A,rs_nova!BH$2)</f>
        <v>0</v>
      </c>
      <c r="BI159" s="51">
        <f>SUMIFS(topmanager!$D:$D,topmanager!$C:$C,rs_nova!$A159,topmanager!$A:$A,rs_nova!BI$2)</f>
        <v>0</v>
      </c>
      <c r="BJ159" s="51">
        <f>SUMIFS(topmanager!$D:$D,topmanager!$C:$C,rs_nova!$A159,topmanager!$A:$A,rs_nova!BJ$2)+SUMIFS(topmanager!$D:$D,topmanager!$C:$C,rs_nova!$A159,topmanager!$A:$A,rs_nova!BJ$2+1)</f>
        <v>0</v>
      </c>
      <c r="BK159" s="51">
        <f>IFERROR(VLOOKUP(A159,[8]ferias!$C$4:$G$100,5,FALSE),0)</f>
        <v>0</v>
      </c>
      <c r="BL159" s="51">
        <f>SUMIFS(topmanager!$D:$D,topmanager!$C:$C,rs_nova!$A159,topmanager!$A:$A,rs_nova!BL$2)</f>
        <v>0</v>
      </c>
      <c r="BM159" s="51">
        <f>SUMIFS(topmanager!$D:$D,topmanager!$C:$C,rs_nova!$A159,topmanager!$A:$A,rs_nova!BM$2)+SUMIFS(topmanager!$D:$D,topmanager!$C:$C,rs_nova!$A163,topmanager!$A:$A,151)</f>
        <v>0</v>
      </c>
      <c r="BN159" s="51">
        <f t="shared" si="48"/>
        <v>0</v>
      </c>
    </row>
    <row r="160" spans="1:66">
      <c r="A160" s="47" t="e">
        <f>total!#REF!</f>
        <v>#REF!</v>
      </c>
      <c r="B160" s="47">
        <f t="shared" si="35"/>
        <v>0</v>
      </c>
      <c r="C160" s="48" t="e">
        <f>total!#REF!</f>
        <v>#REF!</v>
      </c>
      <c r="D160" s="49" t="str">
        <f>IFERROR(VLOOKUP(A160,salario!A$3:J$32,10,FALSE),"")</f>
        <v/>
      </c>
      <c r="E160" s="49" t="str">
        <f>IFERROR(IF(VLOOKUP(A160,salario!A$3:O$32,15,FALSE)="","",VLOOKUP(A160,salario!A$3:O$32,15,FALSE)),"")</f>
        <v/>
      </c>
      <c r="F160" s="47" t="str">
        <f>IFERROR(VLOOKUP(A160,[5]base_pessoal!$B$2:$P$1504,13,FALSE),"")</f>
        <v/>
      </c>
      <c r="G160" s="50">
        <f>IFERROR(VLOOKUP(A160,salario!A$2:P$91,11,FALSE),0)*B160/30</f>
        <v>0</v>
      </c>
      <c r="H160" s="50">
        <f>SUMIFS(topmanager!$D:$D,topmanager!$C:$C,rs_nova!$A160,topmanager!$A:$A,rs_nova!H$2)+SUMIFS(topmanager!$D:$D,topmanager!$C:$C,rs_nova!$A160,topmanager!$A:$A,63)</f>
        <v>0</v>
      </c>
      <c r="I160" s="50">
        <f>-SUMIFS(topmanager!$D:$D,topmanager!$C:$C,rs_nova!$A160,topmanager!$A:$A,rs_nova!I$2)</f>
        <v>0</v>
      </c>
      <c r="J160" s="50">
        <f>SUMIFS(topmanager!$D:$D,topmanager!$C:$C,rs_nova!$A160,topmanager!$A:$A,rs_nova!J$2)</f>
        <v>0</v>
      </c>
      <c r="K160" s="50">
        <f>SUMIFS(topmanager!$D:$D,topmanager!$C:$C,rs_nova!$A160,topmanager!$A:$A,rs_nova!K$2)+SUMIFS(topmanager!$D:$D,topmanager!$C:$C,rs_nova!$A160,topmanager!$A:$A,911)</f>
        <v>0</v>
      </c>
      <c r="L160" s="50">
        <f>SUMIFS(topmanager!$D:$D,topmanager!$C:$C,rs_nova!$A160,topmanager!$A:$A,rs_nova!L$2)</f>
        <v>0</v>
      </c>
      <c r="M160" s="50">
        <f>SUMIFS(topmanager!$D:$D,topmanager!$C:$C,rs_nova!$A160,topmanager!$A:$A,rs_nova!M$2)+SUMIFS(topmanager!$D:$D,topmanager!$C:$C,rs_nova!$A160,topmanager!$A:$A,908)+SUMIFS(topmanager!$D:$D,topmanager!$C:$C,rs_nova!$A160,topmanager!$A:$A,550)</f>
        <v>0</v>
      </c>
      <c r="N160" s="50">
        <f>SUMIFS(topmanager!$D:$D,topmanager!$C:$C,rs_nova!$A160,topmanager!$A:$A,rs_nova!N$2)</f>
        <v>0</v>
      </c>
      <c r="O160" s="51">
        <f t="shared" si="36"/>
        <v>0</v>
      </c>
      <c r="P160" s="50">
        <f>IFERROR(VLOOKUP($A160,total!$B$4:$AW$437,27,0),0)</f>
        <v>0</v>
      </c>
      <c r="Q160" s="50">
        <f>IFERROR(VLOOKUP($A160,total!$B$4:$AW$437,21,0),0)</f>
        <v>0</v>
      </c>
      <c r="R160" s="50">
        <f>IFERROR(VLOOKUP($A160,total!$B$4:$AW$437,25,0),0)+IFERROR(VLOOKUP($A160,total!$B$4:$AW$437,36,0),0)</f>
        <v>0</v>
      </c>
      <c r="S160" s="50">
        <f>IFERROR(VLOOKUP(A160,gympass!$A$2:$F$148,6,0),0)</f>
        <v>0</v>
      </c>
      <c r="T160" s="50">
        <f>IFERROR(VLOOKUP($A160,total!$B$4:$AW$437,42,0),0)</f>
        <v>0</v>
      </c>
      <c r="U160" s="50">
        <f>IFERROR(VLOOKUP($A160,total!$B$4:$AW$437,32,0),0)</f>
        <v>0</v>
      </c>
      <c r="V160" s="50">
        <f>IFERROR(VLOOKUP($A160,total!$B$4:$AW$437,28,0),0)</f>
        <v>0</v>
      </c>
      <c r="W160" s="50">
        <f>IFERROR(VLOOKUP($A160,total!$B$4:$AX$437,49,0),0)</f>
        <v>0</v>
      </c>
      <c r="X160" s="50"/>
      <c r="Y160" s="50">
        <f>IFERROR(VLOOKUP(A160,#REF!,4,0),0)</f>
        <v>0</v>
      </c>
      <c r="Z160" s="50">
        <f>IFERROR(VLOOKUP(B160,#REF!,8,0),0)</f>
        <v>0</v>
      </c>
      <c r="AA160" s="50">
        <f>IFERROR(VLOOKUP($A160,total!$B$4:$AW$437,45,0),0)</f>
        <v>0</v>
      </c>
      <c r="AB160" s="50">
        <f>IFERROR(VLOOKUP($A160,total!$B$4:$AW$437,48,0),0)</f>
        <v>0</v>
      </c>
      <c r="AC160" s="50">
        <f>IFERROR(VLOOKUP($A160,total!$B$4:$AB$437,19,0),0)</f>
        <v>0</v>
      </c>
      <c r="AD160" s="50">
        <f>IFERROR(VLOOKUP($A160,total!$B$4:$AB$437,10,0),0)</f>
        <v>0</v>
      </c>
      <c r="AE160" s="50">
        <f>IFERROR(VLOOKUP($A160,total!$B$4:$AB$437,13,0),0)-SUMIFS(topmanager!$D:$D,topmanager!$C:$C,rs_nova!$A164,topmanager!$A:$A,856)</f>
        <v>0</v>
      </c>
      <c r="AF160" s="50">
        <f>IFERROR(VLOOKUP($A160,total!$B$4:$AB$437,16,0),0)</f>
        <v>0</v>
      </c>
      <c r="AG160" s="50">
        <f>IFERROR(VLOOKUP($A160,total!$B$4:$AB$437,7,0),0)</f>
        <v>0</v>
      </c>
      <c r="AH160" s="50">
        <f>IFERROR(VLOOKUP($A160,total!$B$4:$AD$437,29,0),0)</f>
        <v>0</v>
      </c>
      <c r="AI160" s="50">
        <f>IFERROR(VLOOKUP(A160,total!$B$4:$AN$437,39,0),0)</f>
        <v>0</v>
      </c>
      <c r="AJ160" s="51">
        <f t="shared" si="37"/>
        <v>0</v>
      </c>
      <c r="AK160" s="50">
        <f t="shared" si="38"/>
        <v>0</v>
      </c>
      <c r="AL160" s="50">
        <f t="shared" si="39"/>
        <v>0</v>
      </c>
      <c r="AM160" s="50">
        <f t="shared" si="40"/>
        <v>0</v>
      </c>
      <c r="AN160" s="50" t="e">
        <f t="shared" si="49"/>
        <v>#REF!</v>
      </c>
      <c r="AO160" s="50" t="e">
        <f t="shared" si="49"/>
        <v>#REF!</v>
      </c>
      <c r="AP160" s="50" t="e">
        <f t="shared" si="49"/>
        <v>#REF!</v>
      </c>
      <c r="AQ160" s="50">
        <f>IFERROR(VLOOKUP(TEXT($A160,"000000"),[6]Página1!$A$8:$S$801,13,FALSE),0)</f>
        <v>0</v>
      </c>
      <c r="AR160" s="50">
        <f>IFERROR(VLOOKUP(TEXT($A160,"000000"),[6]Página1!$A$8:$S$801,16,FALSE),0)</f>
        <v>0</v>
      </c>
      <c r="AS160" s="50">
        <f>IFERROR(VLOOKUP(TEXT($A160,"000000"),[6]Página1!$A$8:$S$801,19,FALSE),0)</f>
        <v>0</v>
      </c>
      <c r="AT160" s="50">
        <f>IFERROR(VLOOKUP(TEXT($A160,"000000"),[7]Página1!$A$8:$R$814,12,FALSE),0)</f>
        <v>0</v>
      </c>
      <c r="AU160" s="50">
        <f>IFERROR(VLOOKUP(TEXT($A160,"000000"),[7]Página1!$A$8:$R$814,15,FALSE),0)</f>
        <v>0</v>
      </c>
      <c r="AV160" s="50">
        <f>IFERROR(VLOOKUP(TEXT($A160,"000000"),[7]Página1!$A$8:$R$814,18,FALSE),0)</f>
        <v>0</v>
      </c>
      <c r="AW160" s="50"/>
      <c r="AX160" s="51" t="e">
        <f t="shared" si="41"/>
        <v>#REF!</v>
      </c>
      <c r="AY160" s="51" t="e">
        <f t="shared" si="42"/>
        <v>#REF!</v>
      </c>
      <c r="AZ160" s="51" t="e">
        <f t="shared" si="43"/>
        <v>#REF!</v>
      </c>
      <c r="BA160" s="51" t="e">
        <f t="shared" si="44"/>
        <v>#REF!</v>
      </c>
      <c r="BB160" s="51">
        <f t="shared" si="45"/>
        <v>0</v>
      </c>
      <c r="BC160" s="51" t="e">
        <f t="shared" si="46"/>
        <v>#REF!</v>
      </c>
      <c r="BD160" s="51">
        <f t="shared" si="47"/>
        <v>0</v>
      </c>
      <c r="BE160" s="51">
        <f>IFERROR(VLOOKUP(A160,salario!A$2:P$91,11,FALSE),0)</f>
        <v>0</v>
      </c>
      <c r="BF160" s="51">
        <f>SUMIFS(topmanager!$D:$D,topmanager!$C:$C,rs_nova!$A160,topmanager!$A:$A,rs_nova!BF$2)</f>
        <v>0</v>
      </c>
      <c r="BG160" s="51">
        <f>SUMIFS(topmanager!$D:$D,topmanager!$C:$C,rs_nova!$A160,topmanager!$A:$A,rs_nova!BG$2)</f>
        <v>0</v>
      </c>
      <c r="BH160" s="51">
        <f>SUMIFS(topmanager!$D:$D,topmanager!$C:$C,rs_nova!$A160,topmanager!$A:$A,rs_nova!BH$2)</f>
        <v>0</v>
      </c>
      <c r="BI160" s="51">
        <f>SUMIFS(topmanager!$D:$D,topmanager!$C:$C,rs_nova!$A160,topmanager!$A:$A,rs_nova!BI$2)</f>
        <v>0</v>
      </c>
      <c r="BJ160" s="51">
        <f>SUMIFS(topmanager!$D:$D,topmanager!$C:$C,rs_nova!$A160,topmanager!$A:$A,rs_nova!BJ$2)+SUMIFS(topmanager!$D:$D,topmanager!$C:$C,rs_nova!$A160,topmanager!$A:$A,rs_nova!BJ$2+1)</f>
        <v>0</v>
      </c>
      <c r="BK160" s="51">
        <f>IFERROR(VLOOKUP(A160,[8]ferias!$C$4:$G$100,5,FALSE),0)</f>
        <v>0</v>
      </c>
      <c r="BL160" s="51">
        <f>SUMIFS(topmanager!$D:$D,topmanager!$C:$C,rs_nova!$A160,topmanager!$A:$A,rs_nova!BL$2)</f>
        <v>0</v>
      </c>
      <c r="BM160" s="51">
        <f>SUMIFS(topmanager!$D:$D,topmanager!$C:$C,rs_nova!$A160,topmanager!$A:$A,rs_nova!BM$2)+SUMIFS(topmanager!$D:$D,topmanager!$C:$C,rs_nova!$A164,topmanager!$A:$A,151)</f>
        <v>0</v>
      </c>
      <c r="BN160" s="51">
        <f t="shared" si="48"/>
        <v>0</v>
      </c>
    </row>
    <row r="161" spans="1:66">
      <c r="A161" s="47" t="e">
        <f>total!#REF!</f>
        <v>#REF!</v>
      </c>
      <c r="B161" s="47">
        <f t="shared" si="35"/>
        <v>0</v>
      </c>
      <c r="C161" s="48" t="e">
        <f>total!#REF!</f>
        <v>#REF!</v>
      </c>
      <c r="D161" s="49" t="str">
        <f>IFERROR(VLOOKUP(A161,salario!A$3:J$32,10,FALSE),"")</f>
        <v/>
      </c>
      <c r="E161" s="49" t="str">
        <f>IFERROR(IF(VLOOKUP(A161,salario!A$3:O$32,15,FALSE)="","",VLOOKUP(A161,salario!A$3:O$32,15,FALSE)),"")</f>
        <v/>
      </c>
      <c r="F161" s="47" t="str">
        <f>IFERROR(VLOOKUP(A161,[5]base_pessoal!$B$2:$P$1504,13,FALSE),"")</f>
        <v/>
      </c>
      <c r="G161" s="50">
        <f>IFERROR(VLOOKUP(A161,salario!A$2:P$91,11,FALSE),0)*B161/30</f>
        <v>0</v>
      </c>
      <c r="H161" s="50">
        <f>SUMIFS(topmanager!$D:$D,topmanager!$C:$C,rs_nova!$A161,topmanager!$A:$A,rs_nova!H$2)+SUMIFS(topmanager!$D:$D,topmanager!$C:$C,rs_nova!$A161,topmanager!$A:$A,63)</f>
        <v>0</v>
      </c>
      <c r="I161" s="50">
        <f>-SUMIFS(topmanager!$D:$D,topmanager!$C:$C,rs_nova!$A161,topmanager!$A:$A,rs_nova!I$2)</f>
        <v>0</v>
      </c>
      <c r="J161" s="50">
        <f>SUMIFS(topmanager!$D:$D,topmanager!$C:$C,rs_nova!$A161,topmanager!$A:$A,rs_nova!J$2)</f>
        <v>0</v>
      </c>
      <c r="K161" s="50">
        <f>SUMIFS(topmanager!$D:$D,topmanager!$C:$C,rs_nova!$A161,topmanager!$A:$A,rs_nova!K$2)+SUMIFS(topmanager!$D:$D,topmanager!$C:$C,rs_nova!$A161,topmanager!$A:$A,911)</f>
        <v>0</v>
      </c>
      <c r="L161" s="50">
        <f>SUMIFS(topmanager!$D:$D,topmanager!$C:$C,rs_nova!$A161,topmanager!$A:$A,rs_nova!L$2)</f>
        <v>0</v>
      </c>
      <c r="M161" s="50">
        <f>SUMIFS(topmanager!$D:$D,topmanager!$C:$C,rs_nova!$A161,topmanager!$A:$A,rs_nova!M$2)+SUMIFS(topmanager!$D:$D,topmanager!$C:$C,rs_nova!$A161,topmanager!$A:$A,908)+SUMIFS(topmanager!$D:$D,topmanager!$C:$C,rs_nova!$A161,topmanager!$A:$A,550)</f>
        <v>0</v>
      </c>
      <c r="N161" s="50">
        <f>SUMIFS(topmanager!$D:$D,topmanager!$C:$C,rs_nova!$A161,topmanager!$A:$A,rs_nova!N$2)</f>
        <v>0</v>
      </c>
      <c r="O161" s="51">
        <f t="shared" si="36"/>
        <v>0</v>
      </c>
      <c r="P161" s="50">
        <f>IFERROR(VLOOKUP($A161,total!$B$4:$AW$437,27,0),0)</f>
        <v>0</v>
      </c>
      <c r="Q161" s="50">
        <f>IFERROR(VLOOKUP($A161,total!$B$4:$AW$437,21,0),0)</f>
        <v>0</v>
      </c>
      <c r="R161" s="50">
        <f>IFERROR(VLOOKUP($A161,total!$B$4:$AW$437,25,0),0)+IFERROR(VLOOKUP($A161,total!$B$4:$AW$437,36,0),0)</f>
        <v>0</v>
      </c>
      <c r="S161" s="50">
        <f>IFERROR(VLOOKUP(A161,gympass!$A$2:$F$148,6,0),0)</f>
        <v>0</v>
      </c>
      <c r="T161" s="50">
        <f>IFERROR(VLOOKUP($A161,total!$B$4:$AW$437,42,0),0)</f>
        <v>0</v>
      </c>
      <c r="U161" s="50">
        <f>IFERROR(VLOOKUP($A161,total!$B$4:$AW$437,32,0),0)</f>
        <v>0</v>
      </c>
      <c r="V161" s="50">
        <f>IFERROR(VLOOKUP($A161,total!$B$4:$AW$437,28,0),0)</f>
        <v>0</v>
      </c>
      <c r="W161" s="50">
        <f>IFERROR(VLOOKUP($A161,total!$B$4:$AX$437,49,0),0)</f>
        <v>0</v>
      </c>
      <c r="X161" s="50"/>
      <c r="Y161" s="50">
        <f>IFERROR(VLOOKUP(A161,#REF!,4,0),0)</f>
        <v>0</v>
      </c>
      <c r="Z161" s="50">
        <f>IFERROR(VLOOKUP(B161,#REF!,8,0),0)</f>
        <v>0</v>
      </c>
      <c r="AA161" s="50">
        <f>IFERROR(VLOOKUP($A161,total!$B$4:$AW$437,45,0),0)</f>
        <v>0</v>
      </c>
      <c r="AB161" s="50">
        <f>IFERROR(VLOOKUP($A161,total!$B$4:$AW$437,48,0),0)</f>
        <v>0</v>
      </c>
      <c r="AC161" s="50">
        <f>IFERROR(VLOOKUP($A161,total!$B$4:$AB$437,19,0),0)</f>
        <v>0</v>
      </c>
      <c r="AD161" s="50">
        <f>IFERROR(VLOOKUP($A161,total!$B$4:$AB$437,10,0),0)</f>
        <v>0</v>
      </c>
      <c r="AE161" s="50">
        <f>IFERROR(VLOOKUP($A161,total!$B$4:$AB$437,13,0),0)-SUMIFS(topmanager!$D:$D,topmanager!$C:$C,rs_nova!$A165,topmanager!$A:$A,856)</f>
        <v>0</v>
      </c>
      <c r="AF161" s="50">
        <f>IFERROR(VLOOKUP($A161,total!$B$4:$AB$437,16,0),0)</f>
        <v>0</v>
      </c>
      <c r="AG161" s="50">
        <f>IFERROR(VLOOKUP($A161,total!$B$4:$AB$437,7,0),0)</f>
        <v>0</v>
      </c>
      <c r="AH161" s="50">
        <f>IFERROR(VLOOKUP($A161,total!$B$4:$AD$437,29,0),0)</f>
        <v>0</v>
      </c>
      <c r="AI161" s="50">
        <f>IFERROR(VLOOKUP(A161,total!$B$4:$AN$437,39,0),0)</f>
        <v>0</v>
      </c>
      <c r="AJ161" s="51">
        <f t="shared" si="37"/>
        <v>0</v>
      </c>
      <c r="AK161" s="50">
        <f t="shared" si="38"/>
        <v>0</v>
      </c>
      <c r="AL161" s="50">
        <f t="shared" si="39"/>
        <v>0</v>
      </c>
      <c r="AM161" s="50">
        <f t="shared" si="40"/>
        <v>0</v>
      </c>
      <c r="AN161" s="50" t="e">
        <f t="shared" si="49"/>
        <v>#REF!</v>
      </c>
      <c r="AO161" s="50" t="e">
        <f t="shared" si="49"/>
        <v>#REF!</v>
      </c>
      <c r="AP161" s="50" t="e">
        <f t="shared" si="49"/>
        <v>#REF!</v>
      </c>
      <c r="AQ161" s="50">
        <f>IFERROR(VLOOKUP(TEXT($A161,"000000"),[6]Página1!$A$8:$S$801,13,FALSE),0)</f>
        <v>0</v>
      </c>
      <c r="AR161" s="50">
        <f>IFERROR(VLOOKUP(TEXT($A161,"000000"),[6]Página1!$A$8:$S$801,16,FALSE),0)</f>
        <v>0</v>
      </c>
      <c r="AS161" s="50">
        <f>IFERROR(VLOOKUP(TEXT($A161,"000000"),[6]Página1!$A$8:$S$801,19,FALSE),0)</f>
        <v>0</v>
      </c>
      <c r="AT161" s="50">
        <f>IFERROR(VLOOKUP(TEXT($A161,"000000"),[7]Página1!$A$8:$R$814,12,FALSE),0)</f>
        <v>0</v>
      </c>
      <c r="AU161" s="50">
        <f>IFERROR(VLOOKUP(TEXT($A161,"000000"),[7]Página1!$A$8:$R$814,15,FALSE),0)</f>
        <v>0</v>
      </c>
      <c r="AV161" s="50">
        <f>IFERROR(VLOOKUP(TEXT($A161,"000000"),[7]Página1!$A$8:$R$814,18,FALSE),0)</f>
        <v>0</v>
      </c>
      <c r="AW161" s="50"/>
      <c r="AX161" s="51" t="e">
        <f t="shared" si="41"/>
        <v>#REF!</v>
      </c>
      <c r="AY161" s="51" t="e">
        <f t="shared" si="42"/>
        <v>#REF!</v>
      </c>
      <c r="AZ161" s="51" t="e">
        <f t="shared" si="43"/>
        <v>#REF!</v>
      </c>
      <c r="BA161" s="51" t="e">
        <f t="shared" si="44"/>
        <v>#REF!</v>
      </c>
      <c r="BB161" s="51">
        <f t="shared" si="45"/>
        <v>0</v>
      </c>
      <c r="BC161" s="51" t="e">
        <f t="shared" si="46"/>
        <v>#REF!</v>
      </c>
      <c r="BD161" s="51">
        <f t="shared" si="47"/>
        <v>0</v>
      </c>
      <c r="BE161" s="51">
        <f>IFERROR(VLOOKUP(A161,salario!A$2:P$91,11,FALSE),0)</f>
        <v>0</v>
      </c>
      <c r="BF161" s="51">
        <f>SUMIFS(topmanager!$D:$D,topmanager!$C:$C,rs_nova!$A161,topmanager!$A:$A,rs_nova!BF$2)</f>
        <v>0</v>
      </c>
      <c r="BG161" s="51">
        <f>SUMIFS(topmanager!$D:$D,topmanager!$C:$C,rs_nova!$A161,topmanager!$A:$A,rs_nova!BG$2)</f>
        <v>0</v>
      </c>
      <c r="BH161" s="51">
        <f>SUMIFS(topmanager!$D:$D,topmanager!$C:$C,rs_nova!$A161,topmanager!$A:$A,rs_nova!BH$2)</f>
        <v>0</v>
      </c>
      <c r="BI161" s="51">
        <f>SUMIFS(topmanager!$D:$D,topmanager!$C:$C,rs_nova!$A161,topmanager!$A:$A,rs_nova!BI$2)</f>
        <v>0</v>
      </c>
      <c r="BJ161" s="51">
        <f>SUMIFS(topmanager!$D:$D,topmanager!$C:$C,rs_nova!$A161,topmanager!$A:$A,rs_nova!BJ$2)+SUMIFS(topmanager!$D:$D,topmanager!$C:$C,rs_nova!$A161,topmanager!$A:$A,rs_nova!BJ$2+1)</f>
        <v>0</v>
      </c>
      <c r="BK161" s="51">
        <f>IFERROR(VLOOKUP(A161,[8]ferias!$C$4:$G$100,5,FALSE),0)</f>
        <v>0</v>
      </c>
      <c r="BL161" s="51">
        <f>SUMIFS(topmanager!$D:$D,topmanager!$C:$C,rs_nova!$A161,topmanager!$A:$A,rs_nova!BL$2)</f>
        <v>0</v>
      </c>
      <c r="BM161" s="51">
        <f>SUMIFS(topmanager!$D:$D,topmanager!$C:$C,rs_nova!$A161,topmanager!$A:$A,rs_nova!BM$2)+SUMIFS(topmanager!$D:$D,topmanager!$C:$C,rs_nova!$A165,topmanager!$A:$A,151)</f>
        <v>0</v>
      </c>
      <c r="BN161" s="51">
        <f t="shared" si="48"/>
        <v>0</v>
      </c>
    </row>
    <row r="162" spans="1:66">
      <c r="A162" s="47" t="e">
        <f>total!#REF!</f>
        <v>#REF!</v>
      </c>
      <c r="B162" s="47">
        <f t="shared" si="35"/>
        <v>0</v>
      </c>
      <c r="C162" s="48" t="e">
        <f>total!#REF!</f>
        <v>#REF!</v>
      </c>
      <c r="D162" s="49" t="str">
        <f>IFERROR(VLOOKUP(A162,salario!A$3:J$32,10,FALSE),"")</f>
        <v/>
      </c>
      <c r="E162" s="49" t="str">
        <f>IFERROR(IF(VLOOKUP(A162,salario!A$3:O$32,15,FALSE)="","",VLOOKUP(A162,salario!A$3:O$32,15,FALSE)),"")</f>
        <v/>
      </c>
      <c r="F162" s="47" t="str">
        <f>IFERROR(VLOOKUP(A162,[5]base_pessoal!$B$2:$P$1504,13,FALSE),"")</f>
        <v/>
      </c>
      <c r="G162" s="50">
        <f>IFERROR(VLOOKUP(A162,salario!A$2:P$91,11,FALSE),0)*B162/30</f>
        <v>0</v>
      </c>
      <c r="H162" s="50">
        <f>SUMIFS(topmanager!$D:$D,topmanager!$C:$C,rs_nova!$A162,topmanager!$A:$A,rs_nova!H$2)+SUMIFS(topmanager!$D:$D,topmanager!$C:$C,rs_nova!$A162,topmanager!$A:$A,63)</f>
        <v>0</v>
      </c>
      <c r="I162" s="50">
        <f>-SUMIFS(topmanager!$D:$D,topmanager!$C:$C,rs_nova!$A162,topmanager!$A:$A,rs_nova!I$2)</f>
        <v>0</v>
      </c>
      <c r="J162" s="50">
        <f>SUMIFS(topmanager!$D:$D,topmanager!$C:$C,rs_nova!$A162,topmanager!$A:$A,rs_nova!J$2)</f>
        <v>0</v>
      </c>
      <c r="K162" s="50">
        <f>SUMIFS(topmanager!$D:$D,topmanager!$C:$C,rs_nova!$A162,topmanager!$A:$A,rs_nova!K$2)+SUMIFS(topmanager!$D:$D,topmanager!$C:$C,rs_nova!$A162,topmanager!$A:$A,911)</f>
        <v>0</v>
      </c>
      <c r="L162" s="50">
        <f>SUMIFS(topmanager!$D:$D,topmanager!$C:$C,rs_nova!$A162,topmanager!$A:$A,rs_nova!L$2)</f>
        <v>0</v>
      </c>
      <c r="M162" s="50">
        <f>SUMIFS(topmanager!$D:$D,topmanager!$C:$C,rs_nova!$A162,topmanager!$A:$A,rs_nova!M$2)+SUMIFS(topmanager!$D:$D,topmanager!$C:$C,rs_nova!$A162,topmanager!$A:$A,908)+SUMIFS(topmanager!$D:$D,topmanager!$C:$C,rs_nova!$A162,topmanager!$A:$A,550)</f>
        <v>0</v>
      </c>
      <c r="N162" s="50">
        <f>SUMIFS(topmanager!$D:$D,topmanager!$C:$C,rs_nova!$A162,topmanager!$A:$A,rs_nova!N$2)</f>
        <v>0</v>
      </c>
      <c r="O162" s="51">
        <f t="shared" si="36"/>
        <v>0</v>
      </c>
      <c r="P162" s="50">
        <f>IFERROR(VLOOKUP($A162,total!$B$4:$AW$437,27,0),0)</f>
        <v>0</v>
      </c>
      <c r="Q162" s="50">
        <f>IFERROR(VLOOKUP($A162,total!$B$4:$AW$437,21,0),0)</f>
        <v>0</v>
      </c>
      <c r="R162" s="50">
        <f>IFERROR(VLOOKUP($A162,total!$B$4:$AW$437,25,0),0)+IFERROR(VLOOKUP($A162,total!$B$4:$AW$437,36,0),0)</f>
        <v>0</v>
      </c>
      <c r="S162" s="50">
        <f>IFERROR(VLOOKUP(A162,gympass!$A$2:$F$148,6,0),0)</f>
        <v>0</v>
      </c>
      <c r="T162" s="50">
        <f>IFERROR(VLOOKUP($A162,total!$B$4:$AW$437,42,0),0)</f>
        <v>0</v>
      </c>
      <c r="U162" s="50">
        <f>IFERROR(VLOOKUP($A162,total!$B$4:$AW$437,32,0),0)</f>
        <v>0</v>
      </c>
      <c r="V162" s="50">
        <f>IFERROR(VLOOKUP($A162,total!$B$4:$AW$437,28,0),0)</f>
        <v>0</v>
      </c>
      <c r="W162" s="50">
        <f>IFERROR(VLOOKUP($A162,total!$B$4:$AX$437,49,0),0)</f>
        <v>0</v>
      </c>
      <c r="X162" s="50"/>
      <c r="Y162" s="50">
        <f>IFERROR(VLOOKUP(A162,#REF!,4,0),0)</f>
        <v>0</v>
      </c>
      <c r="Z162" s="50">
        <f>IFERROR(VLOOKUP(B162,#REF!,8,0),0)</f>
        <v>0</v>
      </c>
      <c r="AA162" s="50">
        <f>IFERROR(VLOOKUP($A162,total!$B$4:$AW$437,45,0),0)</f>
        <v>0</v>
      </c>
      <c r="AB162" s="50">
        <f>IFERROR(VLOOKUP($A162,total!$B$4:$AW$437,48,0),0)</f>
        <v>0</v>
      </c>
      <c r="AC162" s="50">
        <f>IFERROR(VLOOKUP($A162,total!$B$4:$AB$437,19,0),0)</f>
        <v>0</v>
      </c>
      <c r="AD162" s="50">
        <f>IFERROR(VLOOKUP($A162,total!$B$4:$AB$437,10,0),0)</f>
        <v>0</v>
      </c>
      <c r="AE162" s="50">
        <f>IFERROR(VLOOKUP($A162,total!$B$4:$AB$437,13,0),0)-SUMIFS(topmanager!$D:$D,topmanager!$C:$C,rs_nova!$A166,topmanager!$A:$A,856)</f>
        <v>0</v>
      </c>
      <c r="AF162" s="50">
        <f>IFERROR(VLOOKUP($A162,total!$B$4:$AB$437,16,0),0)</f>
        <v>0</v>
      </c>
      <c r="AG162" s="50">
        <f>IFERROR(VLOOKUP($A162,total!$B$4:$AB$437,7,0),0)</f>
        <v>0</v>
      </c>
      <c r="AH162" s="50">
        <f>IFERROR(VLOOKUP($A162,total!$B$4:$AD$437,29,0),0)</f>
        <v>0</v>
      </c>
      <c r="AI162" s="50">
        <f>IFERROR(VLOOKUP(A162,total!$B$4:$AN$437,39,0),0)</f>
        <v>0</v>
      </c>
      <c r="AJ162" s="51">
        <f t="shared" si="37"/>
        <v>0</v>
      </c>
      <c r="AK162" s="50">
        <f t="shared" si="38"/>
        <v>0</v>
      </c>
      <c r="AL162" s="50">
        <f t="shared" si="39"/>
        <v>0</v>
      </c>
      <c r="AM162" s="50">
        <f t="shared" si="40"/>
        <v>0</v>
      </c>
      <c r="AN162" s="50" t="e">
        <f t="shared" si="49"/>
        <v>#REF!</v>
      </c>
      <c r="AO162" s="50" t="e">
        <f t="shared" si="49"/>
        <v>#REF!</v>
      </c>
      <c r="AP162" s="50" t="e">
        <f t="shared" si="49"/>
        <v>#REF!</v>
      </c>
      <c r="AQ162" s="50">
        <f>IFERROR(VLOOKUP(TEXT($A162,"000000"),[6]Página1!$A$8:$S$801,13,FALSE),0)</f>
        <v>0</v>
      </c>
      <c r="AR162" s="50">
        <f>IFERROR(VLOOKUP(TEXT($A162,"000000"),[6]Página1!$A$8:$S$801,16,FALSE),0)</f>
        <v>0</v>
      </c>
      <c r="AS162" s="50">
        <f>IFERROR(VLOOKUP(TEXT($A162,"000000"),[6]Página1!$A$8:$S$801,19,FALSE),0)</f>
        <v>0</v>
      </c>
      <c r="AT162" s="50">
        <f>IFERROR(VLOOKUP(TEXT($A162,"000000"),[7]Página1!$A$8:$R$814,12,FALSE),0)</f>
        <v>0</v>
      </c>
      <c r="AU162" s="50">
        <f>IFERROR(VLOOKUP(TEXT($A162,"000000"),[7]Página1!$A$8:$R$814,15,FALSE),0)</f>
        <v>0</v>
      </c>
      <c r="AV162" s="50">
        <f>IFERROR(VLOOKUP(TEXT($A162,"000000"),[7]Página1!$A$8:$R$814,18,FALSE),0)</f>
        <v>0</v>
      </c>
      <c r="AW162" s="50"/>
      <c r="AX162" s="51" t="e">
        <f t="shared" si="41"/>
        <v>#REF!</v>
      </c>
      <c r="AY162" s="51" t="e">
        <f t="shared" si="42"/>
        <v>#REF!</v>
      </c>
      <c r="AZ162" s="51" t="e">
        <f t="shared" si="43"/>
        <v>#REF!</v>
      </c>
      <c r="BA162" s="51" t="e">
        <f t="shared" si="44"/>
        <v>#REF!</v>
      </c>
      <c r="BB162" s="51">
        <f t="shared" si="45"/>
        <v>0</v>
      </c>
      <c r="BC162" s="51" t="e">
        <f t="shared" si="46"/>
        <v>#REF!</v>
      </c>
      <c r="BD162" s="51">
        <f t="shared" si="47"/>
        <v>0</v>
      </c>
      <c r="BE162" s="51">
        <f>IFERROR(VLOOKUP(A162,salario!A$2:P$91,11,FALSE),0)</f>
        <v>0</v>
      </c>
      <c r="BF162" s="51">
        <f>SUMIFS(topmanager!$D:$D,topmanager!$C:$C,rs_nova!$A162,topmanager!$A:$A,rs_nova!BF$2)</f>
        <v>0</v>
      </c>
      <c r="BG162" s="51">
        <f>SUMIFS(topmanager!$D:$D,topmanager!$C:$C,rs_nova!$A162,topmanager!$A:$A,rs_nova!BG$2)</f>
        <v>0</v>
      </c>
      <c r="BH162" s="51">
        <f>SUMIFS(topmanager!$D:$D,topmanager!$C:$C,rs_nova!$A162,topmanager!$A:$A,rs_nova!BH$2)</f>
        <v>0</v>
      </c>
      <c r="BI162" s="51">
        <f>SUMIFS(topmanager!$D:$D,topmanager!$C:$C,rs_nova!$A162,topmanager!$A:$A,rs_nova!BI$2)</f>
        <v>0</v>
      </c>
      <c r="BJ162" s="51">
        <f>SUMIFS(topmanager!$D:$D,topmanager!$C:$C,rs_nova!$A162,topmanager!$A:$A,rs_nova!BJ$2)+SUMIFS(topmanager!$D:$D,topmanager!$C:$C,rs_nova!$A162,topmanager!$A:$A,rs_nova!BJ$2+1)</f>
        <v>0</v>
      </c>
      <c r="BK162" s="51">
        <f>IFERROR(VLOOKUP(A162,[8]ferias!$C$4:$G$100,5,FALSE),0)</f>
        <v>0</v>
      </c>
      <c r="BL162" s="51">
        <f>SUMIFS(topmanager!$D:$D,topmanager!$C:$C,rs_nova!$A162,topmanager!$A:$A,rs_nova!BL$2)</f>
        <v>0</v>
      </c>
      <c r="BM162" s="51">
        <f>SUMIFS(topmanager!$D:$D,topmanager!$C:$C,rs_nova!$A162,topmanager!$A:$A,rs_nova!BM$2)+SUMIFS(topmanager!$D:$D,topmanager!$C:$C,rs_nova!$A166,topmanager!$A:$A,151)</f>
        <v>0</v>
      </c>
      <c r="BN162" s="51">
        <f t="shared" si="48"/>
        <v>0</v>
      </c>
    </row>
    <row r="163" spans="1:66">
      <c r="A163" s="47" t="e">
        <f>total!#REF!</f>
        <v>#REF!</v>
      </c>
      <c r="B163" s="47">
        <f t="shared" si="35"/>
        <v>0</v>
      </c>
      <c r="C163" s="48" t="e">
        <f>total!#REF!</f>
        <v>#REF!</v>
      </c>
      <c r="D163" s="49" t="str">
        <f>IFERROR(VLOOKUP(A163,salario!A$3:J$32,10,FALSE),"")</f>
        <v/>
      </c>
      <c r="E163" s="49" t="str">
        <f>IFERROR(IF(VLOOKUP(A163,salario!A$3:O$32,15,FALSE)="","",VLOOKUP(A163,salario!A$3:O$32,15,FALSE)),"")</f>
        <v/>
      </c>
      <c r="F163" s="47" t="str">
        <f>IFERROR(VLOOKUP(A163,[5]base_pessoal!$B$2:$P$1504,13,FALSE),"")</f>
        <v/>
      </c>
      <c r="G163" s="50">
        <f>IFERROR(VLOOKUP(A163,salario!A$2:P$91,11,FALSE),0)*B163/30</f>
        <v>0</v>
      </c>
      <c r="H163" s="50">
        <f>SUMIFS(topmanager!$D:$D,topmanager!$C:$C,rs_nova!$A163,topmanager!$A:$A,rs_nova!H$2)+SUMIFS(topmanager!$D:$D,topmanager!$C:$C,rs_nova!$A163,topmanager!$A:$A,63)</f>
        <v>0</v>
      </c>
      <c r="I163" s="50">
        <f>-SUMIFS(topmanager!$D:$D,topmanager!$C:$C,rs_nova!$A163,topmanager!$A:$A,rs_nova!I$2)</f>
        <v>0</v>
      </c>
      <c r="J163" s="50">
        <f>SUMIFS(topmanager!$D:$D,topmanager!$C:$C,rs_nova!$A163,topmanager!$A:$A,rs_nova!J$2)</f>
        <v>0</v>
      </c>
      <c r="K163" s="50">
        <f>SUMIFS(topmanager!$D:$D,topmanager!$C:$C,rs_nova!$A163,topmanager!$A:$A,rs_nova!K$2)+SUMIFS(topmanager!$D:$D,topmanager!$C:$C,rs_nova!$A163,topmanager!$A:$A,911)</f>
        <v>0</v>
      </c>
      <c r="L163" s="50">
        <f>SUMIFS(topmanager!$D:$D,topmanager!$C:$C,rs_nova!$A163,topmanager!$A:$A,rs_nova!L$2)</f>
        <v>0</v>
      </c>
      <c r="M163" s="50">
        <f>SUMIFS(topmanager!$D:$D,topmanager!$C:$C,rs_nova!$A163,topmanager!$A:$A,rs_nova!M$2)+SUMIFS(topmanager!$D:$D,topmanager!$C:$C,rs_nova!$A163,topmanager!$A:$A,908)+SUMIFS(topmanager!$D:$D,topmanager!$C:$C,rs_nova!$A163,topmanager!$A:$A,550)</f>
        <v>0</v>
      </c>
      <c r="N163" s="50">
        <f>SUMIFS(topmanager!$D:$D,topmanager!$C:$C,rs_nova!$A163,topmanager!$A:$A,rs_nova!N$2)</f>
        <v>0</v>
      </c>
      <c r="O163" s="51">
        <f t="shared" si="36"/>
        <v>0</v>
      </c>
      <c r="P163" s="50">
        <f>IFERROR(VLOOKUP($A163,total!$B$4:$AW$437,27,0),0)</f>
        <v>0</v>
      </c>
      <c r="Q163" s="50">
        <f>IFERROR(VLOOKUP($A163,total!$B$4:$AW$437,21,0),0)</f>
        <v>0</v>
      </c>
      <c r="R163" s="50">
        <f>IFERROR(VLOOKUP($A163,total!$B$4:$AW$437,25,0),0)+IFERROR(VLOOKUP($A163,total!$B$4:$AW$437,36,0),0)</f>
        <v>0</v>
      </c>
      <c r="S163" s="50">
        <f>IFERROR(VLOOKUP(A163,gympass!$A$2:$F$148,6,0),0)</f>
        <v>0</v>
      </c>
      <c r="T163" s="50">
        <f>IFERROR(VLOOKUP($A163,total!$B$4:$AW$437,42,0),0)</f>
        <v>0</v>
      </c>
      <c r="U163" s="50">
        <f>IFERROR(VLOOKUP($A163,total!$B$4:$AW$437,32,0),0)</f>
        <v>0</v>
      </c>
      <c r="V163" s="50">
        <f>IFERROR(VLOOKUP($A163,total!$B$4:$AW$437,28,0),0)</f>
        <v>0</v>
      </c>
      <c r="W163" s="50">
        <f>IFERROR(VLOOKUP($A163,total!$B$4:$AX$437,49,0),0)</f>
        <v>0</v>
      </c>
      <c r="X163" s="50"/>
      <c r="Y163" s="50">
        <f>IFERROR(VLOOKUP(A163,#REF!,4,0),0)</f>
        <v>0</v>
      </c>
      <c r="Z163" s="50">
        <f>IFERROR(VLOOKUP(B163,#REF!,8,0),0)</f>
        <v>0</v>
      </c>
      <c r="AA163" s="50">
        <f>IFERROR(VLOOKUP($A163,total!$B$4:$AW$437,45,0),0)</f>
        <v>0</v>
      </c>
      <c r="AB163" s="50">
        <f>IFERROR(VLOOKUP($A163,total!$B$4:$AW$437,48,0),0)</f>
        <v>0</v>
      </c>
      <c r="AC163" s="50">
        <f>IFERROR(VLOOKUP($A163,total!$B$4:$AB$437,19,0),0)</f>
        <v>0</v>
      </c>
      <c r="AD163" s="50">
        <f>IFERROR(VLOOKUP($A163,total!$B$4:$AB$437,10,0),0)</f>
        <v>0</v>
      </c>
      <c r="AE163" s="50">
        <f>IFERROR(VLOOKUP($A163,total!$B$4:$AB$437,13,0),0)-SUMIFS(topmanager!$D:$D,topmanager!$C:$C,rs_nova!$A167,topmanager!$A:$A,856)</f>
        <v>0</v>
      </c>
      <c r="AF163" s="50">
        <f>IFERROR(VLOOKUP($A163,total!$B$4:$AB$437,16,0),0)</f>
        <v>0</v>
      </c>
      <c r="AG163" s="50">
        <f>IFERROR(VLOOKUP($A163,total!$B$4:$AB$437,7,0),0)</f>
        <v>0</v>
      </c>
      <c r="AH163" s="50">
        <f>IFERROR(VLOOKUP($A163,total!$B$4:$AD$437,29,0),0)</f>
        <v>0</v>
      </c>
      <c r="AI163" s="50">
        <f>IFERROR(VLOOKUP(A163,total!$B$4:$AN$437,39,0),0)</f>
        <v>0</v>
      </c>
      <c r="AJ163" s="51">
        <f t="shared" si="37"/>
        <v>0</v>
      </c>
      <c r="AK163" s="50">
        <f t="shared" si="38"/>
        <v>0</v>
      </c>
      <c r="AL163" s="50">
        <f t="shared" si="39"/>
        <v>0</v>
      </c>
      <c r="AM163" s="50">
        <f t="shared" si="40"/>
        <v>0</v>
      </c>
      <c r="AN163" s="50" t="e">
        <f t="shared" si="49"/>
        <v>#REF!</v>
      </c>
      <c r="AO163" s="50" t="e">
        <f t="shared" si="49"/>
        <v>#REF!</v>
      </c>
      <c r="AP163" s="50" t="e">
        <f t="shared" si="49"/>
        <v>#REF!</v>
      </c>
      <c r="AQ163" s="50">
        <f>IFERROR(VLOOKUP(TEXT($A163,"000000"),[6]Página1!$A$8:$S$801,13,FALSE),0)</f>
        <v>0</v>
      </c>
      <c r="AR163" s="50">
        <f>IFERROR(VLOOKUP(TEXT($A163,"000000"),[6]Página1!$A$8:$S$801,16,FALSE),0)</f>
        <v>0</v>
      </c>
      <c r="AS163" s="50">
        <f>IFERROR(VLOOKUP(TEXT($A163,"000000"),[6]Página1!$A$8:$S$801,19,FALSE),0)</f>
        <v>0</v>
      </c>
      <c r="AT163" s="50">
        <f>IFERROR(VLOOKUP(TEXT($A163,"000000"),[7]Página1!$A$8:$R$814,12,FALSE),0)</f>
        <v>0</v>
      </c>
      <c r="AU163" s="50">
        <f>IFERROR(VLOOKUP(TEXT($A163,"000000"),[7]Página1!$A$8:$R$814,15,FALSE),0)</f>
        <v>0</v>
      </c>
      <c r="AV163" s="50">
        <f>IFERROR(VLOOKUP(TEXT($A163,"000000"),[7]Página1!$A$8:$R$814,18,FALSE),0)</f>
        <v>0</v>
      </c>
      <c r="AW163" s="50"/>
      <c r="AX163" s="51" t="e">
        <f t="shared" si="41"/>
        <v>#REF!</v>
      </c>
      <c r="AY163" s="51" t="e">
        <f t="shared" si="42"/>
        <v>#REF!</v>
      </c>
      <c r="AZ163" s="51" t="e">
        <f t="shared" si="43"/>
        <v>#REF!</v>
      </c>
      <c r="BA163" s="51" t="e">
        <f t="shared" si="44"/>
        <v>#REF!</v>
      </c>
      <c r="BB163" s="51">
        <f t="shared" si="45"/>
        <v>0</v>
      </c>
      <c r="BC163" s="51" t="e">
        <f t="shared" si="46"/>
        <v>#REF!</v>
      </c>
      <c r="BD163" s="51">
        <f t="shared" si="47"/>
        <v>0</v>
      </c>
      <c r="BE163" s="51">
        <f>IFERROR(VLOOKUP(A163,salario!A$2:P$91,11,FALSE),0)</f>
        <v>0</v>
      </c>
      <c r="BF163" s="51">
        <f>SUMIFS(topmanager!$D:$D,topmanager!$C:$C,rs_nova!$A163,topmanager!$A:$A,rs_nova!BF$2)</f>
        <v>0</v>
      </c>
      <c r="BG163" s="51">
        <f>SUMIFS(topmanager!$D:$D,topmanager!$C:$C,rs_nova!$A163,topmanager!$A:$A,rs_nova!BG$2)</f>
        <v>0</v>
      </c>
      <c r="BH163" s="51">
        <f>SUMIFS(topmanager!$D:$D,topmanager!$C:$C,rs_nova!$A163,topmanager!$A:$A,rs_nova!BH$2)</f>
        <v>0</v>
      </c>
      <c r="BI163" s="51">
        <f>SUMIFS(topmanager!$D:$D,topmanager!$C:$C,rs_nova!$A163,topmanager!$A:$A,rs_nova!BI$2)</f>
        <v>0</v>
      </c>
      <c r="BJ163" s="51">
        <f>SUMIFS(topmanager!$D:$D,topmanager!$C:$C,rs_nova!$A163,topmanager!$A:$A,rs_nova!BJ$2)+SUMIFS(topmanager!$D:$D,topmanager!$C:$C,rs_nova!$A163,topmanager!$A:$A,rs_nova!BJ$2+1)</f>
        <v>0</v>
      </c>
      <c r="BK163" s="51">
        <f>IFERROR(VLOOKUP(A163,[8]ferias!$C$4:$G$100,5,FALSE),0)</f>
        <v>0</v>
      </c>
      <c r="BL163" s="51">
        <f>SUMIFS(topmanager!$D:$D,topmanager!$C:$C,rs_nova!$A163,topmanager!$A:$A,rs_nova!BL$2)</f>
        <v>0</v>
      </c>
      <c r="BM163" s="51">
        <f>SUMIFS(topmanager!$D:$D,topmanager!$C:$C,rs_nova!$A163,topmanager!$A:$A,rs_nova!BM$2)+SUMIFS(topmanager!$D:$D,topmanager!$C:$C,rs_nova!$A167,topmanager!$A:$A,151)</f>
        <v>0</v>
      </c>
      <c r="BN163" s="51">
        <f t="shared" si="48"/>
        <v>0</v>
      </c>
    </row>
    <row r="164" spans="1:66">
      <c r="A164" s="47" t="e">
        <f>total!#REF!</f>
        <v>#REF!</v>
      </c>
      <c r="B164" s="47">
        <f t="shared" si="35"/>
        <v>0</v>
      </c>
      <c r="C164" s="48" t="e">
        <f>total!#REF!</f>
        <v>#REF!</v>
      </c>
      <c r="D164" s="49" t="str">
        <f>IFERROR(VLOOKUP(A164,salario!A$3:J$32,10,FALSE),"")</f>
        <v/>
      </c>
      <c r="E164" s="49" t="str">
        <f>IFERROR(IF(VLOOKUP(A164,salario!A$3:O$32,15,FALSE)="","",VLOOKUP(A164,salario!A$3:O$32,15,FALSE)),"")</f>
        <v/>
      </c>
      <c r="F164" s="47" t="str">
        <f>IFERROR(VLOOKUP(A164,[5]base_pessoal!$B$2:$P$1504,13,FALSE),"")</f>
        <v/>
      </c>
      <c r="G164" s="50">
        <f>IFERROR(VLOOKUP(A164,salario!A$2:P$91,11,FALSE),0)*B164/30</f>
        <v>0</v>
      </c>
      <c r="H164" s="50">
        <f>SUMIFS(topmanager!$D:$D,topmanager!$C:$C,rs_nova!$A164,topmanager!$A:$A,rs_nova!H$2)+SUMIFS(topmanager!$D:$D,topmanager!$C:$C,rs_nova!$A164,topmanager!$A:$A,63)</f>
        <v>0</v>
      </c>
      <c r="I164" s="50">
        <f>-SUMIFS(topmanager!$D:$D,topmanager!$C:$C,rs_nova!$A164,topmanager!$A:$A,rs_nova!I$2)</f>
        <v>0</v>
      </c>
      <c r="J164" s="50">
        <f>SUMIFS(topmanager!$D:$D,topmanager!$C:$C,rs_nova!$A164,topmanager!$A:$A,rs_nova!J$2)</f>
        <v>0</v>
      </c>
      <c r="K164" s="50">
        <f>SUMIFS(topmanager!$D:$D,topmanager!$C:$C,rs_nova!$A164,topmanager!$A:$A,rs_nova!K$2)+SUMIFS(topmanager!$D:$D,topmanager!$C:$C,rs_nova!$A164,topmanager!$A:$A,911)</f>
        <v>0</v>
      </c>
      <c r="L164" s="50">
        <f>SUMIFS(topmanager!$D:$D,topmanager!$C:$C,rs_nova!$A164,topmanager!$A:$A,rs_nova!L$2)</f>
        <v>0</v>
      </c>
      <c r="M164" s="50">
        <f>SUMIFS(topmanager!$D:$D,topmanager!$C:$C,rs_nova!$A164,topmanager!$A:$A,rs_nova!M$2)+SUMIFS(topmanager!$D:$D,topmanager!$C:$C,rs_nova!$A164,topmanager!$A:$A,908)+SUMIFS(topmanager!$D:$D,topmanager!$C:$C,rs_nova!$A164,topmanager!$A:$A,550)</f>
        <v>0</v>
      </c>
      <c r="N164" s="50">
        <f>SUMIFS(topmanager!$D:$D,topmanager!$C:$C,rs_nova!$A164,topmanager!$A:$A,rs_nova!N$2)</f>
        <v>0</v>
      </c>
      <c r="O164" s="51">
        <f t="shared" si="36"/>
        <v>0</v>
      </c>
      <c r="P164" s="50">
        <f>IFERROR(VLOOKUP($A164,total!$B$4:$AW$437,27,0),0)</f>
        <v>0</v>
      </c>
      <c r="Q164" s="50">
        <f>IFERROR(VLOOKUP($A164,total!$B$4:$AW$437,21,0),0)</f>
        <v>0</v>
      </c>
      <c r="R164" s="50">
        <f>IFERROR(VLOOKUP($A164,total!$B$4:$AW$437,25,0),0)+IFERROR(VLOOKUP($A164,total!$B$4:$AW$437,36,0),0)</f>
        <v>0</v>
      </c>
      <c r="S164" s="50">
        <f>IFERROR(VLOOKUP(A164,gympass!$A$2:$F$148,6,0),0)</f>
        <v>0</v>
      </c>
      <c r="T164" s="50">
        <f>IFERROR(VLOOKUP($A164,total!$B$4:$AW$437,42,0),0)</f>
        <v>0</v>
      </c>
      <c r="U164" s="50">
        <f>IFERROR(VLOOKUP($A164,total!$B$4:$AW$437,32,0),0)</f>
        <v>0</v>
      </c>
      <c r="V164" s="50">
        <f>IFERROR(VLOOKUP($A164,total!$B$4:$AW$437,28,0),0)</f>
        <v>0</v>
      </c>
      <c r="W164" s="50">
        <f>IFERROR(VLOOKUP($A164,total!$B$4:$AX$437,49,0),0)</f>
        <v>0</v>
      </c>
      <c r="X164" s="50"/>
      <c r="Y164" s="50">
        <f>IFERROR(VLOOKUP(A164,#REF!,4,0),0)</f>
        <v>0</v>
      </c>
      <c r="Z164" s="50">
        <f>IFERROR(VLOOKUP(B164,#REF!,8,0),0)</f>
        <v>0</v>
      </c>
      <c r="AA164" s="50">
        <f>IFERROR(VLOOKUP($A164,total!$B$4:$AW$437,45,0),0)</f>
        <v>0</v>
      </c>
      <c r="AB164" s="50">
        <f>IFERROR(VLOOKUP($A164,total!$B$4:$AW$437,48,0),0)</f>
        <v>0</v>
      </c>
      <c r="AC164" s="50">
        <f>IFERROR(VLOOKUP($A164,total!$B$4:$AB$437,19,0),0)</f>
        <v>0</v>
      </c>
      <c r="AD164" s="50">
        <f>IFERROR(VLOOKUP($A164,total!$B$4:$AB$437,10,0),0)</f>
        <v>0</v>
      </c>
      <c r="AE164" s="50">
        <f>IFERROR(VLOOKUP($A164,total!$B$4:$AB$437,13,0),0)-SUMIFS(topmanager!$D:$D,topmanager!$C:$C,rs_nova!$A168,topmanager!$A:$A,856)</f>
        <v>0</v>
      </c>
      <c r="AF164" s="50">
        <f>IFERROR(VLOOKUP($A164,total!$B$4:$AB$437,16,0),0)</f>
        <v>0</v>
      </c>
      <c r="AG164" s="50">
        <f>IFERROR(VLOOKUP($A164,total!$B$4:$AB$437,7,0),0)</f>
        <v>0</v>
      </c>
      <c r="AH164" s="50">
        <f>IFERROR(VLOOKUP($A164,total!$B$4:$AD$437,29,0),0)</f>
        <v>0</v>
      </c>
      <c r="AI164" s="50">
        <f>IFERROR(VLOOKUP(A164,total!$B$4:$AN$437,39,0),0)</f>
        <v>0</v>
      </c>
      <c r="AJ164" s="51">
        <f t="shared" si="37"/>
        <v>0</v>
      </c>
      <c r="AK164" s="50">
        <f t="shared" si="38"/>
        <v>0</v>
      </c>
      <c r="AL164" s="50">
        <f t="shared" si="39"/>
        <v>0</v>
      </c>
      <c r="AM164" s="50">
        <f t="shared" si="40"/>
        <v>0</v>
      </c>
      <c r="AN164" s="50" t="e">
        <f t="shared" si="49"/>
        <v>#REF!</v>
      </c>
      <c r="AO164" s="50" t="e">
        <f t="shared" si="49"/>
        <v>#REF!</v>
      </c>
      <c r="AP164" s="50" t="e">
        <f t="shared" si="49"/>
        <v>#REF!</v>
      </c>
      <c r="AQ164" s="50">
        <f>IFERROR(VLOOKUP(TEXT($A164,"000000"),[6]Página1!$A$8:$S$801,13,FALSE),0)</f>
        <v>0</v>
      </c>
      <c r="AR164" s="50">
        <f>IFERROR(VLOOKUP(TEXT($A164,"000000"),[6]Página1!$A$8:$S$801,16,FALSE),0)</f>
        <v>0</v>
      </c>
      <c r="AS164" s="50">
        <f>IFERROR(VLOOKUP(TEXT($A164,"000000"),[6]Página1!$A$8:$S$801,19,FALSE),0)</f>
        <v>0</v>
      </c>
      <c r="AT164" s="50">
        <f>IFERROR(VLOOKUP(TEXT($A164,"000000"),[7]Página1!$A$8:$R$814,12,FALSE),0)</f>
        <v>0</v>
      </c>
      <c r="AU164" s="50">
        <f>IFERROR(VLOOKUP(TEXT($A164,"000000"),[7]Página1!$A$8:$R$814,15,FALSE),0)</f>
        <v>0</v>
      </c>
      <c r="AV164" s="50">
        <f>IFERROR(VLOOKUP(TEXT($A164,"000000"),[7]Página1!$A$8:$R$814,18,FALSE),0)</f>
        <v>0</v>
      </c>
      <c r="AW164" s="50"/>
      <c r="AX164" s="51" t="e">
        <f t="shared" si="41"/>
        <v>#REF!</v>
      </c>
      <c r="AY164" s="51" t="e">
        <f t="shared" si="42"/>
        <v>#REF!</v>
      </c>
      <c r="AZ164" s="51" t="e">
        <f t="shared" si="43"/>
        <v>#REF!</v>
      </c>
      <c r="BA164" s="51" t="e">
        <f t="shared" si="44"/>
        <v>#REF!</v>
      </c>
      <c r="BB164" s="51">
        <f t="shared" si="45"/>
        <v>0</v>
      </c>
      <c r="BC164" s="51" t="e">
        <f t="shared" si="46"/>
        <v>#REF!</v>
      </c>
      <c r="BD164" s="51">
        <f t="shared" si="47"/>
        <v>0</v>
      </c>
      <c r="BE164" s="51">
        <f>IFERROR(VLOOKUP(A164,salario!A$2:P$91,11,FALSE),0)</f>
        <v>0</v>
      </c>
      <c r="BF164" s="51">
        <f>SUMIFS(topmanager!$D:$D,topmanager!$C:$C,rs_nova!$A164,topmanager!$A:$A,rs_nova!BF$2)</f>
        <v>0</v>
      </c>
      <c r="BG164" s="51">
        <f>SUMIFS(topmanager!$D:$D,topmanager!$C:$C,rs_nova!$A164,topmanager!$A:$A,rs_nova!BG$2)</f>
        <v>0</v>
      </c>
      <c r="BH164" s="51">
        <f>SUMIFS(topmanager!$D:$D,topmanager!$C:$C,rs_nova!$A164,topmanager!$A:$A,rs_nova!BH$2)</f>
        <v>0</v>
      </c>
      <c r="BI164" s="51">
        <f>SUMIFS(topmanager!$D:$D,topmanager!$C:$C,rs_nova!$A164,topmanager!$A:$A,rs_nova!BI$2)</f>
        <v>0</v>
      </c>
      <c r="BJ164" s="51">
        <f>SUMIFS(topmanager!$D:$D,topmanager!$C:$C,rs_nova!$A164,topmanager!$A:$A,rs_nova!BJ$2)+SUMIFS(topmanager!$D:$D,topmanager!$C:$C,rs_nova!$A164,topmanager!$A:$A,rs_nova!BJ$2+1)</f>
        <v>0</v>
      </c>
      <c r="BK164" s="51">
        <f>IFERROR(VLOOKUP(A164,[8]ferias!$C$4:$G$100,5,FALSE),0)</f>
        <v>0</v>
      </c>
      <c r="BL164" s="51">
        <f>SUMIFS(topmanager!$D:$D,topmanager!$C:$C,rs_nova!$A164,topmanager!$A:$A,rs_nova!BL$2)</f>
        <v>0</v>
      </c>
      <c r="BM164" s="51">
        <f>SUMIFS(topmanager!$D:$D,topmanager!$C:$C,rs_nova!$A164,topmanager!$A:$A,rs_nova!BM$2)+SUMIFS(topmanager!$D:$D,topmanager!$C:$C,rs_nova!$A168,topmanager!$A:$A,151)</f>
        <v>0</v>
      </c>
      <c r="BN164" s="51">
        <f t="shared" si="48"/>
        <v>0</v>
      </c>
    </row>
    <row r="165" spans="1:66">
      <c r="A165" s="47" t="e">
        <f>total!#REF!</f>
        <v>#REF!</v>
      </c>
      <c r="B165" s="47">
        <f t="shared" si="35"/>
        <v>0</v>
      </c>
      <c r="C165" s="48" t="e">
        <f>total!#REF!</f>
        <v>#REF!</v>
      </c>
      <c r="D165" s="49" t="str">
        <f>IFERROR(VLOOKUP(A165,salario!A$3:J$32,10,FALSE),"")</f>
        <v/>
      </c>
      <c r="E165" s="49" t="str">
        <f>IFERROR(IF(VLOOKUP(A165,salario!A$3:O$32,15,FALSE)="","",VLOOKUP(A165,salario!A$3:O$32,15,FALSE)),"")</f>
        <v/>
      </c>
      <c r="F165" s="47" t="str">
        <f>IFERROR(VLOOKUP(A165,[5]base_pessoal!$B$2:$P$1504,13,FALSE),"")</f>
        <v/>
      </c>
      <c r="G165" s="50">
        <f>IFERROR(VLOOKUP(A165,salario!A$2:P$91,11,FALSE),0)*B165/30</f>
        <v>0</v>
      </c>
      <c r="H165" s="50">
        <f>SUMIFS(topmanager!$D:$D,topmanager!$C:$C,rs_nova!$A165,topmanager!$A:$A,rs_nova!H$2)+SUMIFS(topmanager!$D:$D,topmanager!$C:$C,rs_nova!$A165,topmanager!$A:$A,63)</f>
        <v>0</v>
      </c>
      <c r="I165" s="50">
        <f>-SUMIFS(topmanager!$D:$D,topmanager!$C:$C,rs_nova!$A165,topmanager!$A:$A,rs_nova!I$2)</f>
        <v>0</v>
      </c>
      <c r="J165" s="50">
        <f>SUMIFS(topmanager!$D:$D,topmanager!$C:$C,rs_nova!$A165,topmanager!$A:$A,rs_nova!J$2)</f>
        <v>0</v>
      </c>
      <c r="K165" s="50">
        <f>SUMIFS(topmanager!$D:$D,topmanager!$C:$C,rs_nova!$A165,topmanager!$A:$A,rs_nova!K$2)+SUMIFS(topmanager!$D:$D,topmanager!$C:$C,rs_nova!$A165,topmanager!$A:$A,911)</f>
        <v>0</v>
      </c>
      <c r="L165" s="50">
        <f>SUMIFS(topmanager!$D:$D,topmanager!$C:$C,rs_nova!$A165,topmanager!$A:$A,rs_nova!L$2)</f>
        <v>0</v>
      </c>
      <c r="M165" s="50">
        <f>SUMIFS(topmanager!$D:$D,topmanager!$C:$C,rs_nova!$A165,topmanager!$A:$A,rs_nova!M$2)+SUMIFS(topmanager!$D:$D,topmanager!$C:$C,rs_nova!$A165,topmanager!$A:$A,908)+SUMIFS(topmanager!$D:$D,topmanager!$C:$C,rs_nova!$A165,topmanager!$A:$A,550)</f>
        <v>0</v>
      </c>
      <c r="N165" s="50">
        <f>SUMIFS(topmanager!$D:$D,topmanager!$C:$C,rs_nova!$A165,topmanager!$A:$A,rs_nova!N$2)</f>
        <v>0</v>
      </c>
      <c r="O165" s="51">
        <f t="shared" si="36"/>
        <v>0</v>
      </c>
      <c r="P165" s="50">
        <f>IFERROR(VLOOKUP($A165,total!$B$4:$AW$437,27,0),0)</f>
        <v>0</v>
      </c>
      <c r="Q165" s="50">
        <f>IFERROR(VLOOKUP($A165,total!$B$4:$AW$437,21,0),0)</f>
        <v>0</v>
      </c>
      <c r="R165" s="50">
        <f>IFERROR(VLOOKUP($A165,total!$B$4:$AW$437,25,0),0)+IFERROR(VLOOKUP($A165,total!$B$4:$AW$437,36,0),0)</f>
        <v>0</v>
      </c>
      <c r="S165" s="50">
        <f>IFERROR(VLOOKUP(A165,gympass!$A$2:$F$148,6,0),0)</f>
        <v>0</v>
      </c>
      <c r="T165" s="50">
        <f>IFERROR(VLOOKUP($A165,total!$B$4:$AW$437,42,0),0)</f>
        <v>0</v>
      </c>
      <c r="U165" s="50">
        <f>IFERROR(VLOOKUP($A165,total!$B$4:$AW$437,32,0),0)</f>
        <v>0</v>
      </c>
      <c r="V165" s="50">
        <f>IFERROR(VLOOKUP($A165,total!$B$4:$AW$437,28,0),0)</f>
        <v>0</v>
      </c>
      <c r="W165" s="50">
        <f>IFERROR(VLOOKUP($A165,total!$B$4:$AX$437,49,0),0)</f>
        <v>0</v>
      </c>
      <c r="X165" s="50"/>
      <c r="Y165" s="50">
        <f>IFERROR(VLOOKUP(A165,#REF!,4,0),0)</f>
        <v>0</v>
      </c>
      <c r="Z165" s="50">
        <f>IFERROR(VLOOKUP(B165,#REF!,8,0),0)</f>
        <v>0</v>
      </c>
      <c r="AA165" s="50">
        <f>IFERROR(VLOOKUP($A165,total!$B$4:$AW$437,45,0),0)</f>
        <v>0</v>
      </c>
      <c r="AB165" s="50">
        <f>IFERROR(VLOOKUP($A165,total!$B$4:$AW$437,48,0),0)</f>
        <v>0</v>
      </c>
      <c r="AC165" s="50">
        <f>IFERROR(VLOOKUP($A165,total!$B$4:$AB$437,19,0),0)</f>
        <v>0</v>
      </c>
      <c r="AD165" s="50">
        <f>IFERROR(VLOOKUP($A165,total!$B$4:$AB$437,10,0),0)</f>
        <v>0</v>
      </c>
      <c r="AE165" s="50">
        <f>IFERROR(VLOOKUP($A165,total!$B$4:$AB$437,13,0),0)-SUMIFS(topmanager!$D:$D,topmanager!$C:$C,rs_nova!$A169,topmanager!$A:$A,856)</f>
        <v>0</v>
      </c>
      <c r="AF165" s="50">
        <f>IFERROR(VLOOKUP($A165,total!$B$4:$AB$437,16,0),0)</f>
        <v>0</v>
      </c>
      <c r="AG165" s="50">
        <f>IFERROR(VLOOKUP($A165,total!$B$4:$AB$437,7,0),0)</f>
        <v>0</v>
      </c>
      <c r="AH165" s="50">
        <f>IFERROR(VLOOKUP($A165,total!$B$4:$AD$437,29,0),0)</f>
        <v>0</v>
      </c>
      <c r="AI165" s="50">
        <f>IFERROR(VLOOKUP(A165,total!$B$4:$AN$437,39,0),0)</f>
        <v>0</v>
      </c>
      <c r="AJ165" s="51">
        <f t="shared" si="37"/>
        <v>0</v>
      </c>
      <c r="AK165" s="50">
        <f t="shared" si="38"/>
        <v>0</v>
      </c>
      <c r="AL165" s="50">
        <f t="shared" si="39"/>
        <v>0</v>
      </c>
      <c r="AM165" s="50">
        <f t="shared" si="40"/>
        <v>0</v>
      </c>
      <c r="AN165" s="50" t="e">
        <f t="shared" si="49"/>
        <v>#REF!</v>
      </c>
      <c r="AO165" s="50" t="e">
        <f t="shared" si="49"/>
        <v>#REF!</v>
      </c>
      <c r="AP165" s="50" t="e">
        <f t="shared" si="49"/>
        <v>#REF!</v>
      </c>
      <c r="AQ165" s="50">
        <f>IFERROR(VLOOKUP(TEXT($A165,"000000"),[6]Página1!$A$8:$S$801,13,FALSE),0)</f>
        <v>0</v>
      </c>
      <c r="AR165" s="50">
        <f>IFERROR(VLOOKUP(TEXT($A165,"000000"),[6]Página1!$A$8:$S$801,16,FALSE),0)</f>
        <v>0</v>
      </c>
      <c r="AS165" s="50">
        <f>IFERROR(VLOOKUP(TEXT($A165,"000000"),[6]Página1!$A$8:$S$801,19,FALSE),0)</f>
        <v>0</v>
      </c>
      <c r="AT165" s="50">
        <f>IFERROR(VLOOKUP(TEXT($A165,"000000"),[7]Página1!$A$8:$R$814,12,FALSE),0)</f>
        <v>0</v>
      </c>
      <c r="AU165" s="50">
        <f>IFERROR(VLOOKUP(TEXT($A165,"000000"),[7]Página1!$A$8:$R$814,15,FALSE),0)</f>
        <v>0</v>
      </c>
      <c r="AV165" s="50">
        <f>IFERROR(VLOOKUP(TEXT($A165,"000000"),[7]Página1!$A$8:$R$814,18,FALSE),0)</f>
        <v>0</v>
      </c>
      <c r="AW165" s="50"/>
      <c r="AX165" s="51" t="e">
        <f t="shared" si="41"/>
        <v>#REF!</v>
      </c>
      <c r="AY165" s="51" t="e">
        <f t="shared" si="42"/>
        <v>#REF!</v>
      </c>
      <c r="AZ165" s="51" t="e">
        <f t="shared" si="43"/>
        <v>#REF!</v>
      </c>
      <c r="BA165" s="51" t="e">
        <f t="shared" si="44"/>
        <v>#REF!</v>
      </c>
      <c r="BB165" s="51">
        <f t="shared" si="45"/>
        <v>0</v>
      </c>
      <c r="BC165" s="51" t="e">
        <f t="shared" si="46"/>
        <v>#REF!</v>
      </c>
      <c r="BD165" s="51">
        <f t="shared" si="47"/>
        <v>0</v>
      </c>
      <c r="BE165" s="51">
        <f>IFERROR(VLOOKUP(A165,salario!A$2:P$91,11,FALSE),0)</f>
        <v>0</v>
      </c>
      <c r="BF165" s="51">
        <f>SUMIFS(topmanager!$D:$D,topmanager!$C:$C,rs_nova!$A165,topmanager!$A:$A,rs_nova!BF$2)</f>
        <v>0</v>
      </c>
      <c r="BG165" s="51">
        <f>SUMIFS(topmanager!$D:$D,topmanager!$C:$C,rs_nova!$A165,topmanager!$A:$A,rs_nova!BG$2)</f>
        <v>0</v>
      </c>
      <c r="BH165" s="51">
        <f>SUMIFS(topmanager!$D:$D,topmanager!$C:$C,rs_nova!$A165,topmanager!$A:$A,rs_nova!BH$2)</f>
        <v>0</v>
      </c>
      <c r="BI165" s="51">
        <f>SUMIFS(topmanager!$D:$D,topmanager!$C:$C,rs_nova!$A165,topmanager!$A:$A,rs_nova!BI$2)</f>
        <v>0</v>
      </c>
      <c r="BJ165" s="51">
        <f>SUMIFS(topmanager!$D:$D,topmanager!$C:$C,rs_nova!$A165,topmanager!$A:$A,rs_nova!BJ$2)+SUMIFS(topmanager!$D:$D,topmanager!$C:$C,rs_nova!$A165,topmanager!$A:$A,rs_nova!BJ$2+1)</f>
        <v>0</v>
      </c>
      <c r="BK165" s="51">
        <f>IFERROR(VLOOKUP(A165,[8]ferias!$C$4:$G$100,5,FALSE),0)</f>
        <v>0</v>
      </c>
      <c r="BL165" s="51">
        <f>SUMIFS(topmanager!$D:$D,topmanager!$C:$C,rs_nova!$A165,topmanager!$A:$A,rs_nova!BL$2)</f>
        <v>0</v>
      </c>
      <c r="BM165" s="51">
        <f>SUMIFS(topmanager!$D:$D,topmanager!$C:$C,rs_nova!$A165,topmanager!$A:$A,rs_nova!BM$2)+SUMIFS(topmanager!$D:$D,topmanager!$C:$C,rs_nova!$A169,topmanager!$A:$A,151)</f>
        <v>0</v>
      </c>
      <c r="BN165" s="51">
        <f t="shared" si="48"/>
        <v>0</v>
      </c>
    </row>
    <row r="166" spans="1:66">
      <c r="A166" s="47" t="e">
        <f>total!#REF!</f>
        <v>#REF!</v>
      </c>
      <c r="B166" s="47">
        <f t="shared" si="35"/>
        <v>0</v>
      </c>
      <c r="C166" s="48" t="e">
        <f>total!#REF!</f>
        <v>#REF!</v>
      </c>
      <c r="D166" s="49" t="str">
        <f>IFERROR(VLOOKUP(A166,salario!A$3:J$32,10,FALSE),"")</f>
        <v/>
      </c>
      <c r="E166" s="49" t="str">
        <f>IFERROR(IF(VLOOKUP(A166,salario!A$3:O$32,15,FALSE)="","",VLOOKUP(A166,salario!A$3:O$32,15,FALSE)),"")</f>
        <v/>
      </c>
      <c r="F166" s="47" t="str">
        <f>IFERROR(VLOOKUP(A166,[5]base_pessoal!$B$2:$P$1504,13,FALSE),"")</f>
        <v/>
      </c>
      <c r="G166" s="50">
        <f>IFERROR(VLOOKUP(A166,salario!A$2:P$91,11,FALSE),0)*B166/30</f>
        <v>0</v>
      </c>
      <c r="H166" s="50">
        <f>SUMIFS(topmanager!$D:$D,topmanager!$C:$C,rs_nova!$A166,topmanager!$A:$A,rs_nova!H$2)+SUMIFS(topmanager!$D:$D,topmanager!$C:$C,rs_nova!$A166,topmanager!$A:$A,63)</f>
        <v>0</v>
      </c>
      <c r="I166" s="50">
        <f>-SUMIFS(topmanager!$D:$D,topmanager!$C:$C,rs_nova!$A166,topmanager!$A:$A,rs_nova!I$2)</f>
        <v>0</v>
      </c>
      <c r="J166" s="50">
        <f>SUMIFS(topmanager!$D:$D,topmanager!$C:$C,rs_nova!$A166,topmanager!$A:$A,rs_nova!J$2)</f>
        <v>0</v>
      </c>
      <c r="K166" s="50">
        <f>SUMIFS(topmanager!$D:$D,topmanager!$C:$C,rs_nova!$A166,topmanager!$A:$A,rs_nova!K$2)+SUMIFS(topmanager!$D:$D,topmanager!$C:$C,rs_nova!$A166,topmanager!$A:$A,911)</f>
        <v>0</v>
      </c>
      <c r="L166" s="50">
        <f>SUMIFS(topmanager!$D:$D,topmanager!$C:$C,rs_nova!$A166,topmanager!$A:$A,rs_nova!L$2)</f>
        <v>0</v>
      </c>
      <c r="M166" s="50">
        <f>SUMIFS(topmanager!$D:$D,topmanager!$C:$C,rs_nova!$A166,topmanager!$A:$A,rs_nova!M$2)+SUMIFS(topmanager!$D:$D,topmanager!$C:$C,rs_nova!$A166,topmanager!$A:$A,908)+SUMIFS(topmanager!$D:$D,topmanager!$C:$C,rs_nova!$A166,topmanager!$A:$A,550)</f>
        <v>0</v>
      </c>
      <c r="N166" s="50">
        <f>SUMIFS(topmanager!$D:$D,topmanager!$C:$C,rs_nova!$A166,topmanager!$A:$A,rs_nova!N$2)</f>
        <v>0</v>
      </c>
      <c r="O166" s="51">
        <f t="shared" si="36"/>
        <v>0</v>
      </c>
      <c r="P166" s="50">
        <f>IFERROR(VLOOKUP($A166,total!$B$4:$AW$437,27,0),0)</f>
        <v>0</v>
      </c>
      <c r="Q166" s="50">
        <f>IFERROR(VLOOKUP($A166,total!$B$4:$AW$437,21,0),0)</f>
        <v>0</v>
      </c>
      <c r="R166" s="50">
        <f>IFERROR(VLOOKUP($A166,total!$B$4:$AW$437,25,0),0)+IFERROR(VLOOKUP($A166,total!$B$4:$AW$437,36,0),0)</f>
        <v>0</v>
      </c>
      <c r="S166" s="50">
        <f>IFERROR(VLOOKUP(A166,gympass!$A$2:$F$148,6,0),0)</f>
        <v>0</v>
      </c>
      <c r="T166" s="50">
        <f>IFERROR(VLOOKUP($A166,total!$B$4:$AW$437,42,0),0)</f>
        <v>0</v>
      </c>
      <c r="U166" s="50">
        <f>IFERROR(VLOOKUP($A166,total!$B$4:$AW$437,32,0),0)</f>
        <v>0</v>
      </c>
      <c r="V166" s="50">
        <f>IFERROR(VLOOKUP($A166,total!$B$4:$AW$437,28,0),0)</f>
        <v>0</v>
      </c>
      <c r="W166" s="50">
        <f>IFERROR(VLOOKUP($A166,total!$B$4:$AX$437,49,0),0)</f>
        <v>0</v>
      </c>
      <c r="X166" s="50"/>
      <c r="Y166" s="50">
        <f>IFERROR(VLOOKUP(A166,#REF!,4,0),0)</f>
        <v>0</v>
      </c>
      <c r="Z166" s="50">
        <f>IFERROR(VLOOKUP(B166,#REF!,8,0),0)</f>
        <v>0</v>
      </c>
      <c r="AA166" s="50">
        <f>IFERROR(VLOOKUP($A166,total!$B$4:$AW$437,45,0),0)</f>
        <v>0</v>
      </c>
      <c r="AB166" s="50">
        <f>IFERROR(VLOOKUP($A166,total!$B$4:$AW$437,48,0),0)</f>
        <v>0</v>
      </c>
      <c r="AC166" s="50">
        <f>IFERROR(VLOOKUP($A166,total!$B$4:$AB$437,19,0),0)</f>
        <v>0</v>
      </c>
      <c r="AD166" s="50">
        <f>IFERROR(VLOOKUP($A166,total!$B$4:$AB$437,10,0),0)</f>
        <v>0</v>
      </c>
      <c r="AE166" s="50">
        <f>IFERROR(VLOOKUP($A166,total!$B$4:$AB$437,13,0),0)-SUMIFS(topmanager!$D:$D,topmanager!$C:$C,rs_nova!$A170,topmanager!$A:$A,856)</f>
        <v>0</v>
      </c>
      <c r="AF166" s="50">
        <f>IFERROR(VLOOKUP($A166,total!$B$4:$AB$437,16,0),0)</f>
        <v>0</v>
      </c>
      <c r="AG166" s="50">
        <f>IFERROR(VLOOKUP($A166,total!$B$4:$AB$437,7,0),0)</f>
        <v>0</v>
      </c>
      <c r="AH166" s="50">
        <f>IFERROR(VLOOKUP($A166,total!$B$4:$AD$437,29,0),0)</f>
        <v>0</v>
      </c>
      <c r="AI166" s="50">
        <f>IFERROR(VLOOKUP(A166,total!$B$4:$AN$437,39,0),0)</f>
        <v>0</v>
      </c>
      <c r="AJ166" s="51">
        <f t="shared" si="37"/>
        <v>0</v>
      </c>
      <c r="AK166" s="50">
        <f t="shared" si="38"/>
        <v>0</v>
      </c>
      <c r="AL166" s="50">
        <f t="shared" si="39"/>
        <v>0</v>
      </c>
      <c r="AM166" s="50">
        <f t="shared" si="40"/>
        <v>0</v>
      </c>
      <c r="AN166" s="50" t="e">
        <f t="shared" si="49"/>
        <v>#REF!</v>
      </c>
      <c r="AO166" s="50" t="e">
        <f t="shared" si="49"/>
        <v>#REF!</v>
      </c>
      <c r="AP166" s="50" t="e">
        <f t="shared" si="49"/>
        <v>#REF!</v>
      </c>
      <c r="AQ166" s="50">
        <f>IFERROR(VLOOKUP(TEXT($A166,"000000"),[6]Página1!$A$8:$S$801,13,FALSE),0)</f>
        <v>0</v>
      </c>
      <c r="AR166" s="50">
        <f>IFERROR(VLOOKUP(TEXT($A166,"000000"),[6]Página1!$A$8:$S$801,16,FALSE),0)</f>
        <v>0</v>
      </c>
      <c r="AS166" s="50">
        <f>IFERROR(VLOOKUP(TEXT($A166,"000000"),[6]Página1!$A$8:$S$801,19,FALSE),0)</f>
        <v>0</v>
      </c>
      <c r="AT166" s="50">
        <f>IFERROR(VLOOKUP(TEXT($A166,"000000"),[7]Página1!$A$8:$R$814,12,FALSE),0)</f>
        <v>0</v>
      </c>
      <c r="AU166" s="50">
        <f>IFERROR(VLOOKUP(TEXT($A166,"000000"),[7]Página1!$A$8:$R$814,15,FALSE),0)</f>
        <v>0</v>
      </c>
      <c r="AV166" s="50">
        <f>IFERROR(VLOOKUP(TEXT($A166,"000000"),[7]Página1!$A$8:$R$814,18,FALSE),0)</f>
        <v>0</v>
      </c>
      <c r="AW166" s="50"/>
      <c r="AX166" s="51" t="e">
        <f t="shared" si="41"/>
        <v>#REF!</v>
      </c>
      <c r="AY166" s="51" t="e">
        <f t="shared" si="42"/>
        <v>#REF!</v>
      </c>
      <c r="AZ166" s="51" t="e">
        <f t="shared" si="43"/>
        <v>#REF!</v>
      </c>
      <c r="BA166" s="51" t="e">
        <f t="shared" si="44"/>
        <v>#REF!</v>
      </c>
      <c r="BB166" s="51">
        <f t="shared" si="45"/>
        <v>0</v>
      </c>
      <c r="BC166" s="51" t="e">
        <f t="shared" si="46"/>
        <v>#REF!</v>
      </c>
      <c r="BD166" s="51">
        <f t="shared" si="47"/>
        <v>0</v>
      </c>
      <c r="BE166" s="51">
        <f>IFERROR(VLOOKUP(A166,salario!A$2:P$91,11,FALSE),0)</f>
        <v>0</v>
      </c>
      <c r="BF166" s="51">
        <f>SUMIFS(topmanager!$D:$D,topmanager!$C:$C,rs_nova!$A166,topmanager!$A:$A,rs_nova!BF$2)</f>
        <v>0</v>
      </c>
      <c r="BG166" s="51">
        <f>SUMIFS(topmanager!$D:$D,topmanager!$C:$C,rs_nova!$A166,topmanager!$A:$A,rs_nova!BG$2)</f>
        <v>0</v>
      </c>
      <c r="BH166" s="51">
        <f>SUMIFS(topmanager!$D:$D,topmanager!$C:$C,rs_nova!$A166,topmanager!$A:$A,rs_nova!BH$2)</f>
        <v>0</v>
      </c>
      <c r="BI166" s="51">
        <f>SUMIFS(topmanager!$D:$D,topmanager!$C:$C,rs_nova!$A166,topmanager!$A:$A,rs_nova!BI$2)</f>
        <v>0</v>
      </c>
      <c r="BJ166" s="51">
        <f>SUMIFS(topmanager!$D:$D,topmanager!$C:$C,rs_nova!$A166,topmanager!$A:$A,rs_nova!BJ$2)+SUMIFS(topmanager!$D:$D,topmanager!$C:$C,rs_nova!$A166,topmanager!$A:$A,rs_nova!BJ$2+1)</f>
        <v>0</v>
      </c>
      <c r="BK166" s="51">
        <f>IFERROR(VLOOKUP(A166,[8]ferias!$C$4:$G$100,5,FALSE),0)</f>
        <v>0</v>
      </c>
      <c r="BL166" s="51">
        <f>SUMIFS(topmanager!$D:$D,topmanager!$C:$C,rs_nova!$A166,topmanager!$A:$A,rs_nova!BL$2)</f>
        <v>0</v>
      </c>
      <c r="BM166" s="51">
        <f>SUMIFS(topmanager!$D:$D,topmanager!$C:$C,rs_nova!$A166,topmanager!$A:$A,rs_nova!BM$2)+SUMIFS(topmanager!$D:$D,topmanager!$C:$C,rs_nova!$A170,topmanager!$A:$A,151)</f>
        <v>0</v>
      </c>
      <c r="BN166" s="51">
        <f t="shared" si="48"/>
        <v>0</v>
      </c>
    </row>
    <row r="167" spans="1:66">
      <c r="A167" s="47" t="e">
        <f>total!#REF!</f>
        <v>#REF!</v>
      </c>
      <c r="B167" s="47">
        <f t="shared" si="35"/>
        <v>0</v>
      </c>
      <c r="C167" s="48" t="e">
        <f>total!#REF!</f>
        <v>#REF!</v>
      </c>
      <c r="D167" s="49" t="str">
        <f>IFERROR(VLOOKUP(A167,salario!A$3:J$32,10,FALSE),"")</f>
        <v/>
      </c>
      <c r="E167" s="49" t="str">
        <f>IFERROR(IF(VLOOKUP(A167,salario!A$3:O$32,15,FALSE)="","",VLOOKUP(A167,salario!A$3:O$32,15,FALSE)),"")</f>
        <v/>
      </c>
      <c r="F167" s="47" t="str">
        <f>IFERROR(VLOOKUP(A167,[5]base_pessoal!$B$2:$P$1504,13,FALSE),"")</f>
        <v/>
      </c>
      <c r="G167" s="50">
        <f>IFERROR(VLOOKUP(A167,salario!A$2:P$91,11,FALSE),0)*B167/30</f>
        <v>0</v>
      </c>
      <c r="H167" s="50">
        <f>SUMIFS(topmanager!$D:$D,topmanager!$C:$C,rs_nova!$A167,topmanager!$A:$A,rs_nova!H$2)+SUMIFS(topmanager!$D:$D,topmanager!$C:$C,rs_nova!$A167,topmanager!$A:$A,63)</f>
        <v>0</v>
      </c>
      <c r="I167" s="50">
        <f>-SUMIFS(topmanager!$D:$D,topmanager!$C:$C,rs_nova!$A167,topmanager!$A:$A,rs_nova!I$2)</f>
        <v>0</v>
      </c>
      <c r="J167" s="50">
        <f>SUMIFS(topmanager!$D:$D,topmanager!$C:$C,rs_nova!$A167,topmanager!$A:$A,rs_nova!J$2)</f>
        <v>0</v>
      </c>
      <c r="K167" s="50">
        <f>SUMIFS(topmanager!$D:$D,topmanager!$C:$C,rs_nova!$A167,topmanager!$A:$A,rs_nova!K$2)+SUMIFS(topmanager!$D:$D,topmanager!$C:$C,rs_nova!$A167,topmanager!$A:$A,911)</f>
        <v>0</v>
      </c>
      <c r="L167" s="50">
        <f>SUMIFS(topmanager!$D:$D,topmanager!$C:$C,rs_nova!$A167,topmanager!$A:$A,rs_nova!L$2)</f>
        <v>0</v>
      </c>
      <c r="M167" s="50">
        <f>SUMIFS(topmanager!$D:$D,topmanager!$C:$C,rs_nova!$A167,topmanager!$A:$A,rs_nova!M$2)+SUMIFS(topmanager!$D:$D,topmanager!$C:$C,rs_nova!$A167,topmanager!$A:$A,908)+SUMIFS(topmanager!$D:$D,topmanager!$C:$C,rs_nova!$A167,topmanager!$A:$A,550)</f>
        <v>0</v>
      </c>
      <c r="N167" s="50">
        <f>SUMIFS(topmanager!$D:$D,topmanager!$C:$C,rs_nova!$A167,topmanager!$A:$A,rs_nova!N$2)</f>
        <v>0</v>
      </c>
      <c r="O167" s="51">
        <f t="shared" si="36"/>
        <v>0</v>
      </c>
      <c r="P167" s="50">
        <f>IFERROR(VLOOKUP($A167,total!$B$4:$AW$437,27,0),0)</f>
        <v>0</v>
      </c>
      <c r="Q167" s="50">
        <f>IFERROR(VLOOKUP($A167,total!$B$4:$AW$437,21,0),0)</f>
        <v>0</v>
      </c>
      <c r="R167" s="50">
        <f>IFERROR(VLOOKUP($A167,total!$B$4:$AW$437,25,0),0)+IFERROR(VLOOKUP($A167,total!$B$4:$AW$437,36,0),0)</f>
        <v>0</v>
      </c>
      <c r="S167" s="50">
        <f>IFERROR(VLOOKUP(A167,gympass!$A$2:$F$148,6,0),0)</f>
        <v>0</v>
      </c>
      <c r="T167" s="50">
        <f>IFERROR(VLOOKUP($A167,total!$B$4:$AW$437,42,0),0)</f>
        <v>0</v>
      </c>
      <c r="U167" s="50">
        <f>IFERROR(VLOOKUP($A167,total!$B$4:$AW$437,32,0),0)</f>
        <v>0</v>
      </c>
      <c r="V167" s="50">
        <f>IFERROR(VLOOKUP($A167,total!$B$4:$AW$437,28,0),0)</f>
        <v>0</v>
      </c>
      <c r="W167" s="50">
        <f>IFERROR(VLOOKUP($A167,total!$B$4:$AX$437,49,0),0)</f>
        <v>0</v>
      </c>
      <c r="X167" s="50"/>
      <c r="Y167" s="50">
        <f>IFERROR(VLOOKUP(A167,#REF!,4,0),0)</f>
        <v>0</v>
      </c>
      <c r="Z167" s="50">
        <f>IFERROR(VLOOKUP(B167,#REF!,8,0),0)</f>
        <v>0</v>
      </c>
      <c r="AA167" s="50">
        <f>IFERROR(VLOOKUP($A167,total!$B$4:$AW$437,45,0),0)</f>
        <v>0</v>
      </c>
      <c r="AB167" s="50">
        <f>IFERROR(VLOOKUP($A167,total!$B$4:$AW$437,48,0),0)</f>
        <v>0</v>
      </c>
      <c r="AC167" s="50">
        <f>IFERROR(VLOOKUP($A167,total!$B$4:$AB$437,19,0),0)</f>
        <v>0</v>
      </c>
      <c r="AD167" s="50">
        <f>IFERROR(VLOOKUP($A167,total!$B$4:$AB$437,10,0),0)</f>
        <v>0</v>
      </c>
      <c r="AE167" s="50">
        <f>IFERROR(VLOOKUP($A167,total!$B$4:$AB$437,13,0),0)-SUMIFS(topmanager!$D:$D,topmanager!$C:$C,rs_nova!$A171,topmanager!$A:$A,856)</f>
        <v>0</v>
      </c>
      <c r="AF167" s="50">
        <f>IFERROR(VLOOKUP($A167,total!$B$4:$AB$437,16,0),0)</f>
        <v>0</v>
      </c>
      <c r="AG167" s="50">
        <f>IFERROR(VLOOKUP($A167,total!$B$4:$AB$437,7,0),0)</f>
        <v>0</v>
      </c>
      <c r="AH167" s="50">
        <f>IFERROR(VLOOKUP($A167,total!$B$4:$AD$437,29,0),0)</f>
        <v>0</v>
      </c>
      <c r="AI167" s="50">
        <f>IFERROR(VLOOKUP(A167,total!$B$4:$AN$437,39,0),0)</f>
        <v>0</v>
      </c>
      <c r="AJ167" s="51">
        <f t="shared" si="37"/>
        <v>0</v>
      </c>
      <c r="AK167" s="50">
        <f t="shared" si="38"/>
        <v>0</v>
      </c>
      <c r="AL167" s="50">
        <f t="shared" si="39"/>
        <v>0</v>
      </c>
      <c r="AM167" s="50">
        <f t="shared" si="40"/>
        <v>0</v>
      </c>
      <c r="AN167" s="50" t="e">
        <f t="shared" si="49"/>
        <v>#REF!</v>
      </c>
      <c r="AO167" s="50" t="e">
        <f t="shared" si="49"/>
        <v>#REF!</v>
      </c>
      <c r="AP167" s="50" t="e">
        <f t="shared" si="49"/>
        <v>#REF!</v>
      </c>
      <c r="AQ167" s="50">
        <f>IFERROR(VLOOKUP(TEXT($A167,"000000"),[6]Página1!$A$8:$S$801,13,FALSE),0)</f>
        <v>0</v>
      </c>
      <c r="AR167" s="50">
        <f>IFERROR(VLOOKUP(TEXT($A167,"000000"),[6]Página1!$A$8:$S$801,16,FALSE),0)</f>
        <v>0</v>
      </c>
      <c r="AS167" s="50">
        <f>IFERROR(VLOOKUP(TEXT($A167,"000000"),[6]Página1!$A$8:$S$801,19,FALSE),0)</f>
        <v>0</v>
      </c>
      <c r="AT167" s="50">
        <f>IFERROR(VLOOKUP(TEXT($A167,"000000"),[7]Página1!$A$8:$R$814,12,FALSE),0)</f>
        <v>0</v>
      </c>
      <c r="AU167" s="50">
        <f>IFERROR(VLOOKUP(TEXT($A167,"000000"),[7]Página1!$A$8:$R$814,15,FALSE),0)</f>
        <v>0</v>
      </c>
      <c r="AV167" s="50">
        <f>IFERROR(VLOOKUP(TEXT($A167,"000000"),[7]Página1!$A$8:$R$814,18,FALSE),0)</f>
        <v>0</v>
      </c>
      <c r="AW167" s="50"/>
      <c r="AX167" s="51" t="e">
        <f t="shared" si="41"/>
        <v>#REF!</v>
      </c>
      <c r="AY167" s="51" t="e">
        <f t="shared" si="42"/>
        <v>#REF!</v>
      </c>
      <c r="AZ167" s="51" t="e">
        <f t="shared" si="43"/>
        <v>#REF!</v>
      </c>
      <c r="BA167" s="51" t="e">
        <f t="shared" si="44"/>
        <v>#REF!</v>
      </c>
      <c r="BB167" s="51">
        <f t="shared" si="45"/>
        <v>0</v>
      </c>
      <c r="BC167" s="51" t="e">
        <f t="shared" si="46"/>
        <v>#REF!</v>
      </c>
      <c r="BD167" s="51">
        <f t="shared" si="47"/>
        <v>0</v>
      </c>
      <c r="BE167" s="51">
        <f>IFERROR(VLOOKUP(A167,salario!A$2:P$91,11,FALSE),0)</f>
        <v>0</v>
      </c>
      <c r="BF167" s="51">
        <f>SUMIFS(topmanager!$D:$D,topmanager!$C:$C,rs_nova!$A167,topmanager!$A:$A,rs_nova!BF$2)</f>
        <v>0</v>
      </c>
      <c r="BG167" s="51">
        <f>SUMIFS(topmanager!$D:$D,topmanager!$C:$C,rs_nova!$A167,topmanager!$A:$A,rs_nova!BG$2)</f>
        <v>0</v>
      </c>
      <c r="BH167" s="51">
        <f>SUMIFS(topmanager!$D:$D,topmanager!$C:$C,rs_nova!$A167,topmanager!$A:$A,rs_nova!BH$2)</f>
        <v>0</v>
      </c>
      <c r="BI167" s="51">
        <f>SUMIFS(topmanager!$D:$D,topmanager!$C:$C,rs_nova!$A167,topmanager!$A:$A,rs_nova!BI$2)</f>
        <v>0</v>
      </c>
      <c r="BJ167" s="51">
        <f>SUMIFS(topmanager!$D:$D,topmanager!$C:$C,rs_nova!$A167,topmanager!$A:$A,rs_nova!BJ$2)+SUMIFS(topmanager!$D:$D,topmanager!$C:$C,rs_nova!$A167,topmanager!$A:$A,rs_nova!BJ$2+1)</f>
        <v>0</v>
      </c>
      <c r="BK167" s="51">
        <f>IFERROR(VLOOKUP(A167,[8]ferias!$C$4:$G$100,5,FALSE),0)</f>
        <v>0</v>
      </c>
      <c r="BL167" s="51">
        <f>SUMIFS(topmanager!$D:$D,topmanager!$C:$C,rs_nova!$A167,topmanager!$A:$A,rs_nova!BL$2)</f>
        <v>0</v>
      </c>
      <c r="BM167" s="51">
        <f>SUMIFS(topmanager!$D:$D,topmanager!$C:$C,rs_nova!$A167,topmanager!$A:$A,rs_nova!BM$2)+SUMIFS(topmanager!$D:$D,topmanager!$C:$C,rs_nova!$A171,topmanager!$A:$A,151)</f>
        <v>0</v>
      </c>
      <c r="BN167" s="51">
        <f t="shared" si="48"/>
        <v>0</v>
      </c>
    </row>
    <row r="168" spans="1:66">
      <c r="A168" s="47" t="e">
        <f>total!#REF!</f>
        <v>#REF!</v>
      </c>
      <c r="B168" s="47">
        <f t="shared" si="35"/>
        <v>0</v>
      </c>
      <c r="C168" s="48" t="e">
        <f>total!#REF!</f>
        <v>#REF!</v>
      </c>
      <c r="D168" s="49" t="str">
        <f>IFERROR(VLOOKUP(A168,salario!A$3:J$32,10,FALSE),"")</f>
        <v/>
      </c>
      <c r="E168" s="49" t="str">
        <f>IFERROR(IF(VLOOKUP(A168,salario!A$3:O$32,15,FALSE)="","",VLOOKUP(A168,salario!A$3:O$32,15,FALSE)),"")</f>
        <v/>
      </c>
      <c r="F168" s="47" t="str">
        <f>IFERROR(VLOOKUP(A168,[5]base_pessoal!$B$2:$P$1504,13,FALSE),"")</f>
        <v/>
      </c>
      <c r="G168" s="50">
        <f>IFERROR(VLOOKUP(A168,salario!A$2:P$91,11,FALSE),0)*B168/30</f>
        <v>0</v>
      </c>
      <c r="H168" s="50">
        <f>SUMIFS(topmanager!$D:$D,topmanager!$C:$C,rs_nova!$A168,topmanager!$A:$A,rs_nova!H$2)+SUMIFS(topmanager!$D:$D,topmanager!$C:$C,rs_nova!$A168,topmanager!$A:$A,63)</f>
        <v>0</v>
      </c>
      <c r="I168" s="50">
        <f>-SUMIFS(topmanager!$D:$D,topmanager!$C:$C,rs_nova!$A168,topmanager!$A:$A,rs_nova!I$2)</f>
        <v>0</v>
      </c>
      <c r="J168" s="50">
        <f>SUMIFS(topmanager!$D:$D,topmanager!$C:$C,rs_nova!$A168,topmanager!$A:$A,rs_nova!J$2)</f>
        <v>0</v>
      </c>
      <c r="K168" s="50">
        <f>SUMIFS(topmanager!$D:$D,topmanager!$C:$C,rs_nova!$A168,topmanager!$A:$A,rs_nova!K$2)+SUMIFS(topmanager!$D:$D,topmanager!$C:$C,rs_nova!$A168,topmanager!$A:$A,911)</f>
        <v>0</v>
      </c>
      <c r="L168" s="50">
        <f>SUMIFS(topmanager!$D:$D,topmanager!$C:$C,rs_nova!$A168,topmanager!$A:$A,rs_nova!L$2)</f>
        <v>0</v>
      </c>
      <c r="M168" s="50">
        <f>SUMIFS(topmanager!$D:$D,topmanager!$C:$C,rs_nova!$A168,topmanager!$A:$A,rs_nova!M$2)+SUMIFS(topmanager!$D:$D,topmanager!$C:$C,rs_nova!$A168,topmanager!$A:$A,908)+SUMIFS(topmanager!$D:$D,topmanager!$C:$C,rs_nova!$A168,topmanager!$A:$A,550)</f>
        <v>0</v>
      </c>
      <c r="N168" s="50">
        <f>SUMIFS(topmanager!$D:$D,topmanager!$C:$C,rs_nova!$A168,topmanager!$A:$A,rs_nova!N$2)</f>
        <v>0</v>
      </c>
      <c r="O168" s="51">
        <f t="shared" si="36"/>
        <v>0</v>
      </c>
      <c r="P168" s="50">
        <f>IFERROR(VLOOKUP($A168,total!$B$4:$AW$437,27,0),0)</f>
        <v>0</v>
      </c>
      <c r="Q168" s="50">
        <f>IFERROR(VLOOKUP($A168,total!$B$4:$AW$437,21,0),0)</f>
        <v>0</v>
      </c>
      <c r="R168" s="50">
        <f>IFERROR(VLOOKUP($A168,total!$B$4:$AW$437,25,0),0)+IFERROR(VLOOKUP($A168,total!$B$4:$AW$437,36,0),0)</f>
        <v>0</v>
      </c>
      <c r="S168" s="50">
        <f>IFERROR(VLOOKUP(A168,gympass!$A$2:$F$148,6,0),0)</f>
        <v>0</v>
      </c>
      <c r="T168" s="50">
        <f>IFERROR(VLOOKUP($A168,total!$B$4:$AW$437,42,0),0)</f>
        <v>0</v>
      </c>
      <c r="U168" s="50">
        <f>IFERROR(VLOOKUP($A168,total!$B$4:$AW$437,32,0),0)</f>
        <v>0</v>
      </c>
      <c r="V168" s="50">
        <f>IFERROR(VLOOKUP($A168,total!$B$4:$AW$437,28,0),0)</f>
        <v>0</v>
      </c>
      <c r="W168" s="50">
        <f>IFERROR(VLOOKUP($A168,total!$B$4:$AX$437,49,0),0)</f>
        <v>0</v>
      </c>
      <c r="X168" s="50"/>
      <c r="Y168" s="50">
        <f>IFERROR(VLOOKUP(A168,#REF!,4,0),0)</f>
        <v>0</v>
      </c>
      <c r="Z168" s="50">
        <f>IFERROR(VLOOKUP(B168,#REF!,8,0),0)</f>
        <v>0</v>
      </c>
      <c r="AA168" s="50">
        <f>IFERROR(VLOOKUP($A168,total!$B$4:$AW$437,45,0),0)</f>
        <v>0</v>
      </c>
      <c r="AB168" s="50">
        <f>IFERROR(VLOOKUP($A168,total!$B$4:$AW$437,48,0),0)</f>
        <v>0</v>
      </c>
      <c r="AC168" s="50">
        <f>IFERROR(VLOOKUP($A168,total!$B$4:$AB$437,19,0),0)</f>
        <v>0</v>
      </c>
      <c r="AD168" s="50">
        <f>IFERROR(VLOOKUP($A168,total!$B$4:$AB$437,10,0),0)</f>
        <v>0</v>
      </c>
      <c r="AE168" s="50">
        <f>IFERROR(VLOOKUP($A168,total!$B$4:$AB$437,13,0),0)-SUMIFS(topmanager!$D:$D,topmanager!$C:$C,rs_nova!$A172,topmanager!$A:$A,856)</f>
        <v>0</v>
      </c>
      <c r="AF168" s="50">
        <f>IFERROR(VLOOKUP($A168,total!$B$4:$AB$437,16,0),0)</f>
        <v>0</v>
      </c>
      <c r="AG168" s="50">
        <f>IFERROR(VLOOKUP($A168,total!$B$4:$AB$437,7,0),0)</f>
        <v>0</v>
      </c>
      <c r="AH168" s="50">
        <f>IFERROR(VLOOKUP($A168,total!$B$4:$AD$437,29,0),0)</f>
        <v>0</v>
      </c>
      <c r="AI168" s="50">
        <f>IFERROR(VLOOKUP(A168,total!$B$4:$AN$437,39,0),0)</f>
        <v>0</v>
      </c>
      <c r="AJ168" s="51">
        <f t="shared" si="37"/>
        <v>0</v>
      </c>
      <c r="AK168" s="50">
        <f t="shared" si="38"/>
        <v>0</v>
      </c>
      <c r="AL168" s="50">
        <f t="shared" si="39"/>
        <v>0</v>
      </c>
      <c r="AM168" s="50">
        <f t="shared" si="40"/>
        <v>0</v>
      </c>
      <c r="AN168" s="50" t="e">
        <f t="shared" si="49"/>
        <v>#REF!</v>
      </c>
      <c r="AO168" s="50" t="e">
        <f t="shared" si="49"/>
        <v>#REF!</v>
      </c>
      <c r="AP168" s="50" t="e">
        <f t="shared" si="49"/>
        <v>#REF!</v>
      </c>
      <c r="AQ168" s="50">
        <f>IFERROR(VLOOKUP(TEXT($A168,"000000"),[6]Página1!$A$8:$S$801,13,FALSE),0)</f>
        <v>0</v>
      </c>
      <c r="AR168" s="50">
        <f>IFERROR(VLOOKUP(TEXT($A168,"000000"),[6]Página1!$A$8:$S$801,16,FALSE),0)</f>
        <v>0</v>
      </c>
      <c r="AS168" s="50">
        <f>IFERROR(VLOOKUP(TEXT($A168,"000000"),[6]Página1!$A$8:$S$801,19,FALSE),0)</f>
        <v>0</v>
      </c>
      <c r="AT168" s="50">
        <f>IFERROR(VLOOKUP(TEXT($A168,"000000"),[7]Página1!$A$8:$R$814,12,FALSE),0)</f>
        <v>0</v>
      </c>
      <c r="AU168" s="50">
        <f>IFERROR(VLOOKUP(TEXT($A168,"000000"),[7]Página1!$A$8:$R$814,15,FALSE),0)</f>
        <v>0</v>
      </c>
      <c r="AV168" s="50">
        <f>IFERROR(VLOOKUP(TEXT($A168,"000000"),[7]Página1!$A$8:$R$814,18,FALSE),0)</f>
        <v>0</v>
      </c>
      <c r="AW168" s="50"/>
      <c r="AX168" s="51" t="e">
        <f t="shared" si="41"/>
        <v>#REF!</v>
      </c>
      <c r="AY168" s="51" t="e">
        <f t="shared" si="42"/>
        <v>#REF!</v>
      </c>
      <c r="AZ168" s="51" t="e">
        <f t="shared" si="43"/>
        <v>#REF!</v>
      </c>
      <c r="BA168" s="51" t="e">
        <f t="shared" si="44"/>
        <v>#REF!</v>
      </c>
      <c r="BB168" s="51">
        <f t="shared" si="45"/>
        <v>0</v>
      </c>
      <c r="BC168" s="51" t="e">
        <f t="shared" si="46"/>
        <v>#REF!</v>
      </c>
      <c r="BD168" s="51">
        <f t="shared" si="47"/>
        <v>0</v>
      </c>
      <c r="BE168" s="51">
        <f>IFERROR(VLOOKUP(A168,salario!A$2:P$91,11,FALSE),0)</f>
        <v>0</v>
      </c>
      <c r="BF168" s="51">
        <f>SUMIFS(topmanager!$D:$D,topmanager!$C:$C,rs_nova!$A168,topmanager!$A:$A,rs_nova!BF$2)</f>
        <v>0</v>
      </c>
      <c r="BG168" s="51">
        <f>SUMIFS(topmanager!$D:$D,topmanager!$C:$C,rs_nova!$A168,topmanager!$A:$A,rs_nova!BG$2)</f>
        <v>0</v>
      </c>
      <c r="BH168" s="51">
        <f>SUMIFS(topmanager!$D:$D,topmanager!$C:$C,rs_nova!$A168,topmanager!$A:$A,rs_nova!BH$2)</f>
        <v>0</v>
      </c>
      <c r="BI168" s="51">
        <f>SUMIFS(topmanager!$D:$D,topmanager!$C:$C,rs_nova!$A168,topmanager!$A:$A,rs_nova!BI$2)</f>
        <v>0</v>
      </c>
      <c r="BJ168" s="51">
        <f>SUMIFS(topmanager!$D:$D,topmanager!$C:$C,rs_nova!$A168,topmanager!$A:$A,rs_nova!BJ$2)+SUMIFS(topmanager!$D:$D,topmanager!$C:$C,rs_nova!$A168,topmanager!$A:$A,rs_nova!BJ$2+1)</f>
        <v>0</v>
      </c>
      <c r="BK168" s="51">
        <f>IFERROR(VLOOKUP(A168,[8]ferias!$C$4:$G$100,5,FALSE),0)</f>
        <v>0</v>
      </c>
      <c r="BL168" s="51">
        <f>SUMIFS(topmanager!$D:$D,topmanager!$C:$C,rs_nova!$A168,topmanager!$A:$A,rs_nova!BL$2)</f>
        <v>0</v>
      </c>
      <c r="BM168" s="51">
        <f>SUMIFS(topmanager!$D:$D,topmanager!$C:$C,rs_nova!$A168,topmanager!$A:$A,rs_nova!BM$2)+SUMIFS(topmanager!$D:$D,topmanager!$C:$C,rs_nova!$A172,topmanager!$A:$A,151)</f>
        <v>0</v>
      </c>
      <c r="BN168" s="51">
        <f t="shared" si="48"/>
        <v>0</v>
      </c>
    </row>
    <row r="169" spans="1:66">
      <c r="A169" s="47" t="e">
        <f>total!#REF!</f>
        <v>#REF!</v>
      </c>
      <c r="B169" s="47">
        <f t="shared" si="35"/>
        <v>0</v>
      </c>
      <c r="C169" s="48" t="e">
        <f>total!#REF!</f>
        <v>#REF!</v>
      </c>
      <c r="D169" s="49" t="str">
        <f>IFERROR(VLOOKUP(A169,salario!A$3:J$32,10,FALSE),"")</f>
        <v/>
      </c>
      <c r="E169" s="49" t="str">
        <f>IFERROR(IF(VLOOKUP(A169,salario!A$3:O$32,15,FALSE)="","",VLOOKUP(A169,salario!A$3:O$32,15,FALSE)),"")</f>
        <v/>
      </c>
      <c r="F169" s="47" t="str">
        <f>IFERROR(VLOOKUP(A169,[5]base_pessoal!$B$2:$P$1504,13,FALSE),"")</f>
        <v/>
      </c>
      <c r="G169" s="50">
        <f>IFERROR(VLOOKUP(A169,salario!A$2:P$91,11,FALSE),0)*B169/30</f>
        <v>0</v>
      </c>
      <c r="H169" s="50">
        <f>SUMIFS(topmanager!$D:$D,topmanager!$C:$C,rs_nova!$A169,topmanager!$A:$A,rs_nova!H$2)+SUMIFS(topmanager!$D:$D,topmanager!$C:$C,rs_nova!$A169,topmanager!$A:$A,63)</f>
        <v>0</v>
      </c>
      <c r="I169" s="50">
        <f>-SUMIFS(topmanager!$D:$D,topmanager!$C:$C,rs_nova!$A169,topmanager!$A:$A,rs_nova!I$2)</f>
        <v>0</v>
      </c>
      <c r="J169" s="50">
        <f>SUMIFS(topmanager!$D:$D,topmanager!$C:$C,rs_nova!$A169,topmanager!$A:$A,rs_nova!J$2)</f>
        <v>0</v>
      </c>
      <c r="K169" s="50">
        <f>SUMIFS(topmanager!$D:$D,topmanager!$C:$C,rs_nova!$A169,topmanager!$A:$A,rs_nova!K$2)+SUMIFS(topmanager!$D:$D,topmanager!$C:$C,rs_nova!$A169,topmanager!$A:$A,911)</f>
        <v>0</v>
      </c>
      <c r="L169" s="50">
        <f>SUMIFS(topmanager!$D:$D,topmanager!$C:$C,rs_nova!$A169,topmanager!$A:$A,rs_nova!L$2)</f>
        <v>0</v>
      </c>
      <c r="M169" s="50">
        <f>SUMIFS(topmanager!$D:$D,topmanager!$C:$C,rs_nova!$A169,topmanager!$A:$A,rs_nova!M$2)+SUMIFS(topmanager!$D:$D,topmanager!$C:$C,rs_nova!$A169,topmanager!$A:$A,908)+SUMIFS(topmanager!$D:$D,topmanager!$C:$C,rs_nova!$A169,topmanager!$A:$A,550)</f>
        <v>0</v>
      </c>
      <c r="N169" s="50">
        <f>SUMIFS(topmanager!$D:$D,topmanager!$C:$C,rs_nova!$A169,topmanager!$A:$A,rs_nova!N$2)</f>
        <v>0</v>
      </c>
      <c r="O169" s="51">
        <f t="shared" si="36"/>
        <v>0</v>
      </c>
      <c r="P169" s="50">
        <f>IFERROR(VLOOKUP($A169,total!$B$4:$AW$437,27,0),0)</f>
        <v>0</v>
      </c>
      <c r="Q169" s="50">
        <f>IFERROR(VLOOKUP($A169,total!$B$4:$AW$437,21,0),0)</f>
        <v>0</v>
      </c>
      <c r="R169" s="50">
        <f>IFERROR(VLOOKUP($A169,total!$B$4:$AW$437,25,0),0)+IFERROR(VLOOKUP($A169,total!$B$4:$AW$437,36,0),0)</f>
        <v>0</v>
      </c>
      <c r="S169" s="50">
        <f>IFERROR(VLOOKUP(A169,gympass!$A$2:$F$148,6,0),0)</f>
        <v>0</v>
      </c>
      <c r="T169" s="50">
        <f>IFERROR(VLOOKUP($A169,total!$B$4:$AW$437,42,0),0)</f>
        <v>0</v>
      </c>
      <c r="U169" s="50">
        <f>IFERROR(VLOOKUP($A169,total!$B$4:$AW$437,32,0),0)</f>
        <v>0</v>
      </c>
      <c r="V169" s="50">
        <f>IFERROR(VLOOKUP($A169,total!$B$4:$AW$437,28,0),0)</f>
        <v>0</v>
      </c>
      <c r="W169" s="50">
        <f>IFERROR(VLOOKUP($A169,total!$B$4:$AX$437,49,0),0)</f>
        <v>0</v>
      </c>
      <c r="X169" s="50"/>
      <c r="Y169" s="50">
        <f>IFERROR(VLOOKUP(A169,#REF!,4,0),0)</f>
        <v>0</v>
      </c>
      <c r="Z169" s="50">
        <f>IFERROR(VLOOKUP(B169,#REF!,8,0),0)</f>
        <v>0</v>
      </c>
      <c r="AA169" s="50">
        <f>IFERROR(VLOOKUP($A169,total!$B$4:$AW$437,45,0),0)</f>
        <v>0</v>
      </c>
      <c r="AB169" s="50">
        <f>IFERROR(VLOOKUP($A169,total!$B$4:$AW$437,48,0),0)</f>
        <v>0</v>
      </c>
      <c r="AC169" s="50">
        <f>IFERROR(VLOOKUP($A169,total!$B$4:$AB$437,19,0),0)</f>
        <v>0</v>
      </c>
      <c r="AD169" s="50">
        <f>IFERROR(VLOOKUP($A169,total!$B$4:$AB$437,10,0),0)</f>
        <v>0</v>
      </c>
      <c r="AE169" s="50">
        <f>IFERROR(VLOOKUP($A169,total!$B$4:$AB$437,13,0),0)-SUMIFS(topmanager!$D:$D,topmanager!$C:$C,rs_nova!$A173,topmanager!$A:$A,856)</f>
        <v>0</v>
      </c>
      <c r="AF169" s="50">
        <f>IFERROR(VLOOKUP($A169,total!$B$4:$AB$437,16,0),0)</f>
        <v>0</v>
      </c>
      <c r="AG169" s="50">
        <f>IFERROR(VLOOKUP($A169,total!$B$4:$AB$437,7,0),0)</f>
        <v>0</v>
      </c>
      <c r="AH169" s="50">
        <f>IFERROR(VLOOKUP($A169,total!$B$4:$AD$437,29,0),0)</f>
        <v>0</v>
      </c>
      <c r="AI169" s="50">
        <f>IFERROR(VLOOKUP(A169,total!$B$4:$AN$437,39,0),0)</f>
        <v>0</v>
      </c>
      <c r="AJ169" s="51">
        <f t="shared" si="37"/>
        <v>0</v>
      </c>
      <c r="AK169" s="50">
        <f t="shared" si="38"/>
        <v>0</v>
      </c>
      <c r="AL169" s="50">
        <f t="shared" si="39"/>
        <v>0</v>
      </c>
      <c r="AM169" s="50">
        <f t="shared" si="40"/>
        <v>0</v>
      </c>
      <c r="AN169" s="50" t="e">
        <f t="shared" si="49"/>
        <v>#REF!</v>
      </c>
      <c r="AO169" s="50" t="e">
        <f t="shared" si="49"/>
        <v>#REF!</v>
      </c>
      <c r="AP169" s="50" t="e">
        <f t="shared" si="49"/>
        <v>#REF!</v>
      </c>
      <c r="AQ169" s="50">
        <f>IFERROR(VLOOKUP(TEXT($A169,"000000"),[6]Página1!$A$8:$S$801,13,FALSE),0)</f>
        <v>0</v>
      </c>
      <c r="AR169" s="50">
        <f>IFERROR(VLOOKUP(TEXT($A169,"000000"),[6]Página1!$A$8:$S$801,16,FALSE),0)</f>
        <v>0</v>
      </c>
      <c r="AS169" s="50">
        <f>IFERROR(VLOOKUP(TEXT($A169,"000000"),[6]Página1!$A$8:$S$801,19,FALSE),0)</f>
        <v>0</v>
      </c>
      <c r="AT169" s="50">
        <f>IFERROR(VLOOKUP(TEXT($A169,"000000"),[7]Página1!$A$8:$R$814,12,FALSE),0)</f>
        <v>0</v>
      </c>
      <c r="AU169" s="50">
        <f>IFERROR(VLOOKUP(TEXT($A169,"000000"),[7]Página1!$A$8:$R$814,15,FALSE),0)</f>
        <v>0</v>
      </c>
      <c r="AV169" s="50">
        <f>IFERROR(VLOOKUP(TEXT($A169,"000000"),[7]Página1!$A$8:$R$814,18,FALSE),0)</f>
        <v>0</v>
      </c>
      <c r="AW169" s="50"/>
      <c r="AX169" s="51" t="e">
        <f t="shared" si="41"/>
        <v>#REF!</v>
      </c>
      <c r="AY169" s="51" t="e">
        <f t="shared" si="42"/>
        <v>#REF!</v>
      </c>
      <c r="AZ169" s="51" t="e">
        <f t="shared" si="43"/>
        <v>#REF!</v>
      </c>
      <c r="BA169" s="51" t="e">
        <f t="shared" si="44"/>
        <v>#REF!</v>
      </c>
      <c r="BB169" s="51">
        <f t="shared" si="45"/>
        <v>0</v>
      </c>
      <c r="BC169" s="51" t="e">
        <f t="shared" si="46"/>
        <v>#REF!</v>
      </c>
      <c r="BD169" s="51">
        <f t="shared" si="47"/>
        <v>0</v>
      </c>
      <c r="BE169" s="51">
        <f>IFERROR(VLOOKUP(A169,salario!A$2:P$91,11,FALSE),0)</f>
        <v>0</v>
      </c>
      <c r="BF169" s="51">
        <f>SUMIFS(topmanager!$D:$D,topmanager!$C:$C,rs_nova!$A169,topmanager!$A:$A,rs_nova!BF$2)</f>
        <v>0</v>
      </c>
      <c r="BG169" s="51">
        <f>SUMIFS(topmanager!$D:$D,topmanager!$C:$C,rs_nova!$A169,topmanager!$A:$A,rs_nova!BG$2)</f>
        <v>0</v>
      </c>
      <c r="BH169" s="51">
        <f>SUMIFS(topmanager!$D:$D,topmanager!$C:$C,rs_nova!$A169,topmanager!$A:$A,rs_nova!BH$2)</f>
        <v>0</v>
      </c>
      <c r="BI169" s="51">
        <f>SUMIFS(topmanager!$D:$D,topmanager!$C:$C,rs_nova!$A169,topmanager!$A:$A,rs_nova!BI$2)</f>
        <v>0</v>
      </c>
      <c r="BJ169" s="51">
        <f>SUMIFS(topmanager!$D:$D,topmanager!$C:$C,rs_nova!$A169,topmanager!$A:$A,rs_nova!BJ$2)+SUMIFS(topmanager!$D:$D,topmanager!$C:$C,rs_nova!$A169,topmanager!$A:$A,rs_nova!BJ$2+1)</f>
        <v>0</v>
      </c>
      <c r="BK169" s="51">
        <f>IFERROR(VLOOKUP(A169,[8]ferias!$C$4:$G$100,5,FALSE),0)</f>
        <v>0</v>
      </c>
      <c r="BL169" s="51">
        <f>SUMIFS(topmanager!$D:$D,topmanager!$C:$C,rs_nova!$A169,topmanager!$A:$A,rs_nova!BL$2)</f>
        <v>0</v>
      </c>
      <c r="BM169" s="51">
        <f>SUMIFS(topmanager!$D:$D,topmanager!$C:$C,rs_nova!$A169,topmanager!$A:$A,rs_nova!BM$2)+SUMIFS(topmanager!$D:$D,topmanager!$C:$C,rs_nova!$A173,topmanager!$A:$A,151)</f>
        <v>0</v>
      </c>
      <c r="BN169" s="51">
        <f t="shared" si="48"/>
        <v>0</v>
      </c>
    </row>
    <row r="170" spans="1:66">
      <c r="A170" s="47" t="e">
        <f>total!#REF!</f>
        <v>#REF!</v>
      </c>
      <c r="B170" s="47">
        <f t="shared" si="35"/>
        <v>0</v>
      </c>
      <c r="C170" s="48" t="e">
        <f>total!#REF!</f>
        <v>#REF!</v>
      </c>
      <c r="D170" s="49" t="str">
        <f>IFERROR(VLOOKUP(A170,salario!A$3:J$32,10,FALSE),"")</f>
        <v/>
      </c>
      <c r="E170" s="49" t="str">
        <f>IFERROR(IF(VLOOKUP(A170,salario!A$3:O$32,15,FALSE)="","",VLOOKUP(A170,salario!A$3:O$32,15,FALSE)),"")</f>
        <v/>
      </c>
      <c r="F170" s="47" t="str">
        <f>IFERROR(VLOOKUP(A170,[5]base_pessoal!$B$2:$P$1504,13,FALSE),"")</f>
        <v/>
      </c>
      <c r="G170" s="50">
        <f>IFERROR(VLOOKUP(A170,salario!A$2:P$91,11,FALSE),0)*B170/30</f>
        <v>0</v>
      </c>
      <c r="H170" s="50">
        <f>SUMIFS(topmanager!$D:$D,topmanager!$C:$C,rs_nova!$A170,topmanager!$A:$A,rs_nova!H$2)+SUMIFS(topmanager!$D:$D,topmanager!$C:$C,rs_nova!$A170,topmanager!$A:$A,63)</f>
        <v>0</v>
      </c>
      <c r="I170" s="50">
        <f>-SUMIFS(topmanager!$D:$D,topmanager!$C:$C,rs_nova!$A170,topmanager!$A:$A,rs_nova!I$2)</f>
        <v>0</v>
      </c>
      <c r="J170" s="50">
        <f>SUMIFS(topmanager!$D:$D,topmanager!$C:$C,rs_nova!$A170,topmanager!$A:$A,rs_nova!J$2)</f>
        <v>0</v>
      </c>
      <c r="K170" s="50">
        <f>SUMIFS(topmanager!$D:$D,topmanager!$C:$C,rs_nova!$A170,topmanager!$A:$A,rs_nova!K$2)+SUMIFS(topmanager!$D:$D,topmanager!$C:$C,rs_nova!$A170,topmanager!$A:$A,911)</f>
        <v>0</v>
      </c>
      <c r="L170" s="50">
        <f>SUMIFS(topmanager!$D:$D,topmanager!$C:$C,rs_nova!$A170,topmanager!$A:$A,rs_nova!L$2)</f>
        <v>0</v>
      </c>
      <c r="M170" s="50">
        <f>SUMIFS(topmanager!$D:$D,topmanager!$C:$C,rs_nova!$A170,topmanager!$A:$A,rs_nova!M$2)+SUMIFS(topmanager!$D:$D,topmanager!$C:$C,rs_nova!$A170,topmanager!$A:$A,908)+SUMIFS(topmanager!$D:$D,topmanager!$C:$C,rs_nova!$A170,topmanager!$A:$A,550)</f>
        <v>0</v>
      </c>
      <c r="N170" s="50">
        <f>SUMIFS(topmanager!$D:$D,topmanager!$C:$C,rs_nova!$A170,topmanager!$A:$A,rs_nova!N$2)</f>
        <v>0</v>
      </c>
      <c r="O170" s="51">
        <f t="shared" si="36"/>
        <v>0</v>
      </c>
      <c r="P170" s="50">
        <f>IFERROR(VLOOKUP($A170,total!$B$4:$AW$437,27,0),0)</f>
        <v>0</v>
      </c>
      <c r="Q170" s="50">
        <f>IFERROR(VLOOKUP($A170,total!$B$4:$AW$437,21,0),0)</f>
        <v>0</v>
      </c>
      <c r="R170" s="50">
        <f>IFERROR(VLOOKUP($A170,total!$B$4:$AW$437,25,0),0)+IFERROR(VLOOKUP($A170,total!$B$4:$AW$437,36,0),0)</f>
        <v>0</v>
      </c>
      <c r="S170" s="50">
        <f>IFERROR(VLOOKUP(A170,gympass!$A$2:$F$148,6,0),0)</f>
        <v>0</v>
      </c>
      <c r="T170" s="50">
        <f>IFERROR(VLOOKUP($A170,total!$B$4:$AW$437,42,0),0)</f>
        <v>0</v>
      </c>
      <c r="U170" s="50">
        <f>IFERROR(VLOOKUP($A170,total!$B$4:$AW$437,32,0),0)</f>
        <v>0</v>
      </c>
      <c r="V170" s="50">
        <f>IFERROR(VLOOKUP($A170,total!$B$4:$AW$437,28,0),0)</f>
        <v>0</v>
      </c>
      <c r="W170" s="50">
        <f>IFERROR(VLOOKUP($A170,total!$B$4:$AX$437,49,0),0)</f>
        <v>0</v>
      </c>
      <c r="X170" s="50"/>
      <c r="Y170" s="50">
        <f>IFERROR(VLOOKUP(A170,#REF!,4,0),0)</f>
        <v>0</v>
      </c>
      <c r="Z170" s="50">
        <f>IFERROR(VLOOKUP(B170,#REF!,8,0),0)</f>
        <v>0</v>
      </c>
      <c r="AA170" s="50">
        <f>IFERROR(VLOOKUP($A170,total!$B$4:$AW$437,45,0),0)</f>
        <v>0</v>
      </c>
      <c r="AB170" s="50">
        <f>IFERROR(VLOOKUP($A170,total!$B$4:$AW$437,48,0),0)</f>
        <v>0</v>
      </c>
      <c r="AC170" s="50">
        <f>IFERROR(VLOOKUP($A170,total!$B$4:$AB$437,19,0),0)</f>
        <v>0</v>
      </c>
      <c r="AD170" s="50">
        <f>IFERROR(VLOOKUP($A170,total!$B$4:$AB$437,10,0),0)</f>
        <v>0</v>
      </c>
      <c r="AE170" s="50">
        <f>IFERROR(VLOOKUP($A170,total!$B$4:$AB$437,13,0),0)-SUMIFS(topmanager!$D:$D,topmanager!$C:$C,rs_nova!$A174,topmanager!$A:$A,856)</f>
        <v>0</v>
      </c>
      <c r="AF170" s="50">
        <f>IFERROR(VLOOKUP($A170,total!$B$4:$AB$437,16,0),0)</f>
        <v>0</v>
      </c>
      <c r="AG170" s="50">
        <f>IFERROR(VLOOKUP($A170,total!$B$4:$AB$437,7,0),0)</f>
        <v>0</v>
      </c>
      <c r="AH170" s="50">
        <f>IFERROR(VLOOKUP($A170,total!$B$4:$AD$437,29,0),0)</f>
        <v>0</v>
      </c>
      <c r="AI170" s="50">
        <f>IFERROR(VLOOKUP(A170,total!$B$4:$AN$437,39,0),0)</f>
        <v>0</v>
      </c>
      <c r="AJ170" s="51">
        <f t="shared" si="37"/>
        <v>0</v>
      </c>
      <c r="AK170" s="50">
        <f t="shared" si="38"/>
        <v>0</v>
      </c>
      <c r="AL170" s="50">
        <f t="shared" si="39"/>
        <v>0</v>
      </c>
      <c r="AM170" s="50">
        <f t="shared" si="40"/>
        <v>0</v>
      </c>
      <c r="AN170" s="50" t="e">
        <f t="shared" si="49"/>
        <v>#REF!</v>
      </c>
      <c r="AO170" s="50" t="e">
        <f t="shared" si="49"/>
        <v>#REF!</v>
      </c>
      <c r="AP170" s="50" t="e">
        <f t="shared" si="49"/>
        <v>#REF!</v>
      </c>
      <c r="AQ170" s="50">
        <f>IFERROR(VLOOKUP(TEXT($A170,"000000"),[6]Página1!$A$8:$S$801,13,FALSE),0)</f>
        <v>0</v>
      </c>
      <c r="AR170" s="50">
        <f>IFERROR(VLOOKUP(TEXT($A170,"000000"),[6]Página1!$A$8:$S$801,16,FALSE),0)</f>
        <v>0</v>
      </c>
      <c r="AS170" s="50">
        <f>IFERROR(VLOOKUP(TEXT($A170,"000000"),[6]Página1!$A$8:$S$801,19,FALSE),0)</f>
        <v>0</v>
      </c>
      <c r="AT170" s="50">
        <f>IFERROR(VLOOKUP(TEXT($A170,"000000"),[7]Página1!$A$8:$R$814,12,FALSE),0)</f>
        <v>0</v>
      </c>
      <c r="AU170" s="50">
        <f>IFERROR(VLOOKUP(TEXT($A170,"000000"),[7]Página1!$A$8:$R$814,15,FALSE),0)</f>
        <v>0</v>
      </c>
      <c r="AV170" s="50">
        <f>IFERROR(VLOOKUP(TEXT($A170,"000000"),[7]Página1!$A$8:$R$814,18,FALSE),0)</f>
        <v>0</v>
      </c>
      <c r="AW170" s="50"/>
      <c r="AX170" s="51" t="e">
        <f t="shared" si="41"/>
        <v>#REF!</v>
      </c>
      <c r="AY170" s="51" t="e">
        <f t="shared" si="42"/>
        <v>#REF!</v>
      </c>
      <c r="AZ170" s="51" t="e">
        <f t="shared" si="43"/>
        <v>#REF!</v>
      </c>
      <c r="BA170" s="51" t="e">
        <f t="shared" si="44"/>
        <v>#REF!</v>
      </c>
      <c r="BB170" s="51">
        <f t="shared" si="45"/>
        <v>0</v>
      </c>
      <c r="BC170" s="51" t="e">
        <f t="shared" si="46"/>
        <v>#REF!</v>
      </c>
      <c r="BD170" s="51">
        <f t="shared" si="47"/>
        <v>0</v>
      </c>
      <c r="BE170" s="51">
        <f>IFERROR(VLOOKUP(A170,salario!A$2:P$91,11,FALSE),0)</f>
        <v>0</v>
      </c>
      <c r="BF170" s="51">
        <f>SUMIFS(topmanager!$D:$D,topmanager!$C:$C,rs_nova!$A170,topmanager!$A:$A,rs_nova!BF$2)</f>
        <v>0</v>
      </c>
      <c r="BG170" s="51">
        <f>SUMIFS(topmanager!$D:$D,topmanager!$C:$C,rs_nova!$A170,topmanager!$A:$A,rs_nova!BG$2)</f>
        <v>0</v>
      </c>
      <c r="BH170" s="51">
        <f>SUMIFS(topmanager!$D:$D,topmanager!$C:$C,rs_nova!$A170,topmanager!$A:$A,rs_nova!BH$2)</f>
        <v>0</v>
      </c>
      <c r="BI170" s="51">
        <f>SUMIFS(topmanager!$D:$D,topmanager!$C:$C,rs_nova!$A170,topmanager!$A:$A,rs_nova!BI$2)</f>
        <v>0</v>
      </c>
      <c r="BJ170" s="51">
        <f>SUMIFS(topmanager!$D:$D,topmanager!$C:$C,rs_nova!$A170,topmanager!$A:$A,rs_nova!BJ$2)+SUMIFS(topmanager!$D:$D,topmanager!$C:$C,rs_nova!$A170,topmanager!$A:$A,rs_nova!BJ$2+1)</f>
        <v>0</v>
      </c>
      <c r="BK170" s="51">
        <f>IFERROR(VLOOKUP(A170,[8]ferias!$C$4:$G$100,5,FALSE),0)</f>
        <v>0</v>
      </c>
      <c r="BL170" s="51">
        <f>SUMIFS(topmanager!$D:$D,topmanager!$C:$C,rs_nova!$A170,topmanager!$A:$A,rs_nova!BL$2)</f>
        <v>0</v>
      </c>
      <c r="BM170" s="51">
        <f>SUMIFS(topmanager!$D:$D,topmanager!$C:$C,rs_nova!$A170,topmanager!$A:$A,rs_nova!BM$2)+SUMIFS(topmanager!$D:$D,topmanager!$C:$C,rs_nova!$A174,topmanager!$A:$A,151)</f>
        <v>0</v>
      </c>
      <c r="BN170" s="51">
        <f t="shared" si="48"/>
        <v>0</v>
      </c>
    </row>
    <row r="171" spans="1:66">
      <c r="A171" s="47" t="e">
        <f>total!#REF!</f>
        <v>#REF!</v>
      </c>
      <c r="B171" s="47">
        <f t="shared" si="35"/>
        <v>0</v>
      </c>
      <c r="C171" s="48" t="e">
        <f>total!#REF!</f>
        <v>#REF!</v>
      </c>
      <c r="D171" s="49" t="str">
        <f>IFERROR(VLOOKUP(A171,salario!A$3:J$32,10,FALSE),"")</f>
        <v/>
      </c>
      <c r="E171" s="49" t="str">
        <f>IFERROR(IF(VLOOKUP(A171,salario!A$3:O$32,15,FALSE)="","",VLOOKUP(A171,salario!A$3:O$32,15,FALSE)),"")</f>
        <v/>
      </c>
      <c r="F171" s="47" t="str">
        <f>IFERROR(VLOOKUP(A171,[5]base_pessoal!$B$2:$P$1504,13,FALSE),"")</f>
        <v/>
      </c>
      <c r="G171" s="50">
        <f>IFERROR(VLOOKUP(A171,salario!A$2:P$91,11,FALSE),0)*B171/30</f>
        <v>0</v>
      </c>
      <c r="H171" s="50">
        <f>SUMIFS(topmanager!$D:$D,topmanager!$C:$C,rs_nova!$A171,topmanager!$A:$A,rs_nova!H$2)+SUMIFS(topmanager!$D:$D,topmanager!$C:$C,rs_nova!$A171,topmanager!$A:$A,63)</f>
        <v>0</v>
      </c>
      <c r="I171" s="50">
        <f>-SUMIFS(topmanager!$D:$D,topmanager!$C:$C,rs_nova!$A171,topmanager!$A:$A,rs_nova!I$2)</f>
        <v>0</v>
      </c>
      <c r="J171" s="50">
        <f>SUMIFS(topmanager!$D:$D,topmanager!$C:$C,rs_nova!$A171,topmanager!$A:$A,rs_nova!J$2)</f>
        <v>0</v>
      </c>
      <c r="K171" s="50">
        <f>SUMIFS(topmanager!$D:$D,topmanager!$C:$C,rs_nova!$A171,topmanager!$A:$A,rs_nova!K$2)+SUMIFS(topmanager!$D:$D,topmanager!$C:$C,rs_nova!$A171,topmanager!$A:$A,911)</f>
        <v>0</v>
      </c>
      <c r="L171" s="50">
        <f>SUMIFS(topmanager!$D:$D,topmanager!$C:$C,rs_nova!$A171,topmanager!$A:$A,rs_nova!L$2)</f>
        <v>0</v>
      </c>
      <c r="M171" s="50">
        <f>SUMIFS(topmanager!$D:$D,topmanager!$C:$C,rs_nova!$A171,topmanager!$A:$A,rs_nova!M$2)+SUMIFS(topmanager!$D:$D,topmanager!$C:$C,rs_nova!$A171,topmanager!$A:$A,908)+SUMIFS(topmanager!$D:$D,topmanager!$C:$C,rs_nova!$A171,topmanager!$A:$A,550)</f>
        <v>0</v>
      </c>
      <c r="N171" s="50">
        <f>SUMIFS(topmanager!$D:$D,topmanager!$C:$C,rs_nova!$A171,topmanager!$A:$A,rs_nova!N$2)</f>
        <v>0</v>
      </c>
      <c r="O171" s="51">
        <f t="shared" si="36"/>
        <v>0</v>
      </c>
      <c r="P171" s="50">
        <f>IFERROR(VLOOKUP($A171,total!$B$4:$AW$437,27,0),0)</f>
        <v>0</v>
      </c>
      <c r="Q171" s="50">
        <f>IFERROR(VLOOKUP($A171,total!$B$4:$AW$437,21,0),0)</f>
        <v>0</v>
      </c>
      <c r="R171" s="50">
        <f>IFERROR(VLOOKUP($A171,total!$B$4:$AW$437,25,0),0)+IFERROR(VLOOKUP($A171,total!$B$4:$AW$437,36,0),0)</f>
        <v>0</v>
      </c>
      <c r="S171" s="50">
        <f>IFERROR(VLOOKUP(A171,gympass!$A$2:$F$148,6,0),0)</f>
        <v>0</v>
      </c>
      <c r="T171" s="50">
        <f>IFERROR(VLOOKUP($A171,total!$B$4:$AW$437,42,0),0)</f>
        <v>0</v>
      </c>
      <c r="U171" s="50">
        <f>IFERROR(VLOOKUP($A171,total!$B$4:$AW$437,32,0),0)</f>
        <v>0</v>
      </c>
      <c r="V171" s="50">
        <f>IFERROR(VLOOKUP($A171,total!$B$4:$AW$437,28,0),0)</f>
        <v>0</v>
      </c>
      <c r="W171" s="50">
        <f>IFERROR(VLOOKUP($A171,total!$B$4:$AX$437,49,0),0)</f>
        <v>0</v>
      </c>
      <c r="X171" s="50"/>
      <c r="Y171" s="50">
        <f>IFERROR(VLOOKUP(A171,#REF!,4,0),0)</f>
        <v>0</v>
      </c>
      <c r="Z171" s="50">
        <f>IFERROR(VLOOKUP(B171,#REF!,8,0),0)</f>
        <v>0</v>
      </c>
      <c r="AA171" s="50">
        <f>IFERROR(VLOOKUP($A171,total!$B$4:$AW$437,45,0),0)</f>
        <v>0</v>
      </c>
      <c r="AB171" s="50">
        <f>IFERROR(VLOOKUP($A171,total!$B$4:$AW$437,48,0),0)</f>
        <v>0</v>
      </c>
      <c r="AC171" s="50">
        <f>IFERROR(VLOOKUP($A171,total!$B$4:$AB$437,19,0),0)</f>
        <v>0</v>
      </c>
      <c r="AD171" s="50">
        <f>IFERROR(VLOOKUP($A171,total!$B$4:$AB$437,10,0),0)</f>
        <v>0</v>
      </c>
      <c r="AE171" s="50">
        <f>IFERROR(VLOOKUP($A171,total!$B$4:$AB$437,13,0),0)-SUMIFS(topmanager!$D:$D,topmanager!$C:$C,rs_nova!$A175,topmanager!$A:$A,856)</f>
        <v>0</v>
      </c>
      <c r="AF171" s="50">
        <f>IFERROR(VLOOKUP($A171,total!$B$4:$AB$437,16,0),0)</f>
        <v>0</v>
      </c>
      <c r="AG171" s="50">
        <f>IFERROR(VLOOKUP($A171,total!$B$4:$AB$437,7,0),0)</f>
        <v>0</v>
      </c>
      <c r="AH171" s="50">
        <f>IFERROR(VLOOKUP($A171,total!$B$4:$AD$437,29,0),0)</f>
        <v>0</v>
      </c>
      <c r="AI171" s="50">
        <f>IFERROR(VLOOKUP(A171,total!$B$4:$AN$437,39,0),0)</f>
        <v>0</v>
      </c>
      <c r="AJ171" s="51">
        <f t="shared" si="37"/>
        <v>0</v>
      </c>
      <c r="AK171" s="50">
        <f t="shared" si="38"/>
        <v>0</v>
      </c>
      <c r="AL171" s="50">
        <f t="shared" si="39"/>
        <v>0</v>
      </c>
      <c r="AM171" s="50">
        <f t="shared" si="40"/>
        <v>0</v>
      </c>
      <c r="AN171" s="50" t="e">
        <f t="shared" si="49"/>
        <v>#REF!</v>
      </c>
      <c r="AO171" s="50" t="e">
        <f t="shared" si="49"/>
        <v>#REF!</v>
      </c>
      <c r="AP171" s="50" t="e">
        <f t="shared" si="49"/>
        <v>#REF!</v>
      </c>
      <c r="AQ171" s="50">
        <f>IFERROR(VLOOKUP(TEXT($A171,"000000"),[6]Página1!$A$8:$S$801,13,FALSE),0)</f>
        <v>0</v>
      </c>
      <c r="AR171" s="50">
        <f>IFERROR(VLOOKUP(TEXT($A171,"000000"),[6]Página1!$A$8:$S$801,16,FALSE),0)</f>
        <v>0</v>
      </c>
      <c r="AS171" s="50">
        <f>IFERROR(VLOOKUP(TEXT($A171,"000000"),[6]Página1!$A$8:$S$801,19,FALSE),0)</f>
        <v>0</v>
      </c>
      <c r="AT171" s="50">
        <f>IFERROR(VLOOKUP(TEXT($A171,"000000"),[7]Página1!$A$8:$R$814,12,FALSE),0)</f>
        <v>0</v>
      </c>
      <c r="AU171" s="50">
        <f>IFERROR(VLOOKUP(TEXT($A171,"000000"),[7]Página1!$A$8:$R$814,15,FALSE),0)</f>
        <v>0</v>
      </c>
      <c r="AV171" s="50">
        <f>IFERROR(VLOOKUP(TEXT($A171,"000000"),[7]Página1!$A$8:$R$814,18,FALSE),0)</f>
        <v>0</v>
      </c>
      <c r="AW171" s="50"/>
      <c r="AX171" s="51" t="e">
        <f t="shared" si="41"/>
        <v>#REF!</v>
      </c>
      <c r="AY171" s="51" t="e">
        <f t="shared" si="42"/>
        <v>#REF!</v>
      </c>
      <c r="AZ171" s="51" t="e">
        <f t="shared" si="43"/>
        <v>#REF!</v>
      </c>
      <c r="BA171" s="51" t="e">
        <f t="shared" si="44"/>
        <v>#REF!</v>
      </c>
      <c r="BB171" s="51">
        <f t="shared" si="45"/>
        <v>0</v>
      </c>
      <c r="BC171" s="51" t="e">
        <f t="shared" si="46"/>
        <v>#REF!</v>
      </c>
      <c r="BD171" s="51">
        <f t="shared" si="47"/>
        <v>0</v>
      </c>
      <c r="BE171" s="51">
        <f>IFERROR(VLOOKUP(A171,salario!A$2:P$91,11,FALSE),0)</f>
        <v>0</v>
      </c>
      <c r="BF171" s="51">
        <f>SUMIFS(topmanager!$D:$D,topmanager!$C:$C,rs_nova!$A171,topmanager!$A:$A,rs_nova!BF$2)</f>
        <v>0</v>
      </c>
      <c r="BG171" s="51">
        <f>SUMIFS(topmanager!$D:$D,topmanager!$C:$C,rs_nova!$A171,topmanager!$A:$A,rs_nova!BG$2)</f>
        <v>0</v>
      </c>
      <c r="BH171" s="51">
        <f>SUMIFS(topmanager!$D:$D,topmanager!$C:$C,rs_nova!$A171,topmanager!$A:$A,rs_nova!BH$2)</f>
        <v>0</v>
      </c>
      <c r="BI171" s="51">
        <f>SUMIFS(topmanager!$D:$D,topmanager!$C:$C,rs_nova!$A171,topmanager!$A:$A,rs_nova!BI$2)</f>
        <v>0</v>
      </c>
      <c r="BJ171" s="51">
        <f>SUMIFS(topmanager!$D:$D,topmanager!$C:$C,rs_nova!$A171,topmanager!$A:$A,rs_nova!BJ$2)+SUMIFS(topmanager!$D:$D,topmanager!$C:$C,rs_nova!$A171,topmanager!$A:$A,rs_nova!BJ$2+1)</f>
        <v>0</v>
      </c>
      <c r="BK171" s="51">
        <f>IFERROR(VLOOKUP(A171,[8]ferias!$C$4:$G$100,5,FALSE),0)</f>
        <v>0</v>
      </c>
      <c r="BL171" s="51">
        <f>SUMIFS(topmanager!$D:$D,topmanager!$C:$C,rs_nova!$A171,topmanager!$A:$A,rs_nova!BL$2)</f>
        <v>0</v>
      </c>
      <c r="BM171" s="51">
        <f>SUMIFS(topmanager!$D:$D,topmanager!$C:$C,rs_nova!$A171,topmanager!$A:$A,rs_nova!BM$2)+SUMIFS(topmanager!$D:$D,topmanager!$C:$C,rs_nova!$A175,topmanager!$A:$A,151)</f>
        <v>0</v>
      </c>
      <c r="BN171" s="51">
        <f t="shared" si="48"/>
        <v>0</v>
      </c>
    </row>
    <row r="172" spans="1:66">
      <c r="A172" s="47" t="e">
        <f>total!#REF!</f>
        <v>#REF!</v>
      </c>
      <c r="B172" s="47">
        <f t="shared" si="35"/>
        <v>0</v>
      </c>
      <c r="C172" s="48" t="e">
        <f>total!#REF!</f>
        <v>#REF!</v>
      </c>
      <c r="D172" s="49" t="str">
        <f>IFERROR(VLOOKUP(A172,salario!A$3:J$32,10,FALSE),"")</f>
        <v/>
      </c>
      <c r="E172" s="49" t="str">
        <f>IFERROR(IF(VLOOKUP(A172,salario!A$3:O$32,15,FALSE)="","",VLOOKUP(A172,salario!A$3:O$32,15,FALSE)),"")</f>
        <v/>
      </c>
      <c r="F172" s="47" t="str">
        <f>IFERROR(VLOOKUP(A172,[5]base_pessoal!$B$2:$P$1504,13,FALSE),"")</f>
        <v/>
      </c>
      <c r="G172" s="50">
        <f>IFERROR(VLOOKUP(A172,salario!A$2:P$91,11,FALSE),0)*B172/30</f>
        <v>0</v>
      </c>
      <c r="H172" s="50">
        <f>SUMIFS(topmanager!$D:$D,topmanager!$C:$C,rs_nova!$A172,topmanager!$A:$A,rs_nova!H$2)+SUMIFS(topmanager!$D:$D,topmanager!$C:$C,rs_nova!$A172,topmanager!$A:$A,63)</f>
        <v>0</v>
      </c>
      <c r="I172" s="50">
        <f>-SUMIFS(topmanager!$D:$D,topmanager!$C:$C,rs_nova!$A172,topmanager!$A:$A,rs_nova!I$2)</f>
        <v>0</v>
      </c>
      <c r="J172" s="50">
        <f>SUMIFS(topmanager!$D:$D,topmanager!$C:$C,rs_nova!$A172,topmanager!$A:$A,rs_nova!J$2)</f>
        <v>0</v>
      </c>
      <c r="K172" s="50">
        <f>SUMIFS(topmanager!$D:$D,topmanager!$C:$C,rs_nova!$A172,topmanager!$A:$A,rs_nova!K$2)+SUMIFS(topmanager!$D:$D,topmanager!$C:$C,rs_nova!$A172,topmanager!$A:$A,911)</f>
        <v>0</v>
      </c>
      <c r="L172" s="50">
        <f>SUMIFS(topmanager!$D:$D,topmanager!$C:$C,rs_nova!$A172,topmanager!$A:$A,rs_nova!L$2)</f>
        <v>0</v>
      </c>
      <c r="M172" s="50">
        <f>SUMIFS(topmanager!$D:$D,topmanager!$C:$C,rs_nova!$A172,topmanager!$A:$A,rs_nova!M$2)+SUMIFS(topmanager!$D:$D,topmanager!$C:$C,rs_nova!$A172,topmanager!$A:$A,908)+SUMIFS(topmanager!$D:$D,topmanager!$C:$C,rs_nova!$A172,topmanager!$A:$A,550)</f>
        <v>0</v>
      </c>
      <c r="N172" s="50">
        <f>SUMIFS(topmanager!$D:$D,topmanager!$C:$C,rs_nova!$A172,topmanager!$A:$A,rs_nova!N$2)</f>
        <v>0</v>
      </c>
      <c r="O172" s="51">
        <f t="shared" si="36"/>
        <v>0</v>
      </c>
      <c r="P172" s="50">
        <f>IFERROR(VLOOKUP($A172,total!$B$4:$AW$437,27,0),0)</f>
        <v>0</v>
      </c>
      <c r="Q172" s="50">
        <f>IFERROR(VLOOKUP($A172,total!$B$4:$AW$437,21,0),0)</f>
        <v>0</v>
      </c>
      <c r="R172" s="50">
        <f>IFERROR(VLOOKUP($A172,total!$B$4:$AW$437,25,0),0)+IFERROR(VLOOKUP($A172,total!$B$4:$AW$437,36,0),0)</f>
        <v>0</v>
      </c>
      <c r="S172" s="50">
        <f>IFERROR(VLOOKUP(A172,gympass!$A$2:$F$148,6,0),0)</f>
        <v>0</v>
      </c>
      <c r="T172" s="50">
        <f>IFERROR(VLOOKUP($A172,total!$B$4:$AW$437,42,0),0)</f>
        <v>0</v>
      </c>
      <c r="U172" s="50">
        <f>IFERROR(VLOOKUP($A172,total!$B$4:$AW$437,32,0),0)</f>
        <v>0</v>
      </c>
      <c r="V172" s="50">
        <f>IFERROR(VLOOKUP($A172,total!$B$4:$AW$437,28,0),0)</f>
        <v>0</v>
      </c>
      <c r="W172" s="50">
        <f>IFERROR(VLOOKUP($A172,total!$B$4:$AX$437,49,0),0)</f>
        <v>0</v>
      </c>
      <c r="X172" s="50"/>
      <c r="Y172" s="50">
        <f>IFERROR(VLOOKUP(A172,#REF!,4,0),0)</f>
        <v>0</v>
      </c>
      <c r="Z172" s="50">
        <f>IFERROR(VLOOKUP(B172,#REF!,8,0),0)</f>
        <v>0</v>
      </c>
      <c r="AA172" s="50">
        <f>IFERROR(VLOOKUP($A172,total!$B$4:$AW$437,45,0),0)</f>
        <v>0</v>
      </c>
      <c r="AB172" s="50">
        <f>IFERROR(VLOOKUP($A172,total!$B$4:$AW$437,48,0),0)</f>
        <v>0</v>
      </c>
      <c r="AC172" s="50">
        <f>IFERROR(VLOOKUP($A172,total!$B$4:$AB$437,19,0),0)</f>
        <v>0</v>
      </c>
      <c r="AD172" s="50">
        <f>IFERROR(VLOOKUP($A172,total!$B$4:$AB$437,10,0),0)</f>
        <v>0</v>
      </c>
      <c r="AE172" s="50">
        <f>IFERROR(VLOOKUP($A172,total!$B$4:$AB$437,13,0),0)-SUMIFS(topmanager!$D:$D,topmanager!$C:$C,rs_nova!$A176,topmanager!$A:$A,856)</f>
        <v>0</v>
      </c>
      <c r="AF172" s="50">
        <f>IFERROR(VLOOKUP($A172,total!$B$4:$AB$437,16,0),0)</f>
        <v>0</v>
      </c>
      <c r="AG172" s="50">
        <f>IFERROR(VLOOKUP($A172,total!$B$4:$AB$437,7,0),0)</f>
        <v>0</v>
      </c>
      <c r="AH172" s="50">
        <f>IFERROR(VLOOKUP($A172,total!$B$4:$AD$437,29,0),0)</f>
        <v>0</v>
      </c>
      <c r="AI172" s="50">
        <f>IFERROR(VLOOKUP(A172,total!$B$4:$AN$437,39,0),0)</f>
        <v>0</v>
      </c>
      <c r="AJ172" s="51">
        <f t="shared" si="37"/>
        <v>0</v>
      </c>
      <c r="AK172" s="50">
        <f t="shared" si="38"/>
        <v>0</v>
      </c>
      <c r="AL172" s="50">
        <f t="shared" si="39"/>
        <v>0</v>
      </c>
      <c r="AM172" s="50">
        <f t="shared" si="40"/>
        <v>0</v>
      </c>
      <c r="AN172" s="50" t="e">
        <f t="shared" si="49"/>
        <v>#REF!</v>
      </c>
      <c r="AO172" s="50" t="e">
        <f t="shared" si="49"/>
        <v>#REF!</v>
      </c>
      <c r="AP172" s="50" t="e">
        <f t="shared" si="49"/>
        <v>#REF!</v>
      </c>
      <c r="AQ172" s="50">
        <f>IFERROR(VLOOKUP(TEXT($A172,"000000"),[6]Página1!$A$8:$S$801,13,FALSE),0)</f>
        <v>0</v>
      </c>
      <c r="AR172" s="50">
        <f>IFERROR(VLOOKUP(TEXT($A172,"000000"),[6]Página1!$A$8:$S$801,16,FALSE),0)</f>
        <v>0</v>
      </c>
      <c r="AS172" s="50">
        <f>IFERROR(VLOOKUP(TEXT($A172,"000000"),[6]Página1!$A$8:$S$801,19,FALSE),0)</f>
        <v>0</v>
      </c>
      <c r="AT172" s="50">
        <f>IFERROR(VLOOKUP(TEXT($A172,"000000"),[7]Página1!$A$8:$R$814,12,FALSE),0)</f>
        <v>0</v>
      </c>
      <c r="AU172" s="50">
        <f>IFERROR(VLOOKUP(TEXT($A172,"000000"),[7]Página1!$A$8:$R$814,15,FALSE),0)</f>
        <v>0</v>
      </c>
      <c r="AV172" s="50">
        <f>IFERROR(VLOOKUP(TEXT($A172,"000000"),[7]Página1!$A$8:$R$814,18,FALSE),0)</f>
        <v>0</v>
      </c>
      <c r="AW172" s="50"/>
      <c r="AX172" s="51" t="e">
        <f t="shared" si="41"/>
        <v>#REF!</v>
      </c>
      <c r="AY172" s="51" t="e">
        <f t="shared" si="42"/>
        <v>#REF!</v>
      </c>
      <c r="AZ172" s="51" t="e">
        <f t="shared" si="43"/>
        <v>#REF!</v>
      </c>
      <c r="BA172" s="51" t="e">
        <f t="shared" si="44"/>
        <v>#REF!</v>
      </c>
      <c r="BB172" s="51">
        <f t="shared" si="45"/>
        <v>0</v>
      </c>
      <c r="BC172" s="51" t="e">
        <f t="shared" si="46"/>
        <v>#REF!</v>
      </c>
      <c r="BD172" s="51">
        <f t="shared" si="47"/>
        <v>0</v>
      </c>
      <c r="BE172" s="51">
        <f>IFERROR(VLOOKUP(A172,salario!A$2:P$91,11,FALSE),0)</f>
        <v>0</v>
      </c>
      <c r="BF172" s="51">
        <f>SUMIFS(topmanager!$D:$D,topmanager!$C:$C,rs_nova!$A172,topmanager!$A:$A,rs_nova!BF$2)</f>
        <v>0</v>
      </c>
      <c r="BG172" s="51">
        <f>SUMIFS(topmanager!$D:$D,topmanager!$C:$C,rs_nova!$A172,topmanager!$A:$A,rs_nova!BG$2)</f>
        <v>0</v>
      </c>
      <c r="BH172" s="51">
        <f>SUMIFS(topmanager!$D:$D,topmanager!$C:$C,rs_nova!$A172,topmanager!$A:$A,rs_nova!BH$2)</f>
        <v>0</v>
      </c>
      <c r="BI172" s="51">
        <f>SUMIFS(topmanager!$D:$D,topmanager!$C:$C,rs_nova!$A172,topmanager!$A:$A,rs_nova!BI$2)</f>
        <v>0</v>
      </c>
      <c r="BJ172" s="51">
        <f>SUMIFS(topmanager!$D:$D,topmanager!$C:$C,rs_nova!$A172,topmanager!$A:$A,rs_nova!BJ$2)+SUMIFS(topmanager!$D:$D,topmanager!$C:$C,rs_nova!$A172,topmanager!$A:$A,rs_nova!BJ$2+1)</f>
        <v>0</v>
      </c>
      <c r="BK172" s="51">
        <f>IFERROR(VLOOKUP(A172,[8]ferias!$C$4:$G$100,5,FALSE),0)</f>
        <v>0</v>
      </c>
      <c r="BL172" s="51">
        <f>SUMIFS(topmanager!$D:$D,topmanager!$C:$C,rs_nova!$A172,topmanager!$A:$A,rs_nova!BL$2)</f>
        <v>0</v>
      </c>
      <c r="BM172" s="51">
        <f>SUMIFS(topmanager!$D:$D,topmanager!$C:$C,rs_nova!$A172,topmanager!$A:$A,rs_nova!BM$2)+SUMIFS(topmanager!$D:$D,topmanager!$C:$C,rs_nova!$A176,topmanager!$A:$A,151)</f>
        <v>0</v>
      </c>
      <c r="BN172" s="51">
        <f t="shared" si="48"/>
        <v>0</v>
      </c>
    </row>
    <row r="173" spans="1:66">
      <c r="A173" s="47" t="e">
        <f>total!#REF!</f>
        <v>#REF!</v>
      </c>
      <c r="B173" s="47">
        <f t="shared" si="35"/>
        <v>0</v>
      </c>
      <c r="C173" s="48" t="e">
        <f>total!#REF!</f>
        <v>#REF!</v>
      </c>
      <c r="D173" s="49" t="str">
        <f>IFERROR(VLOOKUP(A173,salario!A$3:J$32,10,FALSE),"")</f>
        <v/>
      </c>
      <c r="E173" s="49" t="str">
        <f>IFERROR(IF(VLOOKUP(A173,salario!A$3:O$32,15,FALSE)="","",VLOOKUP(A173,salario!A$3:O$32,15,FALSE)),"")</f>
        <v/>
      </c>
      <c r="F173" s="47" t="str">
        <f>IFERROR(VLOOKUP(A173,[5]base_pessoal!$B$2:$P$1504,13,FALSE),"")</f>
        <v/>
      </c>
      <c r="G173" s="50">
        <f>IFERROR(VLOOKUP(A173,salario!A$2:P$91,11,FALSE),0)*B173/30</f>
        <v>0</v>
      </c>
      <c r="H173" s="50">
        <f>SUMIFS(topmanager!$D:$D,topmanager!$C:$C,rs_nova!$A173,topmanager!$A:$A,rs_nova!H$2)+SUMIFS(topmanager!$D:$D,topmanager!$C:$C,rs_nova!$A173,topmanager!$A:$A,63)</f>
        <v>0</v>
      </c>
      <c r="I173" s="50">
        <f>-SUMIFS(topmanager!$D:$D,topmanager!$C:$C,rs_nova!$A173,topmanager!$A:$A,rs_nova!I$2)</f>
        <v>0</v>
      </c>
      <c r="J173" s="50">
        <f>SUMIFS(topmanager!$D:$D,topmanager!$C:$C,rs_nova!$A173,topmanager!$A:$A,rs_nova!J$2)</f>
        <v>0</v>
      </c>
      <c r="K173" s="50">
        <f>SUMIFS(topmanager!$D:$D,topmanager!$C:$C,rs_nova!$A173,topmanager!$A:$A,rs_nova!K$2)+SUMIFS(topmanager!$D:$D,topmanager!$C:$C,rs_nova!$A173,topmanager!$A:$A,911)</f>
        <v>0</v>
      </c>
      <c r="L173" s="50">
        <f>SUMIFS(topmanager!$D:$D,topmanager!$C:$C,rs_nova!$A173,topmanager!$A:$A,rs_nova!L$2)</f>
        <v>0</v>
      </c>
      <c r="M173" s="50">
        <f>SUMIFS(topmanager!$D:$D,topmanager!$C:$C,rs_nova!$A173,topmanager!$A:$A,rs_nova!M$2)+SUMIFS(topmanager!$D:$D,topmanager!$C:$C,rs_nova!$A173,topmanager!$A:$A,908)+SUMIFS(topmanager!$D:$D,topmanager!$C:$C,rs_nova!$A173,topmanager!$A:$A,550)</f>
        <v>0</v>
      </c>
      <c r="N173" s="50">
        <f>SUMIFS(topmanager!$D:$D,topmanager!$C:$C,rs_nova!$A173,topmanager!$A:$A,rs_nova!N$2)</f>
        <v>0</v>
      </c>
      <c r="O173" s="51">
        <f t="shared" si="36"/>
        <v>0</v>
      </c>
      <c r="P173" s="50">
        <f>IFERROR(VLOOKUP($A173,total!$B$4:$AW$437,27,0),0)</f>
        <v>0</v>
      </c>
      <c r="Q173" s="50">
        <f>IFERROR(VLOOKUP($A173,total!$B$4:$AW$437,21,0),0)</f>
        <v>0</v>
      </c>
      <c r="R173" s="50">
        <f>IFERROR(VLOOKUP($A173,total!$B$4:$AW$437,25,0),0)+IFERROR(VLOOKUP($A173,total!$B$4:$AW$437,36,0),0)</f>
        <v>0</v>
      </c>
      <c r="S173" s="50">
        <f>IFERROR(VLOOKUP(A173,gympass!$A$2:$F$148,6,0),0)</f>
        <v>0</v>
      </c>
      <c r="T173" s="50">
        <f>IFERROR(VLOOKUP($A173,total!$B$4:$AW$437,42,0),0)</f>
        <v>0</v>
      </c>
      <c r="U173" s="50">
        <f>IFERROR(VLOOKUP($A173,total!$B$4:$AW$437,32,0),0)</f>
        <v>0</v>
      </c>
      <c r="V173" s="50">
        <f>IFERROR(VLOOKUP($A173,total!$B$4:$AW$437,28,0),0)</f>
        <v>0</v>
      </c>
      <c r="W173" s="50">
        <f>IFERROR(VLOOKUP($A173,total!$B$4:$AX$437,49,0),0)</f>
        <v>0</v>
      </c>
      <c r="X173" s="50"/>
      <c r="Y173" s="50">
        <f>IFERROR(VLOOKUP(A173,#REF!,4,0),0)</f>
        <v>0</v>
      </c>
      <c r="Z173" s="50">
        <f>IFERROR(VLOOKUP(B173,#REF!,8,0),0)</f>
        <v>0</v>
      </c>
      <c r="AA173" s="50">
        <f>IFERROR(VLOOKUP($A173,total!$B$4:$AW$437,45,0),0)</f>
        <v>0</v>
      </c>
      <c r="AB173" s="50">
        <f>IFERROR(VLOOKUP($A173,total!$B$4:$AW$437,48,0),0)</f>
        <v>0</v>
      </c>
      <c r="AC173" s="50">
        <f>IFERROR(VLOOKUP($A173,total!$B$4:$AB$437,19,0),0)</f>
        <v>0</v>
      </c>
      <c r="AD173" s="50">
        <f>IFERROR(VLOOKUP($A173,total!$B$4:$AB$437,10,0),0)</f>
        <v>0</v>
      </c>
      <c r="AE173" s="50">
        <f>IFERROR(VLOOKUP($A173,total!$B$4:$AB$437,13,0),0)-SUMIFS(topmanager!$D:$D,topmanager!$C:$C,rs_nova!$A177,topmanager!$A:$A,856)</f>
        <v>0</v>
      </c>
      <c r="AF173" s="50">
        <f>IFERROR(VLOOKUP($A173,total!$B$4:$AB$437,16,0),0)</f>
        <v>0</v>
      </c>
      <c r="AG173" s="50">
        <f>IFERROR(VLOOKUP($A173,total!$B$4:$AB$437,7,0),0)</f>
        <v>0</v>
      </c>
      <c r="AH173" s="50">
        <f>IFERROR(VLOOKUP($A173,total!$B$4:$AD$437,29,0),0)</f>
        <v>0</v>
      </c>
      <c r="AI173" s="50">
        <f>IFERROR(VLOOKUP(A173,total!$B$4:$AN$437,39,0),0)</f>
        <v>0</v>
      </c>
      <c r="AJ173" s="51">
        <f t="shared" si="37"/>
        <v>0</v>
      </c>
      <c r="AK173" s="50">
        <f t="shared" si="38"/>
        <v>0</v>
      </c>
      <c r="AL173" s="50">
        <f t="shared" si="39"/>
        <v>0</v>
      </c>
      <c r="AM173" s="50">
        <f t="shared" si="40"/>
        <v>0</v>
      </c>
      <c r="AN173" s="50" t="e">
        <f t="shared" si="49"/>
        <v>#REF!</v>
      </c>
      <c r="AO173" s="50" t="e">
        <f t="shared" si="49"/>
        <v>#REF!</v>
      </c>
      <c r="AP173" s="50" t="e">
        <f t="shared" si="49"/>
        <v>#REF!</v>
      </c>
      <c r="AQ173" s="50">
        <f>IFERROR(VLOOKUP(TEXT($A173,"000000"),[6]Página1!$A$8:$S$801,13,FALSE),0)</f>
        <v>0</v>
      </c>
      <c r="AR173" s="50">
        <f>IFERROR(VLOOKUP(TEXT($A173,"000000"),[6]Página1!$A$8:$S$801,16,FALSE),0)</f>
        <v>0</v>
      </c>
      <c r="AS173" s="50">
        <f>IFERROR(VLOOKUP(TEXT($A173,"000000"),[6]Página1!$A$8:$S$801,19,FALSE),0)</f>
        <v>0</v>
      </c>
      <c r="AT173" s="50">
        <f>IFERROR(VLOOKUP(TEXT($A173,"000000"),[7]Página1!$A$8:$R$814,12,FALSE),0)</f>
        <v>0</v>
      </c>
      <c r="AU173" s="50">
        <f>IFERROR(VLOOKUP(TEXT($A173,"000000"),[7]Página1!$A$8:$R$814,15,FALSE),0)</f>
        <v>0</v>
      </c>
      <c r="AV173" s="50">
        <f>IFERROR(VLOOKUP(TEXT($A173,"000000"),[7]Página1!$A$8:$R$814,18,FALSE),0)</f>
        <v>0</v>
      </c>
      <c r="AW173" s="50"/>
      <c r="AX173" s="51" t="e">
        <f t="shared" si="41"/>
        <v>#REF!</v>
      </c>
      <c r="AY173" s="51" t="e">
        <f t="shared" si="42"/>
        <v>#REF!</v>
      </c>
      <c r="AZ173" s="51" t="e">
        <f t="shared" si="43"/>
        <v>#REF!</v>
      </c>
      <c r="BA173" s="51" t="e">
        <f t="shared" si="44"/>
        <v>#REF!</v>
      </c>
      <c r="BB173" s="51">
        <f t="shared" si="45"/>
        <v>0</v>
      </c>
      <c r="BC173" s="51" t="e">
        <f t="shared" si="46"/>
        <v>#REF!</v>
      </c>
      <c r="BD173" s="51">
        <f t="shared" si="47"/>
        <v>0</v>
      </c>
      <c r="BE173" s="51">
        <f>IFERROR(VLOOKUP(A173,salario!A$2:P$91,11,FALSE),0)</f>
        <v>0</v>
      </c>
      <c r="BF173" s="51">
        <f>SUMIFS(topmanager!$D:$D,topmanager!$C:$C,rs_nova!$A173,topmanager!$A:$A,rs_nova!BF$2)</f>
        <v>0</v>
      </c>
      <c r="BG173" s="51">
        <f>SUMIFS(topmanager!$D:$D,topmanager!$C:$C,rs_nova!$A173,topmanager!$A:$A,rs_nova!BG$2)</f>
        <v>0</v>
      </c>
      <c r="BH173" s="51">
        <f>SUMIFS(topmanager!$D:$D,topmanager!$C:$C,rs_nova!$A173,topmanager!$A:$A,rs_nova!BH$2)</f>
        <v>0</v>
      </c>
      <c r="BI173" s="51">
        <f>SUMIFS(topmanager!$D:$D,topmanager!$C:$C,rs_nova!$A173,topmanager!$A:$A,rs_nova!BI$2)</f>
        <v>0</v>
      </c>
      <c r="BJ173" s="51">
        <f>SUMIFS(topmanager!$D:$D,topmanager!$C:$C,rs_nova!$A173,topmanager!$A:$A,rs_nova!BJ$2)+SUMIFS(topmanager!$D:$D,topmanager!$C:$C,rs_nova!$A173,topmanager!$A:$A,rs_nova!BJ$2+1)</f>
        <v>0</v>
      </c>
      <c r="BK173" s="51">
        <f>IFERROR(VLOOKUP(A173,[8]ferias!$C$4:$G$100,5,FALSE),0)</f>
        <v>0</v>
      </c>
      <c r="BL173" s="51">
        <f>SUMIFS(topmanager!$D:$D,topmanager!$C:$C,rs_nova!$A173,topmanager!$A:$A,rs_nova!BL$2)</f>
        <v>0</v>
      </c>
      <c r="BM173" s="51">
        <f>SUMIFS(topmanager!$D:$D,topmanager!$C:$C,rs_nova!$A173,topmanager!$A:$A,rs_nova!BM$2)+SUMIFS(topmanager!$D:$D,topmanager!$C:$C,rs_nova!$A177,topmanager!$A:$A,151)</f>
        <v>0</v>
      </c>
      <c r="BN173" s="51">
        <f t="shared" si="48"/>
        <v>0</v>
      </c>
    </row>
    <row r="174" spans="1:66">
      <c r="A174" s="47" t="e">
        <f>total!#REF!</f>
        <v>#REF!</v>
      </c>
      <c r="B174" s="47">
        <f t="shared" si="35"/>
        <v>0</v>
      </c>
      <c r="C174" s="48" t="e">
        <f>total!#REF!</f>
        <v>#REF!</v>
      </c>
      <c r="D174" s="49" t="str">
        <f>IFERROR(VLOOKUP(A174,salario!A$3:J$32,10,FALSE),"")</f>
        <v/>
      </c>
      <c r="E174" s="49" t="str">
        <f>IFERROR(IF(VLOOKUP(A174,salario!A$3:O$32,15,FALSE)="","",VLOOKUP(A174,salario!A$3:O$32,15,FALSE)),"")</f>
        <v/>
      </c>
      <c r="F174" s="47" t="str">
        <f>IFERROR(VLOOKUP(A174,[5]base_pessoal!$B$2:$P$1504,13,FALSE),"")</f>
        <v/>
      </c>
      <c r="G174" s="50">
        <f>IFERROR(VLOOKUP(A174,salario!A$2:P$91,11,FALSE),0)*B174/30</f>
        <v>0</v>
      </c>
      <c r="H174" s="50">
        <f>SUMIFS(topmanager!$D:$D,topmanager!$C:$C,rs_nova!$A174,topmanager!$A:$A,rs_nova!H$2)+SUMIFS(topmanager!$D:$D,topmanager!$C:$C,rs_nova!$A174,topmanager!$A:$A,63)</f>
        <v>0</v>
      </c>
      <c r="I174" s="50">
        <f>-SUMIFS(topmanager!$D:$D,topmanager!$C:$C,rs_nova!$A174,topmanager!$A:$A,rs_nova!I$2)</f>
        <v>0</v>
      </c>
      <c r="J174" s="50">
        <f>SUMIFS(topmanager!$D:$D,topmanager!$C:$C,rs_nova!$A174,topmanager!$A:$A,rs_nova!J$2)</f>
        <v>0</v>
      </c>
      <c r="K174" s="50">
        <f>SUMIFS(topmanager!$D:$D,topmanager!$C:$C,rs_nova!$A174,topmanager!$A:$A,rs_nova!K$2)+SUMIFS(topmanager!$D:$D,topmanager!$C:$C,rs_nova!$A174,topmanager!$A:$A,911)</f>
        <v>0</v>
      </c>
      <c r="L174" s="50">
        <f>SUMIFS(topmanager!$D:$D,topmanager!$C:$C,rs_nova!$A174,topmanager!$A:$A,rs_nova!L$2)</f>
        <v>0</v>
      </c>
      <c r="M174" s="50">
        <f>SUMIFS(topmanager!$D:$D,topmanager!$C:$C,rs_nova!$A174,topmanager!$A:$A,rs_nova!M$2)+SUMIFS(topmanager!$D:$D,topmanager!$C:$C,rs_nova!$A174,topmanager!$A:$A,908)+SUMIFS(topmanager!$D:$D,topmanager!$C:$C,rs_nova!$A174,topmanager!$A:$A,550)</f>
        <v>0</v>
      </c>
      <c r="N174" s="50">
        <f>SUMIFS(topmanager!$D:$D,topmanager!$C:$C,rs_nova!$A174,topmanager!$A:$A,rs_nova!N$2)</f>
        <v>0</v>
      </c>
      <c r="O174" s="51">
        <f t="shared" si="36"/>
        <v>0</v>
      </c>
      <c r="P174" s="50">
        <f>IFERROR(VLOOKUP($A174,total!$B$4:$AW$437,27,0),0)</f>
        <v>0</v>
      </c>
      <c r="Q174" s="50">
        <f>IFERROR(VLOOKUP($A174,total!$B$4:$AW$437,21,0),0)</f>
        <v>0</v>
      </c>
      <c r="R174" s="50">
        <f>IFERROR(VLOOKUP($A174,total!$B$4:$AW$437,25,0),0)+IFERROR(VLOOKUP($A174,total!$B$4:$AW$437,36,0),0)</f>
        <v>0</v>
      </c>
      <c r="S174" s="50">
        <f>IFERROR(VLOOKUP(A174,gympass!$A$2:$F$148,6,0),0)</f>
        <v>0</v>
      </c>
      <c r="T174" s="50">
        <f>IFERROR(VLOOKUP($A174,total!$B$4:$AW$437,42,0),0)</f>
        <v>0</v>
      </c>
      <c r="U174" s="50">
        <f>IFERROR(VLOOKUP($A174,total!$B$4:$AW$437,32,0),0)</f>
        <v>0</v>
      </c>
      <c r="V174" s="50">
        <f>IFERROR(VLOOKUP($A174,total!$B$4:$AW$437,28,0),0)</f>
        <v>0</v>
      </c>
      <c r="W174" s="50">
        <f>IFERROR(VLOOKUP($A174,total!$B$4:$AX$437,49,0),0)</f>
        <v>0</v>
      </c>
      <c r="X174" s="50"/>
      <c r="Y174" s="50">
        <f>IFERROR(VLOOKUP(A174,#REF!,4,0),0)</f>
        <v>0</v>
      </c>
      <c r="Z174" s="50">
        <f>IFERROR(VLOOKUP(B174,#REF!,8,0),0)</f>
        <v>0</v>
      </c>
      <c r="AA174" s="50">
        <f>IFERROR(VLOOKUP($A174,total!$B$4:$AW$437,45,0),0)</f>
        <v>0</v>
      </c>
      <c r="AB174" s="50">
        <f>IFERROR(VLOOKUP($A174,total!$B$4:$AW$437,48,0),0)</f>
        <v>0</v>
      </c>
      <c r="AC174" s="50">
        <f>IFERROR(VLOOKUP($A174,total!$B$4:$AB$437,19,0),0)</f>
        <v>0</v>
      </c>
      <c r="AD174" s="50">
        <f>IFERROR(VLOOKUP($A174,total!$B$4:$AB$437,10,0),0)</f>
        <v>0</v>
      </c>
      <c r="AE174" s="50">
        <f>IFERROR(VLOOKUP($A174,total!$B$4:$AB$437,13,0),0)-SUMIFS(topmanager!$D:$D,topmanager!$C:$C,rs_nova!$A178,topmanager!$A:$A,856)</f>
        <v>0</v>
      </c>
      <c r="AF174" s="50">
        <f>IFERROR(VLOOKUP($A174,total!$B$4:$AB$437,16,0),0)</f>
        <v>0</v>
      </c>
      <c r="AG174" s="50">
        <f>IFERROR(VLOOKUP($A174,total!$B$4:$AB$437,7,0),0)</f>
        <v>0</v>
      </c>
      <c r="AH174" s="50">
        <f>IFERROR(VLOOKUP($A174,total!$B$4:$AD$437,29,0),0)</f>
        <v>0</v>
      </c>
      <c r="AI174" s="50">
        <f>IFERROR(VLOOKUP(A174,total!$B$4:$AN$437,39,0),0)</f>
        <v>0</v>
      </c>
      <c r="AJ174" s="51">
        <f t="shared" si="37"/>
        <v>0</v>
      </c>
      <c r="AK174" s="50">
        <f t="shared" si="38"/>
        <v>0</v>
      </c>
      <c r="AL174" s="50">
        <f t="shared" si="39"/>
        <v>0</v>
      </c>
      <c r="AM174" s="50">
        <f t="shared" si="40"/>
        <v>0</v>
      </c>
      <c r="AN174" s="50" t="e">
        <f t="shared" si="49"/>
        <v>#REF!</v>
      </c>
      <c r="AO174" s="50" t="e">
        <f t="shared" si="49"/>
        <v>#REF!</v>
      </c>
      <c r="AP174" s="50" t="e">
        <f t="shared" si="49"/>
        <v>#REF!</v>
      </c>
      <c r="AQ174" s="50">
        <f>IFERROR(VLOOKUP(TEXT($A174,"000000"),[6]Página1!$A$8:$S$801,13,FALSE),0)</f>
        <v>0</v>
      </c>
      <c r="AR174" s="50">
        <f>IFERROR(VLOOKUP(TEXT($A174,"000000"),[6]Página1!$A$8:$S$801,16,FALSE),0)</f>
        <v>0</v>
      </c>
      <c r="AS174" s="50">
        <f>IFERROR(VLOOKUP(TEXT($A174,"000000"),[6]Página1!$A$8:$S$801,19,FALSE),0)</f>
        <v>0</v>
      </c>
      <c r="AT174" s="50">
        <f>IFERROR(VLOOKUP(TEXT($A174,"000000"),[7]Página1!$A$8:$R$814,12,FALSE),0)</f>
        <v>0</v>
      </c>
      <c r="AU174" s="50">
        <f>IFERROR(VLOOKUP(TEXT($A174,"000000"),[7]Página1!$A$8:$R$814,15,FALSE),0)</f>
        <v>0</v>
      </c>
      <c r="AV174" s="50">
        <f>IFERROR(VLOOKUP(TEXT($A174,"000000"),[7]Página1!$A$8:$R$814,18,FALSE),0)</f>
        <v>0</v>
      </c>
      <c r="AW174" s="50"/>
      <c r="AX174" s="51" t="e">
        <f t="shared" si="41"/>
        <v>#REF!</v>
      </c>
      <c r="AY174" s="51" t="e">
        <f t="shared" si="42"/>
        <v>#REF!</v>
      </c>
      <c r="AZ174" s="51" t="e">
        <f t="shared" si="43"/>
        <v>#REF!</v>
      </c>
      <c r="BA174" s="51" t="e">
        <f t="shared" si="44"/>
        <v>#REF!</v>
      </c>
      <c r="BB174" s="51">
        <f t="shared" si="45"/>
        <v>0</v>
      </c>
      <c r="BC174" s="51" t="e">
        <f t="shared" si="46"/>
        <v>#REF!</v>
      </c>
      <c r="BD174" s="51">
        <f t="shared" si="47"/>
        <v>0</v>
      </c>
      <c r="BE174" s="51">
        <f>IFERROR(VLOOKUP(A174,salario!A$2:P$91,11,FALSE),0)</f>
        <v>0</v>
      </c>
      <c r="BF174" s="51">
        <f>SUMIFS(topmanager!$D:$D,topmanager!$C:$C,rs_nova!$A174,topmanager!$A:$A,rs_nova!BF$2)</f>
        <v>0</v>
      </c>
      <c r="BG174" s="51">
        <f>SUMIFS(topmanager!$D:$D,topmanager!$C:$C,rs_nova!$A174,topmanager!$A:$A,rs_nova!BG$2)</f>
        <v>0</v>
      </c>
      <c r="BH174" s="51">
        <f>SUMIFS(topmanager!$D:$D,topmanager!$C:$C,rs_nova!$A174,topmanager!$A:$A,rs_nova!BH$2)</f>
        <v>0</v>
      </c>
      <c r="BI174" s="51">
        <f>SUMIFS(topmanager!$D:$D,topmanager!$C:$C,rs_nova!$A174,topmanager!$A:$A,rs_nova!BI$2)</f>
        <v>0</v>
      </c>
      <c r="BJ174" s="51">
        <f>SUMIFS(topmanager!$D:$D,topmanager!$C:$C,rs_nova!$A174,topmanager!$A:$A,rs_nova!BJ$2)+SUMIFS(topmanager!$D:$D,topmanager!$C:$C,rs_nova!$A174,topmanager!$A:$A,rs_nova!BJ$2+1)</f>
        <v>0</v>
      </c>
      <c r="BK174" s="51">
        <f>IFERROR(VLOOKUP(A174,[8]ferias!$C$4:$G$100,5,FALSE),0)</f>
        <v>0</v>
      </c>
      <c r="BL174" s="51">
        <f>SUMIFS(topmanager!$D:$D,topmanager!$C:$C,rs_nova!$A174,topmanager!$A:$A,rs_nova!BL$2)</f>
        <v>0</v>
      </c>
      <c r="BM174" s="51">
        <f>SUMIFS(topmanager!$D:$D,topmanager!$C:$C,rs_nova!$A174,topmanager!$A:$A,rs_nova!BM$2)+SUMIFS(topmanager!$D:$D,topmanager!$C:$C,rs_nova!$A178,topmanager!$A:$A,151)</f>
        <v>0</v>
      </c>
      <c r="BN174" s="51">
        <f t="shared" si="48"/>
        <v>0</v>
      </c>
    </row>
    <row r="175" spans="1:66">
      <c r="A175" s="47" t="e">
        <f>total!#REF!</f>
        <v>#REF!</v>
      </c>
      <c r="B175" s="47">
        <f t="shared" si="35"/>
        <v>0</v>
      </c>
      <c r="C175" s="48" t="e">
        <f>total!#REF!</f>
        <v>#REF!</v>
      </c>
      <c r="D175" s="49" t="str">
        <f>IFERROR(VLOOKUP(A175,salario!A$3:J$32,10,FALSE),"")</f>
        <v/>
      </c>
      <c r="E175" s="49" t="str">
        <f>IFERROR(IF(VLOOKUP(A175,salario!A$3:O$32,15,FALSE)="","",VLOOKUP(A175,salario!A$3:O$32,15,FALSE)),"")</f>
        <v/>
      </c>
      <c r="F175" s="47" t="str">
        <f>IFERROR(VLOOKUP(A175,[5]base_pessoal!$B$2:$P$1504,13,FALSE),"")</f>
        <v/>
      </c>
      <c r="G175" s="50">
        <f>IFERROR(VLOOKUP(A175,salario!A$2:P$91,11,FALSE),0)*B175/30</f>
        <v>0</v>
      </c>
      <c r="H175" s="50">
        <f>SUMIFS(topmanager!$D:$D,topmanager!$C:$C,rs_nova!$A175,topmanager!$A:$A,rs_nova!H$2)+SUMIFS(topmanager!$D:$D,topmanager!$C:$C,rs_nova!$A175,topmanager!$A:$A,63)</f>
        <v>0</v>
      </c>
      <c r="I175" s="50">
        <f>-SUMIFS(topmanager!$D:$D,topmanager!$C:$C,rs_nova!$A175,topmanager!$A:$A,rs_nova!I$2)</f>
        <v>0</v>
      </c>
      <c r="J175" s="50">
        <f>SUMIFS(topmanager!$D:$D,topmanager!$C:$C,rs_nova!$A175,topmanager!$A:$A,rs_nova!J$2)</f>
        <v>0</v>
      </c>
      <c r="K175" s="50">
        <f>SUMIFS(topmanager!$D:$D,topmanager!$C:$C,rs_nova!$A175,topmanager!$A:$A,rs_nova!K$2)+SUMIFS(topmanager!$D:$D,topmanager!$C:$C,rs_nova!$A175,topmanager!$A:$A,911)</f>
        <v>0</v>
      </c>
      <c r="L175" s="50">
        <f>SUMIFS(topmanager!$D:$D,topmanager!$C:$C,rs_nova!$A175,topmanager!$A:$A,rs_nova!L$2)</f>
        <v>0</v>
      </c>
      <c r="M175" s="50">
        <f>SUMIFS(topmanager!$D:$D,topmanager!$C:$C,rs_nova!$A175,topmanager!$A:$A,rs_nova!M$2)+SUMIFS(topmanager!$D:$D,topmanager!$C:$C,rs_nova!$A175,topmanager!$A:$A,908)+SUMIFS(topmanager!$D:$D,topmanager!$C:$C,rs_nova!$A175,topmanager!$A:$A,550)</f>
        <v>0</v>
      </c>
      <c r="N175" s="50">
        <f>SUMIFS(topmanager!$D:$D,topmanager!$C:$C,rs_nova!$A175,topmanager!$A:$A,rs_nova!N$2)</f>
        <v>0</v>
      </c>
      <c r="O175" s="51">
        <f t="shared" si="36"/>
        <v>0</v>
      </c>
      <c r="P175" s="50">
        <f>IFERROR(VLOOKUP($A175,total!$B$4:$AW$437,27,0),0)</f>
        <v>0</v>
      </c>
      <c r="Q175" s="50">
        <f>IFERROR(VLOOKUP($A175,total!$B$4:$AW$437,21,0),0)</f>
        <v>0</v>
      </c>
      <c r="R175" s="50">
        <f>IFERROR(VLOOKUP($A175,total!$B$4:$AW$437,25,0),0)+IFERROR(VLOOKUP($A175,total!$B$4:$AW$437,36,0),0)</f>
        <v>0</v>
      </c>
      <c r="S175" s="50">
        <f>IFERROR(VLOOKUP(A175,gympass!$A$2:$F$148,6,0),0)</f>
        <v>0</v>
      </c>
      <c r="T175" s="50">
        <f>IFERROR(VLOOKUP($A175,total!$B$4:$AW$437,42,0),0)</f>
        <v>0</v>
      </c>
      <c r="U175" s="50">
        <f>IFERROR(VLOOKUP($A175,total!$B$4:$AW$437,32,0),0)</f>
        <v>0</v>
      </c>
      <c r="V175" s="50">
        <f>IFERROR(VLOOKUP($A175,total!$B$4:$AW$437,28,0),0)</f>
        <v>0</v>
      </c>
      <c r="W175" s="50">
        <f>IFERROR(VLOOKUP($A175,total!$B$4:$AX$437,49,0),0)</f>
        <v>0</v>
      </c>
      <c r="X175" s="50"/>
      <c r="Y175" s="50">
        <f>IFERROR(VLOOKUP(A175,#REF!,4,0),0)</f>
        <v>0</v>
      </c>
      <c r="Z175" s="50">
        <f>IFERROR(VLOOKUP(B175,#REF!,8,0),0)</f>
        <v>0</v>
      </c>
      <c r="AA175" s="50">
        <f>IFERROR(VLOOKUP($A175,total!$B$4:$AW$437,45,0),0)</f>
        <v>0</v>
      </c>
      <c r="AB175" s="50">
        <f>IFERROR(VLOOKUP($A175,total!$B$4:$AW$437,48,0),0)</f>
        <v>0</v>
      </c>
      <c r="AC175" s="50">
        <f>IFERROR(VLOOKUP($A175,total!$B$4:$AB$437,19,0),0)</f>
        <v>0</v>
      </c>
      <c r="AD175" s="50">
        <f>IFERROR(VLOOKUP($A175,total!$B$4:$AB$437,10,0),0)</f>
        <v>0</v>
      </c>
      <c r="AE175" s="50">
        <f>IFERROR(VLOOKUP($A175,total!$B$4:$AB$437,13,0),0)-SUMIFS(topmanager!$D:$D,topmanager!$C:$C,rs_nova!$A179,topmanager!$A:$A,856)</f>
        <v>0</v>
      </c>
      <c r="AF175" s="50">
        <f>IFERROR(VLOOKUP($A175,total!$B$4:$AB$437,16,0),0)</f>
        <v>0</v>
      </c>
      <c r="AG175" s="50">
        <f>IFERROR(VLOOKUP($A175,total!$B$4:$AB$437,7,0),0)</f>
        <v>0</v>
      </c>
      <c r="AH175" s="50">
        <f>IFERROR(VLOOKUP($A175,total!$B$4:$AD$437,29,0),0)</f>
        <v>0</v>
      </c>
      <c r="AI175" s="50">
        <f>IFERROR(VLOOKUP(A175,total!$B$4:$AN$437,39,0),0)</f>
        <v>0</v>
      </c>
      <c r="AJ175" s="51">
        <f t="shared" si="37"/>
        <v>0</v>
      </c>
      <c r="AK175" s="50">
        <f t="shared" si="38"/>
        <v>0</v>
      </c>
      <c r="AL175" s="50">
        <f t="shared" si="39"/>
        <v>0</v>
      </c>
      <c r="AM175" s="50">
        <f t="shared" si="40"/>
        <v>0</v>
      </c>
      <c r="AN175" s="50" t="e">
        <f t="shared" si="49"/>
        <v>#REF!</v>
      </c>
      <c r="AO175" s="50" t="e">
        <f t="shared" si="49"/>
        <v>#REF!</v>
      </c>
      <c r="AP175" s="50" t="e">
        <f t="shared" si="49"/>
        <v>#REF!</v>
      </c>
      <c r="AQ175" s="50">
        <f>IFERROR(VLOOKUP(TEXT($A175,"000000"),[6]Página1!$A$8:$S$801,13,FALSE),0)</f>
        <v>0</v>
      </c>
      <c r="AR175" s="50">
        <f>IFERROR(VLOOKUP(TEXT($A175,"000000"),[6]Página1!$A$8:$S$801,16,FALSE),0)</f>
        <v>0</v>
      </c>
      <c r="AS175" s="50">
        <f>IFERROR(VLOOKUP(TEXT($A175,"000000"),[6]Página1!$A$8:$S$801,19,FALSE),0)</f>
        <v>0</v>
      </c>
      <c r="AT175" s="50">
        <f>IFERROR(VLOOKUP(TEXT($A175,"000000"),[7]Página1!$A$8:$R$814,12,FALSE),0)</f>
        <v>0</v>
      </c>
      <c r="AU175" s="50">
        <f>IFERROR(VLOOKUP(TEXT($A175,"000000"),[7]Página1!$A$8:$R$814,15,FALSE),0)</f>
        <v>0</v>
      </c>
      <c r="AV175" s="50">
        <f>IFERROR(VLOOKUP(TEXT($A175,"000000"),[7]Página1!$A$8:$R$814,18,FALSE),0)</f>
        <v>0</v>
      </c>
      <c r="AW175" s="50"/>
      <c r="AX175" s="51" t="e">
        <f t="shared" si="41"/>
        <v>#REF!</v>
      </c>
      <c r="AY175" s="51" t="e">
        <f t="shared" si="42"/>
        <v>#REF!</v>
      </c>
      <c r="AZ175" s="51" t="e">
        <f t="shared" si="43"/>
        <v>#REF!</v>
      </c>
      <c r="BA175" s="51" t="e">
        <f t="shared" si="44"/>
        <v>#REF!</v>
      </c>
      <c r="BB175" s="51">
        <f t="shared" si="45"/>
        <v>0</v>
      </c>
      <c r="BC175" s="51" t="e">
        <f t="shared" si="46"/>
        <v>#REF!</v>
      </c>
      <c r="BD175" s="51">
        <f t="shared" si="47"/>
        <v>0</v>
      </c>
      <c r="BE175" s="51">
        <f>IFERROR(VLOOKUP(A175,salario!A$2:P$91,11,FALSE),0)</f>
        <v>0</v>
      </c>
      <c r="BF175" s="51">
        <f>SUMIFS(topmanager!$D:$D,topmanager!$C:$C,rs_nova!$A175,topmanager!$A:$A,rs_nova!BF$2)</f>
        <v>0</v>
      </c>
      <c r="BG175" s="51">
        <f>SUMIFS(topmanager!$D:$D,topmanager!$C:$C,rs_nova!$A175,topmanager!$A:$A,rs_nova!BG$2)</f>
        <v>0</v>
      </c>
      <c r="BH175" s="51">
        <f>SUMIFS(topmanager!$D:$D,topmanager!$C:$C,rs_nova!$A175,topmanager!$A:$A,rs_nova!BH$2)</f>
        <v>0</v>
      </c>
      <c r="BI175" s="51">
        <f>SUMIFS(topmanager!$D:$D,topmanager!$C:$C,rs_nova!$A175,topmanager!$A:$A,rs_nova!BI$2)</f>
        <v>0</v>
      </c>
      <c r="BJ175" s="51">
        <f>SUMIFS(topmanager!$D:$D,topmanager!$C:$C,rs_nova!$A175,topmanager!$A:$A,rs_nova!BJ$2)+SUMIFS(topmanager!$D:$D,topmanager!$C:$C,rs_nova!$A175,topmanager!$A:$A,rs_nova!BJ$2+1)</f>
        <v>0</v>
      </c>
      <c r="BK175" s="51">
        <f>IFERROR(VLOOKUP(A175,[8]ferias!$C$4:$G$100,5,FALSE),0)</f>
        <v>0</v>
      </c>
      <c r="BL175" s="51">
        <f>SUMIFS(topmanager!$D:$D,topmanager!$C:$C,rs_nova!$A175,topmanager!$A:$A,rs_nova!BL$2)</f>
        <v>0</v>
      </c>
      <c r="BM175" s="51">
        <f>SUMIFS(topmanager!$D:$D,topmanager!$C:$C,rs_nova!$A175,topmanager!$A:$A,rs_nova!BM$2)+SUMIFS(topmanager!$D:$D,topmanager!$C:$C,rs_nova!$A179,topmanager!$A:$A,151)</f>
        <v>0</v>
      </c>
      <c r="BN175" s="51">
        <f t="shared" si="48"/>
        <v>0</v>
      </c>
    </row>
    <row r="176" spans="1:66">
      <c r="A176" s="47" t="e">
        <f>total!#REF!</f>
        <v>#REF!</v>
      </c>
      <c r="B176" s="47">
        <f t="shared" si="35"/>
        <v>0</v>
      </c>
      <c r="C176" s="48" t="e">
        <f>total!#REF!</f>
        <v>#REF!</v>
      </c>
      <c r="D176" s="49" t="str">
        <f>IFERROR(VLOOKUP(A176,salario!A$3:J$32,10,FALSE),"")</f>
        <v/>
      </c>
      <c r="E176" s="49" t="str">
        <f>IFERROR(IF(VLOOKUP(A176,salario!A$3:O$32,15,FALSE)="","",VLOOKUP(A176,salario!A$3:O$32,15,FALSE)),"")</f>
        <v/>
      </c>
      <c r="F176" s="47" t="str">
        <f>IFERROR(VLOOKUP(A176,[5]base_pessoal!$B$2:$P$1504,13,FALSE),"")</f>
        <v/>
      </c>
      <c r="G176" s="50">
        <f>IFERROR(VLOOKUP(A176,salario!A$2:P$91,11,FALSE),0)*B176/30</f>
        <v>0</v>
      </c>
      <c r="H176" s="50">
        <f>SUMIFS(topmanager!$D:$D,topmanager!$C:$C,rs_nova!$A176,topmanager!$A:$A,rs_nova!H$2)+SUMIFS(topmanager!$D:$D,topmanager!$C:$C,rs_nova!$A176,topmanager!$A:$A,63)</f>
        <v>0</v>
      </c>
      <c r="I176" s="50">
        <f>-SUMIFS(topmanager!$D:$D,topmanager!$C:$C,rs_nova!$A176,topmanager!$A:$A,rs_nova!I$2)</f>
        <v>0</v>
      </c>
      <c r="J176" s="50">
        <f>SUMIFS(topmanager!$D:$D,topmanager!$C:$C,rs_nova!$A176,topmanager!$A:$A,rs_nova!J$2)</f>
        <v>0</v>
      </c>
      <c r="K176" s="50">
        <f>SUMIFS(topmanager!$D:$D,topmanager!$C:$C,rs_nova!$A176,topmanager!$A:$A,rs_nova!K$2)+SUMIFS(topmanager!$D:$D,topmanager!$C:$C,rs_nova!$A176,topmanager!$A:$A,911)</f>
        <v>0</v>
      </c>
      <c r="L176" s="50">
        <f>SUMIFS(topmanager!$D:$D,topmanager!$C:$C,rs_nova!$A176,topmanager!$A:$A,rs_nova!L$2)</f>
        <v>0</v>
      </c>
      <c r="M176" s="50">
        <f>SUMIFS(topmanager!$D:$D,topmanager!$C:$C,rs_nova!$A176,topmanager!$A:$A,rs_nova!M$2)+SUMIFS(topmanager!$D:$D,topmanager!$C:$C,rs_nova!$A176,topmanager!$A:$A,908)+SUMIFS(topmanager!$D:$D,topmanager!$C:$C,rs_nova!$A176,topmanager!$A:$A,550)</f>
        <v>0</v>
      </c>
      <c r="N176" s="50">
        <f>SUMIFS(topmanager!$D:$D,topmanager!$C:$C,rs_nova!$A176,topmanager!$A:$A,rs_nova!N$2)</f>
        <v>0</v>
      </c>
      <c r="O176" s="51">
        <f t="shared" si="36"/>
        <v>0</v>
      </c>
      <c r="P176" s="50">
        <f>IFERROR(VLOOKUP($A176,total!$B$4:$AW$437,27,0),0)</f>
        <v>0</v>
      </c>
      <c r="Q176" s="50">
        <f>IFERROR(VLOOKUP($A176,total!$B$4:$AW$437,21,0),0)</f>
        <v>0</v>
      </c>
      <c r="R176" s="50">
        <f>IFERROR(VLOOKUP($A176,total!$B$4:$AW$437,25,0),0)+IFERROR(VLOOKUP($A176,total!$B$4:$AW$437,36,0),0)</f>
        <v>0</v>
      </c>
      <c r="S176" s="50">
        <f>IFERROR(VLOOKUP(A176,gympass!$A$2:$F$148,6,0),0)</f>
        <v>0</v>
      </c>
      <c r="T176" s="50">
        <f>IFERROR(VLOOKUP($A176,total!$B$4:$AW$437,42,0),0)</f>
        <v>0</v>
      </c>
      <c r="U176" s="50">
        <f>IFERROR(VLOOKUP($A176,total!$B$4:$AW$437,32,0),0)</f>
        <v>0</v>
      </c>
      <c r="V176" s="50">
        <f>IFERROR(VLOOKUP($A176,total!$B$4:$AW$437,28,0),0)</f>
        <v>0</v>
      </c>
      <c r="W176" s="50">
        <f>IFERROR(VLOOKUP($A176,total!$B$4:$AX$437,49,0),0)</f>
        <v>0</v>
      </c>
      <c r="X176" s="50"/>
      <c r="Y176" s="50">
        <f>IFERROR(VLOOKUP(A176,#REF!,4,0),0)</f>
        <v>0</v>
      </c>
      <c r="Z176" s="50">
        <f>IFERROR(VLOOKUP(B176,#REF!,8,0),0)</f>
        <v>0</v>
      </c>
      <c r="AA176" s="50">
        <f>IFERROR(VLOOKUP($A176,total!$B$4:$AW$437,45,0),0)</f>
        <v>0</v>
      </c>
      <c r="AB176" s="50">
        <f>IFERROR(VLOOKUP($A176,total!$B$4:$AW$437,48,0),0)</f>
        <v>0</v>
      </c>
      <c r="AC176" s="50">
        <f>IFERROR(VLOOKUP($A176,total!$B$4:$AB$437,19,0),0)</f>
        <v>0</v>
      </c>
      <c r="AD176" s="50">
        <f>IFERROR(VLOOKUP($A176,total!$B$4:$AB$437,10,0),0)</f>
        <v>0</v>
      </c>
      <c r="AE176" s="50">
        <f>IFERROR(VLOOKUP($A176,total!$B$4:$AB$437,13,0),0)-SUMIFS(topmanager!$D:$D,topmanager!$C:$C,rs_nova!$A180,topmanager!$A:$A,856)</f>
        <v>0</v>
      </c>
      <c r="AF176" s="50">
        <f>IFERROR(VLOOKUP($A176,total!$B$4:$AB$437,16,0),0)</f>
        <v>0</v>
      </c>
      <c r="AG176" s="50">
        <f>IFERROR(VLOOKUP($A176,total!$B$4:$AB$437,7,0),0)</f>
        <v>0</v>
      </c>
      <c r="AH176" s="50">
        <f>IFERROR(VLOOKUP($A176,total!$B$4:$AD$437,29,0),0)</f>
        <v>0</v>
      </c>
      <c r="AI176" s="50">
        <f>IFERROR(VLOOKUP(A176,total!$B$4:$AN$437,39,0),0)</f>
        <v>0</v>
      </c>
      <c r="AJ176" s="51">
        <f t="shared" si="37"/>
        <v>0</v>
      </c>
      <c r="AK176" s="50">
        <f t="shared" si="38"/>
        <v>0</v>
      </c>
      <c r="AL176" s="50">
        <f t="shared" si="39"/>
        <v>0</v>
      </c>
      <c r="AM176" s="50">
        <f t="shared" si="40"/>
        <v>0</v>
      </c>
      <c r="AN176" s="50" t="e">
        <f t="shared" si="49"/>
        <v>#REF!</v>
      </c>
      <c r="AO176" s="50" t="e">
        <f t="shared" si="49"/>
        <v>#REF!</v>
      </c>
      <c r="AP176" s="50" t="e">
        <f t="shared" si="49"/>
        <v>#REF!</v>
      </c>
      <c r="AQ176" s="50">
        <f>IFERROR(VLOOKUP(TEXT($A176,"000000"),[6]Página1!$A$8:$S$801,13,FALSE),0)</f>
        <v>0</v>
      </c>
      <c r="AR176" s="50">
        <f>IFERROR(VLOOKUP(TEXT($A176,"000000"),[6]Página1!$A$8:$S$801,16,FALSE),0)</f>
        <v>0</v>
      </c>
      <c r="AS176" s="50">
        <f>IFERROR(VLOOKUP(TEXT($A176,"000000"),[6]Página1!$A$8:$S$801,19,FALSE),0)</f>
        <v>0</v>
      </c>
      <c r="AT176" s="50">
        <f>IFERROR(VLOOKUP(TEXT($A176,"000000"),[7]Página1!$A$8:$R$814,12,FALSE),0)</f>
        <v>0</v>
      </c>
      <c r="AU176" s="50">
        <f>IFERROR(VLOOKUP(TEXT($A176,"000000"),[7]Página1!$A$8:$R$814,15,FALSE),0)</f>
        <v>0</v>
      </c>
      <c r="AV176" s="50">
        <f>IFERROR(VLOOKUP(TEXT($A176,"000000"),[7]Página1!$A$8:$R$814,18,FALSE),0)</f>
        <v>0</v>
      </c>
      <c r="AW176" s="50"/>
      <c r="AX176" s="51" t="e">
        <f t="shared" si="41"/>
        <v>#REF!</v>
      </c>
      <c r="AY176" s="51" t="e">
        <f t="shared" si="42"/>
        <v>#REF!</v>
      </c>
      <c r="AZ176" s="51" t="e">
        <f t="shared" si="43"/>
        <v>#REF!</v>
      </c>
      <c r="BA176" s="51" t="e">
        <f t="shared" si="44"/>
        <v>#REF!</v>
      </c>
      <c r="BB176" s="51">
        <f t="shared" si="45"/>
        <v>0</v>
      </c>
      <c r="BC176" s="51" t="e">
        <f t="shared" si="46"/>
        <v>#REF!</v>
      </c>
      <c r="BD176" s="51">
        <f t="shared" si="47"/>
        <v>0</v>
      </c>
      <c r="BE176" s="51">
        <f>IFERROR(VLOOKUP(A176,salario!A$2:P$91,11,FALSE),0)</f>
        <v>0</v>
      </c>
      <c r="BF176" s="51">
        <f>SUMIFS(topmanager!$D:$D,topmanager!$C:$C,rs_nova!$A176,topmanager!$A:$A,rs_nova!BF$2)</f>
        <v>0</v>
      </c>
      <c r="BG176" s="51">
        <f>SUMIFS(topmanager!$D:$D,topmanager!$C:$C,rs_nova!$A176,topmanager!$A:$A,rs_nova!BG$2)</f>
        <v>0</v>
      </c>
      <c r="BH176" s="51">
        <f>SUMIFS(topmanager!$D:$D,topmanager!$C:$C,rs_nova!$A176,topmanager!$A:$A,rs_nova!BH$2)</f>
        <v>0</v>
      </c>
      <c r="BI176" s="51">
        <f>SUMIFS(topmanager!$D:$D,topmanager!$C:$C,rs_nova!$A176,topmanager!$A:$A,rs_nova!BI$2)</f>
        <v>0</v>
      </c>
      <c r="BJ176" s="51">
        <f>SUMIFS(topmanager!$D:$D,topmanager!$C:$C,rs_nova!$A176,topmanager!$A:$A,rs_nova!BJ$2)+SUMIFS(topmanager!$D:$D,topmanager!$C:$C,rs_nova!$A176,topmanager!$A:$A,rs_nova!BJ$2+1)</f>
        <v>0</v>
      </c>
      <c r="BK176" s="51">
        <f>IFERROR(VLOOKUP(A176,[8]ferias!$C$4:$G$100,5,FALSE),0)</f>
        <v>0</v>
      </c>
      <c r="BL176" s="51">
        <f>SUMIFS(topmanager!$D:$D,topmanager!$C:$C,rs_nova!$A176,topmanager!$A:$A,rs_nova!BL$2)</f>
        <v>0</v>
      </c>
      <c r="BM176" s="51">
        <f>SUMIFS(topmanager!$D:$D,topmanager!$C:$C,rs_nova!$A176,topmanager!$A:$A,rs_nova!BM$2)+SUMIFS(topmanager!$D:$D,topmanager!$C:$C,rs_nova!$A180,topmanager!$A:$A,151)</f>
        <v>0</v>
      </c>
      <c r="BN176" s="51">
        <f t="shared" si="48"/>
        <v>0</v>
      </c>
    </row>
    <row r="177" spans="1:66">
      <c r="A177" s="47" t="e">
        <f>total!#REF!</f>
        <v>#REF!</v>
      </c>
      <c r="B177" s="47">
        <f t="shared" si="35"/>
        <v>0</v>
      </c>
      <c r="C177" s="48" t="e">
        <f>total!#REF!</f>
        <v>#REF!</v>
      </c>
      <c r="D177" s="49" t="str">
        <f>IFERROR(VLOOKUP(A177,salario!A$3:J$32,10,FALSE),"")</f>
        <v/>
      </c>
      <c r="E177" s="49" t="str">
        <f>IFERROR(IF(VLOOKUP(A177,salario!A$3:O$32,15,FALSE)="","",VLOOKUP(A177,salario!A$3:O$32,15,FALSE)),"")</f>
        <v/>
      </c>
      <c r="F177" s="47" t="str">
        <f>IFERROR(VLOOKUP(A177,[5]base_pessoal!$B$2:$P$1504,13,FALSE),"")</f>
        <v/>
      </c>
      <c r="G177" s="50">
        <f>IFERROR(VLOOKUP(A177,salario!A$2:P$91,11,FALSE),0)*B177/30</f>
        <v>0</v>
      </c>
      <c r="H177" s="50">
        <f>SUMIFS(topmanager!$D:$D,topmanager!$C:$C,rs_nova!$A177,topmanager!$A:$A,rs_nova!H$2)+SUMIFS(topmanager!$D:$D,topmanager!$C:$C,rs_nova!$A177,topmanager!$A:$A,63)</f>
        <v>0</v>
      </c>
      <c r="I177" s="50">
        <f>-SUMIFS(topmanager!$D:$D,topmanager!$C:$C,rs_nova!$A177,topmanager!$A:$A,rs_nova!I$2)</f>
        <v>0</v>
      </c>
      <c r="J177" s="50">
        <f>SUMIFS(topmanager!$D:$D,topmanager!$C:$C,rs_nova!$A177,topmanager!$A:$A,rs_nova!J$2)</f>
        <v>0</v>
      </c>
      <c r="K177" s="50">
        <f>SUMIFS(topmanager!$D:$D,topmanager!$C:$C,rs_nova!$A177,topmanager!$A:$A,rs_nova!K$2)+SUMIFS(topmanager!$D:$D,topmanager!$C:$C,rs_nova!$A177,topmanager!$A:$A,911)</f>
        <v>0</v>
      </c>
      <c r="L177" s="50">
        <f>SUMIFS(topmanager!$D:$D,topmanager!$C:$C,rs_nova!$A177,topmanager!$A:$A,rs_nova!L$2)</f>
        <v>0</v>
      </c>
      <c r="M177" s="50">
        <f>SUMIFS(topmanager!$D:$D,topmanager!$C:$C,rs_nova!$A177,topmanager!$A:$A,rs_nova!M$2)+SUMIFS(topmanager!$D:$D,topmanager!$C:$C,rs_nova!$A177,topmanager!$A:$A,908)+SUMIFS(topmanager!$D:$D,topmanager!$C:$C,rs_nova!$A177,topmanager!$A:$A,550)</f>
        <v>0</v>
      </c>
      <c r="N177" s="50">
        <f>SUMIFS(topmanager!$D:$D,topmanager!$C:$C,rs_nova!$A177,topmanager!$A:$A,rs_nova!N$2)</f>
        <v>0</v>
      </c>
      <c r="O177" s="51">
        <f t="shared" si="36"/>
        <v>0</v>
      </c>
      <c r="P177" s="50">
        <f>IFERROR(VLOOKUP($A177,total!$B$4:$AW$437,27,0),0)</f>
        <v>0</v>
      </c>
      <c r="Q177" s="50">
        <f>IFERROR(VLOOKUP($A177,total!$B$4:$AW$437,21,0),0)</f>
        <v>0</v>
      </c>
      <c r="R177" s="50">
        <f>IFERROR(VLOOKUP($A177,total!$B$4:$AW$437,25,0),0)+IFERROR(VLOOKUP($A177,total!$B$4:$AW$437,36,0),0)</f>
        <v>0</v>
      </c>
      <c r="S177" s="50">
        <f>IFERROR(VLOOKUP(A177,gympass!$A$2:$F$148,6,0),0)</f>
        <v>0</v>
      </c>
      <c r="T177" s="50">
        <f>IFERROR(VLOOKUP($A177,total!$B$4:$AW$437,42,0),0)</f>
        <v>0</v>
      </c>
      <c r="U177" s="50">
        <f>IFERROR(VLOOKUP($A177,total!$B$4:$AW$437,32,0),0)</f>
        <v>0</v>
      </c>
      <c r="V177" s="50">
        <f>IFERROR(VLOOKUP($A177,total!$B$4:$AW$437,28,0),0)</f>
        <v>0</v>
      </c>
      <c r="W177" s="50">
        <f>IFERROR(VLOOKUP($A177,total!$B$4:$AX$437,49,0),0)</f>
        <v>0</v>
      </c>
      <c r="X177" s="50"/>
      <c r="Y177" s="50">
        <f>IFERROR(VLOOKUP(A177,#REF!,4,0),0)</f>
        <v>0</v>
      </c>
      <c r="Z177" s="50">
        <f>IFERROR(VLOOKUP(B177,#REF!,8,0),0)</f>
        <v>0</v>
      </c>
      <c r="AA177" s="50">
        <f>IFERROR(VLOOKUP($A177,total!$B$4:$AW$437,45,0),0)</f>
        <v>0</v>
      </c>
      <c r="AB177" s="50">
        <f>IFERROR(VLOOKUP($A177,total!$B$4:$AW$437,48,0),0)</f>
        <v>0</v>
      </c>
      <c r="AC177" s="50">
        <f>IFERROR(VLOOKUP($A177,total!$B$4:$AB$437,19,0),0)</f>
        <v>0</v>
      </c>
      <c r="AD177" s="50">
        <f>IFERROR(VLOOKUP($A177,total!$B$4:$AB$437,10,0),0)</f>
        <v>0</v>
      </c>
      <c r="AE177" s="50">
        <f>IFERROR(VLOOKUP($A177,total!$B$4:$AB$437,13,0),0)-SUMIFS(topmanager!$D:$D,topmanager!$C:$C,rs_nova!$A181,topmanager!$A:$A,856)</f>
        <v>0</v>
      </c>
      <c r="AF177" s="50">
        <f>IFERROR(VLOOKUP($A177,total!$B$4:$AB$437,16,0),0)</f>
        <v>0</v>
      </c>
      <c r="AG177" s="50">
        <f>IFERROR(VLOOKUP($A177,total!$B$4:$AB$437,7,0),0)</f>
        <v>0</v>
      </c>
      <c r="AH177" s="50">
        <f>IFERROR(VLOOKUP($A177,total!$B$4:$AD$437,29,0),0)</f>
        <v>0</v>
      </c>
      <c r="AI177" s="50">
        <f>IFERROR(VLOOKUP(A177,total!$B$4:$AN$437,39,0),0)</f>
        <v>0</v>
      </c>
      <c r="AJ177" s="51">
        <f t="shared" si="37"/>
        <v>0</v>
      </c>
      <c r="AK177" s="50">
        <f t="shared" si="38"/>
        <v>0</v>
      </c>
      <c r="AL177" s="50">
        <f t="shared" si="39"/>
        <v>0</v>
      </c>
      <c r="AM177" s="50">
        <f t="shared" si="40"/>
        <v>0</v>
      </c>
      <c r="AN177" s="50" t="e">
        <f t="shared" si="49"/>
        <v>#REF!</v>
      </c>
      <c r="AO177" s="50" t="e">
        <f t="shared" si="49"/>
        <v>#REF!</v>
      </c>
      <c r="AP177" s="50" t="e">
        <f t="shared" si="49"/>
        <v>#REF!</v>
      </c>
      <c r="AQ177" s="50">
        <f>IFERROR(VLOOKUP(TEXT($A177,"000000"),[6]Página1!$A$8:$S$801,13,FALSE),0)</f>
        <v>0</v>
      </c>
      <c r="AR177" s="50">
        <f>IFERROR(VLOOKUP(TEXT($A177,"000000"),[6]Página1!$A$8:$S$801,16,FALSE),0)</f>
        <v>0</v>
      </c>
      <c r="AS177" s="50">
        <f>IFERROR(VLOOKUP(TEXT($A177,"000000"),[6]Página1!$A$8:$S$801,19,FALSE),0)</f>
        <v>0</v>
      </c>
      <c r="AT177" s="50">
        <f>IFERROR(VLOOKUP(TEXT($A177,"000000"),[7]Página1!$A$8:$R$814,12,FALSE),0)</f>
        <v>0</v>
      </c>
      <c r="AU177" s="50">
        <f>IFERROR(VLOOKUP(TEXT($A177,"000000"),[7]Página1!$A$8:$R$814,15,FALSE),0)</f>
        <v>0</v>
      </c>
      <c r="AV177" s="50">
        <f>IFERROR(VLOOKUP(TEXT($A177,"000000"),[7]Página1!$A$8:$R$814,18,FALSE),0)</f>
        <v>0</v>
      </c>
      <c r="AW177" s="50"/>
      <c r="AX177" s="51" t="e">
        <f t="shared" si="41"/>
        <v>#REF!</v>
      </c>
      <c r="AY177" s="51" t="e">
        <f t="shared" si="42"/>
        <v>#REF!</v>
      </c>
      <c r="AZ177" s="51" t="e">
        <f t="shared" si="43"/>
        <v>#REF!</v>
      </c>
      <c r="BA177" s="51" t="e">
        <f t="shared" si="44"/>
        <v>#REF!</v>
      </c>
      <c r="BB177" s="51">
        <f t="shared" si="45"/>
        <v>0</v>
      </c>
      <c r="BC177" s="51" t="e">
        <f t="shared" si="46"/>
        <v>#REF!</v>
      </c>
      <c r="BD177" s="51">
        <f t="shared" si="47"/>
        <v>0</v>
      </c>
      <c r="BE177" s="51">
        <f>IFERROR(VLOOKUP(A177,salario!A$2:P$91,11,FALSE),0)</f>
        <v>0</v>
      </c>
      <c r="BF177" s="51">
        <f>SUMIFS(topmanager!$D:$D,topmanager!$C:$C,rs_nova!$A177,topmanager!$A:$A,rs_nova!BF$2)</f>
        <v>0</v>
      </c>
      <c r="BG177" s="51">
        <f>SUMIFS(topmanager!$D:$D,topmanager!$C:$C,rs_nova!$A177,topmanager!$A:$A,rs_nova!BG$2)</f>
        <v>0</v>
      </c>
      <c r="BH177" s="51">
        <f>SUMIFS(topmanager!$D:$D,topmanager!$C:$C,rs_nova!$A177,topmanager!$A:$A,rs_nova!BH$2)</f>
        <v>0</v>
      </c>
      <c r="BI177" s="51">
        <f>SUMIFS(topmanager!$D:$D,topmanager!$C:$C,rs_nova!$A177,topmanager!$A:$A,rs_nova!BI$2)</f>
        <v>0</v>
      </c>
      <c r="BJ177" s="51">
        <f>SUMIFS(topmanager!$D:$D,topmanager!$C:$C,rs_nova!$A177,topmanager!$A:$A,rs_nova!BJ$2)+SUMIFS(topmanager!$D:$D,topmanager!$C:$C,rs_nova!$A177,topmanager!$A:$A,rs_nova!BJ$2+1)</f>
        <v>0</v>
      </c>
      <c r="BK177" s="51">
        <f>IFERROR(VLOOKUP(A177,[8]ferias!$C$4:$G$100,5,FALSE),0)</f>
        <v>0</v>
      </c>
      <c r="BL177" s="51">
        <f>SUMIFS(topmanager!$D:$D,topmanager!$C:$C,rs_nova!$A177,topmanager!$A:$A,rs_nova!BL$2)</f>
        <v>0</v>
      </c>
      <c r="BM177" s="51">
        <f>SUMIFS(topmanager!$D:$D,topmanager!$C:$C,rs_nova!$A177,topmanager!$A:$A,rs_nova!BM$2)+SUMIFS(topmanager!$D:$D,topmanager!$C:$C,rs_nova!$A181,topmanager!$A:$A,151)</f>
        <v>0</v>
      </c>
      <c r="BN177" s="51">
        <f t="shared" si="48"/>
        <v>0</v>
      </c>
    </row>
    <row r="178" spans="1:66">
      <c r="A178" s="47" t="e">
        <f>total!#REF!</f>
        <v>#REF!</v>
      </c>
      <c r="B178" s="47">
        <f t="shared" si="35"/>
        <v>0</v>
      </c>
      <c r="C178" s="48" t="e">
        <f>total!#REF!</f>
        <v>#REF!</v>
      </c>
      <c r="D178" s="49" t="str">
        <f>IFERROR(VLOOKUP(A178,salario!A$3:J$32,10,FALSE),"")</f>
        <v/>
      </c>
      <c r="E178" s="49" t="str">
        <f>IFERROR(IF(VLOOKUP(A178,salario!A$3:O$32,15,FALSE)="","",VLOOKUP(A178,salario!A$3:O$32,15,FALSE)),"")</f>
        <v/>
      </c>
      <c r="F178" s="47" t="str">
        <f>IFERROR(VLOOKUP(A178,[5]base_pessoal!$B$2:$P$1504,13,FALSE),"")</f>
        <v/>
      </c>
      <c r="G178" s="50">
        <f>IFERROR(VLOOKUP(A178,salario!A$2:P$91,11,FALSE),0)*B178/30</f>
        <v>0</v>
      </c>
      <c r="H178" s="50">
        <f>SUMIFS(topmanager!$D:$D,topmanager!$C:$C,rs_nova!$A178,topmanager!$A:$A,rs_nova!H$2)+SUMIFS(topmanager!$D:$D,topmanager!$C:$C,rs_nova!$A178,topmanager!$A:$A,63)</f>
        <v>0</v>
      </c>
      <c r="I178" s="50">
        <f>-SUMIFS(topmanager!$D:$D,topmanager!$C:$C,rs_nova!$A178,topmanager!$A:$A,rs_nova!I$2)</f>
        <v>0</v>
      </c>
      <c r="J178" s="50">
        <f>SUMIFS(topmanager!$D:$D,topmanager!$C:$C,rs_nova!$A178,topmanager!$A:$A,rs_nova!J$2)</f>
        <v>0</v>
      </c>
      <c r="K178" s="50">
        <f>SUMIFS(topmanager!$D:$D,topmanager!$C:$C,rs_nova!$A178,topmanager!$A:$A,rs_nova!K$2)+SUMIFS(topmanager!$D:$D,topmanager!$C:$C,rs_nova!$A178,topmanager!$A:$A,911)</f>
        <v>0</v>
      </c>
      <c r="L178" s="50">
        <f>SUMIFS(topmanager!$D:$D,topmanager!$C:$C,rs_nova!$A178,topmanager!$A:$A,rs_nova!L$2)</f>
        <v>0</v>
      </c>
      <c r="M178" s="50">
        <f>SUMIFS(topmanager!$D:$D,topmanager!$C:$C,rs_nova!$A178,topmanager!$A:$A,rs_nova!M$2)+SUMIFS(topmanager!$D:$D,topmanager!$C:$C,rs_nova!$A178,topmanager!$A:$A,908)+SUMIFS(topmanager!$D:$D,topmanager!$C:$C,rs_nova!$A178,topmanager!$A:$A,550)</f>
        <v>0</v>
      </c>
      <c r="N178" s="50">
        <f>SUMIFS(topmanager!$D:$D,topmanager!$C:$C,rs_nova!$A178,topmanager!$A:$A,rs_nova!N$2)</f>
        <v>0</v>
      </c>
      <c r="O178" s="51">
        <f t="shared" si="36"/>
        <v>0</v>
      </c>
      <c r="P178" s="50">
        <f>IFERROR(VLOOKUP($A178,total!$B$4:$AW$437,27,0),0)</f>
        <v>0</v>
      </c>
      <c r="Q178" s="50">
        <f>IFERROR(VLOOKUP($A178,total!$B$4:$AW$437,21,0),0)</f>
        <v>0</v>
      </c>
      <c r="R178" s="50">
        <f>IFERROR(VLOOKUP($A178,total!$B$4:$AW$437,25,0),0)+IFERROR(VLOOKUP($A178,total!$B$4:$AW$437,36,0),0)</f>
        <v>0</v>
      </c>
      <c r="S178" s="50">
        <f>IFERROR(VLOOKUP(A178,gympass!$A$2:$F$148,6,0),0)</f>
        <v>0</v>
      </c>
      <c r="T178" s="50">
        <f>IFERROR(VLOOKUP($A178,total!$B$4:$AW$437,42,0),0)</f>
        <v>0</v>
      </c>
      <c r="U178" s="50">
        <f>IFERROR(VLOOKUP($A178,total!$B$4:$AW$437,32,0),0)</f>
        <v>0</v>
      </c>
      <c r="V178" s="50">
        <f>IFERROR(VLOOKUP($A178,total!$B$4:$AW$437,28,0),0)</f>
        <v>0</v>
      </c>
      <c r="W178" s="50">
        <f>IFERROR(VLOOKUP($A178,total!$B$4:$AX$437,49,0),0)</f>
        <v>0</v>
      </c>
      <c r="X178" s="50"/>
      <c r="Y178" s="50">
        <f>IFERROR(VLOOKUP(A178,#REF!,4,0),0)</f>
        <v>0</v>
      </c>
      <c r="Z178" s="50">
        <f>IFERROR(VLOOKUP(B178,#REF!,8,0),0)</f>
        <v>0</v>
      </c>
      <c r="AA178" s="50">
        <f>IFERROR(VLOOKUP($A178,total!$B$4:$AW$437,45,0),0)</f>
        <v>0</v>
      </c>
      <c r="AB178" s="50">
        <f>IFERROR(VLOOKUP($A178,total!$B$4:$AW$437,48,0),0)</f>
        <v>0</v>
      </c>
      <c r="AC178" s="50">
        <f>IFERROR(VLOOKUP($A178,total!$B$4:$AB$437,19,0),0)</f>
        <v>0</v>
      </c>
      <c r="AD178" s="50">
        <f>IFERROR(VLOOKUP($A178,total!$B$4:$AB$437,10,0),0)</f>
        <v>0</v>
      </c>
      <c r="AE178" s="50">
        <f>IFERROR(VLOOKUP($A178,total!$B$4:$AB$437,13,0),0)-SUMIFS(topmanager!$D:$D,topmanager!$C:$C,rs_nova!$A182,topmanager!$A:$A,856)</f>
        <v>0</v>
      </c>
      <c r="AF178" s="50">
        <f>IFERROR(VLOOKUP($A178,total!$B$4:$AB$437,16,0),0)</f>
        <v>0</v>
      </c>
      <c r="AG178" s="50">
        <f>IFERROR(VLOOKUP($A178,total!$B$4:$AB$437,7,0),0)</f>
        <v>0</v>
      </c>
      <c r="AH178" s="50">
        <f>IFERROR(VLOOKUP($A178,total!$B$4:$AD$437,29,0),0)</f>
        <v>0</v>
      </c>
      <c r="AI178" s="50">
        <f>IFERROR(VLOOKUP(A178,total!$B$4:$AN$437,39,0),0)</f>
        <v>0</v>
      </c>
      <c r="AJ178" s="51">
        <f t="shared" si="37"/>
        <v>0</v>
      </c>
      <c r="AK178" s="50">
        <f t="shared" si="38"/>
        <v>0</v>
      </c>
      <c r="AL178" s="50">
        <f t="shared" si="39"/>
        <v>0</v>
      </c>
      <c r="AM178" s="50">
        <f t="shared" si="40"/>
        <v>0</v>
      </c>
      <c r="AN178" s="50" t="e">
        <f t="shared" si="49"/>
        <v>#REF!</v>
      </c>
      <c r="AO178" s="50" t="e">
        <f t="shared" si="49"/>
        <v>#REF!</v>
      </c>
      <c r="AP178" s="50" t="e">
        <f t="shared" si="49"/>
        <v>#REF!</v>
      </c>
      <c r="AQ178" s="50">
        <f>IFERROR(VLOOKUP(TEXT($A178,"000000"),[6]Página1!$A$8:$S$801,13,FALSE),0)</f>
        <v>0</v>
      </c>
      <c r="AR178" s="50">
        <f>IFERROR(VLOOKUP(TEXT($A178,"000000"),[6]Página1!$A$8:$S$801,16,FALSE),0)</f>
        <v>0</v>
      </c>
      <c r="AS178" s="50">
        <f>IFERROR(VLOOKUP(TEXT($A178,"000000"),[6]Página1!$A$8:$S$801,19,FALSE),0)</f>
        <v>0</v>
      </c>
      <c r="AT178" s="50">
        <f>IFERROR(VLOOKUP(TEXT($A178,"000000"),[7]Página1!$A$8:$R$814,12,FALSE),0)</f>
        <v>0</v>
      </c>
      <c r="AU178" s="50">
        <f>IFERROR(VLOOKUP(TEXT($A178,"000000"),[7]Página1!$A$8:$R$814,15,FALSE),0)</f>
        <v>0</v>
      </c>
      <c r="AV178" s="50">
        <f>IFERROR(VLOOKUP(TEXT($A178,"000000"),[7]Página1!$A$8:$R$814,18,FALSE),0)</f>
        <v>0</v>
      </c>
      <c r="AW178" s="50"/>
      <c r="AX178" s="51" t="e">
        <f t="shared" si="41"/>
        <v>#REF!</v>
      </c>
      <c r="AY178" s="51" t="e">
        <f t="shared" si="42"/>
        <v>#REF!</v>
      </c>
      <c r="AZ178" s="51" t="e">
        <f t="shared" si="43"/>
        <v>#REF!</v>
      </c>
      <c r="BA178" s="51" t="e">
        <f t="shared" si="44"/>
        <v>#REF!</v>
      </c>
      <c r="BB178" s="51">
        <f t="shared" si="45"/>
        <v>0</v>
      </c>
      <c r="BC178" s="51" t="e">
        <f t="shared" si="46"/>
        <v>#REF!</v>
      </c>
      <c r="BD178" s="51">
        <f t="shared" si="47"/>
        <v>0</v>
      </c>
      <c r="BE178" s="51">
        <f>IFERROR(VLOOKUP(A178,salario!A$2:P$91,11,FALSE),0)</f>
        <v>0</v>
      </c>
      <c r="BF178" s="51">
        <f>SUMIFS(topmanager!$D:$D,topmanager!$C:$C,rs_nova!$A178,topmanager!$A:$A,rs_nova!BF$2)</f>
        <v>0</v>
      </c>
      <c r="BG178" s="51">
        <f>SUMIFS(topmanager!$D:$D,topmanager!$C:$C,rs_nova!$A178,topmanager!$A:$A,rs_nova!BG$2)</f>
        <v>0</v>
      </c>
      <c r="BH178" s="51">
        <f>SUMIFS(topmanager!$D:$D,topmanager!$C:$C,rs_nova!$A178,topmanager!$A:$A,rs_nova!BH$2)</f>
        <v>0</v>
      </c>
      <c r="BI178" s="51">
        <f>SUMIFS(topmanager!$D:$D,topmanager!$C:$C,rs_nova!$A178,topmanager!$A:$A,rs_nova!BI$2)</f>
        <v>0</v>
      </c>
      <c r="BJ178" s="51">
        <f>SUMIFS(topmanager!$D:$D,topmanager!$C:$C,rs_nova!$A178,topmanager!$A:$A,rs_nova!BJ$2)+SUMIFS(topmanager!$D:$D,topmanager!$C:$C,rs_nova!$A178,topmanager!$A:$A,rs_nova!BJ$2+1)</f>
        <v>0</v>
      </c>
      <c r="BK178" s="51">
        <f>IFERROR(VLOOKUP(A178,[8]ferias!$C$4:$G$100,5,FALSE),0)</f>
        <v>0</v>
      </c>
      <c r="BL178" s="51">
        <f>SUMIFS(topmanager!$D:$D,topmanager!$C:$C,rs_nova!$A178,topmanager!$A:$A,rs_nova!BL$2)</f>
        <v>0</v>
      </c>
      <c r="BM178" s="51">
        <f>SUMIFS(topmanager!$D:$D,topmanager!$C:$C,rs_nova!$A178,topmanager!$A:$A,rs_nova!BM$2)+SUMIFS(topmanager!$D:$D,topmanager!$C:$C,rs_nova!$A182,topmanager!$A:$A,151)</f>
        <v>0</v>
      </c>
      <c r="BN178" s="51">
        <f t="shared" si="48"/>
        <v>0</v>
      </c>
    </row>
    <row r="179" spans="1:66">
      <c r="A179" s="47" t="e">
        <f>total!#REF!</f>
        <v>#REF!</v>
      </c>
      <c r="B179" s="47">
        <f t="shared" si="35"/>
        <v>0</v>
      </c>
      <c r="C179" s="48" t="e">
        <f>total!#REF!</f>
        <v>#REF!</v>
      </c>
      <c r="D179" s="49" t="str">
        <f>IFERROR(VLOOKUP(A179,salario!A$3:J$32,10,FALSE),"")</f>
        <v/>
      </c>
      <c r="E179" s="49" t="str">
        <f>IFERROR(IF(VLOOKUP(A179,salario!A$3:O$32,15,FALSE)="","",VLOOKUP(A179,salario!A$3:O$32,15,FALSE)),"")</f>
        <v/>
      </c>
      <c r="F179" s="47" t="str">
        <f>IFERROR(VLOOKUP(A179,[5]base_pessoal!$B$2:$P$1504,13,FALSE),"")</f>
        <v/>
      </c>
      <c r="G179" s="50">
        <f>IFERROR(VLOOKUP(A179,salario!A$2:P$91,11,FALSE),0)*B179/30</f>
        <v>0</v>
      </c>
      <c r="H179" s="50">
        <f>SUMIFS(topmanager!$D:$D,topmanager!$C:$C,rs_nova!$A179,topmanager!$A:$A,rs_nova!H$2)+SUMIFS(topmanager!$D:$D,topmanager!$C:$C,rs_nova!$A179,topmanager!$A:$A,63)</f>
        <v>0</v>
      </c>
      <c r="I179" s="50">
        <f>-SUMIFS(topmanager!$D:$D,topmanager!$C:$C,rs_nova!$A179,topmanager!$A:$A,rs_nova!I$2)</f>
        <v>0</v>
      </c>
      <c r="J179" s="50">
        <f>SUMIFS(topmanager!$D:$D,topmanager!$C:$C,rs_nova!$A179,topmanager!$A:$A,rs_nova!J$2)</f>
        <v>0</v>
      </c>
      <c r="K179" s="50">
        <f>SUMIFS(topmanager!$D:$D,topmanager!$C:$C,rs_nova!$A179,topmanager!$A:$A,rs_nova!K$2)+SUMIFS(topmanager!$D:$D,topmanager!$C:$C,rs_nova!$A179,topmanager!$A:$A,911)</f>
        <v>0</v>
      </c>
      <c r="L179" s="50">
        <f>SUMIFS(topmanager!$D:$D,topmanager!$C:$C,rs_nova!$A179,topmanager!$A:$A,rs_nova!L$2)</f>
        <v>0</v>
      </c>
      <c r="M179" s="50">
        <f>SUMIFS(topmanager!$D:$D,topmanager!$C:$C,rs_nova!$A179,topmanager!$A:$A,rs_nova!M$2)+SUMIFS(topmanager!$D:$D,topmanager!$C:$C,rs_nova!$A179,topmanager!$A:$A,908)+SUMIFS(topmanager!$D:$D,topmanager!$C:$C,rs_nova!$A179,topmanager!$A:$A,550)</f>
        <v>0</v>
      </c>
      <c r="N179" s="50">
        <f>SUMIFS(topmanager!$D:$D,topmanager!$C:$C,rs_nova!$A179,topmanager!$A:$A,rs_nova!N$2)</f>
        <v>0</v>
      </c>
      <c r="O179" s="51">
        <f t="shared" si="36"/>
        <v>0</v>
      </c>
      <c r="P179" s="50">
        <f>IFERROR(VLOOKUP($A179,total!$B$4:$AW$437,27,0),0)</f>
        <v>0</v>
      </c>
      <c r="Q179" s="50">
        <f>IFERROR(VLOOKUP($A179,total!$B$4:$AW$437,21,0),0)</f>
        <v>0</v>
      </c>
      <c r="R179" s="50">
        <f>IFERROR(VLOOKUP($A179,total!$B$4:$AW$437,25,0),0)+IFERROR(VLOOKUP($A179,total!$B$4:$AW$437,36,0),0)</f>
        <v>0</v>
      </c>
      <c r="S179" s="50">
        <f>IFERROR(VLOOKUP(A179,gympass!$A$2:$F$148,6,0),0)</f>
        <v>0</v>
      </c>
      <c r="T179" s="50">
        <f>IFERROR(VLOOKUP($A179,total!$B$4:$AW$437,42,0),0)</f>
        <v>0</v>
      </c>
      <c r="U179" s="50">
        <f>IFERROR(VLOOKUP($A179,total!$B$4:$AW$437,32,0),0)</f>
        <v>0</v>
      </c>
      <c r="V179" s="50">
        <f>IFERROR(VLOOKUP($A179,total!$B$4:$AW$437,28,0),0)</f>
        <v>0</v>
      </c>
      <c r="W179" s="50">
        <f>IFERROR(VLOOKUP($A179,total!$B$4:$AX$437,49,0),0)</f>
        <v>0</v>
      </c>
      <c r="X179" s="50"/>
      <c r="Y179" s="50">
        <f>IFERROR(VLOOKUP(A179,#REF!,4,0),0)</f>
        <v>0</v>
      </c>
      <c r="Z179" s="50">
        <f>IFERROR(VLOOKUP(B179,#REF!,8,0),0)</f>
        <v>0</v>
      </c>
      <c r="AA179" s="50">
        <f>IFERROR(VLOOKUP($A179,total!$B$4:$AW$437,45,0),0)</f>
        <v>0</v>
      </c>
      <c r="AB179" s="50">
        <f>IFERROR(VLOOKUP($A179,total!$B$4:$AW$437,48,0),0)</f>
        <v>0</v>
      </c>
      <c r="AC179" s="50">
        <f>IFERROR(VLOOKUP($A179,total!$B$4:$AB$437,19,0),0)</f>
        <v>0</v>
      </c>
      <c r="AD179" s="50">
        <f>IFERROR(VLOOKUP($A179,total!$B$4:$AB$437,10,0),0)</f>
        <v>0</v>
      </c>
      <c r="AE179" s="50">
        <f>IFERROR(VLOOKUP($A179,total!$B$4:$AB$437,13,0),0)-SUMIFS(topmanager!$D:$D,topmanager!$C:$C,rs_nova!$A183,topmanager!$A:$A,856)</f>
        <v>0</v>
      </c>
      <c r="AF179" s="50">
        <f>IFERROR(VLOOKUP($A179,total!$B$4:$AB$437,16,0),0)</f>
        <v>0</v>
      </c>
      <c r="AG179" s="50">
        <f>IFERROR(VLOOKUP($A179,total!$B$4:$AB$437,7,0),0)</f>
        <v>0</v>
      </c>
      <c r="AH179" s="50">
        <f>IFERROR(VLOOKUP($A179,total!$B$4:$AD$437,29,0),0)</f>
        <v>0</v>
      </c>
      <c r="AI179" s="50">
        <f>IFERROR(VLOOKUP(A179,total!$B$4:$AN$437,39,0),0)</f>
        <v>0</v>
      </c>
      <c r="AJ179" s="51">
        <f t="shared" si="37"/>
        <v>0</v>
      </c>
      <c r="AK179" s="50">
        <f t="shared" si="38"/>
        <v>0</v>
      </c>
      <c r="AL179" s="50">
        <f t="shared" si="39"/>
        <v>0</v>
      </c>
      <c r="AM179" s="50">
        <f t="shared" si="40"/>
        <v>0</v>
      </c>
      <c r="AN179" s="50" t="e">
        <f t="shared" si="49"/>
        <v>#REF!</v>
      </c>
      <c r="AO179" s="50" t="e">
        <f t="shared" si="49"/>
        <v>#REF!</v>
      </c>
      <c r="AP179" s="50" t="e">
        <f t="shared" si="49"/>
        <v>#REF!</v>
      </c>
      <c r="AQ179" s="50">
        <f>IFERROR(VLOOKUP(TEXT($A179,"000000"),[6]Página1!$A$8:$S$801,13,FALSE),0)</f>
        <v>0</v>
      </c>
      <c r="AR179" s="50">
        <f>IFERROR(VLOOKUP(TEXT($A179,"000000"),[6]Página1!$A$8:$S$801,16,FALSE),0)</f>
        <v>0</v>
      </c>
      <c r="AS179" s="50">
        <f>IFERROR(VLOOKUP(TEXT($A179,"000000"),[6]Página1!$A$8:$S$801,19,FALSE),0)</f>
        <v>0</v>
      </c>
      <c r="AT179" s="50">
        <f>IFERROR(VLOOKUP(TEXT($A179,"000000"),[7]Página1!$A$8:$R$814,12,FALSE),0)</f>
        <v>0</v>
      </c>
      <c r="AU179" s="50">
        <f>IFERROR(VLOOKUP(TEXT($A179,"000000"),[7]Página1!$A$8:$R$814,15,FALSE),0)</f>
        <v>0</v>
      </c>
      <c r="AV179" s="50">
        <f>IFERROR(VLOOKUP(TEXT($A179,"000000"),[7]Página1!$A$8:$R$814,18,FALSE),0)</f>
        <v>0</v>
      </c>
      <c r="AW179" s="50"/>
      <c r="AX179" s="51" t="e">
        <f t="shared" si="41"/>
        <v>#REF!</v>
      </c>
      <c r="AY179" s="51" t="e">
        <f t="shared" si="42"/>
        <v>#REF!</v>
      </c>
      <c r="AZ179" s="51" t="e">
        <f t="shared" si="43"/>
        <v>#REF!</v>
      </c>
      <c r="BA179" s="51" t="e">
        <f t="shared" si="44"/>
        <v>#REF!</v>
      </c>
      <c r="BB179" s="51">
        <f t="shared" si="45"/>
        <v>0</v>
      </c>
      <c r="BC179" s="51" t="e">
        <f t="shared" si="46"/>
        <v>#REF!</v>
      </c>
      <c r="BD179" s="51">
        <f t="shared" si="47"/>
        <v>0</v>
      </c>
      <c r="BE179" s="51">
        <f>IFERROR(VLOOKUP(A179,salario!A$2:P$91,11,FALSE),0)</f>
        <v>0</v>
      </c>
      <c r="BF179" s="51">
        <f>SUMIFS(topmanager!$D:$D,topmanager!$C:$C,rs_nova!$A179,topmanager!$A:$A,rs_nova!BF$2)</f>
        <v>0</v>
      </c>
      <c r="BG179" s="51">
        <f>SUMIFS(topmanager!$D:$D,topmanager!$C:$C,rs_nova!$A179,topmanager!$A:$A,rs_nova!BG$2)</f>
        <v>0</v>
      </c>
      <c r="BH179" s="51">
        <f>SUMIFS(topmanager!$D:$D,topmanager!$C:$C,rs_nova!$A179,topmanager!$A:$A,rs_nova!BH$2)</f>
        <v>0</v>
      </c>
      <c r="BI179" s="51">
        <f>SUMIFS(topmanager!$D:$D,topmanager!$C:$C,rs_nova!$A179,topmanager!$A:$A,rs_nova!BI$2)</f>
        <v>0</v>
      </c>
      <c r="BJ179" s="51">
        <f>SUMIFS(topmanager!$D:$D,topmanager!$C:$C,rs_nova!$A179,topmanager!$A:$A,rs_nova!BJ$2)+SUMIFS(topmanager!$D:$D,topmanager!$C:$C,rs_nova!$A179,topmanager!$A:$A,rs_nova!BJ$2+1)</f>
        <v>0</v>
      </c>
      <c r="BK179" s="51">
        <f>IFERROR(VLOOKUP(A179,[8]ferias!$C$4:$G$100,5,FALSE),0)</f>
        <v>0</v>
      </c>
      <c r="BL179" s="51">
        <f>SUMIFS(topmanager!$D:$D,topmanager!$C:$C,rs_nova!$A179,topmanager!$A:$A,rs_nova!BL$2)</f>
        <v>0</v>
      </c>
      <c r="BM179" s="51">
        <f>SUMIFS(topmanager!$D:$D,topmanager!$C:$C,rs_nova!$A179,topmanager!$A:$A,rs_nova!BM$2)+SUMIFS(topmanager!$D:$D,topmanager!$C:$C,rs_nova!$A183,topmanager!$A:$A,151)</f>
        <v>0</v>
      </c>
      <c r="BN179" s="51">
        <f t="shared" si="48"/>
        <v>0</v>
      </c>
    </row>
    <row r="180" spans="1:66">
      <c r="A180" s="47" t="e">
        <f>total!#REF!</f>
        <v>#REF!</v>
      </c>
      <c r="B180" s="47">
        <f t="shared" si="35"/>
        <v>0</v>
      </c>
      <c r="C180" s="48" t="e">
        <f>total!#REF!</f>
        <v>#REF!</v>
      </c>
      <c r="D180" s="49" t="str">
        <f>IFERROR(VLOOKUP(A180,salario!A$3:J$32,10,FALSE),"")</f>
        <v/>
      </c>
      <c r="E180" s="49" t="str">
        <f>IFERROR(IF(VLOOKUP(A180,salario!A$3:O$32,15,FALSE)="","",VLOOKUP(A180,salario!A$3:O$32,15,FALSE)),"")</f>
        <v/>
      </c>
      <c r="F180" s="47" t="str">
        <f>IFERROR(VLOOKUP(A180,[5]base_pessoal!$B$2:$P$1504,13,FALSE),"")</f>
        <v/>
      </c>
      <c r="G180" s="50">
        <f>IFERROR(VLOOKUP(A180,salario!A$2:P$91,11,FALSE),0)*B180/30</f>
        <v>0</v>
      </c>
      <c r="H180" s="50">
        <f>SUMIFS(topmanager!$D:$D,topmanager!$C:$C,rs_nova!$A180,topmanager!$A:$A,rs_nova!H$2)+SUMIFS(topmanager!$D:$D,topmanager!$C:$C,rs_nova!$A180,topmanager!$A:$A,63)</f>
        <v>0</v>
      </c>
      <c r="I180" s="50">
        <f>-SUMIFS(topmanager!$D:$D,topmanager!$C:$C,rs_nova!$A180,topmanager!$A:$A,rs_nova!I$2)</f>
        <v>0</v>
      </c>
      <c r="J180" s="50">
        <f>SUMIFS(topmanager!$D:$D,topmanager!$C:$C,rs_nova!$A180,topmanager!$A:$A,rs_nova!J$2)</f>
        <v>0</v>
      </c>
      <c r="K180" s="50">
        <f>SUMIFS(topmanager!$D:$D,topmanager!$C:$C,rs_nova!$A180,topmanager!$A:$A,rs_nova!K$2)+SUMIFS(topmanager!$D:$D,topmanager!$C:$C,rs_nova!$A180,topmanager!$A:$A,911)</f>
        <v>0</v>
      </c>
      <c r="L180" s="50">
        <f>SUMIFS(topmanager!$D:$D,topmanager!$C:$C,rs_nova!$A180,topmanager!$A:$A,rs_nova!L$2)</f>
        <v>0</v>
      </c>
      <c r="M180" s="50">
        <f>SUMIFS(topmanager!$D:$D,topmanager!$C:$C,rs_nova!$A180,topmanager!$A:$A,rs_nova!M$2)+SUMIFS(topmanager!$D:$D,topmanager!$C:$C,rs_nova!$A180,topmanager!$A:$A,908)+SUMIFS(topmanager!$D:$D,topmanager!$C:$C,rs_nova!$A180,topmanager!$A:$A,550)</f>
        <v>0</v>
      </c>
      <c r="N180" s="50">
        <f>SUMIFS(topmanager!$D:$D,topmanager!$C:$C,rs_nova!$A180,topmanager!$A:$A,rs_nova!N$2)</f>
        <v>0</v>
      </c>
      <c r="O180" s="51">
        <f t="shared" si="36"/>
        <v>0</v>
      </c>
      <c r="P180" s="50">
        <f>IFERROR(VLOOKUP($A180,total!$B$4:$AW$437,27,0),0)</f>
        <v>0</v>
      </c>
      <c r="Q180" s="50">
        <f>IFERROR(VLOOKUP($A180,total!$B$4:$AW$437,21,0),0)</f>
        <v>0</v>
      </c>
      <c r="R180" s="50">
        <f>IFERROR(VLOOKUP($A180,total!$B$4:$AW$437,25,0),0)+IFERROR(VLOOKUP($A180,total!$B$4:$AW$437,36,0),0)</f>
        <v>0</v>
      </c>
      <c r="S180" s="50">
        <f>IFERROR(VLOOKUP(A180,gympass!$A$2:$F$148,6,0),0)</f>
        <v>0</v>
      </c>
      <c r="T180" s="50">
        <f>IFERROR(VLOOKUP($A180,total!$B$4:$AW$437,42,0),0)</f>
        <v>0</v>
      </c>
      <c r="U180" s="50">
        <f>IFERROR(VLOOKUP($A180,total!$B$4:$AW$437,32,0),0)</f>
        <v>0</v>
      </c>
      <c r="V180" s="50">
        <f>IFERROR(VLOOKUP($A180,total!$B$4:$AW$437,28,0),0)</f>
        <v>0</v>
      </c>
      <c r="W180" s="50">
        <f>IFERROR(VLOOKUP($A180,total!$B$4:$AX$437,49,0),0)</f>
        <v>0</v>
      </c>
      <c r="X180" s="50"/>
      <c r="Y180" s="50">
        <f>IFERROR(VLOOKUP(A180,#REF!,4,0),0)</f>
        <v>0</v>
      </c>
      <c r="Z180" s="50">
        <f>IFERROR(VLOOKUP(B180,#REF!,8,0),0)</f>
        <v>0</v>
      </c>
      <c r="AA180" s="50">
        <f>IFERROR(VLOOKUP($A180,total!$B$4:$AW$437,45,0),0)</f>
        <v>0</v>
      </c>
      <c r="AB180" s="50">
        <f>IFERROR(VLOOKUP($A180,total!$B$4:$AW$437,48,0),0)</f>
        <v>0</v>
      </c>
      <c r="AC180" s="50">
        <f>IFERROR(VLOOKUP($A180,total!$B$4:$AB$437,19,0),0)</f>
        <v>0</v>
      </c>
      <c r="AD180" s="50">
        <f>IFERROR(VLOOKUP($A180,total!$B$4:$AB$437,10,0),0)</f>
        <v>0</v>
      </c>
      <c r="AE180" s="50">
        <f>IFERROR(VLOOKUP($A180,total!$B$4:$AB$437,13,0),0)-SUMIFS(topmanager!$D:$D,topmanager!$C:$C,rs_nova!$A184,topmanager!$A:$A,856)</f>
        <v>0</v>
      </c>
      <c r="AF180" s="50">
        <f>IFERROR(VLOOKUP($A180,total!$B$4:$AB$437,16,0),0)</f>
        <v>0</v>
      </c>
      <c r="AG180" s="50">
        <f>IFERROR(VLOOKUP($A180,total!$B$4:$AB$437,7,0),0)</f>
        <v>0</v>
      </c>
      <c r="AH180" s="50">
        <f>IFERROR(VLOOKUP($A180,total!$B$4:$AD$437,29,0),0)</f>
        <v>0</v>
      </c>
      <c r="AI180" s="50">
        <f>IFERROR(VLOOKUP(A180,total!$B$4:$AN$437,39,0),0)</f>
        <v>0</v>
      </c>
      <c r="AJ180" s="51">
        <f t="shared" si="37"/>
        <v>0</v>
      </c>
      <c r="AK180" s="50">
        <f t="shared" si="38"/>
        <v>0</v>
      </c>
      <c r="AL180" s="50">
        <f t="shared" si="39"/>
        <v>0</v>
      </c>
      <c r="AM180" s="50">
        <f t="shared" si="40"/>
        <v>0</v>
      </c>
      <c r="AN180" s="50" t="e">
        <f t="shared" si="49"/>
        <v>#REF!</v>
      </c>
      <c r="AO180" s="50" t="e">
        <f t="shared" si="49"/>
        <v>#REF!</v>
      </c>
      <c r="AP180" s="50" t="e">
        <f t="shared" si="49"/>
        <v>#REF!</v>
      </c>
      <c r="AQ180" s="50">
        <f>IFERROR(VLOOKUP(TEXT($A180,"000000"),[6]Página1!$A$8:$S$801,13,FALSE),0)</f>
        <v>0</v>
      </c>
      <c r="AR180" s="50">
        <f>IFERROR(VLOOKUP(TEXT($A180,"000000"),[6]Página1!$A$8:$S$801,16,FALSE),0)</f>
        <v>0</v>
      </c>
      <c r="AS180" s="50">
        <f>IFERROR(VLOOKUP(TEXT($A180,"000000"),[6]Página1!$A$8:$S$801,19,FALSE),0)</f>
        <v>0</v>
      </c>
      <c r="AT180" s="50">
        <f>IFERROR(VLOOKUP(TEXT($A180,"000000"),[7]Página1!$A$8:$R$814,12,FALSE),0)</f>
        <v>0</v>
      </c>
      <c r="AU180" s="50">
        <f>IFERROR(VLOOKUP(TEXT($A180,"000000"),[7]Página1!$A$8:$R$814,15,FALSE),0)</f>
        <v>0</v>
      </c>
      <c r="AV180" s="50">
        <f>IFERROR(VLOOKUP(TEXT($A180,"000000"),[7]Página1!$A$8:$R$814,18,FALSE),0)</f>
        <v>0</v>
      </c>
      <c r="AW180" s="50"/>
      <c r="AX180" s="51" t="e">
        <f t="shared" si="41"/>
        <v>#REF!</v>
      </c>
      <c r="AY180" s="51" t="e">
        <f t="shared" si="42"/>
        <v>#REF!</v>
      </c>
      <c r="AZ180" s="51" t="e">
        <f t="shared" si="43"/>
        <v>#REF!</v>
      </c>
      <c r="BA180" s="51" t="e">
        <f t="shared" si="44"/>
        <v>#REF!</v>
      </c>
      <c r="BB180" s="51">
        <f t="shared" si="45"/>
        <v>0</v>
      </c>
      <c r="BC180" s="51" t="e">
        <f t="shared" si="46"/>
        <v>#REF!</v>
      </c>
      <c r="BD180" s="51">
        <f t="shared" si="47"/>
        <v>0</v>
      </c>
      <c r="BE180" s="51">
        <f>IFERROR(VLOOKUP(A180,salario!A$2:P$91,11,FALSE),0)</f>
        <v>0</v>
      </c>
      <c r="BF180" s="51">
        <f>SUMIFS(topmanager!$D:$D,topmanager!$C:$C,rs_nova!$A180,topmanager!$A:$A,rs_nova!BF$2)</f>
        <v>0</v>
      </c>
      <c r="BG180" s="51">
        <f>SUMIFS(topmanager!$D:$D,topmanager!$C:$C,rs_nova!$A180,topmanager!$A:$A,rs_nova!BG$2)</f>
        <v>0</v>
      </c>
      <c r="BH180" s="51">
        <f>SUMIFS(topmanager!$D:$D,topmanager!$C:$C,rs_nova!$A180,topmanager!$A:$A,rs_nova!BH$2)</f>
        <v>0</v>
      </c>
      <c r="BI180" s="51">
        <f>SUMIFS(topmanager!$D:$D,topmanager!$C:$C,rs_nova!$A180,topmanager!$A:$A,rs_nova!BI$2)</f>
        <v>0</v>
      </c>
      <c r="BJ180" s="51">
        <f>SUMIFS(topmanager!$D:$D,topmanager!$C:$C,rs_nova!$A180,topmanager!$A:$A,rs_nova!BJ$2)+SUMIFS(topmanager!$D:$D,topmanager!$C:$C,rs_nova!$A180,topmanager!$A:$A,rs_nova!BJ$2+1)</f>
        <v>0</v>
      </c>
      <c r="BK180" s="51">
        <f>IFERROR(VLOOKUP(A180,[8]ferias!$C$4:$G$100,5,FALSE),0)</f>
        <v>0</v>
      </c>
      <c r="BL180" s="51">
        <f>SUMIFS(topmanager!$D:$D,topmanager!$C:$C,rs_nova!$A180,topmanager!$A:$A,rs_nova!BL$2)</f>
        <v>0</v>
      </c>
      <c r="BM180" s="51">
        <f>SUMIFS(topmanager!$D:$D,topmanager!$C:$C,rs_nova!$A180,topmanager!$A:$A,rs_nova!BM$2)+SUMIFS(topmanager!$D:$D,topmanager!$C:$C,rs_nova!$A184,topmanager!$A:$A,151)</f>
        <v>0</v>
      </c>
      <c r="BN180" s="51">
        <f t="shared" si="48"/>
        <v>0</v>
      </c>
    </row>
    <row r="181" spans="1:66">
      <c r="A181" s="47" t="e">
        <f>total!#REF!</f>
        <v>#REF!</v>
      </c>
      <c r="B181" s="47">
        <f t="shared" si="35"/>
        <v>0</v>
      </c>
      <c r="C181" s="48" t="e">
        <f>total!#REF!</f>
        <v>#REF!</v>
      </c>
      <c r="D181" s="49" t="str">
        <f>IFERROR(VLOOKUP(A181,salario!A$3:J$32,10,FALSE),"")</f>
        <v/>
      </c>
      <c r="E181" s="49" t="str">
        <f>IFERROR(IF(VLOOKUP(A181,salario!A$3:O$32,15,FALSE)="","",VLOOKUP(A181,salario!A$3:O$32,15,FALSE)),"")</f>
        <v/>
      </c>
      <c r="F181" s="47" t="str">
        <f>IFERROR(VLOOKUP(A181,[5]base_pessoal!$B$2:$P$1504,13,FALSE),"")</f>
        <v/>
      </c>
      <c r="G181" s="50">
        <f>IFERROR(VLOOKUP(A181,salario!A$2:P$91,11,FALSE),0)*B181/30</f>
        <v>0</v>
      </c>
      <c r="H181" s="50">
        <f>SUMIFS(topmanager!$D:$D,topmanager!$C:$C,rs_nova!$A181,topmanager!$A:$A,rs_nova!H$2)+SUMIFS(topmanager!$D:$D,topmanager!$C:$C,rs_nova!$A181,topmanager!$A:$A,63)</f>
        <v>0</v>
      </c>
      <c r="I181" s="50">
        <f>-SUMIFS(topmanager!$D:$D,topmanager!$C:$C,rs_nova!$A181,topmanager!$A:$A,rs_nova!I$2)</f>
        <v>0</v>
      </c>
      <c r="J181" s="50">
        <f>SUMIFS(topmanager!$D:$D,topmanager!$C:$C,rs_nova!$A181,topmanager!$A:$A,rs_nova!J$2)</f>
        <v>0</v>
      </c>
      <c r="K181" s="50">
        <f>SUMIFS(topmanager!$D:$D,topmanager!$C:$C,rs_nova!$A181,topmanager!$A:$A,rs_nova!K$2)+SUMIFS(topmanager!$D:$D,topmanager!$C:$C,rs_nova!$A181,topmanager!$A:$A,911)</f>
        <v>0</v>
      </c>
      <c r="L181" s="50">
        <f>SUMIFS(topmanager!$D:$D,topmanager!$C:$C,rs_nova!$A181,topmanager!$A:$A,rs_nova!L$2)</f>
        <v>0</v>
      </c>
      <c r="M181" s="50">
        <f>SUMIFS(topmanager!$D:$D,topmanager!$C:$C,rs_nova!$A181,topmanager!$A:$A,rs_nova!M$2)+SUMIFS(topmanager!$D:$D,topmanager!$C:$C,rs_nova!$A181,topmanager!$A:$A,908)+SUMIFS(topmanager!$D:$D,topmanager!$C:$C,rs_nova!$A181,topmanager!$A:$A,550)</f>
        <v>0</v>
      </c>
      <c r="N181" s="50">
        <f>SUMIFS(topmanager!$D:$D,topmanager!$C:$C,rs_nova!$A181,topmanager!$A:$A,rs_nova!N$2)</f>
        <v>0</v>
      </c>
      <c r="O181" s="51">
        <f t="shared" si="36"/>
        <v>0</v>
      </c>
      <c r="P181" s="50">
        <f>IFERROR(VLOOKUP($A181,total!$B$4:$AW$437,27,0),0)</f>
        <v>0</v>
      </c>
      <c r="Q181" s="50">
        <f>IFERROR(VLOOKUP($A181,total!$B$4:$AW$437,21,0),0)</f>
        <v>0</v>
      </c>
      <c r="R181" s="50">
        <f>IFERROR(VLOOKUP($A181,total!$B$4:$AW$437,25,0),0)+IFERROR(VLOOKUP($A181,total!$B$4:$AW$437,36,0),0)</f>
        <v>0</v>
      </c>
      <c r="S181" s="50">
        <f>IFERROR(VLOOKUP(A181,gympass!$A$2:$F$148,6,0),0)</f>
        <v>0</v>
      </c>
      <c r="T181" s="50">
        <f>IFERROR(VLOOKUP($A181,total!$B$4:$AW$437,42,0),0)</f>
        <v>0</v>
      </c>
      <c r="U181" s="50">
        <f>IFERROR(VLOOKUP($A181,total!$B$4:$AW$437,32,0),0)</f>
        <v>0</v>
      </c>
      <c r="V181" s="50">
        <f>IFERROR(VLOOKUP($A181,total!$B$4:$AW$437,28,0),0)</f>
        <v>0</v>
      </c>
      <c r="W181" s="50">
        <f>IFERROR(VLOOKUP($A181,total!$B$4:$AX$437,49,0),0)</f>
        <v>0</v>
      </c>
      <c r="X181" s="50"/>
      <c r="Y181" s="50">
        <f>IFERROR(VLOOKUP(A181,#REF!,4,0),0)</f>
        <v>0</v>
      </c>
      <c r="Z181" s="50">
        <f>IFERROR(VLOOKUP(B181,#REF!,8,0),0)</f>
        <v>0</v>
      </c>
      <c r="AA181" s="50">
        <f>IFERROR(VLOOKUP($A181,total!$B$4:$AW$437,45,0),0)</f>
        <v>0</v>
      </c>
      <c r="AB181" s="50">
        <f>IFERROR(VLOOKUP($A181,total!$B$4:$AW$437,48,0),0)</f>
        <v>0</v>
      </c>
      <c r="AC181" s="50">
        <f>IFERROR(VLOOKUP($A181,total!$B$4:$AB$437,19,0),0)</f>
        <v>0</v>
      </c>
      <c r="AD181" s="50">
        <f>IFERROR(VLOOKUP($A181,total!$B$4:$AB$437,10,0),0)</f>
        <v>0</v>
      </c>
      <c r="AE181" s="50">
        <f>IFERROR(VLOOKUP($A181,total!$B$4:$AB$437,13,0),0)-SUMIFS(topmanager!$D:$D,topmanager!$C:$C,rs_nova!$A185,topmanager!$A:$A,856)</f>
        <v>0</v>
      </c>
      <c r="AF181" s="50">
        <f>IFERROR(VLOOKUP($A181,total!$B$4:$AB$437,16,0),0)</f>
        <v>0</v>
      </c>
      <c r="AG181" s="50">
        <f>IFERROR(VLOOKUP($A181,total!$B$4:$AB$437,7,0),0)</f>
        <v>0</v>
      </c>
      <c r="AH181" s="50">
        <f>IFERROR(VLOOKUP($A181,total!$B$4:$AD$437,29,0),0)</f>
        <v>0</v>
      </c>
      <c r="AI181" s="50">
        <f>IFERROR(VLOOKUP(A181,total!$B$4:$AN$437,39,0),0)</f>
        <v>0</v>
      </c>
      <c r="AJ181" s="51">
        <f t="shared" si="37"/>
        <v>0</v>
      </c>
      <c r="AK181" s="50">
        <f t="shared" si="38"/>
        <v>0</v>
      </c>
      <c r="AL181" s="50">
        <f t="shared" si="39"/>
        <v>0</v>
      </c>
      <c r="AM181" s="50">
        <f t="shared" si="40"/>
        <v>0</v>
      </c>
      <c r="AN181" s="50" t="e">
        <f t="shared" si="49"/>
        <v>#REF!</v>
      </c>
      <c r="AO181" s="50" t="e">
        <f t="shared" si="49"/>
        <v>#REF!</v>
      </c>
      <c r="AP181" s="50" t="e">
        <f t="shared" si="49"/>
        <v>#REF!</v>
      </c>
      <c r="AQ181" s="50">
        <f>IFERROR(VLOOKUP(TEXT($A181,"000000"),[6]Página1!$A$8:$S$801,13,FALSE),0)</f>
        <v>0</v>
      </c>
      <c r="AR181" s="50">
        <f>IFERROR(VLOOKUP(TEXT($A181,"000000"),[6]Página1!$A$8:$S$801,16,FALSE),0)</f>
        <v>0</v>
      </c>
      <c r="AS181" s="50">
        <f>IFERROR(VLOOKUP(TEXT($A181,"000000"),[6]Página1!$A$8:$S$801,19,FALSE),0)</f>
        <v>0</v>
      </c>
      <c r="AT181" s="50">
        <f>IFERROR(VLOOKUP(TEXT($A181,"000000"),[7]Página1!$A$8:$R$814,12,FALSE),0)</f>
        <v>0</v>
      </c>
      <c r="AU181" s="50">
        <f>IFERROR(VLOOKUP(TEXT($A181,"000000"),[7]Página1!$A$8:$R$814,15,FALSE),0)</f>
        <v>0</v>
      </c>
      <c r="AV181" s="50">
        <f>IFERROR(VLOOKUP(TEXT($A181,"000000"),[7]Página1!$A$8:$R$814,18,FALSE),0)</f>
        <v>0</v>
      </c>
      <c r="AW181" s="50"/>
      <c r="AX181" s="51" t="e">
        <f t="shared" si="41"/>
        <v>#REF!</v>
      </c>
      <c r="AY181" s="51" t="e">
        <f t="shared" si="42"/>
        <v>#REF!</v>
      </c>
      <c r="AZ181" s="51" t="e">
        <f t="shared" si="43"/>
        <v>#REF!</v>
      </c>
      <c r="BA181" s="51" t="e">
        <f t="shared" si="44"/>
        <v>#REF!</v>
      </c>
      <c r="BB181" s="51">
        <f t="shared" si="45"/>
        <v>0</v>
      </c>
      <c r="BC181" s="51" t="e">
        <f t="shared" si="46"/>
        <v>#REF!</v>
      </c>
      <c r="BD181" s="51">
        <f t="shared" si="47"/>
        <v>0</v>
      </c>
      <c r="BE181" s="51">
        <f>IFERROR(VLOOKUP(A181,salario!A$2:P$91,11,FALSE),0)</f>
        <v>0</v>
      </c>
      <c r="BF181" s="51">
        <f>SUMIFS(topmanager!$D:$D,topmanager!$C:$C,rs_nova!$A181,topmanager!$A:$A,rs_nova!BF$2)</f>
        <v>0</v>
      </c>
      <c r="BG181" s="51">
        <f>SUMIFS(topmanager!$D:$D,topmanager!$C:$C,rs_nova!$A181,topmanager!$A:$A,rs_nova!BG$2)</f>
        <v>0</v>
      </c>
      <c r="BH181" s="51">
        <f>SUMIFS(topmanager!$D:$D,topmanager!$C:$C,rs_nova!$A181,topmanager!$A:$A,rs_nova!BH$2)</f>
        <v>0</v>
      </c>
      <c r="BI181" s="51">
        <f>SUMIFS(topmanager!$D:$D,topmanager!$C:$C,rs_nova!$A181,topmanager!$A:$A,rs_nova!BI$2)</f>
        <v>0</v>
      </c>
      <c r="BJ181" s="51">
        <f>SUMIFS(topmanager!$D:$D,topmanager!$C:$C,rs_nova!$A181,topmanager!$A:$A,rs_nova!BJ$2)+SUMIFS(topmanager!$D:$D,topmanager!$C:$C,rs_nova!$A181,topmanager!$A:$A,rs_nova!BJ$2+1)</f>
        <v>0</v>
      </c>
      <c r="BK181" s="51">
        <f>IFERROR(VLOOKUP(A181,[8]ferias!$C$4:$G$100,5,FALSE),0)</f>
        <v>0</v>
      </c>
      <c r="BL181" s="51">
        <f>SUMIFS(topmanager!$D:$D,topmanager!$C:$C,rs_nova!$A181,topmanager!$A:$A,rs_nova!BL$2)</f>
        <v>0</v>
      </c>
      <c r="BM181" s="51">
        <f>SUMIFS(topmanager!$D:$D,topmanager!$C:$C,rs_nova!$A181,topmanager!$A:$A,rs_nova!BM$2)+SUMIFS(topmanager!$D:$D,topmanager!$C:$C,rs_nova!$A185,topmanager!$A:$A,151)</f>
        <v>0</v>
      </c>
      <c r="BN181" s="51">
        <f t="shared" si="48"/>
        <v>0</v>
      </c>
    </row>
    <row r="182" spans="1:66">
      <c r="A182" s="47" t="e">
        <f>total!#REF!</f>
        <v>#REF!</v>
      </c>
      <c r="B182" s="47">
        <f t="shared" si="35"/>
        <v>0</v>
      </c>
      <c r="C182" s="48" t="e">
        <f>total!#REF!</f>
        <v>#REF!</v>
      </c>
      <c r="D182" s="49" t="str">
        <f>IFERROR(VLOOKUP(A182,salario!A$3:J$32,10,FALSE),"")</f>
        <v/>
      </c>
      <c r="E182" s="49" t="str">
        <f>IFERROR(IF(VLOOKUP(A182,salario!A$3:O$32,15,FALSE)="","",VLOOKUP(A182,salario!A$3:O$32,15,FALSE)),"")</f>
        <v/>
      </c>
      <c r="F182" s="47" t="str">
        <f>IFERROR(VLOOKUP(A182,[5]base_pessoal!$B$2:$P$1504,13,FALSE),"")</f>
        <v/>
      </c>
      <c r="G182" s="50">
        <f>IFERROR(VLOOKUP(A182,salario!A$2:P$91,11,FALSE),0)*B182/30</f>
        <v>0</v>
      </c>
      <c r="H182" s="50">
        <f>SUMIFS(topmanager!$D:$D,topmanager!$C:$C,rs_nova!$A182,topmanager!$A:$A,rs_nova!H$2)+SUMIFS(topmanager!$D:$D,topmanager!$C:$C,rs_nova!$A182,topmanager!$A:$A,63)</f>
        <v>0</v>
      </c>
      <c r="I182" s="50">
        <f>-SUMIFS(topmanager!$D:$D,topmanager!$C:$C,rs_nova!$A182,topmanager!$A:$A,rs_nova!I$2)</f>
        <v>0</v>
      </c>
      <c r="J182" s="50">
        <f>SUMIFS(topmanager!$D:$D,topmanager!$C:$C,rs_nova!$A182,topmanager!$A:$A,rs_nova!J$2)</f>
        <v>0</v>
      </c>
      <c r="K182" s="50">
        <f>SUMIFS(topmanager!$D:$D,topmanager!$C:$C,rs_nova!$A182,topmanager!$A:$A,rs_nova!K$2)+SUMIFS(topmanager!$D:$D,topmanager!$C:$C,rs_nova!$A182,topmanager!$A:$A,911)</f>
        <v>0</v>
      </c>
      <c r="L182" s="50">
        <f>SUMIFS(topmanager!$D:$D,topmanager!$C:$C,rs_nova!$A182,topmanager!$A:$A,rs_nova!L$2)</f>
        <v>0</v>
      </c>
      <c r="M182" s="50">
        <f>SUMIFS(topmanager!$D:$D,topmanager!$C:$C,rs_nova!$A182,topmanager!$A:$A,rs_nova!M$2)+SUMIFS(topmanager!$D:$D,topmanager!$C:$C,rs_nova!$A182,topmanager!$A:$A,908)+SUMIFS(topmanager!$D:$D,topmanager!$C:$C,rs_nova!$A182,topmanager!$A:$A,550)</f>
        <v>0</v>
      </c>
      <c r="N182" s="50">
        <f>SUMIFS(topmanager!$D:$D,topmanager!$C:$C,rs_nova!$A182,topmanager!$A:$A,rs_nova!N$2)</f>
        <v>0</v>
      </c>
      <c r="O182" s="51">
        <f t="shared" si="36"/>
        <v>0</v>
      </c>
      <c r="P182" s="50">
        <f>IFERROR(VLOOKUP($A182,total!$B$4:$AW$437,27,0),0)</f>
        <v>0</v>
      </c>
      <c r="Q182" s="50">
        <f>IFERROR(VLOOKUP($A182,total!$B$4:$AW$437,21,0),0)</f>
        <v>0</v>
      </c>
      <c r="R182" s="50">
        <f>IFERROR(VLOOKUP($A182,total!$B$4:$AW$437,25,0),0)+IFERROR(VLOOKUP($A182,total!$B$4:$AW$437,36,0),0)</f>
        <v>0</v>
      </c>
      <c r="S182" s="50">
        <f>IFERROR(VLOOKUP(A182,gympass!$A$2:$F$148,6,0),0)</f>
        <v>0</v>
      </c>
      <c r="T182" s="50">
        <f>IFERROR(VLOOKUP($A182,total!$B$4:$AW$437,42,0),0)</f>
        <v>0</v>
      </c>
      <c r="U182" s="50">
        <f>IFERROR(VLOOKUP($A182,total!$B$4:$AW$437,32,0),0)</f>
        <v>0</v>
      </c>
      <c r="V182" s="50">
        <f>IFERROR(VLOOKUP($A182,total!$B$4:$AW$437,28,0),0)</f>
        <v>0</v>
      </c>
      <c r="W182" s="50">
        <f>IFERROR(VLOOKUP($A182,total!$B$4:$AX$437,49,0),0)</f>
        <v>0</v>
      </c>
      <c r="X182" s="50"/>
      <c r="Y182" s="50">
        <f>IFERROR(VLOOKUP(A182,#REF!,4,0),0)</f>
        <v>0</v>
      </c>
      <c r="Z182" s="50">
        <f>IFERROR(VLOOKUP(B182,#REF!,8,0),0)</f>
        <v>0</v>
      </c>
      <c r="AA182" s="50">
        <f>IFERROR(VLOOKUP($A182,total!$B$4:$AW$437,45,0),0)</f>
        <v>0</v>
      </c>
      <c r="AB182" s="50">
        <f>IFERROR(VLOOKUP($A182,total!$B$4:$AW$437,48,0),0)</f>
        <v>0</v>
      </c>
      <c r="AC182" s="50">
        <f>IFERROR(VLOOKUP($A182,total!$B$4:$AB$437,19,0),0)</f>
        <v>0</v>
      </c>
      <c r="AD182" s="50">
        <f>IFERROR(VLOOKUP($A182,total!$B$4:$AB$437,10,0),0)</f>
        <v>0</v>
      </c>
      <c r="AE182" s="50">
        <f>IFERROR(VLOOKUP($A182,total!$B$4:$AB$437,13,0),0)-SUMIFS(topmanager!$D:$D,topmanager!$C:$C,rs_nova!$A186,topmanager!$A:$A,856)</f>
        <v>0</v>
      </c>
      <c r="AF182" s="50">
        <f>IFERROR(VLOOKUP($A182,total!$B$4:$AB$437,16,0),0)</f>
        <v>0</v>
      </c>
      <c r="AG182" s="50">
        <f>IFERROR(VLOOKUP($A182,total!$B$4:$AB$437,7,0),0)</f>
        <v>0</v>
      </c>
      <c r="AH182" s="50">
        <f>IFERROR(VLOOKUP($A182,total!$B$4:$AD$437,29,0),0)</f>
        <v>0</v>
      </c>
      <c r="AI182" s="50">
        <f>IFERROR(VLOOKUP(A182,total!$B$4:$AN$437,39,0),0)</f>
        <v>0</v>
      </c>
      <c r="AJ182" s="51">
        <f t="shared" si="37"/>
        <v>0</v>
      </c>
      <c r="AK182" s="50">
        <f t="shared" si="38"/>
        <v>0</v>
      </c>
      <c r="AL182" s="50">
        <f t="shared" si="39"/>
        <v>0</v>
      </c>
      <c r="AM182" s="50">
        <f t="shared" si="40"/>
        <v>0</v>
      </c>
      <c r="AN182" s="50" t="e">
        <f t="shared" si="49"/>
        <v>#REF!</v>
      </c>
      <c r="AO182" s="50" t="e">
        <f t="shared" si="49"/>
        <v>#REF!</v>
      </c>
      <c r="AP182" s="50" t="e">
        <f t="shared" si="49"/>
        <v>#REF!</v>
      </c>
      <c r="AQ182" s="50">
        <f>IFERROR(VLOOKUP(TEXT($A182,"000000"),[6]Página1!$A$8:$S$801,13,FALSE),0)</f>
        <v>0</v>
      </c>
      <c r="AR182" s="50">
        <f>IFERROR(VLOOKUP(TEXT($A182,"000000"),[6]Página1!$A$8:$S$801,16,FALSE),0)</f>
        <v>0</v>
      </c>
      <c r="AS182" s="50">
        <f>IFERROR(VLOOKUP(TEXT($A182,"000000"),[6]Página1!$A$8:$S$801,19,FALSE),0)</f>
        <v>0</v>
      </c>
      <c r="AT182" s="50">
        <f>IFERROR(VLOOKUP(TEXT($A182,"000000"),[7]Página1!$A$8:$R$814,12,FALSE),0)</f>
        <v>0</v>
      </c>
      <c r="AU182" s="50">
        <f>IFERROR(VLOOKUP(TEXT($A182,"000000"),[7]Página1!$A$8:$R$814,15,FALSE),0)</f>
        <v>0</v>
      </c>
      <c r="AV182" s="50">
        <f>IFERROR(VLOOKUP(TEXT($A182,"000000"),[7]Página1!$A$8:$R$814,18,FALSE),0)</f>
        <v>0</v>
      </c>
      <c r="AW182" s="50"/>
      <c r="AX182" s="51" t="e">
        <f t="shared" si="41"/>
        <v>#REF!</v>
      </c>
      <c r="AY182" s="51" t="e">
        <f t="shared" si="42"/>
        <v>#REF!</v>
      </c>
      <c r="AZ182" s="51" t="e">
        <f t="shared" si="43"/>
        <v>#REF!</v>
      </c>
      <c r="BA182" s="51" t="e">
        <f t="shared" si="44"/>
        <v>#REF!</v>
      </c>
      <c r="BB182" s="51">
        <f t="shared" si="45"/>
        <v>0</v>
      </c>
      <c r="BC182" s="51" t="e">
        <f t="shared" si="46"/>
        <v>#REF!</v>
      </c>
      <c r="BD182" s="51">
        <f t="shared" si="47"/>
        <v>0</v>
      </c>
      <c r="BE182" s="51">
        <f>IFERROR(VLOOKUP(A182,salario!A$2:P$91,11,FALSE),0)</f>
        <v>0</v>
      </c>
      <c r="BF182" s="51">
        <f>SUMIFS(topmanager!$D:$D,topmanager!$C:$C,rs_nova!$A182,topmanager!$A:$A,rs_nova!BF$2)</f>
        <v>0</v>
      </c>
      <c r="BG182" s="51">
        <f>SUMIFS(topmanager!$D:$D,topmanager!$C:$C,rs_nova!$A182,topmanager!$A:$A,rs_nova!BG$2)</f>
        <v>0</v>
      </c>
      <c r="BH182" s="51">
        <f>SUMIFS(topmanager!$D:$D,topmanager!$C:$C,rs_nova!$A182,topmanager!$A:$A,rs_nova!BH$2)</f>
        <v>0</v>
      </c>
      <c r="BI182" s="51">
        <f>SUMIFS(topmanager!$D:$D,topmanager!$C:$C,rs_nova!$A182,topmanager!$A:$A,rs_nova!BI$2)</f>
        <v>0</v>
      </c>
      <c r="BJ182" s="51">
        <f>SUMIFS(topmanager!$D:$D,topmanager!$C:$C,rs_nova!$A182,topmanager!$A:$A,rs_nova!BJ$2)+SUMIFS(topmanager!$D:$D,topmanager!$C:$C,rs_nova!$A182,topmanager!$A:$A,rs_nova!BJ$2+1)</f>
        <v>0</v>
      </c>
      <c r="BK182" s="51">
        <f>IFERROR(VLOOKUP(A182,[8]ferias!$C$4:$G$100,5,FALSE),0)</f>
        <v>0</v>
      </c>
      <c r="BL182" s="51">
        <f>SUMIFS(topmanager!$D:$D,topmanager!$C:$C,rs_nova!$A182,topmanager!$A:$A,rs_nova!BL$2)</f>
        <v>0</v>
      </c>
      <c r="BM182" s="51">
        <f>SUMIFS(topmanager!$D:$D,topmanager!$C:$C,rs_nova!$A182,topmanager!$A:$A,rs_nova!BM$2)+SUMIFS(topmanager!$D:$D,topmanager!$C:$C,rs_nova!$A186,topmanager!$A:$A,151)</f>
        <v>0</v>
      </c>
      <c r="BN182" s="51">
        <f t="shared" si="48"/>
        <v>0</v>
      </c>
    </row>
    <row r="183" spans="1:66">
      <c r="A183" s="47" t="e">
        <f>total!#REF!</f>
        <v>#REF!</v>
      </c>
      <c r="B183" s="47">
        <f t="shared" si="35"/>
        <v>0</v>
      </c>
      <c r="C183" s="48" t="e">
        <f>total!#REF!</f>
        <v>#REF!</v>
      </c>
      <c r="D183" s="49" t="str">
        <f>IFERROR(VLOOKUP(A183,salario!A$3:J$32,10,FALSE),"")</f>
        <v/>
      </c>
      <c r="E183" s="49" t="str">
        <f>IFERROR(IF(VLOOKUP(A183,salario!A$3:O$32,15,FALSE)="","",VLOOKUP(A183,salario!A$3:O$32,15,FALSE)),"")</f>
        <v/>
      </c>
      <c r="F183" s="47" t="str">
        <f>IFERROR(VLOOKUP(A183,[5]base_pessoal!$B$2:$P$1504,13,FALSE),"")</f>
        <v/>
      </c>
      <c r="G183" s="50">
        <f>IFERROR(VLOOKUP(A183,salario!A$2:P$91,11,FALSE),0)*B183/30</f>
        <v>0</v>
      </c>
      <c r="H183" s="50">
        <f>SUMIFS(topmanager!$D:$D,topmanager!$C:$C,rs_nova!$A183,topmanager!$A:$A,rs_nova!H$2)+SUMIFS(topmanager!$D:$D,topmanager!$C:$C,rs_nova!$A183,topmanager!$A:$A,63)</f>
        <v>0</v>
      </c>
      <c r="I183" s="50">
        <f>-SUMIFS(topmanager!$D:$D,topmanager!$C:$C,rs_nova!$A183,topmanager!$A:$A,rs_nova!I$2)</f>
        <v>0</v>
      </c>
      <c r="J183" s="50">
        <f>SUMIFS(topmanager!$D:$D,topmanager!$C:$C,rs_nova!$A183,topmanager!$A:$A,rs_nova!J$2)</f>
        <v>0</v>
      </c>
      <c r="K183" s="50">
        <f>SUMIFS(topmanager!$D:$D,topmanager!$C:$C,rs_nova!$A183,topmanager!$A:$A,rs_nova!K$2)+SUMIFS(topmanager!$D:$D,topmanager!$C:$C,rs_nova!$A183,topmanager!$A:$A,911)</f>
        <v>0</v>
      </c>
      <c r="L183" s="50">
        <f>SUMIFS(topmanager!$D:$D,topmanager!$C:$C,rs_nova!$A183,topmanager!$A:$A,rs_nova!L$2)</f>
        <v>0</v>
      </c>
      <c r="M183" s="50">
        <f>SUMIFS(topmanager!$D:$D,topmanager!$C:$C,rs_nova!$A183,topmanager!$A:$A,rs_nova!M$2)+SUMIFS(topmanager!$D:$D,topmanager!$C:$C,rs_nova!$A183,topmanager!$A:$A,908)+SUMIFS(topmanager!$D:$D,topmanager!$C:$C,rs_nova!$A183,topmanager!$A:$A,550)</f>
        <v>0</v>
      </c>
      <c r="N183" s="50">
        <f>SUMIFS(topmanager!$D:$D,topmanager!$C:$C,rs_nova!$A183,topmanager!$A:$A,rs_nova!N$2)</f>
        <v>0</v>
      </c>
      <c r="O183" s="51">
        <f t="shared" si="36"/>
        <v>0</v>
      </c>
      <c r="P183" s="50">
        <f>IFERROR(VLOOKUP($A183,total!$B$4:$AW$437,27,0),0)</f>
        <v>0</v>
      </c>
      <c r="Q183" s="50">
        <f>IFERROR(VLOOKUP($A183,total!$B$4:$AW$437,21,0),0)</f>
        <v>0</v>
      </c>
      <c r="R183" s="50">
        <f>IFERROR(VLOOKUP($A183,total!$B$4:$AW$437,25,0),0)+IFERROR(VLOOKUP($A183,total!$B$4:$AW$437,36,0),0)</f>
        <v>0</v>
      </c>
      <c r="S183" s="50">
        <f>IFERROR(VLOOKUP(A183,gympass!$A$2:$F$148,6,0),0)</f>
        <v>0</v>
      </c>
      <c r="T183" s="50">
        <f>IFERROR(VLOOKUP($A183,total!$B$4:$AW$437,42,0),0)</f>
        <v>0</v>
      </c>
      <c r="U183" s="50">
        <f>IFERROR(VLOOKUP($A183,total!$B$4:$AW$437,32,0),0)</f>
        <v>0</v>
      </c>
      <c r="V183" s="50">
        <f>IFERROR(VLOOKUP($A183,total!$B$4:$AW$437,28,0),0)</f>
        <v>0</v>
      </c>
      <c r="W183" s="50">
        <f>IFERROR(VLOOKUP($A183,total!$B$4:$AX$437,49,0),0)</f>
        <v>0</v>
      </c>
      <c r="X183" s="50"/>
      <c r="Y183" s="50">
        <f>IFERROR(VLOOKUP(A183,#REF!,4,0),0)</f>
        <v>0</v>
      </c>
      <c r="Z183" s="50">
        <f>IFERROR(VLOOKUP(B183,#REF!,8,0),0)</f>
        <v>0</v>
      </c>
      <c r="AA183" s="50">
        <f>IFERROR(VLOOKUP($A183,total!$B$4:$AW$437,45,0),0)</f>
        <v>0</v>
      </c>
      <c r="AB183" s="50">
        <f>IFERROR(VLOOKUP($A183,total!$B$4:$AW$437,48,0),0)</f>
        <v>0</v>
      </c>
      <c r="AC183" s="50">
        <f>IFERROR(VLOOKUP($A183,total!$B$4:$AB$437,19,0),0)</f>
        <v>0</v>
      </c>
      <c r="AD183" s="50">
        <f>IFERROR(VLOOKUP($A183,total!$B$4:$AB$437,10,0),0)</f>
        <v>0</v>
      </c>
      <c r="AE183" s="50">
        <f>IFERROR(VLOOKUP($A183,total!$B$4:$AB$437,13,0),0)-SUMIFS(topmanager!$D:$D,topmanager!$C:$C,rs_nova!$A187,topmanager!$A:$A,856)</f>
        <v>0</v>
      </c>
      <c r="AF183" s="50">
        <f>IFERROR(VLOOKUP($A183,total!$B$4:$AB$437,16,0),0)</f>
        <v>0</v>
      </c>
      <c r="AG183" s="50">
        <f>IFERROR(VLOOKUP($A183,total!$B$4:$AB$437,7,0),0)</f>
        <v>0</v>
      </c>
      <c r="AH183" s="50">
        <f>IFERROR(VLOOKUP($A183,total!$B$4:$AD$437,29,0),0)</f>
        <v>0</v>
      </c>
      <c r="AI183" s="50">
        <f>IFERROR(VLOOKUP(A183,total!$B$4:$AN$437,39,0),0)</f>
        <v>0</v>
      </c>
      <c r="AJ183" s="51">
        <f t="shared" si="37"/>
        <v>0</v>
      </c>
      <c r="AK183" s="50">
        <f t="shared" si="38"/>
        <v>0</v>
      </c>
      <c r="AL183" s="50">
        <f t="shared" si="39"/>
        <v>0</v>
      </c>
      <c r="AM183" s="50">
        <f t="shared" si="40"/>
        <v>0</v>
      </c>
      <c r="AN183" s="50" t="e">
        <f t="shared" si="49"/>
        <v>#REF!</v>
      </c>
      <c r="AO183" s="50" t="e">
        <f t="shared" si="49"/>
        <v>#REF!</v>
      </c>
      <c r="AP183" s="50" t="e">
        <f t="shared" si="49"/>
        <v>#REF!</v>
      </c>
      <c r="AQ183" s="50">
        <f>IFERROR(VLOOKUP(TEXT($A183,"000000"),[6]Página1!$A$8:$S$801,13,FALSE),0)</f>
        <v>0</v>
      </c>
      <c r="AR183" s="50">
        <f>IFERROR(VLOOKUP(TEXT($A183,"000000"),[6]Página1!$A$8:$S$801,16,FALSE),0)</f>
        <v>0</v>
      </c>
      <c r="AS183" s="50">
        <f>IFERROR(VLOOKUP(TEXT($A183,"000000"),[6]Página1!$A$8:$S$801,19,FALSE),0)</f>
        <v>0</v>
      </c>
      <c r="AT183" s="50">
        <f>IFERROR(VLOOKUP(TEXT($A183,"000000"),[7]Página1!$A$8:$R$814,12,FALSE),0)</f>
        <v>0</v>
      </c>
      <c r="AU183" s="50">
        <f>IFERROR(VLOOKUP(TEXT($A183,"000000"),[7]Página1!$A$8:$R$814,15,FALSE),0)</f>
        <v>0</v>
      </c>
      <c r="AV183" s="50">
        <f>IFERROR(VLOOKUP(TEXT($A183,"000000"),[7]Página1!$A$8:$R$814,18,FALSE),0)</f>
        <v>0</v>
      </c>
      <c r="AW183" s="50"/>
      <c r="AX183" s="51" t="e">
        <f t="shared" si="41"/>
        <v>#REF!</v>
      </c>
      <c r="AY183" s="51" t="e">
        <f t="shared" si="42"/>
        <v>#REF!</v>
      </c>
      <c r="AZ183" s="51" t="e">
        <f t="shared" si="43"/>
        <v>#REF!</v>
      </c>
      <c r="BA183" s="51" t="e">
        <f t="shared" si="44"/>
        <v>#REF!</v>
      </c>
      <c r="BB183" s="51">
        <f t="shared" si="45"/>
        <v>0</v>
      </c>
      <c r="BC183" s="51" t="e">
        <f t="shared" si="46"/>
        <v>#REF!</v>
      </c>
      <c r="BD183" s="51">
        <f t="shared" si="47"/>
        <v>0</v>
      </c>
      <c r="BE183" s="51">
        <f>IFERROR(VLOOKUP(A183,salario!A$2:P$91,11,FALSE),0)</f>
        <v>0</v>
      </c>
      <c r="BF183" s="51">
        <f>SUMIFS(topmanager!$D:$D,topmanager!$C:$C,rs_nova!$A183,topmanager!$A:$A,rs_nova!BF$2)</f>
        <v>0</v>
      </c>
      <c r="BG183" s="51">
        <f>SUMIFS(topmanager!$D:$D,topmanager!$C:$C,rs_nova!$A183,topmanager!$A:$A,rs_nova!BG$2)</f>
        <v>0</v>
      </c>
      <c r="BH183" s="51">
        <f>SUMIFS(topmanager!$D:$D,topmanager!$C:$C,rs_nova!$A183,topmanager!$A:$A,rs_nova!BH$2)</f>
        <v>0</v>
      </c>
      <c r="BI183" s="51">
        <f>SUMIFS(topmanager!$D:$D,topmanager!$C:$C,rs_nova!$A183,topmanager!$A:$A,rs_nova!BI$2)</f>
        <v>0</v>
      </c>
      <c r="BJ183" s="51">
        <f>SUMIFS(topmanager!$D:$D,topmanager!$C:$C,rs_nova!$A183,topmanager!$A:$A,rs_nova!BJ$2)+SUMIFS(topmanager!$D:$D,topmanager!$C:$C,rs_nova!$A183,topmanager!$A:$A,rs_nova!BJ$2+1)</f>
        <v>0</v>
      </c>
      <c r="BK183" s="51">
        <f>IFERROR(VLOOKUP(A183,[8]ferias!$C$4:$G$100,5,FALSE),0)</f>
        <v>0</v>
      </c>
      <c r="BL183" s="51">
        <f>SUMIFS(topmanager!$D:$D,topmanager!$C:$C,rs_nova!$A183,topmanager!$A:$A,rs_nova!BL$2)</f>
        <v>0</v>
      </c>
      <c r="BM183" s="51">
        <f>SUMIFS(topmanager!$D:$D,topmanager!$C:$C,rs_nova!$A183,topmanager!$A:$A,rs_nova!BM$2)+SUMIFS(topmanager!$D:$D,topmanager!$C:$C,rs_nova!$A187,topmanager!$A:$A,151)</f>
        <v>0</v>
      </c>
      <c r="BN183" s="51">
        <f t="shared" si="48"/>
        <v>0</v>
      </c>
    </row>
    <row r="184" spans="1:66">
      <c r="A184" s="47" t="e">
        <f>total!#REF!</f>
        <v>#REF!</v>
      </c>
      <c r="B184" s="47">
        <f t="shared" si="35"/>
        <v>0</v>
      </c>
      <c r="C184" s="48" t="e">
        <f>total!#REF!</f>
        <v>#REF!</v>
      </c>
      <c r="D184" s="49" t="str">
        <f>IFERROR(VLOOKUP(A184,salario!A$3:J$32,10,FALSE),"")</f>
        <v/>
      </c>
      <c r="E184" s="49" t="str">
        <f>IFERROR(IF(VLOOKUP(A184,salario!A$3:O$32,15,FALSE)="","",VLOOKUP(A184,salario!A$3:O$32,15,FALSE)),"")</f>
        <v/>
      </c>
      <c r="F184" s="47" t="str">
        <f>IFERROR(VLOOKUP(A184,[5]base_pessoal!$B$2:$P$1504,13,FALSE),"")</f>
        <v/>
      </c>
      <c r="G184" s="50">
        <f>IFERROR(VLOOKUP(A184,salario!A$2:P$91,11,FALSE),0)*B184/30</f>
        <v>0</v>
      </c>
      <c r="H184" s="50">
        <f>SUMIFS(topmanager!$D:$D,topmanager!$C:$C,rs_nova!$A184,topmanager!$A:$A,rs_nova!H$2)+SUMIFS(topmanager!$D:$D,topmanager!$C:$C,rs_nova!$A184,topmanager!$A:$A,63)</f>
        <v>0</v>
      </c>
      <c r="I184" s="50">
        <f>-SUMIFS(topmanager!$D:$D,topmanager!$C:$C,rs_nova!$A184,topmanager!$A:$A,rs_nova!I$2)</f>
        <v>0</v>
      </c>
      <c r="J184" s="50">
        <f>SUMIFS(topmanager!$D:$D,topmanager!$C:$C,rs_nova!$A184,topmanager!$A:$A,rs_nova!J$2)</f>
        <v>0</v>
      </c>
      <c r="K184" s="50">
        <f>SUMIFS(topmanager!$D:$D,topmanager!$C:$C,rs_nova!$A184,topmanager!$A:$A,rs_nova!K$2)+SUMIFS(topmanager!$D:$D,topmanager!$C:$C,rs_nova!$A184,topmanager!$A:$A,911)</f>
        <v>0</v>
      </c>
      <c r="L184" s="50">
        <f>SUMIFS(topmanager!$D:$D,topmanager!$C:$C,rs_nova!$A184,topmanager!$A:$A,rs_nova!L$2)</f>
        <v>0</v>
      </c>
      <c r="M184" s="50">
        <f>SUMIFS(topmanager!$D:$D,topmanager!$C:$C,rs_nova!$A184,topmanager!$A:$A,rs_nova!M$2)+SUMIFS(topmanager!$D:$D,topmanager!$C:$C,rs_nova!$A184,topmanager!$A:$A,908)+SUMIFS(topmanager!$D:$D,topmanager!$C:$C,rs_nova!$A184,topmanager!$A:$A,550)</f>
        <v>0</v>
      </c>
      <c r="N184" s="50">
        <f>SUMIFS(topmanager!$D:$D,topmanager!$C:$C,rs_nova!$A184,topmanager!$A:$A,rs_nova!N$2)</f>
        <v>0</v>
      </c>
      <c r="O184" s="51">
        <f t="shared" si="36"/>
        <v>0</v>
      </c>
      <c r="P184" s="50">
        <f>IFERROR(VLOOKUP($A184,total!$B$4:$AW$437,27,0),0)</f>
        <v>0</v>
      </c>
      <c r="Q184" s="50">
        <f>IFERROR(VLOOKUP($A184,total!$B$4:$AW$437,21,0),0)</f>
        <v>0</v>
      </c>
      <c r="R184" s="50">
        <f>IFERROR(VLOOKUP($A184,total!$B$4:$AW$437,25,0),0)+IFERROR(VLOOKUP($A184,total!$B$4:$AW$437,36,0),0)</f>
        <v>0</v>
      </c>
      <c r="S184" s="50">
        <f>IFERROR(VLOOKUP(A184,gympass!$A$2:$F$148,6,0),0)</f>
        <v>0</v>
      </c>
      <c r="T184" s="50">
        <f>IFERROR(VLOOKUP($A184,total!$B$4:$AW$437,42,0),0)</f>
        <v>0</v>
      </c>
      <c r="U184" s="50">
        <f>IFERROR(VLOOKUP($A184,total!$B$4:$AW$437,32,0),0)</f>
        <v>0</v>
      </c>
      <c r="V184" s="50">
        <f>IFERROR(VLOOKUP($A184,total!$B$4:$AW$437,28,0),0)</f>
        <v>0</v>
      </c>
      <c r="W184" s="50">
        <f>IFERROR(VLOOKUP($A184,total!$B$4:$AX$437,49,0),0)</f>
        <v>0</v>
      </c>
      <c r="X184" s="50"/>
      <c r="Y184" s="50">
        <f>IFERROR(VLOOKUP(A184,#REF!,4,0),0)</f>
        <v>0</v>
      </c>
      <c r="Z184" s="50">
        <f>IFERROR(VLOOKUP(B184,#REF!,8,0),0)</f>
        <v>0</v>
      </c>
      <c r="AA184" s="50">
        <f>IFERROR(VLOOKUP($A184,total!$B$4:$AW$437,45,0),0)</f>
        <v>0</v>
      </c>
      <c r="AB184" s="50">
        <f>IFERROR(VLOOKUP($A184,total!$B$4:$AW$437,48,0),0)</f>
        <v>0</v>
      </c>
      <c r="AC184" s="50">
        <f>IFERROR(VLOOKUP($A184,total!$B$4:$AB$437,19,0),0)</f>
        <v>0</v>
      </c>
      <c r="AD184" s="50">
        <f>IFERROR(VLOOKUP($A184,total!$B$4:$AB$437,10,0),0)</f>
        <v>0</v>
      </c>
      <c r="AE184" s="50">
        <f>IFERROR(VLOOKUP($A184,total!$B$4:$AB$437,13,0),0)-SUMIFS(topmanager!$D:$D,topmanager!$C:$C,rs_nova!$A188,topmanager!$A:$A,856)</f>
        <v>0</v>
      </c>
      <c r="AF184" s="50">
        <f>IFERROR(VLOOKUP($A184,total!$B$4:$AB$437,16,0),0)</f>
        <v>0</v>
      </c>
      <c r="AG184" s="50">
        <f>IFERROR(VLOOKUP($A184,total!$B$4:$AB$437,7,0),0)</f>
        <v>0</v>
      </c>
      <c r="AH184" s="50">
        <f>IFERROR(VLOOKUP($A184,total!$B$4:$AD$437,29,0),0)</f>
        <v>0</v>
      </c>
      <c r="AI184" s="50">
        <f>IFERROR(VLOOKUP(A184,total!$B$4:$AN$437,39,0),0)</f>
        <v>0</v>
      </c>
      <c r="AJ184" s="51">
        <f t="shared" si="37"/>
        <v>0</v>
      </c>
      <c r="AK184" s="50">
        <f t="shared" si="38"/>
        <v>0</v>
      </c>
      <c r="AL184" s="50">
        <f t="shared" si="39"/>
        <v>0</v>
      </c>
      <c r="AM184" s="50">
        <f t="shared" si="40"/>
        <v>0</v>
      </c>
      <c r="AN184" s="50" t="e">
        <f t="shared" si="49"/>
        <v>#REF!</v>
      </c>
      <c r="AO184" s="50" t="e">
        <f t="shared" si="49"/>
        <v>#REF!</v>
      </c>
      <c r="AP184" s="50" t="e">
        <f t="shared" si="49"/>
        <v>#REF!</v>
      </c>
      <c r="AQ184" s="50">
        <f>IFERROR(VLOOKUP(TEXT($A184,"000000"),[6]Página1!$A$8:$S$801,13,FALSE),0)</f>
        <v>0</v>
      </c>
      <c r="AR184" s="50">
        <f>IFERROR(VLOOKUP(TEXT($A184,"000000"),[6]Página1!$A$8:$S$801,16,FALSE),0)</f>
        <v>0</v>
      </c>
      <c r="AS184" s="50">
        <f>IFERROR(VLOOKUP(TEXT($A184,"000000"),[6]Página1!$A$8:$S$801,19,FALSE),0)</f>
        <v>0</v>
      </c>
      <c r="AT184" s="50">
        <f>IFERROR(VLOOKUP(TEXT($A184,"000000"),[7]Página1!$A$8:$R$814,12,FALSE),0)</f>
        <v>0</v>
      </c>
      <c r="AU184" s="50">
        <f>IFERROR(VLOOKUP(TEXT($A184,"000000"),[7]Página1!$A$8:$R$814,15,FALSE),0)</f>
        <v>0</v>
      </c>
      <c r="AV184" s="50">
        <f>IFERROR(VLOOKUP(TEXT($A184,"000000"),[7]Página1!$A$8:$R$814,18,FALSE),0)</f>
        <v>0</v>
      </c>
      <c r="AW184" s="50"/>
      <c r="AX184" s="51" t="e">
        <f t="shared" si="41"/>
        <v>#REF!</v>
      </c>
      <c r="AY184" s="51" t="e">
        <f t="shared" si="42"/>
        <v>#REF!</v>
      </c>
      <c r="AZ184" s="51" t="e">
        <f t="shared" si="43"/>
        <v>#REF!</v>
      </c>
      <c r="BA184" s="51" t="e">
        <f t="shared" si="44"/>
        <v>#REF!</v>
      </c>
      <c r="BB184" s="51">
        <f t="shared" si="45"/>
        <v>0</v>
      </c>
      <c r="BC184" s="51" t="e">
        <f t="shared" si="46"/>
        <v>#REF!</v>
      </c>
      <c r="BD184" s="51">
        <f t="shared" si="47"/>
        <v>0</v>
      </c>
      <c r="BE184" s="51">
        <f>IFERROR(VLOOKUP(A184,salario!A$2:P$91,11,FALSE),0)</f>
        <v>0</v>
      </c>
      <c r="BF184" s="51">
        <f>SUMIFS(topmanager!$D:$D,topmanager!$C:$C,rs_nova!$A184,topmanager!$A:$A,rs_nova!BF$2)</f>
        <v>0</v>
      </c>
      <c r="BG184" s="51">
        <f>SUMIFS(topmanager!$D:$D,topmanager!$C:$C,rs_nova!$A184,topmanager!$A:$A,rs_nova!BG$2)</f>
        <v>0</v>
      </c>
      <c r="BH184" s="51">
        <f>SUMIFS(topmanager!$D:$D,topmanager!$C:$C,rs_nova!$A184,topmanager!$A:$A,rs_nova!BH$2)</f>
        <v>0</v>
      </c>
      <c r="BI184" s="51">
        <f>SUMIFS(topmanager!$D:$D,topmanager!$C:$C,rs_nova!$A184,topmanager!$A:$A,rs_nova!BI$2)</f>
        <v>0</v>
      </c>
      <c r="BJ184" s="51">
        <f>SUMIFS(topmanager!$D:$D,topmanager!$C:$C,rs_nova!$A184,topmanager!$A:$A,rs_nova!BJ$2)+SUMIFS(topmanager!$D:$D,topmanager!$C:$C,rs_nova!$A184,topmanager!$A:$A,rs_nova!BJ$2+1)</f>
        <v>0</v>
      </c>
      <c r="BK184" s="51">
        <f>IFERROR(VLOOKUP(A184,[8]ferias!$C$4:$G$100,5,FALSE),0)</f>
        <v>0</v>
      </c>
      <c r="BL184" s="51">
        <f>SUMIFS(topmanager!$D:$D,topmanager!$C:$C,rs_nova!$A184,topmanager!$A:$A,rs_nova!BL$2)</f>
        <v>0</v>
      </c>
      <c r="BM184" s="51">
        <f>SUMIFS(topmanager!$D:$D,topmanager!$C:$C,rs_nova!$A184,topmanager!$A:$A,rs_nova!BM$2)+SUMIFS(topmanager!$D:$D,topmanager!$C:$C,rs_nova!$A188,topmanager!$A:$A,151)</f>
        <v>0</v>
      </c>
      <c r="BN184" s="51">
        <f t="shared" si="48"/>
        <v>0</v>
      </c>
    </row>
    <row r="185" spans="1:66">
      <c r="A185" s="47" t="e">
        <f>total!#REF!</f>
        <v>#REF!</v>
      </c>
      <c r="B185" s="47">
        <f t="shared" si="35"/>
        <v>0</v>
      </c>
      <c r="C185" s="48" t="e">
        <f>total!#REF!</f>
        <v>#REF!</v>
      </c>
      <c r="D185" s="49" t="str">
        <f>IFERROR(VLOOKUP(A185,salario!A$3:J$32,10,FALSE),"")</f>
        <v/>
      </c>
      <c r="E185" s="49" t="str">
        <f>IFERROR(IF(VLOOKUP(A185,salario!A$3:O$32,15,FALSE)="","",VLOOKUP(A185,salario!A$3:O$32,15,FALSE)),"")</f>
        <v/>
      </c>
      <c r="F185" s="47" t="str">
        <f>IFERROR(VLOOKUP(A185,[5]base_pessoal!$B$2:$P$1504,13,FALSE),"")</f>
        <v/>
      </c>
      <c r="G185" s="50">
        <f>IFERROR(VLOOKUP(A185,salario!A$2:P$91,11,FALSE),0)*B185/30</f>
        <v>0</v>
      </c>
      <c r="H185" s="50">
        <f>SUMIFS(topmanager!$D:$D,topmanager!$C:$C,rs_nova!$A185,topmanager!$A:$A,rs_nova!H$2)+SUMIFS(topmanager!$D:$D,topmanager!$C:$C,rs_nova!$A185,topmanager!$A:$A,63)</f>
        <v>0</v>
      </c>
      <c r="I185" s="50">
        <f>-SUMIFS(topmanager!$D:$D,topmanager!$C:$C,rs_nova!$A185,topmanager!$A:$A,rs_nova!I$2)</f>
        <v>0</v>
      </c>
      <c r="J185" s="50">
        <f>SUMIFS(topmanager!$D:$D,topmanager!$C:$C,rs_nova!$A185,topmanager!$A:$A,rs_nova!J$2)</f>
        <v>0</v>
      </c>
      <c r="K185" s="50">
        <f>SUMIFS(topmanager!$D:$D,topmanager!$C:$C,rs_nova!$A185,topmanager!$A:$A,rs_nova!K$2)+SUMIFS(topmanager!$D:$D,topmanager!$C:$C,rs_nova!$A185,topmanager!$A:$A,911)</f>
        <v>0</v>
      </c>
      <c r="L185" s="50">
        <f>SUMIFS(topmanager!$D:$D,topmanager!$C:$C,rs_nova!$A185,topmanager!$A:$A,rs_nova!L$2)</f>
        <v>0</v>
      </c>
      <c r="M185" s="50">
        <f>SUMIFS(topmanager!$D:$D,topmanager!$C:$C,rs_nova!$A185,topmanager!$A:$A,rs_nova!M$2)+SUMIFS(topmanager!$D:$D,topmanager!$C:$C,rs_nova!$A185,topmanager!$A:$A,908)+SUMIFS(topmanager!$D:$D,topmanager!$C:$C,rs_nova!$A185,topmanager!$A:$A,550)</f>
        <v>0</v>
      </c>
      <c r="N185" s="50">
        <f>SUMIFS(topmanager!$D:$D,topmanager!$C:$C,rs_nova!$A185,topmanager!$A:$A,rs_nova!N$2)</f>
        <v>0</v>
      </c>
      <c r="O185" s="51">
        <f t="shared" si="36"/>
        <v>0</v>
      </c>
      <c r="P185" s="50">
        <f>IFERROR(VLOOKUP($A185,total!$B$4:$AW$437,27,0),0)</f>
        <v>0</v>
      </c>
      <c r="Q185" s="50">
        <f>IFERROR(VLOOKUP($A185,total!$B$4:$AW$437,21,0),0)</f>
        <v>0</v>
      </c>
      <c r="R185" s="50">
        <f>IFERROR(VLOOKUP($A185,total!$B$4:$AW$437,25,0),0)+IFERROR(VLOOKUP($A185,total!$B$4:$AW$437,36,0),0)</f>
        <v>0</v>
      </c>
      <c r="S185" s="50">
        <f>IFERROR(VLOOKUP(A185,gympass!$A$2:$F$148,6,0),0)</f>
        <v>0</v>
      </c>
      <c r="T185" s="50">
        <f>IFERROR(VLOOKUP($A185,total!$B$4:$AW$437,42,0),0)</f>
        <v>0</v>
      </c>
      <c r="U185" s="50">
        <f>IFERROR(VLOOKUP($A185,total!$B$4:$AW$437,32,0),0)</f>
        <v>0</v>
      </c>
      <c r="V185" s="50">
        <f>IFERROR(VLOOKUP($A185,total!$B$4:$AW$437,28,0),0)</f>
        <v>0</v>
      </c>
      <c r="W185" s="50">
        <f>IFERROR(VLOOKUP($A185,total!$B$4:$AX$437,49,0),0)</f>
        <v>0</v>
      </c>
      <c r="X185" s="50"/>
      <c r="Y185" s="50">
        <f>IFERROR(VLOOKUP(A185,#REF!,4,0),0)</f>
        <v>0</v>
      </c>
      <c r="Z185" s="50">
        <f>IFERROR(VLOOKUP(B185,#REF!,8,0),0)</f>
        <v>0</v>
      </c>
      <c r="AA185" s="50">
        <f>IFERROR(VLOOKUP($A185,total!$B$4:$AW$437,45,0),0)</f>
        <v>0</v>
      </c>
      <c r="AB185" s="50">
        <f>IFERROR(VLOOKUP($A185,total!$B$4:$AW$437,48,0),0)</f>
        <v>0</v>
      </c>
      <c r="AC185" s="50">
        <f>IFERROR(VLOOKUP($A185,total!$B$4:$AB$437,19,0),0)</f>
        <v>0</v>
      </c>
      <c r="AD185" s="50">
        <f>IFERROR(VLOOKUP($A185,total!$B$4:$AB$437,10,0),0)</f>
        <v>0</v>
      </c>
      <c r="AE185" s="50">
        <f>IFERROR(VLOOKUP($A185,total!$B$4:$AB$437,13,0),0)-SUMIFS(topmanager!$D:$D,topmanager!$C:$C,rs_nova!$A189,topmanager!$A:$A,856)</f>
        <v>0</v>
      </c>
      <c r="AF185" s="50">
        <f>IFERROR(VLOOKUP($A185,total!$B$4:$AB$437,16,0),0)</f>
        <v>0</v>
      </c>
      <c r="AG185" s="50">
        <f>IFERROR(VLOOKUP($A185,total!$B$4:$AB$437,7,0),0)</f>
        <v>0</v>
      </c>
      <c r="AH185" s="50">
        <f>IFERROR(VLOOKUP($A185,total!$B$4:$AD$437,29,0),0)</f>
        <v>0</v>
      </c>
      <c r="AI185" s="50">
        <f>IFERROR(VLOOKUP(A185,total!$B$4:$AN$437,39,0),0)</f>
        <v>0</v>
      </c>
      <c r="AJ185" s="51">
        <f t="shared" si="37"/>
        <v>0</v>
      </c>
      <c r="AK185" s="50">
        <f t="shared" si="38"/>
        <v>0</v>
      </c>
      <c r="AL185" s="50">
        <f t="shared" si="39"/>
        <v>0</v>
      </c>
      <c r="AM185" s="50">
        <f t="shared" si="40"/>
        <v>0</v>
      </c>
      <c r="AN185" s="50" t="e">
        <f t="shared" si="49"/>
        <v>#REF!</v>
      </c>
      <c r="AO185" s="50" t="e">
        <f t="shared" si="49"/>
        <v>#REF!</v>
      </c>
      <c r="AP185" s="50" t="e">
        <f t="shared" si="49"/>
        <v>#REF!</v>
      </c>
      <c r="AQ185" s="50">
        <f>IFERROR(VLOOKUP(TEXT($A185,"000000"),[6]Página1!$A$8:$S$801,13,FALSE),0)</f>
        <v>0</v>
      </c>
      <c r="AR185" s="50">
        <f>IFERROR(VLOOKUP(TEXT($A185,"000000"),[6]Página1!$A$8:$S$801,16,FALSE),0)</f>
        <v>0</v>
      </c>
      <c r="AS185" s="50">
        <f>IFERROR(VLOOKUP(TEXT($A185,"000000"),[6]Página1!$A$8:$S$801,19,FALSE),0)</f>
        <v>0</v>
      </c>
      <c r="AT185" s="50">
        <f>IFERROR(VLOOKUP(TEXT($A185,"000000"),[7]Página1!$A$8:$R$814,12,FALSE),0)</f>
        <v>0</v>
      </c>
      <c r="AU185" s="50">
        <f>IFERROR(VLOOKUP(TEXT($A185,"000000"),[7]Página1!$A$8:$R$814,15,FALSE),0)</f>
        <v>0</v>
      </c>
      <c r="AV185" s="50">
        <f>IFERROR(VLOOKUP(TEXT($A185,"000000"),[7]Página1!$A$8:$R$814,18,FALSE),0)</f>
        <v>0</v>
      </c>
      <c r="AW185" s="50"/>
      <c r="AX185" s="51" t="e">
        <f t="shared" si="41"/>
        <v>#REF!</v>
      </c>
      <c r="AY185" s="51" t="e">
        <f t="shared" si="42"/>
        <v>#REF!</v>
      </c>
      <c r="AZ185" s="51" t="e">
        <f t="shared" si="43"/>
        <v>#REF!</v>
      </c>
      <c r="BA185" s="51" t="e">
        <f t="shared" si="44"/>
        <v>#REF!</v>
      </c>
      <c r="BB185" s="51">
        <f t="shared" si="45"/>
        <v>0</v>
      </c>
      <c r="BC185" s="51" t="e">
        <f t="shared" si="46"/>
        <v>#REF!</v>
      </c>
      <c r="BD185" s="51">
        <f t="shared" si="47"/>
        <v>0</v>
      </c>
      <c r="BE185" s="51">
        <f>IFERROR(VLOOKUP(A185,salario!A$2:P$91,11,FALSE),0)</f>
        <v>0</v>
      </c>
      <c r="BF185" s="51">
        <f>SUMIFS(topmanager!$D:$D,topmanager!$C:$C,rs_nova!$A185,topmanager!$A:$A,rs_nova!BF$2)</f>
        <v>0</v>
      </c>
      <c r="BG185" s="51">
        <f>SUMIFS(topmanager!$D:$D,topmanager!$C:$C,rs_nova!$A185,topmanager!$A:$A,rs_nova!BG$2)</f>
        <v>0</v>
      </c>
      <c r="BH185" s="51">
        <f>SUMIFS(topmanager!$D:$D,topmanager!$C:$C,rs_nova!$A185,topmanager!$A:$A,rs_nova!BH$2)</f>
        <v>0</v>
      </c>
      <c r="BI185" s="51">
        <f>SUMIFS(topmanager!$D:$D,topmanager!$C:$C,rs_nova!$A185,topmanager!$A:$A,rs_nova!BI$2)</f>
        <v>0</v>
      </c>
      <c r="BJ185" s="51">
        <f>SUMIFS(topmanager!$D:$D,topmanager!$C:$C,rs_nova!$A185,topmanager!$A:$A,rs_nova!BJ$2)+SUMIFS(topmanager!$D:$D,topmanager!$C:$C,rs_nova!$A185,topmanager!$A:$A,rs_nova!BJ$2+1)</f>
        <v>0</v>
      </c>
      <c r="BK185" s="51">
        <f>IFERROR(VLOOKUP(A185,[8]ferias!$C$4:$G$100,5,FALSE),0)</f>
        <v>0</v>
      </c>
      <c r="BL185" s="51">
        <f>SUMIFS(topmanager!$D:$D,topmanager!$C:$C,rs_nova!$A185,topmanager!$A:$A,rs_nova!BL$2)</f>
        <v>0</v>
      </c>
      <c r="BM185" s="51">
        <f>SUMIFS(topmanager!$D:$D,topmanager!$C:$C,rs_nova!$A185,topmanager!$A:$A,rs_nova!BM$2)+SUMIFS(topmanager!$D:$D,topmanager!$C:$C,rs_nova!$A189,topmanager!$A:$A,151)</f>
        <v>0</v>
      </c>
      <c r="BN185" s="51">
        <f t="shared" si="48"/>
        <v>0</v>
      </c>
    </row>
    <row r="186" spans="1:66">
      <c r="A186" s="47" t="e">
        <f>total!#REF!</f>
        <v>#REF!</v>
      </c>
      <c r="B186" s="47">
        <f t="shared" si="35"/>
        <v>0</v>
      </c>
      <c r="C186" s="48" t="e">
        <f>total!#REF!</f>
        <v>#REF!</v>
      </c>
      <c r="D186" s="49" t="str">
        <f>IFERROR(VLOOKUP(A186,salario!A$3:J$32,10,FALSE),"")</f>
        <v/>
      </c>
      <c r="E186" s="49" t="str">
        <f>IFERROR(IF(VLOOKUP(A186,salario!A$3:O$32,15,FALSE)="","",VLOOKUP(A186,salario!A$3:O$32,15,FALSE)),"")</f>
        <v/>
      </c>
      <c r="F186" s="47" t="str">
        <f>IFERROR(VLOOKUP(A186,[5]base_pessoal!$B$2:$P$1504,13,FALSE),"")</f>
        <v/>
      </c>
      <c r="G186" s="50">
        <f>IFERROR(VLOOKUP(A186,salario!A$2:P$91,11,FALSE),0)*B186/30</f>
        <v>0</v>
      </c>
      <c r="H186" s="50">
        <f>SUMIFS(topmanager!$D:$D,topmanager!$C:$C,rs_nova!$A186,topmanager!$A:$A,rs_nova!H$2)+SUMIFS(topmanager!$D:$D,topmanager!$C:$C,rs_nova!$A186,topmanager!$A:$A,63)</f>
        <v>0</v>
      </c>
      <c r="I186" s="50">
        <f>-SUMIFS(topmanager!$D:$D,topmanager!$C:$C,rs_nova!$A186,topmanager!$A:$A,rs_nova!I$2)</f>
        <v>0</v>
      </c>
      <c r="J186" s="50">
        <f>SUMIFS(topmanager!$D:$D,topmanager!$C:$C,rs_nova!$A186,topmanager!$A:$A,rs_nova!J$2)</f>
        <v>0</v>
      </c>
      <c r="K186" s="50">
        <f>SUMIFS(topmanager!$D:$D,topmanager!$C:$C,rs_nova!$A186,topmanager!$A:$A,rs_nova!K$2)+SUMIFS(topmanager!$D:$D,topmanager!$C:$C,rs_nova!$A186,topmanager!$A:$A,911)</f>
        <v>0</v>
      </c>
      <c r="L186" s="50">
        <f>SUMIFS(topmanager!$D:$D,topmanager!$C:$C,rs_nova!$A186,topmanager!$A:$A,rs_nova!L$2)</f>
        <v>0</v>
      </c>
      <c r="M186" s="50">
        <f>SUMIFS(topmanager!$D:$D,topmanager!$C:$C,rs_nova!$A186,topmanager!$A:$A,rs_nova!M$2)+SUMIFS(topmanager!$D:$D,topmanager!$C:$C,rs_nova!$A186,topmanager!$A:$A,908)+SUMIFS(topmanager!$D:$D,topmanager!$C:$C,rs_nova!$A186,topmanager!$A:$A,550)</f>
        <v>0</v>
      </c>
      <c r="N186" s="50">
        <f>SUMIFS(topmanager!$D:$D,topmanager!$C:$C,rs_nova!$A186,topmanager!$A:$A,rs_nova!N$2)</f>
        <v>0</v>
      </c>
      <c r="O186" s="51">
        <f t="shared" si="36"/>
        <v>0</v>
      </c>
      <c r="P186" s="50">
        <f>IFERROR(VLOOKUP($A186,total!$B$4:$AW$437,27,0),0)</f>
        <v>0</v>
      </c>
      <c r="Q186" s="50">
        <f>IFERROR(VLOOKUP($A186,total!$B$4:$AW$437,21,0),0)</f>
        <v>0</v>
      </c>
      <c r="R186" s="50">
        <f>IFERROR(VLOOKUP($A186,total!$B$4:$AW$437,25,0),0)+IFERROR(VLOOKUP($A186,total!$B$4:$AW$437,36,0),0)</f>
        <v>0</v>
      </c>
      <c r="S186" s="50">
        <f>IFERROR(VLOOKUP(A186,gympass!$A$2:$F$148,6,0),0)</f>
        <v>0</v>
      </c>
      <c r="T186" s="50">
        <f>IFERROR(VLOOKUP($A186,total!$B$4:$AW$437,42,0),0)</f>
        <v>0</v>
      </c>
      <c r="U186" s="50">
        <f>IFERROR(VLOOKUP($A186,total!$B$4:$AW$437,32,0),0)</f>
        <v>0</v>
      </c>
      <c r="V186" s="50">
        <f>IFERROR(VLOOKUP($A186,total!$B$4:$AW$437,28,0),0)</f>
        <v>0</v>
      </c>
      <c r="W186" s="50">
        <f>IFERROR(VLOOKUP($A186,total!$B$4:$AX$437,49,0),0)</f>
        <v>0</v>
      </c>
      <c r="X186" s="50"/>
      <c r="Y186" s="50">
        <f>IFERROR(VLOOKUP(A186,#REF!,4,0),0)</f>
        <v>0</v>
      </c>
      <c r="Z186" s="50">
        <f>IFERROR(VLOOKUP(B186,#REF!,8,0),0)</f>
        <v>0</v>
      </c>
      <c r="AA186" s="50">
        <f>IFERROR(VLOOKUP($A186,total!$B$4:$AW$437,45,0),0)</f>
        <v>0</v>
      </c>
      <c r="AB186" s="50">
        <f>IFERROR(VLOOKUP($A186,total!$B$4:$AW$437,48,0),0)</f>
        <v>0</v>
      </c>
      <c r="AC186" s="50">
        <f>IFERROR(VLOOKUP($A186,total!$B$4:$AB$437,19,0),0)</f>
        <v>0</v>
      </c>
      <c r="AD186" s="50">
        <f>IFERROR(VLOOKUP($A186,total!$B$4:$AB$437,10,0),0)</f>
        <v>0</v>
      </c>
      <c r="AE186" s="50">
        <f>IFERROR(VLOOKUP($A186,total!$B$4:$AB$437,13,0),0)-SUMIFS(topmanager!$D:$D,topmanager!$C:$C,rs_nova!$A190,topmanager!$A:$A,856)</f>
        <v>0</v>
      </c>
      <c r="AF186" s="50">
        <f>IFERROR(VLOOKUP($A186,total!$B$4:$AB$437,16,0),0)</f>
        <v>0</v>
      </c>
      <c r="AG186" s="50">
        <f>IFERROR(VLOOKUP($A186,total!$B$4:$AB$437,7,0),0)</f>
        <v>0</v>
      </c>
      <c r="AH186" s="50">
        <f>IFERROR(VLOOKUP($A186,total!$B$4:$AD$437,29,0),0)</f>
        <v>0</v>
      </c>
      <c r="AI186" s="50">
        <f>IFERROR(VLOOKUP(A186,total!$B$4:$AN$437,39,0),0)</f>
        <v>0</v>
      </c>
      <c r="AJ186" s="51">
        <f t="shared" si="37"/>
        <v>0</v>
      </c>
      <c r="AK186" s="50">
        <f t="shared" si="38"/>
        <v>0</v>
      </c>
      <c r="AL186" s="50">
        <f t="shared" si="39"/>
        <v>0</v>
      </c>
      <c r="AM186" s="50">
        <f t="shared" si="40"/>
        <v>0</v>
      </c>
      <c r="AN186" s="50" t="e">
        <f t="shared" si="49"/>
        <v>#REF!</v>
      </c>
      <c r="AO186" s="50" t="e">
        <f t="shared" si="49"/>
        <v>#REF!</v>
      </c>
      <c r="AP186" s="50" t="e">
        <f t="shared" si="49"/>
        <v>#REF!</v>
      </c>
      <c r="AQ186" s="50">
        <f>IFERROR(VLOOKUP(TEXT($A186,"000000"),[6]Página1!$A$8:$S$801,13,FALSE),0)</f>
        <v>0</v>
      </c>
      <c r="AR186" s="50">
        <f>IFERROR(VLOOKUP(TEXT($A186,"000000"),[6]Página1!$A$8:$S$801,16,FALSE),0)</f>
        <v>0</v>
      </c>
      <c r="AS186" s="50">
        <f>IFERROR(VLOOKUP(TEXT($A186,"000000"),[6]Página1!$A$8:$S$801,19,FALSE),0)</f>
        <v>0</v>
      </c>
      <c r="AT186" s="50">
        <f>IFERROR(VLOOKUP(TEXT($A186,"000000"),[7]Página1!$A$8:$R$814,12,FALSE),0)</f>
        <v>0</v>
      </c>
      <c r="AU186" s="50">
        <f>IFERROR(VLOOKUP(TEXT($A186,"000000"),[7]Página1!$A$8:$R$814,15,FALSE),0)</f>
        <v>0</v>
      </c>
      <c r="AV186" s="50">
        <f>IFERROR(VLOOKUP(TEXT($A186,"000000"),[7]Página1!$A$8:$R$814,18,FALSE),0)</f>
        <v>0</v>
      </c>
      <c r="AW186" s="50"/>
      <c r="AX186" s="51" t="e">
        <f t="shared" si="41"/>
        <v>#REF!</v>
      </c>
      <c r="AY186" s="51" t="e">
        <f t="shared" si="42"/>
        <v>#REF!</v>
      </c>
      <c r="AZ186" s="51" t="e">
        <f t="shared" si="43"/>
        <v>#REF!</v>
      </c>
      <c r="BA186" s="51" t="e">
        <f t="shared" si="44"/>
        <v>#REF!</v>
      </c>
      <c r="BB186" s="51">
        <f t="shared" si="45"/>
        <v>0</v>
      </c>
      <c r="BC186" s="51" t="e">
        <f t="shared" si="46"/>
        <v>#REF!</v>
      </c>
      <c r="BD186" s="51">
        <f t="shared" si="47"/>
        <v>0</v>
      </c>
      <c r="BE186" s="51">
        <f>IFERROR(VLOOKUP(A186,salario!A$2:P$91,11,FALSE),0)</f>
        <v>0</v>
      </c>
      <c r="BF186" s="51">
        <f>SUMIFS(topmanager!$D:$D,topmanager!$C:$C,rs_nova!$A186,topmanager!$A:$A,rs_nova!BF$2)</f>
        <v>0</v>
      </c>
      <c r="BG186" s="51">
        <f>SUMIFS(topmanager!$D:$D,topmanager!$C:$C,rs_nova!$A186,topmanager!$A:$A,rs_nova!BG$2)</f>
        <v>0</v>
      </c>
      <c r="BH186" s="51">
        <f>SUMIFS(topmanager!$D:$D,topmanager!$C:$C,rs_nova!$A186,topmanager!$A:$A,rs_nova!BH$2)</f>
        <v>0</v>
      </c>
      <c r="BI186" s="51">
        <f>SUMIFS(topmanager!$D:$D,topmanager!$C:$C,rs_nova!$A186,topmanager!$A:$A,rs_nova!BI$2)</f>
        <v>0</v>
      </c>
      <c r="BJ186" s="51">
        <f>SUMIFS(topmanager!$D:$D,topmanager!$C:$C,rs_nova!$A186,topmanager!$A:$A,rs_nova!BJ$2)+SUMIFS(topmanager!$D:$D,topmanager!$C:$C,rs_nova!$A186,topmanager!$A:$A,rs_nova!BJ$2+1)</f>
        <v>0</v>
      </c>
      <c r="BK186" s="51">
        <f>IFERROR(VLOOKUP(A186,[8]ferias!$C$4:$G$100,5,FALSE),0)</f>
        <v>0</v>
      </c>
      <c r="BL186" s="51">
        <f>SUMIFS(topmanager!$D:$D,topmanager!$C:$C,rs_nova!$A186,topmanager!$A:$A,rs_nova!BL$2)</f>
        <v>0</v>
      </c>
      <c r="BM186" s="51">
        <f>SUMIFS(topmanager!$D:$D,topmanager!$C:$C,rs_nova!$A186,topmanager!$A:$A,rs_nova!BM$2)+SUMIFS(topmanager!$D:$D,topmanager!$C:$C,rs_nova!$A190,topmanager!$A:$A,151)</f>
        <v>0</v>
      </c>
      <c r="BN186" s="51">
        <f t="shared" si="48"/>
        <v>0</v>
      </c>
    </row>
    <row r="187" spans="1:66">
      <c r="A187" s="47" t="e">
        <f>total!#REF!</f>
        <v>#REF!</v>
      </c>
      <c r="B187" s="47">
        <f t="shared" si="35"/>
        <v>0</v>
      </c>
      <c r="C187" s="48" t="e">
        <f>total!#REF!</f>
        <v>#REF!</v>
      </c>
      <c r="D187" s="49" t="str">
        <f>IFERROR(VLOOKUP(A187,salario!A$3:J$32,10,FALSE),"")</f>
        <v/>
      </c>
      <c r="E187" s="49" t="str">
        <f>IFERROR(IF(VLOOKUP(A187,salario!A$3:O$32,15,FALSE)="","",VLOOKUP(A187,salario!A$3:O$32,15,FALSE)),"")</f>
        <v/>
      </c>
      <c r="F187" s="47" t="str">
        <f>IFERROR(VLOOKUP(A187,[5]base_pessoal!$B$2:$P$1504,13,FALSE),"")</f>
        <v/>
      </c>
      <c r="G187" s="50">
        <f>IFERROR(VLOOKUP(A187,salario!A$2:P$91,11,FALSE),0)*B187/30</f>
        <v>0</v>
      </c>
      <c r="H187" s="50">
        <f>SUMIFS(topmanager!$D:$D,topmanager!$C:$C,rs_nova!$A187,topmanager!$A:$A,rs_nova!H$2)+SUMIFS(topmanager!$D:$D,topmanager!$C:$C,rs_nova!$A187,topmanager!$A:$A,63)</f>
        <v>0</v>
      </c>
      <c r="I187" s="50">
        <f>-SUMIFS(topmanager!$D:$D,topmanager!$C:$C,rs_nova!$A187,topmanager!$A:$A,rs_nova!I$2)</f>
        <v>0</v>
      </c>
      <c r="J187" s="50">
        <f>SUMIFS(topmanager!$D:$D,topmanager!$C:$C,rs_nova!$A187,topmanager!$A:$A,rs_nova!J$2)</f>
        <v>0</v>
      </c>
      <c r="K187" s="50">
        <f>SUMIFS(topmanager!$D:$D,topmanager!$C:$C,rs_nova!$A187,topmanager!$A:$A,rs_nova!K$2)+SUMIFS(topmanager!$D:$D,topmanager!$C:$C,rs_nova!$A187,topmanager!$A:$A,911)</f>
        <v>0</v>
      </c>
      <c r="L187" s="50">
        <f>SUMIFS(topmanager!$D:$D,topmanager!$C:$C,rs_nova!$A187,topmanager!$A:$A,rs_nova!L$2)</f>
        <v>0</v>
      </c>
      <c r="M187" s="50">
        <f>SUMIFS(topmanager!$D:$D,topmanager!$C:$C,rs_nova!$A187,topmanager!$A:$A,rs_nova!M$2)+SUMIFS(topmanager!$D:$D,topmanager!$C:$C,rs_nova!$A187,topmanager!$A:$A,908)+SUMIFS(topmanager!$D:$D,topmanager!$C:$C,rs_nova!$A187,topmanager!$A:$A,550)</f>
        <v>0</v>
      </c>
      <c r="N187" s="50">
        <f>SUMIFS(topmanager!$D:$D,topmanager!$C:$C,rs_nova!$A187,topmanager!$A:$A,rs_nova!N$2)</f>
        <v>0</v>
      </c>
      <c r="O187" s="51">
        <f t="shared" si="36"/>
        <v>0</v>
      </c>
      <c r="P187" s="50">
        <f>IFERROR(VLOOKUP($A187,total!$B$4:$AW$437,27,0),0)</f>
        <v>0</v>
      </c>
      <c r="Q187" s="50">
        <f>IFERROR(VLOOKUP($A187,total!$B$4:$AW$437,21,0),0)</f>
        <v>0</v>
      </c>
      <c r="R187" s="50">
        <f>IFERROR(VLOOKUP($A187,total!$B$4:$AW$437,25,0),0)+IFERROR(VLOOKUP($A187,total!$B$4:$AW$437,36,0),0)</f>
        <v>0</v>
      </c>
      <c r="S187" s="50">
        <f>IFERROR(VLOOKUP(A187,gympass!$A$2:$F$148,6,0),0)</f>
        <v>0</v>
      </c>
      <c r="T187" s="50">
        <f>IFERROR(VLOOKUP($A187,total!$B$4:$AW$437,42,0),0)</f>
        <v>0</v>
      </c>
      <c r="U187" s="50">
        <f>IFERROR(VLOOKUP($A187,total!$B$4:$AW$437,32,0),0)</f>
        <v>0</v>
      </c>
      <c r="V187" s="50">
        <f>IFERROR(VLOOKUP($A187,total!$B$4:$AW$437,28,0),0)</f>
        <v>0</v>
      </c>
      <c r="W187" s="50">
        <f>IFERROR(VLOOKUP($A187,total!$B$4:$AX$437,49,0),0)</f>
        <v>0</v>
      </c>
      <c r="X187" s="50"/>
      <c r="Y187" s="50">
        <f>IFERROR(VLOOKUP(A187,#REF!,4,0),0)</f>
        <v>0</v>
      </c>
      <c r="Z187" s="50">
        <f>IFERROR(VLOOKUP(B187,#REF!,8,0),0)</f>
        <v>0</v>
      </c>
      <c r="AA187" s="50">
        <f>IFERROR(VLOOKUP($A187,total!$B$4:$AW$437,45,0),0)</f>
        <v>0</v>
      </c>
      <c r="AB187" s="50">
        <f>IFERROR(VLOOKUP($A187,total!$B$4:$AW$437,48,0),0)</f>
        <v>0</v>
      </c>
      <c r="AC187" s="50">
        <f>IFERROR(VLOOKUP($A187,total!$B$4:$AB$437,19,0),0)</f>
        <v>0</v>
      </c>
      <c r="AD187" s="50">
        <f>IFERROR(VLOOKUP($A187,total!$B$4:$AB$437,10,0),0)</f>
        <v>0</v>
      </c>
      <c r="AE187" s="50">
        <f>IFERROR(VLOOKUP($A187,total!$B$4:$AB$437,13,0),0)-SUMIFS(topmanager!$D:$D,topmanager!$C:$C,rs_nova!$A191,topmanager!$A:$A,856)</f>
        <v>0</v>
      </c>
      <c r="AF187" s="50">
        <f>IFERROR(VLOOKUP($A187,total!$B$4:$AB$437,16,0),0)</f>
        <v>0</v>
      </c>
      <c r="AG187" s="50">
        <f>IFERROR(VLOOKUP($A187,total!$B$4:$AB$437,7,0),0)</f>
        <v>0</v>
      </c>
      <c r="AH187" s="50">
        <f>IFERROR(VLOOKUP($A187,total!$B$4:$AD$437,29,0),0)</f>
        <v>0</v>
      </c>
      <c r="AI187" s="50">
        <f>IFERROR(VLOOKUP(A187,total!$B$4:$AN$437,39,0),0)</f>
        <v>0</v>
      </c>
      <c r="AJ187" s="51">
        <f t="shared" si="37"/>
        <v>0</v>
      </c>
      <c r="AK187" s="50">
        <f t="shared" si="38"/>
        <v>0</v>
      </c>
      <c r="AL187" s="50">
        <f t="shared" si="39"/>
        <v>0</v>
      </c>
      <c r="AM187" s="50">
        <f t="shared" si="40"/>
        <v>0</v>
      </c>
      <c r="AN187" s="50" t="e">
        <f t="shared" si="49"/>
        <v>#REF!</v>
      </c>
      <c r="AO187" s="50" t="e">
        <f t="shared" si="49"/>
        <v>#REF!</v>
      </c>
      <c r="AP187" s="50" t="e">
        <f t="shared" si="49"/>
        <v>#REF!</v>
      </c>
      <c r="AQ187" s="50">
        <f>IFERROR(VLOOKUP(TEXT($A187,"000000"),[6]Página1!$A$8:$S$801,13,FALSE),0)</f>
        <v>0</v>
      </c>
      <c r="AR187" s="50">
        <f>IFERROR(VLOOKUP(TEXT($A187,"000000"),[6]Página1!$A$8:$S$801,16,FALSE),0)</f>
        <v>0</v>
      </c>
      <c r="AS187" s="50">
        <f>IFERROR(VLOOKUP(TEXT($A187,"000000"),[6]Página1!$A$8:$S$801,19,FALSE),0)</f>
        <v>0</v>
      </c>
      <c r="AT187" s="50">
        <f>IFERROR(VLOOKUP(TEXT($A187,"000000"),[7]Página1!$A$8:$R$814,12,FALSE),0)</f>
        <v>0</v>
      </c>
      <c r="AU187" s="50">
        <f>IFERROR(VLOOKUP(TEXT($A187,"000000"),[7]Página1!$A$8:$R$814,15,FALSE),0)</f>
        <v>0</v>
      </c>
      <c r="AV187" s="50">
        <f>IFERROR(VLOOKUP(TEXT($A187,"000000"),[7]Página1!$A$8:$R$814,18,FALSE),0)</f>
        <v>0</v>
      </c>
      <c r="AW187" s="50"/>
      <c r="AX187" s="51" t="e">
        <f t="shared" si="41"/>
        <v>#REF!</v>
      </c>
      <c r="AY187" s="51" t="e">
        <f t="shared" si="42"/>
        <v>#REF!</v>
      </c>
      <c r="AZ187" s="51" t="e">
        <f t="shared" si="43"/>
        <v>#REF!</v>
      </c>
      <c r="BA187" s="51" t="e">
        <f t="shared" si="44"/>
        <v>#REF!</v>
      </c>
      <c r="BB187" s="51">
        <f t="shared" si="45"/>
        <v>0</v>
      </c>
      <c r="BC187" s="51" t="e">
        <f t="shared" si="46"/>
        <v>#REF!</v>
      </c>
      <c r="BD187" s="51">
        <f t="shared" si="47"/>
        <v>0</v>
      </c>
      <c r="BE187" s="51">
        <f>IFERROR(VLOOKUP(A187,salario!A$2:P$91,11,FALSE),0)</f>
        <v>0</v>
      </c>
      <c r="BF187" s="51">
        <f>SUMIFS(topmanager!$D:$D,topmanager!$C:$C,rs_nova!$A187,topmanager!$A:$A,rs_nova!BF$2)</f>
        <v>0</v>
      </c>
      <c r="BG187" s="51">
        <f>SUMIFS(topmanager!$D:$D,topmanager!$C:$C,rs_nova!$A187,topmanager!$A:$A,rs_nova!BG$2)</f>
        <v>0</v>
      </c>
      <c r="BH187" s="51">
        <f>SUMIFS(topmanager!$D:$D,topmanager!$C:$C,rs_nova!$A187,topmanager!$A:$A,rs_nova!BH$2)</f>
        <v>0</v>
      </c>
      <c r="BI187" s="51">
        <f>SUMIFS(topmanager!$D:$D,topmanager!$C:$C,rs_nova!$A187,topmanager!$A:$A,rs_nova!BI$2)</f>
        <v>0</v>
      </c>
      <c r="BJ187" s="51">
        <f>SUMIFS(topmanager!$D:$D,topmanager!$C:$C,rs_nova!$A187,topmanager!$A:$A,rs_nova!BJ$2)+SUMIFS(topmanager!$D:$D,topmanager!$C:$C,rs_nova!$A187,topmanager!$A:$A,rs_nova!BJ$2+1)</f>
        <v>0</v>
      </c>
      <c r="BK187" s="51">
        <f>IFERROR(VLOOKUP(A187,[8]ferias!$C$4:$G$100,5,FALSE),0)</f>
        <v>0</v>
      </c>
      <c r="BL187" s="51">
        <f>SUMIFS(topmanager!$D:$D,topmanager!$C:$C,rs_nova!$A187,topmanager!$A:$A,rs_nova!BL$2)</f>
        <v>0</v>
      </c>
      <c r="BM187" s="51">
        <f>SUMIFS(topmanager!$D:$D,topmanager!$C:$C,rs_nova!$A187,topmanager!$A:$A,rs_nova!BM$2)+SUMIFS(topmanager!$D:$D,topmanager!$C:$C,rs_nova!$A191,topmanager!$A:$A,151)</f>
        <v>0</v>
      </c>
      <c r="BN187" s="51">
        <f t="shared" si="48"/>
        <v>0</v>
      </c>
    </row>
    <row r="188" spans="1:66">
      <c r="A188" s="47" t="e">
        <f>total!#REF!</f>
        <v>#REF!</v>
      </c>
      <c r="B188" s="47">
        <f t="shared" si="35"/>
        <v>0</v>
      </c>
      <c r="C188" s="48" t="e">
        <f>total!#REF!</f>
        <v>#REF!</v>
      </c>
      <c r="D188" s="49" t="str">
        <f>IFERROR(VLOOKUP(A188,salario!A$3:J$32,10,FALSE),"")</f>
        <v/>
      </c>
      <c r="E188" s="49" t="str">
        <f>IFERROR(IF(VLOOKUP(A188,salario!A$3:O$32,15,FALSE)="","",VLOOKUP(A188,salario!A$3:O$32,15,FALSE)),"")</f>
        <v/>
      </c>
      <c r="F188" s="47" t="str">
        <f>IFERROR(VLOOKUP(A188,[5]base_pessoal!$B$2:$P$1504,13,FALSE),"")</f>
        <v/>
      </c>
      <c r="G188" s="50">
        <f>IFERROR(VLOOKUP(A188,salario!A$2:P$91,11,FALSE),0)*B188/30</f>
        <v>0</v>
      </c>
      <c r="H188" s="50">
        <f>SUMIFS(topmanager!$D:$D,topmanager!$C:$C,rs_nova!$A188,topmanager!$A:$A,rs_nova!H$2)+SUMIFS(topmanager!$D:$D,topmanager!$C:$C,rs_nova!$A188,topmanager!$A:$A,63)</f>
        <v>0</v>
      </c>
      <c r="I188" s="50">
        <f>-SUMIFS(topmanager!$D:$D,topmanager!$C:$C,rs_nova!$A188,topmanager!$A:$A,rs_nova!I$2)</f>
        <v>0</v>
      </c>
      <c r="J188" s="50">
        <f>SUMIFS(topmanager!$D:$D,topmanager!$C:$C,rs_nova!$A188,topmanager!$A:$A,rs_nova!J$2)</f>
        <v>0</v>
      </c>
      <c r="K188" s="50">
        <f>SUMIFS(topmanager!$D:$D,topmanager!$C:$C,rs_nova!$A188,topmanager!$A:$A,rs_nova!K$2)+SUMIFS(topmanager!$D:$D,topmanager!$C:$C,rs_nova!$A188,topmanager!$A:$A,911)</f>
        <v>0</v>
      </c>
      <c r="L188" s="50">
        <f>SUMIFS(topmanager!$D:$D,topmanager!$C:$C,rs_nova!$A188,topmanager!$A:$A,rs_nova!L$2)</f>
        <v>0</v>
      </c>
      <c r="M188" s="50">
        <f>SUMIFS(topmanager!$D:$D,topmanager!$C:$C,rs_nova!$A188,topmanager!$A:$A,rs_nova!M$2)+SUMIFS(topmanager!$D:$D,topmanager!$C:$C,rs_nova!$A188,topmanager!$A:$A,908)+SUMIFS(topmanager!$D:$D,topmanager!$C:$C,rs_nova!$A188,topmanager!$A:$A,550)</f>
        <v>0</v>
      </c>
      <c r="N188" s="50">
        <f>SUMIFS(topmanager!$D:$D,topmanager!$C:$C,rs_nova!$A188,topmanager!$A:$A,rs_nova!N$2)</f>
        <v>0</v>
      </c>
      <c r="O188" s="51">
        <f t="shared" si="36"/>
        <v>0</v>
      </c>
      <c r="P188" s="50">
        <f>IFERROR(VLOOKUP($A188,total!$B$4:$AW$437,27,0),0)</f>
        <v>0</v>
      </c>
      <c r="Q188" s="50">
        <f>IFERROR(VLOOKUP($A188,total!$B$4:$AW$437,21,0),0)</f>
        <v>0</v>
      </c>
      <c r="R188" s="50">
        <f>IFERROR(VLOOKUP($A188,total!$B$4:$AW$437,25,0),0)+IFERROR(VLOOKUP($A188,total!$B$4:$AW$437,36,0),0)</f>
        <v>0</v>
      </c>
      <c r="S188" s="50">
        <f>IFERROR(VLOOKUP(A188,gympass!$A$2:$F$148,6,0),0)</f>
        <v>0</v>
      </c>
      <c r="T188" s="50">
        <f>IFERROR(VLOOKUP($A188,total!$B$4:$AW$437,42,0),0)</f>
        <v>0</v>
      </c>
      <c r="U188" s="50">
        <f>IFERROR(VLOOKUP($A188,total!$B$4:$AW$437,32,0),0)</f>
        <v>0</v>
      </c>
      <c r="V188" s="50">
        <f>IFERROR(VLOOKUP($A188,total!$B$4:$AW$437,28,0),0)</f>
        <v>0</v>
      </c>
      <c r="W188" s="50">
        <f>IFERROR(VLOOKUP($A188,total!$B$4:$AX$437,49,0),0)</f>
        <v>0</v>
      </c>
      <c r="X188" s="50"/>
      <c r="Y188" s="50">
        <f>IFERROR(VLOOKUP(A188,#REF!,4,0),0)</f>
        <v>0</v>
      </c>
      <c r="Z188" s="50">
        <f>IFERROR(VLOOKUP(B188,#REF!,8,0),0)</f>
        <v>0</v>
      </c>
      <c r="AA188" s="50">
        <f>IFERROR(VLOOKUP($A188,total!$B$4:$AW$437,45,0),0)</f>
        <v>0</v>
      </c>
      <c r="AB188" s="50">
        <f>IFERROR(VLOOKUP($A188,total!$B$4:$AW$437,48,0),0)</f>
        <v>0</v>
      </c>
      <c r="AC188" s="50">
        <f>IFERROR(VLOOKUP($A188,total!$B$4:$AB$437,19,0),0)</f>
        <v>0</v>
      </c>
      <c r="AD188" s="50">
        <f>IFERROR(VLOOKUP($A188,total!$B$4:$AB$437,10,0),0)</f>
        <v>0</v>
      </c>
      <c r="AE188" s="50">
        <f>IFERROR(VLOOKUP($A188,total!$B$4:$AB$437,13,0),0)-SUMIFS(topmanager!$D:$D,topmanager!$C:$C,rs_nova!$A192,topmanager!$A:$A,856)</f>
        <v>0</v>
      </c>
      <c r="AF188" s="50">
        <f>IFERROR(VLOOKUP($A188,total!$B$4:$AB$437,16,0),0)</f>
        <v>0</v>
      </c>
      <c r="AG188" s="50">
        <f>IFERROR(VLOOKUP($A188,total!$B$4:$AB$437,7,0),0)</f>
        <v>0</v>
      </c>
      <c r="AH188" s="50">
        <f>IFERROR(VLOOKUP($A188,total!$B$4:$AD$437,29,0),0)</f>
        <v>0</v>
      </c>
      <c r="AI188" s="50">
        <f>IFERROR(VLOOKUP(A188,total!$B$4:$AN$437,39,0),0)</f>
        <v>0</v>
      </c>
      <c r="AJ188" s="51">
        <f t="shared" si="37"/>
        <v>0</v>
      </c>
      <c r="AK188" s="50">
        <f t="shared" si="38"/>
        <v>0</v>
      </c>
      <c r="AL188" s="50">
        <f t="shared" si="39"/>
        <v>0</v>
      </c>
      <c r="AM188" s="50">
        <f t="shared" si="40"/>
        <v>0</v>
      </c>
      <c r="AN188" s="50" t="e">
        <f t="shared" si="49"/>
        <v>#REF!</v>
      </c>
      <c r="AO188" s="50" t="e">
        <f t="shared" si="49"/>
        <v>#REF!</v>
      </c>
      <c r="AP188" s="50" t="e">
        <f t="shared" si="49"/>
        <v>#REF!</v>
      </c>
      <c r="AQ188" s="50">
        <f>IFERROR(VLOOKUP(TEXT($A188,"000000"),[6]Página1!$A$8:$S$801,13,FALSE),0)</f>
        <v>0</v>
      </c>
      <c r="AR188" s="50">
        <f>IFERROR(VLOOKUP(TEXT($A188,"000000"),[6]Página1!$A$8:$S$801,16,FALSE),0)</f>
        <v>0</v>
      </c>
      <c r="AS188" s="50">
        <f>IFERROR(VLOOKUP(TEXT($A188,"000000"),[6]Página1!$A$8:$S$801,19,FALSE),0)</f>
        <v>0</v>
      </c>
      <c r="AT188" s="50">
        <f>IFERROR(VLOOKUP(TEXT($A188,"000000"),[7]Página1!$A$8:$R$814,12,FALSE),0)</f>
        <v>0</v>
      </c>
      <c r="AU188" s="50">
        <f>IFERROR(VLOOKUP(TEXT($A188,"000000"),[7]Página1!$A$8:$R$814,15,FALSE),0)</f>
        <v>0</v>
      </c>
      <c r="AV188" s="50">
        <f>IFERROR(VLOOKUP(TEXT($A188,"000000"),[7]Página1!$A$8:$R$814,18,FALSE),0)</f>
        <v>0</v>
      </c>
      <c r="AW188" s="50"/>
      <c r="AX188" s="51" t="e">
        <f t="shared" si="41"/>
        <v>#REF!</v>
      </c>
      <c r="AY188" s="51" t="e">
        <f t="shared" si="42"/>
        <v>#REF!</v>
      </c>
      <c r="AZ188" s="51" t="e">
        <f t="shared" si="43"/>
        <v>#REF!</v>
      </c>
      <c r="BA188" s="51" t="e">
        <f t="shared" si="44"/>
        <v>#REF!</v>
      </c>
      <c r="BB188" s="51">
        <f t="shared" si="45"/>
        <v>0</v>
      </c>
      <c r="BC188" s="51" t="e">
        <f t="shared" si="46"/>
        <v>#REF!</v>
      </c>
      <c r="BD188" s="51">
        <f t="shared" si="47"/>
        <v>0</v>
      </c>
      <c r="BE188" s="51">
        <f>IFERROR(VLOOKUP(A188,salario!A$2:P$91,11,FALSE),0)</f>
        <v>0</v>
      </c>
      <c r="BF188" s="51">
        <f>SUMIFS(topmanager!$D:$D,topmanager!$C:$C,rs_nova!$A188,topmanager!$A:$A,rs_nova!BF$2)</f>
        <v>0</v>
      </c>
      <c r="BG188" s="51">
        <f>SUMIFS(topmanager!$D:$D,topmanager!$C:$C,rs_nova!$A188,topmanager!$A:$A,rs_nova!BG$2)</f>
        <v>0</v>
      </c>
      <c r="BH188" s="51">
        <f>SUMIFS(topmanager!$D:$D,topmanager!$C:$C,rs_nova!$A188,topmanager!$A:$A,rs_nova!BH$2)</f>
        <v>0</v>
      </c>
      <c r="BI188" s="51">
        <f>SUMIFS(topmanager!$D:$D,topmanager!$C:$C,rs_nova!$A188,topmanager!$A:$A,rs_nova!BI$2)</f>
        <v>0</v>
      </c>
      <c r="BJ188" s="51">
        <f>SUMIFS(topmanager!$D:$D,topmanager!$C:$C,rs_nova!$A188,topmanager!$A:$A,rs_nova!BJ$2)+SUMIFS(topmanager!$D:$D,topmanager!$C:$C,rs_nova!$A188,topmanager!$A:$A,rs_nova!BJ$2+1)</f>
        <v>0</v>
      </c>
      <c r="BK188" s="51">
        <f>IFERROR(VLOOKUP(A188,[8]ferias!$C$4:$G$100,5,FALSE),0)</f>
        <v>0</v>
      </c>
      <c r="BL188" s="51">
        <f>SUMIFS(topmanager!$D:$D,topmanager!$C:$C,rs_nova!$A188,topmanager!$A:$A,rs_nova!BL$2)</f>
        <v>0</v>
      </c>
      <c r="BM188" s="51">
        <f>SUMIFS(topmanager!$D:$D,topmanager!$C:$C,rs_nova!$A188,topmanager!$A:$A,rs_nova!BM$2)+SUMIFS(topmanager!$D:$D,topmanager!$C:$C,rs_nova!$A192,topmanager!$A:$A,151)</f>
        <v>0</v>
      </c>
      <c r="BN188" s="51">
        <f t="shared" si="48"/>
        <v>0</v>
      </c>
    </row>
    <row r="189" spans="1:66">
      <c r="A189" s="47" t="e">
        <f>total!#REF!</f>
        <v>#REF!</v>
      </c>
      <c r="B189" s="47">
        <f t="shared" si="35"/>
        <v>0</v>
      </c>
      <c r="C189" s="48" t="e">
        <f>total!#REF!</f>
        <v>#REF!</v>
      </c>
      <c r="D189" s="49" t="str">
        <f>IFERROR(VLOOKUP(A189,salario!A$3:J$32,10,FALSE),"")</f>
        <v/>
      </c>
      <c r="E189" s="49" t="str">
        <f>IFERROR(IF(VLOOKUP(A189,salario!A$3:O$32,15,FALSE)="","",VLOOKUP(A189,salario!A$3:O$32,15,FALSE)),"")</f>
        <v/>
      </c>
      <c r="F189" s="47" t="str">
        <f>IFERROR(VLOOKUP(A189,[5]base_pessoal!$B$2:$P$1504,13,FALSE),"")</f>
        <v/>
      </c>
      <c r="G189" s="50">
        <f>IFERROR(VLOOKUP(A189,salario!A$2:P$91,11,FALSE),0)*B189/30</f>
        <v>0</v>
      </c>
      <c r="H189" s="50">
        <f>SUMIFS(topmanager!$D:$D,topmanager!$C:$C,rs_nova!$A189,topmanager!$A:$A,rs_nova!H$2)+SUMIFS(topmanager!$D:$D,topmanager!$C:$C,rs_nova!$A189,topmanager!$A:$A,63)</f>
        <v>0</v>
      </c>
      <c r="I189" s="50">
        <f>-SUMIFS(topmanager!$D:$D,topmanager!$C:$C,rs_nova!$A189,topmanager!$A:$A,rs_nova!I$2)</f>
        <v>0</v>
      </c>
      <c r="J189" s="50">
        <f>SUMIFS(topmanager!$D:$D,topmanager!$C:$C,rs_nova!$A189,topmanager!$A:$A,rs_nova!J$2)</f>
        <v>0</v>
      </c>
      <c r="K189" s="50">
        <f>SUMIFS(topmanager!$D:$D,topmanager!$C:$C,rs_nova!$A189,topmanager!$A:$A,rs_nova!K$2)+SUMIFS(topmanager!$D:$D,topmanager!$C:$C,rs_nova!$A189,topmanager!$A:$A,911)</f>
        <v>0</v>
      </c>
      <c r="L189" s="50">
        <f>SUMIFS(topmanager!$D:$D,topmanager!$C:$C,rs_nova!$A189,topmanager!$A:$A,rs_nova!L$2)</f>
        <v>0</v>
      </c>
      <c r="M189" s="50">
        <f>SUMIFS(topmanager!$D:$D,topmanager!$C:$C,rs_nova!$A189,topmanager!$A:$A,rs_nova!M$2)+SUMIFS(topmanager!$D:$D,topmanager!$C:$C,rs_nova!$A189,topmanager!$A:$A,908)+SUMIFS(topmanager!$D:$D,topmanager!$C:$C,rs_nova!$A189,topmanager!$A:$A,550)</f>
        <v>0</v>
      </c>
      <c r="N189" s="50">
        <f>SUMIFS(topmanager!$D:$D,topmanager!$C:$C,rs_nova!$A189,topmanager!$A:$A,rs_nova!N$2)</f>
        <v>0</v>
      </c>
      <c r="O189" s="51">
        <f t="shared" si="36"/>
        <v>0</v>
      </c>
      <c r="P189" s="50">
        <f>IFERROR(VLOOKUP($A189,total!$B$4:$AW$437,27,0),0)</f>
        <v>0</v>
      </c>
      <c r="Q189" s="50">
        <f>IFERROR(VLOOKUP($A189,total!$B$4:$AW$437,21,0),0)</f>
        <v>0</v>
      </c>
      <c r="R189" s="50">
        <f>IFERROR(VLOOKUP($A189,total!$B$4:$AW$437,25,0),0)+IFERROR(VLOOKUP($A189,total!$B$4:$AW$437,36,0),0)</f>
        <v>0</v>
      </c>
      <c r="S189" s="50">
        <f>IFERROR(VLOOKUP(A189,gympass!$A$2:$F$148,6,0),0)</f>
        <v>0</v>
      </c>
      <c r="T189" s="50">
        <f>IFERROR(VLOOKUP($A189,total!$B$4:$AW$437,42,0),0)</f>
        <v>0</v>
      </c>
      <c r="U189" s="50">
        <f>IFERROR(VLOOKUP($A189,total!$B$4:$AW$437,32,0),0)</f>
        <v>0</v>
      </c>
      <c r="V189" s="50">
        <f>IFERROR(VLOOKUP($A189,total!$B$4:$AW$437,28,0),0)</f>
        <v>0</v>
      </c>
      <c r="W189" s="50">
        <f>IFERROR(VLOOKUP($A189,total!$B$4:$AX$437,49,0),0)</f>
        <v>0</v>
      </c>
      <c r="X189" s="50"/>
      <c r="Y189" s="50">
        <f>IFERROR(VLOOKUP(A189,#REF!,4,0),0)</f>
        <v>0</v>
      </c>
      <c r="Z189" s="50">
        <f>IFERROR(VLOOKUP(B189,#REF!,8,0),0)</f>
        <v>0</v>
      </c>
      <c r="AA189" s="50">
        <f>IFERROR(VLOOKUP($A189,total!$B$4:$AW$437,45,0),0)</f>
        <v>0</v>
      </c>
      <c r="AB189" s="50">
        <f>IFERROR(VLOOKUP($A189,total!$B$4:$AW$437,48,0),0)</f>
        <v>0</v>
      </c>
      <c r="AC189" s="50">
        <f>IFERROR(VLOOKUP($A189,total!$B$4:$AB$437,19,0),0)</f>
        <v>0</v>
      </c>
      <c r="AD189" s="50">
        <f>IFERROR(VLOOKUP($A189,total!$B$4:$AB$437,10,0),0)</f>
        <v>0</v>
      </c>
      <c r="AE189" s="50">
        <f>IFERROR(VLOOKUP($A189,total!$B$4:$AB$437,13,0),0)-SUMIFS(topmanager!$D:$D,topmanager!$C:$C,rs_nova!$A193,topmanager!$A:$A,856)</f>
        <v>0</v>
      </c>
      <c r="AF189" s="50">
        <f>IFERROR(VLOOKUP($A189,total!$B$4:$AB$437,16,0),0)</f>
        <v>0</v>
      </c>
      <c r="AG189" s="50">
        <f>IFERROR(VLOOKUP($A189,total!$B$4:$AB$437,7,0),0)</f>
        <v>0</v>
      </c>
      <c r="AH189" s="50">
        <f>IFERROR(VLOOKUP($A189,total!$B$4:$AD$437,29,0),0)</f>
        <v>0</v>
      </c>
      <c r="AI189" s="50">
        <f>IFERROR(VLOOKUP(A189,total!$B$4:$AN$437,39,0),0)</f>
        <v>0</v>
      </c>
      <c r="AJ189" s="51">
        <f t="shared" si="37"/>
        <v>0</v>
      </c>
      <c r="AK189" s="50">
        <f t="shared" si="38"/>
        <v>0</v>
      </c>
      <c r="AL189" s="50">
        <f t="shared" si="39"/>
        <v>0</v>
      </c>
      <c r="AM189" s="50">
        <f t="shared" si="40"/>
        <v>0</v>
      </c>
      <c r="AN189" s="50" t="e">
        <f t="shared" si="49"/>
        <v>#REF!</v>
      </c>
      <c r="AO189" s="50" t="e">
        <f t="shared" si="49"/>
        <v>#REF!</v>
      </c>
      <c r="AP189" s="50" t="e">
        <f t="shared" si="49"/>
        <v>#REF!</v>
      </c>
      <c r="AQ189" s="50">
        <f>IFERROR(VLOOKUP(TEXT($A189,"000000"),[6]Página1!$A$8:$S$801,13,FALSE),0)</f>
        <v>0</v>
      </c>
      <c r="AR189" s="50">
        <f>IFERROR(VLOOKUP(TEXT($A189,"000000"),[6]Página1!$A$8:$S$801,16,FALSE),0)</f>
        <v>0</v>
      </c>
      <c r="AS189" s="50">
        <f>IFERROR(VLOOKUP(TEXT($A189,"000000"),[6]Página1!$A$8:$S$801,19,FALSE),0)</f>
        <v>0</v>
      </c>
      <c r="AT189" s="50">
        <f>IFERROR(VLOOKUP(TEXT($A189,"000000"),[7]Página1!$A$8:$R$814,12,FALSE),0)</f>
        <v>0</v>
      </c>
      <c r="AU189" s="50">
        <f>IFERROR(VLOOKUP(TEXT($A189,"000000"),[7]Página1!$A$8:$R$814,15,FALSE),0)</f>
        <v>0</v>
      </c>
      <c r="AV189" s="50">
        <f>IFERROR(VLOOKUP(TEXT($A189,"000000"),[7]Página1!$A$8:$R$814,18,FALSE),0)</f>
        <v>0</v>
      </c>
      <c r="AW189" s="50"/>
      <c r="AX189" s="51" t="e">
        <f t="shared" si="41"/>
        <v>#REF!</v>
      </c>
      <c r="AY189" s="51" t="e">
        <f t="shared" si="42"/>
        <v>#REF!</v>
      </c>
      <c r="AZ189" s="51" t="e">
        <f t="shared" si="43"/>
        <v>#REF!</v>
      </c>
      <c r="BA189" s="51" t="e">
        <f t="shared" si="44"/>
        <v>#REF!</v>
      </c>
      <c r="BB189" s="51">
        <f t="shared" si="45"/>
        <v>0</v>
      </c>
      <c r="BC189" s="51" t="e">
        <f t="shared" si="46"/>
        <v>#REF!</v>
      </c>
      <c r="BD189" s="51">
        <f t="shared" si="47"/>
        <v>0</v>
      </c>
      <c r="BE189" s="51">
        <f>IFERROR(VLOOKUP(A189,salario!A$2:P$91,11,FALSE),0)</f>
        <v>0</v>
      </c>
      <c r="BF189" s="51">
        <f>SUMIFS(topmanager!$D:$D,topmanager!$C:$C,rs_nova!$A189,topmanager!$A:$A,rs_nova!BF$2)</f>
        <v>0</v>
      </c>
      <c r="BG189" s="51">
        <f>SUMIFS(topmanager!$D:$D,topmanager!$C:$C,rs_nova!$A189,topmanager!$A:$A,rs_nova!BG$2)</f>
        <v>0</v>
      </c>
      <c r="BH189" s="51">
        <f>SUMIFS(topmanager!$D:$D,topmanager!$C:$C,rs_nova!$A189,topmanager!$A:$A,rs_nova!BH$2)</f>
        <v>0</v>
      </c>
      <c r="BI189" s="51">
        <f>SUMIFS(topmanager!$D:$D,topmanager!$C:$C,rs_nova!$A189,topmanager!$A:$A,rs_nova!BI$2)</f>
        <v>0</v>
      </c>
      <c r="BJ189" s="51">
        <f>SUMIFS(topmanager!$D:$D,topmanager!$C:$C,rs_nova!$A189,topmanager!$A:$A,rs_nova!BJ$2)+SUMIFS(topmanager!$D:$D,topmanager!$C:$C,rs_nova!$A189,topmanager!$A:$A,rs_nova!BJ$2+1)</f>
        <v>0</v>
      </c>
      <c r="BK189" s="51">
        <f>IFERROR(VLOOKUP(A189,[8]ferias!$C$4:$G$100,5,FALSE),0)</f>
        <v>0</v>
      </c>
      <c r="BL189" s="51">
        <f>SUMIFS(topmanager!$D:$D,topmanager!$C:$C,rs_nova!$A189,topmanager!$A:$A,rs_nova!BL$2)</f>
        <v>0</v>
      </c>
      <c r="BM189" s="51">
        <f>SUMIFS(topmanager!$D:$D,topmanager!$C:$C,rs_nova!$A189,topmanager!$A:$A,rs_nova!BM$2)+SUMIFS(topmanager!$D:$D,topmanager!$C:$C,rs_nova!$A193,topmanager!$A:$A,151)</f>
        <v>0</v>
      </c>
      <c r="BN189" s="51">
        <f t="shared" si="48"/>
        <v>0</v>
      </c>
    </row>
    <row r="190" spans="1:66">
      <c r="A190" s="47" t="e">
        <f>total!#REF!</f>
        <v>#REF!</v>
      </c>
      <c r="B190" s="47">
        <f t="shared" si="35"/>
        <v>0</v>
      </c>
      <c r="C190" s="48" t="e">
        <f>total!#REF!</f>
        <v>#REF!</v>
      </c>
      <c r="D190" s="49" t="str">
        <f>IFERROR(VLOOKUP(A190,salario!A$3:J$32,10,FALSE),"")</f>
        <v/>
      </c>
      <c r="E190" s="49" t="str">
        <f>IFERROR(IF(VLOOKUP(A190,salario!A$3:O$32,15,FALSE)="","",VLOOKUP(A190,salario!A$3:O$32,15,FALSE)),"")</f>
        <v/>
      </c>
      <c r="F190" s="47" t="str">
        <f>IFERROR(VLOOKUP(A190,[5]base_pessoal!$B$2:$P$1504,13,FALSE),"")</f>
        <v/>
      </c>
      <c r="G190" s="50">
        <f>IFERROR(VLOOKUP(A190,salario!A$2:P$91,11,FALSE),0)*B190/30</f>
        <v>0</v>
      </c>
      <c r="H190" s="50">
        <f>SUMIFS(topmanager!$D:$D,topmanager!$C:$C,rs_nova!$A190,topmanager!$A:$A,rs_nova!H$2)+SUMIFS(topmanager!$D:$D,topmanager!$C:$C,rs_nova!$A190,topmanager!$A:$A,63)</f>
        <v>0</v>
      </c>
      <c r="I190" s="50">
        <f>-SUMIFS(topmanager!$D:$D,topmanager!$C:$C,rs_nova!$A190,topmanager!$A:$A,rs_nova!I$2)</f>
        <v>0</v>
      </c>
      <c r="J190" s="50">
        <f>SUMIFS(topmanager!$D:$D,topmanager!$C:$C,rs_nova!$A190,topmanager!$A:$A,rs_nova!J$2)</f>
        <v>0</v>
      </c>
      <c r="K190" s="50">
        <f>SUMIFS(topmanager!$D:$D,topmanager!$C:$C,rs_nova!$A190,topmanager!$A:$A,rs_nova!K$2)+SUMIFS(topmanager!$D:$D,topmanager!$C:$C,rs_nova!$A190,topmanager!$A:$A,911)</f>
        <v>0</v>
      </c>
      <c r="L190" s="50">
        <f>SUMIFS(topmanager!$D:$D,topmanager!$C:$C,rs_nova!$A190,topmanager!$A:$A,rs_nova!L$2)</f>
        <v>0</v>
      </c>
      <c r="M190" s="50">
        <f>SUMIFS(topmanager!$D:$D,topmanager!$C:$C,rs_nova!$A190,topmanager!$A:$A,rs_nova!M$2)+SUMIFS(topmanager!$D:$D,topmanager!$C:$C,rs_nova!$A190,topmanager!$A:$A,908)+SUMIFS(topmanager!$D:$D,topmanager!$C:$C,rs_nova!$A190,topmanager!$A:$A,550)</f>
        <v>0</v>
      </c>
      <c r="N190" s="50">
        <f>SUMIFS(topmanager!$D:$D,topmanager!$C:$C,rs_nova!$A190,topmanager!$A:$A,rs_nova!N$2)</f>
        <v>0</v>
      </c>
      <c r="O190" s="51">
        <f t="shared" si="36"/>
        <v>0</v>
      </c>
      <c r="P190" s="50">
        <f>IFERROR(VLOOKUP($A190,total!$B$4:$AW$437,27,0),0)</f>
        <v>0</v>
      </c>
      <c r="Q190" s="50">
        <f>IFERROR(VLOOKUP($A190,total!$B$4:$AW$437,21,0),0)</f>
        <v>0</v>
      </c>
      <c r="R190" s="50">
        <f>IFERROR(VLOOKUP($A190,total!$B$4:$AW$437,25,0),0)+IFERROR(VLOOKUP($A190,total!$B$4:$AW$437,36,0),0)</f>
        <v>0</v>
      </c>
      <c r="S190" s="50">
        <f>IFERROR(VLOOKUP(A190,gympass!$A$2:$F$148,6,0),0)</f>
        <v>0</v>
      </c>
      <c r="T190" s="50">
        <f>IFERROR(VLOOKUP($A190,total!$B$4:$AW$437,42,0),0)</f>
        <v>0</v>
      </c>
      <c r="U190" s="50">
        <f>IFERROR(VLOOKUP($A190,total!$B$4:$AW$437,32,0),0)</f>
        <v>0</v>
      </c>
      <c r="V190" s="50">
        <f>IFERROR(VLOOKUP($A190,total!$B$4:$AW$437,28,0),0)</f>
        <v>0</v>
      </c>
      <c r="W190" s="50">
        <f>IFERROR(VLOOKUP($A190,total!$B$4:$AX$437,49,0),0)</f>
        <v>0</v>
      </c>
      <c r="X190" s="50"/>
      <c r="Y190" s="50">
        <f>IFERROR(VLOOKUP(A190,#REF!,4,0),0)</f>
        <v>0</v>
      </c>
      <c r="Z190" s="50">
        <f>IFERROR(VLOOKUP(B190,#REF!,8,0),0)</f>
        <v>0</v>
      </c>
      <c r="AA190" s="50">
        <f>IFERROR(VLOOKUP($A190,total!$B$4:$AW$437,45,0),0)</f>
        <v>0</v>
      </c>
      <c r="AB190" s="50">
        <f>IFERROR(VLOOKUP($A190,total!$B$4:$AW$437,48,0),0)</f>
        <v>0</v>
      </c>
      <c r="AC190" s="50">
        <f>IFERROR(VLOOKUP($A190,total!$B$4:$AB$437,19,0),0)</f>
        <v>0</v>
      </c>
      <c r="AD190" s="50">
        <f>IFERROR(VLOOKUP($A190,total!$B$4:$AB$437,10,0),0)</f>
        <v>0</v>
      </c>
      <c r="AE190" s="50">
        <f>IFERROR(VLOOKUP($A190,total!$B$4:$AB$437,13,0),0)-SUMIFS(topmanager!$D:$D,topmanager!$C:$C,rs_nova!$A194,topmanager!$A:$A,856)</f>
        <v>0</v>
      </c>
      <c r="AF190" s="50">
        <f>IFERROR(VLOOKUP($A190,total!$B$4:$AB$437,16,0),0)</f>
        <v>0</v>
      </c>
      <c r="AG190" s="50">
        <f>IFERROR(VLOOKUP($A190,total!$B$4:$AB$437,7,0),0)</f>
        <v>0</v>
      </c>
      <c r="AH190" s="50">
        <f>IFERROR(VLOOKUP($A190,total!$B$4:$AD$437,29,0),0)</f>
        <v>0</v>
      </c>
      <c r="AI190" s="50">
        <f>IFERROR(VLOOKUP(A190,total!$B$4:$AN$437,39,0),0)</f>
        <v>0</v>
      </c>
      <c r="AJ190" s="51">
        <f t="shared" si="37"/>
        <v>0</v>
      </c>
      <c r="AK190" s="50">
        <f t="shared" si="38"/>
        <v>0</v>
      </c>
      <c r="AL190" s="50">
        <f t="shared" si="39"/>
        <v>0</v>
      </c>
      <c r="AM190" s="50">
        <f t="shared" si="40"/>
        <v>0</v>
      </c>
      <c r="AN190" s="50" t="e">
        <f t="shared" si="49"/>
        <v>#REF!</v>
      </c>
      <c r="AO190" s="50" t="e">
        <f t="shared" si="49"/>
        <v>#REF!</v>
      </c>
      <c r="AP190" s="50" t="e">
        <f t="shared" si="49"/>
        <v>#REF!</v>
      </c>
      <c r="AQ190" s="50">
        <f>IFERROR(VLOOKUP(TEXT($A190,"000000"),[6]Página1!$A$8:$S$801,13,FALSE),0)</f>
        <v>0</v>
      </c>
      <c r="AR190" s="50">
        <f>IFERROR(VLOOKUP(TEXT($A190,"000000"),[6]Página1!$A$8:$S$801,16,FALSE),0)</f>
        <v>0</v>
      </c>
      <c r="AS190" s="50">
        <f>IFERROR(VLOOKUP(TEXT($A190,"000000"),[6]Página1!$A$8:$S$801,19,FALSE),0)</f>
        <v>0</v>
      </c>
      <c r="AT190" s="50">
        <f>IFERROR(VLOOKUP(TEXT($A190,"000000"),[7]Página1!$A$8:$R$814,12,FALSE),0)</f>
        <v>0</v>
      </c>
      <c r="AU190" s="50">
        <f>IFERROR(VLOOKUP(TEXT($A190,"000000"),[7]Página1!$A$8:$R$814,15,FALSE),0)</f>
        <v>0</v>
      </c>
      <c r="AV190" s="50">
        <f>IFERROR(VLOOKUP(TEXT($A190,"000000"),[7]Página1!$A$8:$R$814,18,FALSE),0)</f>
        <v>0</v>
      </c>
      <c r="AW190" s="50"/>
      <c r="AX190" s="51" t="e">
        <f t="shared" si="41"/>
        <v>#REF!</v>
      </c>
      <c r="AY190" s="51" t="e">
        <f t="shared" si="42"/>
        <v>#REF!</v>
      </c>
      <c r="AZ190" s="51" t="e">
        <f t="shared" si="43"/>
        <v>#REF!</v>
      </c>
      <c r="BA190" s="51" t="e">
        <f t="shared" si="44"/>
        <v>#REF!</v>
      </c>
      <c r="BB190" s="51">
        <f t="shared" si="45"/>
        <v>0</v>
      </c>
      <c r="BC190" s="51" t="e">
        <f t="shared" si="46"/>
        <v>#REF!</v>
      </c>
      <c r="BD190" s="51">
        <f t="shared" si="47"/>
        <v>0</v>
      </c>
      <c r="BE190" s="51">
        <f>IFERROR(VLOOKUP(A190,salario!A$2:P$91,11,FALSE),0)</f>
        <v>0</v>
      </c>
      <c r="BF190" s="51">
        <f>SUMIFS(topmanager!$D:$D,topmanager!$C:$C,rs_nova!$A190,topmanager!$A:$A,rs_nova!BF$2)</f>
        <v>0</v>
      </c>
      <c r="BG190" s="51">
        <f>SUMIFS(topmanager!$D:$D,topmanager!$C:$C,rs_nova!$A190,topmanager!$A:$A,rs_nova!BG$2)</f>
        <v>0</v>
      </c>
      <c r="BH190" s="51">
        <f>SUMIFS(topmanager!$D:$D,topmanager!$C:$C,rs_nova!$A190,topmanager!$A:$A,rs_nova!BH$2)</f>
        <v>0</v>
      </c>
      <c r="BI190" s="51">
        <f>SUMIFS(topmanager!$D:$D,topmanager!$C:$C,rs_nova!$A190,topmanager!$A:$A,rs_nova!BI$2)</f>
        <v>0</v>
      </c>
      <c r="BJ190" s="51">
        <f>SUMIFS(topmanager!$D:$D,topmanager!$C:$C,rs_nova!$A190,topmanager!$A:$A,rs_nova!BJ$2)+SUMIFS(topmanager!$D:$D,topmanager!$C:$C,rs_nova!$A190,topmanager!$A:$A,rs_nova!BJ$2+1)</f>
        <v>0</v>
      </c>
      <c r="BK190" s="51">
        <f>IFERROR(VLOOKUP(A190,[8]ferias!$C$4:$G$100,5,FALSE),0)</f>
        <v>0</v>
      </c>
      <c r="BL190" s="51">
        <f>SUMIFS(topmanager!$D:$D,topmanager!$C:$C,rs_nova!$A190,topmanager!$A:$A,rs_nova!BL$2)</f>
        <v>0</v>
      </c>
      <c r="BM190" s="51">
        <f>SUMIFS(topmanager!$D:$D,topmanager!$C:$C,rs_nova!$A190,topmanager!$A:$A,rs_nova!BM$2)+SUMIFS(topmanager!$D:$D,topmanager!$C:$C,rs_nova!$A194,topmanager!$A:$A,151)</f>
        <v>0</v>
      </c>
      <c r="BN190" s="51">
        <f t="shared" si="48"/>
        <v>0</v>
      </c>
    </row>
    <row r="191" spans="1:66">
      <c r="A191" s="47" t="e">
        <f>total!#REF!</f>
        <v>#REF!</v>
      </c>
      <c r="B191" s="47">
        <f t="shared" si="35"/>
        <v>0</v>
      </c>
      <c r="C191" s="48" t="e">
        <f>total!#REF!</f>
        <v>#REF!</v>
      </c>
      <c r="D191" s="49" t="str">
        <f>IFERROR(VLOOKUP(A191,salario!A$3:J$32,10,FALSE),"")</f>
        <v/>
      </c>
      <c r="E191" s="49" t="str">
        <f>IFERROR(IF(VLOOKUP(A191,salario!A$3:O$32,15,FALSE)="","",VLOOKUP(A191,salario!A$3:O$32,15,FALSE)),"")</f>
        <v/>
      </c>
      <c r="F191" s="47" t="str">
        <f>IFERROR(VLOOKUP(A191,[5]base_pessoal!$B$2:$P$1504,13,FALSE),"")</f>
        <v/>
      </c>
      <c r="G191" s="50">
        <f>IFERROR(VLOOKUP(A191,salario!A$2:P$91,11,FALSE),0)*B191/30</f>
        <v>0</v>
      </c>
      <c r="H191" s="50">
        <f>SUMIFS(topmanager!$D:$D,topmanager!$C:$C,rs_nova!$A191,topmanager!$A:$A,rs_nova!H$2)+SUMIFS(topmanager!$D:$D,topmanager!$C:$C,rs_nova!$A191,topmanager!$A:$A,63)</f>
        <v>0</v>
      </c>
      <c r="I191" s="50">
        <f>-SUMIFS(topmanager!$D:$D,topmanager!$C:$C,rs_nova!$A191,topmanager!$A:$A,rs_nova!I$2)</f>
        <v>0</v>
      </c>
      <c r="J191" s="50">
        <f>SUMIFS(topmanager!$D:$D,topmanager!$C:$C,rs_nova!$A191,topmanager!$A:$A,rs_nova!J$2)</f>
        <v>0</v>
      </c>
      <c r="K191" s="50">
        <f>SUMIFS(topmanager!$D:$D,topmanager!$C:$C,rs_nova!$A191,topmanager!$A:$A,rs_nova!K$2)+SUMIFS(topmanager!$D:$D,topmanager!$C:$C,rs_nova!$A191,topmanager!$A:$A,911)</f>
        <v>0</v>
      </c>
      <c r="L191" s="50">
        <f>SUMIFS(topmanager!$D:$D,topmanager!$C:$C,rs_nova!$A191,topmanager!$A:$A,rs_nova!L$2)</f>
        <v>0</v>
      </c>
      <c r="M191" s="50">
        <f>SUMIFS(topmanager!$D:$D,topmanager!$C:$C,rs_nova!$A191,topmanager!$A:$A,rs_nova!M$2)+SUMIFS(topmanager!$D:$D,topmanager!$C:$C,rs_nova!$A191,topmanager!$A:$A,908)+SUMIFS(topmanager!$D:$D,topmanager!$C:$C,rs_nova!$A191,topmanager!$A:$A,550)</f>
        <v>0</v>
      </c>
      <c r="N191" s="50">
        <f>SUMIFS(topmanager!$D:$D,topmanager!$C:$C,rs_nova!$A191,topmanager!$A:$A,rs_nova!N$2)</f>
        <v>0</v>
      </c>
      <c r="O191" s="51">
        <f t="shared" si="36"/>
        <v>0</v>
      </c>
      <c r="P191" s="50">
        <f>IFERROR(VLOOKUP($A191,total!$B$4:$AW$437,27,0),0)</f>
        <v>0</v>
      </c>
      <c r="Q191" s="50">
        <f>IFERROR(VLOOKUP($A191,total!$B$4:$AW$437,21,0),0)</f>
        <v>0</v>
      </c>
      <c r="R191" s="50">
        <f>IFERROR(VLOOKUP($A191,total!$B$4:$AW$437,25,0),0)+IFERROR(VLOOKUP($A191,total!$B$4:$AW$437,36,0),0)</f>
        <v>0</v>
      </c>
      <c r="S191" s="50">
        <f>IFERROR(VLOOKUP(A191,gympass!$A$2:$F$148,6,0),0)</f>
        <v>0</v>
      </c>
      <c r="T191" s="50">
        <f>IFERROR(VLOOKUP($A191,total!$B$4:$AW$437,42,0),0)</f>
        <v>0</v>
      </c>
      <c r="U191" s="50">
        <f>IFERROR(VLOOKUP($A191,total!$B$4:$AW$437,32,0),0)</f>
        <v>0</v>
      </c>
      <c r="V191" s="50">
        <f>IFERROR(VLOOKUP($A191,total!$B$4:$AW$437,28,0),0)</f>
        <v>0</v>
      </c>
      <c r="W191" s="50">
        <f>IFERROR(VLOOKUP($A191,total!$B$4:$AX$437,49,0),0)</f>
        <v>0</v>
      </c>
      <c r="X191" s="50"/>
      <c r="Y191" s="50">
        <f>IFERROR(VLOOKUP(A191,#REF!,4,0),0)</f>
        <v>0</v>
      </c>
      <c r="Z191" s="50">
        <f>IFERROR(VLOOKUP(B191,#REF!,8,0),0)</f>
        <v>0</v>
      </c>
      <c r="AA191" s="50">
        <f>IFERROR(VLOOKUP($A191,total!$B$4:$AW$437,45,0),0)</f>
        <v>0</v>
      </c>
      <c r="AB191" s="50">
        <f>IFERROR(VLOOKUP($A191,total!$B$4:$AW$437,48,0),0)</f>
        <v>0</v>
      </c>
      <c r="AC191" s="50">
        <f>IFERROR(VLOOKUP($A191,total!$B$4:$AB$437,19,0),0)</f>
        <v>0</v>
      </c>
      <c r="AD191" s="50">
        <f>IFERROR(VLOOKUP($A191,total!$B$4:$AB$437,10,0),0)</f>
        <v>0</v>
      </c>
      <c r="AE191" s="50">
        <f>IFERROR(VLOOKUP($A191,total!$B$4:$AB$437,13,0),0)-SUMIFS(topmanager!$D:$D,topmanager!$C:$C,rs_nova!$A195,topmanager!$A:$A,856)</f>
        <v>0</v>
      </c>
      <c r="AF191" s="50">
        <f>IFERROR(VLOOKUP($A191,total!$B$4:$AB$437,16,0),0)</f>
        <v>0</v>
      </c>
      <c r="AG191" s="50">
        <f>IFERROR(VLOOKUP($A191,total!$B$4:$AB$437,7,0),0)</f>
        <v>0</v>
      </c>
      <c r="AH191" s="50">
        <f>IFERROR(VLOOKUP($A191,total!$B$4:$AD$437,29,0),0)</f>
        <v>0</v>
      </c>
      <c r="AI191" s="50">
        <f>IFERROR(VLOOKUP(A191,total!$B$4:$AN$437,39,0),0)</f>
        <v>0</v>
      </c>
      <c r="AJ191" s="51">
        <f t="shared" si="37"/>
        <v>0</v>
      </c>
      <c r="AK191" s="50">
        <f t="shared" si="38"/>
        <v>0</v>
      </c>
      <c r="AL191" s="50">
        <f t="shared" si="39"/>
        <v>0</v>
      </c>
      <c r="AM191" s="50">
        <f t="shared" si="40"/>
        <v>0</v>
      </c>
      <c r="AN191" s="50" t="e">
        <f t="shared" si="49"/>
        <v>#REF!</v>
      </c>
      <c r="AO191" s="50" t="e">
        <f t="shared" si="49"/>
        <v>#REF!</v>
      </c>
      <c r="AP191" s="50" t="e">
        <f t="shared" si="49"/>
        <v>#REF!</v>
      </c>
      <c r="AQ191" s="50">
        <f>IFERROR(VLOOKUP(TEXT($A191,"000000"),[6]Página1!$A$8:$S$801,13,FALSE),0)</f>
        <v>0</v>
      </c>
      <c r="AR191" s="50">
        <f>IFERROR(VLOOKUP(TEXT($A191,"000000"),[6]Página1!$A$8:$S$801,16,FALSE),0)</f>
        <v>0</v>
      </c>
      <c r="AS191" s="50">
        <f>IFERROR(VLOOKUP(TEXT($A191,"000000"),[6]Página1!$A$8:$S$801,19,FALSE),0)</f>
        <v>0</v>
      </c>
      <c r="AT191" s="50">
        <f>IFERROR(VLOOKUP(TEXT($A191,"000000"),[7]Página1!$A$8:$R$814,12,FALSE),0)</f>
        <v>0</v>
      </c>
      <c r="AU191" s="50">
        <f>IFERROR(VLOOKUP(TEXT($A191,"000000"),[7]Página1!$A$8:$R$814,15,FALSE),0)</f>
        <v>0</v>
      </c>
      <c r="AV191" s="50">
        <f>IFERROR(VLOOKUP(TEXT($A191,"000000"),[7]Página1!$A$8:$R$814,18,FALSE),0)</f>
        <v>0</v>
      </c>
      <c r="AW191" s="50"/>
      <c r="AX191" s="51" t="e">
        <f t="shared" si="41"/>
        <v>#REF!</v>
      </c>
      <c r="AY191" s="51" t="e">
        <f t="shared" si="42"/>
        <v>#REF!</v>
      </c>
      <c r="AZ191" s="51" t="e">
        <f t="shared" si="43"/>
        <v>#REF!</v>
      </c>
      <c r="BA191" s="51" t="e">
        <f t="shared" si="44"/>
        <v>#REF!</v>
      </c>
      <c r="BB191" s="51">
        <f t="shared" si="45"/>
        <v>0</v>
      </c>
      <c r="BC191" s="51" t="e">
        <f t="shared" si="46"/>
        <v>#REF!</v>
      </c>
      <c r="BD191" s="51">
        <f t="shared" si="47"/>
        <v>0</v>
      </c>
      <c r="BE191" s="51">
        <f>IFERROR(VLOOKUP(A191,salario!A$2:P$91,11,FALSE),0)</f>
        <v>0</v>
      </c>
      <c r="BF191" s="51">
        <f>SUMIFS(topmanager!$D:$D,topmanager!$C:$C,rs_nova!$A191,topmanager!$A:$A,rs_nova!BF$2)</f>
        <v>0</v>
      </c>
      <c r="BG191" s="51">
        <f>SUMIFS(topmanager!$D:$D,topmanager!$C:$C,rs_nova!$A191,topmanager!$A:$A,rs_nova!BG$2)</f>
        <v>0</v>
      </c>
      <c r="BH191" s="51">
        <f>SUMIFS(topmanager!$D:$D,topmanager!$C:$C,rs_nova!$A191,topmanager!$A:$A,rs_nova!BH$2)</f>
        <v>0</v>
      </c>
      <c r="BI191" s="51">
        <f>SUMIFS(topmanager!$D:$D,topmanager!$C:$C,rs_nova!$A191,topmanager!$A:$A,rs_nova!BI$2)</f>
        <v>0</v>
      </c>
      <c r="BJ191" s="51">
        <f>SUMIFS(topmanager!$D:$D,topmanager!$C:$C,rs_nova!$A191,topmanager!$A:$A,rs_nova!BJ$2)+SUMIFS(topmanager!$D:$D,topmanager!$C:$C,rs_nova!$A191,topmanager!$A:$A,rs_nova!BJ$2+1)</f>
        <v>0</v>
      </c>
      <c r="BK191" s="51">
        <f>IFERROR(VLOOKUP(A191,[8]ferias!$C$4:$G$100,5,FALSE),0)</f>
        <v>0</v>
      </c>
      <c r="BL191" s="51">
        <f>SUMIFS(topmanager!$D:$D,topmanager!$C:$C,rs_nova!$A191,topmanager!$A:$A,rs_nova!BL$2)</f>
        <v>0</v>
      </c>
      <c r="BM191" s="51">
        <f>SUMIFS(topmanager!$D:$D,topmanager!$C:$C,rs_nova!$A191,topmanager!$A:$A,rs_nova!BM$2)+SUMIFS(topmanager!$D:$D,topmanager!$C:$C,rs_nova!$A195,topmanager!$A:$A,151)</f>
        <v>0</v>
      </c>
      <c r="BN191" s="51">
        <f t="shared" si="48"/>
        <v>0</v>
      </c>
    </row>
    <row r="192" spans="1:66">
      <c r="A192" s="47" t="e">
        <f>total!#REF!</f>
        <v>#REF!</v>
      </c>
      <c r="B192" s="47">
        <f t="shared" si="35"/>
        <v>0</v>
      </c>
      <c r="C192" s="48" t="e">
        <f>total!#REF!</f>
        <v>#REF!</v>
      </c>
      <c r="D192" s="49" t="str">
        <f>IFERROR(VLOOKUP(A192,salario!A$3:J$32,10,FALSE),"")</f>
        <v/>
      </c>
      <c r="E192" s="49" t="str">
        <f>IFERROR(IF(VLOOKUP(A192,salario!A$3:O$32,15,FALSE)="","",VLOOKUP(A192,salario!A$3:O$32,15,FALSE)),"")</f>
        <v/>
      </c>
      <c r="F192" s="47" t="str">
        <f>IFERROR(VLOOKUP(A192,[5]base_pessoal!$B$2:$P$1504,13,FALSE),"")</f>
        <v/>
      </c>
      <c r="G192" s="50">
        <f>IFERROR(VLOOKUP(A192,salario!A$2:P$91,11,FALSE),0)*B192/30</f>
        <v>0</v>
      </c>
      <c r="H192" s="50">
        <f>SUMIFS(topmanager!$D:$D,topmanager!$C:$C,rs_nova!$A192,topmanager!$A:$A,rs_nova!H$2)+SUMIFS(topmanager!$D:$D,topmanager!$C:$C,rs_nova!$A192,topmanager!$A:$A,63)</f>
        <v>0</v>
      </c>
      <c r="I192" s="50">
        <f>-SUMIFS(topmanager!$D:$D,topmanager!$C:$C,rs_nova!$A192,topmanager!$A:$A,rs_nova!I$2)</f>
        <v>0</v>
      </c>
      <c r="J192" s="50">
        <f>SUMIFS(topmanager!$D:$D,topmanager!$C:$C,rs_nova!$A192,topmanager!$A:$A,rs_nova!J$2)</f>
        <v>0</v>
      </c>
      <c r="K192" s="50">
        <f>SUMIFS(topmanager!$D:$D,topmanager!$C:$C,rs_nova!$A192,topmanager!$A:$A,rs_nova!K$2)+SUMIFS(topmanager!$D:$D,topmanager!$C:$C,rs_nova!$A192,topmanager!$A:$A,911)</f>
        <v>0</v>
      </c>
      <c r="L192" s="50">
        <f>SUMIFS(topmanager!$D:$D,topmanager!$C:$C,rs_nova!$A192,topmanager!$A:$A,rs_nova!L$2)</f>
        <v>0</v>
      </c>
      <c r="M192" s="50">
        <f>SUMIFS(topmanager!$D:$D,topmanager!$C:$C,rs_nova!$A192,topmanager!$A:$A,rs_nova!M$2)+SUMIFS(topmanager!$D:$D,topmanager!$C:$C,rs_nova!$A192,topmanager!$A:$A,908)+SUMIFS(topmanager!$D:$D,topmanager!$C:$C,rs_nova!$A192,topmanager!$A:$A,550)</f>
        <v>0</v>
      </c>
      <c r="N192" s="50">
        <f>SUMIFS(topmanager!$D:$D,topmanager!$C:$C,rs_nova!$A192,topmanager!$A:$A,rs_nova!N$2)</f>
        <v>0</v>
      </c>
      <c r="O192" s="51">
        <f t="shared" si="36"/>
        <v>0</v>
      </c>
      <c r="P192" s="50">
        <f>IFERROR(VLOOKUP($A192,total!$B$4:$AW$437,27,0),0)</f>
        <v>0</v>
      </c>
      <c r="Q192" s="50">
        <f>IFERROR(VLOOKUP($A192,total!$B$4:$AW$437,21,0),0)</f>
        <v>0</v>
      </c>
      <c r="R192" s="50">
        <f>IFERROR(VLOOKUP($A192,total!$B$4:$AW$437,25,0),0)+IFERROR(VLOOKUP($A192,total!$B$4:$AW$437,36,0),0)</f>
        <v>0</v>
      </c>
      <c r="S192" s="50">
        <f>IFERROR(VLOOKUP(A192,gympass!$A$2:$F$148,6,0),0)</f>
        <v>0</v>
      </c>
      <c r="T192" s="50">
        <f>IFERROR(VLOOKUP($A192,total!$B$4:$AW$437,42,0),0)</f>
        <v>0</v>
      </c>
      <c r="U192" s="50">
        <f>IFERROR(VLOOKUP($A192,total!$B$4:$AW$437,32,0),0)</f>
        <v>0</v>
      </c>
      <c r="V192" s="50">
        <f>IFERROR(VLOOKUP($A192,total!$B$4:$AW$437,28,0),0)</f>
        <v>0</v>
      </c>
      <c r="W192" s="50">
        <f>IFERROR(VLOOKUP($A192,total!$B$4:$AX$437,49,0),0)</f>
        <v>0</v>
      </c>
      <c r="X192" s="50"/>
      <c r="Y192" s="50">
        <f>IFERROR(VLOOKUP(A192,#REF!,4,0),0)</f>
        <v>0</v>
      </c>
      <c r="Z192" s="50">
        <f>IFERROR(VLOOKUP(B192,#REF!,8,0),0)</f>
        <v>0</v>
      </c>
      <c r="AA192" s="50">
        <f>IFERROR(VLOOKUP($A192,total!$B$4:$AW$437,45,0),0)</f>
        <v>0</v>
      </c>
      <c r="AB192" s="50">
        <f>IFERROR(VLOOKUP($A192,total!$B$4:$AW$437,48,0),0)</f>
        <v>0</v>
      </c>
      <c r="AC192" s="50">
        <f>IFERROR(VLOOKUP($A192,total!$B$4:$AB$437,19,0),0)</f>
        <v>0</v>
      </c>
      <c r="AD192" s="50">
        <f>IFERROR(VLOOKUP($A192,total!$B$4:$AB$437,10,0),0)</f>
        <v>0</v>
      </c>
      <c r="AE192" s="50">
        <f>IFERROR(VLOOKUP($A192,total!$B$4:$AB$437,13,0),0)-SUMIFS(topmanager!$D:$D,topmanager!$C:$C,rs_nova!$A196,topmanager!$A:$A,856)</f>
        <v>0</v>
      </c>
      <c r="AF192" s="50">
        <f>IFERROR(VLOOKUP($A192,total!$B$4:$AB$437,16,0),0)</f>
        <v>0</v>
      </c>
      <c r="AG192" s="50">
        <f>IFERROR(VLOOKUP($A192,total!$B$4:$AB$437,7,0),0)</f>
        <v>0</v>
      </c>
      <c r="AH192" s="50">
        <f>IFERROR(VLOOKUP($A192,total!$B$4:$AD$437,29,0),0)</f>
        <v>0</v>
      </c>
      <c r="AI192" s="50">
        <f>IFERROR(VLOOKUP(A192,total!$B$4:$AN$437,39,0),0)</f>
        <v>0</v>
      </c>
      <c r="AJ192" s="51">
        <f t="shared" si="37"/>
        <v>0</v>
      </c>
      <c r="AK192" s="50">
        <f t="shared" si="38"/>
        <v>0</v>
      </c>
      <c r="AL192" s="50">
        <f t="shared" si="39"/>
        <v>0</v>
      </c>
      <c r="AM192" s="50">
        <f t="shared" si="40"/>
        <v>0</v>
      </c>
      <c r="AN192" s="50" t="e">
        <f t="shared" si="49"/>
        <v>#REF!</v>
      </c>
      <c r="AO192" s="50" t="e">
        <f t="shared" si="49"/>
        <v>#REF!</v>
      </c>
      <c r="AP192" s="50" t="e">
        <f t="shared" si="49"/>
        <v>#REF!</v>
      </c>
      <c r="AQ192" s="50">
        <f>IFERROR(VLOOKUP(TEXT($A192,"000000"),[6]Página1!$A$8:$S$801,13,FALSE),0)</f>
        <v>0</v>
      </c>
      <c r="AR192" s="50">
        <f>IFERROR(VLOOKUP(TEXT($A192,"000000"),[6]Página1!$A$8:$S$801,16,FALSE),0)</f>
        <v>0</v>
      </c>
      <c r="AS192" s="50">
        <f>IFERROR(VLOOKUP(TEXT($A192,"000000"),[6]Página1!$A$8:$S$801,19,FALSE),0)</f>
        <v>0</v>
      </c>
      <c r="AT192" s="50">
        <f>IFERROR(VLOOKUP(TEXT($A192,"000000"),[7]Página1!$A$8:$R$814,12,FALSE),0)</f>
        <v>0</v>
      </c>
      <c r="AU192" s="50">
        <f>IFERROR(VLOOKUP(TEXT($A192,"000000"),[7]Página1!$A$8:$R$814,15,FALSE),0)</f>
        <v>0</v>
      </c>
      <c r="AV192" s="50">
        <f>IFERROR(VLOOKUP(TEXT($A192,"000000"),[7]Página1!$A$8:$R$814,18,FALSE),0)</f>
        <v>0</v>
      </c>
      <c r="AW192" s="50"/>
      <c r="AX192" s="51" t="e">
        <f t="shared" si="41"/>
        <v>#REF!</v>
      </c>
      <c r="AY192" s="51" t="e">
        <f t="shared" si="42"/>
        <v>#REF!</v>
      </c>
      <c r="AZ192" s="51" t="e">
        <f t="shared" si="43"/>
        <v>#REF!</v>
      </c>
      <c r="BA192" s="51" t="e">
        <f t="shared" si="44"/>
        <v>#REF!</v>
      </c>
      <c r="BB192" s="51">
        <f t="shared" si="45"/>
        <v>0</v>
      </c>
      <c r="BC192" s="51" t="e">
        <f t="shared" si="46"/>
        <v>#REF!</v>
      </c>
      <c r="BD192" s="51">
        <f t="shared" si="47"/>
        <v>0</v>
      </c>
      <c r="BE192" s="51">
        <f>IFERROR(VLOOKUP(A192,salario!A$2:P$91,11,FALSE),0)</f>
        <v>0</v>
      </c>
      <c r="BF192" s="51">
        <f>SUMIFS(topmanager!$D:$D,topmanager!$C:$C,rs_nova!$A192,topmanager!$A:$A,rs_nova!BF$2)</f>
        <v>0</v>
      </c>
      <c r="BG192" s="51">
        <f>SUMIFS(topmanager!$D:$D,topmanager!$C:$C,rs_nova!$A192,topmanager!$A:$A,rs_nova!BG$2)</f>
        <v>0</v>
      </c>
      <c r="BH192" s="51">
        <f>SUMIFS(topmanager!$D:$D,topmanager!$C:$C,rs_nova!$A192,topmanager!$A:$A,rs_nova!BH$2)</f>
        <v>0</v>
      </c>
      <c r="BI192" s="51">
        <f>SUMIFS(topmanager!$D:$D,topmanager!$C:$C,rs_nova!$A192,topmanager!$A:$A,rs_nova!BI$2)</f>
        <v>0</v>
      </c>
      <c r="BJ192" s="51">
        <f>SUMIFS(topmanager!$D:$D,topmanager!$C:$C,rs_nova!$A192,topmanager!$A:$A,rs_nova!BJ$2)+SUMIFS(topmanager!$D:$D,topmanager!$C:$C,rs_nova!$A192,topmanager!$A:$A,rs_nova!BJ$2+1)</f>
        <v>0</v>
      </c>
      <c r="BK192" s="51">
        <f>IFERROR(VLOOKUP(A192,[8]ferias!$C$4:$G$100,5,FALSE),0)</f>
        <v>0</v>
      </c>
      <c r="BL192" s="51">
        <f>SUMIFS(topmanager!$D:$D,topmanager!$C:$C,rs_nova!$A192,topmanager!$A:$A,rs_nova!BL$2)</f>
        <v>0</v>
      </c>
      <c r="BM192" s="51">
        <f>SUMIFS(topmanager!$D:$D,topmanager!$C:$C,rs_nova!$A192,topmanager!$A:$A,rs_nova!BM$2)+SUMIFS(topmanager!$D:$D,topmanager!$C:$C,rs_nova!$A196,topmanager!$A:$A,151)</f>
        <v>0</v>
      </c>
      <c r="BN192" s="51">
        <f t="shared" si="48"/>
        <v>0</v>
      </c>
    </row>
    <row r="193" spans="1:66">
      <c r="A193" s="47" t="e">
        <f>total!#REF!</f>
        <v>#REF!</v>
      </c>
      <c r="B193" s="47">
        <f t="shared" si="35"/>
        <v>0</v>
      </c>
      <c r="C193" s="48" t="e">
        <f>total!#REF!</f>
        <v>#REF!</v>
      </c>
      <c r="D193" s="49" t="str">
        <f>IFERROR(VLOOKUP(A193,salario!A$3:J$32,10,FALSE),"")</f>
        <v/>
      </c>
      <c r="E193" s="49" t="str">
        <f>IFERROR(IF(VLOOKUP(A193,salario!A$3:O$32,15,FALSE)="","",VLOOKUP(A193,salario!A$3:O$32,15,FALSE)),"")</f>
        <v/>
      </c>
      <c r="F193" s="47" t="str">
        <f>IFERROR(VLOOKUP(A193,[5]base_pessoal!$B$2:$P$1504,13,FALSE),"")</f>
        <v/>
      </c>
      <c r="G193" s="50">
        <f>IFERROR(VLOOKUP(A193,salario!A$2:P$91,11,FALSE),0)*B193/30</f>
        <v>0</v>
      </c>
      <c r="H193" s="50">
        <f>SUMIFS(topmanager!$D:$D,topmanager!$C:$C,rs_nova!$A193,topmanager!$A:$A,rs_nova!H$2)+SUMIFS(topmanager!$D:$D,topmanager!$C:$C,rs_nova!$A193,topmanager!$A:$A,63)</f>
        <v>0</v>
      </c>
      <c r="I193" s="50">
        <f>-SUMIFS(topmanager!$D:$D,topmanager!$C:$C,rs_nova!$A193,topmanager!$A:$A,rs_nova!I$2)</f>
        <v>0</v>
      </c>
      <c r="J193" s="50">
        <f>SUMIFS(topmanager!$D:$D,topmanager!$C:$C,rs_nova!$A193,topmanager!$A:$A,rs_nova!J$2)</f>
        <v>0</v>
      </c>
      <c r="K193" s="50">
        <f>SUMIFS(topmanager!$D:$D,topmanager!$C:$C,rs_nova!$A193,topmanager!$A:$A,rs_nova!K$2)+SUMIFS(topmanager!$D:$D,topmanager!$C:$C,rs_nova!$A193,topmanager!$A:$A,911)</f>
        <v>0</v>
      </c>
      <c r="L193" s="50">
        <f>SUMIFS(topmanager!$D:$D,topmanager!$C:$C,rs_nova!$A193,topmanager!$A:$A,rs_nova!L$2)</f>
        <v>0</v>
      </c>
      <c r="M193" s="50">
        <f>SUMIFS(topmanager!$D:$D,topmanager!$C:$C,rs_nova!$A193,topmanager!$A:$A,rs_nova!M$2)+SUMIFS(topmanager!$D:$D,topmanager!$C:$C,rs_nova!$A193,topmanager!$A:$A,908)+SUMIFS(topmanager!$D:$D,topmanager!$C:$C,rs_nova!$A193,topmanager!$A:$A,550)</f>
        <v>0</v>
      </c>
      <c r="N193" s="50">
        <f>SUMIFS(topmanager!$D:$D,topmanager!$C:$C,rs_nova!$A193,topmanager!$A:$A,rs_nova!N$2)</f>
        <v>0</v>
      </c>
      <c r="O193" s="51">
        <f t="shared" si="36"/>
        <v>0</v>
      </c>
      <c r="P193" s="50">
        <f>IFERROR(VLOOKUP($A193,total!$B$4:$AW$437,27,0),0)</f>
        <v>0</v>
      </c>
      <c r="Q193" s="50">
        <f>IFERROR(VLOOKUP($A193,total!$B$4:$AW$437,21,0),0)</f>
        <v>0</v>
      </c>
      <c r="R193" s="50">
        <f>IFERROR(VLOOKUP($A193,total!$B$4:$AW$437,25,0),0)+IFERROR(VLOOKUP($A193,total!$B$4:$AW$437,36,0),0)</f>
        <v>0</v>
      </c>
      <c r="S193" s="50">
        <f>IFERROR(VLOOKUP(A193,gympass!$A$2:$F$148,6,0),0)</f>
        <v>0</v>
      </c>
      <c r="T193" s="50">
        <f>IFERROR(VLOOKUP($A193,total!$B$4:$AW$437,42,0),0)</f>
        <v>0</v>
      </c>
      <c r="U193" s="50">
        <f>IFERROR(VLOOKUP($A193,total!$B$4:$AW$437,32,0),0)</f>
        <v>0</v>
      </c>
      <c r="V193" s="50">
        <f>IFERROR(VLOOKUP($A193,total!$B$4:$AW$437,28,0),0)</f>
        <v>0</v>
      </c>
      <c r="W193" s="50">
        <f>IFERROR(VLOOKUP($A193,total!$B$4:$AX$437,49,0),0)</f>
        <v>0</v>
      </c>
      <c r="X193" s="50"/>
      <c r="Y193" s="50">
        <f>IFERROR(VLOOKUP(A193,#REF!,4,0),0)</f>
        <v>0</v>
      </c>
      <c r="Z193" s="50">
        <f>IFERROR(VLOOKUP(B193,#REF!,8,0),0)</f>
        <v>0</v>
      </c>
      <c r="AA193" s="50">
        <f>IFERROR(VLOOKUP($A193,total!$B$4:$AW$437,45,0),0)</f>
        <v>0</v>
      </c>
      <c r="AB193" s="50">
        <f>IFERROR(VLOOKUP($A193,total!$B$4:$AW$437,48,0),0)</f>
        <v>0</v>
      </c>
      <c r="AC193" s="50">
        <f>IFERROR(VLOOKUP($A193,total!$B$4:$AB$437,19,0),0)</f>
        <v>0</v>
      </c>
      <c r="AD193" s="50">
        <f>IFERROR(VLOOKUP($A193,total!$B$4:$AB$437,10,0),0)</f>
        <v>0</v>
      </c>
      <c r="AE193" s="50">
        <f>IFERROR(VLOOKUP($A193,total!$B$4:$AB$437,13,0),0)-SUMIFS(topmanager!$D:$D,topmanager!$C:$C,rs_nova!$A197,topmanager!$A:$A,856)</f>
        <v>0</v>
      </c>
      <c r="AF193" s="50">
        <f>IFERROR(VLOOKUP($A193,total!$B$4:$AB$437,16,0),0)</f>
        <v>0</v>
      </c>
      <c r="AG193" s="50">
        <f>IFERROR(VLOOKUP($A193,total!$B$4:$AB$437,7,0),0)</f>
        <v>0</v>
      </c>
      <c r="AH193" s="50">
        <f>IFERROR(VLOOKUP($A193,total!$B$4:$AD$437,29,0),0)</f>
        <v>0</v>
      </c>
      <c r="AI193" s="50">
        <f>IFERROR(VLOOKUP(A193,total!$B$4:$AN$437,39,0),0)</f>
        <v>0</v>
      </c>
      <c r="AJ193" s="51">
        <f t="shared" si="37"/>
        <v>0</v>
      </c>
      <c r="AK193" s="50">
        <f t="shared" si="38"/>
        <v>0</v>
      </c>
      <c r="AL193" s="50">
        <f t="shared" si="39"/>
        <v>0</v>
      </c>
      <c r="AM193" s="50">
        <f t="shared" si="40"/>
        <v>0</v>
      </c>
      <c r="AN193" s="50" t="e">
        <f t="shared" si="49"/>
        <v>#REF!</v>
      </c>
      <c r="AO193" s="50" t="e">
        <f t="shared" si="49"/>
        <v>#REF!</v>
      </c>
      <c r="AP193" s="50" t="e">
        <f t="shared" si="49"/>
        <v>#REF!</v>
      </c>
      <c r="AQ193" s="50">
        <f>IFERROR(VLOOKUP(TEXT($A193,"000000"),[6]Página1!$A$8:$S$801,13,FALSE),0)</f>
        <v>0</v>
      </c>
      <c r="AR193" s="50">
        <f>IFERROR(VLOOKUP(TEXT($A193,"000000"),[6]Página1!$A$8:$S$801,16,FALSE),0)</f>
        <v>0</v>
      </c>
      <c r="AS193" s="50">
        <f>IFERROR(VLOOKUP(TEXT($A193,"000000"),[6]Página1!$A$8:$S$801,19,FALSE),0)</f>
        <v>0</v>
      </c>
      <c r="AT193" s="50">
        <f>IFERROR(VLOOKUP(TEXT($A193,"000000"),[7]Página1!$A$8:$R$814,12,FALSE),0)</f>
        <v>0</v>
      </c>
      <c r="AU193" s="50">
        <f>IFERROR(VLOOKUP(TEXT($A193,"000000"),[7]Página1!$A$8:$R$814,15,FALSE),0)</f>
        <v>0</v>
      </c>
      <c r="AV193" s="50">
        <f>IFERROR(VLOOKUP(TEXT($A193,"000000"),[7]Página1!$A$8:$R$814,18,FALSE),0)</f>
        <v>0</v>
      </c>
      <c r="AW193" s="50"/>
      <c r="AX193" s="51" t="e">
        <f t="shared" si="41"/>
        <v>#REF!</v>
      </c>
      <c r="AY193" s="51" t="e">
        <f t="shared" si="42"/>
        <v>#REF!</v>
      </c>
      <c r="AZ193" s="51" t="e">
        <f t="shared" si="43"/>
        <v>#REF!</v>
      </c>
      <c r="BA193" s="51" t="e">
        <f t="shared" si="44"/>
        <v>#REF!</v>
      </c>
      <c r="BB193" s="51">
        <f t="shared" si="45"/>
        <v>0</v>
      </c>
      <c r="BC193" s="51" t="e">
        <f t="shared" si="46"/>
        <v>#REF!</v>
      </c>
      <c r="BD193" s="51">
        <f t="shared" si="47"/>
        <v>0</v>
      </c>
      <c r="BE193" s="51">
        <f>IFERROR(VLOOKUP(A193,salario!A$2:P$91,11,FALSE),0)</f>
        <v>0</v>
      </c>
      <c r="BF193" s="51">
        <f>SUMIFS(topmanager!$D:$D,topmanager!$C:$C,rs_nova!$A193,topmanager!$A:$A,rs_nova!BF$2)</f>
        <v>0</v>
      </c>
      <c r="BG193" s="51">
        <f>SUMIFS(topmanager!$D:$D,topmanager!$C:$C,rs_nova!$A193,topmanager!$A:$A,rs_nova!BG$2)</f>
        <v>0</v>
      </c>
      <c r="BH193" s="51">
        <f>SUMIFS(topmanager!$D:$D,topmanager!$C:$C,rs_nova!$A193,topmanager!$A:$A,rs_nova!BH$2)</f>
        <v>0</v>
      </c>
      <c r="BI193" s="51">
        <f>SUMIFS(topmanager!$D:$D,topmanager!$C:$C,rs_nova!$A193,topmanager!$A:$A,rs_nova!BI$2)</f>
        <v>0</v>
      </c>
      <c r="BJ193" s="51">
        <f>SUMIFS(topmanager!$D:$D,topmanager!$C:$C,rs_nova!$A193,topmanager!$A:$A,rs_nova!BJ$2)+SUMIFS(topmanager!$D:$D,topmanager!$C:$C,rs_nova!$A193,topmanager!$A:$A,rs_nova!BJ$2+1)</f>
        <v>0</v>
      </c>
      <c r="BK193" s="51">
        <f>IFERROR(VLOOKUP(A193,[8]ferias!$C$4:$G$100,5,FALSE),0)</f>
        <v>0</v>
      </c>
      <c r="BL193" s="51">
        <f>SUMIFS(topmanager!$D:$D,topmanager!$C:$C,rs_nova!$A193,topmanager!$A:$A,rs_nova!BL$2)</f>
        <v>0</v>
      </c>
      <c r="BM193" s="51">
        <f>SUMIFS(topmanager!$D:$D,topmanager!$C:$C,rs_nova!$A193,topmanager!$A:$A,rs_nova!BM$2)+SUMIFS(topmanager!$D:$D,topmanager!$C:$C,rs_nova!$A197,topmanager!$A:$A,151)</f>
        <v>0</v>
      </c>
      <c r="BN193" s="51">
        <f t="shared" si="48"/>
        <v>0</v>
      </c>
    </row>
    <row r="194" spans="1:66">
      <c r="A194" s="47" t="e">
        <f>total!#REF!</f>
        <v>#REF!</v>
      </c>
      <c r="B194" s="47">
        <f t="shared" si="35"/>
        <v>0</v>
      </c>
      <c r="C194" s="48" t="e">
        <f>total!#REF!</f>
        <v>#REF!</v>
      </c>
      <c r="D194" s="49" t="str">
        <f>IFERROR(VLOOKUP(A194,salario!A$3:J$32,10,FALSE),"")</f>
        <v/>
      </c>
      <c r="E194" s="49" t="str">
        <f>IFERROR(IF(VLOOKUP(A194,salario!A$3:O$32,15,FALSE)="","",VLOOKUP(A194,salario!A$3:O$32,15,FALSE)),"")</f>
        <v/>
      </c>
      <c r="F194" s="47" t="str">
        <f>IFERROR(VLOOKUP(A194,[5]base_pessoal!$B$2:$P$1504,13,FALSE),"")</f>
        <v/>
      </c>
      <c r="G194" s="50">
        <f>IFERROR(VLOOKUP(A194,salario!A$2:P$91,11,FALSE),0)*B194/30</f>
        <v>0</v>
      </c>
      <c r="H194" s="50">
        <f>SUMIFS(topmanager!$D:$D,topmanager!$C:$C,rs_nova!$A194,topmanager!$A:$A,rs_nova!H$2)+SUMIFS(topmanager!$D:$D,topmanager!$C:$C,rs_nova!$A194,topmanager!$A:$A,63)</f>
        <v>0</v>
      </c>
      <c r="I194" s="50">
        <f>-SUMIFS(topmanager!$D:$D,topmanager!$C:$C,rs_nova!$A194,topmanager!$A:$A,rs_nova!I$2)</f>
        <v>0</v>
      </c>
      <c r="J194" s="50">
        <f>SUMIFS(topmanager!$D:$D,topmanager!$C:$C,rs_nova!$A194,topmanager!$A:$A,rs_nova!J$2)</f>
        <v>0</v>
      </c>
      <c r="K194" s="50">
        <f>SUMIFS(topmanager!$D:$D,topmanager!$C:$C,rs_nova!$A194,topmanager!$A:$A,rs_nova!K$2)+SUMIFS(topmanager!$D:$D,topmanager!$C:$C,rs_nova!$A194,topmanager!$A:$A,911)</f>
        <v>0</v>
      </c>
      <c r="L194" s="50">
        <f>SUMIFS(topmanager!$D:$D,topmanager!$C:$C,rs_nova!$A194,topmanager!$A:$A,rs_nova!L$2)</f>
        <v>0</v>
      </c>
      <c r="M194" s="50">
        <f>SUMIFS(topmanager!$D:$D,topmanager!$C:$C,rs_nova!$A194,topmanager!$A:$A,rs_nova!M$2)+SUMIFS(topmanager!$D:$D,topmanager!$C:$C,rs_nova!$A194,topmanager!$A:$A,908)+SUMIFS(topmanager!$D:$D,topmanager!$C:$C,rs_nova!$A194,topmanager!$A:$A,550)</f>
        <v>0</v>
      </c>
      <c r="N194" s="50">
        <f>SUMIFS(topmanager!$D:$D,topmanager!$C:$C,rs_nova!$A194,topmanager!$A:$A,rs_nova!N$2)</f>
        <v>0</v>
      </c>
      <c r="O194" s="51">
        <f t="shared" si="36"/>
        <v>0</v>
      </c>
      <c r="P194" s="50">
        <f>IFERROR(VLOOKUP($A194,total!$B$4:$AW$437,27,0),0)</f>
        <v>0</v>
      </c>
      <c r="Q194" s="50">
        <f>IFERROR(VLOOKUP($A194,total!$B$4:$AW$437,21,0),0)</f>
        <v>0</v>
      </c>
      <c r="R194" s="50">
        <f>IFERROR(VLOOKUP($A194,total!$B$4:$AW$437,25,0),0)+IFERROR(VLOOKUP($A194,total!$B$4:$AW$437,36,0),0)</f>
        <v>0</v>
      </c>
      <c r="S194" s="50">
        <f>IFERROR(VLOOKUP(A194,gympass!$A$2:$F$148,6,0),0)</f>
        <v>0</v>
      </c>
      <c r="T194" s="50">
        <f>IFERROR(VLOOKUP($A194,total!$B$4:$AW$437,42,0),0)</f>
        <v>0</v>
      </c>
      <c r="U194" s="50">
        <f>IFERROR(VLOOKUP($A194,total!$B$4:$AW$437,32,0),0)</f>
        <v>0</v>
      </c>
      <c r="V194" s="50">
        <f>IFERROR(VLOOKUP($A194,total!$B$4:$AW$437,28,0),0)</f>
        <v>0</v>
      </c>
      <c r="W194" s="50">
        <f>IFERROR(VLOOKUP($A194,total!$B$4:$AX$437,49,0),0)</f>
        <v>0</v>
      </c>
      <c r="X194" s="50"/>
      <c r="Y194" s="50">
        <f>IFERROR(VLOOKUP(A194,#REF!,4,0),0)</f>
        <v>0</v>
      </c>
      <c r="Z194" s="50">
        <f>IFERROR(VLOOKUP(B194,#REF!,8,0),0)</f>
        <v>0</v>
      </c>
      <c r="AA194" s="50">
        <f>IFERROR(VLOOKUP($A194,total!$B$4:$AW$437,45,0),0)</f>
        <v>0</v>
      </c>
      <c r="AB194" s="50">
        <f>IFERROR(VLOOKUP($A194,total!$B$4:$AW$437,48,0),0)</f>
        <v>0</v>
      </c>
      <c r="AC194" s="50">
        <f>IFERROR(VLOOKUP($A194,total!$B$4:$AB$437,19,0),0)</f>
        <v>0</v>
      </c>
      <c r="AD194" s="50">
        <f>IFERROR(VLOOKUP($A194,total!$B$4:$AB$437,10,0),0)</f>
        <v>0</v>
      </c>
      <c r="AE194" s="50">
        <f>IFERROR(VLOOKUP($A194,total!$B$4:$AB$437,13,0),0)-SUMIFS(topmanager!$D:$D,topmanager!$C:$C,rs_nova!$A198,topmanager!$A:$A,856)</f>
        <v>0</v>
      </c>
      <c r="AF194" s="50">
        <f>IFERROR(VLOOKUP($A194,total!$B$4:$AB$437,16,0),0)</f>
        <v>0</v>
      </c>
      <c r="AG194" s="50">
        <f>IFERROR(VLOOKUP($A194,total!$B$4:$AB$437,7,0),0)</f>
        <v>0</v>
      </c>
      <c r="AH194" s="50">
        <f>IFERROR(VLOOKUP($A194,total!$B$4:$AD$437,29,0),0)</f>
        <v>0</v>
      </c>
      <c r="AI194" s="50">
        <f>IFERROR(VLOOKUP(A194,total!$B$4:$AN$437,39,0),0)</f>
        <v>0</v>
      </c>
      <c r="AJ194" s="51">
        <f t="shared" si="37"/>
        <v>0</v>
      </c>
      <c r="AK194" s="50">
        <f t="shared" si="38"/>
        <v>0</v>
      </c>
      <c r="AL194" s="50">
        <f t="shared" si="39"/>
        <v>0</v>
      </c>
      <c r="AM194" s="50">
        <f t="shared" si="40"/>
        <v>0</v>
      </c>
      <c r="AN194" s="50" t="e">
        <f t="shared" si="49"/>
        <v>#REF!</v>
      </c>
      <c r="AO194" s="50" t="e">
        <f t="shared" si="49"/>
        <v>#REF!</v>
      </c>
      <c r="AP194" s="50" t="e">
        <f t="shared" si="49"/>
        <v>#REF!</v>
      </c>
      <c r="AQ194" s="50">
        <f>IFERROR(VLOOKUP(TEXT($A194,"000000"),[6]Página1!$A$8:$S$801,13,FALSE),0)</f>
        <v>0</v>
      </c>
      <c r="AR194" s="50">
        <f>IFERROR(VLOOKUP(TEXT($A194,"000000"),[6]Página1!$A$8:$S$801,16,FALSE),0)</f>
        <v>0</v>
      </c>
      <c r="AS194" s="50">
        <f>IFERROR(VLOOKUP(TEXT($A194,"000000"),[6]Página1!$A$8:$S$801,19,FALSE),0)</f>
        <v>0</v>
      </c>
      <c r="AT194" s="50">
        <f>IFERROR(VLOOKUP(TEXT($A194,"000000"),[7]Página1!$A$8:$R$814,12,FALSE),0)</f>
        <v>0</v>
      </c>
      <c r="AU194" s="50">
        <f>IFERROR(VLOOKUP(TEXT($A194,"000000"),[7]Página1!$A$8:$R$814,15,FALSE),0)</f>
        <v>0</v>
      </c>
      <c r="AV194" s="50">
        <f>IFERROR(VLOOKUP(TEXT($A194,"000000"),[7]Página1!$A$8:$R$814,18,FALSE),0)</f>
        <v>0</v>
      </c>
      <c r="AW194" s="50"/>
      <c r="AX194" s="51" t="e">
        <f t="shared" si="41"/>
        <v>#REF!</v>
      </c>
      <c r="AY194" s="51" t="e">
        <f t="shared" si="42"/>
        <v>#REF!</v>
      </c>
      <c r="AZ194" s="51" t="e">
        <f t="shared" si="43"/>
        <v>#REF!</v>
      </c>
      <c r="BA194" s="51" t="e">
        <f t="shared" si="44"/>
        <v>#REF!</v>
      </c>
      <c r="BB194" s="51">
        <f t="shared" si="45"/>
        <v>0</v>
      </c>
      <c r="BC194" s="51" t="e">
        <f t="shared" si="46"/>
        <v>#REF!</v>
      </c>
      <c r="BD194" s="51">
        <f t="shared" si="47"/>
        <v>0</v>
      </c>
      <c r="BE194" s="51">
        <f>IFERROR(VLOOKUP(A194,salario!A$2:P$91,11,FALSE),0)</f>
        <v>0</v>
      </c>
      <c r="BF194" s="51">
        <f>SUMIFS(topmanager!$D:$D,topmanager!$C:$C,rs_nova!$A194,topmanager!$A:$A,rs_nova!BF$2)</f>
        <v>0</v>
      </c>
      <c r="BG194" s="51">
        <f>SUMIFS(topmanager!$D:$D,topmanager!$C:$C,rs_nova!$A194,topmanager!$A:$A,rs_nova!BG$2)</f>
        <v>0</v>
      </c>
      <c r="BH194" s="51">
        <f>SUMIFS(topmanager!$D:$D,topmanager!$C:$C,rs_nova!$A194,topmanager!$A:$A,rs_nova!BH$2)</f>
        <v>0</v>
      </c>
      <c r="BI194" s="51">
        <f>SUMIFS(topmanager!$D:$D,topmanager!$C:$C,rs_nova!$A194,topmanager!$A:$A,rs_nova!BI$2)</f>
        <v>0</v>
      </c>
      <c r="BJ194" s="51">
        <f>SUMIFS(topmanager!$D:$D,topmanager!$C:$C,rs_nova!$A194,topmanager!$A:$A,rs_nova!BJ$2)+SUMIFS(topmanager!$D:$D,topmanager!$C:$C,rs_nova!$A194,topmanager!$A:$A,rs_nova!BJ$2+1)</f>
        <v>0</v>
      </c>
      <c r="BK194" s="51">
        <f>IFERROR(VLOOKUP(A194,[8]ferias!$C$4:$G$100,5,FALSE),0)</f>
        <v>0</v>
      </c>
      <c r="BL194" s="51">
        <f>SUMIFS(topmanager!$D:$D,topmanager!$C:$C,rs_nova!$A194,topmanager!$A:$A,rs_nova!BL$2)</f>
        <v>0</v>
      </c>
      <c r="BM194" s="51">
        <f>SUMIFS(topmanager!$D:$D,topmanager!$C:$C,rs_nova!$A194,topmanager!$A:$A,rs_nova!BM$2)+SUMIFS(topmanager!$D:$D,topmanager!$C:$C,rs_nova!$A198,topmanager!$A:$A,151)</f>
        <v>0</v>
      </c>
      <c r="BN194" s="51">
        <f t="shared" si="48"/>
        <v>0</v>
      </c>
    </row>
    <row r="195" spans="1:66">
      <c r="A195" s="47" t="e">
        <f>total!#REF!</f>
        <v>#REF!</v>
      </c>
      <c r="B195" s="47">
        <f t="shared" si="35"/>
        <v>0</v>
      </c>
      <c r="C195" s="48" t="e">
        <f>total!#REF!</f>
        <v>#REF!</v>
      </c>
      <c r="D195" s="49" t="str">
        <f>IFERROR(VLOOKUP(A195,salario!A$3:J$32,10,FALSE),"")</f>
        <v/>
      </c>
      <c r="E195" s="49" t="str">
        <f>IFERROR(IF(VLOOKUP(A195,salario!A$3:O$32,15,FALSE)="","",VLOOKUP(A195,salario!A$3:O$32,15,FALSE)),"")</f>
        <v/>
      </c>
      <c r="F195" s="47" t="str">
        <f>IFERROR(VLOOKUP(A195,[5]base_pessoal!$B$2:$P$1504,13,FALSE),"")</f>
        <v/>
      </c>
      <c r="G195" s="50">
        <f>IFERROR(VLOOKUP(A195,salario!A$2:P$91,11,FALSE),0)*B195/30</f>
        <v>0</v>
      </c>
      <c r="H195" s="50">
        <f>SUMIFS(topmanager!$D:$D,topmanager!$C:$C,rs_nova!$A195,topmanager!$A:$A,rs_nova!H$2)+SUMIFS(topmanager!$D:$D,topmanager!$C:$C,rs_nova!$A195,topmanager!$A:$A,63)</f>
        <v>0</v>
      </c>
      <c r="I195" s="50">
        <f>-SUMIFS(topmanager!$D:$D,topmanager!$C:$C,rs_nova!$A195,topmanager!$A:$A,rs_nova!I$2)</f>
        <v>0</v>
      </c>
      <c r="J195" s="50">
        <f>SUMIFS(topmanager!$D:$D,topmanager!$C:$C,rs_nova!$A195,topmanager!$A:$A,rs_nova!J$2)</f>
        <v>0</v>
      </c>
      <c r="K195" s="50">
        <f>SUMIFS(topmanager!$D:$D,topmanager!$C:$C,rs_nova!$A195,topmanager!$A:$A,rs_nova!K$2)+SUMIFS(topmanager!$D:$D,topmanager!$C:$C,rs_nova!$A195,topmanager!$A:$A,911)</f>
        <v>0</v>
      </c>
      <c r="L195" s="50">
        <f>SUMIFS(topmanager!$D:$D,topmanager!$C:$C,rs_nova!$A195,topmanager!$A:$A,rs_nova!L$2)</f>
        <v>0</v>
      </c>
      <c r="M195" s="50">
        <f>SUMIFS(topmanager!$D:$D,topmanager!$C:$C,rs_nova!$A195,topmanager!$A:$A,rs_nova!M$2)+SUMIFS(topmanager!$D:$D,topmanager!$C:$C,rs_nova!$A195,topmanager!$A:$A,908)+SUMIFS(topmanager!$D:$D,topmanager!$C:$C,rs_nova!$A195,topmanager!$A:$A,550)</f>
        <v>0</v>
      </c>
      <c r="N195" s="50">
        <f>SUMIFS(topmanager!$D:$D,topmanager!$C:$C,rs_nova!$A195,topmanager!$A:$A,rs_nova!N$2)</f>
        <v>0</v>
      </c>
      <c r="O195" s="51">
        <f t="shared" si="36"/>
        <v>0</v>
      </c>
      <c r="P195" s="50">
        <f>IFERROR(VLOOKUP($A195,total!$B$4:$AW$437,27,0),0)</f>
        <v>0</v>
      </c>
      <c r="Q195" s="50">
        <f>IFERROR(VLOOKUP($A195,total!$B$4:$AW$437,21,0),0)</f>
        <v>0</v>
      </c>
      <c r="R195" s="50">
        <f>IFERROR(VLOOKUP($A195,total!$B$4:$AW$437,25,0),0)+IFERROR(VLOOKUP($A195,total!$B$4:$AW$437,36,0),0)</f>
        <v>0</v>
      </c>
      <c r="S195" s="50">
        <f>IFERROR(VLOOKUP(A195,gympass!$A$2:$F$148,6,0),0)</f>
        <v>0</v>
      </c>
      <c r="T195" s="50">
        <f>IFERROR(VLOOKUP($A195,total!$B$4:$AW$437,42,0),0)</f>
        <v>0</v>
      </c>
      <c r="U195" s="50">
        <f>IFERROR(VLOOKUP($A195,total!$B$4:$AW$437,32,0),0)</f>
        <v>0</v>
      </c>
      <c r="V195" s="50">
        <f>IFERROR(VLOOKUP($A195,total!$B$4:$AW$437,28,0),0)</f>
        <v>0</v>
      </c>
      <c r="W195" s="50">
        <f>IFERROR(VLOOKUP($A195,total!$B$4:$AX$437,49,0),0)</f>
        <v>0</v>
      </c>
      <c r="X195" s="50"/>
      <c r="Y195" s="50">
        <f>IFERROR(VLOOKUP(A195,#REF!,4,0),0)</f>
        <v>0</v>
      </c>
      <c r="Z195" s="50">
        <f>IFERROR(VLOOKUP(B195,#REF!,8,0),0)</f>
        <v>0</v>
      </c>
      <c r="AA195" s="50">
        <f>IFERROR(VLOOKUP($A195,total!$B$4:$AW$437,45,0),0)</f>
        <v>0</v>
      </c>
      <c r="AB195" s="50">
        <f>IFERROR(VLOOKUP($A195,total!$B$4:$AW$437,48,0),0)</f>
        <v>0</v>
      </c>
      <c r="AC195" s="50">
        <f>IFERROR(VLOOKUP($A195,total!$B$4:$AB$437,19,0),0)</f>
        <v>0</v>
      </c>
      <c r="AD195" s="50">
        <f>IFERROR(VLOOKUP($A195,total!$B$4:$AB$437,10,0),0)</f>
        <v>0</v>
      </c>
      <c r="AE195" s="50">
        <f>IFERROR(VLOOKUP($A195,total!$B$4:$AB$437,13,0),0)-SUMIFS(topmanager!$D:$D,topmanager!$C:$C,rs_nova!$A199,topmanager!$A:$A,856)</f>
        <v>0</v>
      </c>
      <c r="AF195" s="50">
        <f>IFERROR(VLOOKUP($A195,total!$B$4:$AB$437,16,0),0)</f>
        <v>0</v>
      </c>
      <c r="AG195" s="50">
        <f>IFERROR(VLOOKUP($A195,total!$B$4:$AB$437,7,0),0)</f>
        <v>0</v>
      </c>
      <c r="AH195" s="50">
        <f>IFERROR(VLOOKUP($A195,total!$B$4:$AD$437,29,0),0)</f>
        <v>0</v>
      </c>
      <c r="AI195" s="50">
        <f>IFERROR(VLOOKUP(A195,total!$B$4:$AN$437,39,0),0)</f>
        <v>0</v>
      </c>
      <c r="AJ195" s="51">
        <f t="shared" si="37"/>
        <v>0</v>
      </c>
      <c r="AK195" s="50">
        <f t="shared" si="38"/>
        <v>0</v>
      </c>
      <c r="AL195" s="50">
        <f t="shared" si="39"/>
        <v>0</v>
      </c>
      <c r="AM195" s="50">
        <f t="shared" si="40"/>
        <v>0</v>
      </c>
      <c r="AN195" s="50" t="e">
        <f t="shared" si="49"/>
        <v>#REF!</v>
      </c>
      <c r="AO195" s="50" t="e">
        <f t="shared" si="49"/>
        <v>#REF!</v>
      </c>
      <c r="AP195" s="50" t="e">
        <f t="shared" si="49"/>
        <v>#REF!</v>
      </c>
      <c r="AQ195" s="50">
        <f>IFERROR(VLOOKUP(TEXT($A195,"000000"),[6]Página1!$A$8:$S$801,13,FALSE),0)</f>
        <v>0</v>
      </c>
      <c r="AR195" s="50">
        <f>IFERROR(VLOOKUP(TEXT($A195,"000000"),[6]Página1!$A$8:$S$801,16,FALSE),0)</f>
        <v>0</v>
      </c>
      <c r="AS195" s="50">
        <f>IFERROR(VLOOKUP(TEXT($A195,"000000"),[6]Página1!$A$8:$S$801,19,FALSE),0)</f>
        <v>0</v>
      </c>
      <c r="AT195" s="50">
        <f>IFERROR(VLOOKUP(TEXT($A195,"000000"),[7]Página1!$A$8:$R$814,12,FALSE),0)</f>
        <v>0</v>
      </c>
      <c r="AU195" s="50">
        <f>IFERROR(VLOOKUP(TEXT($A195,"000000"),[7]Página1!$A$8:$R$814,15,FALSE),0)</f>
        <v>0</v>
      </c>
      <c r="AV195" s="50">
        <f>IFERROR(VLOOKUP(TEXT($A195,"000000"),[7]Página1!$A$8:$R$814,18,FALSE),0)</f>
        <v>0</v>
      </c>
      <c r="AW195" s="50"/>
      <c r="AX195" s="51" t="e">
        <f t="shared" si="41"/>
        <v>#REF!</v>
      </c>
      <c r="AY195" s="51" t="e">
        <f t="shared" si="42"/>
        <v>#REF!</v>
      </c>
      <c r="AZ195" s="51" t="e">
        <f t="shared" si="43"/>
        <v>#REF!</v>
      </c>
      <c r="BA195" s="51" t="e">
        <f t="shared" si="44"/>
        <v>#REF!</v>
      </c>
      <c r="BB195" s="51">
        <f t="shared" si="45"/>
        <v>0</v>
      </c>
      <c r="BC195" s="51" t="e">
        <f t="shared" si="46"/>
        <v>#REF!</v>
      </c>
      <c r="BD195" s="51">
        <f t="shared" si="47"/>
        <v>0</v>
      </c>
      <c r="BE195" s="51">
        <f>IFERROR(VLOOKUP(A195,salario!A$2:P$91,11,FALSE),0)</f>
        <v>0</v>
      </c>
      <c r="BF195" s="51">
        <f>SUMIFS(topmanager!$D:$D,topmanager!$C:$C,rs_nova!$A195,topmanager!$A:$A,rs_nova!BF$2)</f>
        <v>0</v>
      </c>
      <c r="BG195" s="51">
        <f>SUMIFS(topmanager!$D:$D,topmanager!$C:$C,rs_nova!$A195,topmanager!$A:$A,rs_nova!BG$2)</f>
        <v>0</v>
      </c>
      <c r="BH195" s="51">
        <f>SUMIFS(topmanager!$D:$D,topmanager!$C:$C,rs_nova!$A195,topmanager!$A:$A,rs_nova!BH$2)</f>
        <v>0</v>
      </c>
      <c r="BI195" s="51">
        <f>SUMIFS(topmanager!$D:$D,topmanager!$C:$C,rs_nova!$A195,topmanager!$A:$A,rs_nova!BI$2)</f>
        <v>0</v>
      </c>
      <c r="BJ195" s="51">
        <f>SUMIFS(topmanager!$D:$D,topmanager!$C:$C,rs_nova!$A195,topmanager!$A:$A,rs_nova!BJ$2)+SUMIFS(topmanager!$D:$D,topmanager!$C:$C,rs_nova!$A195,topmanager!$A:$A,rs_nova!BJ$2+1)</f>
        <v>0</v>
      </c>
      <c r="BK195" s="51">
        <f>IFERROR(VLOOKUP(A195,[8]ferias!$C$4:$G$100,5,FALSE),0)</f>
        <v>0</v>
      </c>
      <c r="BL195" s="51">
        <f>SUMIFS(topmanager!$D:$D,topmanager!$C:$C,rs_nova!$A195,topmanager!$A:$A,rs_nova!BL$2)</f>
        <v>0</v>
      </c>
      <c r="BM195" s="51">
        <f>SUMIFS(topmanager!$D:$D,topmanager!$C:$C,rs_nova!$A195,topmanager!$A:$A,rs_nova!BM$2)+SUMIFS(topmanager!$D:$D,topmanager!$C:$C,rs_nova!$A199,topmanager!$A:$A,151)</f>
        <v>0</v>
      </c>
      <c r="BN195" s="51">
        <f t="shared" si="48"/>
        <v>0</v>
      </c>
    </row>
    <row r="196" spans="1:66">
      <c r="A196" s="47" t="e">
        <f>total!#REF!</f>
        <v>#REF!</v>
      </c>
      <c r="B196" s="47">
        <f t="shared" si="35"/>
        <v>0</v>
      </c>
      <c r="C196" s="48" t="e">
        <f>total!#REF!</f>
        <v>#REF!</v>
      </c>
      <c r="D196" s="49" t="str">
        <f>IFERROR(VLOOKUP(A196,salario!A$3:J$32,10,FALSE),"")</f>
        <v/>
      </c>
      <c r="E196" s="49" t="str">
        <f>IFERROR(IF(VLOOKUP(A196,salario!A$3:O$32,15,FALSE)="","",VLOOKUP(A196,salario!A$3:O$32,15,FALSE)),"")</f>
        <v/>
      </c>
      <c r="F196" s="47" t="str">
        <f>IFERROR(VLOOKUP(A196,[5]base_pessoal!$B$2:$P$1504,13,FALSE),"")</f>
        <v/>
      </c>
      <c r="G196" s="50">
        <f>IFERROR(VLOOKUP(A196,salario!A$2:P$91,11,FALSE),0)*B196/30</f>
        <v>0</v>
      </c>
      <c r="H196" s="50">
        <f>SUMIFS(topmanager!$D:$D,topmanager!$C:$C,rs_nova!$A196,topmanager!$A:$A,rs_nova!H$2)+SUMIFS(topmanager!$D:$D,topmanager!$C:$C,rs_nova!$A196,topmanager!$A:$A,63)</f>
        <v>0</v>
      </c>
      <c r="I196" s="50">
        <f>-SUMIFS(topmanager!$D:$D,topmanager!$C:$C,rs_nova!$A196,topmanager!$A:$A,rs_nova!I$2)</f>
        <v>0</v>
      </c>
      <c r="J196" s="50">
        <f>SUMIFS(topmanager!$D:$D,topmanager!$C:$C,rs_nova!$A196,topmanager!$A:$A,rs_nova!J$2)</f>
        <v>0</v>
      </c>
      <c r="K196" s="50">
        <f>SUMIFS(topmanager!$D:$D,topmanager!$C:$C,rs_nova!$A196,topmanager!$A:$A,rs_nova!K$2)+SUMIFS(topmanager!$D:$D,topmanager!$C:$C,rs_nova!$A196,topmanager!$A:$A,911)</f>
        <v>0</v>
      </c>
      <c r="L196" s="50">
        <f>SUMIFS(topmanager!$D:$D,topmanager!$C:$C,rs_nova!$A196,topmanager!$A:$A,rs_nova!L$2)</f>
        <v>0</v>
      </c>
      <c r="M196" s="50">
        <f>SUMIFS(topmanager!$D:$D,topmanager!$C:$C,rs_nova!$A196,topmanager!$A:$A,rs_nova!M$2)+SUMIFS(topmanager!$D:$D,topmanager!$C:$C,rs_nova!$A196,topmanager!$A:$A,908)+SUMIFS(topmanager!$D:$D,topmanager!$C:$C,rs_nova!$A196,topmanager!$A:$A,550)</f>
        <v>0</v>
      </c>
      <c r="N196" s="50">
        <f>SUMIFS(topmanager!$D:$D,topmanager!$C:$C,rs_nova!$A196,topmanager!$A:$A,rs_nova!N$2)</f>
        <v>0</v>
      </c>
      <c r="O196" s="51">
        <f t="shared" si="36"/>
        <v>0</v>
      </c>
      <c r="P196" s="50">
        <f>IFERROR(VLOOKUP($A196,total!$B$4:$AW$437,27,0),0)</f>
        <v>0</v>
      </c>
      <c r="Q196" s="50">
        <f>IFERROR(VLOOKUP($A196,total!$B$4:$AW$437,21,0),0)</f>
        <v>0</v>
      </c>
      <c r="R196" s="50">
        <f>IFERROR(VLOOKUP($A196,total!$B$4:$AW$437,25,0),0)+IFERROR(VLOOKUP($A196,total!$B$4:$AW$437,36,0),0)</f>
        <v>0</v>
      </c>
      <c r="S196" s="50">
        <f>IFERROR(VLOOKUP(A196,gympass!$A$2:$F$148,6,0),0)</f>
        <v>0</v>
      </c>
      <c r="T196" s="50">
        <f>IFERROR(VLOOKUP($A196,total!$B$4:$AW$437,42,0),0)</f>
        <v>0</v>
      </c>
      <c r="U196" s="50">
        <f>IFERROR(VLOOKUP($A196,total!$B$4:$AW$437,32,0),0)</f>
        <v>0</v>
      </c>
      <c r="V196" s="50">
        <f>IFERROR(VLOOKUP($A196,total!$B$4:$AW$437,28,0),0)</f>
        <v>0</v>
      </c>
      <c r="W196" s="50">
        <f>IFERROR(VLOOKUP($A196,total!$B$4:$AX$437,49,0),0)</f>
        <v>0</v>
      </c>
      <c r="X196" s="50"/>
      <c r="Y196" s="50">
        <f>IFERROR(VLOOKUP(A196,#REF!,4,0),0)</f>
        <v>0</v>
      </c>
      <c r="Z196" s="50">
        <f>IFERROR(VLOOKUP(B196,#REF!,8,0),0)</f>
        <v>0</v>
      </c>
      <c r="AA196" s="50">
        <f>IFERROR(VLOOKUP($A196,total!$B$4:$AW$437,45,0),0)</f>
        <v>0</v>
      </c>
      <c r="AB196" s="50">
        <f>IFERROR(VLOOKUP($A196,total!$B$4:$AW$437,48,0),0)</f>
        <v>0</v>
      </c>
      <c r="AC196" s="50">
        <f>IFERROR(VLOOKUP($A196,total!$B$4:$AB$437,19,0),0)</f>
        <v>0</v>
      </c>
      <c r="AD196" s="50">
        <f>IFERROR(VLOOKUP($A196,total!$B$4:$AB$437,10,0),0)</f>
        <v>0</v>
      </c>
      <c r="AE196" s="50">
        <f>IFERROR(VLOOKUP($A196,total!$B$4:$AB$437,13,0),0)-SUMIFS(topmanager!$D:$D,topmanager!$C:$C,rs_nova!$A200,topmanager!$A:$A,856)</f>
        <v>0</v>
      </c>
      <c r="AF196" s="50">
        <f>IFERROR(VLOOKUP($A196,total!$B$4:$AB$437,16,0),0)</f>
        <v>0</v>
      </c>
      <c r="AG196" s="50">
        <f>IFERROR(VLOOKUP($A196,total!$B$4:$AB$437,7,0),0)</f>
        <v>0</v>
      </c>
      <c r="AH196" s="50">
        <f>IFERROR(VLOOKUP($A196,total!$B$4:$AD$437,29,0),0)</f>
        <v>0</v>
      </c>
      <c r="AI196" s="50">
        <f>IFERROR(VLOOKUP(A196,total!$B$4:$AN$437,39,0),0)</f>
        <v>0</v>
      </c>
      <c r="AJ196" s="51">
        <f t="shared" si="37"/>
        <v>0</v>
      </c>
      <c r="AK196" s="50">
        <f t="shared" si="38"/>
        <v>0</v>
      </c>
      <c r="AL196" s="50">
        <f t="shared" si="39"/>
        <v>0</v>
      </c>
      <c r="AM196" s="50">
        <f t="shared" si="40"/>
        <v>0</v>
      </c>
      <c r="AN196" s="50" t="e">
        <f t="shared" si="49"/>
        <v>#REF!</v>
      </c>
      <c r="AO196" s="50" t="e">
        <f t="shared" si="49"/>
        <v>#REF!</v>
      </c>
      <c r="AP196" s="50" t="e">
        <f t="shared" si="49"/>
        <v>#REF!</v>
      </c>
      <c r="AQ196" s="50">
        <f>IFERROR(VLOOKUP(TEXT($A196,"000000"),[6]Página1!$A$8:$S$801,13,FALSE),0)</f>
        <v>0</v>
      </c>
      <c r="AR196" s="50">
        <f>IFERROR(VLOOKUP(TEXT($A196,"000000"),[6]Página1!$A$8:$S$801,16,FALSE),0)</f>
        <v>0</v>
      </c>
      <c r="AS196" s="50">
        <f>IFERROR(VLOOKUP(TEXT($A196,"000000"),[6]Página1!$A$8:$S$801,19,FALSE),0)</f>
        <v>0</v>
      </c>
      <c r="AT196" s="50">
        <f>IFERROR(VLOOKUP(TEXT($A196,"000000"),[7]Página1!$A$8:$R$814,12,FALSE),0)</f>
        <v>0</v>
      </c>
      <c r="AU196" s="50">
        <f>IFERROR(VLOOKUP(TEXT($A196,"000000"),[7]Página1!$A$8:$R$814,15,FALSE),0)</f>
        <v>0</v>
      </c>
      <c r="AV196" s="50">
        <f>IFERROR(VLOOKUP(TEXT($A196,"000000"),[7]Página1!$A$8:$R$814,18,FALSE),0)</f>
        <v>0</v>
      </c>
      <c r="AW196" s="50"/>
      <c r="AX196" s="51" t="e">
        <f t="shared" si="41"/>
        <v>#REF!</v>
      </c>
      <c r="AY196" s="51" t="e">
        <f t="shared" si="42"/>
        <v>#REF!</v>
      </c>
      <c r="AZ196" s="51" t="e">
        <f t="shared" si="43"/>
        <v>#REF!</v>
      </c>
      <c r="BA196" s="51" t="e">
        <f t="shared" si="44"/>
        <v>#REF!</v>
      </c>
      <c r="BB196" s="51">
        <f t="shared" si="45"/>
        <v>0</v>
      </c>
      <c r="BC196" s="51" t="e">
        <f t="shared" si="46"/>
        <v>#REF!</v>
      </c>
      <c r="BD196" s="51">
        <f t="shared" si="47"/>
        <v>0</v>
      </c>
      <c r="BE196" s="51">
        <f>IFERROR(VLOOKUP(A196,salario!A$2:P$91,11,FALSE),0)</f>
        <v>0</v>
      </c>
      <c r="BF196" s="51">
        <f>SUMIFS(topmanager!$D:$D,topmanager!$C:$C,rs_nova!$A196,topmanager!$A:$A,rs_nova!BF$2)</f>
        <v>0</v>
      </c>
      <c r="BG196" s="51">
        <f>SUMIFS(topmanager!$D:$D,topmanager!$C:$C,rs_nova!$A196,topmanager!$A:$A,rs_nova!BG$2)</f>
        <v>0</v>
      </c>
      <c r="BH196" s="51">
        <f>SUMIFS(topmanager!$D:$D,topmanager!$C:$C,rs_nova!$A196,topmanager!$A:$A,rs_nova!BH$2)</f>
        <v>0</v>
      </c>
      <c r="BI196" s="51">
        <f>SUMIFS(topmanager!$D:$D,topmanager!$C:$C,rs_nova!$A196,topmanager!$A:$A,rs_nova!BI$2)</f>
        <v>0</v>
      </c>
      <c r="BJ196" s="51">
        <f>SUMIFS(topmanager!$D:$D,topmanager!$C:$C,rs_nova!$A196,topmanager!$A:$A,rs_nova!BJ$2)+SUMIFS(topmanager!$D:$D,topmanager!$C:$C,rs_nova!$A196,topmanager!$A:$A,rs_nova!BJ$2+1)</f>
        <v>0</v>
      </c>
      <c r="BK196" s="51">
        <f>IFERROR(VLOOKUP(A196,[8]ferias!$C$4:$G$100,5,FALSE),0)</f>
        <v>0</v>
      </c>
      <c r="BL196" s="51">
        <f>SUMIFS(topmanager!$D:$D,topmanager!$C:$C,rs_nova!$A196,topmanager!$A:$A,rs_nova!BL$2)</f>
        <v>0</v>
      </c>
      <c r="BM196" s="51">
        <f>SUMIFS(topmanager!$D:$D,topmanager!$C:$C,rs_nova!$A196,topmanager!$A:$A,rs_nova!BM$2)+SUMIFS(topmanager!$D:$D,topmanager!$C:$C,rs_nova!$A200,topmanager!$A:$A,151)</f>
        <v>0</v>
      </c>
      <c r="BN196" s="51">
        <f t="shared" si="48"/>
        <v>0</v>
      </c>
    </row>
    <row r="197" spans="1:66">
      <c r="A197" s="47" t="e">
        <f>total!#REF!</f>
        <v>#REF!</v>
      </c>
      <c r="B197" s="47">
        <f t="shared" si="35"/>
        <v>0</v>
      </c>
      <c r="C197" s="48" t="e">
        <f>total!#REF!</f>
        <v>#REF!</v>
      </c>
      <c r="D197" s="49" t="str">
        <f>IFERROR(VLOOKUP(A197,salario!A$3:J$32,10,FALSE),"")</f>
        <v/>
      </c>
      <c r="E197" s="49" t="str">
        <f>IFERROR(IF(VLOOKUP(A197,salario!A$3:O$32,15,FALSE)="","",VLOOKUP(A197,salario!A$3:O$32,15,FALSE)),"")</f>
        <v/>
      </c>
      <c r="F197" s="47" t="str">
        <f>IFERROR(VLOOKUP(A197,[5]base_pessoal!$B$2:$P$1504,13,FALSE),"")</f>
        <v/>
      </c>
      <c r="G197" s="50">
        <f>IFERROR(VLOOKUP(A197,salario!A$2:P$91,11,FALSE),0)*B197/30</f>
        <v>0</v>
      </c>
      <c r="H197" s="50">
        <f>SUMIFS(topmanager!$D:$D,topmanager!$C:$C,rs_nova!$A197,topmanager!$A:$A,rs_nova!H$2)+SUMIFS(topmanager!$D:$D,topmanager!$C:$C,rs_nova!$A197,topmanager!$A:$A,63)</f>
        <v>0</v>
      </c>
      <c r="I197" s="50">
        <f>-SUMIFS(topmanager!$D:$D,topmanager!$C:$C,rs_nova!$A197,topmanager!$A:$A,rs_nova!I$2)</f>
        <v>0</v>
      </c>
      <c r="J197" s="50">
        <f>SUMIFS(topmanager!$D:$D,topmanager!$C:$C,rs_nova!$A197,topmanager!$A:$A,rs_nova!J$2)</f>
        <v>0</v>
      </c>
      <c r="K197" s="50">
        <f>SUMIFS(topmanager!$D:$D,topmanager!$C:$C,rs_nova!$A197,topmanager!$A:$A,rs_nova!K$2)+SUMIFS(topmanager!$D:$D,topmanager!$C:$C,rs_nova!$A197,topmanager!$A:$A,911)</f>
        <v>0</v>
      </c>
      <c r="L197" s="50">
        <f>SUMIFS(topmanager!$D:$D,topmanager!$C:$C,rs_nova!$A197,topmanager!$A:$A,rs_nova!L$2)</f>
        <v>0</v>
      </c>
      <c r="M197" s="50">
        <f>SUMIFS(topmanager!$D:$D,topmanager!$C:$C,rs_nova!$A197,topmanager!$A:$A,rs_nova!M$2)+SUMIFS(topmanager!$D:$D,topmanager!$C:$C,rs_nova!$A197,topmanager!$A:$A,908)+SUMIFS(topmanager!$D:$D,topmanager!$C:$C,rs_nova!$A197,topmanager!$A:$A,550)</f>
        <v>0</v>
      </c>
      <c r="N197" s="50">
        <f>SUMIFS(topmanager!$D:$D,topmanager!$C:$C,rs_nova!$A197,topmanager!$A:$A,rs_nova!N$2)</f>
        <v>0</v>
      </c>
      <c r="O197" s="51">
        <f t="shared" si="36"/>
        <v>0</v>
      </c>
      <c r="P197" s="50">
        <f>IFERROR(VLOOKUP($A197,total!$B$4:$AW$437,27,0),0)</f>
        <v>0</v>
      </c>
      <c r="Q197" s="50">
        <f>IFERROR(VLOOKUP($A197,total!$B$4:$AW$437,21,0),0)</f>
        <v>0</v>
      </c>
      <c r="R197" s="50">
        <f>IFERROR(VLOOKUP($A197,total!$B$4:$AW$437,25,0),0)+IFERROR(VLOOKUP($A197,total!$B$4:$AW$437,36,0),0)</f>
        <v>0</v>
      </c>
      <c r="S197" s="50">
        <f>IFERROR(VLOOKUP(A197,gympass!$A$2:$F$148,6,0),0)</f>
        <v>0</v>
      </c>
      <c r="T197" s="50">
        <f>IFERROR(VLOOKUP($A197,total!$B$4:$AW$437,42,0),0)</f>
        <v>0</v>
      </c>
      <c r="U197" s="50">
        <f>IFERROR(VLOOKUP($A197,total!$B$4:$AW$437,32,0),0)</f>
        <v>0</v>
      </c>
      <c r="V197" s="50">
        <f>IFERROR(VLOOKUP($A197,total!$B$4:$AW$437,28,0),0)</f>
        <v>0</v>
      </c>
      <c r="W197" s="50">
        <f>IFERROR(VLOOKUP($A197,total!$B$4:$AX$437,49,0),0)</f>
        <v>0</v>
      </c>
      <c r="X197" s="50"/>
      <c r="Y197" s="50">
        <f>IFERROR(VLOOKUP(A197,#REF!,4,0),0)</f>
        <v>0</v>
      </c>
      <c r="Z197" s="50">
        <f>IFERROR(VLOOKUP(B197,#REF!,8,0),0)</f>
        <v>0</v>
      </c>
      <c r="AA197" s="50">
        <f>IFERROR(VLOOKUP($A197,total!$B$4:$AW$437,45,0),0)</f>
        <v>0</v>
      </c>
      <c r="AB197" s="50">
        <f>IFERROR(VLOOKUP($A197,total!$B$4:$AW$437,48,0),0)</f>
        <v>0</v>
      </c>
      <c r="AC197" s="50">
        <f>IFERROR(VLOOKUP($A197,total!$B$4:$AB$437,19,0),0)</f>
        <v>0</v>
      </c>
      <c r="AD197" s="50">
        <f>IFERROR(VLOOKUP($A197,total!$B$4:$AB$437,10,0),0)</f>
        <v>0</v>
      </c>
      <c r="AE197" s="50">
        <f>IFERROR(VLOOKUP($A197,total!$B$4:$AB$437,13,0),0)-SUMIFS(topmanager!$D:$D,topmanager!$C:$C,rs_nova!$A201,topmanager!$A:$A,856)</f>
        <v>0</v>
      </c>
      <c r="AF197" s="50">
        <f>IFERROR(VLOOKUP($A197,total!$B$4:$AB$437,16,0),0)</f>
        <v>0</v>
      </c>
      <c r="AG197" s="50">
        <f>IFERROR(VLOOKUP($A197,total!$B$4:$AB$437,7,0),0)</f>
        <v>0</v>
      </c>
      <c r="AH197" s="50">
        <f>IFERROR(VLOOKUP($A197,total!$B$4:$AD$437,29,0),0)</f>
        <v>0</v>
      </c>
      <c r="AI197" s="50">
        <f>IFERROR(VLOOKUP(A197,total!$B$4:$AN$437,39,0),0)</f>
        <v>0</v>
      </c>
      <c r="AJ197" s="51">
        <f t="shared" si="37"/>
        <v>0</v>
      </c>
      <c r="AK197" s="50">
        <f t="shared" si="38"/>
        <v>0</v>
      </c>
      <c r="AL197" s="50">
        <f t="shared" si="39"/>
        <v>0</v>
      </c>
      <c r="AM197" s="50">
        <f t="shared" si="40"/>
        <v>0</v>
      </c>
      <c r="AN197" s="50" t="e">
        <f t="shared" si="49"/>
        <v>#REF!</v>
      </c>
      <c r="AO197" s="50" t="e">
        <f t="shared" si="49"/>
        <v>#REF!</v>
      </c>
      <c r="AP197" s="50" t="e">
        <f t="shared" si="49"/>
        <v>#REF!</v>
      </c>
      <c r="AQ197" s="50">
        <f>IFERROR(VLOOKUP(TEXT($A197,"000000"),[6]Página1!$A$8:$S$801,13,FALSE),0)</f>
        <v>0</v>
      </c>
      <c r="AR197" s="50">
        <f>IFERROR(VLOOKUP(TEXT($A197,"000000"),[6]Página1!$A$8:$S$801,16,FALSE),0)</f>
        <v>0</v>
      </c>
      <c r="AS197" s="50">
        <f>IFERROR(VLOOKUP(TEXT($A197,"000000"),[6]Página1!$A$8:$S$801,19,FALSE),0)</f>
        <v>0</v>
      </c>
      <c r="AT197" s="50">
        <f>IFERROR(VLOOKUP(TEXT($A197,"000000"),[7]Página1!$A$8:$R$814,12,FALSE),0)</f>
        <v>0</v>
      </c>
      <c r="AU197" s="50">
        <f>IFERROR(VLOOKUP(TEXT($A197,"000000"),[7]Página1!$A$8:$R$814,15,FALSE),0)</f>
        <v>0</v>
      </c>
      <c r="AV197" s="50">
        <f>IFERROR(VLOOKUP(TEXT($A197,"000000"),[7]Página1!$A$8:$R$814,18,FALSE),0)</f>
        <v>0</v>
      </c>
      <c r="AW197" s="50"/>
      <c r="AX197" s="51" t="e">
        <f t="shared" si="41"/>
        <v>#REF!</v>
      </c>
      <c r="AY197" s="51" t="e">
        <f t="shared" si="42"/>
        <v>#REF!</v>
      </c>
      <c r="AZ197" s="51" t="e">
        <f t="shared" si="43"/>
        <v>#REF!</v>
      </c>
      <c r="BA197" s="51" t="e">
        <f t="shared" si="44"/>
        <v>#REF!</v>
      </c>
      <c r="BB197" s="51">
        <f t="shared" si="45"/>
        <v>0</v>
      </c>
      <c r="BC197" s="51" t="e">
        <f t="shared" si="46"/>
        <v>#REF!</v>
      </c>
      <c r="BD197" s="51">
        <f t="shared" si="47"/>
        <v>0</v>
      </c>
      <c r="BE197" s="51">
        <f>IFERROR(VLOOKUP(A197,salario!A$2:P$91,11,FALSE),0)</f>
        <v>0</v>
      </c>
      <c r="BF197" s="51">
        <f>SUMIFS(topmanager!$D:$D,topmanager!$C:$C,rs_nova!$A197,topmanager!$A:$A,rs_nova!BF$2)</f>
        <v>0</v>
      </c>
      <c r="BG197" s="51">
        <f>SUMIFS(topmanager!$D:$D,topmanager!$C:$C,rs_nova!$A197,topmanager!$A:$A,rs_nova!BG$2)</f>
        <v>0</v>
      </c>
      <c r="BH197" s="51">
        <f>SUMIFS(topmanager!$D:$D,topmanager!$C:$C,rs_nova!$A197,topmanager!$A:$A,rs_nova!BH$2)</f>
        <v>0</v>
      </c>
      <c r="BI197" s="51">
        <f>SUMIFS(topmanager!$D:$D,topmanager!$C:$C,rs_nova!$A197,topmanager!$A:$A,rs_nova!BI$2)</f>
        <v>0</v>
      </c>
      <c r="BJ197" s="51">
        <f>SUMIFS(topmanager!$D:$D,topmanager!$C:$C,rs_nova!$A197,topmanager!$A:$A,rs_nova!BJ$2)+SUMIFS(topmanager!$D:$D,topmanager!$C:$C,rs_nova!$A197,topmanager!$A:$A,rs_nova!BJ$2+1)</f>
        <v>0</v>
      </c>
      <c r="BK197" s="51">
        <f>IFERROR(VLOOKUP(A197,[8]ferias!$C$4:$G$100,5,FALSE),0)</f>
        <v>0</v>
      </c>
      <c r="BL197" s="51">
        <f>SUMIFS(topmanager!$D:$D,topmanager!$C:$C,rs_nova!$A197,topmanager!$A:$A,rs_nova!BL$2)</f>
        <v>0</v>
      </c>
      <c r="BM197" s="51">
        <f>SUMIFS(topmanager!$D:$D,topmanager!$C:$C,rs_nova!$A197,topmanager!$A:$A,rs_nova!BM$2)+SUMIFS(topmanager!$D:$D,topmanager!$C:$C,rs_nova!$A201,topmanager!$A:$A,151)</f>
        <v>0</v>
      </c>
      <c r="BN197" s="51">
        <f t="shared" si="48"/>
        <v>0</v>
      </c>
    </row>
    <row r="198" spans="1:66">
      <c r="A198" s="47" t="e">
        <f>total!#REF!</f>
        <v>#REF!</v>
      </c>
      <c r="B198" s="47">
        <f t="shared" si="35"/>
        <v>0</v>
      </c>
      <c r="C198" s="48" t="e">
        <f>total!#REF!</f>
        <v>#REF!</v>
      </c>
      <c r="D198" s="49" t="str">
        <f>IFERROR(VLOOKUP(A198,salario!A$3:J$32,10,FALSE),"")</f>
        <v/>
      </c>
      <c r="E198" s="49" t="str">
        <f>IFERROR(IF(VLOOKUP(A198,salario!A$3:O$32,15,FALSE)="","",VLOOKUP(A198,salario!A$3:O$32,15,FALSE)),"")</f>
        <v/>
      </c>
      <c r="F198" s="47" t="str">
        <f>IFERROR(VLOOKUP(A198,[5]base_pessoal!$B$2:$P$1504,13,FALSE),"")</f>
        <v/>
      </c>
      <c r="G198" s="50">
        <f>IFERROR(VLOOKUP(A198,salario!A$2:P$91,11,FALSE),0)*B198/30</f>
        <v>0</v>
      </c>
      <c r="H198" s="50">
        <f>SUMIFS(topmanager!$D:$D,topmanager!$C:$C,rs_nova!$A198,topmanager!$A:$A,rs_nova!H$2)+SUMIFS(topmanager!$D:$D,topmanager!$C:$C,rs_nova!$A198,topmanager!$A:$A,63)</f>
        <v>0</v>
      </c>
      <c r="I198" s="50">
        <f>-SUMIFS(topmanager!$D:$D,topmanager!$C:$C,rs_nova!$A198,topmanager!$A:$A,rs_nova!I$2)</f>
        <v>0</v>
      </c>
      <c r="J198" s="50">
        <f>SUMIFS(topmanager!$D:$D,topmanager!$C:$C,rs_nova!$A198,topmanager!$A:$A,rs_nova!J$2)</f>
        <v>0</v>
      </c>
      <c r="K198" s="50">
        <f>SUMIFS(topmanager!$D:$D,topmanager!$C:$C,rs_nova!$A198,topmanager!$A:$A,rs_nova!K$2)+SUMIFS(topmanager!$D:$D,topmanager!$C:$C,rs_nova!$A198,topmanager!$A:$A,911)</f>
        <v>0</v>
      </c>
      <c r="L198" s="50">
        <f>SUMIFS(topmanager!$D:$D,topmanager!$C:$C,rs_nova!$A198,topmanager!$A:$A,rs_nova!L$2)</f>
        <v>0</v>
      </c>
      <c r="M198" s="50">
        <f>SUMIFS(topmanager!$D:$D,topmanager!$C:$C,rs_nova!$A198,topmanager!$A:$A,rs_nova!M$2)+SUMIFS(topmanager!$D:$D,topmanager!$C:$C,rs_nova!$A198,topmanager!$A:$A,908)+SUMIFS(topmanager!$D:$D,topmanager!$C:$C,rs_nova!$A198,topmanager!$A:$A,550)</f>
        <v>0</v>
      </c>
      <c r="N198" s="50">
        <f>SUMIFS(topmanager!$D:$D,topmanager!$C:$C,rs_nova!$A198,topmanager!$A:$A,rs_nova!N$2)</f>
        <v>0</v>
      </c>
      <c r="O198" s="51">
        <f t="shared" si="36"/>
        <v>0</v>
      </c>
      <c r="P198" s="50">
        <f>IFERROR(VLOOKUP($A198,total!$B$4:$AW$437,27,0),0)</f>
        <v>0</v>
      </c>
      <c r="Q198" s="50">
        <f>IFERROR(VLOOKUP($A198,total!$B$4:$AW$437,21,0),0)</f>
        <v>0</v>
      </c>
      <c r="R198" s="50">
        <f>IFERROR(VLOOKUP($A198,total!$B$4:$AW$437,25,0),0)+IFERROR(VLOOKUP($A198,total!$B$4:$AW$437,36,0),0)</f>
        <v>0</v>
      </c>
      <c r="S198" s="50">
        <f>IFERROR(VLOOKUP(A198,gympass!$A$2:$F$148,6,0),0)</f>
        <v>0</v>
      </c>
      <c r="T198" s="50">
        <f>IFERROR(VLOOKUP($A198,total!$B$4:$AW$437,42,0),0)</f>
        <v>0</v>
      </c>
      <c r="U198" s="50">
        <f>IFERROR(VLOOKUP($A198,total!$B$4:$AW$437,32,0),0)</f>
        <v>0</v>
      </c>
      <c r="V198" s="50">
        <f>IFERROR(VLOOKUP($A198,total!$B$4:$AW$437,28,0),0)</f>
        <v>0</v>
      </c>
      <c r="W198" s="50">
        <f>IFERROR(VLOOKUP($A198,total!$B$4:$AX$437,49,0),0)</f>
        <v>0</v>
      </c>
      <c r="X198" s="50"/>
      <c r="Y198" s="50">
        <f>IFERROR(VLOOKUP(A198,#REF!,4,0),0)</f>
        <v>0</v>
      </c>
      <c r="Z198" s="50">
        <f>IFERROR(VLOOKUP(B198,#REF!,8,0),0)</f>
        <v>0</v>
      </c>
      <c r="AA198" s="50">
        <f>IFERROR(VLOOKUP($A198,total!$B$4:$AW$437,45,0),0)</f>
        <v>0</v>
      </c>
      <c r="AB198" s="50">
        <f>IFERROR(VLOOKUP($A198,total!$B$4:$AW$437,48,0),0)</f>
        <v>0</v>
      </c>
      <c r="AC198" s="50">
        <f>IFERROR(VLOOKUP($A198,total!$B$4:$AB$437,19,0),0)</f>
        <v>0</v>
      </c>
      <c r="AD198" s="50">
        <f>IFERROR(VLOOKUP($A198,total!$B$4:$AB$437,10,0),0)</f>
        <v>0</v>
      </c>
      <c r="AE198" s="50">
        <f>IFERROR(VLOOKUP($A198,total!$B$4:$AB$437,13,0),0)-SUMIFS(topmanager!$D:$D,topmanager!$C:$C,rs_nova!$A202,topmanager!$A:$A,856)</f>
        <v>0</v>
      </c>
      <c r="AF198" s="50">
        <f>IFERROR(VLOOKUP($A198,total!$B$4:$AB$437,16,0),0)</f>
        <v>0</v>
      </c>
      <c r="AG198" s="50">
        <f>IFERROR(VLOOKUP($A198,total!$B$4:$AB$437,7,0),0)</f>
        <v>0</v>
      </c>
      <c r="AH198" s="50">
        <f>IFERROR(VLOOKUP($A198,total!$B$4:$AD$437,29,0),0)</f>
        <v>0</v>
      </c>
      <c r="AI198" s="50">
        <f>IFERROR(VLOOKUP(A198,total!$B$4:$AN$437,39,0),0)</f>
        <v>0</v>
      </c>
      <c r="AJ198" s="51">
        <f t="shared" si="37"/>
        <v>0</v>
      </c>
      <c r="AK198" s="50">
        <f t="shared" si="38"/>
        <v>0</v>
      </c>
      <c r="AL198" s="50">
        <f t="shared" si="39"/>
        <v>0</v>
      </c>
      <c r="AM198" s="50">
        <f t="shared" si="40"/>
        <v>0</v>
      </c>
      <c r="AN198" s="50" t="e">
        <f t="shared" si="49"/>
        <v>#REF!</v>
      </c>
      <c r="AO198" s="50" t="e">
        <f t="shared" si="49"/>
        <v>#REF!</v>
      </c>
      <c r="AP198" s="50" t="e">
        <f t="shared" si="49"/>
        <v>#REF!</v>
      </c>
      <c r="AQ198" s="50">
        <f>IFERROR(VLOOKUP(TEXT($A198,"000000"),[6]Página1!$A$8:$S$801,13,FALSE),0)</f>
        <v>0</v>
      </c>
      <c r="AR198" s="50">
        <f>IFERROR(VLOOKUP(TEXT($A198,"000000"),[6]Página1!$A$8:$S$801,16,FALSE),0)</f>
        <v>0</v>
      </c>
      <c r="AS198" s="50">
        <f>IFERROR(VLOOKUP(TEXT($A198,"000000"),[6]Página1!$A$8:$S$801,19,FALSE),0)</f>
        <v>0</v>
      </c>
      <c r="AT198" s="50">
        <f>IFERROR(VLOOKUP(TEXT($A198,"000000"),[7]Página1!$A$8:$R$814,12,FALSE),0)</f>
        <v>0</v>
      </c>
      <c r="AU198" s="50">
        <f>IFERROR(VLOOKUP(TEXT($A198,"000000"),[7]Página1!$A$8:$R$814,15,FALSE),0)</f>
        <v>0</v>
      </c>
      <c r="AV198" s="50">
        <f>IFERROR(VLOOKUP(TEXT($A198,"000000"),[7]Página1!$A$8:$R$814,18,FALSE),0)</f>
        <v>0</v>
      </c>
      <c r="AW198" s="50"/>
      <c r="AX198" s="51" t="e">
        <f t="shared" si="41"/>
        <v>#REF!</v>
      </c>
      <c r="AY198" s="51" t="e">
        <f t="shared" si="42"/>
        <v>#REF!</v>
      </c>
      <c r="AZ198" s="51" t="e">
        <f t="shared" si="43"/>
        <v>#REF!</v>
      </c>
      <c r="BA198" s="51" t="e">
        <f t="shared" si="44"/>
        <v>#REF!</v>
      </c>
      <c r="BB198" s="51">
        <f t="shared" si="45"/>
        <v>0</v>
      </c>
      <c r="BC198" s="51" t="e">
        <f t="shared" si="46"/>
        <v>#REF!</v>
      </c>
      <c r="BD198" s="51">
        <f t="shared" si="47"/>
        <v>0</v>
      </c>
      <c r="BE198" s="51">
        <f>IFERROR(VLOOKUP(A198,salario!A$2:P$91,11,FALSE),0)</f>
        <v>0</v>
      </c>
      <c r="BF198" s="51">
        <f>SUMIFS(topmanager!$D:$D,topmanager!$C:$C,rs_nova!$A198,topmanager!$A:$A,rs_nova!BF$2)</f>
        <v>0</v>
      </c>
      <c r="BG198" s="51">
        <f>SUMIFS(topmanager!$D:$D,topmanager!$C:$C,rs_nova!$A198,topmanager!$A:$A,rs_nova!BG$2)</f>
        <v>0</v>
      </c>
      <c r="BH198" s="51">
        <f>SUMIFS(topmanager!$D:$D,topmanager!$C:$C,rs_nova!$A198,topmanager!$A:$A,rs_nova!BH$2)</f>
        <v>0</v>
      </c>
      <c r="BI198" s="51">
        <f>SUMIFS(topmanager!$D:$D,topmanager!$C:$C,rs_nova!$A198,topmanager!$A:$A,rs_nova!BI$2)</f>
        <v>0</v>
      </c>
      <c r="BJ198" s="51">
        <f>SUMIFS(topmanager!$D:$D,topmanager!$C:$C,rs_nova!$A198,topmanager!$A:$A,rs_nova!BJ$2)+SUMIFS(topmanager!$D:$D,topmanager!$C:$C,rs_nova!$A198,topmanager!$A:$A,rs_nova!BJ$2+1)</f>
        <v>0</v>
      </c>
      <c r="BK198" s="51">
        <f>IFERROR(VLOOKUP(A198,[8]ferias!$C$4:$G$100,5,FALSE),0)</f>
        <v>0</v>
      </c>
      <c r="BL198" s="51">
        <f>SUMIFS(topmanager!$D:$D,topmanager!$C:$C,rs_nova!$A198,topmanager!$A:$A,rs_nova!BL$2)</f>
        <v>0</v>
      </c>
      <c r="BM198" s="51">
        <f>SUMIFS(topmanager!$D:$D,topmanager!$C:$C,rs_nova!$A198,topmanager!$A:$A,rs_nova!BM$2)+SUMIFS(topmanager!$D:$D,topmanager!$C:$C,rs_nova!$A202,topmanager!$A:$A,151)</f>
        <v>0</v>
      </c>
      <c r="BN198" s="51">
        <f t="shared" si="48"/>
        <v>0</v>
      </c>
    </row>
    <row r="199" spans="1:66">
      <c r="A199" s="47" t="e">
        <f>total!#REF!</f>
        <v>#REF!</v>
      </c>
      <c r="B199" s="47">
        <f t="shared" ref="B199:B262" si="50">IFERROR(IF(E199="",IF(D199&lt;=B$2,30,31-DAY(D199)),IF(E199&lt;B$2,0,IF(D199&gt;=B$2,DAY(E199)-DAY(D199),DAY(E199)))),0)</f>
        <v>0</v>
      </c>
      <c r="C199" s="48" t="e">
        <f>total!#REF!</f>
        <v>#REF!</v>
      </c>
      <c r="D199" s="49" t="str">
        <f>IFERROR(VLOOKUP(A199,salario!A$3:J$32,10,FALSE),"")</f>
        <v/>
      </c>
      <c r="E199" s="49" t="str">
        <f>IFERROR(IF(VLOOKUP(A199,salario!A$3:O$32,15,FALSE)="","",VLOOKUP(A199,salario!A$3:O$32,15,FALSE)),"")</f>
        <v/>
      </c>
      <c r="F199" s="47" t="str">
        <f>IFERROR(VLOOKUP(A199,[5]base_pessoal!$B$2:$P$1504,13,FALSE),"")</f>
        <v/>
      </c>
      <c r="G199" s="50">
        <f>IFERROR(VLOOKUP(A199,salario!A$2:P$91,11,FALSE),0)*B199/30</f>
        <v>0</v>
      </c>
      <c r="H199" s="50">
        <f>SUMIFS(topmanager!$D:$D,topmanager!$C:$C,rs_nova!$A199,topmanager!$A:$A,rs_nova!H$2)+SUMIFS(topmanager!$D:$D,topmanager!$C:$C,rs_nova!$A199,topmanager!$A:$A,63)</f>
        <v>0</v>
      </c>
      <c r="I199" s="50">
        <f>-SUMIFS(topmanager!$D:$D,topmanager!$C:$C,rs_nova!$A199,topmanager!$A:$A,rs_nova!I$2)</f>
        <v>0</v>
      </c>
      <c r="J199" s="50">
        <f>SUMIFS(topmanager!$D:$D,topmanager!$C:$C,rs_nova!$A199,topmanager!$A:$A,rs_nova!J$2)</f>
        <v>0</v>
      </c>
      <c r="K199" s="50">
        <f>SUMIFS(topmanager!$D:$D,topmanager!$C:$C,rs_nova!$A199,topmanager!$A:$A,rs_nova!K$2)+SUMIFS(topmanager!$D:$D,topmanager!$C:$C,rs_nova!$A199,topmanager!$A:$A,911)</f>
        <v>0</v>
      </c>
      <c r="L199" s="50">
        <f>SUMIFS(topmanager!$D:$D,topmanager!$C:$C,rs_nova!$A199,topmanager!$A:$A,rs_nova!L$2)</f>
        <v>0</v>
      </c>
      <c r="M199" s="50">
        <f>SUMIFS(topmanager!$D:$D,topmanager!$C:$C,rs_nova!$A199,topmanager!$A:$A,rs_nova!M$2)+SUMIFS(topmanager!$D:$D,topmanager!$C:$C,rs_nova!$A199,topmanager!$A:$A,908)+SUMIFS(topmanager!$D:$D,topmanager!$C:$C,rs_nova!$A199,topmanager!$A:$A,550)</f>
        <v>0</v>
      </c>
      <c r="N199" s="50">
        <f>SUMIFS(topmanager!$D:$D,topmanager!$C:$C,rs_nova!$A199,topmanager!$A:$A,rs_nova!N$2)</f>
        <v>0</v>
      </c>
      <c r="O199" s="51">
        <f t="shared" ref="O199:O262" si="51">SUM(H199:N199)</f>
        <v>0</v>
      </c>
      <c r="P199" s="50">
        <f>IFERROR(VLOOKUP($A199,total!$B$4:$AW$437,27,0),0)</f>
        <v>0</v>
      </c>
      <c r="Q199" s="50">
        <f>IFERROR(VLOOKUP($A199,total!$B$4:$AW$437,21,0),0)</f>
        <v>0</v>
      </c>
      <c r="R199" s="50">
        <f>IFERROR(VLOOKUP($A199,total!$B$4:$AW$437,25,0),0)+IFERROR(VLOOKUP($A199,total!$B$4:$AW$437,36,0),0)</f>
        <v>0</v>
      </c>
      <c r="S199" s="50">
        <f>IFERROR(VLOOKUP(A199,gympass!$A$2:$F$148,6,0),0)</f>
        <v>0</v>
      </c>
      <c r="T199" s="50">
        <f>IFERROR(VLOOKUP($A199,total!$B$4:$AW$437,42,0),0)</f>
        <v>0</v>
      </c>
      <c r="U199" s="50">
        <f>IFERROR(VLOOKUP($A199,total!$B$4:$AW$437,32,0),0)</f>
        <v>0</v>
      </c>
      <c r="V199" s="50">
        <f>IFERROR(VLOOKUP($A199,total!$B$4:$AW$437,28,0),0)</f>
        <v>0</v>
      </c>
      <c r="W199" s="50">
        <f>IFERROR(VLOOKUP($A199,total!$B$4:$AX$437,49,0),0)</f>
        <v>0</v>
      </c>
      <c r="X199" s="50"/>
      <c r="Y199" s="50">
        <f>IFERROR(VLOOKUP(A199,#REF!,4,0),0)</f>
        <v>0</v>
      </c>
      <c r="Z199" s="50">
        <f>IFERROR(VLOOKUP(B199,#REF!,8,0),0)</f>
        <v>0</v>
      </c>
      <c r="AA199" s="50">
        <f>IFERROR(VLOOKUP($A199,total!$B$4:$AW$437,45,0),0)</f>
        <v>0</v>
      </c>
      <c r="AB199" s="50">
        <f>IFERROR(VLOOKUP($A199,total!$B$4:$AW$437,48,0),0)</f>
        <v>0</v>
      </c>
      <c r="AC199" s="50">
        <f>IFERROR(VLOOKUP($A199,total!$B$4:$AB$437,19,0),0)</f>
        <v>0</v>
      </c>
      <c r="AD199" s="50">
        <f>IFERROR(VLOOKUP($A199,total!$B$4:$AB$437,10,0),0)</f>
        <v>0</v>
      </c>
      <c r="AE199" s="50">
        <f>IFERROR(VLOOKUP($A199,total!$B$4:$AB$437,13,0),0)-SUMIFS(topmanager!$D:$D,topmanager!$C:$C,rs_nova!$A203,topmanager!$A:$A,856)</f>
        <v>0</v>
      </c>
      <c r="AF199" s="50">
        <f>IFERROR(VLOOKUP($A199,total!$B$4:$AB$437,16,0),0)</f>
        <v>0</v>
      </c>
      <c r="AG199" s="50">
        <f>IFERROR(VLOOKUP($A199,total!$B$4:$AB$437,7,0),0)</f>
        <v>0</v>
      </c>
      <c r="AH199" s="50">
        <f>IFERROR(VLOOKUP($A199,total!$B$4:$AD$437,29,0),0)</f>
        <v>0</v>
      </c>
      <c r="AI199" s="50">
        <f>IFERROR(VLOOKUP(A199,total!$B$4:$AN$437,39,0),0)</f>
        <v>0</v>
      </c>
      <c r="AJ199" s="51">
        <f t="shared" ref="AJ199:AJ262" si="52">SUM(P199:AI199)</f>
        <v>0</v>
      </c>
      <c r="AK199" s="50">
        <f t="shared" ref="AK199:AK262" si="53">AK$5*($BN199-BG199)</f>
        <v>0</v>
      </c>
      <c r="AL199" s="50">
        <f t="shared" ref="AL199:AL262" si="54">AL$5*($BN199+BJ199+BK199+BL199+BM199)</f>
        <v>0</v>
      </c>
      <c r="AM199" s="50">
        <f t="shared" ref="AM199:AM262" si="55">IF(F199="NÃO",0,AM$5*$BN199)</f>
        <v>0</v>
      </c>
      <c r="AN199" s="50" t="e">
        <f t="shared" si="49"/>
        <v>#REF!</v>
      </c>
      <c r="AO199" s="50" t="e">
        <f t="shared" si="49"/>
        <v>#REF!</v>
      </c>
      <c r="AP199" s="50" t="e">
        <f t="shared" si="49"/>
        <v>#REF!</v>
      </c>
      <c r="AQ199" s="50">
        <f>IFERROR(VLOOKUP(TEXT($A199,"000000"),[6]Página1!$A$8:$S$801,13,FALSE),0)</f>
        <v>0</v>
      </c>
      <c r="AR199" s="50">
        <f>IFERROR(VLOOKUP(TEXT($A199,"000000"),[6]Página1!$A$8:$S$801,16,FALSE),0)</f>
        <v>0</v>
      </c>
      <c r="AS199" s="50">
        <f>IFERROR(VLOOKUP(TEXT($A199,"000000"),[6]Página1!$A$8:$S$801,19,FALSE),0)</f>
        <v>0</v>
      </c>
      <c r="AT199" s="50">
        <f>IFERROR(VLOOKUP(TEXT($A199,"000000"),[7]Página1!$A$8:$R$814,12,FALSE),0)</f>
        <v>0</v>
      </c>
      <c r="AU199" s="50">
        <f>IFERROR(VLOOKUP(TEXT($A199,"000000"),[7]Página1!$A$8:$R$814,15,FALSE),0)</f>
        <v>0</v>
      </c>
      <c r="AV199" s="50">
        <f>IFERROR(VLOOKUP(TEXT($A199,"000000"),[7]Página1!$A$8:$R$814,18,FALSE),0)</f>
        <v>0</v>
      </c>
      <c r="AW199" s="50"/>
      <c r="AX199" s="51" t="e">
        <f t="shared" ref="AX199:AX262" si="56">SUM(AK199:AW199)</f>
        <v>#REF!</v>
      </c>
      <c r="AY199" s="51" t="e">
        <f t="shared" ref="AY199:AY262" si="57">AN199+AO199+AP199</f>
        <v>#REF!</v>
      </c>
      <c r="AZ199" s="51" t="e">
        <f t="shared" ref="AZ199:AZ262" si="58">AX199+AJ199+O199+G199-AY199</f>
        <v>#REF!</v>
      </c>
      <c r="BA199" s="51" t="e">
        <f t="shared" ref="BA199:BA262" si="59">AX199+AJ199+O199+G199</f>
        <v>#REF!</v>
      </c>
      <c r="BB199" s="51">
        <f t="shared" ref="BB199:BB262" si="60">($G199)/$BB$3</f>
        <v>0</v>
      </c>
      <c r="BC199" s="51" t="e">
        <f t="shared" ref="BC199:BC262" si="61">$AX199/$BB$3</f>
        <v>#REF!</v>
      </c>
      <c r="BD199" s="51">
        <f t="shared" ref="BD199:BD262" si="62">$AJ199/$BB$3</f>
        <v>0</v>
      </c>
      <c r="BE199" s="51">
        <f>IFERROR(VLOOKUP(A199,salario!A$2:P$91,11,FALSE),0)</f>
        <v>0</v>
      </c>
      <c r="BF199" s="51">
        <f>SUMIFS(topmanager!$D:$D,topmanager!$C:$C,rs_nova!$A199,topmanager!$A:$A,rs_nova!BF$2)</f>
        <v>0</v>
      </c>
      <c r="BG199" s="51">
        <f>SUMIFS(topmanager!$D:$D,topmanager!$C:$C,rs_nova!$A199,topmanager!$A:$A,rs_nova!BG$2)</f>
        <v>0</v>
      </c>
      <c r="BH199" s="51">
        <f>SUMIFS(topmanager!$D:$D,topmanager!$C:$C,rs_nova!$A199,topmanager!$A:$A,rs_nova!BH$2)</f>
        <v>0</v>
      </c>
      <c r="BI199" s="51">
        <f>SUMIFS(topmanager!$D:$D,topmanager!$C:$C,rs_nova!$A199,topmanager!$A:$A,rs_nova!BI$2)</f>
        <v>0</v>
      </c>
      <c r="BJ199" s="51">
        <f>SUMIFS(topmanager!$D:$D,topmanager!$C:$C,rs_nova!$A199,topmanager!$A:$A,rs_nova!BJ$2)+SUMIFS(topmanager!$D:$D,topmanager!$C:$C,rs_nova!$A199,topmanager!$A:$A,rs_nova!BJ$2+1)</f>
        <v>0</v>
      </c>
      <c r="BK199" s="51">
        <f>IFERROR(VLOOKUP(A199,[8]ferias!$C$4:$G$100,5,FALSE),0)</f>
        <v>0</v>
      </c>
      <c r="BL199" s="51">
        <f>SUMIFS(topmanager!$D:$D,topmanager!$C:$C,rs_nova!$A199,topmanager!$A:$A,rs_nova!BL$2)</f>
        <v>0</v>
      </c>
      <c r="BM199" s="51">
        <f>SUMIFS(topmanager!$D:$D,topmanager!$C:$C,rs_nova!$A199,topmanager!$A:$A,rs_nova!BM$2)+SUMIFS(topmanager!$D:$D,topmanager!$C:$C,rs_nova!$A203,topmanager!$A:$A,151)</f>
        <v>0</v>
      </c>
      <c r="BN199" s="51">
        <f t="shared" ref="BN199:BN262" si="63">BF199+BG199+BH199+BI199+P199+O199+W199</f>
        <v>0</v>
      </c>
    </row>
    <row r="200" spans="1:66">
      <c r="A200" s="47" t="e">
        <f>total!#REF!</f>
        <v>#REF!</v>
      </c>
      <c r="B200" s="47">
        <f t="shared" si="50"/>
        <v>0</v>
      </c>
      <c r="C200" s="48" t="e">
        <f>total!#REF!</f>
        <v>#REF!</v>
      </c>
      <c r="D200" s="49" t="str">
        <f>IFERROR(VLOOKUP(A200,salario!A$3:J$32,10,FALSE),"")</f>
        <v/>
      </c>
      <c r="E200" s="49" t="str">
        <f>IFERROR(IF(VLOOKUP(A200,salario!A$3:O$32,15,FALSE)="","",VLOOKUP(A200,salario!A$3:O$32,15,FALSE)),"")</f>
        <v/>
      </c>
      <c r="F200" s="47" t="str">
        <f>IFERROR(VLOOKUP(A200,[5]base_pessoal!$B$2:$P$1504,13,FALSE),"")</f>
        <v/>
      </c>
      <c r="G200" s="50">
        <f>IFERROR(VLOOKUP(A200,salario!A$2:P$91,11,FALSE),0)*B200/30</f>
        <v>0</v>
      </c>
      <c r="H200" s="50">
        <f>SUMIFS(topmanager!$D:$D,topmanager!$C:$C,rs_nova!$A200,topmanager!$A:$A,rs_nova!H$2)+SUMIFS(topmanager!$D:$D,topmanager!$C:$C,rs_nova!$A200,topmanager!$A:$A,63)</f>
        <v>0</v>
      </c>
      <c r="I200" s="50">
        <f>-SUMIFS(topmanager!$D:$D,topmanager!$C:$C,rs_nova!$A200,topmanager!$A:$A,rs_nova!I$2)</f>
        <v>0</v>
      </c>
      <c r="J200" s="50">
        <f>SUMIFS(topmanager!$D:$D,topmanager!$C:$C,rs_nova!$A200,topmanager!$A:$A,rs_nova!J$2)</f>
        <v>0</v>
      </c>
      <c r="K200" s="50">
        <f>SUMIFS(topmanager!$D:$D,topmanager!$C:$C,rs_nova!$A200,topmanager!$A:$A,rs_nova!K$2)+SUMIFS(topmanager!$D:$D,topmanager!$C:$C,rs_nova!$A200,topmanager!$A:$A,911)</f>
        <v>0</v>
      </c>
      <c r="L200" s="50">
        <f>SUMIFS(topmanager!$D:$D,topmanager!$C:$C,rs_nova!$A200,topmanager!$A:$A,rs_nova!L$2)</f>
        <v>0</v>
      </c>
      <c r="M200" s="50">
        <f>SUMIFS(topmanager!$D:$D,topmanager!$C:$C,rs_nova!$A200,topmanager!$A:$A,rs_nova!M$2)+SUMIFS(topmanager!$D:$D,topmanager!$C:$C,rs_nova!$A200,topmanager!$A:$A,908)+SUMIFS(topmanager!$D:$D,topmanager!$C:$C,rs_nova!$A200,topmanager!$A:$A,550)</f>
        <v>0</v>
      </c>
      <c r="N200" s="50">
        <f>SUMIFS(topmanager!$D:$D,topmanager!$C:$C,rs_nova!$A200,topmanager!$A:$A,rs_nova!N$2)</f>
        <v>0</v>
      </c>
      <c r="O200" s="51">
        <f t="shared" si="51"/>
        <v>0</v>
      </c>
      <c r="P200" s="50">
        <f>IFERROR(VLOOKUP($A200,total!$B$4:$AW$437,27,0),0)</f>
        <v>0</v>
      </c>
      <c r="Q200" s="50">
        <f>IFERROR(VLOOKUP($A200,total!$B$4:$AW$437,21,0),0)</f>
        <v>0</v>
      </c>
      <c r="R200" s="50">
        <f>IFERROR(VLOOKUP($A200,total!$B$4:$AW$437,25,0),0)+IFERROR(VLOOKUP($A200,total!$B$4:$AW$437,36,0),0)</f>
        <v>0</v>
      </c>
      <c r="S200" s="50">
        <f>IFERROR(VLOOKUP(A200,gympass!$A$2:$F$148,6,0),0)</f>
        <v>0</v>
      </c>
      <c r="T200" s="50">
        <f>IFERROR(VLOOKUP($A200,total!$B$4:$AW$437,42,0),0)</f>
        <v>0</v>
      </c>
      <c r="U200" s="50">
        <f>IFERROR(VLOOKUP($A200,total!$B$4:$AW$437,32,0),0)</f>
        <v>0</v>
      </c>
      <c r="V200" s="50">
        <f>IFERROR(VLOOKUP($A200,total!$B$4:$AW$437,28,0),0)</f>
        <v>0</v>
      </c>
      <c r="W200" s="50">
        <f>IFERROR(VLOOKUP($A200,total!$B$4:$AX$437,49,0),0)</f>
        <v>0</v>
      </c>
      <c r="X200" s="50"/>
      <c r="Y200" s="50">
        <f>IFERROR(VLOOKUP(A200,#REF!,4,0),0)</f>
        <v>0</v>
      </c>
      <c r="Z200" s="50">
        <f>IFERROR(VLOOKUP(B200,#REF!,8,0),0)</f>
        <v>0</v>
      </c>
      <c r="AA200" s="50">
        <f>IFERROR(VLOOKUP($A200,total!$B$4:$AW$437,45,0),0)</f>
        <v>0</v>
      </c>
      <c r="AB200" s="50">
        <f>IFERROR(VLOOKUP($A200,total!$B$4:$AW$437,48,0),0)</f>
        <v>0</v>
      </c>
      <c r="AC200" s="50">
        <f>IFERROR(VLOOKUP($A200,total!$B$4:$AB$437,19,0),0)</f>
        <v>0</v>
      </c>
      <c r="AD200" s="50">
        <f>IFERROR(VLOOKUP($A200,total!$B$4:$AB$437,10,0),0)</f>
        <v>0</v>
      </c>
      <c r="AE200" s="50">
        <f>IFERROR(VLOOKUP($A200,total!$B$4:$AB$437,13,0),0)-SUMIFS(topmanager!$D:$D,topmanager!$C:$C,rs_nova!$A204,topmanager!$A:$A,856)</f>
        <v>0</v>
      </c>
      <c r="AF200" s="50">
        <f>IFERROR(VLOOKUP($A200,total!$B$4:$AB$437,16,0),0)</f>
        <v>0</v>
      </c>
      <c r="AG200" s="50">
        <f>IFERROR(VLOOKUP($A200,total!$B$4:$AB$437,7,0),0)</f>
        <v>0</v>
      </c>
      <c r="AH200" s="50">
        <f>IFERROR(VLOOKUP($A200,total!$B$4:$AD$437,29,0),0)</f>
        <v>0</v>
      </c>
      <c r="AI200" s="50">
        <f>IFERROR(VLOOKUP(A200,total!$B$4:$AN$437,39,0),0)</f>
        <v>0</v>
      </c>
      <c r="AJ200" s="51">
        <f t="shared" si="52"/>
        <v>0</v>
      </c>
      <c r="AK200" s="50">
        <f t="shared" si="53"/>
        <v>0</v>
      </c>
      <c r="AL200" s="50">
        <f t="shared" si="54"/>
        <v>0</v>
      </c>
      <c r="AM200" s="50">
        <f t="shared" si="55"/>
        <v>0</v>
      </c>
      <c r="AN200" s="50" t="e">
        <f t="shared" si="49"/>
        <v>#REF!</v>
      </c>
      <c r="AO200" s="50" t="e">
        <f t="shared" si="49"/>
        <v>#REF!</v>
      </c>
      <c r="AP200" s="50" t="e">
        <f t="shared" si="49"/>
        <v>#REF!</v>
      </c>
      <c r="AQ200" s="50">
        <f>IFERROR(VLOOKUP(TEXT($A200,"000000"),[6]Página1!$A$8:$S$801,13,FALSE),0)</f>
        <v>0</v>
      </c>
      <c r="AR200" s="50">
        <f>IFERROR(VLOOKUP(TEXT($A200,"000000"),[6]Página1!$A$8:$S$801,16,FALSE),0)</f>
        <v>0</v>
      </c>
      <c r="AS200" s="50">
        <f>IFERROR(VLOOKUP(TEXT($A200,"000000"),[6]Página1!$A$8:$S$801,19,FALSE),0)</f>
        <v>0</v>
      </c>
      <c r="AT200" s="50">
        <f>IFERROR(VLOOKUP(TEXT($A200,"000000"),[7]Página1!$A$8:$R$814,12,FALSE),0)</f>
        <v>0</v>
      </c>
      <c r="AU200" s="50">
        <f>IFERROR(VLOOKUP(TEXT($A200,"000000"),[7]Página1!$A$8:$R$814,15,FALSE),0)</f>
        <v>0</v>
      </c>
      <c r="AV200" s="50">
        <f>IFERROR(VLOOKUP(TEXT($A200,"000000"),[7]Página1!$A$8:$R$814,18,FALSE),0)</f>
        <v>0</v>
      </c>
      <c r="AW200" s="50"/>
      <c r="AX200" s="51" t="e">
        <f t="shared" si="56"/>
        <v>#REF!</v>
      </c>
      <c r="AY200" s="51" t="e">
        <f t="shared" si="57"/>
        <v>#REF!</v>
      </c>
      <c r="AZ200" s="51" t="e">
        <f t="shared" si="58"/>
        <v>#REF!</v>
      </c>
      <c r="BA200" s="51" t="e">
        <f t="shared" si="59"/>
        <v>#REF!</v>
      </c>
      <c r="BB200" s="51">
        <f t="shared" si="60"/>
        <v>0</v>
      </c>
      <c r="BC200" s="51" t="e">
        <f t="shared" si="61"/>
        <v>#REF!</v>
      </c>
      <c r="BD200" s="51">
        <f t="shared" si="62"/>
        <v>0</v>
      </c>
      <c r="BE200" s="51">
        <f>IFERROR(VLOOKUP(A200,salario!A$2:P$91,11,FALSE),0)</f>
        <v>0</v>
      </c>
      <c r="BF200" s="51">
        <f>SUMIFS(topmanager!$D:$D,topmanager!$C:$C,rs_nova!$A200,topmanager!$A:$A,rs_nova!BF$2)</f>
        <v>0</v>
      </c>
      <c r="BG200" s="51">
        <f>SUMIFS(topmanager!$D:$D,topmanager!$C:$C,rs_nova!$A200,topmanager!$A:$A,rs_nova!BG$2)</f>
        <v>0</v>
      </c>
      <c r="BH200" s="51">
        <f>SUMIFS(topmanager!$D:$D,topmanager!$C:$C,rs_nova!$A200,topmanager!$A:$A,rs_nova!BH$2)</f>
        <v>0</v>
      </c>
      <c r="BI200" s="51">
        <f>SUMIFS(topmanager!$D:$D,topmanager!$C:$C,rs_nova!$A200,topmanager!$A:$A,rs_nova!BI$2)</f>
        <v>0</v>
      </c>
      <c r="BJ200" s="51">
        <f>SUMIFS(topmanager!$D:$D,topmanager!$C:$C,rs_nova!$A200,topmanager!$A:$A,rs_nova!BJ$2)+SUMIFS(topmanager!$D:$D,topmanager!$C:$C,rs_nova!$A200,topmanager!$A:$A,rs_nova!BJ$2+1)</f>
        <v>0</v>
      </c>
      <c r="BK200" s="51">
        <f>IFERROR(VLOOKUP(A200,[8]ferias!$C$4:$G$100,5,FALSE),0)</f>
        <v>0</v>
      </c>
      <c r="BL200" s="51">
        <f>SUMIFS(topmanager!$D:$D,topmanager!$C:$C,rs_nova!$A200,topmanager!$A:$A,rs_nova!BL$2)</f>
        <v>0</v>
      </c>
      <c r="BM200" s="51">
        <f>SUMIFS(topmanager!$D:$D,topmanager!$C:$C,rs_nova!$A200,topmanager!$A:$A,rs_nova!BM$2)+SUMIFS(topmanager!$D:$D,topmanager!$C:$C,rs_nova!$A204,topmanager!$A:$A,151)</f>
        <v>0</v>
      </c>
      <c r="BN200" s="51">
        <f t="shared" si="63"/>
        <v>0</v>
      </c>
    </row>
    <row r="201" spans="1:66">
      <c r="A201" s="47" t="e">
        <f>total!#REF!</f>
        <v>#REF!</v>
      </c>
      <c r="B201" s="47">
        <f t="shared" si="50"/>
        <v>0</v>
      </c>
      <c r="C201" s="48" t="e">
        <f>total!#REF!</f>
        <v>#REF!</v>
      </c>
      <c r="D201" s="49" t="str">
        <f>IFERROR(VLOOKUP(A201,salario!A$3:J$32,10,FALSE),"")</f>
        <v/>
      </c>
      <c r="E201" s="49" t="str">
        <f>IFERROR(IF(VLOOKUP(A201,salario!A$3:O$32,15,FALSE)="","",VLOOKUP(A201,salario!A$3:O$32,15,FALSE)),"")</f>
        <v/>
      </c>
      <c r="F201" s="47" t="str">
        <f>IFERROR(VLOOKUP(A201,[5]base_pessoal!$B$2:$P$1504,13,FALSE),"")</f>
        <v/>
      </c>
      <c r="G201" s="50">
        <f>IFERROR(VLOOKUP(A201,salario!A$2:P$91,11,FALSE),0)*B201/30</f>
        <v>0</v>
      </c>
      <c r="H201" s="50">
        <f>SUMIFS(topmanager!$D:$D,topmanager!$C:$C,rs_nova!$A201,topmanager!$A:$A,rs_nova!H$2)+SUMIFS(topmanager!$D:$D,topmanager!$C:$C,rs_nova!$A201,topmanager!$A:$A,63)</f>
        <v>0</v>
      </c>
      <c r="I201" s="50">
        <f>-SUMIFS(topmanager!$D:$D,topmanager!$C:$C,rs_nova!$A201,topmanager!$A:$A,rs_nova!I$2)</f>
        <v>0</v>
      </c>
      <c r="J201" s="50">
        <f>SUMIFS(topmanager!$D:$D,topmanager!$C:$C,rs_nova!$A201,topmanager!$A:$A,rs_nova!J$2)</f>
        <v>0</v>
      </c>
      <c r="K201" s="50">
        <f>SUMIFS(topmanager!$D:$D,topmanager!$C:$C,rs_nova!$A201,topmanager!$A:$A,rs_nova!K$2)+SUMIFS(topmanager!$D:$D,topmanager!$C:$C,rs_nova!$A201,topmanager!$A:$A,911)</f>
        <v>0</v>
      </c>
      <c r="L201" s="50">
        <f>SUMIFS(topmanager!$D:$D,topmanager!$C:$C,rs_nova!$A201,topmanager!$A:$A,rs_nova!L$2)</f>
        <v>0</v>
      </c>
      <c r="M201" s="50">
        <f>SUMIFS(topmanager!$D:$D,topmanager!$C:$C,rs_nova!$A201,topmanager!$A:$A,rs_nova!M$2)+SUMIFS(topmanager!$D:$D,topmanager!$C:$C,rs_nova!$A201,topmanager!$A:$A,908)+SUMIFS(topmanager!$D:$D,topmanager!$C:$C,rs_nova!$A201,topmanager!$A:$A,550)</f>
        <v>0</v>
      </c>
      <c r="N201" s="50">
        <f>SUMIFS(topmanager!$D:$D,topmanager!$C:$C,rs_nova!$A201,topmanager!$A:$A,rs_nova!N$2)</f>
        <v>0</v>
      </c>
      <c r="O201" s="51">
        <f t="shared" si="51"/>
        <v>0</v>
      </c>
      <c r="P201" s="50">
        <f>IFERROR(VLOOKUP($A201,total!$B$4:$AW$437,27,0),0)</f>
        <v>0</v>
      </c>
      <c r="Q201" s="50">
        <f>IFERROR(VLOOKUP($A201,total!$B$4:$AW$437,21,0),0)</f>
        <v>0</v>
      </c>
      <c r="R201" s="50">
        <f>IFERROR(VLOOKUP($A201,total!$B$4:$AW$437,25,0),0)+IFERROR(VLOOKUP($A201,total!$B$4:$AW$437,36,0),0)</f>
        <v>0</v>
      </c>
      <c r="S201" s="50">
        <f>IFERROR(VLOOKUP(A201,gympass!$A$2:$F$148,6,0),0)</f>
        <v>0</v>
      </c>
      <c r="T201" s="50">
        <f>IFERROR(VLOOKUP($A201,total!$B$4:$AW$437,42,0),0)</f>
        <v>0</v>
      </c>
      <c r="U201" s="50">
        <f>IFERROR(VLOOKUP($A201,total!$B$4:$AW$437,32,0),0)</f>
        <v>0</v>
      </c>
      <c r="V201" s="50">
        <f>IFERROR(VLOOKUP($A201,total!$B$4:$AW$437,28,0),0)</f>
        <v>0</v>
      </c>
      <c r="W201" s="50">
        <f>IFERROR(VLOOKUP($A201,total!$B$4:$AX$437,49,0),0)</f>
        <v>0</v>
      </c>
      <c r="X201" s="50"/>
      <c r="Y201" s="50">
        <f>IFERROR(VLOOKUP(A201,#REF!,4,0),0)</f>
        <v>0</v>
      </c>
      <c r="Z201" s="50">
        <f>IFERROR(VLOOKUP(B201,#REF!,8,0),0)</f>
        <v>0</v>
      </c>
      <c r="AA201" s="50">
        <f>IFERROR(VLOOKUP($A201,total!$B$4:$AW$437,45,0),0)</f>
        <v>0</v>
      </c>
      <c r="AB201" s="50">
        <f>IFERROR(VLOOKUP($A201,total!$B$4:$AW$437,48,0),0)</f>
        <v>0</v>
      </c>
      <c r="AC201" s="50">
        <f>IFERROR(VLOOKUP($A201,total!$B$4:$AB$437,19,0),0)</f>
        <v>0</v>
      </c>
      <c r="AD201" s="50">
        <f>IFERROR(VLOOKUP($A201,total!$B$4:$AB$437,10,0),0)</f>
        <v>0</v>
      </c>
      <c r="AE201" s="50">
        <f>IFERROR(VLOOKUP($A201,total!$B$4:$AB$437,13,0),0)-SUMIFS(topmanager!$D:$D,topmanager!$C:$C,rs_nova!$A205,topmanager!$A:$A,856)</f>
        <v>0</v>
      </c>
      <c r="AF201" s="50">
        <f>IFERROR(VLOOKUP($A201,total!$B$4:$AB$437,16,0),0)</f>
        <v>0</v>
      </c>
      <c r="AG201" s="50">
        <f>IFERROR(VLOOKUP($A201,total!$B$4:$AB$437,7,0),0)</f>
        <v>0</v>
      </c>
      <c r="AH201" s="50">
        <f>IFERROR(VLOOKUP($A201,total!$B$4:$AD$437,29,0),0)</f>
        <v>0</v>
      </c>
      <c r="AI201" s="50">
        <f>IFERROR(VLOOKUP(A201,total!$B$4:$AN$437,39,0),0)</f>
        <v>0</v>
      </c>
      <c r="AJ201" s="51">
        <f t="shared" si="52"/>
        <v>0</v>
      </c>
      <c r="AK201" s="50">
        <f t="shared" si="53"/>
        <v>0</v>
      </c>
      <c r="AL201" s="50">
        <f t="shared" si="54"/>
        <v>0</v>
      </c>
      <c r="AM201" s="50">
        <f t="shared" si="55"/>
        <v>0</v>
      </c>
      <c r="AN201" s="50" t="e">
        <f t="shared" si="49"/>
        <v>#REF!</v>
      </c>
      <c r="AO201" s="50" t="e">
        <f t="shared" si="49"/>
        <v>#REF!</v>
      </c>
      <c r="AP201" s="50" t="e">
        <f t="shared" si="49"/>
        <v>#REF!</v>
      </c>
      <c r="AQ201" s="50">
        <f>IFERROR(VLOOKUP(TEXT($A201,"000000"),[6]Página1!$A$8:$S$801,13,FALSE),0)</f>
        <v>0</v>
      </c>
      <c r="AR201" s="50">
        <f>IFERROR(VLOOKUP(TEXT($A201,"000000"),[6]Página1!$A$8:$S$801,16,FALSE),0)</f>
        <v>0</v>
      </c>
      <c r="AS201" s="50">
        <f>IFERROR(VLOOKUP(TEXT($A201,"000000"),[6]Página1!$A$8:$S$801,19,FALSE),0)</f>
        <v>0</v>
      </c>
      <c r="AT201" s="50">
        <f>IFERROR(VLOOKUP(TEXT($A201,"000000"),[7]Página1!$A$8:$R$814,12,FALSE),0)</f>
        <v>0</v>
      </c>
      <c r="AU201" s="50">
        <f>IFERROR(VLOOKUP(TEXT($A201,"000000"),[7]Página1!$A$8:$R$814,15,FALSE),0)</f>
        <v>0</v>
      </c>
      <c r="AV201" s="50">
        <f>IFERROR(VLOOKUP(TEXT($A201,"000000"),[7]Página1!$A$8:$R$814,18,FALSE),0)</f>
        <v>0</v>
      </c>
      <c r="AW201" s="50"/>
      <c r="AX201" s="51" t="e">
        <f t="shared" si="56"/>
        <v>#REF!</v>
      </c>
      <c r="AY201" s="51" t="e">
        <f t="shared" si="57"/>
        <v>#REF!</v>
      </c>
      <c r="AZ201" s="51" t="e">
        <f t="shared" si="58"/>
        <v>#REF!</v>
      </c>
      <c r="BA201" s="51" t="e">
        <f t="shared" si="59"/>
        <v>#REF!</v>
      </c>
      <c r="BB201" s="51">
        <f t="shared" si="60"/>
        <v>0</v>
      </c>
      <c r="BC201" s="51" t="e">
        <f t="shared" si="61"/>
        <v>#REF!</v>
      </c>
      <c r="BD201" s="51">
        <f t="shared" si="62"/>
        <v>0</v>
      </c>
      <c r="BE201" s="51">
        <f>IFERROR(VLOOKUP(A201,salario!A$2:P$91,11,FALSE),0)</f>
        <v>0</v>
      </c>
      <c r="BF201" s="51">
        <f>SUMIFS(topmanager!$D:$D,topmanager!$C:$C,rs_nova!$A201,topmanager!$A:$A,rs_nova!BF$2)</f>
        <v>0</v>
      </c>
      <c r="BG201" s="51">
        <f>SUMIFS(topmanager!$D:$D,topmanager!$C:$C,rs_nova!$A201,topmanager!$A:$A,rs_nova!BG$2)</f>
        <v>0</v>
      </c>
      <c r="BH201" s="51">
        <f>SUMIFS(topmanager!$D:$D,topmanager!$C:$C,rs_nova!$A201,topmanager!$A:$A,rs_nova!BH$2)</f>
        <v>0</v>
      </c>
      <c r="BI201" s="51">
        <f>SUMIFS(topmanager!$D:$D,topmanager!$C:$C,rs_nova!$A201,topmanager!$A:$A,rs_nova!BI$2)</f>
        <v>0</v>
      </c>
      <c r="BJ201" s="51">
        <f>SUMIFS(topmanager!$D:$D,topmanager!$C:$C,rs_nova!$A201,topmanager!$A:$A,rs_nova!BJ$2)+SUMIFS(topmanager!$D:$D,topmanager!$C:$C,rs_nova!$A201,topmanager!$A:$A,rs_nova!BJ$2+1)</f>
        <v>0</v>
      </c>
      <c r="BK201" s="51">
        <f>IFERROR(VLOOKUP(A201,[8]ferias!$C$4:$G$100,5,FALSE),0)</f>
        <v>0</v>
      </c>
      <c r="BL201" s="51">
        <f>SUMIFS(topmanager!$D:$D,topmanager!$C:$C,rs_nova!$A201,topmanager!$A:$A,rs_nova!BL$2)</f>
        <v>0</v>
      </c>
      <c r="BM201" s="51">
        <f>SUMIFS(topmanager!$D:$D,topmanager!$C:$C,rs_nova!$A201,topmanager!$A:$A,rs_nova!BM$2)+SUMIFS(topmanager!$D:$D,topmanager!$C:$C,rs_nova!$A205,topmanager!$A:$A,151)</f>
        <v>0</v>
      </c>
      <c r="BN201" s="51">
        <f t="shared" si="63"/>
        <v>0</v>
      </c>
    </row>
    <row r="202" spans="1:66">
      <c r="A202" s="47" t="e">
        <f>total!#REF!</f>
        <v>#REF!</v>
      </c>
      <c r="B202" s="47">
        <f t="shared" si="50"/>
        <v>0</v>
      </c>
      <c r="C202" s="48" t="e">
        <f>total!#REF!</f>
        <v>#REF!</v>
      </c>
      <c r="D202" s="49" t="str">
        <f>IFERROR(VLOOKUP(A202,salario!A$3:J$32,10,FALSE),"")</f>
        <v/>
      </c>
      <c r="E202" s="49" t="str">
        <f>IFERROR(IF(VLOOKUP(A202,salario!A$3:O$32,15,FALSE)="","",VLOOKUP(A202,salario!A$3:O$32,15,FALSE)),"")</f>
        <v/>
      </c>
      <c r="F202" s="47" t="str">
        <f>IFERROR(VLOOKUP(A202,[5]base_pessoal!$B$2:$P$1504,13,FALSE),"")</f>
        <v/>
      </c>
      <c r="G202" s="50">
        <f>IFERROR(VLOOKUP(A202,salario!A$2:P$91,11,FALSE),0)*B202/30</f>
        <v>0</v>
      </c>
      <c r="H202" s="50">
        <f>SUMIFS(topmanager!$D:$D,topmanager!$C:$C,rs_nova!$A202,topmanager!$A:$A,rs_nova!H$2)+SUMIFS(topmanager!$D:$D,topmanager!$C:$C,rs_nova!$A202,topmanager!$A:$A,63)</f>
        <v>0</v>
      </c>
      <c r="I202" s="50">
        <f>-SUMIFS(topmanager!$D:$D,topmanager!$C:$C,rs_nova!$A202,topmanager!$A:$A,rs_nova!I$2)</f>
        <v>0</v>
      </c>
      <c r="J202" s="50">
        <f>SUMIFS(topmanager!$D:$D,topmanager!$C:$C,rs_nova!$A202,topmanager!$A:$A,rs_nova!J$2)</f>
        <v>0</v>
      </c>
      <c r="K202" s="50">
        <f>SUMIFS(topmanager!$D:$D,topmanager!$C:$C,rs_nova!$A202,topmanager!$A:$A,rs_nova!K$2)+SUMIFS(topmanager!$D:$D,topmanager!$C:$C,rs_nova!$A202,topmanager!$A:$A,911)</f>
        <v>0</v>
      </c>
      <c r="L202" s="50">
        <f>SUMIFS(topmanager!$D:$D,topmanager!$C:$C,rs_nova!$A202,topmanager!$A:$A,rs_nova!L$2)</f>
        <v>0</v>
      </c>
      <c r="M202" s="50">
        <f>SUMIFS(topmanager!$D:$D,topmanager!$C:$C,rs_nova!$A202,topmanager!$A:$A,rs_nova!M$2)+SUMIFS(topmanager!$D:$D,topmanager!$C:$C,rs_nova!$A202,topmanager!$A:$A,908)+SUMIFS(topmanager!$D:$D,topmanager!$C:$C,rs_nova!$A202,topmanager!$A:$A,550)</f>
        <v>0</v>
      </c>
      <c r="N202" s="50">
        <f>SUMIFS(topmanager!$D:$D,topmanager!$C:$C,rs_nova!$A202,topmanager!$A:$A,rs_nova!N$2)</f>
        <v>0</v>
      </c>
      <c r="O202" s="51">
        <f t="shared" si="51"/>
        <v>0</v>
      </c>
      <c r="P202" s="50">
        <f>IFERROR(VLOOKUP($A202,total!$B$4:$AW$437,27,0),0)</f>
        <v>0</v>
      </c>
      <c r="Q202" s="50">
        <f>IFERROR(VLOOKUP($A202,total!$B$4:$AW$437,21,0),0)</f>
        <v>0</v>
      </c>
      <c r="R202" s="50">
        <f>IFERROR(VLOOKUP($A202,total!$B$4:$AW$437,25,0),0)+IFERROR(VLOOKUP($A202,total!$B$4:$AW$437,36,0),0)</f>
        <v>0</v>
      </c>
      <c r="S202" s="50">
        <f>IFERROR(VLOOKUP(A202,gympass!$A$2:$F$148,6,0),0)</f>
        <v>0</v>
      </c>
      <c r="T202" s="50">
        <f>IFERROR(VLOOKUP($A202,total!$B$4:$AW$437,42,0),0)</f>
        <v>0</v>
      </c>
      <c r="U202" s="50">
        <f>IFERROR(VLOOKUP($A202,total!$B$4:$AW$437,32,0),0)</f>
        <v>0</v>
      </c>
      <c r="V202" s="50">
        <f>IFERROR(VLOOKUP($A202,total!$B$4:$AW$437,28,0),0)</f>
        <v>0</v>
      </c>
      <c r="W202" s="50">
        <f>IFERROR(VLOOKUP($A202,total!$B$4:$AX$437,49,0),0)</f>
        <v>0</v>
      </c>
      <c r="X202" s="50"/>
      <c r="Y202" s="50">
        <f>IFERROR(VLOOKUP(A202,#REF!,4,0),0)</f>
        <v>0</v>
      </c>
      <c r="Z202" s="50">
        <f>IFERROR(VLOOKUP(B202,#REF!,8,0),0)</f>
        <v>0</v>
      </c>
      <c r="AA202" s="50">
        <f>IFERROR(VLOOKUP($A202,total!$B$4:$AW$437,45,0),0)</f>
        <v>0</v>
      </c>
      <c r="AB202" s="50">
        <f>IFERROR(VLOOKUP($A202,total!$B$4:$AW$437,48,0),0)</f>
        <v>0</v>
      </c>
      <c r="AC202" s="50">
        <f>IFERROR(VLOOKUP($A202,total!$B$4:$AB$437,19,0),0)</f>
        <v>0</v>
      </c>
      <c r="AD202" s="50">
        <f>IFERROR(VLOOKUP($A202,total!$B$4:$AB$437,10,0),0)</f>
        <v>0</v>
      </c>
      <c r="AE202" s="50">
        <f>IFERROR(VLOOKUP($A202,total!$B$4:$AB$437,13,0),0)-SUMIFS(topmanager!$D:$D,topmanager!$C:$C,rs_nova!$A206,topmanager!$A:$A,856)</f>
        <v>0</v>
      </c>
      <c r="AF202" s="50">
        <f>IFERROR(VLOOKUP($A202,total!$B$4:$AB$437,16,0),0)</f>
        <v>0</v>
      </c>
      <c r="AG202" s="50">
        <f>IFERROR(VLOOKUP($A202,total!$B$4:$AB$437,7,0),0)</f>
        <v>0</v>
      </c>
      <c r="AH202" s="50">
        <f>IFERROR(VLOOKUP($A202,total!$B$4:$AD$437,29,0),0)</f>
        <v>0</v>
      </c>
      <c r="AI202" s="50">
        <f>IFERROR(VLOOKUP(A202,total!$B$4:$AN$437,39,0),0)</f>
        <v>0</v>
      </c>
      <c r="AJ202" s="51">
        <f t="shared" si="52"/>
        <v>0</v>
      </c>
      <c r="AK202" s="50">
        <f t="shared" si="53"/>
        <v>0</v>
      </c>
      <c r="AL202" s="50">
        <f t="shared" si="54"/>
        <v>0</v>
      </c>
      <c r="AM202" s="50">
        <f t="shared" si="55"/>
        <v>0</v>
      </c>
      <c r="AN202" s="50" t="e">
        <f t="shared" si="49"/>
        <v>#REF!</v>
      </c>
      <c r="AO202" s="50" t="e">
        <f t="shared" si="49"/>
        <v>#REF!</v>
      </c>
      <c r="AP202" s="50" t="e">
        <f t="shared" si="49"/>
        <v>#REF!</v>
      </c>
      <c r="AQ202" s="50">
        <f>IFERROR(VLOOKUP(TEXT($A202,"000000"),[6]Página1!$A$8:$S$801,13,FALSE),0)</f>
        <v>0</v>
      </c>
      <c r="AR202" s="50">
        <f>IFERROR(VLOOKUP(TEXT($A202,"000000"),[6]Página1!$A$8:$S$801,16,FALSE),0)</f>
        <v>0</v>
      </c>
      <c r="AS202" s="50">
        <f>IFERROR(VLOOKUP(TEXT($A202,"000000"),[6]Página1!$A$8:$S$801,19,FALSE),0)</f>
        <v>0</v>
      </c>
      <c r="AT202" s="50">
        <f>IFERROR(VLOOKUP(TEXT($A202,"000000"),[7]Página1!$A$8:$R$814,12,FALSE),0)</f>
        <v>0</v>
      </c>
      <c r="AU202" s="50">
        <f>IFERROR(VLOOKUP(TEXT($A202,"000000"),[7]Página1!$A$8:$R$814,15,FALSE),0)</f>
        <v>0</v>
      </c>
      <c r="AV202" s="50">
        <f>IFERROR(VLOOKUP(TEXT($A202,"000000"),[7]Página1!$A$8:$R$814,18,FALSE),0)</f>
        <v>0</v>
      </c>
      <c r="AW202" s="50"/>
      <c r="AX202" s="51" t="e">
        <f t="shared" si="56"/>
        <v>#REF!</v>
      </c>
      <c r="AY202" s="51" t="e">
        <f t="shared" si="57"/>
        <v>#REF!</v>
      </c>
      <c r="AZ202" s="51" t="e">
        <f t="shared" si="58"/>
        <v>#REF!</v>
      </c>
      <c r="BA202" s="51" t="e">
        <f t="shared" si="59"/>
        <v>#REF!</v>
      </c>
      <c r="BB202" s="51">
        <f t="shared" si="60"/>
        <v>0</v>
      </c>
      <c r="BC202" s="51" t="e">
        <f t="shared" si="61"/>
        <v>#REF!</v>
      </c>
      <c r="BD202" s="51">
        <f t="shared" si="62"/>
        <v>0</v>
      </c>
      <c r="BE202" s="51">
        <f>IFERROR(VLOOKUP(A202,salario!A$2:P$91,11,FALSE),0)</f>
        <v>0</v>
      </c>
      <c r="BF202" s="51">
        <f>SUMIFS(topmanager!$D:$D,topmanager!$C:$C,rs_nova!$A202,topmanager!$A:$A,rs_nova!BF$2)</f>
        <v>0</v>
      </c>
      <c r="BG202" s="51">
        <f>SUMIFS(topmanager!$D:$D,topmanager!$C:$C,rs_nova!$A202,topmanager!$A:$A,rs_nova!BG$2)</f>
        <v>0</v>
      </c>
      <c r="BH202" s="51">
        <f>SUMIFS(topmanager!$D:$D,topmanager!$C:$C,rs_nova!$A202,topmanager!$A:$A,rs_nova!BH$2)</f>
        <v>0</v>
      </c>
      <c r="BI202" s="51">
        <f>SUMIFS(topmanager!$D:$D,topmanager!$C:$C,rs_nova!$A202,topmanager!$A:$A,rs_nova!BI$2)</f>
        <v>0</v>
      </c>
      <c r="BJ202" s="51">
        <f>SUMIFS(topmanager!$D:$D,topmanager!$C:$C,rs_nova!$A202,topmanager!$A:$A,rs_nova!BJ$2)+SUMIFS(topmanager!$D:$D,topmanager!$C:$C,rs_nova!$A202,topmanager!$A:$A,rs_nova!BJ$2+1)</f>
        <v>0</v>
      </c>
      <c r="BK202" s="51">
        <f>IFERROR(VLOOKUP(A202,[8]ferias!$C$4:$G$100,5,FALSE),0)</f>
        <v>0</v>
      </c>
      <c r="BL202" s="51">
        <f>SUMIFS(topmanager!$D:$D,topmanager!$C:$C,rs_nova!$A202,topmanager!$A:$A,rs_nova!BL$2)</f>
        <v>0</v>
      </c>
      <c r="BM202" s="51">
        <f>SUMIFS(topmanager!$D:$D,topmanager!$C:$C,rs_nova!$A202,topmanager!$A:$A,rs_nova!BM$2)+SUMIFS(topmanager!$D:$D,topmanager!$C:$C,rs_nova!$A206,topmanager!$A:$A,151)</f>
        <v>0</v>
      </c>
      <c r="BN202" s="51">
        <f t="shared" si="63"/>
        <v>0</v>
      </c>
    </row>
    <row r="203" spans="1:66">
      <c r="A203" s="47" t="e">
        <f>total!#REF!</f>
        <v>#REF!</v>
      </c>
      <c r="B203" s="47">
        <f t="shared" si="50"/>
        <v>0</v>
      </c>
      <c r="C203" s="48" t="e">
        <f>total!#REF!</f>
        <v>#REF!</v>
      </c>
      <c r="D203" s="49" t="str">
        <f>IFERROR(VLOOKUP(A203,salario!A$3:J$32,10,FALSE),"")</f>
        <v/>
      </c>
      <c r="E203" s="49" t="str">
        <f>IFERROR(IF(VLOOKUP(A203,salario!A$3:O$32,15,FALSE)="","",VLOOKUP(A203,salario!A$3:O$32,15,FALSE)),"")</f>
        <v/>
      </c>
      <c r="F203" s="47" t="str">
        <f>IFERROR(VLOOKUP(A203,[5]base_pessoal!$B$2:$P$1504,13,FALSE),"")</f>
        <v/>
      </c>
      <c r="G203" s="50">
        <f>IFERROR(VLOOKUP(A203,salario!A$2:P$91,11,FALSE),0)*B203/30</f>
        <v>0</v>
      </c>
      <c r="H203" s="50">
        <f>SUMIFS(topmanager!$D:$D,topmanager!$C:$C,rs_nova!$A203,topmanager!$A:$A,rs_nova!H$2)+SUMIFS(topmanager!$D:$D,topmanager!$C:$C,rs_nova!$A203,topmanager!$A:$A,63)</f>
        <v>0</v>
      </c>
      <c r="I203" s="50">
        <f>-SUMIFS(topmanager!$D:$D,topmanager!$C:$C,rs_nova!$A203,topmanager!$A:$A,rs_nova!I$2)</f>
        <v>0</v>
      </c>
      <c r="J203" s="50">
        <f>SUMIFS(topmanager!$D:$D,topmanager!$C:$C,rs_nova!$A203,topmanager!$A:$A,rs_nova!J$2)</f>
        <v>0</v>
      </c>
      <c r="K203" s="50">
        <f>SUMIFS(topmanager!$D:$D,topmanager!$C:$C,rs_nova!$A203,topmanager!$A:$A,rs_nova!K$2)+SUMIFS(topmanager!$D:$D,topmanager!$C:$C,rs_nova!$A203,topmanager!$A:$A,911)</f>
        <v>0</v>
      </c>
      <c r="L203" s="50">
        <f>SUMIFS(topmanager!$D:$D,topmanager!$C:$C,rs_nova!$A203,topmanager!$A:$A,rs_nova!L$2)</f>
        <v>0</v>
      </c>
      <c r="M203" s="50">
        <f>SUMIFS(topmanager!$D:$D,topmanager!$C:$C,rs_nova!$A203,topmanager!$A:$A,rs_nova!M$2)+SUMIFS(topmanager!$D:$D,topmanager!$C:$C,rs_nova!$A203,topmanager!$A:$A,908)+SUMIFS(topmanager!$D:$D,topmanager!$C:$C,rs_nova!$A203,topmanager!$A:$A,550)</f>
        <v>0</v>
      </c>
      <c r="N203" s="50">
        <f>SUMIFS(topmanager!$D:$D,topmanager!$C:$C,rs_nova!$A203,topmanager!$A:$A,rs_nova!N$2)</f>
        <v>0</v>
      </c>
      <c r="O203" s="51">
        <f t="shared" si="51"/>
        <v>0</v>
      </c>
      <c r="P203" s="50">
        <f>IFERROR(VLOOKUP($A203,total!$B$4:$AW$437,27,0),0)</f>
        <v>0</v>
      </c>
      <c r="Q203" s="50">
        <f>IFERROR(VLOOKUP($A203,total!$B$4:$AW$437,21,0),0)</f>
        <v>0</v>
      </c>
      <c r="R203" s="50">
        <f>IFERROR(VLOOKUP($A203,total!$B$4:$AW$437,25,0),0)+IFERROR(VLOOKUP($A203,total!$B$4:$AW$437,36,0),0)</f>
        <v>0</v>
      </c>
      <c r="S203" s="50">
        <f>IFERROR(VLOOKUP(A203,gympass!$A$2:$F$148,6,0),0)</f>
        <v>0</v>
      </c>
      <c r="T203" s="50">
        <f>IFERROR(VLOOKUP($A203,total!$B$4:$AW$437,42,0),0)</f>
        <v>0</v>
      </c>
      <c r="U203" s="50">
        <f>IFERROR(VLOOKUP($A203,total!$B$4:$AW$437,32,0),0)</f>
        <v>0</v>
      </c>
      <c r="V203" s="50">
        <f>IFERROR(VLOOKUP($A203,total!$B$4:$AW$437,28,0),0)</f>
        <v>0</v>
      </c>
      <c r="W203" s="50">
        <f>IFERROR(VLOOKUP($A203,total!$B$4:$AX$437,49,0),0)</f>
        <v>0</v>
      </c>
      <c r="X203" s="50"/>
      <c r="Y203" s="50">
        <f>IFERROR(VLOOKUP(A203,#REF!,4,0),0)</f>
        <v>0</v>
      </c>
      <c r="Z203" s="50">
        <f>IFERROR(VLOOKUP(B203,#REF!,8,0),0)</f>
        <v>0</v>
      </c>
      <c r="AA203" s="50">
        <f>IFERROR(VLOOKUP($A203,total!$B$4:$AW$437,45,0),0)</f>
        <v>0</v>
      </c>
      <c r="AB203" s="50">
        <f>IFERROR(VLOOKUP($A203,total!$B$4:$AW$437,48,0),0)</f>
        <v>0</v>
      </c>
      <c r="AC203" s="50">
        <f>IFERROR(VLOOKUP($A203,total!$B$4:$AB$437,19,0),0)</f>
        <v>0</v>
      </c>
      <c r="AD203" s="50">
        <f>IFERROR(VLOOKUP($A203,total!$B$4:$AB$437,10,0),0)</f>
        <v>0</v>
      </c>
      <c r="AE203" s="50">
        <f>IFERROR(VLOOKUP($A203,total!$B$4:$AB$437,13,0),0)-SUMIFS(topmanager!$D:$D,topmanager!$C:$C,rs_nova!$A207,topmanager!$A:$A,856)</f>
        <v>0</v>
      </c>
      <c r="AF203" s="50">
        <f>IFERROR(VLOOKUP($A203,total!$B$4:$AB$437,16,0),0)</f>
        <v>0</v>
      </c>
      <c r="AG203" s="50">
        <f>IFERROR(VLOOKUP($A203,total!$B$4:$AB$437,7,0),0)</f>
        <v>0</v>
      </c>
      <c r="AH203" s="50">
        <f>IFERROR(VLOOKUP($A203,total!$B$4:$AD$437,29,0),0)</f>
        <v>0</v>
      </c>
      <c r="AI203" s="50">
        <f>IFERROR(VLOOKUP(A203,total!$B$4:$AN$437,39,0),0)</f>
        <v>0</v>
      </c>
      <c r="AJ203" s="51">
        <f t="shared" si="52"/>
        <v>0</v>
      </c>
      <c r="AK203" s="50">
        <f t="shared" si="53"/>
        <v>0</v>
      </c>
      <c r="AL203" s="50">
        <f t="shared" si="54"/>
        <v>0</v>
      </c>
      <c r="AM203" s="50">
        <f t="shared" si="55"/>
        <v>0</v>
      </c>
      <c r="AN203" s="50" t="e">
        <f t="shared" si="49"/>
        <v>#REF!</v>
      </c>
      <c r="AO203" s="50" t="e">
        <f t="shared" si="49"/>
        <v>#REF!</v>
      </c>
      <c r="AP203" s="50" t="e">
        <f t="shared" si="49"/>
        <v>#REF!</v>
      </c>
      <c r="AQ203" s="50">
        <f>IFERROR(VLOOKUP(TEXT($A203,"000000"),[6]Página1!$A$8:$S$801,13,FALSE),0)</f>
        <v>0</v>
      </c>
      <c r="AR203" s="50">
        <f>IFERROR(VLOOKUP(TEXT($A203,"000000"),[6]Página1!$A$8:$S$801,16,FALSE),0)</f>
        <v>0</v>
      </c>
      <c r="AS203" s="50">
        <f>IFERROR(VLOOKUP(TEXT($A203,"000000"),[6]Página1!$A$8:$S$801,19,FALSE),0)</f>
        <v>0</v>
      </c>
      <c r="AT203" s="50">
        <f>IFERROR(VLOOKUP(TEXT($A203,"000000"),[7]Página1!$A$8:$R$814,12,FALSE),0)</f>
        <v>0</v>
      </c>
      <c r="AU203" s="50">
        <f>IFERROR(VLOOKUP(TEXT($A203,"000000"),[7]Página1!$A$8:$R$814,15,FALSE),0)</f>
        <v>0</v>
      </c>
      <c r="AV203" s="50">
        <f>IFERROR(VLOOKUP(TEXT($A203,"000000"),[7]Página1!$A$8:$R$814,18,FALSE),0)</f>
        <v>0</v>
      </c>
      <c r="AW203" s="50"/>
      <c r="AX203" s="51" t="e">
        <f t="shared" si="56"/>
        <v>#REF!</v>
      </c>
      <c r="AY203" s="51" t="e">
        <f t="shared" si="57"/>
        <v>#REF!</v>
      </c>
      <c r="AZ203" s="51" t="e">
        <f t="shared" si="58"/>
        <v>#REF!</v>
      </c>
      <c r="BA203" s="51" t="e">
        <f t="shared" si="59"/>
        <v>#REF!</v>
      </c>
      <c r="BB203" s="51">
        <f t="shared" si="60"/>
        <v>0</v>
      </c>
      <c r="BC203" s="51" t="e">
        <f t="shared" si="61"/>
        <v>#REF!</v>
      </c>
      <c r="BD203" s="51">
        <f t="shared" si="62"/>
        <v>0</v>
      </c>
      <c r="BE203" s="51">
        <f>IFERROR(VLOOKUP(A203,salario!A$2:P$91,11,FALSE),0)</f>
        <v>0</v>
      </c>
      <c r="BF203" s="51">
        <f>SUMIFS(topmanager!$D:$D,topmanager!$C:$C,rs_nova!$A203,topmanager!$A:$A,rs_nova!BF$2)</f>
        <v>0</v>
      </c>
      <c r="BG203" s="51">
        <f>SUMIFS(topmanager!$D:$D,topmanager!$C:$C,rs_nova!$A203,topmanager!$A:$A,rs_nova!BG$2)</f>
        <v>0</v>
      </c>
      <c r="BH203" s="51">
        <f>SUMIFS(topmanager!$D:$D,topmanager!$C:$C,rs_nova!$A203,topmanager!$A:$A,rs_nova!BH$2)</f>
        <v>0</v>
      </c>
      <c r="BI203" s="51">
        <f>SUMIFS(topmanager!$D:$D,topmanager!$C:$C,rs_nova!$A203,topmanager!$A:$A,rs_nova!BI$2)</f>
        <v>0</v>
      </c>
      <c r="BJ203" s="51">
        <f>SUMIFS(topmanager!$D:$D,topmanager!$C:$C,rs_nova!$A203,topmanager!$A:$A,rs_nova!BJ$2)+SUMIFS(topmanager!$D:$D,topmanager!$C:$C,rs_nova!$A203,topmanager!$A:$A,rs_nova!BJ$2+1)</f>
        <v>0</v>
      </c>
      <c r="BK203" s="51">
        <f>IFERROR(VLOOKUP(A203,[8]ferias!$C$4:$G$100,5,FALSE),0)</f>
        <v>0</v>
      </c>
      <c r="BL203" s="51">
        <f>SUMIFS(topmanager!$D:$D,topmanager!$C:$C,rs_nova!$A203,topmanager!$A:$A,rs_nova!BL$2)</f>
        <v>0</v>
      </c>
      <c r="BM203" s="51">
        <f>SUMIFS(topmanager!$D:$D,topmanager!$C:$C,rs_nova!$A203,topmanager!$A:$A,rs_nova!BM$2)+SUMIFS(topmanager!$D:$D,topmanager!$C:$C,rs_nova!$A207,topmanager!$A:$A,151)</f>
        <v>0</v>
      </c>
      <c r="BN203" s="51">
        <f t="shared" si="63"/>
        <v>0</v>
      </c>
    </row>
    <row r="204" spans="1:66">
      <c r="A204" s="47" t="e">
        <f>total!#REF!</f>
        <v>#REF!</v>
      </c>
      <c r="B204" s="47">
        <f t="shared" si="50"/>
        <v>0</v>
      </c>
      <c r="C204" s="48" t="e">
        <f>total!#REF!</f>
        <v>#REF!</v>
      </c>
      <c r="D204" s="49" t="str">
        <f>IFERROR(VLOOKUP(A204,salario!A$3:J$32,10,FALSE),"")</f>
        <v/>
      </c>
      <c r="E204" s="49" t="str">
        <f>IFERROR(IF(VLOOKUP(A204,salario!A$3:O$32,15,FALSE)="","",VLOOKUP(A204,salario!A$3:O$32,15,FALSE)),"")</f>
        <v/>
      </c>
      <c r="F204" s="47" t="str">
        <f>IFERROR(VLOOKUP(A204,[5]base_pessoal!$B$2:$P$1504,13,FALSE),"")</f>
        <v/>
      </c>
      <c r="G204" s="50">
        <f>IFERROR(VLOOKUP(A204,salario!A$2:P$91,11,FALSE),0)*B204/30</f>
        <v>0</v>
      </c>
      <c r="H204" s="50">
        <f>SUMIFS(topmanager!$D:$D,topmanager!$C:$C,rs_nova!$A204,topmanager!$A:$A,rs_nova!H$2)+SUMIFS(topmanager!$D:$D,topmanager!$C:$C,rs_nova!$A204,topmanager!$A:$A,63)</f>
        <v>0</v>
      </c>
      <c r="I204" s="50">
        <f>-SUMIFS(topmanager!$D:$D,topmanager!$C:$C,rs_nova!$A204,topmanager!$A:$A,rs_nova!I$2)</f>
        <v>0</v>
      </c>
      <c r="J204" s="50">
        <f>SUMIFS(topmanager!$D:$D,topmanager!$C:$C,rs_nova!$A204,topmanager!$A:$A,rs_nova!J$2)</f>
        <v>0</v>
      </c>
      <c r="K204" s="50">
        <f>SUMIFS(topmanager!$D:$D,topmanager!$C:$C,rs_nova!$A204,topmanager!$A:$A,rs_nova!K$2)+SUMIFS(topmanager!$D:$D,topmanager!$C:$C,rs_nova!$A204,topmanager!$A:$A,911)</f>
        <v>0</v>
      </c>
      <c r="L204" s="50">
        <f>SUMIFS(topmanager!$D:$D,topmanager!$C:$C,rs_nova!$A204,topmanager!$A:$A,rs_nova!L$2)</f>
        <v>0</v>
      </c>
      <c r="M204" s="50">
        <f>SUMIFS(topmanager!$D:$D,topmanager!$C:$C,rs_nova!$A204,topmanager!$A:$A,rs_nova!M$2)+SUMIFS(topmanager!$D:$D,topmanager!$C:$C,rs_nova!$A204,topmanager!$A:$A,908)+SUMIFS(topmanager!$D:$D,topmanager!$C:$C,rs_nova!$A204,topmanager!$A:$A,550)</f>
        <v>0</v>
      </c>
      <c r="N204" s="50">
        <f>SUMIFS(topmanager!$D:$D,topmanager!$C:$C,rs_nova!$A204,topmanager!$A:$A,rs_nova!N$2)</f>
        <v>0</v>
      </c>
      <c r="O204" s="51">
        <f t="shared" si="51"/>
        <v>0</v>
      </c>
      <c r="P204" s="50">
        <f>IFERROR(VLOOKUP($A204,total!$B$4:$AW$437,27,0),0)</f>
        <v>0</v>
      </c>
      <c r="Q204" s="50">
        <f>IFERROR(VLOOKUP($A204,total!$B$4:$AW$437,21,0),0)</f>
        <v>0</v>
      </c>
      <c r="R204" s="50">
        <f>IFERROR(VLOOKUP($A204,total!$B$4:$AW$437,25,0),0)+IFERROR(VLOOKUP($A204,total!$B$4:$AW$437,36,0),0)</f>
        <v>0</v>
      </c>
      <c r="S204" s="50">
        <f>IFERROR(VLOOKUP(A204,gympass!$A$2:$F$148,6,0),0)</f>
        <v>0</v>
      </c>
      <c r="T204" s="50">
        <f>IFERROR(VLOOKUP($A204,total!$B$4:$AW$437,42,0),0)</f>
        <v>0</v>
      </c>
      <c r="U204" s="50">
        <f>IFERROR(VLOOKUP($A204,total!$B$4:$AW$437,32,0),0)</f>
        <v>0</v>
      </c>
      <c r="V204" s="50">
        <f>IFERROR(VLOOKUP($A204,total!$B$4:$AW$437,28,0),0)</f>
        <v>0</v>
      </c>
      <c r="W204" s="50">
        <f>IFERROR(VLOOKUP($A204,total!$B$4:$AX$437,49,0),0)</f>
        <v>0</v>
      </c>
      <c r="X204" s="50"/>
      <c r="Y204" s="50">
        <f>IFERROR(VLOOKUP(A204,#REF!,4,0),0)</f>
        <v>0</v>
      </c>
      <c r="Z204" s="50">
        <f>IFERROR(VLOOKUP(B204,#REF!,8,0),0)</f>
        <v>0</v>
      </c>
      <c r="AA204" s="50">
        <f>IFERROR(VLOOKUP($A204,total!$B$4:$AW$437,45,0),0)</f>
        <v>0</v>
      </c>
      <c r="AB204" s="50">
        <f>IFERROR(VLOOKUP($A204,total!$B$4:$AW$437,48,0),0)</f>
        <v>0</v>
      </c>
      <c r="AC204" s="50">
        <f>IFERROR(VLOOKUP($A204,total!$B$4:$AB$437,19,0),0)</f>
        <v>0</v>
      </c>
      <c r="AD204" s="50">
        <f>IFERROR(VLOOKUP($A204,total!$B$4:$AB$437,10,0),0)</f>
        <v>0</v>
      </c>
      <c r="AE204" s="50">
        <f>IFERROR(VLOOKUP($A204,total!$B$4:$AB$437,13,0),0)-SUMIFS(topmanager!$D:$D,topmanager!$C:$C,rs_nova!$A208,topmanager!$A:$A,856)</f>
        <v>0</v>
      </c>
      <c r="AF204" s="50">
        <f>IFERROR(VLOOKUP($A204,total!$B$4:$AB$437,16,0),0)</f>
        <v>0</v>
      </c>
      <c r="AG204" s="50">
        <f>IFERROR(VLOOKUP($A204,total!$B$4:$AB$437,7,0),0)</f>
        <v>0</v>
      </c>
      <c r="AH204" s="50">
        <f>IFERROR(VLOOKUP($A204,total!$B$4:$AD$437,29,0),0)</f>
        <v>0</v>
      </c>
      <c r="AI204" s="50">
        <f>IFERROR(VLOOKUP(A204,total!$B$4:$AN$437,39,0),0)</f>
        <v>0</v>
      </c>
      <c r="AJ204" s="51">
        <f t="shared" si="52"/>
        <v>0</v>
      </c>
      <c r="AK204" s="50">
        <f t="shared" si="53"/>
        <v>0</v>
      </c>
      <c r="AL204" s="50">
        <f t="shared" si="54"/>
        <v>0</v>
      </c>
      <c r="AM204" s="50">
        <f t="shared" si="55"/>
        <v>0</v>
      </c>
      <c r="AN204" s="50" t="e">
        <f t="shared" si="49"/>
        <v>#REF!</v>
      </c>
      <c r="AO204" s="50" t="e">
        <f t="shared" si="49"/>
        <v>#REF!</v>
      </c>
      <c r="AP204" s="50" t="e">
        <f t="shared" si="49"/>
        <v>#REF!</v>
      </c>
      <c r="AQ204" s="50">
        <f>IFERROR(VLOOKUP(TEXT($A204,"000000"),[6]Página1!$A$8:$S$801,13,FALSE),0)</f>
        <v>0</v>
      </c>
      <c r="AR204" s="50">
        <f>IFERROR(VLOOKUP(TEXT($A204,"000000"),[6]Página1!$A$8:$S$801,16,FALSE),0)</f>
        <v>0</v>
      </c>
      <c r="AS204" s="50">
        <f>IFERROR(VLOOKUP(TEXT($A204,"000000"),[6]Página1!$A$8:$S$801,19,FALSE),0)</f>
        <v>0</v>
      </c>
      <c r="AT204" s="50">
        <f>IFERROR(VLOOKUP(TEXT($A204,"000000"),[7]Página1!$A$8:$R$814,12,FALSE),0)</f>
        <v>0</v>
      </c>
      <c r="AU204" s="50">
        <f>IFERROR(VLOOKUP(TEXT($A204,"000000"),[7]Página1!$A$8:$R$814,15,FALSE),0)</f>
        <v>0</v>
      </c>
      <c r="AV204" s="50">
        <f>IFERROR(VLOOKUP(TEXT($A204,"000000"),[7]Página1!$A$8:$R$814,18,FALSE),0)</f>
        <v>0</v>
      </c>
      <c r="AW204" s="50"/>
      <c r="AX204" s="51" t="e">
        <f t="shared" si="56"/>
        <v>#REF!</v>
      </c>
      <c r="AY204" s="51" t="e">
        <f t="shared" si="57"/>
        <v>#REF!</v>
      </c>
      <c r="AZ204" s="51" t="e">
        <f t="shared" si="58"/>
        <v>#REF!</v>
      </c>
      <c r="BA204" s="51" t="e">
        <f t="shared" si="59"/>
        <v>#REF!</v>
      </c>
      <c r="BB204" s="51">
        <f t="shared" si="60"/>
        <v>0</v>
      </c>
      <c r="BC204" s="51" t="e">
        <f t="shared" si="61"/>
        <v>#REF!</v>
      </c>
      <c r="BD204" s="51">
        <f t="shared" si="62"/>
        <v>0</v>
      </c>
      <c r="BE204" s="51">
        <f>IFERROR(VLOOKUP(A204,salario!A$2:P$91,11,FALSE),0)</f>
        <v>0</v>
      </c>
      <c r="BF204" s="51">
        <f>SUMIFS(topmanager!$D:$D,topmanager!$C:$C,rs_nova!$A204,topmanager!$A:$A,rs_nova!BF$2)</f>
        <v>0</v>
      </c>
      <c r="BG204" s="51">
        <f>SUMIFS(topmanager!$D:$D,topmanager!$C:$C,rs_nova!$A204,topmanager!$A:$A,rs_nova!BG$2)</f>
        <v>0</v>
      </c>
      <c r="BH204" s="51">
        <f>SUMIFS(topmanager!$D:$D,topmanager!$C:$C,rs_nova!$A204,topmanager!$A:$A,rs_nova!BH$2)</f>
        <v>0</v>
      </c>
      <c r="BI204" s="51">
        <f>SUMIFS(topmanager!$D:$D,topmanager!$C:$C,rs_nova!$A204,topmanager!$A:$A,rs_nova!BI$2)</f>
        <v>0</v>
      </c>
      <c r="BJ204" s="51">
        <f>SUMIFS(topmanager!$D:$D,topmanager!$C:$C,rs_nova!$A204,topmanager!$A:$A,rs_nova!BJ$2)+SUMIFS(topmanager!$D:$D,topmanager!$C:$C,rs_nova!$A204,topmanager!$A:$A,rs_nova!BJ$2+1)</f>
        <v>0</v>
      </c>
      <c r="BK204" s="51">
        <f>IFERROR(VLOOKUP(A204,[8]ferias!$C$4:$G$100,5,FALSE),0)</f>
        <v>0</v>
      </c>
      <c r="BL204" s="51">
        <f>SUMIFS(topmanager!$D:$D,topmanager!$C:$C,rs_nova!$A204,topmanager!$A:$A,rs_nova!BL$2)</f>
        <v>0</v>
      </c>
      <c r="BM204" s="51">
        <f>SUMIFS(topmanager!$D:$D,topmanager!$C:$C,rs_nova!$A204,topmanager!$A:$A,rs_nova!BM$2)+SUMIFS(topmanager!$D:$D,topmanager!$C:$C,rs_nova!$A208,topmanager!$A:$A,151)</f>
        <v>0</v>
      </c>
      <c r="BN204" s="51">
        <f t="shared" si="63"/>
        <v>0</v>
      </c>
    </row>
    <row r="205" spans="1:66">
      <c r="A205" s="47" t="e">
        <f>total!#REF!</f>
        <v>#REF!</v>
      </c>
      <c r="B205" s="47">
        <f t="shared" si="50"/>
        <v>0</v>
      </c>
      <c r="C205" s="48" t="e">
        <f>total!#REF!</f>
        <v>#REF!</v>
      </c>
      <c r="D205" s="49" t="str">
        <f>IFERROR(VLOOKUP(A205,salario!A$3:J$32,10,FALSE),"")</f>
        <v/>
      </c>
      <c r="E205" s="49" t="str">
        <f>IFERROR(IF(VLOOKUP(A205,salario!A$3:O$32,15,FALSE)="","",VLOOKUP(A205,salario!A$3:O$32,15,FALSE)),"")</f>
        <v/>
      </c>
      <c r="F205" s="47" t="str">
        <f>IFERROR(VLOOKUP(A205,[5]base_pessoal!$B$2:$P$1504,13,FALSE),"")</f>
        <v/>
      </c>
      <c r="G205" s="50">
        <f>IFERROR(VLOOKUP(A205,salario!A$2:P$91,11,FALSE),0)*B205/30</f>
        <v>0</v>
      </c>
      <c r="H205" s="50">
        <f>SUMIFS(topmanager!$D:$D,topmanager!$C:$C,rs_nova!$A205,topmanager!$A:$A,rs_nova!H$2)+SUMIFS(topmanager!$D:$D,topmanager!$C:$C,rs_nova!$A205,topmanager!$A:$A,63)</f>
        <v>0</v>
      </c>
      <c r="I205" s="50">
        <f>-SUMIFS(topmanager!$D:$D,topmanager!$C:$C,rs_nova!$A205,topmanager!$A:$A,rs_nova!I$2)</f>
        <v>0</v>
      </c>
      <c r="J205" s="50">
        <f>SUMIFS(topmanager!$D:$D,topmanager!$C:$C,rs_nova!$A205,topmanager!$A:$A,rs_nova!J$2)</f>
        <v>0</v>
      </c>
      <c r="K205" s="50">
        <f>SUMIFS(topmanager!$D:$D,topmanager!$C:$C,rs_nova!$A205,topmanager!$A:$A,rs_nova!K$2)+SUMIFS(topmanager!$D:$D,topmanager!$C:$C,rs_nova!$A205,topmanager!$A:$A,911)</f>
        <v>0</v>
      </c>
      <c r="L205" s="50">
        <f>SUMIFS(topmanager!$D:$D,topmanager!$C:$C,rs_nova!$A205,topmanager!$A:$A,rs_nova!L$2)</f>
        <v>0</v>
      </c>
      <c r="M205" s="50">
        <f>SUMIFS(topmanager!$D:$D,topmanager!$C:$C,rs_nova!$A205,topmanager!$A:$A,rs_nova!M$2)+SUMIFS(topmanager!$D:$D,topmanager!$C:$C,rs_nova!$A205,topmanager!$A:$A,908)+SUMIFS(topmanager!$D:$D,topmanager!$C:$C,rs_nova!$A205,topmanager!$A:$A,550)</f>
        <v>0</v>
      </c>
      <c r="N205" s="50">
        <f>SUMIFS(topmanager!$D:$D,topmanager!$C:$C,rs_nova!$A205,topmanager!$A:$A,rs_nova!N$2)</f>
        <v>0</v>
      </c>
      <c r="O205" s="51">
        <f t="shared" si="51"/>
        <v>0</v>
      </c>
      <c r="P205" s="50">
        <f>IFERROR(VLOOKUP($A205,total!$B$4:$AW$437,27,0),0)</f>
        <v>0</v>
      </c>
      <c r="Q205" s="50">
        <f>IFERROR(VLOOKUP($A205,total!$B$4:$AW$437,21,0),0)</f>
        <v>0</v>
      </c>
      <c r="R205" s="50">
        <f>IFERROR(VLOOKUP($A205,total!$B$4:$AW$437,25,0),0)+IFERROR(VLOOKUP($A205,total!$B$4:$AW$437,36,0),0)</f>
        <v>0</v>
      </c>
      <c r="S205" s="50">
        <f>IFERROR(VLOOKUP(A205,gympass!$A$2:$F$148,6,0),0)</f>
        <v>0</v>
      </c>
      <c r="T205" s="50">
        <f>IFERROR(VLOOKUP($A205,total!$B$4:$AW$437,42,0),0)</f>
        <v>0</v>
      </c>
      <c r="U205" s="50">
        <f>IFERROR(VLOOKUP($A205,total!$B$4:$AW$437,32,0),0)</f>
        <v>0</v>
      </c>
      <c r="V205" s="50">
        <f>IFERROR(VLOOKUP($A205,total!$B$4:$AW$437,28,0),0)</f>
        <v>0</v>
      </c>
      <c r="W205" s="50">
        <f>IFERROR(VLOOKUP($A205,total!$B$4:$AX$437,49,0),0)</f>
        <v>0</v>
      </c>
      <c r="X205" s="50"/>
      <c r="Y205" s="50">
        <f>IFERROR(VLOOKUP(A205,#REF!,4,0),0)</f>
        <v>0</v>
      </c>
      <c r="Z205" s="50">
        <f>IFERROR(VLOOKUP(B205,#REF!,8,0),0)</f>
        <v>0</v>
      </c>
      <c r="AA205" s="50">
        <f>IFERROR(VLOOKUP($A205,total!$B$4:$AW$437,45,0),0)</f>
        <v>0</v>
      </c>
      <c r="AB205" s="50">
        <f>IFERROR(VLOOKUP($A205,total!$B$4:$AW$437,48,0),0)</f>
        <v>0</v>
      </c>
      <c r="AC205" s="50">
        <f>IFERROR(VLOOKUP($A205,total!$B$4:$AB$437,19,0),0)</f>
        <v>0</v>
      </c>
      <c r="AD205" s="50">
        <f>IFERROR(VLOOKUP($A205,total!$B$4:$AB$437,10,0),0)</f>
        <v>0</v>
      </c>
      <c r="AE205" s="50">
        <f>IFERROR(VLOOKUP($A205,total!$B$4:$AB$437,13,0),0)-SUMIFS(topmanager!$D:$D,topmanager!$C:$C,rs_nova!$A209,topmanager!$A:$A,856)</f>
        <v>0</v>
      </c>
      <c r="AF205" s="50">
        <f>IFERROR(VLOOKUP($A205,total!$B$4:$AB$437,16,0),0)</f>
        <v>0</v>
      </c>
      <c r="AG205" s="50">
        <f>IFERROR(VLOOKUP($A205,total!$B$4:$AB$437,7,0),0)</f>
        <v>0</v>
      </c>
      <c r="AH205" s="50">
        <f>IFERROR(VLOOKUP($A205,total!$B$4:$AD$437,29,0),0)</f>
        <v>0</v>
      </c>
      <c r="AI205" s="50">
        <f>IFERROR(VLOOKUP(A205,total!$B$4:$AN$437,39,0),0)</f>
        <v>0</v>
      </c>
      <c r="AJ205" s="51">
        <f t="shared" si="52"/>
        <v>0</v>
      </c>
      <c r="AK205" s="50">
        <f t="shared" si="53"/>
        <v>0</v>
      </c>
      <c r="AL205" s="50">
        <f t="shared" si="54"/>
        <v>0</v>
      </c>
      <c r="AM205" s="50">
        <f t="shared" si="55"/>
        <v>0</v>
      </c>
      <c r="AN205" s="50" t="e">
        <f t="shared" si="49"/>
        <v>#REF!</v>
      </c>
      <c r="AO205" s="50" t="e">
        <f t="shared" si="49"/>
        <v>#REF!</v>
      </c>
      <c r="AP205" s="50" t="e">
        <f t="shared" si="49"/>
        <v>#REF!</v>
      </c>
      <c r="AQ205" s="50">
        <f>IFERROR(VLOOKUP(TEXT($A205,"000000"),[6]Página1!$A$8:$S$801,13,FALSE),0)</f>
        <v>0</v>
      </c>
      <c r="AR205" s="50">
        <f>IFERROR(VLOOKUP(TEXT($A205,"000000"),[6]Página1!$A$8:$S$801,16,FALSE),0)</f>
        <v>0</v>
      </c>
      <c r="AS205" s="50">
        <f>IFERROR(VLOOKUP(TEXT($A205,"000000"),[6]Página1!$A$8:$S$801,19,FALSE),0)</f>
        <v>0</v>
      </c>
      <c r="AT205" s="50">
        <f>IFERROR(VLOOKUP(TEXT($A205,"000000"),[7]Página1!$A$8:$R$814,12,FALSE),0)</f>
        <v>0</v>
      </c>
      <c r="AU205" s="50">
        <f>IFERROR(VLOOKUP(TEXT($A205,"000000"),[7]Página1!$A$8:$R$814,15,FALSE),0)</f>
        <v>0</v>
      </c>
      <c r="AV205" s="50">
        <f>IFERROR(VLOOKUP(TEXT($A205,"000000"),[7]Página1!$A$8:$R$814,18,FALSE),0)</f>
        <v>0</v>
      </c>
      <c r="AW205" s="50"/>
      <c r="AX205" s="51" t="e">
        <f t="shared" si="56"/>
        <v>#REF!</v>
      </c>
      <c r="AY205" s="51" t="e">
        <f t="shared" si="57"/>
        <v>#REF!</v>
      </c>
      <c r="AZ205" s="51" t="e">
        <f t="shared" si="58"/>
        <v>#REF!</v>
      </c>
      <c r="BA205" s="51" t="e">
        <f t="shared" si="59"/>
        <v>#REF!</v>
      </c>
      <c r="BB205" s="51">
        <f t="shared" si="60"/>
        <v>0</v>
      </c>
      <c r="BC205" s="51" t="e">
        <f t="shared" si="61"/>
        <v>#REF!</v>
      </c>
      <c r="BD205" s="51">
        <f t="shared" si="62"/>
        <v>0</v>
      </c>
      <c r="BE205" s="51">
        <f>IFERROR(VLOOKUP(A205,salario!A$2:P$91,11,FALSE),0)</f>
        <v>0</v>
      </c>
      <c r="BF205" s="51">
        <f>SUMIFS(topmanager!$D:$D,topmanager!$C:$C,rs_nova!$A205,topmanager!$A:$A,rs_nova!BF$2)</f>
        <v>0</v>
      </c>
      <c r="BG205" s="51">
        <f>SUMIFS(topmanager!$D:$D,topmanager!$C:$C,rs_nova!$A205,topmanager!$A:$A,rs_nova!BG$2)</f>
        <v>0</v>
      </c>
      <c r="BH205" s="51">
        <f>SUMIFS(topmanager!$D:$D,topmanager!$C:$C,rs_nova!$A205,topmanager!$A:$A,rs_nova!BH$2)</f>
        <v>0</v>
      </c>
      <c r="BI205" s="51">
        <f>SUMIFS(topmanager!$D:$D,topmanager!$C:$C,rs_nova!$A205,topmanager!$A:$A,rs_nova!BI$2)</f>
        <v>0</v>
      </c>
      <c r="BJ205" s="51">
        <f>SUMIFS(topmanager!$D:$D,topmanager!$C:$C,rs_nova!$A205,topmanager!$A:$A,rs_nova!BJ$2)+SUMIFS(topmanager!$D:$D,topmanager!$C:$C,rs_nova!$A205,topmanager!$A:$A,rs_nova!BJ$2+1)</f>
        <v>0</v>
      </c>
      <c r="BK205" s="51">
        <f>IFERROR(VLOOKUP(A205,[8]ferias!$C$4:$G$100,5,FALSE),0)</f>
        <v>0</v>
      </c>
      <c r="BL205" s="51">
        <f>SUMIFS(topmanager!$D:$D,topmanager!$C:$C,rs_nova!$A205,topmanager!$A:$A,rs_nova!BL$2)</f>
        <v>0</v>
      </c>
      <c r="BM205" s="51">
        <f>SUMIFS(topmanager!$D:$D,topmanager!$C:$C,rs_nova!$A205,topmanager!$A:$A,rs_nova!BM$2)+SUMIFS(topmanager!$D:$D,topmanager!$C:$C,rs_nova!$A209,topmanager!$A:$A,151)</f>
        <v>0</v>
      </c>
      <c r="BN205" s="51">
        <f t="shared" si="63"/>
        <v>0</v>
      </c>
    </row>
    <row r="206" spans="1:66">
      <c r="A206" s="47" t="e">
        <f>total!#REF!</f>
        <v>#REF!</v>
      </c>
      <c r="B206" s="47">
        <f t="shared" si="50"/>
        <v>0</v>
      </c>
      <c r="C206" s="48" t="e">
        <f>total!#REF!</f>
        <v>#REF!</v>
      </c>
      <c r="D206" s="49" t="str">
        <f>IFERROR(VLOOKUP(A206,salario!A$3:J$32,10,FALSE),"")</f>
        <v/>
      </c>
      <c r="E206" s="49" t="str">
        <f>IFERROR(IF(VLOOKUP(A206,salario!A$3:O$32,15,FALSE)="","",VLOOKUP(A206,salario!A$3:O$32,15,FALSE)),"")</f>
        <v/>
      </c>
      <c r="F206" s="47" t="str">
        <f>IFERROR(VLOOKUP(A206,[5]base_pessoal!$B$2:$P$1504,13,FALSE),"")</f>
        <v/>
      </c>
      <c r="G206" s="50">
        <f>IFERROR(VLOOKUP(A206,salario!A$2:P$91,11,FALSE),0)*B206/30</f>
        <v>0</v>
      </c>
      <c r="H206" s="50">
        <f>SUMIFS(topmanager!$D:$D,topmanager!$C:$C,rs_nova!$A206,topmanager!$A:$A,rs_nova!H$2)+SUMIFS(topmanager!$D:$D,topmanager!$C:$C,rs_nova!$A206,topmanager!$A:$A,63)</f>
        <v>0</v>
      </c>
      <c r="I206" s="50">
        <f>-SUMIFS(topmanager!$D:$D,topmanager!$C:$C,rs_nova!$A206,topmanager!$A:$A,rs_nova!I$2)</f>
        <v>0</v>
      </c>
      <c r="J206" s="50">
        <f>SUMIFS(topmanager!$D:$D,topmanager!$C:$C,rs_nova!$A206,topmanager!$A:$A,rs_nova!J$2)</f>
        <v>0</v>
      </c>
      <c r="K206" s="50">
        <f>SUMIFS(topmanager!$D:$D,topmanager!$C:$C,rs_nova!$A206,topmanager!$A:$A,rs_nova!K$2)+SUMIFS(topmanager!$D:$D,topmanager!$C:$C,rs_nova!$A206,topmanager!$A:$A,911)</f>
        <v>0</v>
      </c>
      <c r="L206" s="50">
        <f>SUMIFS(topmanager!$D:$D,topmanager!$C:$C,rs_nova!$A206,topmanager!$A:$A,rs_nova!L$2)</f>
        <v>0</v>
      </c>
      <c r="M206" s="50">
        <f>SUMIFS(topmanager!$D:$D,topmanager!$C:$C,rs_nova!$A206,topmanager!$A:$A,rs_nova!M$2)+SUMIFS(topmanager!$D:$D,topmanager!$C:$C,rs_nova!$A206,topmanager!$A:$A,908)+SUMIFS(topmanager!$D:$D,topmanager!$C:$C,rs_nova!$A206,topmanager!$A:$A,550)</f>
        <v>0</v>
      </c>
      <c r="N206" s="50">
        <f>SUMIFS(topmanager!$D:$D,topmanager!$C:$C,rs_nova!$A206,topmanager!$A:$A,rs_nova!N$2)</f>
        <v>0</v>
      </c>
      <c r="O206" s="51">
        <f t="shared" si="51"/>
        <v>0</v>
      </c>
      <c r="P206" s="50">
        <f>IFERROR(VLOOKUP($A206,total!$B$4:$AW$437,27,0),0)</f>
        <v>0</v>
      </c>
      <c r="Q206" s="50">
        <f>IFERROR(VLOOKUP($A206,total!$B$4:$AW$437,21,0),0)</f>
        <v>0</v>
      </c>
      <c r="R206" s="50">
        <f>IFERROR(VLOOKUP($A206,total!$B$4:$AW$437,25,0),0)+IFERROR(VLOOKUP($A206,total!$B$4:$AW$437,36,0),0)</f>
        <v>0</v>
      </c>
      <c r="S206" s="50">
        <f>IFERROR(VLOOKUP(A206,gympass!$A$2:$F$148,6,0),0)</f>
        <v>0</v>
      </c>
      <c r="T206" s="50">
        <f>IFERROR(VLOOKUP($A206,total!$B$4:$AW$437,42,0),0)</f>
        <v>0</v>
      </c>
      <c r="U206" s="50">
        <f>IFERROR(VLOOKUP($A206,total!$B$4:$AW$437,32,0),0)</f>
        <v>0</v>
      </c>
      <c r="V206" s="50">
        <f>IFERROR(VLOOKUP($A206,total!$B$4:$AW$437,28,0),0)</f>
        <v>0</v>
      </c>
      <c r="W206" s="50">
        <f>IFERROR(VLOOKUP($A206,total!$B$4:$AX$437,49,0),0)</f>
        <v>0</v>
      </c>
      <c r="X206" s="50"/>
      <c r="Y206" s="50">
        <f>IFERROR(VLOOKUP(A206,#REF!,4,0),0)</f>
        <v>0</v>
      </c>
      <c r="Z206" s="50">
        <f>IFERROR(VLOOKUP(B206,#REF!,8,0),0)</f>
        <v>0</v>
      </c>
      <c r="AA206" s="50">
        <f>IFERROR(VLOOKUP($A206,total!$B$4:$AW$437,45,0),0)</f>
        <v>0</v>
      </c>
      <c r="AB206" s="50">
        <f>IFERROR(VLOOKUP($A206,total!$B$4:$AW$437,48,0),0)</f>
        <v>0</v>
      </c>
      <c r="AC206" s="50">
        <f>IFERROR(VLOOKUP($A206,total!$B$4:$AB$437,19,0),0)</f>
        <v>0</v>
      </c>
      <c r="AD206" s="50">
        <f>IFERROR(VLOOKUP($A206,total!$B$4:$AB$437,10,0),0)</f>
        <v>0</v>
      </c>
      <c r="AE206" s="50">
        <f>IFERROR(VLOOKUP($A206,total!$B$4:$AB$437,13,0),0)-SUMIFS(topmanager!$D:$D,topmanager!$C:$C,rs_nova!$A210,topmanager!$A:$A,856)</f>
        <v>0</v>
      </c>
      <c r="AF206" s="50">
        <f>IFERROR(VLOOKUP($A206,total!$B$4:$AB$437,16,0),0)</f>
        <v>0</v>
      </c>
      <c r="AG206" s="50">
        <f>IFERROR(VLOOKUP($A206,total!$B$4:$AB$437,7,0),0)</f>
        <v>0</v>
      </c>
      <c r="AH206" s="50">
        <f>IFERROR(VLOOKUP($A206,total!$B$4:$AD$437,29,0),0)</f>
        <v>0</v>
      </c>
      <c r="AI206" s="50">
        <f>IFERROR(VLOOKUP(A206,total!$B$4:$AN$437,39,0),0)</f>
        <v>0</v>
      </c>
      <c r="AJ206" s="51">
        <f t="shared" si="52"/>
        <v>0</v>
      </c>
      <c r="AK206" s="50">
        <f t="shared" si="53"/>
        <v>0</v>
      </c>
      <c r="AL206" s="50">
        <f t="shared" si="54"/>
        <v>0</v>
      </c>
      <c r="AM206" s="50">
        <f t="shared" si="55"/>
        <v>0</v>
      </c>
      <c r="AN206" s="50" t="e">
        <f t="shared" si="49"/>
        <v>#REF!</v>
      </c>
      <c r="AO206" s="50" t="e">
        <f t="shared" si="49"/>
        <v>#REF!</v>
      </c>
      <c r="AP206" s="50" t="e">
        <f t="shared" si="49"/>
        <v>#REF!</v>
      </c>
      <c r="AQ206" s="50">
        <f>IFERROR(VLOOKUP(TEXT($A206,"000000"),[6]Página1!$A$8:$S$801,13,FALSE),0)</f>
        <v>0</v>
      </c>
      <c r="AR206" s="50">
        <f>IFERROR(VLOOKUP(TEXT($A206,"000000"),[6]Página1!$A$8:$S$801,16,FALSE),0)</f>
        <v>0</v>
      </c>
      <c r="AS206" s="50">
        <f>IFERROR(VLOOKUP(TEXT($A206,"000000"),[6]Página1!$A$8:$S$801,19,FALSE),0)</f>
        <v>0</v>
      </c>
      <c r="AT206" s="50">
        <f>IFERROR(VLOOKUP(TEXT($A206,"000000"),[7]Página1!$A$8:$R$814,12,FALSE),0)</f>
        <v>0</v>
      </c>
      <c r="AU206" s="50">
        <f>IFERROR(VLOOKUP(TEXT($A206,"000000"),[7]Página1!$A$8:$R$814,15,FALSE),0)</f>
        <v>0</v>
      </c>
      <c r="AV206" s="50">
        <f>IFERROR(VLOOKUP(TEXT($A206,"000000"),[7]Página1!$A$8:$R$814,18,FALSE),0)</f>
        <v>0</v>
      </c>
      <c r="AW206" s="50"/>
      <c r="AX206" s="51" t="e">
        <f t="shared" si="56"/>
        <v>#REF!</v>
      </c>
      <c r="AY206" s="51" t="e">
        <f t="shared" si="57"/>
        <v>#REF!</v>
      </c>
      <c r="AZ206" s="51" t="e">
        <f t="shared" si="58"/>
        <v>#REF!</v>
      </c>
      <c r="BA206" s="51" t="e">
        <f t="shared" si="59"/>
        <v>#REF!</v>
      </c>
      <c r="BB206" s="51">
        <f t="shared" si="60"/>
        <v>0</v>
      </c>
      <c r="BC206" s="51" t="e">
        <f t="shared" si="61"/>
        <v>#REF!</v>
      </c>
      <c r="BD206" s="51">
        <f t="shared" si="62"/>
        <v>0</v>
      </c>
      <c r="BE206" s="51">
        <f>IFERROR(VLOOKUP(A206,salario!A$2:P$91,11,FALSE),0)</f>
        <v>0</v>
      </c>
      <c r="BF206" s="51">
        <f>SUMIFS(topmanager!$D:$D,topmanager!$C:$C,rs_nova!$A206,topmanager!$A:$A,rs_nova!BF$2)</f>
        <v>0</v>
      </c>
      <c r="BG206" s="51">
        <f>SUMIFS(topmanager!$D:$D,topmanager!$C:$C,rs_nova!$A206,topmanager!$A:$A,rs_nova!BG$2)</f>
        <v>0</v>
      </c>
      <c r="BH206" s="51">
        <f>SUMIFS(topmanager!$D:$D,topmanager!$C:$C,rs_nova!$A206,topmanager!$A:$A,rs_nova!BH$2)</f>
        <v>0</v>
      </c>
      <c r="BI206" s="51">
        <f>SUMIFS(topmanager!$D:$D,topmanager!$C:$C,rs_nova!$A206,topmanager!$A:$A,rs_nova!BI$2)</f>
        <v>0</v>
      </c>
      <c r="BJ206" s="51">
        <f>SUMIFS(topmanager!$D:$D,topmanager!$C:$C,rs_nova!$A206,topmanager!$A:$A,rs_nova!BJ$2)+SUMIFS(topmanager!$D:$D,topmanager!$C:$C,rs_nova!$A206,topmanager!$A:$A,rs_nova!BJ$2+1)</f>
        <v>0</v>
      </c>
      <c r="BK206" s="51">
        <f>IFERROR(VLOOKUP(A206,[8]ferias!$C$4:$G$100,5,FALSE),0)</f>
        <v>0</v>
      </c>
      <c r="BL206" s="51">
        <f>SUMIFS(topmanager!$D:$D,topmanager!$C:$C,rs_nova!$A206,topmanager!$A:$A,rs_nova!BL$2)</f>
        <v>0</v>
      </c>
      <c r="BM206" s="51">
        <f>SUMIFS(topmanager!$D:$D,topmanager!$C:$C,rs_nova!$A206,topmanager!$A:$A,rs_nova!BM$2)+SUMIFS(topmanager!$D:$D,topmanager!$C:$C,rs_nova!$A210,topmanager!$A:$A,151)</f>
        <v>0</v>
      </c>
      <c r="BN206" s="51">
        <f t="shared" si="63"/>
        <v>0</v>
      </c>
    </row>
    <row r="207" spans="1:66">
      <c r="A207" s="47" t="e">
        <f>total!#REF!</f>
        <v>#REF!</v>
      </c>
      <c r="B207" s="47">
        <f t="shared" si="50"/>
        <v>0</v>
      </c>
      <c r="C207" s="48" t="e">
        <f>total!#REF!</f>
        <v>#REF!</v>
      </c>
      <c r="D207" s="49" t="str">
        <f>IFERROR(VLOOKUP(A207,salario!A$3:J$32,10,FALSE),"")</f>
        <v/>
      </c>
      <c r="E207" s="49" t="str">
        <f>IFERROR(IF(VLOOKUP(A207,salario!A$3:O$32,15,FALSE)="","",VLOOKUP(A207,salario!A$3:O$32,15,FALSE)),"")</f>
        <v/>
      </c>
      <c r="F207" s="47" t="str">
        <f>IFERROR(VLOOKUP(A207,[5]base_pessoal!$B$2:$P$1504,13,FALSE),"")</f>
        <v/>
      </c>
      <c r="G207" s="50">
        <f>IFERROR(VLOOKUP(A207,salario!A$2:P$91,11,FALSE),0)*B207/30</f>
        <v>0</v>
      </c>
      <c r="H207" s="50">
        <f>SUMIFS(topmanager!$D:$D,topmanager!$C:$C,rs_nova!$A207,topmanager!$A:$A,rs_nova!H$2)+SUMIFS(topmanager!$D:$D,topmanager!$C:$C,rs_nova!$A207,topmanager!$A:$A,63)</f>
        <v>0</v>
      </c>
      <c r="I207" s="50">
        <f>-SUMIFS(topmanager!$D:$D,topmanager!$C:$C,rs_nova!$A207,topmanager!$A:$A,rs_nova!I$2)</f>
        <v>0</v>
      </c>
      <c r="J207" s="50">
        <f>SUMIFS(topmanager!$D:$D,topmanager!$C:$C,rs_nova!$A207,topmanager!$A:$A,rs_nova!J$2)</f>
        <v>0</v>
      </c>
      <c r="K207" s="50">
        <f>SUMIFS(topmanager!$D:$D,topmanager!$C:$C,rs_nova!$A207,topmanager!$A:$A,rs_nova!K$2)+SUMIFS(topmanager!$D:$D,topmanager!$C:$C,rs_nova!$A207,topmanager!$A:$A,911)</f>
        <v>0</v>
      </c>
      <c r="L207" s="50">
        <f>SUMIFS(topmanager!$D:$D,topmanager!$C:$C,rs_nova!$A207,topmanager!$A:$A,rs_nova!L$2)</f>
        <v>0</v>
      </c>
      <c r="M207" s="50">
        <f>SUMIFS(topmanager!$D:$D,topmanager!$C:$C,rs_nova!$A207,topmanager!$A:$A,rs_nova!M$2)+SUMIFS(topmanager!$D:$D,topmanager!$C:$C,rs_nova!$A207,topmanager!$A:$A,908)+SUMIFS(topmanager!$D:$D,topmanager!$C:$C,rs_nova!$A207,topmanager!$A:$A,550)</f>
        <v>0</v>
      </c>
      <c r="N207" s="50">
        <f>SUMIFS(topmanager!$D:$D,topmanager!$C:$C,rs_nova!$A207,topmanager!$A:$A,rs_nova!N$2)</f>
        <v>0</v>
      </c>
      <c r="O207" s="51">
        <f t="shared" si="51"/>
        <v>0</v>
      </c>
      <c r="P207" s="50">
        <f>IFERROR(VLOOKUP($A207,total!$B$4:$AW$437,27,0),0)</f>
        <v>0</v>
      </c>
      <c r="Q207" s="50">
        <f>IFERROR(VLOOKUP($A207,total!$B$4:$AW$437,21,0),0)</f>
        <v>0</v>
      </c>
      <c r="R207" s="50">
        <f>IFERROR(VLOOKUP($A207,total!$B$4:$AW$437,25,0),0)+IFERROR(VLOOKUP($A207,total!$B$4:$AW$437,36,0),0)</f>
        <v>0</v>
      </c>
      <c r="S207" s="50">
        <f>IFERROR(VLOOKUP(A207,gympass!$A$2:$F$148,6,0),0)</f>
        <v>0</v>
      </c>
      <c r="T207" s="50">
        <f>IFERROR(VLOOKUP($A207,total!$B$4:$AW$437,42,0),0)</f>
        <v>0</v>
      </c>
      <c r="U207" s="50">
        <f>IFERROR(VLOOKUP($A207,total!$B$4:$AW$437,32,0),0)</f>
        <v>0</v>
      </c>
      <c r="V207" s="50">
        <f>IFERROR(VLOOKUP($A207,total!$B$4:$AW$437,28,0),0)</f>
        <v>0</v>
      </c>
      <c r="W207" s="50">
        <f>IFERROR(VLOOKUP($A207,total!$B$4:$AX$437,49,0),0)</f>
        <v>0</v>
      </c>
      <c r="X207" s="50"/>
      <c r="Y207" s="50">
        <f>IFERROR(VLOOKUP(A207,#REF!,4,0),0)</f>
        <v>0</v>
      </c>
      <c r="Z207" s="50">
        <f>IFERROR(VLOOKUP(B207,#REF!,8,0),0)</f>
        <v>0</v>
      </c>
      <c r="AA207" s="50">
        <f>IFERROR(VLOOKUP($A207,total!$B$4:$AW$437,45,0),0)</f>
        <v>0</v>
      </c>
      <c r="AB207" s="50">
        <f>IFERROR(VLOOKUP($A207,total!$B$4:$AW$437,48,0),0)</f>
        <v>0</v>
      </c>
      <c r="AC207" s="50">
        <f>IFERROR(VLOOKUP($A207,total!$B$4:$AB$437,19,0),0)</f>
        <v>0</v>
      </c>
      <c r="AD207" s="50">
        <f>IFERROR(VLOOKUP($A207,total!$B$4:$AB$437,10,0),0)</f>
        <v>0</v>
      </c>
      <c r="AE207" s="50">
        <f>IFERROR(VLOOKUP($A207,total!$B$4:$AB$437,13,0),0)-SUMIFS(topmanager!$D:$D,topmanager!$C:$C,rs_nova!$A211,topmanager!$A:$A,856)</f>
        <v>0</v>
      </c>
      <c r="AF207" s="50">
        <f>IFERROR(VLOOKUP($A207,total!$B$4:$AB$437,16,0),0)</f>
        <v>0</v>
      </c>
      <c r="AG207" s="50">
        <f>IFERROR(VLOOKUP($A207,total!$B$4:$AB$437,7,0),0)</f>
        <v>0</v>
      </c>
      <c r="AH207" s="50">
        <f>IFERROR(VLOOKUP($A207,total!$B$4:$AD$437,29,0),0)</f>
        <v>0</v>
      </c>
      <c r="AI207" s="50">
        <f>IFERROR(VLOOKUP(A207,total!$B$4:$AN$437,39,0),0)</f>
        <v>0</v>
      </c>
      <c r="AJ207" s="51">
        <f t="shared" si="52"/>
        <v>0</v>
      </c>
      <c r="AK207" s="50">
        <f t="shared" si="53"/>
        <v>0</v>
      </c>
      <c r="AL207" s="50">
        <f t="shared" si="54"/>
        <v>0</v>
      </c>
      <c r="AM207" s="50">
        <f t="shared" si="55"/>
        <v>0</v>
      </c>
      <c r="AN207" s="50" t="e">
        <f t="shared" si="49"/>
        <v>#REF!</v>
      </c>
      <c r="AO207" s="50" t="e">
        <f t="shared" si="49"/>
        <v>#REF!</v>
      </c>
      <c r="AP207" s="50" t="e">
        <f t="shared" si="49"/>
        <v>#REF!</v>
      </c>
      <c r="AQ207" s="50">
        <f>IFERROR(VLOOKUP(TEXT($A207,"000000"),[6]Página1!$A$8:$S$801,13,FALSE),0)</f>
        <v>0</v>
      </c>
      <c r="AR207" s="50">
        <f>IFERROR(VLOOKUP(TEXT($A207,"000000"),[6]Página1!$A$8:$S$801,16,FALSE),0)</f>
        <v>0</v>
      </c>
      <c r="AS207" s="50">
        <f>IFERROR(VLOOKUP(TEXT($A207,"000000"),[6]Página1!$A$8:$S$801,19,FALSE),0)</f>
        <v>0</v>
      </c>
      <c r="AT207" s="50">
        <f>IFERROR(VLOOKUP(TEXT($A207,"000000"),[7]Página1!$A$8:$R$814,12,FALSE),0)</f>
        <v>0</v>
      </c>
      <c r="AU207" s="50">
        <f>IFERROR(VLOOKUP(TEXT($A207,"000000"),[7]Página1!$A$8:$R$814,15,FALSE),0)</f>
        <v>0</v>
      </c>
      <c r="AV207" s="50">
        <f>IFERROR(VLOOKUP(TEXT($A207,"000000"),[7]Página1!$A$8:$R$814,18,FALSE),0)</f>
        <v>0</v>
      </c>
      <c r="AW207" s="50"/>
      <c r="AX207" s="51" t="e">
        <f t="shared" si="56"/>
        <v>#REF!</v>
      </c>
      <c r="AY207" s="51" t="e">
        <f t="shared" si="57"/>
        <v>#REF!</v>
      </c>
      <c r="AZ207" s="51" t="e">
        <f t="shared" si="58"/>
        <v>#REF!</v>
      </c>
      <c r="BA207" s="51" t="e">
        <f t="shared" si="59"/>
        <v>#REF!</v>
      </c>
      <c r="BB207" s="51">
        <f t="shared" si="60"/>
        <v>0</v>
      </c>
      <c r="BC207" s="51" t="e">
        <f t="shared" si="61"/>
        <v>#REF!</v>
      </c>
      <c r="BD207" s="51">
        <f t="shared" si="62"/>
        <v>0</v>
      </c>
      <c r="BE207" s="51">
        <f>IFERROR(VLOOKUP(A207,salario!A$2:P$91,11,FALSE),0)</f>
        <v>0</v>
      </c>
      <c r="BF207" s="51">
        <f>SUMIFS(topmanager!$D:$D,topmanager!$C:$C,rs_nova!$A207,topmanager!$A:$A,rs_nova!BF$2)</f>
        <v>0</v>
      </c>
      <c r="BG207" s="51">
        <f>SUMIFS(topmanager!$D:$D,topmanager!$C:$C,rs_nova!$A207,topmanager!$A:$A,rs_nova!BG$2)</f>
        <v>0</v>
      </c>
      <c r="BH207" s="51">
        <f>SUMIFS(topmanager!$D:$D,topmanager!$C:$C,rs_nova!$A207,topmanager!$A:$A,rs_nova!BH$2)</f>
        <v>0</v>
      </c>
      <c r="BI207" s="51">
        <f>SUMIFS(topmanager!$D:$D,topmanager!$C:$C,rs_nova!$A207,topmanager!$A:$A,rs_nova!BI$2)</f>
        <v>0</v>
      </c>
      <c r="BJ207" s="51">
        <f>SUMIFS(topmanager!$D:$D,topmanager!$C:$C,rs_nova!$A207,topmanager!$A:$A,rs_nova!BJ$2)+SUMIFS(topmanager!$D:$D,topmanager!$C:$C,rs_nova!$A207,topmanager!$A:$A,rs_nova!BJ$2+1)</f>
        <v>0</v>
      </c>
      <c r="BK207" s="51">
        <f>IFERROR(VLOOKUP(A207,[8]ferias!$C$4:$G$100,5,FALSE),0)</f>
        <v>0</v>
      </c>
      <c r="BL207" s="51">
        <f>SUMIFS(topmanager!$D:$D,topmanager!$C:$C,rs_nova!$A207,topmanager!$A:$A,rs_nova!BL$2)</f>
        <v>0</v>
      </c>
      <c r="BM207" s="51">
        <f>SUMIFS(topmanager!$D:$D,topmanager!$C:$C,rs_nova!$A207,topmanager!$A:$A,rs_nova!BM$2)+SUMIFS(topmanager!$D:$D,topmanager!$C:$C,rs_nova!$A211,topmanager!$A:$A,151)</f>
        <v>0</v>
      </c>
      <c r="BN207" s="51">
        <f t="shared" si="63"/>
        <v>0</v>
      </c>
    </row>
    <row r="208" spans="1:66">
      <c r="A208" s="47" t="e">
        <f>total!#REF!</f>
        <v>#REF!</v>
      </c>
      <c r="B208" s="47">
        <f t="shared" si="50"/>
        <v>0</v>
      </c>
      <c r="C208" s="48" t="e">
        <f>total!#REF!</f>
        <v>#REF!</v>
      </c>
      <c r="D208" s="49" t="str">
        <f>IFERROR(VLOOKUP(A208,salario!A$3:J$32,10,FALSE),"")</f>
        <v/>
      </c>
      <c r="E208" s="49" t="str">
        <f>IFERROR(IF(VLOOKUP(A208,salario!A$3:O$32,15,FALSE)="","",VLOOKUP(A208,salario!A$3:O$32,15,FALSE)),"")</f>
        <v/>
      </c>
      <c r="F208" s="47" t="str">
        <f>IFERROR(VLOOKUP(A208,[5]base_pessoal!$B$2:$P$1504,13,FALSE),"")</f>
        <v/>
      </c>
      <c r="G208" s="50">
        <f>IFERROR(VLOOKUP(A208,salario!A$2:P$91,11,FALSE),0)*B208/30</f>
        <v>0</v>
      </c>
      <c r="H208" s="50">
        <f>SUMIFS(topmanager!$D:$D,topmanager!$C:$C,rs_nova!$A208,topmanager!$A:$A,rs_nova!H$2)+SUMIFS(topmanager!$D:$D,topmanager!$C:$C,rs_nova!$A208,topmanager!$A:$A,63)</f>
        <v>0</v>
      </c>
      <c r="I208" s="50">
        <f>-SUMIFS(topmanager!$D:$D,topmanager!$C:$C,rs_nova!$A208,topmanager!$A:$A,rs_nova!I$2)</f>
        <v>0</v>
      </c>
      <c r="J208" s="50">
        <f>SUMIFS(topmanager!$D:$D,topmanager!$C:$C,rs_nova!$A208,topmanager!$A:$A,rs_nova!J$2)</f>
        <v>0</v>
      </c>
      <c r="K208" s="50">
        <f>SUMIFS(topmanager!$D:$D,topmanager!$C:$C,rs_nova!$A208,topmanager!$A:$A,rs_nova!K$2)+SUMIFS(topmanager!$D:$D,topmanager!$C:$C,rs_nova!$A208,topmanager!$A:$A,911)</f>
        <v>0</v>
      </c>
      <c r="L208" s="50">
        <f>SUMIFS(topmanager!$D:$D,topmanager!$C:$C,rs_nova!$A208,topmanager!$A:$A,rs_nova!L$2)</f>
        <v>0</v>
      </c>
      <c r="M208" s="50">
        <f>SUMIFS(topmanager!$D:$D,topmanager!$C:$C,rs_nova!$A208,topmanager!$A:$A,rs_nova!M$2)+SUMIFS(topmanager!$D:$D,topmanager!$C:$C,rs_nova!$A208,topmanager!$A:$A,908)+SUMIFS(topmanager!$D:$D,topmanager!$C:$C,rs_nova!$A208,topmanager!$A:$A,550)</f>
        <v>0</v>
      </c>
      <c r="N208" s="50">
        <f>SUMIFS(topmanager!$D:$D,topmanager!$C:$C,rs_nova!$A208,topmanager!$A:$A,rs_nova!N$2)</f>
        <v>0</v>
      </c>
      <c r="O208" s="51">
        <f t="shared" si="51"/>
        <v>0</v>
      </c>
      <c r="P208" s="50">
        <f>IFERROR(VLOOKUP($A208,total!$B$4:$AW$437,27,0),0)</f>
        <v>0</v>
      </c>
      <c r="Q208" s="50">
        <f>IFERROR(VLOOKUP($A208,total!$B$4:$AW$437,21,0),0)</f>
        <v>0</v>
      </c>
      <c r="R208" s="50">
        <f>IFERROR(VLOOKUP($A208,total!$B$4:$AW$437,25,0),0)+IFERROR(VLOOKUP($A208,total!$B$4:$AW$437,36,0),0)</f>
        <v>0</v>
      </c>
      <c r="S208" s="50">
        <f>IFERROR(VLOOKUP(A208,gympass!$A$2:$F$148,6,0),0)</f>
        <v>0</v>
      </c>
      <c r="T208" s="50">
        <f>IFERROR(VLOOKUP($A208,total!$B$4:$AW$437,42,0),0)</f>
        <v>0</v>
      </c>
      <c r="U208" s="50">
        <f>IFERROR(VLOOKUP($A208,total!$B$4:$AW$437,32,0),0)</f>
        <v>0</v>
      </c>
      <c r="V208" s="50">
        <f>IFERROR(VLOOKUP($A208,total!$B$4:$AW$437,28,0),0)</f>
        <v>0</v>
      </c>
      <c r="W208" s="50">
        <f>IFERROR(VLOOKUP($A208,total!$B$4:$AX$437,49,0),0)</f>
        <v>0</v>
      </c>
      <c r="X208" s="50"/>
      <c r="Y208" s="50">
        <f>IFERROR(VLOOKUP(A208,#REF!,4,0),0)</f>
        <v>0</v>
      </c>
      <c r="Z208" s="50">
        <f>IFERROR(VLOOKUP(B208,#REF!,8,0),0)</f>
        <v>0</v>
      </c>
      <c r="AA208" s="50">
        <f>IFERROR(VLOOKUP($A208,total!$B$4:$AW$437,45,0),0)</f>
        <v>0</v>
      </c>
      <c r="AB208" s="50">
        <f>IFERROR(VLOOKUP($A208,total!$B$4:$AW$437,48,0),0)</f>
        <v>0</v>
      </c>
      <c r="AC208" s="50">
        <f>IFERROR(VLOOKUP($A208,total!$B$4:$AB$437,19,0),0)</f>
        <v>0</v>
      </c>
      <c r="AD208" s="50">
        <f>IFERROR(VLOOKUP($A208,total!$B$4:$AB$437,10,0),0)</f>
        <v>0</v>
      </c>
      <c r="AE208" s="50">
        <f>IFERROR(VLOOKUP($A208,total!$B$4:$AB$437,13,0),0)-SUMIFS(topmanager!$D:$D,topmanager!$C:$C,rs_nova!$A212,topmanager!$A:$A,856)</f>
        <v>0</v>
      </c>
      <c r="AF208" s="50">
        <f>IFERROR(VLOOKUP($A208,total!$B$4:$AB$437,16,0),0)</f>
        <v>0</v>
      </c>
      <c r="AG208" s="50">
        <f>IFERROR(VLOOKUP($A208,total!$B$4:$AB$437,7,0),0)</f>
        <v>0</v>
      </c>
      <c r="AH208" s="50">
        <f>IFERROR(VLOOKUP($A208,total!$B$4:$AD$437,29,0),0)</f>
        <v>0</v>
      </c>
      <c r="AI208" s="50">
        <f>IFERROR(VLOOKUP(A208,total!$B$4:$AN$437,39,0),0)</f>
        <v>0</v>
      </c>
      <c r="AJ208" s="51">
        <f t="shared" si="52"/>
        <v>0</v>
      </c>
      <c r="AK208" s="50">
        <f t="shared" si="53"/>
        <v>0</v>
      </c>
      <c r="AL208" s="50">
        <f t="shared" si="54"/>
        <v>0</v>
      </c>
      <c r="AM208" s="50">
        <f t="shared" si="55"/>
        <v>0</v>
      </c>
      <c r="AN208" s="50" t="e">
        <f t="shared" si="49"/>
        <v>#REF!</v>
      </c>
      <c r="AO208" s="50" t="e">
        <f t="shared" si="49"/>
        <v>#REF!</v>
      </c>
      <c r="AP208" s="50" t="e">
        <f t="shared" si="49"/>
        <v>#REF!</v>
      </c>
      <c r="AQ208" s="50">
        <f>IFERROR(VLOOKUP(TEXT($A208,"000000"),[6]Página1!$A$8:$S$801,13,FALSE),0)</f>
        <v>0</v>
      </c>
      <c r="AR208" s="50">
        <f>IFERROR(VLOOKUP(TEXT($A208,"000000"),[6]Página1!$A$8:$S$801,16,FALSE),0)</f>
        <v>0</v>
      </c>
      <c r="AS208" s="50">
        <f>IFERROR(VLOOKUP(TEXT($A208,"000000"),[6]Página1!$A$8:$S$801,19,FALSE),0)</f>
        <v>0</v>
      </c>
      <c r="AT208" s="50">
        <f>IFERROR(VLOOKUP(TEXT($A208,"000000"),[7]Página1!$A$8:$R$814,12,FALSE),0)</f>
        <v>0</v>
      </c>
      <c r="AU208" s="50">
        <f>IFERROR(VLOOKUP(TEXT($A208,"000000"),[7]Página1!$A$8:$R$814,15,FALSE),0)</f>
        <v>0</v>
      </c>
      <c r="AV208" s="50">
        <f>IFERROR(VLOOKUP(TEXT($A208,"000000"),[7]Página1!$A$8:$R$814,18,FALSE),0)</f>
        <v>0</v>
      </c>
      <c r="AW208" s="50"/>
      <c r="AX208" s="51" t="e">
        <f t="shared" si="56"/>
        <v>#REF!</v>
      </c>
      <c r="AY208" s="51" t="e">
        <f t="shared" si="57"/>
        <v>#REF!</v>
      </c>
      <c r="AZ208" s="51" t="e">
        <f t="shared" si="58"/>
        <v>#REF!</v>
      </c>
      <c r="BA208" s="51" t="e">
        <f t="shared" si="59"/>
        <v>#REF!</v>
      </c>
      <c r="BB208" s="51">
        <f t="shared" si="60"/>
        <v>0</v>
      </c>
      <c r="BC208" s="51" t="e">
        <f t="shared" si="61"/>
        <v>#REF!</v>
      </c>
      <c r="BD208" s="51">
        <f t="shared" si="62"/>
        <v>0</v>
      </c>
      <c r="BE208" s="51">
        <f>IFERROR(VLOOKUP(A208,salario!A$2:P$91,11,FALSE),0)</f>
        <v>0</v>
      </c>
      <c r="BF208" s="51">
        <f>SUMIFS(topmanager!$D:$D,topmanager!$C:$C,rs_nova!$A208,topmanager!$A:$A,rs_nova!BF$2)</f>
        <v>0</v>
      </c>
      <c r="BG208" s="51">
        <f>SUMIFS(topmanager!$D:$D,topmanager!$C:$C,rs_nova!$A208,topmanager!$A:$A,rs_nova!BG$2)</f>
        <v>0</v>
      </c>
      <c r="BH208" s="51">
        <f>SUMIFS(topmanager!$D:$D,topmanager!$C:$C,rs_nova!$A208,topmanager!$A:$A,rs_nova!BH$2)</f>
        <v>0</v>
      </c>
      <c r="BI208" s="51">
        <f>SUMIFS(topmanager!$D:$D,topmanager!$C:$C,rs_nova!$A208,topmanager!$A:$A,rs_nova!BI$2)</f>
        <v>0</v>
      </c>
      <c r="BJ208" s="51">
        <f>SUMIFS(topmanager!$D:$D,topmanager!$C:$C,rs_nova!$A208,topmanager!$A:$A,rs_nova!BJ$2)+SUMIFS(topmanager!$D:$D,topmanager!$C:$C,rs_nova!$A208,topmanager!$A:$A,rs_nova!BJ$2+1)</f>
        <v>0</v>
      </c>
      <c r="BK208" s="51">
        <f>IFERROR(VLOOKUP(A208,[8]ferias!$C$4:$G$100,5,FALSE),0)</f>
        <v>0</v>
      </c>
      <c r="BL208" s="51">
        <f>SUMIFS(topmanager!$D:$D,topmanager!$C:$C,rs_nova!$A208,topmanager!$A:$A,rs_nova!BL$2)</f>
        <v>0</v>
      </c>
      <c r="BM208" s="51">
        <f>SUMIFS(topmanager!$D:$D,topmanager!$C:$C,rs_nova!$A208,topmanager!$A:$A,rs_nova!BM$2)+SUMIFS(topmanager!$D:$D,topmanager!$C:$C,rs_nova!$A212,topmanager!$A:$A,151)</f>
        <v>0</v>
      </c>
      <c r="BN208" s="51">
        <f t="shared" si="63"/>
        <v>0</v>
      </c>
    </row>
    <row r="209" spans="1:66">
      <c r="A209" s="47" t="e">
        <f>total!#REF!</f>
        <v>#REF!</v>
      </c>
      <c r="B209" s="47">
        <f t="shared" si="50"/>
        <v>0</v>
      </c>
      <c r="C209" s="48" t="e">
        <f>total!#REF!</f>
        <v>#REF!</v>
      </c>
      <c r="D209" s="49" t="str">
        <f>IFERROR(VLOOKUP(A209,salario!A$3:J$32,10,FALSE),"")</f>
        <v/>
      </c>
      <c r="E209" s="49" t="str">
        <f>IFERROR(IF(VLOOKUP(A209,salario!A$3:O$32,15,FALSE)="","",VLOOKUP(A209,salario!A$3:O$32,15,FALSE)),"")</f>
        <v/>
      </c>
      <c r="F209" s="47" t="str">
        <f>IFERROR(VLOOKUP(A209,[5]base_pessoal!$B$2:$P$1504,13,FALSE),"")</f>
        <v/>
      </c>
      <c r="G209" s="50">
        <f>IFERROR(VLOOKUP(A209,salario!A$2:P$91,11,FALSE),0)*B209/30</f>
        <v>0</v>
      </c>
      <c r="H209" s="50">
        <f>SUMIFS(topmanager!$D:$D,topmanager!$C:$C,rs_nova!$A209,topmanager!$A:$A,rs_nova!H$2)+SUMIFS(topmanager!$D:$D,topmanager!$C:$C,rs_nova!$A209,topmanager!$A:$A,63)</f>
        <v>0</v>
      </c>
      <c r="I209" s="50">
        <f>-SUMIFS(topmanager!$D:$D,topmanager!$C:$C,rs_nova!$A209,topmanager!$A:$A,rs_nova!I$2)</f>
        <v>0</v>
      </c>
      <c r="J209" s="50">
        <f>SUMIFS(topmanager!$D:$D,topmanager!$C:$C,rs_nova!$A209,topmanager!$A:$A,rs_nova!J$2)</f>
        <v>0</v>
      </c>
      <c r="K209" s="50">
        <f>SUMIFS(topmanager!$D:$D,topmanager!$C:$C,rs_nova!$A209,topmanager!$A:$A,rs_nova!K$2)+SUMIFS(topmanager!$D:$D,topmanager!$C:$C,rs_nova!$A209,topmanager!$A:$A,911)</f>
        <v>0</v>
      </c>
      <c r="L209" s="50">
        <f>SUMIFS(topmanager!$D:$D,topmanager!$C:$C,rs_nova!$A209,topmanager!$A:$A,rs_nova!L$2)</f>
        <v>0</v>
      </c>
      <c r="M209" s="50">
        <f>SUMIFS(topmanager!$D:$D,topmanager!$C:$C,rs_nova!$A209,topmanager!$A:$A,rs_nova!M$2)+SUMIFS(topmanager!$D:$D,topmanager!$C:$C,rs_nova!$A209,topmanager!$A:$A,908)+SUMIFS(topmanager!$D:$D,topmanager!$C:$C,rs_nova!$A209,topmanager!$A:$A,550)</f>
        <v>0</v>
      </c>
      <c r="N209" s="50">
        <f>SUMIFS(topmanager!$D:$D,topmanager!$C:$C,rs_nova!$A209,topmanager!$A:$A,rs_nova!N$2)</f>
        <v>0</v>
      </c>
      <c r="O209" s="51">
        <f t="shared" si="51"/>
        <v>0</v>
      </c>
      <c r="P209" s="50">
        <f>IFERROR(VLOOKUP($A209,total!$B$4:$AW$437,27,0),0)</f>
        <v>0</v>
      </c>
      <c r="Q209" s="50">
        <f>IFERROR(VLOOKUP($A209,total!$B$4:$AW$437,21,0),0)</f>
        <v>0</v>
      </c>
      <c r="R209" s="50">
        <f>IFERROR(VLOOKUP($A209,total!$B$4:$AW$437,25,0),0)+IFERROR(VLOOKUP($A209,total!$B$4:$AW$437,36,0),0)</f>
        <v>0</v>
      </c>
      <c r="S209" s="50">
        <f>IFERROR(VLOOKUP(A209,gympass!$A$2:$F$148,6,0),0)</f>
        <v>0</v>
      </c>
      <c r="T209" s="50">
        <f>IFERROR(VLOOKUP($A209,total!$B$4:$AW$437,42,0),0)</f>
        <v>0</v>
      </c>
      <c r="U209" s="50">
        <f>IFERROR(VLOOKUP($A209,total!$B$4:$AW$437,32,0),0)</f>
        <v>0</v>
      </c>
      <c r="V209" s="50">
        <f>IFERROR(VLOOKUP($A209,total!$B$4:$AW$437,28,0),0)</f>
        <v>0</v>
      </c>
      <c r="W209" s="50">
        <f>IFERROR(VLOOKUP($A209,total!$B$4:$AX$437,49,0),0)</f>
        <v>0</v>
      </c>
      <c r="X209" s="50"/>
      <c r="Y209" s="50">
        <f>IFERROR(VLOOKUP(A209,#REF!,4,0),0)</f>
        <v>0</v>
      </c>
      <c r="Z209" s="50">
        <f>IFERROR(VLOOKUP(B209,#REF!,8,0),0)</f>
        <v>0</v>
      </c>
      <c r="AA209" s="50">
        <f>IFERROR(VLOOKUP($A209,total!$B$4:$AW$437,45,0),0)</f>
        <v>0</v>
      </c>
      <c r="AB209" s="50">
        <f>IFERROR(VLOOKUP($A209,total!$B$4:$AW$437,48,0),0)</f>
        <v>0</v>
      </c>
      <c r="AC209" s="50">
        <f>IFERROR(VLOOKUP($A209,total!$B$4:$AB$437,19,0),0)</f>
        <v>0</v>
      </c>
      <c r="AD209" s="50">
        <f>IFERROR(VLOOKUP($A209,total!$B$4:$AB$437,10,0),0)</f>
        <v>0</v>
      </c>
      <c r="AE209" s="50">
        <f>IFERROR(VLOOKUP($A209,total!$B$4:$AB$437,13,0),0)-SUMIFS(topmanager!$D:$D,topmanager!$C:$C,rs_nova!$A213,topmanager!$A:$A,856)</f>
        <v>0</v>
      </c>
      <c r="AF209" s="50">
        <f>IFERROR(VLOOKUP($A209,total!$B$4:$AB$437,16,0),0)</f>
        <v>0</v>
      </c>
      <c r="AG209" s="50">
        <f>IFERROR(VLOOKUP($A209,total!$B$4:$AB$437,7,0),0)</f>
        <v>0</v>
      </c>
      <c r="AH209" s="50">
        <f>IFERROR(VLOOKUP($A209,total!$B$4:$AD$437,29,0),0)</f>
        <v>0</v>
      </c>
      <c r="AI209" s="50">
        <f>IFERROR(VLOOKUP(A209,total!$B$4:$AN$437,39,0),0)</f>
        <v>0</v>
      </c>
      <c r="AJ209" s="51">
        <f t="shared" si="52"/>
        <v>0</v>
      </c>
      <c r="AK209" s="50">
        <f t="shared" si="53"/>
        <v>0</v>
      </c>
      <c r="AL209" s="50">
        <f t="shared" si="54"/>
        <v>0</v>
      </c>
      <c r="AM209" s="50">
        <f t="shared" si="55"/>
        <v>0</v>
      </c>
      <c r="AN209" s="50" t="e">
        <f t="shared" si="49"/>
        <v>#REF!</v>
      </c>
      <c r="AO209" s="50" t="e">
        <f t="shared" si="49"/>
        <v>#REF!</v>
      </c>
      <c r="AP209" s="50" t="e">
        <f t="shared" si="49"/>
        <v>#REF!</v>
      </c>
      <c r="AQ209" s="50">
        <f>IFERROR(VLOOKUP(TEXT($A209,"000000"),[6]Página1!$A$8:$S$801,13,FALSE),0)</f>
        <v>0</v>
      </c>
      <c r="AR209" s="50">
        <f>IFERROR(VLOOKUP(TEXT($A209,"000000"),[6]Página1!$A$8:$S$801,16,FALSE),0)</f>
        <v>0</v>
      </c>
      <c r="AS209" s="50">
        <f>IFERROR(VLOOKUP(TEXT($A209,"000000"),[6]Página1!$A$8:$S$801,19,FALSE),0)</f>
        <v>0</v>
      </c>
      <c r="AT209" s="50">
        <f>IFERROR(VLOOKUP(TEXT($A209,"000000"),[7]Página1!$A$8:$R$814,12,FALSE),0)</f>
        <v>0</v>
      </c>
      <c r="AU209" s="50">
        <f>IFERROR(VLOOKUP(TEXT($A209,"000000"),[7]Página1!$A$8:$R$814,15,FALSE),0)</f>
        <v>0</v>
      </c>
      <c r="AV209" s="50">
        <f>IFERROR(VLOOKUP(TEXT($A209,"000000"),[7]Página1!$A$8:$R$814,18,FALSE),0)</f>
        <v>0</v>
      </c>
      <c r="AW209" s="50"/>
      <c r="AX209" s="51" t="e">
        <f t="shared" si="56"/>
        <v>#REF!</v>
      </c>
      <c r="AY209" s="51" t="e">
        <f t="shared" si="57"/>
        <v>#REF!</v>
      </c>
      <c r="AZ209" s="51" t="e">
        <f t="shared" si="58"/>
        <v>#REF!</v>
      </c>
      <c r="BA209" s="51" t="e">
        <f t="shared" si="59"/>
        <v>#REF!</v>
      </c>
      <c r="BB209" s="51">
        <f t="shared" si="60"/>
        <v>0</v>
      </c>
      <c r="BC209" s="51" t="e">
        <f t="shared" si="61"/>
        <v>#REF!</v>
      </c>
      <c r="BD209" s="51">
        <f t="shared" si="62"/>
        <v>0</v>
      </c>
      <c r="BE209" s="51">
        <f>IFERROR(VLOOKUP(A209,salario!A$2:P$91,11,FALSE),0)</f>
        <v>0</v>
      </c>
      <c r="BF209" s="51">
        <f>SUMIFS(topmanager!$D:$D,topmanager!$C:$C,rs_nova!$A209,topmanager!$A:$A,rs_nova!BF$2)</f>
        <v>0</v>
      </c>
      <c r="BG209" s="51">
        <f>SUMIFS(topmanager!$D:$D,topmanager!$C:$C,rs_nova!$A209,topmanager!$A:$A,rs_nova!BG$2)</f>
        <v>0</v>
      </c>
      <c r="BH209" s="51">
        <f>SUMIFS(topmanager!$D:$D,topmanager!$C:$C,rs_nova!$A209,topmanager!$A:$A,rs_nova!BH$2)</f>
        <v>0</v>
      </c>
      <c r="BI209" s="51">
        <f>SUMIFS(topmanager!$D:$D,topmanager!$C:$C,rs_nova!$A209,topmanager!$A:$A,rs_nova!BI$2)</f>
        <v>0</v>
      </c>
      <c r="BJ209" s="51">
        <f>SUMIFS(topmanager!$D:$D,topmanager!$C:$C,rs_nova!$A209,topmanager!$A:$A,rs_nova!BJ$2)+SUMIFS(topmanager!$D:$D,topmanager!$C:$C,rs_nova!$A209,topmanager!$A:$A,rs_nova!BJ$2+1)</f>
        <v>0</v>
      </c>
      <c r="BK209" s="51">
        <f>IFERROR(VLOOKUP(A209,[8]ferias!$C$4:$G$100,5,FALSE),0)</f>
        <v>0</v>
      </c>
      <c r="BL209" s="51">
        <f>SUMIFS(topmanager!$D:$D,topmanager!$C:$C,rs_nova!$A209,topmanager!$A:$A,rs_nova!BL$2)</f>
        <v>0</v>
      </c>
      <c r="BM209" s="51">
        <f>SUMIFS(topmanager!$D:$D,topmanager!$C:$C,rs_nova!$A209,topmanager!$A:$A,rs_nova!BM$2)+SUMIFS(topmanager!$D:$D,topmanager!$C:$C,rs_nova!$A213,topmanager!$A:$A,151)</f>
        <v>0</v>
      </c>
      <c r="BN209" s="51">
        <f t="shared" si="63"/>
        <v>0</v>
      </c>
    </row>
    <row r="210" spans="1:66">
      <c r="A210" s="47" t="e">
        <f>total!#REF!</f>
        <v>#REF!</v>
      </c>
      <c r="B210" s="47">
        <f t="shared" si="50"/>
        <v>0</v>
      </c>
      <c r="C210" s="48" t="e">
        <f>total!#REF!</f>
        <v>#REF!</v>
      </c>
      <c r="D210" s="49" t="str">
        <f>IFERROR(VLOOKUP(A210,salario!A$3:J$32,10,FALSE),"")</f>
        <v/>
      </c>
      <c r="E210" s="49" t="str">
        <f>IFERROR(IF(VLOOKUP(A210,salario!A$3:O$32,15,FALSE)="","",VLOOKUP(A210,salario!A$3:O$32,15,FALSE)),"")</f>
        <v/>
      </c>
      <c r="F210" s="47" t="str">
        <f>IFERROR(VLOOKUP(A210,[5]base_pessoal!$B$2:$P$1504,13,FALSE),"")</f>
        <v/>
      </c>
      <c r="G210" s="50">
        <f>IFERROR(VLOOKUP(A210,salario!A$2:P$91,11,FALSE),0)*B210/30</f>
        <v>0</v>
      </c>
      <c r="H210" s="50">
        <f>SUMIFS(topmanager!$D:$D,topmanager!$C:$C,rs_nova!$A210,topmanager!$A:$A,rs_nova!H$2)+SUMIFS(topmanager!$D:$D,topmanager!$C:$C,rs_nova!$A210,topmanager!$A:$A,63)</f>
        <v>0</v>
      </c>
      <c r="I210" s="50">
        <f>-SUMIFS(topmanager!$D:$D,topmanager!$C:$C,rs_nova!$A210,topmanager!$A:$A,rs_nova!I$2)</f>
        <v>0</v>
      </c>
      <c r="J210" s="50">
        <f>SUMIFS(topmanager!$D:$D,topmanager!$C:$C,rs_nova!$A210,topmanager!$A:$A,rs_nova!J$2)</f>
        <v>0</v>
      </c>
      <c r="K210" s="50">
        <f>SUMIFS(topmanager!$D:$D,topmanager!$C:$C,rs_nova!$A210,topmanager!$A:$A,rs_nova!K$2)+SUMIFS(topmanager!$D:$D,topmanager!$C:$C,rs_nova!$A210,topmanager!$A:$A,911)</f>
        <v>0</v>
      </c>
      <c r="L210" s="50">
        <f>SUMIFS(topmanager!$D:$D,topmanager!$C:$C,rs_nova!$A210,topmanager!$A:$A,rs_nova!L$2)</f>
        <v>0</v>
      </c>
      <c r="M210" s="50">
        <f>SUMIFS(topmanager!$D:$D,topmanager!$C:$C,rs_nova!$A210,topmanager!$A:$A,rs_nova!M$2)+SUMIFS(topmanager!$D:$D,topmanager!$C:$C,rs_nova!$A210,topmanager!$A:$A,908)+SUMIFS(topmanager!$D:$D,topmanager!$C:$C,rs_nova!$A210,topmanager!$A:$A,550)</f>
        <v>0</v>
      </c>
      <c r="N210" s="50">
        <f>SUMIFS(topmanager!$D:$D,topmanager!$C:$C,rs_nova!$A210,topmanager!$A:$A,rs_nova!N$2)</f>
        <v>0</v>
      </c>
      <c r="O210" s="51">
        <f t="shared" si="51"/>
        <v>0</v>
      </c>
      <c r="P210" s="50">
        <f>IFERROR(VLOOKUP($A210,total!$B$4:$AW$437,27,0),0)</f>
        <v>0</v>
      </c>
      <c r="Q210" s="50">
        <f>IFERROR(VLOOKUP($A210,total!$B$4:$AW$437,21,0),0)</f>
        <v>0</v>
      </c>
      <c r="R210" s="50">
        <f>IFERROR(VLOOKUP($A210,total!$B$4:$AW$437,25,0),0)+IFERROR(VLOOKUP($A210,total!$B$4:$AW$437,36,0),0)</f>
        <v>0</v>
      </c>
      <c r="S210" s="50">
        <f>IFERROR(VLOOKUP(A210,gympass!$A$2:$F$148,6,0),0)</f>
        <v>0</v>
      </c>
      <c r="T210" s="50">
        <f>IFERROR(VLOOKUP($A210,total!$B$4:$AW$437,42,0),0)</f>
        <v>0</v>
      </c>
      <c r="U210" s="50">
        <f>IFERROR(VLOOKUP($A210,total!$B$4:$AW$437,32,0),0)</f>
        <v>0</v>
      </c>
      <c r="V210" s="50">
        <f>IFERROR(VLOOKUP($A210,total!$B$4:$AW$437,28,0),0)</f>
        <v>0</v>
      </c>
      <c r="W210" s="50">
        <f>IFERROR(VLOOKUP($A210,total!$B$4:$AX$437,49,0),0)</f>
        <v>0</v>
      </c>
      <c r="X210" s="50"/>
      <c r="Y210" s="50">
        <f>IFERROR(VLOOKUP(A210,#REF!,4,0),0)</f>
        <v>0</v>
      </c>
      <c r="Z210" s="50">
        <f>IFERROR(VLOOKUP(B210,#REF!,8,0),0)</f>
        <v>0</v>
      </c>
      <c r="AA210" s="50">
        <f>IFERROR(VLOOKUP($A210,total!$B$4:$AW$437,45,0),0)</f>
        <v>0</v>
      </c>
      <c r="AB210" s="50">
        <f>IFERROR(VLOOKUP($A210,total!$B$4:$AW$437,48,0),0)</f>
        <v>0</v>
      </c>
      <c r="AC210" s="50">
        <f>IFERROR(VLOOKUP($A210,total!$B$4:$AB$437,19,0),0)</f>
        <v>0</v>
      </c>
      <c r="AD210" s="50">
        <f>IFERROR(VLOOKUP($A210,total!$B$4:$AB$437,10,0),0)</f>
        <v>0</v>
      </c>
      <c r="AE210" s="50">
        <f>IFERROR(VLOOKUP($A210,total!$B$4:$AB$437,13,0),0)-SUMIFS(topmanager!$D:$D,topmanager!$C:$C,rs_nova!$A214,topmanager!$A:$A,856)</f>
        <v>0</v>
      </c>
      <c r="AF210" s="50">
        <f>IFERROR(VLOOKUP($A210,total!$B$4:$AB$437,16,0),0)</f>
        <v>0</v>
      </c>
      <c r="AG210" s="50">
        <f>IFERROR(VLOOKUP($A210,total!$B$4:$AB$437,7,0),0)</f>
        <v>0</v>
      </c>
      <c r="AH210" s="50">
        <f>IFERROR(VLOOKUP($A210,total!$B$4:$AD$437,29,0),0)</f>
        <v>0</v>
      </c>
      <c r="AI210" s="50">
        <f>IFERROR(VLOOKUP(A210,total!$B$4:$AN$437,39,0),0)</f>
        <v>0</v>
      </c>
      <c r="AJ210" s="51">
        <f t="shared" si="52"/>
        <v>0</v>
      </c>
      <c r="AK210" s="50">
        <f t="shared" si="53"/>
        <v>0</v>
      </c>
      <c r="AL210" s="50">
        <f t="shared" si="54"/>
        <v>0</v>
      </c>
      <c r="AM210" s="50">
        <f t="shared" si="55"/>
        <v>0</v>
      </c>
      <c r="AN210" s="50" t="e">
        <f t="shared" si="49"/>
        <v>#REF!</v>
      </c>
      <c r="AO210" s="50" t="e">
        <f t="shared" si="49"/>
        <v>#REF!</v>
      </c>
      <c r="AP210" s="50" t="e">
        <f t="shared" si="49"/>
        <v>#REF!</v>
      </c>
      <c r="AQ210" s="50">
        <f>IFERROR(VLOOKUP(TEXT($A210,"000000"),[6]Página1!$A$8:$S$801,13,FALSE),0)</f>
        <v>0</v>
      </c>
      <c r="AR210" s="50">
        <f>IFERROR(VLOOKUP(TEXT($A210,"000000"),[6]Página1!$A$8:$S$801,16,FALSE),0)</f>
        <v>0</v>
      </c>
      <c r="AS210" s="50">
        <f>IFERROR(VLOOKUP(TEXT($A210,"000000"),[6]Página1!$A$8:$S$801,19,FALSE),0)</f>
        <v>0</v>
      </c>
      <c r="AT210" s="50">
        <f>IFERROR(VLOOKUP(TEXT($A210,"000000"),[7]Página1!$A$8:$R$814,12,FALSE),0)</f>
        <v>0</v>
      </c>
      <c r="AU210" s="50">
        <f>IFERROR(VLOOKUP(TEXT($A210,"000000"),[7]Página1!$A$8:$R$814,15,FALSE),0)</f>
        <v>0</v>
      </c>
      <c r="AV210" s="50">
        <f>IFERROR(VLOOKUP(TEXT($A210,"000000"),[7]Página1!$A$8:$R$814,18,FALSE),0)</f>
        <v>0</v>
      </c>
      <c r="AW210" s="50"/>
      <c r="AX210" s="51" t="e">
        <f t="shared" si="56"/>
        <v>#REF!</v>
      </c>
      <c r="AY210" s="51" t="e">
        <f t="shared" si="57"/>
        <v>#REF!</v>
      </c>
      <c r="AZ210" s="51" t="e">
        <f t="shared" si="58"/>
        <v>#REF!</v>
      </c>
      <c r="BA210" s="51" t="e">
        <f t="shared" si="59"/>
        <v>#REF!</v>
      </c>
      <c r="BB210" s="51">
        <f t="shared" si="60"/>
        <v>0</v>
      </c>
      <c r="BC210" s="51" t="e">
        <f t="shared" si="61"/>
        <v>#REF!</v>
      </c>
      <c r="BD210" s="51">
        <f t="shared" si="62"/>
        <v>0</v>
      </c>
      <c r="BE210" s="51">
        <f>IFERROR(VLOOKUP(A210,salario!A$2:P$91,11,FALSE),0)</f>
        <v>0</v>
      </c>
      <c r="BF210" s="51">
        <f>SUMIFS(topmanager!$D:$D,topmanager!$C:$C,rs_nova!$A210,topmanager!$A:$A,rs_nova!BF$2)</f>
        <v>0</v>
      </c>
      <c r="BG210" s="51">
        <f>SUMIFS(topmanager!$D:$D,topmanager!$C:$C,rs_nova!$A210,topmanager!$A:$A,rs_nova!BG$2)</f>
        <v>0</v>
      </c>
      <c r="BH210" s="51">
        <f>SUMIFS(topmanager!$D:$D,topmanager!$C:$C,rs_nova!$A210,topmanager!$A:$A,rs_nova!BH$2)</f>
        <v>0</v>
      </c>
      <c r="BI210" s="51">
        <f>SUMIFS(topmanager!$D:$D,topmanager!$C:$C,rs_nova!$A210,topmanager!$A:$A,rs_nova!BI$2)</f>
        <v>0</v>
      </c>
      <c r="BJ210" s="51">
        <f>SUMIFS(topmanager!$D:$D,topmanager!$C:$C,rs_nova!$A210,topmanager!$A:$A,rs_nova!BJ$2)+SUMIFS(topmanager!$D:$D,topmanager!$C:$C,rs_nova!$A210,topmanager!$A:$A,rs_nova!BJ$2+1)</f>
        <v>0</v>
      </c>
      <c r="BK210" s="51">
        <f>IFERROR(VLOOKUP(A210,[8]ferias!$C$4:$G$100,5,FALSE),0)</f>
        <v>0</v>
      </c>
      <c r="BL210" s="51">
        <f>SUMIFS(topmanager!$D:$D,topmanager!$C:$C,rs_nova!$A210,topmanager!$A:$A,rs_nova!BL$2)</f>
        <v>0</v>
      </c>
      <c r="BM210" s="51">
        <f>SUMIFS(topmanager!$D:$D,topmanager!$C:$C,rs_nova!$A210,topmanager!$A:$A,rs_nova!BM$2)+SUMIFS(topmanager!$D:$D,topmanager!$C:$C,rs_nova!$A214,topmanager!$A:$A,151)</f>
        <v>0</v>
      </c>
      <c r="BN210" s="51">
        <f t="shared" si="63"/>
        <v>0</v>
      </c>
    </row>
    <row r="211" spans="1:66">
      <c r="A211" s="47" t="e">
        <f>total!#REF!</f>
        <v>#REF!</v>
      </c>
      <c r="B211" s="47">
        <f t="shared" si="50"/>
        <v>0</v>
      </c>
      <c r="C211" s="48" t="e">
        <f>total!#REF!</f>
        <v>#REF!</v>
      </c>
      <c r="D211" s="49" t="str">
        <f>IFERROR(VLOOKUP(A211,salario!A$3:J$32,10,FALSE),"")</f>
        <v/>
      </c>
      <c r="E211" s="49" t="str">
        <f>IFERROR(IF(VLOOKUP(A211,salario!A$3:O$32,15,FALSE)="","",VLOOKUP(A211,salario!A$3:O$32,15,FALSE)),"")</f>
        <v/>
      </c>
      <c r="F211" s="47" t="str">
        <f>IFERROR(VLOOKUP(A211,[5]base_pessoal!$B$2:$P$1504,13,FALSE),"")</f>
        <v/>
      </c>
      <c r="G211" s="50">
        <f>IFERROR(VLOOKUP(A211,salario!A$2:P$91,11,FALSE),0)*B211/30</f>
        <v>0</v>
      </c>
      <c r="H211" s="50">
        <f>SUMIFS(topmanager!$D:$D,topmanager!$C:$C,rs_nova!$A211,topmanager!$A:$A,rs_nova!H$2)+SUMIFS(topmanager!$D:$D,topmanager!$C:$C,rs_nova!$A211,topmanager!$A:$A,63)</f>
        <v>0</v>
      </c>
      <c r="I211" s="50">
        <f>-SUMIFS(topmanager!$D:$D,topmanager!$C:$C,rs_nova!$A211,topmanager!$A:$A,rs_nova!I$2)</f>
        <v>0</v>
      </c>
      <c r="J211" s="50">
        <f>SUMIFS(topmanager!$D:$D,topmanager!$C:$C,rs_nova!$A211,topmanager!$A:$A,rs_nova!J$2)</f>
        <v>0</v>
      </c>
      <c r="K211" s="50">
        <f>SUMIFS(topmanager!$D:$D,topmanager!$C:$C,rs_nova!$A211,topmanager!$A:$A,rs_nova!K$2)+SUMIFS(topmanager!$D:$D,topmanager!$C:$C,rs_nova!$A211,topmanager!$A:$A,911)</f>
        <v>0</v>
      </c>
      <c r="L211" s="50">
        <f>SUMIFS(topmanager!$D:$D,topmanager!$C:$C,rs_nova!$A211,topmanager!$A:$A,rs_nova!L$2)</f>
        <v>0</v>
      </c>
      <c r="M211" s="50">
        <f>SUMIFS(topmanager!$D:$D,topmanager!$C:$C,rs_nova!$A211,topmanager!$A:$A,rs_nova!M$2)+SUMIFS(topmanager!$D:$D,topmanager!$C:$C,rs_nova!$A211,topmanager!$A:$A,908)+SUMIFS(topmanager!$D:$D,topmanager!$C:$C,rs_nova!$A211,topmanager!$A:$A,550)</f>
        <v>0</v>
      </c>
      <c r="N211" s="50">
        <f>SUMIFS(topmanager!$D:$D,topmanager!$C:$C,rs_nova!$A211,topmanager!$A:$A,rs_nova!N$2)</f>
        <v>0</v>
      </c>
      <c r="O211" s="51">
        <f t="shared" si="51"/>
        <v>0</v>
      </c>
      <c r="P211" s="50">
        <f>IFERROR(VLOOKUP($A211,total!$B$4:$AW$437,27,0),0)</f>
        <v>0</v>
      </c>
      <c r="Q211" s="50">
        <f>IFERROR(VLOOKUP($A211,total!$B$4:$AW$437,21,0),0)</f>
        <v>0</v>
      </c>
      <c r="R211" s="50">
        <f>IFERROR(VLOOKUP($A211,total!$B$4:$AW$437,25,0),0)+IFERROR(VLOOKUP($A211,total!$B$4:$AW$437,36,0),0)</f>
        <v>0</v>
      </c>
      <c r="S211" s="50">
        <f>IFERROR(VLOOKUP(A211,gympass!$A$2:$F$148,6,0),0)</f>
        <v>0</v>
      </c>
      <c r="T211" s="50">
        <f>IFERROR(VLOOKUP($A211,total!$B$4:$AW$437,42,0),0)</f>
        <v>0</v>
      </c>
      <c r="U211" s="50">
        <f>IFERROR(VLOOKUP($A211,total!$B$4:$AW$437,32,0),0)</f>
        <v>0</v>
      </c>
      <c r="V211" s="50">
        <f>IFERROR(VLOOKUP($A211,total!$B$4:$AW$437,28,0),0)</f>
        <v>0</v>
      </c>
      <c r="W211" s="50">
        <f>IFERROR(VLOOKUP($A211,total!$B$4:$AX$437,49,0),0)</f>
        <v>0</v>
      </c>
      <c r="X211" s="50"/>
      <c r="Y211" s="50">
        <f>IFERROR(VLOOKUP(A211,#REF!,4,0),0)</f>
        <v>0</v>
      </c>
      <c r="Z211" s="50">
        <f>IFERROR(VLOOKUP(B211,#REF!,8,0),0)</f>
        <v>0</v>
      </c>
      <c r="AA211" s="50">
        <f>IFERROR(VLOOKUP($A211,total!$B$4:$AW$437,45,0),0)</f>
        <v>0</v>
      </c>
      <c r="AB211" s="50">
        <f>IFERROR(VLOOKUP($A211,total!$B$4:$AW$437,48,0),0)</f>
        <v>0</v>
      </c>
      <c r="AC211" s="50">
        <f>IFERROR(VLOOKUP($A211,total!$B$4:$AB$437,19,0),0)</f>
        <v>0</v>
      </c>
      <c r="AD211" s="50">
        <f>IFERROR(VLOOKUP($A211,total!$B$4:$AB$437,10,0),0)</f>
        <v>0</v>
      </c>
      <c r="AE211" s="50">
        <f>IFERROR(VLOOKUP($A211,total!$B$4:$AB$437,13,0),0)-SUMIFS(topmanager!$D:$D,topmanager!$C:$C,rs_nova!$A215,topmanager!$A:$A,856)</f>
        <v>0</v>
      </c>
      <c r="AF211" s="50">
        <f>IFERROR(VLOOKUP($A211,total!$B$4:$AB$437,16,0),0)</f>
        <v>0</v>
      </c>
      <c r="AG211" s="50">
        <f>IFERROR(VLOOKUP($A211,total!$B$4:$AB$437,7,0),0)</f>
        <v>0</v>
      </c>
      <c r="AH211" s="50">
        <f>IFERROR(VLOOKUP($A211,total!$B$4:$AD$437,29,0),0)</f>
        <v>0</v>
      </c>
      <c r="AI211" s="50">
        <f>IFERROR(VLOOKUP(A211,total!$B$4:$AN$437,39,0),0)</f>
        <v>0</v>
      </c>
      <c r="AJ211" s="51">
        <f t="shared" si="52"/>
        <v>0</v>
      </c>
      <c r="AK211" s="50">
        <f t="shared" si="53"/>
        <v>0</v>
      </c>
      <c r="AL211" s="50">
        <f t="shared" si="54"/>
        <v>0</v>
      </c>
      <c r="AM211" s="50">
        <f t="shared" si="55"/>
        <v>0</v>
      </c>
      <c r="AN211" s="50" t="e">
        <f t="shared" si="49"/>
        <v>#REF!</v>
      </c>
      <c r="AO211" s="50" t="e">
        <f t="shared" si="49"/>
        <v>#REF!</v>
      </c>
      <c r="AP211" s="50" t="e">
        <f t="shared" si="49"/>
        <v>#REF!</v>
      </c>
      <c r="AQ211" s="50">
        <f>IFERROR(VLOOKUP(TEXT($A211,"000000"),[6]Página1!$A$8:$S$801,13,FALSE),0)</f>
        <v>0</v>
      </c>
      <c r="AR211" s="50">
        <f>IFERROR(VLOOKUP(TEXT($A211,"000000"),[6]Página1!$A$8:$S$801,16,FALSE),0)</f>
        <v>0</v>
      </c>
      <c r="AS211" s="50">
        <f>IFERROR(VLOOKUP(TEXT($A211,"000000"),[6]Página1!$A$8:$S$801,19,FALSE),0)</f>
        <v>0</v>
      </c>
      <c r="AT211" s="50">
        <f>IFERROR(VLOOKUP(TEXT($A211,"000000"),[7]Página1!$A$8:$R$814,12,FALSE),0)</f>
        <v>0</v>
      </c>
      <c r="AU211" s="50">
        <f>IFERROR(VLOOKUP(TEXT($A211,"000000"),[7]Página1!$A$8:$R$814,15,FALSE),0)</f>
        <v>0</v>
      </c>
      <c r="AV211" s="50">
        <f>IFERROR(VLOOKUP(TEXT($A211,"000000"),[7]Página1!$A$8:$R$814,18,FALSE),0)</f>
        <v>0</v>
      </c>
      <c r="AW211" s="50"/>
      <c r="AX211" s="51" t="e">
        <f t="shared" si="56"/>
        <v>#REF!</v>
      </c>
      <c r="AY211" s="51" t="e">
        <f t="shared" si="57"/>
        <v>#REF!</v>
      </c>
      <c r="AZ211" s="51" t="e">
        <f t="shared" si="58"/>
        <v>#REF!</v>
      </c>
      <c r="BA211" s="51" t="e">
        <f t="shared" si="59"/>
        <v>#REF!</v>
      </c>
      <c r="BB211" s="51">
        <f t="shared" si="60"/>
        <v>0</v>
      </c>
      <c r="BC211" s="51" t="e">
        <f t="shared" si="61"/>
        <v>#REF!</v>
      </c>
      <c r="BD211" s="51">
        <f t="shared" si="62"/>
        <v>0</v>
      </c>
      <c r="BE211" s="51">
        <f>IFERROR(VLOOKUP(A211,salario!A$2:P$91,11,FALSE),0)</f>
        <v>0</v>
      </c>
      <c r="BF211" s="51">
        <f>SUMIFS(topmanager!$D:$D,topmanager!$C:$C,rs_nova!$A211,topmanager!$A:$A,rs_nova!BF$2)</f>
        <v>0</v>
      </c>
      <c r="BG211" s="51">
        <f>SUMIFS(topmanager!$D:$D,topmanager!$C:$C,rs_nova!$A211,topmanager!$A:$A,rs_nova!BG$2)</f>
        <v>0</v>
      </c>
      <c r="BH211" s="51">
        <f>SUMIFS(topmanager!$D:$D,topmanager!$C:$C,rs_nova!$A211,topmanager!$A:$A,rs_nova!BH$2)</f>
        <v>0</v>
      </c>
      <c r="BI211" s="51">
        <f>SUMIFS(topmanager!$D:$D,topmanager!$C:$C,rs_nova!$A211,topmanager!$A:$A,rs_nova!BI$2)</f>
        <v>0</v>
      </c>
      <c r="BJ211" s="51">
        <f>SUMIFS(topmanager!$D:$D,topmanager!$C:$C,rs_nova!$A211,topmanager!$A:$A,rs_nova!BJ$2)+SUMIFS(topmanager!$D:$D,topmanager!$C:$C,rs_nova!$A211,topmanager!$A:$A,rs_nova!BJ$2+1)</f>
        <v>0</v>
      </c>
      <c r="BK211" s="51">
        <f>IFERROR(VLOOKUP(A211,[8]ferias!$C$4:$G$100,5,FALSE),0)</f>
        <v>0</v>
      </c>
      <c r="BL211" s="51">
        <f>SUMIFS(topmanager!$D:$D,topmanager!$C:$C,rs_nova!$A211,topmanager!$A:$A,rs_nova!BL$2)</f>
        <v>0</v>
      </c>
      <c r="BM211" s="51">
        <f>SUMIFS(topmanager!$D:$D,topmanager!$C:$C,rs_nova!$A211,topmanager!$A:$A,rs_nova!BM$2)+SUMIFS(topmanager!$D:$D,topmanager!$C:$C,rs_nova!$A215,topmanager!$A:$A,151)</f>
        <v>0</v>
      </c>
      <c r="BN211" s="51">
        <f t="shared" si="63"/>
        <v>0</v>
      </c>
    </row>
    <row r="212" spans="1:66">
      <c r="A212" s="47" t="e">
        <f>total!#REF!</f>
        <v>#REF!</v>
      </c>
      <c r="B212" s="47">
        <f t="shared" si="50"/>
        <v>0</v>
      </c>
      <c r="C212" s="48" t="e">
        <f>total!#REF!</f>
        <v>#REF!</v>
      </c>
      <c r="D212" s="49" t="str">
        <f>IFERROR(VLOOKUP(A212,salario!A$3:J$32,10,FALSE),"")</f>
        <v/>
      </c>
      <c r="E212" s="49" t="str">
        <f>IFERROR(IF(VLOOKUP(A212,salario!A$3:O$32,15,FALSE)="","",VLOOKUP(A212,salario!A$3:O$32,15,FALSE)),"")</f>
        <v/>
      </c>
      <c r="F212" s="47" t="str">
        <f>IFERROR(VLOOKUP(A212,[5]base_pessoal!$B$2:$P$1504,13,FALSE),"")</f>
        <v/>
      </c>
      <c r="G212" s="50">
        <f>IFERROR(VLOOKUP(A212,salario!A$2:P$91,11,FALSE),0)*B212/30</f>
        <v>0</v>
      </c>
      <c r="H212" s="50">
        <f>SUMIFS(topmanager!$D:$D,topmanager!$C:$C,rs_nova!$A212,topmanager!$A:$A,rs_nova!H$2)+SUMIFS(topmanager!$D:$D,topmanager!$C:$C,rs_nova!$A212,topmanager!$A:$A,63)</f>
        <v>0</v>
      </c>
      <c r="I212" s="50">
        <f>-SUMIFS(topmanager!$D:$D,topmanager!$C:$C,rs_nova!$A212,topmanager!$A:$A,rs_nova!I$2)</f>
        <v>0</v>
      </c>
      <c r="J212" s="50">
        <f>SUMIFS(topmanager!$D:$D,topmanager!$C:$C,rs_nova!$A212,topmanager!$A:$A,rs_nova!J$2)</f>
        <v>0</v>
      </c>
      <c r="K212" s="50">
        <f>SUMIFS(topmanager!$D:$D,topmanager!$C:$C,rs_nova!$A212,topmanager!$A:$A,rs_nova!K$2)+SUMIFS(topmanager!$D:$D,topmanager!$C:$C,rs_nova!$A212,topmanager!$A:$A,911)</f>
        <v>0</v>
      </c>
      <c r="L212" s="50">
        <f>SUMIFS(topmanager!$D:$D,topmanager!$C:$C,rs_nova!$A212,topmanager!$A:$A,rs_nova!L$2)</f>
        <v>0</v>
      </c>
      <c r="M212" s="50">
        <f>SUMIFS(topmanager!$D:$D,topmanager!$C:$C,rs_nova!$A212,topmanager!$A:$A,rs_nova!M$2)+SUMIFS(topmanager!$D:$D,topmanager!$C:$C,rs_nova!$A212,topmanager!$A:$A,908)+SUMIFS(topmanager!$D:$D,topmanager!$C:$C,rs_nova!$A212,topmanager!$A:$A,550)</f>
        <v>0</v>
      </c>
      <c r="N212" s="50">
        <f>SUMIFS(topmanager!$D:$D,topmanager!$C:$C,rs_nova!$A212,topmanager!$A:$A,rs_nova!N$2)</f>
        <v>0</v>
      </c>
      <c r="O212" s="51">
        <f t="shared" si="51"/>
        <v>0</v>
      </c>
      <c r="P212" s="50">
        <f>IFERROR(VLOOKUP($A212,total!$B$4:$AW$437,27,0),0)</f>
        <v>0</v>
      </c>
      <c r="Q212" s="50">
        <f>IFERROR(VLOOKUP($A212,total!$B$4:$AW$437,21,0),0)</f>
        <v>0</v>
      </c>
      <c r="R212" s="50">
        <f>IFERROR(VLOOKUP($A212,total!$B$4:$AW$437,25,0),0)+IFERROR(VLOOKUP($A212,total!$B$4:$AW$437,36,0),0)</f>
        <v>0</v>
      </c>
      <c r="S212" s="50">
        <f>IFERROR(VLOOKUP(A212,gympass!$A$2:$F$148,6,0),0)</f>
        <v>0</v>
      </c>
      <c r="T212" s="50">
        <f>IFERROR(VLOOKUP($A212,total!$B$4:$AW$437,42,0),0)</f>
        <v>0</v>
      </c>
      <c r="U212" s="50">
        <f>IFERROR(VLOOKUP($A212,total!$B$4:$AW$437,32,0),0)</f>
        <v>0</v>
      </c>
      <c r="V212" s="50">
        <f>IFERROR(VLOOKUP($A212,total!$B$4:$AW$437,28,0),0)</f>
        <v>0</v>
      </c>
      <c r="W212" s="50">
        <f>IFERROR(VLOOKUP($A212,total!$B$4:$AX$437,49,0),0)</f>
        <v>0</v>
      </c>
      <c r="X212" s="50"/>
      <c r="Y212" s="50">
        <f>IFERROR(VLOOKUP(A212,#REF!,4,0),0)</f>
        <v>0</v>
      </c>
      <c r="Z212" s="50">
        <f>IFERROR(VLOOKUP(B212,#REF!,8,0),0)</f>
        <v>0</v>
      </c>
      <c r="AA212" s="50">
        <f>IFERROR(VLOOKUP($A212,total!$B$4:$AW$437,45,0),0)</f>
        <v>0</v>
      </c>
      <c r="AB212" s="50">
        <f>IFERROR(VLOOKUP($A212,total!$B$4:$AW$437,48,0),0)</f>
        <v>0</v>
      </c>
      <c r="AC212" s="50">
        <f>IFERROR(VLOOKUP($A212,total!$B$4:$AB$437,19,0),0)</f>
        <v>0</v>
      </c>
      <c r="AD212" s="50">
        <f>IFERROR(VLOOKUP($A212,total!$B$4:$AB$437,10,0),0)</f>
        <v>0</v>
      </c>
      <c r="AE212" s="50">
        <f>IFERROR(VLOOKUP($A212,total!$B$4:$AB$437,13,0),0)-SUMIFS(topmanager!$D:$D,topmanager!$C:$C,rs_nova!$A216,topmanager!$A:$A,856)</f>
        <v>0</v>
      </c>
      <c r="AF212" s="50">
        <f>IFERROR(VLOOKUP($A212,total!$B$4:$AB$437,16,0),0)</f>
        <v>0</v>
      </c>
      <c r="AG212" s="50">
        <f>IFERROR(VLOOKUP($A212,total!$B$4:$AB$437,7,0),0)</f>
        <v>0</v>
      </c>
      <c r="AH212" s="50">
        <f>IFERROR(VLOOKUP($A212,total!$B$4:$AD$437,29,0),0)</f>
        <v>0</v>
      </c>
      <c r="AI212" s="50">
        <f>IFERROR(VLOOKUP(A212,total!$B$4:$AN$437,39,0),0)</f>
        <v>0</v>
      </c>
      <c r="AJ212" s="51">
        <f t="shared" si="52"/>
        <v>0</v>
      </c>
      <c r="AK212" s="50">
        <f t="shared" si="53"/>
        <v>0</v>
      </c>
      <c r="AL212" s="50">
        <f t="shared" si="54"/>
        <v>0</v>
      </c>
      <c r="AM212" s="50">
        <f t="shared" si="55"/>
        <v>0</v>
      </c>
      <c r="AN212" s="50" t="e">
        <f t="shared" si="49"/>
        <v>#REF!</v>
      </c>
      <c r="AO212" s="50" t="e">
        <f t="shared" si="49"/>
        <v>#REF!</v>
      </c>
      <c r="AP212" s="50" t="e">
        <f t="shared" si="49"/>
        <v>#REF!</v>
      </c>
      <c r="AQ212" s="50">
        <f>IFERROR(VLOOKUP(TEXT($A212,"000000"),[6]Página1!$A$8:$S$801,13,FALSE),0)</f>
        <v>0</v>
      </c>
      <c r="AR212" s="50">
        <f>IFERROR(VLOOKUP(TEXT($A212,"000000"),[6]Página1!$A$8:$S$801,16,FALSE),0)</f>
        <v>0</v>
      </c>
      <c r="AS212" s="50">
        <f>IFERROR(VLOOKUP(TEXT($A212,"000000"),[6]Página1!$A$8:$S$801,19,FALSE),0)</f>
        <v>0</v>
      </c>
      <c r="AT212" s="50">
        <f>IFERROR(VLOOKUP(TEXT($A212,"000000"),[7]Página1!$A$8:$R$814,12,FALSE),0)</f>
        <v>0</v>
      </c>
      <c r="AU212" s="50">
        <f>IFERROR(VLOOKUP(TEXT($A212,"000000"),[7]Página1!$A$8:$R$814,15,FALSE),0)</f>
        <v>0</v>
      </c>
      <c r="AV212" s="50">
        <f>IFERROR(VLOOKUP(TEXT($A212,"000000"),[7]Página1!$A$8:$R$814,18,FALSE),0)</f>
        <v>0</v>
      </c>
      <c r="AW212" s="50"/>
      <c r="AX212" s="51" t="e">
        <f t="shared" si="56"/>
        <v>#REF!</v>
      </c>
      <c r="AY212" s="51" t="e">
        <f t="shared" si="57"/>
        <v>#REF!</v>
      </c>
      <c r="AZ212" s="51" t="e">
        <f t="shared" si="58"/>
        <v>#REF!</v>
      </c>
      <c r="BA212" s="51" t="e">
        <f t="shared" si="59"/>
        <v>#REF!</v>
      </c>
      <c r="BB212" s="51">
        <f t="shared" si="60"/>
        <v>0</v>
      </c>
      <c r="BC212" s="51" t="e">
        <f t="shared" si="61"/>
        <v>#REF!</v>
      </c>
      <c r="BD212" s="51">
        <f t="shared" si="62"/>
        <v>0</v>
      </c>
      <c r="BE212" s="51">
        <f>IFERROR(VLOOKUP(A212,salario!A$2:P$91,11,FALSE),0)</f>
        <v>0</v>
      </c>
      <c r="BF212" s="51">
        <f>SUMIFS(topmanager!$D:$D,topmanager!$C:$C,rs_nova!$A212,topmanager!$A:$A,rs_nova!BF$2)</f>
        <v>0</v>
      </c>
      <c r="BG212" s="51">
        <f>SUMIFS(topmanager!$D:$D,topmanager!$C:$C,rs_nova!$A212,topmanager!$A:$A,rs_nova!BG$2)</f>
        <v>0</v>
      </c>
      <c r="BH212" s="51">
        <f>SUMIFS(topmanager!$D:$D,topmanager!$C:$C,rs_nova!$A212,topmanager!$A:$A,rs_nova!BH$2)</f>
        <v>0</v>
      </c>
      <c r="BI212" s="51">
        <f>SUMIFS(topmanager!$D:$D,topmanager!$C:$C,rs_nova!$A212,topmanager!$A:$A,rs_nova!BI$2)</f>
        <v>0</v>
      </c>
      <c r="BJ212" s="51">
        <f>SUMIFS(topmanager!$D:$D,topmanager!$C:$C,rs_nova!$A212,topmanager!$A:$A,rs_nova!BJ$2)+SUMIFS(topmanager!$D:$D,topmanager!$C:$C,rs_nova!$A212,topmanager!$A:$A,rs_nova!BJ$2+1)</f>
        <v>0</v>
      </c>
      <c r="BK212" s="51">
        <f>IFERROR(VLOOKUP(A212,[8]ferias!$C$4:$G$100,5,FALSE),0)</f>
        <v>0</v>
      </c>
      <c r="BL212" s="51">
        <f>SUMIFS(topmanager!$D:$D,topmanager!$C:$C,rs_nova!$A212,topmanager!$A:$A,rs_nova!BL$2)</f>
        <v>0</v>
      </c>
      <c r="BM212" s="51">
        <f>SUMIFS(topmanager!$D:$D,topmanager!$C:$C,rs_nova!$A212,topmanager!$A:$A,rs_nova!BM$2)+SUMIFS(topmanager!$D:$D,topmanager!$C:$C,rs_nova!$A216,topmanager!$A:$A,151)</f>
        <v>0</v>
      </c>
      <c r="BN212" s="51">
        <f t="shared" si="63"/>
        <v>0</v>
      </c>
    </row>
    <row r="213" spans="1:66">
      <c r="A213" s="47" t="e">
        <f>total!#REF!</f>
        <v>#REF!</v>
      </c>
      <c r="B213" s="47">
        <f t="shared" si="50"/>
        <v>0</v>
      </c>
      <c r="C213" s="48" t="e">
        <f>total!#REF!</f>
        <v>#REF!</v>
      </c>
      <c r="D213" s="49" t="str">
        <f>IFERROR(VLOOKUP(A213,salario!A$3:J$32,10,FALSE),"")</f>
        <v/>
      </c>
      <c r="E213" s="49" t="str">
        <f>IFERROR(IF(VLOOKUP(A213,salario!A$3:O$32,15,FALSE)="","",VLOOKUP(A213,salario!A$3:O$32,15,FALSE)),"")</f>
        <v/>
      </c>
      <c r="F213" s="47" t="str">
        <f>IFERROR(VLOOKUP(A213,[5]base_pessoal!$B$2:$P$1504,13,FALSE),"")</f>
        <v/>
      </c>
      <c r="G213" s="50">
        <f>IFERROR(VLOOKUP(A213,salario!A$2:P$91,11,FALSE),0)*B213/30</f>
        <v>0</v>
      </c>
      <c r="H213" s="50">
        <f>SUMIFS(topmanager!$D:$D,topmanager!$C:$C,rs_nova!$A213,topmanager!$A:$A,rs_nova!H$2)+SUMIFS(topmanager!$D:$D,topmanager!$C:$C,rs_nova!$A213,topmanager!$A:$A,63)</f>
        <v>0</v>
      </c>
      <c r="I213" s="50">
        <f>-SUMIFS(topmanager!$D:$D,topmanager!$C:$C,rs_nova!$A213,topmanager!$A:$A,rs_nova!I$2)</f>
        <v>0</v>
      </c>
      <c r="J213" s="50">
        <f>SUMIFS(topmanager!$D:$D,topmanager!$C:$C,rs_nova!$A213,topmanager!$A:$A,rs_nova!J$2)</f>
        <v>0</v>
      </c>
      <c r="K213" s="50">
        <f>SUMIFS(topmanager!$D:$D,topmanager!$C:$C,rs_nova!$A213,topmanager!$A:$A,rs_nova!K$2)+SUMIFS(topmanager!$D:$D,topmanager!$C:$C,rs_nova!$A213,topmanager!$A:$A,911)</f>
        <v>0</v>
      </c>
      <c r="L213" s="50">
        <f>SUMIFS(topmanager!$D:$D,topmanager!$C:$C,rs_nova!$A213,topmanager!$A:$A,rs_nova!L$2)</f>
        <v>0</v>
      </c>
      <c r="M213" s="50">
        <f>SUMIFS(topmanager!$D:$D,topmanager!$C:$C,rs_nova!$A213,topmanager!$A:$A,rs_nova!M$2)+SUMIFS(topmanager!$D:$D,topmanager!$C:$C,rs_nova!$A213,topmanager!$A:$A,908)+SUMIFS(topmanager!$D:$D,topmanager!$C:$C,rs_nova!$A213,topmanager!$A:$A,550)</f>
        <v>0</v>
      </c>
      <c r="N213" s="50">
        <f>SUMIFS(topmanager!$D:$D,topmanager!$C:$C,rs_nova!$A213,topmanager!$A:$A,rs_nova!N$2)</f>
        <v>0</v>
      </c>
      <c r="O213" s="51">
        <f t="shared" si="51"/>
        <v>0</v>
      </c>
      <c r="P213" s="50">
        <f>IFERROR(VLOOKUP($A213,total!$B$4:$AW$437,27,0),0)</f>
        <v>0</v>
      </c>
      <c r="Q213" s="50">
        <f>IFERROR(VLOOKUP($A213,total!$B$4:$AW$437,21,0),0)</f>
        <v>0</v>
      </c>
      <c r="R213" s="50">
        <f>IFERROR(VLOOKUP($A213,total!$B$4:$AW$437,25,0),0)+IFERROR(VLOOKUP($A213,total!$B$4:$AW$437,36,0),0)</f>
        <v>0</v>
      </c>
      <c r="S213" s="50">
        <f>IFERROR(VLOOKUP(A213,gympass!$A$2:$F$148,6,0),0)</f>
        <v>0</v>
      </c>
      <c r="T213" s="50">
        <f>IFERROR(VLOOKUP($A213,total!$B$4:$AW$437,42,0),0)</f>
        <v>0</v>
      </c>
      <c r="U213" s="50">
        <f>IFERROR(VLOOKUP($A213,total!$B$4:$AW$437,32,0),0)</f>
        <v>0</v>
      </c>
      <c r="V213" s="50">
        <f>IFERROR(VLOOKUP($A213,total!$B$4:$AW$437,28,0),0)</f>
        <v>0</v>
      </c>
      <c r="W213" s="50">
        <f>IFERROR(VLOOKUP($A213,total!$B$4:$AX$437,49,0),0)</f>
        <v>0</v>
      </c>
      <c r="X213" s="50"/>
      <c r="Y213" s="50">
        <f>IFERROR(VLOOKUP(A213,#REF!,4,0),0)</f>
        <v>0</v>
      </c>
      <c r="Z213" s="50">
        <f>IFERROR(VLOOKUP(B213,#REF!,8,0),0)</f>
        <v>0</v>
      </c>
      <c r="AA213" s="50">
        <f>IFERROR(VLOOKUP($A213,total!$B$4:$AW$437,45,0),0)</f>
        <v>0</v>
      </c>
      <c r="AB213" s="50">
        <f>IFERROR(VLOOKUP($A213,total!$B$4:$AW$437,48,0),0)</f>
        <v>0</v>
      </c>
      <c r="AC213" s="50">
        <f>IFERROR(VLOOKUP($A213,total!$B$4:$AB$437,19,0),0)</f>
        <v>0</v>
      </c>
      <c r="AD213" s="50">
        <f>IFERROR(VLOOKUP($A213,total!$B$4:$AB$437,10,0),0)</f>
        <v>0</v>
      </c>
      <c r="AE213" s="50">
        <f>IFERROR(VLOOKUP($A213,total!$B$4:$AB$437,13,0),0)-SUMIFS(topmanager!$D:$D,topmanager!$C:$C,rs_nova!$A217,topmanager!$A:$A,856)</f>
        <v>0</v>
      </c>
      <c r="AF213" s="50">
        <f>IFERROR(VLOOKUP($A213,total!$B$4:$AB$437,16,0),0)</f>
        <v>0</v>
      </c>
      <c r="AG213" s="50">
        <f>IFERROR(VLOOKUP($A213,total!$B$4:$AB$437,7,0),0)</f>
        <v>0</v>
      </c>
      <c r="AH213" s="50">
        <f>IFERROR(VLOOKUP($A213,total!$B$4:$AD$437,29,0),0)</f>
        <v>0</v>
      </c>
      <c r="AI213" s="50">
        <f>IFERROR(VLOOKUP(A213,total!$B$4:$AN$437,39,0),0)</f>
        <v>0</v>
      </c>
      <c r="AJ213" s="51">
        <f t="shared" si="52"/>
        <v>0</v>
      </c>
      <c r="AK213" s="50">
        <f t="shared" si="53"/>
        <v>0</v>
      </c>
      <c r="AL213" s="50">
        <f t="shared" si="54"/>
        <v>0</v>
      </c>
      <c r="AM213" s="50">
        <f t="shared" si="55"/>
        <v>0</v>
      </c>
      <c r="AN213" s="50" t="e">
        <f t="shared" si="49"/>
        <v>#REF!</v>
      </c>
      <c r="AO213" s="50" t="e">
        <f t="shared" si="49"/>
        <v>#REF!</v>
      </c>
      <c r="AP213" s="50" t="e">
        <f t="shared" si="49"/>
        <v>#REF!</v>
      </c>
      <c r="AQ213" s="50">
        <f>IFERROR(VLOOKUP(TEXT($A213,"000000"),[6]Página1!$A$8:$S$801,13,FALSE),0)</f>
        <v>0</v>
      </c>
      <c r="AR213" s="50">
        <f>IFERROR(VLOOKUP(TEXT($A213,"000000"),[6]Página1!$A$8:$S$801,16,FALSE),0)</f>
        <v>0</v>
      </c>
      <c r="AS213" s="50">
        <f>IFERROR(VLOOKUP(TEXT($A213,"000000"),[6]Página1!$A$8:$S$801,19,FALSE),0)</f>
        <v>0</v>
      </c>
      <c r="AT213" s="50">
        <f>IFERROR(VLOOKUP(TEXT($A213,"000000"),[7]Página1!$A$8:$R$814,12,FALSE),0)</f>
        <v>0</v>
      </c>
      <c r="AU213" s="50">
        <f>IFERROR(VLOOKUP(TEXT($A213,"000000"),[7]Página1!$A$8:$R$814,15,FALSE),0)</f>
        <v>0</v>
      </c>
      <c r="AV213" s="50">
        <f>IFERROR(VLOOKUP(TEXT($A213,"000000"),[7]Página1!$A$8:$R$814,18,FALSE),0)</f>
        <v>0</v>
      </c>
      <c r="AW213" s="50"/>
      <c r="AX213" s="51" t="e">
        <f t="shared" si="56"/>
        <v>#REF!</v>
      </c>
      <c r="AY213" s="51" t="e">
        <f t="shared" si="57"/>
        <v>#REF!</v>
      </c>
      <c r="AZ213" s="51" t="e">
        <f t="shared" si="58"/>
        <v>#REF!</v>
      </c>
      <c r="BA213" s="51" t="e">
        <f t="shared" si="59"/>
        <v>#REF!</v>
      </c>
      <c r="BB213" s="51">
        <f t="shared" si="60"/>
        <v>0</v>
      </c>
      <c r="BC213" s="51" t="e">
        <f t="shared" si="61"/>
        <v>#REF!</v>
      </c>
      <c r="BD213" s="51">
        <f t="shared" si="62"/>
        <v>0</v>
      </c>
      <c r="BE213" s="51">
        <f>IFERROR(VLOOKUP(A213,salario!A$2:P$91,11,FALSE),0)</f>
        <v>0</v>
      </c>
      <c r="BF213" s="51">
        <f>SUMIFS(topmanager!$D:$D,topmanager!$C:$C,rs_nova!$A213,topmanager!$A:$A,rs_nova!BF$2)</f>
        <v>0</v>
      </c>
      <c r="BG213" s="51">
        <f>SUMIFS(topmanager!$D:$D,topmanager!$C:$C,rs_nova!$A213,topmanager!$A:$A,rs_nova!BG$2)</f>
        <v>0</v>
      </c>
      <c r="BH213" s="51">
        <f>SUMIFS(topmanager!$D:$D,topmanager!$C:$C,rs_nova!$A213,topmanager!$A:$A,rs_nova!BH$2)</f>
        <v>0</v>
      </c>
      <c r="BI213" s="51">
        <f>SUMIFS(topmanager!$D:$D,topmanager!$C:$C,rs_nova!$A213,topmanager!$A:$A,rs_nova!BI$2)</f>
        <v>0</v>
      </c>
      <c r="BJ213" s="51">
        <f>SUMIFS(topmanager!$D:$D,topmanager!$C:$C,rs_nova!$A213,topmanager!$A:$A,rs_nova!BJ$2)+SUMIFS(topmanager!$D:$D,topmanager!$C:$C,rs_nova!$A213,topmanager!$A:$A,rs_nova!BJ$2+1)</f>
        <v>0</v>
      </c>
      <c r="BK213" s="51">
        <f>IFERROR(VLOOKUP(A213,[8]ferias!$C$4:$G$100,5,FALSE),0)</f>
        <v>0</v>
      </c>
      <c r="BL213" s="51">
        <f>SUMIFS(topmanager!$D:$D,topmanager!$C:$C,rs_nova!$A213,topmanager!$A:$A,rs_nova!BL$2)</f>
        <v>0</v>
      </c>
      <c r="BM213" s="51">
        <f>SUMIFS(topmanager!$D:$D,topmanager!$C:$C,rs_nova!$A213,topmanager!$A:$A,rs_nova!BM$2)+SUMIFS(topmanager!$D:$D,topmanager!$C:$C,rs_nova!$A217,topmanager!$A:$A,151)</f>
        <v>0</v>
      </c>
      <c r="BN213" s="51">
        <f t="shared" si="63"/>
        <v>0</v>
      </c>
    </row>
    <row r="214" spans="1:66">
      <c r="A214" s="47" t="e">
        <f>total!#REF!</f>
        <v>#REF!</v>
      </c>
      <c r="B214" s="47">
        <f t="shared" si="50"/>
        <v>0</v>
      </c>
      <c r="C214" s="48" t="e">
        <f>total!#REF!</f>
        <v>#REF!</v>
      </c>
      <c r="D214" s="49" t="str">
        <f>IFERROR(VLOOKUP(A214,salario!A$3:J$32,10,FALSE),"")</f>
        <v/>
      </c>
      <c r="E214" s="49" t="str">
        <f>IFERROR(IF(VLOOKUP(A214,salario!A$3:O$32,15,FALSE)="","",VLOOKUP(A214,salario!A$3:O$32,15,FALSE)),"")</f>
        <v/>
      </c>
      <c r="F214" s="47" t="str">
        <f>IFERROR(VLOOKUP(A214,[5]base_pessoal!$B$2:$P$1504,13,FALSE),"")</f>
        <v/>
      </c>
      <c r="G214" s="50">
        <f>IFERROR(VLOOKUP(A214,salario!A$2:P$91,11,FALSE),0)*B214/30</f>
        <v>0</v>
      </c>
      <c r="H214" s="50">
        <f>SUMIFS(topmanager!$D:$D,topmanager!$C:$C,rs_nova!$A214,topmanager!$A:$A,rs_nova!H$2)+SUMIFS(topmanager!$D:$D,topmanager!$C:$C,rs_nova!$A214,topmanager!$A:$A,63)</f>
        <v>0</v>
      </c>
      <c r="I214" s="50">
        <f>-SUMIFS(topmanager!$D:$D,topmanager!$C:$C,rs_nova!$A214,topmanager!$A:$A,rs_nova!I$2)</f>
        <v>0</v>
      </c>
      <c r="J214" s="50">
        <f>SUMIFS(topmanager!$D:$D,topmanager!$C:$C,rs_nova!$A214,topmanager!$A:$A,rs_nova!J$2)</f>
        <v>0</v>
      </c>
      <c r="K214" s="50">
        <f>SUMIFS(topmanager!$D:$D,topmanager!$C:$C,rs_nova!$A214,topmanager!$A:$A,rs_nova!K$2)+SUMIFS(topmanager!$D:$D,topmanager!$C:$C,rs_nova!$A214,topmanager!$A:$A,911)</f>
        <v>0</v>
      </c>
      <c r="L214" s="50">
        <f>SUMIFS(topmanager!$D:$D,topmanager!$C:$C,rs_nova!$A214,topmanager!$A:$A,rs_nova!L$2)</f>
        <v>0</v>
      </c>
      <c r="M214" s="50">
        <f>SUMIFS(topmanager!$D:$D,topmanager!$C:$C,rs_nova!$A214,topmanager!$A:$A,rs_nova!M$2)+SUMIFS(topmanager!$D:$D,topmanager!$C:$C,rs_nova!$A214,topmanager!$A:$A,908)+SUMIFS(topmanager!$D:$D,topmanager!$C:$C,rs_nova!$A214,topmanager!$A:$A,550)</f>
        <v>0</v>
      </c>
      <c r="N214" s="50">
        <f>SUMIFS(topmanager!$D:$D,topmanager!$C:$C,rs_nova!$A214,topmanager!$A:$A,rs_nova!N$2)</f>
        <v>0</v>
      </c>
      <c r="O214" s="51">
        <f t="shared" si="51"/>
        <v>0</v>
      </c>
      <c r="P214" s="50">
        <f>IFERROR(VLOOKUP($A214,total!$B$4:$AW$437,27,0),0)</f>
        <v>0</v>
      </c>
      <c r="Q214" s="50">
        <f>IFERROR(VLOOKUP($A214,total!$B$4:$AW$437,21,0),0)</f>
        <v>0</v>
      </c>
      <c r="R214" s="50">
        <f>IFERROR(VLOOKUP($A214,total!$B$4:$AW$437,25,0),0)+IFERROR(VLOOKUP($A214,total!$B$4:$AW$437,36,0),0)</f>
        <v>0</v>
      </c>
      <c r="S214" s="50">
        <f>IFERROR(VLOOKUP(A214,gympass!$A$2:$F$148,6,0),0)</f>
        <v>0</v>
      </c>
      <c r="T214" s="50">
        <f>IFERROR(VLOOKUP($A214,total!$B$4:$AW$437,42,0),0)</f>
        <v>0</v>
      </c>
      <c r="U214" s="50">
        <f>IFERROR(VLOOKUP($A214,total!$B$4:$AW$437,32,0),0)</f>
        <v>0</v>
      </c>
      <c r="V214" s="50">
        <f>IFERROR(VLOOKUP($A214,total!$B$4:$AW$437,28,0),0)</f>
        <v>0</v>
      </c>
      <c r="W214" s="50">
        <f>IFERROR(VLOOKUP($A214,total!$B$4:$AX$437,49,0),0)</f>
        <v>0</v>
      </c>
      <c r="X214" s="50"/>
      <c r="Y214" s="50">
        <f>IFERROR(VLOOKUP(A214,#REF!,4,0),0)</f>
        <v>0</v>
      </c>
      <c r="Z214" s="50">
        <f>IFERROR(VLOOKUP(B214,#REF!,8,0),0)</f>
        <v>0</v>
      </c>
      <c r="AA214" s="50">
        <f>IFERROR(VLOOKUP($A214,total!$B$4:$AW$437,45,0),0)</f>
        <v>0</v>
      </c>
      <c r="AB214" s="50">
        <f>IFERROR(VLOOKUP($A214,total!$B$4:$AW$437,48,0),0)</f>
        <v>0</v>
      </c>
      <c r="AC214" s="50">
        <f>IFERROR(VLOOKUP($A214,total!$B$4:$AB$437,19,0),0)</f>
        <v>0</v>
      </c>
      <c r="AD214" s="50">
        <f>IFERROR(VLOOKUP($A214,total!$B$4:$AB$437,10,0),0)</f>
        <v>0</v>
      </c>
      <c r="AE214" s="50">
        <f>IFERROR(VLOOKUP($A214,total!$B$4:$AB$437,13,0),0)-SUMIFS(topmanager!$D:$D,topmanager!$C:$C,rs_nova!$A218,topmanager!$A:$A,856)</f>
        <v>0</v>
      </c>
      <c r="AF214" s="50">
        <f>IFERROR(VLOOKUP($A214,total!$B$4:$AB$437,16,0),0)</f>
        <v>0</v>
      </c>
      <c r="AG214" s="50">
        <f>IFERROR(VLOOKUP($A214,total!$B$4:$AB$437,7,0),0)</f>
        <v>0</v>
      </c>
      <c r="AH214" s="50">
        <f>IFERROR(VLOOKUP($A214,total!$B$4:$AD$437,29,0),0)</f>
        <v>0</v>
      </c>
      <c r="AI214" s="50">
        <f>IFERROR(VLOOKUP(A214,total!$B$4:$AN$437,39,0),0)</f>
        <v>0</v>
      </c>
      <c r="AJ214" s="51">
        <f t="shared" si="52"/>
        <v>0</v>
      </c>
      <c r="AK214" s="50">
        <f t="shared" si="53"/>
        <v>0</v>
      </c>
      <c r="AL214" s="50">
        <f t="shared" si="54"/>
        <v>0</v>
      </c>
      <c r="AM214" s="50">
        <f t="shared" si="55"/>
        <v>0</v>
      </c>
      <c r="AN214" s="50" t="e">
        <f t="shared" si="49"/>
        <v>#REF!</v>
      </c>
      <c r="AO214" s="50" t="e">
        <f t="shared" si="49"/>
        <v>#REF!</v>
      </c>
      <c r="AP214" s="50" t="e">
        <f t="shared" si="49"/>
        <v>#REF!</v>
      </c>
      <c r="AQ214" s="50">
        <f>IFERROR(VLOOKUP(TEXT($A214,"000000"),[6]Página1!$A$8:$S$801,13,FALSE),0)</f>
        <v>0</v>
      </c>
      <c r="AR214" s="50">
        <f>IFERROR(VLOOKUP(TEXT($A214,"000000"),[6]Página1!$A$8:$S$801,16,FALSE),0)</f>
        <v>0</v>
      </c>
      <c r="AS214" s="50">
        <f>IFERROR(VLOOKUP(TEXT($A214,"000000"),[6]Página1!$A$8:$S$801,19,FALSE),0)</f>
        <v>0</v>
      </c>
      <c r="AT214" s="50">
        <f>IFERROR(VLOOKUP(TEXT($A214,"000000"),[7]Página1!$A$8:$R$814,12,FALSE),0)</f>
        <v>0</v>
      </c>
      <c r="AU214" s="50">
        <f>IFERROR(VLOOKUP(TEXT($A214,"000000"),[7]Página1!$A$8:$R$814,15,FALSE),0)</f>
        <v>0</v>
      </c>
      <c r="AV214" s="50">
        <f>IFERROR(VLOOKUP(TEXT($A214,"000000"),[7]Página1!$A$8:$R$814,18,FALSE),0)</f>
        <v>0</v>
      </c>
      <c r="AW214" s="50"/>
      <c r="AX214" s="51" t="e">
        <f t="shared" si="56"/>
        <v>#REF!</v>
      </c>
      <c r="AY214" s="51" t="e">
        <f t="shared" si="57"/>
        <v>#REF!</v>
      </c>
      <c r="AZ214" s="51" t="e">
        <f t="shared" si="58"/>
        <v>#REF!</v>
      </c>
      <c r="BA214" s="51" t="e">
        <f t="shared" si="59"/>
        <v>#REF!</v>
      </c>
      <c r="BB214" s="51">
        <f t="shared" si="60"/>
        <v>0</v>
      </c>
      <c r="BC214" s="51" t="e">
        <f t="shared" si="61"/>
        <v>#REF!</v>
      </c>
      <c r="BD214" s="51">
        <f t="shared" si="62"/>
        <v>0</v>
      </c>
      <c r="BE214" s="51">
        <f>IFERROR(VLOOKUP(A214,salario!A$2:P$91,11,FALSE),0)</f>
        <v>0</v>
      </c>
      <c r="BF214" s="51">
        <f>SUMIFS(topmanager!$D:$D,topmanager!$C:$C,rs_nova!$A214,topmanager!$A:$A,rs_nova!BF$2)</f>
        <v>0</v>
      </c>
      <c r="BG214" s="51">
        <f>SUMIFS(topmanager!$D:$D,topmanager!$C:$C,rs_nova!$A214,topmanager!$A:$A,rs_nova!BG$2)</f>
        <v>0</v>
      </c>
      <c r="BH214" s="51">
        <f>SUMIFS(topmanager!$D:$D,topmanager!$C:$C,rs_nova!$A214,topmanager!$A:$A,rs_nova!BH$2)</f>
        <v>0</v>
      </c>
      <c r="BI214" s="51">
        <f>SUMIFS(topmanager!$D:$D,topmanager!$C:$C,rs_nova!$A214,topmanager!$A:$A,rs_nova!BI$2)</f>
        <v>0</v>
      </c>
      <c r="BJ214" s="51">
        <f>SUMIFS(topmanager!$D:$D,topmanager!$C:$C,rs_nova!$A214,topmanager!$A:$A,rs_nova!BJ$2)+SUMIFS(topmanager!$D:$D,topmanager!$C:$C,rs_nova!$A214,topmanager!$A:$A,rs_nova!BJ$2+1)</f>
        <v>0</v>
      </c>
      <c r="BK214" s="51">
        <f>IFERROR(VLOOKUP(A214,[8]ferias!$C$4:$G$100,5,FALSE),0)</f>
        <v>0</v>
      </c>
      <c r="BL214" s="51">
        <f>SUMIFS(topmanager!$D:$D,topmanager!$C:$C,rs_nova!$A214,topmanager!$A:$A,rs_nova!BL$2)</f>
        <v>0</v>
      </c>
      <c r="BM214" s="51">
        <f>SUMIFS(topmanager!$D:$D,topmanager!$C:$C,rs_nova!$A214,topmanager!$A:$A,rs_nova!BM$2)+SUMIFS(topmanager!$D:$D,topmanager!$C:$C,rs_nova!$A218,topmanager!$A:$A,151)</f>
        <v>0</v>
      </c>
      <c r="BN214" s="51">
        <f t="shared" si="63"/>
        <v>0</v>
      </c>
    </row>
    <row r="215" spans="1:66">
      <c r="A215" s="47" t="e">
        <f>total!#REF!</f>
        <v>#REF!</v>
      </c>
      <c r="B215" s="47">
        <f t="shared" si="50"/>
        <v>0</v>
      </c>
      <c r="C215" s="48" t="e">
        <f>total!#REF!</f>
        <v>#REF!</v>
      </c>
      <c r="D215" s="49" t="str">
        <f>IFERROR(VLOOKUP(A215,salario!A$3:J$32,10,FALSE),"")</f>
        <v/>
      </c>
      <c r="E215" s="49" t="str">
        <f>IFERROR(IF(VLOOKUP(A215,salario!A$3:O$32,15,FALSE)="","",VLOOKUP(A215,salario!A$3:O$32,15,FALSE)),"")</f>
        <v/>
      </c>
      <c r="F215" s="47" t="str">
        <f>IFERROR(VLOOKUP(A215,[5]base_pessoal!$B$2:$P$1504,13,FALSE),"")</f>
        <v/>
      </c>
      <c r="G215" s="50">
        <f>IFERROR(VLOOKUP(A215,salario!A$2:P$91,11,FALSE),0)*B215/30</f>
        <v>0</v>
      </c>
      <c r="H215" s="50">
        <f>SUMIFS(topmanager!$D:$D,topmanager!$C:$C,rs_nova!$A215,topmanager!$A:$A,rs_nova!H$2)+SUMIFS(topmanager!$D:$D,topmanager!$C:$C,rs_nova!$A215,topmanager!$A:$A,63)</f>
        <v>0</v>
      </c>
      <c r="I215" s="50">
        <f>-SUMIFS(topmanager!$D:$D,topmanager!$C:$C,rs_nova!$A215,topmanager!$A:$A,rs_nova!I$2)</f>
        <v>0</v>
      </c>
      <c r="J215" s="50">
        <f>SUMIFS(topmanager!$D:$D,topmanager!$C:$C,rs_nova!$A215,topmanager!$A:$A,rs_nova!J$2)</f>
        <v>0</v>
      </c>
      <c r="K215" s="50">
        <f>SUMIFS(topmanager!$D:$D,topmanager!$C:$C,rs_nova!$A215,topmanager!$A:$A,rs_nova!K$2)+SUMIFS(topmanager!$D:$D,topmanager!$C:$C,rs_nova!$A215,topmanager!$A:$A,911)</f>
        <v>0</v>
      </c>
      <c r="L215" s="50">
        <f>SUMIFS(topmanager!$D:$D,topmanager!$C:$C,rs_nova!$A215,topmanager!$A:$A,rs_nova!L$2)</f>
        <v>0</v>
      </c>
      <c r="M215" s="50">
        <f>SUMIFS(topmanager!$D:$D,topmanager!$C:$C,rs_nova!$A215,topmanager!$A:$A,rs_nova!M$2)+SUMIFS(topmanager!$D:$D,topmanager!$C:$C,rs_nova!$A215,topmanager!$A:$A,908)+SUMIFS(topmanager!$D:$D,topmanager!$C:$C,rs_nova!$A215,topmanager!$A:$A,550)</f>
        <v>0</v>
      </c>
      <c r="N215" s="50">
        <f>SUMIFS(topmanager!$D:$D,topmanager!$C:$C,rs_nova!$A215,topmanager!$A:$A,rs_nova!N$2)</f>
        <v>0</v>
      </c>
      <c r="O215" s="51">
        <f t="shared" si="51"/>
        <v>0</v>
      </c>
      <c r="P215" s="50">
        <f>IFERROR(VLOOKUP($A215,total!$B$4:$AW$437,27,0),0)</f>
        <v>0</v>
      </c>
      <c r="Q215" s="50">
        <f>IFERROR(VLOOKUP($A215,total!$B$4:$AW$437,21,0),0)</f>
        <v>0</v>
      </c>
      <c r="R215" s="50">
        <f>IFERROR(VLOOKUP($A215,total!$B$4:$AW$437,25,0),0)+IFERROR(VLOOKUP($A215,total!$B$4:$AW$437,36,0),0)</f>
        <v>0</v>
      </c>
      <c r="S215" s="50">
        <f>IFERROR(VLOOKUP(A215,gympass!$A$2:$F$148,6,0),0)</f>
        <v>0</v>
      </c>
      <c r="T215" s="50">
        <f>IFERROR(VLOOKUP($A215,total!$B$4:$AW$437,42,0),0)</f>
        <v>0</v>
      </c>
      <c r="U215" s="50">
        <f>IFERROR(VLOOKUP($A215,total!$B$4:$AW$437,32,0),0)</f>
        <v>0</v>
      </c>
      <c r="V215" s="50">
        <f>IFERROR(VLOOKUP($A215,total!$B$4:$AW$437,28,0),0)</f>
        <v>0</v>
      </c>
      <c r="W215" s="50">
        <f>IFERROR(VLOOKUP($A215,total!$B$4:$AX$437,49,0),0)</f>
        <v>0</v>
      </c>
      <c r="X215" s="50"/>
      <c r="Y215" s="50">
        <f>IFERROR(VLOOKUP(A215,#REF!,4,0),0)</f>
        <v>0</v>
      </c>
      <c r="Z215" s="50">
        <f>IFERROR(VLOOKUP(B215,#REF!,8,0),0)</f>
        <v>0</v>
      </c>
      <c r="AA215" s="50">
        <f>IFERROR(VLOOKUP($A215,total!$B$4:$AW$437,45,0),0)</f>
        <v>0</v>
      </c>
      <c r="AB215" s="50">
        <f>IFERROR(VLOOKUP($A215,total!$B$4:$AW$437,48,0),0)</f>
        <v>0</v>
      </c>
      <c r="AC215" s="50">
        <f>IFERROR(VLOOKUP($A215,total!$B$4:$AB$437,19,0),0)</f>
        <v>0</v>
      </c>
      <c r="AD215" s="50">
        <f>IFERROR(VLOOKUP($A215,total!$B$4:$AB$437,10,0),0)</f>
        <v>0</v>
      </c>
      <c r="AE215" s="50">
        <f>IFERROR(VLOOKUP($A215,total!$B$4:$AB$437,13,0),0)-SUMIFS(topmanager!$D:$D,topmanager!$C:$C,rs_nova!$A219,topmanager!$A:$A,856)</f>
        <v>0</v>
      </c>
      <c r="AF215" s="50">
        <f>IFERROR(VLOOKUP($A215,total!$B$4:$AB$437,16,0),0)</f>
        <v>0</v>
      </c>
      <c r="AG215" s="50">
        <f>IFERROR(VLOOKUP($A215,total!$B$4:$AB$437,7,0),0)</f>
        <v>0</v>
      </c>
      <c r="AH215" s="50">
        <f>IFERROR(VLOOKUP($A215,total!$B$4:$AD$437,29,0),0)</f>
        <v>0</v>
      </c>
      <c r="AI215" s="50">
        <f>IFERROR(VLOOKUP(A215,total!$B$4:$AN$437,39,0),0)</f>
        <v>0</v>
      </c>
      <c r="AJ215" s="51">
        <f t="shared" si="52"/>
        <v>0</v>
      </c>
      <c r="AK215" s="50">
        <f t="shared" si="53"/>
        <v>0</v>
      </c>
      <c r="AL215" s="50">
        <f t="shared" si="54"/>
        <v>0</v>
      </c>
      <c r="AM215" s="50">
        <f t="shared" si="55"/>
        <v>0</v>
      </c>
      <c r="AN215" s="50" t="e">
        <f t="shared" si="49"/>
        <v>#REF!</v>
      </c>
      <c r="AO215" s="50" t="e">
        <f t="shared" si="49"/>
        <v>#REF!</v>
      </c>
      <c r="AP215" s="50" t="e">
        <f t="shared" si="49"/>
        <v>#REF!</v>
      </c>
      <c r="AQ215" s="50">
        <f>IFERROR(VLOOKUP(TEXT($A215,"000000"),[6]Página1!$A$8:$S$801,13,FALSE),0)</f>
        <v>0</v>
      </c>
      <c r="AR215" s="50">
        <f>IFERROR(VLOOKUP(TEXT($A215,"000000"),[6]Página1!$A$8:$S$801,16,FALSE),0)</f>
        <v>0</v>
      </c>
      <c r="AS215" s="50">
        <f>IFERROR(VLOOKUP(TEXT($A215,"000000"),[6]Página1!$A$8:$S$801,19,FALSE),0)</f>
        <v>0</v>
      </c>
      <c r="AT215" s="50">
        <f>IFERROR(VLOOKUP(TEXT($A215,"000000"),[7]Página1!$A$8:$R$814,12,FALSE),0)</f>
        <v>0</v>
      </c>
      <c r="AU215" s="50">
        <f>IFERROR(VLOOKUP(TEXT($A215,"000000"),[7]Página1!$A$8:$R$814,15,FALSE),0)</f>
        <v>0</v>
      </c>
      <c r="AV215" s="50">
        <f>IFERROR(VLOOKUP(TEXT($A215,"000000"),[7]Página1!$A$8:$R$814,18,FALSE),0)</f>
        <v>0</v>
      </c>
      <c r="AW215" s="50"/>
      <c r="AX215" s="51" t="e">
        <f t="shared" si="56"/>
        <v>#REF!</v>
      </c>
      <c r="AY215" s="51" t="e">
        <f t="shared" si="57"/>
        <v>#REF!</v>
      </c>
      <c r="AZ215" s="51" t="e">
        <f t="shared" si="58"/>
        <v>#REF!</v>
      </c>
      <c r="BA215" s="51" t="e">
        <f t="shared" si="59"/>
        <v>#REF!</v>
      </c>
      <c r="BB215" s="51">
        <f t="shared" si="60"/>
        <v>0</v>
      </c>
      <c r="BC215" s="51" t="e">
        <f t="shared" si="61"/>
        <v>#REF!</v>
      </c>
      <c r="BD215" s="51">
        <f t="shared" si="62"/>
        <v>0</v>
      </c>
      <c r="BE215" s="51">
        <f>IFERROR(VLOOKUP(A215,salario!A$2:P$91,11,FALSE),0)</f>
        <v>0</v>
      </c>
      <c r="BF215" s="51">
        <f>SUMIFS(topmanager!$D:$D,topmanager!$C:$C,rs_nova!$A215,topmanager!$A:$A,rs_nova!BF$2)</f>
        <v>0</v>
      </c>
      <c r="BG215" s="51">
        <f>SUMIFS(topmanager!$D:$D,topmanager!$C:$C,rs_nova!$A215,topmanager!$A:$A,rs_nova!BG$2)</f>
        <v>0</v>
      </c>
      <c r="BH215" s="51">
        <f>SUMIFS(topmanager!$D:$D,topmanager!$C:$C,rs_nova!$A215,topmanager!$A:$A,rs_nova!BH$2)</f>
        <v>0</v>
      </c>
      <c r="BI215" s="51">
        <f>SUMIFS(topmanager!$D:$D,topmanager!$C:$C,rs_nova!$A215,topmanager!$A:$A,rs_nova!BI$2)</f>
        <v>0</v>
      </c>
      <c r="BJ215" s="51">
        <f>SUMIFS(topmanager!$D:$D,topmanager!$C:$C,rs_nova!$A215,topmanager!$A:$A,rs_nova!BJ$2)+SUMIFS(topmanager!$D:$D,topmanager!$C:$C,rs_nova!$A215,topmanager!$A:$A,rs_nova!BJ$2+1)</f>
        <v>0</v>
      </c>
      <c r="BK215" s="51">
        <f>IFERROR(VLOOKUP(A215,[8]ferias!$C$4:$G$100,5,FALSE),0)</f>
        <v>0</v>
      </c>
      <c r="BL215" s="51">
        <f>SUMIFS(topmanager!$D:$D,topmanager!$C:$C,rs_nova!$A215,topmanager!$A:$A,rs_nova!BL$2)</f>
        <v>0</v>
      </c>
      <c r="BM215" s="51">
        <f>SUMIFS(topmanager!$D:$D,topmanager!$C:$C,rs_nova!$A215,topmanager!$A:$A,rs_nova!BM$2)+SUMIFS(topmanager!$D:$D,topmanager!$C:$C,rs_nova!$A219,topmanager!$A:$A,151)</f>
        <v>0</v>
      </c>
      <c r="BN215" s="51">
        <f t="shared" si="63"/>
        <v>0</v>
      </c>
    </row>
    <row r="216" spans="1:66">
      <c r="A216" s="47" t="e">
        <f>total!#REF!</f>
        <v>#REF!</v>
      </c>
      <c r="B216" s="47">
        <f t="shared" si="50"/>
        <v>0</v>
      </c>
      <c r="C216" s="48" t="e">
        <f>total!#REF!</f>
        <v>#REF!</v>
      </c>
      <c r="D216" s="49" t="str">
        <f>IFERROR(VLOOKUP(A216,salario!A$3:J$32,10,FALSE),"")</f>
        <v/>
      </c>
      <c r="E216" s="49" t="str">
        <f>IFERROR(IF(VLOOKUP(A216,salario!A$3:O$32,15,FALSE)="","",VLOOKUP(A216,salario!A$3:O$32,15,FALSE)),"")</f>
        <v/>
      </c>
      <c r="F216" s="47" t="str">
        <f>IFERROR(VLOOKUP(A216,[5]base_pessoal!$B$2:$P$1504,13,FALSE),"")</f>
        <v/>
      </c>
      <c r="G216" s="50">
        <f>IFERROR(VLOOKUP(A216,salario!A$2:P$91,11,FALSE),0)*B216/30</f>
        <v>0</v>
      </c>
      <c r="H216" s="50">
        <f>SUMIFS(topmanager!$D:$D,topmanager!$C:$C,rs_nova!$A216,topmanager!$A:$A,rs_nova!H$2)+SUMIFS(topmanager!$D:$D,topmanager!$C:$C,rs_nova!$A216,topmanager!$A:$A,63)</f>
        <v>0</v>
      </c>
      <c r="I216" s="50">
        <f>-SUMIFS(topmanager!$D:$D,topmanager!$C:$C,rs_nova!$A216,topmanager!$A:$A,rs_nova!I$2)</f>
        <v>0</v>
      </c>
      <c r="J216" s="50">
        <f>SUMIFS(topmanager!$D:$D,topmanager!$C:$C,rs_nova!$A216,topmanager!$A:$A,rs_nova!J$2)</f>
        <v>0</v>
      </c>
      <c r="K216" s="50">
        <f>SUMIFS(topmanager!$D:$D,topmanager!$C:$C,rs_nova!$A216,topmanager!$A:$A,rs_nova!K$2)+SUMIFS(topmanager!$D:$D,topmanager!$C:$C,rs_nova!$A216,topmanager!$A:$A,911)</f>
        <v>0</v>
      </c>
      <c r="L216" s="50">
        <f>SUMIFS(topmanager!$D:$D,topmanager!$C:$C,rs_nova!$A216,topmanager!$A:$A,rs_nova!L$2)</f>
        <v>0</v>
      </c>
      <c r="M216" s="50">
        <f>SUMIFS(topmanager!$D:$D,topmanager!$C:$C,rs_nova!$A216,topmanager!$A:$A,rs_nova!M$2)+SUMIFS(topmanager!$D:$D,topmanager!$C:$C,rs_nova!$A216,topmanager!$A:$A,908)+SUMIFS(topmanager!$D:$D,topmanager!$C:$C,rs_nova!$A216,topmanager!$A:$A,550)</f>
        <v>0</v>
      </c>
      <c r="N216" s="50">
        <f>SUMIFS(topmanager!$D:$D,topmanager!$C:$C,rs_nova!$A216,topmanager!$A:$A,rs_nova!N$2)</f>
        <v>0</v>
      </c>
      <c r="O216" s="51">
        <f t="shared" si="51"/>
        <v>0</v>
      </c>
      <c r="P216" s="50">
        <f>IFERROR(VLOOKUP($A216,total!$B$4:$AW$437,27,0),0)</f>
        <v>0</v>
      </c>
      <c r="Q216" s="50">
        <f>IFERROR(VLOOKUP($A216,total!$B$4:$AW$437,21,0),0)</f>
        <v>0</v>
      </c>
      <c r="R216" s="50">
        <f>IFERROR(VLOOKUP($A216,total!$B$4:$AW$437,25,0),0)+IFERROR(VLOOKUP($A216,total!$B$4:$AW$437,36,0),0)</f>
        <v>0</v>
      </c>
      <c r="S216" s="50">
        <f>IFERROR(VLOOKUP(A216,gympass!$A$2:$F$148,6,0),0)</f>
        <v>0</v>
      </c>
      <c r="T216" s="50">
        <f>IFERROR(VLOOKUP($A216,total!$B$4:$AW$437,42,0),0)</f>
        <v>0</v>
      </c>
      <c r="U216" s="50">
        <f>IFERROR(VLOOKUP($A216,total!$B$4:$AW$437,32,0),0)</f>
        <v>0</v>
      </c>
      <c r="V216" s="50">
        <f>IFERROR(VLOOKUP($A216,total!$B$4:$AW$437,28,0),0)</f>
        <v>0</v>
      </c>
      <c r="W216" s="50">
        <f>IFERROR(VLOOKUP($A216,total!$B$4:$AX$437,49,0),0)</f>
        <v>0</v>
      </c>
      <c r="X216" s="50"/>
      <c r="Y216" s="50">
        <f>IFERROR(VLOOKUP(A216,#REF!,4,0),0)</f>
        <v>0</v>
      </c>
      <c r="Z216" s="50">
        <f>IFERROR(VLOOKUP(B216,#REF!,8,0),0)</f>
        <v>0</v>
      </c>
      <c r="AA216" s="50">
        <f>IFERROR(VLOOKUP($A216,total!$B$4:$AW$437,45,0),0)</f>
        <v>0</v>
      </c>
      <c r="AB216" s="50">
        <f>IFERROR(VLOOKUP($A216,total!$B$4:$AW$437,48,0),0)</f>
        <v>0</v>
      </c>
      <c r="AC216" s="50">
        <f>IFERROR(VLOOKUP($A216,total!$B$4:$AB$437,19,0),0)</f>
        <v>0</v>
      </c>
      <c r="AD216" s="50">
        <f>IFERROR(VLOOKUP($A216,total!$B$4:$AB$437,10,0),0)</f>
        <v>0</v>
      </c>
      <c r="AE216" s="50">
        <f>IFERROR(VLOOKUP($A216,total!$B$4:$AB$437,13,0),0)-SUMIFS(topmanager!$D:$D,topmanager!$C:$C,rs_nova!$A220,topmanager!$A:$A,856)</f>
        <v>0</v>
      </c>
      <c r="AF216" s="50">
        <f>IFERROR(VLOOKUP($A216,total!$B$4:$AB$437,16,0),0)</f>
        <v>0</v>
      </c>
      <c r="AG216" s="50">
        <f>IFERROR(VLOOKUP($A216,total!$B$4:$AB$437,7,0),0)</f>
        <v>0</v>
      </c>
      <c r="AH216" s="50">
        <f>IFERROR(VLOOKUP($A216,total!$B$4:$AD$437,29,0),0)</f>
        <v>0</v>
      </c>
      <c r="AI216" s="50">
        <f>IFERROR(VLOOKUP(A216,total!$B$4:$AN$437,39,0),0)</f>
        <v>0</v>
      </c>
      <c r="AJ216" s="51">
        <f t="shared" si="52"/>
        <v>0</v>
      </c>
      <c r="AK216" s="50">
        <f t="shared" si="53"/>
        <v>0</v>
      </c>
      <c r="AL216" s="50">
        <f t="shared" si="54"/>
        <v>0</v>
      </c>
      <c r="AM216" s="50">
        <f t="shared" si="55"/>
        <v>0</v>
      </c>
      <c r="AN216" s="50" t="e">
        <f t="shared" si="49"/>
        <v>#REF!</v>
      </c>
      <c r="AO216" s="50" t="e">
        <f t="shared" si="49"/>
        <v>#REF!</v>
      </c>
      <c r="AP216" s="50" t="e">
        <f t="shared" si="49"/>
        <v>#REF!</v>
      </c>
      <c r="AQ216" s="50">
        <f>IFERROR(VLOOKUP(TEXT($A216,"000000"),[6]Página1!$A$8:$S$801,13,FALSE),0)</f>
        <v>0</v>
      </c>
      <c r="AR216" s="50">
        <f>IFERROR(VLOOKUP(TEXT($A216,"000000"),[6]Página1!$A$8:$S$801,16,FALSE),0)</f>
        <v>0</v>
      </c>
      <c r="AS216" s="50">
        <f>IFERROR(VLOOKUP(TEXT($A216,"000000"),[6]Página1!$A$8:$S$801,19,FALSE),0)</f>
        <v>0</v>
      </c>
      <c r="AT216" s="50">
        <f>IFERROR(VLOOKUP(TEXT($A216,"000000"),[7]Página1!$A$8:$R$814,12,FALSE),0)</f>
        <v>0</v>
      </c>
      <c r="AU216" s="50">
        <f>IFERROR(VLOOKUP(TEXT($A216,"000000"),[7]Página1!$A$8:$R$814,15,FALSE),0)</f>
        <v>0</v>
      </c>
      <c r="AV216" s="50">
        <f>IFERROR(VLOOKUP(TEXT($A216,"000000"),[7]Página1!$A$8:$R$814,18,FALSE),0)</f>
        <v>0</v>
      </c>
      <c r="AW216" s="50"/>
      <c r="AX216" s="51" t="e">
        <f t="shared" si="56"/>
        <v>#REF!</v>
      </c>
      <c r="AY216" s="51" t="e">
        <f t="shared" si="57"/>
        <v>#REF!</v>
      </c>
      <c r="AZ216" s="51" t="e">
        <f t="shared" si="58"/>
        <v>#REF!</v>
      </c>
      <c r="BA216" s="51" t="e">
        <f t="shared" si="59"/>
        <v>#REF!</v>
      </c>
      <c r="BB216" s="51">
        <f t="shared" si="60"/>
        <v>0</v>
      </c>
      <c r="BC216" s="51" t="e">
        <f t="shared" si="61"/>
        <v>#REF!</v>
      </c>
      <c r="BD216" s="51">
        <f t="shared" si="62"/>
        <v>0</v>
      </c>
      <c r="BE216" s="51">
        <f>IFERROR(VLOOKUP(A216,salario!A$2:P$91,11,FALSE),0)</f>
        <v>0</v>
      </c>
      <c r="BF216" s="51">
        <f>SUMIFS(topmanager!$D:$D,topmanager!$C:$C,rs_nova!$A216,topmanager!$A:$A,rs_nova!BF$2)</f>
        <v>0</v>
      </c>
      <c r="BG216" s="51">
        <f>SUMIFS(topmanager!$D:$D,topmanager!$C:$C,rs_nova!$A216,topmanager!$A:$A,rs_nova!BG$2)</f>
        <v>0</v>
      </c>
      <c r="BH216" s="51">
        <f>SUMIFS(topmanager!$D:$D,topmanager!$C:$C,rs_nova!$A216,topmanager!$A:$A,rs_nova!BH$2)</f>
        <v>0</v>
      </c>
      <c r="BI216" s="51">
        <f>SUMIFS(topmanager!$D:$D,topmanager!$C:$C,rs_nova!$A216,topmanager!$A:$A,rs_nova!BI$2)</f>
        <v>0</v>
      </c>
      <c r="BJ216" s="51">
        <f>SUMIFS(topmanager!$D:$D,topmanager!$C:$C,rs_nova!$A216,topmanager!$A:$A,rs_nova!BJ$2)+SUMIFS(topmanager!$D:$D,topmanager!$C:$C,rs_nova!$A216,topmanager!$A:$A,rs_nova!BJ$2+1)</f>
        <v>0</v>
      </c>
      <c r="BK216" s="51">
        <f>IFERROR(VLOOKUP(A216,[8]ferias!$C$4:$G$100,5,FALSE),0)</f>
        <v>0</v>
      </c>
      <c r="BL216" s="51">
        <f>SUMIFS(topmanager!$D:$D,topmanager!$C:$C,rs_nova!$A216,topmanager!$A:$A,rs_nova!BL$2)</f>
        <v>0</v>
      </c>
      <c r="BM216" s="51">
        <f>SUMIFS(topmanager!$D:$D,topmanager!$C:$C,rs_nova!$A216,topmanager!$A:$A,rs_nova!BM$2)+SUMIFS(topmanager!$D:$D,topmanager!$C:$C,rs_nova!$A220,topmanager!$A:$A,151)</f>
        <v>0</v>
      </c>
      <c r="BN216" s="51">
        <f t="shared" si="63"/>
        <v>0</v>
      </c>
    </row>
    <row r="217" spans="1:66">
      <c r="A217" s="47" t="e">
        <f>total!#REF!</f>
        <v>#REF!</v>
      </c>
      <c r="B217" s="47">
        <f t="shared" si="50"/>
        <v>0</v>
      </c>
      <c r="C217" s="48" t="e">
        <f>total!#REF!</f>
        <v>#REF!</v>
      </c>
      <c r="D217" s="49" t="str">
        <f>IFERROR(VLOOKUP(A217,salario!A$3:J$32,10,FALSE),"")</f>
        <v/>
      </c>
      <c r="E217" s="49" t="str">
        <f>IFERROR(IF(VLOOKUP(A217,salario!A$3:O$32,15,FALSE)="","",VLOOKUP(A217,salario!A$3:O$32,15,FALSE)),"")</f>
        <v/>
      </c>
      <c r="F217" s="47" t="str">
        <f>IFERROR(VLOOKUP(A217,[5]base_pessoal!$B$2:$P$1504,13,FALSE),"")</f>
        <v/>
      </c>
      <c r="G217" s="50">
        <f>IFERROR(VLOOKUP(A217,salario!A$2:P$91,11,FALSE),0)*B217/30</f>
        <v>0</v>
      </c>
      <c r="H217" s="50">
        <f>SUMIFS(topmanager!$D:$D,topmanager!$C:$C,rs_nova!$A217,topmanager!$A:$A,rs_nova!H$2)+SUMIFS(topmanager!$D:$D,topmanager!$C:$C,rs_nova!$A217,topmanager!$A:$A,63)</f>
        <v>0</v>
      </c>
      <c r="I217" s="50">
        <f>-SUMIFS(topmanager!$D:$D,topmanager!$C:$C,rs_nova!$A217,topmanager!$A:$A,rs_nova!I$2)</f>
        <v>0</v>
      </c>
      <c r="J217" s="50">
        <f>SUMIFS(topmanager!$D:$D,topmanager!$C:$C,rs_nova!$A217,topmanager!$A:$A,rs_nova!J$2)</f>
        <v>0</v>
      </c>
      <c r="K217" s="50">
        <f>SUMIFS(topmanager!$D:$D,topmanager!$C:$C,rs_nova!$A217,topmanager!$A:$A,rs_nova!K$2)+SUMIFS(topmanager!$D:$D,topmanager!$C:$C,rs_nova!$A217,topmanager!$A:$A,911)</f>
        <v>0</v>
      </c>
      <c r="L217" s="50">
        <f>SUMIFS(topmanager!$D:$D,topmanager!$C:$C,rs_nova!$A217,topmanager!$A:$A,rs_nova!L$2)</f>
        <v>0</v>
      </c>
      <c r="M217" s="50">
        <f>SUMIFS(topmanager!$D:$D,topmanager!$C:$C,rs_nova!$A217,topmanager!$A:$A,rs_nova!M$2)+SUMIFS(topmanager!$D:$D,topmanager!$C:$C,rs_nova!$A217,topmanager!$A:$A,908)+SUMIFS(topmanager!$D:$D,topmanager!$C:$C,rs_nova!$A217,topmanager!$A:$A,550)</f>
        <v>0</v>
      </c>
      <c r="N217" s="50">
        <f>SUMIFS(topmanager!$D:$D,topmanager!$C:$C,rs_nova!$A217,topmanager!$A:$A,rs_nova!N$2)</f>
        <v>0</v>
      </c>
      <c r="O217" s="51">
        <f t="shared" si="51"/>
        <v>0</v>
      </c>
      <c r="P217" s="50">
        <f>IFERROR(VLOOKUP($A217,total!$B$4:$AW$437,27,0),0)</f>
        <v>0</v>
      </c>
      <c r="Q217" s="50">
        <f>IFERROR(VLOOKUP($A217,total!$B$4:$AW$437,21,0),0)</f>
        <v>0</v>
      </c>
      <c r="R217" s="50">
        <f>IFERROR(VLOOKUP($A217,total!$B$4:$AW$437,25,0),0)+IFERROR(VLOOKUP($A217,total!$B$4:$AW$437,36,0),0)</f>
        <v>0</v>
      </c>
      <c r="S217" s="50">
        <f>IFERROR(VLOOKUP(A217,gympass!$A$2:$F$148,6,0),0)</f>
        <v>0</v>
      </c>
      <c r="T217" s="50">
        <f>IFERROR(VLOOKUP($A217,total!$B$4:$AW$437,42,0),0)</f>
        <v>0</v>
      </c>
      <c r="U217" s="50">
        <f>IFERROR(VLOOKUP($A217,total!$B$4:$AW$437,32,0),0)</f>
        <v>0</v>
      </c>
      <c r="V217" s="50">
        <f>IFERROR(VLOOKUP($A217,total!$B$4:$AW$437,28,0),0)</f>
        <v>0</v>
      </c>
      <c r="W217" s="50">
        <f>IFERROR(VLOOKUP($A217,total!$B$4:$AX$437,49,0),0)</f>
        <v>0</v>
      </c>
      <c r="X217" s="50"/>
      <c r="Y217" s="50">
        <f>IFERROR(VLOOKUP(A217,#REF!,4,0),0)</f>
        <v>0</v>
      </c>
      <c r="Z217" s="50">
        <f>IFERROR(VLOOKUP(B217,#REF!,8,0),0)</f>
        <v>0</v>
      </c>
      <c r="AA217" s="50">
        <f>IFERROR(VLOOKUP($A217,total!$B$4:$AW$437,45,0),0)</f>
        <v>0</v>
      </c>
      <c r="AB217" s="50">
        <f>IFERROR(VLOOKUP($A217,total!$B$4:$AW$437,48,0),0)</f>
        <v>0</v>
      </c>
      <c r="AC217" s="50">
        <f>IFERROR(VLOOKUP($A217,total!$B$4:$AB$437,19,0),0)</f>
        <v>0</v>
      </c>
      <c r="AD217" s="50">
        <f>IFERROR(VLOOKUP($A217,total!$B$4:$AB$437,10,0),0)</f>
        <v>0</v>
      </c>
      <c r="AE217" s="50">
        <f>IFERROR(VLOOKUP($A217,total!$B$4:$AB$437,13,0),0)-SUMIFS(topmanager!$D:$D,topmanager!$C:$C,rs_nova!$A221,topmanager!$A:$A,856)</f>
        <v>0</v>
      </c>
      <c r="AF217" s="50">
        <f>IFERROR(VLOOKUP($A217,total!$B$4:$AB$437,16,0),0)</f>
        <v>0</v>
      </c>
      <c r="AG217" s="50">
        <f>IFERROR(VLOOKUP($A217,total!$B$4:$AB$437,7,0),0)</f>
        <v>0</v>
      </c>
      <c r="AH217" s="50">
        <f>IFERROR(VLOOKUP($A217,total!$B$4:$AD$437,29,0),0)</f>
        <v>0</v>
      </c>
      <c r="AI217" s="50">
        <f>IFERROR(VLOOKUP(A217,total!$B$4:$AN$437,39,0),0)</f>
        <v>0</v>
      </c>
      <c r="AJ217" s="51">
        <f t="shared" si="52"/>
        <v>0</v>
      </c>
      <c r="AK217" s="50">
        <f t="shared" si="53"/>
        <v>0</v>
      </c>
      <c r="AL217" s="50">
        <f t="shared" si="54"/>
        <v>0</v>
      </c>
      <c r="AM217" s="50">
        <f t="shared" si="55"/>
        <v>0</v>
      </c>
      <c r="AN217" s="50" t="e">
        <f t="shared" si="49"/>
        <v>#REF!</v>
      </c>
      <c r="AO217" s="50" t="e">
        <f t="shared" si="49"/>
        <v>#REF!</v>
      </c>
      <c r="AP217" s="50" t="e">
        <f t="shared" si="49"/>
        <v>#REF!</v>
      </c>
      <c r="AQ217" s="50">
        <f>IFERROR(VLOOKUP(TEXT($A217,"000000"),[6]Página1!$A$8:$S$801,13,FALSE),0)</f>
        <v>0</v>
      </c>
      <c r="AR217" s="50">
        <f>IFERROR(VLOOKUP(TEXT($A217,"000000"),[6]Página1!$A$8:$S$801,16,FALSE),0)</f>
        <v>0</v>
      </c>
      <c r="AS217" s="50">
        <f>IFERROR(VLOOKUP(TEXT($A217,"000000"),[6]Página1!$A$8:$S$801,19,FALSE),0)</f>
        <v>0</v>
      </c>
      <c r="AT217" s="50">
        <f>IFERROR(VLOOKUP(TEXT($A217,"000000"),[7]Página1!$A$8:$R$814,12,FALSE),0)</f>
        <v>0</v>
      </c>
      <c r="AU217" s="50">
        <f>IFERROR(VLOOKUP(TEXT($A217,"000000"),[7]Página1!$A$8:$R$814,15,FALSE),0)</f>
        <v>0</v>
      </c>
      <c r="AV217" s="50">
        <f>IFERROR(VLOOKUP(TEXT($A217,"000000"),[7]Página1!$A$8:$R$814,18,FALSE),0)</f>
        <v>0</v>
      </c>
      <c r="AW217" s="50"/>
      <c r="AX217" s="51" t="e">
        <f t="shared" si="56"/>
        <v>#REF!</v>
      </c>
      <c r="AY217" s="51" t="e">
        <f t="shared" si="57"/>
        <v>#REF!</v>
      </c>
      <c r="AZ217" s="51" t="e">
        <f t="shared" si="58"/>
        <v>#REF!</v>
      </c>
      <c r="BA217" s="51" t="e">
        <f t="shared" si="59"/>
        <v>#REF!</v>
      </c>
      <c r="BB217" s="51">
        <f t="shared" si="60"/>
        <v>0</v>
      </c>
      <c r="BC217" s="51" t="e">
        <f t="shared" si="61"/>
        <v>#REF!</v>
      </c>
      <c r="BD217" s="51">
        <f t="shared" si="62"/>
        <v>0</v>
      </c>
      <c r="BE217" s="51">
        <f>IFERROR(VLOOKUP(A217,salario!A$2:P$91,11,FALSE),0)</f>
        <v>0</v>
      </c>
      <c r="BF217" s="51">
        <f>SUMIFS(topmanager!$D:$D,topmanager!$C:$C,rs_nova!$A217,topmanager!$A:$A,rs_nova!BF$2)</f>
        <v>0</v>
      </c>
      <c r="BG217" s="51">
        <f>SUMIFS(topmanager!$D:$D,topmanager!$C:$C,rs_nova!$A217,topmanager!$A:$A,rs_nova!BG$2)</f>
        <v>0</v>
      </c>
      <c r="BH217" s="51">
        <f>SUMIFS(topmanager!$D:$D,topmanager!$C:$C,rs_nova!$A217,topmanager!$A:$A,rs_nova!BH$2)</f>
        <v>0</v>
      </c>
      <c r="BI217" s="51">
        <f>SUMIFS(topmanager!$D:$D,topmanager!$C:$C,rs_nova!$A217,topmanager!$A:$A,rs_nova!BI$2)</f>
        <v>0</v>
      </c>
      <c r="BJ217" s="51">
        <f>SUMIFS(topmanager!$D:$D,topmanager!$C:$C,rs_nova!$A217,topmanager!$A:$A,rs_nova!BJ$2)+SUMIFS(topmanager!$D:$D,topmanager!$C:$C,rs_nova!$A217,topmanager!$A:$A,rs_nova!BJ$2+1)</f>
        <v>0</v>
      </c>
      <c r="BK217" s="51">
        <f>IFERROR(VLOOKUP(A217,[8]ferias!$C$4:$G$100,5,FALSE),0)</f>
        <v>0</v>
      </c>
      <c r="BL217" s="51">
        <f>SUMIFS(topmanager!$D:$D,topmanager!$C:$C,rs_nova!$A217,topmanager!$A:$A,rs_nova!BL$2)</f>
        <v>0</v>
      </c>
      <c r="BM217" s="51">
        <f>SUMIFS(topmanager!$D:$D,topmanager!$C:$C,rs_nova!$A217,topmanager!$A:$A,rs_nova!BM$2)+SUMIFS(topmanager!$D:$D,topmanager!$C:$C,rs_nova!$A221,topmanager!$A:$A,151)</f>
        <v>0</v>
      </c>
      <c r="BN217" s="51">
        <f t="shared" si="63"/>
        <v>0</v>
      </c>
    </row>
    <row r="218" spans="1:66">
      <c r="A218" s="47" t="e">
        <f>total!#REF!</f>
        <v>#REF!</v>
      </c>
      <c r="B218" s="47">
        <f t="shared" si="50"/>
        <v>0</v>
      </c>
      <c r="C218" s="48" t="e">
        <f>total!#REF!</f>
        <v>#REF!</v>
      </c>
      <c r="D218" s="49" t="str">
        <f>IFERROR(VLOOKUP(A218,salario!A$3:J$32,10,FALSE),"")</f>
        <v/>
      </c>
      <c r="E218" s="49" t="str">
        <f>IFERROR(IF(VLOOKUP(A218,salario!A$3:O$32,15,FALSE)="","",VLOOKUP(A218,salario!A$3:O$32,15,FALSE)),"")</f>
        <v/>
      </c>
      <c r="F218" s="47" t="str">
        <f>IFERROR(VLOOKUP(A218,[5]base_pessoal!$B$2:$P$1504,13,FALSE),"")</f>
        <v/>
      </c>
      <c r="G218" s="50">
        <f>IFERROR(VLOOKUP(A218,salario!A$2:P$91,11,FALSE),0)*B218/30</f>
        <v>0</v>
      </c>
      <c r="H218" s="50">
        <f>SUMIFS(topmanager!$D:$D,topmanager!$C:$C,rs_nova!$A218,topmanager!$A:$A,rs_nova!H$2)+SUMIFS(topmanager!$D:$D,topmanager!$C:$C,rs_nova!$A218,topmanager!$A:$A,63)</f>
        <v>0</v>
      </c>
      <c r="I218" s="50">
        <f>-SUMIFS(topmanager!$D:$D,topmanager!$C:$C,rs_nova!$A218,topmanager!$A:$A,rs_nova!I$2)</f>
        <v>0</v>
      </c>
      <c r="J218" s="50">
        <f>SUMIFS(topmanager!$D:$D,topmanager!$C:$C,rs_nova!$A218,topmanager!$A:$A,rs_nova!J$2)</f>
        <v>0</v>
      </c>
      <c r="K218" s="50">
        <f>SUMIFS(topmanager!$D:$D,topmanager!$C:$C,rs_nova!$A218,topmanager!$A:$A,rs_nova!K$2)+SUMIFS(topmanager!$D:$D,topmanager!$C:$C,rs_nova!$A218,topmanager!$A:$A,911)</f>
        <v>0</v>
      </c>
      <c r="L218" s="50">
        <f>SUMIFS(topmanager!$D:$D,topmanager!$C:$C,rs_nova!$A218,topmanager!$A:$A,rs_nova!L$2)</f>
        <v>0</v>
      </c>
      <c r="M218" s="50">
        <f>SUMIFS(topmanager!$D:$D,topmanager!$C:$C,rs_nova!$A218,topmanager!$A:$A,rs_nova!M$2)+SUMIFS(topmanager!$D:$D,topmanager!$C:$C,rs_nova!$A218,topmanager!$A:$A,908)+SUMIFS(topmanager!$D:$D,topmanager!$C:$C,rs_nova!$A218,topmanager!$A:$A,550)</f>
        <v>0</v>
      </c>
      <c r="N218" s="50">
        <f>SUMIFS(topmanager!$D:$D,topmanager!$C:$C,rs_nova!$A218,topmanager!$A:$A,rs_nova!N$2)</f>
        <v>0</v>
      </c>
      <c r="O218" s="51">
        <f t="shared" si="51"/>
        <v>0</v>
      </c>
      <c r="P218" s="50">
        <f>IFERROR(VLOOKUP($A218,total!$B$4:$AW$437,27,0),0)</f>
        <v>0</v>
      </c>
      <c r="Q218" s="50">
        <f>IFERROR(VLOOKUP($A218,total!$B$4:$AW$437,21,0),0)</f>
        <v>0</v>
      </c>
      <c r="R218" s="50">
        <f>IFERROR(VLOOKUP($A218,total!$B$4:$AW$437,25,0),0)+IFERROR(VLOOKUP($A218,total!$B$4:$AW$437,36,0),0)</f>
        <v>0</v>
      </c>
      <c r="S218" s="50">
        <f>IFERROR(VLOOKUP(A218,gympass!$A$2:$F$148,6,0),0)</f>
        <v>0</v>
      </c>
      <c r="T218" s="50">
        <f>IFERROR(VLOOKUP($A218,total!$B$4:$AW$437,42,0),0)</f>
        <v>0</v>
      </c>
      <c r="U218" s="50">
        <f>IFERROR(VLOOKUP($A218,total!$B$4:$AW$437,32,0),0)</f>
        <v>0</v>
      </c>
      <c r="V218" s="50">
        <f>IFERROR(VLOOKUP($A218,total!$B$4:$AW$437,28,0),0)</f>
        <v>0</v>
      </c>
      <c r="W218" s="50">
        <f>IFERROR(VLOOKUP($A218,total!$B$4:$AX$437,49,0),0)</f>
        <v>0</v>
      </c>
      <c r="X218" s="50"/>
      <c r="Y218" s="50">
        <f>IFERROR(VLOOKUP(A218,#REF!,4,0),0)</f>
        <v>0</v>
      </c>
      <c r="Z218" s="50">
        <f>IFERROR(VLOOKUP(B218,#REF!,8,0),0)</f>
        <v>0</v>
      </c>
      <c r="AA218" s="50">
        <f>IFERROR(VLOOKUP($A218,total!$B$4:$AW$437,45,0),0)</f>
        <v>0</v>
      </c>
      <c r="AB218" s="50">
        <f>IFERROR(VLOOKUP($A218,total!$B$4:$AW$437,48,0),0)</f>
        <v>0</v>
      </c>
      <c r="AC218" s="50">
        <f>IFERROR(VLOOKUP($A218,total!$B$4:$AB$437,19,0),0)</f>
        <v>0</v>
      </c>
      <c r="AD218" s="50">
        <f>IFERROR(VLOOKUP($A218,total!$B$4:$AB$437,10,0),0)</f>
        <v>0</v>
      </c>
      <c r="AE218" s="50">
        <f>IFERROR(VLOOKUP($A218,total!$B$4:$AB$437,13,0),0)-SUMIFS(topmanager!$D:$D,topmanager!$C:$C,rs_nova!$A222,topmanager!$A:$A,856)</f>
        <v>0</v>
      </c>
      <c r="AF218" s="50">
        <f>IFERROR(VLOOKUP($A218,total!$B$4:$AB$437,16,0),0)</f>
        <v>0</v>
      </c>
      <c r="AG218" s="50">
        <f>IFERROR(VLOOKUP($A218,total!$B$4:$AB$437,7,0),0)</f>
        <v>0</v>
      </c>
      <c r="AH218" s="50">
        <f>IFERROR(VLOOKUP($A218,total!$B$4:$AD$437,29,0),0)</f>
        <v>0</v>
      </c>
      <c r="AI218" s="50">
        <f>IFERROR(VLOOKUP(A218,total!$B$4:$AN$437,39,0),0)</f>
        <v>0</v>
      </c>
      <c r="AJ218" s="51">
        <f t="shared" si="52"/>
        <v>0</v>
      </c>
      <c r="AK218" s="50">
        <f t="shared" si="53"/>
        <v>0</v>
      </c>
      <c r="AL218" s="50">
        <f t="shared" si="54"/>
        <v>0</v>
      </c>
      <c r="AM218" s="50">
        <f t="shared" si="55"/>
        <v>0</v>
      </c>
      <c r="AN218" s="50" t="e">
        <f t="shared" si="49"/>
        <v>#REF!</v>
      </c>
      <c r="AO218" s="50" t="e">
        <f t="shared" si="49"/>
        <v>#REF!</v>
      </c>
      <c r="AP218" s="50" t="e">
        <f t="shared" si="49"/>
        <v>#REF!</v>
      </c>
      <c r="AQ218" s="50">
        <f>IFERROR(VLOOKUP(TEXT($A218,"000000"),[6]Página1!$A$8:$S$801,13,FALSE),0)</f>
        <v>0</v>
      </c>
      <c r="AR218" s="50">
        <f>IFERROR(VLOOKUP(TEXT($A218,"000000"),[6]Página1!$A$8:$S$801,16,FALSE),0)</f>
        <v>0</v>
      </c>
      <c r="AS218" s="50">
        <f>IFERROR(VLOOKUP(TEXT($A218,"000000"),[6]Página1!$A$8:$S$801,19,FALSE),0)</f>
        <v>0</v>
      </c>
      <c r="AT218" s="50">
        <f>IFERROR(VLOOKUP(TEXT($A218,"000000"),[7]Página1!$A$8:$R$814,12,FALSE),0)</f>
        <v>0</v>
      </c>
      <c r="AU218" s="50">
        <f>IFERROR(VLOOKUP(TEXT($A218,"000000"),[7]Página1!$A$8:$R$814,15,FALSE),0)</f>
        <v>0</v>
      </c>
      <c r="AV218" s="50">
        <f>IFERROR(VLOOKUP(TEXT($A218,"000000"),[7]Página1!$A$8:$R$814,18,FALSE),0)</f>
        <v>0</v>
      </c>
      <c r="AW218" s="50"/>
      <c r="AX218" s="51" t="e">
        <f t="shared" si="56"/>
        <v>#REF!</v>
      </c>
      <c r="AY218" s="51" t="e">
        <f t="shared" si="57"/>
        <v>#REF!</v>
      </c>
      <c r="AZ218" s="51" t="e">
        <f t="shared" si="58"/>
        <v>#REF!</v>
      </c>
      <c r="BA218" s="51" t="e">
        <f t="shared" si="59"/>
        <v>#REF!</v>
      </c>
      <c r="BB218" s="51">
        <f t="shared" si="60"/>
        <v>0</v>
      </c>
      <c r="BC218" s="51" t="e">
        <f t="shared" si="61"/>
        <v>#REF!</v>
      </c>
      <c r="BD218" s="51">
        <f t="shared" si="62"/>
        <v>0</v>
      </c>
      <c r="BE218" s="51">
        <f>IFERROR(VLOOKUP(A218,salario!A$2:P$91,11,FALSE),0)</f>
        <v>0</v>
      </c>
      <c r="BF218" s="51">
        <f>SUMIFS(topmanager!$D:$D,topmanager!$C:$C,rs_nova!$A218,topmanager!$A:$A,rs_nova!BF$2)</f>
        <v>0</v>
      </c>
      <c r="BG218" s="51">
        <f>SUMIFS(topmanager!$D:$D,topmanager!$C:$C,rs_nova!$A218,topmanager!$A:$A,rs_nova!BG$2)</f>
        <v>0</v>
      </c>
      <c r="BH218" s="51">
        <f>SUMIFS(topmanager!$D:$D,topmanager!$C:$C,rs_nova!$A218,topmanager!$A:$A,rs_nova!BH$2)</f>
        <v>0</v>
      </c>
      <c r="BI218" s="51">
        <f>SUMIFS(topmanager!$D:$D,topmanager!$C:$C,rs_nova!$A218,topmanager!$A:$A,rs_nova!BI$2)</f>
        <v>0</v>
      </c>
      <c r="BJ218" s="51">
        <f>SUMIFS(topmanager!$D:$D,topmanager!$C:$C,rs_nova!$A218,topmanager!$A:$A,rs_nova!BJ$2)+SUMIFS(topmanager!$D:$D,topmanager!$C:$C,rs_nova!$A218,topmanager!$A:$A,rs_nova!BJ$2+1)</f>
        <v>0</v>
      </c>
      <c r="BK218" s="51">
        <f>IFERROR(VLOOKUP(A218,[8]ferias!$C$4:$G$100,5,FALSE),0)</f>
        <v>0</v>
      </c>
      <c r="BL218" s="51">
        <f>SUMIFS(topmanager!$D:$D,topmanager!$C:$C,rs_nova!$A218,topmanager!$A:$A,rs_nova!BL$2)</f>
        <v>0</v>
      </c>
      <c r="BM218" s="51">
        <f>SUMIFS(topmanager!$D:$D,topmanager!$C:$C,rs_nova!$A218,topmanager!$A:$A,rs_nova!BM$2)+SUMIFS(topmanager!$D:$D,topmanager!$C:$C,rs_nova!$A222,topmanager!$A:$A,151)</f>
        <v>0</v>
      </c>
      <c r="BN218" s="51">
        <f t="shared" si="63"/>
        <v>0</v>
      </c>
    </row>
    <row r="219" spans="1:66">
      <c r="A219" s="47" t="e">
        <f>total!#REF!</f>
        <v>#REF!</v>
      </c>
      <c r="B219" s="47">
        <f t="shared" si="50"/>
        <v>0</v>
      </c>
      <c r="C219" s="48" t="e">
        <f>total!#REF!</f>
        <v>#REF!</v>
      </c>
      <c r="D219" s="49" t="str">
        <f>IFERROR(VLOOKUP(A219,salario!A$3:J$32,10,FALSE),"")</f>
        <v/>
      </c>
      <c r="E219" s="49" t="str">
        <f>IFERROR(IF(VLOOKUP(A219,salario!A$3:O$32,15,FALSE)="","",VLOOKUP(A219,salario!A$3:O$32,15,FALSE)),"")</f>
        <v/>
      </c>
      <c r="F219" s="47" t="str">
        <f>IFERROR(VLOOKUP(A219,[5]base_pessoal!$B$2:$P$1504,13,FALSE),"")</f>
        <v/>
      </c>
      <c r="G219" s="50">
        <f>IFERROR(VLOOKUP(A219,salario!A$2:P$91,11,FALSE),0)*B219/30</f>
        <v>0</v>
      </c>
      <c r="H219" s="50">
        <f>SUMIFS(topmanager!$D:$D,topmanager!$C:$C,rs_nova!$A219,topmanager!$A:$A,rs_nova!H$2)+SUMIFS(topmanager!$D:$D,topmanager!$C:$C,rs_nova!$A219,topmanager!$A:$A,63)</f>
        <v>0</v>
      </c>
      <c r="I219" s="50">
        <f>-SUMIFS(topmanager!$D:$D,topmanager!$C:$C,rs_nova!$A219,topmanager!$A:$A,rs_nova!I$2)</f>
        <v>0</v>
      </c>
      <c r="J219" s="50">
        <f>SUMIFS(topmanager!$D:$D,topmanager!$C:$C,rs_nova!$A219,topmanager!$A:$A,rs_nova!J$2)</f>
        <v>0</v>
      </c>
      <c r="K219" s="50">
        <f>SUMIFS(topmanager!$D:$D,topmanager!$C:$C,rs_nova!$A219,topmanager!$A:$A,rs_nova!K$2)+SUMIFS(topmanager!$D:$D,topmanager!$C:$C,rs_nova!$A219,topmanager!$A:$A,911)</f>
        <v>0</v>
      </c>
      <c r="L219" s="50">
        <f>SUMIFS(topmanager!$D:$D,topmanager!$C:$C,rs_nova!$A219,topmanager!$A:$A,rs_nova!L$2)</f>
        <v>0</v>
      </c>
      <c r="M219" s="50">
        <f>SUMIFS(topmanager!$D:$D,topmanager!$C:$C,rs_nova!$A219,topmanager!$A:$A,rs_nova!M$2)+SUMIFS(topmanager!$D:$D,topmanager!$C:$C,rs_nova!$A219,topmanager!$A:$A,908)+SUMIFS(topmanager!$D:$D,topmanager!$C:$C,rs_nova!$A219,topmanager!$A:$A,550)</f>
        <v>0</v>
      </c>
      <c r="N219" s="50">
        <f>SUMIFS(topmanager!$D:$D,topmanager!$C:$C,rs_nova!$A219,topmanager!$A:$A,rs_nova!N$2)</f>
        <v>0</v>
      </c>
      <c r="O219" s="51">
        <f t="shared" si="51"/>
        <v>0</v>
      </c>
      <c r="P219" s="50">
        <f>IFERROR(VLOOKUP($A219,total!$B$4:$AW$437,27,0),0)</f>
        <v>0</v>
      </c>
      <c r="Q219" s="50">
        <f>IFERROR(VLOOKUP($A219,total!$B$4:$AW$437,21,0),0)</f>
        <v>0</v>
      </c>
      <c r="R219" s="50">
        <f>IFERROR(VLOOKUP($A219,total!$B$4:$AW$437,25,0),0)+IFERROR(VLOOKUP($A219,total!$B$4:$AW$437,36,0),0)</f>
        <v>0</v>
      </c>
      <c r="S219" s="50">
        <f>IFERROR(VLOOKUP(A219,gympass!$A$2:$F$148,6,0),0)</f>
        <v>0</v>
      </c>
      <c r="T219" s="50">
        <f>IFERROR(VLOOKUP($A219,total!$B$4:$AW$437,42,0),0)</f>
        <v>0</v>
      </c>
      <c r="U219" s="50">
        <f>IFERROR(VLOOKUP($A219,total!$B$4:$AW$437,32,0),0)</f>
        <v>0</v>
      </c>
      <c r="V219" s="50">
        <f>IFERROR(VLOOKUP($A219,total!$B$4:$AW$437,28,0),0)</f>
        <v>0</v>
      </c>
      <c r="W219" s="50">
        <f>IFERROR(VLOOKUP($A219,total!$B$4:$AX$437,49,0),0)</f>
        <v>0</v>
      </c>
      <c r="X219" s="50"/>
      <c r="Y219" s="50">
        <f>IFERROR(VLOOKUP(A219,#REF!,4,0),0)</f>
        <v>0</v>
      </c>
      <c r="Z219" s="50">
        <f>IFERROR(VLOOKUP(B219,#REF!,8,0),0)</f>
        <v>0</v>
      </c>
      <c r="AA219" s="50">
        <f>IFERROR(VLOOKUP($A219,total!$B$4:$AW$437,45,0),0)</f>
        <v>0</v>
      </c>
      <c r="AB219" s="50">
        <f>IFERROR(VLOOKUP($A219,total!$B$4:$AW$437,48,0),0)</f>
        <v>0</v>
      </c>
      <c r="AC219" s="50">
        <f>IFERROR(VLOOKUP($A219,total!$B$4:$AB$437,19,0),0)</f>
        <v>0</v>
      </c>
      <c r="AD219" s="50">
        <f>IFERROR(VLOOKUP($A219,total!$B$4:$AB$437,10,0),0)</f>
        <v>0</v>
      </c>
      <c r="AE219" s="50">
        <f>IFERROR(VLOOKUP($A219,total!$B$4:$AB$437,13,0),0)-SUMIFS(topmanager!$D:$D,topmanager!$C:$C,rs_nova!$A223,topmanager!$A:$A,856)</f>
        <v>0</v>
      </c>
      <c r="AF219" s="50">
        <f>IFERROR(VLOOKUP($A219,total!$B$4:$AB$437,16,0),0)</f>
        <v>0</v>
      </c>
      <c r="AG219" s="50">
        <f>IFERROR(VLOOKUP($A219,total!$B$4:$AB$437,7,0),0)</f>
        <v>0</v>
      </c>
      <c r="AH219" s="50">
        <f>IFERROR(VLOOKUP($A219,total!$B$4:$AD$437,29,0),0)</f>
        <v>0</v>
      </c>
      <c r="AI219" s="50">
        <f>IFERROR(VLOOKUP(A219,total!$B$4:$AN$437,39,0),0)</f>
        <v>0</v>
      </c>
      <c r="AJ219" s="51">
        <f t="shared" si="52"/>
        <v>0</v>
      </c>
      <c r="AK219" s="50">
        <f t="shared" si="53"/>
        <v>0</v>
      </c>
      <c r="AL219" s="50">
        <f t="shared" si="54"/>
        <v>0</v>
      </c>
      <c r="AM219" s="50">
        <f t="shared" si="55"/>
        <v>0</v>
      </c>
      <c r="AN219" s="50" t="e">
        <f t="shared" si="49"/>
        <v>#REF!</v>
      </c>
      <c r="AO219" s="50" t="e">
        <f t="shared" si="49"/>
        <v>#REF!</v>
      </c>
      <c r="AP219" s="50" t="e">
        <f t="shared" si="49"/>
        <v>#REF!</v>
      </c>
      <c r="AQ219" s="50">
        <f>IFERROR(VLOOKUP(TEXT($A219,"000000"),[6]Página1!$A$8:$S$801,13,FALSE),0)</f>
        <v>0</v>
      </c>
      <c r="AR219" s="50">
        <f>IFERROR(VLOOKUP(TEXT($A219,"000000"),[6]Página1!$A$8:$S$801,16,FALSE),0)</f>
        <v>0</v>
      </c>
      <c r="AS219" s="50">
        <f>IFERROR(VLOOKUP(TEXT($A219,"000000"),[6]Página1!$A$8:$S$801,19,FALSE),0)</f>
        <v>0</v>
      </c>
      <c r="AT219" s="50">
        <f>IFERROR(VLOOKUP(TEXT($A219,"000000"),[7]Página1!$A$8:$R$814,12,FALSE),0)</f>
        <v>0</v>
      </c>
      <c r="AU219" s="50">
        <f>IFERROR(VLOOKUP(TEXT($A219,"000000"),[7]Página1!$A$8:$R$814,15,FALSE),0)</f>
        <v>0</v>
      </c>
      <c r="AV219" s="50">
        <f>IFERROR(VLOOKUP(TEXT($A219,"000000"),[7]Página1!$A$8:$R$814,18,FALSE),0)</f>
        <v>0</v>
      </c>
      <c r="AW219" s="50"/>
      <c r="AX219" s="51" t="e">
        <f t="shared" si="56"/>
        <v>#REF!</v>
      </c>
      <c r="AY219" s="51" t="e">
        <f t="shared" si="57"/>
        <v>#REF!</v>
      </c>
      <c r="AZ219" s="51" t="e">
        <f t="shared" si="58"/>
        <v>#REF!</v>
      </c>
      <c r="BA219" s="51" t="e">
        <f t="shared" si="59"/>
        <v>#REF!</v>
      </c>
      <c r="BB219" s="51">
        <f t="shared" si="60"/>
        <v>0</v>
      </c>
      <c r="BC219" s="51" t="e">
        <f t="shared" si="61"/>
        <v>#REF!</v>
      </c>
      <c r="BD219" s="51">
        <f t="shared" si="62"/>
        <v>0</v>
      </c>
      <c r="BE219" s="51">
        <f>IFERROR(VLOOKUP(A219,salario!A$2:P$91,11,FALSE),0)</f>
        <v>0</v>
      </c>
      <c r="BF219" s="51">
        <f>SUMIFS(topmanager!$D:$D,topmanager!$C:$C,rs_nova!$A219,topmanager!$A:$A,rs_nova!BF$2)</f>
        <v>0</v>
      </c>
      <c r="BG219" s="51">
        <f>SUMIFS(topmanager!$D:$D,topmanager!$C:$C,rs_nova!$A219,topmanager!$A:$A,rs_nova!BG$2)</f>
        <v>0</v>
      </c>
      <c r="BH219" s="51">
        <f>SUMIFS(topmanager!$D:$D,topmanager!$C:$C,rs_nova!$A219,topmanager!$A:$A,rs_nova!BH$2)</f>
        <v>0</v>
      </c>
      <c r="BI219" s="51">
        <f>SUMIFS(topmanager!$D:$D,topmanager!$C:$C,rs_nova!$A219,topmanager!$A:$A,rs_nova!BI$2)</f>
        <v>0</v>
      </c>
      <c r="BJ219" s="51">
        <f>SUMIFS(topmanager!$D:$D,topmanager!$C:$C,rs_nova!$A219,topmanager!$A:$A,rs_nova!BJ$2)+SUMIFS(topmanager!$D:$D,topmanager!$C:$C,rs_nova!$A219,topmanager!$A:$A,rs_nova!BJ$2+1)</f>
        <v>0</v>
      </c>
      <c r="BK219" s="51">
        <f>IFERROR(VLOOKUP(A219,[8]ferias!$C$4:$G$100,5,FALSE),0)</f>
        <v>0</v>
      </c>
      <c r="BL219" s="51">
        <f>SUMIFS(topmanager!$D:$D,topmanager!$C:$C,rs_nova!$A219,topmanager!$A:$A,rs_nova!BL$2)</f>
        <v>0</v>
      </c>
      <c r="BM219" s="51">
        <f>SUMIFS(topmanager!$D:$D,topmanager!$C:$C,rs_nova!$A219,topmanager!$A:$A,rs_nova!BM$2)+SUMIFS(topmanager!$D:$D,topmanager!$C:$C,rs_nova!$A223,topmanager!$A:$A,151)</f>
        <v>0</v>
      </c>
      <c r="BN219" s="51">
        <f t="shared" si="63"/>
        <v>0</v>
      </c>
    </row>
    <row r="220" spans="1:66">
      <c r="A220" s="47" t="e">
        <f>total!#REF!</f>
        <v>#REF!</v>
      </c>
      <c r="B220" s="47">
        <f t="shared" si="50"/>
        <v>0</v>
      </c>
      <c r="C220" s="48" t="e">
        <f>total!#REF!</f>
        <v>#REF!</v>
      </c>
      <c r="D220" s="49" t="str">
        <f>IFERROR(VLOOKUP(A220,salario!A$3:J$32,10,FALSE),"")</f>
        <v/>
      </c>
      <c r="E220" s="49" t="str">
        <f>IFERROR(IF(VLOOKUP(A220,salario!A$3:O$32,15,FALSE)="","",VLOOKUP(A220,salario!A$3:O$32,15,FALSE)),"")</f>
        <v/>
      </c>
      <c r="F220" s="47" t="str">
        <f>IFERROR(VLOOKUP(A220,[5]base_pessoal!$B$2:$P$1504,13,FALSE),"")</f>
        <v/>
      </c>
      <c r="G220" s="50">
        <f>IFERROR(VLOOKUP(A220,salario!A$2:P$91,11,FALSE),0)*B220/30</f>
        <v>0</v>
      </c>
      <c r="H220" s="50">
        <f>SUMIFS(topmanager!$D:$D,topmanager!$C:$C,rs_nova!$A220,topmanager!$A:$A,rs_nova!H$2)+SUMIFS(topmanager!$D:$D,topmanager!$C:$C,rs_nova!$A220,topmanager!$A:$A,63)</f>
        <v>0</v>
      </c>
      <c r="I220" s="50">
        <f>-SUMIFS(topmanager!$D:$D,topmanager!$C:$C,rs_nova!$A220,topmanager!$A:$A,rs_nova!I$2)</f>
        <v>0</v>
      </c>
      <c r="J220" s="50">
        <f>SUMIFS(topmanager!$D:$D,topmanager!$C:$C,rs_nova!$A220,topmanager!$A:$A,rs_nova!J$2)</f>
        <v>0</v>
      </c>
      <c r="K220" s="50">
        <f>SUMIFS(topmanager!$D:$D,topmanager!$C:$C,rs_nova!$A220,topmanager!$A:$A,rs_nova!K$2)+SUMIFS(topmanager!$D:$D,topmanager!$C:$C,rs_nova!$A220,topmanager!$A:$A,911)</f>
        <v>0</v>
      </c>
      <c r="L220" s="50">
        <f>SUMIFS(topmanager!$D:$D,topmanager!$C:$C,rs_nova!$A220,topmanager!$A:$A,rs_nova!L$2)</f>
        <v>0</v>
      </c>
      <c r="M220" s="50">
        <f>SUMIFS(topmanager!$D:$D,topmanager!$C:$C,rs_nova!$A220,topmanager!$A:$A,rs_nova!M$2)+SUMIFS(topmanager!$D:$D,topmanager!$C:$C,rs_nova!$A220,topmanager!$A:$A,908)+SUMIFS(topmanager!$D:$D,topmanager!$C:$C,rs_nova!$A220,topmanager!$A:$A,550)</f>
        <v>0</v>
      </c>
      <c r="N220" s="50">
        <f>SUMIFS(topmanager!$D:$D,topmanager!$C:$C,rs_nova!$A220,topmanager!$A:$A,rs_nova!N$2)</f>
        <v>0</v>
      </c>
      <c r="O220" s="51">
        <f t="shared" si="51"/>
        <v>0</v>
      </c>
      <c r="P220" s="50">
        <f>IFERROR(VLOOKUP($A220,total!$B$4:$AW$437,27,0),0)</f>
        <v>0</v>
      </c>
      <c r="Q220" s="50">
        <f>IFERROR(VLOOKUP($A220,total!$B$4:$AW$437,21,0),0)</f>
        <v>0</v>
      </c>
      <c r="R220" s="50">
        <f>IFERROR(VLOOKUP($A220,total!$B$4:$AW$437,25,0),0)+IFERROR(VLOOKUP($A220,total!$B$4:$AW$437,36,0),0)</f>
        <v>0</v>
      </c>
      <c r="S220" s="50">
        <f>IFERROR(VLOOKUP(A220,gympass!$A$2:$F$148,6,0),0)</f>
        <v>0</v>
      </c>
      <c r="T220" s="50">
        <f>IFERROR(VLOOKUP($A220,total!$B$4:$AW$437,42,0),0)</f>
        <v>0</v>
      </c>
      <c r="U220" s="50">
        <f>IFERROR(VLOOKUP($A220,total!$B$4:$AW$437,32,0),0)</f>
        <v>0</v>
      </c>
      <c r="V220" s="50">
        <f>IFERROR(VLOOKUP($A220,total!$B$4:$AW$437,28,0),0)</f>
        <v>0</v>
      </c>
      <c r="W220" s="50">
        <f>IFERROR(VLOOKUP($A220,total!$B$4:$AX$437,49,0),0)</f>
        <v>0</v>
      </c>
      <c r="X220" s="50"/>
      <c r="Y220" s="50">
        <f>IFERROR(VLOOKUP(A220,#REF!,4,0),0)</f>
        <v>0</v>
      </c>
      <c r="Z220" s="50">
        <f>IFERROR(VLOOKUP(B220,#REF!,8,0),0)</f>
        <v>0</v>
      </c>
      <c r="AA220" s="50">
        <f>IFERROR(VLOOKUP($A220,total!$B$4:$AW$437,45,0),0)</f>
        <v>0</v>
      </c>
      <c r="AB220" s="50">
        <f>IFERROR(VLOOKUP($A220,total!$B$4:$AW$437,48,0),0)</f>
        <v>0</v>
      </c>
      <c r="AC220" s="50">
        <f>IFERROR(VLOOKUP($A220,total!$B$4:$AB$437,19,0),0)</f>
        <v>0</v>
      </c>
      <c r="AD220" s="50">
        <f>IFERROR(VLOOKUP($A220,total!$B$4:$AB$437,10,0),0)</f>
        <v>0</v>
      </c>
      <c r="AE220" s="50">
        <f>IFERROR(VLOOKUP($A220,total!$B$4:$AB$437,13,0),0)-SUMIFS(topmanager!$D:$D,topmanager!$C:$C,rs_nova!$A224,topmanager!$A:$A,856)</f>
        <v>0</v>
      </c>
      <c r="AF220" s="50">
        <f>IFERROR(VLOOKUP($A220,total!$B$4:$AB$437,16,0),0)</f>
        <v>0</v>
      </c>
      <c r="AG220" s="50">
        <f>IFERROR(VLOOKUP($A220,total!$B$4:$AB$437,7,0),0)</f>
        <v>0</v>
      </c>
      <c r="AH220" s="50">
        <f>IFERROR(VLOOKUP($A220,total!$B$4:$AD$437,29,0),0)</f>
        <v>0</v>
      </c>
      <c r="AI220" s="50">
        <f>IFERROR(VLOOKUP(A220,total!$B$4:$AN$437,39,0),0)</f>
        <v>0</v>
      </c>
      <c r="AJ220" s="51">
        <f t="shared" si="52"/>
        <v>0</v>
      </c>
      <c r="AK220" s="50">
        <f t="shared" si="53"/>
        <v>0</v>
      </c>
      <c r="AL220" s="50">
        <f t="shared" si="54"/>
        <v>0</v>
      </c>
      <c r="AM220" s="50">
        <f t="shared" si="55"/>
        <v>0</v>
      </c>
      <c r="AN220" s="50" t="e">
        <f t="shared" si="49"/>
        <v>#REF!</v>
      </c>
      <c r="AO220" s="50" t="e">
        <f t="shared" si="49"/>
        <v>#REF!</v>
      </c>
      <c r="AP220" s="50" t="e">
        <f t="shared" si="49"/>
        <v>#REF!</v>
      </c>
      <c r="AQ220" s="50">
        <f>IFERROR(VLOOKUP(TEXT($A220,"000000"),[6]Página1!$A$8:$S$801,13,FALSE),0)</f>
        <v>0</v>
      </c>
      <c r="AR220" s="50">
        <f>IFERROR(VLOOKUP(TEXT($A220,"000000"),[6]Página1!$A$8:$S$801,16,FALSE),0)</f>
        <v>0</v>
      </c>
      <c r="AS220" s="50">
        <f>IFERROR(VLOOKUP(TEXT($A220,"000000"),[6]Página1!$A$8:$S$801,19,FALSE),0)</f>
        <v>0</v>
      </c>
      <c r="AT220" s="50">
        <f>IFERROR(VLOOKUP(TEXT($A220,"000000"),[7]Página1!$A$8:$R$814,12,FALSE),0)</f>
        <v>0</v>
      </c>
      <c r="AU220" s="50">
        <f>IFERROR(VLOOKUP(TEXT($A220,"000000"),[7]Página1!$A$8:$R$814,15,FALSE),0)</f>
        <v>0</v>
      </c>
      <c r="AV220" s="50">
        <f>IFERROR(VLOOKUP(TEXT($A220,"000000"),[7]Página1!$A$8:$R$814,18,FALSE),0)</f>
        <v>0</v>
      </c>
      <c r="AW220" s="50"/>
      <c r="AX220" s="51" t="e">
        <f t="shared" si="56"/>
        <v>#REF!</v>
      </c>
      <c r="AY220" s="51" t="e">
        <f t="shared" si="57"/>
        <v>#REF!</v>
      </c>
      <c r="AZ220" s="51" t="e">
        <f t="shared" si="58"/>
        <v>#REF!</v>
      </c>
      <c r="BA220" s="51" t="e">
        <f t="shared" si="59"/>
        <v>#REF!</v>
      </c>
      <c r="BB220" s="51">
        <f t="shared" si="60"/>
        <v>0</v>
      </c>
      <c r="BC220" s="51" t="e">
        <f t="shared" si="61"/>
        <v>#REF!</v>
      </c>
      <c r="BD220" s="51">
        <f t="shared" si="62"/>
        <v>0</v>
      </c>
      <c r="BE220" s="51">
        <f>IFERROR(VLOOKUP(A220,salario!A$2:P$91,11,FALSE),0)</f>
        <v>0</v>
      </c>
      <c r="BF220" s="51">
        <f>SUMIFS(topmanager!$D:$D,topmanager!$C:$C,rs_nova!$A220,topmanager!$A:$A,rs_nova!BF$2)</f>
        <v>0</v>
      </c>
      <c r="BG220" s="51">
        <f>SUMIFS(topmanager!$D:$D,topmanager!$C:$C,rs_nova!$A220,topmanager!$A:$A,rs_nova!BG$2)</f>
        <v>0</v>
      </c>
      <c r="BH220" s="51">
        <f>SUMIFS(topmanager!$D:$D,topmanager!$C:$C,rs_nova!$A220,topmanager!$A:$A,rs_nova!BH$2)</f>
        <v>0</v>
      </c>
      <c r="BI220" s="51">
        <f>SUMIFS(topmanager!$D:$D,topmanager!$C:$C,rs_nova!$A220,topmanager!$A:$A,rs_nova!BI$2)</f>
        <v>0</v>
      </c>
      <c r="BJ220" s="51">
        <f>SUMIFS(topmanager!$D:$D,topmanager!$C:$C,rs_nova!$A220,topmanager!$A:$A,rs_nova!BJ$2)+SUMIFS(topmanager!$D:$D,topmanager!$C:$C,rs_nova!$A220,topmanager!$A:$A,rs_nova!BJ$2+1)</f>
        <v>0</v>
      </c>
      <c r="BK220" s="51">
        <f>IFERROR(VLOOKUP(A220,[8]ferias!$C$4:$G$100,5,FALSE),0)</f>
        <v>0</v>
      </c>
      <c r="BL220" s="51">
        <f>SUMIFS(topmanager!$D:$D,topmanager!$C:$C,rs_nova!$A220,topmanager!$A:$A,rs_nova!BL$2)</f>
        <v>0</v>
      </c>
      <c r="BM220" s="51">
        <f>SUMIFS(topmanager!$D:$D,topmanager!$C:$C,rs_nova!$A220,topmanager!$A:$A,rs_nova!BM$2)+SUMIFS(topmanager!$D:$D,topmanager!$C:$C,rs_nova!$A224,topmanager!$A:$A,151)</f>
        <v>0</v>
      </c>
      <c r="BN220" s="51">
        <f t="shared" si="63"/>
        <v>0</v>
      </c>
    </row>
    <row r="221" spans="1:66">
      <c r="A221" s="47" t="e">
        <f>total!#REF!</f>
        <v>#REF!</v>
      </c>
      <c r="B221" s="47">
        <f t="shared" si="50"/>
        <v>0</v>
      </c>
      <c r="C221" s="48" t="e">
        <f>total!#REF!</f>
        <v>#REF!</v>
      </c>
      <c r="D221" s="49" t="str">
        <f>IFERROR(VLOOKUP(A221,salario!A$3:J$32,10,FALSE),"")</f>
        <v/>
      </c>
      <c r="E221" s="49" t="str">
        <f>IFERROR(IF(VLOOKUP(A221,salario!A$3:O$32,15,FALSE)="","",VLOOKUP(A221,salario!A$3:O$32,15,FALSE)),"")</f>
        <v/>
      </c>
      <c r="F221" s="47" t="str">
        <f>IFERROR(VLOOKUP(A221,[5]base_pessoal!$B$2:$P$1504,13,FALSE),"")</f>
        <v/>
      </c>
      <c r="G221" s="50">
        <f>IFERROR(VLOOKUP(A221,salario!A$2:P$91,11,FALSE),0)*B221/30</f>
        <v>0</v>
      </c>
      <c r="H221" s="50">
        <f>SUMIFS(topmanager!$D:$D,topmanager!$C:$C,rs_nova!$A221,topmanager!$A:$A,rs_nova!H$2)+SUMIFS(topmanager!$D:$D,topmanager!$C:$C,rs_nova!$A221,topmanager!$A:$A,63)</f>
        <v>0</v>
      </c>
      <c r="I221" s="50">
        <f>-SUMIFS(topmanager!$D:$D,topmanager!$C:$C,rs_nova!$A221,topmanager!$A:$A,rs_nova!I$2)</f>
        <v>0</v>
      </c>
      <c r="J221" s="50">
        <f>SUMIFS(topmanager!$D:$D,topmanager!$C:$C,rs_nova!$A221,topmanager!$A:$A,rs_nova!J$2)</f>
        <v>0</v>
      </c>
      <c r="K221" s="50">
        <f>SUMIFS(topmanager!$D:$D,topmanager!$C:$C,rs_nova!$A221,topmanager!$A:$A,rs_nova!K$2)+SUMIFS(topmanager!$D:$D,topmanager!$C:$C,rs_nova!$A221,topmanager!$A:$A,911)</f>
        <v>0</v>
      </c>
      <c r="L221" s="50">
        <f>SUMIFS(topmanager!$D:$D,topmanager!$C:$C,rs_nova!$A221,topmanager!$A:$A,rs_nova!L$2)</f>
        <v>0</v>
      </c>
      <c r="M221" s="50">
        <f>SUMIFS(topmanager!$D:$D,topmanager!$C:$C,rs_nova!$A221,topmanager!$A:$A,rs_nova!M$2)+SUMIFS(topmanager!$D:$D,topmanager!$C:$C,rs_nova!$A221,topmanager!$A:$A,908)+SUMIFS(topmanager!$D:$D,topmanager!$C:$C,rs_nova!$A221,topmanager!$A:$A,550)</f>
        <v>0</v>
      </c>
      <c r="N221" s="50">
        <f>SUMIFS(topmanager!$D:$D,topmanager!$C:$C,rs_nova!$A221,topmanager!$A:$A,rs_nova!N$2)</f>
        <v>0</v>
      </c>
      <c r="O221" s="51">
        <f t="shared" si="51"/>
        <v>0</v>
      </c>
      <c r="P221" s="50">
        <f>IFERROR(VLOOKUP($A221,total!$B$4:$AW$437,27,0),0)</f>
        <v>0</v>
      </c>
      <c r="Q221" s="50">
        <f>IFERROR(VLOOKUP($A221,total!$B$4:$AW$437,21,0),0)</f>
        <v>0</v>
      </c>
      <c r="R221" s="50">
        <f>IFERROR(VLOOKUP($A221,total!$B$4:$AW$437,25,0),0)+IFERROR(VLOOKUP($A221,total!$B$4:$AW$437,36,0),0)</f>
        <v>0</v>
      </c>
      <c r="S221" s="50">
        <f>IFERROR(VLOOKUP(A221,gympass!$A$2:$F$148,6,0),0)</f>
        <v>0</v>
      </c>
      <c r="T221" s="50">
        <f>IFERROR(VLOOKUP($A221,total!$B$4:$AW$437,42,0),0)</f>
        <v>0</v>
      </c>
      <c r="U221" s="50">
        <f>IFERROR(VLOOKUP($A221,total!$B$4:$AW$437,32,0),0)</f>
        <v>0</v>
      </c>
      <c r="V221" s="50">
        <f>IFERROR(VLOOKUP($A221,total!$B$4:$AW$437,28,0),0)</f>
        <v>0</v>
      </c>
      <c r="W221" s="50">
        <f>IFERROR(VLOOKUP($A221,total!$B$4:$AX$437,49,0),0)</f>
        <v>0</v>
      </c>
      <c r="X221" s="50"/>
      <c r="Y221" s="50">
        <f>IFERROR(VLOOKUP(A221,#REF!,4,0),0)</f>
        <v>0</v>
      </c>
      <c r="Z221" s="50">
        <f>IFERROR(VLOOKUP(B221,#REF!,8,0),0)</f>
        <v>0</v>
      </c>
      <c r="AA221" s="50">
        <f>IFERROR(VLOOKUP($A221,total!$B$4:$AW$437,45,0),0)</f>
        <v>0</v>
      </c>
      <c r="AB221" s="50">
        <f>IFERROR(VLOOKUP($A221,total!$B$4:$AW$437,48,0),0)</f>
        <v>0</v>
      </c>
      <c r="AC221" s="50">
        <f>IFERROR(VLOOKUP($A221,total!$B$4:$AB$437,19,0),0)</f>
        <v>0</v>
      </c>
      <c r="AD221" s="50">
        <f>IFERROR(VLOOKUP($A221,total!$B$4:$AB$437,10,0),0)</f>
        <v>0</v>
      </c>
      <c r="AE221" s="50">
        <f>IFERROR(VLOOKUP($A221,total!$B$4:$AB$437,13,0),0)-SUMIFS(topmanager!$D:$D,topmanager!$C:$C,rs_nova!$A225,topmanager!$A:$A,856)</f>
        <v>0</v>
      </c>
      <c r="AF221" s="50">
        <f>IFERROR(VLOOKUP($A221,total!$B$4:$AB$437,16,0),0)</f>
        <v>0</v>
      </c>
      <c r="AG221" s="50">
        <f>IFERROR(VLOOKUP($A221,total!$B$4:$AB$437,7,0),0)</f>
        <v>0</v>
      </c>
      <c r="AH221" s="50">
        <f>IFERROR(VLOOKUP($A221,total!$B$4:$AD$437,29,0),0)</f>
        <v>0</v>
      </c>
      <c r="AI221" s="50">
        <f>IFERROR(VLOOKUP(A221,total!$B$4:$AN$437,39,0),0)</f>
        <v>0</v>
      </c>
      <c r="AJ221" s="51">
        <f t="shared" si="52"/>
        <v>0</v>
      </c>
      <c r="AK221" s="50">
        <f t="shared" si="53"/>
        <v>0</v>
      </c>
      <c r="AL221" s="50">
        <f t="shared" si="54"/>
        <v>0</v>
      </c>
      <c r="AM221" s="50">
        <f t="shared" si="55"/>
        <v>0</v>
      </c>
      <c r="AN221" s="50" t="e">
        <f t="shared" si="49"/>
        <v>#REF!</v>
      </c>
      <c r="AO221" s="50" t="e">
        <f t="shared" si="49"/>
        <v>#REF!</v>
      </c>
      <c r="AP221" s="50" t="e">
        <f t="shared" si="49"/>
        <v>#REF!</v>
      </c>
      <c r="AQ221" s="50">
        <f>IFERROR(VLOOKUP(TEXT($A221,"000000"),[6]Página1!$A$8:$S$801,13,FALSE),0)</f>
        <v>0</v>
      </c>
      <c r="AR221" s="50">
        <f>IFERROR(VLOOKUP(TEXT($A221,"000000"),[6]Página1!$A$8:$S$801,16,FALSE),0)</f>
        <v>0</v>
      </c>
      <c r="AS221" s="50">
        <f>IFERROR(VLOOKUP(TEXT($A221,"000000"),[6]Página1!$A$8:$S$801,19,FALSE),0)</f>
        <v>0</v>
      </c>
      <c r="AT221" s="50">
        <f>IFERROR(VLOOKUP(TEXT($A221,"000000"),[7]Página1!$A$8:$R$814,12,FALSE),0)</f>
        <v>0</v>
      </c>
      <c r="AU221" s="50">
        <f>IFERROR(VLOOKUP(TEXT($A221,"000000"),[7]Página1!$A$8:$R$814,15,FALSE),0)</f>
        <v>0</v>
      </c>
      <c r="AV221" s="50">
        <f>IFERROR(VLOOKUP(TEXT($A221,"000000"),[7]Página1!$A$8:$R$814,18,FALSE),0)</f>
        <v>0</v>
      </c>
      <c r="AW221" s="50"/>
      <c r="AX221" s="51" t="e">
        <f t="shared" si="56"/>
        <v>#REF!</v>
      </c>
      <c r="AY221" s="51" t="e">
        <f t="shared" si="57"/>
        <v>#REF!</v>
      </c>
      <c r="AZ221" s="51" t="e">
        <f t="shared" si="58"/>
        <v>#REF!</v>
      </c>
      <c r="BA221" s="51" t="e">
        <f t="shared" si="59"/>
        <v>#REF!</v>
      </c>
      <c r="BB221" s="51">
        <f t="shared" si="60"/>
        <v>0</v>
      </c>
      <c r="BC221" s="51" t="e">
        <f t="shared" si="61"/>
        <v>#REF!</v>
      </c>
      <c r="BD221" s="51">
        <f t="shared" si="62"/>
        <v>0</v>
      </c>
      <c r="BE221" s="51">
        <f>IFERROR(VLOOKUP(A221,salario!A$2:P$91,11,FALSE),0)</f>
        <v>0</v>
      </c>
      <c r="BF221" s="51">
        <f>SUMIFS(topmanager!$D:$D,topmanager!$C:$C,rs_nova!$A221,topmanager!$A:$A,rs_nova!BF$2)</f>
        <v>0</v>
      </c>
      <c r="BG221" s="51">
        <f>SUMIFS(topmanager!$D:$D,topmanager!$C:$C,rs_nova!$A221,topmanager!$A:$A,rs_nova!BG$2)</f>
        <v>0</v>
      </c>
      <c r="BH221" s="51">
        <f>SUMIFS(topmanager!$D:$D,topmanager!$C:$C,rs_nova!$A221,topmanager!$A:$A,rs_nova!BH$2)</f>
        <v>0</v>
      </c>
      <c r="BI221" s="51">
        <f>SUMIFS(topmanager!$D:$D,topmanager!$C:$C,rs_nova!$A221,topmanager!$A:$A,rs_nova!BI$2)</f>
        <v>0</v>
      </c>
      <c r="BJ221" s="51">
        <f>SUMIFS(topmanager!$D:$D,topmanager!$C:$C,rs_nova!$A221,topmanager!$A:$A,rs_nova!BJ$2)+SUMIFS(topmanager!$D:$D,topmanager!$C:$C,rs_nova!$A221,topmanager!$A:$A,rs_nova!BJ$2+1)</f>
        <v>0</v>
      </c>
      <c r="BK221" s="51">
        <f>IFERROR(VLOOKUP(A221,[8]ferias!$C$4:$G$100,5,FALSE),0)</f>
        <v>0</v>
      </c>
      <c r="BL221" s="51">
        <f>SUMIFS(topmanager!$D:$D,topmanager!$C:$C,rs_nova!$A221,topmanager!$A:$A,rs_nova!BL$2)</f>
        <v>0</v>
      </c>
      <c r="BM221" s="51">
        <f>SUMIFS(topmanager!$D:$D,topmanager!$C:$C,rs_nova!$A221,topmanager!$A:$A,rs_nova!BM$2)+SUMIFS(topmanager!$D:$D,topmanager!$C:$C,rs_nova!$A225,topmanager!$A:$A,151)</f>
        <v>0</v>
      </c>
      <c r="BN221" s="51">
        <f t="shared" si="63"/>
        <v>0</v>
      </c>
    </row>
    <row r="222" spans="1:66">
      <c r="A222" s="47" t="e">
        <f>total!#REF!</f>
        <v>#REF!</v>
      </c>
      <c r="B222" s="47">
        <f t="shared" si="50"/>
        <v>0</v>
      </c>
      <c r="C222" s="48" t="e">
        <f>total!#REF!</f>
        <v>#REF!</v>
      </c>
      <c r="D222" s="49" t="str">
        <f>IFERROR(VLOOKUP(A222,salario!A$3:J$32,10,FALSE),"")</f>
        <v/>
      </c>
      <c r="E222" s="49" t="str">
        <f>IFERROR(IF(VLOOKUP(A222,salario!A$3:O$32,15,FALSE)="","",VLOOKUP(A222,salario!A$3:O$32,15,FALSE)),"")</f>
        <v/>
      </c>
      <c r="F222" s="47" t="str">
        <f>IFERROR(VLOOKUP(A222,[5]base_pessoal!$B$2:$P$1504,13,FALSE),"")</f>
        <v/>
      </c>
      <c r="G222" s="50">
        <f>IFERROR(VLOOKUP(A222,salario!A$2:P$91,11,FALSE),0)*B222/30</f>
        <v>0</v>
      </c>
      <c r="H222" s="50">
        <f>SUMIFS(topmanager!$D:$D,topmanager!$C:$C,rs_nova!$A222,topmanager!$A:$A,rs_nova!H$2)+SUMIFS(topmanager!$D:$D,topmanager!$C:$C,rs_nova!$A222,topmanager!$A:$A,63)</f>
        <v>0</v>
      </c>
      <c r="I222" s="50">
        <f>-SUMIFS(topmanager!$D:$D,topmanager!$C:$C,rs_nova!$A222,topmanager!$A:$A,rs_nova!I$2)</f>
        <v>0</v>
      </c>
      <c r="J222" s="50">
        <f>SUMIFS(topmanager!$D:$D,topmanager!$C:$C,rs_nova!$A222,topmanager!$A:$A,rs_nova!J$2)</f>
        <v>0</v>
      </c>
      <c r="K222" s="50">
        <f>SUMIFS(topmanager!$D:$D,topmanager!$C:$C,rs_nova!$A222,topmanager!$A:$A,rs_nova!K$2)+SUMIFS(topmanager!$D:$D,topmanager!$C:$C,rs_nova!$A222,topmanager!$A:$A,911)</f>
        <v>0</v>
      </c>
      <c r="L222" s="50">
        <f>SUMIFS(topmanager!$D:$D,topmanager!$C:$C,rs_nova!$A222,topmanager!$A:$A,rs_nova!L$2)</f>
        <v>0</v>
      </c>
      <c r="M222" s="50">
        <f>SUMIFS(topmanager!$D:$D,topmanager!$C:$C,rs_nova!$A222,topmanager!$A:$A,rs_nova!M$2)+SUMIFS(topmanager!$D:$D,topmanager!$C:$C,rs_nova!$A222,topmanager!$A:$A,908)+SUMIFS(topmanager!$D:$D,topmanager!$C:$C,rs_nova!$A222,topmanager!$A:$A,550)</f>
        <v>0</v>
      </c>
      <c r="N222" s="50">
        <f>SUMIFS(topmanager!$D:$D,topmanager!$C:$C,rs_nova!$A222,topmanager!$A:$A,rs_nova!N$2)</f>
        <v>0</v>
      </c>
      <c r="O222" s="51">
        <f t="shared" si="51"/>
        <v>0</v>
      </c>
      <c r="P222" s="50">
        <f>IFERROR(VLOOKUP($A222,total!$B$4:$AW$437,27,0),0)</f>
        <v>0</v>
      </c>
      <c r="Q222" s="50">
        <f>IFERROR(VLOOKUP($A222,total!$B$4:$AW$437,21,0),0)</f>
        <v>0</v>
      </c>
      <c r="R222" s="50">
        <f>IFERROR(VLOOKUP($A222,total!$B$4:$AW$437,25,0),0)+IFERROR(VLOOKUP($A222,total!$B$4:$AW$437,36,0),0)</f>
        <v>0</v>
      </c>
      <c r="S222" s="50">
        <f>IFERROR(VLOOKUP(A222,gympass!$A$2:$F$148,6,0),0)</f>
        <v>0</v>
      </c>
      <c r="T222" s="50">
        <f>IFERROR(VLOOKUP($A222,total!$B$4:$AW$437,42,0),0)</f>
        <v>0</v>
      </c>
      <c r="U222" s="50">
        <f>IFERROR(VLOOKUP($A222,total!$B$4:$AW$437,32,0),0)</f>
        <v>0</v>
      </c>
      <c r="V222" s="50">
        <f>IFERROR(VLOOKUP($A222,total!$B$4:$AW$437,28,0),0)</f>
        <v>0</v>
      </c>
      <c r="W222" s="50">
        <f>IFERROR(VLOOKUP($A222,total!$B$4:$AX$437,49,0),0)</f>
        <v>0</v>
      </c>
      <c r="X222" s="50"/>
      <c r="Y222" s="50">
        <f>IFERROR(VLOOKUP(A222,#REF!,4,0),0)</f>
        <v>0</v>
      </c>
      <c r="Z222" s="50">
        <f>IFERROR(VLOOKUP(B222,#REF!,8,0),0)</f>
        <v>0</v>
      </c>
      <c r="AA222" s="50">
        <f>IFERROR(VLOOKUP($A222,total!$B$4:$AW$437,45,0),0)</f>
        <v>0</v>
      </c>
      <c r="AB222" s="50">
        <f>IFERROR(VLOOKUP($A222,total!$B$4:$AW$437,48,0),0)</f>
        <v>0</v>
      </c>
      <c r="AC222" s="50">
        <f>IFERROR(VLOOKUP($A222,total!$B$4:$AB$437,19,0),0)</f>
        <v>0</v>
      </c>
      <c r="AD222" s="50">
        <f>IFERROR(VLOOKUP($A222,total!$B$4:$AB$437,10,0),0)</f>
        <v>0</v>
      </c>
      <c r="AE222" s="50">
        <f>IFERROR(VLOOKUP($A222,total!$B$4:$AB$437,13,0),0)-SUMIFS(topmanager!$D:$D,topmanager!$C:$C,rs_nova!$A226,topmanager!$A:$A,856)</f>
        <v>0</v>
      </c>
      <c r="AF222" s="50">
        <f>IFERROR(VLOOKUP($A222,total!$B$4:$AB$437,16,0),0)</f>
        <v>0</v>
      </c>
      <c r="AG222" s="50">
        <f>IFERROR(VLOOKUP($A222,total!$B$4:$AB$437,7,0),0)</f>
        <v>0</v>
      </c>
      <c r="AH222" s="50">
        <f>IFERROR(VLOOKUP($A222,total!$B$4:$AD$437,29,0),0)</f>
        <v>0</v>
      </c>
      <c r="AI222" s="50">
        <f>IFERROR(VLOOKUP(A222,total!$B$4:$AN$437,39,0),0)</f>
        <v>0</v>
      </c>
      <c r="AJ222" s="51">
        <f t="shared" si="52"/>
        <v>0</v>
      </c>
      <c r="AK222" s="50">
        <f t="shared" si="53"/>
        <v>0</v>
      </c>
      <c r="AL222" s="50">
        <f t="shared" si="54"/>
        <v>0</v>
      </c>
      <c r="AM222" s="50">
        <f t="shared" si="55"/>
        <v>0</v>
      </c>
      <c r="AN222" s="50" t="e">
        <f t="shared" si="49"/>
        <v>#REF!</v>
      </c>
      <c r="AO222" s="50" t="e">
        <f t="shared" si="49"/>
        <v>#REF!</v>
      </c>
      <c r="AP222" s="50" t="e">
        <f t="shared" si="49"/>
        <v>#REF!</v>
      </c>
      <c r="AQ222" s="50">
        <f>IFERROR(VLOOKUP(TEXT($A222,"000000"),[6]Página1!$A$8:$S$801,13,FALSE),0)</f>
        <v>0</v>
      </c>
      <c r="AR222" s="50">
        <f>IFERROR(VLOOKUP(TEXT($A222,"000000"),[6]Página1!$A$8:$S$801,16,FALSE),0)</f>
        <v>0</v>
      </c>
      <c r="AS222" s="50">
        <f>IFERROR(VLOOKUP(TEXT($A222,"000000"),[6]Página1!$A$8:$S$801,19,FALSE),0)</f>
        <v>0</v>
      </c>
      <c r="AT222" s="50">
        <f>IFERROR(VLOOKUP(TEXT($A222,"000000"),[7]Página1!$A$8:$R$814,12,FALSE),0)</f>
        <v>0</v>
      </c>
      <c r="AU222" s="50">
        <f>IFERROR(VLOOKUP(TEXT($A222,"000000"),[7]Página1!$A$8:$R$814,15,FALSE),0)</f>
        <v>0</v>
      </c>
      <c r="AV222" s="50">
        <f>IFERROR(VLOOKUP(TEXT($A222,"000000"),[7]Página1!$A$8:$R$814,18,FALSE),0)</f>
        <v>0</v>
      </c>
      <c r="AW222" s="50"/>
      <c r="AX222" s="51" t="e">
        <f t="shared" si="56"/>
        <v>#REF!</v>
      </c>
      <c r="AY222" s="51" t="e">
        <f t="shared" si="57"/>
        <v>#REF!</v>
      </c>
      <c r="AZ222" s="51" t="e">
        <f t="shared" si="58"/>
        <v>#REF!</v>
      </c>
      <c r="BA222" s="51" t="e">
        <f t="shared" si="59"/>
        <v>#REF!</v>
      </c>
      <c r="BB222" s="51">
        <f t="shared" si="60"/>
        <v>0</v>
      </c>
      <c r="BC222" s="51" t="e">
        <f t="shared" si="61"/>
        <v>#REF!</v>
      </c>
      <c r="BD222" s="51">
        <f t="shared" si="62"/>
        <v>0</v>
      </c>
      <c r="BE222" s="51">
        <f>IFERROR(VLOOKUP(A222,salario!A$2:P$91,11,FALSE),0)</f>
        <v>0</v>
      </c>
      <c r="BF222" s="51">
        <f>SUMIFS(topmanager!$D:$D,topmanager!$C:$C,rs_nova!$A222,topmanager!$A:$A,rs_nova!BF$2)</f>
        <v>0</v>
      </c>
      <c r="BG222" s="51">
        <f>SUMIFS(topmanager!$D:$D,topmanager!$C:$C,rs_nova!$A222,topmanager!$A:$A,rs_nova!BG$2)</f>
        <v>0</v>
      </c>
      <c r="BH222" s="51">
        <f>SUMIFS(topmanager!$D:$D,topmanager!$C:$C,rs_nova!$A222,topmanager!$A:$A,rs_nova!BH$2)</f>
        <v>0</v>
      </c>
      <c r="BI222" s="51">
        <f>SUMIFS(topmanager!$D:$D,topmanager!$C:$C,rs_nova!$A222,topmanager!$A:$A,rs_nova!BI$2)</f>
        <v>0</v>
      </c>
      <c r="BJ222" s="51">
        <f>SUMIFS(topmanager!$D:$D,topmanager!$C:$C,rs_nova!$A222,topmanager!$A:$A,rs_nova!BJ$2)+SUMIFS(topmanager!$D:$D,topmanager!$C:$C,rs_nova!$A222,topmanager!$A:$A,rs_nova!BJ$2+1)</f>
        <v>0</v>
      </c>
      <c r="BK222" s="51">
        <f>IFERROR(VLOOKUP(A222,[8]ferias!$C$4:$G$100,5,FALSE),0)</f>
        <v>0</v>
      </c>
      <c r="BL222" s="51">
        <f>SUMIFS(topmanager!$D:$D,topmanager!$C:$C,rs_nova!$A222,topmanager!$A:$A,rs_nova!BL$2)</f>
        <v>0</v>
      </c>
      <c r="BM222" s="51">
        <f>SUMIFS(topmanager!$D:$D,topmanager!$C:$C,rs_nova!$A222,topmanager!$A:$A,rs_nova!BM$2)+SUMIFS(topmanager!$D:$D,topmanager!$C:$C,rs_nova!$A226,topmanager!$A:$A,151)</f>
        <v>0</v>
      </c>
      <c r="BN222" s="51">
        <f t="shared" si="63"/>
        <v>0</v>
      </c>
    </row>
    <row r="223" spans="1:66">
      <c r="A223" s="47" t="e">
        <f>total!#REF!</f>
        <v>#REF!</v>
      </c>
      <c r="B223" s="47">
        <f t="shared" si="50"/>
        <v>0</v>
      </c>
      <c r="C223" s="48" t="e">
        <f>total!#REF!</f>
        <v>#REF!</v>
      </c>
      <c r="D223" s="49" t="str">
        <f>IFERROR(VLOOKUP(A223,salario!A$3:J$32,10,FALSE),"")</f>
        <v/>
      </c>
      <c r="E223" s="49" t="str">
        <f>IFERROR(IF(VLOOKUP(A223,salario!A$3:O$32,15,FALSE)="","",VLOOKUP(A223,salario!A$3:O$32,15,FALSE)),"")</f>
        <v/>
      </c>
      <c r="F223" s="47" t="str">
        <f>IFERROR(VLOOKUP(A223,[5]base_pessoal!$B$2:$P$1504,13,FALSE),"")</f>
        <v/>
      </c>
      <c r="G223" s="50">
        <f>IFERROR(VLOOKUP(A223,salario!A$2:P$91,11,FALSE),0)*B223/30</f>
        <v>0</v>
      </c>
      <c r="H223" s="50">
        <f>SUMIFS(topmanager!$D:$D,topmanager!$C:$C,rs_nova!$A223,topmanager!$A:$A,rs_nova!H$2)+SUMIFS(topmanager!$D:$D,topmanager!$C:$C,rs_nova!$A223,topmanager!$A:$A,63)</f>
        <v>0</v>
      </c>
      <c r="I223" s="50">
        <f>-SUMIFS(topmanager!$D:$D,topmanager!$C:$C,rs_nova!$A223,topmanager!$A:$A,rs_nova!I$2)</f>
        <v>0</v>
      </c>
      <c r="J223" s="50">
        <f>SUMIFS(topmanager!$D:$D,topmanager!$C:$C,rs_nova!$A223,topmanager!$A:$A,rs_nova!J$2)</f>
        <v>0</v>
      </c>
      <c r="K223" s="50">
        <f>SUMIFS(topmanager!$D:$D,topmanager!$C:$C,rs_nova!$A223,topmanager!$A:$A,rs_nova!K$2)+SUMIFS(topmanager!$D:$D,topmanager!$C:$C,rs_nova!$A223,topmanager!$A:$A,911)</f>
        <v>0</v>
      </c>
      <c r="L223" s="50">
        <f>SUMIFS(topmanager!$D:$D,topmanager!$C:$C,rs_nova!$A223,topmanager!$A:$A,rs_nova!L$2)</f>
        <v>0</v>
      </c>
      <c r="M223" s="50">
        <f>SUMIFS(topmanager!$D:$D,topmanager!$C:$C,rs_nova!$A223,topmanager!$A:$A,rs_nova!M$2)+SUMIFS(topmanager!$D:$D,topmanager!$C:$C,rs_nova!$A223,topmanager!$A:$A,908)+SUMIFS(topmanager!$D:$D,topmanager!$C:$C,rs_nova!$A223,topmanager!$A:$A,550)</f>
        <v>0</v>
      </c>
      <c r="N223" s="50">
        <f>SUMIFS(topmanager!$D:$D,topmanager!$C:$C,rs_nova!$A223,topmanager!$A:$A,rs_nova!N$2)</f>
        <v>0</v>
      </c>
      <c r="O223" s="51">
        <f t="shared" si="51"/>
        <v>0</v>
      </c>
      <c r="P223" s="50">
        <f>IFERROR(VLOOKUP($A223,total!$B$4:$AW$437,27,0),0)</f>
        <v>0</v>
      </c>
      <c r="Q223" s="50">
        <f>IFERROR(VLOOKUP($A223,total!$B$4:$AW$437,21,0),0)</f>
        <v>0</v>
      </c>
      <c r="R223" s="50">
        <f>IFERROR(VLOOKUP($A223,total!$B$4:$AW$437,25,0),0)+IFERROR(VLOOKUP($A223,total!$B$4:$AW$437,36,0),0)</f>
        <v>0</v>
      </c>
      <c r="S223" s="50">
        <f>IFERROR(VLOOKUP(A223,gympass!$A$2:$F$148,6,0),0)</f>
        <v>0</v>
      </c>
      <c r="T223" s="50">
        <f>IFERROR(VLOOKUP($A223,total!$B$4:$AW$437,42,0),0)</f>
        <v>0</v>
      </c>
      <c r="U223" s="50">
        <f>IFERROR(VLOOKUP($A223,total!$B$4:$AW$437,32,0),0)</f>
        <v>0</v>
      </c>
      <c r="V223" s="50">
        <f>IFERROR(VLOOKUP($A223,total!$B$4:$AW$437,28,0),0)</f>
        <v>0</v>
      </c>
      <c r="W223" s="50">
        <f>IFERROR(VLOOKUP($A223,total!$B$4:$AX$437,49,0),0)</f>
        <v>0</v>
      </c>
      <c r="X223" s="50"/>
      <c r="Y223" s="50">
        <f>IFERROR(VLOOKUP(A223,#REF!,4,0),0)</f>
        <v>0</v>
      </c>
      <c r="Z223" s="50">
        <f>IFERROR(VLOOKUP(B223,#REF!,8,0),0)</f>
        <v>0</v>
      </c>
      <c r="AA223" s="50">
        <f>IFERROR(VLOOKUP($A223,total!$B$4:$AW$437,45,0),0)</f>
        <v>0</v>
      </c>
      <c r="AB223" s="50">
        <f>IFERROR(VLOOKUP($A223,total!$B$4:$AW$437,48,0),0)</f>
        <v>0</v>
      </c>
      <c r="AC223" s="50">
        <f>IFERROR(VLOOKUP($A223,total!$B$4:$AB$437,19,0),0)</f>
        <v>0</v>
      </c>
      <c r="AD223" s="50">
        <f>IFERROR(VLOOKUP($A223,total!$B$4:$AB$437,10,0),0)</f>
        <v>0</v>
      </c>
      <c r="AE223" s="50">
        <f>IFERROR(VLOOKUP($A223,total!$B$4:$AB$437,13,0),0)-SUMIFS(topmanager!$D:$D,topmanager!$C:$C,rs_nova!$A227,topmanager!$A:$A,856)</f>
        <v>0</v>
      </c>
      <c r="AF223" s="50">
        <f>IFERROR(VLOOKUP($A223,total!$B$4:$AB$437,16,0),0)</f>
        <v>0</v>
      </c>
      <c r="AG223" s="50">
        <f>IFERROR(VLOOKUP($A223,total!$B$4:$AB$437,7,0),0)</f>
        <v>0</v>
      </c>
      <c r="AH223" s="50">
        <f>IFERROR(VLOOKUP($A223,total!$B$4:$AD$437,29,0),0)</f>
        <v>0</v>
      </c>
      <c r="AI223" s="50">
        <f>IFERROR(VLOOKUP(A223,total!$B$4:$AN$437,39,0),0)</f>
        <v>0</v>
      </c>
      <c r="AJ223" s="51">
        <f t="shared" si="52"/>
        <v>0</v>
      </c>
      <c r="AK223" s="50">
        <f t="shared" si="53"/>
        <v>0</v>
      </c>
      <c r="AL223" s="50">
        <f t="shared" si="54"/>
        <v>0</v>
      </c>
      <c r="AM223" s="50">
        <f t="shared" si="55"/>
        <v>0</v>
      </c>
      <c r="AN223" s="50" t="e">
        <f t="shared" ref="AN223:AP286" si="64">IF(AND($A223&gt;1000,$A223&lt;=1999),0,AN$5*$G223)</f>
        <v>#REF!</v>
      </c>
      <c r="AO223" s="50" t="e">
        <f t="shared" si="64"/>
        <v>#REF!</v>
      </c>
      <c r="AP223" s="50" t="e">
        <f t="shared" si="64"/>
        <v>#REF!</v>
      </c>
      <c r="AQ223" s="50">
        <f>IFERROR(VLOOKUP(TEXT($A223,"000000"),[6]Página1!$A$8:$S$801,13,FALSE),0)</f>
        <v>0</v>
      </c>
      <c r="AR223" s="50">
        <f>IFERROR(VLOOKUP(TEXT($A223,"000000"),[6]Página1!$A$8:$S$801,16,FALSE),0)</f>
        <v>0</v>
      </c>
      <c r="AS223" s="50">
        <f>IFERROR(VLOOKUP(TEXT($A223,"000000"),[6]Página1!$A$8:$S$801,19,FALSE),0)</f>
        <v>0</v>
      </c>
      <c r="AT223" s="50">
        <f>IFERROR(VLOOKUP(TEXT($A223,"000000"),[7]Página1!$A$8:$R$814,12,FALSE),0)</f>
        <v>0</v>
      </c>
      <c r="AU223" s="50">
        <f>IFERROR(VLOOKUP(TEXT($A223,"000000"),[7]Página1!$A$8:$R$814,15,FALSE),0)</f>
        <v>0</v>
      </c>
      <c r="AV223" s="50">
        <f>IFERROR(VLOOKUP(TEXT($A223,"000000"),[7]Página1!$A$8:$R$814,18,FALSE),0)</f>
        <v>0</v>
      </c>
      <c r="AW223" s="50"/>
      <c r="AX223" s="51" t="e">
        <f t="shared" si="56"/>
        <v>#REF!</v>
      </c>
      <c r="AY223" s="51" t="e">
        <f t="shared" si="57"/>
        <v>#REF!</v>
      </c>
      <c r="AZ223" s="51" t="e">
        <f t="shared" si="58"/>
        <v>#REF!</v>
      </c>
      <c r="BA223" s="51" t="e">
        <f t="shared" si="59"/>
        <v>#REF!</v>
      </c>
      <c r="BB223" s="51">
        <f t="shared" si="60"/>
        <v>0</v>
      </c>
      <c r="BC223" s="51" t="e">
        <f t="shared" si="61"/>
        <v>#REF!</v>
      </c>
      <c r="BD223" s="51">
        <f t="shared" si="62"/>
        <v>0</v>
      </c>
      <c r="BE223" s="51">
        <f>IFERROR(VLOOKUP(A223,salario!A$2:P$91,11,FALSE),0)</f>
        <v>0</v>
      </c>
      <c r="BF223" s="51">
        <f>SUMIFS(topmanager!$D:$D,topmanager!$C:$C,rs_nova!$A223,topmanager!$A:$A,rs_nova!BF$2)</f>
        <v>0</v>
      </c>
      <c r="BG223" s="51">
        <f>SUMIFS(topmanager!$D:$D,topmanager!$C:$C,rs_nova!$A223,topmanager!$A:$A,rs_nova!BG$2)</f>
        <v>0</v>
      </c>
      <c r="BH223" s="51">
        <f>SUMIFS(topmanager!$D:$D,topmanager!$C:$C,rs_nova!$A223,topmanager!$A:$A,rs_nova!BH$2)</f>
        <v>0</v>
      </c>
      <c r="BI223" s="51">
        <f>SUMIFS(topmanager!$D:$D,topmanager!$C:$C,rs_nova!$A223,topmanager!$A:$A,rs_nova!BI$2)</f>
        <v>0</v>
      </c>
      <c r="BJ223" s="51">
        <f>SUMIFS(topmanager!$D:$D,topmanager!$C:$C,rs_nova!$A223,topmanager!$A:$A,rs_nova!BJ$2)+SUMIFS(topmanager!$D:$D,topmanager!$C:$C,rs_nova!$A223,topmanager!$A:$A,rs_nova!BJ$2+1)</f>
        <v>0</v>
      </c>
      <c r="BK223" s="51">
        <f>IFERROR(VLOOKUP(A223,[8]ferias!$C$4:$G$100,5,FALSE),0)</f>
        <v>0</v>
      </c>
      <c r="BL223" s="51">
        <f>SUMIFS(topmanager!$D:$D,topmanager!$C:$C,rs_nova!$A223,topmanager!$A:$A,rs_nova!BL$2)</f>
        <v>0</v>
      </c>
      <c r="BM223" s="51">
        <f>SUMIFS(topmanager!$D:$D,topmanager!$C:$C,rs_nova!$A223,topmanager!$A:$A,rs_nova!BM$2)+SUMIFS(topmanager!$D:$D,topmanager!$C:$C,rs_nova!$A227,topmanager!$A:$A,151)</f>
        <v>0</v>
      </c>
      <c r="BN223" s="51">
        <f t="shared" si="63"/>
        <v>0</v>
      </c>
    </row>
    <row r="224" spans="1:66">
      <c r="A224" s="47" t="e">
        <f>total!#REF!</f>
        <v>#REF!</v>
      </c>
      <c r="B224" s="47">
        <f t="shared" si="50"/>
        <v>0</v>
      </c>
      <c r="C224" s="48" t="e">
        <f>total!#REF!</f>
        <v>#REF!</v>
      </c>
      <c r="D224" s="49" t="str">
        <f>IFERROR(VLOOKUP(A224,salario!A$3:J$32,10,FALSE),"")</f>
        <v/>
      </c>
      <c r="E224" s="49" t="str">
        <f>IFERROR(IF(VLOOKUP(A224,salario!A$3:O$32,15,FALSE)="","",VLOOKUP(A224,salario!A$3:O$32,15,FALSE)),"")</f>
        <v/>
      </c>
      <c r="F224" s="47" t="str">
        <f>IFERROR(VLOOKUP(A224,[5]base_pessoal!$B$2:$P$1504,13,FALSE),"")</f>
        <v/>
      </c>
      <c r="G224" s="50">
        <f>IFERROR(VLOOKUP(A224,salario!A$2:P$91,11,FALSE),0)*B224/30</f>
        <v>0</v>
      </c>
      <c r="H224" s="50">
        <f>SUMIFS(topmanager!$D:$D,topmanager!$C:$C,rs_nova!$A224,topmanager!$A:$A,rs_nova!H$2)+SUMIFS(topmanager!$D:$D,topmanager!$C:$C,rs_nova!$A224,topmanager!$A:$A,63)</f>
        <v>0</v>
      </c>
      <c r="I224" s="50">
        <f>-SUMIFS(topmanager!$D:$D,topmanager!$C:$C,rs_nova!$A224,topmanager!$A:$A,rs_nova!I$2)</f>
        <v>0</v>
      </c>
      <c r="J224" s="50">
        <f>SUMIFS(topmanager!$D:$D,topmanager!$C:$C,rs_nova!$A224,topmanager!$A:$A,rs_nova!J$2)</f>
        <v>0</v>
      </c>
      <c r="K224" s="50">
        <f>SUMIFS(topmanager!$D:$D,topmanager!$C:$C,rs_nova!$A224,topmanager!$A:$A,rs_nova!K$2)+SUMIFS(topmanager!$D:$D,topmanager!$C:$C,rs_nova!$A224,topmanager!$A:$A,911)</f>
        <v>0</v>
      </c>
      <c r="L224" s="50">
        <f>SUMIFS(topmanager!$D:$D,topmanager!$C:$C,rs_nova!$A224,topmanager!$A:$A,rs_nova!L$2)</f>
        <v>0</v>
      </c>
      <c r="M224" s="50">
        <f>SUMIFS(topmanager!$D:$D,topmanager!$C:$C,rs_nova!$A224,topmanager!$A:$A,rs_nova!M$2)+SUMIFS(topmanager!$D:$D,topmanager!$C:$C,rs_nova!$A224,topmanager!$A:$A,908)+SUMIFS(topmanager!$D:$D,topmanager!$C:$C,rs_nova!$A224,topmanager!$A:$A,550)</f>
        <v>0</v>
      </c>
      <c r="N224" s="50">
        <f>SUMIFS(topmanager!$D:$D,topmanager!$C:$C,rs_nova!$A224,topmanager!$A:$A,rs_nova!N$2)</f>
        <v>0</v>
      </c>
      <c r="O224" s="51">
        <f t="shared" si="51"/>
        <v>0</v>
      </c>
      <c r="P224" s="50">
        <f>IFERROR(VLOOKUP($A224,total!$B$4:$AW$437,27,0),0)</f>
        <v>0</v>
      </c>
      <c r="Q224" s="50">
        <f>IFERROR(VLOOKUP($A224,total!$B$4:$AW$437,21,0),0)</f>
        <v>0</v>
      </c>
      <c r="R224" s="50">
        <f>IFERROR(VLOOKUP($A224,total!$B$4:$AW$437,25,0),0)+IFERROR(VLOOKUP($A224,total!$B$4:$AW$437,36,0),0)</f>
        <v>0</v>
      </c>
      <c r="S224" s="50">
        <f>IFERROR(VLOOKUP(A224,gympass!$A$2:$F$148,6,0),0)</f>
        <v>0</v>
      </c>
      <c r="T224" s="50">
        <f>IFERROR(VLOOKUP($A224,total!$B$4:$AW$437,42,0),0)</f>
        <v>0</v>
      </c>
      <c r="U224" s="50">
        <f>IFERROR(VLOOKUP($A224,total!$B$4:$AW$437,32,0),0)</f>
        <v>0</v>
      </c>
      <c r="V224" s="50">
        <f>IFERROR(VLOOKUP($A224,total!$B$4:$AW$437,28,0),0)</f>
        <v>0</v>
      </c>
      <c r="W224" s="50">
        <f>IFERROR(VLOOKUP($A224,total!$B$4:$AX$437,49,0),0)</f>
        <v>0</v>
      </c>
      <c r="X224" s="50"/>
      <c r="Y224" s="50">
        <f>IFERROR(VLOOKUP(A224,#REF!,4,0),0)</f>
        <v>0</v>
      </c>
      <c r="Z224" s="50">
        <f>IFERROR(VLOOKUP(B224,#REF!,8,0),0)</f>
        <v>0</v>
      </c>
      <c r="AA224" s="50">
        <f>IFERROR(VLOOKUP($A224,total!$B$4:$AW$437,45,0),0)</f>
        <v>0</v>
      </c>
      <c r="AB224" s="50">
        <f>IFERROR(VLOOKUP($A224,total!$B$4:$AW$437,48,0),0)</f>
        <v>0</v>
      </c>
      <c r="AC224" s="50">
        <f>IFERROR(VLOOKUP($A224,total!$B$4:$AB$437,19,0),0)</f>
        <v>0</v>
      </c>
      <c r="AD224" s="50">
        <f>IFERROR(VLOOKUP($A224,total!$B$4:$AB$437,10,0),0)</f>
        <v>0</v>
      </c>
      <c r="AE224" s="50">
        <f>IFERROR(VLOOKUP($A224,total!$B$4:$AB$437,13,0),0)-SUMIFS(topmanager!$D:$D,topmanager!$C:$C,rs_nova!$A228,topmanager!$A:$A,856)</f>
        <v>0</v>
      </c>
      <c r="AF224" s="50">
        <f>IFERROR(VLOOKUP($A224,total!$B$4:$AB$437,16,0),0)</f>
        <v>0</v>
      </c>
      <c r="AG224" s="50">
        <f>IFERROR(VLOOKUP($A224,total!$B$4:$AB$437,7,0),0)</f>
        <v>0</v>
      </c>
      <c r="AH224" s="50">
        <f>IFERROR(VLOOKUP($A224,total!$B$4:$AD$437,29,0),0)</f>
        <v>0</v>
      </c>
      <c r="AI224" s="50">
        <f>IFERROR(VLOOKUP(A224,total!$B$4:$AN$437,39,0),0)</f>
        <v>0</v>
      </c>
      <c r="AJ224" s="51">
        <f t="shared" si="52"/>
        <v>0</v>
      </c>
      <c r="AK224" s="50">
        <f t="shared" si="53"/>
        <v>0</v>
      </c>
      <c r="AL224" s="50">
        <f t="shared" si="54"/>
        <v>0</v>
      </c>
      <c r="AM224" s="50">
        <f t="shared" si="55"/>
        <v>0</v>
      </c>
      <c r="AN224" s="50" t="e">
        <f t="shared" si="64"/>
        <v>#REF!</v>
      </c>
      <c r="AO224" s="50" t="e">
        <f t="shared" si="64"/>
        <v>#REF!</v>
      </c>
      <c r="AP224" s="50" t="e">
        <f t="shared" si="64"/>
        <v>#REF!</v>
      </c>
      <c r="AQ224" s="50">
        <f>IFERROR(VLOOKUP(TEXT($A224,"000000"),[6]Página1!$A$8:$S$801,13,FALSE),0)</f>
        <v>0</v>
      </c>
      <c r="AR224" s="50">
        <f>IFERROR(VLOOKUP(TEXT($A224,"000000"),[6]Página1!$A$8:$S$801,16,FALSE),0)</f>
        <v>0</v>
      </c>
      <c r="AS224" s="50">
        <f>IFERROR(VLOOKUP(TEXT($A224,"000000"),[6]Página1!$A$8:$S$801,19,FALSE),0)</f>
        <v>0</v>
      </c>
      <c r="AT224" s="50">
        <f>IFERROR(VLOOKUP(TEXT($A224,"000000"),[7]Página1!$A$8:$R$814,12,FALSE),0)</f>
        <v>0</v>
      </c>
      <c r="AU224" s="50">
        <f>IFERROR(VLOOKUP(TEXT($A224,"000000"),[7]Página1!$A$8:$R$814,15,FALSE),0)</f>
        <v>0</v>
      </c>
      <c r="AV224" s="50">
        <f>IFERROR(VLOOKUP(TEXT($A224,"000000"),[7]Página1!$A$8:$R$814,18,FALSE),0)</f>
        <v>0</v>
      </c>
      <c r="AW224" s="50"/>
      <c r="AX224" s="51" t="e">
        <f t="shared" si="56"/>
        <v>#REF!</v>
      </c>
      <c r="AY224" s="51" t="e">
        <f t="shared" si="57"/>
        <v>#REF!</v>
      </c>
      <c r="AZ224" s="51" t="e">
        <f t="shared" si="58"/>
        <v>#REF!</v>
      </c>
      <c r="BA224" s="51" t="e">
        <f t="shared" si="59"/>
        <v>#REF!</v>
      </c>
      <c r="BB224" s="51">
        <f t="shared" si="60"/>
        <v>0</v>
      </c>
      <c r="BC224" s="51" t="e">
        <f t="shared" si="61"/>
        <v>#REF!</v>
      </c>
      <c r="BD224" s="51">
        <f t="shared" si="62"/>
        <v>0</v>
      </c>
      <c r="BE224" s="51">
        <f>IFERROR(VLOOKUP(A224,salario!A$2:P$91,11,FALSE),0)</f>
        <v>0</v>
      </c>
      <c r="BF224" s="51">
        <f>SUMIFS(topmanager!$D:$D,topmanager!$C:$C,rs_nova!$A224,topmanager!$A:$A,rs_nova!BF$2)</f>
        <v>0</v>
      </c>
      <c r="BG224" s="51">
        <f>SUMIFS(topmanager!$D:$D,topmanager!$C:$C,rs_nova!$A224,topmanager!$A:$A,rs_nova!BG$2)</f>
        <v>0</v>
      </c>
      <c r="BH224" s="51">
        <f>SUMIFS(topmanager!$D:$D,topmanager!$C:$C,rs_nova!$A224,topmanager!$A:$A,rs_nova!BH$2)</f>
        <v>0</v>
      </c>
      <c r="BI224" s="51">
        <f>SUMIFS(topmanager!$D:$D,topmanager!$C:$C,rs_nova!$A224,topmanager!$A:$A,rs_nova!BI$2)</f>
        <v>0</v>
      </c>
      <c r="BJ224" s="51">
        <f>SUMIFS(topmanager!$D:$D,topmanager!$C:$C,rs_nova!$A224,topmanager!$A:$A,rs_nova!BJ$2)+SUMIFS(topmanager!$D:$D,topmanager!$C:$C,rs_nova!$A224,topmanager!$A:$A,rs_nova!BJ$2+1)</f>
        <v>0</v>
      </c>
      <c r="BK224" s="51">
        <f>IFERROR(VLOOKUP(A224,[8]ferias!$C$4:$G$100,5,FALSE),0)</f>
        <v>0</v>
      </c>
      <c r="BL224" s="51">
        <f>SUMIFS(topmanager!$D:$D,topmanager!$C:$C,rs_nova!$A224,topmanager!$A:$A,rs_nova!BL$2)</f>
        <v>0</v>
      </c>
      <c r="BM224" s="51">
        <f>SUMIFS(topmanager!$D:$D,topmanager!$C:$C,rs_nova!$A224,topmanager!$A:$A,rs_nova!BM$2)+SUMIFS(topmanager!$D:$D,topmanager!$C:$C,rs_nova!$A228,topmanager!$A:$A,151)</f>
        <v>0</v>
      </c>
      <c r="BN224" s="51">
        <f t="shared" si="63"/>
        <v>0</v>
      </c>
    </row>
    <row r="225" spans="1:66">
      <c r="A225" s="47" t="e">
        <f>total!#REF!</f>
        <v>#REF!</v>
      </c>
      <c r="B225" s="47">
        <f t="shared" si="50"/>
        <v>0</v>
      </c>
      <c r="C225" s="48" t="e">
        <f>total!#REF!</f>
        <v>#REF!</v>
      </c>
      <c r="D225" s="49" t="str">
        <f>IFERROR(VLOOKUP(A225,salario!A$3:J$32,10,FALSE),"")</f>
        <v/>
      </c>
      <c r="E225" s="49" t="str">
        <f>IFERROR(IF(VLOOKUP(A225,salario!A$3:O$32,15,FALSE)="","",VLOOKUP(A225,salario!A$3:O$32,15,FALSE)),"")</f>
        <v/>
      </c>
      <c r="F225" s="47" t="str">
        <f>IFERROR(VLOOKUP(A225,[5]base_pessoal!$B$2:$P$1504,13,FALSE),"")</f>
        <v/>
      </c>
      <c r="G225" s="50">
        <f>IFERROR(VLOOKUP(A225,salario!A$2:P$91,11,FALSE),0)*B225/30</f>
        <v>0</v>
      </c>
      <c r="H225" s="50">
        <f>SUMIFS(topmanager!$D:$D,topmanager!$C:$C,rs_nova!$A225,topmanager!$A:$A,rs_nova!H$2)+SUMIFS(topmanager!$D:$D,topmanager!$C:$C,rs_nova!$A225,topmanager!$A:$A,63)</f>
        <v>0</v>
      </c>
      <c r="I225" s="50">
        <f>-SUMIFS(topmanager!$D:$D,topmanager!$C:$C,rs_nova!$A225,topmanager!$A:$A,rs_nova!I$2)</f>
        <v>0</v>
      </c>
      <c r="J225" s="50">
        <f>SUMIFS(topmanager!$D:$D,topmanager!$C:$C,rs_nova!$A225,topmanager!$A:$A,rs_nova!J$2)</f>
        <v>0</v>
      </c>
      <c r="K225" s="50">
        <f>SUMIFS(topmanager!$D:$D,topmanager!$C:$C,rs_nova!$A225,topmanager!$A:$A,rs_nova!K$2)+SUMIFS(topmanager!$D:$D,topmanager!$C:$C,rs_nova!$A225,topmanager!$A:$A,911)</f>
        <v>0</v>
      </c>
      <c r="L225" s="50">
        <f>SUMIFS(topmanager!$D:$D,topmanager!$C:$C,rs_nova!$A225,topmanager!$A:$A,rs_nova!L$2)</f>
        <v>0</v>
      </c>
      <c r="M225" s="50">
        <f>SUMIFS(topmanager!$D:$D,topmanager!$C:$C,rs_nova!$A225,topmanager!$A:$A,rs_nova!M$2)+SUMIFS(topmanager!$D:$D,topmanager!$C:$C,rs_nova!$A225,topmanager!$A:$A,908)+SUMIFS(topmanager!$D:$D,topmanager!$C:$C,rs_nova!$A225,topmanager!$A:$A,550)</f>
        <v>0</v>
      </c>
      <c r="N225" s="50">
        <f>SUMIFS(topmanager!$D:$D,topmanager!$C:$C,rs_nova!$A225,topmanager!$A:$A,rs_nova!N$2)</f>
        <v>0</v>
      </c>
      <c r="O225" s="51">
        <f t="shared" si="51"/>
        <v>0</v>
      </c>
      <c r="P225" s="50">
        <f>IFERROR(VLOOKUP($A225,total!$B$4:$AW$437,27,0),0)</f>
        <v>0</v>
      </c>
      <c r="Q225" s="50">
        <f>IFERROR(VLOOKUP($A225,total!$B$4:$AW$437,21,0),0)</f>
        <v>0</v>
      </c>
      <c r="R225" s="50">
        <f>IFERROR(VLOOKUP($A225,total!$B$4:$AW$437,25,0),0)+IFERROR(VLOOKUP($A225,total!$B$4:$AW$437,36,0),0)</f>
        <v>0</v>
      </c>
      <c r="S225" s="50">
        <f>IFERROR(VLOOKUP(A225,gympass!$A$2:$F$148,6,0),0)</f>
        <v>0</v>
      </c>
      <c r="T225" s="50">
        <f>IFERROR(VLOOKUP($A225,total!$B$4:$AW$437,42,0),0)</f>
        <v>0</v>
      </c>
      <c r="U225" s="50">
        <f>IFERROR(VLOOKUP($A225,total!$B$4:$AW$437,32,0),0)</f>
        <v>0</v>
      </c>
      <c r="V225" s="50">
        <f>IFERROR(VLOOKUP($A225,total!$B$4:$AW$437,28,0),0)</f>
        <v>0</v>
      </c>
      <c r="W225" s="50">
        <f>IFERROR(VLOOKUP($A225,total!$B$4:$AX$437,49,0),0)</f>
        <v>0</v>
      </c>
      <c r="X225" s="50"/>
      <c r="Y225" s="50">
        <f>IFERROR(VLOOKUP(A225,#REF!,4,0),0)</f>
        <v>0</v>
      </c>
      <c r="Z225" s="50">
        <f>IFERROR(VLOOKUP(B225,#REF!,8,0),0)</f>
        <v>0</v>
      </c>
      <c r="AA225" s="50">
        <f>IFERROR(VLOOKUP($A225,total!$B$4:$AW$437,45,0),0)</f>
        <v>0</v>
      </c>
      <c r="AB225" s="50">
        <f>IFERROR(VLOOKUP($A225,total!$B$4:$AW$437,48,0),0)</f>
        <v>0</v>
      </c>
      <c r="AC225" s="50">
        <f>IFERROR(VLOOKUP($A225,total!$B$4:$AB$437,19,0),0)</f>
        <v>0</v>
      </c>
      <c r="AD225" s="50">
        <f>IFERROR(VLOOKUP($A225,total!$B$4:$AB$437,10,0),0)</f>
        <v>0</v>
      </c>
      <c r="AE225" s="50">
        <f>IFERROR(VLOOKUP($A225,total!$B$4:$AB$437,13,0),0)-SUMIFS(topmanager!$D:$D,topmanager!$C:$C,rs_nova!$A229,topmanager!$A:$A,856)</f>
        <v>0</v>
      </c>
      <c r="AF225" s="50">
        <f>IFERROR(VLOOKUP($A225,total!$B$4:$AB$437,16,0),0)</f>
        <v>0</v>
      </c>
      <c r="AG225" s="50">
        <f>IFERROR(VLOOKUP($A225,total!$B$4:$AB$437,7,0),0)</f>
        <v>0</v>
      </c>
      <c r="AH225" s="50">
        <f>IFERROR(VLOOKUP($A225,total!$B$4:$AD$437,29,0),0)</f>
        <v>0</v>
      </c>
      <c r="AI225" s="50">
        <f>IFERROR(VLOOKUP(A225,total!$B$4:$AN$437,39,0),0)</f>
        <v>0</v>
      </c>
      <c r="AJ225" s="51">
        <f t="shared" si="52"/>
        <v>0</v>
      </c>
      <c r="AK225" s="50">
        <f t="shared" si="53"/>
        <v>0</v>
      </c>
      <c r="AL225" s="50">
        <f t="shared" si="54"/>
        <v>0</v>
      </c>
      <c r="AM225" s="50">
        <f t="shared" si="55"/>
        <v>0</v>
      </c>
      <c r="AN225" s="50" t="e">
        <f t="shared" si="64"/>
        <v>#REF!</v>
      </c>
      <c r="AO225" s="50" t="e">
        <f t="shared" si="64"/>
        <v>#REF!</v>
      </c>
      <c r="AP225" s="50" t="e">
        <f t="shared" si="64"/>
        <v>#REF!</v>
      </c>
      <c r="AQ225" s="50">
        <f>IFERROR(VLOOKUP(TEXT($A225,"000000"),[6]Página1!$A$8:$S$801,13,FALSE),0)</f>
        <v>0</v>
      </c>
      <c r="AR225" s="50">
        <f>IFERROR(VLOOKUP(TEXT($A225,"000000"),[6]Página1!$A$8:$S$801,16,FALSE),0)</f>
        <v>0</v>
      </c>
      <c r="AS225" s="50">
        <f>IFERROR(VLOOKUP(TEXT($A225,"000000"),[6]Página1!$A$8:$S$801,19,FALSE),0)</f>
        <v>0</v>
      </c>
      <c r="AT225" s="50">
        <f>IFERROR(VLOOKUP(TEXT($A225,"000000"),[7]Página1!$A$8:$R$814,12,FALSE),0)</f>
        <v>0</v>
      </c>
      <c r="AU225" s="50">
        <f>IFERROR(VLOOKUP(TEXT($A225,"000000"),[7]Página1!$A$8:$R$814,15,FALSE),0)</f>
        <v>0</v>
      </c>
      <c r="AV225" s="50">
        <f>IFERROR(VLOOKUP(TEXT($A225,"000000"),[7]Página1!$A$8:$R$814,18,FALSE),0)</f>
        <v>0</v>
      </c>
      <c r="AW225" s="50"/>
      <c r="AX225" s="51" t="e">
        <f t="shared" si="56"/>
        <v>#REF!</v>
      </c>
      <c r="AY225" s="51" t="e">
        <f t="shared" si="57"/>
        <v>#REF!</v>
      </c>
      <c r="AZ225" s="51" t="e">
        <f t="shared" si="58"/>
        <v>#REF!</v>
      </c>
      <c r="BA225" s="51" t="e">
        <f t="shared" si="59"/>
        <v>#REF!</v>
      </c>
      <c r="BB225" s="51">
        <f t="shared" si="60"/>
        <v>0</v>
      </c>
      <c r="BC225" s="51" t="e">
        <f t="shared" si="61"/>
        <v>#REF!</v>
      </c>
      <c r="BD225" s="51">
        <f t="shared" si="62"/>
        <v>0</v>
      </c>
      <c r="BE225" s="51">
        <f>IFERROR(VLOOKUP(A225,salario!A$2:P$91,11,FALSE),0)</f>
        <v>0</v>
      </c>
      <c r="BF225" s="51">
        <f>SUMIFS(topmanager!$D:$D,topmanager!$C:$C,rs_nova!$A225,topmanager!$A:$A,rs_nova!BF$2)</f>
        <v>0</v>
      </c>
      <c r="BG225" s="51">
        <f>SUMIFS(topmanager!$D:$D,topmanager!$C:$C,rs_nova!$A225,topmanager!$A:$A,rs_nova!BG$2)</f>
        <v>0</v>
      </c>
      <c r="BH225" s="51">
        <f>SUMIFS(topmanager!$D:$D,topmanager!$C:$C,rs_nova!$A225,topmanager!$A:$A,rs_nova!BH$2)</f>
        <v>0</v>
      </c>
      <c r="BI225" s="51">
        <f>SUMIFS(topmanager!$D:$D,topmanager!$C:$C,rs_nova!$A225,topmanager!$A:$A,rs_nova!BI$2)</f>
        <v>0</v>
      </c>
      <c r="BJ225" s="51">
        <f>SUMIFS(topmanager!$D:$D,topmanager!$C:$C,rs_nova!$A225,topmanager!$A:$A,rs_nova!BJ$2)+SUMIFS(topmanager!$D:$D,topmanager!$C:$C,rs_nova!$A225,topmanager!$A:$A,rs_nova!BJ$2+1)</f>
        <v>0</v>
      </c>
      <c r="BK225" s="51">
        <f>IFERROR(VLOOKUP(A225,[8]ferias!$C$4:$G$100,5,FALSE),0)</f>
        <v>0</v>
      </c>
      <c r="BL225" s="51">
        <f>SUMIFS(topmanager!$D:$D,topmanager!$C:$C,rs_nova!$A225,topmanager!$A:$A,rs_nova!BL$2)</f>
        <v>0</v>
      </c>
      <c r="BM225" s="51">
        <f>SUMIFS(topmanager!$D:$D,topmanager!$C:$C,rs_nova!$A225,topmanager!$A:$A,rs_nova!BM$2)+SUMIFS(topmanager!$D:$D,topmanager!$C:$C,rs_nova!$A229,topmanager!$A:$A,151)</f>
        <v>0</v>
      </c>
      <c r="BN225" s="51">
        <f t="shared" si="63"/>
        <v>0</v>
      </c>
    </row>
    <row r="226" spans="1:66">
      <c r="A226" s="47" t="e">
        <f>total!#REF!</f>
        <v>#REF!</v>
      </c>
      <c r="B226" s="47">
        <f t="shared" si="50"/>
        <v>0</v>
      </c>
      <c r="C226" s="48" t="e">
        <f>total!#REF!</f>
        <v>#REF!</v>
      </c>
      <c r="D226" s="49" t="str">
        <f>IFERROR(VLOOKUP(A226,salario!A$3:J$32,10,FALSE),"")</f>
        <v/>
      </c>
      <c r="E226" s="49" t="str">
        <f>IFERROR(IF(VLOOKUP(A226,salario!A$3:O$32,15,FALSE)="","",VLOOKUP(A226,salario!A$3:O$32,15,FALSE)),"")</f>
        <v/>
      </c>
      <c r="F226" s="47" t="str">
        <f>IFERROR(VLOOKUP(A226,[5]base_pessoal!$B$2:$P$1504,13,FALSE),"")</f>
        <v/>
      </c>
      <c r="G226" s="50">
        <f>IFERROR(VLOOKUP(A226,salario!A$2:P$91,11,FALSE),0)*B226/30</f>
        <v>0</v>
      </c>
      <c r="H226" s="50">
        <f>SUMIFS(topmanager!$D:$D,topmanager!$C:$C,rs_nova!$A226,topmanager!$A:$A,rs_nova!H$2)+SUMIFS(topmanager!$D:$D,topmanager!$C:$C,rs_nova!$A226,topmanager!$A:$A,63)</f>
        <v>0</v>
      </c>
      <c r="I226" s="50">
        <f>-SUMIFS(topmanager!$D:$D,topmanager!$C:$C,rs_nova!$A226,topmanager!$A:$A,rs_nova!I$2)</f>
        <v>0</v>
      </c>
      <c r="J226" s="50">
        <f>SUMIFS(topmanager!$D:$D,topmanager!$C:$C,rs_nova!$A226,topmanager!$A:$A,rs_nova!J$2)</f>
        <v>0</v>
      </c>
      <c r="K226" s="50">
        <f>SUMIFS(topmanager!$D:$D,topmanager!$C:$C,rs_nova!$A226,topmanager!$A:$A,rs_nova!K$2)+SUMIFS(topmanager!$D:$D,topmanager!$C:$C,rs_nova!$A226,topmanager!$A:$A,911)</f>
        <v>0</v>
      </c>
      <c r="L226" s="50">
        <f>SUMIFS(topmanager!$D:$D,topmanager!$C:$C,rs_nova!$A226,topmanager!$A:$A,rs_nova!L$2)</f>
        <v>0</v>
      </c>
      <c r="M226" s="50">
        <f>SUMIFS(topmanager!$D:$D,topmanager!$C:$C,rs_nova!$A226,topmanager!$A:$A,rs_nova!M$2)+SUMIFS(topmanager!$D:$D,topmanager!$C:$C,rs_nova!$A226,topmanager!$A:$A,908)+SUMIFS(topmanager!$D:$D,topmanager!$C:$C,rs_nova!$A226,topmanager!$A:$A,550)</f>
        <v>0</v>
      </c>
      <c r="N226" s="50">
        <f>SUMIFS(topmanager!$D:$D,topmanager!$C:$C,rs_nova!$A226,topmanager!$A:$A,rs_nova!N$2)</f>
        <v>0</v>
      </c>
      <c r="O226" s="51">
        <f t="shared" si="51"/>
        <v>0</v>
      </c>
      <c r="P226" s="50">
        <f>IFERROR(VLOOKUP($A226,total!$B$4:$AW$437,27,0),0)</f>
        <v>0</v>
      </c>
      <c r="Q226" s="50">
        <f>IFERROR(VLOOKUP($A226,total!$B$4:$AW$437,21,0),0)</f>
        <v>0</v>
      </c>
      <c r="R226" s="50">
        <f>IFERROR(VLOOKUP($A226,total!$B$4:$AW$437,25,0),0)+IFERROR(VLOOKUP($A226,total!$B$4:$AW$437,36,0),0)</f>
        <v>0</v>
      </c>
      <c r="S226" s="50">
        <f>IFERROR(VLOOKUP(A226,gympass!$A$2:$F$148,6,0),0)</f>
        <v>0</v>
      </c>
      <c r="T226" s="50">
        <f>IFERROR(VLOOKUP($A226,total!$B$4:$AW$437,42,0),0)</f>
        <v>0</v>
      </c>
      <c r="U226" s="50">
        <f>IFERROR(VLOOKUP($A226,total!$B$4:$AW$437,32,0),0)</f>
        <v>0</v>
      </c>
      <c r="V226" s="50">
        <f>IFERROR(VLOOKUP($A226,total!$B$4:$AW$437,28,0),0)</f>
        <v>0</v>
      </c>
      <c r="W226" s="50">
        <f>IFERROR(VLOOKUP($A226,total!$B$4:$AX$437,49,0),0)</f>
        <v>0</v>
      </c>
      <c r="X226" s="50"/>
      <c r="Y226" s="50">
        <f>IFERROR(VLOOKUP(A226,#REF!,4,0),0)</f>
        <v>0</v>
      </c>
      <c r="Z226" s="50">
        <f>IFERROR(VLOOKUP(B226,#REF!,8,0),0)</f>
        <v>0</v>
      </c>
      <c r="AA226" s="50">
        <f>IFERROR(VLOOKUP($A226,total!$B$4:$AW$437,45,0),0)</f>
        <v>0</v>
      </c>
      <c r="AB226" s="50">
        <f>IFERROR(VLOOKUP($A226,total!$B$4:$AW$437,48,0),0)</f>
        <v>0</v>
      </c>
      <c r="AC226" s="50">
        <f>IFERROR(VLOOKUP($A226,total!$B$4:$AB$437,19,0),0)</f>
        <v>0</v>
      </c>
      <c r="AD226" s="50">
        <f>IFERROR(VLOOKUP($A226,total!$B$4:$AB$437,10,0),0)</f>
        <v>0</v>
      </c>
      <c r="AE226" s="50">
        <f>IFERROR(VLOOKUP($A226,total!$B$4:$AB$437,13,0),0)-SUMIFS(topmanager!$D:$D,topmanager!$C:$C,rs_nova!$A230,topmanager!$A:$A,856)</f>
        <v>0</v>
      </c>
      <c r="AF226" s="50">
        <f>IFERROR(VLOOKUP($A226,total!$B$4:$AB$437,16,0),0)</f>
        <v>0</v>
      </c>
      <c r="AG226" s="50">
        <f>IFERROR(VLOOKUP($A226,total!$B$4:$AB$437,7,0),0)</f>
        <v>0</v>
      </c>
      <c r="AH226" s="50">
        <f>IFERROR(VLOOKUP($A226,total!$B$4:$AD$437,29,0),0)</f>
        <v>0</v>
      </c>
      <c r="AI226" s="50">
        <f>IFERROR(VLOOKUP(A226,total!$B$4:$AN$437,39,0),0)</f>
        <v>0</v>
      </c>
      <c r="AJ226" s="51">
        <f t="shared" si="52"/>
        <v>0</v>
      </c>
      <c r="AK226" s="50">
        <f t="shared" si="53"/>
        <v>0</v>
      </c>
      <c r="AL226" s="50">
        <f t="shared" si="54"/>
        <v>0</v>
      </c>
      <c r="AM226" s="50">
        <f t="shared" si="55"/>
        <v>0</v>
      </c>
      <c r="AN226" s="50" t="e">
        <f t="shared" si="64"/>
        <v>#REF!</v>
      </c>
      <c r="AO226" s="50" t="e">
        <f t="shared" si="64"/>
        <v>#REF!</v>
      </c>
      <c r="AP226" s="50" t="e">
        <f t="shared" si="64"/>
        <v>#REF!</v>
      </c>
      <c r="AQ226" s="50">
        <f>IFERROR(VLOOKUP(TEXT($A226,"000000"),[6]Página1!$A$8:$S$801,13,FALSE),0)</f>
        <v>0</v>
      </c>
      <c r="AR226" s="50">
        <f>IFERROR(VLOOKUP(TEXT($A226,"000000"),[6]Página1!$A$8:$S$801,16,FALSE),0)</f>
        <v>0</v>
      </c>
      <c r="AS226" s="50">
        <f>IFERROR(VLOOKUP(TEXT($A226,"000000"),[6]Página1!$A$8:$S$801,19,FALSE),0)</f>
        <v>0</v>
      </c>
      <c r="AT226" s="50">
        <f>IFERROR(VLOOKUP(TEXT($A226,"000000"),[7]Página1!$A$8:$R$814,12,FALSE),0)</f>
        <v>0</v>
      </c>
      <c r="AU226" s="50">
        <f>IFERROR(VLOOKUP(TEXT($A226,"000000"),[7]Página1!$A$8:$R$814,15,FALSE),0)</f>
        <v>0</v>
      </c>
      <c r="AV226" s="50">
        <f>IFERROR(VLOOKUP(TEXT($A226,"000000"),[7]Página1!$A$8:$R$814,18,FALSE),0)</f>
        <v>0</v>
      </c>
      <c r="AW226" s="50"/>
      <c r="AX226" s="51" t="e">
        <f t="shared" si="56"/>
        <v>#REF!</v>
      </c>
      <c r="AY226" s="51" t="e">
        <f t="shared" si="57"/>
        <v>#REF!</v>
      </c>
      <c r="AZ226" s="51" t="e">
        <f t="shared" si="58"/>
        <v>#REF!</v>
      </c>
      <c r="BA226" s="51" t="e">
        <f t="shared" si="59"/>
        <v>#REF!</v>
      </c>
      <c r="BB226" s="51">
        <f t="shared" si="60"/>
        <v>0</v>
      </c>
      <c r="BC226" s="51" t="e">
        <f t="shared" si="61"/>
        <v>#REF!</v>
      </c>
      <c r="BD226" s="51">
        <f t="shared" si="62"/>
        <v>0</v>
      </c>
      <c r="BE226" s="51">
        <f>IFERROR(VLOOKUP(A226,salario!A$2:P$91,11,FALSE),0)</f>
        <v>0</v>
      </c>
      <c r="BF226" s="51">
        <f>SUMIFS(topmanager!$D:$D,topmanager!$C:$C,rs_nova!$A226,topmanager!$A:$A,rs_nova!BF$2)</f>
        <v>0</v>
      </c>
      <c r="BG226" s="51">
        <f>SUMIFS(topmanager!$D:$D,topmanager!$C:$C,rs_nova!$A226,topmanager!$A:$A,rs_nova!BG$2)</f>
        <v>0</v>
      </c>
      <c r="BH226" s="51">
        <f>SUMIFS(topmanager!$D:$D,topmanager!$C:$C,rs_nova!$A226,topmanager!$A:$A,rs_nova!BH$2)</f>
        <v>0</v>
      </c>
      <c r="BI226" s="51">
        <f>SUMIFS(topmanager!$D:$D,topmanager!$C:$C,rs_nova!$A226,topmanager!$A:$A,rs_nova!BI$2)</f>
        <v>0</v>
      </c>
      <c r="BJ226" s="51">
        <f>SUMIFS(topmanager!$D:$D,topmanager!$C:$C,rs_nova!$A226,topmanager!$A:$A,rs_nova!BJ$2)+SUMIFS(topmanager!$D:$D,topmanager!$C:$C,rs_nova!$A226,topmanager!$A:$A,rs_nova!BJ$2+1)</f>
        <v>0</v>
      </c>
      <c r="BK226" s="51">
        <f>IFERROR(VLOOKUP(A226,[8]ferias!$C$4:$G$100,5,FALSE),0)</f>
        <v>0</v>
      </c>
      <c r="BL226" s="51">
        <f>SUMIFS(topmanager!$D:$D,topmanager!$C:$C,rs_nova!$A226,topmanager!$A:$A,rs_nova!BL$2)</f>
        <v>0</v>
      </c>
      <c r="BM226" s="51">
        <f>SUMIFS(topmanager!$D:$D,topmanager!$C:$C,rs_nova!$A226,topmanager!$A:$A,rs_nova!BM$2)+SUMIFS(topmanager!$D:$D,topmanager!$C:$C,rs_nova!$A230,topmanager!$A:$A,151)</f>
        <v>0</v>
      </c>
      <c r="BN226" s="51">
        <f t="shared" si="63"/>
        <v>0</v>
      </c>
    </row>
    <row r="227" spans="1:66">
      <c r="A227" s="47" t="e">
        <f>total!#REF!</f>
        <v>#REF!</v>
      </c>
      <c r="B227" s="47">
        <f t="shared" si="50"/>
        <v>0</v>
      </c>
      <c r="C227" s="48" t="e">
        <f>total!#REF!</f>
        <v>#REF!</v>
      </c>
      <c r="D227" s="49" t="str">
        <f>IFERROR(VLOOKUP(A227,salario!A$3:J$32,10,FALSE),"")</f>
        <v/>
      </c>
      <c r="E227" s="49" t="str">
        <f>IFERROR(IF(VLOOKUP(A227,salario!A$3:O$32,15,FALSE)="","",VLOOKUP(A227,salario!A$3:O$32,15,FALSE)),"")</f>
        <v/>
      </c>
      <c r="F227" s="47" t="str">
        <f>IFERROR(VLOOKUP(A227,[5]base_pessoal!$B$2:$P$1504,13,FALSE),"")</f>
        <v/>
      </c>
      <c r="G227" s="50">
        <f>IFERROR(VLOOKUP(A227,salario!A$2:P$91,11,FALSE),0)*B227/30</f>
        <v>0</v>
      </c>
      <c r="H227" s="50">
        <f>SUMIFS(topmanager!$D:$D,topmanager!$C:$C,rs_nova!$A227,topmanager!$A:$A,rs_nova!H$2)+SUMIFS(topmanager!$D:$D,topmanager!$C:$C,rs_nova!$A227,topmanager!$A:$A,63)</f>
        <v>0</v>
      </c>
      <c r="I227" s="50">
        <f>-SUMIFS(topmanager!$D:$D,topmanager!$C:$C,rs_nova!$A227,topmanager!$A:$A,rs_nova!I$2)</f>
        <v>0</v>
      </c>
      <c r="J227" s="50">
        <f>SUMIFS(topmanager!$D:$D,topmanager!$C:$C,rs_nova!$A227,topmanager!$A:$A,rs_nova!J$2)</f>
        <v>0</v>
      </c>
      <c r="K227" s="50">
        <f>SUMIFS(topmanager!$D:$D,topmanager!$C:$C,rs_nova!$A227,topmanager!$A:$A,rs_nova!K$2)+SUMIFS(topmanager!$D:$D,topmanager!$C:$C,rs_nova!$A227,topmanager!$A:$A,911)</f>
        <v>0</v>
      </c>
      <c r="L227" s="50">
        <f>SUMIFS(topmanager!$D:$D,topmanager!$C:$C,rs_nova!$A227,topmanager!$A:$A,rs_nova!L$2)</f>
        <v>0</v>
      </c>
      <c r="M227" s="50">
        <f>SUMIFS(topmanager!$D:$D,topmanager!$C:$C,rs_nova!$A227,topmanager!$A:$A,rs_nova!M$2)+SUMIFS(topmanager!$D:$D,topmanager!$C:$C,rs_nova!$A227,topmanager!$A:$A,908)+SUMIFS(topmanager!$D:$D,topmanager!$C:$C,rs_nova!$A227,topmanager!$A:$A,550)</f>
        <v>0</v>
      </c>
      <c r="N227" s="50">
        <f>SUMIFS(topmanager!$D:$D,topmanager!$C:$C,rs_nova!$A227,topmanager!$A:$A,rs_nova!N$2)</f>
        <v>0</v>
      </c>
      <c r="O227" s="51">
        <f t="shared" si="51"/>
        <v>0</v>
      </c>
      <c r="P227" s="50">
        <f>IFERROR(VLOOKUP($A227,total!$B$4:$AW$437,27,0),0)</f>
        <v>0</v>
      </c>
      <c r="Q227" s="50">
        <f>IFERROR(VLOOKUP($A227,total!$B$4:$AW$437,21,0),0)</f>
        <v>0</v>
      </c>
      <c r="R227" s="50">
        <f>IFERROR(VLOOKUP($A227,total!$B$4:$AW$437,25,0),0)+IFERROR(VLOOKUP($A227,total!$B$4:$AW$437,36,0),0)</f>
        <v>0</v>
      </c>
      <c r="S227" s="50">
        <f>IFERROR(VLOOKUP(A227,gympass!$A$2:$F$148,6,0),0)</f>
        <v>0</v>
      </c>
      <c r="T227" s="50">
        <f>IFERROR(VLOOKUP($A227,total!$B$4:$AW$437,42,0),0)</f>
        <v>0</v>
      </c>
      <c r="U227" s="50">
        <f>IFERROR(VLOOKUP($A227,total!$B$4:$AW$437,32,0),0)</f>
        <v>0</v>
      </c>
      <c r="V227" s="50">
        <f>IFERROR(VLOOKUP($A227,total!$B$4:$AW$437,28,0),0)</f>
        <v>0</v>
      </c>
      <c r="W227" s="50">
        <f>IFERROR(VLOOKUP($A227,total!$B$4:$AX$437,49,0),0)</f>
        <v>0</v>
      </c>
      <c r="X227" s="50"/>
      <c r="Y227" s="50">
        <f>IFERROR(VLOOKUP(A227,#REF!,4,0),0)</f>
        <v>0</v>
      </c>
      <c r="Z227" s="50">
        <f>IFERROR(VLOOKUP(B227,#REF!,8,0),0)</f>
        <v>0</v>
      </c>
      <c r="AA227" s="50">
        <f>IFERROR(VLOOKUP($A227,total!$B$4:$AW$437,45,0),0)</f>
        <v>0</v>
      </c>
      <c r="AB227" s="50">
        <f>IFERROR(VLOOKUP($A227,total!$B$4:$AW$437,48,0),0)</f>
        <v>0</v>
      </c>
      <c r="AC227" s="50">
        <f>IFERROR(VLOOKUP($A227,total!$B$4:$AB$437,19,0),0)</f>
        <v>0</v>
      </c>
      <c r="AD227" s="50">
        <f>IFERROR(VLOOKUP($A227,total!$B$4:$AB$437,10,0),0)</f>
        <v>0</v>
      </c>
      <c r="AE227" s="50">
        <f>IFERROR(VLOOKUP($A227,total!$B$4:$AB$437,13,0),0)-SUMIFS(topmanager!$D:$D,topmanager!$C:$C,rs_nova!$A231,topmanager!$A:$A,856)</f>
        <v>0</v>
      </c>
      <c r="AF227" s="50">
        <f>IFERROR(VLOOKUP($A227,total!$B$4:$AB$437,16,0),0)</f>
        <v>0</v>
      </c>
      <c r="AG227" s="50">
        <f>IFERROR(VLOOKUP($A227,total!$B$4:$AB$437,7,0),0)</f>
        <v>0</v>
      </c>
      <c r="AH227" s="50">
        <f>IFERROR(VLOOKUP($A227,total!$B$4:$AD$437,29,0),0)</f>
        <v>0</v>
      </c>
      <c r="AI227" s="50">
        <f>IFERROR(VLOOKUP(A227,total!$B$4:$AN$437,39,0),0)</f>
        <v>0</v>
      </c>
      <c r="AJ227" s="51">
        <f t="shared" si="52"/>
        <v>0</v>
      </c>
      <c r="AK227" s="50">
        <f t="shared" si="53"/>
        <v>0</v>
      </c>
      <c r="AL227" s="50">
        <f t="shared" si="54"/>
        <v>0</v>
      </c>
      <c r="AM227" s="50">
        <f t="shared" si="55"/>
        <v>0</v>
      </c>
      <c r="AN227" s="50" t="e">
        <f t="shared" si="64"/>
        <v>#REF!</v>
      </c>
      <c r="AO227" s="50" t="e">
        <f t="shared" si="64"/>
        <v>#REF!</v>
      </c>
      <c r="AP227" s="50" t="e">
        <f t="shared" si="64"/>
        <v>#REF!</v>
      </c>
      <c r="AQ227" s="50">
        <f>IFERROR(VLOOKUP(TEXT($A227,"000000"),[6]Página1!$A$8:$S$801,13,FALSE),0)</f>
        <v>0</v>
      </c>
      <c r="AR227" s="50">
        <f>IFERROR(VLOOKUP(TEXT($A227,"000000"),[6]Página1!$A$8:$S$801,16,FALSE),0)</f>
        <v>0</v>
      </c>
      <c r="AS227" s="50">
        <f>IFERROR(VLOOKUP(TEXT($A227,"000000"),[6]Página1!$A$8:$S$801,19,FALSE),0)</f>
        <v>0</v>
      </c>
      <c r="AT227" s="50">
        <f>IFERROR(VLOOKUP(TEXT($A227,"000000"),[7]Página1!$A$8:$R$814,12,FALSE),0)</f>
        <v>0</v>
      </c>
      <c r="AU227" s="50">
        <f>IFERROR(VLOOKUP(TEXT($A227,"000000"),[7]Página1!$A$8:$R$814,15,FALSE),0)</f>
        <v>0</v>
      </c>
      <c r="AV227" s="50">
        <f>IFERROR(VLOOKUP(TEXT($A227,"000000"),[7]Página1!$A$8:$R$814,18,FALSE),0)</f>
        <v>0</v>
      </c>
      <c r="AW227" s="50"/>
      <c r="AX227" s="51" t="e">
        <f t="shared" si="56"/>
        <v>#REF!</v>
      </c>
      <c r="AY227" s="51" t="e">
        <f t="shared" si="57"/>
        <v>#REF!</v>
      </c>
      <c r="AZ227" s="51" t="e">
        <f t="shared" si="58"/>
        <v>#REF!</v>
      </c>
      <c r="BA227" s="51" t="e">
        <f t="shared" si="59"/>
        <v>#REF!</v>
      </c>
      <c r="BB227" s="51">
        <f t="shared" si="60"/>
        <v>0</v>
      </c>
      <c r="BC227" s="51" t="e">
        <f t="shared" si="61"/>
        <v>#REF!</v>
      </c>
      <c r="BD227" s="51">
        <f t="shared" si="62"/>
        <v>0</v>
      </c>
      <c r="BE227" s="51">
        <f>IFERROR(VLOOKUP(A227,salario!A$2:P$91,11,FALSE),0)</f>
        <v>0</v>
      </c>
      <c r="BF227" s="51">
        <f>SUMIFS(topmanager!$D:$D,topmanager!$C:$C,rs_nova!$A227,topmanager!$A:$A,rs_nova!BF$2)</f>
        <v>0</v>
      </c>
      <c r="BG227" s="51">
        <f>SUMIFS(topmanager!$D:$D,topmanager!$C:$C,rs_nova!$A227,topmanager!$A:$A,rs_nova!BG$2)</f>
        <v>0</v>
      </c>
      <c r="BH227" s="51">
        <f>SUMIFS(topmanager!$D:$D,topmanager!$C:$C,rs_nova!$A227,topmanager!$A:$A,rs_nova!BH$2)</f>
        <v>0</v>
      </c>
      <c r="BI227" s="51">
        <f>SUMIFS(topmanager!$D:$D,topmanager!$C:$C,rs_nova!$A227,topmanager!$A:$A,rs_nova!BI$2)</f>
        <v>0</v>
      </c>
      <c r="BJ227" s="51">
        <f>SUMIFS(topmanager!$D:$D,topmanager!$C:$C,rs_nova!$A227,topmanager!$A:$A,rs_nova!BJ$2)+SUMIFS(topmanager!$D:$D,topmanager!$C:$C,rs_nova!$A227,topmanager!$A:$A,rs_nova!BJ$2+1)</f>
        <v>0</v>
      </c>
      <c r="BK227" s="51">
        <f>IFERROR(VLOOKUP(A227,[8]ferias!$C$4:$G$100,5,FALSE),0)</f>
        <v>0</v>
      </c>
      <c r="BL227" s="51">
        <f>SUMIFS(topmanager!$D:$D,topmanager!$C:$C,rs_nova!$A227,topmanager!$A:$A,rs_nova!BL$2)</f>
        <v>0</v>
      </c>
      <c r="BM227" s="51">
        <f>SUMIFS(topmanager!$D:$D,topmanager!$C:$C,rs_nova!$A227,topmanager!$A:$A,rs_nova!BM$2)+SUMIFS(topmanager!$D:$D,topmanager!$C:$C,rs_nova!$A231,topmanager!$A:$A,151)</f>
        <v>0</v>
      </c>
      <c r="BN227" s="51">
        <f t="shared" si="63"/>
        <v>0</v>
      </c>
    </row>
    <row r="228" spans="1:66">
      <c r="A228" s="47" t="e">
        <f>total!#REF!</f>
        <v>#REF!</v>
      </c>
      <c r="B228" s="47">
        <f t="shared" si="50"/>
        <v>0</v>
      </c>
      <c r="C228" s="48" t="e">
        <f>total!#REF!</f>
        <v>#REF!</v>
      </c>
      <c r="D228" s="49" t="str">
        <f>IFERROR(VLOOKUP(A228,salario!A$3:J$32,10,FALSE),"")</f>
        <v/>
      </c>
      <c r="E228" s="49" t="str">
        <f>IFERROR(IF(VLOOKUP(A228,salario!A$3:O$32,15,FALSE)="","",VLOOKUP(A228,salario!A$3:O$32,15,FALSE)),"")</f>
        <v/>
      </c>
      <c r="F228" s="47" t="str">
        <f>IFERROR(VLOOKUP(A228,[5]base_pessoal!$B$2:$P$1504,13,FALSE),"")</f>
        <v/>
      </c>
      <c r="G228" s="50">
        <f>IFERROR(VLOOKUP(A228,salario!A$2:P$91,11,FALSE),0)*B228/30</f>
        <v>0</v>
      </c>
      <c r="H228" s="50">
        <f>SUMIFS(topmanager!$D:$D,topmanager!$C:$C,rs_nova!$A228,topmanager!$A:$A,rs_nova!H$2)+SUMIFS(topmanager!$D:$D,topmanager!$C:$C,rs_nova!$A228,topmanager!$A:$A,63)</f>
        <v>0</v>
      </c>
      <c r="I228" s="50">
        <f>-SUMIFS(topmanager!$D:$D,topmanager!$C:$C,rs_nova!$A228,topmanager!$A:$A,rs_nova!I$2)</f>
        <v>0</v>
      </c>
      <c r="J228" s="50">
        <f>SUMIFS(topmanager!$D:$D,topmanager!$C:$C,rs_nova!$A228,topmanager!$A:$A,rs_nova!J$2)</f>
        <v>0</v>
      </c>
      <c r="K228" s="50">
        <f>SUMIFS(topmanager!$D:$D,topmanager!$C:$C,rs_nova!$A228,topmanager!$A:$A,rs_nova!K$2)+SUMIFS(topmanager!$D:$D,topmanager!$C:$C,rs_nova!$A228,topmanager!$A:$A,911)</f>
        <v>0</v>
      </c>
      <c r="L228" s="50">
        <f>SUMIFS(topmanager!$D:$D,topmanager!$C:$C,rs_nova!$A228,topmanager!$A:$A,rs_nova!L$2)</f>
        <v>0</v>
      </c>
      <c r="M228" s="50">
        <f>SUMIFS(topmanager!$D:$D,topmanager!$C:$C,rs_nova!$A228,topmanager!$A:$A,rs_nova!M$2)+SUMIFS(topmanager!$D:$D,topmanager!$C:$C,rs_nova!$A228,topmanager!$A:$A,908)+SUMIFS(topmanager!$D:$D,topmanager!$C:$C,rs_nova!$A228,topmanager!$A:$A,550)</f>
        <v>0</v>
      </c>
      <c r="N228" s="50">
        <f>SUMIFS(topmanager!$D:$D,topmanager!$C:$C,rs_nova!$A228,topmanager!$A:$A,rs_nova!N$2)</f>
        <v>0</v>
      </c>
      <c r="O228" s="51">
        <f t="shared" si="51"/>
        <v>0</v>
      </c>
      <c r="P228" s="50">
        <f>IFERROR(VLOOKUP($A228,total!$B$4:$AW$437,27,0),0)</f>
        <v>0</v>
      </c>
      <c r="Q228" s="50">
        <f>IFERROR(VLOOKUP($A228,total!$B$4:$AW$437,21,0),0)</f>
        <v>0</v>
      </c>
      <c r="R228" s="50">
        <f>IFERROR(VLOOKUP($A228,total!$B$4:$AW$437,25,0),0)+IFERROR(VLOOKUP($A228,total!$B$4:$AW$437,36,0),0)</f>
        <v>0</v>
      </c>
      <c r="S228" s="50">
        <f>IFERROR(VLOOKUP(A228,gympass!$A$2:$F$148,6,0),0)</f>
        <v>0</v>
      </c>
      <c r="T228" s="50">
        <f>IFERROR(VLOOKUP($A228,total!$B$4:$AW$437,42,0),0)</f>
        <v>0</v>
      </c>
      <c r="U228" s="50">
        <f>IFERROR(VLOOKUP($A228,total!$B$4:$AW$437,32,0),0)</f>
        <v>0</v>
      </c>
      <c r="V228" s="50">
        <f>IFERROR(VLOOKUP($A228,total!$B$4:$AW$437,28,0),0)</f>
        <v>0</v>
      </c>
      <c r="W228" s="50">
        <f>IFERROR(VLOOKUP($A228,total!$B$4:$AX$437,49,0),0)</f>
        <v>0</v>
      </c>
      <c r="X228" s="50"/>
      <c r="Y228" s="50">
        <f>IFERROR(VLOOKUP(A228,#REF!,4,0),0)</f>
        <v>0</v>
      </c>
      <c r="Z228" s="50">
        <f>IFERROR(VLOOKUP(B228,#REF!,8,0),0)</f>
        <v>0</v>
      </c>
      <c r="AA228" s="50">
        <f>IFERROR(VLOOKUP($A228,total!$B$4:$AW$437,45,0),0)</f>
        <v>0</v>
      </c>
      <c r="AB228" s="50">
        <f>IFERROR(VLOOKUP($A228,total!$B$4:$AW$437,48,0),0)</f>
        <v>0</v>
      </c>
      <c r="AC228" s="50">
        <f>IFERROR(VLOOKUP($A228,total!$B$4:$AB$437,19,0),0)</f>
        <v>0</v>
      </c>
      <c r="AD228" s="50">
        <f>IFERROR(VLOOKUP($A228,total!$B$4:$AB$437,10,0),0)</f>
        <v>0</v>
      </c>
      <c r="AE228" s="50">
        <f>IFERROR(VLOOKUP($A228,total!$B$4:$AB$437,13,0),0)-SUMIFS(topmanager!$D:$D,topmanager!$C:$C,rs_nova!$A232,topmanager!$A:$A,856)</f>
        <v>0</v>
      </c>
      <c r="AF228" s="50">
        <f>IFERROR(VLOOKUP($A228,total!$B$4:$AB$437,16,0),0)</f>
        <v>0</v>
      </c>
      <c r="AG228" s="50">
        <f>IFERROR(VLOOKUP($A228,total!$B$4:$AB$437,7,0),0)</f>
        <v>0</v>
      </c>
      <c r="AH228" s="50">
        <f>IFERROR(VLOOKUP($A228,total!$B$4:$AD$437,29,0),0)</f>
        <v>0</v>
      </c>
      <c r="AI228" s="50">
        <f>IFERROR(VLOOKUP(A228,total!$B$4:$AN$437,39,0),0)</f>
        <v>0</v>
      </c>
      <c r="AJ228" s="51">
        <f t="shared" si="52"/>
        <v>0</v>
      </c>
      <c r="AK228" s="50">
        <f t="shared" si="53"/>
        <v>0</v>
      </c>
      <c r="AL228" s="50">
        <f t="shared" si="54"/>
        <v>0</v>
      </c>
      <c r="AM228" s="50">
        <f t="shared" si="55"/>
        <v>0</v>
      </c>
      <c r="AN228" s="50" t="e">
        <f t="shared" si="64"/>
        <v>#REF!</v>
      </c>
      <c r="AO228" s="50" t="e">
        <f t="shared" si="64"/>
        <v>#REF!</v>
      </c>
      <c r="AP228" s="50" t="e">
        <f t="shared" si="64"/>
        <v>#REF!</v>
      </c>
      <c r="AQ228" s="50">
        <f>IFERROR(VLOOKUP(TEXT($A228,"000000"),[6]Página1!$A$8:$S$801,13,FALSE),0)</f>
        <v>0</v>
      </c>
      <c r="AR228" s="50">
        <f>IFERROR(VLOOKUP(TEXT($A228,"000000"),[6]Página1!$A$8:$S$801,16,FALSE),0)</f>
        <v>0</v>
      </c>
      <c r="AS228" s="50">
        <f>IFERROR(VLOOKUP(TEXT($A228,"000000"),[6]Página1!$A$8:$S$801,19,FALSE),0)</f>
        <v>0</v>
      </c>
      <c r="AT228" s="50">
        <f>IFERROR(VLOOKUP(TEXT($A228,"000000"),[7]Página1!$A$8:$R$814,12,FALSE),0)</f>
        <v>0</v>
      </c>
      <c r="AU228" s="50">
        <f>IFERROR(VLOOKUP(TEXT($A228,"000000"),[7]Página1!$A$8:$R$814,15,FALSE),0)</f>
        <v>0</v>
      </c>
      <c r="AV228" s="50">
        <f>IFERROR(VLOOKUP(TEXT($A228,"000000"),[7]Página1!$A$8:$R$814,18,FALSE),0)</f>
        <v>0</v>
      </c>
      <c r="AW228" s="50"/>
      <c r="AX228" s="51" t="e">
        <f t="shared" si="56"/>
        <v>#REF!</v>
      </c>
      <c r="AY228" s="51" t="e">
        <f t="shared" si="57"/>
        <v>#REF!</v>
      </c>
      <c r="AZ228" s="51" t="e">
        <f t="shared" si="58"/>
        <v>#REF!</v>
      </c>
      <c r="BA228" s="51" t="e">
        <f t="shared" si="59"/>
        <v>#REF!</v>
      </c>
      <c r="BB228" s="51">
        <f t="shared" si="60"/>
        <v>0</v>
      </c>
      <c r="BC228" s="51" t="e">
        <f t="shared" si="61"/>
        <v>#REF!</v>
      </c>
      <c r="BD228" s="51">
        <f t="shared" si="62"/>
        <v>0</v>
      </c>
      <c r="BE228" s="51">
        <f>IFERROR(VLOOKUP(A228,salario!A$2:P$91,11,FALSE),0)</f>
        <v>0</v>
      </c>
      <c r="BF228" s="51">
        <f>SUMIFS(topmanager!$D:$D,topmanager!$C:$C,rs_nova!$A228,topmanager!$A:$A,rs_nova!BF$2)</f>
        <v>0</v>
      </c>
      <c r="BG228" s="51">
        <f>SUMIFS(topmanager!$D:$D,topmanager!$C:$C,rs_nova!$A228,topmanager!$A:$A,rs_nova!BG$2)</f>
        <v>0</v>
      </c>
      <c r="BH228" s="51">
        <f>SUMIFS(topmanager!$D:$D,topmanager!$C:$C,rs_nova!$A228,topmanager!$A:$A,rs_nova!BH$2)</f>
        <v>0</v>
      </c>
      <c r="BI228" s="51">
        <f>SUMIFS(topmanager!$D:$D,topmanager!$C:$C,rs_nova!$A228,topmanager!$A:$A,rs_nova!BI$2)</f>
        <v>0</v>
      </c>
      <c r="BJ228" s="51">
        <f>SUMIFS(topmanager!$D:$D,topmanager!$C:$C,rs_nova!$A228,topmanager!$A:$A,rs_nova!BJ$2)+SUMIFS(topmanager!$D:$D,topmanager!$C:$C,rs_nova!$A228,topmanager!$A:$A,rs_nova!BJ$2+1)</f>
        <v>0</v>
      </c>
      <c r="BK228" s="51">
        <f>IFERROR(VLOOKUP(A228,[8]ferias!$C$4:$G$100,5,FALSE),0)</f>
        <v>0</v>
      </c>
      <c r="BL228" s="51">
        <f>SUMIFS(topmanager!$D:$D,topmanager!$C:$C,rs_nova!$A228,topmanager!$A:$A,rs_nova!BL$2)</f>
        <v>0</v>
      </c>
      <c r="BM228" s="51">
        <f>SUMIFS(topmanager!$D:$D,topmanager!$C:$C,rs_nova!$A228,topmanager!$A:$A,rs_nova!BM$2)+SUMIFS(topmanager!$D:$D,topmanager!$C:$C,rs_nova!$A232,topmanager!$A:$A,151)</f>
        <v>0</v>
      </c>
      <c r="BN228" s="51">
        <f t="shared" si="63"/>
        <v>0</v>
      </c>
    </row>
    <row r="229" spans="1:66">
      <c r="A229" s="47" t="e">
        <f>total!#REF!</f>
        <v>#REF!</v>
      </c>
      <c r="B229" s="47">
        <f t="shared" si="50"/>
        <v>0</v>
      </c>
      <c r="C229" s="48" t="e">
        <f>total!#REF!</f>
        <v>#REF!</v>
      </c>
      <c r="D229" s="49" t="str">
        <f>IFERROR(VLOOKUP(A229,salario!A$3:J$32,10,FALSE),"")</f>
        <v/>
      </c>
      <c r="E229" s="49" t="str">
        <f>IFERROR(IF(VLOOKUP(A229,salario!A$3:O$32,15,FALSE)="","",VLOOKUP(A229,salario!A$3:O$32,15,FALSE)),"")</f>
        <v/>
      </c>
      <c r="F229" s="47" t="str">
        <f>IFERROR(VLOOKUP(A229,[5]base_pessoal!$B$2:$P$1504,13,FALSE),"")</f>
        <v/>
      </c>
      <c r="G229" s="50">
        <f>IFERROR(VLOOKUP(A229,salario!A$2:P$91,11,FALSE),0)*B229/30</f>
        <v>0</v>
      </c>
      <c r="H229" s="50">
        <f>SUMIFS(topmanager!$D:$D,topmanager!$C:$C,rs_nova!$A229,topmanager!$A:$A,rs_nova!H$2)+SUMIFS(topmanager!$D:$D,topmanager!$C:$C,rs_nova!$A229,topmanager!$A:$A,63)</f>
        <v>0</v>
      </c>
      <c r="I229" s="50">
        <f>-SUMIFS(topmanager!$D:$D,topmanager!$C:$C,rs_nova!$A229,topmanager!$A:$A,rs_nova!I$2)</f>
        <v>0</v>
      </c>
      <c r="J229" s="50">
        <f>SUMIFS(topmanager!$D:$D,topmanager!$C:$C,rs_nova!$A229,topmanager!$A:$A,rs_nova!J$2)</f>
        <v>0</v>
      </c>
      <c r="K229" s="50">
        <f>SUMIFS(topmanager!$D:$D,topmanager!$C:$C,rs_nova!$A229,topmanager!$A:$A,rs_nova!K$2)+SUMIFS(topmanager!$D:$D,topmanager!$C:$C,rs_nova!$A229,topmanager!$A:$A,911)</f>
        <v>0</v>
      </c>
      <c r="L229" s="50">
        <f>SUMIFS(topmanager!$D:$D,topmanager!$C:$C,rs_nova!$A229,topmanager!$A:$A,rs_nova!L$2)</f>
        <v>0</v>
      </c>
      <c r="M229" s="50">
        <f>SUMIFS(topmanager!$D:$D,topmanager!$C:$C,rs_nova!$A229,topmanager!$A:$A,rs_nova!M$2)+SUMIFS(topmanager!$D:$D,topmanager!$C:$C,rs_nova!$A229,topmanager!$A:$A,908)+SUMIFS(topmanager!$D:$D,topmanager!$C:$C,rs_nova!$A229,topmanager!$A:$A,550)</f>
        <v>0</v>
      </c>
      <c r="N229" s="50">
        <f>SUMIFS(topmanager!$D:$D,topmanager!$C:$C,rs_nova!$A229,topmanager!$A:$A,rs_nova!N$2)</f>
        <v>0</v>
      </c>
      <c r="O229" s="51">
        <f t="shared" si="51"/>
        <v>0</v>
      </c>
      <c r="P229" s="50">
        <f>IFERROR(VLOOKUP($A229,total!$B$4:$AW$437,27,0),0)</f>
        <v>0</v>
      </c>
      <c r="Q229" s="50">
        <f>IFERROR(VLOOKUP($A229,total!$B$4:$AW$437,21,0),0)</f>
        <v>0</v>
      </c>
      <c r="R229" s="50">
        <f>IFERROR(VLOOKUP($A229,total!$B$4:$AW$437,25,0),0)+IFERROR(VLOOKUP($A229,total!$B$4:$AW$437,36,0),0)</f>
        <v>0</v>
      </c>
      <c r="S229" s="50">
        <f>IFERROR(VLOOKUP(A229,gympass!$A$2:$F$148,6,0),0)</f>
        <v>0</v>
      </c>
      <c r="T229" s="50">
        <f>IFERROR(VLOOKUP($A229,total!$B$4:$AW$437,42,0),0)</f>
        <v>0</v>
      </c>
      <c r="U229" s="50">
        <f>IFERROR(VLOOKUP($A229,total!$B$4:$AW$437,32,0),0)</f>
        <v>0</v>
      </c>
      <c r="V229" s="50">
        <f>IFERROR(VLOOKUP($A229,total!$B$4:$AW$437,28,0),0)</f>
        <v>0</v>
      </c>
      <c r="W229" s="50">
        <f>IFERROR(VLOOKUP($A229,total!$B$4:$AX$437,49,0),0)</f>
        <v>0</v>
      </c>
      <c r="X229" s="50"/>
      <c r="Y229" s="50">
        <f>IFERROR(VLOOKUP(A229,#REF!,4,0),0)</f>
        <v>0</v>
      </c>
      <c r="Z229" s="50">
        <f>IFERROR(VLOOKUP(B229,#REF!,8,0),0)</f>
        <v>0</v>
      </c>
      <c r="AA229" s="50">
        <f>IFERROR(VLOOKUP($A229,total!$B$4:$AW$437,45,0),0)</f>
        <v>0</v>
      </c>
      <c r="AB229" s="50">
        <f>IFERROR(VLOOKUP($A229,total!$B$4:$AW$437,48,0),0)</f>
        <v>0</v>
      </c>
      <c r="AC229" s="50">
        <f>IFERROR(VLOOKUP($A229,total!$B$4:$AB$437,19,0),0)</f>
        <v>0</v>
      </c>
      <c r="AD229" s="50">
        <f>IFERROR(VLOOKUP($A229,total!$B$4:$AB$437,10,0),0)</f>
        <v>0</v>
      </c>
      <c r="AE229" s="50">
        <f>IFERROR(VLOOKUP($A229,total!$B$4:$AB$437,13,0),0)-SUMIFS(topmanager!$D:$D,topmanager!$C:$C,rs_nova!$A233,topmanager!$A:$A,856)</f>
        <v>0</v>
      </c>
      <c r="AF229" s="50">
        <f>IFERROR(VLOOKUP($A229,total!$B$4:$AB$437,16,0),0)</f>
        <v>0</v>
      </c>
      <c r="AG229" s="50">
        <f>IFERROR(VLOOKUP($A229,total!$B$4:$AB$437,7,0),0)</f>
        <v>0</v>
      </c>
      <c r="AH229" s="50">
        <f>IFERROR(VLOOKUP($A229,total!$B$4:$AD$437,29,0),0)</f>
        <v>0</v>
      </c>
      <c r="AI229" s="50">
        <f>IFERROR(VLOOKUP(A229,total!$B$4:$AN$437,39,0),0)</f>
        <v>0</v>
      </c>
      <c r="AJ229" s="51">
        <f t="shared" si="52"/>
        <v>0</v>
      </c>
      <c r="AK229" s="50">
        <f t="shared" si="53"/>
        <v>0</v>
      </c>
      <c r="AL229" s="50">
        <f t="shared" si="54"/>
        <v>0</v>
      </c>
      <c r="AM229" s="50">
        <f t="shared" si="55"/>
        <v>0</v>
      </c>
      <c r="AN229" s="50" t="e">
        <f t="shared" si="64"/>
        <v>#REF!</v>
      </c>
      <c r="AO229" s="50" t="e">
        <f t="shared" si="64"/>
        <v>#REF!</v>
      </c>
      <c r="AP229" s="50" t="e">
        <f t="shared" si="64"/>
        <v>#REF!</v>
      </c>
      <c r="AQ229" s="50">
        <f>IFERROR(VLOOKUP(TEXT($A229,"000000"),[6]Página1!$A$8:$S$801,13,FALSE),0)</f>
        <v>0</v>
      </c>
      <c r="AR229" s="50">
        <f>IFERROR(VLOOKUP(TEXT($A229,"000000"),[6]Página1!$A$8:$S$801,16,FALSE),0)</f>
        <v>0</v>
      </c>
      <c r="AS229" s="50">
        <f>IFERROR(VLOOKUP(TEXT($A229,"000000"),[6]Página1!$A$8:$S$801,19,FALSE),0)</f>
        <v>0</v>
      </c>
      <c r="AT229" s="50">
        <f>IFERROR(VLOOKUP(TEXT($A229,"000000"),[7]Página1!$A$8:$R$814,12,FALSE),0)</f>
        <v>0</v>
      </c>
      <c r="AU229" s="50">
        <f>IFERROR(VLOOKUP(TEXT($A229,"000000"),[7]Página1!$A$8:$R$814,15,FALSE),0)</f>
        <v>0</v>
      </c>
      <c r="AV229" s="50">
        <f>IFERROR(VLOOKUP(TEXT($A229,"000000"),[7]Página1!$A$8:$R$814,18,FALSE),0)</f>
        <v>0</v>
      </c>
      <c r="AW229" s="50"/>
      <c r="AX229" s="51" t="e">
        <f t="shared" si="56"/>
        <v>#REF!</v>
      </c>
      <c r="AY229" s="51" t="e">
        <f t="shared" si="57"/>
        <v>#REF!</v>
      </c>
      <c r="AZ229" s="51" t="e">
        <f t="shared" si="58"/>
        <v>#REF!</v>
      </c>
      <c r="BA229" s="51" t="e">
        <f t="shared" si="59"/>
        <v>#REF!</v>
      </c>
      <c r="BB229" s="51">
        <f t="shared" si="60"/>
        <v>0</v>
      </c>
      <c r="BC229" s="51" t="e">
        <f t="shared" si="61"/>
        <v>#REF!</v>
      </c>
      <c r="BD229" s="51">
        <f t="shared" si="62"/>
        <v>0</v>
      </c>
      <c r="BE229" s="51">
        <f>IFERROR(VLOOKUP(A229,salario!A$2:P$91,11,FALSE),0)</f>
        <v>0</v>
      </c>
      <c r="BF229" s="51">
        <f>SUMIFS(topmanager!$D:$D,topmanager!$C:$C,rs_nova!$A229,topmanager!$A:$A,rs_nova!BF$2)</f>
        <v>0</v>
      </c>
      <c r="BG229" s="51">
        <f>SUMIFS(topmanager!$D:$D,topmanager!$C:$C,rs_nova!$A229,topmanager!$A:$A,rs_nova!BG$2)</f>
        <v>0</v>
      </c>
      <c r="BH229" s="51">
        <f>SUMIFS(topmanager!$D:$D,topmanager!$C:$C,rs_nova!$A229,topmanager!$A:$A,rs_nova!BH$2)</f>
        <v>0</v>
      </c>
      <c r="BI229" s="51">
        <f>SUMIFS(topmanager!$D:$D,topmanager!$C:$C,rs_nova!$A229,topmanager!$A:$A,rs_nova!BI$2)</f>
        <v>0</v>
      </c>
      <c r="BJ229" s="51">
        <f>SUMIFS(topmanager!$D:$D,topmanager!$C:$C,rs_nova!$A229,topmanager!$A:$A,rs_nova!BJ$2)+SUMIFS(topmanager!$D:$D,topmanager!$C:$C,rs_nova!$A229,topmanager!$A:$A,rs_nova!BJ$2+1)</f>
        <v>0</v>
      </c>
      <c r="BK229" s="51">
        <f>IFERROR(VLOOKUP(A229,[8]ferias!$C$4:$G$100,5,FALSE),0)</f>
        <v>0</v>
      </c>
      <c r="BL229" s="51">
        <f>SUMIFS(topmanager!$D:$D,topmanager!$C:$C,rs_nova!$A229,topmanager!$A:$A,rs_nova!BL$2)</f>
        <v>0</v>
      </c>
      <c r="BM229" s="51">
        <f>SUMIFS(topmanager!$D:$D,topmanager!$C:$C,rs_nova!$A229,topmanager!$A:$A,rs_nova!BM$2)+SUMIFS(topmanager!$D:$D,topmanager!$C:$C,rs_nova!$A233,topmanager!$A:$A,151)</f>
        <v>0</v>
      </c>
      <c r="BN229" s="51">
        <f t="shared" si="63"/>
        <v>0</v>
      </c>
    </row>
    <row r="230" spans="1:66">
      <c r="A230" s="47" t="e">
        <f>total!#REF!</f>
        <v>#REF!</v>
      </c>
      <c r="B230" s="47">
        <f t="shared" si="50"/>
        <v>0</v>
      </c>
      <c r="C230" s="48" t="e">
        <f>total!#REF!</f>
        <v>#REF!</v>
      </c>
      <c r="D230" s="49" t="str">
        <f>IFERROR(VLOOKUP(A230,salario!A$3:J$32,10,FALSE),"")</f>
        <v/>
      </c>
      <c r="E230" s="49" t="str">
        <f>IFERROR(IF(VLOOKUP(A230,salario!A$3:O$32,15,FALSE)="","",VLOOKUP(A230,salario!A$3:O$32,15,FALSE)),"")</f>
        <v/>
      </c>
      <c r="F230" s="47" t="str">
        <f>IFERROR(VLOOKUP(A230,[5]base_pessoal!$B$2:$P$1504,13,FALSE),"")</f>
        <v/>
      </c>
      <c r="G230" s="50">
        <f>IFERROR(VLOOKUP(A230,salario!A$2:P$91,11,FALSE),0)*B230/30</f>
        <v>0</v>
      </c>
      <c r="H230" s="50">
        <f>SUMIFS(topmanager!$D:$D,topmanager!$C:$C,rs_nova!$A230,topmanager!$A:$A,rs_nova!H$2)+SUMIFS(topmanager!$D:$D,topmanager!$C:$C,rs_nova!$A230,topmanager!$A:$A,63)</f>
        <v>0</v>
      </c>
      <c r="I230" s="50">
        <f>-SUMIFS(topmanager!$D:$D,topmanager!$C:$C,rs_nova!$A230,topmanager!$A:$A,rs_nova!I$2)</f>
        <v>0</v>
      </c>
      <c r="J230" s="50">
        <f>SUMIFS(topmanager!$D:$D,topmanager!$C:$C,rs_nova!$A230,topmanager!$A:$A,rs_nova!J$2)</f>
        <v>0</v>
      </c>
      <c r="K230" s="50">
        <f>SUMIFS(topmanager!$D:$D,topmanager!$C:$C,rs_nova!$A230,topmanager!$A:$A,rs_nova!K$2)+SUMIFS(topmanager!$D:$D,topmanager!$C:$C,rs_nova!$A230,topmanager!$A:$A,911)</f>
        <v>0</v>
      </c>
      <c r="L230" s="50">
        <f>SUMIFS(topmanager!$D:$D,topmanager!$C:$C,rs_nova!$A230,topmanager!$A:$A,rs_nova!L$2)</f>
        <v>0</v>
      </c>
      <c r="M230" s="50">
        <f>SUMIFS(topmanager!$D:$D,topmanager!$C:$C,rs_nova!$A230,topmanager!$A:$A,rs_nova!M$2)+SUMIFS(topmanager!$D:$D,topmanager!$C:$C,rs_nova!$A230,topmanager!$A:$A,908)+SUMIFS(topmanager!$D:$D,topmanager!$C:$C,rs_nova!$A230,topmanager!$A:$A,550)</f>
        <v>0</v>
      </c>
      <c r="N230" s="50">
        <f>SUMIFS(topmanager!$D:$D,topmanager!$C:$C,rs_nova!$A230,topmanager!$A:$A,rs_nova!N$2)</f>
        <v>0</v>
      </c>
      <c r="O230" s="51">
        <f t="shared" si="51"/>
        <v>0</v>
      </c>
      <c r="P230" s="50">
        <f>IFERROR(VLOOKUP($A230,total!$B$4:$AW$437,27,0),0)</f>
        <v>0</v>
      </c>
      <c r="Q230" s="50">
        <f>IFERROR(VLOOKUP($A230,total!$B$4:$AW$437,21,0),0)</f>
        <v>0</v>
      </c>
      <c r="R230" s="50">
        <f>IFERROR(VLOOKUP($A230,total!$B$4:$AW$437,25,0),0)+IFERROR(VLOOKUP($A230,total!$B$4:$AW$437,36,0),0)</f>
        <v>0</v>
      </c>
      <c r="S230" s="50">
        <f>IFERROR(VLOOKUP(A230,gympass!$A$2:$F$148,6,0),0)</f>
        <v>0</v>
      </c>
      <c r="T230" s="50">
        <f>IFERROR(VLOOKUP($A230,total!$B$4:$AW$437,42,0),0)</f>
        <v>0</v>
      </c>
      <c r="U230" s="50">
        <f>IFERROR(VLOOKUP($A230,total!$B$4:$AW$437,32,0),0)</f>
        <v>0</v>
      </c>
      <c r="V230" s="50">
        <f>IFERROR(VLOOKUP($A230,total!$B$4:$AW$437,28,0),0)</f>
        <v>0</v>
      </c>
      <c r="W230" s="50">
        <f>IFERROR(VLOOKUP($A230,total!$B$4:$AX$437,49,0),0)</f>
        <v>0</v>
      </c>
      <c r="X230" s="50"/>
      <c r="Y230" s="50">
        <f>IFERROR(VLOOKUP(A230,#REF!,4,0),0)</f>
        <v>0</v>
      </c>
      <c r="Z230" s="50">
        <f>IFERROR(VLOOKUP(B230,#REF!,8,0),0)</f>
        <v>0</v>
      </c>
      <c r="AA230" s="50">
        <f>IFERROR(VLOOKUP($A230,total!$B$4:$AW$437,45,0),0)</f>
        <v>0</v>
      </c>
      <c r="AB230" s="50">
        <f>IFERROR(VLOOKUP($A230,total!$B$4:$AW$437,48,0),0)</f>
        <v>0</v>
      </c>
      <c r="AC230" s="50">
        <f>IFERROR(VLOOKUP($A230,total!$B$4:$AB$437,19,0),0)</f>
        <v>0</v>
      </c>
      <c r="AD230" s="50">
        <f>IFERROR(VLOOKUP($A230,total!$B$4:$AB$437,10,0),0)</f>
        <v>0</v>
      </c>
      <c r="AE230" s="50">
        <f>IFERROR(VLOOKUP($A230,total!$B$4:$AB$437,13,0),0)-SUMIFS(topmanager!$D:$D,topmanager!$C:$C,rs_nova!$A234,topmanager!$A:$A,856)</f>
        <v>0</v>
      </c>
      <c r="AF230" s="50">
        <f>IFERROR(VLOOKUP($A230,total!$B$4:$AB$437,16,0),0)</f>
        <v>0</v>
      </c>
      <c r="AG230" s="50">
        <f>IFERROR(VLOOKUP($A230,total!$B$4:$AB$437,7,0),0)</f>
        <v>0</v>
      </c>
      <c r="AH230" s="50">
        <f>IFERROR(VLOOKUP($A230,total!$B$4:$AD$437,29,0),0)</f>
        <v>0</v>
      </c>
      <c r="AI230" s="50">
        <f>IFERROR(VLOOKUP(A230,total!$B$4:$AN$437,39,0),0)</f>
        <v>0</v>
      </c>
      <c r="AJ230" s="51">
        <f t="shared" si="52"/>
        <v>0</v>
      </c>
      <c r="AK230" s="50">
        <f t="shared" si="53"/>
        <v>0</v>
      </c>
      <c r="AL230" s="50">
        <f t="shared" si="54"/>
        <v>0</v>
      </c>
      <c r="AM230" s="50">
        <f t="shared" si="55"/>
        <v>0</v>
      </c>
      <c r="AN230" s="50" t="e">
        <f t="shared" si="64"/>
        <v>#REF!</v>
      </c>
      <c r="AO230" s="50" t="e">
        <f t="shared" si="64"/>
        <v>#REF!</v>
      </c>
      <c r="AP230" s="50" t="e">
        <f t="shared" si="64"/>
        <v>#REF!</v>
      </c>
      <c r="AQ230" s="50">
        <f>IFERROR(VLOOKUP(TEXT($A230,"000000"),[6]Página1!$A$8:$S$801,13,FALSE),0)</f>
        <v>0</v>
      </c>
      <c r="AR230" s="50">
        <f>IFERROR(VLOOKUP(TEXT($A230,"000000"),[6]Página1!$A$8:$S$801,16,FALSE),0)</f>
        <v>0</v>
      </c>
      <c r="AS230" s="50">
        <f>IFERROR(VLOOKUP(TEXT($A230,"000000"),[6]Página1!$A$8:$S$801,19,FALSE),0)</f>
        <v>0</v>
      </c>
      <c r="AT230" s="50">
        <f>IFERROR(VLOOKUP(TEXT($A230,"000000"),[7]Página1!$A$8:$R$814,12,FALSE),0)</f>
        <v>0</v>
      </c>
      <c r="AU230" s="50">
        <f>IFERROR(VLOOKUP(TEXT($A230,"000000"),[7]Página1!$A$8:$R$814,15,FALSE),0)</f>
        <v>0</v>
      </c>
      <c r="AV230" s="50">
        <f>IFERROR(VLOOKUP(TEXT($A230,"000000"),[7]Página1!$A$8:$R$814,18,FALSE),0)</f>
        <v>0</v>
      </c>
      <c r="AW230" s="50"/>
      <c r="AX230" s="51" t="e">
        <f t="shared" si="56"/>
        <v>#REF!</v>
      </c>
      <c r="AY230" s="51" t="e">
        <f t="shared" si="57"/>
        <v>#REF!</v>
      </c>
      <c r="AZ230" s="51" t="e">
        <f t="shared" si="58"/>
        <v>#REF!</v>
      </c>
      <c r="BA230" s="51" t="e">
        <f t="shared" si="59"/>
        <v>#REF!</v>
      </c>
      <c r="BB230" s="51">
        <f t="shared" si="60"/>
        <v>0</v>
      </c>
      <c r="BC230" s="51" t="e">
        <f t="shared" si="61"/>
        <v>#REF!</v>
      </c>
      <c r="BD230" s="51">
        <f t="shared" si="62"/>
        <v>0</v>
      </c>
      <c r="BE230" s="51">
        <f>IFERROR(VLOOKUP(A230,salario!A$2:P$91,11,FALSE),0)</f>
        <v>0</v>
      </c>
      <c r="BF230" s="51">
        <f>SUMIFS(topmanager!$D:$D,topmanager!$C:$C,rs_nova!$A230,topmanager!$A:$A,rs_nova!BF$2)</f>
        <v>0</v>
      </c>
      <c r="BG230" s="51">
        <f>SUMIFS(topmanager!$D:$D,topmanager!$C:$C,rs_nova!$A230,topmanager!$A:$A,rs_nova!BG$2)</f>
        <v>0</v>
      </c>
      <c r="BH230" s="51">
        <f>SUMIFS(topmanager!$D:$D,topmanager!$C:$C,rs_nova!$A230,topmanager!$A:$A,rs_nova!BH$2)</f>
        <v>0</v>
      </c>
      <c r="BI230" s="51">
        <f>SUMIFS(topmanager!$D:$D,topmanager!$C:$C,rs_nova!$A230,topmanager!$A:$A,rs_nova!BI$2)</f>
        <v>0</v>
      </c>
      <c r="BJ230" s="51">
        <f>SUMIFS(topmanager!$D:$D,topmanager!$C:$C,rs_nova!$A230,topmanager!$A:$A,rs_nova!BJ$2)+SUMIFS(topmanager!$D:$D,topmanager!$C:$C,rs_nova!$A230,topmanager!$A:$A,rs_nova!BJ$2+1)</f>
        <v>0</v>
      </c>
      <c r="BK230" s="51">
        <f>IFERROR(VLOOKUP(A230,[8]ferias!$C$4:$G$100,5,FALSE),0)</f>
        <v>0</v>
      </c>
      <c r="BL230" s="51">
        <f>SUMIFS(topmanager!$D:$D,topmanager!$C:$C,rs_nova!$A230,topmanager!$A:$A,rs_nova!BL$2)</f>
        <v>0</v>
      </c>
      <c r="BM230" s="51">
        <f>SUMIFS(topmanager!$D:$D,topmanager!$C:$C,rs_nova!$A230,topmanager!$A:$A,rs_nova!BM$2)+SUMIFS(topmanager!$D:$D,topmanager!$C:$C,rs_nova!$A234,topmanager!$A:$A,151)</f>
        <v>0</v>
      </c>
      <c r="BN230" s="51">
        <f t="shared" si="63"/>
        <v>0</v>
      </c>
    </row>
    <row r="231" spans="1:66">
      <c r="A231" s="47" t="e">
        <f>total!#REF!</f>
        <v>#REF!</v>
      </c>
      <c r="B231" s="47">
        <f t="shared" si="50"/>
        <v>0</v>
      </c>
      <c r="C231" s="48" t="e">
        <f>total!#REF!</f>
        <v>#REF!</v>
      </c>
      <c r="D231" s="49" t="str">
        <f>IFERROR(VLOOKUP(A231,salario!A$3:J$32,10,FALSE),"")</f>
        <v/>
      </c>
      <c r="E231" s="49" t="str">
        <f>IFERROR(IF(VLOOKUP(A231,salario!A$3:O$32,15,FALSE)="","",VLOOKUP(A231,salario!A$3:O$32,15,FALSE)),"")</f>
        <v/>
      </c>
      <c r="F231" s="47" t="str">
        <f>IFERROR(VLOOKUP(A231,[5]base_pessoal!$B$2:$P$1504,13,FALSE),"")</f>
        <v/>
      </c>
      <c r="G231" s="50">
        <f>IFERROR(VLOOKUP(A231,salario!A$2:P$91,11,FALSE),0)*B231/30</f>
        <v>0</v>
      </c>
      <c r="H231" s="50">
        <f>SUMIFS(topmanager!$D:$D,topmanager!$C:$C,rs_nova!$A231,topmanager!$A:$A,rs_nova!H$2)+SUMIFS(topmanager!$D:$D,topmanager!$C:$C,rs_nova!$A231,topmanager!$A:$A,63)</f>
        <v>0</v>
      </c>
      <c r="I231" s="50">
        <f>-SUMIFS(topmanager!$D:$D,topmanager!$C:$C,rs_nova!$A231,topmanager!$A:$A,rs_nova!I$2)</f>
        <v>0</v>
      </c>
      <c r="J231" s="50">
        <f>SUMIFS(topmanager!$D:$D,topmanager!$C:$C,rs_nova!$A231,topmanager!$A:$A,rs_nova!J$2)</f>
        <v>0</v>
      </c>
      <c r="K231" s="50">
        <f>SUMIFS(topmanager!$D:$D,topmanager!$C:$C,rs_nova!$A231,topmanager!$A:$A,rs_nova!K$2)+SUMIFS(topmanager!$D:$D,topmanager!$C:$C,rs_nova!$A231,topmanager!$A:$A,911)</f>
        <v>0</v>
      </c>
      <c r="L231" s="50">
        <f>SUMIFS(topmanager!$D:$D,topmanager!$C:$C,rs_nova!$A231,topmanager!$A:$A,rs_nova!L$2)</f>
        <v>0</v>
      </c>
      <c r="M231" s="50">
        <f>SUMIFS(topmanager!$D:$D,topmanager!$C:$C,rs_nova!$A231,topmanager!$A:$A,rs_nova!M$2)+SUMIFS(topmanager!$D:$D,topmanager!$C:$C,rs_nova!$A231,topmanager!$A:$A,908)+SUMIFS(topmanager!$D:$D,topmanager!$C:$C,rs_nova!$A231,topmanager!$A:$A,550)</f>
        <v>0</v>
      </c>
      <c r="N231" s="50">
        <f>SUMIFS(topmanager!$D:$D,topmanager!$C:$C,rs_nova!$A231,topmanager!$A:$A,rs_nova!N$2)</f>
        <v>0</v>
      </c>
      <c r="O231" s="51">
        <f t="shared" si="51"/>
        <v>0</v>
      </c>
      <c r="P231" s="50">
        <f>IFERROR(VLOOKUP($A231,total!$B$4:$AW$437,27,0),0)</f>
        <v>0</v>
      </c>
      <c r="Q231" s="50">
        <f>IFERROR(VLOOKUP($A231,total!$B$4:$AW$437,21,0),0)</f>
        <v>0</v>
      </c>
      <c r="R231" s="50">
        <f>IFERROR(VLOOKUP($A231,total!$B$4:$AW$437,25,0),0)+IFERROR(VLOOKUP($A231,total!$B$4:$AW$437,36,0),0)</f>
        <v>0</v>
      </c>
      <c r="S231" s="50">
        <f>IFERROR(VLOOKUP(A231,gympass!$A$2:$F$148,6,0),0)</f>
        <v>0</v>
      </c>
      <c r="T231" s="50">
        <f>IFERROR(VLOOKUP($A231,total!$B$4:$AW$437,42,0),0)</f>
        <v>0</v>
      </c>
      <c r="U231" s="50">
        <f>IFERROR(VLOOKUP($A231,total!$B$4:$AW$437,32,0),0)</f>
        <v>0</v>
      </c>
      <c r="V231" s="50">
        <f>IFERROR(VLOOKUP($A231,total!$B$4:$AW$437,28,0),0)</f>
        <v>0</v>
      </c>
      <c r="W231" s="50">
        <f>IFERROR(VLOOKUP($A231,total!$B$4:$AX$437,49,0),0)</f>
        <v>0</v>
      </c>
      <c r="X231" s="50"/>
      <c r="Y231" s="50">
        <f>IFERROR(VLOOKUP(A231,#REF!,4,0),0)</f>
        <v>0</v>
      </c>
      <c r="Z231" s="50">
        <f>IFERROR(VLOOKUP(B231,#REF!,8,0),0)</f>
        <v>0</v>
      </c>
      <c r="AA231" s="50">
        <f>IFERROR(VLOOKUP($A231,total!$B$4:$AW$437,45,0),0)</f>
        <v>0</v>
      </c>
      <c r="AB231" s="50">
        <f>IFERROR(VLOOKUP($A231,total!$B$4:$AW$437,48,0),0)</f>
        <v>0</v>
      </c>
      <c r="AC231" s="50">
        <f>IFERROR(VLOOKUP($A231,total!$B$4:$AB$437,19,0),0)</f>
        <v>0</v>
      </c>
      <c r="AD231" s="50">
        <f>IFERROR(VLOOKUP($A231,total!$B$4:$AB$437,10,0),0)</f>
        <v>0</v>
      </c>
      <c r="AE231" s="50">
        <f>IFERROR(VLOOKUP($A231,total!$B$4:$AB$437,13,0),0)-SUMIFS(topmanager!$D:$D,topmanager!$C:$C,rs_nova!$A235,topmanager!$A:$A,856)</f>
        <v>0</v>
      </c>
      <c r="AF231" s="50">
        <f>IFERROR(VLOOKUP($A231,total!$B$4:$AB$437,16,0),0)</f>
        <v>0</v>
      </c>
      <c r="AG231" s="50">
        <f>IFERROR(VLOOKUP($A231,total!$B$4:$AB$437,7,0),0)</f>
        <v>0</v>
      </c>
      <c r="AH231" s="50">
        <f>IFERROR(VLOOKUP($A231,total!$B$4:$AD$437,29,0),0)</f>
        <v>0</v>
      </c>
      <c r="AI231" s="50">
        <f>IFERROR(VLOOKUP(A231,total!$B$4:$AN$437,39,0),0)</f>
        <v>0</v>
      </c>
      <c r="AJ231" s="51">
        <f t="shared" si="52"/>
        <v>0</v>
      </c>
      <c r="AK231" s="50">
        <f t="shared" si="53"/>
        <v>0</v>
      </c>
      <c r="AL231" s="50">
        <f t="shared" si="54"/>
        <v>0</v>
      </c>
      <c r="AM231" s="50">
        <f t="shared" si="55"/>
        <v>0</v>
      </c>
      <c r="AN231" s="50" t="e">
        <f t="shared" si="64"/>
        <v>#REF!</v>
      </c>
      <c r="AO231" s="50" t="e">
        <f t="shared" si="64"/>
        <v>#REF!</v>
      </c>
      <c r="AP231" s="50" t="e">
        <f t="shared" si="64"/>
        <v>#REF!</v>
      </c>
      <c r="AQ231" s="50">
        <f>IFERROR(VLOOKUP(TEXT($A231,"000000"),[6]Página1!$A$8:$S$801,13,FALSE),0)</f>
        <v>0</v>
      </c>
      <c r="AR231" s="50">
        <f>IFERROR(VLOOKUP(TEXT($A231,"000000"),[6]Página1!$A$8:$S$801,16,FALSE),0)</f>
        <v>0</v>
      </c>
      <c r="AS231" s="50">
        <f>IFERROR(VLOOKUP(TEXT($A231,"000000"),[6]Página1!$A$8:$S$801,19,FALSE),0)</f>
        <v>0</v>
      </c>
      <c r="AT231" s="50">
        <f>IFERROR(VLOOKUP(TEXT($A231,"000000"),[7]Página1!$A$8:$R$814,12,FALSE),0)</f>
        <v>0</v>
      </c>
      <c r="AU231" s="50">
        <f>IFERROR(VLOOKUP(TEXT($A231,"000000"),[7]Página1!$A$8:$R$814,15,FALSE),0)</f>
        <v>0</v>
      </c>
      <c r="AV231" s="50">
        <f>IFERROR(VLOOKUP(TEXT($A231,"000000"),[7]Página1!$A$8:$R$814,18,FALSE),0)</f>
        <v>0</v>
      </c>
      <c r="AW231" s="50"/>
      <c r="AX231" s="51" t="e">
        <f t="shared" si="56"/>
        <v>#REF!</v>
      </c>
      <c r="AY231" s="51" t="e">
        <f t="shared" si="57"/>
        <v>#REF!</v>
      </c>
      <c r="AZ231" s="51" t="e">
        <f t="shared" si="58"/>
        <v>#REF!</v>
      </c>
      <c r="BA231" s="51" t="e">
        <f t="shared" si="59"/>
        <v>#REF!</v>
      </c>
      <c r="BB231" s="51">
        <f t="shared" si="60"/>
        <v>0</v>
      </c>
      <c r="BC231" s="51" t="e">
        <f t="shared" si="61"/>
        <v>#REF!</v>
      </c>
      <c r="BD231" s="51">
        <f t="shared" si="62"/>
        <v>0</v>
      </c>
      <c r="BE231" s="51">
        <f>IFERROR(VLOOKUP(A231,salario!A$2:P$91,11,FALSE),0)</f>
        <v>0</v>
      </c>
      <c r="BF231" s="51">
        <f>SUMIFS(topmanager!$D:$D,topmanager!$C:$C,rs_nova!$A231,topmanager!$A:$A,rs_nova!BF$2)</f>
        <v>0</v>
      </c>
      <c r="BG231" s="51">
        <f>SUMIFS(topmanager!$D:$D,topmanager!$C:$C,rs_nova!$A231,topmanager!$A:$A,rs_nova!BG$2)</f>
        <v>0</v>
      </c>
      <c r="BH231" s="51">
        <f>SUMIFS(topmanager!$D:$D,topmanager!$C:$C,rs_nova!$A231,topmanager!$A:$A,rs_nova!BH$2)</f>
        <v>0</v>
      </c>
      <c r="BI231" s="51">
        <f>SUMIFS(topmanager!$D:$D,topmanager!$C:$C,rs_nova!$A231,topmanager!$A:$A,rs_nova!BI$2)</f>
        <v>0</v>
      </c>
      <c r="BJ231" s="51">
        <f>SUMIFS(topmanager!$D:$D,topmanager!$C:$C,rs_nova!$A231,topmanager!$A:$A,rs_nova!BJ$2)+SUMIFS(topmanager!$D:$D,topmanager!$C:$C,rs_nova!$A231,topmanager!$A:$A,rs_nova!BJ$2+1)</f>
        <v>0</v>
      </c>
      <c r="BK231" s="51">
        <f>IFERROR(VLOOKUP(A231,[8]ferias!$C$4:$G$100,5,FALSE),0)</f>
        <v>0</v>
      </c>
      <c r="BL231" s="51">
        <f>SUMIFS(topmanager!$D:$D,topmanager!$C:$C,rs_nova!$A231,topmanager!$A:$A,rs_nova!BL$2)</f>
        <v>0</v>
      </c>
      <c r="BM231" s="51">
        <f>SUMIFS(topmanager!$D:$D,topmanager!$C:$C,rs_nova!$A231,topmanager!$A:$A,rs_nova!BM$2)+SUMIFS(topmanager!$D:$D,topmanager!$C:$C,rs_nova!$A235,topmanager!$A:$A,151)</f>
        <v>0</v>
      </c>
      <c r="BN231" s="51">
        <f t="shared" si="63"/>
        <v>0</v>
      </c>
    </row>
    <row r="232" spans="1:66">
      <c r="A232" s="47" t="e">
        <f>total!#REF!</f>
        <v>#REF!</v>
      </c>
      <c r="B232" s="47">
        <f t="shared" si="50"/>
        <v>0</v>
      </c>
      <c r="C232" s="48" t="e">
        <f>total!#REF!</f>
        <v>#REF!</v>
      </c>
      <c r="D232" s="49" t="str">
        <f>IFERROR(VLOOKUP(A232,salario!A$3:J$32,10,FALSE),"")</f>
        <v/>
      </c>
      <c r="E232" s="49" t="str">
        <f>IFERROR(IF(VLOOKUP(A232,salario!A$3:O$32,15,FALSE)="","",VLOOKUP(A232,salario!A$3:O$32,15,FALSE)),"")</f>
        <v/>
      </c>
      <c r="F232" s="47" t="str">
        <f>IFERROR(VLOOKUP(A232,[5]base_pessoal!$B$2:$P$1504,13,FALSE),"")</f>
        <v/>
      </c>
      <c r="G232" s="50">
        <f>IFERROR(VLOOKUP(A232,salario!A$2:P$91,11,FALSE),0)*B232/30</f>
        <v>0</v>
      </c>
      <c r="H232" s="50">
        <f>SUMIFS(topmanager!$D:$D,topmanager!$C:$C,rs_nova!$A232,topmanager!$A:$A,rs_nova!H$2)+SUMIFS(topmanager!$D:$D,topmanager!$C:$C,rs_nova!$A232,topmanager!$A:$A,63)</f>
        <v>0</v>
      </c>
      <c r="I232" s="50">
        <f>-SUMIFS(topmanager!$D:$D,topmanager!$C:$C,rs_nova!$A232,topmanager!$A:$A,rs_nova!I$2)</f>
        <v>0</v>
      </c>
      <c r="J232" s="50">
        <f>SUMIFS(topmanager!$D:$D,topmanager!$C:$C,rs_nova!$A232,topmanager!$A:$A,rs_nova!J$2)</f>
        <v>0</v>
      </c>
      <c r="K232" s="50">
        <f>SUMIFS(topmanager!$D:$D,topmanager!$C:$C,rs_nova!$A232,topmanager!$A:$A,rs_nova!K$2)+SUMIFS(topmanager!$D:$D,topmanager!$C:$C,rs_nova!$A232,topmanager!$A:$A,911)</f>
        <v>0</v>
      </c>
      <c r="L232" s="50">
        <f>SUMIFS(topmanager!$D:$D,topmanager!$C:$C,rs_nova!$A232,topmanager!$A:$A,rs_nova!L$2)</f>
        <v>0</v>
      </c>
      <c r="M232" s="50">
        <f>SUMIFS(topmanager!$D:$D,topmanager!$C:$C,rs_nova!$A232,topmanager!$A:$A,rs_nova!M$2)+SUMIFS(topmanager!$D:$D,topmanager!$C:$C,rs_nova!$A232,topmanager!$A:$A,908)+SUMIFS(topmanager!$D:$D,topmanager!$C:$C,rs_nova!$A232,topmanager!$A:$A,550)</f>
        <v>0</v>
      </c>
      <c r="N232" s="50">
        <f>SUMIFS(topmanager!$D:$D,topmanager!$C:$C,rs_nova!$A232,topmanager!$A:$A,rs_nova!N$2)</f>
        <v>0</v>
      </c>
      <c r="O232" s="51">
        <f t="shared" si="51"/>
        <v>0</v>
      </c>
      <c r="P232" s="50">
        <f>IFERROR(VLOOKUP($A232,total!$B$4:$AW$437,27,0),0)</f>
        <v>0</v>
      </c>
      <c r="Q232" s="50">
        <f>IFERROR(VLOOKUP($A232,total!$B$4:$AW$437,21,0),0)</f>
        <v>0</v>
      </c>
      <c r="R232" s="50">
        <f>IFERROR(VLOOKUP($A232,total!$B$4:$AW$437,25,0),0)+IFERROR(VLOOKUP($A232,total!$B$4:$AW$437,36,0),0)</f>
        <v>0</v>
      </c>
      <c r="S232" s="50">
        <f>IFERROR(VLOOKUP(A232,gympass!$A$2:$F$148,6,0),0)</f>
        <v>0</v>
      </c>
      <c r="T232" s="50">
        <f>IFERROR(VLOOKUP($A232,total!$B$4:$AW$437,42,0),0)</f>
        <v>0</v>
      </c>
      <c r="U232" s="50">
        <f>IFERROR(VLOOKUP($A232,total!$B$4:$AW$437,32,0),0)</f>
        <v>0</v>
      </c>
      <c r="V232" s="50">
        <f>IFERROR(VLOOKUP($A232,total!$B$4:$AW$437,28,0),0)</f>
        <v>0</v>
      </c>
      <c r="W232" s="50">
        <f>IFERROR(VLOOKUP($A232,total!$B$4:$AX$437,49,0),0)</f>
        <v>0</v>
      </c>
      <c r="X232" s="50"/>
      <c r="Y232" s="50">
        <f>IFERROR(VLOOKUP(A232,#REF!,4,0),0)</f>
        <v>0</v>
      </c>
      <c r="Z232" s="50">
        <f>IFERROR(VLOOKUP(B232,#REF!,8,0),0)</f>
        <v>0</v>
      </c>
      <c r="AA232" s="50">
        <f>IFERROR(VLOOKUP($A232,total!$B$4:$AW$437,45,0),0)</f>
        <v>0</v>
      </c>
      <c r="AB232" s="50">
        <f>IFERROR(VLOOKUP($A232,total!$B$4:$AW$437,48,0),0)</f>
        <v>0</v>
      </c>
      <c r="AC232" s="50">
        <f>IFERROR(VLOOKUP($A232,total!$B$4:$AB$437,19,0),0)</f>
        <v>0</v>
      </c>
      <c r="AD232" s="50">
        <f>IFERROR(VLOOKUP($A232,total!$B$4:$AB$437,10,0),0)</f>
        <v>0</v>
      </c>
      <c r="AE232" s="50">
        <f>IFERROR(VLOOKUP($A232,total!$B$4:$AB$437,13,0),0)-SUMIFS(topmanager!$D:$D,topmanager!$C:$C,rs_nova!$A236,topmanager!$A:$A,856)</f>
        <v>0</v>
      </c>
      <c r="AF232" s="50">
        <f>IFERROR(VLOOKUP($A232,total!$B$4:$AB$437,16,0),0)</f>
        <v>0</v>
      </c>
      <c r="AG232" s="50">
        <f>IFERROR(VLOOKUP($A232,total!$B$4:$AB$437,7,0),0)</f>
        <v>0</v>
      </c>
      <c r="AH232" s="50">
        <f>IFERROR(VLOOKUP($A232,total!$B$4:$AD$437,29,0),0)</f>
        <v>0</v>
      </c>
      <c r="AI232" s="50">
        <f>IFERROR(VLOOKUP(A232,total!$B$4:$AN$437,39,0),0)</f>
        <v>0</v>
      </c>
      <c r="AJ232" s="51">
        <f t="shared" si="52"/>
        <v>0</v>
      </c>
      <c r="AK232" s="50">
        <f t="shared" si="53"/>
        <v>0</v>
      </c>
      <c r="AL232" s="50">
        <f t="shared" si="54"/>
        <v>0</v>
      </c>
      <c r="AM232" s="50">
        <f t="shared" si="55"/>
        <v>0</v>
      </c>
      <c r="AN232" s="50" t="e">
        <f t="shared" si="64"/>
        <v>#REF!</v>
      </c>
      <c r="AO232" s="50" t="e">
        <f t="shared" si="64"/>
        <v>#REF!</v>
      </c>
      <c r="AP232" s="50" t="e">
        <f t="shared" si="64"/>
        <v>#REF!</v>
      </c>
      <c r="AQ232" s="50">
        <f>IFERROR(VLOOKUP(TEXT($A232,"000000"),[6]Página1!$A$8:$S$801,13,FALSE),0)</f>
        <v>0</v>
      </c>
      <c r="AR232" s="50">
        <f>IFERROR(VLOOKUP(TEXT($A232,"000000"),[6]Página1!$A$8:$S$801,16,FALSE),0)</f>
        <v>0</v>
      </c>
      <c r="AS232" s="50">
        <f>IFERROR(VLOOKUP(TEXT($A232,"000000"),[6]Página1!$A$8:$S$801,19,FALSE),0)</f>
        <v>0</v>
      </c>
      <c r="AT232" s="50">
        <f>IFERROR(VLOOKUP(TEXT($A232,"000000"),[7]Página1!$A$8:$R$814,12,FALSE),0)</f>
        <v>0</v>
      </c>
      <c r="AU232" s="50">
        <f>IFERROR(VLOOKUP(TEXT($A232,"000000"),[7]Página1!$A$8:$R$814,15,FALSE),0)</f>
        <v>0</v>
      </c>
      <c r="AV232" s="50">
        <f>IFERROR(VLOOKUP(TEXT($A232,"000000"),[7]Página1!$A$8:$R$814,18,FALSE),0)</f>
        <v>0</v>
      </c>
      <c r="AW232" s="50"/>
      <c r="AX232" s="51" t="e">
        <f t="shared" si="56"/>
        <v>#REF!</v>
      </c>
      <c r="AY232" s="51" t="e">
        <f t="shared" si="57"/>
        <v>#REF!</v>
      </c>
      <c r="AZ232" s="51" t="e">
        <f t="shared" si="58"/>
        <v>#REF!</v>
      </c>
      <c r="BA232" s="51" t="e">
        <f t="shared" si="59"/>
        <v>#REF!</v>
      </c>
      <c r="BB232" s="51">
        <f t="shared" si="60"/>
        <v>0</v>
      </c>
      <c r="BC232" s="51" t="e">
        <f t="shared" si="61"/>
        <v>#REF!</v>
      </c>
      <c r="BD232" s="51">
        <f t="shared" si="62"/>
        <v>0</v>
      </c>
      <c r="BE232" s="51">
        <f>IFERROR(VLOOKUP(A232,salario!A$2:P$91,11,FALSE),0)</f>
        <v>0</v>
      </c>
      <c r="BF232" s="51">
        <f>SUMIFS(topmanager!$D:$D,topmanager!$C:$C,rs_nova!$A232,topmanager!$A:$A,rs_nova!BF$2)</f>
        <v>0</v>
      </c>
      <c r="BG232" s="51">
        <f>SUMIFS(topmanager!$D:$D,topmanager!$C:$C,rs_nova!$A232,topmanager!$A:$A,rs_nova!BG$2)</f>
        <v>0</v>
      </c>
      <c r="BH232" s="51">
        <f>SUMIFS(topmanager!$D:$D,topmanager!$C:$C,rs_nova!$A232,topmanager!$A:$A,rs_nova!BH$2)</f>
        <v>0</v>
      </c>
      <c r="BI232" s="51">
        <f>SUMIFS(topmanager!$D:$D,topmanager!$C:$C,rs_nova!$A232,topmanager!$A:$A,rs_nova!BI$2)</f>
        <v>0</v>
      </c>
      <c r="BJ232" s="51">
        <f>SUMIFS(topmanager!$D:$D,topmanager!$C:$C,rs_nova!$A232,topmanager!$A:$A,rs_nova!BJ$2)+SUMIFS(topmanager!$D:$D,topmanager!$C:$C,rs_nova!$A232,topmanager!$A:$A,rs_nova!BJ$2+1)</f>
        <v>0</v>
      </c>
      <c r="BK232" s="51">
        <f>IFERROR(VLOOKUP(A232,[8]ferias!$C$4:$G$100,5,FALSE),0)</f>
        <v>0</v>
      </c>
      <c r="BL232" s="51">
        <f>SUMIFS(topmanager!$D:$D,topmanager!$C:$C,rs_nova!$A232,topmanager!$A:$A,rs_nova!BL$2)</f>
        <v>0</v>
      </c>
      <c r="BM232" s="51">
        <f>SUMIFS(topmanager!$D:$D,topmanager!$C:$C,rs_nova!$A232,topmanager!$A:$A,rs_nova!BM$2)+SUMIFS(topmanager!$D:$D,topmanager!$C:$C,rs_nova!$A236,topmanager!$A:$A,151)</f>
        <v>0</v>
      </c>
      <c r="BN232" s="51">
        <f t="shared" si="63"/>
        <v>0</v>
      </c>
    </row>
    <row r="233" spans="1:66">
      <c r="A233" s="47" t="e">
        <f>total!#REF!</f>
        <v>#REF!</v>
      </c>
      <c r="B233" s="47">
        <f t="shared" si="50"/>
        <v>0</v>
      </c>
      <c r="C233" s="48" t="e">
        <f>total!#REF!</f>
        <v>#REF!</v>
      </c>
      <c r="D233" s="49" t="str">
        <f>IFERROR(VLOOKUP(A233,salario!A$3:J$32,10,FALSE),"")</f>
        <v/>
      </c>
      <c r="E233" s="49" t="str">
        <f>IFERROR(IF(VLOOKUP(A233,salario!A$3:O$32,15,FALSE)="","",VLOOKUP(A233,salario!A$3:O$32,15,FALSE)),"")</f>
        <v/>
      </c>
      <c r="F233" s="47" t="str">
        <f>IFERROR(VLOOKUP(A233,[5]base_pessoal!$B$2:$P$1504,13,FALSE),"")</f>
        <v/>
      </c>
      <c r="G233" s="50">
        <f>IFERROR(VLOOKUP(A233,salario!A$2:P$91,11,FALSE),0)*B233/30</f>
        <v>0</v>
      </c>
      <c r="H233" s="50">
        <f>SUMIFS(topmanager!$D:$D,topmanager!$C:$C,rs_nova!$A233,topmanager!$A:$A,rs_nova!H$2)+SUMIFS(topmanager!$D:$D,topmanager!$C:$C,rs_nova!$A233,topmanager!$A:$A,63)</f>
        <v>0</v>
      </c>
      <c r="I233" s="50">
        <f>-SUMIFS(topmanager!$D:$D,topmanager!$C:$C,rs_nova!$A233,topmanager!$A:$A,rs_nova!I$2)</f>
        <v>0</v>
      </c>
      <c r="J233" s="50">
        <f>SUMIFS(topmanager!$D:$D,topmanager!$C:$C,rs_nova!$A233,topmanager!$A:$A,rs_nova!J$2)</f>
        <v>0</v>
      </c>
      <c r="K233" s="50">
        <f>SUMIFS(topmanager!$D:$D,topmanager!$C:$C,rs_nova!$A233,topmanager!$A:$A,rs_nova!K$2)+SUMIFS(topmanager!$D:$D,topmanager!$C:$C,rs_nova!$A233,topmanager!$A:$A,911)</f>
        <v>0</v>
      </c>
      <c r="L233" s="50">
        <f>SUMIFS(topmanager!$D:$D,topmanager!$C:$C,rs_nova!$A233,topmanager!$A:$A,rs_nova!L$2)</f>
        <v>0</v>
      </c>
      <c r="M233" s="50">
        <f>SUMIFS(topmanager!$D:$D,topmanager!$C:$C,rs_nova!$A233,topmanager!$A:$A,rs_nova!M$2)+SUMIFS(topmanager!$D:$D,topmanager!$C:$C,rs_nova!$A233,topmanager!$A:$A,908)+SUMIFS(topmanager!$D:$D,topmanager!$C:$C,rs_nova!$A233,topmanager!$A:$A,550)</f>
        <v>0</v>
      </c>
      <c r="N233" s="50">
        <f>SUMIFS(topmanager!$D:$D,topmanager!$C:$C,rs_nova!$A233,topmanager!$A:$A,rs_nova!N$2)</f>
        <v>0</v>
      </c>
      <c r="O233" s="51">
        <f t="shared" si="51"/>
        <v>0</v>
      </c>
      <c r="P233" s="50">
        <f>IFERROR(VLOOKUP($A233,total!$B$4:$AW$437,27,0),0)</f>
        <v>0</v>
      </c>
      <c r="Q233" s="50">
        <f>IFERROR(VLOOKUP($A233,total!$B$4:$AW$437,21,0),0)</f>
        <v>0</v>
      </c>
      <c r="R233" s="50">
        <f>IFERROR(VLOOKUP($A233,total!$B$4:$AW$437,25,0),0)+IFERROR(VLOOKUP($A233,total!$B$4:$AW$437,36,0),0)</f>
        <v>0</v>
      </c>
      <c r="S233" s="50">
        <f>IFERROR(VLOOKUP(A233,gympass!$A$2:$F$148,6,0),0)</f>
        <v>0</v>
      </c>
      <c r="T233" s="50">
        <f>IFERROR(VLOOKUP($A233,total!$B$4:$AW$437,42,0),0)</f>
        <v>0</v>
      </c>
      <c r="U233" s="50">
        <f>IFERROR(VLOOKUP($A233,total!$B$4:$AW$437,32,0),0)</f>
        <v>0</v>
      </c>
      <c r="V233" s="50">
        <f>IFERROR(VLOOKUP($A233,total!$B$4:$AW$437,28,0),0)</f>
        <v>0</v>
      </c>
      <c r="W233" s="50">
        <f>IFERROR(VLOOKUP($A233,total!$B$4:$AX$437,49,0),0)</f>
        <v>0</v>
      </c>
      <c r="X233" s="50"/>
      <c r="Y233" s="50">
        <f>IFERROR(VLOOKUP(A233,#REF!,4,0),0)</f>
        <v>0</v>
      </c>
      <c r="Z233" s="50">
        <f>IFERROR(VLOOKUP(B233,#REF!,8,0),0)</f>
        <v>0</v>
      </c>
      <c r="AA233" s="50">
        <f>IFERROR(VLOOKUP($A233,total!$B$4:$AW$437,45,0),0)</f>
        <v>0</v>
      </c>
      <c r="AB233" s="50">
        <f>IFERROR(VLOOKUP($A233,total!$B$4:$AW$437,48,0),0)</f>
        <v>0</v>
      </c>
      <c r="AC233" s="50">
        <f>IFERROR(VLOOKUP($A233,total!$B$4:$AB$437,19,0),0)</f>
        <v>0</v>
      </c>
      <c r="AD233" s="50">
        <f>IFERROR(VLOOKUP($A233,total!$B$4:$AB$437,10,0),0)</f>
        <v>0</v>
      </c>
      <c r="AE233" s="50">
        <f>IFERROR(VLOOKUP($A233,total!$B$4:$AB$437,13,0),0)-SUMIFS(topmanager!$D:$D,topmanager!$C:$C,rs_nova!$A237,topmanager!$A:$A,856)</f>
        <v>0</v>
      </c>
      <c r="AF233" s="50">
        <f>IFERROR(VLOOKUP($A233,total!$B$4:$AB$437,16,0),0)</f>
        <v>0</v>
      </c>
      <c r="AG233" s="50">
        <f>IFERROR(VLOOKUP($A233,total!$B$4:$AB$437,7,0),0)</f>
        <v>0</v>
      </c>
      <c r="AH233" s="50">
        <f>IFERROR(VLOOKUP($A233,total!$B$4:$AD$437,29,0),0)</f>
        <v>0</v>
      </c>
      <c r="AI233" s="50">
        <f>IFERROR(VLOOKUP(A233,total!$B$4:$AN$437,39,0),0)</f>
        <v>0</v>
      </c>
      <c r="AJ233" s="51">
        <f t="shared" si="52"/>
        <v>0</v>
      </c>
      <c r="AK233" s="50">
        <f t="shared" si="53"/>
        <v>0</v>
      </c>
      <c r="AL233" s="50">
        <f t="shared" si="54"/>
        <v>0</v>
      </c>
      <c r="AM233" s="50">
        <f t="shared" si="55"/>
        <v>0</v>
      </c>
      <c r="AN233" s="50" t="e">
        <f t="shared" si="64"/>
        <v>#REF!</v>
      </c>
      <c r="AO233" s="50" t="e">
        <f t="shared" si="64"/>
        <v>#REF!</v>
      </c>
      <c r="AP233" s="50" t="e">
        <f t="shared" si="64"/>
        <v>#REF!</v>
      </c>
      <c r="AQ233" s="50">
        <f>IFERROR(VLOOKUP(TEXT($A233,"000000"),[6]Página1!$A$8:$S$801,13,FALSE),0)</f>
        <v>0</v>
      </c>
      <c r="AR233" s="50">
        <f>IFERROR(VLOOKUP(TEXT($A233,"000000"),[6]Página1!$A$8:$S$801,16,FALSE),0)</f>
        <v>0</v>
      </c>
      <c r="AS233" s="50">
        <f>IFERROR(VLOOKUP(TEXT($A233,"000000"),[6]Página1!$A$8:$S$801,19,FALSE),0)</f>
        <v>0</v>
      </c>
      <c r="AT233" s="50">
        <f>IFERROR(VLOOKUP(TEXT($A233,"000000"),[7]Página1!$A$8:$R$814,12,FALSE),0)</f>
        <v>0</v>
      </c>
      <c r="AU233" s="50">
        <f>IFERROR(VLOOKUP(TEXT($A233,"000000"),[7]Página1!$A$8:$R$814,15,FALSE),0)</f>
        <v>0</v>
      </c>
      <c r="AV233" s="50">
        <f>IFERROR(VLOOKUP(TEXT($A233,"000000"),[7]Página1!$A$8:$R$814,18,FALSE),0)</f>
        <v>0</v>
      </c>
      <c r="AW233" s="50"/>
      <c r="AX233" s="51" t="e">
        <f t="shared" si="56"/>
        <v>#REF!</v>
      </c>
      <c r="AY233" s="51" t="e">
        <f t="shared" si="57"/>
        <v>#REF!</v>
      </c>
      <c r="AZ233" s="51" t="e">
        <f t="shared" si="58"/>
        <v>#REF!</v>
      </c>
      <c r="BA233" s="51" t="e">
        <f t="shared" si="59"/>
        <v>#REF!</v>
      </c>
      <c r="BB233" s="51">
        <f t="shared" si="60"/>
        <v>0</v>
      </c>
      <c r="BC233" s="51" t="e">
        <f t="shared" si="61"/>
        <v>#REF!</v>
      </c>
      <c r="BD233" s="51">
        <f t="shared" si="62"/>
        <v>0</v>
      </c>
      <c r="BE233" s="51">
        <f>IFERROR(VLOOKUP(A233,salario!A$2:P$91,11,FALSE),0)</f>
        <v>0</v>
      </c>
      <c r="BF233" s="51">
        <f>SUMIFS(topmanager!$D:$D,topmanager!$C:$C,rs_nova!$A233,topmanager!$A:$A,rs_nova!BF$2)</f>
        <v>0</v>
      </c>
      <c r="BG233" s="51">
        <f>SUMIFS(topmanager!$D:$D,topmanager!$C:$C,rs_nova!$A233,topmanager!$A:$A,rs_nova!BG$2)</f>
        <v>0</v>
      </c>
      <c r="BH233" s="51">
        <f>SUMIFS(topmanager!$D:$D,topmanager!$C:$C,rs_nova!$A233,topmanager!$A:$A,rs_nova!BH$2)</f>
        <v>0</v>
      </c>
      <c r="BI233" s="51">
        <f>SUMIFS(topmanager!$D:$D,topmanager!$C:$C,rs_nova!$A233,topmanager!$A:$A,rs_nova!BI$2)</f>
        <v>0</v>
      </c>
      <c r="BJ233" s="51">
        <f>SUMIFS(topmanager!$D:$D,topmanager!$C:$C,rs_nova!$A233,topmanager!$A:$A,rs_nova!BJ$2)+SUMIFS(topmanager!$D:$D,topmanager!$C:$C,rs_nova!$A233,topmanager!$A:$A,rs_nova!BJ$2+1)</f>
        <v>0</v>
      </c>
      <c r="BK233" s="51">
        <f>IFERROR(VLOOKUP(A233,[8]ferias!$C$4:$G$100,5,FALSE),0)</f>
        <v>0</v>
      </c>
      <c r="BL233" s="51">
        <f>SUMIFS(topmanager!$D:$D,topmanager!$C:$C,rs_nova!$A233,topmanager!$A:$A,rs_nova!BL$2)</f>
        <v>0</v>
      </c>
      <c r="BM233" s="51">
        <f>SUMIFS(topmanager!$D:$D,topmanager!$C:$C,rs_nova!$A233,topmanager!$A:$A,rs_nova!BM$2)+SUMIFS(topmanager!$D:$D,topmanager!$C:$C,rs_nova!$A237,topmanager!$A:$A,151)</f>
        <v>0</v>
      </c>
      <c r="BN233" s="51">
        <f t="shared" si="63"/>
        <v>0</v>
      </c>
    </row>
    <row r="234" spans="1:66">
      <c r="A234" s="47" t="e">
        <f>total!#REF!</f>
        <v>#REF!</v>
      </c>
      <c r="B234" s="47">
        <f t="shared" si="50"/>
        <v>0</v>
      </c>
      <c r="C234" s="48" t="e">
        <f>total!#REF!</f>
        <v>#REF!</v>
      </c>
      <c r="D234" s="49" t="str">
        <f>IFERROR(VLOOKUP(A234,salario!A$3:J$32,10,FALSE),"")</f>
        <v/>
      </c>
      <c r="E234" s="49" t="str">
        <f>IFERROR(IF(VLOOKUP(A234,salario!A$3:O$32,15,FALSE)="","",VLOOKUP(A234,salario!A$3:O$32,15,FALSE)),"")</f>
        <v/>
      </c>
      <c r="F234" s="47" t="str">
        <f>IFERROR(VLOOKUP(A234,[5]base_pessoal!$B$2:$P$1504,13,FALSE),"")</f>
        <v/>
      </c>
      <c r="G234" s="50">
        <f>IFERROR(VLOOKUP(A234,salario!A$2:P$91,11,FALSE),0)*B234/30</f>
        <v>0</v>
      </c>
      <c r="H234" s="50">
        <f>SUMIFS(topmanager!$D:$D,topmanager!$C:$C,rs_nova!$A234,topmanager!$A:$A,rs_nova!H$2)+SUMIFS(topmanager!$D:$D,topmanager!$C:$C,rs_nova!$A234,topmanager!$A:$A,63)</f>
        <v>0</v>
      </c>
      <c r="I234" s="50">
        <f>-SUMIFS(topmanager!$D:$D,topmanager!$C:$C,rs_nova!$A234,topmanager!$A:$A,rs_nova!I$2)</f>
        <v>0</v>
      </c>
      <c r="J234" s="50">
        <f>SUMIFS(topmanager!$D:$D,topmanager!$C:$C,rs_nova!$A234,topmanager!$A:$A,rs_nova!J$2)</f>
        <v>0</v>
      </c>
      <c r="K234" s="50">
        <f>SUMIFS(topmanager!$D:$D,topmanager!$C:$C,rs_nova!$A234,topmanager!$A:$A,rs_nova!K$2)+SUMIFS(topmanager!$D:$D,topmanager!$C:$C,rs_nova!$A234,topmanager!$A:$A,911)</f>
        <v>0</v>
      </c>
      <c r="L234" s="50">
        <f>SUMIFS(topmanager!$D:$D,topmanager!$C:$C,rs_nova!$A234,topmanager!$A:$A,rs_nova!L$2)</f>
        <v>0</v>
      </c>
      <c r="M234" s="50">
        <f>SUMIFS(topmanager!$D:$D,topmanager!$C:$C,rs_nova!$A234,topmanager!$A:$A,rs_nova!M$2)+SUMIFS(topmanager!$D:$D,topmanager!$C:$C,rs_nova!$A234,topmanager!$A:$A,908)+SUMIFS(topmanager!$D:$D,topmanager!$C:$C,rs_nova!$A234,topmanager!$A:$A,550)</f>
        <v>0</v>
      </c>
      <c r="N234" s="50">
        <f>SUMIFS(topmanager!$D:$D,topmanager!$C:$C,rs_nova!$A234,topmanager!$A:$A,rs_nova!N$2)</f>
        <v>0</v>
      </c>
      <c r="O234" s="51">
        <f t="shared" si="51"/>
        <v>0</v>
      </c>
      <c r="P234" s="50">
        <f>IFERROR(VLOOKUP($A234,total!$B$4:$AW$437,27,0),0)</f>
        <v>0</v>
      </c>
      <c r="Q234" s="50">
        <f>IFERROR(VLOOKUP($A234,total!$B$4:$AW$437,21,0),0)</f>
        <v>0</v>
      </c>
      <c r="R234" s="50">
        <f>IFERROR(VLOOKUP($A234,total!$B$4:$AW$437,25,0),0)+IFERROR(VLOOKUP($A234,total!$B$4:$AW$437,36,0),0)</f>
        <v>0</v>
      </c>
      <c r="S234" s="50">
        <f>IFERROR(VLOOKUP(A234,gympass!$A$2:$F$148,6,0),0)</f>
        <v>0</v>
      </c>
      <c r="T234" s="50">
        <f>IFERROR(VLOOKUP($A234,total!$B$4:$AW$437,42,0),0)</f>
        <v>0</v>
      </c>
      <c r="U234" s="50">
        <f>IFERROR(VLOOKUP($A234,total!$B$4:$AW$437,32,0),0)</f>
        <v>0</v>
      </c>
      <c r="V234" s="50">
        <f>IFERROR(VLOOKUP($A234,total!$B$4:$AW$437,28,0),0)</f>
        <v>0</v>
      </c>
      <c r="W234" s="50">
        <f>IFERROR(VLOOKUP($A234,total!$B$4:$AX$437,49,0),0)</f>
        <v>0</v>
      </c>
      <c r="X234" s="50"/>
      <c r="Y234" s="50">
        <f>IFERROR(VLOOKUP(A234,#REF!,4,0),0)</f>
        <v>0</v>
      </c>
      <c r="Z234" s="50">
        <f>IFERROR(VLOOKUP(B234,#REF!,8,0),0)</f>
        <v>0</v>
      </c>
      <c r="AA234" s="50">
        <f>IFERROR(VLOOKUP($A234,total!$B$4:$AW$437,45,0),0)</f>
        <v>0</v>
      </c>
      <c r="AB234" s="50">
        <f>IFERROR(VLOOKUP($A234,total!$B$4:$AW$437,48,0),0)</f>
        <v>0</v>
      </c>
      <c r="AC234" s="50">
        <f>IFERROR(VLOOKUP($A234,total!$B$4:$AB$437,19,0),0)</f>
        <v>0</v>
      </c>
      <c r="AD234" s="50">
        <f>IFERROR(VLOOKUP($A234,total!$B$4:$AB$437,10,0),0)</f>
        <v>0</v>
      </c>
      <c r="AE234" s="50">
        <f>IFERROR(VLOOKUP($A234,total!$B$4:$AB$437,13,0),0)-SUMIFS(topmanager!$D:$D,topmanager!$C:$C,rs_nova!$A238,topmanager!$A:$A,856)</f>
        <v>0</v>
      </c>
      <c r="AF234" s="50">
        <f>IFERROR(VLOOKUP($A234,total!$B$4:$AB$437,16,0),0)</f>
        <v>0</v>
      </c>
      <c r="AG234" s="50">
        <f>IFERROR(VLOOKUP($A234,total!$B$4:$AB$437,7,0),0)</f>
        <v>0</v>
      </c>
      <c r="AH234" s="50">
        <f>IFERROR(VLOOKUP($A234,total!$B$4:$AD$437,29,0),0)</f>
        <v>0</v>
      </c>
      <c r="AI234" s="50">
        <f>IFERROR(VLOOKUP(A234,total!$B$4:$AN$437,39,0),0)</f>
        <v>0</v>
      </c>
      <c r="AJ234" s="51">
        <f t="shared" si="52"/>
        <v>0</v>
      </c>
      <c r="AK234" s="50">
        <f t="shared" si="53"/>
        <v>0</v>
      </c>
      <c r="AL234" s="50">
        <f t="shared" si="54"/>
        <v>0</v>
      </c>
      <c r="AM234" s="50">
        <f t="shared" si="55"/>
        <v>0</v>
      </c>
      <c r="AN234" s="50" t="e">
        <f t="shared" si="64"/>
        <v>#REF!</v>
      </c>
      <c r="AO234" s="50" t="e">
        <f t="shared" si="64"/>
        <v>#REF!</v>
      </c>
      <c r="AP234" s="50" t="e">
        <f t="shared" si="64"/>
        <v>#REF!</v>
      </c>
      <c r="AQ234" s="50">
        <f>IFERROR(VLOOKUP(TEXT($A234,"000000"),[6]Página1!$A$8:$S$801,13,FALSE),0)</f>
        <v>0</v>
      </c>
      <c r="AR234" s="50">
        <f>IFERROR(VLOOKUP(TEXT($A234,"000000"),[6]Página1!$A$8:$S$801,16,FALSE),0)</f>
        <v>0</v>
      </c>
      <c r="AS234" s="50">
        <f>IFERROR(VLOOKUP(TEXT($A234,"000000"),[6]Página1!$A$8:$S$801,19,FALSE),0)</f>
        <v>0</v>
      </c>
      <c r="AT234" s="50">
        <f>IFERROR(VLOOKUP(TEXT($A234,"000000"),[7]Página1!$A$8:$R$814,12,FALSE),0)</f>
        <v>0</v>
      </c>
      <c r="AU234" s="50">
        <f>IFERROR(VLOOKUP(TEXT($A234,"000000"),[7]Página1!$A$8:$R$814,15,FALSE),0)</f>
        <v>0</v>
      </c>
      <c r="AV234" s="50">
        <f>IFERROR(VLOOKUP(TEXT($A234,"000000"),[7]Página1!$A$8:$R$814,18,FALSE),0)</f>
        <v>0</v>
      </c>
      <c r="AW234" s="50"/>
      <c r="AX234" s="51" t="e">
        <f t="shared" si="56"/>
        <v>#REF!</v>
      </c>
      <c r="AY234" s="51" t="e">
        <f t="shared" si="57"/>
        <v>#REF!</v>
      </c>
      <c r="AZ234" s="51" t="e">
        <f t="shared" si="58"/>
        <v>#REF!</v>
      </c>
      <c r="BA234" s="51" t="e">
        <f t="shared" si="59"/>
        <v>#REF!</v>
      </c>
      <c r="BB234" s="51">
        <f t="shared" si="60"/>
        <v>0</v>
      </c>
      <c r="BC234" s="51" t="e">
        <f t="shared" si="61"/>
        <v>#REF!</v>
      </c>
      <c r="BD234" s="51">
        <f t="shared" si="62"/>
        <v>0</v>
      </c>
      <c r="BE234" s="51">
        <f>IFERROR(VLOOKUP(A234,salario!A$2:P$91,11,FALSE),0)</f>
        <v>0</v>
      </c>
      <c r="BF234" s="51">
        <f>SUMIFS(topmanager!$D:$D,topmanager!$C:$C,rs_nova!$A234,topmanager!$A:$A,rs_nova!BF$2)</f>
        <v>0</v>
      </c>
      <c r="BG234" s="51">
        <f>SUMIFS(topmanager!$D:$D,topmanager!$C:$C,rs_nova!$A234,topmanager!$A:$A,rs_nova!BG$2)</f>
        <v>0</v>
      </c>
      <c r="BH234" s="51">
        <f>SUMIFS(topmanager!$D:$D,topmanager!$C:$C,rs_nova!$A234,topmanager!$A:$A,rs_nova!BH$2)</f>
        <v>0</v>
      </c>
      <c r="BI234" s="51">
        <f>SUMIFS(topmanager!$D:$D,topmanager!$C:$C,rs_nova!$A234,topmanager!$A:$A,rs_nova!BI$2)</f>
        <v>0</v>
      </c>
      <c r="BJ234" s="51">
        <f>SUMIFS(topmanager!$D:$D,topmanager!$C:$C,rs_nova!$A234,topmanager!$A:$A,rs_nova!BJ$2)+SUMIFS(topmanager!$D:$D,topmanager!$C:$C,rs_nova!$A234,topmanager!$A:$A,rs_nova!BJ$2+1)</f>
        <v>0</v>
      </c>
      <c r="BK234" s="51">
        <f>IFERROR(VLOOKUP(A234,[8]ferias!$C$4:$G$100,5,FALSE),0)</f>
        <v>0</v>
      </c>
      <c r="BL234" s="51">
        <f>SUMIFS(topmanager!$D:$D,topmanager!$C:$C,rs_nova!$A234,topmanager!$A:$A,rs_nova!BL$2)</f>
        <v>0</v>
      </c>
      <c r="BM234" s="51">
        <f>SUMIFS(topmanager!$D:$D,topmanager!$C:$C,rs_nova!$A234,topmanager!$A:$A,rs_nova!BM$2)+SUMIFS(topmanager!$D:$D,topmanager!$C:$C,rs_nova!$A238,topmanager!$A:$A,151)</f>
        <v>0</v>
      </c>
      <c r="BN234" s="51">
        <f t="shared" si="63"/>
        <v>0</v>
      </c>
    </row>
    <row r="235" spans="1:66">
      <c r="A235" s="47" t="e">
        <f>total!#REF!</f>
        <v>#REF!</v>
      </c>
      <c r="B235" s="47">
        <f t="shared" si="50"/>
        <v>0</v>
      </c>
      <c r="C235" s="48" t="e">
        <f>total!#REF!</f>
        <v>#REF!</v>
      </c>
      <c r="D235" s="49" t="str">
        <f>IFERROR(VLOOKUP(A235,salario!A$3:J$32,10,FALSE),"")</f>
        <v/>
      </c>
      <c r="E235" s="49" t="str">
        <f>IFERROR(IF(VLOOKUP(A235,salario!A$3:O$32,15,FALSE)="","",VLOOKUP(A235,salario!A$3:O$32,15,FALSE)),"")</f>
        <v/>
      </c>
      <c r="F235" s="47" t="str">
        <f>IFERROR(VLOOKUP(A235,[5]base_pessoal!$B$2:$P$1504,13,FALSE),"")</f>
        <v/>
      </c>
      <c r="G235" s="50">
        <f>IFERROR(VLOOKUP(A235,salario!A$2:P$91,11,FALSE),0)*B235/30</f>
        <v>0</v>
      </c>
      <c r="H235" s="50">
        <f>SUMIFS(topmanager!$D:$D,topmanager!$C:$C,rs_nova!$A235,topmanager!$A:$A,rs_nova!H$2)+SUMIFS(topmanager!$D:$D,topmanager!$C:$C,rs_nova!$A235,topmanager!$A:$A,63)</f>
        <v>0</v>
      </c>
      <c r="I235" s="50">
        <f>-SUMIFS(topmanager!$D:$D,topmanager!$C:$C,rs_nova!$A235,topmanager!$A:$A,rs_nova!I$2)</f>
        <v>0</v>
      </c>
      <c r="J235" s="50">
        <f>SUMIFS(topmanager!$D:$D,topmanager!$C:$C,rs_nova!$A235,topmanager!$A:$A,rs_nova!J$2)</f>
        <v>0</v>
      </c>
      <c r="K235" s="50">
        <f>SUMIFS(topmanager!$D:$D,topmanager!$C:$C,rs_nova!$A235,topmanager!$A:$A,rs_nova!K$2)+SUMIFS(topmanager!$D:$D,topmanager!$C:$C,rs_nova!$A235,topmanager!$A:$A,911)</f>
        <v>0</v>
      </c>
      <c r="L235" s="50">
        <f>SUMIFS(topmanager!$D:$D,topmanager!$C:$C,rs_nova!$A235,topmanager!$A:$A,rs_nova!L$2)</f>
        <v>0</v>
      </c>
      <c r="M235" s="50">
        <f>SUMIFS(topmanager!$D:$D,topmanager!$C:$C,rs_nova!$A235,topmanager!$A:$A,rs_nova!M$2)+SUMIFS(topmanager!$D:$D,topmanager!$C:$C,rs_nova!$A235,topmanager!$A:$A,908)+SUMIFS(topmanager!$D:$D,topmanager!$C:$C,rs_nova!$A235,topmanager!$A:$A,550)</f>
        <v>0</v>
      </c>
      <c r="N235" s="50">
        <f>SUMIFS(topmanager!$D:$D,topmanager!$C:$C,rs_nova!$A235,topmanager!$A:$A,rs_nova!N$2)</f>
        <v>0</v>
      </c>
      <c r="O235" s="51">
        <f t="shared" si="51"/>
        <v>0</v>
      </c>
      <c r="P235" s="50">
        <f>IFERROR(VLOOKUP($A235,total!$B$4:$AW$437,27,0),0)</f>
        <v>0</v>
      </c>
      <c r="Q235" s="50">
        <f>IFERROR(VLOOKUP($A235,total!$B$4:$AW$437,21,0),0)</f>
        <v>0</v>
      </c>
      <c r="R235" s="50">
        <f>IFERROR(VLOOKUP($A235,total!$B$4:$AW$437,25,0),0)+IFERROR(VLOOKUP($A235,total!$B$4:$AW$437,36,0),0)</f>
        <v>0</v>
      </c>
      <c r="S235" s="50">
        <f>IFERROR(VLOOKUP(A235,gympass!$A$2:$F$148,6,0),0)</f>
        <v>0</v>
      </c>
      <c r="T235" s="50">
        <f>IFERROR(VLOOKUP($A235,total!$B$4:$AW$437,42,0),0)</f>
        <v>0</v>
      </c>
      <c r="U235" s="50">
        <f>IFERROR(VLOOKUP($A235,total!$B$4:$AW$437,32,0),0)</f>
        <v>0</v>
      </c>
      <c r="V235" s="50">
        <f>IFERROR(VLOOKUP($A235,total!$B$4:$AW$437,28,0),0)</f>
        <v>0</v>
      </c>
      <c r="W235" s="50">
        <f>IFERROR(VLOOKUP($A235,total!$B$4:$AX$437,49,0),0)</f>
        <v>0</v>
      </c>
      <c r="X235" s="50"/>
      <c r="Y235" s="50">
        <f>IFERROR(VLOOKUP(A235,#REF!,4,0),0)</f>
        <v>0</v>
      </c>
      <c r="Z235" s="50">
        <f>IFERROR(VLOOKUP(B235,#REF!,8,0),0)</f>
        <v>0</v>
      </c>
      <c r="AA235" s="50">
        <f>IFERROR(VLOOKUP($A235,total!$B$4:$AW$437,45,0),0)</f>
        <v>0</v>
      </c>
      <c r="AB235" s="50">
        <f>IFERROR(VLOOKUP($A235,total!$B$4:$AW$437,48,0),0)</f>
        <v>0</v>
      </c>
      <c r="AC235" s="50">
        <f>IFERROR(VLOOKUP($A235,total!$B$4:$AB$437,19,0),0)</f>
        <v>0</v>
      </c>
      <c r="AD235" s="50">
        <f>IFERROR(VLOOKUP($A235,total!$B$4:$AB$437,10,0),0)</f>
        <v>0</v>
      </c>
      <c r="AE235" s="50">
        <f>IFERROR(VLOOKUP($A235,total!$B$4:$AB$437,13,0),0)-SUMIFS(topmanager!$D:$D,topmanager!$C:$C,rs_nova!$A239,topmanager!$A:$A,856)</f>
        <v>0</v>
      </c>
      <c r="AF235" s="50">
        <f>IFERROR(VLOOKUP($A235,total!$B$4:$AB$437,16,0),0)</f>
        <v>0</v>
      </c>
      <c r="AG235" s="50">
        <f>IFERROR(VLOOKUP($A235,total!$B$4:$AB$437,7,0),0)</f>
        <v>0</v>
      </c>
      <c r="AH235" s="50">
        <f>IFERROR(VLOOKUP($A235,total!$B$4:$AD$437,29,0),0)</f>
        <v>0</v>
      </c>
      <c r="AI235" s="50">
        <f>IFERROR(VLOOKUP(A235,total!$B$4:$AN$437,39,0),0)</f>
        <v>0</v>
      </c>
      <c r="AJ235" s="51">
        <f t="shared" si="52"/>
        <v>0</v>
      </c>
      <c r="AK235" s="50">
        <f t="shared" si="53"/>
        <v>0</v>
      </c>
      <c r="AL235" s="50">
        <f t="shared" si="54"/>
        <v>0</v>
      </c>
      <c r="AM235" s="50">
        <f t="shared" si="55"/>
        <v>0</v>
      </c>
      <c r="AN235" s="50" t="e">
        <f t="shared" si="64"/>
        <v>#REF!</v>
      </c>
      <c r="AO235" s="50" t="e">
        <f t="shared" si="64"/>
        <v>#REF!</v>
      </c>
      <c r="AP235" s="50" t="e">
        <f t="shared" si="64"/>
        <v>#REF!</v>
      </c>
      <c r="AQ235" s="50">
        <f>IFERROR(VLOOKUP(TEXT($A235,"000000"),[6]Página1!$A$8:$S$801,13,FALSE),0)</f>
        <v>0</v>
      </c>
      <c r="AR235" s="50">
        <f>IFERROR(VLOOKUP(TEXT($A235,"000000"),[6]Página1!$A$8:$S$801,16,FALSE),0)</f>
        <v>0</v>
      </c>
      <c r="AS235" s="50">
        <f>IFERROR(VLOOKUP(TEXT($A235,"000000"),[6]Página1!$A$8:$S$801,19,FALSE),0)</f>
        <v>0</v>
      </c>
      <c r="AT235" s="50">
        <f>IFERROR(VLOOKUP(TEXT($A235,"000000"),[7]Página1!$A$8:$R$814,12,FALSE),0)</f>
        <v>0</v>
      </c>
      <c r="AU235" s="50">
        <f>IFERROR(VLOOKUP(TEXT($A235,"000000"),[7]Página1!$A$8:$R$814,15,FALSE),0)</f>
        <v>0</v>
      </c>
      <c r="AV235" s="50">
        <f>IFERROR(VLOOKUP(TEXT($A235,"000000"),[7]Página1!$A$8:$R$814,18,FALSE),0)</f>
        <v>0</v>
      </c>
      <c r="AW235" s="50"/>
      <c r="AX235" s="51" t="e">
        <f t="shared" si="56"/>
        <v>#REF!</v>
      </c>
      <c r="AY235" s="51" t="e">
        <f t="shared" si="57"/>
        <v>#REF!</v>
      </c>
      <c r="AZ235" s="51" t="e">
        <f t="shared" si="58"/>
        <v>#REF!</v>
      </c>
      <c r="BA235" s="51" t="e">
        <f t="shared" si="59"/>
        <v>#REF!</v>
      </c>
      <c r="BB235" s="51">
        <f t="shared" si="60"/>
        <v>0</v>
      </c>
      <c r="BC235" s="51" t="e">
        <f t="shared" si="61"/>
        <v>#REF!</v>
      </c>
      <c r="BD235" s="51">
        <f t="shared" si="62"/>
        <v>0</v>
      </c>
      <c r="BE235" s="51">
        <f>IFERROR(VLOOKUP(A235,salario!A$2:P$91,11,FALSE),0)</f>
        <v>0</v>
      </c>
      <c r="BF235" s="51">
        <f>SUMIFS(topmanager!$D:$D,topmanager!$C:$C,rs_nova!$A235,topmanager!$A:$A,rs_nova!BF$2)</f>
        <v>0</v>
      </c>
      <c r="BG235" s="51">
        <f>SUMIFS(topmanager!$D:$D,topmanager!$C:$C,rs_nova!$A235,topmanager!$A:$A,rs_nova!BG$2)</f>
        <v>0</v>
      </c>
      <c r="BH235" s="51">
        <f>SUMIFS(topmanager!$D:$D,topmanager!$C:$C,rs_nova!$A235,topmanager!$A:$A,rs_nova!BH$2)</f>
        <v>0</v>
      </c>
      <c r="BI235" s="51">
        <f>SUMIFS(topmanager!$D:$D,topmanager!$C:$C,rs_nova!$A235,topmanager!$A:$A,rs_nova!BI$2)</f>
        <v>0</v>
      </c>
      <c r="BJ235" s="51">
        <f>SUMIFS(topmanager!$D:$D,topmanager!$C:$C,rs_nova!$A235,topmanager!$A:$A,rs_nova!BJ$2)+SUMIFS(topmanager!$D:$D,topmanager!$C:$C,rs_nova!$A235,topmanager!$A:$A,rs_nova!BJ$2+1)</f>
        <v>0</v>
      </c>
      <c r="BK235" s="51">
        <f>IFERROR(VLOOKUP(A235,[8]ferias!$C$4:$G$100,5,FALSE),0)</f>
        <v>0</v>
      </c>
      <c r="BL235" s="51">
        <f>SUMIFS(topmanager!$D:$D,topmanager!$C:$C,rs_nova!$A235,topmanager!$A:$A,rs_nova!BL$2)</f>
        <v>0</v>
      </c>
      <c r="BM235" s="51">
        <f>SUMIFS(topmanager!$D:$D,topmanager!$C:$C,rs_nova!$A235,topmanager!$A:$A,rs_nova!BM$2)+SUMIFS(topmanager!$D:$D,topmanager!$C:$C,rs_nova!$A239,topmanager!$A:$A,151)</f>
        <v>0</v>
      </c>
      <c r="BN235" s="51">
        <f t="shared" si="63"/>
        <v>0</v>
      </c>
    </row>
    <row r="236" spans="1:66">
      <c r="A236" s="47" t="e">
        <f>total!#REF!</f>
        <v>#REF!</v>
      </c>
      <c r="B236" s="47">
        <f t="shared" si="50"/>
        <v>0</v>
      </c>
      <c r="C236" s="48" t="e">
        <f>total!#REF!</f>
        <v>#REF!</v>
      </c>
      <c r="D236" s="49" t="str">
        <f>IFERROR(VLOOKUP(A236,salario!A$3:J$32,10,FALSE),"")</f>
        <v/>
      </c>
      <c r="E236" s="49" t="str">
        <f>IFERROR(IF(VLOOKUP(A236,salario!A$3:O$32,15,FALSE)="","",VLOOKUP(A236,salario!A$3:O$32,15,FALSE)),"")</f>
        <v/>
      </c>
      <c r="F236" s="47" t="str">
        <f>IFERROR(VLOOKUP(A236,[5]base_pessoal!$B$2:$P$1504,13,FALSE),"")</f>
        <v/>
      </c>
      <c r="G236" s="50">
        <f>IFERROR(VLOOKUP(A236,salario!A$2:P$91,11,FALSE),0)*B236/30</f>
        <v>0</v>
      </c>
      <c r="H236" s="50">
        <f>SUMIFS(topmanager!$D:$D,topmanager!$C:$C,rs_nova!$A236,topmanager!$A:$A,rs_nova!H$2)+SUMIFS(topmanager!$D:$D,topmanager!$C:$C,rs_nova!$A236,topmanager!$A:$A,63)</f>
        <v>0</v>
      </c>
      <c r="I236" s="50">
        <f>-SUMIFS(topmanager!$D:$D,topmanager!$C:$C,rs_nova!$A236,topmanager!$A:$A,rs_nova!I$2)</f>
        <v>0</v>
      </c>
      <c r="J236" s="50">
        <f>SUMIFS(topmanager!$D:$D,topmanager!$C:$C,rs_nova!$A236,topmanager!$A:$A,rs_nova!J$2)</f>
        <v>0</v>
      </c>
      <c r="K236" s="50">
        <f>SUMIFS(topmanager!$D:$D,topmanager!$C:$C,rs_nova!$A236,topmanager!$A:$A,rs_nova!K$2)+SUMIFS(topmanager!$D:$D,topmanager!$C:$C,rs_nova!$A236,topmanager!$A:$A,911)</f>
        <v>0</v>
      </c>
      <c r="L236" s="50">
        <f>SUMIFS(topmanager!$D:$D,topmanager!$C:$C,rs_nova!$A236,topmanager!$A:$A,rs_nova!L$2)</f>
        <v>0</v>
      </c>
      <c r="M236" s="50">
        <f>SUMIFS(topmanager!$D:$D,topmanager!$C:$C,rs_nova!$A236,topmanager!$A:$A,rs_nova!M$2)+SUMIFS(topmanager!$D:$D,topmanager!$C:$C,rs_nova!$A236,topmanager!$A:$A,908)+SUMIFS(topmanager!$D:$D,topmanager!$C:$C,rs_nova!$A236,topmanager!$A:$A,550)</f>
        <v>0</v>
      </c>
      <c r="N236" s="50">
        <f>SUMIFS(topmanager!$D:$D,topmanager!$C:$C,rs_nova!$A236,topmanager!$A:$A,rs_nova!N$2)</f>
        <v>0</v>
      </c>
      <c r="O236" s="51">
        <f t="shared" si="51"/>
        <v>0</v>
      </c>
      <c r="P236" s="50">
        <f>IFERROR(VLOOKUP($A236,total!$B$4:$AW$437,27,0),0)</f>
        <v>0</v>
      </c>
      <c r="Q236" s="50">
        <f>IFERROR(VLOOKUP($A236,total!$B$4:$AW$437,21,0),0)</f>
        <v>0</v>
      </c>
      <c r="R236" s="50">
        <f>IFERROR(VLOOKUP($A236,total!$B$4:$AW$437,25,0),0)+IFERROR(VLOOKUP($A236,total!$B$4:$AW$437,36,0),0)</f>
        <v>0</v>
      </c>
      <c r="S236" s="50">
        <f>IFERROR(VLOOKUP(A236,gympass!$A$2:$F$148,6,0),0)</f>
        <v>0</v>
      </c>
      <c r="T236" s="50">
        <f>IFERROR(VLOOKUP($A236,total!$B$4:$AW$437,42,0),0)</f>
        <v>0</v>
      </c>
      <c r="U236" s="50">
        <f>IFERROR(VLOOKUP($A236,total!$B$4:$AW$437,32,0),0)</f>
        <v>0</v>
      </c>
      <c r="V236" s="50">
        <f>IFERROR(VLOOKUP($A236,total!$B$4:$AW$437,28,0),0)</f>
        <v>0</v>
      </c>
      <c r="W236" s="50">
        <f>IFERROR(VLOOKUP($A236,total!$B$4:$AX$437,49,0),0)</f>
        <v>0</v>
      </c>
      <c r="X236" s="50"/>
      <c r="Y236" s="50">
        <f>IFERROR(VLOOKUP(A236,#REF!,4,0),0)</f>
        <v>0</v>
      </c>
      <c r="Z236" s="50">
        <f>IFERROR(VLOOKUP(B236,#REF!,8,0),0)</f>
        <v>0</v>
      </c>
      <c r="AA236" s="50">
        <f>IFERROR(VLOOKUP($A236,total!$B$4:$AW$437,45,0),0)</f>
        <v>0</v>
      </c>
      <c r="AB236" s="50">
        <f>IFERROR(VLOOKUP($A236,total!$B$4:$AW$437,48,0),0)</f>
        <v>0</v>
      </c>
      <c r="AC236" s="50">
        <f>IFERROR(VLOOKUP($A236,total!$B$4:$AB$437,19,0),0)</f>
        <v>0</v>
      </c>
      <c r="AD236" s="50">
        <f>IFERROR(VLOOKUP($A236,total!$B$4:$AB$437,10,0),0)</f>
        <v>0</v>
      </c>
      <c r="AE236" s="50">
        <f>IFERROR(VLOOKUP($A236,total!$B$4:$AB$437,13,0),0)-SUMIFS(topmanager!$D:$D,topmanager!$C:$C,rs_nova!$A240,topmanager!$A:$A,856)</f>
        <v>0</v>
      </c>
      <c r="AF236" s="50">
        <f>IFERROR(VLOOKUP($A236,total!$B$4:$AB$437,16,0),0)</f>
        <v>0</v>
      </c>
      <c r="AG236" s="50">
        <f>IFERROR(VLOOKUP($A236,total!$B$4:$AB$437,7,0),0)</f>
        <v>0</v>
      </c>
      <c r="AH236" s="50">
        <f>IFERROR(VLOOKUP($A236,total!$B$4:$AD$437,29,0),0)</f>
        <v>0</v>
      </c>
      <c r="AI236" s="50">
        <f>IFERROR(VLOOKUP(A236,total!$B$4:$AN$437,39,0),0)</f>
        <v>0</v>
      </c>
      <c r="AJ236" s="51">
        <f t="shared" si="52"/>
        <v>0</v>
      </c>
      <c r="AK236" s="50">
        <f t="shared" si="53"/>
        <v>0</v>
      </c>
      <c r="AL236" s="50">
        <f t="shared" si="54"/>
        <v>0</v>
      </c>
      <c r="AM236" s="50">
        <f t="shared" si="55"/>
        <v>0</v>
      </c>
      <c r="AN236" s="50" t="e">
        <f t="shared" si="64"/>
        <v>#REF!</v>
      </c>
      <c r="AO236" s="50" t="e">
        <f t="shared" si="64"/>
        <v>#REF!</v>
      </c>
      <c r="AP236" s="50" t="e">
        <f t="shared" si="64"/>
        <v>#REF!</v>
      </c>
      <c r="AQ236" s="50">
        <f>IFERROR(VLOOKUP(TEXT($A236,"000000"),[6]Página1!$A$8:$S$801,13,FALSE),0)</f>
        <v>0</v>
      </c>
      <c r="AR236" s="50">
        <f>IFERROR(VLOOKUP(TEXT($A236,"000000"),[6]Página1!$A$8:$S$801,16,FALSE),0)</f>
        <v>0</v>
      </c>
      <c r="AS236" s="50">
        <f>IFERROR(VLOOKUP(TEXT($A236,"000000"),[6]Página1!$A$8:$S$801,19,FALSE),0)</f>
        <v>0</v>
      </c>
      <c r="AT236" s="50">
        <f>IFERROR(VLOOKUP(TEXT($A236,"000000"),[7]Página1!$A$8:$R$814,12,FALSE),0)</f>
        <v>0</v>
      </c>
      <c r="AU236" s="50">
        <f>IFERROR(VLOOKUP(TEXT($A236,"000000"),[7]Página1!$A$8:$R$814,15,FALSE),0)</f>
        <v>0</v>
      </c>
      <c r="AV236" s="50">
        <f>IFERROR(VLOOKUP(TEXT($A236,"000000"),[7]Página1!$A$8:$R$814,18,FALSE),0)</f>
        <v>0</v>
      </c>
      <c r="AW236" s="50"/>
      <c r="AX236" s="51" t="e">
        <f t="shared" si="56"/>
        <v>#REF!</v>
      </c>
      <c r="AY236" s="51" t="e">
        <f t="shared" si="57"/>
        <v>#REF!</v>
      </c>
      <c r="AZ236" s="51" t="e">
        <f t="shared" si="58"/>
        <v>#REF!</v>
      </c>
      <c r="BA236" s="51" t="e">
        <f t="shared" si="59"/>
        <v>#REF!</v>
      </c>
      <c r="BB236" s="51">
        <f t="shared" si="60"/>
        <v>0</v>
      </c>
      <c r="BC236" s="51" t="e">
        <f t="shared" si="61"/>
        <v>#REF!</v>
      </c>
      <c r="BD236" s="51">
        <f t="shared" si="62"/>
        <v>0</v>
      </c>
      <c r="BE236" s="51">
        <f>IFERROR(VLOOKUP(A236,salario!A$2:P$91,11,FALSE),0)</f>
        <v>0</v>
      </c>
      <c r="BF236" s="51">
        <f>SUMIFS(topmanager!$D:$D,topmanager!$C:$C,rs_nova!$A236,topmanager!$A:$A,rs_nova!BF$2)</f>
        <v>0</v>
      </c>
      <c r="BG236" s="51">
        <f>SUMIFS(topmanager!$D:$D,topmanager!$C:$C,rs_nova!$A236,topmanager!$A:$A,rs_nova!BG$2)</f>
        <v>0</v>
      </c>
      <c r="BH236" s="51">
        <f>SUMIFS(topmanager!$D:$D,topmanager!$C:$C,rs_nova!$A236,topmanager!$A:$A,rs_nova!BH$2)</f>
        <v>0</v>
      </c>
      <c r="BI236" s="51">
        <f>SUMIFS(topmanager!$D:$D,topmanager!$C:$C,rs_nova!$A236,topmanager!$A:$A,rs_nova!BI$2)</f>
        <v>0</v>
      </c>
      <c r="BJ236" s="51">
        <f>SUMIFS(topmanager!$D:$D,topmanager!$C:$C,rs_nova!$A236,topmanager!$A:$A,rs_nova!BJ$2)+SUMIFS(topmanager!$D:$D,topmanager!$C:$C,rs_nova!$A236,topmanager!$A:$A,rs_nova!BJ$2+1)</f>
        <v>0</v>
      </c>
      <c r="BK236" s="51">
        <f>IFERROR(VLOOKUP(A236,[8]ferias!$C$4:$G$100,5,FALSE),0)</f>
        <v>0</v>
      </c>
      <c r="BL236" s="51">
        <f>SUMIFS(topmanager!$D:$D,topmanager!$C:$C,rs_nova!$A236,topmanager!$A:$A,rs_nova!BL$2)</f>
        <v>0</v>
      </c>
      <c r="BM236" s="51">
        <f>SUMIFS(topmanager!$D:$D,topmanager!$C:$C,rs_nova!$A236,topmanager!$A:$A,rs_nova!BM$2)+SUMIFS(topmanager!$D:$D,topmanager!$C:$C,rs_nova!$A240,topmanager!$A:$A,151)</f>
        <v>0</v>
      </c>
      <c r="BN236" s="51">
        <f t="shared" si="63"/>
        <v>0</v>
      </c>
    </row>
    <row r="237" spans="1:66">
      <c r="A237" s="47" t="e">
        <f>total!#REF!</f>
        <v>#REF!</v>
      </c>
      <c r="B237" s="47">
        <f t="shared" si="50"/>
        <v>0</v>
      </c>
      <c r="C237" s="48" t="e">
        <f>total!#REF!</f>
        <v>#REF!</v>
      </c>
      <c r="D237" s="49" t="str">
        <f>IFERROR(VLOOKUP(A237,salario!A$3:J$32,10,FALSE),"")</f>
        <v/>
      </c>
      <c r="E237" s="49" t="str">
        <f>IFERROR(IF(VLOOKUP(A237,salario!A$3:O$32,15,FALSE)="","",VLOOKUP(A237,salario!A$3:O$32,15,FALSE)),"")</f>
        <v/>
      </c>
      <c r="F237" s="47" t="str">
        <f>IFERROR(VLOOKUP(A237,[5]base_pessoal!$B$2:$P$1504,13,FALSE),"")</f>
        <v/>
      </c>
      <c r="G237" s="50">
        <f>IFERROR(VLOOKUP(A237,salario!A$2:P$91,11,FALSE),0)*B237/30</f>
        <v>0</v>
      </c>
      <c r="H237" s="50">
        <f>SUMIFS(topmanager!$D:$D,topmanager!$C:$C,rs_nova!$A237,topmanager!$A:$A,rs_nova!H$2)+SUMIFS(topmanager!$D:$D,topmanager!$C:$C,rs_nova!$A237,topmanager!$A:$A,63)</f>
        <v>0</v>
      </c>
      <c r="I237" s="50">
        <f>-SUMIFS(topmanager!$D:$D,topmanager!$C:$C,rs_nova!$A237,topmanager!$A:$A,rs_nova!I$2)</f>
        <v>0</v>
      </c>
      <c r="J237" s="50">
        <f>SUMIFS(topmanager!$D:$D,topmanager!$C:$C,rs_nova!$A237,topmanager!$A:$A,rs_nova!J$2)</f>
        <v>0</v>
      </c>
      <c r="K237" s="50">
        <f>SUMIFS(topmanager!$D:$D,topmanager!$C:$C,rs_nova!$A237,topmanager!$A:$A,rs_nova!K$2)+SUMIFS(topmanager!$D:$D,topmanager!$C:$C,rs_nova!$A237,topmanager!$A:$A,911)</f>
        <v>0</v>
      </c>
      <c r="L237" s="50">
        <f>SUMIFS(topmanager!$D:$D,topmanager!$C:$C,rs_nova!$A237,topmanager!$A:$A,rs_nova!L$2)</f>
        <v>0</v>
      </c>
      <c r="M237" s="50">
        <f>SUMIFS(topmanager!$D:$D,topmanager!$C:$C,rs_nova!$A237,topmanager!$A:$A,rs_nova!M$2)+SUMIFS(topmanager!$D:$D,topmanager!$C:$C,rs_nova!$A237,topmanager!$A:$A,908)+SUMIFS(topmanager!$D:$D,topmanager!$C:$C,rs_nova!$A237,topmanager!$A:$A,550)</f>
        <v>0</v>
      </c>
      <c r="N237" s="50">
        <f>SUMIFS(topmanager!$D:$D,topmanager!$C:$C,rs_nova!$A237,topmanager!$A:$A,rs_nova!N$2)</f>
        <v>0</v>
      </c>
      <c r="O237" s="51">
        <f t="shared" si="51"/>
        <v>0</v>
      </c>
      <c r="P237" s="50">
        <f>IFERROR(VLOOKUP($A237,total!$B$4:$AW$437,27,0),0)</f>
        <v>0</v>
      </c>
      <c r="Q237" s="50">
        <f>IFERROR(VLOOKUP($A237,total!$B$4:$AW$437,21,0),0)</f>
        <v>0</v>
      </c>
      <c r="R237" s="50">
        <f>IFERROR(VLOOKUP($A237,total!$B$4:$AW$437,25,0),0)+IFERROR(VLOOKUP($A237,total!$B$4:$AW$437,36,0),0)</f>
        <v>0</v>
      </c>
      <c r="S237" s="50">
        <f>IFERROR(VLOOKUP(A237,gympass!$A$2:$F$148,6,0),0)</f>
        <v>0</v>
      </c>
      <c r="T237" s="50">
        <f>IFERROR(VLOOKUP($A237,total!$B$4:$AW$437,42,0),0)</f>
        <v>0</v>
      </c>
      <c r="U237" s="50">
        <f>IFERROR(VLOOKUP($A237,total!$B$4:$AW$437,32,0),0)</f>
        <v>0</v>
      </c>
      <c r="V237" s="50">
        <f>IFERROR(VLOOKUP($A237,total!$B$4:$AW$437,28,0),0)</f>
        <v>0</v>
      </c>
      <c r="W237" s="50">
        <f>IFERROR(VLOOKUP($A237,total!$B$4:$AX$437,49,0),0)</f>
        <v>0</v>
      </c>
      <c r="X237" s="50"/>
      <c r="Y237" s="50">
        <f>IFERROR(VLOOKUP(A237,#REF!,4,0),0)</f>
        <v>0</v>
      </c>
      <c r="Z237" s="50">
        <f>IFERROR(VLOOKUP(B237,#REF!,8,0),0)</f>
        <v>0</v>
      </c>
      <c r="AA237" s="50">
        <f>IFERROR(VLOOKUP($A237,total!$B$4:$AW$437,45,0),0)</f>
        <v>0</v>
      </c>
      <c r="AB237" s="50">
        <f>IFERROR(VLOOKUP($A237,total!$B$4:$AW$437,48,0),0)</f>
        <v>0</v>
      </c>
      <c r="AC237" s="50">
        <f>IFERROR(VLOOKUP($A237,total!$B$4:$AB$437,19,0),0)</f>
        <v>0</v>
      </c>
      <c r="AD237" s="50">
        <f>IFERROR(VLOOKUP($A237,total!$B$4:$AB$437,10,0),0)</f>
        <v>0</v>
      </c>
      <c r="AE237" s="50">
        <f>IFERROR(VLOOKUP($A237,total!$B$4:$AB$437,13,0),0)-SUMIFS(topmanager!$D:$D,topmanager!$C:$C,rs_nova!$A241,topmanager!$A:$A,856)</f>
        <v>0</v>
      </c>
      <c r="AF237" s="50">
        <f>IFERROR(VLOOKUP($A237,total!$B$4:$AB$437,16,0),0)</f>
        <v>0</v>
      </c>
      <c r="AG237" s="50">
        <f>IFERROR(VLOOKUP($A237,total!$B$4:$AB$437,7,0),0)</f>
        <v>0</v>
      </c>
      <c r="AH237" s="50">
        <f>IFERROR(VLOOKUP($A237,total!$B$4:$AD$437,29,0),0)</f>
        <v>0</v>
      </c>
      <c r="AI237" s="50">
        <f>IFERROR(VLOOKUP(A237,total!$B$4:$AN$437,39,0),0)</f>
        <v>0</v>
      </c>
      <c r="AJ237" s="51">
        <f t="shared" si="52"/>
        <v>0</v>
      </c>
      <c r="AK237" s="50">
        <f t="shared" si="53"/>
        <v>0</v>
      </c>
      <c r="AL237" s="50">
        <f t="shared" si="54"/>
        <v>0</v>
      </c>
      <c r="AM237" s="50">
        <f t="shared" si="55"/>
        <v>0</v>
      </c>
      <c r="AN237" s="50" t="e">
        <f t="shared" si="64"/>
        <v>#REF!</v>
      </c>
      <c r="AO237" s="50" t="e">
        <f t="shared" si="64"/>
        <v>#REF!</v>
      </c>
      <c r="AP237" s="50" t="e">
        <f t="shared" si="64"/>
        <v>#REF!</v>
      </c>
      <c r="AQ237" s="50">
        <f>IFERROR(VLOOKUP(TEXT($A237,"000000"),[6]Página1!$A$8:$S$801,13,FALSE),0)</f>
        <v>0</v>
      </c>
      <c r="AR237" s="50">
        <f>IFERROR(VLOOKUP(TEXT($A237,"000000"),[6]Página1!$A$8:$S$801,16,FALSE),0)</f>
        <v>0</v>
      </c>
      <c r="AS237" s="50">
        <f>IFERROR(VLOOKUP(TEXT($A237,"000000"),[6]Página1!$A$8:$S$801,19,FALSE),0)</f>
        <v>0</v>
      </c>
      <c r="AT237" s="50">
        <f>IFERROR(VLOOKUP(TEXT($A237,"000000"),[7]Página1!$A$8:$R$814,12,FALSE),0)</f>
        <v>0</v>
      </c>
      <c r="AU237" s="50">
        <f>IFERROR(VLOOKUP(TEXT($A237,"000000"),[7]Página1!$A$8:$R$814,15,FALSE),0)</f>
        <v>0</v>
      </c>
      <c r="AV237" s="50">
        <f>IFERROR(VLOOKUP(TEXT($A237,"000000"),[7]Página1!$A$8:$R$814,18,FALSE),0)</f>
        <v>0</v>
      </c>
      <c r="AW237" s="50"/>
      <c r="AX237" s="51" t="e">
        <f t="shared" si="56"/>
        <v>#REF!</v>
      </c>
      <c r="AY237" s="51" t="e">
        <f t="shared" si="57"/>
        <v>#REF!</v>
      </c>
      <c r="AZ237" s="51" t="e">
        <f t="shared" si="58"/>
        <v>#REF!</v>
      </c>
      <c r="BA237" s="51" t="e">
        <f t="shared" si="59"/>
        <v>#REF!</v>
      </c>
      <c r="BB237" s="51">
        <f t="shared" si="60"/>
        <v>0</v>
      </c>
      <c r="BC237" s="51" t="e">
        <f t="shared" si="61"/>
        <v>#REF!</v>
      </c>
      <c r="BD237" s="51">
        <f t="shared" si="62"/>
        <v>0</v>
      </c>
      <c r="BE237" s="51">
        <f>IFERROR(VLOOKUP(A237,salario!A$2:P$91,11,FALSE),0)</f>
        <v>0</v>
      </c>
      <c r="BF237" s="51">
        <f>SUMIFS(topmanager!$D:$D,topmanager!$C:$C,rs_nova!$A237,topmanager!$A:$A,rs_nova!BF$2)</f>
        <v>0</v>
      </c>
      <c r="BG237" s="51">
        <f>SUMIFS(topmanager!$D:$D,topmanager!$C:$C,rs_nova!$A237,topmanager!$A:$A,rs_nova!BG$2)</f>
        <v>0</v>
      </c>
      <c r="BH237" s="51">
        <f>SUMIFS(topmanager!$D:$D,topmanager!$C:$C,rs_nova!$A237,topmanager!$A:$A,rs_nova!BH$2)</f>
        <v>0</v>
      </c>
      <c r="BI237" s="51">
        <f>SUMIFS(topmanager!$D:$D,topmanager!$C:$C,rs_nova!$A237,topmanager!$A:$A,rs_nova!BI$2)</f>
        <v>0</v>
      </c>
      <c r="BJ237" s="51">
        <f>SUMIFS(topmanager!$D:$D,topmanager!$C:$C,rs_nova!$A237,topmanager!$A:$A,rs_nova!BJ$2)+SUMIFS(topmanager!$D:$D,topmanager!$C:$C,rs_nova!$A237,topmanager!$A:$A,rs_nova!BJ$2+1)</f>
        <v>0</v>
      </c>
      <c r="BK237" s="51">
        <f>IFERROR(VLOOKUP(A237,[8]ferias!$C$4:$G$100,5,FALSE),0)</f>
        <v>0</v>
      </c>
      <c r="BL237" s="51">
        <f>SUMIFS(topmanager!$D:$D,topmanager!$C:$C,rs_nova!$A237,topmanager!$A:$A,rs_nova!BL$2)</f>
        <v>0</v>
      </c>
      <c r="BM237" s="51">
        <f>SUMIFS(topmanager!$D:$D,topmanager!$C:$C,rs_nova!$A237,topmanager!$A:$A,rs_nova!BM$2)+SUMIFS(topmanager!$D:$D,topmanager!$C:$C,rs_nova!$A241,topmanager!$A:$A,151)</f>
        <v>0</v>
      </c>
      <c r="BN237" s="51">
        <f t="shared" si="63"/>
        <v>0</v>
      </c>
    </row>
    <row r="238" spans="1:66">
      <c r="A238" s="47" t="e">
        <f>total!#REF!</f>
        <v>#REF!</v>
      </c>
      <c r="B238" s="47">
        <f t="shared" si="50"/>
        <v>0</v>
      </c>
      <c r="C238" s="48" t="e">
        <f>total!#REF!</f>
        <v>#REF!</v>
      </c>
      <c r="D238" s="49" t="str">
        <f>IFERROR(VLOOKUP(A238,salario!A$3:J$32,10,FALSE),"")</f>
        <v/>
      </c>
      <c r="E238" s="49" t="str">
        <f>IFERROR(IF(VLOOKUP(A238,salario!A$3:O$32,15,FALSE)="","",VLOOKUP(A238,salario!A$3:O$32,15,FALSE)),"")</f>
        <v/>
      </c>
      <c r="F238" s="47" t="str">
        <f>IFERROR(VLOOKUP(A238,[5]base_pessoal!$B$2:$P$1504,13,FALSE),"")</f>
        <v/>
      </c>
      <c r="G238" s="50">
        <f>IFERROR(VLOOKUP(A238,salario!A$2:P$91,11,FALSE),0)*B238/30</f>
        <v>0</v>
      </c>
      <c r="H238" s="50">
        <f>SUMIFS(topmanager!$D:$D,topmanager!$C:$C,rs_nova!$A238,topmanager!$A:$A,rs_nova!H$2)+SUMIFS(topmanager!$D:$D,topmanager!$C:$C,rs_nova!$A238,topmanager!$A:$A,63)</f>
        <v>0</v>
      </c>
      <c r="I238" s="50">
        <f>-SUMIFS(topmanager!$D:$D,topmanager!$C:$C,rs_nova!$A238,topmanager!$A:$A,rs_nova!I$2)</f>
        <v>0</v>
      </c>
      <c r="J238" s="50">
        <f>SUMIFS(topmanager!$D:$D,topmanager!$C:$C,rs_nova!$A238,topmanager!$A:$A,rs_nova!J$2)</f>
        <v>0</v>
      </c>
      <c r="K238" s="50">
        <f>SUMIFS(topmanager!$D:$D,topmanager!$C:$C,rs_nova!$A238,topmanager!$A:$A,rs_nova!K$2)+SUMIFS(topmanager!$D:$D,topmanager!$C:$C,rs_nova!$A238,topmanager!$A:$A,911)</f>
        <v>0</v>
      </c>
      <c r="L238" s="50">
        <f>SUMIFS(topmanager!$D:$D,topmanager!$C:$C,rs_nova!$A238,topmanager!$A:$A,rs_nova!L$2)</f>
        <v>0</v>
      </c>
      <c r="M238" s="50">
        <f>SUMIFS(topmanager!$D:$D,topmanager!$C:$C,rs_nova!$A238,topmanager!$A:$A,rs_nova!M$2)+SUMIFS(topmanager!$D:$D,topmanager!$C:$C,rs_nova!$A238,topmanager!$A:$A,908)+SUMIFS(topmanager!$D:$D,topmanager!$C:$C,rs_nova!$A238,topmanager!$A:$A,550)</f>
        <v>0</v>
      </c>
      <c r="N238" s="50">
        <f>SUMIFS(topmanager!$D:$D,topmanager!$C:$C,rs_nova!$A238,topmanager!$A:$A,rs_nova!N$2)</f>
        <v>0</v>
      </c>
      <c r="O238" s="51">
        <f t="shared" si="51"/>
        <v>0</v>
      </c>
      <c r="P238" s="50">
        <f>IFERROR(VLOOKUP($A238,total!$B$4:$AW$437,27,0),0)</f>
        <v>0</v>
      </c>
      <c r="Q238" s="50">
        <f>IFERROR(VLOOKUP($A238,total!$B$4:$AW$437,21,0),0)</f>
        <v>0</v>
      </c>
      <c r="R238" s="50">
        <f>IFERROR(VLOOKUP($A238,total!$B$4:$AW$437,25,0),0)+IFERROR(VLOOKUP($A238,total!$B$4:$AW$437,36,0),0)</f>
        <v>0</v>
      </c>
      <c r="S238" s="50">
        <f>IFERROR(VLOOKUP(A238,gympass!$A$2:$F$148,6,0),0)</f>
        <v>0</v>
      </c>
      <c r="T238" s="50">
        <f>IFERROR(VLOOKUP($A238,total!$B$4:$AW$437,42,0),0)</f>
        <v>0</v>
      </c>
      <c r="U238" s="50">
        <f>IFERROR(VLOOKUP($A238,total!$B$4:$AW$437,32,0),0)</f>
        <v>0</v>
      </c>
      <c r="V238" s="50">
        <f>IFERROR(VLOOKUP($A238,total!$B$4:$AW$437,28,0),0)</f>
        <v>0</v>
      </c>
      <c r="W238" s="50">
        <f>IFERROR(VLOOKUP($A238,total!$B$4:$AX$437,49,0),0)</f>
        <v>0</v>
      </c>
      <c r="X238" s="50"/>
      <c r="Y238" s="50">
        <f>IFERROR(VLOOKUP(A238,#REF!,4,0),0)</f>
        <v>0</v>
      </c>
      <c r="Z238" s="50">
        <f>IFERROR(VLOOKUP(B238,#REF!,8,0),0)</f>
        <v>0</v>
      </c>
      <c r="AA238" s="50">
        <f>IFERROR(VLOOKUP($A238,total!$B$4:$AW$437,45,0),0)</f>
        <v>0</v>
      </c>
      <c r="AB238" s="50">
        <f>IFERROR(VLOOKUP($A238,total!$B$4:$AW$437,48,0),0)</f>
        <v>0</v>
      </c>
      <c r="AC238" s="50">
        <f>IFERROR(VLOOKUP($A238,total!$B$4:$AB$437,19,0),0)</f>
        <v>0</v>
      </c>
      <c r="AD238" s="50">
        <f>IFERROR(VLOOKUP($A238,total!$B$4:$AB$437,10,0),0)</f>
        <v>0</v>
      </c>
      <c r="AE238" s="50">
        <f>IFERROR(VLOOKUP($A238,total!$B$4:$AB$437,13,0),0)-SUMIFS(topmanager!$D:$D,topmanager!$C:$C,rs_nova!$A242,topmanager!$A:$A,856)</f>
        <v>0</v>
      </c>
      <c r="AF238" s="50">
        <f>IFERROR(VLOOKUP($A238,total!$B$4:$AB$437,16,0),0)</f>
        <v>0</v>
      </c>
      <c r="AG238" s="50">
        <f>IFERROR(VLOOKUP($A238,total!$B$4:$AB$437,7,0),0)</f>
        <v>0</v>
      </c>
      <c r="AH238" s="50">
        <f>IFERROR(VLOOKUP($A238,total!$B$4:$AD$437,29,0),0)</f>
        <v>0</v>
      </c>
      <c r="AI238" s="50">
        <f>IFERROR(VLOOKUP(A238,total!$B$4:$AN$437,39,0),0)</f>
        <v>0</v>
      </c>
      <c r="AJ238" s="51">
        <f t="shared" si="52"/>
        <v>0</v>
      </c>
      <c r="AK238" s="50">
        <f t="shared" si="53"/>
        <v>0</v>
      </c>
      <c r="AL238" s="50">
        <f t="shared" si="54"/>
        <v>0</v>
      </c>
      <c r="AM238" s="50">
        <f t="shared" si="55"/>
        <v>0</v>
      </c>
      <c r="AN238" s="50" t="e">
        <f t="shared" si="64"/>
        <v>#REF!</v>
      </c>
      <c r="AO238" s="50" t="e">
        <f t="shared" si="64"/>
        <v>#REF!</v>
      </c>
      <c r="AP238" s="50" t="e">
        <f t="shared" si="64"/>
        <v>#REF!</v>
      </c>
      <c r="AQ238" s="50">
        <f>IFERROR(VLOOKUP(TEXT($A238,"000000"),[6]Página1!$A$8:$S$801,13,FALSE),0)</f>
        <v>0</v>
      </c>
      <c r="AR238" s="50">
        <f>IFERROR(VLOOKUP(TEXT($A238,"000000"),[6]Página1!$A$8:$S$801,16,FALSE),0)</f>
        <v>0</v>
      </c>
      <c r="AS238" s="50">
        <f>IFERROR(VLOOKUP(TEXT($A238,"000000"),[6]Página1!$A$8:$S$801,19,FALSE),0)</f>
        <v>0</v>
      </c>
      <c r="AT238" s="50">
        <f>IFERROR(VLOOKUP(TEXT($A238,"000000"),[7]Página1!$A$8:$R$814,12,FALSE),0)</f>
        <v>0</v>
      </c>
      <c r="AU238" s="50">
        <f>IFERROR(VLOOKUP(TEXT($A238,"000000"),[7]Página1!$A$8:$R$814,15,FALSE),0)</f>
        <v>0</v>
      </c>
      <c r="AV238" s="50">
        <f>IFERROR(VLOOKUP(TEXT($A238,"000000"),[7]Página1!$A$8:$R$814,18,FALSE),0)</f>
        <v>0</v>
      </c>
      <c r="AW238" s="50"/>
      <c r="AX238" s="51" t="e">
        <f t="shared" si="56"/>
        <v>#REF!</v>
      </c>
      <c r="AY238" s="51" t="e">
        <f t="shared" si="57"/>
        <v>#REF!</v>
      </c>
      <c r="AZ238" s="51" t="e">
        <f t="shared" si="58"/>
        <v>#REF!</v>
      </c>
      <c r="BA238" s="51" t="e">
        <f t="shared" si="59"/>
        <v>#REF!</v>
      </c>
      <c r="BB238" s="51">
        <f t="shared" si="60"/>
        <v>0</v>
      </c>
      <c r="BC238" s="51" t="e">
        <f t="shared" si="61"/>
        <v>#REF!</v>
      </c>
      <c r="BD238" s="51">
        <f t="shared" si="62"/>
        <v>0</v>
      </c>
      <c r="BE238" s="51">
        <f>IFERROR(VLOOKUP(A238,salario!A$2:P$91,11,FALSE),0)</f>
        <v>0</v>
      </c>
      <c r="BF238" s="51">
        <f>SUMIFS(topmanager!$D:$D,topmanager!$C:$C,rs_nova!$A238,topmanager!$A:$A,rs_nova!BF$2)</f>
        <v>0</v>
      </c>
      <c r="BG238" s="51">
        <f>SUMIFS(topmanager!$D:$D,topmanager!$C:$C,rs_nova!$A238,topmanager!$A:$A,rs_nova!BG$2)</f>
        <v>0</v>
      </c>
      <c r="BH238" s="51">
        <f>SUMIFS(topmanager!$D:$D,topmanager!$C:$C,rs_nova!$A238,topmanager!$A:$A,rs_nova!BH$2)</f>
        <v>0</v>
      </c>
      <c r="BI238" s="51">
        <f>SUMIFS(topmanager!$D:$D,topmanager!$C:$C,rs_nova!$A238,topmanager!$A:$A,rs_nova!BI$2)</f>
        <v>0</v>
      </c>
      <c r="BJ238" s="51">
        <f>SUMIFS(topmanager!$D:$D,topmanager!$C:$C,rs_nova!$A238,topmanager!$A:$A,rs_nova!BJ$2)+SUMIFS(topmanager!$D:$D,topmanager!$C:$C,rs_nova!$A238,topmanager!$A:$A,rs_nova!BJ$2+1)</f>
        <v>0</v>
      </c>
      <c r="BK238" s="51">
        <f>IFERROR(VLOOKUP(A238,[8]ferias!$C$4:$G$100,5,FALSE),0)</f>
        <v>0</v>
      </c>
      <c r="BL238" s="51">
        <f>SUMIFS(topmanager!$D:$D,topmanager!$C:$C,rs_nova!$A238,topmanager!$A:$A,rs_nova!BL$2)</f>
        <v>0</v>
      </c>
      <c r="BM238" s="51">
        <f>SUMIFS(topmanager!$D:$D,topmanager!$C:$C,rs_nova!$A238,topmanager!$A:$A,rs_nova!BM$2)+SUMIFS(topmanager!$D:$D,topmanager!$C:$C,rs_nova!$A242,topmanager!$A:$A,151)</f>
        <v>0</v>
      </c>
      <c r="BN238" s="51">
        <f t="shared" si="63"/>
        <v>0</v>
      </c>
    </row>
    <row r="239" spans="1:66">
      <c r="A239" s="47" t="e">
        <f>total!#REF!</f>
        <v>#REF!</v>
      </c>
      <c r="B239" s="47">
        <f t="shared" si="50"/>
        <v>0</v>
      </c>
      <c r="C239" s="48" t="e">
        <f>total!#REF!</f>
        <v>#REF!</v>
      </c>
      <c r="D239" s="49" t="str">
        <f>IFERROR(VLOOKUP(A239,salario!A$3:J$32,10,FALSE),"")</f>
        <v/>
      </c>
      <c r="E239" s="49" t="str">
        <f>IFERROR(IF(VLOOKUP(A239,salario!A$3:O$32,15,FALSE)="","",VLOOKUP(A239,salario!A$3:O$32,15,FALSE)),"")</f>
        <v/>
      </c>
      <c r="F239" s="47" t="str">
        <f>IFERROR(VLOOKUP(A239,[5]base_pessoal!$B$2:$P$1504,13,FALSE),"")</f>
        <v/>
      </c>
      <c r="G239" s="50">
        <f>IFERROR(VLOOKUP(A239,salario!A$2:P$91,11,FALSE),0)*B239/30</f>
        <v>0</v>
      </c>
      <c r="H239" s="50">
        <f>SUMIFS(topmanager!$D:$D,topmanager!$C:$C,rs_nova!$A239,topmanager!$A:$A,rs_nova!H$2)+SUMIFS(topmanager!$D:$D,topmanager!$C:$C,rs_nova!$A239,topmanager!$A:$A,63)</f>
        <v>0</v>
      </c>
      <c r="I239" s="50">
        <f>-SUMIFS(topmanager!$D:$D,topmanager!$C:$C,rs_nova!$A239,topmanager!$A:$A,rs_nova!I$2)</f>
        <v>0</v>
      </c>
      <c r="J239" s="50">
        <f>SUMIFS(topmanager!$D:$D,topmanager!$C:$C,rs_nova!$A239,topmanager!$A:$A,rs_nova!J$2)</f>
        <v>0</v>
      </c>
      <c r="K239" s="50">
        <f>SUMIFS(topmanager!$D:$D,topmanager!$C:$C,rs_nova!$A239,topmanager!$A:$A,rs_nova!K$2)+SUMIFS(topmanager!$D:$D,topmanager!$C:$C,rs_nova!$A239,topmanager!$A:$A,911)</f>
        <v>0</v>
      </c>
      <c r="L239" s="50">
        <f>SUMIFS(topmanager!$D:$D,topmanager!$C:$C,rs_nova!$A239,topmanager!$A:$A,rs_nova!L$2)</f>
        <v>0</v>
      </c>
      <c r="M239" s="50">
        <f>SUMIFS(topmanager!$D:$D,topmanager!$C:$C,rs_nova!$A239,topmanager!$A:$A,rs_nova!M$2)+SUMIFS(topmanager!$D:$D,topmanager!$C:$C,rs_nova!$A239,topmanager!$A:$A,908)+SUMIFS(topmanager!$D:$D,topmanager!$C:$C,rs_nova!$A239,topmanager!$A:$A,550)</f>
        <v>0</v>
      </c>
      <c r="N239" s="50">
        <f>SUMIFS(topmanager!$D:$D,topmanager!$C:$C,rs_nova!$A239,topmanager!$A:$A,rs_nova!N$2)</f>
        <v>0</v>
      </c>
      <c r="O239" s="51">
        <f t="shared" si="51"/>
        <v>0</v>
      </c>
      <c r="P239" s="50">
        <f>IFERROR(VLOOKUP($A239,total!$B$4:$AW$437,27,0),0)</f>
        <v>0</v>
      </c>
      <c r="Q239" s="50">
        <f>IFERROR(VLOOKUP($A239,total!$B$4:$AW$437,21,0),0)</f>
        <v>0</v>
      </c>
      <c r="R239" s="50">
        <f>IFERROR(VLOOKUP($A239,total!$B$4:$AW$437,25,0),0)+IFERROR(VLOOKUP($A239,total!$B$4:$AW$437,36,0),0)</f>
        <v>0</v>
      </c>
      <c r="S239" s="50">
        <f>IFERROR(VLOOKUP(A239,gympass!$A$2:$F$148,6,0),0)</f>
        <v>0</v>
      </c>
      <c r="T239" s="50">
        <f>IFERROR(VLOOKUP($A239,total!$B$4:$AW$437,42,0),0)</f>
        <v>0</v>
      </c>
      <c r="U239" s="50">
        <f>IFERROR(VLOOKUP($A239,total!$B$4:$AW$437,32,0),0)</f>
        <v>0</v>
      </c>
      <c r="V239" s="50">
        <f>IFERROR(VLOOKUP($A239,total!$B$4:$AW$437,28,0),0)</f>
        <v>0</v>
      </c>
      <c r="W239" s="50">
        <f>IFERROR(VLOOKUP($A239,total!$B$4:$AX$437,49,0),0)</f>
        <v>0</v>
      </c>
      <c r="X239" s="50"/>
      <c r="Y239" s="50">
        <f>IFERROR(VLOOKUP(A239,#REF!,4,0),0)</f>
        <v>0</v>
      </c>
      <c r="Z239" s="50">
        <f>IFERROR(VLOOKUP(B239,#REF!,8,0),0)</f>
        <v>0</v>
      </c>
      <c r="AA239" s="50">
        <f>IFERROR(VLOOKUP($A239,total!$B$4:$AW$437,45,0),0)</f>
        <v>0</v>
      </c>
      <c r="AB239" s="50">
        <f>IFERROR(VLOOKUP($A239,total!$B$4:$AW$437,48,0),0)</f>
        <v>0</v>
      </c>
      <c r="AC239" s="50">
        <f>IFERROR(VLOOKUP($A239,total!$B$4:$AB$437,19,0),0)</f>
        <v>0</v>
      </c>
      <c r="AD239" s="50">
        <f>IFERROR(VLOOKUP($A239,total!$B$4:$AB$437,10,0),0)</f>
        <v>0</v>
      </c>
      <c r="AE239" s="50">
        <f>IFERROR(VLOOKUP($A239,total!$B$4:$AB$437,13,0),0)-SUMIFS(topmanager!$D:$D,topmanager!$C:$C,rs_nova!$A243,topmanager!$A:$A,856)</f>
        <v>0</v>
      </c>
      <c r="AF239" s="50">
        <f>IFERROR(VLOOKUP($A239,total!$B$4:$AB$437,16,0),0)</f>
        <v>0</v>
      </c>
      <c r="AG239" s="50">
        <f>IFERROR(VLOOKUP($A239,total!$B$4:$AB$437,7,0),0)</f>
        <v>0</v>
      </c>
      <c r="AH239" s="50">
        <f>IFERROR(VLOOKUP($A239,total!$B$4:$AD$437,29,0),0)</f>
        <v>0</v>
      </c>
      <c r="AI239" s="50">
        <f>IFERROR(VLOOKUP(A239,total!$B$4:$AN$437,39,0),0)</f>
        <v>0</v>
      </c>
      <c r="AJ239" s="51">
        <f t="shared" si="52"/>
        <v>0</v>
      </c>
      <c r="AK239" s="50">
        <f t="shared" si="53"/>
        <v>0</v>
      </c>
      <c r="AL239" s="50">
        <f t="shared" si="54"/>
        <v>0</v>
      </c>
      <c r="AM239" s="50">
        <f t="shared" si="55"/>
        <v>0</v>
      </c>
      <c r="AN239" s="50" t="e">
        <f t="shared" si="64"/>
        <v>#REF!</v>
      </c>
      <c r="AO239" s="50" t="e">
        <f t="shared" si="64"/>
        <v>#REF!</v>
      </c>
      <c r="AP239" s="50" t="e">
        <f t="shared" si="64"/>
        <v>#REF!</v>
      </c>
      <c r="AQ239" s="50">
        <f>IFERROR(VLOOKUP(TEXT($A239,"000000"),[6]Página1!$A$8:$S$801,13,FALSE),0)</f>
        <v>0</v>
      </c>
      <c r="AR239" s="50">
        <f>IFERROR(VLOOKUP(TEXT($A239,"000000"),[6]Página1!$A$8:$S$801,16,FALSE),0)</f>
        <v>0</v>
      </c>
      <c r="AS239" s="50">
        <f>IFERROR(VLOOKUP(TEXT($A239,"000000"),[6]Página1!$A$8:$S$801,19,FALSE),0)</f>
        <v>0</v>
      </c>
      <c r="AT239" s="50">
        <f>IFERROR(VLOOKUP(TEXT($A239,"000000"),[7]Página1!$A$8:$R$814,12,FALSE),0)</f>
        <v>0</v>
      </c>
      <c r="AU239" s="50">
        <f>IFERROR(VLOOKUP(TEXT($A239,"000000"),[7]Página1!$A$8:$R$814,15,FALSE),0)</f>
        <v>0</v>
      </c>
      <c r="AV239" s="50">
        <f>IFERROR(VLOOKUP(TEXT($A239,"000000"),[7]Página1!$A$8:$R$814,18,FALSE),0)</f>
        <v>0</v>
      </c>
      <c r="AW239" s="50"/>
      <c r="AX239" s="51" t="e">
        <f t="shared" si="56"/>
        <v>#REF!</v>
      </c>
      <c r="AY239" s="51" t="e">
        <f t="shared" si="57"/>
        <v>#REF!</v>
      </c>
      <c r="AZ239" s="51" t="e">
        <f t="shared" si="58"/>
        <v>#REF!</v>
      </c>
      <c r="BA239" s="51" t="e">
        <f t="shared" si="59"/>
        <v>#REF!</v>
      </c>
      <c r="BB239" s="51">
        <f t="shared" si="60"/>
        <v>0</v>
      </c>
      <c r="BC239" s="51" t="e">
        <f t="shared" si="61"/>
        <v>#REF!</v>
      </c>
      <c r="BD239" s="51">
        <f t="shared" si="62"/>
        <v>0</v>
      </c>
      <c r="BE239" s="51">
        <f>IFERROR(VLOOKUP(A239,salario!A$2:P$91,11,FALSE),0)</f>
        <v>0</v>
      </c>
      <c r="BF239" s="51">
        <f>SUMIFS(topmanager!$D:$D,topmanager!$C:$C,rs_nova!$A239,topmanager!$A:$A,rs_nova!BF$2)</f>
        <v>0</v>
      </c>
      <c r="BG239" s="51">
        <f>SUMIFS(topmanager!$D:$D,topmanager!$C:$C,rs_nova!$A239,topmanager!$A:$A,rs_nova!BG$2)</f>
        <v>0</v>
      </c>
      <c r="BH239" s="51">
        <f>SUMIFS(topmanager!$D:$D,topmanager!$C:$C,rs_nova!$A239,topmanager!$A:$A,rs_nova!BH$2)</f>
        <v>0</v>
      </c>
      <c r="BI239" s="51">
        <f>SUMIFS(topmanager!$D:$D,topmanager!$C:$C,rs_nova!$A239,topmanager!$A:$A,rs_nova!BI$2)</f>
        <v>0</v>
      </c>
      <c r="BJ239" s="51">
        <f>SUMIFS(topmanager!$D:$D,topmanager!$C:$C,rs_nova!$A239,topmanager!$A:$A,rs_nova!BJ$2)+SUMIFS(topmanager!$D:$D,topmanager!$C:$C,rs_nova!$A239,topmanager!$A:$A,rs_nova!BJ$2+1)</f>
        <v>0</v>
      </c>
      <c r="BK239" s="51">
        <f>IFERROR(VLOOKUP(A239,[8]ferias!$C$4:$G$100,5,FALSE),0)</f>
        <v>0</v>
      </c>
      <c r="BL239" s="51">
        <f>SUMIFS(topmanager!$D:$D,topmanager!$C:$C,rs_nova!$A239,topmanager!$A:$A,rs_nova!BL$2)</f>
        <v>0</v>
      </c>
      <c r="BM239" s="51">
        <f>SUMIFS(topmanager!$D:$D,topmanager!$C:$C,rs_nova!$A239,topmanager!$A:$A,rs_nova!BM$2)+SUMIFS(topmanager!$D:$D,topmanager!$C:$C,rs_nova!$A243,topmanager!$A:$A,151)</f>
        <v>0</v>
      </c>
      <c r="BN239" s="51">
        <f t="shared" si="63"/>
        <v>0</v>
      </c>
    </row>
    <row r="240" spans="1:66">
      <c r="A240" s="47" t="e">
        <f>total!#REF!</f>
        <v>#REF!</v>
      </c>
      <c r="B240" s="47">
        <f t="shared" si="50"/>
        <v>0</v>
      </c>
      <c r="C240" s="48" t="e">
        <f>total!#REF!</f>
        <v>#REF!</v>
      </c>
      <c r="D240" s="49" t="str">
        <f>IFERROR(VLOOKUP(A240,salario!A$3:J$32,10,FALSE),"")</f>
        <v/>
      </c>
      <c r="E240" s="49" t="str">
        <f>IFERROR(IF(VLOOKUP(A240,salario!A$3:O$32,15,FALSE)="","",VLOOKUP(A240,salario!A$3:O$32,15,FALSE)),"")</f>
        <v/>
      </c>
      <c r="F240" s="47" t="str">
        <f>IFERROR(VLOOKUP(A240,[5]base_pessoal!$B$2:$P$1504,13,FALSE),"")</f>
        <v/>
      </c>
      <c r="G240" s="50">
        <f>IFERROR(VLOOKUP(A240,salario!A$2:P$91,11,FALSE),0)*B240/30</f>
        <v>0</v>
      </c>
      <c r="H240" s="50">
        <f>SUMIFS(topmanager!$D:$D,topmanager!$C:$C,rs_nova!$A240,topmanager!$A:$A,rs_nova!H$2)+SUMIFS(topmanager!$D:$D,topmanager!$C:$C,rs_nova!$A240,topmanager!$A:$A,63)</f>
        <v>0</v>
      </c>
      <c r="I240" s="50">
        <f>-SUMIFS(topmanager!$D:$D,topmanager!$C:$C,rs_nova!$A240,topmanager!$A:$A,rs_nova!I$2)</f>
        <v>0</v>
      </c>
      <c r="J240" s="50">
        <f>SUMIFS(topmanager!$D:$D,topmanager!$C:$C,rs_nova!$A240,topmanager!$A:$A,rs_nova!J$2)</f>
        <v>0</v>
      </c>
      <c r="K240" s="50">
        <f>SUMIFS(topmanager!$D:$D,topmanager!$C:$C,rs_nova!$A240,topmanager!$A:$A,rs_nova!K$2)+SUMIFS(topmanager!$D:$D,topmanager!$C:$C,rs_nova!$A240,topmanager!$A:$A,911)</f>
        <v>0</v>
      </c>
      <c r="L240" s="50">
        <f>SUMIFS(topmanager!$D:$D,topmanager!$C:$C,rs_nova!$A240,topmanager!$A:$A,rs_nova!L$2)</f>
        <v>0</v>
      </c>
      <c r="M240" s="50">
        <f>SUMIFS(topmanager!$D:$D,topmanager!$C:$C,rs_nova!$A240,topmanager!$A:$A,rs_nova!M$2)+SUMIFS(topmanager!$D:$D,topmanager!$C:$C,rs_nova!$A240,topmanager!$A:$A,908)+SUMIFS(topmanager!$D:$D,topmanager!$C:$C,rs_nova!$A240,topmanager!$A:$A,550)</f>
        <v>0</v>
      </c>
      <c r="N240" s="50">
        <f>SUMIFS(topmanager!$D:$D,topmanager!$C:$C,rs_nova!$A240,topmanager!$A:$A,rs_nova!N$2)</f>
        <v>0</v>
      </c>
      <c r="O240" s="51">
        <f t="shared" si="51"/>
        <v>0</v>
      </c>
      <c r="P240" s="50">
        <f>IFERROR(VLOOKUP($A240,total!$B$4:$AW$437,27,0),0)</f>
        <v>0</v>
      </c>
      <c r="Q240" s="50">
        <f>IFERROR(VLOOKUP($A240,total!$B$4:$AW$437,21,0),0)</f>
        <v>0</v>
      </c>
      <c r="R240" s="50">
        <f>IFERROR(VLOOKUP($A240,total!$B$4:$AW$437,25,0),0)+IFERROR(VLOOKUP($A240,total!$B$4:$AW$437,36,0),0)</f>
        <v>0</v>
      </c>
      <c r="S240" s="50">
        <f>IFERROR(VLOOKUP(A240,gympass!$A$2:$F$148,6,0),0)</f>
        <v>0</v>
      </c>
      <c r="T240" s="50">
        <f>IFERROR(VLOOKUP($A240,total!$B$4:$AW$437,42,0),0)</f>
        <v>0</v>
      </c>
      <c r="U240" s="50">
        <f>IFERROR(VLOOKUP($A240,total!$B$4:$AW$437,32,0),0)</f>
        <v>0</v>
      </c>
      <c r="V240" s="50">
        <f>IFERROR(VLOOKUP($A240,total!$B$4:$AW$437,28,0),0)</f>
        <v>0</v>
      </c>
      <c r="W240" s="50">
        <f>IFERROR(VLOOKUP($A240,total!$B$4:$AX$437,49,0),0)</f>
        <v>0</v>
      </c>
      <c r="X240" s="50"/>
      <c r="Y240" s="50">
        <f>IFERROR(VLOOKUP(A240,#REF!,4,0),0)</f>
        <v>0</v>
      </c>
      <c r="Z240" s="50">
        <f>IFERROR(VLOOKUP(B240,#REF!,8,0),0)</f>
        <v>0</v>
      </c>
      <c r="AA240" s="50">
        <f>IFERROR(VLOOKUP($A240,total!$B$4:$AW$437,45,0),0)</f>
        <v>0</v>
      </c>
      <c r="AB240" s="50">
        <f>IFERROR(VLOOKUP($A240,total!$B$4:$AW$437,48,0),0)</f>
        <v>0</v>
      </c>
      <c r="AC240" s="50">
        <f>IFERROR(VLOOKUP($A240,total!$B$4:$AB$437,19,0),0)</f>
        <v>0</v>
      </c>
      <c r="AD240" s="50">
        <f>IFERROR(VLOOKUP($A240,total!$B$4:$AB$437,10,0),0)</f>
        <v>0</v>
      </c>
      <c r="AE240" s="50">
        <f>IFERROR(VLOOKUP($A240,total!$B$4:$AB$437,13,0),0)-SUMIFS(topmanager!$D:$D,topmanager!$C:$C,rs_nova!$A244,topmanager!$A:$A,856)</f>
        <v>0</v>
      </c>
      <c r="AF240" s="50">
        <f>IFERROR(VLOOKUP($A240,total!$B$4:$AB$437,16,0),0)</f>
        <v>0</v>
      </c>
      <c r="AG240" s="50">
        <f>IFERROR(VLOOKUP($A240,total!$B$4:$AB$437,7,0),0)</f>
        <v>0</v>
      </c>
      <c r="AH240" s="50">
        <f>IFERROR(VLOOKUP($A240,total!$B$4:$AD$437,29,0),0)</f>
        <v>0</v>
      </c>
      <c r="AI240" s="50">
        <f>IFERROR(VLOOKUP(A240,total!$B$4:$AN$437,39,0),0)</f>
        <v>0</v>
      </c>
      <c r="AJ240" s="51">
        <f t="shared" si="52"/>
        <v>0</v>
      </c>
      <c r="AK240" s="50">
        <f t="shared" si="53"/>
        <v>0</v>
      </c>
      <c r="AL240" s="50">
        <f t="shared" si="54"/>
        <v>0</v>
      </c>
      <c r="AM240" s="50">
        <f t="shared" si="55"/>
        <v>0</v>
      </c>
      <c r="AN240" s="50" t="e">
        <f t="shared" si="64"/>
        <v>#REF!</v>
      </c>
      <c r="AO240" s="50" t="e">
        <f t="shared" si="64"/>
        <v>#REF!</v>
      </c>
      <c r="AP240" s="50" t="e">
        <f t="shared" si="64"/>
        <v>#REF!</v>
      </c>
      <c r="AQ240" s="50">
        <f>IFERROR(VLOOKUP(TEXT($A240,"000000"),[6]Página1!$A$8:$S$801,13,FALSE),0)</f>
        <v>0</v>
      </c>
      <c r="AR240" s="50">
        <f>IFERROR(VLOOKUP(TEXT($A240,"000000"),[6]Página1!$A$8:$S$801,16,FALSE),0)</f>
        <v>0</v>
      </c>
      <c r="AS240" s="50">
        <f>IFERROR(VLOOKUP(TEXT($A240,"000000"),[6]Página1!$A$8:$S$801,19,FALSE),0)</f>
        <v>0</v>
      </c>
      <c r="AT240" s="50">
        <f>IFERROR(VLOOKUP(TEXT($A240,"000000"),[7]Página1!$A$8:$R$814,12,FALSE),0)</f>
        <v>0</v>
      </c>
      <c r="AU240" s="50">
        <f>IFERROR(VLOOKUP(TEXT($A240,"000000"),[7]Página1!$A$8:$R$814,15,FALSE),0)</f>
        <v>0</v>
      </c>
      <c r="AV240" s="50">
        <f>IFERROR(VLOOKUP(TEXT($A240,"000000"),[7]Página1!$A$8:$R$814,18,FALSE),0)</f>
        <v>0</v>
      </c>
      <c r="AW240" s="50"/>
      <c r="AX240" s="51" t="e">
        <f t="shared" si="56"/>
        <v>#REF!</v>
      </c>
      <c r="AY240" s="51" t="e">
        <f t="shared" si="57"/>
        <v>#REF!</v>
      </c>
      <c r="AZ240" s="51" t="e">
        <f t="shared" si="58"/>
        <v>#REF!</v>
      </c>
      <c r="BA240" s="51" t="e">
        <f t="shared" si="59"/>
        <v>#REF!</v>
      </c>
      <c r="BB240" s="51">
        <f t="shared" si="60"/>
        <v>0</v>
      </c>
      <c r="BC240" s="51" t="e">
        <f t="shared" si="61"/>
        <v>#REF!</v>
      </c>
      <c r="BD240" s="51">
        <f t="shared" si="62"/>
        <v>0</v>
      </c>
      <c r="BE240" s="51">
        <f>IFERROR(VLOOKUP(A240,salario!A$2:P$91,11,FALSE),0)</f>
        <v>0</v>
      </c>
      <c r="BF240" s="51">
        <f>SUMIFS(topmanager!$D:$D,topmanager!$C:$C,rs_nova!$A240,topmanager!$A:$A,rs_nova!BF$2)</f>
        <v>0</v>
      </c>
      <c r="BG240" s="51">
        <f>SUMIFS(topmanager!$D:$D,topmanager!$C:$C,rs_nova!$A240,topmanager!$A:$A,rs_nova!BG$2)</f>
        <v>0</v>
      </c>
      <c r="BH240" s="51">
        <f>SUMIFS(topmanager!$D:$D,topmanager!$C:$C,rs_nova!$A240,topmanager!$A:$A,rs_nova!BH$2)</f>
        <v>0</v>
      </c>
      <c r="BI240" s="51">
        <f>SUMIFS(topmanager!$D:$D,topmanager!$C:$C,rs_nova!$A240,topmanager!$A:$A,rs_nova!BI$2)</f>
        <v>0</v>
      </c>
      <c r="BJ240" s="51">
        <f>SUMIFS(topmanager!$D:$D,topmanager!$C:$C,rs_nova!$A240,topmanager!$A:$A,rs_nova!BJ$2)+SUMIFS(topmanager!$D:$D,topmanager!$C:$C,rs_nova!$A240,topmanager!$A:$A,rs_nova!BJ$2+1)</f>
        <v>0</v>
      </c>
      <c r="BK240" s="51">
        <f>IFERROR(VLOOKUP(A240,[8]ferias!$C$4:$G$100,5,FALSE),0)</f>
        <v>0</v>
      </c>
      <c r="BL240" s="51">
        <f>SUMIFS(topmanager!$D:$D,topmanager!$C:$C,rs_nova!$A240,topmanager!$A:$A,rs_nova!BL$2)</f>
        <v>0</v>
      </c>
      <c r="BM240" s="51">
        <f>SUMIFS(topmanager!$D:$D,topmanager!$C:$C,rs_nova!$A240,topmanager!$A:$A,rs_nova!BM$2)+SUMIFS(topmanager!$D:$D,topmanager!$C:$C,rs_nova!$A244,topmanager!$A:$A,151)</f>
        <v>0</v>
      </c>
      <c r="BN240" s="51">
        <f t="shared" si="63"/>
        <v>0</v>
      </c>
    </row>
    <row r="241" spans="1:66">
      <c r="A241" s="47" t="e">
        <f>total!#REF!</f>
        <v>#REF!</v>
      </c>
      <c r="B241" s="47">
        <f t="shared" si="50"/>
        <v>0</v>
      </c>
      <c r="C241" s="48" t="e">
        <f>total!#REF!</f>
        <v>#REF!</v>
      </c>
      <c r="D241" s="49" t="str">
        <f>IFERROR(VLOOKUP(A241,salario!A$3:J$32,10,FALSE),"")</f>
        <v/>
      </c>
      <c r="E241" s="49" t="str">
        <f>IFERROR(IF(VLOOKUP(A241,salario!A$3:O$32,15,FALSE)="","",VLOOKUP(A241,salario!A$3:O$32,15,FALSE)),"")</f>
        <v/>
      </c>
      <c r="F241" s="47" t="str">
        <f>IFERROR(VLOOKUP(A241,[5]base_pessoal!$B$2:$P$1504,13,FALSE),"")</f>
        <v/>
      </c>
      <c r="G241" s="50">
        <f>IFERROR(VLOOKUP(A241,salario!A$2:P$91,11,FALSE),0)*B241/30</f>
        <v>0</v>
      </c>
      <c r="H241" s="50">
        <f>SUMIFS(topmanager!$D:$D,topmanager!$C:$C,rs_nova!$A241,topmanager!$A:$A,rs_nova!H$2)+SUMIFS(topmanager!$D:$D,topmanager!$C:$C,rs_nova!$A241,topmanager!$A:$A,63)</f>
        <v>0</v>
      </c>
      <c r="I241" s="50">
        <f>-SUMIFS(topmanager!$D:$D,topmanager!$C:$C,rs_nova!$A241,topmanager!$A:$A,rs_nova!I$2)</f>
        <v>0</v>
      </c>
      <c r="J241" s="50">
        <f>SUMIFS(topmanager!$D:$D,topmanager!$C:$C,rs_nova!$A241,topmanager!$A:$A,rs_nova!J$2)</f>
        <v>0</v>
      </c>
      <c r="K241" s="50">
        <f>SUMIFS(topmanager!$D:$D,topmanager!$C:$C,rs_nova!$A241,topmanager!$A:$A,rs_nova!K$2)+SUMIFS(topmanager!$D:$D,topmanager!$C:$C,rs_nova!$A241,topmanager!$A:$A,911)</f>
        <v>0</v>
      </c>
      <c r="L241" s="50">
        <f>SUMIFS(topmanager!$D:$D,topmanager!$C:$C,rs_nova!$A241,topmanager!$A:$A,rs_nova!L$2)</f>
        <v>0</v>
      </c>
      <c r="M241" s="50">
        <f>SUMIFS(topmanager!$D:$D,topmanager!$C:$C,rs_nova!$A241,topmanager!$A:$A,rs_nova!M$2)+SUMIFS(topmanager!$D:$D,topmanager!$C:$C,rs_nova!$A241,topmanager!$A:$A,908)+SUMIFS(topmanager!$D:$D,topmanager!$C:$C,rs_nova!$A241,topmanager!$A:$A,550)</f>
        <v>0</v>
      </c>
      <c r="N241" s="50">
        <f>SUMIFS(topmanager!$D:$D,topmanager!$C:$C,rs_nova!$A241,topmanager!$A:$A,rs_nova!N$2)</f>
        <v>0</v>
      </c>
      <c r="O241" s="51">
        <f t="shared" si="51"/>
        <v>0</v>
      </c>
      <c r="P241" s="50">
        <f>IFERROR(VLOOKUP($A241,total!$B$4:$AW$437,27,0),0)</f>
        <v>0</v>
      </c>
      <c r="Q241" s="50">
        <f>IFERROR(VLOOKUP($A241,total!$B$4:$AW$437,21,0),0)</f>
        <v>0</v>
      </c>
      <c r="R241" s="50">
        <f>IFERROR(VLOOKUP($A241,total!$B$4:$AW$437,25,0),0)+IFERROR(VLOOKUP($A241,total!$B$4:$AW$437,36,0),0)</f>
        <v>0</v>
      </c>
      <c r="S241" s="50">
        <f>IFERROR(VLOOKUP(A241,gympass!$A$2:$F$148,6,0),0)</f>
        <v>0</v>
      </c>
      <c r="T241" s="50">
        <f>IFERROR(VLOOKUP($A241,total!$B$4:$AW$437,42,0),0)</f>
        <v>0</v>
      </c>
      <c r="U241" s="50">
        <f>IFERROR(VLOOKUP($A241,total!$B$4:$AW$437,32,0),0)</f>
        <v>0</v>
      </c>
      <c r="V241" s="50">
        <f>IFERROR(VLOOKUP($A241,total!$B$4:$AW$437,28,0),0)</f>
        <v>0</v>
      </c>
      <c r="W241" s="50">
        <f>IFERROR(VLOOKUP($A241,total!$B$4:$AX$437,49,0),0)</f>
        <v>0</v>
      </c>
      <c r="X241" s="50"/>
      <c r="Y241" s="50">
        <f>IFERROR(VLOOKUP(A241,#REF!,4,0),0)</f>
        <v>0</v>
      </c>
      <c r="Z241" s="50">
        <f>IFERROR(VLOOKUP(B241,#REF!,8,0),0)</f>
        <v>0</v>
      </c>
      <c r="AA241" s="50">
        <f>IFERROR(VLOOKUP($A241,total!$B$4:$AW$437,45,0),0)</f>
        <v>0</v>
      </c>
      <c r="AB241" s="50">
        <f>IFERROR(VLOOKUP($A241,total!$B$4:$AW$437,48,0),0)</f>
        <v>0</v>
      </c>
      <c r="AC241" s="50">
        <f>IFERROR(VLOOKUP($A241,total!$B$4:$AB$437,19,0),0)</f>
        <v>0</v>
      </c>
      <c r="AD241" s="50">
        <f>IFERROR(VLOOKUP($A241,total!$B$4:$AB$437,10,0),0)</f>
        <v>0</v>
      </c>
      <c r="AE241" s="50">
        <f>IFERROR(VLOOKUP($A241,total!$B$4:$AB$437,13,0),0)-SUMIFS(topmanager!$D:$D,topmanager!$C:$C,rs_nova!$A245,topmanager!$A:$A,856)</f>
        <v>0</v>
      </c>
      <c r="AF241" s="50">
        <f>IFERROR(VLOOKUP($A241,total!$B$4:$AB$437,16,0),0)</f>
        <v>0</v>
      </c>
      <c r="AG241" s="50">
        <f>IFERROR(VLOOKUP($A241,total!$B$4:$AB$437,7,0),0)</f>
        <v>0</v>
      </c>
      <c r="AH241" s="50">
        <f>IFERROR(VLOOKUP($A241,total!$B$4:$AD$437,29,0),0)</f>
        <v>0</v>
      </c>
      <c r="AI241" s="50">
        <f>IFERROR(VLOOKUP(A241,total!$B$4:$AN$437,39,0),0)</f>
        <v>0</v>
      </c>
      <c r="AJ241" s="51">
        <f t="shared" si="52"/>
        <v>0</v>
      </c>
      <c r="AK241" s="50">
        <f t="shared" si="53"/>
        <v>0</v>
      </c>
      <c r="AL241" s="50">
        <f t="shared" si="54"/>
        <v>0</v>
      </c>
      <c r="AM241" s="50">
        <f t="shared" si="55"/>
        <v>0</v>
      </c>
      <c r="AN241" s="50" t="e">
        <f t="shared" si="64"/>
        <v>#REF!</v>
      </c>
      <c r="AO241" s="50" t="e">
        <f t="shared" si="64"/>
        <v>#REF!</v>
      </c>
      <c r="AP241" s="50" t="e">
        <f t="shared" si="64"/>
        <v>#REF!</v>
      </c>
      <c r="AQ241" s="50">
        <f>IFERROR(VLOOKUP(TEXT($A241,"000000"),[6]Página1!$A$8:$S$801,13,FALSE),0)</f>
        <v>0</v>
      </c>
      <c r="AR241" s="50">
        <f>IFERROR(VLOOKUP(TEXT($A241,"000000"),[6]Página1!$A$8:$S$801,16,FALSE),0)</f>
        <v>0</v>
      </c>
      <c r="AS241" s="50">
        <f>IFERROR(VLOOKUP(TEXT($A241,"000000"),[6]Página1!$A$8:$S$801,19,FALSE),0)</f>
        <v>0</v>
      </c>
      <c r="AT241" s="50">
        <f>IFERROR(VLOOKUP(TEXT($A241,"000000"),[7]Página1!$A$8:$R$814,12,FALSE),0)</f>
        <v>0</v>
      </c>
      <c r="AU241" s="50">
        <f>IFERROR(VLOOKUP(TEXT($A241,"000000"),[7]Página1!$A$8:$R$814,15,FALSE),0)</f>
        <v>0</v>
      </c>
      <c r="AV241" s="50">
        <f>IFERROR(VLOOKUP(TEXT($A241,"000000"),[7]Página1!$A$8:$R$814,18,FALSE),0)</f>
        <v>0</v>
      </c>
      <c r="AW241" s="50"/>
      <c r="AX241" s="51" t="e">
        <f t="shared" si="56"/>
        <v>#REF!</v>
      </c>
      <c r="AY241" s="51" t="e">
        <f t="shared" si="57"/>
        <v>#REF!</v>
      </c>
      <c r="AZ241" s="51" t="e">
        <f t="shared" si="58"/>
        <v>#REF!</v>
      </c>
      <c r="BA241" s="51" t="e">
        <f t="shared" si="59"/>
        <v>#REF!</v>
      </c>
      <c r="BB241" s="51">
        <f t="shared" si="60"/>
        <v>0</v>
      </c>
      <c r="BC241" s="51" t="e">
        <f t="shared" si="61"/>
        <v>#REF!</v>
      </c>
      <c r="BD241" s="51">
        <f t="shared" si="62"/>
        <v>0</v>
      </c>
      <c r="BE241" s="51">
        <f>IFERROR(VLOOKUP(A241,salario!A$2:P$91,11,FALSE),0)</f>
        <v>0</v>
      </c>
      <c r="BF241" s="51">
        <f>SUMIFS(topmanager!$D:$D,topmanager!$C:$C,rs_nova!$A241,topmanager!$A:$A,rs_nova!BF$2)</f>
        <v>0</v>
      </c>
      <c r="BG241" s="51">
        <f>SUMIFS(topmanager!$D:$D,topmanager!$C:$C,rs_nova!$A241,topmanager!$A:$A,rs_nova!BG$2)</f>
        <v>0</v>
      </c>
      <c r="BH241" s="51">
        <f>SUMIFS(topmanager!$D:$D,topmanager!$C:$C,rs_nova!$A241,topmanager!$A:$A,rs_nova!BH$2)</f>
        <v>0</v>
      </c>
      <c r="BI241" s="51">
        <f>SUMIFS(topmanager!$D:$D,topmanager!$C:$C,rs_nova!$A241,topmanager!$A:$A,rs_nova!BI$2)</f>
        <v>0</v>
      </c>
      <c r="BJ241" s="51">
        <f>SUMIFS(topmanager!$D:$D,topmanager!$C:$C,rs_nova!$A241,topmanager!$A:$A,rs_nova!BJ$2)+SUMIFS(topmanager!$D:$D,topmanager!$C:$C,rs_nova!$A241,topmanager!$A:$A,rs_nova!BJ$2+1)</f>
        <v>0</v>
      </c>
      <c r="BK241" s="51">
        <f>IFERROR(VLOOKUP(A241,[8]ferias!$C$4:$G$100,5,FALSE),0)</f>
        <v>0</v>
      </c>
      <c r="BL241" s="51">
        <f>SUMIFS(topmanager!$D:$D,topmanager!$C:$C,rs_nova!$A241,topmanager!$A:$A,rs_nova!BL$2)</f>
        <v>0</v>
      </c>
      <c r="BM241" s="51">
        <f>SUMIFS(topmanager!$D:$D,topmanager!$C:$C,rs_nova!$A241,topmanager!$A:$A,rs_nova!BM$2)+SUMIFS(topmanager!$D:$D,topmanager!$C:$C,rs_nova!$A245,topmanager!$A:$A,151)</f>
        <v>0</v>
      </c>
      <c r="BN241" s="51">
        <f t="shared" si="63"/>
        <v>0</v>
      </c>
    </row>
    <row r="242" spans="1:66">
      <c r="A242" s="47" t="e">
        <f>total!#REF!</f>
        <v>#REF!</v>
      </c>
      <c r="B242" s="47">
        <f t="shared" si="50"/>
        <v>0</v>
      </c>
      <c r="C242" s="48" t="e">
        <f>total!#REF!</f>
        <v>#REF!</v>
      </c>
      <c r="D242" s="49" t="str">
        <f>IFERROR(VLOOKUP(A242,salario!A$3:J$32,10,FALSE),"")</f>
        <v/>
      </c>
      <c r="E242" s="49" t="str">
        <f>IFERROR(IF(VLOOKUP(A242,salario!A$3:O$32,15,FALSE)="","",VLOOKUP(A242,salario!A$3:O$32,15,FALSE)),"")</f>
        <v/>
      </c>
      <c r="F242" s="47" t="str">
        <f>IFERROR(VLOOKUP(A242,[5]base_pessoal!$B$2:$P$1504,13,FALSE),"")</f>
        <v/>
      </c>
      <c r="G242" s="50">
        <f>IFERROR(VLOOKUP(A242,salario!A$2:P$91,11,FALSE),0)*B242/30</f>
        <v>0</v>
      </c>
      <c r="H242" s="50">
        <f>SUMIFS(topmanager!$D:$D,topmanager!$C:$C,rs_nova!$A242,topmanager!$A:$A,rs_nova!H$2)+SUMIFS(topmanager!$D:$D,topmanager!$C:$C,rs_nova!$A242,topmanager!$A:$A,63)</f>
        <v>0</v>
      </c>
      <c r="I242" s="50">
        <f>-SUMIFS(topmanager!$D:$D,topmanager!$C:$C,rs_nova!$A242,topmanager!$A:$A,rs_nova!I$2)</f>
        <v>0</v>
      </c>
      <c r="J242" s="50">
        <f>SUMIFS(topmanager!$D:$D,topmanager!$C:$C,rs_nova!$A242,topmanager!$A:$A,rs_nova!J$2)</f>
        <v>0</v>
      </c>
      <c r="K242" s="50">
        <f>SUMIFS(topmanager!$D:$D,topmanager!$C:$C,rs_nova!$A242,topmanager!$A:$A,rs_nova!K$2)+SUMIFS(topmanager!$D:$D,topmanager!$C:$C,rs_nova!$A242,topmanager!$A:$A,911)</f>
        <v>0</v>
      </c>
      <c r="L242" s="50">
        <f>SUMIFS(topmanager!$D:$D,topmanager!$C:$C,rs_nova!$A242,topmanager!$A:$A,rs_nova!L$2)</f>
        <v>0</v>
      </c>
      <c r="M242" s="50">
        <f>SUMIFS(topmanager!$D:$D,topmanager!$C:$C,rs_nova!$A242,topmanager!$A:$A,rs_nova!M$2)+SUMIFS(topmanager!$D:$D,topmanager!$C:$C,rs_nova!$A242,topmanager!$A:$A,908)+SUMIFS(topmanager!$D:$D,topmanager!$C:$C,rs_nova!$A242,topmanager!$A:$A,550)</f>
        <v>0</v>
      </c>
      <c r="N242" s="50">
        <f>SUMIFS(topmanager!$D:$D,topmanager!$C:$C,rs_nova!$A242,topmanager!$A:$A,rs_nova!N$2)</f>
        <v>0</v>
      </c>
      <c r="O242" s="51">
        <f t="shared" si="51"/>
        <v>0</v>
      </c>
      <c r="P242" s="50">
        <f>IFERROR(VLOOKUP($A242,total!$B$4:$AW$437,27,0),0)</f>
        <v>0</v>
      </c>
      <c r="Q242" s="50">
        <f>IFERROR(VLOOKUP($A242,total!$B$4:$AW$437,21,0),0)</f>
        <v>0</v>
      </c>
      <c r="R242" s="50">
        <f>IFERROR(VLOOKUP($A242,total!$B$4:$AW$437,25,0),0)+IFERROR(VLOOKUP($A242,total!$B$4:$AW$437,36,0),0)</f>
        <v>0</v>
      </c>
      <c r="S242" s="50">
        <f>IFERROR(VLOOKUP(A242,gympass!$A$2:$F$148,6,0),0)</f>
        <v>0</v>
      </c>
      <c r="T242" s="50">
        <f>IFERROR(VLOOKUP($A242,total!$B$4:$AW$437,42,0),0)</f>
        <v>0</v>
      </c>
      <c r="U242" s="50">
        <f>IFERROR(VLOOKUP($A242,total!$B$4:$AW$437,32,0),0)</f>
        <v>0</v>
      </c>
      <c r="V242" s="50">
        <f>IFERROR(VLOOKUP($A242,total!$B$4:$AW$437,28,0),0)</f>
        <v>0</v>
      </c>
      <c r="W242" s="50">
        <f>IFERROR(VLOOKUP($A242,total!$B$4:$AX$437,49,0),0)</f>
        <v>0</v>
      </c>
      <c r="X242" s="50"/>
      <c r="Y242" s="50">
        <f>IFERROR(VLOOKUP(A242,#REF!,4,0),0)</f>
        <v>0</v>
      </c>
      <c r="Z242" s="50">
        <f>IFERROR(VLOOKUP(B242,#REF!,8,0),0)</f>
        <v>0</v>
      </c>
      <c r="AA242" s="50">
        <f>IFERROR(VLOOKUP($A242,total!$B$4:$AW$437,45,0),0)</f>
        <v>0</v>
      </c>
      <c r="AB242" s="50">
        <f>IFERROR(VLOOKUP($A242,total!$B$4:$AW$437,48,0),0)</f>
        <v>0</v>
      </c>
      <c r="AC242" s="50">
        <f>IFERROR(VLOOKUP($A242,total!$B$4:$AB$437,19,0),0)</f>
        <v>0</v>
      </c>
      <c r="AD242" s="50">
        <f>IFERROR(VLOOKUP($A242,total!$B$4:$AB$437,10,0),0)</f>
        <v>0</v>
      </c>
      <c r="AE242" s="50">
        <f>IFERROR(VLOOKUP($A242,total!$B$4:$AB$437,13,0),0)-SUMIFS(topmanager!$D:$D,topmanager!$C:$C,rs_nova!$A246,topmanager!$A:$A,856)</f>
        <v>0</v>
      </c>
      <c r="AF242" s="50">
        <f>IFERROR(VLOOKUP($A242,total!$B$4:$AB$437,16,0),0)</f>
        <v>0</v>
      </c>
      <c r="AG242" s="50">
        <f>IFERROR(VLOOKUP($A242,total!$B$4:$AB$437,7,0),0)</f>
        <v>0</v>
      </c>
      <c r="AH242" s="50">
        <f>IFERROR(VLOOKUP($A242,total!$B$4:$AD$437,29,0),0)</f>
        <v>0</v>
      </c>
      <c r="AI242" s="50">
        <f>IFERROR(VLOOKUP(A242,total!$B$4:$AN$437,39,0),0)</f>
        <v>0</v>
      </c>
      <c r="AJ242" s="51">
        <f t="shared" si="52"/>
        <v>0</v>
      </c>
      <c r="AK242" s="50">
        <f t="shared" si="53"/>
        <v>0</v>
      </c>
      <c r="AL242" s="50">
        <f t="shared" si="54"/>
        <v>0</v>
      </c>
      <c r="AM242" s="50">
        <f t="shared" si="55"/>
        <v>0</v>
      </c>
      <c r="AN242" s="50" t="e">
        <f t="shared" si="64"/>
        <v>#REF!</v>
      </c>
      <c r="AO242" s="50" t="e">
        <f t="shared" si="64"/>
        <v>#REF!</v>
      </c>
      <c r="AP242" s="50" t="e">
        <f t="shared" si="64"/>
        <v>#REF!</v>
      </c>
      <c r="AQ242" s="50">
        <f>IFERROR(VLOOKUP(TEXT($A242,"000000"),[6]Página1!$A$8:$S$801,13,FALSE),0)</f>
        <v>0</v>
      </c>
      <c r="AR242" s="50">
        <f>IFERROR(VLOOKUP(TEXT($A242,"000000"),[6]Página1!$A$8:$S$801,16,FALSE),0)</f>
        <v>0</v>
      </c>
      <c r="AS242" s="50">
        <f>IFERROR(VLOOKUP(TEXT($A242,"000000"),[6]Página1!$A$8:$S$801,19,FALSE),0)</f>
        <v>0</v>
      </c>
      <c r="AT242" s="50">
        <f>IFERROR(VLOOKUP(TEXT($A242,"000000"),[7]Página1!$A$8:$R$814,12,FALSE),0)</f>
        <v>0</v>
      </c>
      <c r="AU242" s="50">
        <f>IFERROR(VLOOKUP(TEXT($A242,"000000"),[7]Página1!$A$8:$R$814,15,FALSE),0)</f>
        <v>0</v>
      </c>
      <c r="AV242" s="50">
        <f>IFERROR(VLOOKUP(TEXT($A242,"000000"),[7]Página1!$A$8:$R$814,18,FALSE),0)</f>
        <v>0</v>
      </c>
      <c r="AW242" s="50"/>
      <c r="AX242" s="51" t="e">
        <f t="shared" si="56"/>
        <v>#REF!</v>
      </c>
      <c r="AY242" s="51" t="e">
        <f t="shared" si="57"/>
        <v>#REF!</v>
      </c>
      <c r="AZ242" s="51" t="e">
        <f t="shared" si="58"/>
        <v>#REF!</v>
      </c>
      <c r="BA242" s="51" t="e">
        <f t="shared" si="59"/>
        <v>#REF!</v>
      </c>
      <c r="BB242" s="51">
        <f t="shared" si="60"/>
        <v>0</v>
      </c>
      <c r="BC242" s="51" t="e">
        <f t="shared" si="61"/>
        <v>#REF!</v>
      </c>
      <c r="BD242" s="51">
        <f t="shared" si="62"/>
        <v>0</v>
      </c>
      <c r="BE242" s="51">
        <f>IFERROR(VLOOKUP(A242,salario!A$2:P$91,11,FALSE),0)</f>
        <v>0</v>
      </c>
      <c r="BF242" s="51">
        <f>SUMIFS(topmanager!$D:$D,topmanager!$C:$C,rs_nova!$A242,topmanager!$A:$A,rs_nova!BF$2)</f>
        <v>0</v>
      </c>
      <c r="BG242" s="51">
        <f>SUMIFS(topmanager!$D:$D,topmanager!$C:$C,rs_nova!$A242,topmanager!$A:$A,rs_nova!BG$2)</f>
        <v>0</v>
      </c>
      <c r="BH242" s="51">
        <f>SUMIFS(topmanager!$D:$D,topmanager!$C:$C,rs_nova!$A242,topmanager!$A:$A,rs_nova!BH$2)</f>
        <v>0</v>
      </c>
      <c r="BI242" s="51">
        <f>SUMIFS(topmanager!$D:$D,topmanager!$C:$C,rs_nova!$A242,topmanager!$A:$A,rs_nova!BI$2)</f>
        <v>0</v>
      </c>
      <c r="BJ242" s="51">
        <f>SUMIFS(topmanager!$D:$D,topmanager!$C:$C,rs_nova!$A242,topmanager!$A:$A,rs_nova!BJ$2)+SUMIFS(topmanager!$D:$D,topmanager!$C:$C,rs_nova!$A242,topmanager!$A:$A,rs_nova!BJ$2+1)</f>
        <v>0</v>
      </c>
      <c r="BK242" s="51">
        <f>IFERROR(VLOOKUP(A242,[8]ferias!$C$4:$G$100,5,FALSE),0)</f>
        <v>0</v>
      </c>
      <c r="BL242" s="51">
        <f>SUMIFS(topmanager!$D:$D,topmanager!$C:$C,rs_nova!$A242,topmanager!$A:$A,rs_nova!BL$2)</f>
        <v>0</v>
      </c>
      <c r="BM242" s="51">
        <f>SUMIFS(topmanager!$D:$D,topmanager!$C:$C,rs_nova!$A242,topmanager!$A:$A,rs_nova!BM$2)+SUMIFS(topmanager!$D:$D,topmanager!$C:$C,rs_nova!$A246,topmanager!$A:$A,151)</f>
        <v>0</v>
      </c>
      <c r="BN242" s="51">
        <f t="shared" si="63"/>
        <v>0</v>
      </c>
    </row>
    <row r="243" spans="1:66">
      <c r="A243" s="47" t="e">
        <f>total!#REF!</f>
        <v>#REF!</v>
      </c>
      <c r="B243" s="47">
        <f t="shared" si="50"/>
        <v>0</v>
      </c>
      <c r="C243" s="48" t="e">
        <f>total!#REF!</f>
        <v>#REF!</v>
      </c>
      <c r="D243" s="49" t="str">
        <f>IFERROR(VLOOKUP(A243,salario!A$3:J$32,10,FALSE),"")</f>
        <v/>
      </c>
      <c r="E243" s="49" t="str">
        <f>IFERROR(IF(VLOOKUP(A243,salario!A$3:O$32,15,FALSE)="","",VLOOKUP(A243,salario!A$3:O$32,15,FALSE)),"")</f>
        <v/>
      </c>
      <c r="F243" s="47" t="str">
        <f>IFERROR(VLOOKUP(A243,[5]base_pessoal!$B$2:$P$1504,13,FALSE),"")</f>
        <v/>
      </c>
      <c r="G243" s="50">
        <f>IFERROR(VLOOKUP(A243,salario!A$2:P$91,11,FALSE),0)*B243/30</f>
        <v>0</v>
      </c>
      <c r="H243" s="50">
        <f>SUMIFS(topmanager!$D:$D,topmanager!$C:$C,rs_nova!$A243,topmanager!$A:$A,rs_nova!H$2)+SUMIFS(topmanager!$D:$D,topmanager!$C:$C,rs_nova!$A243,topmanager!$A:$A,63)</f>
        <v>0</v>
      </c>
      <c r="I243" s="50">
        <f>-SUMIFS(topmanager!$D:$D,topmanager!$C:$C,rs_nova!$A243,topmanager!$A:$A,rs_nova!I$2)</f>
        <v>0</v>
      </c>
      <c r="J243" s="50">
        <f>SUMIFS(topmanager!$D:$D,topmanager!$C:$C,rs_nova!$A243,topmanager!$A:$A,rs_nova!J$2)</f>
        <v>0</v>
      </c>
      <c r="K243" s="50">
        <f>SUMIFS(topmanager!$D:$D,topmanager!$C:$C,rs_nova!$A243,topmanager!$A:$A,rs_nova!K$2)+SUMIFS(topmanager!$D:$D,topmanager!$C:$C,rs_nova!$A243,topmanager!$A:$A,911)</f>
        <v>0</v>
      </c>
      <c r="L243" s="50">
        <f>SUMIFS(topmanager!$D:$D,topmanager!$C:$C,rs_nova!$A243,topmanager!$A:$A,rs_nova!L$2)</f>
        <v>0</v>
      </c>
      <c r="M243" s="50">
        <f>SUMIFS(topmanager!$D:$D,topmanager!$C:$C,rs_nova!$A243,topmanager!$A:$A,rs_nova!M$2)+SUMIFS(topmanager!$D:$D,topmanager!$C:$C,rs_nova!$A243,topmanager!$A:$A,908)+SUMIFS(topmanager!$D:$D,topmanager!$C:$C,rs_nova!$A243,topmanager!$A:$A,550)</f>
        <v>0</v>
      </c>
      <c r="N243" s="50">
        <f>SUMIFS(topmanager!$D:$D,topmanager!$C:$C,rs_nova!$A243,topmanager!$A:$A,rs_nova!N$2)</f>
        <v>0</v>
      </c>
      <c r="O243" s="51">
        <f t="shared" si="51"/>
        <v>0</v>
      </c>
      <c r="P243" s="50">
        <f>IFERROR(VLOOKUP($A243,total!$B$4:$AW$437,27,0),0)</f>
        <v>0</v>
      </c>
      <c r="Q243" s="50">
        <f>IFERROR(VLOOKUP($A243,total!$B$4:$AW$437,21,0),0)</f>
        <v>0</v>
      </c>
      <c r="R243" s="50">
        <f>IFERROR(VLOOKUP($A243,total!$B$4:$AW$437,25,0),0)+IFERROR(VLOOKUP($A243,total!$B$4:$AW$437,36,0),0)</f>
        <v>0</v>
      </c>
      <c r="S243" s="50">
        <f>IFERROR(VLOOKUP(A243,gympass!$A$2:$F$148,6,0),0)</f>
        <v>0</v>
      </c>
      <c r="T243" s="50">
        <f>IFERROR(VLOOKUP($A243,total!$B$4:$AW$437,42,0),0)</f>
        <v>0</v>
      </c>
      <c r="U243" s="50">
        <f>IFERROR(VLOOKUP($A243,total!$B$4:$AW$437,32,0),0)</f>
        <v>0</v>
      </c>
      <c r="V243" s="50">
        <f>IFERROR(VLOOKUP($A243,total!$B$4:$AW$437,28,0),0)</f>
        <v>0</v>
      </c>
      <c r="W243" s="50">
        <f>IFERROR(VLOOKUP($A243,total!$B$4:$AX$437,49,0),0)</f>
        <v>0</v>
      </c>
      <c r="X243" s="50"/>
      <c r="Y243" s="50">
        <f>IFERROR(VLOOKUP(A243,#REF!,4,0),0)</f>
        <v>0</v>
      </c>
      <c r="Z243" s="50">
        <f>IFERROR(VLOOKUP(B243,#REF!,8,0),0)</f>
        <v>0</v>
      </c>
      <c r="AA243" s="50">
        <f>IFERROR(VLOOKUP($A243,total!$B$4:$AW$437,45,0),0)</f>
        <v>0</v>
      </c>
      <c r="AB243" s="50">
        <f>IFERROR(VLOOKUP($A243,total!$B$4:$AW$437,48,0),0)</f>
        <v>0</v>
      </c>
      <c r="AC243" s="50">
        <f>IFERROR(VLOOKUP($A243,total!$B$4:$AB$437,19,0),0)</f>
        <v>0</v>
      </c>
      <c r="AD243" s="50">
        <f>IFERROR(VLOOKUP($A243,total!$B$4:$AB$437,10,0),0)</f>
        <v>0</v>
      </c>
      <c r="AE243" s="50">
        <f>IFERROR(VLOOKUP($A243,total!$B$4:$AB$437,13,0),0)-SUMIFS(topmanager!$D:$D,topmanager!$C:$C,rs_nova!$A247,topmanager!$A:$A,856)</f>
        <v>0</v>
      </c>
      <c r="AF243" s="50">
        <f>IFERROR(VLOOKUP($A243,total!$B$4:$AB$437,16,0),0)</f>
        <v>0</v>
      </c>
      <c r="AG243" s="50">
        <f>IFERROR(VLOOKUP($A243,total!$B$4:$AB$437,7,0),0)</f>
        <v>0</v>
      </c>
      <c r="AH243" s="50">
        <f>IFERROR(VLOOKUP($A243,total!$B$4:$AD$437,29,0),0)</f>
        <v>0</v>
      </c>
      <c r="AI243" s="50">
        <f>IFERROR(VLOOKUP(A243,total!$B$4:$AN$437,39,0),0)</f>
        <v>0</v>
      </c>
      <c r="AJ243" s="51">
        <f t="shared" si="52"/>
        <v>0</v>
      </c>
      <c r="AK243" s="50">
        <f t="shared" si="53"/>
        <v>0</v>
      </c>
      <c r="AL243" s="50">
        <f t="shared" si="54"/>
        <v>0</v>
      </c>
      <c r="AM243" s="50">
        <f t="shared" si="55"/>
        <v>0</v>
      </c>
      <c r="AN243" s="50" t="e">
        <f t="shared" si="64"/>
        <v>#REF!</v>
      </c>
      <c r="AO243" s="50" t="e">
        <f t="shared" si="64"/>
        <v>#REF!</v>
      </c>
      <c r="AP243" s="50" t="e">
        <f t="shared" si="64"/>
        <v>#REF!</v>
      </c>
      <c r="AQ243" s="50">
        <f>IFERROR(VLOOKUP(TEXT($A243,"000000"),[6]Página1!$A$8:$S$801,13,FALSE),0)</f>
        <v>0</v>
      </c>
      <c r="AR243" s="50">
        <f>IFERROR(VLOOKUP(TEXT($A243,"000000"),[6]Página1!$A$8:$S$801,16,FALSE),0)</f>
        <v>0</v>
      </c>
      <c r="AS243" s="50">
        <f>IFERROR(VLOOKUP(TEXT($A243,"000000"),[6]Página1!$A$8:$S$801,19,FALSE),0)</f>
        <v>0</v>
      </c>
      <c r="AT243" s="50">
        <f>IFERROR(VLOOKUP(TEXT($A243,"000000"),[7]Página1!$A$8:$R$814,12,FALSE),0)</f>
        <v>0</v>
      </c>
      <c r="AU243" s="50">
        <f>IFERROR(VLOOKUP(TEXT($A243,"000000"),[7]Página1!$A$8:$R$814,15,FALSE),0)</f>
        <v>0</v>
      </c>
      <c r="AV243" s="50">
        <f>IFERROR(VLOOKUP(TEXT($A243,"000000"),[7]Página1!$A$8:$R$814,18,FALSE),0)</f>
        <v>0</v>
      </c>
      <c r="AW243" s="50"/>
      <c r="AX243" s="51" t="e">
        <f t="shared" si="56"/>
        <v>#REF!</v>
      </c>
      <c r="AY243" s="51" t="e">
        <f t="shared" si="57"/>
        <v>#REF!</v>
      </c>
      <c r="AZ243" s="51" t="e">
        <f t="shared" si="58"/>
        <v>#REF!</v>
      </c>
      <c r="BA243" s="51" t="e">
        <f t="shared" si="59"/>
        <v>#REF!</v>
      </c>
      <c r="BB243" s="51">
        <f t="shared" si="60"/>
        <v>0</v>
      </c>
      <c r="BC243" s="51" t="e">
        <f t="shared" si="61"/>
        <v>#REF!</v>
      </c>
      <c r="BD243" s="51">
        <f t="shared" si="62"/>
        <v>0</v>
      </c>
      <c r="BE243" s="51">
        <f>IFERROR(VLOOKUP(A243,salario!A$2:P$91,11,FALSE),0)</f>
        <v>0</v>
      </c>
      <c r="BF243" s="51">
        <f>SUMIFS(topmanager!$D:$D,topmanager!$C:$C,rs_nova!$A243,topmanager!$A:$A,rs_nova!BF$2)</f>
        <v>0</v>
      </c>
      <c r="BG243" s="51">
        <f>SUMIFS(topmanager!$D:$D,topmanager!$C:$C,rs_nova!$A243,topmanager!$A:$A,rs_nova!BG$2)</f>
        <v>0</v>
      </c>
      <c r="BH243" s="51">
        <f>SUMIFS(topmanager!$D:$D,topmanager!$C:$C,rs_nova!$A243,topmanager!$A:$A,rs_nova!BH$2)</f>
        <v>0</v>
      </c>
      <c r="BI243" s="51">
        <f>SUMIFS(topmanager!$D:$D,topmanager!$C:$C,rs_nova!$A243,topmanager!$A:$A,rs_nova!BI$2)</f>
        <v>0</v>
      </c>
      <c r="BJ243" s="51">
        <f>SUMIFS(topmanager!$D:$D,topmanager!$C:$C,rs_nova!$A243,topmanager!$A:$A,rs_nova!BJ$2)+SUMIFS(topmanager!$D:$D,topmanager!$C:$C,rs_nova!$A243,topmanager!$A:$A,rs_nova!BJ$2+1)</f>
        <v>0</v>
      </c>
      <c r="BK243" s="51">
        <f>IFERROR(VLOOKUP(A243,[8]ferias!$C$4:$G$100,5,FALSE),0)</f>
        <v>0</v>
      </c>
      <c r="BL243" s="51">
        <f>SUMIFS(topmanager!$D:$D,topmanager!$C:$C,rs_nova!$A243,topmanager!$A:$A,rs_nova!BL$2)</f>
        <v>0</v>
      </c>
      <c r="BM243" s="51">
        <f>SUMIFS(topmanager!$D:$D,topmanager!$C:$C,rs_nova!$A243,topmanager!$A:$A,rs_nova!BM$2)+SUMIFS(topmanager!$D:$D,topmanager!$C:$C,rs_nova!$A247,topmanager!$A:$A,151)</f>
        <v>0</v>
      </c>
      <c r="BN243" s="51">
        <f t="shared" si="63"/>
        <v>0</v>
      </c>
    </row>
    <row r="244" spans="1:66">
      <c r="A244" s="47" t="e">
        <f>total!#REF!</f>
        <v>#REF!</v>
      </c>
      <c r="B244" s="47">
        <f t="shared" si="50"/>
        <v>0</v>
      </c>
      <c r="C244" s="48" t="e">
        <f>total!#REF!</f>
        <v>#REF!</v>
      </c>
      <c r="D244" s="49" t="str">
        <f>IFERROR(VLOOKUP(A244,salario!A$3:J$32,10,FALSE),"")</f>
        <v/>
      </c>
      <c r="E244" s="49" t="str">
        <f>IFERROR(IF(VLOOKUP(A244,salario!A$3:O$32,15,FALSE)="","",VLOOKUP(A244,salario!A$3:O$32,15,FALSE)),"")</f>
        <v/>
      </c>
      <c r="F244" s="47" t="str">
        <f>IFERROR(VLOOKUP(A244,[5]base_pessoal!$B$2:$P$1504,13,FALSE),"")</f>
        <v/>
      </c>
      <c r="G244" s="50">
        <f>IFERROR(VLOOKUP(A244,salario!A$2:P$91,11,FALSE),0)*B244/30</f>
        <v>0</v>
      </c>
      <c r="H244" s="50">
        <f>SUMIFS(topmanager!$D:$D,topmanager!$C:$C,rs_nova!$A244,topmanager!$A:$A,rs_nova!H$2)+SUMIFS(topmanager!$D:$D,topmanager!$C:$C,rs_nova!$A244,topmanager!$A:$A,63)</f>
        <v>0</v>
      </c>
      <c r="I244" s="50">
        <f>-SUMIFS(topmanager!$D:$D,topmanager!$C:$C,rs_nova!$A244,topmanager!$A:$A,rs_nova!I$2)</f>
        <v>0</v>
      </c>
      <c r="J244" s="50">
        <f>SUMIFS(topmanager!$D:$D,topmanager!$C:$C,rs_nova!$A244,topmanager!$A:$A,rs_nova!J$2)</f>
        <v>0</v>
      </c>
      <c r="K244" s="50">
        <f>SUMIFS(topmanager!$D:$D,topmanager!$C:$C,rs_nova!$A244,topmanager!$A:$A,rs_nova!K$2)+SUMIFS(topmanager!$D:$D,topmanager!$C:$C,rs_nova!$A244,topmanager!$A:$A,911)</f>
        <v>0</v>
      </c>
      <c r="L244" s="50">
        <f>SUMIFS(topmanager!$D:$D,topmanager!$C:$C,rs_nova!$A244,topmanager!$A:$A,rs_nova!L$2)</f>
        <v>0</v>
      </c>
      <c r="M244" s="50">
        <f>SUMIFS(topmanager!$D:$D,topmanager!$C:$C,rs_nova!$A244,topmanager!$A:$A,rs_nova!M$2)+SUMIFS(topmanager!$D:$D,topmanager!$C:$C,rs_nova!$A244,topmanager!$A:$A,908)+SUMIFS(topmanager!$D:$D,topmanager!$C:$C,rs_nova!$A244,topmanager!$A:$A,550)</f>
        <v>0</v>
      </c>
      <c r="N244" s="50">
        <f>SUMIFS(topmanager!$D:$D,topmanager!$C:$C,rs_nova!$A244,topmanager!$A:$A,rs_nova!N$2)</f>
        <v>0</v>
      </c>
      <c r="O244" s="51">
        <f t="shared" si="51"/>
        <v>0</v>
      </c>
      <c r="P244" s="50">
        <f>IFERROR(VLOOKUP($A244,total!$B$4:$AW$437,27,0),0)</f>
        <v>0</v>
      </c>
      <c r="Q244" s="50">
        <f>IFERROR(VLOOKUP($A244,total!$B$4:$AW$437,21,0),0)</f>
        <v>0</v>
      </c>
      <c r="R244" s="50">
        <f>IFERROR(VLOOKUP($A244,total!$B$4:$AW$437,25,0),0)+IFERROR(VLOOKUP($A244,total!$B$4:$AW$437,36,0),0)</f>
        <v>0</v>
      </c>
      <c r="S244" s="50">
        <f>IFERROR(VLOOKUP(A244,gympass!$A$2:$F$148,6,0),0)</f>
        <v>0</v>
      </c>
      <c r="T244" s="50">
        <f>IFERROR(VLOOKUP($A244,total!$B$4:$AW$437,42,0),0)</f>
        <v>0</v>
      </c>
      <c r="U244" s="50">
        <f>IFERROR(VLOOKUP($A244,total!$B$4:$AW$437,32,0),0)</f>
        <v>0</v>
      </c>
      <c r="V244" s="50">
        <f>IFERROR(VLOOKUP($A244,total!$B$4:$AW$437,28,0),0)</f>
        <v>0</v>
      </c>
      <c r="W244" s="50">
        <f>IFERROR(VLOOKUP($A244,total!$B$4:$AX$437,49,0),0)</f>
        <v>0</v>
      </c>
      <c r="X244" s="50"/>
      <c r="Y244" s="50">
        <f>IFERROR(VLOOKUP(A244,#REF!,4,0),0)</f>
        <v>0</v>
      </c>
      <c r="Z244" s="50">
        <f>IFERROR(VLOOKUP(B244,#REF!,8,0),0)</f>
        <v>0</v>
      </c>
      <c r="AA244" s="50">
        <f>IFERROR(VLOOKUP($A244,total!$B$4:$AW$437,45,0),0)</f>
        <v>0</v>
      </c>
      <c r="AB244" s="50">
        <f>IFERROR(VLOOKUP($A244,total!$B$4:$AW$437,48,0),0)</f>
        <v>0</v>
      </c>
      <c r="AC244" s="50">
        <f>IFERROR(VLOOKUP($A244,total!$B$4:$AB$437,19,0),0)</f>
        <v>0</v>
      </c>
      <c r="AD244" s="50">
        <f>IFERROR(VLOOKUP($A244,total!$B$4:$AB$437,10,0),0)</f>
        <v>0</v>
      </c>
      <c r="AE244" s="50">
        <f>IFERROR(VLOOKUP($A244,total!$B$4:$AB$437,13,0),0)-SUMIFS(topmanager!$D:$D,topmanager!$C:$C,rs_nova!$A248,topmanager!$A:$A,856)</f>
        <v>0</v>
      </c>
      <c r="AF244" s="50">
        <f>IFERROR(VLOOKUP($A244,total!$B$4:$AB$437,16,0),0)</f>
        <v>0</v>
      </c>
      <c r="AG244" s="50">
        <f>IFERROR(VLOOKUP($A244,total!$B$4:$AB$437,7,0),0)</f>
        <v>0</v>
      </c>
      <c r="AH244" s="50">
        <f>IFERROR(VLOOKUP($A244,total!$B$4:$AD$437,29,0),0)</f>
        <v>0</v>
      </c>
      <c r="AI244" s="50">
        <f>IFERROR(VLOOKUP(A244,total!$B$4:$AN$437,39,0),0)</f>
        <v>0</v>
      </c>
      <c r="AJ244" s="51">
        <f t="shared" si="52"/>
        <v>0</v>
      </c>
      <c r="AK244" s="50">
        <f t="shared" si="53"/>
        <v>0</v>
      </c>
      <c r="AL244" s="50">
        <f t="shared" si="54"/>
        <v>0</v>
      </c>
      <c r="AM244" s="50">
        <f t="shared" si="55"/>
        <v>0</v>
      </c>
      <c r="AN244" s="50" t="e">
        <f t="shared" si="64"/>
        <v>#REF!</v>
      </c>
      <c r="AO244" s="50" t="e">
        <f t="shared" si="64"/>
        <v>#REF!</v>
      </c>
      <c r="AP244" s="50" t="e">
        <f t="shared" si="64"/>
        <v>#REF!</v>
      </c>
      <c r="AQ244" s="50">
        <f>IFERROR(VLOOKUP(TEXT($A244,"000000"),[6]Página1!$A$8:$S$801,13,FALSE),0)</f>
        <v>0</v>
      </c>
      <c r="AR244" s="50">
        <f>IFERROR(VLOOKUP(TEXT($A244,"000000"),[6]Página1!$A$8:$S$801,16,FALSE),0)</f>
        <v>0</v>
      </c>
      <c r="AS244" s="50">
        <f>IFERROR(VLOOKUP(TEXT($A244,"000000"),[6]Página1!$A$8:$S$801,19,FALSE),0)</f>
        <v>0</v>
      </c>
      <c r="AT244" s="50">
        <f>IFERROR(VLOOKUP(TEXT($A244,"000000"),[7]Página1!$A$8:$R$814,12,FALSE),0)</f>
        <v>0</v>
      </c>
      <c r="AU244" s="50">
        <f>IFERROR(VLOOKUP(TEXT($A244,"000000"),[7]Página1!$A$8:$R$814,15,FALSE),0)</f>
        <v>0</v>
      </c>
      <c r="AV244" s="50">
        <f>IFERROR(VLOOKUP(TEXT($A244,"000000"),[7]Página1!$A$8:$R$814,18,FALSE),0)</f>
        <v>0</v>
      </c>
      <c r="AW244" s="50"/>
      <c r="AX244" s="51" t="e">
        <f t="shared" si="56"/>
        <v>#REF!</v>
      </c>
      <c r="AY244" s="51" t="e">
        <f t="shared" si="57"/>
        <v>#REF!</v>
      </c>
      <c r="AZ244" s="51" t="e">
        <f t="shared" si="58"/>
        <v>#REF!</v>
      </c>
      <c r="BA244" s="51" t="e">
        <f t="shared" si="59"/>
        <v>#REF!</v>
      </c>
      <c r="BB244" s="51">
        <f t="shared" si="60"/>
        <v>0</v>
      </c>
      <c r="BC244" s="51" t="e">
        <f t="shared" si="61"/>
        <v>#REF!</v>
      </c>
      <c r="BD244" s="51">
        <f t="shared" si="62"/>
        <v>0</v>
      </c>
      <c r="BE244" s="51">
        <f>IFERROR(VLOOKUP(A244,salario!A$2:P$91,11,FALSE),0)</f>
        <v>0</v>
      </c>
      <c r="BF244" s="51">
        <f>SUMIFS(topmanager!$D:$D,topmanager!$C:$C,rs_nova!$A244,topmanager!$A:$A,rs_nova!BF$2)</f>
        <v>0</v>
      </c>
      <c r="BG244" s="51">
        <f>SUMIFS(topmanager!$D:$D,topmanager!$C:$C,rs_nova!$A244,topmanager!$A:$A,rs_nova!BG$2)</f>
        <v>0</v>
      </c>
      <c r="BH244" s="51">
        <f>SUMIFS(topmanager!$D:$D,topmanager!$C:$C,rs_nova!$A244,topmanager!$A:$A,rs_nova!BH$2)</f>
        <v>0</v>
      </c>
      <c r="BI244" s="51">
        <f>SUMIFS(topmanager!$D:$D,topmanager!$C:$C,rs_nova!$A244,topmanager!$A:$A,rs_nova!BI$2)</f>
        <v>0</v>
      </c>
      <c r="BJ244" s="51">
        <f>SUMIFS(topmanager!$D:$D,topmanager!$C:$C,rs_nova!$A244,topmanager!$A:$A,rs_nova!BJ$2)+SUMIFS(topmanager!$D:$D,topmanager!$C:$C,rs_nova!$A244,topmanager!$A:$A,rs_nova!BJ$2+1)</f>
        <v>0</v>
      </c>
      <c r="BK244" s="51">
        <f>IFERROR(VLOOKUP(A244,[8]ferias!$C$4:$G$100,5,FALSE),0)</f>
        <v>0</v>
      </c>
      <c r="BL244" s="51">
        <f>SUMIFS(topmanager!$D:$D,topmanager!$C:$C,rs_nova!$A244,topmanager!$A:$A,rs_nova!BL$2)</f>
        <v>0</v>
      </c>
      <c r="BM244" s="51">
        <f>SUMIFS(topmanager!$D:$D,topmanager!$C:$C,rs_nova!$A244,topmanager!$A:$A,rs_nova!BM$2)+SUMIFS(topmanager!$D:$D,topmanager!$C:$C,rs_nova!$A248,topmanager!$A:$A,151)</f>
        <v>0</v>
      </c>
      <c r="BN244" s="51">
        <f t="shared" si="63"/>
        <v>0</v>
      </c>
    </row>
    <row r="245" spans="1:66">
      <c r="A245" s="47" t="e">
        <f>total!#REF!</f>
        <v>#REF!</v>
      </c>
      <c r="B245" s="47">
        <f t="shared" si="50"/>
        <v>0</v>
      </c>
      <c r="C245" s="48" t="e">
        <f>total!#REF!</f>
        <v>#REF!</v>
      </c>
      <c r="D245" s="49" t="str">
        <f>IFERROR(VLOOKUP(A245,salario!A$3:J$32,10,FALSE),"")</f>
        <v/>
      </c>
      <c r="E245" s="49" t="str">
        <f>IFERROR(IF(VLOOKUP(A245,salario!A$3:O$32,15,FALSE)="","",VLOOKUP(A245,salario!A$3:O$32,15,FALSE)),"")</f>
        <v/>
      </c>
      <c r="F245" s="47" t="str">
        <f>IFERROR(VLOOKUP(A245,[5]base_pessoal!$B$2:$P$1504,13,FALSE),"")</f>
        <v/>
      </c>
      <c r="G245" s="50">
        <f>IFERROR(VLOOKUP(A245,salario!A$2:P$91,11,FALSE),0)*B245/30</f>
        <v>0</v>
      </c>
      <c r="H245" s="50">
        <f>SUMIFS(topmanager!$D:$D,topmanager!$C:$C,rs_nova!$A245,topmanager!$A:$A,rs_nova!H$2)+SUMIFS(topmanager!$D:$D,topmanager!$C:$C,rs_nova!$A245,topmanager!$A:$A,63)</f>
        <v>0</v>
      </c>
      <c r="I245" s="50">
        <f>-SUMIFS(topmanager!$D:$D,topmanager!$C:$C,rs_nova!$A245,topmanager!$A:$A,rs_nova!I$2)</f>
        <v>0</v>
      </c>
      <c r="J245" s="50">
        <f>SUMIFS(topmanager!$D:$D,topmanager!$C:$C,rs_nova!$A245,topmanager!$A:$A,rs_nova!J$2)</f>
        <v>0</v>
      </c>
      <c r="K245" s="50">
        <f>SUMIFS(topmanager!$D:$D,topmanager!$C:$C,rs_nova!$A245,topmanager!$A:$A,rs_nova!K$2)+SUMIFS(topmanager!$D:$D,topmanager!$C:$C,rs_nova!$A245,topmanager!$A:$A,911)</f>
        <v>0</v>
      </c>
      <c r="L245" s="50">
        <f>SUMIFS(topmanager!$D:$D,topmanager!$C:$C,rs_nova!$A245,topmanager!$A:$A,rs_nova!L$2)</f>
        <v>0</v>
      </c>
      <c r="M245" s="50">
        <f>SUMIFS(topmanager!$D:$D,topmanager!$C:$C,rs_nova!$A245,topmanager!$A:$A,rs_nova!M$2)+SUMIFS(topmanager!$D:$D,topmanager!$C:$C,rs_nova!$A245,topmanager!$A:$A,908)+SUMIFS(topmanager!$D:$D,topmanager!$C:$C,rs_nova!$A245,topmanager!$A:$A,550)</f>
        <v>0</v>
      </c>
      <c r="N245" s="50">
        <f>SUMIFS(topmanager!$D:$D,topmanager!$C:$C,rs_nova!$A245,topmanager!$A:$A,rs_nova!N$2)</f>
        <v>0</v>
      </c>
      <c r="O245" s="51">
        <f t="shared" si="51"/>
        <v>0</v>
      </c>
      <c r="P245" s="50">
        <f>IFERROR(VLOOKUP($A245,total!$B$4:$AW$437,27,0),0)</f>
        <v>0</v>
      </c>
      <c r="Q245" s="50">
        <f>IFERROR(VLOOKUP($A245,total!$B$4:$AW$437,21,0),0)</f>
        <v>0</v>
      </c>
      <c r="R245" s="50">
        <f>IFERROR(VLOOKUP($A245,total!$B$4:$AW$437,25,0),0)+IFERROR(VLOOKUP($A245,total!$B$4:$AW$437,36,0),0)</f>
        <v>0</v>
      </c>
      <c r="S245" s="50">
        <f>IFERROR(VLOOKUP(A245,gympass!$A$2:$F$148,6,0),0)</f>
        <v>0</v>
      </c>
      <c r="T245" s="50">
        <f>IFERROR(VLOOKUP($A245,total!$B$4:$AW$437,42,0),0)</f>
        <v>0</v>
      </c>
      <c r="U245" s="50">
        <f>IFERROR(VLOOKUP($A245,total!$B$4:$AW$437,32,0),0)</f>
        <v>0</v>
      </c>
      <c r="V245" s="50">
        <f>IFERROR(VLOOKUP($A245,total!$B$4:$AW$437,28,0),0)</f>
        <v>0</v>
      </c>
      <c r="W245" s="50">
        <f>IFERROR(VLOOKUP($A245,total!$B$4:$AX$437,49,0),0)</f>
        <v>0</v>
      </c>
      <c r="X245" s="50"/>
      <c r="Y245" s="50">
        <f>IFERROR(VLOOKUP(A245,#REF!,4,0),0)</f>
        <v>0</v>
      </c>
      <c r="Z245" s="50">
        <f>IFERROR(VLOOKUP(B245,#REF!,8,0),0)</f>
        <v>0</v>
      </c>
      <c r="AA245" s="50">
        <f>IFERROR(VLOOKUP($A245,total!$B$4:$AW$437,45,0),0)</f>
        <v>0</v>
      </c>
      <c r="AB245" s="50">
        <f>IFERROR(VLOOKUP($A245,total!$B$4:$AW$437,48,0),0)</f>
        <v>0</v>
      </c>
      <c r="AC245" s="50">
        <f>IFERROR(VLOOKUP($A245,total!$B$4:$AB$437,19,0),0)</f>
        <v>0</v>
      </c>
      <c r="AD245" s="50">
        <f>IFERROR(VLOOKUP($A245,total!$B$4:$AB$437,10,0),0)</f>
        <v>0</v>
      </c>
      <c r="AE245" s="50">
        <f>IFERROR(VLOOKUP($A245,total!$B$4:$AB$437,13,0),0)-SUMIFS(topmanager!$D:$D,topmanager!$C:$C,rs_nova!$A249,topmanager!$A:$A,856)</f>
        <v>0</v>
      </c>
      <c r="AF245" s="50">
        <f>IFERROR(VLOOKUP($A245,total!$B$4:$AB$437,16,0),0)</f>
        <v>0</v>
      </c>
      <c r="AG245" s="50">
        <f>IFERROR(VLOOKUP($A245,total!$B$4:$AB$437,7,0),0)</f>
        <v>0</v>
      </c>
      <c r="AH245" s="50">
        <f>IFERROR(VLOOKUP($A245,total!$B$4:$AD$437,29,0),0)</f>
        <v>0</v>
      </c>
      <c r="AI245" s="50">
        <f>IFERROR(VLOOKUP(A245,total!$B$4:$AN$437,39,0),0)</f>
        <v>0</v>
      </c>
      <c r="AJ245" s="51">
        <f t="shared" si="52"/>
        <v>0</v>
      </c>
      <c r="AK245" s="50">
        <f t="shared" si="53"/>
        <v>0</v>
      </c>
      <c r="AL245" s="50">
        <f t="shared" si="54"/>
        <v>0</v>
      </c>
      <c r="AM245" s="50">
        <f t="shared" si="55"/>
        <v>0</v>
      </c>
      <c r="AN245" s="50" t="e">
        <f t="shared" si="64"/>
        <v>#REF!</v>
      </c>
      <c r="AO245" s="50" t="e">
        <f t="shared" si="64"/>
        <v>#REF!</v>
      </c>
      <c r="AP245" s="50" t="e">
        <f t="shared" si="64"/>
        <v>#REF!</v>
      </c>
      <c r="AQ245" s="50">
        <f>IFERROR(VLOOKUP(TEXT($A245,"000000"),[6]Página1!$A$8:$S$801,13,FALSE),0)</f>
        <v>0</v>
      </c>
      <c r="AR245" s="50">
        <f>IFERROR(VLOOKUP(TEXT($A245,"000000"),[6]Página1!$A$8:$S$801,16,FALSE),0)</f>
        <v>0</v>
      </c>
      <c r="AS245" s="50">
        <f>IFERROR(VLOOKUP(TEXT($A245,"000000"),[6]Página1!$A$8:$S$801,19,FALSE),0)</f>
        <v>0</v>
      </c>
      <c r="AT245" s="50">
        <f>IFERROR(VLOOKUP(TEXT($A245,"000000"),[7]Página1!$A$8:$R$814,12,FALSE),0)</f>
        <v>0</v>
      </c>
      <c r="AU245" s="50">
        <f>IFERROR(VLOOKUP(TEXT($A245,"000000"),[7]Página1!$A$8:$R$814,15,FALSE),0)</f>
        <v>0</v>
      </c>
      <c r="AV245" s="50">
        <f>IFERROR(VLOOKUP(TEXT($A245,"000000"),[7]Página1!$A$8:$R$814,18,FALSE),0)</f>
        <v>0</v>
      </c>
      <c r="AW245" s="50"/>
      <c r="AX245" s="51" t="e">
        <f t="shared" si="56"/>
        <v>#REF!</v>
      </c>
      <c r="AY245" s="51" t="e">
        <f t="shared" si="57"/>
        <v>#REF!</v>
      </c>
      <c r="AZ245" s="51" t="e">
        <f t="shared" si="58"/>
        <v>#REF!</v>
      </c>
      <c r="BA245" s="51" t="e">
        <f t="shared" si="59"/>
        <v>#REF!</v>
      </c>
      <c r="BB245" s="51">
        <f t="shared" si="60"/>
        <v>0</v>
      </c>
      <c r="BC245" s="51" t="e">
        <f t="shared" si="61"/>
        <v>#REF!</v>
      </c>
      <c r="BD245" s="51">
        <f t="shared" si="62"/>
        <v>0</v>
      </c>
      <c r="BE245" s="51">
        <f>IFERROR(VLOOKUP(A245,salario!A$2:P$91,11,FALSE),0)</f>
        <v>0</v>
      </c>
      <c r="BF245" s="51">
        <f>SUMIFS(topmanager!$D:$D,topmanager!$C:$C,rs_nova!$A245,topmanager!$A:$A,rs_nova!BF$2)</f>
        <v>0</v>
      </c>
      <c r="BG245" s="51">
        <f>SUMIFS(topmanager!$D:$D,topmanager!$C:$C,rs_nova!$A245,topmanager!$A:$A,rs_nova!BG$2)</f>
        <v>0</v>
      </c>
      <c r="BH245" s="51">
        <f>SUMIFS(topmanager!$D:$D,topmanager!$C:$C,rs_nova!$A245,topmanager!$A:$A,rs_nova!BH$2)</f>
        <v>0</v>
      </c>
      <c r="BI245" s="51">
        <f>SUMIFS(topmanager!$D:$D,topmanager!$C:$C,rs_nova!$A245,topmanager!$A:$A,rs_nova!BI$2)</f>
        <v>0</v>
      </c>
      <c r="BJ245" s="51">
        <f>SUMIFS(topmanager!$D:$D,topmanager!$C:$C,rs_nova!$A245,topmanager!$A:$A,rs_nova!BJ$2)+SUMIFS(topmanager!$D:$D,topmanager!$C:$C,rs_nova!$A245,topmanager!$A:$A,rs_nova!BJ$2+1)</f>
        <v>0</v>
      </c>
      <c r="BK245" s="51">
        <f>IFERROR(VLOOKUP(A245,[8]ferias!$C$4:$G$100,5,FALSE),0)</f>
        <v>0</v>
      </c>
      <c r="BL245" s="51">
        <f>SUMIFS(topmanager!$D:$D,topmanager!$C:$C,rs_nova!$A245,topmanager!$A:$A,rs_nova!BL$2)</f>
        <v>0</v>
      </c>
      <c r="BM245" s="51">
        <f>SUMIFS(topmanager!$D:$D,topmanager!$C:$C,rs_nova!$A245,topmanager!$A:$A,rs_nova!BM$2)+SUMIFS(topmanager!$D:$D,topmanager!$C:$C,rs_nova!$A249,topmanager!$A:$A,151)</f>
        <v>0</v>
      </c>
      <c r="BN245" s="51">
        <f t="shared" si="63"/>
        <v>0</v>
      </c>
    </row>
    <row r="246" spans="1:66">
      <c r="A246" s="47" t="e">
        <f>total!#REF!</f>
        <v>#REF!</v>
      </c>
      <c r="B246" s="47">
        <f t="shared" si="50"/>
        <v>0</v>
      </c>
      <c r="C246" s="48" t="e">
        <f>total!#REF!</f>
        <v>#REF!</v>
      </c>
      <c r="D246" s="49" t="str">
        <f>IFERROR(VLOOKUP(A246,salario!A$3:J$32,10,FALSE),"")</f>
        <v/>
      </c>
      <c r="E246" s="49" t="str">
        <f>IFERROR(IF(VLOOKUP(A246,salario!A$3:O$32,15,FALSE)="","",VLOOKUP(A246,salario!A$3:O$32,15,FALSE)),"")</f>
        <v/>
      </c>
      <c r="F246" s="47" t="str">
        <f>IFERROR(VLOOKUP(A246,[5]base_pessoal!$B$2:$P$1504,13,FALSE),"")</f>
        <v/>
      </c>
      <c r="G246" s="50">
        <f>IFERROR(VLOOKUP(A246,salario!A$2:P$91,11,FALSE),0)*B246/30</f>
        <v>0</v>
      </c>
      <c r="H246" s="50">
        <f>SUMIFS(topmanager!$D:$D,topmanager!$C:$C,rs_nova!$A246,topmanager!$A:$A,rs_nova!H$2)+SUMIFS(topmanager!$D:$D,topmanager!$C:$C,rs_nova!$A246,topmanager!$A:$A,63)</f>
        <v>0</v>
      </c>
      <c r="I246" s="50">
        <f>-SUMIFS(topmanager!$D:$D,topmanager!$C:$C,rs_nova!$A246,topmanager!$A:$A,rs_nova!I$2)</f>
        <v>0</v>
      </c>
      <c r="J246" s="50">
        <f>SUMIFS(topmanager!$D:$D,topmanager!$C:$C,rs_nova!$A246,topmanager!$A:$A,rs_nova!J$2)</f>
        <v>0</v>
      </c>
      <c r="K246" s="50">
        <f>SUMIFS(topmanager!$D:$D,topmanager!$C:$C,rs_nova!$A246,topmanager!$A:$A,rs_nova!K$2)+SUMIFS(topmanager!$D:$D,topmanager!$C:$C,rs_nova!$A246,topmanager!$A:$A,911)</f>
        <v>0</v>
      </c>
      <c r="L246" s="50">
        <f>SUMIFS(topmanager!$D:$D,topmanager!$C:$C,rs_nova!$A246,topmanager!$A:$A,rs_nova!L$2)</f>
        <v>0</v>
      </c>
      <c r="M246" s="50">
        <f>SUMIFS(topmanager!$D:$D,topmanager!$C:$C,rs_nova!$A246,topmanager!$A:$A,rs_nova!M$2)+SUMIFS(topmanager!$D:$D,topmanager!$C:$C,rs_nova!$A246,topmanager!$A:$A,908)+SUMIFS(topmanager!$D:$D,topmanager!$C:$C,rs_nova!$A246,topmanager!$A:$A,550)</f>
        <v>0</v>
      </c>
      <c r="N246" s="50">
        <f>SUMIFS(topmanager!$D:$D,topmanager!$C:$C,rs_nova!$A246,topmanager!$A:$A,rs_nova!N$2)</f>
        <v>0</v>
      </c>
      <c r="O246" s="51">
        <f t="shared" si="51"/>
        <v>0</v>
      </c>
      <c r="P246" s="50">
        <f>IFERROR(VLOOKUP($A246,total!$B$4:$AW$437,27,0),0)</f>
        <v>0</v>
      </c>
      <c r="Q246" s="50">
        <f>IFERROR(VLOOKUP($A246,total!$B$4:$AW$437,21,0),0)</f>
        <v>0</v>
      </c>
      <c r="R246" s="50">
        <f>IFERROR(VLOOKUP($A246,total!$B$4:$AW$437,25,0),0)+IFERROR(VLOOKUP($A246,total!$B$4:$AW$437,36,0),0)</f>
        <v>0</v>
      </c>
      <c r="S246" s="50">
        <f>IFERROR(VLOOKUP(A246,gympass!$A$2:$F$148,6,0),0)</f>
        <v>0</v>
      </c>
      <c r="T246" s="50">
        <f>IFERROR(VLOOKUP($A246,total!$B$4:$AW$437,42,0),0)</f>
        <v>0</v>
      </c>
      <c r="U246" s="50">
        <f>IFERROR(VLOOKUP($A246,total!$B$4:$AW$437,32,0),0)</f>
        <v>0</v>
      </c>
      <c r="V246" s="50">
        <f>IFERROR(VLOOKUP($A246,total!$B$4:$AW$437,28,0),0)</f>
        <v>0</v>
      </c>
      <c r="W246" s="50">
        <f>IFERROR(VLOOKUP($A246,total!$B$4:$AX$437,49,0),0)</f>
        <v>0</v>
      </c>
      <c r="X246" s="50"/>
      <c r="Y246" s="50">
        <f>IFERROR(VLOOKUP(A246,#REF!,4,0),0)</f>
        <v>0</v>
      </c>
      <c r="Z246" s="50">
        <f>IFERROR(VLOOKUP(B246,#REF!,8,0),0)</f>
        <v>0</v>
      </c>
      <c r="AA246" s="50">
        <f>IFERROR(VLOOKUP($A246,total!$B$4:$AW$437,45,0),0)</f>
        <v>0</v>
      </c>
      <c r="AB246" s="50">
        <f>IFERROR(VLOOKUP($A246,total!$B$4:$AW$437,48,0),0)</f>
        <v>0</v>
      </c>
      <c r="AC246" s="50">
        <f>IFERROR(VLOOKUP($A246,total!$B$4:$AB$437,19,0),0)</f>
        <v>0</v>
      </c>
      <c r="AD246" s="50">
        <f>IFERROR(VLOOKUP($A246,total!$B$4:$AB$437,10,0),0)</f>
        <v>0</v>
      </c>
      <c r="AE246" s="50">
        <f>IFERROR(VLOOKUP($A246,total!$B$4:$AB$437,13,0),0)-SUMIFS(topmanager!$D:$D,topmanager!$C:$C,rs_nova!$A250,topmanager!$A:$A,856)</f>
        <v>0</v>
      </c>
      <c r="AF246" s="50">
        <f>IFERROR(VLOOKUP($A246,total!$B$4:$AB$437,16,0),0)</f>
        <v>0</v>
      </c>
      <c r="AG246" s="50">
        <f>IFERROR(VLOOKUP($A246,total!$B$4:$AB$437,7,0),0)</f>
        <v>0</v>
      </c>
      <c r="AH246" s="50">
        <f>IFERROR(VLOOKUP($A246,total!$B$4:$AD$437,29,0),0)</f>
        <v>0</v>
      </c>
      <c r="AI246" s="50">
        <f>IFERROR(VLOOKUP(A246,total!$B$4:$AN$437,39,0),0)</f>
        <v>0</v>
      </c>
      <c r="AJ246" s="51">
        <f t="shared" si="52"/>
        <v>0</v>
      </c>
      <c r="AK246" s="50">
        <f t="shared" si="53"/>
        <v>0</v>
      </c>
      <c r="AL246" s="50">
        <f t="shared" si="54"/>
        <v>0</v>
      </c>
      <c r="AM246" s="50">
        <f t="shared" si="55"/>
        <v>0</v>
      </c>
      <c r="AN246" s="50" t="e">
        <f t="shared" si="64"/>
        <v>#REF!</v>
      </c>
      <c r="AO246" s="50" t="e">
        <f t="shared" si="64"/>
        <v>#REF!</v>
      </c>
      <c r="AP246" s="50" t="e">
        <f t="shared" si="64"/>
        <v>#REF!</v>
      </c>
      <c r="AQ246" s="50">
        <f>IFERROR(VLOOKUP(TEXT($A246,"000000"),[6]Página1!$A$8:$S$801,13,FALSE),0)</f>
        <v>0</v>
      </c>
      <c r="AR246" s="50">
        <f>IFERROR(VLOOKUP(TEXT($A246,"000000"),[6]Página1!$A$8:$S$801,16,FALSE),0)</f>
        <v>0</v>
      </c>
      <c r="AS246" s="50">
        <f>IFERROR(VLOOKUP(TEXT($A246,"000000"),[6]Página1!$A$8:$S$801,19,FALSE),0)</f>
        <v>0</v>
      </c>
      <c r="AT246" s="50">
        <f>IFERROR(VLOOKUP(TEXT($A246,"000000"),[7]Página1!$A$8:$R$814,12,FALSE),0)</f>
        <v>0</v>
      </c>
      <c r="AU246" s="50">
        <f>IFERROR(VLOOKUP(TEXT($A246,"000000"),[7]Página1!$A$8:$R$814,15,FALSE),0)</f>
        <v>0</v>
      </c>
      <c r="AV246" s="50">
        <f>IFERROR(VLOOKUP(TEXT($A246,"000000"),[7]Página1!$A$8:$R$814,18,FALSE),0)</f>
        <v>0</v>
      </c>
      <c r="AW246" s="50"/>
      <c r="AX246" s="51" t="e">
        <f t="shared" si="56"/>
        <v>#REF!</v>
      </c>
      <c r="AY246" s="51" t="e">
        <f t="shared" si="57"/>
        <v>#REF!</v>
      </c>
      <c r="AZ246" s="51" t="e">
        <f t="shared" si="58"/>
        <v>#REF!</v>
      </c>
      <c r="BA246" s="51" t="e">
        <f t="shared" si="59"/>
        <v>#REF!</v>
      </c>
      <c r="BB246" s="51">
        <f t="shared" si="60"/>
        <v>0</v>
      </c>
      <c r="BC246" s="51" t="e">
        <f t="shared" si="61"/>
        <v>#REF!</v>
      </c>
      <c r="BD246" s="51">
        <f t="shared" si="62"/>
        <v>0</v>
      </c>
      <c r="BE246" s="51">
        <f>IFERROR(VLOOKUP(A246,salario!A$2:P$91,11,FALSE),0)</f>
        <v>0</v>
      </c>
      <c r="BF246" s="51">
        <f>SUMIFS(topmanager!$D:$D,topmanager!$C:$C,rs_nova!$A246,topmanager!$A:$A,rs_nova!BF$2)</f>
        <v>0</v>
      </c>
      <c r="BG246" s="51">
        <f>SUMIFS(topmanager!$D:$D,topmanager!$C:$C,rs_nova!$A246,topmanager!$A:$A,rs_nova!BG$2)</f>
        <v>0</v>
      </c>
      <c r="BH246" s="51">
        <f>SUMIFS(topmanager!$D:$D,topmanager!$C:$C,rs_nova!$A246,topmanager!$A:$A,rs_nova!BH$2)</f>
        <v>0</v>
      </c>
      <c r="BI246" s="51">
        <f>SUMIFS(topmanager!$D:$D,topmanager!$C:$C,rs_nova!$A246,topmanager!$A:$A,rs_nova!BI$2)</f>
        <v>0</v>
      </c>
      <c r="BJ246" s="51">
        <f>SUMIFS(topmanager!$D:$D,topmanager!$C:$C,rs_nova!$A246,topmanager!$A:$A,rs_nova!BJ$2)+SUMIFS(topmanager!$D:$D,topmanager!$C:$C,rs_nova!$A246,topmanager!$A:$A,rs_nova!BJ$2+1)</f>
        <v>0</v>
      </c>
      <c r="BK246" s="51">
        <f>IFERROR(VLOOKUP(A246,[8]ferias!$C$4:$G$100,5,FALSE),0)</f>
        <v>0</v>
      </c>
      <c r="BL246" s="51">
        <f>SUMIFS(topmanager!$D:$D,topmanager!$C:$C,rs_nova!$A246,topmanager!$A:$A,rs_nova!BL$2)</f>
        <v>0</v>
      </c>
      <c r="BM246" s="51">
        <f>SUMIFS(topmanager!$D:$D,topmanager!$C:$C,rs_nova!$A246,topmanager!$A:$A,rs_nova!BM$2)+SUMIFS(topmanager!$D:$D,topmanager!$C:$C,rs_nova!$A250,topmanager!$A:$A,151)</f>
        <v>0</v>
      </c>
      <c r="BN246" s="51">
        <f t="shared" si="63"/>
        <v>0</v>
      </c>
    </row>
    <row r="247" spans="1:66">
      <c r="A247" s="47" t="e">
        <f>total!#REF!</f>
        <v>#REF!</v>
      </c>
      <c r="B247" s="47">
        <f t="shared" si="50"/>
        <v>0</v>
      </c>
      <c r="C247" s="48" t="e">
        <f>total!#REF!</f>
        <v>#REF!</v>
      </c>
      <c r="D247" s="49" t="str">
        <f>IFERROR(VLOOKUP(A247,salario!A$3:J$32,10,FALSE),"")</f>
        <v/>
      </c>
      <c r="E247" s="49" t="str">
        <f>IFERROR(IF(VLOOKUP(A247,salario!A$3:O$32,15,FALSE)="","",VLOOKUP(A247,salario!A$3:O$32,15,FALSE)),"")</f>
        <v/>
      </c>
      <c r="F247" s="47" t="str">
        <f>IFERROR(VLOOKUP(A247,[5]base_pessoal!$B$2:$P$1504,13,FALSE),"")</f>
        <v/>
      </c>
      <c r="G247" s="50">
        <f>IFERROR(VLOOKUP(A247,salario!A$2:P$91,11,FALSE),0)*B247/30</f>
        <v>0</v>
      </c>
      <c r="H247" s="50">
        <f>SUMIFS(topmanager!$D:$D,topmanager!$C:$C,rs_nova!$A247,topmanager!$A:$A,rs_nova!H$2)+SUMIFS(topmanager!$D:$D,topmanager!$C:$C,rs_nova!$A247,topmanager!$A:$A,63)</f>
        <v>0</v>
      </c>
      <c r="I247" s="50">
        <f>-SUMIFS(topmanager!$D:$D,topmanager!$C:$C,rs_nova!$A247,topmanager!$A:$A,rs_nova!I$2)</f>
        <v>0</v>
      </c>
      <c r="J247" s="50">
        <f>SUMIFS(topmanager!$D:$D,topmanager!$C:$C,rs_nova!$A247,topmanager!$A:$A,rs_nova!J$2)</f>
        <v>0</v>
      </c>
      <c r="K247" s="50">
        <f>SUMIFS(topmanager!$D:$D,topmanager!$C:$C,rs_nova!$A247,topmanager!$A:$A,rs_nova!K$2)+SUMIFS(topmanager!$D:$D,topmanager!$C:$C,rs_nova!$A247,topmanager!$A:$A,911)</f>
        <v>0</v>
      </c>
      <c r="L247" s="50">
        <f>SUMIFS(topmanager!$D:$D,topmanager!$C:$C,rs_nova!$A247,topmanager!$A:$A,rs_nova!L$2)</f>
        <v>0</v>
      </c>
      <c r="M247" s="50">
        <f>SUMIFS(topmanager!$D:$D,topmanager!$C:$C,rs_nova!$A247,topmanager!$A:$A,rs_nova!M$2)+SUMIFS(topmanager!$D:$D,topmanager!$C:$C,rs_nova!$A247,topmanager!$A:$A,908)+SUMIFS(topmanager!$D:$D,topmanager!$C:$C,rs_nova!$A247,topmanager!$A:$A,550)</f>
        <v>0</v>
      </c>
      <c r="N247" s="50">
        <f>SUMIFS(topmanager!$D:$D,topmanager!$C:$C,rs_nova!$A247,topmanager!$A:$A,rs_nova!N$2)</f>
        <v>0</v>
      </c>
      <c r="O247" s="51">
        <f t="shared" si="51"/>
        <v>0</v>
      </c>
      <c r="P247" s="50">
        <f>IFERROR(VLOOKUP($A247,total!$B$4:$AW$437,27,0),0)</f>
        <v>0</v>
      </c>
      <c r="Q247" s="50">
        <f>IFERROR(VLOOKUP($A247,total!$B$4:$AW$437,21,0),0)</f>
        <v>0</v>
      </c>
      <c r="R247" s="50">
        <f>IFERROR(VLOOKUP($A247,total!$B$4:$AW$437,25,0),0)+IFERROR(VLOOKUP($A247,total!$B$4:$AW$437,36,0),0)</f>
        <v>0</v>
      </c>
      <c r="S247" s="50">
        <f>IFERROR(VLOOKUP(A247,gympass!$A$2:$F$148,6,0),0)</f>
        <v>0</v>
      </c>
      <c r="T247" s="50">
        <f>IFERROR(VLOOKUP($A247,total!$B$4:$AW$437,42,0),0)</f>
        <v>0</v>
      </c>
      <c r="U247" s="50">
        <f>IFERROR(VLOOKUP($A247,total!$B$4:$AW$437,32,0),0)</f>
        <v>0</v>
      </c>
      <c r="V247" s="50">
        <f>IFERROR(VLOOKUP($A247,total!$B$4:$AW$437,28,0),0)</f>
        <v>0</v>
      </c>
      <c r="W247" s="50">
        <f>IFERROR(VLOOKUP($A247,total!$B$4:$AX$437,49,0),0)</f>
        <v>0</v>
      </c>
      <c r="X247" s="50"/>
      <c r="Y247" s="50">
        <f>IFERROR(VLOOKUP(A247,#REF!,4,0),0)</f>
        <v>0</v>
      </c>
      <c r="Z247" s="50">
        <f>IFERROR(VLOOKUP(B247,#REF!,8,0),0)</f>
        <v>0</v>
      </c>
      <c r="AA247" s="50">
        <f>IFERROR(VLOOKUP($A247,total!$B$4:$AW$437,45,0),0)</f>
        <v>0</v>
      </c>
      <c r="AB247" s="50">
        <f>IFERROR(VLOOKUP($A247,total!$B$4:$AW$437,48,0),0)</f>
        <v>0</v>
      </c>
      <c r="AC247" s="50">
        <f>IFERROR(VLOOKUP($A247,total!$B$4:$AB$437,19,0),0)</f>
        <v>0</v>
      </c>
      <c r="AD247" s="50">
        <f>IFERROR(VLOOKUP($A247,total!$B$4:$AB$437,10,0),0)</f>
        <v>0</v>
      </c>
      <c r="AE247" s="50">
        <f>IFERROR(VLOOKUP($A247,total!$B$4:$AB$437,13,0),0)-SUMIFS(topmanager!$D:$D,topmanager!$C:$C,rs_nova!$A251,topmanager!$A:$A,856)</f>
        <v>0</v>
      </c>
      <c r="AF247" s="50">
        <f>IFERROR(VLOOKUP($A247,total!$B$4:$AB$437,16,0),0)</f>
        <v>0</v>
      </c>
      <c r="AG247" s="50">
        <f>IFERROR(VLOOKUP($A247,total!$B$4:$AB$437,7,0),0)</f>
        <v>0</v>
      </c>
      <c r="AH247" s="50">
        <f>IFERROR(VLOOKUP($A247,total!$B$4:$AD$437,29,0),0)</f>
        <v>0</v>
      </c>
      <c r="AI247" s="50">
        <f>IFERROR(VLOOKUP(A247,total!$B$4:$AN$437,39,0),0)</f>
        <v>0</v>
      </c>
      <c r="AJ247" s="51">
        <f t="shared" si="52"/>
        <v>0</v>
      </c>
      <c r="AK247" s="50">
        <f t="shared" si="53"/>
        <v>0</v>
      </c>
      <c r="AL247" s="50">
        <f t="shared" si="54"/>
        <v>0</v>
      </c>
      <c r="AM247" s="50">
        <f t="shared" si="55"/>
        <v>0</v>
      </c>
      <c r="AN247" s="50" t="e">
        <f t="shared" si="64"/>
        <v>#REF!</v>
      </c>
      <c r="AO247" s="50" t="e">
        <f t="shared" si="64"/>
        <v>#REF!</v>
      </c>
      <c r="AP247" s="50" t="e">
        <f t="shared" si="64"/>
        <v>#REF!</v>
      </c>
      <c r="AQ247" s="50">
        <f>IFERROR(VLOOKUP(TEXT($A247,"000000"),[6]Página1!$A$8:$S$801,13,FALSE),0)</f>
        <v>0</v>
      </c>
      <c r="AR247" s="50">
        <f>IFERROR(VLOOKUP(TEXT($A247,"000000"),[6]Página1!$A$8:$S$801,16,FALSE),0)</f>
        <v>0</v>
      </c>
      <c r="AS247" s="50">
        <f>IFERROR(VLOOKUP(TEXT($A247,"000000"),[6]Página1!$A$8:$S$801,19,FALSE),0)</f>
        <v>0</v>
      </c>
      <c r="AT247" s="50">
        <f>IFERROR(VLOOKUP(TEXT($A247,"000000"),[7]Página1!$A$8:$R$814,12,FALSE),0)</f>
        <v>0</v>
      </c>
      <c r="AU247" s="50">
        <f>IFERROR(VLOOKUP(TEXT($A247,"000000"),[7]Página1!$A$8:$R$814,15,FALSE),0)</f>
        <v>0</v>
      </c>
      <c r="AV247" s="50">
        <f>IFERROR(VLOOKUP(TEXT($A247,"000000"),[7]Página1!$A$8:$R$814,18,FALSE),0)</f>
        <v>0</v>
      </c>
      <c r="AW247" s="50"/>
      <c r="AX247" s="51" t="e">
        <f t="shared" si="56"/>
        <v>#REF!</v>
      </c>
      <c r="AY247" s="51" t="e">
        <f t="shared" si="57"/>
        <v>#REF!</v>
      </c>
      <c r="AZ247" s="51" t="e">
        <f t="shared" si="58"/>
        <v>#REF!</v>
      </c>
      <c r="BA247" s="51" t="e">
        <f t="shared" si="59"/>
        <v>#REF!</v>
      </c>
      <c r="BB247" s="51">
        <f t="shared" si="60"/>
        <v>0</v>
      </c>
      <c r="BC247" s="51" t="e">
        <f t="shared" si="61"/>
        <v>#REF!</v>
      </c>
      <c r="BD247" s="51">
        <f t="shared" si="62"/>
        <v>0</v>
      </c>
      <c r="BE247" s="51">
        <f>IFERROR(VLOOKUP(A247,salario!A$2:P$91,11,FALSE),0)</f>
        <v>0</v>
      </c>
      <c r="BF247" s="51">
        <f>SUMIFS(topmanager!$D:$D,topmanager!$C:$C,rs_nova!$A247,topmanager!$A:$A,rs_nova!BF$2)</f>
        <v>0</v>
      </c>
      <c r="BG247" s="51">
        <f>SUMIFS(topmanager!$D:$D,topmanager!$C:$C,rs_nova!$A247,topmanager!$A:$A,rs_nova!BG$2)</f>
        <v>0</v>
      </c>
      <c r="BH247" s="51">
        <f>SUMIFS(topmanager!$D:$D,topmanager!$C:$C,rs_nova!$A247,topmanager!$A:$A,rs_nova!BH$2)</f>
        <v>0</v>
      </c>
      <c r="BI247" s="51">
        <f>SUMIFS(topmanager!$D:$D,topmanager!$C:$C,rs_nova!$A247,topmanager!$A:$A,rs_nova!BI$2)</f>
        <v>0</v>
      </c>
      <c r="BJ247" s="51">
        <f>SUMIFS(topmanager!$D:$D,topmanager!$C:$C,rs_nova!$A247,topmanager!$A:$A,rs_nova!BJ$2)+SUMIFS(topmanager!$D:$D,topmanager!$C:$C,rs_nova!$A247,topmanager!$A:$A,rs_nova!BJ$2+1)</f>
        <v>0</v>
      </c>
      <c r="BK247" s="51">
        <f>IFERROR(VLOOKUP(A247,[8]ferias!$C$4:$G$100,5,FALSE),0)</f>
        <v>0</v>
      </c>
      <c r="BL247" s="51">
        <f>SUMIFS(topmanager!$D:$D,topmanager!$C:$C,rs_nova!$A247,topmanager!$A:$A,rs_nova!BL$2)</f>
        <v>0</v>
      </c>
      <c r="BM247" s="51">
        <f>SUMIFS(topmanager!$D:$D,topmanager!$C:$C,rs_nova!$A247,topmanager!$A:$A,rs_nova!BM$2)+SUMIFS(topmanager!$D:$D,topmanager!$C:$C,rs_nova!$A251,topmanager!$A:$A,151)</f>
        <v>0</v>
      </c>
      <c r="BN247" s="51">
        <f t="shared" si="63"/>
        <v>0</v>
      </c>
    </row>
    <row r="248" spans="1:66">
      <c r="A248" s="47" t="e">
        <f>total!#REF!</f>
        <v>#REF!</v>
      </c>
      <c r="B248" s="47">
        <f t="shared" si="50"/>
        <v>0</v>
      </c>
      <c r="C248" s="48" t="e">
        <f>total!#REF!</f>
        <v>#REF!</v>
      </c>
      <c r="D248" s="49" t="str">
        <f>IFERROR(VLOOKUP(A248,salario!A$3:J$32,10,FALSE),"")</f>
        <v/>
      </c>
      <c r="E248" s="49" t="str">
        <f>IFERROR(IF(VLOOKUP(A248,salario!A$3:O$32,15,FALSE)="","",VLOOKUP(A248,salario!A$3:O$32,15,FALSE)),"")</f>
        <v/>
      </c>
      <c r="F248" s="47" t="str">
        <f>IFERROR(VLOOKUP(A248,[5]base_pessoal!$B$2:$P$1504,13,FALSE),"")</f>
        <v/>
      </c>
      <c r="G248" s="50">
        <f>IFERROR(VLOOKUP(A248,salario!A$2:P$91,11,FALSE),0)*B248/30</f>
        <v>0</v>
      </c>
      <c r="H248" s="50">
        <f>SUMIFS(topmanager!$D:$D,topmanager!$C:$C,rs_nova!$A248,topmanager!$A:$A,rs_nova!H$2)+SUMIFS(topmanager!$D:$D,topmanager!$C:$C,rs_nova!$A248,topmanager!$A:$A,63)</f>
        <v>0</v>
      </c>
      <c r="I248" s="50">
        <f>-SUMIFS(topmanager!$D:$D,topmanager!$C:$C,rs_nova!$A248,topmanager!$A:$A,rs_nova!I$2)</f>
        <v>0</v>
      </c>
      <c r="J248" s="50">
        <f>SUMIFS(topmanager!$D:$D,topmanager!$C:$C,rs_nova!$A248,topmanager!$A:$A,rs_nova!J$2)</f>
        <v>0</v>
      </c>
      <c r="K248" s="50">
        <f>SUMIFS(topmanager!$D:$D,topmanager!$C:$C,rs_nova!$A248,topmanager!$A:$A,rs_nova!K$2)+SUMIFS(topmanager!$D:$D,topmanager!$C:$C,rs_nova!$A248,topmanager!$A:$A,911)</f>
        <v>0</v>
      </c>
      <c r="L248" s="50">
        <f>SUMIFS(topmanager!$D:$D,topmanager!$C:$C,rs_nova!$A248,topmanager!$A:$A,rs_nova!L$2)</f>
        <v>0</v>
      </c>
      <c r="M248" s="50">
        <f>SUMIFS(topmanager!$D:$D,topmanager!$C:$C,rs_nova!$A248,topmanager!$A:$A,rs_nova!M$2)+SUMIFS(topmanager!$D:$D,topmanager!$C:$C,rs_nova!$A248,topmanager!$A:$A,908)+SUMIFS(topmanager!$D:$D,topmanager!$C:$C,rs_nova!$A248,topmanager!$A:$A,550)</f>
        <v>0</v>
      </c>
      <c r="N248" s="50">
        <f>SUMIFS(topmanager!$D:$D,topmanager!$C:$C,rs_nova!$A248,topmanager!$A:$A,rs_nova!N$2)</f>
        <v>0</v>
      </c>
      <c r="O248" s="51">
        <f t="shared" si="51"/>
        <v>0</v>
      </c>
      <c r="P248" s="50">
        <f>IFERROR(VLOOKUP($A248,total!$B$4:$AW$437,27,0),0)</f>
        <v>0</v>
      </c>
      <c r="Q248" s="50">
        <f>IFERROR(VLOOKUP($A248,total!$B$4:$AW$437,21,0),0)</f>
        <v>0</v>
      </c>
      <c r="R248" s="50">
        <f>IFERROR(VLOOKUP($A248,total!$B$4:$AW$437,25,0),0)+IFERROR(VLOOKUP($A248,total!$B$4:$AW$437,36,0),0)</f>
        <v>0</v>
      </c>
      <c r="S248" s="50">
        <f>IFERROR(VLOOKUP(A248,gympass!$A$2:$F$148,6,0),0)</f>
        <v>0</v>
      </c>
      <c r="T248" s="50">
        <f>IFERROR(VLOOKUP($A248,total!$B$4:$AW$437,42,0),0)</f>
        <v>0</v>
      </c>
      <c r="U248" s="50">
        <f>IFERROR(VLOOKUP($A248,total!$B$4:$AW$437,32,0),0)</f>
        <v>0</v>
      </c>
      <c r="V248" s="50">
        <f>IFERROR(VLOOKUP($A248,total!$B$4:$AW$437,28,0),0)</f>
        <v>0</v>
      </c>
      <c r="W248" s="50">
        <f>IFERROR(VLOOKUP($A248,total!$B$4:$AX$437,49,0),0)</f>
        <v>0</v>
      </c>
      <c r="X248" s="50"/>
      <c r="Y248" s="50">
        <f>IFERROR(VLOOKUP(A248,#REF!,4,0),0)</f>
        <v>0</v>
      </c>
      <c r="Z248" s="50">
        <f>IFERROR(VLOOKUP(B248,#REF!,8,0),0)</f>
        <v>0</v>
      </c>
      <c r="AA248" s="50">
        <f>IFERROR(VLOOKUP($A248,total!$B$4:$AW$437,45,0),0)</f>
        <v>0</v>
      </c>
      <c r="AB248" s="50">
        <f>IFERROR(VLOOKUP($A248,total!$B$4:$AW$437,48,0),0)</f>
        <v>0</v>
      </c>
      <c r="AC248" s="50">
        <f>IFERROR(VLOOKUP($A248,total!$B$4:$AB$437,19,0),0)</f>
        <v>0</v>
      </c>
      <c r="AD248" s="50">
        <f>IFERROR(VLOOKUP($A248,total!$B$4:$AB$437,10,0),0)</f>
        <v>0</v>
      </c>
      <c r="AE248" s="50">
        <f>IFERROR(VLOOKUP($A248,total!$B$4:$AB$437,13,0),0)-SUMIFS(topmanager!$D:$D,topmanager!$C:$C,rs_nova!$A252,topmanager!$A:$A,856)</f>
        <v>0</v>
      </c>
      <c r="AF248" s="50">
        <f>IFERROR(VLOOKUP($A248,total!$B$4:$AB$437,16,0),0)</f>
        <v>0</v>
      </c>
      <c r="AG248" s="50">
        <f>IFERROR(VLOOKUP($A248,total!$B$4:$AB$437,7,0),0)</f>
        <v>0</v>
      </c>
      <c r="AH248" s="50">
        <f>IFERROR(VLOOKUP($A248,total!$B$4:$AD$437,29,0),0)</f>
        <v>0</v>
      </c>
      <c r="AI248" s="50">
        <f>IFERROR(VLOOKUP(A248,total!$B$4:$AN$437,39,0),0)</f>
        <v>0</v>
      </c>
      <c r="AJ248" s="51">
        <f t="shared" si="52"/>
        <v>0</v>
      </c>
      <c r="AK248" s="50">
        <f t="shared" si="53"/>
        <v>0</v>
      </c>
      <c r="AL248" s="50">
        <f t="shared" si="54"/>
        <v>0</v>
      </c>
      <c r="AM248" s="50">
        <f t="shared" si="55"/>
        <v>0</v>
      </c>
      <c r="AN248" s="50" t="e">
        <f t="shared" si="64"/>
        <v>#REF!</v>
      </c>
      <c r="AO248" s="50" t="e">
        <f t="shared" si="64"/>
        <v>#REF!</v>
      </c>
      <c r="AP248" s="50" t="e">
        <f t="shared" si="64"/>
        <v>#REF!</v>
      </c>
      <c r="AQ248" s="50">
        <f>IFERROR(VLOOKUP(TEXT($A248,"000000"),[6]Página1!$A$8:$S$801,13,FALSE),0)</f>
        <v>0</v>
      </c>
      <c r="AR248" s="50">
        <f>IFERROR(VLOOKUP(TEXT($A248,"000000"),[6]Página1!$A$8:$S$801,16,FALSE),0)</f>
        <v>0</v>
      </c>
      <c r="AS248" s="50">
        <f>IFERROR(VLOOKUP(TEXT($A248,"000000"),[6]Página1!$A$8:$S$801,19,FALSE),0)</f>
        <v>0</v>
      </c>
      <c r="AT248" s="50">
        <f>IFERROR(VLOOKUP(TEXT($A248,"000000"),[7]Página1!$A$8:$R$814,12,FALSE),0)</f>
        <v>0</v>
      </c>
      <c r="AU248" s="50">
        <f>IFERROR(VLOOKUP(TEXT($A248,"000000"),[7]Página1!$A$8:$R$814,15,FALSE),0)</f>
        <v>0</v>
      </c>
      <c r="AV248" s="50">
        <f>IFERROR(VLOOKUP(TEXT($A248,"000000"),[7]Página1!$A$8:$R$814,18,FALSE),0)</f>
        <v>0</v>
      </c>
      <c r="AW248" s="50"/>
      <c r="AX248" s="51" t="e">
        <f t="shared" si="56"/>
        <v>#REF!</v>
      </c>
      <c r="AY248" s="51" t="e">
        <f t="shared" si="57"/>
        <v>#REF!</v>
      </c>
      <c r="AZ248" s="51" t="e">
        <f t="shared" si="58"/>
        <v>#REF!</v>
      </c>
      <c r="BA248" s="51" t="e">
        <f t="shared" si="59"/>
        <v>#REF!</v>
      </c>
      <c r="BB248" s="51">
        <f t="shared" si="60"/>
        <v>0</v>
      </c>
      <c r="BC248" s="51" t="e">
        <f t="shared" si="61"/>
        <v>#REF!</v>
      </c>
      <c r="BD248" s="51">
        <f t="shared" si="62"/>
        <v>0</v>
      </c>
      <c r="BE248" s="51">
        <f>IFERROR(VLOOKUP(A248,salario!A$2:P$91,11,FALSE),0)</f>
        <v>0</v>
      </c>
      <c r="BF248" s="51">
        <f>SUMIFS(topmanager!$D:$D,topmanager!$C:$C,rs_nova!$A248,topmanager!$A:$A,rs_nova!BF$2)</f>
        <v>0</v>
      </c>
      <c r="BG248" s="51">
        <f>SUMIFS(topmanager!$D:$D,topmanager!$C:$C,rs_nova!$A248,topmanager!$A:$A,rs_nova!BG$2)</f>
        <v>0</v>
      </c>
      <c r="BH248" s="51">
        <f>SUMIFS(topmanager!$D:$D,topmanager!$C:$C,rs_nova!$A248,topmanager!$A:$A,rs_nova!BH$2)</f>
        <v>0</v>
      </c>
      <c r="BI248" s="51">
        <f>SUMIFS(topmanager!$D:$D,topmanager!$C:$C,rs_nova!$A248,topmanager!$A:$A,rs_nova!BI$2)</f>
        <v>0</v>
      </c>
      <c r="BJ248" s="51">
        <f>SUMIFS(topmanager!$D:$D,topmanager!$C:$C,rs_nova!$A248,topmanager!$A:$A,rs_nova!BJ$2)+SUMIFS(topmanager!$D:$D,topmanager!$C:$C,rs_nova!$A248,topmanager!$A:$A,rs_nova!BJ$2+1)</f>
        <v>0</v>
      </c>
      <c r="BK248" s="51">
        <f>IFERROR(VLOOKUP(A248,[8]ferias!$C$4:$G$100,5,FALSE),0)</f>
        <v>0</v>
      </c>
      <c r="BL248" s="51">
        <f>SUMIFS(topmanager!$D:$D,topmanager!$C:$C,rs_nova!$A248,topmanager!$A:$A,rs_nova!BL$2)</f>
        <v>0</v>
      </c>
      <c r="BM248" s="51">
        <f>SUMIFS(topmanager!$D:$D,topmanager!$C:$C,rs_nova!$A248,topmanager!$A:$A,rs_nova!BM$2)+SUMIFS(topmanager!$D:$D,topmanager!$C:$C,rs_nova!$A252,topmanager!$A:$A,151)</f>
        <v>0</v>
      </c>
      <c r="BN248" s="51">
        <f t="shared" si="63"/>
        <v>0</v>
      </c>
    </row>
    <row r="249" spans="1:66">
      <c r="A249" s="47" t="e">
        <f>total!#REF!</f>
        <v>#REF!</v>
      </c>
      <c r="B249" s="47">
        <f t="shared" si="50"/>
        <v>0</v>
      </c>
      <c r="C249" s="48" t="e">
        <f>total!#REF!</f>
        <v>#REF!</v>
      </c>
      <c r="D249" s="49" t="str">
        <f>IFERROR(VLOOKUP(A249,salario!A$3:J$32,10,FALSE),"")</f>
        <v/>
      </c>
      <c r="E249" s="49" t="str">
        <f>IFERROR(IF(VLOOKUP(A249,salario!A$3:O$32,15,FALSE)="","",VLOOKUP(A249,salario!A$3:O$32,15,FALSE)),"")</f>
        <v/>
      </c>
      <c r="F249" s="47" t="str">
        <f>IFERROR(VLOOKUP(A249,[5]base_pessoal!$B$2:$P$1504,13,FALSE),"")</f>
        <v/>
      </c>
      <c r="G249" s="50">
        <f>IFERROR(VLOOKUP(A249,salario!A$2:P$91,11,FALSE),0)*B249/30</f>
        <v>0</v>
      </c>
      <c r="H249" s="50">
        <f>SUMIFS(topmanager!$D:$D,topmanager!$C:$C,rs_nova!$A249,topmanager!$A:$A,rs_nova!H$2)+SUMIFS(topmanager!$D:$D,topmanager!$C:$C,rs_nova!$A249,topmanager!$A:$A,63)</f>
        <v>0</v>
      </c>
      <c r="I249" s="50">
        <f>-SUMIFS(topmanager!$D:$D,topmanager!$C:$C,rs_nova!$A249,topmanager!$A:$A,rs_nova!I$2)</f>
        <v>0</v>
      </c>
      <c r="J249" s="50">
        <f>SUMIFS(topmanager!$D:$D,topmanager!$C:$C,rs_nova!$A249,topmanager!$A:$A,rs_nova!J$2)</f>
        <v>0</v>
      </c>
      <c r="K249" s="50">
        <f>SUMIFS(topmanager!$D:$D,topmanager!$C:$C,rs_nova!$A249,topmanager!$A:$A,rs_nova!K$2)+SUMIFS(topmanager!$D:$D,topmanager!$C:$C,rs_nova!$A249,topmanager!$A:$A,911)</f>
        <v>0</v>
      </c>
      <c r="L249" s="50">
        <f>SUMIFS(topmanager!$D:$D,topmanager!$C:$C,rs_nova!$A249,topmanager!$A:$A,rs_nova!L$2)</f>
        <v>0</v>
      </c>
      <c r="M249" s="50">
        <f>SUMIFS(topmanager!$D:$D,topmanager!$C:$C,rs_nova!$A249,topmanager!$A:$A,rs_nova!M$2)+SUMIFS(topmanager!$D:$D,topmanager!$C:$C,rs_nova!$A249,topmanager!$A:$A,908)+SUMIFS(topmanager!$D:$D,topmanager!$C:$C,rs_nova!$A249,topmanager!$A:$A,550)</f>
        <v>0</v>
      </c>
      <c r="N249" s="50">
        <f>SUMIFS(topmanager!$D:$D,topmanager!$C:$C,rs_nova!$A249,topmanager!$A:$A,rs_nova!N$2)</f>
        <v>0</v>
      </c>
      <c r="O249" s="51">
        <f t="shared" si="51"/>
        <v>0</v>
      </c>
      <c r="P249" s="50">
        <f>IFERROR(VLOOKUP($A249,total!$B$4:$AW$437,27,0),0)</f>
        <v>0</v>
      </c>
      <c r="Q249" s="50">
        <f>IFERROR(VLOOKUP($A249,total!$B$4:$AW$437,21,0),0)</f>
        <v>0</v>
      </c>
      <c r="R249" s="50">
        <f>IFERROR(VLOOKUP($A249,total!$B$4:$AW$437,25,0),0)+IFERROR(VLOOKUP($A249,total!$B$4:$AW$437,36,0),0)</f>
        <v>0</v>
      </c>
      <c r="S249" s="50">
        <f>IFERROR(VLOOKUP(A249,gympass!$A$2:$F$148,6,0),0)</f>
        <v>0</v>
      </c>
      <c r="T249" s="50">
        <f>IFERROR(VLOOKUP($A249,total!$B$4:$AW$437,42,0),0)</f>
        <v>0</v>
      </c>
      <c r="U249" s="50">
        <f>IFERROR(VLOOKUP($A249,total!$B$4:$AW$437,32,0),0)</f>
        <v>0</v>
      </c>
      <c r="V249" s="50">
        <f>IFERROR(VLOOKUP($A249,total!$B$4:$AW$437,28,0),0)</f>
        <v>0</v>
      </c>
      <c r="W249" s="50">
        <f>IFERROR(VLOOKUP($A249,total!$B$4:$AX$437,49,0),0)</f>
        <v>0</v>
      </c>
      <c r="X249" s="50"/>
      <c r="Y249" s="50">
        <f>IFERROR(VLOOKUP(A249,#REF!,4,0),0)</f>
        <v>0</v>
      </c>
      <c r="Z249" s="50">
        <f>IFERROR(VLOOKUP(B249,#REF!,8,0),0)</f>
        <v>0</v>
      </c>
      <c r="AA249" s="50">
        <f>IFERROR(VLOOKUP($A249,total!$B$4:$AW$437,45,0),0)</f>
        <v>0</v>
      </c>
      <c r="AB249" s="50">
        <f>IFERROR(VLOOKUP($A249,total!$B$4:$AW$437,48,0),0)</f>
        <v>0</v>
      </c>
      <c r="AC249" s="50">
        <f>IFERROR(VLOOKUP($A249,total!$B$4:$AB$437,19,0),0)</f>
        <v>0</v>
      </c>
      <c r="AD249" s="50">
        <f>IFERROR(VLOOKUP($A249,total!$B$4:$AB$437,10,0),0)</f>
        <v>0</v>
      </c>
      <c r="AE249" s="50">
        <f>IFERROR(VLOOKUP($A249,total!$B$4:$AB$437,13,0),0)-SUMIFS(topmanager!$D:$D,topmanager!$C:$C,rs_nova!$A253,topmanager!$A:$A,856)</f>
        <v>0</v>
      </c>
      <c r="AF249" s="50">
        <f>IFERROR(VLOOKUP($A249,total!$B$4:$AB$437,16,0),0)</f>
        <v>0</v>
      </c>
      <c r="AG249" s="50">
        <f>IFERROR(VLOOKUP($A249,total!$B$4:$AB$437,7,0),0)</f>
        <v>0</v>
      </c>
      <c r="AH249" s="50">
        <f>IFERROR(VLOOKUP($A249,total!$B$4:$AD$437,29,0),0)</f>
        <v>0</v>
      </c>
      <c r="AI249" s="50">
        <f>IFERROR(VLOOKUP(A249,total!$B$4:$AN$437,39,0),0)</f>
        <v>0</v>
      </c>
      <c r="AJ249" s="51">
        <f t="shared" si="52"/>
        <v>0</v>
      </c>
      <c r="AK249" s="50">
        <f t="shared" si="53"/>
        <v>0</v>
      </c>
      <c r="AL249" s="50">
        <f t="shared" si="54"/>
        <v>0</v>
      </c>
      <c r="AM249" s="50">
        <f t="shared" si="55"/>
        <v>0</v>
      </c>
      <c r="AN249" s="50" t="e">
        <f t="shared" si="64"/>
        <v>#REF!</v>
      </c>
      <c r="AO249" s="50" t="e">
        <f t="shared" si="64"/>
        <v>#REF!</v>
      </c>
      <c r="AP249" s="50" t="e">
        <f t="shared" si="64"/>
        <v>#REF!</v>
      </c>
      <c r="AQ249" s="50">
        <f>IFERROR(VLOOKUP(TEXT($A249,"000000"),[6]Página1!$A$8:$S$801,13,FALSE),0)</f>
        <v>0</v>
      </c>
      <c r="AR249" s="50">
        <f>IFERROR(VLOOKUP(TEXT($A249,"000000"),[6]Página1!$A$8:$S$801,16,FALSE),0)</f>
        <v>0</v>
      </c>
      <c r="AS249" s="50">
        <f>IFERROR(VLOOKUP(TEXT($A249,"000000"),[6]Página1!$A$8:$S$801,19,FALSE),0)</f>
        <v>0</v>
      </c>
      <c r="AT249" s="50">
        <f>IFERROR(VLOOKUP(TEXT($A249,"000000"),[7]Página1!$A$8:$R$814,12,FALSE),0)</f>
        <v>0</v>
      </c>
      <c r="AU249" s="50">
        <f>IFERROR(VLOOKUP(TEXT($A249,"000000"),[7]Página1!$A$8:$R$814,15,FALSE),0)</f>
        <v>0</v>
      </c>
      <c r="AV249" s="50">
        <f>IFERROR(VLOOKUP(TEXT($A249,"000000"),[7]Página1!$A$8:$R$814,18,FALSE),0)</f>
        <v>0</v>
      </c>
      <c r="AW249" s="50"/>
      <c r="AX249" s="51" t="e">
        <f t="shared" si="56"/>
        <v>#REF!</v>
      </c>
      <c r="AY249" s="51" t="e">
        <f t="shared" si="57"/>
        <v>#REF!</v>
      </c>
      <c r="AZ249" s="51" t="e">
        <f t="shared" si="58"/>
        <v>#REF!</v>
      </c>
      <c r="BA249" s="51" t="e">
        <f t="shared" si="59"/>
        <v>#REF!</v>
      </c>
      <c r="BB249" s="51">
        <f t="shared" si="60"/>
        <v>0</v>
      </c>
      <c r="BC249" s="51" t="e">
        <f t="shared" si="61"/>
        <v>#REF!</v>
      </c>
      <c r="BD249" s="51">
        <f t="shared" si="62"/>
        <v>0</v>
      </c>
      <c r="BE249" s="51">
        <f>IFERROR(VLOOKUP(A249,salario!A$2:P$91,11,FALSE),0)</f>
        <v>0</v>
      </c>
      <c r="BF249" s="51">
        <f>SUMIFS(topmanager!$D:$D,topmanager!$C:$C,rs_nova!$A249,topmanager!$A:$A,rs_nova!BF$2)</f>
        <v>0</v>
      </c>
      <c r="BG249" s="51">
        <f>SUMIFS(topmanager!$D:$D,topmanager!$C:$C,rs_nova!$A249,topmanager!$A:$A,rs_nova!BG$2)</f>
        <v>0</v>
      </c>
      <c r="BH249" s="51">
        <f>SUMIFS(topmanager!$D:$D,topmanager!$C:$C,rs_nova!$A249,topmanager!$A:$A,rs_nova!BH$2)</f>
        <v>0</v>
      </c>
      <c r="BI249" s="51">
        <f>SUMIFS(topmanager!$D:$D,topmanager!$C:$C,rs_nova!$A249,topmanager!$A:$A,rs_nova!BI$2)</f>
        <v>0</v>
      </c>
      <c r="BJ249" s="51">
        <f>SUMIFS(topmanager!$D:$D,topmanager!$C:$C,rs_nova!$A249,topmanager!$A:$A,rs_nova!BJ$2)+SUMIFS(topmanager!$D:$D,topmanager!$C:$C,rs_nova!$A249,topmanager!$A:$A,rs_nova!BJ$2+1)</f>
        <v>0</v>
      </c>
      <c r="BK249" s="51">
        <f>IFERROR(VLOOKUP(A249,[8]ferias!$C$4:$G$100,5,FALSE),0)</f>
        <v>0</v>
      </c>
      <c r="BL249" s="51">
        <f>SUMIFS(topmanager!$D:$D,topmanager!$C:$C,rs_nova!$A249,topmanager!$A:$A,rs_nova!BL$2)</f>
        <v>0</v>
      </c>
      <c r="BM249" s="51">
        <f>SUMIFS(topmanager!$D:$D,topmanager!$C:$C,rs_nova!$A249,topmanager!$A:$A,rs_nova!BM$2)+SUMIFS(topmanager!$D:$D,topmanager!$C:$C,rs_nova!$A253,topmanager!$A:$A,151)</f>
        <v>0</v>
      </c>
      <c r="BN249" s="51">
        <f t="shared" si="63"/>
        <v>0</v>
      </c>
    </row>
    <row r="250" spans="1:66">
      <c r="A250" s="47" t="e">
        <f>total!#REF!</f>
        <v>#REF!</v>
      </c>
      <c r="B250" s="47">
        <f t="shared" si="50"/>
        <v>0</v>
      </c>
      <c r="C250" s="48" t="e">
        <f>total!#REF!</f>
        <v>#REF!</v>
      </c>
      <c r="D250" s="49" t="str">
        <f>IFERROR(VLOOKUP(A250,salario!A$3:J$32,10,FALSE),"")</f>
        <v/>
      </c>
      <c r="E250" s="49" t="str">
        <f>IFERROR(IF(VLOOKUP(A250,salario!A$3:O$32,15,FALSE)="","",VLOOKUP(A250,salario!A$3:O$32,15,FALSE)),"")</f>
        <v/>
      </c>
      <c r="F250" s="47" t="str">
        <f>IFERROR(VLOOKUP(A250,[5]base_pessoal!$B$2:$P$1504,13,FALSE),"")</f>
        <v/>
      </c>
      <c r="G250" s="50">
        <f>IFERROR(VLOOKUP(A250,salario!A$2:P$91,11,FALSE),0)*B250/30</f>
        <v>0</v>
      </c>
      <c r="H250" s="50">
        <f>SUMIFS(topmanager!$D:$D,topmanager!$C:$C,rs_nova!$A250,topmanager!$A:$A,rs_nova!H$2)+SUMIFS(topmanager!$D:$D,topmanager!$C:$C,rs_nova!$A250,topmanager!$A:$A,63)</f>
        <v>0</v>
      </c>
      <c r="I250" s="50">
        <f>-SUMIFS(topmanager!$D:$D,topmanager!$C:$C,rs_nova!$A250,topmanager!$A:$A,rs_nova!I$2)</f>
        <v>0</v>
      </c>
      <c r="J250" s="50">
        <f>SUMIFS(topmanager!$D:$D,topmanager!$C:$C,rs_nova!$A250,topmanager!$A:$A,rs_nova!J$2)</f>
        <v>0</v>
      </c>
      <c r="K250" s="50">
        <f>SUMIFS(topmanager!$D:$D,topmanager!$C:$C,rs_nova!$A250,topmanager!$A:$A,rs_nova!K$2)+SUMIFS(topmanager!$D:$D,topmanager!$C:$C,rs_nova!$A250,topmanager!$A:$A,911)</f>
        <v>0</v>
      </c>
      <c r="L250" s="50">
        <f>SUMIFS(topmanager!$D:$D,topmanager!$C:$C,rs_nova!$A250,topmanager!$A:$A,rs_nova!L$2)</f>
        <v>0</v>
      </c>
      <c r="M250" s="50">
        <f>SUMIFS(topmanager!$D:$D,topmanager!$C:$C,rs_nova!$A250,topmanager!$A:$A,rs_nova!M$2)+SUMIFS(topmanager!$D:$D,topmanager!$C:$C,rs_nova!$A250,topmanager!$A:$A,908)+SUMIFS(topmanager!$D:$D,topmanager!$C:$C,rs_nova!$A250,topmanager!$A:$A,550)</f>
        <v>0</v>
      </c>
      <c r="N250" s="50">
        <f>SUMIFS(topmanager!$D:$D,topmanager!$C:$C,rs_nova!$A250,topmanager!$A:$A,rs_nova!N$2)</f>
        <v>0</v>
      </c>
      <c r="O250" s="51">
        <f t="shared" si="51"/>
        <v>0</v>
      </c>
      <c r="P250" s="50">
        <f>IFERROR(VLOOKUP($A250,total!$B$4:$AW$437,27,0),0)</f>
        <v>0</v>
      </c>
      <c r="Q250" s="50">
        <f>IFERROR(VLOOKUP($A250,total!$B$4:$AW$437,21,0),0)</f>
        <v>0</v>
      </c>
      <c r="R250" s="50">
        <f>IFERROR(VLOOKUP($A250,total!$B$4:$AW$437,25,0),0)+IFERROR(VLOOKUP($A250,total!$B$4:$AW$437,36,0),0)</f>
        <v>0</v>
      </c>
      <c r="S250" s="50">
        <f>IFERROR(VLOOKUP(A250,gympass!$A$2:$F$148,6,0),0)</f>
        <v>0</v>
      </c>
      <c r="T250" s="50">
        <f>IFERROR(VLOOKUP($A250,total!$B$4:$AW$437,42,0),0)</f>
        <v>0</v>
      </c>
      <c r="U250" s="50">
        <f>IFERROR(VLOOKUP($A250,total!$B$4:$AW$437,32,0),0)</f>
        <v>0</v>
      </c>
      <c r="V250" s="50">
        <f>IFERROR(VLOOKUP($A250,total!$B$4:$AW$437,28,0),0)</f>
        <v>0</v>
      </c>
      <c r="W250" s="50">
        <f>IFERROR(VLOOKUP($A250,total!$B$4:$AX$437,49,0),0)</f>
        <v>0</v>
      </c>
      <c r="X250" s="50"/>
      <c r="Y250" s="50">
        <f>IFERROR(VLOOKUP(A250,#REF!,4,0),0)</f>
        <v>0</v>
      </c>
      <c r="Z250" s="50">
        <f>IFERROR(VLOOKUP(B250,#REF!,8,0),0)</f>
        <v>0</v>
      </c>
      <c r="AA250" s="50">
        <f>IFERROR(VLOOKUP($A250,total!$B$4:$AW$437,45,0),0)</f>
        <v>0</v>
      </c>
      <c r="AB250" s="50">
        <f>IFERROR(VLOOKUP($A250,total!$B$4:$AW$437,48,0),0)</f>
        <v>0</v>
      </c>
      <c r="AC250" s="50">
        <f>IFERROR(VLOOKUP($A250,total!$B$4:$AB$437,19,0),0)</f>
        <v>0</v>
      </c>
      <c r="AD250" s="50">
        <f>IFERROR(VLOOKUP($A250,total!$B$4:$AB$437,10,0),0)</f>
        <v>0</v>
      </c>
      <c r="AE250" s="50">
        <f>IFERROR(VLOOKUP($A250,total!$B$4:$AB$437,13,0),0)-SUMIFS(topmanager!$D:$D,topmanager!$C:$C,rs_nova!$A254,topmanager!$A:$A,856)</f>
        <v>0</v>
      </c>
      <c r="AF250" s="50">
        <f>IFERROR(VLOOKUP($A250,total!$B$4:$AB$437,16,0),0)</f>
        <v>0</v>
      </c>
      <c r="AG250" s="50">
        <f>IFERROR(VLOOKUP($A250,total!$B$4:$AB$437,7,0),0)</f>
        <v>0</v>
      </c>
      <c r="AH250" s="50">
        <f>IFERROR(VLOOKUP($A250,total!$B$4:$AD$437,29,0),0)</f>
        <v>0</v>
      </c>
      <c r="AI250" s="50">
        <f>IFERROR(VLOOKUP(A250,total!$B$4:$AN$437,39,0),0)</f>
        <v>0</v>
      </c>
      <c r="AJ250" s="51">
        <f t="shared" si="52"/>
        <v>0</v>
      </c>
      <c r="AK250" s="50">
        <f t="shared" si="53"/>
        <v>0</v>
      </c>
      <c r="AL250" s="50">
        <f t="shared" si="54"/>
        <v>0</v>
      </c>
      <c r="AM250" s="50">
        <f t="shared" si="55"/>
        <v>0</v>
      </c>
      <c r="AN250" s="50" t="e">
        <f t="shared" si="64"/>
        <v>#REF!</v>
      </c>
      <c r="AO250" s="50" t="e">
        <f t="shared" si="64"/>
        <v>#REF!</v>
      </c>
      <c r="AP250" s="50" t="e">
        <f t="shared" si="64"/>
        <v>#REF!</v>
      </c>
      <c r="AQ250" s="50">
        <f>IFERROR(VLOOKUP(TEXT($A250,"000000"),[6]Página1!$A$8:$S$801,13,FALSE),0)</f>
        <v>0</v>
      </c>
      <c r="AR250" s="50">
        <f>IFERROR(VLOOKUP(TEXT($A250,"000000"),[6]Página1!$A$8:$S$801,16,FALSE),0)</f>
        <v>0</v>
      </c>
      <c r="AS250" s="50">
        <f>IFERROR(VLOOKUP(TEXT($A250,"000000"),[6]Página1!$A$8:$S$801,19,FALSE),0)</f>
        <v>0</v>
      </c>
      <c r="AT250" s="50">
        <f>IFERROR(VLOOKUP(TEXT($A250,"000000"),[7]Página1!$A$8:$R$814,12,FALSE),0)</f>
        <v>0</v>
      </c>
      <c r="AU250" s="50">
        <f>IFERROR(VLOOKUP(TEXT($A250,"000000"),[7]Página1!$A$8:$R$814,15,FALSE),0)</f>
        <v>0</v>
      </c>
      <c r="AV250" s="50">
        <f>IFERROR(VLOOKUP(TEXT($A250,"000000"),[7]Página1!$A$8:$R$814,18,FALSE),0)</f>
        <v>0</v>
      </c>
      <c r="AW250" s="50"/>
      <c r="AX250" s="51" t="e">
        <f t="shared" si="56"/>
        <v>#REF!</v>
      </c>
      <c r="AY250" s="51" t="e">
        <f t="shared" si="57"/>
        <v>#REF!</v>
      </c>
      <c r="AZ250" s="51" t="e">
        <f t="shared" si="58"/>
        <v>#REF!</v>
      </c>
      <c r="BA250" s="51" t="e">
        <f t="shared" si="59"/>
        <v>#REF!</v>
      </c>
      <c r="BB250" s="51">
        <f t="shared" si="60"/>
        <v>0</v>
      </c>
      <c r="BC250" s="51" t="e">
        <f t="shared" si="61"/>
        <v>#REF!</v>
      </c>
      <c r="BD250" s="51">
        <f t="shared" si="62"/>
        <v>0</v>
      </c>
      <c r="BE250" s="51">
        <f>IFERROR(VLOOKUP(A250,salario!A$2:P$91,11,FALSE),0)</f>
        <v>0</v>
      </c>
      <c r="BF250" s="51">
        <f>SUMIFS(topmanager!$D:$D,topmanager!$C:$C,rs_nova!$A250,topmanager!$A:$A,rs_nova!BF$2)</f>
        <v>0</v>
      </c>
      <c r="BG250" s="51">
        <f>SUMIFS(topmanager!$D:$D,topmanager!$C:$C,rs_nova!$A250,topmanager!$A:$A,rs_nova!BG$2)</f>
        <v>0</v>
      </c>
      <c r="BH250" s="51">
        <f>SUMIFS(topmanager!$D:$D,topmanager!$C:$C,rs_nova!$A250,topmanager!$A:$A,rs_nova!BH$2)</f>
        <v>0</v>
      </c>
      <c r="BI250" s="51">
        <f>SUMIFS(topmanager!$D:$D,topmanager!$C:$C,rs_nova!$A250,topmanager!$A:$A,rs_nova!BI$2)</f>
        <v>0</v>
      </c>
      <c r="BJ250" s="51">
        <f>SUMIFS(topmanager!$D:$D,topmanager!$C:$C,rs_nova!$A250,topmanager!$A:$A,rs_nova!BJ$2)+SUMIFS(topmanager!$D:$D,topmanager!$C:$C,rs_nova!$A250,topmanager!$A:$A,rs_nova!BJ$2+1)</f>
        <v>0</v>
      </c>
      <c r="BK250" s="51">
        <f>IFERROR(VLOOKUP(A250,[8]ferias!$C$4:$G$100,5,FALSE),0)</f>
        <v>0</v>
      </c>
      <c r="BL250" s="51">
        <f>SUMIFS(topmanager!$D:$D,topmanager!$C:$C,rs_nova!$A250,topmanager!$A:$A,rs_nova!BL$2)</f>
        <v>0</v>
      </c>
      <c r="BM250" s="51">
        <f>SUMIFS(topmanager!$D:$D,topmanager!$C:$C,rs_nova!$A250,topmanager!$A:$A,rs_nova!BM$2)+SUMIFS(topmanager!$D:$D,topmanager!$C:$C,rs_nova!$A254,topmanager!$A:$A,151)</f>
        <v>0</v>
      </c>
      <c r="BN250" s="51">
        <f t="shared" si="63"/>
        <v>0</v>
      </c>
    </row>
    <row r="251" spans="1:66">
      <c r="A251" s="47" t="e">
        <f>total!#REF!</f>
        <v>#REF!</v>
      </c>
      <c r="B251" s="47">
        <f t="shared" si="50"/>
        <v>0</v>
      </c>
      <c r="C251" s="48" t="e">
        <f>total!#REF!</f>
        <v>#REF!</v>
      </c>
      <c r="D251" s="49" t="str">
        <f>IFERROR(VLOOKUP(A251,salario!A$3:J$32,10,FALSE),"")</f>
        <v/>
      </c>
      <c r="E251" s="49" t="str">
        <f>IFERROR(IF(VLOOKUP(A251,salario!A$3:O$32,15,FALSE)="","",VLOOKUP(A251,salario!A$3:O$32,15,FALSE)),"")</f>
        <v/>
      </c>
      <c r="F251" s="47" t="str">
        <f>IFERROR(VLOOKUP(A251,[5]base_pessoal!$B$2:$P$1504,13,FALSE),"")</f>
        <v/>
      </c>
      <c r="G251" s="50">
        <f>IFERROR(VLOOKUP(A251,salario!A$2:P$91,11,FALSE),0)*B251/30</f>
        <v>0</v>
      </c>
      <c r="H251" s="50">
        <f>SUMIFS(topmanager!$D:$D,topmanager!$C:$C,rs_nova!$A251,topmanager!$A:$A,rs_nova!H$2)+SUMIFS(topmanager!$D:$D,topmanager!$C:$C,rs_nova!$A251,topmanager!$A:$A,63)</f>
        <v>0</v>
      </c>
      <c r="I251" s="50">
        <f>-SUMIFS(topmanager!$D:$D,topmanager!$C:$C,rs_nova!$A251,topmanager!$A:$A,rs_nova!I$2)</f>
        <v>0</v>
      </c>
      <c r="J251" s="50">
        <f>SUMIFS(topmanager!$D:$D,topmanager!$C:$C,rs_nova!$A251,topmanager!$A:$A,rs_nova!J$2)</f>
        <v>0</v>
      </c>
      <c r="K251" s="50">
        <f>SUMIFS(topmanager!$D:$D,topmanager!$C:$C,rs_nova!$A251,topmanager!$A:$A,rs_nova!K$2)+SUMIFS(topmanager!$D:$D,topmanager!$C:$C,rs_nova!$A251,topmanager!$A:$A,911)</f>
        <v>0</v>
      </c>
      <c r="L251" s="50">
        <f>SUMIFS(topmanager!$D:$D,topmanager!$C:$C,rs_nova!$A251,topmanager!$A:$A,rs_nova!L$2)</f>
        <v>0</v>
      </c>
      <c r="M251" s="50">
        <f>SUMIFS(topmanager!$D:$D,topmanager!$C:$C,rs_nova!$A251,topmanager!$A:$A,rs_nova!M$2)+SUMIFS(topmanager!$D:$D,topmanager!$C:$C,rs_nova!$A251,topmanager!$A:$A,908)+SUMIFS(topmanager!$D:$D,topmanager!$C:$C,rs_nova!$A251,topmanager!$A:$A,550)</f>
        <v>0</v>
      </c>
      <c r="N251" s="50">
        <f>SUMIFS(topmanager!$D:$D,topmanager!$C:$C,rs_nova!$A251,topmanager!$A:$A,rs_nova!N$2)</f>
        <v>0</v>
      </c>
      <c r="O251" s="51">
        <f t="shared" si="51"/>
        <v>0</v>
      </c>
      <c r="P251" s="50">
        <f>IFERROR(VLOOKUP($A251,total!$B$4:$AW$437,27,0),0)</f>
        <v>0</v>
      </c>
      <c r="Q251" s="50">
        <f>IFERROR(VLOOKUP($A251,total!$B$4:$AW$437,21,0),0)</f>
        <v>0</v>
      </c>
      <c r="R251" s="50">
        <f>IFERROR(VLOOKUP($A251,total!$B$4:$AW$437,25,0),0)+IFERROR(VLOOKUP($A251,total!$B$4:$AW$437,36,0),0)</f>
        <v>0</v>
      </c>
      <c r="S251" s="50">
        <f>IFERROR(VLOOKUP(A251,gympass!$A$2:$F$148,6,0),0)</f>
        <v>0</v>
      </c>
      <c r="T251" s="50">
        <f>IFERROR(VLOOKUP($A251,total!$B$4:$AW$437,42,0),0)</f>
        <v>0</v>
      </c>
      <c r="U251" s="50">
        <f>IFERROR(VLOOKUP($A251,total!$B$4:$AW$437,32,0),0)</f>
        <v>0</v>
      </c>
      <c r="V251" s="50">
        <f>IFERROR(VLOOKUP($A251,total!$B$4:$AW$437,28,0),0)</f>
        <v>0</v>
      </c>
      <c r="W251" s="50">
        <f>IFERROR(VLOOKUP($A251,total!$B$4:$AX$437,49,0),0)</f>
        <v>0</v>
      </c>
      <c r="X251" s="50"/>
      <c r="Y251" s="50">
        <f>IFERROR(VLOOKUP(A251,#REF!,4,0),0)</f>
        <v>0</v>
      </c>
      <c r="Z251" s="50">
        <f>IFERROR(VLOOKUP(B251,#REF!,8,0),0)</f>
        <v>0</v>
      </c>
      <c r="AA251" s="50">
        <f>IFERROR(VLOOKUP($A251,total!$B$4:$AW$437,45,0),0)</f>
        <v>0</v>
      </c>
      <c r="AB251" s="50">
        <f>IFERROR(VLOOKUP($A251,total!$B$4:$AW$437,48,0),0)</f>
        <v>0</v>
      </c>
      <c r="AC251" s="50">
        <f>IFERROR(VLOOKUP($A251,total!$B$4:$AB$437,19,0),0)</f>
        <v>0</v>
      </c>
      <c r="AD251" s="50">
        <f>IFERROR(VLOOKUP($A251,total!$B$4:$AB$437,10,0),0)</f>
        <v>0</v>
      </c>
      <c r="AE251" s="50">
        <f>IFERROR(VLOOKUP($A251,total!$B$4:$AB$437,13,0),0)-SUMIFS(topmanager!$D:$D,topmanager!$C:$C,rs_nova!$A255,topmanager!$A:$A,856)</f>
        <v>0</v>
      </c>
      <c r="AF251" s="50">
        <f>IFERROR(VLOOKUP($A251,total!$B$4:$AB$437,16,0),0)</f>
        <v>0</v>
      </c>
      <c r="AG251" s="50">
        <f>IFERROR(VLOOKUP($A251,total!$B$4:$AB$437,7,0),0)</f>
        <v>0</v>
      </c>
      <c r="AH251" s="50">
        <f>IFERROR(VLOOKUP($A251,total!$B$4:$AD$437,29,0),0)</f>
        <v>0</v>
      </c>
      <c r="AI251" s="50">
        <f>IFERROR(VLOOKUP(A251,total!$B$4:$AN$437,39,0),0)</f>
        <v>0</v>
      </c>
      <c r="AJ251" s="51">
        <f t="shared" si="52"/>
        <v>0</v>
      </c>
      <c r="AK251" s="50">
        <f t="shared" si="53"/>
        <v>0</v>
      </c>
      <c r="AL251" s="50">
        <f t="shared" si="54"/>
        <v>0</v>
      </c>
      <c r="AM251" s="50">
        <f t="shared" si="55"/>
        <v>0</v>
      </c>
      <c r="AN251" s="50" t="e">
        <f t="shared" si="64"/>
        <v>#REF!</v>
      </c>
      <c r="AO251" s="50" t="e">
        <f t="shared" si="64"/>
        <v>#REF!</v>
      </c>
      <c r="AP251" s="50" t="e">
        <f t="shared" si="64"/>
        <v>#REF!</v>
      </c>
      <c r="AQ251" s="50">
        <f>IFERROR(VLOOKUP(TEXT($A251,"000000"),[6]Página1!$A$8:$S$801,13,FALSE),0)</f>
        <v>0</v>
      </c>
      <c r="AR251" s="50">
        <f>IFERROR(VLOOKUP(TEXT($A251,"000000"),[6]Página1!$A$8:$S$801,16,FALSE),0)</f>
        <v>0</v>
      </c>
      <c r="AS251" s="50">
        <f>IFERROR(VLOOKUP(TEXT($A251,"000000"),[6]Página1!$A$8:$S$801,19,FALSE),0)</f>
        <v>0</v>
      </c>
      <c r="AT251" s="50">
        <f>IFERROR(VLOOKUP(TEXT($A251,"000000"),[7]Página1!$A$8:$R$814,12,FALSE),0)</f>
        <v>0</v>
      </c>
      <c r="AU251" s="50">
        <f>IFERROR(VLOOKUP(TEXT($A251,"000000"),[7]Página1!$A$8:$R$814,15,FALSE),0)</f>
        <v>0</v>
      </c>
      <c r="AV251" s="50">
        <f>IFERROR(VLOOKUP(TEXT($A251,"000000"),[7]Página1!$A$8:$R$814,18,FALSE),0)</f>
        <v>0</v>
      </c>
      <c r="AW251" s="50"/>
      <c r="AX251" s="51" t="e">
        <f t="shared" si="56"/>
        <v>#REF!</v>
      </c>
      <c r="AY251" s="51" t="e">
        <f t="shared" si="57"/>
        <v>#REF!</v>
      </c>
      <c r="AZ251" s="51" t="e">
        <f t="shared" si="58"/>
        <v>#REF!</v>
      </c>
      <c r="BA251" s="51" t="e">
        <f t="shared" si="59"/>
        <v>#REF!</v>
      </c>
      <c r="BB251" s="51">
        <f t="shared" si="60"/>
        <v>0</v>
      </c>
      <c r="BC251" s="51" t="e">
        <f t="shared" si="61"/>
        <v>#REF!</v>
      </c>
      <c r="BD251" s="51">
        <f t="shared" si="62"/>
        <v>0</v>
      </c>
      <c r="BE251" s="51">
        <f>IFERROR(VLOOKUP(A251,salario!A$2:P$91,11,FALSE),0)</f>
        <v>0</v>
      </c>
      <c r="BF251" s="51">
        <f>SUMIFS(topmanager!$D:$D,topmanager!$C:$C,rs_nova!$A251,topmanager!$A:$A,rs_nova!BF$2)</f>
        <v>0</v>
      </c>
      <c r="BG251" s="51">
        <f>SUMIFS(topmanager!$D:$D,topmanager!$C:$C,rs_nova!$A251,topmanager!$A:$A,rs_nova!BG$2)</f>
        <v>0</v>
      </c>
      <c r="BH251" s="51">
        <f>SUMIFS(topmanager!$D:$D,topmanager!$C:$C,rs_nova!$A251,topmanager!$A:$A,rs_nova!BH$2)</f>
        <v>0</v>
      </c>
      <c r="BI251" s="51">
        <f>SUMIFS(topmanager!$D:$D,topmanager!$C:$C,rs_nova!$A251,topmanager!$A:$A,rs_nova!BI$2)</f>
        <v>0</v>
      </c>
      <c r="BJ251" s="51">
        <f>SUMIFS(topmanager!$D:$D,topmanager!$C:$C,rs_nova!$A251,topmanager!$A:$A,rs_nova!BJ$2)+SUMIFS(topmanager!$D:$D,topmanager!$C:$C,rs_nova!$A251,topmanager!$A:$A,rs_nova!BJ$2+1)</f>
        <v>0</v>
      </c>
      <c r="BK251" s="51">
        <f>IFERROR(VLOOKUP(A251,[8]ferias!$C$4:$G$100,5,FALSE),0)</f>
        <v>0</v>
      </c>
      <c r="BL251" s="51">
        <f>SUMIFS(topmanager!$D:$D,topmanager!$C:$C,rs_nova!$A251,topmanager!$A:$A,rs_nova!BL$2)</f>
        <v>0</v>
      </c>
      <c r="BM251" s="51">
        <f>SUMIFS(topmanager!$D:$D,topmanager!$C:$C,rs_nova!$A251,topmanager!$A:$A,rs_nova!BM$2)+SUMIFS(topmanager!$D:$D,topmanager!$C:$C,rs_nova!$A255,topmanager!$A:$A,151)</f>
        <v>0</v>
      </c>
      <c r="BN251" s="51">
        <f t="shared" si="63"/>
        <v>0</v>
      </c>
    </row>
    <row r="252" spans="1:66">
      <c r="A252" s="47" t="e">
        <f>total!#REF!</f>
        <v>#REF!</v>
      </c>
      <c r="B252" s="47">
        <f t="shared" si="50"/>
        <v>0</v>
      </c>
      <c r="C252" s="48" t="e">
        <f>total!#REF!</f>
        <v>#REF!</v>
      </c>
      <c r="D252" s="49" t="str">
        <f>IFERROR(VLOOKUP(A252,salario!A$3:J$32,10,FALSE),"")</f>
        <v/>
      </c>
      <c r="E252" s="49" t="str">
        <f>IFERROR(IF(VLOOKUP(A252,salario!A$3:O$32,15,FALSE)="","",VLOOKUP(A252,salario!A$3:O$32,15,FALSE)),"")</f>
        <v/>
      </c>
      <c r="F252" s="47" t="str">
        <f>IFERROR(VLOOKUP(A252,[5]base_pessoal!$B$2:$P$1504,13,FALSE),"")</f>
        <v/>
      </c>
      <c r="G252" s="50">
        <f>IFERROR(VLOOKUP(A252,salario!A$2:P$91,11,FALSE),0)*B252/30</f>
        <v>0</v>
      </c>
      <c r="H252" s="50">
        <f>SUMIFS(topmanager!$D:$D,topmanager!$C:$C,rs_nova!$A252,topmanager!$A:$A,rs_nova!H$2)+SUMIFS(topmanager!$D:$D,topmanager!$C:$C,rs_nova!$A252,topmanager!$A:$A,63)</f>
        <v>0</v>
      </c>
      <c r="I252" s="50">
        <f>-SUMIFS(topmanager!$D:$D,topmanager!$C:$C,rs_nova!$A252,topmanager!$A:$A,rs_nova!I$2)</f>
        <v>0</v>
      </c>
      <c r="J252" s="50">
        <f>SUMIFS(topmanager!$D:$D,topmanager!$C:$C,rs_nova!$A252,topmanager!$A:$A,rs_nova!J$2)</f>
        <v>0</v>
      </c>
      <c r="K252" s="50">
        <f>SUMIFS(topmanager!$D:$D,topmanager!$C:$C,rs_nova!$A252,topmanager!$A:$A,rs_nova!K$2)+SUMIFS(topmanager!$D:$D,topmanager!$C:$C,rs_nova!$A252,topmanager!$A:$A,911)</f>
        <v>0</v>
      </c>
      <c r="L252" s="50">
        <f>SUMIFS(topmanager!$D:$D,topmanager!$C:$C,rs_nova!$A252,topmanager!$A:$A,rs_nova!L$2)</f>
        <v>0</v>
      </c>
      <c r="M252" s="50">
        <f>SUMIFS(topmanager!$D:$D,topmanager!$C:$C,rs_nova!$A252,topmanager!$A:$A,rs_nova!M$2)+SUMIFS(topmanager!$D:$D,topmanager!$C:$C,rs_nova!$A252,topmanager!$A:$A,908)+SUMIFS(topmanager!$D:$D,topmanager!$C:$C,rs_nova!$A252,topmanager!$A:$A,550)</f>
        <v>0</v>
      </c>
      <c r="N252" s="50">
        <f>SUMIFS(topmanager!$D:$D,topmanager!$C:$C,rs_nova!$A252,topmanager!$A:$A,rs_nova!N$2)</f>
        <v>0</v>
      </c>
      <c r="O252" s="51">
        <f t="shared" si="51"/>
        <v>0</v>
      </c>
      <c r="P252" s="50">
        <f>IFERROR(VLOOKUP($A252,total!$B$4:$AW$437,27,0),0)</f>
        <v>0</v>
      </c>
      <c r="Q252" s="50">
        <f>IFERROR(VLOOKUP($A252,total!$B$4:$AW$437,21,0),0)</f>
        <v>0</v>
      </c>
      <c r="R252" s="50">
        <f>IFERROR(VLOOKUP($A252,total!$B$4:$AW$437,25,0),0)+IFERROR(VLOOKUP($A252,total!$B$4:$AW$437,36,0),0)</f>
        <v>0</v>
      </c>
      <c r="S252" s="50">
        <f>IFERROR(VLOOKUP(A252,gympass!$A$2:$F$148,6,0),0)</f>
        <v>0</v>
      </c>
      <c r="T252" s="50">
        <f>IFERROR(VLOOKUP($A252,total!$B$4:$AW$437,42,0),0)</f>
        <v>0</v>
      </c>
      <c r="U252" s="50">
        <f>IFERROR(VLOOKUP($A252,total!$B$4:$AW$437,32,0),0)</f>
        <v>0</v>
      </c>
      <c r="V252" s="50">
        <f>IFERROR(VLOOKUP($A252,total!$B$4:$AW$437,28,0),0)</f>
        <v>0</v>
      </c>
      <c r="W252" s="50">
        <f>IFERROR(VLOOKUP($A252,total!$B$4:$AX$437,49,0),0)</f>
        <v>0</v>
      </c>
      <c r="X252" s="50"/>
      <c r="Y252" s="50">
        <f>IFERROR(VLOOKUP(A252,#REF!,4,0),0)</f>
        <v>0</v>
      </c>
      <c r="Z252" s="50">
        <f>IFERROR(VLOOKUP(B252,#REF!,8,0),0)</f>
        <v>0</v>
      </c>
      <c r="AA252" s="50">
        <f>IFERROR(VLOOKUP($A252,total!$B$4:$AW$437,45,0),0)</f>
        <v>0</v>
      </c>
      <c r="AB252" s="50">
        <f>IFERROR(VLOOKUP($A252,total!$B$4:$AW$437,48,0),0)</f>
        <v>0</v>
      </c>
      <c r="AC252" s="50">
        <f>IFERROR(VLOOKUP($A252,total!$B$4:$AB$437,19,0),0)</f>
        <v>0</v>
      </c>
      <c r="AD252" s="50">
        <f>IFERROR(VLOOKUP($A252,total!$B$4:$AB$437,10,0),0)</f>
        <v>0</v>
      </c>
      <c r="AE252" s="50">
        <f>IFERROR(VLOOKUP($A252,total!$B$4:$AB$437,13,0),0)-SUMIFS(topmanager!$D:$D,topmanager!$C:$C,rs_nova!$A256,topmanager!$A:$A,856)</f>
        <v>0</v>
      </c>
      <c r="AF252" s="50">
        <f>IFERROR(VLOOKUP($A252,total!$B$4:$AB$437,16,0),0)</f>
        <v>0</v>
      </c>
      <c r="AG252" s="50">
        <f>IFERROR(VLOOKUP($A252,total!$B$4:$AB$437,7,0),0)</f>
        <v>0</v>
      </c>
      <c r="AH252" s="50">
        <f>IFERROR(VLOOKUP($A252,total!$B$4:$AD$437,29,0),0)</f>
        <v>0</v>
      </c>
      <c r="AI252" s="50">
        <f>IFERROR(VLOOKUP(A252,total!$B$4:$AN$437,39,0),0)</f>
        <v>0</v>
      </c>
      <c r="AJ252" s="51">
        <f t="shared" si="52"/>
        <v>0</v>
      </c>
      <c r="AK252" s="50">
        <f t="shared" si="53"/>
        <v>0</v>
      </c>
      <c r="AL252" s="50">
        <f t="shared" si="54"/>
        <v>0</v>
      </c>
      <c r="AM252" s="50">
        <f t="shared" si="55"/>
        <v>0</v>
      </c>
      <c r="AN252" s="50" t="e">
        <f t="shared" si="64"/>
        <v>#REF!</v>
      </c>
      <c r="AO252" s="50" t="e">
        <f t="shared" si="64"/>
        <v>#REF!</v>
      </c>
      <c r="AP252" s="50" t="e">
        <f t="shared" si="64"/>
        <v>#REF!</v>
      </c>
      <c r="AQ252" s="50">
        <f>IFERROR(VLOOKUP(TEXT($A252,"000000"),[6]Página1!$A$8:$S$801,13,FALSE),0)</f>
        <v>0</v>
      </c>
      <c r="AR252" s="50">
        <f>IFERROR(VLOOKUP(TEXT($A252,"000000"),[6]Página1!$A$8:$S$801,16,FALSE),0)</f>
        <v>0</v>
      </c>
      <c r="AS252" s="50">
        <f>IFERROR(VLOOKUP(TEXT($A252,"000000"),[6]Página1!$A$8:$S$801,19,FALSE),0)</f>
        <v>0</v>
      </c>
      <c r="AT252" s="50">
        <f>IFERROR(VLOOKUP(TEXT($A252,"000000"),[7]Página1!$A$8:$R$814,12,FALSE),0)</f>
        <v>0</v>
      </c>
      <c r="AU252" s="50">
        <f>IFERROR(VLOOKUP(TEXT($A252,"000000"),[7]Página1!$A$8:$R$814,15,FALSE),0)</f>
        <v>0</v>
      </c>
      <c r="AV252" s="50">
        <f>IFERROR(VLOOKUP(TEXT($A252,"000000"),[7]Página1!$A$8:$R$814,18,FALSE),0)</f>
        <v>0</v>
      </c>
      <c r="AW252" s="50"/>
      <c r="AX252" s="51" t="e">
        <f t="shared" si="56"/>
        <v>#REF!</v>
      </c>
      <c r="AY252" s="51" t="e">
        <f t="shared" si="57"/>
        <v>#REF!</v>
      </c>
      <c r="AZ252" s="51" t="e">
        <f t="shared" si="58"/>
        <v>#REF!</v>
      </c>
      <c r="BA252" s="51" t="e">
        <f t="shared" si="59"/>
        <v>#REF!</v>
      </c>
      <c r="BB252" s="51">
        <f t="shared" si="60"/>
        <v>0</v>
      </c>
      <c r="BC252" s="51" t="e">
        <f t="shared" si="61"/>
        <v>#REF!</v>
      </c>
      <c r="BD252" s="51">
        <f t="shared" si="62"/>
        <v>0</v>
      </c>
      <c r="BE252" s="51">
        <f>IFERROR(VLOOKUP(A252,salario!A$2:P$91,11,FALSE),0)</f>
        <v>0</v>
      </c>
      <c r="BF252" s="51">
        <f>SUMIFS(topmanager!$D:$D,topmanager!$C:$C,rs_nova!$A252,topmanager!$A:$A,rs_nova!BF$2)</f>
        <v>0</v>
      </c>
      <c r="BG252" s="51">
        <f>SUMIFS(topmanager!$D:$D,topmanager!$C:$C,rs_nova!$A252,topmanager!$A:$A,rs_nova!BG$2)</f>
        <v>0</v>
      </c>
      <c r="BH252" s="51">
        <f>SUMIFS(topmanager!$D:$D,topmanager!$C:$C,rs_nova!$A252,topmanager!$A:$A,rs_nova!BH$2)</f>
        <v>0</v>
      </c>
      <c r="BI252" s="51">
        <f>SUMIFS(topmanager!$D:$D,topmanager!$C:$C,rs_nova!$A252,topmanager!$A:$A,rs_nova!BI$2)</f>
        <v>0</v>
      </c>
      <c r="BJ252" s="51">
        <f>SUMIFS(topmanager!$D:$D,topmanager!$C:$C,rs_nova!$A252,topmanager!$A:$A,rs_nova!BJ$2)+SUMIFS(topmanager!$D:$D,topmanager!$C:$C,rs_nova!$A252,topmanager!$A:$A,rs_nova!BJ$2+1)</f>
        <v>0</v>
      </c>
      <c r="BK252" s="51">
        <f>IFERROR(VLOOKUP(A252,[8]ferias!$C$4:$G$100,5,FALSE),0)</f>
        <v>0</v>
      </c>
      <c r="BL252" s="51">
        <f>SUMIFS(topmanager!$D:$D,topmanager!$C:$C,rs_nova!$A252,topmanager!$A:$A,rs_nova!BL$2)</f>
        <v>0</v>
      </c>
      <c r="BM252" s="51">
        <f>SUMIFS(topmanager!$D:$D,topmanager!$C:$C,rs_nova!$A252,topmanager!$A:$A,rs_nova!BM$2)+SUMIFS(topmanager!$D:$D,topmanager!$C:$C,rs_nova!$A256,topmanager!$A:$A,151)</f>
        <v>0</v>
      </c>
      <c r="BN252" s="51">
        <f t="shared" si="63"/>
        <v>0</v>
      </c>
    </row>
    <row r="253" spans="1:66">
      <c r="A253" s="47" t="e">
        <f>total!#REF!</f>
        <v>#REF!</v>
      </c>
      <c r="B253" s="47">
        <f t="shared" si="50"/>
        <v>0</v>
      </c>
      <c r="C253" s="48" t="e">
        <f>total!#REF!</f>
        <v>#REF!</v>
      </c>
      <c r="D253" s="49" t="str">
        <f>IFERROR(VLOOKUP(A253,salario!A$3:J$32,10,FALSE),"")</f>
        <v/>
      </c>
      <c r="E253" s="49" t="str">
        <f>IFERROR(IF(VLOOKUP(A253,salario!A$3:O$32,15,FALSE)="","",VLOOKUP(A253,salario!A$3:O$32,15,FALSE)),"")</f>
        <v/>
      </c>
      <c r="F253" s="47" t="str">
        <f>IFERROR(VLOOKUP(A253,[5]base_pessoal!$B$2:$P$1504,13,FALSE),"")</f>
        <v/>
      </c>
      <c r="G253" s="50">
        <f>IFERROR(VLOOKUP(A253,salario!A$2:P$91,11,FALSE),0)*B253/30</f>
        <v>0</v>
      </c>
      <c r="H253" s="50">
        <f>SUMIFS(topmanager!$D:$D,topmanager!$C:$C,rs_nova!$A253,topmanager!$A:$A,rs_nova!H$2)+SUMIFS(topmanager!$D:$D,topmanager!$C:$C,rs_nova!$A253,topmanager!$A:$A,63)</f>
        <v>0</v>
      </c>
      <c r="I253" s="50">
        <f>-SUMIFS(topmanager!$D:$D,topmanager!$C:$C,rs_nova!$A253,topmanager!$A:$A,rs_nova!I$2)</f>
        <v>0</v>
      </c>
      <c r="J253" s="50">
        <f>SUMIFS(topmanager!$D:$D,topmanager!$C:$C,rs_nova!$A253,topmanager!$A:$A,rs_nova!J$2)</f>
        <v>0</v>
      </c>
      <c r="K253" s="50">
        <f>SUMIFS(topmanager!$D:$D,topmanager!$C:$C,rs_nova!$A253,topmanager!$A:$A,rs_nova!K$2)+SUMIFS(topmanager!$D:$D,topmanager!$C:$C,rs_nova!$A253,topmanager!$A:$A,911)</f>
        <v>0</v>
      </c>
      <c r="L253" s="50">
        <f>SUMIFS(topmanager!$D:$D,topmanager!$C:$C,rs_nova!$A253,topmanager!$A:$A,rs_nova!L$2)</f>
        <v>0</v>
      </c>
      <c r="M253" s="50">
        <f>SUMIFS(topmanager!$D:$D,topmanager!$C:$C,rs_nova!$A253,topmanager!$A:$A,rs_nova!M$2)+SUMIFS(topmanager!$D:$D,topmanager!$C:$C,rs_nova!$A253,topmanager!$A:$A,908)+SUMIFS(topmanager!$D:$D,topmanager!$C:$C,rs_nova!$A253,topmanager!$A:$A,550)</f>
        <v>0</v>
      </c>
      <c r="N253" s="50">
        <f>SUMIFS(topmanager!$D:$D,topmanager!$C:$C,rs_nova!$A253,topmanager!$A:$A,rs_nova!N$2)</f>
        <v>0</v>
      </c>
      <c r="O253" s="51">
        <f t="shared" si="51"/>
        <v>0</v>
      </c>
      <c r="P253" s="50">
        <f>IFERROR(VLOOKUP($A253,total!$B$4:$AW$437,27,0),0)</f>
        <v>0</v>
      </c>
      <c r="Q253" s="50">
        <f>IFERROR(VLOOKUP($A253,total!$B$4:$AW$437,21,0),0)</f>
        <v>0</v>
      </c>
      <c r="R253" s="50">
        <f>IFERROR(VLOOKUP($A253,total!$B$4:$AW$437,25,0),0)+IFERROR(VLOOKUP($A253,total!$B$4:$AW$437,36,0),0)</f>
        <v>0</v>
      </c>
      <c r="S253" s="50">
        <f>IFERROR(VLOOKUP(A253,gympass!$A$2:$F$148,6,0),0)</f>
        <v>0</v>
      </c>
      <c r="T253" s="50">
        <f>IFERROR(VLOOKUP($A253,total!$B$4:$AW$437,42,0),0)</f>
        <v>0</v>
      </c>
      <c r="U253" s="50">
        <f>IFERROR(VLOOKUP($A253,total!$B$4:$AW$437,32,0),0)</f>
        <v>0</v>
      </c>
      <c r="V253" s="50">
        <f>IFERROR(VLOOKUP($A253,total!$B$4:$AW$437,28,0),0)</f>
        <v>0</v>
      </c>
      <c r="W253" s="50">
        <f>IFERROR(VLOOKUP($A253,total!$B$4:$AX$437,49,0),0)</f>
        <v>0</v>
      </c>
      <c r="X253" s="50"/>
      <c r="Y253" s="50">
        <f>IFERROR(VLOOKUP(A253,#REF!,4,0),0)</f>
        <v>0</v>
      </c>
      <c r="Z253" s="50">
        <f>IFERROR(VLOOKUP(B253,#REF!,8,0),0)</f>
        <v>0</v>
      </c>
      <c r="AA253" s="50">
        <f>IFERROR(VLOOKUP($A253,total!$B$4:$AW$437,45,0),0)</f>
        <v>0</v>
      </c>
      <c r="AB253" s="50">
        <f>IFERROR(VLOOKUP($A253,total!$B$4:$AW$437,48,0),0)</f>
        <v>0</v>
      </c>
      <c r="AC253" s="50">
        <f>IFERROR(VLOOKUP($A253,total!$B$4:$AB$437,19,0),0)</f>
        <v>0</v>
      </c>
      <c r="AD253" s="50">
        <f>IFERROR(VLOOKUP($A253,total!$B$4:$AB$437,10,0),0)</f>
        <v>0</v>
      </c>
      <c r="AE253" s="50">
        <f>IFERROR(VLOOKUP($A253,total!$B$4:$AB$437,13,0),0)-SUMIFS(topmanager!$D:$D,topmanager!$C:$C,rs_nova!$A257,topmanager!$A:$A,856)</f>
        <v>0</v>
      </c>
      <c r="AF253" s="50">
        <f>IFERROR(VLOOKUP($A253,total!$B$4:$AB$437,16,0),0)</f>
        <v>0</v>
      </c>
      <c r="AG253" s="50">
        <f>IFERROR(VLOOKUP($A253,total!$B$4:$AB$437,7,0),0)</f>
        <v>0</v>
      </c>
      <c r="AH253" s="50">
        <f>IFERROR(VLOOKUP($A253,total!$B$4:$AD$437,29,0),0)</f>
        <v>0</v>
      </c>
      <c r="AI253" s="50">
        <f>IFERROR(VLOOKUP(A253,total!$B$4:$AN$437,39,0),0)</f>
        <v>0</v>
      </c>
      <c r="AJ253" s="51">
        <f t="shared" si="52"/>
        <v>0</v>
      </c>
      <c r="AK253" s="50">
        <f t="shared" si="53"/>
        <v>0</v>
      </c>
      <c r="AL253" s="50">
        <f t="shared" si="54"/>
        <v>0</v>
      </c>
      <c r="AM253" s="50">
        <f t="shared" si="55"/>
        <v>0</v>
      </c>
      <c r="AN253" s="50" t="e">
        <f t="shared" si="64"/>
        <v>#REF!</v>
      </c>
      <c r="AO253" s="50" t="e">
        <f t="shared" si="64"/>
        <v>#REF!</v>
      </c>
      <c r="AP253" s="50" t="e">
        <f t="shared" si="64"/>
        <v>#REF!</v>
      </c>
      <c r="AQ253" s="50">
        <f>IFERROR(VLOOKUP(TEXT($A253,"000000"),[6]Página1!$A$8:$S$801,13,FALSE),0)</f>
        <v>0</v>
      </c>
      <c r="AR253" s="50">
        <f>IFERROR(VLOOKUP(TEXT($A253,"000000"),[6]Página1!$A$8:$S$801,16,FALSE),0)</f>
        <v>0</v>
      </c>
      <c r="AS253" s="50">
        <f>IFERROR(VLOOKUP(TEXT($A253,"000000"),[6]Página1!$A$8:$S$801,19,FALSE),0)</f>
        <v>0</v>
      </c>
      <c r="AT253" s="50">
        <f>IFERROR(VLOOKUP(TEXT($A253,"000000"),[7]Página1!$A$8:$R$814,12,FALSE),0)</f>
        <v>0</v>
      </c>
      <c r="AU253" s="50">
        <f>IFERROR(VLOOKUP(TEXT($A253,"000000"),[7]Página1!$A$8:$R$814,15,FALSE),0)</f>
        <v>0</v>
      </c>
      <c r="AV253" s="50">
        <f>IFERROR(VLOOKUP(TEXT($A253,"000000"),[7]Página1!$A$8:$R$814,18,FALSE),0)</f>
        <v>0</v>
      </c>
      <c r="AW253" s="50"/>
      <c r="AX253" s="51" t="e">
        <f t="shared" si="56"/>
        <v>#REF!</v>
      </c>
      <c r="AY253" s="51" t="e">
        <f t="shared" si="57"/>
        <v>#REF!</v>
      </c>
      <c r="AZ253" s="51" t="e">
        <f t="shared" si="58"/>
        <v>#REF!</v>
      </c>
      <c r="BA253" s="51" t="e">
        <f t="shared" si="59"/>
        <v>#REF!</v>
      </c>
      <c r="BB253" s="51">
        <f t="shared" si="60"/>
        <v>0</v>
      </c>
      <c r="BC253" s="51" t="e">
        <f t="shared" si="61"/>
        <v>#REF!</v>
      </c>
      <c r="BD253" s="51">
        <f t="shared" si="62"/>
        <v>0</v>
      </c>
      <c r="BE253" s="51">
        <f>IFERROR(VLOOKUP(A253,salario!A$2:P$91,11,FALSE),0)</f>
        <v>0</v>
      </c>
      <c r="BF253" s="51">
        <f>SUMIFS(topmanager!$D:$D,topmanager!$C:$C,rs_nova!$A253,topmanager!$A:$A,rs_nova!BF$2)</f>
        <v>0</v>
      </c>
      <c r="BG253" s="51">
        <f>SUMIFS(topmanager!$D:$D,topmanager!$C:$C,rs_nova!$A253,topmanager!$A:$A,rs_nova!BG$2)</f>
        <v>0</v>
      </c>
      <c r="BH253" s="51">
        <f>SUMIFS(topmanager!$D:$D,topmanager!$C:$C,rs_nova!$A253,topmanager!$A:$A,rs_nova!BH$2)</f>
        <v>0</v>
      </c>
      <c r="BI253" s="51">
        <f>SUMIFS(topmanager!$D:$D,topmanager!$C:$C,rs_nova!$A253,topmanager!$A:$A,rs_nova!BI$2)</f>
        <v>0</v>
      </c>
      <c r="BJ253" s="51">
        <f>SUMIFS(topmanager!$D:$D,topmanager!$C:$C,rs_nova!$A253,topmanager!$A:$A,rs_nova!BJ$2)+SUMIFS(topmanager!$D:$D,topmanager!$C:$C,rs_nova!$A253,topmanager!$A:$A,rs_nova!BJ$2+1)</f>
        <v>0</v>
      </c>
      <c r="BK253" s="51">
        <f>IFERROR(VLOOKUP(A253,[8]ferias!$C$4:$G$100,5,FALSE),0)</f>
        <v>0</v>
      </c>
      <c r="BL253" s="51">
        <f>SUMIFS(topmanager!$D:$D,topmanager!$C:$C,rs_nova!$A253,topmanager!$A:$A,rs_nova!BL$2)</f>
        <v>0</v>
      </c>
      <c r="BM253" s="51">
        <f>SUMIFS(topmanager!$D:$D,topmanager!$C:$C,rs_nova!$A253,topmanager!$A:$A,rs_nova!BM$2)+SUMIFS(topmanager!$D:$D,topmanager!$C:$C,rs_nova!$A257,topmanager!$A:$A,151)</f>
        <v>0</v>
      </c>
      <c r="BN253" s="51">
        <f t="shared" si="63"/>
        <v>0</v>
      </c>
    </row>
    <row r="254" spans="1:66">
      <c r="A254" s="47" t="e">
        <f>total!#REF!</f>
        <v>#REF!</v>
      </c>
      <c r="B254" s="47">
        <f t="shared" si="50"/>
        <v>0</v>
      </c>
      <c r="C254" s="48" t="e">
        <f>total!#REF!</f>
        <v>#REF!</v>
      </c>
      <c r="D254" s="49" t="str">
        <f>IFERROR(VLOOKUP(A254,salario!A$3:J$32,10,FALSE),"")</f>
        <v/>
      </c>
      <c r="E254" s="49" t="str">
        <f>IFERROR(IF(VLOOKUP(A254,salario!A$3:O$32,15,FALSE)="","",VLOOKUP(A254,salario!A$3:O$32,15,FALSE)),"")</f>
        <v/>
      </c>
      <c r="F254" s="47" t="str">
        <f>IFERROR(VLOOKUP(A254,[5]base_pessoal!$B$2:$P$1504,13,FALSE),"")</f>
        <v/>
      </c>
      <c r="G254" s="50">
        <f>IFERROR(VLOOKUP(A254,salario!A$2:P$91,11,FALSE),0)*B254/30</f>
        <v>0</v>
      </c>
      <c r="H254" s="50">
        <f>SUMIFS(topmanager!$D:$D,topmanager!$C:$C,rs_nova!$A254,topmanager!$A:$A,rs_nova!H$2)+SUMIFS(topmanager!$D:$D,topmanager!$C:$C,rs_nova!$A254,topmanager!$A:$A,63)</f>
        <v>0</v>
      </c>
      <c r="I254" s="50">
        <f>-SUMIFS(topmanager!$D:$D,topmanager!$C:$C,rs_nova!$A254,topmanager!$A:$A,rs_nova!I$2)</f>
        <v>0</v>
      </c>
      <c r="J254" s="50">
        <f>SUMIFS(topmanager!$D:$D,topmanager!$C:$C,rs_nova!$A254,topmanager!$A:$A,rs_nova!J$2)</f>
        <v>0</v>
      </c>
      <c r="K254" s="50">
        <f>SUMIFS(topmanager!$D:$D,topmanager!$C:$C,rs_nova!$A254,topmanager!$A:$A,rs_nova!K$2)+SUMIFS(topmanager!$D:$D,topmanager!$C:$C,rs_nova!$A254,topmanager!$A:$A,911)</f>
        <v>0</v>
      </c>
      <c r="L254" s="50">
        <f>SUMIFS(topmanager!$D:$D,topmanager!$C:$C,rs_nova!$A254,topmanager!$A:$A,rs_nova!L$2)</f>
        <v>0</v>
      </c>
      <c r="M254" s="50">
        <f>SUMIFS(topmanager!$D:$D,topmanager!$C:$C,rs_nova!$A254,topmanager!$A:$A,rs_nova!M$2)+SUMIFS(topmanager!$D:$D,topmanager!$C:$C,rs_nova!$A254,topmanager!$A:$A,908)+SUMIFS(topmanager!$D:$D,topmanager!$C:$C,rs_nova!$A254,topmanager!$A:$A,550)</f>
        <v>0</v>
      </c>
      <c r="N254" s="50">
        <f>SUMIFS(topmanager!$D:$D,topmanager!$C:$C,rs_nova!$A254,topmanager!$A:$A,rs_nova!N$2)</f>
        <v>0</v>
      </c>
      <c r="O254" s="51">
        <f t="shared" si="51"/>
        <v>0</v>
      </c>
      <c r="P254" s="50">
        <f>IFERROR(VLOOKUP($A254,total!$B$4:$AW$437,27,0),0)</f>
        <v>0</v>
      </c>
      <c r="Q254" s="50">
        <f>IFERROR(VLOOKUP($A254,total!$B$4:$AW$437,21,0),0)</f>
        <v>0</v>
      </c>
      <c r="R254" s="50">
        <f>IFERROR(VLOOKUP($A254,total!$B$4:$AW$437,25,0),0)+IFERROR(VLOOKUP($A254,total!$B$4:$AW$437,36,0),0)</f>
        <v>0</v>
      </c>
      <c r="S254" s="50">
        <f>IFERROR(VLOOKUP(A254,gympass!$A$2:$F$148,6,0),0)</f>
        <v>0</v>
      </c>
      <c r="T254" s="50">
        <f>IFERROR(VLOOKUP($A254,total!$B$4:$AW$437,42,0),0)</f>
        <v>0</v>
      </c>
      <c r="U254" s="50">
        <f>IFERROR(VLOOKUP($A254,total!$B$4:$AW$437,32,0),0)</f>
        <v>0</v>
      </c>
      <c r="V254" s="50">
        <f>IFERROR(VLOOKUP($A254,total!$B$4:$AW$437,28,0),0)</f>
        <v>0</v>
      </c>
      <c r="W254" s="50">
        <f>IFERROR(VLOOKUP($A254,total!$B$4:$AX$437,49,0),0)</f>
        <v>0</v>
      </c>
      <c r="X254" s="50"/>
      <c r="Y254" s="50">
        <f>IFERROR(VLOOKUP(A254,#REF!,4,0),0)</f>
        <v>0</v>
      </c>
      <c r="Z254" s="50">
        <f>IFERROR(VLOOKUP(B254,#REF!,8,0),0)</f>
        <v>0</v>
      </c>
      <c r="AA254" s="50">
        <f>IFERROR(VLOOKUP($A254,total!$B$4:$AW$437,45,0),0)</f>
        <v>0</v>
      </c>
      <c r="AB254" s="50">
        <f>IFERROR(VLOOKUP($A254,total!$B$4:$AW$437,48,0),0)</f>
        <v>0</v>
      </c>
      <c r="AC254" s="50">
        <f>IFERROR(VLOOKUP($A254,total!$B$4:$AB$437,19,0),0)</f>
        <v>0</v>
      </c>
      <c r="AD254" s="50">
        <f>IFERROR(VLOOKUP($A254,total!$B$4:$AB$437,10,0),0)</f>
        <v>0</v>
      </c>
      <c r="AE254" s="50">
        <f>IFERROR(VLOOKUP($A254,total!$B$4:$AB$437,13,0),0)-SUMIFS(topmanager!$D:$D,topmanager!$C:$C,rs_nova!$A258,topmanager!$A:$A,856)</f>
        <v>0</v>
      </c>
      <c r="AF254" s="50">
        <f>IFERROR(VLOOKUP($A254,total!$B$4:$AB$437,16,0),0)</f>
        <v>0</v>
      </c>
      <c r="AG254" s="50">
        <f>IFERROR(VLOOKUP($A254,total!$B$4:$AB$437,7,0),0)</f>
        <v>0</v>
      </c>
      <c r="AH254" s="50">
        <f>IFERROR(VLOOKUP($A254,total!$B$4:$AD$437,29,0),0)</f>
        <v>0</v>
      </c>
      <c r="AI254" s="50">
        <f>IFERROR(VLOOKUP(A254,total!$B$4:$AN$437,39,0),0)</f>
        <v>0</v>
      </c>
      <c r="AJ254" s="51">
        <f t="shared" si="52"/>
        <v>0</v>
      </c>
      <c r="AK254" s="50">
        <f t="shared" si="53"/>
        <v>0</v>
      </c>
      <c r="AL254" s="50">
        <f t="shared" si="54"/>
        <v>0</v>
      </c>
      <c r="AM254" s="50">
        <f t="shared" si="55"/>
        <v>0</v>
      </c>
      <c r="AN254" s="50" t="e">
        <f t="shared" si="64"/>
        <v>#REF!</v>
      </c>
      <c r="AO254" s="50" t="e">
        <f t="shared" si="64"/>
        <v>#REF!</v>
      </c>
      <c r="AP254" s="50" t="e">
        <f t="shared" si="64"/>
        <v>#REF!</v>
      </c>
      <c r="AQ254" s="50">
        <f>IFERROR(VLOOKUP(TEXT($A254,"000000"),[6]Página1!$A$8:$S$801,13,FALSE),0)</f>
        <v>0</v>
      </c>
      <c r="AR254" s="50">
        <f>IFERROR(VLOOKUP(TEXT($A254,"000000"),[6]Página1!$A$8:$S$801,16,FALSE),0)</f>
        <v>0</v>
      </c>
      <c r="AS254" s="50">
        <f>IFERROR(VLOOKUP(TEXT($A254,"000000"),[6]Página1!$A$8:$S$801,19,FALSE),0)</f>
        <v>0</v>
      </c>
      <c r="AT254" s="50">
        <f>IFERROR(VLOOKUP(TEXT($A254,"000000"),[7]Página1!$A$8:$R$814,12,FALSE),0)</f>
        <v>0</v>
      </c>
      <c r="AU254" s="50">
        <f>IFERROR(VLOOKUP(TEXT($A254,"000000"),[7]Página1!$A$8:$R$814,15,FALSE),0)</f>
        <v>0</v>
      </c>
      <c r="AV254" s="50">
        <f>IFERROR(VLOOKUP(TEXT($A254,"000000"),[7]Página1!$A$8:$R$814,18,FALSE),0)</f>
        <v>0</v>
      </c>
      <c r="AW254" s="50"/>
      <c r="AX254" s="51" t="e">
        <f t="shared" si="56"/>
        <v>#REF!</v>
      </c>
      <c r="AY254" s="51" t="e">
        <f t="shared" si="57"/>
        <v>#REF!</v>
      </c>
      <c r="AZ254" s="51" t="e">
        <f t="shared" si="58"/>
        <v>#REF!</v>
      </c>
      <c r="BA254" s="51" t="e">
        <f t="shared" si="59"/>
        <v>#REF!</v>
      </c>
      <c r="BB254" s="51">
        <f t="shared" si="60"/>
        <v>0</v>
      </c>
      <c r="BC254" s="51" t="e">
        <f t="shared" si="61"/>
        <v>#REF!</v>
      </c>
      <c r="BD254" s="51">
        <f t="shared" si="62"/>
        <v>0</v>
      </c>
      <c r="BE254" s="51">
        <f>IFERROR(VLOOKUP(A254,salario!A$2:P$91,11,FALSE),0)</f>
        <v>0</v>
      </c>
      <c r="BF254" s="51">
        <f>SUMIFS(topmanager!$D:$D,topmanager!$C:$C,rs_nova!$A254,topmanager!$A:$A,rs_nova!BF$2)</f>
        <v>0</v>
      </c>
      <c r="BG254" s="51">
        <f>SUMIFS(topmanager!$D:$D,topmanager!$C:$C,rs_nova!$A254,topmanager!$A:$A,rs_nova!BG$2)</f>
        <v>0</v>
      </c>
      <c r="BH254" s="51">
        <f>SUMIFS(topmanager!$D:$D,topmanager!$C:$C,rs_nova!$A254,topmanager!$A:$A,rs_nova!BH$2)</f>
        <v>0</v>
      </c>
      <c r="BI254" s="51">
        <f>SUMIFS(topmanager!$D:$D,topmanager!$C:$C,rs_nova!$A254,topmanager!$A:$A,rs_nova!BI$2)</f>
        <v>0</v>
      </c>
      <c r="BJ254" s="51">
        <f>SUMIFS(topmanager!$D:$D,topmanager!$C:$C,rs_nova!$A254,topmanager!$A:$A,rs_nova!BJ$2)+SUMIFS(topmanager!$D:$D,topmanager!$C:$C,rs_nova!$A254,topmanager!$A:$A,rs_nova!BJ$2+1)</f>
        <v>0</v>
      </c>
      <c r="BK254" s="51">
        <f>IFERROR(VLOOKUP(A254,[8]ferias!$C$4:$G$100,5,FALSE),0)</f>
        <v>0</v>
      </c>
      <c r="BL254" s="51">
        <f>SUMIFS(topmanager!$D:$D,topmanager!$C:$C,rs_nova!$A254,topmanager!$A:$A,rs_nova!BL$2)</f>
        <v>0</v>
      </c>
      <c r="BM254" s="51">
        <f>SUMIFS(topmanager!$D:$D,topmanager!$C:$C,rs_nova!$A254,topmanager!$A:$A,rs_nova!BM$2)+SUMIFS(topmanager!$D:$D,topmanager!$C:$C,rs_nova!$A258,topmanager!$A:$A,151)</f>
        <v>0</v>
      </c>
      <c r="BN254" s="51">
        <f t="shared" si="63"/>
        <v>0</v>
      </c>
    </row>
    <row r="255" spans="1:66">
      <c r="A255" s="47" t="e">
        <f>total!#REF!</f>
        <v>#REF!</v>
      </c>
      <c r="B255" s="47">
        <f t="shared" si="50"/>
        <v>0</v>
      </c>
      <c r="C255" s="48" t="e">
        <f>total!#REF!</f>
        <v>#REF!</v>
      </c>
      <c r="D255" s="49" t="str">
        <f>IFERROR(VLOOKUP(A255,salario!A$3:J$32,10,FALSE),"")</f>
        <v/>
      </c>
      <c r="E255" s="49" t="str">
        <f>IFERROR(IF(VLOOKUP(A255,salario!A$3:O$32,15,FALSE)="","",VLOOKUP(A255,salario!A$3:O$32,15,FALSE)),"")</f>
        <v/>
      </c>
      <c r="F255" s="47" t="str">
        <f>IFERROR(VLOOKUP(A255,[5]base_pessoal!$B$2:$P$1504,13,FALSE),"")</f>
        <v/>
      </c>
      <c r="G255" s="50">
        <f>IFERROR(VLOOKUP(A255,salario!A$2:P$91,11,FALSE),0)*B255/30</f>
        <v>0</v>
      </c>
      <c r="H255" s="50">
        <f>SUMIFS(topmanager!$D:$D,topmanager!$C:$C,rs_nova!$A255,topmanager!$A:$A,rs_nova!H$2)+SUMIFS(topmanager!$D:$D,topmanager!$C:$C,rs_nova!$A255,topmanager!$A:$A,63)</f>
        <v>0</v>
      </c>
      <c r="I255" s="50">
        <f>-SUMIFS(topmanager!$D:$D,topmanager!$C:$C,rs_nova!$A255,topmanager!$A:$A,rs_nova!I$2)</f>
        <v>0</v>
      </c>
      <c r="J255" s="50">
        <f>SUMIFS(topmanager!$D:$D,topmanager!$C:$C,rs_nova!$A255,topmanager!$A:$A,rs_nova!J$2)</f>
        <v>0</v>
      </c>
      <c r="K255" s="50">
        <f>SUMIFS(topmanager!$D:$D,topmanager!$C:$C,rs_nova!$A255,topmanager!$A:$A,rs_nova!K$2)+SUMIFS(topmanager!$D:$D,topmanager!$C:$C,rs_nova!$A255,topmanager!$A:$A,911)</f>
        <v>0</v>
      </c>
      <c r="L255" s="50">
        <f>SUMIFS(topmanager!$D:$D,topmanager!$C:$C,rs_nova!$A255,topmanager!$A:$A,rs_nova!L$2)</f>
        <v>0</v>
      </c>
      <c r="M255" s="50">
        <f>SUMIFS(topmanager!$D:$D,topmanager!$C:$C,rs_nova!$A255,topmanager!$A:$A,rs_nova!M$2)+SUMIFS(topmanager!$D:$D,topmanager!$C:$C,rs_nova!$A255,topmanager!$A:$A,908)+SUMIFS(topmanager!$D:$D,topmanager!$C:$C,rs_nova!$A255,topmanager!$A:$A,550)</f>
        <v>0</v>
      </c>
      <c r="N255" s="50">
        <f>SUMIFS(topmanager!$D:$D,topmanager!$C:$C,rs_nova!$A255,topmanager!$A:$A,rs_nova!N$2)</f>
        <v>0</v>
      </c>
      <c r="O255" s="51">
        <f t="shared" si="51"/>
        <v>0</v>
      </c>
      <c r="P255" s="50">
        <f>IFERROR(VLOOKUP($A255,total!$B$4:$AW$437,27,0),0)</f>
        <v>0</v>
      </c>
      <c r="Q255" s="50">
        <f>IFERROR(VLOOKUP($A255,total!$B$4:$AW$437,21,0),0)</f>
        <v>0</v>
      </c>
      <c r="R255" s="50">
        <f>IFERROR(VLOOKUP($A255,total!$B$4:$AW$437,25,0),0)+IFERROR(VLOOKUP($A255,total!$B$4:$AW$437,36,0),0)</f>
        <v>0</v>
      </c>
      <c r="S255" s="50">
        <f>IFERROR(VLOOKUP(A255,gympass!$A$2:$F$148,6,0),0)</f>
        <v>0</v>
      </c>
      <c r="T255" s="50">
        <f>IFERROR(VLOOKUP($A255,total!$B$4:$AW$437,42,0),0)</f>
        <v>0</v>
      </c>
      <c r="U255" s="50">
        <f>IFERROR(VLOOKUP($A255,total!$B$4:$AW$437,32,0),0)</f>
        <v>0</v>
      </c>
      <c r="V255" s="50">
        <f>IFERROR(VLOOKUP($A255,total!$B$4:$AW$437,28,0),0)</f>
        <v>0</v>
      </c>
      <c r="W255" s="50">
        <f>IFERROR(VLOOKUP($A255,total!$B$4:$AX$437,49,0),0)</f>
        <v>0</v>
      </c>
      <c r="X255" s="50"/>
      <c r="Y255" s="50">
        <f>IFERROR(VLOOKUP(A255,#REF!,4,0),0)</f>
        <v>0</v>
      </c>
      <c r="Z255" s="50">
        <f>IFERROR(VLOOKUP(B255,#REF!,8,0),0)</f>
        <v>0</v>
      </c>
      <c r="AA255" s="50">
        <f>IFERROR(VLOOKUP($A255,total!$B$4:$AW$437,45,0),0)</f>
        <v>0</v>
      </c>
      <c r="AB255" s="50">
        <f>IFERROR(VLOOKUP($A255,total!$B$4:$AW$437,48,0),0)</f>
        <v>0</v>
      </c>
      <c r="AC255" s="50">
        <f>IFERROR(VLOOKUP($A255,total!$B$4:$AB$437,19,0),0)</f>
        <v>0</v>
      </c>
      <c r="AD255" s="50">
        <f>IFERROR(VLOOKUP($A255,total!$B$4:$AB$437,10,0),0)</f>
        <v>0</v>
      </c>
      <c r="AE255" s="50">
        <f>IFERROR(VLOOKUP($A255,total!$B$4:$AB$437,13,0),0)-SUMIFS(topmanager!$D:$D,topmanager!$C:$C,rs_nova!$A259,topmanager!$A:$A,856)</f>
        <v>0</v>
      </c>
      <c r="AF255" s="50">
        <f>IFERROR(VLOOKUP($A255,total!$B$4:$AB$437,16,0),0)</f>
        <v>0</v>
      </c>
      <c r="AG255" s="50">
        <f>IFERROR(VLOOKUP($A255,total!$B$4:$AB$437,7,0),0)</f>
        <v>0</v>
      </c>
      <c r="AH255" s="50">
        <f>IFERROR(VLOOKUP($A255,total!$B$4:$AD$437,29,0),0)</f>
        <v>0</v>
      </c>
      <c r="AI255" s="50">
        <f>IFERROR(VLOOKUP(A255,total!$B$4:$AN$437,39,0),0)</f>
        <v>0</v>
      </c>
      <c r="AJ255" s="51">
        <f t="shared" si="52"/>
        <v>0</v>
      </c>
      <c r="AK255" s="50">
        <f t="shared" si="53"/>
        <v>0</v>
      </c>
      <c r="AL255" s="50">
        <f t="shared" si="54"/>
        <v>0</v>
      </c>
      <c r="AM255" s="50">
        <f t="shared" si="55"/>
        <v>0</v>
      </c>
      <c r="AN255" s="50" t="e">
        <f t="shared" si="64"/>
        <v>#REF!</v>
      </c>
      <c r="AO255" s="50" t="e">
        <f t="shared" si="64"/>
        <v>#REF!</v>
      </c>
      <c r="AP255" s="50" t="e">
        <f t="shared" si="64"/>
        <v>#REF!</v>
      </c>
      <c r="AQ255" s="50">
        <f>IFERROR(VLOOKUP(TEXT($A255,"000000"),[6]Página1!$A$8:$S$801,13,FALSE),0)</f>
        <v>0</v>
      </c>
      <c r="AR255" s="50">
        <f>IFERROR(VLOOKUP(TEXT($A255,"000000"),[6]Página1!$A$8:$S$801,16,FALSE),0)</f>
        <v>0</v>
      </c>
      <c r="AS255" s="50">
        <f>IFERROR(VLOOKUP(TEXT($A255,"000000"),[6]Página1!$A$8:$S$801,19,FALSE),0)</f>
        <v>0</v>
      </c>
      <c r="AT255" s="50">
        <f>IFERROR(VLOOKUP(TEXT($A255,"000000"),[7]Página1!$A$8:$R$814,12,FALSE),0)</f>
        <v>0</v>
      </c>
      <c r="AU255" s="50">
        <f>IFERROR(VLOOKUP(TEXT($A255,"000000"),[7]Página1!$A$8:$R$814,15,FALSE),0)</f>
        <v>0</v>
      </c>
      <c r="AV255" s="50">
        <f>IFERROR(VLOOKUP(TEXT($A255,"000000"),[7]Página1!$A$8:$R$814,18,FALSE),0)</f>
        <v>0</v>
      </c>
      <c r="AW255" s="50"/>
      <c r="AX255" s="51" t="e">
        <f t="shared" si="56"/>
        <v>#REF!</v>
      </c>
      <c r="AY255" s="51" t="e">
        <f t="shared" si="57"/>
        <v>#REF!</v>
      </c>
      <c r="AZ255" s="51" t="e">
        <f t="shared" si="58"/>
        <v>#REF!</v>
      </c>
      <c r="BA255" s="51" t="e">
        <f t="shared" si="59"/>
        <v>#REF!</v>
      </c>
      <c r="BB255" s="51">
        <f t="shared" si="60"/>
        <v>0</v>
      </c>
      <c r="BC255" s="51" t="e">
        <f t="shared" si="61"/>
        <v>#REF!</v>
      </c>
      <c r="BD255" s="51">
        <f t="shared" si="62"/>
        <v>0</v>
      </c>
      <c r="BE255" s="51">
        <f>IFERROR(VLOOKUP(A255,salario!A$2:P$91,11,FALSE),0)</f>
        <v>0</v>
      </c>
      <c r="BF255" s="51">
        <f>SUMIFS(topmanager!$D:$D,topmanager!$C:$C,rs_nova!$A255,topmanager!$A:$A,rs_nova!BF$2)</f>
        <v>0</v>
      </c>
      <c r="BG255" s="51">
        <f>SUMIFS(topmanager!$D:$D,topmanager!$C:$C,rs_nova!$A255,topmanager!$A:$A,rs_nova!BG$2)</f>
        <v>0</v>
      </c>
      <c r="BH255" s="51">
        <f>SUMIFS(topmanager!$D:$D,topmanager!$C:$C,rs_nova!$A255,topmanager!$A:$A,rs_nova!BH$2)</f>
        <v>0</v>
      </c>
      <c r="BI255" s="51">
        <f>SUMIFS(topmanager!$D:$D,topmanager!$C:$C,rs_nova!$A255,topmanager!$A:$A,rs_nova!BI$2)</f>
        <v>0</v>
      </c>
      <c r="BJ255" s="51">
        <f>SUMIFS(topmanager!$D:$D,topmanager!$C:$C,rs_nova!$A255,topmanager!$A:$A,rs_nova!BJ$2)+SUMIFS(topmanager!$D:$D,topmanager!$C:$C,rs_nova!$A255,topmanager!$A:$A,rs_nova!BJ$2+1)</f>
        <v>0</v>
      </c>
      <c r="BK255" s="51">
        <f>IFERROR(VLOOKUP(A255,[8]ferias!$C$4:$G$100,5,FALSE),0)</f>
        <v>0</v>
      </c>
      <c r="BL255" s="51">
        <f>SUMIFS(topmanager!$D:$D,topmanager!$C:$C,rs_nova!$A255,topmanager!$A:$A,rs_nova!BL$2)</f>
        <v>0</v>
      </c>
      <c r="BM255" s="51">
        <f>SUMIFS(topmanager!$D:$D,topmanager!$C:$C,rs_nova!$A255,topmanager!$A:$A,rs_nova!BM$2)+SUMIFS(topmanager!$D:$D,topmanager!$C:$C,rs_nova!$A259,topmanager!$A:$A,151)</f>
        <v>0</v>
      </c>
      <c r="BN255" s="51">
        <f t="shared" si="63"/>
        <v>0</v>
      </c>
    </row>
    <row r="256" spans="1:66">
      <c r="A256" s="47" t="e">
        <f>total!#REF!</f>
        <v>#REF!</v>
      </c>
      <c r="B256" s="47">
        <f t="shared" si="50"/>
        <v>0</v>
      </c>
      <c r="C256" s="48" t="e">
        <f>total!#REF!</f>
        <v>#REF!</v>
      </c>
      <c r="D256" s="49" t="str">
        <f>IFERROR(VLOOKUP(A256,salario!A$3:J$32,10,FALSE),"")</f>
        <v/>
      </c>
      <c r="E256" s="49" t="str">
        <f>IFERROR(IF(VLOOKUP(A256,salario!A$3:O$32,15,FALSE)="","",VLOOKUP(A256,salario!A$3:O$32,15,FALSE)),"")</f>
        <v/>
      </c>
      <c r="F256" s="47" t="str">
        <f>IFERROR(VLOOKUP(A256,[5]base_pessoal!$B$2:$P$1504,13,FALSE),"")</f>
        <v/>
      </c>
      <c r="G256" s="50">
        <f>IFERROR(VLOOKUP(A256,salario!A$2:P$91,11,FALSE),0)*B256/30</f>
        <v>0</v>
      </c>
      <c r="H256" s="50">
        <f>SUMIFS(topmanager!$D:$D,topmanager!$C:$C,rs_nova!$A256,topmanager!$A:$A,rs_nova!H$2)+SUMIFS(topmanager!$D:$D,topmanager!$C:$C,rs_nova!$A256,topmanager!$A:$A,63)</f>
        <v>0</v>
      </c>
      <c r="I256" s="50">
        <f>-SUMIFS(topmanager!$D:$D,topmanager!$C:$C,rs_nova!$A256,topmanager!$A:$A,rs_nova!I$2)</f>
        <v>0</v>
      </c>
      <c r="J256" s="50">
        <f>SUMIFS(topmanager!$D:$D,topmanager!$C:$C,rs_nova!$A256,topmanager!$A:$A,rs_nova!J$2)</f>
        <v>0</v>
      </c>
      <c r="K256" s="50">
        <f>SUMIFS(topmanager!$D:$D,topmanager!$C:$C,rs_nova!$A256,topmanager!$A:$A,rs_nova!K$2)+SUMIFS(topmanager!$D:$D,topmanager!$C:$C,rs_nova!$A256,topmanager!$A:$A,911)</f>
        <v>0</v>
      </c>
      <c r="L256" s="50">
        <f>SUMIFS(topmanager!$D:$D,topmanager!$C:$C,rs_nova!$A256,topmanager!$A:$A,rs_nova!L$2)</f>
        <v>0</v>
      </c>
      <c r="M256" s="50">
        <f>SUMIFS(topmanager!$D:$D,topmanager!$C:$C,rs_nova!$A256,topmanager!$A:$A,rs_nova!M$2)+SUMIFS(topmanager!$D:$D,topmanager!$C:$C,rs_nova!$A256,topmanager!$A:$A,908)+SUMIFS(topmanager!$D:$D,topmanager!$C:$C,rs_nova!$A256,topmanager!$A:$A,550)</f>
        <v>0</v>
      </c>
      <c r="N256" s="50">
        <f>SUMIFS(topmanager!$D:$D,topmanager!$C:$C,rs_nova!$A256,topmanager!$A:$A,rs_nova!N$2)</f>
        <v>0</v>
      </c>
      <c r="O256" s="51">
        <f t="shared" si="51"/>
        <v>0</v>
      </c>
      <c r="P256" s="50">
        <f>IFERROR(VLOOKUP($A256,total!$B$4:$AW$437,27,0),0)</f>
        <v>0</v>
      </c>
      <c r="Q256" s="50">
        <f>IFERROR(VLOOKUP($A256,total!$B$4:$AW$437,21,0),0)</f>
        <v>0</v>
      </c>
      <c r="R256" s="50">
        <f>IFERROR(VLOOKUP($A256,total!$B$4:$AW$437,25,0),0)+IFERROR(VLOOKUP($A256,total!$B$4:$AW$437,36,0),0)</f>
        <v>0</v>
      </c>
      <c r="S256" s="50">
        <f>IFERROR(VLOOKUP(A256,gympass!$A$2:$F$148,6,0),0)</f>
        <v>0</v>
      </c>
      <c r="T256" s="50">
        <f>IFERROR(VLOOKUP($A256,total!$B$4:$AW$437,42,0),0)</f>
        <v>0</v>
      </c>
      <c r="U256" s="50">
        <f>IFERROR(VLOOKUP($A256,total!$B$4:$AW$437,32,0),0)</f>
        <v>0</v>
      </c>
      <c r="V256" s="50">
        <f>IFERROR(VLOOKUP($A256,total!$B$4:$AW$437,28,0),0)</f>
        <v>0</v>
      </c>
      <c r="W256" s="50">
        <f>IFERROR(VLOOKUP($A256,total!$B$4:$AX$437,49,0),0)</f>
        <v>0</v>
      </c>
      <c r="X256" s="50"/>
      <c r="Y256" s="50">
        <f>IFERROR(VLOOKUP(A256,#REF!,4,0),0)</f>
        <v>0</v>
      </c>
      <c r="Z256" s="50">
        <f>IFERROR(VLOOKUP(B256,#REF!,8,0),0)</f>
        <v>0</v>
      </c>
      <c r="AA256" s="50">
        <f>IFERROR(VLOOKUP($A256,total!$B$4:$AW$437,45,0),0)</f>
        <v>0</v>
      </c>
      <c r="AB256" s="50">
        <f>IFERROR(VLOOKUP($A256,total!$B$4:$AW$437,48,0),0)</f>
        <v>0</v>
      </c>
      <c r="AC256" s="50">
        <f>IFERROR(VLOOKUP($A256,total!$B$4:$AB$437,19,0),0)</f>
        <v>0</v>
      </c>
      <c r="AD256" s="50">
        <f>IFERROR(VLOOKUP($A256,total!$B$4:$AB$437,10,0),0)</f>
        <v>0</v>
      </c>
      <c r="AE256" s="50">
        <f>IFERROR(VLOOKUP($A256,total!$B$4:$AB$437,13,0),0)-SUMIFS(topmanager!$D:$D,topmanager!$C:$C,rs_nova!$A260,topmanager!$A:$A,856)</f>
        <v>0</v>
      </c>
      <c r="AF256" s="50">
        <f>IFERROR(VLOOKUP($A256,total!$B$4:$AB$437,16,0),0)</f>
        <v>0</v>
      </c>
      <c r="AG256" s="50">
        <f>IFERROR(VLOOKUP($A256,total!$B$4:$AB$437,7,0),0)</f>
        <v>0</v>
      </c>
      <c r="AH256" s="50">
        <f>IFERROR(VLOOKUP($A256,total!$B$4:$AD$437,29,0),0)</f>
        <v>0</v>
      </c>
      <c r="AI256" s="50">
        <f>IFERROR(VLOOKUP(A256,total!$B$4:$AN$437,39,0),0)</f>
        <v>0</v>
      </c>
      <c r="AJ256" s="51">
        <f t="shared" si="52"/>
        <v>0</v>
      </c>
      <c r="AK256" s="50">
        <f t="shared" si="53"/>
        <v>0</v>
      </c>
      <c r="AL256" s="50">
        <f t="shared" si="54"/>
        <v>0</v>
      </c>
      <c r="AM256" s="50">
        <f t="shared" si="55"/>
        <v>0</v>
      </c>
      <c r="AN256" s="50" t="e">
        <f t="shared" si="64"/>
        <v>#REF!</v>
      </c>
      <c r="AO256" s="50" t="e">
        <f t="shared" si="64"/>
        <v>#REF!</v>
      </c>
      <c r="AP256" s="50" t="e">
        <f t="shared" si="64"/>
        <v>#REF!</v>
      </c>
      <c r="AQ256" s="50">
        <f>IFERROR(VLOOKUP(TEXT($A256,"000000"),[6]Página1!$A$8:$S$801,13,FALSE),0)</f>
        <v>0</v>
      </c>
      <c r="AR256" s="50">
        <f>IFERROR(VLOOKUP(TEXT($A256,"000000"),[6]Página1!$A$8:$S$801,16,FALSE),0)</f>
        <v>0</v>
      </c>
      <c r="AS256" s="50">
        <f>IFERROR(VLOOKUP(TEXT($A256,"000000"),[6]Página1!$A$8:$S$801,19,FALSE),0)</f>
        <v>0</v>
      </c>
      <c r="AT256" s="50">
        <f>IFERROR(VLOOKUP(TEXT($A256,"000000"),[7]Página1!$A$8:$R$814,12,FALSE),0)</f>
        <v>0</v>
      </c>
      <c r="AU256" s="50">
        <f>IFERROR(VLOOKUP(TEXT($A256,"000000"),[7]Página1!$A$8:$R$814,15,FALSE),0)</f>
        <v>0</v>
      </c>
      <c r="AV256" s="50">
        <f>IFERROR(VLOOKUP(TEXT($A256,"000000"),[7]Página1!$A$8:$R$814,18,FALSE),0)</f>
        <v>0</v>
      </c>
      <c r="AW256" s="50"/>
      <c r="AX256" s="51" t="e">
        <f t="shared" si="56"/>
        <v>#REF!</v>
      </c>
      <c r="AY256" s="51" t="e">
        <f t="shared" si="57"/>
        <v>#REF!</v>
      </c>
      <c r="AZ256" s="51" t="e">
        <f t="shared" si="58"/>
        <v>#REF!</v>
      </c>
      <c r="BA256" s="51" t="e">
        <f t="shared" si="59"/>
        <v>#REF!</v>
      </c>
      <c r="BB256" s="51">
        <f t="shared" si="60"/>
        <v>0</v>
      </c>
      <c r="BC256" s="51" t="e">
        <f t="shared" si="61"/>
        <v>#REF!</v>
      </c>
      <c r="BD256" s="51">
        <f t="shared" si="62"/>
        <v>0</v>
      </c>
      <c r="BE256" s="51">
        <f>IFERROR(VLOOKUP(A256,salario!A$2:P$91,11,FALSE),0)</f>
        <v>0</v>
      </c>
      <c r="BF256" s="51">
        <f>SUMIFS(topmanager!$D:$D,topmanager!$C:$C,rs_nova!$A256,topmanager!$A:$A,rs_nova!BF$2)</f>
        <v>0</v>
      </c>
      <c r="BG256" s="51">
        <f>SUMIFS(topmanager!$D:$D,topmanager!$C:$C,rs_nova!$A256,topmanager!$A:$A,rs_nova!BG$2)</f>
        <v>0</v>
      </c>
      <c r="BH256" s="51">
        <f>SUMIFS(topmanager!$D:$D,topmanager!$C:$C,rs_nova!$A256,topmanager!$A:$A,rs_nova!BH$2)</f>
        <v>0</v>
      </c>
      <c r="BI256" s="51">
        <f>SUMIFS(topmanager!$D:$D,topmanager!$C:$C,rs_nova!$A256,topmanager!$A:$A,rs_nova!BI$2)</f>
        <v>0</v>
      </c>
      <c r="BJ256" s="51">
        <f>SUMIFS(topmanager!$D:$D,topmanager!$C:$C,rs_nova!$A256,topmanager!$A:$A,rs_nova!BJ$2)+SUMIFS(topmanager!$D:$D,topmanager!$C:$C,rs_nova!$A256,topmanager!$A:$A,rs_nova!BJ$2+1)</f>
        <v>0</v>
      </c>
      <c r="BK256" s="51">
        <f>IFERROR(VLOOKUP(A256,[8]ferias!$C$4:$G$100,5,FALSE),0)</f>
        <v>0</v>
      </c>
      <c r="BL256" s="51">
        <f>SUMIFS(topmanager!$D:$D,topmanager!$C:$C,rs_nova!$A256,topmanager!$A:$A,rs_nova!BL$2)</f>
        <v>0</v>
      </c>
      <c r="BM256" s="51">
        <f>SUMIFS(topmanager!$D:$D,topmanager!$C:$C,rs_nova!$A256,topmanager!$A:$A,rs_nova!BM$2)+SUMIFS(topmanager!$D:$D,topmanager!$C:$C,rs_nova!$A260,topmanager!$A:$A,151)</f>
        <v>0</v>
      </c>
      <c r="BN256" s="51">
        <f t="shared" si="63"/>
        <v>0</v>
      </c>
    </row>
    <row r="257" spans="1:66">
      <c r="A257" s="47" t="e">
        <f>total!#REF!</f>
        <v>#REF!</v>
      </c>
      <c r="B257" s="47">
        <f t="shared" si="50"/>
        <v>0</v>
      </c>
      <c r="C257" s="48" t="e">
        <f>total!#REF!</f>
        <v>#REF!</v>
      </c>
      <c r="D257" s="49" t="str">
        <f>IFERROR(VLOOKUP(A257,salario!A$3:J$32,10,FALSE),"")</f>
        <v/>
      </c>
      <c r="E257" s="49" t="str">
        <f>IFERROR(IF(VLOOKUP(A257,salario!A$3:O$32,15,FALSE)="","",VLOOKUP(A257,salario!A$3:O$32,15,FALSE)),"")</f>
        <v/>
      </c>
      <c r="F257" s="47" t="str">
        <f>IFERROR(VLOOKUP(A257,[5]base_pessoal!$B$2:$P$1504,13,FALSE),"")</f>
        <v/>
      </c>
      <c r="G257" s="50">
        <f>IFERROR(VLOOKUP(A257,salario!A$2:P$91,11,FALSE),0)*B257/30</f>
        <v>0</v>
      </c>
      <c r="H257" s="50">
        <f>SUMIFS(topmanager!$D:$D,topmanager!$C:$C,rs_nova!$A257,topmanager!$A:$A,rs_nova!H$2)+SUMIFS(topmanager!$D:$D,topmanager!$C:$C,rs_nova!$A257,topmanager!$A:$A,63)</f>
        <v>0</v>
      </c>
      <c r="I257" s="50">
        <f>-SUMIFS(topmanager!$D:$D,topmanager!$C:$C,rs_nova!$A257,topmanager!$A:$A,rs_nova!I$2)</f>
        <v>0</v>
      </c>
      <c r="J257" s="50">
        <f>SUMIFS(topmanager!$D:$D,topmanager!$C:$C,rs_nova!$A257,topmanager!$A:$A,rs_nova!J$2)</f>
        <v>0</v>
      </c>
      <c r="K257" s="50">
        <f>SUMIFS(topmanager!$D:$D,topmanager!$C:$C,rs_nova!$A257,topmanager!$A:$A,rs_nova!K$2)+SUMIFS(topmanager!$D:$D,topmanager!$C:$C,rs_nova!$A257,topmanager!$A:$A,911)</f>
        <v>0</v>
      </c>
      <c r="L257" s="50">
        <f>SUMIFS(topmanager!$D:$D,topmanager!$C:$C,rs_nova!$A257,topmanager!$A:$A,rs_nova!L$2)</f>
        <v>0</v>
      </c>
      <c r="M257" s="50">
        <f>SUMIFS(topmanager!$D:$D,topmanager!$C:$C,rs_nova!$A257,topmanager!$A:$A,rs_nova!M$2)+SUMIFS(topmanager!$D:$D,topmanager!$C:$C,rs_nova!$A257,topmanager!$A:$A,908)+SUMIFS(topmanager!$D:$D,topmanager!$C:$C,rs_nova!$A257,topmanager!$A:$A,550)</f>
        <v>0</v>
      </c>
      <c r="N257" s="50">
        <f>SUMIFS(topmanager!$D:$D,topmanager!$C:$C,rs_nova!$A257,topmanager!$A:$A,rs_nova!N$2)</f>
        <v>0</v>
      </c>
      <c r="O257" s="51">
        <f t="shared" si="51"/>
        <v>0</v>
      </c>
      <c r="P257" s="50">
        <f>IFERROR(VLOOKUP($A257,total!$B$4:$AW$437,27,0),0)</f>
        <v>0</v>
      </c>
      <c r="Q257" s="50">
        <f>IFERROR(VLOOKUP($A257,total!$B$4:$AW$437,21,0),0)</f>
        <v>0</v>
      </c>
      <c r="R257" s="50">
        <f>IFERROR(VLOOKUP($A257,total!$B$4:$AW$437,25,0),0)+IFERROR(VLOOKUP($A257,total!$B$4:$AW$437,36,0),0)</f>
        <v>0</v>
      </c>
      <c r="S257" s="50">
        <f>IFERROR(VLOOKUP(A257,gympass!$A$2:$F$148,6,0),0)</f>
        <v>0</v>
      </c>
      <c r="T257" s="50">
        <f>IFERROR(VLOOKUP($A257,total!$B$4:$AW$437,42,0),0)</f>
        <v>0</v>
      </c>
      <c r="U257" s="50">
        <f>IFERROR(VLOOKUP($A257,total!$B$4:$AW$437,32,0),0)</f>
        <v>0</v>
      </c>
      <c r="V257" s="50">
        <f>IFERROR(VLOOKUP($A257,total!$B$4:$AW$437,28,0),0)</f>
        <v>0</v>
      </c>
      <c r="W257" s="50">
        <f>IFERROR(VLOOKUP($A257,total!$B$4:$AX$437,49,0),0)</f>
        <v>0</v>
      </c>
      <c r="X257" s="50"/>
      <c r="Y257" s="50">
        <f>IFERROR(VLOOKUP(A257,#REF!,4,0),0)</f>
        <v>0</v>
      </c>
      <c r="Z257" s="50">
        <f>IFERROR(VLOOKUP(B257,#REF!,8,0),0)</f>
        <v>0</v>
      </c>
      <c r="AA257" s="50">
        <f>IFERROR(VLOOKUP($A257,total!$B$4:$AW$437,45,0),0)</f>
        <v>0</v>
      </c>
      <c r="AB257" s="50">
        <f>IFERROR(VLOOKUP($A257,total!$B$4:$AW$437,48,0),0)</f>
        <v>0</v>
      </c>
      <c r="AC257" s="50">
        <f>IFERROR(VLOOKUP($A257,total!$B$4:$AB$437,19,0),0)</f>
        <v>0</v>
      </c>
      <c r="AD257" s="50">
        <f>IFERROR(VLOOKUP($A257,total!$B$4:$AB$437,10,0),0)</f>
        <v>0</v>
      </c>
      <c r="AE257" s="50">
        <f>IFERROR(VLOOKUP($A257,total!$B$4:$AB$437,13,0),0)-SUMIFS(topmanager!$D:$D,topmanager!$C:$C,rs_nova!$A261,topmanager!$A:$A,856)</f>
        <v>0</v>
      </c>
      <c r="AF257" s="50">
        <f>IFERROR(VLOOKUP($A257,total!$B$4:$AB$437,16,0),0)</f>
        <v>0</v>
      </c>
      <c r="AG257" s="50">
        <f>IFERROR(VLOOKUP($A257,total!$B$4:$AB$437,7,0),0)</f>
        <v>0</v>
      </c>
      <c r="AH257" s="50">
        <f>IFERROR(VLOOKUP($A257,total!$B$4:$AD$437,29,0),0)</f>
        <v>0</v>
      </c>
      <c r="AI257" s="50">
        <f>IFERROR(VLOOKUP(A257,total!$B$4:$AN$437,39,0),0)</f>
        <v>0</v>
      </c>
      <c r="AJ257" s="51">
        <f t="shared" si="52"/>
        <v>0</v>
      </c>
      <c r="AK257" s="50">
        <f t="shared" si="53"/>
        <v>0</v>
      </c>
      <c r="AL257" s="50">
        <f t="shared" si="54"/>
        <v>0</v>
      </c>
      <c r="AM257" s="50">
        <f t="shared" si="55"/>
        <v>0</v>
      </c>
      <c r="AN257" s="50" t="e">
        <f t="shared" si="64"/>
        <v>#REF!</v>
      </c>
      <c r="AO257" s="50" t="e">
        <f t="shared" si="64"/>
        <v>#REF!</v>
      </c>
      <c r="AP257" s="50" t="e">
        <f t="shared" si="64"/>
        <v>#REF!</v>
      </c>
      <c r="AQ257" s="50">
        <f>IFERROR(VLOOKUP(TEXT($A257,"000000"),[6]Página1!$A$8:$S$801,13,FALSE),0)</f>
        <v>0</v>
      </c>
      <c r="AR257" s="50">
        <f>IFERROR(VLOOKUP(TEXT($A257,"000000"),[6]Página1!$A$8:$S$801,16,FALSE),0)</f>
        <v>0</v>
      </c>
      <c r="AS257" s="50">
        <f>IFERROR(VLOOKUP(TEXT($A257,"000000"),[6]Página1!$A$8:$S$801,19,FALSE),0)</f>
        <v>0</v>
      </c>
      <c r="AT257" s="50">
        <f>IFERROR(VLOOKUP(TEXT($A257,"000000"),[7]Página1!$A$8:$R$814,12,FALSE),0)</f>
        <v>0</v>
      </c>
      <c r="AU257" s="50">
        <f>IFERROR(VLOOKUP(TEXT($A257,"000000"),[7]Página1!$A$8:$R$814,15,FALSE),0)</f>
        <v>0</v>
      </c>
      <c r="AV257" s="50">
        <f>IFERROR(VLOOKUP(TEXT($A257,"000000"),[7]Página1!$A$8:$R$814,18,FALSE),0)</f>
        <v>0</v>
      </c>
      <c r="AW257" s="50"/>
      <c r="AX257" s="51" t="e">
        <f t="shared" si="56"/>
        <v>#REF!</v>
      </c>
      <c r="AY257" s="51" t="e">
        <f t="shared" si="57"/>
        <v>#REF!</v>
      </c>
      <c r="AZ257" s="51" t="e">
        <f t="shared" si="58"/>
        <v>#REF!</v>
      </c>
      <c r="BA257" s="51" t="e">
        <f t="shared" si="59"/>
        <v>#REF!</v>
      </c>
      <c r="BB257" s="51">
        <f t="shared" si="60"/>
        <v>0</v>
      </c>
      <c r="BC257" s="51" t="e">
        <f t="shared" si="61"/>
        <v>#REF!</v>
      </c>
      <c r="BD257" s="51">
        <f t="shared" si="62"/>
        <v>0</v>
      </c>
      <c r="BE257" s="51">
        <f>IFERROR(VLOOKUP(A257,salario!A$2:P$91,11,FALSE),0)</f>
        <v>0</v>
      </c>
      <c r="BF257" s="51">
        <f>SUMIFS(topmanager!$D:$D,topmanager!$C:$C,rs_nova!$A257,topmanager!$A:$A,rs_nova!BF$2)</f>
        <v>0</v>
      </c>
      <c r="BG257" s="51">
        <f>SUMIFS(topmanager!$D:$D,topmanager!$C:$C,rs_nova!$A257,topmanager!$A:$A,rs_nova!BG$2)</f>
        <v>0</v>
      </c>
      <c r="BH257" s="51">
        <f>SUMIFS(topmanager!$D:$D,topmanager!$C:$C,rs_nova!$A257,topmanager!$A:$A,rs_nova!BH$2)</f>
        <v>0</v>
      </c>
      <c r="BI257" s="51">
        <f>SUMIFS(topmanager!$D:$D,topmanager!$C:$C,rs_nova!$A257,topmanager!$A:$A,rs_nova!BI$2)</f>
        <v>0</v>
      </c>
      <c r="BJ257" s="51">
        <f>SUMIFS(topmanager!$D:$D,topmanager!$C:$C,rs_nova!$A257,topmanager!$A:$A,rs_nova!BJ$2)+SUMIFS(topmanager!$D:$D,topmanager!$C:$C,rs_nova!$A257,topmanager!$A:$A,rs_nova!BJ$2+1)</f>
        <v>0</v>
      </c>
      <c r="BK257" s="51">
        <f>IFERROR(VLOOKUP(A257,[8]ferias!$C$4:$G$100,5,FALSE),0)</f>
        <v>0</v>
      </c>
      <c r="BL257" s="51">
        <f>SUMIFS(topmanager!$D:$D,topmanager!$C:$C,rs_nova!$A257,topmanager!$A:$A,rs_nova!BL$2)</f>
        <v>0</v>
      </c>
      <c r="BM257" s="51">
        <f>SUMIFS(topmanager!$D:$D,topmanager!$C:$C,rs_nova!$A257,topmanager!$A:$A,rs_nova!BM$2)+SUMIFS(topmanager!$D:$D,topmanager!$C:$C,rs_nova!$A261,topmanager!$A:$A,151)</f>
        <v>0</v>
      </c>
      <c r="BN257" s="51">
        <f t="shared" si="63"/>
        <v>0</v>
      </c>
    </row>
    <row r="258" spans="1:66">
      <c r="A258" s="47" t="e">
        <f>total!#REF!</f>
        <v>#REF!</v>
      </c>
      <c r="B258" s="47">
        <f t="shared" si="50"/>
        <v>0</v>
      </c>
      <c r="C258" s="48" t="e">
        <f>total!#REF!</f>
        <v>#REF!</v>
      </c>
      <c r="D258" s="49" t="str">
        <f>IFERROR(VLOOKUP(A258,salario!A$3:J$32,10,FALSE),"")</f>
        <v/>
      </c>
      <c r="E258" s="49" t="str">
        <f>IFERROR(IF(VLOOKUP(A258,salario!A$3:O$32,15,FALSE)="","",VLOOKUP(A258,salario!A$3:O$32,15,FALSE)),"")</f>
        <v/>
      </c>
      <c r="F258" s="47" t="str">
        <f>IFERROR(VLOOKUP(A258,[5]base_pessoal!$B$2:$P$1504,13,FALSE),"")</f>
        <v/>
      </c>
      <c r="G258" s="50">
        <f>IFERROR(VLOOKUP(A258,salario!A$2:P$91,11,FALSE),0)*B258/30</f>
        <v>0</v>
      </c>
      <c r="H258" s="50">
        <f>SUMIFS(topmanager!$D:$D,topmanager!$C:$C,rs_nova!$A258,topmanager!$A:$A,rs_nova!H$2)+SUMIFS(topmanager!$D:$D,topmanager!$C:$C,rs_nova!$A258,topmanager!$A:$A,63)</f>
        <v>0</v>
      </c>
      <c r="I258" s="50">
        <f>-SUMIFS(topmanager!$D:$D,topmanager!$C:$C,rs_nova!$A258,topmanager!$A:$A,rs_nova!I$2)</f>
        <v>0</v>
      </c>
      <c r="J258" s="50">
        <f>SUMIFS(topmanager!$D:$D,topmanager!$C:$C,rs_nova!$A258,topmanager!$A:$A,rs_nova!J$2)</f>
        <v>0</v>
      </c>
      <c r="K258" s="50">
        <f>SUMIFS(topmanager!$D:$D,topmanager!$C:$C,rs_nova!$A258,topmanager!$A:$A,rs_nova!K$2)+SUMIFS(topmanager!$D:$D,topmanager!$C:$C,rs_nova!$A258,topmanager!$A:$A,911)</f>
        <v>0</v>
      </c>
      <c r="L258" s="50">
        <f>SUMIFS(topmanager!$D:$D,topmanager!$C:$C,rs_nova!$A258,topmanager!$A:$A,rs_nova!L$2)</f>
        <v>0</v>
      </c>
      <c r="M258" s="50">
        <f>SUMIFS(topmanager!$D:$D,topmanager!$C:$C,rs_nova!$A258,topmanager!$A:$A,rs_nova!M$2)+SUMIFS(topmanager!$D:$D,topmanager!$C:$C,rs_nova!$A258,topmanager!$A:$A,908)+SUMIFS(topmanager!$D:$D,topmanager!$C:$C,rs_nova!$A258,topmanager!$A:$A,550)</f>
        <v>0</v>
      </c>
      <c r="N258" s="50">
        <f>SUMIFS(topmanager!$D:$D,topmanager!$C:$C,rs_nova!$A258,topmanager!$A:$A,rs_nova!N$2)</f>
        <v>0</v>
      </c>
      <c r="O258" s="51">
        <f t="shared" si="51"/>
        <v>0</v>
      </c>
      <c r="P258" s="50">
        <f>IFERROR(VLOOKUP($A258,total!$B$4:$AW$437,27,0),0)</f>
        <v>0</v>
      </c>
      <c r="Q258" s="50">
        <f>IFERROR(VLOOKUP($A258,total!$B$4:$AW$437,21,0),0)</f>
        <v>0</v>
      </c>
      <c r="R258" s="50">
        <f>IFERROR(VLOOKUP($A258,total!$B$4:$AW$437,25,0),0)+IFERROR(VLOOKUP($A258,total!$B$4:$AW$437,36,0),0)</f>
        <v>0</v>
      </c>
      <c r="S258" s="50">
        <f>IFERROR(VLOOKUP(A258,gympass!$A$2:$F$148,6,0),0)</f>
        <v>0</v>
      </c>
      <c r="T258" s="50">
        <f>IFERROR(VLOOKUP($A258,total!$B$4:$AW$437,42,0),0)</f>
        <v>0</v>
      </c>
      <c r="U258" s="50">
        <f>IFERROR(VLOOKUP($A258,total!$B$4:$AW$437,32,0),0)</f>
        <v>0</v>
      </c>
      <c r="V258" s="50">
        <f>IFERROR(VLOOKUP($A258,total!$B$4:$AW$437,28,0),0)</f>
        <v>0</v>
      </c>
      <c r="W258" s="50">
        <f>IFERROR(VLOOKUP($A258,total!$B$4:$AX$437,49,0),0)</f>
        <v>0</v>
      </c>
      <c r="X258" s="50"/>
      <c r="Y258" s="50">
        <f>IFERROR(VLOOKUP(A258,#REF!,4,0),0)</f>
        <v>0</v>
      </c>
      <c r="Z258" s="50">
        <f>IFERROR(VLOOKUP(B258,#REF!,8,0),0)</f>
        <v>0</v>
      </c>
      <c r="AA258" s="50">
        <f>IFERROR(VLOOKUP($A258,total!$B$4:$AW$437,45,0),0)</f>
        <v>0</v>
      </c>
      <c r="AB258" s="50">
        <f>IFERROR(VLOOKUP($A258,total!$B$4:$AW$437,48,0),0)</f>
        <v>0</v>
      </c>
      <c r="AC258" s="50">
        <f>IFERROR(VLOOKUP($A258,total!$B$4:$AB$437,19,0),0)</f>
        <v>0</v>
      </c>
      <c r="AD258" s="50">
        <f>IFERROR(VLOOKUP($A258,total!$B$4:$AB$437,10,0),0)</f>
        <v>0</v>
      </c>
      <c r="AE258" s="50">
        <f>IFERROR(VLOOKUP($A258,total!$B$4:$AB$437,13,0),0)-SUMIFS(topmanager!$D:$D,topmanager!$C:$C,rs_nova!$A262,topmanager!$A:$A,856)</f>
        <v>0</v>
      </c>
      <c r="AF258" s="50">
        <f>IFERROR(VLOOKUP($A258,total!$B$4:$AB$437,16,0),0)</f>
        <v>0</v>
      </c>
      <c r="AG258" s="50">
        <f>IFERROR(VLOOKUP($A258,total!$B$4:$AB$437,7,0),0)</f>
        <v>0</v>
      </c>
      <c r="AH258" s="50">
        <f>IFERROR(VLOOKUP($A258,total!$B$4:$AD$437,29,0),0)</f>
        <v>0</v>
      </c>
      <c r="AI258" s="50">
        <f>IFERROR(VLOOKUP(A258,total!$B$4:$AN$437,39,0),0)</f>
        <v>0</v>
      </c>
      <c r="AJ258" s="51">
        <f t="shared" si="52"/>
        <v>0</v>
      </c>
      <c r="AK258" s="50">
        <f t="shared" si="53"/>
        <v>0</v>
      </c>
      <c r="AL258" s="50">
        <f t="shared" si="54"/>
        <v>0</v>
      </c>
      <c r="AM258" s="50">
        <f t="shared" si="55"/>
        <v>0</v>
      </c>
      <c r="AN258" s="50" t="e">
        <f t="shared" si="64"/>
        <v>#REF!</v>
      </c>
      <c r="AO258" s="50" t="e">
        <f t="shared" si="64"/>
        <v>#REF!</v>
      </c>
      <c r="AP258" s="50" t="e">
        <f t="shared" si="64"/>
        <v>#REF!</v>
      </c>
      <c r="AQ258" s="50">
        <f>IFERROR(VLOOKUP(TEXT($A258,"000000"),[6]Página1!$A$8:$S$801,13,FALSE),0)</f>
        <v>0</v>
      </c>
      <c r="AR258" s="50">
        <f>IFERROR(VLOOKUP(TEXT($A258,"000000"),[6]Página1!$A$8:$S$801,16,FALSE),0)</f>
        <v>0</v>
      </c>
      <c r="AS258" s="50">
        <f>IFERROR(VLOOKUP(TEXT($A258,"000000"),[6]Página1!$A$8:$S$801,19,FALSE),0)</f>
        <v>0</v>
      </c>
      <c r="AT258" s="50">
        <f>IFERROR(VLOOKUP(TEXT($A258,"000000"),[7]Página1!$A$8:$R$814,12,FALSE),0)</f>
        <v>0</v>
      </c>
      <c r="AU258" s="50">
        <f>IFERROR(VLOOKUP(TEXT($A258,"000000"),[7]Página1!$A$8:$R$814,15,FALSE),0)</f>
        <v>0</v>
      </c>
      <c r="AV258" s="50">
        <f>IFERROR(VLOOKUP(TEXT($A258,"000000"),[7]Página1!$A$8:$R$814,18,FALSE),0)</f>
        <v>0</v>
      </c>
      <c r="AW258" s="50"/>
      <c r="AX258" s="51" t="e">
        <f t="shared" si="56"/>
        <v>#REF!</v>
      </c>
      <c r="AY258" s="51" t="e">
        <f t="shared" si="57"/>
        <v>#REF!</v>
      </c>
      <c r="AZ258" s="51" t="e">
        <f t="shared" si="58"/>
        <v>#REF!</v>
      </c>
      <c r="BA258" s="51" t="e">
        <f t="shared" si="59"/>
        <v>#REF!</v>
      </c>
      <c r="BB258" s="51">
        <f t="shared" si="60"/>
        <v>0</v>
      </c>
      <c r="BC258" s="51" t="e">
        <f t="shared" si="61"/>
        <v>#REF!</v>
      </c>
      <c r="BD258" s="51">
        <f t="shared" si="62"/>
        <v>0</v>
      </c>
      <c r="BE258" s="51">
        <f>IFERROR(VLOOKUP(A258,salario!A$2:P$91,11,FALSE),0)</f>
        <v>0</v>
      </c>
      <c r="BF258" s="51">
        <f>SUMIFS(topmanager!$D:$D,topmanager!$C:$C,rs_nova!$A258,topmanager!$A:$A,rs_nova!BF$2)</f>
        <v>0</v>
      </c>
      <c r="BG258" s="51">
        <f>SUMIFS(topmanager!$D:$D,topmanager!$C:$C,rs_nova!$A258,topmanager!$A:$A,rs_nova!BG$2)</f>
        <v>0</v>
      </c>
      <c r="BH258" s="51">
        <f>SUMIFS(topmanager!$D:$D,topmanager!$C:$C,rs_nova!$A258,topmanager!$A:$A,rs_nova!BH$2)</f>
        <v>0</v>
      </c>
      <c r="BI258" s="51">
        <f>SUMIFS(topmanager!$D:$D,topmanager!$C:$C,rs_nova!$A258,topmanager!$A:$A,rs_nova!BI$2)</f>
        <v>0</v>
      </c>
      <c r="BJ258" s="51">
        <f>SUMIFS(topmanager!$D:$D,topmanager!$C:$C,rs_nova!$A258,topmanager!$A:$A,rs_nova!BJ$2)+SUMIFS(topmanager!$D:$D,topmanager!$C:$C,rs_nova!$A258,topmanager!$A:$A,rs_nova!BJ$2+1)</f>
        <v>0</v>
      </c>
      <c r="BK258" s="51">
        <f>IFERROR(VLOOKUP(A258,[8]ferias!$C$4:$G$100,5,FALSE),0)</f>
        <v>0</v>
      </c>
      <c r="BL258" s="51">
        <f>SUMIFS(topmanager!$D:$D,topmanager!$C:$C,rs_nova!$A258,topmanager!$A:$A,rs_nova!BL$2)</f>
        <v>0</v>
      </c>
      <c r="BM258" s="51">
        <f>SUMIFS(topmanager!$D:$D,topmanager!$C:$C,rs_nova!$A258,topmanager!$A:$A,rs_nova!BM$2)+SUMIFS(topmanager!$D:$D,topmanager!$C:$C,rs_nova!$A262,topmanager!$A:$A,151)</f>
        <v>0</v>
      </c>
      <c r="BN258" s="51">
        <f t="shared" si="63"/>
        <v>0</v>
      </c>
    </row>
    <row r="259" spans="1:66">
      <c r="A259" s="47" t="e">
        <f>total!#REF!</f>
        <v>#REF!</v>
      </c>
      <c r="B259" s="47">
        <f t="shared" si="50"/>
        <v>0</v>
      </c>
      <c r="C259" s="48" t="e">
        <f>total!#REF!</f>
        <v>#REF!</v>
      </c>
      <c r="D259" s="49" t="str">
        <f>IFERROR(VLOOKUP(A259,salario!A$3:J$32,10,FALSE),"")</f>
        <v/>
      </c>
      <c r="E259" s="49" t="str">
        <f>IFERROR(IF(VLOOKUP(A259,salario!A$3:O$32,15,FALSE)="","",VLOOKUP(A259,salario!A$3:O$32,15,FALSE)),"")</f>
        <v/>
      </c>
      <c r="F259" s="47" t="str">
        <f>IFERROR(VLOOKUP(A259,[5]base_pessoal!$B$2:$P$1504,13,FALSE),"")</f>
        <v/>
      </c>
      <c r="G259" s="50">
        <f>IFERROR(VLOOKUP(A259,salario!A$2:P$91,11,FALSE),0)*B259/30</f>
        <v>0</v>
      </c>
      <c r="H259" s="50">
        <f>SUMIFS(topmanager!$D:$D,topmanager!$C:$C,rs_nova!$A259,topmanager!$A:$A,rs_nova!H$2)+SUMIFS(topmanager!$D:$D,topmanager!$C:$C,rs_nova!$A259,topmanager!$A:$A,63)</f>
        <v>0</v>
      </c>
      <c r="I259" s="50">
        <f>-SUMIFS(topmanager!$D:$D,topmanager!$C:$C,rs_nova!$A259,topmanager!$A:$A,rs_nova!I$2)</f>
        <v>0</v>
      </c>
      <c r="J259" s="50">
        <f>SUMIFS(topmanager!$D:$D,topmanager!$C:$C,rs_nova!$A259,topmanager!$A:$A,rs_nova!J$2)</f>
        <v>0</v>
      </c>
      <c r="K259" s="50">
        <f>SUMIFS(topmanager!$D:$D,topmanager!$C:$C,rs_nova!$A259,topmanager!$A:$A,rs_nova!K$2)+SUMIFS(topmanager!$D:$D,topmanager!$C:$C,rs_nova!$A259,topmanager!$A:$A,911)</f>
        <v>0</v>
      </c>
      <c r="L259" s="50">
        <f>SUMIFS(topmanager!$D:$D,topmanager!$C:$C,rs_nova!$A259,topmanager!$A:$A,rs_nova!L$2)</f>
        <v>0</v>
      </c>
      <c r="M259" s="50">
        <f>SUMIFS(topmanager!$D:$D,topmanager!$C:$C,rs_nova!$A259,topmanager!$A:$A,rs_nova!M$2)+SUMIFS(topmanager!$D:$D,topmanager!$C:$C,rs_nova!$A259,topmanager!$A:$A,908)+SUMIFS(topmanager!$D:$D,topmanager!$C:$C,rs_nova!$A259,topmanager!$A:$A,550)</f>
        <v>0</v>
      </c>
      <c r="N259" s="50">
        <f>SUMIFS(topmanager!$D:$D,topmanager!$C:$C,rs_nova!$A259,topmanager!$A:$A,rs_nova!N$2)</f>
        <v>0</v>
      </c>
      <c r="O259" s="51">
        <f t="shared" si="51"/>
        <v>0</v>
      </c>
      <c r="P259" s="50">
        <f>IFERROR(VLOOKUP($A259,total!$B$4:$AW$437,27,0),0)</f>
        <v>0</v>
      </c>
      <c r="Q259" s="50">
        <f>IFERROR(VLOOKUP($A259,total!$B$4:$AW$437,21,0),0)</f>
        <v>0</v>
      </c>
      <c r="R259" s="50">
        <f>IFERROR(VLOOKUP($A259,total!$B$4:$AW$437,25,0),0)+IFERROR(VLOOKUP($A259,total!$B$4:$AW$437,36,0),0)</f>
        <v>0</v>
      </c>
      <c r="S259" s="50">
        <f>IFERROR(VLOOKUP(A259,gympass!$A$2:$F$148,6,0),0)</f>
        <v>0</v>
      </c>
      <c r="T259" s="50">
        <f>IFERROR(VLOOKUP($A259,total!$B$4:$AW$437,42,0),0)</f>
        <v>0</v>
      </c>
      <c r="U259" s="50">
        <f>IFERROR(VLOOKUP($A259,total!$B$4:$AW$437,32,0),0)</f>
        <v>0</v>
      </c>
      <c r="V259" s="50">
        <f>IFERROR(VLOOKUP($A259,total!$B$4:$AW$437,28,0),0)</f>
        <v>0</v>
      </c>
      <c r="W259" s="50">
        <f>IFERROR(VLOOKUP($A259,total!$B$4:$AX$437,49,0),0)</f>
        <v>0</v>
      </c>
      <c r="X259" s="50"/>
      <c r="Y259" s="50">
        <f>IFERROR(VLOOKUP(A259,#REF!,4,0),0)</f>
        <v>0</v>
      </c>
      <c r="Z259" s="50">
        <f>IFERROR(VLOOKUP(B259,#REF!,8,0),0)</f>
        <v>0</v>
      </c>
      <c r="AA259" s="50">
        <f>IFERROR(VLOOKUP($A259,total!$B$4:$AW$437,45,0),0)</f>
        <v>0</v>
      </c>
      <c r="AB259" s="50">
        <f>IFERROR(VLOOKUP($A259,total!$B$4:$AW$437,48,0),0)</f>
        <v>0</v>
      </c>
      <c r="AC259" s="50">
        <f>IFERROR(VLOOKUP($A259,total!$B$4:$AB$437,19,0),0)</f>
        <v>0</v>
      </c>
      <c r="AD259" s="50">
        <f>IFERROR(VLOOKUP($A259,total!$B$4:$AB$437,10,0),0)</f>
        <v>0</v>
      </c>
      <c r="AE259" s="50">
        <f>IFERROR(VLOOKUP($A259,total!$B$4:$AB$437,13,0),0)-SUMIFS(topmanager!$D:$D,topmanager!$C:$C,rs_nova!$A263,topmanager!$A:$A,856)</f>
        <v>0</v>
      </c>
      <c r="AF259" s="50">
        <f>IFERROR(VLOOKUP($A259,total!$B$4:$AB$437,16,0),0)</f>
        <v>0</v>
      </c>
      <c r="AG259" s="50">
        <f>IFERROR(VLOOKUP($A259,total!$B$4:$AB$437,7,0),0)</f>
        <v>0</v>
      </c>
      <c r="AH259" s="50">
        <f>IFERROR(VLOOKUP($A259,total!$B$4:$AD$437,29,0),0)</f>
        <v>0</v>
      </c>
      <c r="AI259" s="50">
        <f>IFERROR(VLOOKUP(A259,total!$B$4:$AN$437,39,0),0)</f>
        <v>0</v>
      </c>
      <c r="AJ259" s="51">
        <f t="shared" si="52"/>
        <v>0</v>
      </c>
      <c r="AK259" s="50">
        <f t="shared" si="53"/>
        <v>0</v>
      </c>
      <c r="AL259" s="50">
        <f t="shared" si="54"/>
        <v>0</v>
      </c>
      <c r="AM259" s="50">
        <f t="shared" si="55"/>
        <v>0</v>
      </c>
      <c r="AN259" s="50" t="e">
        <f t="shared" si="64"/>
        <v>#REF!</v>
      </c>
      <c r="AO259" s="50" t="e">
        <f t="shared" si="64"/>
        <v>#REF!</v>
      </c>
      <c r="AP259" s="50" t="e">
        <f t="shared" si="64"/>
        <v>#REF!</v>
      </c>
      <c r="AQ259" s="50">
        <f>IFERROR(VLOOKUP(TEXT($A259,"000000"),[6]Página1!$A$8:$S$801,13,FALSE),0)</f>
        <v>0</v>
      </c>
      <c r="AR259" s="50">
        <f>IFERROR(VLOOKUP(TEXT($A259,"000000"),[6]Página1!$A$8:$S$801,16,FALSE),0)</f>
        <v>0</v>
      </c>
      <c r="AS259" s="50">
        <f>IFERROR(VLOOKUP(TEXT($A259,"000000"),[6]Página1!$A$8:$S$801,19,FALSE),0)</f>
        <v>0</v>
      </c>
      <c r="AT259" s="50">
        <f>IFERROR(VLOOKUP(TEXT($A259,"000000"),[7]Página1!$A$8:$R$814,12,FALSE),0)</f>
        <v>0</v>
      </c>
      <c r="AU259" s="50">
        <f>IFERROR(VLOOKUP(TEXT($A259,"000000"),[7]Página1!$A$8:$R$814,15,FALSE),0)</f>
        <v>0</v>
      </c>
      <c r="AV259" s="50">
        <f>IFERROR(VLOOKUP(TEXT($A259,"000000"),[7]Página1!$A$8:$R$814,18,FALSE),0)</f>
        <v>0</v>
      </c>
      <c r="AW259" s="50"/>
      <c r="AX259" s="51" t="e">
        <f t="shared" si="56"/>
        <v>#REF!</v>
      </c>
      <c r="AY259" s="51" t="e">
        <f t="shared" si="57"/>
        <v>#REF!</v>
      </c>
      <c r="AZ259" s="51" t="e">
        <f t="shared" si="58"/>
        <v>#REF!</v>
      </c>
      <c r="BA259" s="51" t="e">
        <f t="shared" si="59"/>
        <v>#REF!</v>
      </c>
      <c r="BB259" s="51">
        <f t="shared" si="60"/>
        <v>0</v>
      </c>
      <c r="BC259" s="51" t="e">
        <f t="shared" si="61"/>
        <v>#REF!</v>
      </c>
      <c r="BD259" s="51">
        <f t="shared" si="62"/>
        <v>0</v>
      </c>
      <c r="BE259" s="51">
        <f>IFERROR(VLOOKUP(A259,salario!A$2:P$91,11,FALSE),0)</f>
        <v>0</v>
      </c>
      <c r="BF259" s="51">
        <f>SUMIFS(topmanager!$D:$D,topmanager!$C:$C,rs_nova!$A259,topmanager!$A:$A,rs_nova!BF$2)</f>
        <v>0</v>
      </c>
      <c r="BG259" s="51">
        <f>SUMIFS(topmanager!$D:$D,topmanager!$C:$C,rs_nova!$A259,topmanager!$A:$A,rs_nova!BG$2)</f>
        <v>0</v>
      </c>
      <c r="BH259" s="51">
        <f>SUMIFS(topmanager!$D:$D,topmanager!$C:$C,rs_nova!$A259,topmanager!$A:$A,rs_nova!BH$2)</f>
        <v>0</v>
      </c>
      <c r="BI259" s="51">
        <f>SUMIFS(topmanager!$D:$D,topmanager!$C:$C,rs_nova!$A259,topmanager!$A:$A,rs_nova!BI$2)</f>
        <v>0</v>
      </c>
      <c r="BJ259" s="51">
        <f>SUMIFS(topmanager!$D:$D,topmanager!$C:$C,rs_nova!$A259,topmanager!$A:$A,rs_nova!BJ$2)+SUMIFS(topmanager!$D:$D,topmanager!$C:$C,rs_nova!$A259,topmanager!$A:$A,rs_nova!BJ$2+1)</f>
        <v>0</v>
      </c>
      <c r="BK259" s="51">
        <f>IFERROR(VLOOKUP(A259,[8]ferias!$C$4:$G$100,5,FALSE),0)</f>
        <v>0</v>
      </c>
      <c r="BL259" s="51">
        <f>SUMIFS(topmanager!$D:$D,topmanager!$C:$C,rs_nova!$A259,topmanager!$A:$A,rs_nova!BL$2)</f>
        <v>0</v>
      </c>
      <c r="BM259" s="51">
        <f>SUMIFS(topmanager!$D:$D,topmanager!$C:$C,rs_nova!$A259,topmanager!$A:$A,rs_nova!BM$2)+SUMIFS(topmanager!$D:$D,topmanager!$C:$C,rs_nova!$A263,topmanager!$A:$A,151)</f>
        <v>0</v>
      </c>
      <c r="BN259" s="51">
        <f t="shared" si="63"/>
        <v>0</v>
      </c>
    </row>
    <row r="260" spans="1:66">
      <c r="A260" s="47" t="e">
        <f>total!#REF!</f>
        <v>#REF!</v>
      </c>
      <c r="B260" s="47">
        <f t="shared" si="50"/>
        <v>0</v>
      </c>
      <c r="C260" s="48" t="e">
        <f>total!#REF!</f>
        <v>#REF!</v>
      </c>
      <c r="D260" s="49" t="str">
        <f>IFERROR(VLOOKUP(A260,salario!A$3:J$32,10,FALSE),"")</f>
        <v/>
      </c>
      <c r="E260" s="49" t="str">
        <f>IFERROR(IF(VLOOKUP(A260,salario!A$3:O$32,15,FALSE)="","",VLOOKUP(A260,salario!A$3:O$32,15,FALSE)),"")</f>
        <v/>
      </c>
      <c r="F260" s="47" t="str">
        <f>IFERROR(VLOOKUP(A260,[5]base_pessoal!$B$2:$P$1504,13,FALSE),"")</f>
        <v/>
      </c>
      <c r="G260" s="50">
        <f>IFERROR(VLOOKUP(A260,salario!A$2:P$91,11,FALSE),0)*B260/30</f>
        <v>0</v>
      </c>
      <c r="H260" s="50">
        <f>SUMIFS(topmanager!$D:$D,topmanager!$C:$C,rs_nova!$A260,topmanager!$A:$A,rs_nova!H$2)+SUMIFS(topmanager!$D:$D,topmanager!$C:$C,rs_nova!$A260,topmanager!$A:$A,63)</f>
        <v>0</v>
      </c>
      <c r="I260" s="50">
        <f>-SUMIFS(topmanager!$D:$D,topmanager!$C:$C,rs_nova!$A260,topmanager!$A:$A,rs_nova!I$2)</f>
        <v>0</v>
      </c>
      <c r="J260" s="50">
        <f>SUMIFS(topmanager!$D:$D,topmanager!$C:$C,rs_nova!$A260,topmanager!$A:$A,rs_nova!J$2)</f>
        <v>0</v>
      </c>
      <c r="K260" s="50">
        <f>SUMIFS(topmanager!$D:$D,topmanager!$C:$C,rs_nova!$A260,topmanager!$A:$A,rs_nova!K$2)+SUMIFS(topmanager!$D:$D,topmanager!$C:$C,rs_nova!$A260,topmanager!$A:$A,911)</f>
        <v>0</v>
      </c>
      <c r="L260" s="50">
        <f>SUMIFS(topmanager!$D:$D,topmanager!$C:$C,rs_nova!$A260,topmanager!$A:$A,rs_nova!L$2)</f>
        <v>0</v>
      </c>
      <c r="M260" s="50">
        <f>SUMIFS(topmanager!$D:$D,topmanager!$C:$C,rs_nova!$A260,topmanager!$A:$A,rs_nova!M$2)+SUMIFS(topmanager!$D:$D,topmanager!$C:$C,rs_nova!$A260,topmanager!$A:$A,908)+SUMIFS(topmanager!$D:$D,topmanager!$C:$C,rs_nova!$A260,topmanager!$A:$A,550)</f>
        <v>0</v>
      </c>
      <c r="N260" s="50">
        <f>SUMIFS(topmanager!$D:$D,topmanager!$C:$C,rs_nova!$A260,topmanager!$A:$A,rs_nova!N$2)</f>
        <v>0</v>
      </c>
      <c r="O260" s="51">
        <f t="shared" si="51"/>
        <v>0</v>
      </c>
      <c r="P260" s="50">
        <f>IFERROR(VLOOKUP($A260,total!$B$4:$AW$437,27,0),0)</f>
        <v>0</v>
      </c>
      <c r="Q260" s="50">
        <f>IFERROR(VLOOKUP($A260,total!$B$4:$AW$437,21,0),0)</f>
        <v>0</v>
      </c>
      <c r="R260" s="50">
        <f>IFERROR(VLOOKUP($A260,total!$B$4:$AW$437,25,0),0)+IFERROR(VLOOKUP($A260,total!$B$4:$AW$437,36,0),0)</f>
        <v>0</v>
      </c>
      <c r="S260" s="50">
        <f>IFERROR(VLOOKUP(A260,gympass!$A$2:$F$148,6,0),0)</f>
        <v>0</v>
      </c>
      <c r="T260" s="50">
        <f>IFERROR(VLOOKUP($A260,total!$B$4:$AW$437,42,0),0)</f>
        <v>0</v>
      </c>
      <c r="U260" s="50">
        <f>IFERROR(VLOOKUP($A260,total!$B$4:$AW$437,32,0),0)</f>
        <v>0</v>
      </c>
      <c r="V260" s="50">
        <f>IFERROR(VLOOKUP($A260,total!$B$4:$AW$437,28,0),0)</f>
        <v>0</v>
      </c>
      <c r="W260" s="50">
        <f>IFERROR(VLOOKUP($A260,total!$B$4:$AX$437,49,0),0)</f>
        <v>0</v>
      </c>
      <c r="X260" s="50"/>
      <c r="Y260" s="50">
        <f>IFERROR(VLOOKUP(A260,#REF!,4,0),0)</f>
        <v>0</v>
      </c>
      <c r="Z260" s="50">
        <f>IFERROR(VLOOKUP(B260,#REF!,8,0),0)</f>
        <v>0</v>
      </c>
      <c r="AA260" s="50">
        <f>IFERROR(VLOOKUP($A260,total!$B$4:$AW$437,45,0),0)</f>
        <v>0</v>
      </c>
      <c r="AB260" s="50">
        <f>IFERROR(VLOOKUP($A260,total!$B$4:$AW$437,48,0),0)</f>
        <v>0</v>
      </c>
      <c r="AC260" s="50">
        <f>IFERROR(VLOOKUP($A260,total!$B$4:$AB$437,19,0),0)</f>
        <v>0</v>
      </c>
      <c r="AD260" s="50">
        <f>IFERROR(VLOOKUP($A260,total!$B$4:$AB$437,10,0),0)</f>
        <v>0</v>
      </c>
      <c r="AE260" s="50">
        <f>IFERROR(VLOOKUP($A260,total!$B$4:$AB$437,13,0),0)-SUMIFS(topmanager!$D:$D,topmanager!$C:$C,rs_nova!$A264,topmanager!$A:$A,856)</f>
        <v>0</v>
      </c>
      <c r="AF260" s="50">
        <f>IFERROR(VLOOKUP($A260,total!$B$4:$AB$437,16,0),0)</f>
        <v>0</v>
      </c>
      <c r="AG260" s="50">
        <f>IFERROR(VLOOKUP($A260,total!$B$4:$AB$437,7,0),0)</f>
        <v>0</v>
      </c>
      <c r="AH260" s="50">
        <f>IFERROR(VLOOKUP($A260,total!$B$4:$AD$437,29,0),0)</f>
        <v>0</v>
      </c>
      <c r="AI260" s="50">
        <f>IFERROR(VLOOKUP(A260,total!$B$4:$AN$437,39,0),0)</f>
        <v>0</v>
      </c>
      <c r="AJ260" s="51">
        <f t="shared" si="52"/>
        <v>0</v>
      </c>
      <c r="AK260" s="50">
        <f t="shared" si="53"/>
        <v>0</v>
      </c>
      <c r="AL260" s="50">
        <f t="shared" si="54"/>
        <v>0</v>
      </c>
      <c r="AM260" s="50">
        <f t="shared" si="55"/>
        <v>0</v>
      </c>
      <c r="AN260" s="50" t="e">
        <f t="shared" si="64"/>
        <v>#REF!</v>
      </c>
      <c r="AO260" s="50" t="e">
        <f t="shared" si="64"/>
        <v>#REF!</v>
      </c>
      <c r="AP260" s="50" t="e">
        <f t="shared" si="64"/>
        <v>#REF!</v>
      </c>
      <c r="AQ260" s="50">
        <f>IFERROR(VLOOKUP(TEXT($A260,"000000"),[6]Página1!$A$8:$S$801,13,FALSE),0)</f>
        <v>0</v>
      </c>
      <c r="AR260" s="50">
        <f>IFERROR(VLOOKUP(TEXT($A260,"000000"),[6]Página1!$A$8:$S$801,16,FALSE),0)</f>
        <v>0</v>
      </c>
      <c r="AS260" s="50">
        <f>IFERROR(VLOOKUP(TEXT($A260,"000000"),[6]Página1!$A$8:$S$801,19,FALSE),0)</f>
        <v>0</v>
      </c>
      <c r="AT260" s="50">
        <f>IFERROR(VLOOKUP(TEXT($A260,"000000"),[7]Página1!$A$8:$R$814,12,FALSE),0)</f>
        <v>0</v>
      </c>
      <c r="AU260" s="50">
        <f>IFERROR(VLOOKUP(TEXT($A260,"000000"),[7]Página1!$A$8:$R$814,15,FALSE),0)</f>
        <v>0</v>
      </c>
      <c r="AV260" s="50">
        <f>IFERROR(VLOOKUP(TEXT($A260,"000000"),[7]Página1!$A$8:$R$814,18,FALSE),0)</f>
        <v>0</v>
      </c>
      <c r="AW260" s="50"/>
      <c r="AX260" s="51" t="e">
        <f t="shared" si="56"/>
        <v>#REF!</v>
      </c>
      <c r="AY260" s="51" t="e">
        <f t="shared" si="57"/>
        <v>#REF!</v>
      </c>
      <c r="AZ260" s="51" t="e">
        <f t="shared" si="58"/>
        <v>#REF!</v>
      </c>
      <c r="BA260" s="51" t="e">
        <f t="shared" si="59"/>
        <v>#REF!</v>
      </c>
      <c r="BB260" s="51">
        <f t="shared" si="60"/>
        <v>0</v>
      </c>
      <c r="BC260" s="51" t="e">
        <f t="shared" si="61"/>
        <v>#REF!</v>
      </c>
      <c r="BD260" s="51">
        <f t="shared" si="62"/>
        <v>0</v>
      </c>
      <c r="BE260" s="51">
        <f>IFERROR(VLOOKUP(A260,salario!A$2:P$91,11,FALSE),0)</f>
        <v>0</v>
      </c>
      <c r="BF260" s="51">
        <f>SUMIFS(topmanager!$D:$D,topmanager!$C:$C,rs_nova!$A260,topmanager!$A:$A,rs_nova!BF$2)</f>
        <v>0</v>
      </c>
      <c r="BG260" s="51">
        <f>SUMIFS(topmanager!$D:$D,topmanager!$C:$C,rs_nova!$A260,topmanager!$A:$A,rs_nova!BG$2)</f>
        <v>0</v>
      </c>
      <c r="BH260" s="51">
        <f>SUMIFS(topmanager!$D:$D,topmanager!$C:$C,rs_nova!$A260,topmanager!$A:$A,rs_nova!BH$2)</f>
        <v>0</v>
      </c>
      <c r="BI260" s="51">
        <f>SUMIFS(topmanager!$D:$D,topmanager!$C:$C,rs_nova!$A260,topmanager!$A:$A,rs_nova!BI$2)</f>
        <v>0</v>
      </c>
      <c r="BJ260" s="51">
        <f>SUMIFS(topmanager!$D:$D,topmanager!$C:$C,rs_nova!$A260,topmanager!$A:$A,rs_nova!BJ$2)+SUMIFS(topmanager!$D:$D,topmanager!$C:$C,rs_nova!$A260,topmanager!$A:$A,rs_nova!BJ$2+1)</f>
        <v>0</v>
      </c>
      <c r="BK260" s="51">
        <f>IFERROR(VLOOKUP(A260,[8]ferias!$C$4:$G$100,5,FALSE),0)</f>
        <v>0</v>
      </c>
      <c r="BL260" s="51">
        <f>SUMIFS(topmanager!$D:$D,topmanager!$C:$C,rs_nova!$A260,topmanager!$A:$A,rs_nova!BL$2)</f>
        <v>0</v>
      </c>
      <c r="BM260" s="51">
        <f>SUMIFS(topmanager!$D:$D,topmanager!$C:$C,rs_nova!$A260,topmanager!$A:$A,rs_nova!BM$2)+SUMIFS(topmanager!$D:$D,topmanager!$C:$C,rs_nova!$A264,topmanager!$A:$A,151)</f>
        <v>0</v>
      </c>
      <c r="BN260" s="51">
        <f t="shared" si="63"/>
        <v>0</v>
      </c>
    </row>
    <row r="261" spans="1:66">
      <c r="A261" s="47" t="e">
        <f>total!#REF!</f>
        <v>#REF!</v>
      </c>
      <c r="B261" s="47">
        <f t="shared" si="50"/>
        <v>0</v>
      </c>
      <c r="C261" s="48" t="e">
        <f>total!#REF!</f>
        <v>#REF!</v>
      </c>
      <c r="D261" s="49" t="str">
        <f>IFERROR(VLOOKUP(A261,salario!A$3:J$32,10,FALSE),"")</f>
        <v/>
      </c>
      <c r="E261" s="49" t="str">
        <f>IFERROR(IF(VLOOKUP(A261,salario!A$3:O$32,15,FALSE)="","",VLOOKUP(A261,salario!A$3:O$32,15,FALSE)),"")</f>
        <v/>
      </c>
      <c r="F261" s="47" t="str">
        <f>IFERROR(VLOOKUP(A261,[5]base_pessoal!$B$2:$P$1504,13,FALSE),"")</f>
        <v/>
      </c>
      <c r="G261" s="50">
        <f>IFERROR(VLOOKUP(A261,salario!A$2:P$91,11,FALSE),0)*B261/30</f>
        <v>0</v>
      </c>
      <c r="H261" s="50">
        <f>SUMIFS(topmanager!$D:$D,topmanager!$C:$C,rs_nova!$A261,topmanager!$A:$A,rs_nova!H$2)+SUMIFS(topmanager!$D:$D,topmanager!$C:$C,rs_nova!$A261,topmanager!$A:$A,63)</f>
        <v>0</v>
      </c>
      <c r="I261" s="50">
        <f>-SUMIFS(topmanager!$D:$D,topmanager!$C:$C,rs_nova!$A261,topmanager!$A:$A,rs_nova!I$2)</f>
        <v>0</v>
      </c>
      <c r="J261" s="50">
        <f>SUMIFS(topmanager!$D:$D,topmanager!$C:$C,rs_nova!$A261,topmanager!$A:$A,rs_nova!J$2)</f>
        <v>0</v>
      </c>
      <c r="K261" s="50">
        <f>SUMIFS(topmanager!$D:$D,topmanager!$C:$C,rs_nova!$A261,topmanager!$A:$A,rs_nova!K$2)+SUMIFS(topmanager!$D:$D,topmanager!$C:$C,rs_nova!$A261,topmanager!$A:$A,911)</f>
        <v>0</v>
      </c>
      <c r="L261" s="50">
        <f>SUMIFS(topmanager!$D:$D,topmanager!$C:$C,rs_nova!$A261,topmanager!$A:$A,rs_nova!L$2)</f>
        <v>0</v>
      </c>
      <c r="M261" s="50">
        <f>SUMIFS(topmanager!$D:$D,topmanager!$C:$C,rs_nova!$A261,topmanager!$A:$A,rs_nova!M$2)+SUMIFS(topmanager!$D:$D,topmanager!$C:$C,rs_nova!$A261,topmanager!$A:$A,908)+SUMIFS(topmanager!$D:$D,topmanager!$C:$C,rs_nova!$A261,topmanager!$A:$A,550)</f>
        <v>0</v>
      </c>
      <c r="N261" s="50">
        <f>SUMIFS(topmanager!$D:$D,topmanager!$C:$C,rs_nova!$A261,topmanager!$A:$A,rs_nova!N$2)</f>
        <v>0</v>
      </c>
      <c r="O261" s="51">
        <f t="shared" si="51"/>
        <v>0</v>
      </c>
      <c r="P261" s="50">
        <f>IFERROR(VLOOKUP($A261,total!$B$4:$AW$437,27,0),0)</f>
        <v>0</v>
      </c>
      <c r="Q261" s="50">
        <f>IFERROR(VLOOKUP($A261,total!$B$4:$AW$437,21,0),0)</f>
        <v>0</v>
      </c>
      <c r="R261" s="50">
        <f>IFERROR(VLOOKUP($A261,total!$B$4:$AW$437,25,0),0)+IFERROR(VLOOKUP($A261,total!$B$4:$AW$437,36,0),0)</f>
        <v>0</v>
      </c>
      <c r="S261" s="50">
        <f>IFERROR(VLOOKUP(A261,gympass!$A$2:$F$148,6,0),0)</f>
        <v>0</v>
      </c>
      <c r="T261" s="50">
        <f>IFERROR(VLOOKUP($A261,total!$B$4:$AW$437,42,0),0)</f>
        <v>0</v>
      </c>
      <c r="U261" s="50">
        <f>IFERROR(VLOOKUP($A261,total!$B$4:$AW$437,32,0),0)</f>
        <v>0</v>
      </c>
      <c r="V261" s="50">
        <f>IFERROR(VLOOKUP($A261,total!$B$4:$AW$437,28,0),0)</f>
        <v>0</v>
      </c>
      <c r="W261" s="50">
        <f>IFERROR(VLOOKUP($A261,total!$B$4:$AX$437,49,0),0)</f>
        <v>0</v>
      </c>
      <c r="X261" s="50"/>
      <c r="Y261" s="50">
        <f>IFERROR(VLOOKUP(A261,#REF!,4,0),0)</f>
        <v>0</v>
      </c>
      <c r="Z261" s="50">
        <f>IFERROR(VLOOKUP(B261,#REF!,8,0),0)</f>
        <v>0</v>
      </c>
      <c r="AA261" s="50">
        <f>IFERROR(VLOOKUP($A261,total!$B$4:$AW$437,45,0),0)</f>
        <v>0</v>
      </c>
      <c r="AB261" s="50">
        <f>IFERROR(VLOOKUP($A261,total!$B$4:$AW$437,48,0),0)</f>
        <v>0</v>
      </c>
      <c r="AC261" s="50">
        <f>IFERROR(VLOOKUP($A261,total!$B$4:$AB$437,19,0),0)</f>
        <v>0</v>
      </c>
      <c r="AD261" s="50">
        <f>IFERROR(VLOOKUP($A261,total!$B$4:$AB$437,10,0),0)</f>
        <v>0</v>
      </c>
      <c r="AE261" s="50">
        <f>IFERROR(VLOOKUP($A261,total!$B$4:$AB$437,13,0),0)-SUMIFS(topmanager!$D:$D,topmanager!$C:$C,rs_nova!$A265,topmanager!$A:$A,856)</f>
        <v>0</v>
      </c>
      <c r="AF261" s="50">
        <f>IFERROR(VLOOKUP($A261,total!$B$4:$AB$437,16,0),0)</f>
        <v>0</v>
      </c>
      <c r="AG261" s="50">
        <f>IFERROR(VLOOKUP($A261,total!$B$4:$AB$437,7,0),0)</f>
        <v>0</v>
      </c>
      <c r="AH261" s="50">
        <f>IFERROR(VLOOKUP($A261,total!$B$4:$AD$437,29,0),0)</f>
        <v>0</v>
      </c>
      <c r="AI261" s="50">
        <f>IFERROR(VLOOKUP(A261,total!$B$4:$AN$437,39,0),0)</f>
        <v>0</v>
      </c>
      <c r="AJ261" s="51">
        <f t="shared" si="52"/>
        <v>0</v>
      </c>
      <c r="AK261" s="50">
        <f t="shared" si="53"/>
        <v>0</v>
      </c>
      <c r="AL261" s="50">
        <f t="shared" si="54"/>
        <v>0</v>
      </c>
      <c r="AM261" s="50">
        <f t="shared" si="55"/>
        <v>0</v>
      </c>
      <c r="AN261" s="50" t="e">
        <f t="shared" si="64"/>
        <v>#REF!</v>
      </c>
      <c r="AO261" s="50" t="e">
        <f t="shared" si="64"/>
        <v>#REF!</v>
      </c>
      <c r="AP261" s="50" t="e">
        <f t="shared" si="64"/>
        <v>#REF!</v>
      </c>
      <c r="AQ261" s="50">
        <f>IFERROR(VLOOKUP(TEXT($A261,"000000"),[6]Página1!$A$8:$S$801,13,FALSE),0)</f>
        <v>0</v>
      </c>
      <c r="AR261" s="50">
        <f>IFERROR(VLOOKUP(TEXT($A261,"000000"),[6]Página1!$A$8:$S$801,16,FALSE),0)</f>
        <v>0</v>
      </c>
      <c r="AS261" s="50">
        <f>IFERROR(VLOOKUP(TEXT($A261,"000000"),[6]Página1!$A$8:$S$801,19,FALSE),0)</f>
        <v>0</v>
      </c>
      <c r="AT261" s="50">
        <f>IFERROR(VLOOKUP(TEXT($A261,"000000"),[7]Página1!$A$8:$R$814,12,FALSE),0)</f>
        <v>0</v>
      </c>
      <c r="AU261" s="50">
        <f>IFERROR(VLOOKUP(TEXT($A261,"000000"),[7]Página1!$A$8:$R$814,15,FALSE),0)</f>
        <v>0</v>
      </c>
      <c r="AV261" s="50">
        <f>IFERROR(VLOOKUP(TEXT($A261,"000000"),[7]Página1!$A$8:$R$814,18,FALSE),0)</f>
        <v>0</v>
      </c>
      <c r="AW261" s="50"/>
      <c r="AX261" s="51" t="e">
        <f t="shared" si="56"/>
        <v>#REF!</v>
      </c>
      <c r="AY261" s="51" t="e">
        <f t="shared" si="57"/>
        <v>#REF!</v>
      </c>
      <c r="AZ261" s="51" t="e">
        <f t="shared" si="58"/>
        <v>#REF!</v>
      </c>
      <c r="BA261" s="51" t="e">
        <f t="shared" si="59"/>
        <v>#REF!</v>
      </c>
      <c r="BB261" s="51">
        <f t="shared" si="60"/>
        <v>0</v>
      </c>
      <c r="BC261" s="51" t="e">
        <f t="shared" si="61"/>
        <v>#REF!</v>
      </c>
      <c r="BD261" s="51">
        <f t="shared" si="62"/>
        <v>0</v>
      </c>
      <c r="BE261" s="51">
        <f>IFERROR(VLOOKUP(A261,salario!A$2:P$91,11,FALSE),0)</f>
        <v>0</v>
      </c>
      <c r="BF261" s="51">
        <f>SUMIFS(topmanager!$D:$D,topmanager!$C:$C,rs_nova!$A261,topmanager!$A:$A,rs_nova!BF$2)</f>
        <v>0</v>
      </c>
      <c r="BG261" s="51">
        <f>SUMIFS(topmanager!$D:$D,topmanager!$C:$C,rs_nova!$A261,topmanager!$A:$A,rs_nova!BG$2)</f>
        <v>0</v>
      </c>
      <c r="BH261" s="51">
        <f>SUMIFS(topmanager!$D:$D,topmanager!$C:$C,rs_nova!$A261,topmanager!$A:$A,rs_nova!BH$2)</f>
        <v>0</v>
      </c>
      <c r="BI261" s="51">
        <f>SUMIFS(topmanager!$D:$D,topmanager!$C:$C,rs_nova!$A261,topmanager!$A:$A,rs_nova!BI$2)</f>
        <v>0</v>
      </c>
      <c r="BJ261" s="51">
        <f>SUMIFS(topmanager!$D:$D,topmanager!$C:$C,rs_nova!$A261,topmanager!$A:$A,rs_nova!BJ$2)+SUMIFS(topmanager!$D:$D,topmanager!$C:$C,rs_nova!$A261,topmanager!$A:$A,rs_nova!BJ$2+1)</f>
        <v>0</v>
      </c>
      <c r="BK261" s="51">
        <f>IFERROR(VLOOKUP(A261,[8]ferias!$C$4:$G$100,5,FALSE),0)</f>
        <v>0</v>
      </c>
      <c r="BL261" s="51">
        <f>SUMIFS(topmanager!$D:$D,topmanager!$C:$C,rs_nova!$A261,topmanager!$A:$A,rs_nova!BL$2)</f>
        <v>0</v>
      </c>
      <c r="BM261" s="51">
        <f>SUMIFS(topmanager!$D:$D,topmanager!$C:$C,rs_nova!$A261,topmanager!$A:$A,rs_nova!BM$2)+SUMIFS(topmanager!$D:$D,topmanager!$C:$C,rs_nova!$A265,topmanager!$A:$A,151)</f>
        <v>0</v>
      </c>
      <c r="BN261" s="51">
        <f t="shared" si="63"/>
        <v>0</v>
      </c>
    </row>
    <row r="262" spans="1:66">
      <c r="A262" s="47" t="e">
        <f>total!#REF!</f>
        <v>#REF!</v>
      </c>
      <c r="B262" s="47">
        <f t="shared" si="50"/>
        <v>0</v>
      </c>
      <c r="C262" s="48" t="e">
        <f>total!#REF!</f>
        <v>#REF!</v>
      </c>
      <c r="D262" s="49" t="str">
        <f>IFERROR(VLOOKUP(A262,salario!A$3:J$32,10,FALSE),"")</f>
        <v/>
      </c>
      <c r="E262" s="49" t="str">
        <f>IFERROR(IF(VLOOKUP(A262,salario!A$3:O$32,15,FALSE)="","",VLOOKUP(A262,salario!A$3:O$32,15,FALSE)),"")</f>
        <v/>
      </c>
      <c r="F262" s="47" t="str">
        <f>IFERROR(VLOOKUP(A262,[5]base_pessoal!$B$2:$P$1504,13,FALSE),"")</f>
        <v/>
      </c>
      <c r="G262" s="50">
        <f>IFERROR(VLOOKUP(A262,salario!A$2:P$91,11,FALSE),0)*B262/30</f>
        <v>0</v>
      </c>
      <c r="H262" s="50">
        <f>SUMIFS(topmanager!$D:$D,topmanager!$C:$C,rs_nova!$A262,topmanager!$A:$A,rs_nova!H$2)+SUMIFS(topmanager!$D:$D,topmanager!$C:$C,rs_nova!$A262,topmanager!$A:$A,63)</f>
        <v>0</v>
      </c>
      <c r="I262" s="50">
        <f>-SUMIFS(topmanager!$D:$D,topmanager!$C:$C,rs_nova!$A262,topmanager!$A:$A,rs_nova!I$2)</f>
        <v>0</v>
      </c>
      <c r="J262" s="50">
        <f>SUMIFS(topmanager!$D:$D,topmanager!$C:$C,rs_nova!$A262,topmanager!$A:$A,rs_nova!J$2)</f>
        <v>0</v>
      </c>
      <c r="K262" s="50">
        <f>SUMIFS(topmanager!$D:$D,topmanager!$C:$C,rs_nova!$A262,topmanager!$A:$A,rs_nova!K$2)+SUMIFS(topmanager!$D:$D,topmanager!$C:$C,rs_nova!$A262,topmanager!$A:$A,911)</f>
        <v>0</v>
      </c>
      <c r="L262" s="50">
        <f>SUMIFS(topmanager!$D:$D,topmanager!$C:$C,rs_nova!$A262,topmanager!$A:$A,rs_nova!L$2)</f>
        <v>0</v>
      </c>
      <c r="M262" s="50">
        <f>SUMIFS(topmanager!$D:$D,topmanager!$C:$C,rs_nova!$A262,topmanager!$A:$A,rs_nova!M$2)+SUMIFS(topmanager!$D:$D,topmanager!$C:$C,rs_nova!$A262,topmanager!$A:$A,908)+SUMIFS(topmanager!$D:$D,topmanager!$C:$C,rs_nova!$A262,topmanager!$A:$A,550)</f>
        <v>0</v>
      </c>
      <c r="N262" s="50">
        <f>SUMIFS(topmanager!$D:$D,topmanager!$C:$C,rs_nova!$A262,topmanager!$A:$A,rs_nova!N$2)</f>
        <v>0</v>
      </c>
      <c r="O262" s="51">
        <f t="shared" si="51"/>
        <v>0</v>
      </c>
      <c r="P262" s="50">
        <f>IFERROR(VLOOKUP($A262,total!$B$4:$AW$437,27,0),0)</f>
        <v>0</v>
      </c>
      <c r="Q262" s="50">
        <f>IFERROR(VLOOKUP($A262,total!$B$4:$AW$437,21,0),0)</f>
        <v>0</v>
      </c>
      <c r="R262" s="50">
        <f>IFERROR(VLOOKUP($A262,total!$B$4:$AW$437,25,0),0)+IFERROR(VLOOKUP($A262,total!$B$4:$AW$437,36,0),0)</f>
        <v>0</v>
      </c>
      <c r="S262" s="50">
        <f>IFERROR(VLOOKUP(A262,gympass!$A$2:$F$148,6,0),0)</f>
        <v>0</v>
      </c>
      <c r="T262" s="50">
        <f>IFERROR(VLOOKUP($A262,total!$B$4:$AW$437,42,0),0)</f>
        <v>0</v>
      </c>
      <c r="U262" s="50">
        <f>IFERROR(VLOOKUP($A262,total!$B$4:$AW$437,32,0),0)</f>
        <v>0</v>
      </c>
      <c r="V262" s="50">
        <f>IFERROR(VLOOKUP($A262,total!$B$4:$AW$437,28,0),0)</f>
        <v>0</v>
      </c>
      <c r="W262" s="50">
        <f>IFERROR(VLOOKUP($A262,total!$B$4:$AX$437,49,0),0)</f>
        <v>0</v>
      </c>
      <c r="X262" s="50"/>
      <c r="Y262" s="50">
        <f>IFERROR(VLOOKUP(A262,#REF!,4,0),0)</f>
        <v>0</v>
      </c>
      <c r="Z262" s="50">
        <f>IFERROR(VLOOKUP(B262,#REF!,8,0),0)</f>
        <v>0</v>
      </c>
      <c r="AA262" s="50">
        <f>IFERROR(VLOOKUP($A262,total!$B$4:$AW$437,45,0),0)</f>
        <v>0</v>
      </c>
      <c r="AB262" s="50">
        <f>IFERROR(VLOOKUP($A262,total!$B$4:$AW$437,48,0),0)</f>
        <v>0</v>
      </c>
      <c r="AC262" s="50">
        <f>IFERROR(VLOOKUP($A262,total!$B$4:$AB$437,19,0),0)</f>
        <v>0</v>
      </c>
      <c r="AD262" s="50">
        <f>IFERROR(VLOOKUP($A262,total!$B$4:$AB$437,10,0),0)</f>
        <v>0</v>
      </c>
      <c r="AE262" s="50">
        <f>IFERROR(VLOOKUP($A262,total!$B$4:$AB$437,13,0),0)-SUMIFS(topmanager!$D:$D,topmanager!$C:$C,rs_nova!$A266,topmanager!$A:$A,856)</f>
        <v>0</v>
      </c>
      <c r="AF262" s="50">
        <f>IFERROR(VLOOKUP($A262,total!$B$4:$AB$437,16,0),0)</f>
        <v>0</v>
      </c>
      <c r="AG262" s="50">
        <f>IFERROR(VLOOKUP($A262,total!$B$4:$AB$437,7,0),0)</f>
        <v>0</v>
      </c>
      <c r="AH262" s="50">
        <f>IFERROR(VLOOKUP($A262,total!$B$4:$AD$437,29,0),0)</f>
        <v>0</v>
      </c>
      <c r="AI262" s="50">
        <f>IFERROR(VLOOKUP(A262,total!$B$4:$AN$437,39,0),0)</f>
        <v>0</v>
      </c>
      <c r="AJ262" s="51">
        <f t="shared" si="52"/>
        <v>0</v>
      </c>
      <c r="AK262" s="50">
        <f t="shared" si="53"/>
        <v>0</v>
      </c>
      <c r="AL262" s="50">
        <f t="shared" si="54"/>
        <v>0</v>
      </c>
      <c r="AM262" s="50">
        <f t="shared" si="55"/>
        <v>0</v>
      </c>
      <c r="AN262" s="50" t="e">
        <f t="shared" si="64"/>
        <v>#REF!</v>
      </c>
      <c r="AO262" s="50" t="e">
        <f t="shared" si="64"/>
        <v>#REF!</v>
      </c>
      <c r="AP262" s="50" t="e">
        <f t="shared" si="64"/>
        <v>#REF!</v>
      </c>
      <c r="AQ262" s="50">
        <f>IFERROR(VLOOKUP(TEXT($A262,"000000"),[6]Página1!$A$8:$S$801,13,FALSE),0)</f>
        <v>0</v>
      </c>
      <c r="AR262" s="50">
        <f>IFERROR(VLOOKUP(TEXT($A262,"000000"),[6]Página1!$A$8:$S$801,16,FALSE),0)</f>
        <v>0</v>
      </c>
      <c r="AS262" s="50">
        <f>IFERROR(VLOOKUP(TEXT($A262,"000000"),[6]Página1!$A$8:$S$801,19,FALSE),0)</f>
        <v>0</v>
      </c>
      <c r="AT262" s="50">
        <f>IFERROR(VLOOKUP(TEXT($A262,"000000"),[7]Página1!$A$8:$R$814,12,FALSE),0)</f>
        <v>0</v>
      </c>
      <c r="AU262" s="50">
        <f>IFERROR(VLOOKUP(TEXT($A262,"000000"),[7]Página1!$A$8:$R$814,15,FALSE),0)</f>
        <v>0</v>
      </c>
      <c r="AV262" s="50">
        <f>IFERROR(VLOOKUP(TEXT($A262,"000000"),[7]Página1!$A$8:$R$814,18,FALSE),0)</f>
        <v>0</v>
      </c>
      <c r="AW262" s="50"/>
      <c r="AX262" s="51" t="e">
        <f t="shared" si="56"/>
        <v>#REF!</v>
      </c>
      <c r="AY262" s="51" t="e">
        <f t="shared" si="57"/>
        <v>#REF!</v>
      </c>
      <c r="AZ262" s="51" t="e">
        <f t="shared" si="58"/>
        <v>#REF!</v>
      </c>
      <c r="BA262" s="51" t="e">
        <f t="shared" si="59"/>
        <v>#REF!</v>
      </c>
      <c r="BB262" s="51">
        <f t="shared" si="60"/>
        <v>0</v>
      </c>
      <c r="BC262" s="51" t="e">
        <f t="shared" si="61"/>
        <v>#REF!</v>
      </c>
      <c r="BD262" s="51">
        <f t="shared" si="62"/>
        <v>0</v>
      </c>
      <c r="BE262" s="51">
        <f>IFERROR(VLOOKUP(A262,salario!A$2:P$91,11,FALSE),0)</f>
        <v>0</v>
      </c>
      <c r="BF262" s="51">
        <f>SUMIFS(topmanager!$D:$D,topmanager!$C:$C,rs_nova!$A262,topmanager!$A:$A,rs_nova!BF$2)</f>
        <v>0</v>
      </c>
      <c r="BG262" s="51">
        <f>SUMIFS(topmanager!$D:$D,topmanager!$C:$C,rs_nova!$A262,topmanager!$A:$A,rs_nova!BG$2)</f>
        <v>0</v>
      </c>
      <c r="BH262" s="51">
        <f>SUMIFS(topmanager!$D:$D,topmanager!$C:$C,rs_nova!$A262,topmanager!$A:$A,rs_nova!BH$2)</f>
        <v>0</v>
      </c>
      <c r="BI262" s="51">
        <f>SUMIFS(topmanager!$D:$D,topmanager!$C:$C,rs_nova!$A262,topmanager!$A:$A,rs_nova!BI$2)</f>
        <v>0</v>
      </c>
      <c r="BJ262" s="51">
        <f>SUMIFS(topmanager!$D:$D,topmanager!$C:$C,rs_nova!$A262,topmanager!$A:$A,rs_nova!BJ$2)+SUMIFS(topmanager!$D:$D,topmanager!$C:$C,rs_nova!$A262,topmanager!$A:$A,rs_nova!BJ$2+1)</f>
        <v>0</v>
      </c>
      <c r="BK262" s="51">
        <f>IFERROR(VLOOKUP(A262,[8]ferias!$C$4:$G$100,5,FALSE),0)</f>
        <v>0</v>
      </c>
      <c r="BL262" s="51">
        <f>SUMIFS(topmanager!$D:$D,topmanager!$C:$C,rs_nova!$A262,topmanager!$A:$A,rs_nova!BL$2)</f>
        <v>0</v>
      </c>
      <c r="BM262" s="51">
        <f>SUMIFS(topmanager!$D:$D,topmanager!$C:$C,rs_nova!$A262,topmanager!$A:$A,rs_nova!BM$2)+SUMIFS(topmanager!$D:$D,topmanager!$C:$C,rs_nova!$A266,topmanager!$A:$A,151)</f>
        <v>0</v>
      </c>
      <c r="BN262" s="51">
        <f t="shared" si="63"/>
        <v>0</v>
      </c>
    </row>
    <row r="263" spans="1:66">
      <c r="A263" s="47" t="e">
        <f>total!#REF!</f>
        <v>#REF!</v>
      </c>
      <c r="B263" s="47">
        <f t="shared" ref="B263:B326" si="65">IFERROR(IF(E263="",IF(D263&lt;=B$2,30,31-DAY(D263)),IF(E263&lt;B$2,0,IF(D263&gt;=B$2,DAY(E263)-DAY(D263),DAY(E263)))),0)</f>
        <v>0</v>
      </c>
      <c r="C263" s="48" t="e">
        <f>total!#REF!</f>
        <v>#REF!</v>
      </c>
      <c r="D263" s="49" t="str">
        <f>IFERROR(VLOOKUP(A263,salario!A$3:J$32,10,FALSE),"")</f>
        <v/>
      </c>
      <c r="E263" s="49" t="str">
        <f>IFERROR(IF(VLOOKUP(A263,salario!A$3:O$32,15,FALSE)="","",VLOOKUP(A263,salario!A$3:O$32,15,FALSE)),"")</f>
        <v/>
      </c>
      <c r="F263" s="47" t="str">
        <f>IFERROR(VLOOKUP(A263,[5]base_pessoal!$B$2:$P$1504,13,FALSE),"")</f>
        <v/>
      </c>
      <c r="G263" s="50">
        <f>IFERROR(VLOOKUP(A263,salario!A$2:P$91,11,FALSE),0)*B263/30</f>
        <v>0</v>
      </c>
      <c r="H263" s="50">
        <f>SUMIFS(topmanager!$D:$D,topmanager!$C:$C,rs_nova!$A263,topmanager!$A:$A,rs_nova!H$2)+SUMIFS(topmanager!$D:$D,topmanager!$C:$C,rs_nova!$A263,topmanager!$A:$A,63)</f>
        <v>0</v>
      </c>
      <c r="I263" s="50">
        <f>-SUMIFS(topmanager!$D:$D,topmanager!$C:$C,rs_nova!$A263,topmanager!$A:$A,rs_nova!I$2)</f>
        <v>0</v>
      </c>
      <c r="J263" s="50">
        <f>SUMIFS(topmanager!$D:$D,topmanager!$C:$C,rs_nova!$A263,topmanager!$A:$A,rs_nova!J$2)</f>
        <v>0</v>
      </c>
      <c r="K263" s="50">
        <f>SUMIFS(topmanager!$D:$D,topmanager!$C:$C,rs_nova!$A263,topmanager!$A:$A,rs_nova!K$2)+SUMIFS(topmanager!$D:$D,topmanager!$C:$C,rs_nova!$A263,topmanager!$A:$A,911)</f>
        <v>0</v>
      </c>
      <c r="L263" s="50">
        <f>SUMIFS(topmanager!$D:$D,topmanager!$C:$C,rs_nova!$A263,topmanager!$A:$A,rs_nova!L$2)</f>
        <v>0</v>
      </c>
      <c r="M263" s="50">
        <f>SUMIFS(topmanager!$D:$D,topmanager!$C:$C,rs_nova!$A263,topmanager!$A:$A,rs_nova!M$2)+SUMIFS(topmanager!$D:$D,topmanager!$C:$C,rs_nova!$A263,topmanager!$A:$A,908)+SUMIFS(topmanager!$D:$D,topmanager!$C:$C,rs_nova!$A263,topmanager!$A:$A,550)</f>
        <v>0</v>
      </c>
      <c r="N263" s="50">
        <f>SUMIFS(topmanager!$D:$D,topmanager!$C:$C,rs_nova!$A263,topmanager!$A:$A,rs_nova!N$2)</f>
        <v>0</v>
      </c>
      <c r="O263" s="51">
        <f t="shared" ref="O263:O326" si="66">SUM(H263:N263)</f>
        <v>0</v>
      </c>
      <c r="P263" s="50">
        <f>IFERROR(VLOOKUP($A263,total!$B$4:$AW$437,27,0),0)</f>
        <v>0</v>
      </c>
      <c r="Q263" s="50">
        <f>IFERROR(VLOOKUP($A263,total!$B$4:$AW$437,21,0),0)</f>
        <v>0</v>
      </c>
      <c r="R263" s="50">
        <f>IFERROR(VLOOKUP($A263,total!$B$4:$AW$437,25,0),0)+IFERROR(VLOOKUP($A263,total!$B$4:$AW$437,36,0),0)</f>
        <v>0</v>
      </c>
      <c r="S263" s="50">
        <f>IFERROR(VLOOKUP(A263,gympass!$A$2:$F$148,6,0),0)</f>
        <v>0</v>
      </c>
      <c r="T263" s="50">
        <f>IFERROR(VLOOKUP($A263,total!$B$4:$AW$437,42,0),0)</f>
        <v>0</v>
      </c>
      <c r="U263" s="50">
        <f>IFERROR(VLOOKUP($A263,total!$B$4:$AW$437,32,0),0)</f>
        <v>0</v>
      </c>
      <c r="V263" s="50">
        <f>IFERROR(VLOOKUP($A263,total!$B$4:$AW$437,28,0),0)</f>
        <v>0</v>
      </c>
      <c r="W263" s="50">
        <f>IFERROR(VLOOKUP($A263,total!$B$4:$AX$437,49,0),0)</f>
        <v>0</v>
      </c>
      <c r="X263" s="50"/>
      <c r="Y263" s="50">
        <f>IFERROR(VLOOKUP(A263,#REF!,4,0),0)</f>
        <v>0</v>
      </c>
      <c r="Z263" s="50">
        <f>IFERROR(VLOOKUP(B263,#REF!,8,0),0)</f>
        <v>0</v>
      </c>
      <c r="AA263" s="50">
        <f>IFERROR(VLOOKUP($A263,total!$B$4:$AW$437,45,0),0)</f>
        <v>0</v>
      </c>
      <c r="AB263" s="50">
        <f>IFERROR(VLOOKUP($A263,total!$B$4:$AW$437,48,0),0)</f>
        <v>0</v>
      </c>
      <c r="AC263" s="50">
        <f>IFERROR(VLOOKUP($A263,total!$B$4:$AB$437,19,0),0)</f>
        <v>0</v>
      </c>
      <c r="AD263" s="50">
        <f>IFERROR(VLOOKUP($A263,total!$B$4:$AB$437,10,0),0)</f>
        <v>0</v>
      </c>
      <c r="AE263" s="50">
        <f>IFERROR(VLOOKUP($A263,total!$B$4:$AB$437,13,0),0)-SUMIFS(topmanager!$D:$D,topmanager!$C:$C,rs_nova!$A267,topmanager!$A:$A,856)</f>
        <v>0</v>
      </c>
      <c r="AF263" s="50">
        <f>IFERROR(VLOOKUP($A263,total!$B$4:$AB$437,16,0),0)</f>
        <v>0</v>
      </c>
      <c r="AG263" s="50">
        <f>IFERROR(VLOOKUP($A263,total!$B$4:$AB$437,7,0),0)</f>
        <v>0</v>
      </c>
      <c r="AH263" s="50">
        <f>IFERROR(VLOOKUP($A263,total!$B$4:$AD$437,29,0),0)</f>
        <v>0</v>
      </c>
      <c r="AI263" s="50">
        <f>IFERROR(VLOOKUP(A263,total!$B$4:$AN$437,39,0),0)</f>
        <v>0</v>
      </c>
      <c r="AJ263" s="51">
        <f t="shared" ref="AJ263:AJ326" si="67">SUM(P263:AI263)</f>
        <v>0</v>
      </c>
      <c r="AK263" s="50">
        <f t="shared" ref="AK263:AK326" si="68">AK$5*($BN263-BG263)</f>
        <v>0</v>
      </c>
      <c r="AL263" s="50">
        <f t="shared" ref="AL263:AL326" si="69">AL$5*($BN263+BJ263+BK263+BL263+BM263)</f>
        <v>0</v>
      </c>
      <c r="AM263" s="50">
        <f t="shared" ref="AM263:AM326" si="70">IF(F263="NÃO",0,AM$5*$BN263)</f>
        <v>0</v>
      </c>
      <c r="AN263" s="50" t="e">
        <f t="shared" si="64"/>
        <v>#REF!</v>
      </c>
      <c r="AO263" s="50" t="e">
        <f t="shared" si="64"/>
        <v>#REF!</v>
      </c>
      <c r="AP263" s="50" t="e">
        <f t="shared" si="64"/>
        <v>#REF!</v>
      </c>
      <c r="AQ263" s="50">
        <f>IFERROR(VLOOKUP(TEXT($A263,"000000"),[6]Página1!$A$8:$S$801,13,FALSE),0)</f>
        <v>0</v>
      </c>
      <c r="AR263" s="50">
        <f>IFERROR(VLOOKUP(TEXT($A263,"000000"),[6]Página1!$A$8:$S$801,16,FALSE),0)</f>
        <v>0</v>
      </c>
      <c r="AS263" s="50">
        <f>IFERROR(VLOOKUP(TEXT($A263,"000000"),[6]Página1!$A$8:$S$801,19,FALSE),0)</f>
        <v>0</v>
      </c>
      <c r="AT263" s="50">
        <f>IFERROR(VLOOKUP(TEXT($A263,"000000"),[7]Página1!$A$8:$R$814,12,FALSE),0)</f>
        <v>0</v>
      </c>
      <c r="AU263" s="50">
        <f>IFERROR(VLOOKUP(TEXT($A263,"000000"),[7]Página1!$A$8:$R$814,15,FALSE),0)</f>
        <v>0</v>
      </c>
      <c r="AV263" s="50">
        <f>IFERROR(VLOOKUP(TEXT($A263,"000000"),[7]Página1!$A$8:$R$814,18,FALSE),0)</f>
        <v>0</v>
      </c>
      <c r="AW263" s="50"/>
      <c r="AX263" s="51" t="e">
        <f t="shared" ref="AX263:AX326" si="71">SUM(AK263:AW263)</f>
        <v>#REF!</v>
      </c>
      <c r="AY263" s="51" t="e">
        <f t="shared" ref="AY263:AY326" si="72">AN263+AO263+AP263</f>
        <v>#REF!</v>
      </c>
      <c r="AZ263" s="51" t="e">
        <f t="shared" ref="AZ263:AZ326" si="73">AX263+AJ263+O263+G263-AY263</f>
        <v>#REF!</v>
      </c>
      <c r="BA263" s="51" t="e">
        <f t="shared" ref="BA263:BA326" si="74">AX263+AJ263+O263+G263</f>
        <v>#REF!</v>
      </c>
      <c r="BB263" s="51">
        <f t="shared" ref="BB263:BB326" si="75">($G263)/$BB$3</f>
        <v>0</v>
      </c>
      <c r="BC263" s="51" t="e">
        <f t="shared" ref="BC263:BC326" si="76">$AX263/$BB$3</f>
        <v>#REF!</v>
      </c>
      <c r="BD263" s="51">
        <f t="shared" ref="BD263:BD326" si="77">$AJ263/$BB$3</f>
        <v>0</v>
      </c>
      <c r="BE263" s="51">
        <f>IFERROR(VLOOKUP(A263,salario!A$2:P$91,11,FALSE),0)</f>
        <v>0</v>
      </c>
      <c r="BF263" s="51">
        <f>SUMIFS(topmanager!$D:$D,topmanager!$C:$C,rs_nova!$A263,topmanager!$A:$A,rs_nova!BF$2)</f>
        <v>0</v>
      </c>
      <c r="BG263" s="51">
        <f>SUMIFS(topmanager!$D:$D,topmanager!$C:$C,rs_nova!$A263,topmanager!$A:$A,rs_nova!BG$2)</f>
        <v>0</v>
      </c>
      <c r="BH263" s="51">
        <f>SUMIFS(topmanager!$D:$D,topmanager!$C:$C,rs_nova!$A263,topmanager!$A:$A,rs_nova!BH$2)</f>
        <v>0</v>
      </c>
      <c r="BI263" s="51">
        <f>SUMIFS(topmanager!$D:$D,topmanager!$C:$C,rs_nova!$A263,topmanager!$A:$A,rs_nova!BI$2)</f>
        <v>0</v>
      </c>
      <c r="BJ263" s="51">
        <f>SUMIFS(topmanager!$D:$D,topmanager!$C:$C,rs_nova!$A263,topmanager!$A:$A,rs_nova!BJ$2)+SUMIFS(topmanager!$D:$D,topmanager!$C:$C,rs_nova!$A263,topmanager!$A:$A,rs_nova!BJ$2+1)</f>
        <v>0</v>
      </c>
      <c r="BK263" s="51">
        <f>IFERROR(VLOOKUP(A263,[8]ferias!$C$4:$G$100,5,FALSE),0)</f>
        <v>0</v>
      </c>
      <c r="BL263" s="51">
        <f>SUMIFS(topmanager!$D:$D,topmanager!$C:$C,rs_nova!$A263,topmanager!$A:$A,rs_nova!BL$2)</f>
        <v>0</v>
      </c>
      <c r="BM263" s="51">
        <f>SUMIFS(topmanager!$D:$D,topmanager!$C:$C,rs_nova!$A263,topmanager!$A:$A,rs_nova!BM$2)+SUMIFS(topmanager!$D:$D,topmanager!$C:$C,rs_nova!$A267,topmanager!$A:$A,151)</f>
        <v>0</v>
      </c>
      <c r="BN263" s="51">
        <f t="shared" ref="BN263:BN326" si="78">BF263+BG263+BH263+BI263+P263+O263+W263</f>
        <v>0</v>
      </c>
    </row>
    <row r="264" spans="1:66">
      <c r="A264" s="47" t="e">
        <f>total!#REF!</f>
        <v>#REF!</v>
      </c>
      <c r="B264" s="47">
        <f t="shared" si="65"/>
        <v>0</v>
      </c>
      <c r="C264" s="48" t="e">
        <f>total!#REF!</f>
        <v>#REF!</v>
      </c>
      <c r="D264" s="49" t="str">
        <f>IFERROR(VLOOKUP(A264,salario!A$3:J$32,10,FALSE),"")</f>
        <v/>
      </c>
      <c r="E264" s="49" t="str">
        <f>IFERROR(IF(VLOOKUP(A264,salario!A$3:O$32,15,FALSE)="","",VLOOKUP(A264,salario!A$3:O$32,15,FALSE)),"")</f>
        <v/>
      </c>
      <c r="F264" s="47" t="str">
        <f>IFERROR(VLOOKUP(A264,[5]base_pessoal!$B$2:$P$1504,13,FALSE),"")</f>
        <v/>
      </c>
      <c r="G264" s="50">
        <f>IFERROR(VLOOKUP(A264,salario!A$2:P$91,11,FALSE),0)*B264/30</f>
        <v>0</v>
      </c>
      <c r="H264" s="50">
        <f>SUMIFS(topmanager!$D:$D,topmanager!$C:$C,rs_nova!$A264,topmanager!$A:$A,rs_nova!H$2)+SUMIFS(topmanager!$D:$D,topmanager!$C:$C,rs_nova!$A264,topmanager!$A:$A,63)</f>
        <v>0</v>
      </c>
      <c r="I264" s="50">
        <f>-SUMIFS(topmanager!$D:$D,topmanager!$C:$C,rs_nova!$A264,topmanager!$A:$A,rs_nova!I$2)</f>
        <v>0</v>
      </c>
      <c r="J264" s="50">
        <f>SUMIFS(topmanager!$D:$D,topmanager!$C:$C,rs_nova!$A264,topmanager!$A:$A,rs_nova!J$2)</f>
        <v>0</v>
      </c>
      <c r="K264" s="50">
        <f>SUMIFS(topmanager!$D:$D,topmanager!$C:$C,rs_nova!$A264,topmanager!$A:$A,rs_nova!K$2)+SUMIFS(topmanager!$D:$D,topmanager!$C:$C,rs_nova!$A264,topmanager!$A:$A,911)</f>
        <v>0</v>
      </c>
      <c r="L264" s="50">
        <f>SUMIFS(topmanager!$D:$D,topmanager!$C:$C,rs_nova!$A264,topmanager!$A:$A,rs_nova!L$2)</f>
        <v>0</v>
      </c>
      <c r="M264" s="50">
        <f>SUMIFS(topmanager!$D:$D,topmanager!$C:$C,rs_nova!$A264,topmanager!$A:$A,rs_nova!M$2)+SUMIFS(topmanager!$D:$D,topmanager!$C:$C,rs_nova!$A264,topmanager!$A:$A,908)+SUMIFS(topmanager!$D:$D,topmanager!$C:$C,rs_nova!$A264,topmanager!$A:$A,550)</f>
        <v>0</v>
      </c>
      <c r="N264" s="50">
        <f>SUMIFS(topmanager!$D:$D,topmanager!$C:$C,rs_nova!$A264,topmanager!$A:$A,rs_nova!N$2)</f>
        <v>0</v>
      </c>
      <c r="O264" s="51">
        <f t="shared" si="66"/>
        <v>0</v>
      </c>
      <c r="P264" s="50">
        <f>IFERROR(VLOOKUP($A264,total!$B$4:$AW$437,27,0),0)</f>
        <v>0</v>
      </c>
      <c r="Q264" s="50">
        <f>IFERROR(VLOOKUP($A264,total!$B$4:$AW$437,21,0),0)</f>
        <v>0</v>
      </c>
      <c r="R264" s="50">
        <f>IFERROR(VLOOKUP($A264,total!$B$4:$AW$437,25,0),0)+IFERROR(VLOOKUP($A264,total!$B$4:$AW$437,36,0),0)</f>
        <v>0</v>
      </c>
      <c r="S264" s="50">
        <f>IFERROR(VLOOKUP(A264,gympass!$A$2:$F$148,6,0),0)</f>
        <v>0</v>
      </c>
      <c r="T264" s="50">
        <f>IFERROR(VLOOKUP($A264,total!$B$4:$AW$437,42,0),0)</f>
        <v>0</v>
      </c>
      <c r="U264" s="50">
        <f>IFERROR(VLOOKUP($A264,total!$B$4:$AW$437,32,0),0)</f>
        <v>0</v>
      </c>
      <c r="V264" s="50">
        <f>IFERROR(VLOOKUP($A264,total!$B$4:$AW$437,28,0),0)</f>
        <v>0</v>
      </c>
      <c r="W264" s="50">
        <f>IFERROR(VLOOKUP($A264,total!$B$4:$AX$437,49,0),0)</f>
        <v>0</v>
      </c>
      <c r="X264" s="50"/>
      <c r="Y264" s="50">
        <f>IFERROR(VLOOKUP(A264,#REF!,4,0),0)</f>
        <v>0</v>
      </c>
      <c r="Z264" s="50">
        <f>IFERROR(VLOOKUP(B264,#REF!,8,0),0)</f>
        <v>0</v>
      </c>
      <c r="AA264" s="50">
        <f>IFERROR(VLOOKUP($A264,total!$B$4:$AW$437,45,0),0)</f>
        <v>0</v>
      </c>
      <c r="AB264" s="50">
        <f>IFERROR(VLOOKUP($A264,total!$B$4:$AW$437,48,0),0)</f>
        <v>0</v>
      </c>
      <c r="AC264" s="50">
        <f>IFERROR(VLOOKUP($A264,total!$B$4:$AB$437,19,0),0)</f>
        <v>0</v>
      </c>
      <c r="AD264" s="50">
        <f>IFERROR(VLOOKUP($A264,total!$B$4:$AB$437,10,0),0)</f>
        <v>0</v>
      </c>
      <c r="AE264" s="50">
        <f>IFERROR(VLOOKUP($A264,total!$B$4:$AB$437,13,0),0)-SUMIFS(topmanager!$D:$D,topmanager!$C:$C,rs_nova!$A268,topmanager!$A:$A,856)</f>
        <v>0</v>
      </c>
      <c r="AF264" s="50">
        <f>IFERROR(VLOOKUP($A264,total!$B$4:$AB$437,16,0),0)</f>
        <v>0</v>
      </c>
      <c r="AG264" s="50">
        <f>IFERROR(VLOOKUP($A264,total!$B$4:$AB$437,7,0),0)</f>
        <v>0</v>
      </c>
      <c r="AH264" s="50">
        <f>IFERROR(VLOOKUP($A264,total!$B$4:$AD$437,29,0),0)</f>
        <v>0</v>
      </c>
      <c r="AI264" s="50">
        <f>IFERROR(VLOOKUP(A264,total!$B$4:$AN$437,39,0),0)</f>
        <v>0</v>
      </c>
      <c r="AJ264" s="51">
        <f t="shared" si="67"/>
        <v>0</v>
      </c>
      <c r="AK264" s="50">
        <f t="shared" si="68"/>
        <v>0</v>
      </c>
      <c r="AL264" s="50">
        <f t="shared" si="69"/>
        <v>0</v>
      </c>
      <c r="AM264" s="50">
        <f t="shared" si="70"/>
        <v>0</v>
      </c>
      <c r="AN264" s="50" t="e">
        <f t="shared" si="64"/>
        <v>#REF!</v>
      </c>
      <c r="AO264" s="50" t="e">
        <f t="shared" si="64"/>
        <v>#REF!</v>
      </c>
      <c r="AP264" s="50" t="e">
        <f t="shared" si="64"/>
        <v>#REF!</v>
      </c>
      <c r="AQ264" s="50">
        <f>IFERROR(VLOOKUP(TEXT($A264,"000000"),[6]Página1!$A$8:$S$801,13,FALSE),0)</f>
        <v>0</v>
      </c>
      <c r="AR264" s="50">
        <f>IFERROR(VLOOKUP(TEXT($A264,"000000"),[6]Página1!$A$8:$S$801,16,FALSE),0)</f>
        <v>0</v>
      </c>
      <c r="AS264" s="50">
        <f>IFERROR(VLOOKUP(TEXT($A264,"000000"),[6]Página1!$A$8:$S$801,19,FALSE),0)</f>
        <v>0</v>
      </c>
      <c r="AT264" s="50">
        <f>IFERROR(VLOOKUP(TEXT($A264,"000000"),[7]Página1!$A$8:$R$814,12,FALSE),0)</f>
        <v>0</v>
      </c>
      <c r="AU264" s="50">
        <f>IFERROR(VLOOKUP(TEXT($A264,"000000"),[7]Página1!$A$8:$R$814,15,FALSE),0)</f>
        <v>0</v>
      </c>
      <c r="AV264" s="50">
        <f>IFERROR(VLOOKUP(TEXT($A264,"000000"),[7]Página1!$A$8:$R$814,18,FALSE),0)</f>
        <v>0</v>
      </c>
      <c r="AW264" s="50"/>
      <c r="AX264" s="51" t="e">
        <f t="shared" si="71"/>
        <v>#REF!</v>
      </c>
      <c r="AY264" s="51" t="e">
        <f t="shared" si="72"/>
        <v>#REF!</v>
      </c>
      <c r="AZ264" s="51" t="e">
        <f t="shared" si="73"/>
        <v>#REF!</v>
      </c>
      <c r="BA264" s="51" t="e">
        <f t="shared" si="74"/>
        <v>#REF!</v>
      </c>
      <c r="BB264" s="51">
        <f t="shared" si="75"/>
        <v>0</v>
      </c>
      <c r="BC264" s="51" t="e">
        <f t="shared" si="76"/>
        <v>#REF!</v>
      </c>
      <c r="BD264" s="51">
        <f t="shared" si="77"/>
        <v>0</v>
      </c>
      <c r="BE264" s="51">
        <f>IFERROR(VLOOKUP(A264,salario!A$2:P$91,11,FALSE),0)</f>
        <v>0</v>
      </c>
      <c r="BF264" s="51">
        <f>SUMIFS(topmanager!$D:$D,topmanager!$C:$C,rs_nova!$A264,topmanager!$A:$A,rs_nova!BF$2)</f>
        <v>0</v>
      </c>
      <c r="BG264" s="51">
        <f>SUMIFS(topmanager!$D:$D,topmanager!$C:$C,rs_nova!$A264,topmanager!$A:$A,rs_nova!BG$2)</f>
        <v>0</v>
      </c>
      <c r="BH264" s="51">
        <f>SUMIFS(topmanager!$D:$D,topmanager!$C:$C,rs_nova!$A264,topmanager!$A:$A,rs_nova!BH$2)</f>
        <v>0</v>
      </c>
      <c r="BI264" s="51">
        <f>SUMIFS(topmanager!$D:$D,topmanager!$C:$C,rs_nova!$A264,topmanager!$A:$A,rs_nova!BI$2)</f>
        <v>0</v>
      </c>
      <c r="BJ264" s="51">
        <f>SUMIFS(topmanager!$D:$D,topmanager!$C:$C,rs_nova!$A264,topmanager!$A:$A,rs_nova!BJ$2)+SUMIFS(topmanager!$D:$D,topmanager!$C:$C,rs_nova!$A264,topmanager!$A:$A,rs_nova!BJ$2+1)</f>
        <v>0</v>
      </c>
      <c r="BK264" s="51">
        <f>IFERROR(VLOOKUP(A264,[8]ferias!$C$4:$G$100,5,FALSE),0)</f>
        <v>0</v>
      </c>
      <c r="BL264" s="51">
        <f>SUMIFS(topmanager!$D:$D,topmanager!$C:$C,rs_nova!$A264,topmanager!$A:$A,rs_nova!BL$2)</f>
        <v>0</v>
      </c>
      <c r="BM264" s="51">
        <f>SUMIFS(topmanager!$D:$D,topmanager!$C:$C,rs_nova!$A264,topmanager!$A:$A,rs_nova!BM$2)+SUMIFS(topmanager!$D:$D,topmanager!$C:$C,rs_nova!$A268,topmanager!$A:$A,151)</f>
        <v>0</v>
      </c>
      <c r="BN264" s="51">
        <f t="shared" si="78"/>
        <v>0</v>
      </c>
    </row>
    <row r="265" spans="1:66">
      <c r="A265" s="47" t="e">
        <f>total!#REF!</f>
        <v>#REF!</v>
      </c>
      <c r="B265" s="47">
        <f t="shared" si="65"/>
        <v>0</v>
      </c>
      <c r="C265" s="48" t="e">
        <f>total!#REF!</f>
        <v>#REF!</v>
      </c>
      <c r="D265" s="49" t="str">
        <f>IFERROR(VLOOKUP(A265,salario!A$3:J$32,10,FALSE),"")</f>
        <v/>
      </c>
      <c r="E265" s="49" t="str">
        <f>IFERROR(IF(VLOOKUP(A265,salario!A$3:O$32,15,FALSE)="","",VLOOKUP(A265,salario!A$3:O$32,15,FALSE)),"")</f>
        <v/>
      </c>
      <c r="F265" s="47" t="str">
        <f>IFERROR(VLOOKUP(A265,[5]base_pessoal!$B$2:$P$1504,13,FALSE),"")</f>
        <v/>
      </c>
      <c r="G265" s="50">
        <f>IFERROR(VLOOKUP(A265,salario!A$2:P$91,11,FALSE),0)*B265/30</f>
        <v>0</v>
      </c>
      <c r="H265" s="50">
        <f>SUMIFS(topmanager!$D:$D,topmanager!$C:$C,rs_nova!$A265,topmanager!$A:$A,rs_nova!H$2)+SUMIFS(topmanager!$D:$D,topmanager!$C:$C,rs_nova!$A265,topmanager!$A:$A,63)</f>
        <v>0</v>
      </c>
      <c r="I265" s="50">
        <f>-SUMIFS(topmanager!$D:$D,topmanager!$C:$C,rs_nova!$A265,topmanager!$A:$A,rs_nova!I$2)</f>
        <v>0</v>
      </c>
      <c r="J265" s="50">
        <f>SUMIFS(topmanager!$D:$D,topmanager!$C:$C,rs_nova!$A265,topmanager!$A:$A,rs_nova!J$2)</f>
        <v>0</v>
      </c>
      <c r="K265" s="50">
        <f>SUMIFS(topmanager!$D:$D,topmanager!$C:$C,rs_nova!$A265,topmanager!$A:$A,rs_nova!K$2)+SUMIFS(topmanager!$D:$D,topmanager!$C:$C,rs_nova!$A265,topmanager!$A:$A,911)</f>
        <v>0</v>
      </c>
      <c r="L265" s="50">
        <f>SUMIFS(topmanager!$D:$D,topmanager!$C:$C,rs_nova!$A265,topmanager!$A:$A,rs_nova!L$2)</f>
        <v>0</v>
      </c>
      <c r="M265" s="50">
        <f>SUMIFS(topmanager!$D:$D,topmanager!$C:$C,rs_nova!$A265,topmanager!$A:$A,rs_nova!M$2)+SUMIFS(topmanager!$D:$D,topmanager!$C:$C,rs_nova!$A265,topmanager!$A:$A,908)+SUMIFS(topmanager!$D:$D,topmanager!$C:$C,rs_nova!$A265,topmanager!$A:$A,550)</f>
        <v>0</v>
      </c>
      <c r="N265" s="50">
        <f>SUMIFS(topmanager!$D:$D,topmanager!$C:$C,rs_nova!$A265,topmanager!$A:$A,rs_nova!N$2)</f>
        <v>0</v>
      </c>
      <c r="O265" s="51">
        <f t="shared" si="66"/>
        <v>0</v>
      </c>
      <c r="P265" s="50">
        <f>IFERROR(VLOOKUP($A265,total!$B$4:$AW$437,27,0),0)</f>
        <v>0</v>
      </c>
      <c r="Q265" s="50">
        <f>IFERROR(VLOOKUP($A265,total!$B$4:$AW$437,21,0),0)</f>
        <v>0</v>
      </c>
      <c r="R265" s="50">
        <f>IFERROR(VLOOKUP($A265,total!$B$4:$AW$437,25,0),0)+IFERROR(VLOOKUP($A265,total!$B$4:$AW$437,36,0),0)</f>
        <v>0</v>
      </c>
      <c r="S265" s="50">
        <f>IFERROR(VLOOKUP(A265,gympass!$A$2:$F$148,6,0),0)</f>
        <v>0</v>
      </c>
      <c r="T265" s="50">
        <f>IFERROR(VLOOKUP($A265,total!$B$4:$AW$437,42,0),0)</f>
        <v>0</v>
      </c>
      <c r="U265" s="50">
        <f>IFERROR(VLOOKUP($A265,total!$B$4:$AW$437,32,0),0)</f>
        <v>0</v>
      </c>
      <c r="V265" s="50">
        <f>IFERROR(VLOOKUP($A265,total!$B$4:$AW$437,28,0),0)</f>
        <v>0</v>
      </c>
      <c r="W265" s="50">
        <f>IFERROR(VLOOKUP($A265,total!$B$4:$AX$437,49,0),0)</f>
        <v>0</v>
      </c>
      <c r="X265" s="50"/>
      <c r="Y265" s="50">
        <f>IFERROR(VLOOKUP(A265,#REF!,4,0),0)</f>
        <v>0</v>
      </c>
      <c r="Z265" s="50">
        <f>IFERROR(VLOOKUP(B265,#REF!,8,0),0)</f>
        <v>0</v>
      </c>
      <c r="AA265" s="50">
        <f>IFERROR(VLOOKUP($A265,total!$B$4:$AW$437,45,0),0)</f>
        <v>0</v>
      </c>
      <c r="AB265" s="50">
        <f>IFERROR(VLOOKUP($A265,total!$B$4:$AW$437,48,0),0)</f>
        <v>0</v>
      </c>
      <c r="AC265" s="50">
        <f>IFERROR(VLOOKUP($A265,total!$B$4:$AB$437,19,0),0)</f>
        <v>0</v>
      </c>
      <c r="AD265" s="50">
        <f>IFERROR(VLOOKUP($A265,total!$B$4:$AB$437,10,0),0)</f>
        <v>0</v>
      </c>
      <c r="AE265" s="50">
        <f>IFERROR(VLOOKUP($A265,total!$B$4:$AB$437,13,0),0)-SUMIFS(topmanager!$D:$D,topmanager!$C:$C,rs_nova!$A269,topmanager!$A:$A,856)</f>
        <v>0</v>
      </c>
      <c r="AF265" s="50">
        <f>IFERROR(VLOOKUP($A265,total!$B$4:$AB$437,16,0),0)</f>
        <v>0</v>
      </c>
      <c r="AG265" s="50">
        <f>IFERROR(VLOOKUP($A265,total!$B$4:$AB$437,7,0),0)</f>
        <v>0</v>
      </c>
      <c r="AH265" s="50">
        <f>IFERROR(VLOOKUP($A265,total!$B$4:$AD$437,29,0),0)</f>
        <v>0</v>
      </c>
      <c r="AI265" s="50">
        <f>IFERROR(VLOOKUP(A265,total!$B$4:$AN$437,39,0),0)</f>
        <v>0</v>
      </c>
      <c r="AJ265" s="51">
        <f t="shared" si="67"/>
        <v>0</v>
      </c>
      <c r="AK265" s="50">
        <f t="shared" si="68"/>
        <v>0</v>
      </c>
      <c r="AL265" s="50">
        <f t="shared" si="69"/>
        <v>0</v>
      </c>
      <c r="AM265" s="50">
        <f t="shared" si="70"/>
        <v>0</v>
      </c>
      <c r="AN265" s="50" t="e">
        <f t="shared" si="64"/>
        <v>#REF!</v>
      </c>
      <c r="AO265" s="50" t="e">
        <f t="shared" si="64"/>
        <v>#REF!</v>
      </c>
      <c r="AP265" s="50" t="e">
        <f t="shared" si="64"/>
        <v>#REF!</v>
      </c>
      <c r="AQ265" s="50">
        <f>IFERROR(VLOOKUP(TEXT($A265,"000000"),[6]Página1!$A$8:$S$801,13,FALSE),0)</f>
        <v>0</v>
      </c>
      <c r="AR265" s="50">
        <f>IFERROR(VLOOKUP(TEXT($A265,"000000"),[6]Página1!$A$8:$S$801,16,FALSE),0)</f>
        <v>0</v>
      </c>
      <c r="AS265" s="50">
        <f>IFERROR(VLOOKUP(TEXT($A265,"000000"),[6]Página1!$A$8:$S$801,19,FALSE),0)</f>
        <v>0</v>
      </c>
      <c r="AT265" s="50">
        <f>IFERROR(VLOOKUP(TEXT($A265,"000000"),[7]Página1!$A$8:$R$814,12,FALSE),0)</f>
        <v>0</v>
      </c>
      <c r="AU265" s="50">
        <f>IFERROR(VLOOKUP(TEXT($A265,"000000"),[7]Página1!$A$8:$R$814,15,FALSE),0)</f>
        <v>0</v>
      </c>
      <c r="AV265" s="50">
        <f>IFERROR(VLOOKUP(TEXT($A265,"000000"),[7]Página1!$A$8:$R$814,18,FALSE),0)</f>
        <v>0</v>
      </c>
      <c r="AW265" s="50"/>
      <c r="AX265" s="51" t="e">
        <f t="shared" si="71"/>
        <v>#REF!</v>
      </c>
      <c r="AY265" s="51" t="e">
        <f t="shared" si="72"/>
        <v>#REF!</v>
      </c>
      <c r="AZ265" s="51" t="e">
        <f t="shared" si="73"/>
        <v>#REF!</v>
      </c>
      <c r="BA265" s="51" t="e">
        <f t="shared" si="74"/>
        <v>#REF!</v>
      </c>
      <c r="BB265" s="51">
        <f t="shared" si="75"/>
        <v>0</v>
      </c>
      <c r="BC265" s="51" t="e">
        <f t="shared" si="76"/>
        <v>#REF!</v>
      </c>
      <c r="BD265" s="51">
        <f t="shared" si="77"/>
        <v>0</v>
      </c>
      <c r="BE265" s="51">
        <f>IFERROR(VLOOKUP(A265,salario!A$2:P$91,11,FALSE),0)</f>
        <v>0</v>
      </c>
      <c r="BF265" s="51">
        <f>SUMIFS(topmanager!$D:$D,topmanager!$C:$C,rs_nova!$A265,topmanager!$A:$A,rs_nova!BF$2)</f>
        <v>0</v>
      </c>
      <c r="BG265" s="51">
        <f>SUMIFS(topmanager!$D:$D,topmanager!$C:$C,rs_nova!$A265,topmanager!$A:$A,rs_nova!BG$2)</f>
        <v>0</v>
      </c>
      <c r="BH265" s="51">
        <f>SUMIFS(topmanager!$D:$D,topmanager!$C:$C,rs_nova!$A265,topmanager!$A:$A,rs_nova!BH$2)</f>
        <v>0</v>
      </c>
      <c r="BI265" s="51">
        <f>SUMIFS(topmanager!$D:$D,topmanager!$C:$C,rs_nova!$A265,topmanager!$A:$A,rs_nova!BI$2)</f>
        <v>0</v>
      </c>
      <c r="BJ265" s="51">
        <f>SUMIFS(topmanager!$D:$D,topmanager!$C:$C,rs_nova!$A265,topmanager!$A:$A,rs_nova!BJ$2)+SUMIFS(topmanager!$D:$D,topmanager!$C:$C,rs_nova!$A265,topmanager!$A:$A,rs_nova!BJ$2+1)</f>
        <v>0</v>
      </c>
      <c r="BK265" s="51">
        <f>IFERROR(VLOOKUP(A265,[8]ferias!$C$4:$G$100,5,FALSE),0)</f>
        <v>0</v>
      </c>
      <c r="BL265" s="51">
        <f>SUMIFS(topmanager!$D:$D,topmanager!$C:$C,rs_nova!$A265,topmanager!$A:$A,rs_nova!BL$2)</f>
        <v>0</v>
      </c>
      <c r="BM265" s="51">
        <f>SUMIFS(topmanager!$D:$D,topmanager!$C:$C,rs_nova!$A265,topmanager!$A:$A,rs_nova!BM$2)+SUMIFS(topmanager!$D:$D,topmanager!$C:$C,rs_nova!$A269,topmanager!$A:$A,151)</f>
        <v>0</v>
      </c>
      <c r="BN265" s="51">
        <f t="shared" si="78"/>
        <v>0</v>
      </c>
    </row>
    <row r="266" spans="1:66">
      <c r="A266" s="47" t="e">
        <f>total!#REF!</f>
        <v>#REF!</v>
      </c>
      <c r="B266" s="47">
        <f t="shared" si="65"/>
        <v>0</v>
      </c>
      <c r="C266" s="48" t="e">
        <f>total!#REF!</f>
        <v>#REF!</v>
      </c>
      <c r="D266" s="49" t="str">
        <f>IFERROR(VLOOKUP(A266,salario!A$3:J$32,10,FALSE),"")</f>
        <v/>
      </c>
      <c r="E266" s="49" t="str">
        <f>IFERROR(IF(VLOOKUP(A266,salario!A$3:O$32,15,FALSE)="","",VLOOKUP(A266,salario!A$3:O$32,15,FALSE)),"")</f>
        <v/>
      </c>
      <c r="F266" s="47" t="str">
        <f>IFERROR(VLOOKUP(A266,[5]base_pessoal!$B$2:$P$1504,13,FALSE),"")</f>
        <v/>
      </c>
      <c r="G266" s="50">
        <f>IFERROR(VLOOKUP(A266,salario!A$2:P$91,11,FALSE),0)*B266/30</f>
        <v>0</v>
      </c>
      <c r="H266" s="50">
        <f>SUMIFS(topmanager!$D:$D,topmanager!$C:$C,rs_nova!$A266,topmanager!$A:$A,rs_nova!H$2)+SUMIFS(topmanager!$D:$D,topmanager!$C:$C,rs_nova!$A266,topmanager!$A:$A,63)</f>
        <v>0</v>
      </c>
      <c r="I266" s="50">
        <f>-SUMIFS(topmanager!$D:$D,topmanager!$C:$C,rs_nova!$A266,topmanager!$A:$A,rs_nova!I$2)</f>
        <v>0</v>
      </c>
      <c r="J266" s="50">
        <f>SUMIFS(topmanager!$D:$D,topmanager!$C:$C,rs_nova!$A266,topmanager!$A:$A,rs_nova!J$2)</f>
        <v>0</v>
      </c>
      <c r="K266" s="50">
        <f>SUMIFS(topmanager!$D:$D,topmanager!$C:$C,rs_nova!$A266,topmanager!$A:$A,rs_nova!K$2)+SUMIFS(topmanager!$D:$D,topmanager!$C:$C,rs_nova!$A266,topmanager!$A:$A,911)</f>
        <v>0</v>
      </c>
      <c r="L266" s="50">
        <f>SUMIFS(topmanager!$D:$D,topmanager!$C:$C,rs_nova!$A266,topmanager!$A:$A,rs_nova!L$2)</f>
        <v>0</v>
      </c>
      <c r="M266" s="50">
        <f>SUMIFS(topmanager!$D:$D,topmanager!$C:$C,rs_nova!$A266,topmanager!$A:$A,rs_nova!M$2)+SUMIFS(topmanager!$D:$D,topmanager!$C:$C,rs_nova!$A266,topmanager!$A:$A,908)+SUMIFS(topmanager!$D:$D,topmanager!$C:$C,rs_nova!$A266,topmanager!$A:$A,550)</f>
        <v>0</v>
      </c>
      <c r="N266" s="50">
        <f>SUMIFS(topmanager!$D:$D,topmanager!$C:$C,rs_nova!$A266,topmanager!$A:$A,rs_nova!N$2)</f>
        <v>0</v>
      </c>
      <c r="O266" s="51">
        <f t="shared" si="66"/>
        <v>0</v>
      </c>
      <c r="P266" s="50">
        <f>IFERROR(VLOOKUP($A266,total!$B$4:$AW$437,27,0),0)</f>
        <v>0</v>
      </c>
      <c r="Q266" s="50">
        <f>IFERROR(VLOOKUP($A266,total!$B$4:$AW$437,21,0),0)</f>
        <v>0</v>
      </c>
      <c r="R266" s="50">
        <f>IFERROR(VLOOKUP($A266,total!$B$4:$AW$437,25,0),0)+IFERROR(VLOOKUP($A266,total!$B$4:$AW$437,36,0),0)</f>
        <v>0</v>
      </c>
      <c r="S266" s="50">
        <f>IFERROR(VLOOKUP(A266,gympass!$A$2:$F$148,6,0),0)</f>
        <v>0</v>
      </c>
      <c r="T266" s="50">
        <f>IFERROR(VLOOKUP($A266,total!$B$4:$AW$437,42,0),0)</f>
        <v>0</v>
      </c>
      <c r="U266" s="50">
        <f>IFERROR(VLOOKUP($A266,total!$B$4:$AW$437,32,0),0)</f>
        <v>0</v>
      </c>
      <c r="V266" s="50">
        <f>IFERROR(VLOOKUP($A266,total!$B$4:$AW$437,28,0),0)</f>
        <v>0</v>
      </c>
      <c r="W266" s="50">
        <f>IFERROR(VLOOKUP($A266,total!$B$4:$AX$437,49,0),0)</f>
        <v>0</v>
      </c>
      <c r="X266" s="50"/>
      <c r="Y266" s="50">
        <f>IFERROR(VLOOKUP(A266,#REF!,4,0),0)</f>
        <v>0</v>
      </c>
      <c r="Z266" s="50">
        <f>IFERROR(VLOOKUP(B266,#REF!,8,0),0)</f>
        <v>0</v>
      </c>
      <c r="AA266" s="50">
        <f>IFERROR(VLOOKUP($A266,total!$B$4:$AW$437,45,0),0)</f>
        <v>0</v>
      </c>
      <c r="AB266" s="50">
        <f>IFERROR(VLOOKUP($A266,total!$B$4:$AW$437,48,0),0)</f>
        <v>0</v>
      </c>
      <c r="AC266" s="50">
        <f>IFERROR(VLOOKUP($A266,total!$B$4:$AB$437,19,0),0)</f>
        <v>0</v>
      </c>
      <c r="AD266" s="50">
        <f>IFERROR(VLOOKUP($A266,total!$B$4:$AB$437,10,0),0)</f>
        <v>0</v>
      </c>
      <c r="AE266" s="50">
        <f>IFERROR(VLOOKUP($A266,total!$B$4:$AB$437,13,0),0)-SUMIFS(topmanager!$D:$D,topmanager!$C:$C,rs_nova!$A270,topmanager!$A:$A,856)</f>
        <v>0</v>
      </c>
      <c r="AF266" s="50">
        <f>IFERROR(VLOOKUP($A266,total!$B$4:$AB$437,16,0),0)</f>
        <v>0</v>
      </c>
      <c r="AG266" s="50">
        <f>IFERROR(VLOOKUP($A266,total!$B$4:$AB$437,7,0),0)</f>
        <v>0</v>
      </c>
      <c r="AH266" s="50">
        <f>IFERROR(VLOOKUP($A266,total!$B$4:$AD$437,29,0),0)</f>
        <v>0</v>
      </c>
      <c r="AI266" s="50">
        <f>IFERROR(VLOOKUP(A266,total!$B$4:$AN$437,39,0),0)</f>
        <v>0</v>
      </c>
      <c r="AJ266" s="51">
        <f t="shared" si="67"/>
        <v>0</v>
      </c>
      <c r="AK266" s="50">
        <f t="shared" si="68"/>
        <v>0</v>
      </c>
      <c r="AL266" s="50">
        <f t="shared" si="69"/>
        <v>0</v>
      </c>
      <c r="AM266" s="50">
        <f t="shared" si="70"/>
        <v>0</v>
      </c>
      <c r="AN266" s="50" t="e">
        <f t="shared" si="64"/>
        <v>#REF!</v>
      </c>
      <c r="AO266" s="50" t="e">
        <f t="shared" si="64"/>
        <v>#REF!</v>
      </c>
      <c r="AP266" s="50" t="e">
        <f t="shared" si="64"/>
        <v>#REF!</v>
      </c>
      <c r="AQ266" s="50">
        <f>IFERROR(VLOOKUP(TEXT($A266,"000000"),[6]Página1!$A$8:$S$801,13,FALSE),0)</f>
        <v>0</v>
      </c>
      <c r="AR266" s="50">
        <f>IFERROR(VLOOKUP(TEXT($A266,"000000"),[6]Página1!$A$8:$S$801,16,FALSE),0)</f>
        <v>0</v>
      </c>
      <c r="AS266" s="50">
        <f>IFERROR(VLOOKUP(TEXT($A266,"000000"),[6]Página1!$A$8:$S$801,19,FALSE),0)</f>
        <v>0</v>
      </c>
      <c r="AT266" s="50">
        <f>IFERROR(VLOOKUP(TEXT($A266,"000000"),[7]Página1!$A$8:$R$814,12,FALSE),0)</f>
        <v>0</v>
      </c>
      <c r="AU266" s="50">
        <f>IFERROR(VLOOKUP(TEXT($A266,"000000"),[7]Página1!$A$8:$R$814,15,FALSE),0)</f>
        <v>0</v>
      </c>
      <c r="AV266" s="50">
        <f>IFERROR(VLOOKUP(TEXT($A266,"000000"),[7]Página1!$A$8:$R$814,18,FALSE),0)</f>
        <v>0</v>
      </c>
      <c r="AW266" s="50"/>
      <c r="AX266" s="51" t="e">
        <f t="shared" si="71"/>
        <v>#REF!</v>
      </c>
      <c r="AY266" s="51" t="e">
        <f t="shared" si="72"/>
        <v>#REF!</v>
      </c>
      <c r="AZ266" s="51" t="e">
        <f t="shared" si="73"/>
        <v>#REF!</v>
      </c>
      <c r="BA266" s="51" t="e">
        <f t="shared" si="74"/>
        <v>#REF!</v>
      </c>
      <c r="BB266" s="51">
        <f t="shared" si="75"/>
        <v>0</v>
      </c>
      <c r="BC266" s="51" t="e">
        <f t="shared" si="76"/>
        <v>#REF!</v>
      </c>
      <c r="BD266" s="51">
        <f t="shared" si="77"/>
        <v>0</v>
      </c>
      <c r="BE266" s="51">
        <f>IFERROR(VLOOKUP(A266,salario!A$2:P$91,11,FALSE),0)</f>
        <v>0</v>
      </c>
      <c r="BF266" s="51">
        <f>SUMIFS(topmanager!$D:$D,topmanager!$C:$C,rs_nova!$A266,topmanager!$A:$A,rs_nova!BF$2)</f>
        <v>0</v>
      </c>
      <c r="BG266" s="51">
        <f>SUMIFS(topmanager!$D:$D,topmanager!$C:$C,rs_nova!$A266,topmanager!$A:$A,rs_nova!BG$2)</f>
        <v>0</v>
      </c>
      <c r="BH266" s="51">
        <f>SUMIFS(topmanager!$D:$D,topmanager!$C:$C,rs_nova!$A266,topmanager!$A:$A,rs_nova!BH$2)</f>
        <v>0</v>
      </c>
      <c r="BI266" s="51">
        <f>SUMIFS(topmanager!$D:$D,topmanager!$C:$C,rs_nova!$A266,topmanager!$A:$A,rs_nova!BI$2)</f>
        <v>0</v>
      </c>
      <c r="BJ266" s="51">
        <f>SUMIFS(topmanager!$D:$D,topmanager!$C:$C,rs_nova!$A266,topmanager!$A:$A,rs_nova!BJ$2)+SUMIFS(topmanager!$D:$D,topmanager!$C:$C,rs_nova!$A266,topmanager!$A:$A,rs_nova!BJ$2+1)</f>
        <v>0</v>
      </c>
      <c r="BK266" s="51">
        <f>IFERROR(VLOOKUP(A266,[8]ferias!$C$4:$G$100,5,FALSE),0)</f>
        <v>0</v>
      </c>
      <c r="BL266" s="51">
        <f>SUMIFS(topmanager!$D:$D,topmanager!$C:$C,rs_nova!$A266,topmanager!$A:$A,rs_nova!BL$2)</f>
        <v>0</v>
      </c>
      <c r="BM266" s="51">
        <f>SUMIFS(topmanager!$D:$D,topmanager!$C:$C,rs_nova!$A266,topmanager!$A:$A,rs_nova!BM$2)+SUMIFS(topmanager!$D:$D,topmanager!$C:$C,rs_nova!$A270,topmanager!$A:$A,151)</f>
        <v>0</v>
      </c>
      <c r="BN266" s="51">
        <f t="shared" si="78"/>
        <v>0</v>
      </c>
    </row>
    <row r="267" spans="1:66">
      <c r="A267" s="47" t="e">
        <f>total!#REF!</f>
        <v>#REF!</v>
      </c>
      <c r="B267" s="47">
        <f t="shared" si="65"/>
        <v>0</v>
      </c>
      <c r="C267" s="48" t="e">
        <f>total!#REF!</f>
        <v>#REF!</v>
      </c>
      <c r="D267" s="49" t="str">
        <f>IFERROR(VLOOKUP(A267,salario!A$3:J$32,10,FALSE),"")</f>
        <v/>
      </c>
      <c r="E267" s="49" t="str">
        <f>IFERROR(IF(VLOOKUP(A267,salario!A$3:O$32,15,FALSE)="","",VLOOKUP(A267,salario!A$3:O$32,15,FALSE)),"")</f>
        <v/>
      </c>
      <c r="F267" s="47" t="str">
        <f>IFERROR(VLOOKUP(A267,[5]base_pessoal!$B$2:$P$1504,13,FALSE),"")</f>
        <v/>
      </c>
      <c r="G267" s="50">
        <f>IFERROR(VLOOKUP(A267,salario!A$2:P$91,11,FALSE),0)*B267/30</f>
        <v>0</v>
      </c>
      <c r="H267" s="50">
        <f>SUMIFS(topmanager!$D:$D,topmanager!$C:$C,rs_nova!$A267,topmanager!$A:$A,rs_nova!H$2)+SUMIFS(topmanager!$D:$D,topmanager!$C:$C,rs_nova!$A267,topmanager!$A:$A,63)</f>
        <v>0</v>
      </c>
      <c r="I267" s="50">
        <f>-SUMIFS(topmanager!$D:$D,topmanager!$C:$C,rs_nova!$A267,topmanager!$A:$A,rs_nova!I$2)</f>
        <v>0</v>
      </c>
      <c r="J267" s="50">
        <f>SUMIFS(topmanager!$D:$D,topmanager!$C:$C,rs_nova!$A267,topmanager!$A:$A,rs_nova!J$2)</f>
        <v>0</v>
      </c>
      <c r="K267" s="50">
        <f>SUMIFS(topmanager!$D:$D,topmanager!$C:$C,rs_nova!$A267,topmanager!$A:$A,rs_nova!K$2)+SUMIFS(topmanager!$D:$D,topmanager!$C:$C,rs_nova!$A267,topmanager!$A:$A,911)</f>
        <v>0</v>
      </c>
      <c r="L267" s="50">
        <f>SUMIFS(topmanager!$D:$D,topmanager!$C:$C,rs_nova!$A267,topmanager!$A:$A,rs_nova!L$2)</f>
        <v>0</v>
      </c>
      <c r="M267" s="50">
        <f>SUMIFS(topmanager!$D:$D,topmanager!$C:$C,rs_nova!$A267,topmanager!$A:$A,rs_nova!M$2)+SUMIFS(topmanager!$D:$D,topmanager!$C:$C,rs_nova!$A267,topmanager!$A:$A,908)+SUMIFS(topmanager!$D:$D,topmanager!$C:$C,rs_nova!$A267,topmanager!$A:$A,550)</f>
        <v>0</v>
      </c>
      <c r="N267" s="50">
        <f>SUMIFS(topmanager!$D:$D,topmanager!$C:$C,rs_nova!$A267,topmanager!$A:$A,rs_nova!N$2)</f>
        <v>0</v>
      </c>
      <c r="O267" s="51">
        <f t="shared" si="66"/>
        <v>0</v>
      </c>
      <c r="P267" s="50">
        <f>IFERROR(VLOOKUP($A267,total!$B$4:$AW$437,27,0),0)</f>
        <v>0</v>
      </c>
      <c r="Q267" s="50">
        <f>IFERROR(VLOOKUP($A267,total!$B$4:$AW$437,21,0),0)</f>
        <v>0</v>
      </c>
      <c r="R267" s="50">
        <f>IFERROR(VLOOKUP($A267,total!$B$4:$AW$437,25,0),0)+IFERROR(VLOOKUP($A267,total!$B$4:$AW$437,36,0),0)</f>
        <v>0</v>
      </c>
      <c r="S267" s="50">
        <f>IFERROR(VLOOKUP(A267,gympass!$A$2:$F$148,6,0),0)</f>
        <v>0</v>
      </c>
      <c r="T267" s="50">
        <f>IFERROR(VLOOKUP($A267,total!$B$4:$AW$437,42,0),0)</f>
        <v>0</v>
      </c>
      <c r="U267" s="50">
        <f>IFERROR(VLOOKUP($A267,total!$B$4:$AW$437,32,0),0)</f>
        <v>0</v>
      </c>
      <c r="V267" s="50">
        <f>IFERROR(VLOOKUP($A267,total!$B$4:$AW$437,28,0),0)</f>
        <v>0</v>
      </c>
      <c r="W267" s="50">
        <f>IFERROR(VLOOKUP($A267,total!$B$4:$AX$437,49,0),0)</f>
        <v>0</v>
      </c>
      <c r="X267" s="50"/>
      <c r="Y267" s="50">
        <f>IFERROR(VLOOKUP(A267,#REF!,4,0),0)</f>
        <v>0</v>
      </c>
      <c r="Z267" s="50">
        <f>IFERROR(VLOOKUP(B267,#REF!,8,0),0)</f>
        <v>0</v>
      </c>
      <c r="AA267" s="50">
        <f>IFERROR(VLOOKUP($A267,total!$B$4:$AW$437,45,0),0)</f>
        <v>0</v>
      </c>
      <c r="AB267" s="50">
        <f>IFERROR(VLOOKUP($A267,total!$B$4:$AW$437,48,0),0)</f>
        <v>0</v>
      </c>
      <c r="AC267" s="50">
        <f>IFERROR(VLOOKUP($A267,total!$B$4:$AB$437,19,0),0)</f>
        <v>0</v>
      </c>
      <c r="AD267" s="50">
        <f>IFERROR(VLOOKUP($A267,total!$B$4:$AB$437,10,0),0)</f>
        <v>0</v>
      </c>
      <c r="AE267" s="50">
        <f>IFERROR(VLOOKUP($A267,total!$B$4:$AB$437,13,0),0)-SUMIFS(topmanager!$D:$D,topmanager!$C:$C,rs_nova!$A271,topmanager!$A:$A,856)</f>
        <v>0</v>
      </c>
      <c r="AF267" s="50">
        <f>IFERROR(VLOOKUP($A267,total!$B$4:$AB$437,16,0),0)</f>
        <v>0</v>
      </c>
      <c r="AG267" s="50">
        <f>IFERROR(VLOOKUP($A267,total!$B$4:$AB$437,7,0),0)</f>
        <v>0</v>
      </c>
      <c r="AH267" s="50">
        <f>IFERROR(VLOOKUP($A267,total!$B$4:$AD$437,29,0),0)</f>
        <v>0</v>
      </c>
      <c r="AI267" s="50">
        <f>IFERROR(VLOOKUP(A267,total!$B$4:$AN$437,39,0),0)</f>
        <v>0</v>
      </c>
      <c r="AJ267" s="51">
        <f t="shared" si="67"/>
        <v>0</v>
      </c>
      <c r="AK267" s="50">
        <f t="shared" si="68"/>
        <v>0</v>
      </c>
      <c r="AL267" s="50">
        <f t="shared" si="69"/>
        <v>0</v>
      </c>
      <c r="AM267" s="50">
        <f t="shared" si="70"/>
        <v>0</v>
      </c>
      <c r="AN267" s="50" t="e">
        <f t="shared" si="64"/>
        <v>#REF!</v>
      </c>
      <c r="AO267" s="50" t="e">
        <f t="shared" si="64"/>
        <v>#REF!</v>
      </c>
      <c r="AP267" s="50" t="e">
        <f t="shared" si="64"/>
        <v>#REF!</v>
      </c>
      <c r="AQ267" s="50">
        <f>IFERROR(VLOOKUP(TEXT($A267,"000000"),[6]Página1!$A$8:$S$801,13,FALSE),0)</f>
        <v>0</v>
      </c>
      <c r="AR267" s="50">
        <f>IFERROR(VLOOKUP(TEXT($A267,"000000"),[6]Página1!$A$8:$S$801,16,FALSE),0)</f>
        <v>0</v>
      </c>
      <c r="AS267" s="50">
        <f>IFERROR(VLOOKUP(TEXT($A267,"000000"),[6]Página1!$A$8:$S$801,19,FALSE),0)</f>
        <v>0</v>
      </c>
      <c r="AT267" s="50">
        <f>IFERROR(VLOOKUP(TEXT($A267,"000000"),[7]Página1!$A$8:$R$814,12,FALSE),0)</f>
        <v>0</v>
      </c>
      <c r="AU267" s="50">
        <f>IFERROR(VLOOKUP(TEXT($A267,"000000"),[7]Página1!$A$8:$R$814,15,FALSE),0)</f>
        <v>0</v>
      </c>
      <c r="AV267" s="50">
        <f>IFERROR(VLOOKUP(TEXT($A267,"000000"),[7]Página1!$A$8:$R$814,18,FALSE),0)</f>
        <v>0</v>
      </c>
      <c r="AW267" s="50"/>
      <c r="AX267" s="51" t="e">
        <f t="shared" si="71"/>
        <v>#REF!</v>
      </c>
      <c r="AY267" s="51" t="e">
        <f t="shared" si="72"/>
        <v>#REF!</v>
      </c>
      <c r="AZ267" s="51" t="e">
        <f t="shared" si="73"/>
        <v>#REF!</v>
      </c>
      <c r="BA267" s="51" t="e">
        <f t="shared" si="74"/>
        <v>#REF!</v>
      </c>
      <c r="BB267" s="51">
        <f t="shared" si="75"/>
        <v>0</v>
      </c>
      <c r="BC267" s="51" t="e">
        <f t="shared" si="76"/>
        <v>#REF!</v>
      </c>
      <c r="BD267" s="51">
        <f t="shared" si="77"/>
        <v>0</v>
      </c>
      <c r="BE267" s="51">
        <f>IFERROR(VLOOKUP(A267,salario!A$2:P$91,11,FALSE),0)</f>
        <v>0</v>
      </c>
      <c r="BF267" s="51">
        <f>SUMIFS(topmanager!$D:$D,topmanager!$C:$C,rs_nova!$A267,topmanager!$A:$A,rs_nova!BF$2)</f>
        <v>0</v>
      </c>
      <c r="BG267" s="51">
        <f>SUMIFS(topmanager!$D:$D,topmanager!$C:$C,rs_nova!$A267,topmanager!$A:$A,rs_nova!BG$2)</f>
        <v>0</v>
      </c>
      <c r="BH267" s="51">
        <f>SUMIFS(topmanager!$D:$D,topmanager!$C:$C,rs_nova!$A267,topmanager!$A:$A,rs_nova!BH$2)</f>
        <v>0</v>
      </c>
      <c r="BI267" s="51">
        <f>SUMIFS(topmanager!$D:$D,topmanager!$C:$C,rs_nova!$A267,topmanager!$A:$A,rs_nova!BI$2)</f>
        <v>0</v>
      </c>
      <c r="BJ267" s="51">
        <f>SUMIFS(topmanager!$D:$D,topmanager!$C:$C,rs_nova!$A267,topmanager!$A:$A,rs_nova!BJ$2)+SUMIFS(topmanager!$D:$D,topmanager!$C:$C,rs_nova!$A267,topmanager!$A:$A,rs_nova!BJ$2+1)</f>
        <v>0</v>
      </c>
      <c r="BK267" s="51">
        <f>IFERROR(VLOOKUP(A267,[8]ferias!$C$4:$G$100,5,FALSE),0)</f>
        <v>0</v>
      </c>
      <c r="BL267" s="51">
        <f>SUMIFS(topmanager!$D:$D,topmanager!$C:$C,rs_nova!$A267,topmanager!$A:$A,rs_nova!BL$2)</f>
        <v>0</v>
      </c>
      <c r="BM267" s="51">
        <f>SUMIFS(topmanager!$D:$D,topmanager!$C:$C,rs_nova!$A267,topmanager!$A:$A,rs_nova!BM$2)+SUMIFS(topmanager!$D:$D,topmanager!$C:$C,rs_nova!$A271,topmanager!$A:$A,151)</f>
        <v>0</v>
      </c>
      <c r="BN267" s="51">
        <f t="shared" si="78"/>
        <v>0</v>
      </c>
    </row>
    <row r="268" spans="1:66">
      <c r="A268" s="47" t="e">
        <f>total!#REF!</f>
        <v>#REF!</v>
      </c>
      <c r="B268" s="47">
        <f t="shared" si="65"/>
        <v>0</v>
      </c>
      <c r="C268" s="48" t="e">
        <f>total!#REF!</f>
        <v>#REF!</v>
      </c>
      <c r="D268" s="49" t="str">
        <f>IFERROR(VLOOKUP(A268,salario!A$3:J$32,10,FALSE),"")</f>
        <v/>
      </c>
      <c r="E268" s="49" t="str">
        <f>IFERROR(IF(VLOOKUP(A268,salario!A$3:O$32,15,FALSE)="","",VLOOKUP(A268,salario!A$3:O$32,15,FALSE)),"")</f>
        <v/>
      </c>
      <c r="F268" s="47" t="str">
        <f>IFERROR(VLOOKUP(A268,[5]base_pessoal!$B$2:$P$1504,13,FALSE),"")</f>
        <v/>
      </c>
      <c r="G268" s="50">
        <f>IFERROR(VLOOKUP(A268,salario!A$2:P$91,11,FALSE),0)*B268/30</f>
        <v>0</v>
      </c>
      <c r="H268" s="50">
        <f>SUMIFS(topmanager!$D:$D,topmanager!$C:$C,rs_nova!$A268,topmanager!$A:$A,rs_nova!H$2)+SUMIFS(topmanager!$D:$D,topmanager!$C:$C,rs_nova!$A268,topmanager!$A:$A,63)</f>
        <v>0</v>
      </c>
      <c r="I268" s="50">
        <f>-SUMIFS(topmanager!$D:$D,topmanager!$C:$C,rs_nova!$A268,topmanager!$A:$A,rs_nova!I$2)</f>
        <v>0</v>
      </c>
      <c r="J268" s="50">
        <f>SUMIFS(topmanager!$D:$D,topmanager!$C:$C,rs_nova!$A268,topmanager!$A:$A,rs_nova!J$2)</f>
        <v>0</v>
      </c>
      <c r="K268" s="50">
        <f>SUMIFS(topmanager!$D:$D,topmanager!$C:$C,rs_nova!$A268,topmanager!$A:$A,rs_nova!K$2)+SUMIFS(topmanager!$D:$D,topmanager!$C:$C,rs_nova!$A268,topmanager!$A:$A,911)</f>
        <v>0</v>
      </c>
      <c r="L268" s="50">
        <f>SUMIFS(topmanager!$D:$D,topmanager!$C:$C,rs_nova!$A268,topmanager!$A:$A,rs_nova!L$2)</f>
        <v>0</v>
      </c>
      <c r="M268" s="50">
        <f>SUMIFS(topmanager!$D:$D,topmanager!$C:$C,rs_nova!$A268,topmanager!$A:$A,rs_nova!M$2)+SUMIFS(topmanager!$D:$D,topmanager!$C:$C,rs_nova!$A268,topmanager!$A:$A,908)+SUMIFS(topmanager!$D:$D,topmanager!$C:$C,rs_nova!$A268,topmanager!$A:$A,550)</f>
        <v>0</v>
      </c>
      <c r="N268" s="50">
        <f>SUMIFS(topmanager!$D:$D,topmanager!$C:$C,rs_nova!$A268,topmanager!$A:$A,rs_nova!N$2)</f>
        <v>0</v>
      </c>
      <c r="O268" s="51">
        <f t="shared" si="66"/>
        <v>0</v>
      </c>
      <c r="P268" s="50">
        <f>IFERROR(VLOOKUP($A268,total!$B$4:$AW$437,27,0),0)</f>
        <v>0</v>
      </c>
      <c r="Q268" s="50">
        <f>IFERROR(VLOOKUP($A268,total!$B$4:$AW$437,21,0),0)</f>
        <v>0</v>
      </c>
      <c r="R268" s="50">
        <f>IFERROR(VLOOKUP($A268,total!$B$4:$AW$437,25,0),0)+IFERROR(VLOOKUP($A268,total!$B$4:$AW$437,36,0),0)</f>
        <v>0</v>
      </c>
      <c r="S268" s="50">
        <f>IFERROR(VLOOKUP(A268,gympass!$A$2:$F$148,6,0),0)</f>
        <v>0</v>
      </c>
      <c r="T268" s="50">
        <f>IFERROR(VLOOKUP($A268,total!$B$4:$AW$437,42,0),0)</f>
        <v>0</v>
      </c>
      <c r="U268" s="50">
        <f>IFERROR(VLOOKUP($A268,total!$B$4:$AW$437,32,0),0)</f>
        <v>0</v>
      </c>
      <c r="V268" s="50">
        <f>IFERROR(VLOOKUP($A268,total!$B$4:$AW$437,28,0),0)</f>
        <v>0</v>
      </c>
      <c r="W268" s="50">
        <f>IFERROR(VLOOKUP($A268,total!$B$4:$AX$437,49,0),0)</f>
        <v>0</v>
      </c>
      <c r="X268" s="50"/>
      <c r="Y268" s="50">
        <f>IFERROR(VLOOKUP(A268,#REF!,4,0),0)</f>
        <v>0</v>
      </c>
      <c r="Z268" s="50">
        <f>IFERROR(VLOOKUP(B268,#REF!,8,0),0)</f>
        <v>0</v>
      </c>
      <c r="AA268" s="50">
        <f>IFERROR(VLOOKUP($A268,total!$B$4:$AW$437,45,0),0)</f>
        <v>0</v>
      </c>
      <c r="AB268" s="50">
        <f>IFERROR(VLOOKUP($A268,total!$B$4:$AW$437,48,0),0)</f>
        <v>0</v>
      </c>
      <c r="AC268" s="50">
        <f>IFERROR(VLOOKUP($A268,total!$B$4:$AB$437,19,0),0)</f>
        <v>0</v>
      </c>
      <c r="AD268" s="50">
        <f>IFERROR(VLOOKUP($A268,total!$B$4:$AB$437,10,0),0)</f>
        <v>0</v>
      </c>
      <c r="AE268" s="50">
        <f>IFERROR(VLOOKUP($A268,total!$B$4:$AB$437,13,0),0)-SUMIFS(topmanager!$D:$D,topmanager!$C:$C,rs_nova!$A272,topmanager!$A:$A,856)</f>
        <v>0</v>
      </c>
      <c r="AF268" s="50">
        <f>IFERROR(VLOOKUP($A268,total!$B$4:$AB$437,16,0),0)</f>
        <v>0</v>
      </c>
      <c r="AG268" s="50">
        <f>IFERROR(VLOOKUP($A268,total!$B$4:$AB$437,7,0),0)</f>
        <v>0</v>
      </c>
      <c r="AH268" s="50">
        <f>IFERROR(VLOOKUP($A268,total!$B$4:$AD$437,29,0),0)</f>
        <v>0</v>
      </c>
      <c r="AI268" s="50">
        <f>IFERROR(VLOOKUP(A268,total!$B$4:$AN$437,39,0),0)</f>
        <v>0</v>
      </c>
      <c r="AJ268" s="51">
        <f t="shared" si="67"/>
        <v>0</v>
      </c>
      <c r="AK268" s="50">
        <f t="shared" si="68"/>
        <v>0</v>
      </c>
      <c r="AL268" s="50">
        <f t="shared" si="69"/>
        <v>0</v>
      </c>
      <c r="AM268" s="50">
        <f t="shared" si="70"/>
        <v>0</v>
      </c>
      <c r="AN268" s="50" t="e">
        <f t="shared" si="64"/>
        <v>#REF!</v>
      </c>
      <c r="AO268" s="50" t="e">
        <f t="shared" si="64"/>
        <v>#REF!</v>
      </c>
      <c r="AP268" s="50" t="e">
        <f t="shared" si="64"/>
        <v>#REF!</v>
      </c>
      <c r="AQ268" s="50">
        <f>IFERROR(VLOOKUP(TEXT($A268,"000000"),[6]Página1!$A$8:$S$801,13,FALSE),0)</f>
        <v>0</v>
      </c>
      <c r="AR268" s="50">
        <f>IFERROR(VLOOKUP(TEXT($A268,"000000"),[6]Página1!$A$8:$S$801,16,FALSE),0)</f>
        <v>0</v>
      </c>
      <c r="AS268" s="50">
        <f>IFERROR(VLOOKUP(TEXT($A268,"000000"),[6]Página1!$A$8:$S$801,19,FALSE),0)</f>
        <v>0</v>
      </c>
      <c r="AT268" s="50">
        <f>IFERROR(VLOOKUP(TEXT($A268,"000000"),[7]Página1!$A$8:$R$814,12,FALSE),0)</f>
        <v>0</v>
      </c>
      <c r="AU268" s="50">
        <f>IFERROR(VLOOKUP(TEXT($A268,"000000"),[7]Página1!$A$8:$R$814,15,FALSE),0)</f>
        <v>0</v>
      </c>
      <c r="AV268" s="50">
        <f>IFERROR(VLOOKUP(TEXT($A268,"000000"),[7]Página1!$A$8:$R$814,18,FALSE),0)</f>
        <v>0</v>
      </c>
      <c r="AW268" s="50"/>
      <c r="AX268" s="51" t="e">
        <f t="shared" si="71"/>
        <v>#REF!</v>
      </c>
      <c r="AY268" s="51" t="e">
        <f t="shared" si="72"/>
        <v>#REF!</v>
      </c>
      <c r="AZ268" s="51" t="e">
        <f t="shared" si="73"/>
        <v>#REF!</v>
      </c>
      <c r="BA268" s="51" t="e">
        <f t="shared" si="74"/>
        <v>#REF!</v>
      </c>
      <c r="BB268" s="51">
        <f t="shared" si="75"/>
        <v>0</v>
      </c>
      <c r="BC268" s="51" t="e">
        <f t="shared" si="76"/>
        <v>#REF!</v>
      </c>
      <c r="BD268" s="51">
        <f t="shared" si="77"/>
        <v>0</v>
      </c>
      <c r="BE268" s="51">
        <f>IFERROR(VLOOKUP(A268,salario!A$2:P$91,11,FALSE),0)</f>
        <v>0</v>
      </c>
      <c r="BF268" s="51">
        <f>SUMIFS(topmanager!$D:$D,topmanager!$C:$C,rs_nova!$A268,topmanager!$A:$A,rs_nova!BF$2)</f>
        <v>0</v>
      </c>
      <c r="BG268" s="51">
        <f>SUMIFS(topmanager!$D:$D,topmanager!$C:$C,rs_nova!$A268,topmanager!$A:$A,rs_nova!BG$2)</f>
        <v>0</v>
      </c>
      <c r="BH268" s="51">
        <f>SUMIFS(topmanager!$D:$D,topmanager!$C:$C,rs_nova!$A268,topmanager!$A:$A,rs_nova!BH$2)</f>
        <v>0</v>
      </c>
      <c r="BI268" s="51">
        <f>SUMIFS(topmanager!$D:$D,topmanager!$C:$C,rs_nova!$A268,topmanager!$A:$A,rs_nova!BI$2)</f>
        <v>0</v>
      </c>
      <c r="BJ268" s="51">
        <f>SUMIFS(topmanager!$D:$D,topmanager!$C:$C,rs_nova!$A268,topmanager!$A:$A,rs_nova!BJ$2)+SUMIFS(topmanager!$D:$D,topmanager!$C:$C,rs_nova!$A268,topmanager!$A:$A,rs_nova!BJ$2+1)</f>
        <v>0</v>
      </c>
      <c r="BK268" s="51">
        <f>IFERROR(VLOOKUP(A268,[8]ferias!$C$4:$G$100,5,FALSE),0)</f>
        <v>0</v>
      </c>
      <c r="BL268" s="51">
        <f>SUMIFS(topmanager!$D:$D,topmanager!$C:$C,rs_nova!$A268,topmanager!$A:$A,rs_nova!BL$2)</f>
        <v>0</v>
      </c>
      <c r="BM268" s="51">
        <f>SUMIFS(topmanager!$D:$D,topmanager!$C:$C,rs_nova!$A268,topmanager!$A:$A,rs_nova!BM$2)+SUMIFS(topmanager!$D:$D,topmanager!$C:$C,rs_nova!$A272,topmanager!$A:$A,151)</f>
        <v>0</v>
      </c>
      <c r="BN268" s="51">
        <f t="shared" si="78"/>
        <v>0</v>
      </c>
    </row>
    <row r="269" spans="1:66">
      <c r="A269" s="47" t="e">
        <f>total!#REF!</f>
        <v>#REF!</v>
      </c>
      <c r="B269" s="47">
        <f t="shared" si="65"/>
        <v>0</v>
      </c>
      <c r="C269" s="48" t="e">
        <f>total!#REF!</f>
        <v>#REF!</v>
      </c>
      <c r="D269" s="49" t="str">
        <f>IFERROR(VLOOKUP(A269,salario!A$3:J$32,10,FALSE),"")</f>
        <v/>
      </c>
      <c r="E269" s="49" t="str">
        <f>IFERROR(IF(VLOOKUP(A269,salario!A$3:O$32,15,FALSE)="","",VLOOKUP(A269,salario!A$3:O$32,15,FALSE)),"")</f>
        <v/>
      </c>
      <c r="F269" s="47" t="str">
        <f>IFERROR(VLOOKUP(A269,[5]base_pessoal!$B$2:$P$1504,13,FALSE),"")</f>
        <v/>
      </c>
      <c r="G269" s="50">
        <f>IFERROR(VLOOKUP(A269,salario!A$2:P$91,11,FALSE),0)*B269/30</f>
        <v>0</v>
      </c>
      <c r="H269" s="50">
        <f>SUMIFS(topmanager!$D:$D,topmanager!$C:$C,rs_nova!$A269,topmanager!$A:$A,rs_nova!H$2)+SUMIFS(topmanager!$D:$D,topmanager!$C:$C,rs_nova!$A269,topmanager!$A:$A,63)</f>
        <v>0</v>
      </c>
      <c r="I269" s="50">
        <f>-SUMIFS(topmanager!$D:$D,topmanager!$C:$C,rs_nova!$A269,topmanager!$A:$A,rs_nova!I$2)</f>
        <v>0</v>
      </c>
      <c r="J269" s="50">
        <f>SUMIFS(topmanager!$D:$D,topmanager!$C:$C,rs_nova!$A269,topmanager!$A:$A,rs_nova!J$2)</f>
        <v>0</v>
      </c>
      <c r="K269" s="50">
        <f>SUMIFS(topmanager!$D:$D,topmanager!$C:$C,rs_nova!$A269,topmanager!$A:$A,rs_nova!K$2)+SUMIFS(topmanager!$D:$D,topmanager!$C:$C,rs_nova!$A269,topmanager!$A:$A,911)</f>
        <v>0</v>
      </c>
      <c r="L269" s="50">
        <f>SUMIFS(topmanager!$D:$D,topmanager!$C:$C,rs_nova!$A269,topmanager!$A:$A,rs_nova!L$2)</f>
        <v>0</v>
      </c>
      <c r="M269" s="50">
        <f>SUMIFS(topmanager!$D:$D,topmanager!$C:$C,rs_nova!$A269,topmanager!$A:$A,rs_nova!M$2)+SUMIFS(topmanager!$D:$D,topmanager!$C:$C,rs_nova!$A269,topmanager!$A:$A,908)+SUMIFS(topmanager!$D:$D,topmanager!$C:$C,rs_nova!$A269,topmanager!$A:$A,550)</f>
        <v>0</v>
      </c>
      <c r="N269" s="50">
        <f>SUMIFS(topmanager!$D:$D,topmanager!$C:$C,rs_nova!$A269,topmanager!$A:$A,rs_nova!N$2)</f>
        <v>0</v>
      </c>
      <c r="O269" s="51">
        <f t="shared" si="66"/>
        <v>0</v>
      </c>
      <c r="P269" s="50">
        <f>IFERROR(VLOOKUP($A269,total!$B$4:$AW$437,27,0),0)</f>
        <v>0</v>
      </c>
      <c r="Q269" s="50">
        <f>IFERROR(VLOOKUP($A269,total!$B$4:$AW$437,21,0),0)</f>
        <v>0</v>
      </c>
      <c r="R269" s="50">
        <f>IFERROR(VLOOKUP($A269,total!$B$4:$AW$437,25,0),0)+IFERROR(VLOOKUP($A269,total!$B$4:$AW$437,36,0),0)</f>
        <v>0</v>
      </c>
      <c r="S269" s="50">
        <f>IFERROR(VLOOKUP(A269,gympass!$A$2:$F$148,6,0),0)</f>
        <v>0</v>
      </c>
      <c r="T269" s="50">
        <f>IFERROR(VLOOKUP($A269,total!$B$4:$AW$437,42,0),0)</f>
        <v>0</v>
      </c>
      <c r="U269" s="50">
        <f>IFERROR(VLOOKUP($A269,total!$B$4:$AW$437,32,0),0)</f>
        <v>0</v>
      </c>
      <c r="V269" s="50">
        <f>IFERROR(VLOOKUP($A269,total!$B$4:$AW$437,28,0),0)</f>
        <v>0</v>
      </c>
      <c r="W269" s="50">
        <f>IFERROR(VLOOKUP($A269,total!$B$4:$AX$437,49,0),0)</f>
        <v>0</v>
      </c>
      <c r="X269" s="50"/>
      <c r="Y269" s="50">
        <f>IFERROR(VLOOKUP(A269,#REF!,4,0),0)</f>
        <v>0</v>
      </c>
      <c r="Z269" s="50">
        <f>IFERROR(VLOOKUP(B269,#REF!,8,0),0)</f>
        <v>0</v>
      </c>
      <c r="AA269" s="50">
        <f>IFERROR(VLOOKUP($A269,total!$B$4:$AW$437,45,0),0)</f>
        <v>0</v>
      </c>
      <c r="AB269" s="50">
        <f>IFERROR(VLOOKUP($A269,total!$B$4:$AW$437,48,0),0)</f>
        <v>0</v>
      </c>
      <c r="AC269" s="50">
        <f>IFERROR(VLOOKUP($A269,total!$B$4:$AB$437,19,0),0)</f>
        <v>0</v>
      </c>
      <c r="AD269" s="50">
        <f>IFERROR(VLOOKUP($A269,total!$B$4:$AB$437,10,0),0)</f>
        <v>0</v>
      </c>
      <c r="AE269" s="50">
        <f>IFERROR(VLOOKUP($A269,total!$B$4:$AB$437,13,0),0)-SUMIFS(topmanager!$D:$D,topmanager!$C:$C,rs_nova!$A273,topmanager!$A:$A,856)</f>
        <v>0</v>
      </c>
      <c r="AF269" s="50">
        <f>IFERROR(VLOOKUP($A269,total!$B$4:$AB$437,16,0),0)</f>
        <v>0</v>
      </c>
      <c r="AG269" s="50">
        <f>IFERROR(VLOOKUP($A269,total!$B$4:$AB$437,7,0),0)</f>
        <v>0</v>
      </c>
      <c r="AH269" s="50">
        <f>IFERROR(VLOOKUP($A269,total!$B$4:$AD$437,29,0),0)</f>
        <v>0</v>
      </c>
      <c r="AI269" s="50">
        <f>IFERROR(VLOOKUP(A269,total!$B$4:$AN$437,39,0),0)</f>
        <v>0</v>
      </c>
      <c r="AJ269" s="51">
        <f t="shared" si="67"/>
        <v>0</v>
      </c>
      <c r="AK269" s="50">
        <f t="shared" si="68"/>
        <v>0</v>
      </c>
      <c r="AL269" s="50">
        <f t="shared" si="69"/>
        <v>0</v>
      </c>
      <c r="AM269" s="50">
        <f t="shared" si="70"/>
        <v>0</v>
      </c>
      <c r="AN269" s="50" t="e">
        <f t="shared" si="64"/>
        <v>#REF!</v>
      </c>
      <c r="AO269" s="50" t="e">
        <f t="shared" si="64"/>
        <v>#REF!</v>
      </c>
      <c r="AP269" s="50" t="e">
        <f t="shared" si="64"/>
        <v>#REF!</v>
      </c>
      <c r="AQ269" s="50">
        <f>IFERROR(VLOOKUP(TEXT($A269,"000000"),[6]Página1!$A$8:$S$801,13,FALSE),0)</f>
        <v>0</v>
      </c>
      <c r="AR269" s="50">
        <f>IFERROR(VLOOKUP(TEXT($A269,"000000"),[6]Página1!$A$8:$S$801,16,FALSE),0)</f>
        <v>0</v>
      </c>
      <c r="AS269" s="50">
        <f>IFERROR(VLOOKUP(TEXT($A269,"000000"),[6]Página1!$A$8:$S$801,19,FALSE),0)</f>
        <v>0</v>
      </c>
      <c r="AT269" s="50">
        <f>IFERROR(VLOOKUP(TEXT($A269,"000000"),[7]Página1!$A$8:$R$814,12,FALSE),0)</f>
        <v>0</v>
      </c>
      <c r="AU269" s="50">
        <f>IFERROR(VLOOKUP(TEXT($A269,"000000"),[7]Página1!$A$8:$R$814,15,FALSE),0)</f>
        <v>0</v>
      </c>
      <c r="AV269" s="50">
        <f>IFERROR(VLOOKUP(TEXT($A269,"000000"),[7]Página1!$A$8:$R$814,18,FALSE),0)</f>
        <v>0</v>
      </c>
      <c r="AW269" s="50"/>
      <c r="AX269" s="51" t="e">
        <f t="shared" si="71"/>
        <v>#REF!</v>
      </c>
      <c r="AY269" s="51" t="e">
        <f t="shared" si="72"/>
        <v>#REF!</v>
      </c>
      <c r="AZ269" s="51" t="e">
        <f t="shared" si="73"/>
        <v>#REF!</v>
      </c>
      <c r="BA269" s="51" t="e">
        <f t="shared" si="74"/>
        <v>#REF!</v>
      </c>
      <c r="BB269" s="51">
        <f t="shared" si="75"/>
        <v>0</v>
      </c>
      <c r="BC269" s="51" t="e">
        <f t="shared" si="76"/>
        <v>#REF!</v>
      </c>
      <c r="BD269" s="51">
        <f t="shared" si="77"/>
        <v>0</v>
      </c>
      <c r="BE269" s="51">
        <f>IFERROR(VLOOKUP(A269,salario!A$2:P$91,11,FALSE),0)</f>
        <v>0</v>
      </c>
      <c r="BF269" s="51">
        <f>SUMIFS(topmanager!$D:$D,topmanager!$C:$C,rs_nova!$A269,topmanager!$A:$A,rs_nova!BF$2)</f>
        <v>0</v>
      </c>
      <c r="BG269" s="51">
        <f>SUMIFS(topmanager!$D:$D,topmanager!$C:$C,rs_nova!$A269,topmanager!$A:$A,rs_nova!BG$2)</f>
        <v>0</v>
      </c>
      <c r="BH269" s="51">
        <f>SUMIFS(topmanager!$D:$D,topmanager!$C:$C,rs_nova!$A269,topmanager!$A:$A,rs_nova!BH$2)</f>
        <v>0</v>
      </c>
      <c r="BI269" s="51">
        <f>SUMIFS(topmanager!$D:$D,topmanager!$C:$C,rs_nova!$A269,topmanager!$A:$A,rs_nova!BI$2)</f>
        <v>0</v>
      </c>
      <c r="BJ269" s="51">
        <f>SUMIFS(topmanager!$D:$D,topmanager!$C:$C,rs_nova!$A269,topmanager!$A:$A,rs_nova!BJ$2)+SUMIFS(topmanager!$D:$D,topmanager!$C:$C,rs_nova!$A269,topmanager!$A:$A,rs_nova!BJ$2+1)</f>
        <v>0</v>
      </c>
      <c r="BK269" s="51">
        <f>IFERROR(VLOOKUP(A269,[8]ferias!$C$4:$G$100,5,FALSE),0)</f>
        <v>0</v>
      </c>
      <c r="BL269" s="51">
        <f>SUMIFS(topmanager!$D:$D,topmanager!$C:$C,rs_nova!$A269,topmanager!$A:$A,rs_nova!BL$2)</f>
        <v>0</v>
      </c>
      <c r="BM269" s="51">
        <f>SUMIFS(topmanager!$D:$D,topmanager!$C:$C,rs_nova!$A269,topmanager!$A:$A,rs_nova!BM$2)+SUMIFS(topmanager!$D:$D,topmanager!$C:$C,rs_nova!$A273,topmanager!$A:$A,151)</f>
        <v>0</v>
      </c>
      <c r="BN269" s="51">
        <f t="shared" si="78"/>
        <v>0</v>
      </c>
    </row>
    <row r="270" spans="1:66">
      <c r="A270" s="47" t="e">
        <f>total!#REF!</f>
        <v>#REF!</v>
      </c>
      <c r="B270" s="47">
        <f t="shared" si="65"/>
        <v>0</v>
      </c>
      <c r="C270" s="48" t="e">
        <f>total!#REF!</f>
        <v>#REF!</v>
      </c>
      <c r="D270" s="49" t="str">
        <f>IFERROR(VLOOKUP(A270,salario!A$3:J$32,10,FALSE),"")</f>
        <v/>
      </c>
      <c r="E270" s="49" t="str">
        <f>IFERROR(IF(VLOOKUP(A270,salario!A$3:O$32,15,FALSE)="","",VLOOKUP(A270,salario!A$3:O$32,15,FALSE)),"")</f>
        <v/>
      </c>
      <c r="F270" s="47" t="str">
        <f>IFERROR(VLOOKUP(A270,[5]base_pessoal!$B$2:$P$1504,13,FALSE),"")</f>
        <v/>
      </c>
      <c r="G270" s="50">
        <f>IFERROR(VLOOKUP(A270,salario!A$2:P$91,11,FALSE),0)*B270/30</f>
        <v>0</v>
      </c>
      <c r="H270" s="50">
        <f>SUMIFS(topmanager!$D:$D,topmanager!$C:$C,rs_nova!$A270,topmanager!$A:$A,rs_nova!H$2)+SUMIFS(topmanager!$D:$D,topmanager!$C:$C,rs_nova!$A270,topmanager!$A:$A,63)</f>
        <v>0</v>
      </c>
      <c r="I270" s="50">
        <f>-SUMIFS(topmanager!$D:$D,topmanager!$C:$C,rs_nova!$A270,topmanager!$A:$A,rs_nova!I$2)</f>
        <v>0</v>
      </c>
      <c r="J270" s="50">
        <f>SUMIFS(topmanager!$D:$D,topmanager!$C:$C,rs_nova!$A270,topmanager!$A:$A,rs_nova!J$2)</f>
        <v>0</v>
      </c>
      <c r="K270" s="50">
        <f>SUMIFS(topmanager!$D:$D,topmanager!$C:$C,rs_nova!$A270,topmanager!$A:$A,rs_nova!K$2)+SUMIFS(topmanager!$D:$D,topmanager!$C:$C,rs_nova!$A270,topmanager!$A:$A,911)</f>
        <v>0</v>
      </c>
      <c r="L270" s="50">
        <f>SUMIFS(topmanager!$D:$D,topmanager!$C:$C,rs_nova!$A270,topmanager!$A:$A,rs_nova!L$2)</f>
        <v>0</v>
      </c>
      <c r="M270" s="50">
        <f>SUMIFS(topmanager!$D:$D,topmanager!$C:$C,rs_nova!$A270,topmanager!$A:$A,rs_nova!M$2)+SUMIFS(topmanager!$D:$D,topmanager!$C:$C,rs_nova!$A270,topmanager!$A:$A,908)+SUMIFS(topmanager!$D:$D,topmanager!$C:$C,rs_nova!$A270,topmanager!$A:$A,550)</f>
        <v>0</v>
      </c>
      <c r="N270" s="50">
        <f>SUMIFS(topmanager!$D:$D,topmanager!$C:$C,rs_nova!$A270,topmanager!$A:$A,rs_nova!N$2)</f>
        <v>0</v>
      </c>
      <c r="O270" s="51">
        <f t="shared" si="66"/>
        <v>0</v>
      </c>
      <c r="P270" s="50">
        <f>IFERROR(VLOOKUP($A270,total!$B$4:$AW$437,27,0),0)</f>
        <v>0</v>
      </c>
      <c r="Q270" s="50">
        <f>IFERROR(VLOOKUP($A270,total!$B$4:$AW$437,21,0),0)</f>
        <v>0</v>
      </c>
      <c r="R270" s="50">
        <f>IFERROR(VLOOKUP($A270,total!$B$4:$AW$437,25,0),0)+IFERROR(VLOOKUP($A270,total!$B$4:$AW$437,36,0),0)</f>
        <v>0</v>
      </c>
      <c r="S270" s="50">
        <f>IFERROR(VLOOKUP(A270,gympass!$A$2:$F$148,6,0),0)</f>
        <v>0</v>
      </c>
      <c r="T270" s="50">
        <f>IFERROR(VLOOKUP($A270,total!$B$4:$AW$437,42,0),0)</f>
        <v>0</v>
      </c>
      <c r="U270" s="50">
        <f>IFERROR(VLOOKUP($A270,total!$B$4:$AW$437,32,0),0)</f>
        <v>0</v>
      </c>
      <c r="V270" s="50">
        <f>IFERROR(VLOOKUP($A270,total!$B$4:$AW$437,28,0),0)</f>
        <v>0</v>
      </c>
      <c r="W270" s="50">
        <f>IFERROR(VLOOKUP($A270,total!$B$4:$AX$437,49,0),0)</f>
        <v>0</v>
      </c>
      <c r="X270" s="50"/>
      <c r="Y270" s="50">
        <f>IFERROR(VLOOKUP(A270,#REF!,4,0),0)</f>
        <v>0</v>
      </c>
      <c r="Z270" s="50">
        <f>IFERROR(VLOOKUP(B270,#REF!,8,0),0)</f>
        <v>0</v>
      </c>
      <c r="AA270" s="50">
        <f>IFERROR(VLOOKUP($A270,total!$B$4:$AW$437,45,0),0)</f>
        <v>0</v>
      </c>
      <c r="AB270" s="50">
        <f>IFERROR(VLOOKUP($A270,total!$B$4:$AW$437,48,0),0)</f>
        <v>0</v>
      </c>
      <c r="AC270" s="50">
        <f>IFERROR(VLOOKUP($A270,total!$B$4:$AB$437,19,0),0)</f>
        <v>0</v>
      </c>
      <c r="AD270" s="50">
        <f>IFERROR(VLOOKUP($A270,total!$B$4:$AB$437,10,0),0)</f>
        <v>0</v>
      </c>
      <c r="AE270" s="50">
        <f>IFERROR(VLOOKUP($A270,total!$B$4:$AB$437,13,0),0)-SUMIFS(topmanager!$D:$D,topmanager!$C:$C,rs_nova!$A274,topmanager!$A:$A,856)</f>
        <v>0</v>
      </c>
      <c r="AF270" s="50">
        <f>IFERROR(VLOOKUP($A270,total!$B$4:$AB$437,16,0),0)</f>
        <v>0</v>
      </c>
      <c r="AG270" s="50">
        <f>IFERROR(VLOOKUP($A270,total!$B$4:$AB$437,7,0),0)</f>
        <v>0</v>
      </c>
      <c r="AH270" s="50">
        <f>IFERROR(VLOOKUP($A270,total!$B$4:$AD$437,29,0),0)</f>
        <v>0</v>
      </c>
      <c r="AI270" s="50">
        <f>IFERROR(VLOOKUP(A270,total!$B$4:$AN$437,39,0),0)</f>
        <v>0</v>
      </c>
      <c r="AJ270" s="51">
        <f t="shared" si="67"/>
        <v>0</v>
      </c>
      <c r="AK270" s="50">
        <f t="shared" si="68"/>
        <v>0</v>
      </c>
      <c r="AL270" s="50">
        <f t="shared" si="69"/>
        <v>0</v>
      </c>
      <c r="AM270" s="50">
        <f t="shared" si="70"/>
        <v>0</v>
      </c>
      <c r="AN270" s="50" t="e">
        <f t="shared" si="64"/>
        <v>#REF!</v>
      </c>
      <c r="AO270" s="50" t="e">
        <f t="shared" si="64"/>
        <v>#REF!</v>
      </c>
      <c r="AP270" s="50" t="e">
        <f t="shared" si="64"/>
        <v>#REF!</v>
      </c>
      <c r="AQ270" s="50">
        <f>IFERROR(VLOOKUP(TEXT($A270,"000000"),[6]Página1!$A$8:$S$801,13,FALSE),0)</f>
        <v>0</v>
      </c>
      <c r="AR270" s="50">
        <f>IFERROR(VLOOKUP(TEXT($A270,"000000"),[6]Página1!$A$8:$S$801,16,FALSE),0)</f>
        <v>0</v>
      </c>
      <c r="AS270" s="50">
        <f>IFERROR(VLOOKUP(TEXT($A270,"000000"),[6]Página1!$A$8:$S$801,19,FALSE),0)</f>
        <v>0</v>
      </c>
      <c r="AT270" s="50">
        <f>IFERROR(VLOOKUP(TEXT($A270,"000000"),[7]Página1!$A$8:$R$814,12,FALSE),0)</f>
        <v>0</v>
      </c>
      <c r="AU270" s="50">
        <f>IFERROR(VLOOKUP(TEXT($A270,"000000"),[7]Página1!$A$8:$R$814,15,FALSE),0)</f>
        <v>0</v>
      </c>
      <c r="AV270" s="50">
        <f>IFERROR(VLOOKUP(TEXT($A270,"000000"),[7]Página1!$A$8:$R$814,18,FALSE),0)</f>
        <v>0</v>
      </c>
      <c r="AW270" s="50"/>
      <c r="AX270" s="51" t="e">
        <f t="shared" si="71"/>
        <v>#REF!</v>
      </c>
      <c r="AY270" s="51" t="e">
        <f t="shared" si="72"/>
        <v>#REF!</v>
      </c>
      <c r="AZ270" s="51" t="e">
        <f t="shared" si="73"/>
        <v>#REF!</v>
      </c>
      <c r="BA270" s="51" t="e">
        <f t="shared" si="74"/>
        <v>#REF!</v>
      </c>
      <c r="BB270" s="51">
        <f t="shared" si="75"/>
        <v>0</v>
      </c>
      <c r="BC270" s="51" t="e">
        <f t="shared" si="76"/>
        <v>#REF!</v>
      </c>
      <c r="BD270" s="51">
        <f t="shared" si="77"/>
        <v>0</v>
      </c>
      <c r="BE270" s="51">
        <f>IFERROR(VLOOKUP(A270,salario!A$2:P$91,11,FALSE),0)</f>
        <v>0</v>
      </c>
      <c r="BF270" s="51">
        <f>SUMIFS(topmanager!$D:$D,topmanager!$C:$C,rs_nova!$A270,topmanager!$A:$A,rs_nova!BF$2)</f>
        <v>0</v>
      </c>
      <c r="BG270" s="51">
        <f>SUMIFS(topmanager!$D:$D,topmanager!$C:$C,rs_nova!$A270,topmanager!$A:$A,rs_nova!BG$2)</f>
        <v>0</v>
      </c>
      <c r="BH270" s="51">
        <f>SUMIFS(topmanager!$D:$D,topmanager!$C:$C,rs_nova!$A270,topmanager!$A:$A,rs_nova!BH$2)</f>
        <v>0</v>
      </c>
      <c r="BI270" s="51">
        <f>SUMIFS(topmanager!$D:$D,topmanager!$C:$C,rs_nova!$A270,topmanager!$A:$A,rs_nova!BI$2)</f>
        <v>0</v>
      </c>
      <c r="BJ270" s="51">
        <f>SUMIFS(topmanager!$D:$D,topmanager!$C:$C,rs_nova!$A270,topmanager!$A:$A,rs_nova!BJ$2)+SUMIFS(topmanager!$D:$D,topmanager!$C:$C,rs_nova!$A270,topmanager!$A:$A,rs_nova!BJ$2+1)</f>
        <v>0</v>
      </c>
      <c r="BK270" s="51">
        <f>IFERROR(VLOOKUP(A270,[8]ferias!$C$4:$G$100,5,FALSE),0)</f>
        <v>0</v>
      </c>
      <c r="BL270" s="51">
        <f>SUMIFS(topmanager!$D:$D,topmanager!$C:$C,rs_nova!$A270,topmanager!$A:$A,rs_nova!BL$2)</f>
        <v>0</v>
      </c>
      <c r="BM270" s="51">
        <f>SUMIFS(topmanager!$D:$D,topmanager!$C:$C,rs_nova!$A270,topmanager!$A:$A,rs_nova!BM$2)+SUMIFS(topmanager!$D:$D,topmanager!$C:$C,rs_nova!$A274,topmanager!$A:$A,151)</f>
        <v>0</v>
      </c>
      <c r="BN270" s="51">
        <f t="shared" si="78"/>
        <v>0</v>
      </c>
    </row>
    <row r="271" spans="1:66">
      <c r="A271" s="47" t="e">
        <f>total!#REF!</f>
        <v>#REF!</v>
      </c>
      <c r="B271" s="47">
        <f t="shared" si="65"/>
        <v>0</v>
      </c>
      <c r="C271" s="48" t="e">
        <f>total!#REF!</f>
        <v>#REF!</v>
      </c>
      <c r="D271" s="49" t="str">
        <f>IFERROR(VLOOKUP(A271,salario!A$3:J$32,10,FALSE),"")</f>
        <v/>
      </c>
      <c r="E271" s="49" t="str">
        <f>IFERROR(IF(VLOOKUP(A271,salario!A$3:O$32,15,FALSE)="","",VLOOKUP(A271,salario!A$3:O$32,15,FALSE)),"")</f>
        <v/>
      </c>
      <c r="F271" s="47" t="str">
        <f>IFERROR(VLOOKUP(A271,[5]base_pessoal!$B$2:$P$1504,13,FALSE),"")</f>
        <v/>
      </c>
      <c r="G271" s="50">
        <f>IFERROR(VLOOKUP(A271,salario!A$2:P$91,11,FALSE),0)*B271/30</f>
        <v>0</v>
      </c>
      <c r="H271" s="50">
        <f>SUMIFS(topmanager!$D:$D,topmanager!$C:$C,rs_nova!$A271,topmanager!$A:$A,rs_nova!H$2)+SUMIFS(topmanager!$D:$D,topmanager!$C:$C,rs_nova!$A271,topmanager!$A:$A,63)</f>
        <v>0</v>
      </c>
      <c r="I271" s="50">
        <f>-SUMIFS(topmanager!$D:$D,topmanager!$C:$C,rs_nova!$A271,topmanager!$A:$A,rs_nova!I$2)</f>
        <v>0</v>
      </c>
      <c r="J271" s="50">
        <f>SUMIFS(topmanager!$D:$D,topmanager!$C:$C,rs_nova!$A271,topmanager!$A:$A,rs_nova!J$2)</f>
        <v>0</v>
      </c>
      <c r="K271" s="50">
        <f>SUMIFS(topmanager!$D:$D,topmanager!$C:$C,rs_nova!$A271,topmanager!$A:$A,rs_nova!K$2)+SUMIFS(topmanager!$D:$D,topmanager!$C:$C,rs_nova!$A271,topmanager!$A:$A,911)</f>
        <v>0</v>
      </c>
      <c r="L271" s="50">
        <f>SUMIFS(topmanager!$D:$D,topmanager!$C:$C,rs_nova!$A271,topmanager!$A:$A,rs_nova!L$2)</f>
        <v>0</v>
      </c>
      <c r="M271" s="50">
        <f>SUMIFS(topmanager!$D:$D,topmanager!$C:$C,rs_nova!$A271,topmanager!$A:$A,rs_nova!M$2)+SUMIFS(topmanager!$D:$D,topmanager!$C:$C,rs_nova!$A271,topmanager!$A:$A,908)+SUMIFS(topmanager!$D:$D,topmanager!$C:$C,rs_nova!$A271,topmanager!$A:$A,550)</f>
        <v>0</v>
      </c>
      <c r="N271" s="50">
        <f>SUMIFS(topmanager!$D:$D,topmanager!$C:$C,rs_nova!$A271,topmanager!$A:$A,rs_nova!N$2)</f>
        <v>0</v>
      </c>
      <c r="O271" s="51">
        <f t="shared" si="66"/>
        <v>0</v>
      </c>
      <c r="P271" s="50">
        <f>IFERROR(VLOOKUP($A271,total!$B$4:$AW$437,27,0),0)</f>
        <v>0</v>
      </c>
      <c r="Q271" s="50">
        <f>IFERROR(VLOOKUP($A271,total!$B$4:$AW$437,21,0),0)</f>
        <v>0</v>
      </c>
      <c r="R271" s="50">
        <f>IFERROR(VLOOKUP($A271,total!$B$4:$AW$437,25,0),0)+IFERROR(VLOOKUP($A271,total!$B$4:$AW$437,36,0),0)</f>
        <v>0</v>
      </c>
      <c r="S271" s="50">
        <f>IFERROR(VLOOKUP(A271,gympass!$A$2:$F$148,6,0),0)</f>
        <v>0</v>
      </c>
      <c r="T271" s="50">
        <f>IFERROR(VLOOKUP($A271,total!$B$4:$AW$437,42,0),0)</f>
        <v>0</v>
      </c>
      <c r="U271" s="50">
        <f>IFERROR(VLOOKUP($A271,total!$B$4:$AW$437,32,0),0)</f>
        <v>0</v>
      </c>
      <c r="V271" s="50">
        <f>IFERROR(VLOOKUP($A271,total!$B$4:$AW$437,28,0),0)</f>
        <v>0</v>
      </c>
      <c r="W271" s="50">
        <f>IFERROR(VLOOKUP($A271,total!$B$4:$AX$437,49,0),0)</f>
        <v>0</v>
      </c>
      <c r="X271" s="50"/>
      <c r="Y271" s="50">
        <f>IFERROR(VLOOKUP(A271,#REF!,4,0),0)</f>
        <v>0</v>
      </c>
      <c r="Z271" s="50">
        <f>IFERROR(VLOOKUP(B271,#REF!,8,0),0)</f>
        <v>0</v>
      </c>
      <c r="AA271" s="50">
        <f>IFERROR(VLOOKUP($A271,total!$B$4:$AW$437,45,0),0)</f>
        <v>0</v>
      </c>
      <c r="AB271" s="50">
        <f>IFERROR(VLOOKUP($A271,total!$B$4:$AW$437,48,0),0)</f>
        <v>0</v>
      </c>
      <c r="AC271" s="50">
        <f>IFERROR(VLOOKUP($A271,total!$B$4:$AB$437,19,0),0)</f>
        <v>0</v>
      </c>
      <c r="AD271" s="50">
        <f>IFERROR(VLOOKUP($A271,total!$B$4:$AB$437,10,0),0)</f>
        <v>0</v>
      </c>
      <c r="AE271" s="50">
        <f>IFERROR(VLOOKUP($A271,total!$B$4:$AB$437,13,0),0)-SUMIFS(topmanager!$D:$D,topmanager!$C:$C,rs_nova!$A275,topmanager!$A:$A,856)</f>
        <v>0</v>
      </c>
      <c r="AF271" s="50">
        <f>IFERROR(VLOOKUP($A271,total!$B$4:$AB$437,16,0),0)</f>
        <v>0</v>
      </c>
      <c r="AG271" s="50">
        <f>IFERROR(VLOOKUP($A271,total!$B$4:$AB$437,7,0),0)</f>
        <v>0</v>
      </c>
      <c r="AH271" s="50">
        <f>IFERROR(VLOOKUP($A271,total!$B$4:$AD$437,29,0),0)</f>
        <v>0</v>
      </c>
      <c r="AI271" s="50">
        <f>IFERROR(VLOOKUP(A271,total!$B$4:$AN$437,39,0),0)</f>
        <v>0</v>
      </c>
      <c r="AJ271" s="51">
        <f t="shared" si="67"/>
        <v>0</v>
      </c>
      <c r="AK271" s="50">
        <f t="shared" si="68"/>
        <v>0</v>
      </c>
      <c r="AL271" s="50">
        <f t="shared" si="69"/>
        <v>0</v>
      </c>
      <c r="AM271" s="50">
        <f t="shared" si="70"/>
        <v>0</v>
      </c>
      <c r="AN271" s="50" t="e">
        <f t="shared" si="64"/>
        <v>#REF!</v>
      </c>
      <c r="AO271" s="50" t="e">
        <f t="shared" si="64"/>
        <v>#REF!</v>
      </c>
      <c r="AP271" s="50" t="e">
        <f t="shared" si="64"/>
        <v>#REF!</v>
      </c>
      <c r="AQ271" s="50">
        <f>IFERROR(VLOOKUP(TEXT($A271,"000000"),[6]Página1!$A$8:$S$801,13,FALSE),0)</f>
        <v>0</v>
      </c>
      <c r="AR271" s="50">
        <f>IFERROR(VLOOKUP(TEXT($A271,"000000"),[6]Página1!$A$8:$S$801,16,FALSE),0)</f>
        <v>0</v>
      </c>
      <c r="AS271" s="50">
        <f>IFERROR(VLOOKUP(TEXT($A271,"000000"),[6]Página1!$A$8:$S$801,19,FALSE),0)</f>
        <v>0</v>
      </c>
      <c r="AT271" s="50">
        <f>IFERROR(VLOOKUP(TEXT($A271,"000000"),[7]Página1!$A$8:$R$814,12,FALSE),0)</f>
        <v>0</v>
      </c>
      <c r="AU271" s="50">
        <f>IFERROR(VLOOKUP(TEXT($A271,"000000"),[7]Página1!$A$8:$R$814,15,FALSE),0)</f>
        <v>0</v>
      </c>
      <c r="AV271" s="50">
        <f>IFERROR(VLOOKUP(TEXT($A271,"000000"),[7]Página1!$A$8:$R$814,18,FALSE),0)</f>
        <v>0</v>
      </c>
      <c r="AW271" s="50"/>
      <c r="AX271" s="51" t="e">
        <f t="shared" si="71"/>
        <v>#REF!</v>
      </c>
      <c r="AY271" s="51" t="e">
        <f t="shared" si="72"/>
        <v>#REF!</v>
      </c>
      <c r="AZ271" s="51" t="e">
        <f t="shared" si="73"/>
        <v>#REF!</v>
      </c>
      <c r="BA271" s="51" t="e">
        <f t="shared" si="74"/>
        <v>#REF!</v>
      </c>
      <c r="BB271" s="51">
        <f t="shared" si="75"/>
        <v>0</v>
      </c>
      <c r="BC271" s="51" t="e">
        <f t="shared" si="76"/>
        <v>#REF!</v>
      </c>
      <c r="BD271" s="51">
        <f t="shared" si="77"/>
        <v>0</v>
      </c>
      <c r="BE271" s="51">
        <f>IFERROR(VLOOKUP(A271,salario!A$2:P$91,11,FALSE),0)</f>
        <v>0</v>
      </c>
      <c r="BF271" s="51">
        <f>SUMIFS(topmanager!$D:$D,topmanager!$C:$C,rs_nova!$A271,topmanager!$A:$A,rs_nova!BF$2)</f>
        <v>0</v>
      </c>
      <c r="BG271" s="51">
        <f>SUMIFS(topmanager!$D:$D,topmanager!$C:$C,rs_nova!$A271,topmanager!$A:$A,rs_nova!BG$2)</f>
        <v>0</v>
      </c>
      <c r="BH271" s="51">
        <f>SUMIFS(topmanager!$D:$D,topmanager!$C:$C,rs_nova!$A271,topmanager!$A:$A,rs_nova!BH$2)</f>
        <v>0</v>
      </c>
      <c r="BI271" s="51">
        <f>SUMIFS(topmanager!$D:$D,topmanager!$C:$C,rs_nova!$A271,topmanager!$A:$A,rs_nova!BI$2)</f>
        <v>0</v>
      </c>
      <c r="BJ271" s="51">
        <f>SUMIFS(topmanager!$D:$D,topmanager!$C:$C,rs_nova!$A271,topmanager!$A:$A,rs_nova!BJ$2)+SUMIFS(topmanager!$D:$D,topmanager!$C:$C,rs_nova!$A271,topmanager!$A:$A,rs_nova!BJ$2+1)</f>
        <v>0</v>
      </c>
      <c r="BK271" s="51">
        <f>IFERROR(VLOOKUP(A271,[8]ferias!$C$4:$G$100,5,FALSE),0)</f>
        <v>0</v>
      </c>
      <c r="BL271" s="51">
        <f>SUMIFS(topmanager!$D:$D,topmanager!$C:$C,rs_nova!$A271,topmanager!$A:$A,rs_nova!BL$2)</f>
        <v>0</v>
      </c>
      <c r="BM271" s="51">
        <f>SUMIFS(topmanager!$D:$D,topmanager!$C:$C,rs_nova!$A271,topmanager!$A:$A,rs_nova!BM$2)+SUMIFS(topmanager!$D:$D,topmanager!$C:$C,rs_nova!$A275,topmanager!$A:$A,151)</f>
        <v>0</v>
      </c>
      <c r="BN271" s="51">
        <f t="shared" si="78"/>
        <v>0</v>
      </c>
    </row>
    <row r="272" spans="1:66">
      <c r="A272" s="47" t="e">
        <f>total!#REF!</f>
        <v>#REF!</v>
      </c>
      <c r="B272" s="47">
        <f t="shared" si="65"/>
        <v>0</v>
      </c>
      <c r="C272" s="48" t="e">
        <f>total!#REF!</f>
        <v>#REF!</v>
      </c>
      <c r="D272" s="49" t="str">
        <f>IFERROR(VLOOKUP(A272,salario!A$3:J$32,10,FALSE),"")</f>
        <v/>
      </c>
      <c r="E272" s="49" t="str">
        <f>IFERROR(IF(VLOOKUP(A272,salario!A$3:O$32,15,FALSE)="","",VLOOKUP(A272,salario!A$3:O$32,15,FALSE)),"")</f>
        <v/>
      </c>
      <c r="F272" s="47" t="str">
        <f>IFERROR(VLOOKUP(A272,[5]base_pessoal!$B$2:$P$1504,13,FALSE),"")</f>
        <v/>
      </c>
      <c r="G272" s="50">
        <f>IFERROR(VLOOKUP(A272,salario!A$2:P$91,11,FALSE),0)*B272/30</f>
        <v>0</v>
      </c>
      <c r="H272" s="50">
        <f>SUMIFS(topmanager!$D:$D,topmanager!$C:$C,rs_nova!$A272,topmanager!$A:$A,rs_nova!H$2)+SUMIFS(topmanager!$D:$D,topmanager!$C:$C,rs_nova!$A272,topmanager!$A:$A,63)</f>
        <v>0</v>
      </c>
      <c r="I272" s="50">
        <f>-SUMIFS(topmanager!$D:$D,topmanager!$C:$C,rs_nova!$A272,topmanager!$A:$A,rs_nova!I$2)</f>
        <v>0</v>
      </c>
      <c r="J272" s="50">
        <f>SUMIFS(topmanager!$D:$D,topmanager!$C:$C,rs_nova!$A272,topmanager!$A:$A,rs_nova!J$2)</f>
        <v>0</v>
      </c>
      <c r="K272" s="50">
        <f>SUMIFS(topmanager!$D:$D,topmanager!$C:$C,rs_nova!$A272,topmanager!$A:$A,rs_nova!K$2)+SUMIFS(topmanager!$D:$D,topmanager!$C:$C,rs_nova!$A272,topmanager!$A:$A,911)</f>
        <v>0</v>
      </c>
      <c r="L272" s="50">
        <f>SUMIFS(topmanager!$D:$D,topmanager!$C:$C,rs_nova!$A272,topmanager!$A:$A,rs_nova!L$2)</f>
        <v>0</v>
      </c>
      <c r="M272" s="50">
        <f>SUMIFS(topmanager!$D:$D,topmanager!$C:$C,rs_nova!$A272,topmanager!$A:$A,rs_nova!M$2)+SUMIFS(topmanager!$D:$D,topmanager!$C:$C,rs_nova!$A272,topmanager!$A:$A,908)+SUMIFS(topmanager!$D:$D,topmanager!$C:$C,rs_nova!$A272,topmanager!$A:$A,550)</f>
        <v>0</v>
      </c>
      <c r="N272" s="50">
        <f>SUMIFS(topmanager!$D:$D,topmanager!$C:$C,rs_nova!$A272,topmanager!$A:$A,rs_nova!N$2)</f>
        <v>0</v>
      </c>
      <c r="O272" s="51">
        <f t="shared" si="66"/>
        <v>0</v>
      </c>
      <c r="P272" s="50">
        <f>IFERROR(VLOOKUP($A272,total!$B$4:$AW$437,27,0),0)</f>
        <v>0</v>
      </c>
      <c r="Q272" s="50">
        <f>IFERROR(VLOOKUP($A272,total!$B$4:$AW$437,21,0),0)</f>
        <v>0</v>
      </c>
      <c r="R272" s="50">
        <f>IFERROR(VLOOKUP($A272,total!$B$4:$AW$437,25,0),0)+IFERROR(VLOOKUP($A272,total!$B$4:$AW$437,36,0),0)</f>
        <v>0</v>
      </c>
      <c r="S272" s="50">
        <f>IFERROR(VLOOKUP(A272,gympass!$A$2:$F$148,6,0),0)</f>
        <v>0</v>
      </c>
      <c r="T272" s="50">
        <f>IFERROR(VLOOKUP($A272,total!$B$4:$AW$437,42,0),0)</f>
        <v>0</v>
      </c>
      <c r="U272" s="50">
        <f>IFERROR(VLOOKUP($A272,total!$B$4:$AW$437,32,0),0)</f>
        <v>0</v>
      </c>
      <c r="V272" s="50">
        <f>IFERROR(VLOOKUP($A272,total!$B$4:$AW$437,28,0),0)</f>
        <v>0</v>
      </c>
      <c r="W272" s="50">
        <f>IFERROR(VLOOKUP($A272,total!$B$4:$AX$437,49,0),0)</f>
        <v>0</v>
      </c>
      <c r="X272" s="50"/>
      <c r="Y272" s="50">
        <f>IFERROR(VLOOKUP(A272,#REF!,4,0),0)</f>
        <v>0</v>
      </c>
      <c r="Z272" s="50">
        <f>IFERROR(VLOOKUP(B272,#REF!,8,0),0)</f>
        <v>0</v>
      </c>
      <c r="AA272" s="50">
        <f>IFERROR(VLOOKUP($A272,total!$B$4:$AW$437,45,0),0)</f>
        <v>0</v>
      </c>
      <c r="AB272" s="50">
        <f>IFERROR(VLOOKUP($A272,total!$B$4:$AW$437,48,0),0)</f>
        <v>0</v>
      </c>
      <c r="AC272" s="50">
        <f>IFERROR(VLOOKUP($A272,total!$B$4:$AB$437,19,0),0)</f>
        <v>0</v>
      </c>
      <c r="AD272" s="50">
        <f>IFERROR(VLOOKUP($A272,total!$B$4:$AB$437,10,0),0)</f>
        <v>0</v>
      </c>
      <c r="AE272" s="50">
        <f>IFERROR(VLOOKUP($A272,total!$B$4:$AB$437,13,0),0)-SUMIFS(topmanager!$D:$D,topmanager!$C:$C,rs_nova!$A276,topmanager!$A:$A,856)</f>
        <v>0</v>
      </c>
      <c r="AF272" s="50">
        <f>IFERROR(VLOOKUP($A272,total!$B$4:$AB$437,16,0),0)</f>
        <v>0</v>
      </c>
      <c r="AG272" s="50">
        <f>IFERROR(VLOOKUP($A272,total!$B$4:$AB$437,7,0),0)</f>
        <v>0</v>
      </c>
      <c r="AH272" s="50">
        <f>IFERROR(VLOOKUP($A272,total!$B$4:$AD$437,29,0),0)</f>
        <v>0</v>
      </c>
      <c r="AI272" s="50">
        <f>IFERROR(VLOOKUP(A272,total!$B$4:$AN$437,39,0),0)</f>
        <v>0</v>
      </c>
      <c r="AJ272" s="51">
        <f t="shared" si="67"/>
        <v>0</v>
      </c>
      <c r="AK272" s="50">
        <f t="shared" si="68"/>
        <v>0</v>
      </c>
      <c r="AL272" s="50">
        <f t="shared" si="69"/>
        <v>0</v>
      </c>
      <c r="AM272" s="50">
        <f t="shared" si="70"/>
        <v>0</v>
      </c>
      <c r="AN272" s="50" t="e">
        <f t="shared" si="64"/>
        <v>#REF!</v>
      </c>
      <c r="AO272" s="50" t="e">
        <f t="shared" si="64"/>
        <v>#REF!</v>
      </c>
      <c r="AP272" s="50" t="e">
        <f t="shared" si="64"/>
        <v>#REF!</v>
      </c>
      <c r="AQ272" s="50">
        <f>IFERROR(VLOOKUP(TEXT($A272,"000000"),[6]Página1!$A$8:$S$801,13,FALSE),0)</f>
        <v>0</v>
      </c>
      <c r="AR272" s="50">
        <f>IFERROR(VLOOKUP(TEXT($A272,"000000"),[6]Página1!$A$8:$S$801,16,FALSE),0)</f>
        <v>0</v>
      </c>
      <c r="AS272" s="50">
        <f>IFERROR(VLOOKUP(TEXT($A272,"000000"),[6]Página1!$A$8:$S$801,19,FALSE),0)</f>
        <v>0</v>
      </c>
      <c r="AT272" s="50">
        <f>IFERROR(VLOOKUP(TEXT($A272,"000000"),[7]Página1!$A$8:$R$814,12,FALSE),0)</f>
        <v>0</v>
      </c>
      <c r="AU272" s="50">
        <f>IFERROR(VLOOKUP(TEXT($A272,"000000"),[7]Página1!$A$8:$R$814,15,FALSE),0)</f>
        <v>0</v>
      </c>
      <c r="AV272" s="50">
        <f>IFERROR(VLOOKUP(TEXT($A272,"000000"),[7]Página1!$A$8:$R$814,18,FALSE),0)</f>
        <v>0</v>
      </c>
      <c r="AW272" s="50"/>
      <c r="AX272" s="51" t="e">
        <f t="shared" si="71"/>
        <v>#REF!</v>
      </c>
      <c r="AY272" s="51" t="e">
        <f t="shared" si="72"/>
        <v>#REF!</v>
      </c>
      <c r="AZ272" s="51" t="e">
        <f t="shared" si="73"/>
        <v>#REF!</v>
      </c>
      <c r="BA272" s="51" t="e">
        <f t="shared" si="74"/>
        <v>#REF!</v>
      </c>
      <c r="BB272" s="51">
        <f t="shared" si="75"/>
        <v>0</v>
      </c>
      <c r="BC272" s="51" t="e">
        <f t="shared" si="76"/>
        <v>#REF!</v>
      </c>
      <c r="BD272" s="51">
        <f t="shared" si="77"/>
        <v>0</v>
      </c>
      <c r="BE272" s="51">
        <f>IFERROR(VLOOKUP(A272,salario!A$2:P$91,11,FALSE),0)</f>
        <v>0</v>
      </c>
      <c r="BF272" s="51">
        <f>SUMIFS(topmanager!$D:$D,topmanager!$C:$C,rs_nova!$A272,topmanager!$A:$A,rs_nova!BF$2)</f>
        <v>0</v>
      </c>
      <c r="BG272" s="51">
        <f>SUMIFS(topmanager!$D:$D,topmanager!$C:$C,rs_nova!$A272,topmanager!$A:$A,rs_nova!BG$2)</f>
        <v>0</v>
      </c>
      <c r="BH272" s="51">
        <f>SUMIFS(topmanager!$D:$D,topmanager!$C:$C,rs_nova!$A272,topmanager!$A:$A,rs_nova!BH$2)</f>
        <v>0</v>
      </c>
      <c r="BI272" s="51">
        <f>SUMIFS(topmanager!$D:$D,topmanager!$C:$C,rs_nova!$A272,topmanager!$A:$A,rs_nova!BI$2)</f>
        <v>0</v>
      </c>
      <c r="BJ272" s="51">
        <f>SUMIFS(topmanager!$D:$D,topmanager!$C:$C,rs_nova!$A272,topmanager!$A:$A,rs_nova!BJ$2)+SUMIFS(topmanager!$D:$D,topmanager!$C:$C,rs_nova!$A272,topmanager!$A:$A,rs_nova!BJ$2+1)</f>
        <v>0</v>
      </c>
      <c r="BK272" s="51">
        <f>IFERROR(VLOOKUP(A272,[8]ferias!$C$4:$G$100,5,FALSE),0)</f>
        <v>0</v>
      </c>
      <c r="BL272" s="51">
        <f>SUMIFS(topmanager!$D:$D,topmanager!$C:$C,rs_nova!$A272,topmanager!$A:$A,rs_nova!BL$2)</f>
        <v>0</v>
      </c>
      <c r="BM272" s="51">
        <f>SUMIFS(topmanager!$D:$D,topmanager!$C:$C,rs_nova!$A272,topmanager!$A:$A,rs_nova!BM$2)+SUMIFS(topmanager!$D:$D,topmanager!$C:$C,rs_nova!$A276,topmanager!$A:$A,151)</f>
        <v>0</v>
      </c>
      <c r="BN272" s="51">
        <f t="shared" si="78"/>
        <v>0</v>
      </c>
    </row>
    <row r="273" spans="1:66">
      <c r="A273" s="47" t="e">
        <f>total!#REF!</f>
        <v>#REF!</v>
      </c>
      <c r="B273" s="47">
        <f t="shared" si="65"/>
        <v>0</v>
      </c>
      <c r="C273" s="48" t="e">
        <f>total!#REF!</f>
        <v>#REF!</v>
      </c>
      <c r="D273" s="49" t="str">
        <f>IFERROR(VLOOKUP(A273,salario!A$3:J$32,10,FALSE),"")</f>
        <v/>
      </c>
      <c r="E273" s="49" t="str">
        <f>IFERROR(IF(VLOOKUP(A273,salario!A$3:O$32,15,FALSE)="","",VLOOKUP(A273,salario!A$3:O$32,15,FALSE)),"")</f>
        <v/>
      </c>
      <c r="F273" s="47" t="str">
        <f>IFERROR(VLOOKUP(A273,[5]base_pessoal!$B$2:$P$1504,13,FALSE),"")</f>
        <v/>
      </c>
      <c r="G273" s="50">
        <f>IFERROR(VLOOKUP(A273,salario!A$2:P$91,11,FALSE),0)*B273/30</f>
        <v>0</v>
      </c>
      <c r="H273" s="50">
        <f>SUMIFS(topmanager!$D:$D,topmanager!$C:$C,rs_nova!$A273,topmanager!$A:$A,rs_nova!H$2)+SUMIFS(topmanager!$D:$D,topmanager!$C:$C,rs_nova!$A273,topmanager!$A:$A,63)</f>
        <v>0</v>
      </c>
      <c r="I273" s="50">
        <f>-SUMIFS(topmanager!$D:$D,topmanager!$C:$C,rs_nova!$A273,topmanager!$A:$A,rs_nova!I$2)</f>
        <v>0</v>
      </c>
      <c r="J273" s="50">
        <f>SUMIFS(topmanager!$D:$D,topmanager!$C:$C,rs_nova!$A273,topmanager!$A:$A,rs_nova!J$2)</f>
        <v>0</v>
      </c>
      <c r="K273" s="50">
        <f>SUMIFS(topmanager!$D:$D,topmanager!$C:$C,rs_nova!$A273,topmanager!$A:$A,rs_nova!K$2)+SUMIFS(topmanager!$D:$D,topmanager!$C:$C,rs_nova!$A273,topmanager!$A:$A,911)</f>
        <v>0</v>
      </c>
      <c r="L273" s="50">
        <f>SUMIFS(topmanager!$D:$D,topmanager!$C:$C,rs_nova!$A273,topmanager!$A:$A,rs_nova!L$2)</f>
        <v>0</v>
      </c>
      <c r="M273" s="50">
        <f>SUMIFS(topmanager!$D:$D,topmanager!$C:$C,rs_nova!$A273,topmanager!$A:$A,rs_nova!M$2)+SUMIFS(topmanager!$D:$D,topmanager!$C:$C,rs_nova!$A273,topmanager!$A:$A,908)+SUMIFS(topmanager!$D:$D,topmanager!$C:$C,rs_nova!$A273,topmanager!$A:$A,550)</f>
        <v>0</v>
      </c>
      <c r="N273" s="50">
        <f>SUMIFS(topmanager!$D:$D,topmanager!$C:$C,rs_nova!$A273,topmanager!$A:$A,rs_nova!N$2)</f>
        <v>0</v>
      </c>
      <c r="O273" s="51">
        <f t="shared" si="66"/>
        <v>0</v>
      </c>
      <c r="P273" s="50">
        <f>IFERROR(VLOOKUP($A273,total!$B$4:$AW$437,27,0),0)</f>
        <v>0</v>
      </c>
      <c r="Q273" s="50">
        <f>IFERROR(VLOOKUP($A273,total!$B$4:$AW$437,21,0),0)</f>
        <v>0</v>
      </c>
      <c r="R273" s="50">
        <f>IFERROR(VLOOKUP($A273,total!$B$4:$AW$437,25,0),0)+IFERROR(VLOOKUP($A273,total!$B$4:$AW$437,36,0),0)</f>
        <v>0</v>
      </c>
      <c r="S273" s="50">
        <f>IFERROR(VLOOKUP(A273,gympass!$A$2:$F$148,6,0),0)</f>
        <v>0</v>
      </c>
      <c r="T273" s="50">
        <f>IFERROR(VLOOKUP($A273,total!$B$4:$AW$437,42,0),0)</f>
        <v>0</v>
      </c>
      <c r="U273" s="50">
        <f>IFERROR(VLOOKUP($A273,total!$B$4:$AW$437,32,0),0)</f>
        <v>0</v>
      </c>
      <c r="V273" s="50">
        <f>IFERROR(VLOOKUP($A273,total!$B$4:$AW$437,28,0),0)</f>
        <v>0</v>
      </c>
      <c r="W273" s="50">
        <f>IFERROR(VLOOKUP($A273,total!$B$4:$AX$437,49,0),0)</f>
        <v>0</v>
      </c>
      <c r="X273" s="50"/>
      <c r="Y273" s="50">
        <f>IFERROR(VLOOKUP(A273,#REF!,4,0),0)</f>
        <v>0</v>
      </c>
      <c r="Z273" s="50">
        <f>IFERROR(VLOOKUP(B273,#REF!,8,0),0)</f>
        <v>0</v>
      </c>
      <c r="AA273" s="50">
        <f>IFERROR(VLOOKUP($A273,total!$B$4:$AW$437,45,0),0)</f>
        <v>0</v>
      </c>
      <c r="AB273" s="50">
        <f>IFERROR(VLOOKUP($A273,total!$B$4:$AW$437,48,0),0)</f>
        <v>0</v>
      </c>
      <c r="AC273" s="50">
        <f>IFERROR(VLOOKUP($A273,total!$B$4:$AB$437,19,0),0)</f>
        <v>0</v>
      </c>
      <c r="AD273" s="50">
        <f>IFERROR(VLOOKUP($A273,total!$B$4:$AB$437,10,0),0)</f>
        <v>0</v>
      </c>
      <c r="AE273" s="50">
        <f>IFERROR(VLOOKUP($A273,total!$B$4:$AB$437,13,0),0)-SUMIFS(topmanager!$D:$D,topmanager!$C:$C,rs_nova!$A277,topmanager!$A:$A,856)</f>
        <v>0</v>
      </c>
      <c r="AF273" s="50">
        <f>IFERROR(VLOOKUP($A273,total!$B$4:$AB$437,16,0),0)</f>
        <v>0</v>
      </c>
      <c r="AG273" s="50">
        <f>IFERROR(VLOOKUP($A273,total!$B$4:$AB$437,7,0),0)</f>
        <v>0</v>
      </c>
      <c r="AH273" s="50">
        <f>IFERROR(VLOOKUP($A273,total!$B$4:$AD$437,29,0),0)</f>
        <v>0</v>
      </c>
      <c r="AI273" s="50">
        <f>IFERROR(VLOOKUP(A273,total!$B$4:$AN$437,39,0),0)</f>
        <v>0</v>
      </c>
      <c r="AJ273" s="51">
        <f t="shared" si="67"/>
        <v>0</v>
      </c>
      <c r="AK273" s="50">
        <f t="shared" si="68"/>
        <v>0</v>
      </c>
      <c r="AL273" s="50">
        <f t="shared" si="69"/>
        <v>0</v>
      </c>
      <c r="AM273" s="50">
        <f t="shared" si="70"/>
        <v>0</v>
      </c>
      <c r="AN273" s="50" t="e">
        <f t="shared" si="64"/>
        <v>#REF!</v>
      </c>
      <c r="AO273" s="50" t="e">
        <f t="shared" si="64"/>
        <v>#REF!</v>
      </c>
      <c r="AP273" s="50" t="e">
        <f t="shared" si="64"/>
        <v>#REF!</v>
      </c>
      <c r="AQ273" s="50">
        <f>IFERROR(VLOOKUP(TEXT($A273,"000000"),[6]Página1!$A$8:$S$801,13,FALSE),0)</f>
        <v>0</v>
      </c>
      <c r="AR273" s="50">
        <f>IFERROR(VLOOKUP(TEXT($A273,"000000"),[6]Página1!$A$8:$S$801,16,FALSE),0)</f>
        <v>0</v>
      </c>
      <c r="AS273" s="50">
        <f>IFERROR(VLOOKUP(TEXT($A273,"000000"),[6]Página1!$A$8:$S$801,19,FALSE),0)</f>
        <v>0</v>
      </c>
      <c r="AT273" s="50">
        <f>IFERROR(VLOOKUP(TEXT($A273,"000000"),[7]Página1!$A$8:$R$814,12,FALSE),0)</f>
        <v>0</v>
      </c>
      <c r="AU273" s="50">
        <f>IFERROR(VLOOKUP(TEXT($A273,"000000"),[7]Página1!$A$8:$R$814,15,FALSE),0)</f>
        <v>0</v>
      </c>
      <c r="AV273" s="50">
        <f>IFERROR(VLOOKUP(TEXT($A273,"000000"),[7]Página1!$A$8:$R$814,18,FALSE),0)</f>
        <v>0</v>
      </c>
      <c r="AW273" s="50"/>
      <c r="AX273" s="51" t="e">
        <f t="shared" si="71"/>
        <v>#REF!</v>
      </c>
      <c r="AY273" s="51" t="e">
        <f t="shared" si="72"/>
        <v>#REF!</v>
      </c>
      <c r="AZ273" s="51" t="e">
        <f t="shared" si="73"/>
        <v>#REF!</v>
      </c>
      <c r="BA273" s="51" t="e">
        <f t="shared" si="74"/>
        <v>#REF!</v>
      </c>
      <c r="BB273" s="51">
        <f t="shared" si="75"/>
        <v>0</v>
      </c>
      <c r="BC273" s="51" t="e">
        <f t="shared" si="76"/>
        <v>#REF!</v>
      </c>
      <c r="BD273" s="51">
        <f t="shared" si="77"/>
        <v>0</v>
      </c>
      <c r="BE273" s="51">
        <f>IFERROR(VLOOKUP(A273,salario!A$2:P$91,11,FALSE),0)</f>
        <v>0</v>
      </c>
      <c r="BF273" s="51">
        <f>SUMIFS(topmanager!$D:$D,topmanager!$C:$C,rs_nova!$A273,topmanager!$A:$A,rs_nova!BF$2)</f>
        <v>0</v>
      </c>
      <c r="BG273" s="51">
        <f>SUMIFS(topmanager!$D:$D,topmanager!$C:$C,rs_nova!$A273,topmanager!$A:$A,rs_nova!BG$2)</f>
        <v>0</v>
      </c>
      <c r="BH273" s="51">
        <f>SUMIFS(topmanager!$D:$D,topmanager!$C:$C,rs_nova!$A273,topmanager!$A:$A,rs_nova!BH$2)</f>
        <v>0</v>
      </c>
      <c r="BI273" s="51">
        <f>SUMIFS(topmanager!$D:$D,topmanager!$C:$C,rs_nova!$A273,topmanager!$A:$A,rs_nova!BI$2)</f>
        <v>0</v>
      </c>
      <c r="BJ273" s="51">
        <f>SUMIFS(topmanager!$D:$D,topmanager!$C:$C,rs_nova!$A273,topmanager!$A:$A,rs_nova!BJ$2)+SUMIFS(topmanager!$D:$D,topmanager!$C:$C,rs_nova!$A273,topmanager!$A:$A,rs_nova!BJ$2+1)</f>
        <v>0</v>
      </c>
      <c r="BK273" s="51">
        <f>IFERROR(VLOOKUP(A273,[8]ferias!$C$4:$G$100,5,FALSE),0)</f>
        <v>0</v>
      </c>
      <c r="BL273" s="51">
        <f>SUMIFS(topmanager!$D:$D,topmanager!$C:$C,rs_nova!$A273,topmanager!$A:$A,rs_nova!BL$2)</f>
        <v>0</v>
      </c>
      <c r="BM273" s="51">
        <f>SUMIFS(topmanager!$D:$D,topmanager!$C:$C,rs_nova!$A273,topmanager!$A:$A,rs_nova!BM$2)+SUMIFS(topmanager!$D:$D,topmanager!$C:$C,rs_nova!$A277,topmanager!$A:$A,151)</f>
        <v>0</v>
      </c>
      <c r="BN273" s="51">
        <f t="shared" si="78"/>
        <v>0</v>
      </c>
    </row>
    <row r="274" spans="1:66">
      <c r="A274" s="47" t="e">
        <f>total!#REF!</f>
        <v>#REF!</v>
      </c>
      <c r="B274" s="47">
        <f t="shared" si="65"/>
        <v>0</v>
      </c>
      <c r="C274" s="48" t="e">
        <f>total!#REF!</f>
        <v>#REF!</v>
      </c>
      <c r="D274" s="49" t="str">
        <f>IFERROR(VLOOKUP(A274,salario!A$3:J$32,10,FALSE),"")</f>
        <v/>
      </c>
      <c r="E274" s="49" t="str">
        <f>IFERROR(IF(VLOOKUP(A274,salario!A$3:O$32,15,FALSE)="","",VLOOKUP(A274,salario!A$3:O$32,15,FALSE)),"")</f>
        <v/>
      </c>
      <c r="F274" s="47" t="str">
        <f>IFERROR(VLOOKUP(A274,[5]base_pessoal!$B$2:$P$1504,13,FALSE),"")</f>
        <v/>
      </c>
      <c r="G274" s="50">
        <f>IFERROR(VLOOKUP(A274,salario!A$2:P$91,11,FALSE),0)*B274/30</f>
        <v>0</v>
      </c>
      <c r="H274" s="50">
        <f>SUMIFS(topmanager!$D:$D,topmanager!$C:$C,rs_nova!$A274,topmanager!$A:$A,rs_nova!H$2)+SUMIFS(topmanager!$D:$D,topmanager!$C:$C,rs_nova!$A274,topmanager!$A:$A,63)</f>
        <v>0</v>
      </c>
      <c r="I274" s="50">
        <f>-SUMIFS(topmanager!$D:$D,topmanager!$C:$C,rs_nova!$A274,topmanager!$A:$A,rs_nova!I$2)</f>
        <v>0</v>
      </c>
      <c r="J274" s="50">
        <f>SUMIFS(topmanager!$D:$D,topmanager!$C:$C,rs_nova!$A274,topmanager!$A:$A,rs_nova!J$2)</f>
        <v>0</v>
      </c>
      <c r="K274" s="50">
        <f>SUMIFS(topmanager!$D:$D,topmanager!$C:$C,rs_nova!$A274,topmanager!$A:$A,rs_nova!K$2)+SUMIFS(topmanager!$D:$D,topmanager!$C:$C,rs_nova!$A274,topmanager!$A:$A,911)</f>
        <v>0</v>
      </c>
      <c r="L274" s="50">
        <f>SUMIFS(topmanager!$D:$D,topmanager!$C:$C,rs_nova!$A274,topmanager!$A:$A,rs_nova!L$2)</f>
        <v>0</v>
      </c>
      <c r="M274" s="50">
        <f>SUMIFS(topmanager!$D:$D,topmanager!$C:$C,rs_nova!$A274,topmanager!$A:$A,rs_nova!M$2)+SUMIFS(topmanager!$D:$D,topmanager!$C:$C,rs_nova!$A274,topmanager!$A:$A,908)+SUMIFS(topmanager!$D:$D,topmanager!$C:$C,rs_nova!$A274,topmanager!$A:$A,550)</f>
        <v>0</v>
      </c>
      <c r="N274" s="50">
        <f>SUMIFS(topmanager!$D:$D,topmanager!$C:$C,rs_nova!$A274,topmanager!$A:$A,rs_nova!N$2)</f>
        <v>0</v>
      </c>
      <c r="O274" s="51">
        <f t="shared" si="66"/>
        <v>0</v>
      </c>
      <c r="P274" s="50">
        <f>IFERROR(VLOOKUP($A274,total!$B$4:$AW$437,27,0),0)</f>
        <v>0</v>
      </c>
      <c r="Q274" s="50">
        <f>IFERROR(VLOOKUP($A274,total!$B$4:$AW$437,21,0),0)</f>
        <v>0</v>
      </c>
      <c r="R274" s="50">
        <f>IFERROR(VLOOKUP($A274,total!$B$4:$AW$437,25,0),0)+IFERROR(VLOOKUP($A274,total!$B$4:$AW$437,36,0),0)</f>
        <v>0</v>
      </c>
      <c r="S274" s="50">
        <f>IFERROR(VLOOKUP(A274,gympass!$A$2:$F$148,6,0),0)</f>
        <v>0</v>
      </c>
      <c r="T274" s="50">
        <f>IFERROR(VLOOKUP($A274,total!$B$4:$AW$437,42,0),0)</f>
        <v>0</v>
      </c>
      <c r="U274" s="50">
        <f>IFERROR(VLOOKUP($A274,total!$B$4:$AW$437,32,0),0)</f>
        <v>0</v>
      </c>
      <c r="V274" s="50">
        <f>IFERROR(VLOOKUP($A274,total!$B$4:$AW$437,28,0),0)</f>
        <v>0</v>
      </c>
      <c r="W274" s="50">
        <f>IFERROR(VLOOKUP($A274,total!$B$4:$AX$437,49,0),0)</f>
        <v>0</v>
      </c>
      <c r="X274" s="50"/>
      <c r="Y274" s="50">
        <f>IFERROR(VLOOKUP(A274,#REF!,4,0),0)</f>
        <v>0</v>
      </c>
      <c r="Z274" s="50">
        <f>IFERROR(VLOOKUP(B274,#REF!,8,0),0)</f>
        <v>0</v>
      </c>
      <c r="AA274" s="50">
        <f>IFERROR(VLOOKUP($A274,total!$B$4:$AW$437,45,0),0)</f>
        <v>0</v>
      </c>
      <c r="AB274" s="50">
        <f>IFERROR(VLOOKUP($A274,total!$B$4:$AW$437,48,0),0)</f>
        <v>0</v>
      </c>
      <c r="AC274" s="50">
        <f>IFERROR(VLOOKUP($A274,total!$B$4:$AB$437,19,0),0)</f>
        <v>0</v>
      </c>
      <c r="AD274" s="50">
        <f>IFERROR(VLOOKUP($A274,total!$B$4:$AB$437,10,0),0)</f>
        <v>0</v>
      </c>
      <c r="AE274" s="50">
        <f>IFERROR(VLOOKUP($A274,total!$B$4:$AB$437,13,0),0)-SUMIFS(topmanager!$D:$D,topmanager!$C:$C,rs_nova!$A278,topmanager!$A:$A,856)</f>
        <v>0</v>
      </c>
      <c r="AF274" s="50">
        <f>IFERROR(VLOOKUP($A274,total!$B$4:$AB$437,16,0),0)</f>
        <v>0</v>
      </c>
      <c r="AG274" s="50">
        <f>IFERROR(VLOOKUP($A274,total!$B$4:$AB$437,7,0),0)</f>
        <v>0</v>
      </c>
      <c r="AH274" s="50">
        <f>IFERROR(VLOOKUP($A274,total!$B$4:$AD$437,29,0),0)</f>
        <v>0</v>
      </c>
      <c r="AI274" s="50">
        <f>IFERROR(VLOOKUP(A274,total!$B$4:$AN$437,39,0),0)</f>
        <v>0</v>
      </c>
      <c r="AJ274" s="51">
        <f t="shared" si="67"/>
        <v>0</v>
      </c>
      <c r="AK274" s="50">
        <f t="shared" si="68"/>
        <v>0</v>
      </c>
      <c r="AL274" s="50">
        <f t="shared" si="69"/>
        <v>0</v>
      </c>
      <c r="AM274" s="50">
        <f t="shared" si="70"/>
        <v>0</v>
      </c>
      <c r="AN274" s="50" t="e">
        <f t="shared" si="64"/>
        <v>#REF!</v>
      </c>
      <c r="AO274" s="50" t="e">
        <f t="shared" si="64"/>
        <v>#REF!</v>
      </c>
      <c r="AP274" s="50" t="e">
        <f t="shared" si="64"/>
        <v>#REF!</v>
      </c>
      <c r="AQ274" s="50">
        <f>IFERROR(VLOOKUP(TEXT($A274,"000000"),[6]Página1!$A$8:$S$801,13,FALSE),0)</f>
        <v>0</v>
      </c>
      <c r="AR274" s="50">
        <f>IFERROR(VLOOKUP(TEXT($A274,"000000"),[6]Página1!$A$8:$S$801,16,FALSE),0)</f>
        <v>0</v>
      </c>
      <c r="AS274" s="50">
        <f>IFERROR(VLOOKUP(TEXT($A274,"000000"),[6]Página1!$A$8:$S$801,19,FALSE),0)</f>
        <v>0</v>
      </c>
      <c r="AT274" s="50">
        <f>IFERROR(VLOOKUP(TEXT($A274,"000000"),[7]Página1!$A$8:$R$814,12,FALSE),0)</f>
        <v>0</v>
      </c>
      <c r="AU274" s="50">
        <f>IFERROR(VLOOKUP(TEXT($A274,"000000"),[7]Página1!$A$8:$R$814,15,FALSE),0)</f>
        <v>0</v>
      </c>
      <c r="AV274" s="50">
        <f>IFERROR(VLOOKUP(TEXT($A274,"000000"),[7]Página1!$A$8:$R$814,18,FALSE),0)</f>
        <v>0</v>
      </c>
      <c r="AW274" s="50"/>
      <c r="AX274" s="51" t="e">
        <f t="shared" si="71"/>
        <v>#REF!</v>
      </c>
      <c r="AY274" s="51" t="e">
        <f t="shared" si="72"/>
        <v>#REF!</v>
      </c>
      <c r="AZ274" s="51" t="e">
        <f t="shared" si="73"/>
        <v>#REF!</v>
      </c>
      <c r="BA274" s="51" t="e">
        <f t="shared" si="74"/>
        <v>#REF!</v>
      </c>
      <c r="BB274" s="51">
        <f t="shared" si="75"/>
        <v>0</v>
      </c>
      <c r="BC274" s="51" t="e">
        <f t="shared" si="76"/>
        <v>#REF!</v>
      </c>
      <c r="BD274" s="51">
        <f t="shared" si="77"/>
        <v>0</v>
      </c>
      <c r="BE274" s="51">
        <f>IFERROR(VLOOKUP(A274,salario!A$2:P$91,11,FALSE),0)</f>
        <v>0</v>
      </c>
      <c r="BF274" s="51">
        <f>SUMIFS(topmanager!$D:$D,topmanager!$C:$C,rs_nova!$A274,topmanager!$A:$A,rs_nova!BF$2)</f>
        <v>0</v>
      </c>
      <c r="BG274" s="51">
        <f>SUMIFS(topmanager!$D:$D,topmanager!$C:$C,rs_nova!$A274,topmanager!$A:$A,rs_nova!BG$2)</f>
        <v>0</v>
      </c>
      <c r="BH274" s="51">
        <f>SUMIFS(topmanager!$D:$D,topmanager!$C:$C,rs_nova!$A274,topmanager!$A:$A,rs_nova!BH$2)</f>
        <v>0</v>
      </c>
      <c r="BI274" s="51">
        <f>SUMIFS(topmanager!$D:$D,topmanager!$C:$C,rs_nova!$A274,topmanager!$A:$A,rs_nova!BI$2)</f>
        <v>0</v>
      </c>
      <c r="BJ274" s="51">
        <f>SUMIFS(topmanager!$D:$D,topmanager!$C:$C,rs_nova!$A274,topmanager!$A:$A,rs_nova!BJ$2)+SUMIFS(topmanager!$D:$D,topmanager!$C:$C,rs_nova!$A274,topmanager!$A:$A,rs_nova!BJ$2+1)</f>
        <v>0</v>
      </c>
      <c r="BK274" s="51">
        <f>IFERROR(VLOOKUP(A274,[8]ferias!$C$4:$G$100,5,FALSE),0)</f>
        <v>0</v>
      </c>
      <c r="BL274" s="51">
        <f>SUMIFS(topmanager!$D:$D,topmanager!$C:$C,rs_nova!$A274,topmanager!$A:$A,rs_nova!BL$2)</f>
        <v>0</v>
      </c>
      <c r="BM274" s="51">
        <f>SUMIFS(topmanager!$D:$D,topmanager!$C:$C,rs_nova!$A274,topmanager!$A:$A,rs_nova!BM$2)+SUMIFS(topmanager!$D:$D,topmanager!$C:$C,rs_nova!$A278,topmanager!$A:$A,151)</f>
        <v>0</v>
      </c>
      <c r="BN274" s="51">
        <f t="shared" si="78"/>
        <v>0</v>
      </c>
    </row>
    <row r="275" spans="1:66">
      <c r="A275" s="47" t="e">
        <f>total!#REF!</f>
        <v>#REF!</v>
      </c>
      <c r="B275" s="47">
        <f t="shared" si="65"/>
        <v>0</v>
      </c>
      <c r="C275" s="48" t="e">
        <f>total!#REF!</f>
        <v>#REF!</v>
      </c>
      <c r="D275" s="49" t="str">
        <f>IFERROR(VLOOKUP(A275,salario!A$3:J$32,10,FALSE),"")</f>
        <v/>
      </c>
      <c r="E275" s="49" t="str">
        <f>IFERROR(IF(VLOOKUP(A275,salario!A$3:O$32,15,FALSE)="","",VLOOKUP(A275,salario!A$3:O$32,15,FALSE)),"")</f>
        <v/>
      </c>
      <c r="F275" s="47" t="str">
        <f>IFERROR(VLOOKUP(A275,[5]base_pessoal!$B$2:$P$1504,13,FALSE),"")</f>
        <v/>
      </c>
      <c r="G275" s="50">
        <f>IFERROR(VLOOKUP(A275,salario!A$2:P$91,11,FALSE),0)*B275/30</f>
        <v>0</v>
      </c>
      <c r="H275" s="50">
        <f>SUMIFS(topmanager!$D:$D,topmanager!$C:$C,rs_nova!$A275,topmanager!$A:$A,rs_nova!H$2)+SUMIFS(topmanager!$D:$D,topmanager!$C:$C,rs_nova!$A275,topmanager!$A:$A,63)</f>
        <v>0</v>
      </c>
      <c r="I275" s="50">
        <f>-SUMIFS(topmanager!$D:$D,topmanager!$C:$C,rs_nova!$A275,topmanager!$A:$A,rs_nova!I$2)</f>
        <v>0</v>
      </c>
      <c r="J275" s="50">
        <f>SUMIFS(topmanager!$D:$D,topmanager!$C:$C,rs_nova!$A275,topmanager!$A:$A,rs_nova!J$2)</f>
        <v>0</v>
      </c>
      <c r="K275" s="50">
        <f>SUMIFS(topmanager!$D:$D,topmanager!$C:$C,rs_nova!$A275,topmanager!$A:$A,rs_nova!K$2)+SUMIFS(topmanager!$D:$D,topmanager!$C:$C,rs_nova!$A275,topmanager!$A:$A,911)</f>
        <v>0</v>
      </c>
      <c r="L275" s="50">
        <f>SUMIFS(topmanager!$D:$D,topmanager!$C:$C,rs_nova!$A275,topmanager!$A:$A,rs_nova!L$2)</f>
        <v>0</v>
      </c>
      <c r="M275" s="50">
        <f>SUMIFS(topmanager!$D:$D,topmanager!$C:$C,rs_nova!$A275,topmanager!$A:$A,rs_nova!M$2)+SUMIFS(topmanager!$D:$D,topmanager!$C:$C,rs_nova!$A275,topmanager!$A:$A,908)+SUMIFS(topmanager!$D:$D,topmanager!$C:$C,rs_nova!$A275,topmanager!$A:$A,550)</f>
        <v>0</v>
      </c>
      <c r="N275" s="50">
        <f>SUMIFS(topmanager!$D:$D,topmanager!$C:$C,rs_nova!$A275,topmanager!$A:$A,rs_nova!N$2)</f>
        <v>0</v>
      </c>
      <c r="O275" s="51">
        <f t="shared" si="66"/>
        <v>0</v>
      </c>
      <c r="P275" s="50">
        <f>IFERROR(VLOOKUP($A275,total!$B$4:$AW$437,27,0),0)</f>
        <v>0</v>
      </c>
      <c r="Q275" s="50">
        <f>IFERROR(VLOOKUP($A275,total!$B$4:$AW$437,21,0),0)</f>
        <v>0</v>
      </c>
      <c r="R275" s="50">
        <f>IFERROR(VLOOKUP($A275,total!$B$4:$AW$437,25,0),0)+IFERROR(VLOOKUP($A275,total!$B$4:$AW$437,36,0),0)</f>
        <v>0</v>
      </c>
      <c r="S275" s="50">
        <f>IFERROR(VLOOKUP(A275,gympass!$A$2:$F$148,6,0),0)</f>
        <v>0</v>
      </c>
      <c r="T275" s="50">
        <f>IFERROR(VLOOKUP($A275,total!$B$4:$AW$437,42,0),0)</f>
        <v>0</v>
      </c>
      <c r="U275" s="50">
        <f>IFERROR(VLOOKUP($A275,total!$B$4:$AW$437,32,0),0)</f>
        <v>0</v>
      </c>
      <c r="V275" s="50">
        <f>IFERROR(VLOOKUP($A275,total!$B$4:$AW$437,28,0),0)</f>
        <v>0</v>
      </c>
      <c r="W275" s="50">
        <f>IFERROR(VLOOKUP($A275,total!$B$4:$AX$437,49,0),0)</f>
        <v>0</v>
      </c>
      <c r="X275" s="50"/>
      <c r="Y275" s="50">
        <f>IFERROR(VLOOKUP(A275,#REF!,4,0),0)</f>
        <v>0</v>
      </c>
      <c r="Z275" s="50">
        <f>IFERROR(VLOOKUP(B275,#REF!,8,0),0)</f>
        <v>0</v>
      </c>
      <c r="AA275" s="50">
        <f>IFERROR(VLOOKUP($A275,total!$B$4:$AW$437,45,0),0)</f>
        <v>0</v>
      </c>
      <c r="AB275" s="50">
        <f>IFERROR(VLOOKUP($A275,total!$B$4:$AW$437,48,0),0)</f>
        <v>0</v>
      </c>
      <c r="AC275" s="50">
        <f>IFERROR(VLOOKUP($A275,total!$B$4:$AB$437,19,0),0)</f>
        <v>0</v>
      </c>
      <c r="AD275" s="50">
        <f>IFERROR(VLOOKUP($A275,total!$B$4:$AB$437,10,0),0)</f>
        <v>0</v>
      </c>
      <c r="AE275" s="50">
        <f>IFERROR(VLOOKUP($A275,total!$B$4:$AB$437,13,0),0)-SUMIFS(topmanager!$D:$D,topmanager!$C:$C,rs_nova!$A279,topmanager!$A:$A,856)</f>
        <v>0</v>
      </c>
      <c r="AF275" s="50">
        <f>IFERROR(VLOOKUP($A275,total!$B$4:$AB$437,16,0),0)</f>
        <v>0</v>
      </c>
      <c r="AG275" s="50">
        <f>IFERROR(VLOOKUP($A275,total!$B$4:$AB$437,7,0),0)</f>
        <v>0</v>
      </c>
      <c r="AH275" s="50">
        <f>IFERROR(VLOOKUP($A275,total!$B$4:$AD$437,29,0),0)</f>
        <v>0</v>
      </c>
      <c r="AI275" s="50">
        <f>IFERROR(VLOOKUP(A275,total!$B$4:$AN$437,39,0),0)</f>
        <v>0</v>
      </c>
      <c r="AJ275" s="51">
        <f t="shared" si="67"/>
        <v>0</v>
      </c>
      <c r="AK275" s="50">
        <f t="shared" si="68"/>
        <v>0</v>
      </c>
      <c r="AL275" s="50">
        <f t="shared" si="69"/>
        <v>0</v>
      </c>
      <c r="AM275" s="50">
        <f t="shared" si="70"/>
        <v>0</v>
      </c>
      <c r="AN275" s="50" t="e">
        <f t="shared" si="64"/>
        <v>#REF!</v>
      </c>
      <c r="AO275" s="50" t="e">
        <f t="shared" si="64"/>
        <v>#REF!</v>
      </c>
      <c r="AP275" s="50" t="e">
        <f t="shared" si="64"/>
        <v>#REF!</v>
      </c>
      <c r="AQ275" s="50">
        <f>IFERROR(VLOOKUP(TEXT($A275,"000000"),[6]Página1!$A$8:$S$801,13,FALSE),0)</f>
        <v>0</v>
      </c>
      <c r="AR275" s="50">
        <f>IFERROR(VLOOKUP(TEXT($A275,"000000"),[6]Página1!$A$8:$S$801,16,FALSE),0)</f>
        <v>0</v>
      </c>
      <c r="AS275" s="50">
        <f>IFERROR(VLOOKUP(TEXT($A275,"000000"),[6]Página1!$A$8:$S$801,19,FALSE),0)</f>
        <v>0</v>
      </c>
      <c r="AT275" s="50">
        <f>IFERROR(VLOOKUP(TEXT($A275,"000000"),[7]Página1!$A$8:$R$814,12,FALSE),0)</f>
        <v>0</v>
      </c>
      <c r="AU275" s="50">
        <f>IFERROR(VLOOKUP(TEXT($A275,"000000"),[7]Página1!$A$8:$R$814,15,FALSE),0)</f>
        <v>0</v>
      </c>
      <c r="AV275" s="50">
        <f>IFERROR(VLOOKUP(TEXT($A275,"000000"),[7]Página1!$A$8:$R$814,18,FALSE),0)</f>
        <v>0</v>
      </c>
      <c r="AW275" s="50"/>
      <c r="AX275" s="51" t="e">
        <f t="shared" si="71"/>
        <v>#REF!</v>
      </c>
      <c r="AY275" s="51" t="e">
        <f t="shared" si="72"/>
        <v>#REF!</v>
      </c>
      <c r="AZ275" s="51" t="e">
        <f t="shared" si="73"/>
        <v>#REF!</v>
      </c>
      <c r="BA275" s="51" t="e">
        <f t="shared" si="74"/>
        <v>#REF!</v>
      </c>
      <c r="BB275" s="51">
        <f t="shared" si="75"/>
        <v>0</v>
      </c>
      <c r="BC275" s="51" t="e">
        <f t="shared" si="76"/>
        <v>#REF!</v>
      </c>
      <c r="BD275" s="51">
        <f t="shared" si="77"/>
        <v>0</v>
      </c>
      <c r="BE275" s="51">
        <f>IFERROR(VLOOKUP(A275,salario!A$2:P$91,11,FALSE),0)</f>
        <v>0</v>
      </c>
      <c r="BF275" s="51">
        <f>SUMIFS(topmanager!$D:$D,topmanager!$C:$C,rs_nova!$A275,topmanager!$A:$A,rs_nova!BF$2)</f>
        <v>0</v>
      </c>
      <c r="BG275" s="51">
        <f>SUMIFS(topmanager!$D:$D,topmanager!$C:$C,rs_nova!$A275,topmanager!$A:$A,rs_nova!BG$2)</f>
        <v>0</v>
      </c>
      <c r="BH275" s="51">
        <f>SUMIFS(topmanager!$D:$D,topmanager!$C:$C,rs_nova!$A275,topmanager!$A:$A,rs_nova!BH$2)</f>
        <v>0</v>
      </c>
      <c r="BI275" s="51">
        <f>SUMIFS(topmanager!$D:$D,topmanager!$C:$C,rs_nova!$A275,topmanager!$A:$A,rs_nova!BI$2)</f>
        <v>0</v>
      </c>
      <c r="BJ275" s="51">
        <f>SUMIFS(topmanager!$D:$D,topmanager!$C:$C,rs_nova!$A275,topmanager!$A:$A,rs_nova!BJ$2)+SUMIFS(topmanager!$D:$D,topmanager!$C:$C,rs_nova!$A275,topmanager!$A:$A,rs_nova!BJ$2+1)</f>
        <v>0</v>
      </c>
      <c r="BK275" s="51">
        <f>IFERROR(VLOOKUP(A275,[8]ferias!$C$4:$G$100,5,FALSE),0)</f>
        <v>0</v>
      </c>
      <c r="BL275" s="51">
        <f>SUMIFS(topmanager!$D:$D,topmanager!$C:$C,rs_nova!$A275,topmanager!$A:$A,rs_nova!BL$2)</f>
        <v>0</v>
      </c>
      <c r="BM275" s="51">
        <f>SUMIFS(topmanager!$D:$D,topmanager!$C:$C,rs_nova!$A275,topmanager!$A:$A,rs_nova!BM$2)+SUMIFS(topmanager!$D:$D,topmanager!$C:$C,rs_nova!$A279,topmanager!$A:$A,151)</f>
        <v>0</v>
      </c>
      <c r="BN275" s="51">
        <f t="shared" si="78"/>
        <v>0</v>
      </c>
    </row>
    <row r="276" spans="1:66">
      <c r="A276" s="47" t="e">
        <f>total!#REF!</f>
        <v>#REF!</v>
      </c>
      <c r="B276" s="47">
        <f t="shared" si="65"/>
        <v>0</v>
      </c>
      <c r="C276" s="48" t="e">
        <f>total!#REF!</f>
        <v>#REF!</v>
      </c>
      <c r="D276" s="49" t="str">
        <f>IFERROR(VLOOKUP(A276,salario!A$3:J$32,10,FALSE),"")</f>
        <v/>
      </c>
      <c r="E276" s="49" t="str">
        <f>IFERROR(IF(VLOOKUP(A276,salario!A$3:O$32,15,FALSE)="","",VLOOKUP(A276,salario!A$3:O$32,15,FALSE)),"")</f>
        <v/>
      </c>
      <c r="F276" s="47" t="str">
        <f>IFERROR(VLOOKUP(A276,[5]base_pessoal!$B$2:$P$1504,13,FALSE),"")</f>
        <v/>
      </c>
      <c r="G276" s="50">
        <f>IFERROR(VLOOKUP(A276,salario!A$2:P$91,11,FALSE),0)*B276/30</f>
        <v>0</v>
      </c>
      <c r="H276" s="50">
        <f>SUMIFS(topmanager!$D:$D,topmanager!$C:$C,rs_nova!$A276,topmanager!$A:$A,rs_nova!H$2)+SUMIFS(topmanager!$D:$D,topmanager!$C:$C,rs_nova!$A276,topmanager!$A:$A,63)</f>
        <v>0</v>
      </c>
      <c r="I276" s="50">
        <f>-SUMIFS(topmanager!$D:$D,topmanager!$C:$C,rs_nova!$A276,topmanager!$A:$A,rs_nova!I$2)</f>
        <v>0</v>
      </c>
      <c r="J276" s="50">
        <f>SUMIFS(topmanager!$D:$D,topmanager!$C:$C,rs_nova!$A276,topmanager!$A:$A,rs_nova!J$2)</f>
        <v>0</v>
      </c>
      <c r="K276" s="50">
        <f>SUMIFS(topmanager!$D:$D,topmanager!$C:$C,rs_nova!$A276,topmanager!$A:$A,rs_nova!K$2)+SUMIFS(topmanager!$D:$D,topmanager!$C:$C,rs_nova!$A276,topmanager!$A:$A,911)</f>
        <v>0</v>
      </c>
      <c r="L276" s="50">
        <f>SUMIFS(topmanager!$D:$D,topmanager!$C:$C,rs_nova!$A276,topmanager!$A:$A,rs_nova!L$2)</f>
        <v>0</v>
      </c>
      <c r="M276" s="50">
        <f>SUMIFS(topmanager!$D:$D,topmanager!$C:$C,rs_nova!$A276,topmanager!$A:$A,rs_nova!M$2)+SUMIFS(topmanager!$D:$D,topmanager!$C:$C,rs_nova!$A276,topmanager!$A:$A,908)+SUMIFS(topmanager!$D:$D,topmanager!$C:$C,rs_nova!$A276,topmanager!$A:$A,550)</f>
        <v>0</v>
      </c>
      <c r="N276" s="50">
        <f>SUMIFS(topmanager!$D:$D,topmanager!$C:$C,rs_nova!$A276,topmanager!$A:$A,rs_nova!N$2)</f>
        <v>0</v>
      </c>
      <c r="O276" s="51">
        <f t="shared" si="66"/>
        <v>0</v>
      </c>
      <c r="P276" s="50">
        <f>IFERROR(VLOOKUP($A276,total!$B$4:$AW$437,27,0),0)</f>
        <v>0</v>
      </c>
      <c r="Q276" s="50">
        <f>IFERROR(VLOOKUP($A276,total!$B$4:$AW$437,21,0),0)</f>
        <v>0</v>
      </c>
      <c r="R276" s="50">
        <f>IFERROR(VLOOKUP($A276,total!$B$4:$AW$437,25,0),0)+IFERROR(VLOOKUP($A276,total!$B$4:$AW$437,36,0),0)</f>
        <v>0</v>
      </c>
      <c r="S276" s="50">
        <f>IFERROR(VLOOKUP(A276,gympass!$A$2:$F$148,6,0),0)</f>
        <v>0</v>
      </c>
      <c r="T276" s="50">
        <f>IFERROR(VLOOKUP($A276,total!$B$4:$AW$437,42,0),0)</f>
        <v>0</v>
      </c>
      <c r="U276" s="50">
        <f>IFERROR(VLOOKUP($A276,total!$B$4:$AW$437,32,0),0)</f>
        <v>0</v>
      </c>
      <c r="V276" s="50">
        <f>IFERROR(VLOOKUP($A276,total!$B$4:$AW$437,28,0),0)</f>
        <v>0</v>
      </c>
      <c r="W276" s="50">
        <f>IFERROR(VLOOKUP($A276,total!$B$4:$AX$437,49,0),0)</f>
        <v>0</v>
      </c>
      <c r="X276" s="50"/>
      <c r="Y276" s="50">
        <f>IFERROR(VLOOKUP(A276,#REF!,4,0),0)</f>
        <v>0</v>
      </c>
      <c r="Z276" s="50">
        <f>IFERROR(VLOOKUP(B276,#REF!,8,0),0)</f>
        <v>0</v>
      </c>
      <c r="AA276" s="50">
        <f>IFERROR(VLOOKUP($A276,total!$B$4:$AW$437,45,0),0)</f>
        <v>0</v>
      </c>
      <c r="AB276" s="50">
        <f>IFERROR(VLOOKUP($A276,total!$B$4:$AW$437,48,0),0)</f>
        <v>0</v>
      </c>
      <c r="AC276" s="50">
        <f>IFERROR(VLOOKUP($A276,total!$B$4:$AB$437,19,0),0)</f>
        <v>0</v>
      </c>
      <c r="AD276" s="50">
        <f>IFERROR(VLOOKUP($A276,total!$B$4:$AB$437,10,0),0)</f>
        <v>0</v>
      </c>
      <c r="AE276" s="50">
        <f>IFERROR(VLOOKUP($A276,total!$B$4:$AB$437,13,0),0)-SUMIFS(topmanager!$D:$D,topmanager!$C:$C,rs_nova!$A280,topmanager!$A:$A,856)</f>
        <v>0</v>
      </c>
      <c r="AF276" s="50">
        <f>IFERROR(VLOOKUP($A276,total!$B$4:$AB$437,16,0),0)</f>
        <v>0</v>
      </c>
      <c r="AG276" s="50">
        <f>IFERROR(VLOOKUP($A276,total!$B$4:$AB$437,7,0),0)</f>
        <v>0</v>
      </c>
      <c r="AH276" s="50">
        <f>IFERROR(VLOOKUP($A276,total!$B$4:$AD$437,29,0),0)</f>
        <v>0</v>
      </c>
      <c r="AI276" s="50">
        <f>IFERROR(VLOOKUP(A276,total!$B$4:$AN$437,39,0),0)</f>
        <v>0</v>
      </c>
      <c r="AJ276" s="51">
        <f t="shared" si="67"/>
        <v>0</v>
      </c>
      <c r="AK276" s="50">
        <f t="shared" si="68"/>
        <v>0</v>
      </c>
      <c r="AL276" s="50">
        <f t="shared" si="69"/>
        <v>0</v>
      </c>
      <c r="AM276" s="50">
        <f t="shared" si="70"/>
        <v>0</v>
      </c>
      <c r="AN276" s="50" t="e">
        <f t="shared" si="64"/>
        <v>#REF!</v>
      </c>
      <c r="AO276" s="50" t="e">
        <f t="shared" si="64"/>
        <v>#REF!</v>
      </c>
      <c r="AP276" s="50" t="e">
        <f t="shared" si="64"/>
        <v>#REF!</v>
      </c>
      <c r="AQ276" s="50">
        <f>IFERROR(VLOOKUP(TEXT($A276,"000000"),[6]Página1!$A$8:$S$801,13,FALSE),0)</f>
        <v>0</v>
      </c>
      <c r="AR276" s="50">
        <f>IFERROR(VLOOKUP(TEXT($A276,"000000"),[6]Página1!$A$8:$S$801,16,FALSE),0)</f>
        <v>0</v>
      </c>
      <c r="AS276" s="50">
        <f>IFERROR(VLOOKUP(TEXT($A276,"000000"),[6]Página1!$A$8:$S$801,19,FALSE),0)</f>
        <v>0</v>
      </c>
      <c r="AT276" s="50">
        <f>IFERROR(VLOOKUP(TEXT($A276,"000000"),[7]Página1!$A$8:$R$814,12,FALSE),0)</f>
        <v>0</v>
      </c>
      <c r="AU276" s="50">
        <f>IFERROR(VLOOKUP(TEXT($A276,"000000"),[7]Página1!$A$8:$R$814,15,FALSE),0)</f>
        <v>0</v>
      </c>
      <c r="AV276" s="50">
        <f>IFERROR(VLOOKUP(TEXT($A276,"000000"),[7]Página1!$A$8:$R$814,18,FALSE),0)</f>
        <v>0</v>
      </c>
      <c r="AW276" s="50"/>
      <c r="AX276" s="51" t="e">
        <f t="shared" si="71"/>
        <v>#REF!</v>
      </c>
      <c r="AY276" s="51" t="e">
        <f t="shared" si="72"/>
        <v>#REF!</v>
      </c>
      <c r="AZ276" s="51" t="e">
        <f t="shared" si="73"/>
        <v>#REF!</v>
      </c>
      <c r="BA276" s="51" t="e">
        <f t="shared" si="74"/>
        <v>#REF!</v>
      </c>
      <c r="BB276" s="51">
        <f t="shared" si="75"/>
        <v>0</v>
      </c>
      <c r="BC276" s="51" t="e">
        <f t="shared" si="76"/>
        <v>#REF!</v>
      </c>
      <c r="BD276" s="51">
        <f t="shared" si="77"/>
        <v>0</v>
      </c>
      <c r="BE276" s="51">
        <f>IFERROR(VLOOKUP(A276,salario!A$2:P$91,11,FALSE),0)</f>
        <v>0</v>
      </c>
      <c r="BF276" s="51">
        <f>SUMIFS(topmanager!$D:$D,topmanager!$C:$C,rs_nova!$A276,topmanager!$A:$A,rs_nova!BF$2)</f>
        <v>0</v>
      </c>
      <c r="BG276" s="51">
        <f>SUMIFS(topmanager!$D:$D,topmanager!$C:$C,rs_nova!$A276,topmanager!$A:$A,rs_nova!BG$2)</f>
        <v>0</v>
      </c>
      <c r="BH276" s="51">
        <f>SUMIFS(topmanager!$D:$D,topmanager!$C:$C,rs_nova!$A276,topmanager!$A:$A,rs_nova!BH$2)</f>
        <v>0</v>
      </c>
      <c r="BI276" s="51">
        <f>SUMIFS(topmanager!$D:$D,topmanager!$C:$C,rs_nova!$A276,topmanager!$A:$A,rs_nova!BI$2)</f>
        <v>0</v>
      </c>
      <c r="BJ276" s="51">
        <f>SUMIFS(topmanager!$D:$D,topmanager!$C:$C,rs_nova!$A276,topmanager!$A:$A,rs_nova!BJ$2)+SUMIFS(topmanager!$D:$D,topmanager!$C:$C,rs_nova!$A276,topmanager!$A:$A,rs_nova!BJ$2+1)</f>
        <v>0</v>
      </c>
      <c r="BK276" s="51">
        <f>IFERROR(VLOOKUP(A276,[8]ferias!$C$4:$G$100,5,FALSE),0)</f>
        <v>0</v>
      </c>
      <c r="BL276" s="51">
        <f>SUMIFS(topmanager!$D:$D,topmanager!$C:$C,rs_nova!$A276,topmanager!$A:$A,rs_nova!BL$2)</f>
        <v>0</v>
      </c>
      <c r="BM276" s="51">
        <f>SUMIFS(topmanager!$D:$D,topmanager!$C:$C,rs_nova!$A276,topmanager!$A:$A,rs_nova!BM$2)+SUMIFS(topmanager!$D:$D,topmanager!$C:$C,rs_nova!$A280,topmanager!$A:$A,151)</f>
        <v>0</v>
      </c>
      <c r="BN276" s="51">
        <f t="shared" si="78"/>
        <v>0</v>
      </c>
    </row>
    <row r="277" spans="1:66">
      <c r="A277" s="47" t="e">
        <f>total!#REF!</f>
        <v>#REF!</v>
      </c>
      <c r="B277" s="47">
        <f t="shared" si="65"/>
        <v>0</v>
      </c>
      <c r="C277" s="48" t="e">
        <f>total!#REF!</f>
        <v>#REF!</v>
      </c>
      <c r="D277" s="49" t="str">
        <f>IFERROR(VLOOKUP(A277,salario!A$3:J$32,10,FALSE),"")</f>
        <v/>
      </c>
      <c r="E277" s="49" t="str">
        <f>IFERROR(IF(VLOOKUP(A277,salario!A$3:O$32,15,FALSE)="","",VLOOKUP(A277,salario!A$3:O$32,15,FALSE)),"")</f>
        <v/>
      </c>
      <c r="F277" s="47" t="str">
        <f>IFERROR(VLOOKUP(A277,[5]base_pessoal!$B$2:$P$1504,13,FALSE),"")</f>
        <v/>
      </c>
      <c r="G277" s="50">
        <f>IFERROR(VLOOKUP(A277,salario!A$2:P$91,11,FALSE),0)*B277/30</f>
        <v>0</v>
      </c>
      <c r="H277" s="50">
        <f>SUMIFS(topmanager!$D:$D,topmanager!$C:$C,rs_nova!$A277,topmanager!$A:$A,rs_nova!H$2)+SUMIFS(topmanager!$D:$D,topmanager!$C:$C,rs_nova!$A277,topmanager!$A:$A,63)</f>
        <v>0</v>
      </c>
      <c r="I277" s="50">
        <f>-SUMIFS(topmanager!$D:$D,topmanager!$C:$C,rs_nova!$A277,topmanager!$A:$A,rs_nova!I$2)</f>
        <v>0</v>
      </c>
      <c r="J277" s="50">
        <f>SUMIFS(topmanager!$D:$D,topmanager!$C:$C,rs_nova!$A277,topmanager!$A:$A,rs_nova!J$2)</f>
        <v>0</v>
      </c>
      <c r="K277" s="50">
        <f>SUMIFS(topmanager!$D:$D,topmanager!$C:$C,rs_nova!$A277,topmanager!$A:$A,rs_nova!K$2)+SUMIFS(topmanager!$D:$D,topmanager!$C:$C,rs_nova!$A277,topmanager!$A:$A,911)</f>
        <v>0</v>
      </c>
      <c r="L277" s="50">
        <f>SUMIFS(topmanager!$D:$D,topmanager!$C:$C,rs_nova!$A277,topmanager!$A:$A,rs_nova!L$2)</f>
        <v>0</v>
      </c>
      <c r="M277" s="50">
        <f>SUMIFS(topmanager!$D:$D,topmanager!$C:$C,rs_nova!$A277,topmanager!$A:$A,rs_nova!M$2)+SUMIFS(topmanager!$D:$D,topmanager!$C:$C,rs_nova!$A277,topmanager!$A:$A,908)+SUMIFS(topmanager!$D:$D,topmanager!$C:$C,rs_nova!$A277,topmanager!$A:$A,550)</f>
        <v>0</v>
      </c>
      <c r="N277" s="50">
        <f>SUMIFS(topmanager!$D:$D,topmanager!$C:$C,rs_nova!$A277,topmanager!$A:$A,rs_nova!N$2)</f>
        <v>0</v>
      </c>
      <c r="O277" s="51">
        <f t="shared" si="66"/>
        <v>0</v>
      </c>
      <c r="P277" s="50">
        <f>IFERROR(VLOOKUP($A277,total!$B$4:$AW$437,27,0),0)</f>
        <v>0</v>
      </c>
      <c r="Q277" s="50">
        <f>IFERROR(VLOOKUP($A277,total!$B$4:$AW$437,21,0),0)</f>
        <v>0</v>
      </c>
      <c r="R277" s="50">
        <f>IFERROR(VLOOKUP($A277,total!$B$4:$AW$437,25,0),0)+IFERROR(VLOOKUP($A277,total!$B$4:$AW$437,36,0),0)</f>
        <v>0</v>
      </c>
      <c r="S277" s="50">
        <f>IFERROR(VLOOKUP(A277,gympass!$A$2:$F$148,6,0),0)</f>
        <v>0</v>
      </c>
      <c r="T277" s="50">
        <f>IFERROR(VLOOKUP($A277,total!$B$4:$AW$437,42,0),0)</f>
        <v>0</v>
      </c>
      <c r="U277" s="50">
        <f>IFERROR(VLOOKUP($A277,total!$B$4:$AW$437,32,0),0)</f>
        <v>0</v>
      </c>
      <c r="V277" s="50">
        <f>IFERROR(VLOOKUP($A277,total!$B$4:$AW$437,28,0),0)</f>
        <v>0</v>
      </c>
      <c r="W277" s="50">
        <f>IFERROR(VLOOKUP($A277,total!$B$4:$AX$437,49,0),0)</f>
        <v>0</v>
      </c>
      <c r="X277" s="50"/>
      <c r="Y277" s="50">
        <f>IFERROR(VLOOKUP(A277,#REF!,4,0),0)</f>
        <v>0</v>
      </c>
      <c r="Z277" s="50">
        <f>IFERROR(VLOOKUP(B277,#REF!,8,0),0)</f>
        <v>0</v>
      </c>
      <c r="AA277" s="50">
        <f>IFERROR(VLOOKUP($A277,total!$B$4:$AW$437,45,0),0)</f>
        <v>0</v>
      </c>
      <c r="AB277" s="50">
        <f>IFERROR(VLOOKUP($A277,total!$B$4:$AW$437,48,0),0)</f>
        <v>0</v>
      </c>
      <c r="AC277" s="50">
        <f>IFERROR(VLOOKUP($A277,total!$B$4:$AB$437,19,0),0)</f>
        <v>0</v>
      </c>
      <c r="AD277" s="50">
        <f>IFERROR(VLOOKUP($A277,total!$B$4:$AB$437,10,0),0)</f>
        <v>0</v>
      </c>
      <c r="AE277" s="50">
        <f>IFERROR(VLOOKUP($A277,total!$B$4:$AB$437,13,0),0)-SUMIFS(topmanager!$D:$D,topmanager!$C:$C,rs_nova!$A281,topmanager!$A:$A,856)</f>
        <v>0</v>
      </c>
      <c r="AF277" s="50">
        <f>IFERROR(VLOOKUP($A277,total!$B$4:$AB$437,16,0),0)</f>
        <v>0</v>
      </c>
      <c r="AG277" s="50">
        <f>IFERROR(VLOOKUP($A277,total!$B$4:$AB$437,7,0),0)</f>
        <v>0</v>
      </c>
      <c r="AH277" s="50">
        <f>IFERROR(VLOOKUP($A277,total!$B$4:$AD$437,29,0),0)</f>
        <v>0</v>
      </c>
      <c r="AI277" s="50">
        <f>IFERROR(VLOOKUP(A277,total!$B$4:$AN$437,39,0),0)</f>
        <v>0</v>
      </c>
      <c r="AJ277" s="51">
        <f t="shared" si="67"/>
        <v>0</v>
      </c>
      <c r="AK277" s="50">
        <f t="shared" si="68"/>
        <v>0</v>
      </c>
      <c r="AL277" s="50">
        <f t="shared" si="69"/>
        <v>0</v>
      </c>
      <c r="AM277" s="50">
        <f t="shared" si="70"/>
        <v>0</v>
      </c>
      <c r="AN277" s="50" t="e">
        <f t="shared" si="64"/>
        <v>#REF!</v>
      </c>
      <c r="AO277" s="50" t="e">
        <f t="shared" si="64"/>
        <v>#REF!</v>
      </c>
      <c r="AP277" s="50" t="e">
        <f t="shared" si="64"/>
        <v>#REF!</v>
      </c>
      <c r="AQ277" s="50">
        <f>IFERROR(VLOOKUP(TEXT($A277,"000000"),[6]Página1!$A$8:$S$801,13,FALSE),0)</f>
        <v>0</v>
      </c>
      <c r="AR277" s="50">
        <f>IFERROR(VLOOKUP(TEXT($A277,"000000"),[6]Página1!$A$8:$S$801,16,FALSE),0)</f>
        <v>0</v>
      </c>
      <c r="AS277" s="50">
        <f>IFERROR(VLOOKUP(TEXT($A277,"000000"),[6]Página1!$A$8:$S$801,19,FALSE),0)</f>
        <v>0</v>
      </c>
      <c r="AT277" s="50">
        <f>IFERROR(VLOOKUP(TEXT($A277,"000000"),[7]Página1!$A$8:$R$814,12,FALSE),0)</f>
        <v>0</v>
      </c>
      <c r="AU277" s="50">
        <f>IFERROR(VLOOKUP(TEXT($A277,"000000"),[7]Página1!$A$8:$R$814,15,FALSE),0)</f>
        <v>0</v>
      </c>
      <c r="AV277" s="50">
        <f>IFERROR(VLOOKUP(TEXT($A277,"000000"),[7]Página1!$A$8:$R$814,18,FALSE),0)</f>
        <v>0</v>
      </c>
      <c r="AW277" s="50"/>
      <c r="AX277" s="51" t="e">
        <f t="shared" si="71"/>
        <v>#REF!</v>
      </c>
      <c r="AY277" s="51" t="e">
        <f t="shared" si="72"/>
        <v>#REF!</v>
      </c>
      <c r="AZ277" s="51" t="e">
        <f t="shared" si="73"/>
        <v>#REF!</v>
      </c>
      <c r="BA277" s="51" t="e">
        <f t="shared" si="74"/>
        <v>#REF!</v>
      </c>
      <c r="BB277" s="51">
        <f t="shared" si="75"/>
        <v>0</v>
      </c>
      <c r="BC277" s="51" t="e">
        <f t="shared" si="76"/>
        <v>#REF!</v>
      </c>
      <c r="BD277" s="51">
        <f t="shared" si="77"/>
        <v>0</v>
      </c>
      <c r="BE277" s="51">
        <f>IFERROR(VLOOKUP(A277,salario!A$2:P$91,11,FALSE),0)</f>
        <v>0</v>
      </c>
      <c r="BF277" s="51">
        <f>SUMIFS(topmanager!$D:$D,topmanager!$C:$C,rs_nova!$A277,topmanager!$A:$A,rs_nova!BF$2)</f>
        <v>0</v>
      </c>
      <c r="BG277" s="51">
        <f>SUMIFS(topmanager!$D:$D,topmanager!$C:$C,rs_nova!$A277,topmanager!$A:$A,rs_nova!BG$2)</f>
        <v>0</v>
      </c>
      <c r="BH277" s="51">
        <f>SUMIFS(topmanager!$D:$D,topmanager!$C:$C,rs_nova!$A277,topmanager!$A:$A,rs_nova!BH$2)</f>
        <v>0</v>
      </c>
      <c r="BI277" s="51">
        <f>SUMIFS(topmanager!$D:$D,topmanager!$C:$C,rs_nova!$A277,topmanager!$A:$A,rs_nova!BI$2)</f>
        <v>0</v>
      </c>
      <c r="BJ277" s="51">
        <f>SUMIFS(topmanager!$D:$D,topmanager!$C:$C,rs_nova!$A277,topmanager!$A:$A,rs_nova!BJ$2)+SUMIFS(topmanager!$D:$D,topmanager!$C:$C,rs_nova!$A277,topmanager!$A:$A,rs_nova!BJ$2+1)</f>
        <v>0</v>
      </c>
      <c r="BK277" s="51">
        <f>IFERROR(VLOOKUP(A277,[8]ferias!$C$4:$G$100,5,FALSE),0)</f>
        <v>0</v>
      </c>
      <c r="BL277" s="51">
        <f>SUMIFS(topmanager!$D:$D,topmanager!$C:$C,rs_nova!$A277,topmanager!$A:$A,rs_nova!BL$2)</f>
        <v>0</v>
      </c>
      <c r="BM277" s="51">
        <f>SUMIFS(topmanager!$D:$D,topmanager!$C:$C,rs_nova!$A277,topmanager!$A:$A,rs_nova!BM$2)+SUMIFS(topmanager!$D:$D,topmanager!$C:$C,rs_nova!$A281,topmanager!$A:$A,151)</f>
        <v>0</v>
      </c>
      <c r="BN277" s="51">
        <f t="shared" si="78"/>
        <v>0</v>
      </c>
    </row>
    <row r="278" spans="1:66">
      <c r="A278" s="47" t="e">
        <f>total!#REF!</f>
        <v>#REF!</v>
      </c>
      <c r="B278" s="47">
        <f t="shared" si="65"/>
        <v>0</v>
      </c>
      <c r="C278" s="48" t="e">
        <f>total!#REF!</f>
        <v>#REF!</v>
      </c>
      <c r="D278" s="49" t="str">
        <f>IFERROR(VLOOKUP(A278,salario!A$3:J$32,10,FALSE),"")</f>
        <v/>
      </c>
      <c r="E278" s="49" t="str">
        <f>IFERROR(IF(VLOOKUP(A278,salario!A$3:O$32,15,FALSE)="","",VLOOKUP(A278,salario!A$3:O$32,15,FALSE)),"")</f>
        <v/>
      </c>
      <c r="F278" s="47" t="str">
        <f>IFERROR(VLOOKUP(A278,[5]base_pessoal!$B$2:$P$1504,13,FALSE),"")</f>
        <v/>
      </c>
      <c r="G278" s="50">
        <f>IFERROR(VLOOKUP(A278,salario!A$2:P$91,11,FALSE),0)*B278/30</f>
        <v>0</v>
      </c>
      <c r="H278" s="50">
        <f>SUMIFS(topmanager!$D:$D,topmanager!$C:$C,rs_nova!$A278,topmanager!$A:$A,rs_nova!H$2)+SUMIFS(topmanager!$D:$D,topmanager!$C:$C,rs_nova!$A278,topmanager!$A:$A,63)</f>
        <v>0</v>
      </c>
      <c r="I278" s="50">
        <f>-SUMIFS(topmanager!$D:$D,topmanager!$C:$C,rs_nova!$A278,topmanager!$A:$A,rs_nova!I$2)</f>
        <v>0</v>
      </c>
      <c r="J278" s="50">
        <f>SUMIFS(topmanager!$D:$D,topmanager!$C:$C,rs_nova!$A278,topmanager!$A:$A,rs_nova!J$2)</f>
        <v>0</v>
      </c>
      <c r="K278" s="50">
        <f>SUMIFS(topmanager!$D:$D,topmanager!$C:$C,rs_nova!$A278,topmanager!$A:$A,rs_nova!K$2)+SUMIFS(topmanager!$D:$D,topmanager!$C:$C,rs_nova!$A278,topmanager!$A:$A,911)</f>
        <v>0</v>
      </c>
      <c r="L278" s="50">
        <f>SUMIFS(topmanager!$D:$D,topmanager!$C:$C,rs_nova!$A278,topmanager!$A:$A,rs_nova!L$2)</f>
        <v>0</v>
      </c>
      <c r="M278" s="50">
        <f>SUMIFS(topmanager!$D:$D,topmanager!$C:$C,rs_nova!$A278,topmanager!$A:$A,rs_nova!M$2)+SUMIFS(topmanager!$D:$D,topmanager!$C:$C,rs_nova!$A278,topmanager!$A:$A,908)+SUMIFS(topmanager!$D:$D,topmanager!$C:$C,rs_nova!$A278,topmanager!$A:$A,550)</f>
        <v>0</v>
      </c>
      <c r="N278" s="50">
        <f>SUMIFS(topmanager!$D:$D,topmanager!$C:$C,rs_nova!$A278,topmanager!$A:$A,rs_nova!N$2)</f>
        <v>0</v>
      </c>
      <c r="O278" s="51">
        <f t="shared" si="66"/>
        <v>0</v>
      </c>
      <c r="P278" s="50">
        <f>IFERROR(VLOOKUP($A278,total!$B$4:$AW$437,27,0),0)</f>
        <v>0</v>
      </c>
      <c r="Q278" s="50">
        <f>IFERROR(VLOOKUP($A278,total!$B$4:$AW$437,21,0),0)</f>
        <v>0</v>
      </c>
      <c r="R278" s="50">
        <f>IFERROR(VLOOKUP($A278,total!$B$4:$AW$437,25,0),0)+IFERROR(VLOOKUP($A278,total!$B$4:$AW$437,36,0),0)</f>
        <v>0</v>
      </c>
      <c r="S278" s="50">
        <f>IFERROR(VLOOKUP(A278,gympass!$A$2:$F$148,6,0),0)</f>
        <v>0</v>
      </c>
      <c r="T278" s="50">
        <f>IFERROR(VLOOKUP($A278,total!$B$4:$AW$437,42,0),0)</f>
        <v>0</v>
      </c>
      <c r="U278" s="50">
        <f>IFERROR(VLOOKUP($A278,total!$B$4:$AW$437,32,0),0)</f>
        <v>0</v>
      </c>
      <c r="V278" s="50">
        <f>IFERROR(VLOOKUP($A278,total!$B$4:$AW$437,28,0),0)</f>
        <v>0</v>
      </c>
      <c r="W278" s="50">
        <f>IFERROR(VLOOKUP($A278,total!$B$4:$AX$437,49,0),0)</f>
        <v>0</v>
      </c>
      <c r="X278" s="50"/>
      <c r="Y278" s="50">
        <f>IFERROR(VLOOKUP(A278,#REF!,4,0),0)</f>
        <v>0</v>
      </c>
      <c r="Z278" s="50">
        <f>IFERROR(VLOOKUP(B278,#REF!,8,0),0)</f>
        <v>0</v>
      </c>
      <c r="AA278" s="50">
        <f>IFERROR(VLOOKUP($A278,total!$B$4:$AW$437,45,0),0)</f>
        <v>0</v>
      </c>
      <c r="AB278" s="50">
        <f>IFERROR(VLOOKUP($A278,total!$B$4:$AW$437,48,0),0)</f>
        <v>0</v>
      </c>
      <c r="AC278" s="50">
        <f>IFERROR(VLOOKUP($A278,total!$B$4:$AB$437,19,0),0)</f>
        <v>0</v>
      </c>
      <c r="AD278" s="50">
        <f>IFERROR(VLOOKUP($A278,total!$B$4:$AB$437,10,0),0)</f>
        <v>0</v>
      </c>
      <c r="AE278" s="50">
        <f>IFERROR(VLOOKUP($A278,total!$B$4:$AB$437,13,0),0)-SUMIFS(topmanager!$D:$D,topmanager!$C:$C,rs_nova!$A282,topmanager!$A:$A,856)</f>
        <v>0</v>
      </c>
      <c r="AF278" s="50">
        <f>IFERROR(VLOOKUP($A278,total!$B$4:$AB$437,16,0),0)</f>
        <v>0</v>
      </c>
      <c r="AG278" s="50">
        <f>IFERROR(VLOOKUP($A278,total!$B$4:$AB$437,7,0),0)</f>
        <v>0</v>
      </c>
      <c r="AH278" s="50">
        <f>IFERROR(VLOOKUP($A278,total!$B$4:$AD$437,29,0),0)</f>
        <v>0</v>
      </c>
      <c r="AI278" s="50">
        <f>IFERROR(VLOOKUP(A278,total!$B$4:$AN$437,39,0),0)</f>
        <v>0</v>
      </c>
      <c r="AJ278" s="51">
        <f t="shared" si="67"/>
        <v>0</v>
      </c>
      <c r="AK278" s="50">
        <f t="shared" si="68"/>
        <v>0</v>
      </c>
      <c r="AL278" s="50">
        <f t="shared" si="69"/>
        <v>0</v>
      </c>
      <c r="AM278" s="50">
        <f t="shared" si="70"/>
        <v>0</v>
      </c>
      <c r="AN278" s="50" t="e">
        <f t="shared" si="64"/>
        <v>#REF!</v>
      </c>
      <c r="AO278" s="50" t="e">
        <f t="shared" si="64"/>
        <v>#REF!</v>
      </c>
      <c r="AP278" s="50" t="e">
        <f t="shared" si="64"/>
        <v>#REF!</v>
      </c>
      <c r="AQ278" s="50">
        <f>IFERROR(VLOOKUP(TEXT($A278,"000000"),[6]Página1!$A$8:$S$801,13,FALSE),0)</f>
        <v>0</v>
      </c>
      <c r="AR278" s="50">
        <f>IFERROR(VLOOKUP(TEXT($A278,"000000"),[6]Página1!$A$8:$S$801,16,FALSE),0)</f>
        <v>0</v>
      </c>
      <c r="AS278" s="50">
        <f>IFERROR(VLOOKUP(TEXT($A278,"000000"),[6]Página1!$A$8:$S$801,19,FALSE),0)</f>
        <v>0</v>
      </c>
      <c r="AT278" s="50">
        <f>IFERROR(VLOOKUP(TEXT($A278,"000000"),[7]Página1!$A$8:$R$814,12,FALSE),0)</f>
        <v>0</v>
      </c>
      <c r="AU278" s="50">
        <f>IFERROR(VLOOKUP(TEXT($A278,"000000"),[7]Página1!$A$8:$R$814,15,FALSE),0)</f>
        <v>0</v>
      </c>
      <c r="AV278" s="50">
        <f>IFERROR(VLOOKUP(TEXT($A278,"000000"),[7]Página1!$A$8:$R$814,18,FALSE),0)</f>
        <v>0</v>
      </c>
      <c r="AW278" s="50"/>
      <c r="AX278" s="51" t="e">
        <f t="shared" si="71"/>
        <v>#REF!</v>
      </c>
      <c r="AY278" s="51" t="e">
        <f t="shared" si="72"/>
        <v>#REF!</v>
      </c>
      <c r="AZ278" s="51" t="e">
        <f t="shared" si="73"/>
        <v>#REF!</v>
      </c>
      <c r="BA278" s="51" t="e">
        <f t="shared" si="74"/>
        <v>#REF!</v>
      </c>
      <c r="BB278" s="51">
        <f t="shared" si="75"/>
        <v>0</v>
      </c>
      <c r="BC278" s="51" t="e">
        <f t="shared" si="76"/>
        <v>#REF!</v>
      </c>
      <c r="BD278" s="51">
        <f t="shared" si="77"/>
        <v>0</v>
      </c>
      <c r="BE278" s="51">
        <f>IFERROR(VLOOKUP(A278,salario!A$2:P$91,11,FALSE),0)</f>
        <v>0</v>
      </c>
      <c r="BF278" s="51">
        <f>SUMIFS(topmanager!$D:$D,topmanager!$C:$C,rs_nova!$A278,topmanager!$A:$A,rs_nova!BF$2)</f>
        <v>0</v>
      </c>
      <c r="BG278" s="51">
        <f>SUMIFS(topmanager!$D:$D,topmanager!$C:$C,rs_nova!$A278,topmanager!$A:$A,rs_nova!BG$2)</f>
        <v>0</v>
      </c>
      <c r="BH278" s="51">
        <f>SUMIFS(topmanager!$D:$D,topmanager!$C:$C,rs_nova!$A278,topmanager!$A:$A,rs_nova!BH$2)</f>
        <v>0</v>
      </c>
      <c r="BI278" s="51">
        <f>SUMIFS(topmanager!$D:$D,topmanager!$C:$C,rs_nova!$A278,topmanager!$A:$A,rs_nova!BI$2)</f>
        <v>0</v>
      </c>
      <c r="BJ278" s="51">
        <f>SUMIFS(topmanager!$D:$D,topmanager!$C:$C,rs_nova!$A278,topmanager!$A:$A,rs_nova!BJ$2)+SUMIFS(topmanager!$D:$D,topmanager!$C:$C,rs_nova!$A278,topmanager!$A:$A,rs_nova!BJ$2+1)</f>
        <v>0</v>
      </c>
      <c r="BK278" s="51">
        <f>IFERROR(VLOOKUP(A278,[8]ferias!$C$4:$G$100,5,FALSE),0)</f>
        <v>0</v>
      </c>
      <c r="BL278" s="51">
        <f>SUMIFS(topmanager!$D:$D,topmanager!$C:$C,rs_nova!$A278,topmanager!$A:$A,rs_nova!BL$2)</f>
        <v>0</v>
      </c>
      <c r="BM278" s="51">
        <f>SUMIFS(topmanager!$D:$D,topmanager!$C:$C,rs_nova!$A278,topmanager!$A:$A,rs_nova!BM$2)+SUMIFS(topmanager!$D:$D,topmanager!$C:$C,rs_nova!$A282,topmanager!$A:$A,151)</f>
        <v>0</v>
      </c>
      <c r="BN278" s="51">
        <f t="shared" si="78"/>
        <v>0</v>
      </c>
    </row>
    <row r="279" spans="1:66">
      <c r="A279" s="47" t="e">
        <f>total!#REF!</f>
        <v>#REF!</v>
      </c>
      <c r="B279" s="47">
        <f t="shared" si="65"/>
        <v>0</v>
      </c>
      <c r="C279" s="48" t="e">
        <f>total!#REF!</f>
        <v>#REF!</v>
      </c>
      <c r="D279" s="49" t="str">
        <f>IFERROR(VLOOKUP(A279,salario!A$3:J$32,10,FALSE),"")</f>
        <v/>
      </c>
      <c r="E279" s="49" t="str">
        <f>IFERROR(IF(VLOOKUP(A279,salario!A$3:O$32,15,FALSE)="","",VLOOKUP(A279,salario!A$3:O$32,15,FALSE)),"")</f>
        <v/>
      </c>
      <c r="F279" s="47" t="str">
        <f>IFERROR(VLOOKUP(A279,[5]base_pessoal!$B$2:$P$1504,13,FALSE),"")</f>
        <v/>
      </c>
      <c r="G279" s="50">
        <f>IFERROR(VLOOKUP(A279,salario!A$2:P$91,11,FALSE),0)*B279/30</f>
        <v>0</v>
      </c>
      <c r="H279" s="50">
        <f>SUMIFS(topmanager!$D:$D,topmanager!$C:$C,rs_nova!$A279,topmanager!$A:$A,rs_nova!H$2)+SUMIFS(topmanager!$D:$D,topmanager!$C:$C,rs_nova!$A279,topmanager!$A:$A,63)</f>
        <v>0</v>
      </c>
      <c r="I279" s="50">
        <f>-SUMIFS(topmanager!$D:$D,topmanager!$C:$C,rs_nova!$A279,topmanager!$A:$A,rs_nova!I$2)</f>
        <v>0</v>
      </c>
      <c r="J279" s="50">
        <f>SUMIFS(topmanager!$D:$D,topmanager!$C:$C,rs_nova!$A279,topmanager!$A:$A,rs_nova!J$2)</f>
        <v>0</v>
      </c>
      <c r="K279" s="50">
        <f>SUMIFS(topmanager!$D:$D,topmanager!$C:$C,rs_nova!$A279,topmanager!$A:$A,rs_nova!K$2)+SUMIFS(topmanager!$D:$D,topmanager!$C:$C,rs_nova!$A279,topmanager!$A:$A,911)</f>
        <v>0</v>
      </c>
      <c r="L279" s="50">
        <f>SUMIFS(topmanager!$D:$D,topmanager!$C:$C,rs_nova!$A279,topmanager!$A:$A,rs_nova!L$2)</f>
        <v>0</v>
      </c>
      <c r="M279" s="50">
        <f>SUMIFS(topmanager!$D:$D,topmanager!$C:$C,rs_nova!$A279,topmanager!$A:$A,rs_nova!M$2)+SUMIFS(topmanager!$D:$D,topmanager!$C:$C,rs_nova!$A279,topmanager!$A:$A,908)+SUMIFS(topmanager!$D:$D,topmanager!$C:$C,rs_nova!$A279,topmanager!$A:$A,550)</f>
        <v>0</v>
      </c>
      <c r="N279" s="50">
        <f>SUMIFS(topmanager!$D:$D,topmanager!$C:$C,rs_nova!$A279,topmanager!$A:$A,rs_nova!N$2)</f>
        <v>0</v>
      </c>
      <c r="O279" s="51">
        <f t="shared" si="66"/>
        <v>0</v>
      </c>
      <c r="P279" s="50">
        <f>IFERROR(VLOOKUP($A279,total!$B$4:$AW$437,27,0),0)</f>
        <v>0</v>
      </c>
      <c r="Q279" s="50">
        <f>IFERROR(VLOOKUP($A279,total!$B$4:$AW$437,21,0),0)</f>
        <v>0</v>
      </c>
      <c r="R279" s="50">
        <f>IFERROR(VLOOKUP($A279,total!$B$4:$AW$437,25,0),0)+IFERROR(VLOOKUP($A279,total!$B$4:$AW$437,36,0),0)</f>
        <v>0</v>
      </c>
      <c r="S279" s="50">
        <f>IFERROR(VLOOKUP(A279,gympass!$A$2:$F$148,6,0),0)</f>
        <v>0</v>
      </c>
      <c r="T279" s="50">
        <f>IFERROR(VLOOKUP($A279,total!$B$4:$AW$437,42,0),0)</f>
        <v>0</v>
      </c>
      <c r="U279" s="50">
        <f>IFERROR(VLOOKUP($A279,total!$B$4:$AW$437,32,0),0)</f>
        <v>0</v>
      </c>
      <c r="V279" s="50">
        <f>IFERROR(VLOOKUP($A279,total!$B$4:$AW$437,28,0),0)</f>
        <v>0</v>
      </c>
      <c r="W279" s="50">
        <f>IFERROR(VLOOKUP($A279,total!$B$4:$AX$437,49,0),0)</f>
        <v>0</v>
      </c>
      <c r="X279" s="50"/>
      <c r="Y279" s="50">
        <f>IFERROR(VLOOKUP(A279,#REF!,4,0),0)</f>
        <v>0</v>
      </c>
      <c r="Z279" s="50">
        <f>IFERROR(VLOOKUP(B279,#REF!,8,0),0)</f>
        <v>0</v>
      </c>
      <c r="AA279" s="50">
        <f>IFERROR(VLOOKUP($A279,total!$B$4:$AW$437,45,0),0)</f>
        <v>0</v>
      </c>
      <c r="AB279" s="50">
        <f>IFERROR(VLOOKUP($A279,total!$B$4:$AW$437,48,0),0)</f>
        <v>0</v>
      </c>
      <c r="AC279" s="50">
        <f>IFERROR(VLOOKUP($A279,total!$B$4:$AB$437,19,0),0)</f>
        <v>0</v>
      </c>
      <c r="AD279" s="50">
        <f>IFERROR(VLOOKUP($A279,total!$B$4:$AB$437,10,0),0)</f>
        <v>0</v>
      </c>
      <c r="AE279" s="50">
        <f>IFERROR(VLOOKUP($A279,total!$B$4:$AB$437,13,0),0)-SUMIFS(topmanager!$D:$D,topmanager!$C:$C,rs_nova!$A283,topmanager!$A:$A,856)</f>
        <v>0</v>
      </c>
      <c r="AF279" s="50">
        <f>IFERROR(VLOOKUP($A279,total!$B$4:$AB$437,16,0),0)</f>
        <v>0</v>
      </c>
      <c r="AG279" s="50">
        <f>IFERROR(VLOOKUP($A279,total!$B$4:$AB$437,7,0),0)</f>
        <v>0</v>
      </c>
      <c r="AH279" s="50">
        <f>IFERROR(VLOOKUP($A279,total!$B$4:$AD$437,29,0),0)</f>
        <v>0</v>
      </c>
      <c r="AI279" s="50">
        <f>IFERROR(VLOOKUP(A279,total!$B$4:$AN$437,39,0),0)</f>
        <v>0</v>
      </c>
      <c r="AJ279" s="51">
        <f t="shared" si="67"/>
        <v>0</v>
      </c>
      <c r="AK279" s="50">
        <f t="shared" si="68"/>
        <v>0</v>
      </c>
      <c r="AL279" s="50">
        <f t="shared" si="69"/>
        <v>0</v>
      </c>
      <c r="AM279" s="50">
        <f t="shared" si="70"/>
        <v>0</v>
      </c>
      <c r="AN279" s="50" t="e">
        <f t="shared" si="64"/>
        <v>#REF!</v>
      </c>
      <c r="AO279" s="50" t="e">
        <f t="shared" si="64"/>
        <v>#REF!</v>
      </c>
      <c r="AP279" s="50" t="e">
        <f t="shared" si="64"/>
        <v>#REF!</v>
      </c>
      <c r="AQ279" s="50">
        <f>IFERROR(VLOOKUP(TEXT($A279,"000000"),[6]Página1!$A$8:$S$801,13,FALSE),0)</f>
        <v>0</v>
      </c>
      <c r="AR279" s="50">
        <f>IFERROR(VLOOKUP(TEXT($A279,"000000"),[6]Página1!$A$8:$S$801,16,FALSE),0)</f>
        <v>0</v>
      </c>
      <c r="AS279" s="50">
        <f>IFERROR(VLOOKUP(TEXT($A279,"000000"),[6]Página1!$A$8:$S$801,19,FALSE),0)</f>
        <v>0</v>
      </c>
      <c r="AT279" s="50">
        <f>IFERROR(VLOOKUP(TEXT($A279,"000000"),[7]Página1!$A$8:$R$814,12,FALSE),0)</f>
        <v>0</v>
      </c>
      <c r="AU279" s="50">
        <f>IFERROR(VLOOKUP(TEXT($A279,"000000"),[7]Página1!$A$8:$R$814,15,FALSE),0)</f>
        <v>0</v>
      </c>
      <c r="AV279" s="50">
        <f>IFERROR(VLOOKUP(TEXT($A279,"000000"),[7]Página1!$A$8:$R$814,18,FALSE),0)</f>
        <v>0</v>
      </c>
      <c r="AW279" s="50"/>
      <c r="AX279" s="51" t="e">
        <f t="shared" si="71"/>
        <v>#REF!</v>
      </c>
      <c r="AY279" s="51" t="e">
        <f t="shared" si="72"/>
        <v>#REF!</v>
      </c>
      <c r="AZ279" s="51" t="e">
        <f t="shared" si="73"/>
        <v>#REF!</v>
      </c>
      <c r="BA279" s="51" t="e">
        <f t="shared" si="74"/>
        <v>#REF!</v>
      </c>
      <c r="BB279" s="51">
        <f t="shared" si="75"/>
        <v>0</v>
      </c>
      <c r="BC279" s="51" t="e">
        <f t="shared" si="76"/>
        <v>#REF!</v>
      </c>
      <c r="BD279" s="51">
        <f t="shared" si="77"/>
        <v>0</v>
      </c>
      <c r="BE279" s="51">
        <f>IFERROR(VLOOKUP(A279,salario!A$2:P$91,11,FALSE),0)</f>
        <v>0</v>
      </c>
      <c r="BF279" s="51">
        <f>SUMIFS(topmanager!$D:$D,topmanager!$C:$C,rs_nova!$A279,topmanager!$A:$A,rs_nova!BF$2)</f>
        <v>0</v>
      </c>
      <c r="BG279" s="51">
        <f>SUMIFS(topmanager!$D:$D,topmanager!$C:$C,rs_nova!$A279,topmanager!$A:$A,rs_nova!BG$2)</f>
        <v>0</v>
      </c>
      <c r="BH279" s="51">
        <f>SUMIFS(topmanager!$D:$D,topmanager!$C:$C,rs_nova!$A279,topmanager!$A:$A,rs_nova!BH$2)</f>
        <v>0</v>
      </c>
      <c r="BI279" s="51">
        <f>SUMIFS(topmanager!$D:$D,topmanager!$C:$C,rs_nova!$A279,topmanager!$A:$A,rs_nova!BI$2)</f>
        <v>0</v>
      </c>
      <c r="BJ279" s="51">
        <f>SUMIFS(topmanager!$D:$D,topmanager!$C:$C,rs_nova!$A279,topmanager!$A:$A,rs_nova!BJ$2)+SUMIFS(topmanager!$D:$D,topmanager!$C:$C,rs_nova!$A279,topmanager!$A:$A,rs_nova!BJ$2+1)</f>
        <v>0</v>
      </c>
      <c r="BK279" s="51">
        <f>IFERROR(VLOOKUP(A279,[8]ferias!$C$4:$G$100,5,FALSE),0)</f>
        <v>0</v>
      </c>
      <c r="BL279" s="51">
        <f>SUMIFS(topmanager!$D:$D,topmanager!$C:$C,rs_nova!$A279,topmanager!$A:$A,rs_nova!BL$2)</f>
        <v>0</v>
      </c>
      <c r="BM279" s="51">
        <f>SUMIFS(topmanager!$D:$D,topmanager!$C:$C,rs_nova!$A279,topmanager!$A:$A,rs_nova!BM$2)+SUMIFS(topmanager!$D:$D,topmanager!$C:$C,rs_nova!$A283,topmanager!$A:$A,151)</f>
        <v>0</v>
      </c>
      <c r="BN279" s="51">
        <f t="shared" si="78"/>
        <v>0</v>
      </c>
    </row>
    <row r="280" spans="1:66">
      <c r="A280" s="47" t="e">
        <f>total!#REF!</f>
        <v>#REF!</v>
      </c>
      <c r="B280" s="47">
        <f t="shared" si="65"/>
        <v>0</v>
      </c>
      <c r="C280" s="48" t="e">
        <f>total!#REF!</f>
        <v>#REF!</v>
      </c>
      <c r="D280" s="49" t="str">
        <f>IFERROR(VLOOKUP(A280,salario!A$3:J$32,10,FALSE),"")</f>
        <v/>
      </c>
      <c r="E280" s="49" t="str">
        <f>IFERROR(IF(VLOOKUP(A280,salario!A$3:O$32,15,FALSE)="","",VLOOKUP(A280,salario!A$3:O$32,15,FALSE)),"")</f>
        <v/>
      </c>
      <c r="F280" s="47" t="str">
        <f>IFERROR(VLOOKUP(A280,[5]base_pessoal!$B$2:$P$1504,13,FALSE),"")</f>
        <v/>
      </c>
      <c r="G280" s="50">
        <f>IFERROR(VLOOKUP(A280,salario!A$2:P$91,11,FALSE),0)*B280/30</f>
        <v>0</v>
      </c>
      <c r="H280" s="50">
        <f>SUMIFS(topmanager!$D:$D,topmanager!$C:$C,rs_nova!$A280,topmanager!$A:$A,rs_nova!H$2)+SUMIFS(topmanager!$D:$D,topmanager!$C:$C,rs_nova!$A280,topmanager!$A:$A,63)</f>
        <v>0</v>
      </c>
      <c r="I280" s="50">
        <f>-SUMIFS(topmanager!$D:$D,topmanager!$C:$C,rs_nova!$A280,topmanager!$A:$A,rs_nova!I$2)</f>
        <v>0</v>
      </c>
      <c r="J280" s="50">
        <f>SUMIFS(topmanager!$D:$D,topmanager!$C:$C,rs_nova!$A280,topmanager!$A:$A,rs_nova!J$2)</f>
        <v>0</v>
      </c>
      <c r="K280" s="50">
        <f>SUMIFS(topmanager!$D:$D,topmanager!$C:$C,rs_nova!$A280,topmanager!$A:$A,rs_nova!K$2)+SUMIFS(topmanager!$D:$D,topmanager!$C:$C,rs_nova!$A280,topmanager!$A:$A,911)</f>
        <v>0</v>
      </c>
      <c r="L280" s="50">
        <f>SUMIFS(topmanager!$D:$D,topmanager!$C:$C,rs_nova!$A280,topmanager!$A:$A,rs_nova!L$2)</f>
        <v>0</v>
      </c>
      <c r="M280" s="50">
        <f>SUMIFS(topmanager!$D:$D,topmanager!$C:$C,rs_nova!$A280,topmanager!$A:$A,rs_nova!M$2)+SUMIFS(topmanager!$D:$D,topmanager!$C:$C,rs_nova!$A280,topmanager!$A:$A,908)+SUMIFS(topmanager!$D:$D,topmanager!$C:$C,rs_nova!$A280,topmanager!$A:$A,550)</f>
        <v>0</v>
      </c>
      <c r="N280" s="50">
        <f>SUMIFS(topmanager!$D:$D,topmanager!$C:$C,rs_nova!$A280,topmanager!$A:$A,rs_nova!N$2)</f>
        <v>0</v>
      </c>
      <c r="O280" s="51">
        <f t="shared" si="66"/>
        <v>0</v>
      </c>
      <c r="P280" s="50">
        <f>IFERROR(VLOOKUP($A280,total!$B$4:$AW$437,27,0),0)</f>
        <v>0</v>
      </c>
      <c r="Q280" s="50">
        <f>IFERROR(VLOOKUP($A280,total!$B$4:$AW$437,21,0),0)</f>
        <v>0</v>
      </c>
      <c r="R280" s="50">
        <f>IFERROR(VLOOKUP($A280,total!$B$4:$AW$437,25,0),0)+IFERROR(VLOOKUP($A280,total!$B$4:$AW$437,36,0),0)</f>
        <v>0</v>
      </c>
      <c r="S280" s="50">
        <f>IFERROR(VLOOKUP(A280,gympass!$A$2:$F$148,6,0),0)</f>
        <v>0</v>
      </c>
      <c r="T280" s="50">
        <f>IFERROR(VLOOKUP($A280,total!$B$4:$AW$437,42,0),0)</f>
        <v>0</v>
      </c>
      <c r="U280" s="50">
        <f>IFERROR(VLOOKUP($A280,total!$B$4:$AW$437,32,0),0)</f>
        <v>0</v>
      </c>
      <c r="V280" s="50">
        <f>IFERROR(VLOOKUP($A280,total!$B$4:$AW$437,28,0),0)</f>
        <v>0</v>
      </c>
      <c r="W280" s="50">
        <f>IFERROR(VLOOKUP($A280,total!$B$4:$AX$437,49,0),0)</f>
        <v>0</v>
      </c>
      <c r="X280" s="50"/>
      <c r="Y280" s="50">
        <f>IFERROR(VLOOKUP(A280,#REF!,4,0),0)</f>
        <v>0</v>
      </c>
      <c r="Z280" s="50">
        <f>IFERROR(VLOOKUP(B280,#REF!,8,0),0)</f>
        <v>0</v>
      </c>
      <c r="AA280" s="50">
        <f>IFERROR(VLOOKUP($A280,total!$B$4:$AW$437,45,0),0)</f>
        <v>0</v>
      </c>
      <c r="AB280" s="50">
        <f>IFERROR(VLOOKUP($A280,total!$B$4:$AW$437,48,0),0)</f>
        <v>0</v>
      </c>
      <c r="AC280" s="50">
        <f>IFERROR(VLOOKUP($A280,total!$B$4:$AB$437,19,0),0)</f>
        <v>0</v>
      </c>
      <c r="AD280" s="50">
        <f>IFERROR(VLOOKUP($A280,total!$B$4:$AB$437,10,0),0)</f>
        <v>0</v>
      </c>
      <c r="AE280" s="50">
        <f>IFERROR(VLOOKUP($A280,total!$B$4:$AB$437,13,0),0)-SUMIFS(topmanager!$D:$D,topmanager!$C:$C,rs_nova!$A284,topmanager!$A:$A,856)</f>
        <v>0</v>
      </c>
      <c r="AF280" s="50">
        <f>IFERROR(VLOOKUP($A280,total!$B$4:$AB$437,16,0),0)</f>
        <v>0</v>
      </c>
      <c r="AG280" s="50">
        <f>IFERROR(VLOOKUP($A280,total!$B$4:$AB$437,7,0),0)</f>
        <v>0</v>
      </c>
      <c r="AH280" s="50">
        <f>IFERROR(VLOOKUP($A280,total!$B$4:$AD$437,29,0),0)</f>
        <v>0</v>
      </c>
      <c r="AI280" s="50">
        <f>IFERROR(VLOOKUP(A280,total!$B$4:$AN$437,39,0),0)</f>
        <v>0</v>
      </c>
      <c r="AJ280" s="51">
        <f t="shared" si="67"/>
        <v>0</v>
      </c>
      <c r="AK280" s="50">
        <f t="shared" si="68"/>
        <v>0</v>
      </c>
      <c r="AL280" s="50">
        <f t="shared" si="69"/>
        <v>0</v>
      </c>
      <c r="AM280" s="50">
        <f t="shared" si="70"/>
        <v>0</v>
      </c>
      <c r="AN280" s="50" t="e">
        <f t="shared" si="64"/>
        <v>#REF!</v>
      </c>
      <c r="AO280" s="50" t="e">
        <f t="shared" si="64"/>
        <v>#REF!</v>
      </c>
      <c r="AP280" s="50" t="e">
        <f t="shared" si="64"/>
        <v>#REF!</v>
      </c>
      <c r="AQ280" s="50">
        <f>IFERROR(VLOOKUP(TEXT($A280,"000000"),[6]Página1!$A$8:$S$801,13,FALSE),0)</f>
        <v>0</v>
      </c>
      <c r="AR280" s="50">
        <f>IFERROR(VLOOKUP(TEXT($A280,"000000"),[6]Página1!$A$8:$S$801,16,FALSE),0)</f>
        <v>0</v>
      </c>
      <c r="AS280" s="50">
        <f>IFERROR(VLOOKUP(TEXT($A280,"000000"),[6]Página1!$A$8:$S$801,19,FALSE),0)</f>
        <v>0</v>
      </c>
      <c r="AT280" s="50">
        <f>IFERROR(VLOOKUP(TEXT($A280,"000000"),[7]Página1!$A$8:$R$814,12,FALSE),0)</f>
        <v>0</v>
      </c>
      <c r="AU280" s="50">
        <f>IFERROR(VLOOKUP(TEXT($A280,"000000"),[7]Página1!$A$8:$R$814,15,FALSE),0)</f>
        <v>0</v>
      </c>
      <c r="AV280" s="50">
        <f>IFERROR(VLOOKUP(TEXT($A280,"000000"),[7]Página1!$A$8:$R$814,18,FALSE),0)</f>
        <v>0</v>
      </c>
      <c r="AW280" s="50"/>
      <c r="AX280" s="51" t="e">
        <f t="shared" si="71"/>
        <v>#REF!</v>
      </c>
      <c r="AY280" s="51" t="e">
        <f t="shared" si="72"/>
        <v>#REF!</v>
      </c>
      <c r="AZ280" s="51" t="e">
        <f t="shared" si="73"/>
        <v>#REF!</v>
      </c>
      <c r="BA280" s="51" t="e">
        <f t="shared" si="74"/>
        <v>#REF!</v>
      </c>
      <c r="BB280" s="51">
        <f t="shared" si="75"/>
        <v>0</v>
      </c>
      <c r="BC280" s="51" t="e">
        <f t="shared" si="76"/>
        <v>#REF!</v>
      </c>
      <c r="BD280" s="51">
        <f t="shared" si="77"/>
        <v>0</v>
      </c>
      <c r="BE280" s="51">
        <f>IFERROR(VLOOKUP(A280,salario!A$2:P$91,11,FALSE),0)</f>
        <v>0</v>
      </c>
      <c r="BF280" s="51">
        <f>SUMIFS(topmanager!$D:$D,topmanager!$C:$C,rs_nova!$A280,topmanager!$A:$A,rs_nova!BF$2)</f>
        <v>0</v>
      </c>
      <c r="BG280" s="51">
        <f>SUMIFS(topmanager!$D:$D,topmanager!$C:$C,rs_nova!$A280,topmanager!$A:$A,rs_nova!BG$2)</f>
        <v>0</v>
      </c>
      <c r="BH280" s="51">
        <f>SUMIFS(topmanager!$D:$D,topmanager!$C:$C,rs_nova!$A280,topmanager!$A:$A,rs_nova!BH$2)</f>
        <v>0</v>
      </c>
      <c r="BI280" s="51">
        <f>SUMIFS(topmanager!$D:$D,topmanager!$C:$C,rs_nova!$A280,topmanager!$A:$A,rs_nova!BI$2)</f>
        <v>0</v>
      </c>
      <c r="BJ280" s="51">
        <f>SUMIFS(topmanager!$D:$D,topmanager!$C:$C,rs_nova!$A280,topmanager!$A:$A,rs_nova!BJ$2)+SUMIFS(topmanager!$D:$D,topmanager!$C:$C,rs_nova!$A280,topmanager!$A:$A,rs_nova!BJ$2+1)</f>
        <v>0</v>
      </c>
      <c r="BK280" s="51">
        <f>IFERROR(VLOOKUP(A280,[8]ferias!$C$4:$G$100,5,FALSE),0)</f>
        <v>0</v>
      </c>
      <c r="BL280" s="51">
        <f>SUMIFS(topmanager!$D:$D,topmanager!$C:$C,rs_nova!$A280,topmanager!$A:$A,rs_nova!BL$2)</f>
        <v>0</v>
      </c>
      <c r="BM280" s="51">
        <f>SUMIFS(topmanager!$D:$D,topmanager!$C:$C,rs_nova!$A280,topmanager!$A:$A,rs_nova!BM$2)+SUMIFS(topmanager!$D:$D,topmanager!$C:$C,rs_nova!$A284,topmanager!$A:$A,151)</f>
        <v>0</v>
      </c>
      <c r="BN280" s="51">
        <f t="shared" si="78"/>
        <v>0</v>
      </c>
    </row>
    <row r="281" spans="1:66">
      <c r="A281" s="47" t="e">
        <f>total!#REF!</f>
        <v>#REF!</v>
      </c>
      <c r="B281" s="47">
        <f t="shared" si="65"/>
        <v>0</v>
      </c>
      <c r="C281" s="48" t="e">
        <f>total!#REF!</f>
        <v>#REF!</v>
      </c>
      <c r="D281" s="49" t="str">
        <f>IFERROR(VLOOKUP(A281,salario!A$3:J$32,10,FALSE),"")</f>
        <v/>
      </c>
      <c r="E281" s="49" t="str">
        <f>IFERROR(IF(VLOOKUP(A281,salario!A$3:O$32,15,FALSE)="","",VLOOKUP(A281,salario!A$3:O$32,15,FALSE)),"")</f>
        <v/>
      </c>
      <c r="F281" s="47" t="str">
        <f>IFERROR(VLOOKUP(A281,[5]base_pessoal!$B$2:$P$1504,13,FALSE),"")</f>
        <v/>
      </c>
      <c r="G281" s="50">
        <f>IFERROR(VLOOKUP(A281,salario!A$2:P$91,11,FALSE),0)*B281/30</f>
        <v>0</v>
      </c>
      <c r="H281" s="50">
        <f>SUMIFS(topmanager!$D:$D,topmanager!$C:$C,rs_nova!$A281,topmanager!$A:$A,rs_nova!H$2)+SUMIFS(topmanager!$D:$D,topmanager!$C:$C,rs_nova!$A281,topmanager!$A:$A,63)</f>
        <v>0</v>
      </c>
      <c r="I281" s="50">
        <f>-SUMIFS(topmanager!$D:$D,topmanager!$C:$C,rs_nova!$A281,topmanager!$A:$A,rs_nova!I$2)</f>
        <v>0</v>
      </c>
      <c r="J281" s="50">
        <f>SUMIFS(topmanager!$D:$D,topmanager!$C:$C,rs_nova!$A281,topmanager!$A:$A,rs_nova!J$2)</f>
        <v>0</v>
      </c>
      <c r="K281" s="50">
        <f>SUMIFS(topmanager!$D:$D,topmanager!$C:$C,rs_nova!$A281,topmanager!$A:$A,rs_nova!K$2)+SUMIFS(topmanager!$D:$D,topmanager!$C:$C,rs_nova!$A281,topmanager!$A:$A,911)</f>
        <v>0</v>
      </c>
      <c r="L281" s="50">
        <f>SUMIFS(topmanager!$D:$D,topmanager!$C:$C,rs_nova!$A281,topmanager!$A:$A,rs_nova!L$2)</f>
        <v>0</v>
      </c>
      <c r="M281" s="50">
        <f>SUMIFS(topmanager!$D:$D,topmanager!$C:$C,rs_nova!$A281,topmanager!$A:$A,rs_nova!M$2)+SUMIFS(topmanager!$D:$D,topmanager!$C:$C,rs_nova!$A281,topmanager!$A:$A,908)+SUMIFS(topmanager!$D:$D,topmanager!$C:$C,rs_nova!$A281,topmanager!$A:$A,550)</f>
        <v>0</v>
      </c>
      <c r="N281" s="50">
        <f>SUMIFS(topmanager!$D:$D,topmanager!$C:$C,rs_nova!$A281,topmanager!$A:$A,rs_nova!N$2)</f>
        <v>0</v>
      </c>
      <c r="O281" s="51">
        <f t="shared" si="66"/>
        <v>0</v>
      </c>
      <c r="P281" s="50">
        <f>IFERROR(VLOOKUP($A281,total!$B$4:$AW$437,27,0),0)</f>
        <v>0</v>
      </c>
      <c r="Q281" s="50">
        <f>IFERROR(VLOOKUP($A281,total!$B$4:$AW$437,21,0),0)</f>
        <v>0</v>
      </c>
      <c r="R281" s="50">
        <f>IFERROR(VLOOKUP($A281,total!$B$4:$AW$437,25,0),0)+IFERROR(VLOOKUP($A281,total!$B$4:$AW$437,36,0),0)</f>
        <v>0</v>
      </c>
      <c r="S281" s="50">
        <f>IFERROR(VLOOKUP(A281,gympass!$A$2:$F$148,6,0),0)</f>
        <v>0</v>
      </c>
      <c r="T281" s="50">
        <f>IFERROR(VLOOKUP($A281,total!$B$4:$AW$437,42,0),0)</f>
        <v>0</v>
      </c>
      <c r="U281" s="50">
        <f>IFERROR(VLOOKUP($A281,total!$B$4:$AW$437,32,0),0)</f>
        <v>0</v>
      </c>
      <c r="V281" s="50">
        <f>IFERROR(VLOOKUP($A281,total!$B$4:$AW$437,28,0),0)</f>
        <v>0</v>
      </c>
      <c r="W281" s="50">
        <f>IFERROR(VLOOKUP($A281,total!$B$4:$AX$437,49,0),0)</f>
        <v>0</v>
      </c>
      <c r="X281" s="50"/>
      <c r="Y281" s="50">
        <f>IFERROR(VLOOKUP(A281,#REF!,4,0),0)</f>
        <v>0</v>
      </c>
      <c r="Z281" s="50">
        <f>IFERROR(VLOOKUP(B281,#REF!,8,0),0)</f>
        <v>0</v>
      </c>
      <c r="AA281" s="50">
        <f>IFERROR(VLOOKUP($A281,total!$B$4:$AW$437,45,0),0)</f>
        <v>0</v>
      </c>
      <c r="AB281" s="50">
        <f>IFERROR(VLOOKUP($A281,total!$B$4:$AW$437,48,0),0)</f>
        <v>0</v>
      </c>
      <c r="AC281" s="50">
        <f>IFERROR(VLOOKUP($A281,total!$B$4:$AB$437,19,0),0)</f>
        <v>0</v>
      </c>
      <c r="AD281" s="50">
        <f>IFERROR(VLOOKUP($A281,total!$B$4:$AB$437,10,0),0)</f>
        <v>0</v>
      </c>
      <c r="AE281" s="50">
        <f>IFERROR(VLOOKUP($A281,total!$B$4:$AB$437,13,0),0)-SUMIFS(topmanager!$D:$D,topmanager!$C:$C,rs_nova!$A285,topmanager!$A:$A,856)</f>
        <v>0</v>
      </c>
      <c r="AF281" s="50">
        <f>IFERROR(VLOOKUP($A281,total!$B$4:$AB$437,16,0),0)</f>
        <v>0</v>
      </c>
      <c r="AG281" s="50">
        <f>IFERROR(VLOOKUP($A281,total!$B$4:$AB$437,7,0),0)</f>
        <v>0</v>
      </c>
      <c r="AH281" s="50">
        <f>IFERROR(VLOOKUP($A281,total!$B$4:$AD$437,29,0),0)</f>
        <v>0</v>
      </c>
      <c r="AI281" s="50">
        <f>IFERROR(VLOOKUP(A281,total!$B$4:$AN$437,39,0),0)</f>
        <v>0</v>
      </c>
      <c r="AJ281" s="51">
        <f t="shared" si="67"/>
        <v>0</v>
      </c>
      <c r="AK281" s="50">
        <f t="shared" si="68"/>
        <v>0</v>
      </c>
      <c r="AL281" s="50">
        <f t="shared" si="69"/>
        <v>0</v>
      </c>
      <c r="AM281" s="50">
        <f t="shared" si="70"/>
        <v>0</v>
      </c>
      <c r="AN281" s="50" t="e">
        <f t="shared" si="64"/>
        <v>#REF!</v>
      </c>
      <c r="AO281" s="50" t="e">
        <f t="shared" si="64"/>
        <v>#REF!</v>
      </c>
      <c r="AP281" s="50" t="e">
        <f t="shared" si="64"/>
        <v>#REF!</v>
      </c>
      <c r="AQ281" s="50">
        <f>IFERROR(VLOOKUP(TEXT($A281,"000000"),[6]Página1!$A$8:$S$801,13,FALSE),0)</f>
        <v>0</v>
      </c>
      <c r="AR281" s="50">
        <f>IFERROR(VLOOKUP(TEXT($A281,"000000"),[6]Página1!$A$8:$S$801,16,FALSE),0)</f>
        <v>0</v>
      </c>
      <c r="AS281" s="50">
        <f>IFERROR(VLOOKUP(TEXT($A281,"000000"),[6]Página1!$A$8:$S$801,19,FALSE),0)</f>
        <v>0</v>
      </c>
      <c r="AT281" s="50">
        <f>IFERROR(VLOOKUP(TEXT($A281,"000000"),[7]Página1!$A$8:$R$814,12,FALSE),0)</f>
        <v>0</v>
      </c>
      <c r="AU281" s="50">
        <f>IFERROR(VLOOKUP(TEXT($A281,"000000"),[7]Página1!$A$8:$R$814,15,FALSE),0)</f>
        <v>0</v>
      </c>
      <c r="AV281" s="50">
        <f>IFERROR(VLOOKUP(TEXT($A281,"000000"),[7]Página1!$A$8:$R$814,18,FALSE),0)</f>
        <v>0</v>
      </c>
      <c r="AW281" s="50"/>
      <c r="AX281" s="51" t="e">
        <f t="shared" si="71"/>
        <v>#REF!</v>
      </c>
      <c r="AY281" s="51" t="e">
        <f t="shared" si="72"/>
        <v>#REF!</v>
      </c>
      <c r="AZ281" s="51" t="e">
        <f t="shared" si="73"/>
        <v>#REF!</v>
      </c>
      <c r="BA281" s="51" t="e">
        <f t="shared" si="74"/>
        <v>#REF!</v>
      </c>
      <c r="BB281" s="51">
        <f t="shared" si="75"/>
        <v>0</v>
      </c>
      <c r="BC281" s="51" t="e">
        <f t="shared" si="76"/>
        <v>#REF!</v>
      </c>
      <c r="BD281" s="51">
        <f t="shared" si="77"/>
        <v>0</v>
      </c>
      <c r="BE281" s="51">
        <f>IFERROR(VLOOKUP(A281,salario!A$2:P$91,11,FALSE),0)</f>
        <v>0</v>
      </c>
      <c r="BF281" s="51">
        <f>SUMIFS(topmanager!$D:$D,topmanager!$C:$C,rs_nova!$A281,topmanager!$A:$A,rs_nova!BF$2)</f>
        <v>0</v>
      </c>
      <c r="BG281" s="51">
        <f>SUMIFS(topmanager!$D:$D,topmanager!$C:$C,rs_nova!$A281,topmanager!$A:$A,rs_nova!BG$2)</f>
        <v>0</v>
      </c>
      <c r="BH281" s="51">
        <f>SUMIFS(topmanager!$D:$D,topmanager!$C:$C,rs_nova!$A281,topmanager!$A:$A,rs_nova!BH$2)</f>
        <v>0</v>
      </c>
      <c r="BI281" s="51">
        <f>SUMIFS(topmanager!$D:$D,topmanager!$C:$C,rs_nova!$A281,topmanager!$A:$A,rs_nova!BI$2)</f>
        <v>0</v>
      </c>
      <c r="BJ281" s="51">
        <f>SUMIFS(topmanager!$D:$D,topmanager!$C:$C,rs_nova!$A281,topmanager!$A:$A,rs_nova!BJ$2)+SUMIFS(topmanager!$D:$D,topmanager!$C:$C,rs_nova!$A281,topmanager!$A:$A,rs_nova!BJ$2+1)</f>
        <v>0</v>
      </c>
      <c r="BK281" s="51">
        <f>IFERROR(VLOOKUP(A281,[8]ferias!$C$4:$G$100,5,FALSE),0)</f>
        <v>0</v>
      </c>
      <c r="BL281" s="51">
        <f>SUMIFS(topmanager!$D:$D,topmanager!$C:$C,rs_nova!$A281,topmanager!$A:$A,rs_nova!BL$2)</f>
        <v>0</v>
      </c>
      <c r="BM281" s="51">
        <f>SUMIFS(topmanager!$D:$D,topmanager!$C:$C,rs_nova!$A281,topmanager!$A:$A,rs_nova!BM$2)+SUMIFS(topmanager!$D:$D,topmanager!$C:$C,rs_nova!$A285,topmanager!$A:$A,151)</f>
        <v>0</v>
      </c>
      <c r="BN281" s="51">
        <f t="shared" si="78"/>
        <v>0</v>
      </c>
    </row>
    <row r="282" spans="1:66">
      <c r="A282" s="47" t="e">
        <f>total!#REF!</f>
        <v>#REF!</v>
      </c>
      <c r="B282" s="47">
        <f t="shared" si="65"/>
        <v>0</v>
      </c>
      <c r="C282" s="48" t="e">
        <f>total!#REF!</f>
        <v>#REF!</v>
      </c>
      <c r="D282" s="49" t="str">
        <f>IFERROR(VLOOKUP(A282,salario!A$3:J$32,10,FALSE),"")</f>
        <v/>
      </c>
      <c r="E282" s="49" t="str">
        <f>IFERROR(IF(VLOOKUP(A282,salario!A$3:O$32,15,FALSE)="","",VLOOKUP(A282,salario!A$3:O$32,15,FALSE)),"")</f>
        <v/>
      </c>
      <c r="F282" s="47" t="str">
        <f>IFERROR(VLOOKUP(A282,[5]base_pessoal!$B$2:$P$1504,13,FALSE),"")</f>
        <v/>
      </c>
      <c r="G282" s="50">
        <f>IFERROR(VLOOKUP(A282,salario!A$2:P$91,11,FALSE),0)*B282/30</f>
        <v>0</v>
      </c>
      <c r="H282" s="50">
        <f>SUMIFS(topmanager!$D:$D,topmanager!$C:$C,rs_nova!$A282,topmanager!$A:$A,rs_nova!H$2)+SUMIFS(topmanager!$D:$D,topmanager!$C:$C,rs_nova!$A282,topmanager!$A:$A,63)</f>
        <v>0</v>
      </c>
      <c r="I282" s="50">
        <f>-SUMIFS(topmanager!$D:$D,topmanager!$C:$C,rs_nova!$A282,topmanager!$A:$A,rs_nova!I$2)</f>
        <v>0</v>
      </c>
      <c r="J282" s="50">
        <f>SUMIFS(topmanager!$D:$D,topmanager!$C:$C,rs_nova!$A282,topmanager!$A:$A,rs_nova!J$2)</f>
        <v>0</v>
      </c>
      <c r="K282" s="50">
        <f>SUMIFS(topmanager!$D:$D,topmanager!$C:$C,rs_nova!$A282,topmanager!$A:$A,rs_nova!K$2)+SUMIFS(topmanager!$D:$D,topmanager!$C:$C,rs_nova!$A282,topmanager!$A:$A,911)</f>
        <v>0</v>
      </c>
      <c r="L282" s="50">
        <f>SUMIFS(topmanager!$D:$D,topmanager!$C:$C,rs_nova!$A282,topmanager!$A:$A,rs_nova!L$2)</f>
        <v>0</v>
      </c>
      <c r="M282" s="50">
        <f>SUMIFS(topmanager!$D:$D,topmanager!$C:$C,rs_nova!$A282,topmanager!$A:$A,rs_nova!M$2)+SUMIFS(topmanager!$D:$D,topmanager!$C:$C,rs_nova!$A282,topmanager!$A:$A,908)+SUMIFS(topmanager!$D:$D,topmanager!$C:$C,rs_nova!$A282,topmanager!$A:$A,550)</f>
        <v>0</v>
      </c>
      <c r="N282" s="50">
        <f>SUMIFS(topmanager!$D:$D,topmanager!$C:$C,rs_nova!$A282,topmanager!$A:$A,rs_nova!N$2)</f>
        <v>0</v>
      </c>
      <c r="O282" s="51">
        <f t="shared" si="66"/>
        <v>0</v>
      </c>
      <c r="P282" s="50">
        <f>IFERROR(VLOOKUP($A282,total!$B$4:$AW$437,27,0),0)</f>
        <v>0</v>
      </c>
      <c r="Q282" s="50">
        <f>IFERROR(VLOOKUP($A282,total!$B$4:$AW$437,21,0),0)</f>
        <v>0</v>
      </c>
      <c r="R282" s="50">
        <f>IFERROR(VLOOKUP($A282,total!$B$4:$AW$437,25,0),0)+IFERROR(VLOOKUP($A282,total!$B$4:$AW$437,36,0),0)</f>
        <v>0</v>
      </c>
      <c r="S282" s="50">
        <f>IFERROR(VLOOKUP(A282,gympass!$A$2:$F$148,6,0),0)</f>
        <v>0</v>
      </c>
      <c r="T282" s="50">
        <f>IFERROR(VLOOKUP($A282,total!$B$4:$AW$437,42,0),0)</f>
        <v>0</v>
      </c>
      <c r="U282" s="50">
        <f>IFERROR(VLOOKUP($A282,total!$B$4:$AW$437,32,0),0)</f>
        <v>0</v>
      </c>
      <c r="V282" s="50">
        <f>IFERROR(VLOOKUP($A282,total!$B$4:$AW$437,28,0),0)</f>
        <v>0</v>
      </c>
      <c r="W282" s="50">
        <f>IFERROR(VLOOKUP($A282,total!$B$4:$AX$437,49,0),0)</f>
        <v>0</v>
      </c>
      <c r="X282" s="50"/>
      <c r="Y282" s="50">
        <f>IFERROR(VLOOKUP(A282,#REF!,4,0),0)</f>
        <v>0</v>
      </c>
      <c r="Z282" s="50">
        <f>IFERROR(VLOOKUP(B282,#REF!,8,0),0)</f>
        <v>0</v>
      </c>
      <c r="AA282" s="50">
        <f>IFERROR(VLOOKUP($A282,total!$B$4:$AW$437,45,0),0)</f>
        <v>0</v>
      </c>
      <c r="AB282" s="50">
        <f>IFERROR(VLOOKUP($A282,total!$B$4:$AW$437,48,0),0)</f>
        <v>0</v>
      </c>
      <c r="AC282" s="50">
        <f>IFERROR(VLOOKUP($A282,total!$B$4:$AB$437,19,0),0)</f>
        <v>0</v>
      </c>
      <c r="AD282" s="50">
        <f>IFERROR(VLOOKUP($A282,total!$B$4:$AB$437,10,0),0)</f>
        <v>0</v>
      </c>
      <c r="AE282" s="50">
        <f>IFERROR(VLOOKUP($A282,total!$B$4:$AB$437,13,0),0)-SUMIFS(topmanager!$D:$D,topmanager!$C:$C,rs_nova!$A286,topmanager!$A:$A,856)</f>
        <v>0</v>
      </c>
      <c r="AF282" s="50">
        <f>IFERROR(VLOOKUP($A282,total!$B$4:$AB$437,16,0),0)</f>
        <v>0</v>
      </c>
      <c r="AG282" s="50">
        <f>IFERROR(VLOOKUP($A282,total!$B$4:$AB$437,7,0),0)</f>
        <v>0</v>
      </c>
      <c r="AH282" s="50">
        <f>IFERROR(VLOOKUP($A282,total!$B$4:$AD$437,29,0),0)</f>
        <v>0</v>
      </c>
      <c r="AI282" s="50">
        <f>IFERROR(VLOOKUP(A282,total!$B$4:$AN$437,39,0),0)</f>
        <v>0</v>
      </c>
      <c r="AJ282" s="51">
        <f t="shared" si="67"/>
        <v>0</v>
      </c>
      <c r="AK282" s="50">
        <f t="shared" si="68"/>
        <v>0</v>
      </c>
      <c r="AL282" s="50">
        <f t="shared" si="69"/>
        <v>0</v>
      </c>
      <c r="AM282" s="50">
        <f t="shared" si="70"/>
        <v>0</v>
      </c>
      <c r="AN282" s="50" t="e">
        <f t="shared" si="64"/>
        <v>#REF!</v>
      </c>
      <c r="AO282" s="50" t="e">
        <f t="shared" si="64"/>
        <v>#REF!</v>
      </c>
      <c r="AP282" s="50" t="e">
        <f t="shared" si="64"/>
        <v>#REF!</v>
      </c>
      <c r="AQ282" s="50">
        <f>IFERROR(VLOOKUP(TEXT($A282,"000000"),[6]Página1!$A$8:$S$801,13,FALSE),0)</f>
        <v>0</v>
      </c>
      <c r="AR282" s="50">
        <f>IFERROR(VLOOKUP(TEXT($A282,"000000"),[6]Página1!$A$8:$S$801,16,FALSE),0)</f>
        <v>0</v>
      </c>
      <c r="AS282" s="50">
        <f>IFERROR(VLOOKUP(TEXT($A282,"000000"),[6]Página1!$A$8:$S$801,19,FALSE),0)</f>
        <v>0</v>
      </c>
      <c r="AT282" s="50">
        <f>IFERROR(VLOOKUP(TEXT($A282,"000000"),[7]Página1!$A$8:$R$814,12,FALSE),0)</f>
        <v>0</v>
      </c>
      <c r="AU282" s="50">
        <f>IFERROR(VLOOKUP(TEXT($A282,"000000"),[7]Página1!$A$8:$R$814,15,FALSE),0)</f>
        <v>0</v>
      </c>
      <c r="AV282" s="50">
        <f>IFERROR(VLOOKUP(TEXT($A282,"000000"),[7]Página1!$A$8:$R$814,18,FALSE),0)</f>
        <v>0</v>
      </c>
      <c r="AW282" s="50"/>
      <c r="AX282" s="51" t="e">
        <f t="shared" si="71"/>
        <v>#REF!</v>
      </c>
      <c r="AY282" s="51" t="e">
        <f t="shared" si="72"/>
        <v>#REF!</v>
      </c>
      <c r="AZ282" s="51" t="e">
        <f t="shared" si="73"/>
        <v>#REF!</v>
      </c>
      <c r="BA282" s="51" t="e">
        <f t="shared" si="74"/>
        <v>#REF!</v>
      </c>
      <c r="BB282" s="51">
        <f t="shared" si="75"/>
        <v>0</v>
      </c>
      <c r="BC282" s="51" t="e">
        <f t="shared" si="76"/>
        <v>#REF!</v>
      </c>
      <c r="BD282" s="51">
        <f t="shared" si="77"/>
        <v>0</v>
      </c>
      <c r="BE282" s="51">
        <f>IFERROR(VLOOKUP(A282,salario!A$2:P$91,11,FALSE),0)</f>
        <v>0</v>
      </c>
      <c r="BF282" s="51">
        <f>SUMIFS(topmanager!$D:$D,topmanager!$C:$C,rs_nova!$A282,topmanager!$A:$A,rs_nova!BF$2)</f>
        <v>0</v>
      </c>
      <c r="BG282" s="51">
        <f>SUMIFS(topmanager!$D:$D,topmanager!$C:$C,rs_nova!$A282,topmanager!$A:$A,rs_nova!BG$2)</f>
        <v>0</v>
      </c>
      <c r="BH282" s="51">
        <f>SUMIFS(topmanager!$D:$D,topmanager!$C:$C,rs_nova!$A282,topmanager!$A:$A,rs_nova!BH$2)</f>
        <v>0</v>
      </c>
      <c r="BI282" s="51">
        <f>SUMIFS(topmanager!$D:$D,topmanager!$C:$C,rs_nova!$A282,topmanager!$A:$A,rs_nova!BI$2)</f>
        <v>0</v>
      </c>
      <c r="BJ282" s="51">
        <f>SUMIFS(topmanager!$D:$D,topmanager!$C:$C,rs_nova!$A282,topmanager!$A:$A,rs_nova!BJ$2)+SUMIFS(topmanager!$D:$D,topmanager!$C:$C,rs_nova!$A282,topmanager!$A:$A,rs_nova!BJ$2+1)</f>
        <v>0</v>
      </c>
      <c r="BK282" s="51">
        <f>IFERROR(VLOOKUP(A282,[8]ferias!$C$4:$G$100,5,FALSE),0)</f>
        <v>0</v>
      </c>
      <c r="BL282" s="51">
        <f>SUMIFS(topmanager!$D:$D,topmanager!$C:$C,rs_nova!$A282,topmanager!$A:$A,rs_nova!BL$2)</f>
        <v>0</v>
      </c>
      <c r="BM282" s="51">
        <f>SUMIFS(topmanager!$D:$D,topmanager!$C:$C,rs_nova!$A282,topmanager!$A:$A,rs_nova!BM$2)+SUMIFS(topmanager!$D:$D,topmanager!$C:$C,rs_nova!$A286,topmanager!$A:$A,151)</f>
        <v>0</v>
      </c>
      <c r="BN282" s="51">
        <f t="shared" si="78"/>
        <v>0</v>
      </c>
    </row>
    <row r="283" spans="1:66">
      <c r="A283" s="47" t="e">
        <f>total!#REF!</f>
        <v>#REF!</v>
      </c>
      <c r="B283" s="47">
        <f t="shared" si="65"/>
        <v>0</v>
      </c>
      <c r="C283" s="48" t="e">
        <f>total!#REF!</f>
        <v>#REF!</v>
      </c>
      <c r="D283" s="49" t="str">
        <f>IFERROR(VLOOKUP(A283,salario!A$3:J$32,10,FALSE),"")</f>
        <v/>
      </c>
      <c r="E283" s="49" t="str">
        <f>IFERROR(IF(VLOOKUP(A283,salario!A$3:O$32,15,FALSE)="","",VLOOKUP(A283,salario!A$3:O$32,15,FALSE)),"")</f>
        <v/>
      </c>
      <c r="F283" s="47" t="str">
        <f>IFERROR(VLOOKUP(A283,[5]base_pessoal!$B$2:$P$1504,13,FALSE),"")</f>
        <v/>
      </c>
      <c r="G283" s="50">
        <f>IFERROR(VLOOKUP(A283,salario!A$2:P$91,11,FALSE),0)*B283/30</f>
        <v>0</v>
      </c>
      <c r="H283" s="50">
        <f>SUMIFS(topmanager!$D:$D,topmanager!$C:$C,rs_nova!$A283,topmanager!$A:$A,rs_nova!H$2)+SUMIFS(topmanager!$D:$D,topmanager!$C:$C,rs_nova!$A283,topmanager!$A:$A,63)</f>
        <v>0</v>
      </c>
      <c r="I283" s="50">
        <f>-SUMIFS(topmanager!$D:$D,topmanager!$C:$C,rs_nova!$A283,topmanager!$A:$A,rs_nova!I$2)</f>
        <v>0</v>
      </c>
      <c r="J283" s="50">
        <f>SUMIFS(topmanager!$D:$D,topmanager!$C:$C,rs_nova!$A283,topmanager!$A:$A,rs_nova!J$2)</f>
        <v>0</v>
      </c>
      <c r="K283" s="50">
        <f>SUMIFS(topmanager!$D:$D,topmanager!$C:$C,rs_nova!$A283,topmanager!$A:$A,rs_nova!K$2)+SUMIFS(topmanager!$D:$D,topmanager!$C:$C,rs_nova!$A283,topmanager!$A:$A,911)</f>
        <v>0</v>
      </c>
      <c r="L283" s="50">
        <f>SUMIFS(topmanager!$D:$D,topmanager!$C:$C,rs_nova!$A283,topmanager!$A:$A,rs_nova!L$2)</f>
        <v>0</v>
      </c>
      <c r="M283" s="50">
        <f>SUMIFS(topmanager!$D:$D,topmanager!$C:$C,rs_nova!$A283,topmanager!$A:$A,rs_nova!M$2)+SUMIFS(topmanager!$D:$D,topmanager!$C:$C,rs_nova!$A283,topmanager!$A:$A,908)+SUMIFS(topmanager!$D:$D,topmanager!$C:$C,rs_nova!$A283,topmanager!$A:$A,550)</f>
        <v>0</v>
      </c>
      <c r="N283" s="50">
        <f>SUMIFS(topmanager!$D:$D,topmanager!$C:$C,rs_nova!$A283,topmanager!$A:$A,rs_nova!N$2)</f>
        <v>0</v>
      </c>
      <c r="O283" s="51">
        <f t="shared" si="66"/>
        <v>0</v>
      </c>
      <c r="P283" s="50">
        <f>IFERROR(VLOOKUP($A283,total!$B$4:$AW$437,27,0),0)</f>
        <v>0</v>
      </c>
      <c r="Q283" s="50">
        <f>IFERROR(VLOOKUP($A283,total!$B$4:$AW$437,21,0),0)</f>
        <v>0</v>
      </c>
      <c r="R283" s="50">
        <f>IFERROR(VLOOKUP($A283,total!$B$4:$AW$437,25,0),0)+IFERROR(VLOOKUP($A283,total!$B$4:$AW$437,36,0),0)</f>
        <v>0</v>
      </c>
      <c r="S283" s="50">
        <f>IFERROR(VLOOKUP(A283,gympass!$A$2:$F$148,6,0),0)</f>
        <v>0</v>
      </c>
      <c r="T283" s="50">
        <f>IFERROR(VLOOKUP($A283,total!$B$4:$AW$437,42,0),0)</f>
        <v>0</v>
      </c>
      <c r="U283" s="50">
        <f>IFERROR(VLOOKUP($A283,total!$B$4:$AW$437,32,0),0)</f>
        <v>0</v>
      </c>
      <c r="V283" s="50">
        <f>IFERROR(VLOOKUP($A283,total!$B$4:$AW$437,28,0),0)</f>
        <v>0</v>
      </c>
      <c r="W283" s="50">
        <f>IFERROR(VLOOKUP($A283,total!$B$4:$AX$437,49,0),0)</f>
        <v>0</v>
      </c>
      <c r="X283" s="50"/>
      <c r="Y283" s="50">
        <f>IFERROR(VLOOKUP(A283,#REF!,4,0),0)</f>
        <v>0</v>
      </c>
      <c r="Z283" s="50">
        <f>IFERROR(VLOOKUP(B283,#REF!,8,0),0)</f>
        <v>0</v>
      </c>
      <c r="AA283" s="50">
        <f>IFERROR(VLOOKUP($A283,total!$B$4:$AW$437,45,0),0)</f>
        <v>0</v>
      </c>
      <c r="AB283" s="50">
        <f>IFERROR(VLOOKUP($A283,total!$B$4:$AW$437,48,0),0)</f>
        <v>0</v>
      </c>
      <c r="AC283" s="50">
        <f>IFERROR(VLOOKUP($A283,total!$B$4:$AB$437,19,0),0)</f>
        <v>0</v>
      </c>
      <c r="AD283" s="50">
        <f>IFERROR(VLOOKUP($A283,total!$B$4:$AB$437,10,0),0)</f>
        <v>0</v>
      </c>
      <c r="AE283" s="50">
        <f>IFERROR(VLOOKUP($A283,total!$B$4:$AB$437,13,0),0)-SUMIFS(topmanager!$D:$D,topmanager!$C:$C,rs_nova!$A287,topmanager!$A:$A,856)</f>
        <v>0</v>
      </c>
      <c r="AF283" s="50">
        <f>IFERROR(VLOOKUP($A283,total!$B$4:$AB$437,16,0),0)</f>
        <v>0</v>
      </c>
      <c r="AG283" s="50">
        <f>IFERROR(VLOOKUP($A283,total!$B$4:$AB$437,7,0),0)</f>
        <v>0</v>
      </c>
      <c r="AH283" s="50">
        <f>IFERROR(VLOOKUP($A283,total!$B$4:$AD$437,29,0),0)</f>
        <v>0</v>
      </c>
      <c r="AI283" s="50">
        <f>IFERROR(VLOOKUP(A283,total!$B$4:$AN$437,39,0),0)</f>
        <v>0</v>
      </c>
      <c r="AJ283" s="51">
        <f t="shared" si="67"/>
        <v>0</v>
      </c>
      <c r="AK283" s="50">
        <f t="shared" si="68"/>
        <v>0</v>
      </c>
      <c r="AL283" s="50">
        <f t="shared" si="69"/>
        <v>0</v>
      </c>
      <c r="AM283" s="50">
        <f t="shared" si="70"/>
        <v>0</v>
      </c>
      <c r="AN283" s="50" t="e">
        <f t="shared" si="64"/>
        <v>#REF!</v>
      </c>
      <c r="AO283" s="50" t="e">
        <f t="shared" si="64"/>
        <v>#REF!</v>
      </c>
      <c r="AP283" s="50" t="e">
        <f t="shared" si="64"/>
        <v>#REF!</v>
      </c>
      <c r="AQ283" s="50">
        <f>IFERROR(VLOOKUP(TEXT($A283,"000000"),[6]Página1!$A$8:$S$801,13,FALSE),0)</f>
        <v>0</v>
      </c>
      <c r="AR283" s="50">
        <f>IFERROR(VLOOKUP(TEXT($A283,"000000"),[6]Página1!$A$8:$S$801,16,FALSE),0)</f>
        <v>0</v>
      </c>
      <c r="AS283" s="50">
        <f>IFERROR(VLOOKUP(TEXT($A283,"000000"),[6]Página1!$A$8:$S$801,19,FALSE),0)</f>
        <v>0</v>
      </c>
      <c r="AT283" s="50">
        <f>IFERROR(VLOOKUP(TEXT($A283,"000000"),[7]Página1!$A$8:$R$814,12,FALSE),0)</f>
        <v>0</v>
      </c>
      <c r="AU283" s="50">
        <f>IFERROR(VLOOKUP(TEXT($A283,"000000"),[7]Página1!$A$8:$R$814,15,FALSE),0)</f>
        <v>0</v>
      </c>
      <c r="AV283" s="50">
        <f>IFERROR(VLOOKUP(TEXT($A283,"000000"),[7]Página1!$A$8:$R$814,18,FALSE),0)</f>
        <v>0</v>
      </c>
      <c r="AW283" s="50"/>
      <c r="AX283" s="51" t="e">
        <f t="shared" si="71"/>
        <v>#REF!</v>
      </c>
      <c r="AY283" s="51" t="e">
        <f t="shared" si="72"/>
        <v>#REF!</v>
      </c>
      <c r="AZ283" s="51" t="e">
        <f t="shared" si="73"/>
        <v>#REF!</v>
      </c>
      <c r="BA283" s="51" t="e">
        <f t="shared" si="74"/>
        <v>#REF!</v>
      </c>
      <c r="BB283" s="51">
        <f t="shared" si="75"/>
        <v>0</v>
      </c>
      <c r="BC283" s="51" t="e">
        <f t="shared" si="76"/>
        <v>#REF!</v>
      </c>
      <c r="BD283" s="51">
        <f t="shared" si="77"/>
        <v>0</v>
      </c>
      <c r="BE283" s="51">
        <f>IFERROR(VLOOKUP(A283,salario!A$2:P$91,11,FALSE),0)</f>
        <v>0</v>
      </c>
      <c r="BF283" s="51">
        <f>SUMIFS(topmanager!$D:$D,topmanager!$C:$C,rs_nova!$A283,topmanager!$A:$A,rs_nova!BF$2)</f>
        <v>0</v>
      </c>
      <c r="BG283" s="51">
        <f>SUMIFS(topmanager!$D:$D,topmanager!$C:$C,rs_nova!$A283,topmanager!$A:$A,rs_nova!BG$2)</f>
        <v>0</v>
      </c>
      <c r="BH283" s="51">
        <f>SUMIFS(topmanager!$D:$D,topmanager!$C:$C,rs_nova!$A283,topmanager!$A:$A,rs_nova!BH$2)</f>
        <v>0</v>
      </c>
      <c r="BI283" s="51">
        <f>SUMIFS(topmanager!$D:$D,topmanager!$C:$C,rs_nova!$A283,topmanager!$A:$A,rs_nova!BI$2)</f>
        <v>0</v>
      </c>
      <c r="BJ283" s="51">
        <f>SUMIFS(topmanager!$D:$D,topmanager!$C:$C,rs_nova!$A283,topmanager!$A:$A,rs_nova!BJ$2)+SUMIFS(topmanager!$D:$D,topmanager!$C:$C,rs_nova!$A283,topmanager!$A:$A,rs_nova!BJ$2+1)</f>
        <v>0</v>
      </c>
      <c r="BK283" s="51">
        <f>IFERROR(VLOOKUP(A283,[8]ferias!$C$4:$G$100,5,FALSE),0)</f>
        <v>0</v>
      </c>
      <c r="BL283" s="51">
        <f>SUMIFS(topmanager!$D:$D,topmanager!$C:$C,rs_nova!$A283,topmanager!$A:$A,rs_nova!BL$2)</f>
        <v>0</v>
      </c>
      <c r="BM283" s="51">
        <f>SUMIFS(topmanager!$D:$D,topmanager!$C:$C,rs_nova!$A283,topmanager!$A:$A,rs_nova!BM$2)+SUMIFS(topmanager!$D:$D,topmanager!$C:$C,rs_nova!$A287,topmanager!$A:$A,151)</f>
        <v>0</v>
      </c>
      <c r="BN283" s="51">
        <f t="shared" si="78"/>
        <v>0</v>
      </c>
    </row>
    <row r="284" spans="1:66">
      <c r="A284" s="47" t="e">
        <f>total!#REF!</f>
        <v>#REF!</v>
      </c>
      <c r="B284" s="47">
        <f t="shared" si="65"/>
        <v>0</v>
      </c>
      <c r="C284" s="48" t="e">
        <f>total!#REF!</f>
        <v>#REF!</v>
      </c>
      <c r="D284" s="49" t="str">
        <f>IFERROR(VLOOKUP(A284,salario!A$3:J$32,10,FALSE),"")</f>
        <v/>
      </c>
      <c r="E284" s="49" t="str">
        <f>IFERROR(IF(VLOOKUP(A284,salario!A$3:O$32,15,FALSE)="","",VLOOKUP(A284,salario!A$3:O$32,15,FALSE)),"")</f>
        <v/>
      </c>
      <c r="F284" s="47" t="str">
        <f>IFERROR(VLOOKUP(A284,[5]base_pessoal!$B$2:$P$1504,13,FALSE),"")</f>
        <v/>
      </c>
      <c r="G284" s="50">
        <f>IFERROR(VLOOKUP(A284,salario!A$2:P$91,11,FALSE),0)*B284/30</f>
        <v>0</v>
      </c>
      <c r="H284" s="50">
        <f>SUMIFS(topmanager!$D:$D,topmanager!$C:$C,rs_nova!$A284,topmanager!$A:$A,rs_nova!H$2)+SUMIFS(topmanager!$D:$D,topmanager!$C:$C,rs_nova!$A284,topmanager!$A:$A,63)</f>
        <v>0</v>
      </c>
      <c r="I284" s="50">
        <f>-SUMIFS(topmanager!$D:$D,topmanager!$C:$C,rs_nova!$A284,topmanager!$A:$A,rs_nova!I$2)</f>
        <v>0</v>
      </c>
      <c r="J284" s="50">
        <f>SUMIFS(topmanager!$D:$D,topmanager!$C:$C,rs_nova!$A284,topmanager!$A:$A,rs_nova!J$2)</f>
        <v>0</v>
      </c>
      <c r="K284" s="50">
        <f>SUMIFS(topmanager!$D:$D,topmanager!$C:$C,rs_nova!$A284,topmanager!$A:$A,rs_nova!K$2)+SUMIFS(topmanager!$D:$D,topmanager!$C:$C,rs_nova!$A284,topmanager!$A:$A,911)</f>
        <v>0</v>
      </c>
      <c r="L284" s="50">
        <f>SUMIFS(topmanager!$D:$D,topmanager!$C:$C,rs_nova!$A284,topmanager!$A:$A,rs_nova!L$2)</f>
        <v>0</v>
      </c>
      <c r="M284" s="50">
        <f>SUMIFS(topmanager!$D:$D,topmanager!$C:$C,rs_nova!$A284,topmanager!$A:$A,rs_nova!M$2)+SUMIFS(topmanager!$D:$D,topmanager!$C:$C,rs_nova!$A284,topmanager!$A:$A,908)+SUMIFS(topmanager!$D:$D,topmanager!$C:$C,rs_nova!$A284,topmanager!$A:$A,550)</f>
        <v>0</v>
      </c>
      <c r="N284" s="50">
        <f>SUMIFS(topmanager!$D:$D,topmanager!$C:$C,rs_nova!$A284,topmanager!$A:$A,rs_nova!N$2)</f>
        <v>0</v>
      </c>
      <c r="O284" s="51">
        <f t="shared" si="66"/>
        <v>0</v>
      </c>
      <c r="P284" s="50">
        <f>IFERROR(VLOOKUP($A284,total!$B$4:$AW$437,27,0),0)</f>
        <v>0</v>
      </c>
      <c r="Q284" s="50">
        <f>IFERROR(VLOOKUP($A284,total!$B$4:$AW$437,21,0),0)</f>
        <v>0</v>
      </c>
      <c r="R284" s="50">
        <f>IFERROR(VLOOKUP($A284,total!$B$4:$AW$437,25,0),0)+IFERROR(VLOOKUP($A284,total!$B$4:$AW$437,36,0),0)</f>
        <v>0</v>
      </c>
      <c r="S284" s="50">
        <f>IFERROR(VLOOKUP(A284,gympass!$A$2:$F$148,6,0),0)</f>
        <v>0</v>
      </c>
      <c r="T284" s="50">
        <f>IFERROR(VLOOKUP($A284,total!$B$4:$AW$437,42,0),0)</f>
        <v>0</v>
      </c>
      <c r="U284" s="50">
        <f>IFERROR(VLOOKUP($A284,total!$B$4:$AW$437,32,0),0)</f>
        <v>0</v>
      </c>
      <c r="V284" s="50">
        <f>IFERROR(VLOOKUP($A284,total!$B$4:$AW$437,28,0),0)</f>
        <v>0</v>
      </c>
      <c r="W284" s="50">
        <f>IFERROR(VLOOKUP($A284,total!$B$4:$AX$437,49,0),0)</f>
        <v>0</v>
      </c>
      <c r="X284" s="50"/>
      <c r="Y284" s="50">
        <f>IFERROR(VLOOKUP(A284,#REF!,4,0),0)</f>
        <v>0</v>
      </c>
      <c r="Z284" s="50">
        <f>IFERROR(VLOOKUP(B284,#REF!,8,0),0)</f>
        <v>0</v>
      </c>
      <c r="AA284" s="50">
        <f>IFERROR(VLOOKUP($A284,total!$B$4:$AW$437,45,0),0)</f>
        <v>0</v>
      </c>
      <c r="AB284" s="50">
        <f>IFERROR(VLOOKUP($A284,total!$B$4:$AW$437,48,0),0)</f>
        <v>0</v>
      </c>
      <c r="AC284" s="50">
        <f>IFERROR(VLOOKUP($A284,total!$B$4:$AB$437,19,0),0)</f>
        <v>0</v>
      </c>
      <c r="AD284" s="50">
        <f>IFERROR(VLOOKUP($A284,total!$B$4:$AB$437,10,0),0)</f>
        <v>0</v>
      </c>
      <c r="AE284" s="50">
        <f>IFERROR(VLOOKUP($A284,total!$B$4:$AB$437,13,0),0)-SUMIFS(topmanager!$D:$D,topmanager!$C:$C,rs_nova!$A288,topmanager!$A:$A,856)</f>
        <v>0</v>
      </c>
      <c r="AF284" s="50">
        <f>IFERROR(VLOOKUP($A284,total!$B$4:$AB$437,16,0),0)</f>
        <v>0</v>
      </c>
      <c r="AG284" s="50">
        <f>IFERROR(VLOOKUP($A284,total!$B$4:$AB$437,7,0),0)</f>
        <v>0</v>
      </c>
      <c r="AH284" s="50">
        <f>IFERROR(VLOOKUP($A284,total!$B$4:$AD$437,29,0),0)</f>
        <v>0</v>
      </c>
      <c r="AI284" s="50">
        <f>IFERROR(VLOOKUP(A284,total!$B$4:$AN$437,39,0),0)</f>
        <v>0</v>
      </c>
      <c r="AJ284" s="51">
        <f t="shared" si="67"/>
        <v>0</v>
      </c>
      <c r="AK284" s="50">
        <f t="shared" si="68"/>
        <v>0</v>
      </c>
      <c r="AL284" s="50">
        <f t="shared" si="69"/>
        <v>0</v>
      </c>
      <c r="AM284" s="50">
        <f t="shared" si="70"/>
        <v>0</v>
      </c>
      <c r="AN284" s="50" t="e">
        <f t="shared" si="64"/>
        <v>#REF!</v>
      </c>
      <c r="AO284" s="50" t="e">
        <f t="shared" si="64"/>
        <v>#REF!</v>
      </c>
      <c r="AP284" s="50" t="e">
        <f t="shared" si="64"/>
        <v>#REF!</v>
      </c>
      <c r="AQ284" s="50">
        <f>IFERROR(VLOOKUP(TEXT($A284,"000000"),[6]Página1!$A$8:$S$801,13,FALSE),0)</f>
        <v>0</v>
      </c>
      <c r="AR284" s="50">
        <f>IFERROR(VLOOKUP(TEXT($A284,"000000"),[6]Página1!$A$8:$S$801,16,FALSE),0)</f>
        <v>0</v>
      </c>
      <c r="AS284" s="50">
        <f>IFERROR(VLOOKUP(TEXT($A284,"000000"),[6]Página1!$A$8:$S$801,19,FALSE),0)</f>
        <v>0</v>
      </c>
      <c r="AT284" s="50">
        <f>IFERROR(VLOOKUP(TEXT($A284,"000000"),[7]Página1!$A$8:$R$814,12,FALSE),0)</f>
        <v>0</v>
      </c>
      <c r="AU284" s="50">
        <f>IFERROR(VLOOKUP(TEXT($A284,"000000"),[7]Página1!$A$8:$R$814,15,FALSE),0)</f>
        <v>0</v>
      </c>
      <c r="AV284" s="50">
        <f>IFERROR(VLOOKUP(TEXT($A284,"000000"),[7]Página1!$A$8:$R$814,18,FALSE),0)</f>
        <v>0</v>
      </c>
      <c r="AW284" s="50"/>
      <c r="AX284" s="51" t="e">
        <f t="shared" si="71"/>
        <v>#REF!</v>
      </c>
      <c r="AY284" s="51" t="e">
        <f t="shared" si="72"/>
        <v>#REF!</v>
      </c>
      <c r="AZ284" s="51" t="e">
        <f t="shared" si="73"/>
        <v>#REF!</v>
      </c>
      <c r="BA284" s="51" t="e">
        <f t="shared" si="74"/>
        <v>#REF!</v>
      </c>
      <c r="BB284" s="51">
        <f t="shared" si="75"/>
        <v>0</v>
      </c>
      <c r="BC284" s="51" t="e">
        <f t="shared" si="76"/>
        <v>#REF!</v>
      </c>
      <c r="BD284" s="51">
        <f t="shared" si="77"/>
        <v>0</v>
      </c>
      <c r="BE284" s="51">
        <f>IFERROR(VLOOKUP(A284,salario!A$2:P$91,11,FALSE),0)</f>
        <v>0</v>
      </c>
      <c r="BF284" s="51">
        <f>SUMIFS(topmanager!$D:$D,topmanager!$C:$C,rs_nova!$A284,topmanager!$A:$A,rs_nova!BF$2)</f>
        <v>0</v>
      </c>
      <c r="BG284" s="51">
        <f>SUMIFS(topmanager!$D:$D,topmanager!$C:$C,rs_nova!$A284,topmanager!$A:$A,rs_nova!BG$2)</f>
        <v>0</v>
      </c>
      <c r="BH284" s="51">
        <f>SUMIFS(topmanager!$D:$D,topmanager!$C:$C,rs_nova!$A284,topmanager!$A:$A,rs_nova!BH$2)</f>
        <v>0</v>
      </c>
      <c r="BI284" s="51">
        <f>SUMIFS(topmanager!$D:$D,topmanager!$C:$C,rs_nova!$A284,topmanager!$A:$A,rs_nova!BI$2)</f>
        <v>0</v>
      </c>
      <c r="BJ284" s="51">
        <f>SUMIFS(topmanager!$D:$D,topmanager!$C:$C,rs_nova!$A284,topmanager!$A:$A,rs_nova!BJ$2)+SUMIFS(topmanager!$D:$D,topmanager!$C:$C,rs_nova!$A284,topmanager!$A:$A,rs_nova!BJ$2+1)</f>
        <v>0</v>
      </c>
      <c r="BK284" s="51">
        <f>IFERROR(VLOOKUP(A284,[8]ferias!$C$4:$G$100,5,FALSE),0)</f>
        <v>0</v>
      </c>
      <c r="BL284" s="51">
        <f>SUMIFS(topmanager!$D:$D,topmanager!$C:$C,rs_nova!$A284,topmanager!$A:$A,rs_nova!BL$2)</f>
        <v>0</v>
      </c>
      <c r="BM284" s="51">
        <f>SUMIFS(topmanager!$D:$D,topmanager!$C:$C,rs_nova!$A284,topmanager!$A:$A,rs_nova!BM$2)+SUMIFS(topmanager!$D:$D,topmanager!$C:$C,rs_nova!$A288,topmanager!$A:$A,151)</f>
        <v>0</v>
      </c>
      <c r="BN284" s="51">
        <f t="shared" si="78"/>
        <v>0</v>
      </c>
    </row>
    <row r="285" spans="1:66">
      <c r="A285" s="47" t="e">
        <f>total!#REF!</f>
        <v>#REF!</v>
      </c>
      <c r="B285" s="47">
        <f t="shared" si="65"/>
        <v>0</v>
      </c>
      <c r="C285" s="48" t="e">
        <f>total!#REF!</f>
        <v>#REF!</v>
      </c>
      <c r="D285" s="49" t="str">
        <f>IFERROR(VLOOKUP(A285,salario!A$3:J$32,10,FALSE),"")</f>
        <v/>
      </c>
      <c r="E285" s="49" t="str">
        <f>IFERROR(IF(VLOOKUP(A285,salario!A$3:O$32,15,FALSE)="","",VLOOKUP(A285,salario!A$3:O$32,15,FALSE)),"")</f>
        <v/>
      </c>
      <c r="F285" s="47" t="str">
        <f>IFERROR(VLOOKUP(A285,[5]base_pessoal!$B$2:$P$1504,13,FALSE),"")</f>
        <v/>
      </c>
      <c r="G285" s="50">
        <f>IFERROR(VLOOKUP(A285,salario!A$2:P$91,11,FALSE),0)*B285/30</f>
        <v>0</v>
      </c>
      <c r="H285" s="50">
        <f>SUMIFS(topmanager!$D:$D,topmanager!$C:$C,rs_nova!$A285,topmanager!$A:$A,rs_nova!H$2)+SUMIFS(topmanager!$D:$D,topmanager!$C:$C,rs_nova!$A285,topmanager!$A:$A,63)</f>
        <v>0</v>
      </c>
      <c r="I285" s="50">
        <f>-SUMIFS(topmanager!$D:$D,topmanager!$C:$C,rs_nova!$A285,topmanager!$A:$A,rs_nova!I$2)</f>
        <v>0</v>
      </c>
      <c r="J285" s="50">
        <f>SUMIFS(topmanager!$D:$D,topmanager!$C:$C,rs_nova!$A285,topmanager!$A:$A,rs_nova!J$2)</f>
        <v>0</v>
      </c>
      <c r="K285" s="50">
        <f>SUMIFS(topmanager!$D:$D,topmanager!$C:$C,rs_nova!$A285,topmanager!$A:$A,rs_nova!K$2)+SUMIFS(topmanager!$D:$D,topmanager!$C:$C,rs_nova!$A285,topmanager!$A:$A,911)</f>
        <v>0</v>
      </c>
      <c r="L285" s="50">
        <f>SUMIFS(topmanager!$D:$D,topmanager!$C:$C,rs_nova!$A285,topmanager!$A:$A,rs_nova!L$2)</f>
        <v>0</v>
      </c>
      <c r="M285" s="50">
        <f>SUMIFS(topmanager!$D:$D,topmanager!$C:$C,rs_nova!$A285,topmanager!$A:$A,rs_nova!M$2)+SUMIFS(topmanager!$D:$D,topmanager!$C:$C,rs_nova!$A285,topmanager!$A:$A,908)+SUMIFS(topmanager!$D:$D,topmanager!$C:$C,rs_nova!$A285,topmanager!$A:$A,550)</f>
        <v>0</v>
      </c>
      <c r="N285" s="50">
        <f>SUMIFS(topmanager!$D:$D,topmanager!$C:$C,rs_nova!$A285,topmanager!$A:$A,rs_nova!N$2)</f>
        <v>0</v>
      </c>
      <c r="O285" s="51">
        <f t="shared" si="66"/>
        <v>0</v>
      </c>
      <c r="P285" s="50">
        <f>IFERROR(VLOOKUP($A285,total!$B$4:$AW$437,27,0),0)</f>
        <v>0</v>
      </c>
      <c r="Q285" s="50">
        <f>IFERROR(VLOOKUP($A285,total!$B$4:$AW$437,21,0),0)</f>
        <v>0</v>
      </c>
      <c r="R285" s="50">
        <f>IFERROR(VLOOKUP($A285,total!$B$4:$AW$437,25,0),0)+IFERROR(VLOOKUP($A285,total!$B$4:$AW$437,36,0),0)</f>
        <v>0</v>
      </c>
      <c r="S285" s="50">
        <f>IFERROR(VLOOKUP(A285,gympass!$A$2:$F$148,6,0),0)</f>
        <v>0</v>
      </c>
      <c r="T285" s="50">
        <f>IFERROR(VLOOKUP($A285,total!$B$4:$AW$437,42,0),0)</f>
        <v>0</v>
      </c>
      <c r="U285" s="50">
        <f>IFERROR(VLOOKUP($A285,total!$B$4:$AW$437,32,0),0)</f>
        <v>0</v>
      </c>
      <c r="V285" s="50">
        <f>IFERROR(VLOOKUP($A285,total!$B$4:$AW$437,28,0),0)</f>
        <v>0</v>
      </c>
      <c r="W285" s="50">
        <f>IFERROR(VLOOKUP($A285,total!$B$4:$AX$437,49,0),0)</f>
        <v>0</v>
      </c>
      <c r="X285" s="50"/>
      <c r="Y285" s="50">
        <f>IFERROR(VLOOKUP(A285,#REF!,4,0),0)</f>
        <v>0</v>
      </c>
      <c r="Z285" s="50">
        <f>IFERROR(VLOOKUP(B285,#REF!,8,0),0)</f>
        <v>0</v>
      </c>
      <c r="AA285" s="50">
        <f>IFERROR(VLOOKUP($A285,total!$B$4:$AW$437,45,0),0)</f>
        <v>0</v>
      </c>
      <c r="AB285" s="50">
        <f>IFERROR(VLOOKUP($A285,total!$B$4:$AW$437,48,0),0)</f>
        <v>0</v>
      </c>
      <c r="AC285" s="50">
        <f>IFERROR(VLOOKUP($A285,total!$B$4:$AB$437,19,0),0)</f>
        <v>0</v>
      </c>
      <c r="AD285" s="50">
        <f>IFERROR(VLOOKUP($A285,total!$B$4:$AB$437,10,0),0)</f>
        <v>0</v>
      </c>
      <c r="AE285" s="50">
        <f>IFERROR(VLOOKUP($A285,total!$B$4:$AB$437,13,0),0)-SUMIFS(topmanager!$D:$D,topmanager!$C:$C,rs_nova!$A289,topmanager!$A:$A,856)</f>
        <v>0</v>
      </c>
      <c r="AF285" s="50">
        <f>IFERROR(VLOOKUP($A285,total!$B$4:$AB$437,16,0),0)</f>
        <v>0</v>
      </c>
      <c r="AG285" s="50">
        <f>IFERROR(VLOOKUP($A285,total!$B$4:$AB$437,7,0),0)</f>
        <v>0</v>
      </c>
      <c r="AH285" s="50">
        <f>IFERROR(VLOOKUP($A285,total!$B$4:$AD$437,29,0),0)</f>
        <v>0</v>
      </c>
      <c r="AI285" s="50">
        <f>IFERROR(VLOOKUP(A285,total!$B$4:$AN$437,39,0),0)</f>
        <v>0</v>
      </c>
      <c r="AJ285" s="51">
        <f t="shared" si="67"/>
        <v>0</v>
      </c>
      <c r="AK285" s="50">
        <f t="shared" si="68"/>
        <v>0</v>
      </c>
      <c r="AL285" s="50">
        <f t="shared" si="69"/>
        <v>0</v>
      </c>
      <c r="AM285" s="50">
        <f t="shared" si="70"/>
        <v>0</v>
      </c>
      <c r="AN285" s="50" t="e">
        <f t="shared" si="64"/>
        <v>#REF!</v>
      </c>
      <c r="AO285" s="50" t="e">
        <f t="shared" si="64"/>
        <v>#REF!</v>
      </c>
      <c r="AP285" s="50" t="e">
        <f t="shared" si="64"/>
        <v>#REF!</v>
      </c>
      <c r="AQ285" s="50">
        <f>IFERROR(VLOOKUP(TEXT($A285,"000000"),[6]Página1!$A$8:$S$801,13,FALSE),0)</f>
        <v>0</v>
      </c>
      <c r="AR285" s="50">
        <f>IFERROR(VLOOKUP(TEXT($A285,"000000"),[6]Página1!$A$8:$S$801,16,FALSE),0)</f>
        <v>0</v>
      </c>
      <c r="AS285" s="50">
        <f>IFERROR(VLOOKUP(TEXT($A285,"000000"),[6]Página1!$A$8:$S$801,19,FALSE),0)</f>
        <v>0</v>
      </c>
      <c r="AT285" s="50">
        <f>IFERROR(VLOOKUP(TEXT($A285,"000000"),[7]Página1!$A$8:$R$814,12,FALSE),0)</f>
        <v>0</v>
      </c>
      <c r="AU285" s="50">
        <f>IFERROR(VLOOKUP(TEXT($A285,"000000"),[7]Página1!$A$8:$R$814,15,FALSE),0)</f>
        <v>0</v>
      </c>
      <c r="AV285" s="50">
        <f>IFERROR(VLOOKUP(TEXT($A285,"000000"),[7]Página1!$A$8:$R$814,18,FALSE),0)</f>
        <v>0</v>
      </c>
      <c r="AW285" s="50"/>
      <c r="AX285" s="51" t="e">
        <f t="shared" si="71"/>
        <v>#REF!</v>
      </c>
      <c r="AY285" s="51" t="e">
        <f t="shared" si="72"/>
        <v>#REF!</v>
      </c>
      <c r="AZ285" s="51" t="e">
        <f t="shared" si="73"/>
        <v>#REF!</v>
      </c>
      <c r="BA285" s="51" t="e">
        <f t="shared" si="74"/>
        <v>#REF!</v>
      </c>
      <c r="BB285" s="51">
        <f t="shared" si="75"/>
        <v>0</v>
      </c>
      <c r="BC285" s="51" t="e">
        <f t="shared" si="76"/>
        <v>#REF!</v>
      </c>
      <c r="BD285" s="51">
        <f t="shared" si="77"/>
        <v>0</v>
      </c>
      <c r="BE285" s="51">
        <f>IFERROR(VLOOKUP(A285,salario!A$2:P$91,11,FALSE),0)</f>
        <v>0</v>
      </c>
      <c r="BF285" s="51">
        <f>SUMIFS(topmanager!$D:$D,topmanager!$C:$C,rs_nova!$A285,topmanager!$A:$A,rs_nova!BF$2)</f>
        <v>0</v>
      </c>
      <c r="BG285" s="51">
        <f>SUMIFS(topmanager!$D:$D,topmanager!$C:$C,rs_nova!$A285,topmanager!$A:$A,rs_nova!BG$2)</f>
        <v>0</v>
      </c>
      <c r="BH285" s="51">
        <f>SUMIFS(topmanager!$D:$D,topmanager!$C:$C,rs_nova!$A285,topmanager!$A:$A,rs_nova!BH$2)</f>
        <v>0</v>
      </c>
      <c r="BI285" s="51">
        <f>SUMIFS(topmanager!$D:$D,topmanager!$C:$C,rs_nova!$A285,topmanager!$A:$A,rs_nova!BI$2)</f>
        <v>0</v>
      </c>
      <c r="BJ285" s="51">
        <f>SUMIFS(topmanager!$D:$D,topmanager!$C:$C,rs_nova!$A285,topmanager!$A:$A,rs_nova!BJ$2)+SUMIFS(topmanager!$D:$D,topmanager!$C:$C,rs_nova!$A285,topmanager!$A:$A,rs_nova!BJ$2+1)</f>
        <v>0</v>
      </c>
      <c r="BK285" s="51">
        <f>IFERROR(VLOOKUP(A285,[8]ferias!$C$4:$G$100,5,FALSE),0)</f>
        <v>0</v>
      </c>
      <c r="BL285" s="51">
        <f>SUMIFS(topmanager!$D:$D,topmanager!$C:$C,rs_nova!$A285,topmanager!$A:$A,rs_nova!BL$2)</f>
        <v>0</v>
      </c>
      <c r="BM285" s="51">
        <f>SUMIFS(topmanager!$D:$D,topmanager!$C:$C,rs_nova!$A285,topmanager!$A:$A,rs_nova!BM$2)+SUMIFS(topmanager!$D:$D,topmanager!$C:$C,rs_nova!$A289,topmanager!$A:$A,151)</f>
        <v>0</v>
      </c>
      <c r="BN285" s="51">
        <f t="shared" si="78"/>
        <v>0</v>
      </c>
    </row>
    <row r="286" spans="1:66">
      <c r="A286" s="47" t="e">
        <f>total!#REF!</f>
        <v>#REF!</v>
      </c>
      <c r="B286" s="47">
        <f t="shared" si="65"/>
        <v>0</v>
      </c>
      <c r="C286" s="48" t="e">
        <f>total!#REF!</f>
        <v>#REF!</v>
      </c>
      <c r="D286" s="49" t="str">
        <f>IFERROR(VLOOKUP(A286,salario!A$3:J$32,10,FALSE),"")</f>
        <v/>
      </c>
      <c r="E286" s="49" t="str">
        <f>IFERROR(IF(VLOOKUP(A286,salario!A$3:O$32,15,FALSE)="","",VLOOKUP(A286,salario!A$3:O$32,15,FALSE)),"")</f>
        <v/>
      </c>
      <c r="F286" s="47" t="str">
        <f>IFERROR(VLOOKUP(A286,[5]base_pessoal!$B$2:$P$1504,13,FALSE),"")</f>
        <v/>
      </c>
      <c r="G286" s="50">
        <f>IFERROR(VLOOKUP(A286,salario!A$2:P$91,11,FALSE),0)*B286/30</f>
        <v>0</v>
      </c>
      <c r="H286" s="50">
        <f>SUMIFS(topmanager!$D:$D,topmanager!$C:$C,rs_nova!$A286,topmanager!$A:$A,rs_nova!H$2)+SUMIFS(topmanager!$D:$D,topmanager!$C:$C,rs_nova!$A286,topmanager!$A:$A,63)</f>
        <v>0</v>
      </c>
      <c r="I286" s="50">
        <f>-SUMIFS(topmanager!$D:$D,topmanager!$C:$C,rs_nova!$A286,topmanager!$A:$A,rs_nova!I$2)</f>
        <v>0</v>
      </c>
      <c r="J286" s="50">
        <f>SUMIFS(topmanager!$D:$D,topmanager!$C:$C,rs_nova!$A286,topmanager!$A:$A,rs_nova!J$2)</f>
        <v>0</v>
      </c>
      <c r="K286" s="50">
        <f>SUMIFS(topmanager!$D:$D,topmanager!$C:$C,rs_nova!$A286,topmanager!$A:$A,rs_nova!K$2)+SUMIFS(topmanager!$D:$D,topmanager!$C:$C,rs_nova!$A286,topmanager!$A:$A,911)</f>
        <v>0</v>
      </c>
      <c r="L286" s="50">
        <f>SUMIFS(topmanager!$D:$D,topmanager!$C:$C,rs_nova!$A286,topmanager!$A:$A,rs_nova!L$2)</f>
        <v>0</v>
      </c>
      <c r="M286" s="50">
        <f>SUMIFS(topmanager!$D:$D,topmanager!$C:$C,rs_nova!$A286,topmanager!$A:$A,rs_nova!M$2)+SUMIFS(topmanager!$D:$D,topmanager!$C:$C,rs_nova!$A286,topmanager!$A:$A,908)+SUMIFS(topmanager!$D:$D,topmanager!$C:$C,rs_nova!$A286,topmanager!$A:$A,550)</f>
        <v>0</v>
      </c>
      <c r="N286" s="50">
        <f>SUMIFS(topmanager!$D:$D,topmanager!$C:$C,rs_nova!$A286,topmanager!$A:$A,rs_nova!N$2)</f>
        <v>0</v>
      </c>
      <c r="O286" s="51">
        <f t="shared" si="66"/>
        <v>0</v>
      </c>
      <c r="P286" s="50">
        <f>IFERROR(VLOOKUP($A286,total!$B$4:$AW$437,27,0),0)</f>
        <v>0</v>
      </c>
      <c r="Q286" s="50">
        <f>IFERROR(VLOOKUP($A286,total!$B$4:$AW$437,21,0),0)</f>
        <v>0</v>
      </c>
      <c r="R286" s="50">
        <f>IFERROR(VLOOKUP($A286,total!$B$4:$AW$437,25,0),0)+IFERROR(VLOOKUP($A286,total!$B$4:$AW$437,36,0),0)</f>
        <v>0</v>
      </c>
      <c r="S286" s="50">
        <f>IFERROR(VLOOKUP(A286,gympass!$A$2:$F$148,6,0),0)</f>
        <v>0</v>
      </c>
      <c r="T286" s="50">
        <f>IFERROR(VLOOKUP($A286,total!$B$4:$AW$437,42,0),0)</f>
        <v>0</v>
      </c>
      <c r="U286" s="50">
        <f>IFERROR(VLOOKUP($A286,total!$B$4:$AW$437,32,0),0)</f>
        <v>0</v>
      </c>
      <c r="V286" s="50">
        <f>IFERROR(VLOOKUP($A286,total!$B$4:$AW$437,28,0),0)</f>
        <v>0</v>
      </c>
      <c r="W286" s="50">
        <f>IFERROR(VLOOKUP($A286,total!$B$4:$AX$437,49,0),0)</f>
        <v>0</v>
      </c>
      <c r="X286" s="50"/>
      <c r="Y286" s="50">
        <f>IFERROR(VLOOKUP(A286,#REF!,4,0),0)</f>
        <v>0</v>
      </c>
      <c r="Z286" s="50">
        <f>IFERROR(VLOOKUP(B286,#REF!,8,0),0)</f>
        <v>0</v>
      </c>
      <c r="AA286" s="50">
        <f>IFERROR(VLOOKUP($A286,total!$B$4:$AW$437,45,0),0)</f>
        <v>0</v>
      </c>
      <c r="AB286" s="50">
        <f>IFERROR(VLOOKUP($A286,total!$B$4:$AW$437,48,0),0)</f>
        <v>0</v>
      </c>
      <c r="AC286" s="50">
        <f>IFERROR(VLOOKUP($A286,total!$B$4:$AB$437,19,0),0)</f>
        <v>0</v>
      </c>
      <c r="AD286" s="50">
        <f>IFERROR(VLOOKUP($A286,total!$B$4:$AB$437,10,0),0)</f>
        <v>0</v>
      </c>
      <c r="AE286" s="50">
        <f>IFERROR(VLOOKUP($A286,total!$B$4:$AB$437,13,0),0)-SUMIFS(topmanager!$D:$D,topmanager!$C:$C,rs_nova!$A290,topmanager!$A:$A,856)</f>
        <v>0</v>
      </c>
      <c r="AF286" s="50">
        <f>IFERROR(VLOOKUP($A286,total!$B$4:$AB$437,16,0),0)</f>
        <v>0</v>
      </c>
      <c r="AG286" s="50">
        <f>IFERROR(VLOOKUP($A286,total!$B$4:$AB$437,7,0),0)</f>
        <v>0</v>
      </c>
      <c r="AH286" s="50">
        <f>IFERROR(VLOOKUP($A286,total!$B$4:$AD$437,29,0),0)</f>
        <v>0</v>
      </c>
      <c r="AI286" s="50">
        <f>IFERROR(VLOOKUP(A286,total!$B$4:$AN$437,39,0),0)</f>
        <v>0</v>
      </c>
      <c r="AJ286" s="51">
        <f t="shared" si="67"/>
        <v>0</v>
      </c>
      <c r="AK286" s="50">
        <f t="shared" si="68"/>
        <v>0</v>
      </c>
      <c r="AL286" s="50">
        <f t="shared" si="69"/>
        <v>0</v>
      </c>
      <c r="AM286" s="50">
        <f t="shared" si="70"/>
        <v>0</v>
      </c>
      <c r="AN286" s="50" t="e">
        <f t="shared" si="64"/>
        <v>#REF!</v>
      </c>
      <c r="AO286" s="50" t="e">
        <f t="shared" si="64"/>
        <v>#REF!</v>
      </c>
      <c r="AP286" s="50" t="e">
        <f t="shared" si="64"/>
        <v>#REF!</v>
      </c>
      <c r="AQ286" s="50">
        <f>IFERROR(VLOOKUP(TEXT($A286,"000000"),[6]Página1!$A$8:$S$801,13,FALSE),0)</f>
        <v>0</v>
      </c>
      <c r="AR286" s="50">
        <f>IFERROR(VLOOKUP(TEXT($A286,"000000"),[6]Página1!$A$8:$S$801,16,FALSE),0)</f>
        <v>0</v>
      </c>
      <c r="AS286" s="50">
        <f>IFERROR(VLOOKUP(TEXT($A286,"000000"),[6]Página1!$A$8:$S$801,19,FALSE),0)</f>
        <v>0</v>
      </c>
      <c r="AT286" s="50">
        <f>IFERROR(VLOOKUP(TEXT($A286,"000000"),[7]Página1!$A$8:$R$814,12,FALSE),0)</f>
        <v>0</v>
      </c>
      <c r="AU286" s="50">
        <f>IFERROR(VLOOKUP(TEXT($A286,"000000"),[7]Página1!$A$8:$R$814,15,FALSE),0)</f>
        <v>0</v>
      </c>
      <c r="AV286" s="50">
        <f>IFERROR(VLOOKUP(TEXT($A286,"000000"),[7]Página1!$A$8:$R$814,18,FALSE),0)</f>
        <v>0</v>
      </c>
      <c r="AW286" s="50"/>
      <c r="AX286" s="51" t="e">
        <f t="shared" si="71"/>
        <v>#REF!</v>
      </c>
      <c r="AY286" s="51" t="e">
        <f t="shared" si="72"/>
        <v>#REF!</v>
      </c>
      <c r="AZ286" s="51" t="e">
        <f t="shared" si="73"/>
        <v>#REF!</v>
      </c>
      <c r="BA286" s="51" t="e">
        <f t="shared" si="74"/>
        <v>#REF!</v>
      </c>
      <c r="BB286" s="51">
        <f t="shared" si="75"/>
        <v>0</v>
      </c>
      <c r="BC286" s="51" t="e">
        <f t="shared" si="76"/>
        <v>#REF!</v>
      </c>
      <c r="BD286" s="51">
        <f t="shared" si="77"/>
        <v>0</v>
      </c>
      <c r="BE286" s="51">
        <f>IFERROR(VLOOKUP(A286,salario!A$2:P$91,11,FALSE),0)</f>
        <v>0</v>
      </c>
      <c r="BF286" s="51">
        <f>SUMIFS(topmanager!$D:$D,topmanager!$C:$C,rs_nova!$A286,topmanager!$A:$A,rs_nova!BF$2)</f>
        <v>0</v>
      </c>
      <c r="BG286" s="51">
        <f>SUMIFS(topmanager!$D:$D,topmanager!$C:$C,rs_nova!$A286,topmanager!$A:$A,rs_nova!BG$2)</f>
        <v>0</v>
      </c>
      <c r="BH286" s="51">
        <f>SUMIFS(topmanager!$D:$D,topmanager!$C:$C,rs_nova!$A286,topmanager!$A:$A,rs_nova!BH$2)</f>
        <v>0</v>
      </c>
      <c r="BI286" s="51">
        <f>SUMIFS(topmanager!$D:$D,topmanager!$C:$C,rs_nova!$A286,topmanager!$A:$A,rs_nova!BI$2)</f>
        <v>0</v>
      </c>
      <c r="BJ286" s="51">
        <f>SUMIFS(topmanager!$D:$D,topmanager!$C:$C,rs_nova!$A286,topmanager!$A:$A,rs_nova!BJ$2)+SUMIFS(topmanager!$D:$D,topmanager!$C:$C,rs_nova!$A286,topmanager!$A:$A,rs_nova!BJ$2+1)</f>
        <v>0</v>
      </c>
      <c r="BK286" s="51">
        <f>IFERROR(VLOOKUP(A286,[8]ferias!$C$4:$G$100,5,FALSE),0)</f>
        <v>0</v>
      </c>
      <c r="BL286" s="51">
        <f>SUMIFS(topmanager!$D:$D,topmanager!$C:$C,rs_nova!$A286,topmanager!$A:$A,rs_nova!BL$2)</f>
        <v>0</v>
      </c>
      <c r="BM286" s="51">
        <f>SUMIFS(topmanager!$D:$D,topmanager!$C:$C,rs_nova!$A286,topmanager!$A:$A,rs_nova!BM$2)+SUMIFS(topmanager!$D:$D,topmanager!$C:$C,rs_nova!$A290,topmanager!$A:$A,151)</f>
        <v>0</v>
      </c>
      <c r="BN286" s="51">
        <f t="shared" si="78"/>
        <v>0</v>
      </c>
    </row>
    <row r="287" spans="1:66">
      <c r="A287" s="47" t="e">
        <f>total!#REF!</f>
        <v>#REF!</v>
      </c>
      <c r="B287" s="47">
        <f t="shared" si="65"/>
        <v>0</v>
      </c>
      <c r="C287" s="48" t="e">
        <f>total!#REF!</f>
        <v>#REF!</v>
      </c>
      <c r="D287" s="49" t="str">
        <f>IFERROR(VLOOKUP(A287,salario!A$3:J$32,10,FALSE),"")</f>
        <v/>
      </c>
      <c r="E287" s="49" t="str">
        <f>IFERROR(IF(VLOOKUP(A287,salario!A$3:O$32,15,FALSE)="","",VLOOKUP(A287,salario!A$3:O$32,15,FALSE)),"")</f>
        <v/>
      </c>
      <c r="F287" s="47" t="str">
        <f>IFERROR(VLOOKUP(A287,[5]base_pessoal!$B$2:$P$1504,13,FALSE),"")</f>
        <v/>
      </c>
      <c r="G287" s="50">
        <f>IFERROR(VLOOKUP(A287,salario!A$2:P$91,11,FALSE),0)*B287/30</f>
        <v>0</v>
      </c>
      <c r="H287" s="50">
        <f>SUMIFS(topmanager!$D:$D,topmanager!$C:$C,rs_nova!$A287,topmanager!$A:$A,rs_nova!H$2)+SUMIFS(topmanager!$D:$D,topmanager!$C:$C,rs_nova!$A287,topmanager!$A:$A,63)</f>
        <v>0</v>
      </c>
      <c r="I287" s="50">
        <f>-SUMIFS(topmanager!$D:$D,topmanager!$C:$C,rs_nova!$A287,topmanager!$A:$A,rs_nova!I$2)</f>
        <v>0</v>
      </c>
      <c r="J287" s="50">
        <f>SUMIFS(topmanager!$D:$D,topmanager!$C:$C,rs_nova!$A287,topmanager!$A:$A,rs_nova!J$2)</f>
        <v>0</v>
      </c>
      <c r="K287" s="50">
        <f>SUMIFS(topmanager!$D:$D,topmanager!$C:$C,rs_nova!$A287,topmanager!$A:$A,rs_nova!K$2)+SUMIFS(topmanager!$D:$D,topmanager!$C:$C,rs_nova!$A287,topmanager!$A:$A,911)</f>
        <v>0</v>
      </c>
      <c r="L287" s="50">
        <f>SUMIFS(topmanager!$D:$D,topmanager!$C:$C,rs_nova!$A287,topmanager!$A:$A,rs_nova!L$2)</f>
        <v>0</v>
      </c>
      <c r="M287" s="50">
        <f>SUMIFS(topmanager!$D:$D,topmanager!$C:$C,rs_nova!$A287,topmanager!$A:$A,rs_nova!M$2)+SUMIFS(topmanager!$D:$D,topmanager!$C:$C,rs_nova!$A287,topmanager!$A:$A,908)+SUMIFS(topmanager!$D:$D,topmanager!$C:$C,rs_nova!$A287,topmanager!$A:$A,550)</f>
        <v>0</v>
      </c>
      <c r="N287" s="50">
        <f>SUMIFS(topmanager!$D:$D,topmanager!$C:$C,rs_nova!$A287,topmanager!$A:$A,rs_nova!N$2)</f>
        <v>0</v>
      </c>
      <c r="O287" s="51">
        <f t="shared" si="66"/>
        <v>0</v>
      </c>
      <c r="P287" s="50">
        <f>IFERROR(VLOOKUP($A287,total!$B$4:$AW$437,27,0),0)</f>
        <v>0</v>
      </c>
      <c r="Q287" s="50">
        <f>IFERROR(VLOOKUP($A287,total!$B$4:$AW$437,21,0),0)</f>
        <v>0</v>
      </c>
      <c r="R287" s="50">
        <f>IFERROR(VLOOKUP($A287,total!$B$4:$AW$437,25,0),0)+IFERROR(VLOOKUP($A287,total!$B$4:$AW$437,36,0),0)</f>
        <v>0</v>
      </c>
      <c r="S287" s="50">
        <f>IFERROR(VLOOKUP(A287,gympass!$A$2:$F$148,6,0),0)</f>
        <v>0</v>
      </c>
      <c r="T287" s="50">
        <f>IFERROR(VLOOKUP($A287,total!$B$4:$AW$437,42,0),0)</f>
        <v>0</v>
      </c>
      <c r="U287" s="50">
        <f>IFERROR(VLOOKUP($A287,total!$B$4:$AW$437,32,0),0)</f>
        <v>0</v>
      </c>
      <c r="V287" s="50">
        <f>IFERROR(VLOOKUP($A287,total!$B$4:$AW$437,28,0),0)</f>
        <v>0</v>
      </c>
      <c r="W287" s="50">
        <f>IFERROR(VLOOKUP($A287,total!$B$4:$AX$437,49,0),0)</f>
        <v>0</v>
      </c>
      <c r="X287" s="50"/>
      <c r="Y287" s="50">
        <f>IFERROR(VLOOKUP(A287,#REF!,4,0),0)</f>
        <v>0</v>
      </c>
      <c r="Z287" s="50">
        <f>IFERROR(VLOOKUP(B287,#REF!,8,0),0)</f>
        <v>0</v>
      </c>
      <c r="AA287" s="50">
        <f>IFERROR(VLOOKUP($A287,total!$B$4:$AW$437,45,0),0)</f>
        <v>0</v>
      </c>
      <c r="AB287" s="50">
        <f>IFERROR(VLOOKUP($A287,total!$B$4:$AW$437,48,0),0)</f>
        <v>0</v>
      </c>
      <c r="AC287" s="50">
        <f>IFERROR(VLOOKUP($A287,total!$B$4:$AB$437,19,0),0)</f>
        <v>0</v>
      </c>
      <c r="AD287" s="50">
        <f>IFERROR(VLOOKUP($A287,total!$B$4:$AB$437,10,0),0)</f>
        <v>0</v>
      </c>
      <c r="AE287" s="50">
        <f>IFERROR(VLOOKUP($A287,total!$B$4:$AB$437,13,0),0)-SUMIFS(topmanager!$D:$D,topmanager!$C:$C,rs_nova!$A291,topmanager!$A:$A,856)</f>
        <v>0</v>
      </c>
      <c r="AF287" s="50">
        <f>IFERROR(VLOOKUP($A287,total!$B$4:$AB$437,16,0),0)</f>
        <v>0</v>
      </c>
      <c r="AG287" s="50">
        <f>IFERROR(VLOOKUP($A287,total!$B$4:$AB$437,7,0),0)</f>
        <v>0</v>
      </c>
      <c r="AH287" s="50">
        <f>IFERROR(VLOOKUP($A287,total!$B$4:$AD$437,29,0),0)</f>
        <v>0</v>
      </c>
      <c r="AI287" s="50">
        <f>IFERROR(VLOOKUP(A287,total!$B$4:$AN$437,39,0),0)</f>
        <v>0</v>
      </c>
      <c r="AJ287" s="51">
        <f t="shared" si="67"/>
        <v>0</v>
      </c>
      <c r="AK287" s="50">
        <f t="shared" si="68"/>
        <v>0</v>
      </c>
      <c r="AL287" s="50">
        <f t="shared" si="69"/>
        <v>0</v>
      </c>
      <c r="AM287" s="50">
        <f t="shared" si="70"/>
        <v>0</v>
      </c>
      <c r="AN287" s="50" t="e">
        <f t="shared" ref="AN287:AP342" si="79">IF(AND($A287&gt;1000,$A287&lt;=1999),0,AN$5*$G287)</f>
        <v>#REF!</v>
      </c>
      <c r="AO287" s="50" t="e">
        <f t="shared" si="79"/>
        <v>#REF!</v>
      </c>
      <c r="AP287" s="50" t="e">
        <f t="shared" si="79"/>
        <v>#REF!</v>
      </c>
      <c r="AQ287" s="50">
        <f>IFERROR(VLOOKUP(TEXT($A287,"000000"),[6]Página1!$A$8:$S$801,13,FALSE),0)</f>
        <v>0</v>
      </c>
      <c r="AR287" s="50">
        <f>IFERROR(VLOOKUP(TEXT($A287,"000000"),[6]Página1!$A$8:$S$801,16,FALSE),0)</f>
        <v>0</v>
      </c>
      <c r="AS287" s="50">
        <f>IFERROR(VLOOKUP(TEXT($A287,"000000"),[6]Página1!$A$8:$S$801,19,FALSE),0)</f>
        <v>0</v>
      </c>
      <c r="AT287" s="50">
        <f>IFERROR(VLOOKUP(TEXT($A287,"000000"),[7]Página1!$A$8:$R$814,12,FALSE),0)</f>
        <v>0</v>
      </c>
      <c r="AU287" s="50">
        <f>IFERROR(VLOOKUP(TEXT($A287,"000000"),[7]Página1!$A$8:$R$814,15,FALSE),0)</f>
        <v>0</v>
      </c>
      <c r="AV287" s="50">
        <f>IFERROR(VLOOKUP(TEXT($A287,"000000"),[7]Página1!$A$8:$R$814,18,FALSE),0)</f>
        <v>0</v>
      </c>
      <c r="AW287" s="50"/>
      <c r="AX287" s="51" t="e">
        <f t="shared" si="71"/>
        <v>#REF!</v>
      </c>
      <c r="AY287" s="51" t="e">
        <f t="shared" si="72"/>
        <v>#REF!</v>
      </c>
      <c r="AZ287" s="51" t="e">
        <f t="shared" si="73"/>
        <v>#REF!</v>
      </c>
      <c r="BA287" s="51" t="e">
        <f t="shared" si="74"/>
        <v>#REF!</v>
      </c>
      <c r="BB287" s="51">
        <f t="shared" si="75"/>
        <v>0</v>
      </c>
      <c r="BC287" s="51" t="e">
        <f t="shared" si="76"/>
        <v>#REF!</v>
      </c>
      <c r="BD287" s="51">
        <f t="shared" si="77"/>
        <v>0</v>
      </c>
      <c r="BE287" s="51">
        <f>IFERROR(VLOOKUP(A287,salario!A$2:P$91,11,FALSE),0)</f>
        <v>0</v>
      </c>
      <c r="BF287" s="51">
        <f>SUMIFS(topmanager!$D:$D,topmanager!$C:$C,rs_nova!$A287,topmanager!$A:$A,rs_nova!BF$2)</f>
        <v>0</v>
      </c>
      <c r="BG287" s="51">
        <f>SUMIFS(topmanager!$D:$D,topmanager!$C:$C,rs_nova!$A287,topmanager!$A:$A,rs_nova!BG$2)</f>
        <v>0</v>
      </c>
      <c r="BH287" s="51">
        <f>SUMIFS(topmanager!$D:$D,topmanager!$C:$C,rs_nova!$A287,topmanager!$A:$A,rs_nova!BH$2)</f>
        <v>0</v>
      </c>
      <c r="BI287" s="51">
        <f>SUMIFS(topmanager!$D:$D,topmanager!$C:$C,rs_nova!$A287,topmanager!$A:$A,rs_nova!BI$2)</f>
        <v>0</v>
      </c>
      <c r="BJ287" s="51">
        <f>SUMIFS(topmanager!$D:$D,topmanager!$C:$C,rs_nova!$A287,topmanager!$A:$A,rs_nova!BJ$2)+SUMIFS(topmanager!$D:$D,topmanager!$C:$C,rs_nova!$A287,topmanager!$A:$A,rs_nova!BJ$2+1)</f>
        <v>0</v>
      </c>
      <c r="BK287" s="51">
        <f>IFERROR(VLOOKUP(A287,[8]ferias!$C$4:$G$100,5,FALSE),0)</f>
        <v>0</v>
      </c>
      <c r="BL287" s="51">
        <f>SUMIFS(topmanager!$D:$D,topmanager!$C:$C,rs_nova!$A287,topmanager!$A:$A,rs_nova!BL$2)</f>
        <v>0</v>
      </c>
      <c r="BM287" s="51">
        <f>SUMIFS(topmanager!$D:$D,topmanager!$C:$C,rs_nova!$A287,topmanager!$A:$A,rs_nova!BM$2)+SUMIFS(topmanager!$D:$D,topmanager!$C:$C,rs_nova!$A291,topmanager!$A:$A,151)</f>
        <v>0</v>
      </c>
      <c r="BN287" s="51">
        <f t="shared" si="78"/>
        <v>0</v>
      </c>
    </row>
    <row r="288" spans="1:66">
      <c r="A288" s="47" t="e">
        <f>total!#REF!</f>
        <v>#REF!</v>
      </c>
      <c r="B288" s="47">
        <f t="shared" si="65"/>
        <v>0</v>
      </c>
      <c r="C288" s="48" t="e">
        <f>total!#REF!</f>
        <v>#REF!</v>
      </c>
      <c r="D288" s="49" t="str">
        <f>IFERROR(VLOOKUP(A288,salario!A$3:J$32,10,FALSE),"")</f>
        <v/>
      </c>
      <c r="E288" s="49" t="str">
        <f>IFERROR(IF(VLOOKUP(A288,salario!A$3:O$32,15,FALSE)="","",VLOOKUP(A288,salario!A$3:O$32,15,FALSE)),"")</f>
        <v/>
      </c>
      <c r="F288" s="47" t="str">
        <f>IFERROR(VLOOKUP(A288,[5]base_pessoal!$B$2:$P$1504,13,FALSE),"")</f>
        <v/>
      </c>
      <c r="G288" s="50">
        <f>IFERROR(VLOOKUP(A288,salario!A$2:P$91,11,FALSE),0)*B288/30</f>
        <v>0</v>
      </c>
      <c r="H288" s="50">
        <f>SUMIFS(topmanager!$D:$D,topmanager!$C:$C,rs_nova!$A288,topmanager!$A:$A,rs_nova!H$2)+SUMIFS(topmanager!$D:$D,topmanager!$C:$C,rs_nova!$A288,topmanager!$A:$A,63)</f>
        <v>0</v>
      </c>
      <c r="I288" s="50">
        <f>-SUMIFS(topmanager!$D:$D,topmanager!$C:$C,rs_nova!$A288,topmanager!$A:$A,rs_nova!I$2)</f>
        <v>0</v>
      </c>
      <c r="J288" s="50">
        <f>SUMIFS(topmanager!$D:$D,topmanager!$C:$C,rs_nova!$A288,topmanager!$A:$A,rs_nova!J$2)</f>
        <v>0</v>
      </c>
      <c r="K288" s="50">
        <f>SUMIFS(topmanager!$D:$D,topmanager!$C:$C,rs_nova!$A288,topmanager!$A:$A,rs_nova!K$2)+SUMIFS(topmanager!$D:$D,topmanager!$C:$C,rs_nova!$A288,topmanager!$A:$A,911)</f>
        <v>0</v>
      </c>
      <c r="L288" s="50">
        <f>SUMIFS(topmanager!$D:$D,topmanager!$C:$C,rs_nova!$A288,topmanager!$A:$A,rs_nova!L$2)</f>
        <v>0</v>
      </c>
      <c r="M288" s="50">
        <f>SUMIFS(topmanager!$D:$D,topmanager!$C:$C,rs_nova!$A288,topmanager!$A:$A,rs_nova!M$2)+SUMIFS(topmanager!$D:$D,topmanager!$C:$C,rs_nova!$A288,topmanager!$A:$A,908)+SUMIFS(topmanager!$D:$D,topmanager!$C:$C,rs_nova!$A288,topmanager!$A:$A,550)</f>
        <v>0</v>
      </c>
      <c r="N288" s="50">
        <f>SUMIFS(topmanager!$D:$D,topmanager!$C:$C,rs_nova!$A288,topmanager!$A:$A,rs_nova!N$2)</f>
        <v>0</v>
      </c>
      <c r="O288" s="51">
        <f t="shared" si="66"/>
        <v>0</v>
      </c>
      <c r="P288" s="50">
        <f>IFERROR(VLOOKUP($A288,total!$B$4:$AW$437,27,0),0)</f>
        <v>0</v>
      </c>
      <c r="Q288" s="50">
        <f>IFERROR(VLOOKUP($A288,total!$B$4:$AW$437,21,0),0)</f>
        <v>0</v>
      </c>
      <c r="R288" s="50">
        <f>IFERROR(VLOOKUP($A288,total!$B$4:$AW$437,25,0),0)+IFERROR(VLOOKUP($A288,total!$B$4:$AW$437,36,0),0)</f>
        <v>0</v>
      </c>
      <c r="S288" s="50">
        <f>IFERROR(VLOOKUP(A288,gympass!$A$2:$F$148,6,0),0)</f>
        <v>0</v>
      </c>
      <c r="T288" s="50">
        <f>IFERROR(VLOOKUP($A288,total!$B$4:$AW$437,42,0),0)</f>
        <v>0</v>
      </c>
      <c r="U288" s="50">
        <f>IFERROR(VLOOKUP($A288,total!$B$4:$AW$437,32,0),0)</f>
        <v>0</v>
      </c>
      <c r="V288" s="50">
        <f>IFERROR(VLOOKUP($A288,total!$B$4:$AW$437,28,0),0)</f>
        <v>0</v>
      </c>
      <c r="W288" s="50">
        <f>IFERROR(VLOOKUP($A288,total!$B$4:$AX$437,49,0),0)</f>
        <v>0</v>
      </c>
      <c r="X288" s="50"/>
      <c r="Y288" s="50">
        <f>IFERROR(VLOOKUP(A288,#REF!,4,0),0)</f>
        <v>0</v>
      </c>
      <c r="Z288" s="50">
        <f>IFERROR(VLOOKUP(B288,#REF!,8,0),0)</f>
        <v>0</v>
      </c>
      <c r="AA288" s="50">
        <f>IFERROR(VLOOKUP($A288,total!$B$4:$AW$437,45,0),0)</f>
        <v>0</v>
      </c>
      <c r="AB288" s="50">
        <f>IFERROR(VLOOKUP($A288,total!$B$4:$AW$437,48,0),0)</f>
        <v>0</v>
      </c>
      <c r="AC288" s="50">
        <f>IFERROR(VLOOKUP($A288,total!$B$4:$AB$437,19,0),0)</f>
        <v>0</v>
      </c>
      <c r="AD288" s="50">
        <f>IFERROR(VLOOKUP($A288,total!$B$4:$AB$437,10,0),0)</f>
        <v>0</v>
      </c>
      <c r="AE288" s="50">
        <f>IFERROR(VLOOKUP($A288,total!$B$4:$AB$437,13,0),0)-SUMIFS(topmanager!$D:$D,topmanager!$C:$C,rs_nova!$A292,topmanager!$A:$A,856)</f>
        <v>0</v>
      </c>
      <c r="AF288" s="50">
        <f>IFERROR(VLOOKUP($A288,total!$B$4:$AB$437,16,0),0)</f>
        <v>0</v>
      </c>
      <c r="AG288" s="50">
        <f>IFERROR(VLOOKUP($A288,total!$B$4:$AB$437,7,0),0)</f>
        <v>0</v>
      </c>
      <c r="AH288" s="50">
        <f>IFERROR(VLOOKUP($A288,total!$B$4:$AD$437,29,0),0)</f>
        <v>0</v>
      </c>
      <c r="AI288" s="50">
        <f>IFERROR(VLOOKUP(A288,total!$B$4:$AN$437,39,0),0)</f>
        <v>0</v>
      </c>
      <c r="AJ288" s="51">
        <f t="shared" si="67"/>
        <v>0</v>
      </c>
      <c r="AK288" s="50">
        <f t="shared" si="68"/>
        <v>0</v>
      </c>
      <c r="AL288" s="50">
        <f t="shared" si="69"/>
        <v>0</v>
      </c>
      <c r="AM288" s="50">
        <f t="shared" si="70"/>
        <v>0</v>
      </c>
      <c r="AN288" s="50" t="e">
        <f t="shared" si="79"/>
        <v>#REF!</v>
      </c>
      <c r="AO288" s="50" t="e">
        <f t="shared" si="79"/>
        <v>#REF!</v>
      </c>
      <c r="AP288" s="50" t="e">
        <f t="shared" si="79"/>
        <v>#REF!</v>
      </c>
      <c r="AQ288" s="50">
        <f>IFERROR(VLOOKUP(TEXT($A288,"000000"),[6]Página1!$A$8:$S$801,13,FALSE),0)</f>
        <v>0</v>
      </c>
      <c r="AR288" s="50">
        <f>IFERROR(VLOOKUP(TEXT($A288,"000000"),[6]Página1!$A$8:$S$801,16,FALSE),0)</f>
        <v>0</v>
      </c>
      <c r="AS288" s="50">
        <f>IFERROR(VLOOKUP(TEXT($A288,"000000"),[6]Página1!$A$8:$S$801,19,FALSE),0)</f>
        <v>0</v>
      </c>
      <c r="AT288" s="50">
        <f>IFERROR(VLOOKUP(TEXT($A288,"000000"),[7]Página1!$A$8:$R$814,12,FALSE),0)</f>
        <v>0</v>
      </c>
      <c r="AU288" s="50">
        <f>IFERROR(VLOOKUP(TEXT($A288,"000000"),[7]Página1!$A$8:$R$814,15,FALSE),0)</f>
        <v>0</v>
      </c>
      <c r="AV288" s="50">
        <f>IFERROR(VLOOKUP(TEXT($A288,"000000"),[7]Página1!$A$8:$R$814,18,FALSE),0)</f>
        <v>0</v>
      </c>
      <c r="AW288" s="50"/>
      <c r="AX288" s="51" t="e">
        <f t="shared" si="71"/>
        <v>#REF!</v>
      </c>
      <c r="AY288" s="51" t="e">
        <f t="shared" si="72"/>
        <v>#REF!</v>
      </c>
      <c r="AZ288" s="51" t="e">
        <f t="shared" si="73"/>
        <v>#REF!</v>
      </c>
      <c r="BA288" s="51" t="e">
        <f t="shared" si="74"/>
        <v>#REF!</v>
      </c>
      <c r="BB288" s="51">
        <f t="shared" si="75"/>
        <v>0</v>
      </c>
      <c r="BC288" s="51" t="e">
        <f t="shared" si="76"/>
        <v>#REF!</v>
      </c>
      <c r="BD288" s="51">
        <f t="shared" si="77"/>
        <v>0</v>
      </c>
      <c r="BE288" s="51">
        <f>IFERROR(VLOOKUP(A288,salario!A$2:P$91,11,FALSE),0)</f>
        <v>0</v>
      </c>
      <c r="BF288" s="51">
        <f>SUMIFS(topmanager!$D:$D,topmanager!$C:$C,rs_nova!$A288,topmanager!$A:$A,rs_nova!BF$2)</f>
        <v>0</v>
      </c>
      <c r="BG288" s="51">
        <f>SUMIFS(topmanager!$D:$D,topmanager!$C:$C,rs_nova!$A288,topmanager!$A:$A,rs_nova!BG$2)</f>
        <v>0</v>
      </c>
      <c r="BH288" s="51">
        <f>SUMIFS(topmanager!$D:$D,topmanager!$C:$C,rs_nova!$A288,topmanager!$A:$A,rs_nova!BH$2)</f>
        <v>0</v>
      </c>
      <c r="BI288" s="51">
        <f>SUMIFS(topmanager!$D:$D,topmanager!$C:$C,rs_nova!$A288,topmanager!$A:$A,rs_nova!BI$2)</f>
        <v>0</v>
      </c>
      <c r="BJ288" s="51">
        <f>SUMIFS(topmanager!$D:$D,topmanager!$C:$C,rs_nova!$A288,topmanager!$A:$A,rs_nova!BJ$2)+SUMIFS(topmanager!$D:$D,topmanager!$C:$C,rs_nova!$A288,topmanager!$A:$A,rs_nova!BJ$2+1)</f>
        <v>0</v>
      </c>
      <c r="BK288" s="51">
        <f>IFERROR(VLOOKUP(A288,[8]ferias!$C$4:$G$100,5,FALSE),0)</f>
        <v>0</v>
      </c>
      <c r="BL288" s="51">
        <f>SUMIFS(topmanager!$D:$D,topmanager!$C:$C,rs_nova!$A288,topmanager!$A:$A,rs_nova!BL$2)</f>
        <v>0</v>
      </c>
      <c r="BM288" s="51">
        <f>SUMIFS(topmanager!$D:$D,topmanager!$C:$C,rs_nova!$A288,topmanager!$A:$A,rs_nova!BM$2)+SUMIFS(topmanager!$D:$D,topmanager!$C:$C,rs_nova!$A292,topmanager!$A:$A,151)</f>
        <v>0</v>
      </c>
      <c r="BN288" s="51">
        <f t="shared" si="78"/>
        <v>0</v>
      </c>
    </row>
    <row r="289" spans="1:66">
      <c r="A289" s="47" t="e">
        <f>total!#REF!</f>
        <v>#REF!</v>
      </c>
      <c r="B289" s="47">
        <f t="shared" si="65"/>
        <v>0</v>
      </c>
      <c r="C289" s="48" t="e">
        <f>total!#REF!</f>
        <v>#REF!</v>
      </c>
      <c r="D289" s="49" t="str">
        <f>IFERROR(VLOOKUP(A289,salario!A$3:J$32,10,FALSE),"")</f>
        <v/>
      </c>
      <c r="E289" s="49" t="str">
        <f>IFERROR(IF(VLOOKUP(A289,salario!A$3:O$32,15,FALSE)="","",VLOOKUP(A289,salario!A$3:O$32,15,FALSE)),"")</f>
        <v/>
      </c>
      <c r="F289" s="47" t="str">
        <f>IFERROR(VLOOKUP(A289,[5]base_pessoal!$B$2:$P$1504,13,FALSE),"")</f>
        <v/>
      </c>
      <c r="G289" s="50">
        <f>IFERROR(VLOOKUP(A289,salario!A$2:P$91,11,FALSE),0)*B289/30</f>
        <v>0</v>
      </c>
      <c r="H289" s="50">
        <f>SUMIFS(topmanager!$D:$D,topmanager!$C:$C,rs_nova!$A289,topmanager!$A:$A,rs_nova!H$2)+SUMIFS(topmanager!$D:$D,topmanager!$C:$C,rs_nova!$A289,topmanager!$A:$A,63)</f>
        <v>0</v>
      </c>
      <c r="I289" s="50">
        <f>-SUMIFS(topmanager!$D:$D,topmanager!$C:$C,rs_nova!$A289,topmanager!$A:$A,rs_nova!I$2)</f>
        <v>0</v>
      </c>
      <c r="J289" s="50">
        <f>SUMIFS(topmanager!$D:$D,topmanager!$C:$C,rs_nova!$A289,topmanager!$A:$A,rs_nova!J$2)</f>
        <v>0</v>
      </c>
      <c r="K289" s="50">
        <f>SUMIFS(topmanager!$D:$D,topmanager!$C:$C,rs_nova!$A289,topmanager!$A:$A,rs_nova!K$2)+SUMIFS(topmanager!$D:$D,topmanager!$C:$C,rs_nova!$A289,topmanager!$A:$A,911)</f>
        <v>0</v>
      </c>
      <c r="L289" s="50">
        <f>SUMIFS(topmanager!$D:$D,topmanager!$C:$C,rs_nova!$A289,topmanager!$A:$A,rs_nova!L$2)</f>
        <v>0</v>
      </c>
      <c r="M289" s="50">
        <f>SUMIFS(topmanager!$D:$D,topmanager!$C:$C,rs_nova!$A289,topmanager!$A:$A,rs_nova!M$2)+SUMIFS(topmanager!$D:$D,topmanager!$C:$C,rs_nova!$A289,topmanager!$A:$A,908)+SUMIFS(topmanager!$D:$D,topmanager!$C:$C,rs_nova!$A289,topmanager!$A:$A,550)</f>
        <v>0</v>
      </c>
      <c r="N289" s="50">
        <f>SUMIFS(topmanager!$D:$D,topmanager!$C:$C,rs_nova!$A289,topmanager!$A:$A,rs_nova!N$2)</f>
        <v>0</v>
      </c>
      <c r="O289" s="51">
        <f t="shared" si="66"/>
        <v>0</v>
      </c>
      <c r="P289" s="50">
        <f>IFERROR(VLOOKUP($A289,total!$B$4:$AW$437,27,0),0)</f>
        <v>0</v>
      </c>
      <c r="Q289" s="50">
        <f>IFERROR(VLOOKUP($A289,total!$B$4:$AW$437,21,0),0)</f>
        <v>0</v>
      </c>
      <c r="R289" s="50">
        <f>IFERROR(VLOOKUP($A289,total!$B$4:$AW$437,25,0),0)+IFERROR(VLOOKUP($A289,total!$B$4:$AW$437,36,0),0)</f>
        <v>0</v>
      </c>
      <c r="S289" s="50">
        <f>IFERROR(VLOOKUP(A289,gympass!$A$2:$F$148,6,0),0)</f>
        <v>0</v>
      </c>
      <c r="T289" s="50">
        <f>IFERROR(VLOOKUP($A289,total!$B$4:$AW$437,42,0),0)</f>
        <v>0</v>
      </c>
      <c r="U289" s="50">
        <f>IFERROR(VLOOKUP($A289,total!$B$4:$AW$437,32,0),0)</f>
        <v>0</v>
      </c>
      <c r="V289" s="50">
        <f>IFERROR(VLOOKUP($A289,total!$B$4:$AW$437,28,0),0)</f>
        <v>0</v>
      </c>
      <c r="W289" s="50">
        <f>IFERROR(VLOOKUP($A289,total!$B$4:$AX$437,49,0),0)</f>
        <v>0</v>
      </c>
      <c r="X289" s="50"/>
      <c r="Y289" s="50">
        <f>IFERROR(VLOOKUP(A289,#REF!,4,0),0)</f>
        <v>0</v>
      </c>
      <c r="Z289" s="50">
        <f>IFERROR(VLOOKUP(B289,#REF!,8,0),0)</f>
        <v>0</v>
      </c>
      <c r="AA289" s="50">
        <f>IFERROR(VLOOKUP($A289,total!$B$4:$AW$437,45,0),0)</f>
        <v>0</v>
      </c>
      <c r="AB289" s="50">
        <f>IFERROR(VLOOKUP($A289,total!$B$4:$AW$437,48,0),0)</f>
        <v>0</v>
      </c>
      <c r="AC289" s="50">
        <f>IFERROR(VLOOKUP($A289,total!$B$4:$AB$437,19,0),0)</f>
        <v>0</v>
      </c>
      <c r="AD289" s="50">
        <f>IFERROR(VLOOKUP($A289,total!$B$4:$AB$437,10,0),0)</f>
        <v>0</v>
      </c>
      <c r="AE289" s="50">
        <f>IFERROR(VLOOKUP($A289,total!$B$4:$AB$437,13,0),0)-SUMIFS(topmanager!$D:$D,topmanager!$C:$C,rs_nova!$A293,topmanager!$A:$A,856)</f>
        <v>0</v>
      </c>
      <c r="AF289" s="50">
        <f>IFERROR(VLOOKUP($A289,total!$B$4:$AB$437,16,0),0)</f>
        <v>0</v>
      </c>
      <c r="AG289" s="50">
        <f>IFERROR(VLOOKUP($A289,total!$B$4:$AB$437,7,0),0)</f>
        <v>0</v>
      </c>
      <c r="AH289" s="50">
        <f>IFERROR(VLOOKUP($A289,total!$B$4:$AD$437,29,0),0)</f>
        <v>0</v>
      </c>
      <c r="AI289" s="50">
        <f>IFERROR(VLOOKUP(A289,total!$B$4:$AN$437,39,0),0)</f>
        <v>0</v>
      </c>
      <c r="AJ289" s="51">
        <f t="shared" si="67"/>
        <v>0</v>
      </c>
      <c r="AK289" s="50">
        <f t="shared" si="68"/>
        <v>0</v>
      </c>
      <c r="AL289" s="50">
        <f t="shared" si="69"/>
        <v>0</v>
      </c>
      <c r="AM289" s="50">
        <f t="shared" si="70"/>
        <v>0</v>
      </c>
      <c r="AN289" s="50" t="e">
        <f t="shared" si="79"/>
        <v>#REF!</v>
      </c>
      <c r="AO289" s="50" t="e">
        <f t="shared" si="79"/>
        <v>#REF!</v>
      </c>
      <c r="AP289" s="50" t="e">
        <f t="shared" si="79"/>
        <v>#REF!</v>
      </c>
      <c r="AQ289" s="50">
        <f>IFERROR(VLOOKUP(TEXT($A289,"000000"),[6]Página1!$A$8:$S$801,13,FALSE),0)</f>
        <v>0</v>
      </c>
      <c r="AR289" s="50">
        <f>IFERROR(VLOOKUP(TEXT($A289,"000000"),[6]Página1!$A$8:$S$801,16,FALSE),0)</f>
        <v>0</v>
      </c>
      <c r="AS289" s="50">
        <f>IFERROR(VLOOKUP(TEXT($A289,"000000"),[6]Página1!$A$8:$S$801,19,FALSE),0)</f>
        <v>0</v>
      </c>
      <c r="AT289" s="50">
        <f>IFERROR(VLOOKUP(TEXT($A289,"000000"),[7]Página1!$A$8:$R$814,12,FALSE),0)</f>
        <v>0</v>
      </c>
      <c r="AU289" s="50">
        <f>IFERROR(VLOOKUP(TEXT($A289,"000000"),[7]Página1!$A$8:$R$814,15,FALSE),0)</f>
        <v>0</v>
      </c>
      <c r="AV289" s="50">
        <f>IFERROR(VLOOKUP(TEXT($A289,"000000"),[7]Página1!$A$8:$R$814,18,FALSE),0)</f>
        <v>0</v>
      </c>
      <c r="AW289" s="50"/>
      <c r="AX289" s="51" t="e">
        <f t="shared" si="71"/>
        <v>#REF!</v>
      </c>
      <c r="AY289" s="51" t="e">
        <f t="shared" si="72"/>
        <v>#REF!</v>
      </c>
      <c r="AZ289" s="51" t="e">
        <f t="shared" si="73"/>
        <v>#REF!</v>
      </c>
      <c r="BA289" s="51" t="e">
        <f t="shared" si="74"/>
        <v>#REF!</v>
      </c>
      <c r="BB289" s="51">
        <f t="shared" si="75"/>
        <v>0</v>
      </c>
      <c r="BC289" s="51" t="e">
        <f t="shared" si="76"/>
        <v>#REF!</v>
      </c>
      <c r="BD289" s="51">
        <f t="shared" si="77"/>
        <v>0</v>
      </c>
      <c r="BE289" s="51">
        <f>IFERROR(VLOOKUP(A289,salario!A$2:P$91,11,FALSE),0)</f>
        <v>0</v>
      </c>
      <c r="BF289" s="51">
        <f>SUMIFS(topmanager!$D:$D,topmanager!$C:$C,rs_nova!$A289,topmanager!$A:$A,rs_nova!BF$2)</f>
        <v>0</v>
      </c>
      <c r="BG289" s="51">
        <f>SUMIFS(topmanager!$D:$D,topmanager!$C:$C,rs_nova!$A289,topmanager!$A:$A,rs_nova!BG$2)</f>
        <v>0</v>
      </c>
      <c r="BH289" s="51">
        <f>SUMIFS(topmanager!$D:$D,topmanager!$C:$C,rs_nova!$A289,topmanager!$A:$A,rs_nova!BH$2)</f>
        <v>0</v>
      </c>
      <c r="BI289" s="51">
        <f>SUMIFS(topmanager!$D:$D,topmanager!$C:$C,rs_nova!$A289,topmanager!$A:$A,rs_nova!BI$2)</f>
        <v>0</v>
      </c>
      <c r="BJ289" s="51">
        <f>SUMIFS(topmanager!$D:$D,topmanager!$C:$C,rs_nova!$A289,topmanager!$A:$A,rs_nova!BJ$2)+SUMIFS(topmanager!$D:$D,topmanager!$C:$C,rs_nova!$A289,topmanager!$A:$A,rs_nova!BJ$2+1)</f>
        <v>0</v>
      </c>
      <c r="BK289" s="51">
        <f>IFERROR(VLOOKUP(A289,[8]ferias!$C$4:$G$100,5,FALSE),0)</f>
        <v>0</v>
      </c>
      <c r="BL289" s="51">
        <f>SUMIFS(topmanager!$D:$D,topmanager!$C:$C,rs_nova!$A289,topmanager!$A:$A,rs_nova!BL$2)</f>
        <v>0</v>
      </c>
      <c r="BM289" s="51">
        <f>SUMIFS(topmanager!$D:$D,topmanager!$C:$C,rs_nova!$A289,topmanager!$A:$A,rs_nova!BM$2)+SUMIFS(topmanager!$D:$D,topmanager!$C:$C,rs_nova!$A293,topmanager!$A:$A,151)</f>
        <v>0</v>
      </c>
      <c r="BN289" s="51">
        <f t="shared" si="78"/>
        <v>0</v>
      </c>
    </row>
    <row r="290" spans="1:66">
      <c r="A290" s="47" t="e">
        <f>total!#REF!</f>
        <v>#REF!</v>
      </c>
      <c r="B290" s="47">
        <f t="shared" si="65"/>
        <v>0</v>
      </c>
      <c r="C290" s="48" t="e">
        <f>total!#REF!</f>
        <v>#REF!</v>
      </c>
      <c r="D290" s="49" t="str">
        <f>IFERROR(VLOOKUP(A290,salario!A$3:J$32,10,FALSE),"")</f>
        <v/>
      </c>
      <c r="E290" s="49" t="str">
        <f>IFERROR(IF(VLOOKUP(A290,salario!A$3:O$32,15,FALSE)="","",VLOOKUP(A290,salario!A$3:O$32,15,FALSE)),"")</f>
        <v/>
      </c>
      <c r="F290" s="47" t="str">
        <f>IFERROR(VLOOKUP(A290,[5]base_pessoal!$B$2:$P$1504,13,FALSE),"")</f>
        <v/>
      </c>
      <c r="G290" s="50">
        <f>IFERROR(VLOOKUP(A290,salario!A$2:P$91,11,FALSE),0)*B290/30</f>
        <v>0</v>
      </c>
      <c r="H290" s="50">
        <f>SUMIFS(topmanager!$D:$D,topmanager!$C:$C,rs_nova!$A290,topmanager!$A:$A,rs_nova!H$2)+SUMIFS(topmanager!$D:$D,topmanager!$C:$C,rs_nova!$A290,topmanager!$A:$A,63)</f>
        <v>0</v>
      </c>
      <c r="I290" s="50">
        <f>-SUMIFS(topmanager!$D:$D,topmanager!$C:$C,rs_nova!$A290,topmanager!$A:$A,rs_nova!I$2)</f>
        <v>0</v>
      </c>
      <c r="J290" s="50">
        <f>SUMIFS(topmanager!$D:$D,topmanager!$C:$C,rs_nova!$A290,topmanager!$A:$A,rs_nova!J$2)</f>
        <v>0</v>
      </c>
      <c r="K290" s="50">
        <f>SUMIFS(topmanager!$D:$D,topmanager!$C:$C,rs_nova!$A290,topmanager!$A:$A,rs_nova!K$2)+SUMIFS(topmanager!$D:$D,topmanager!$C:$C,rs_nova!$A290,topmanager!$A:$A,911)</f>
        <v>0</v>
      </c>
      <c r="L290" s="50">
        <f>SUMIFS(topmanager!$D:$D,topmanager!$C:$C,rs_nova!$A290,topmanager!$A:$A,rs_nova!L$2)</f>
        <v>0</v>
      </c>
      <c r="M290" s="50">
        <f>SUMIFS(topmanager!$D:$D,topmanager!$C:$C,rs_nova!$A290,topmanager!$A:$A,rs_nova!M$2)+SUMIFS(topmanager!$D:$D,topmanager!$C:$C,rs_nova!$A290,topmanager!$A:$A,908)+SUMIFS(topmanager!$D:$D,topmanager!$C:$C,rs_nova!$A290,topmanager!$A:$A,550)</f>
        <v>0</v>
      </c>
      <c r="N290" s="50">
        <f>SUMIFS(topmanager!$D:$D,topmanager!$C:$C,rs_nova!$A290,topmanager!$A:$A,rs_nova!N$2)</f>
        <v>0</v>
      </c>
      <c r="O290" s="51">
        <f t="shared" si="66"/>
        <v>0</v>
      </c>
      <c r="P290" s="50">
        <f>IFERROR(VLOOKUP($A290,total!$B$4:$AW$437,27,0),0)</f>
        <v>0</v>
      </c>
      <c r="Q290" s="50">
        <f>IFERROR(VLOOKUP($A290,total!$B$4:$AW$437,21,0),0)</f>
        <v>0</v>
      </c>
      <c r="R290" s="50">
        <f>IFERROR(VLOOKUP($A290,total!$B$4:$AW$437,25,0),0)+IFERROR(VLOOKUP($A290,total!$B$4:$AW$437,36,0),0)</f>
        <v>0</v>
      </c>
      <c r="S290" s="50">
        <f>IFERROR(VLOOKUP(A290,gympass!$A$2:$F$148,6,0),0)</f>
        <v>0</v>
      </c>
      <c r="T290" s="50">
        <f>IFERROR(VLOOKUP($A290,total!$B$4:$AW$437,42,0),0)</f>
        <v>0</v>
      </c>
      <c r="U290" s="50">
        <f>IFERROR(VLOOKUP($A290,total!$B$4:$AW$437,32,0),0)</f>
        <v>0</v>
      </c>
      <c r="V290" s="50">
        <f>IFERROR(VLOOKUP($A290,total!$B$4:$AW$437,28,0),0)</f>
        <v>0</v>
      </c>
      <c r="W290" s="50">
        <f>IFERROR(VLOOKUP($A290,total!$B$4:$AX$437,49,0),0)</f>
        <v>0</v>
      </c>
      <c r="X290" s="50"/>
      <c r="Y290" s="50">
        <f>IFERROR(VLOOKUP(A290,#REF!,4,0),0)</f>
        <v>0</v>
      </c>
      <c r="Z290" s="50">
        <f>IFERROR(VLOOKUP(B290,#REF!,8,0),0)</f>
        <v>0</v>
      </c>
      <c r="AA290" s="50">
        <f>IFERROR(VLOOKUP($A290,total!$B$4:$AW$437,45,0),0)</f>
        <v>0</v>
      </c>
      <c r="AB290" s="50">
        <f>IFERROR(VLOOKUP($A290,total!$B$4:$AW$437,48,0),0)</f>
        <v>0</v>
      </c>
      <c r="AC290" s="50">
        <f>IFERROR(VLOOKUP($A290,total!$B$4:$AB$437,19,0),0)</f>
        <v>0</v>
      </c>
      <c r="AD290" s="50">
        <f>IFERROR(VLOOKUP($A290,total!$B$4:$AB$437,10,0),0)</f>
        <v>0</v>
      </c>
      <c r="AE290" s="50">
        <f>IFERROR(VLOOKUP($A290,total!$B$4:$AB$437,13,0),0)-SUMIFS(topmanager!$D:$D,topmanager!$C:$C,rs_nova!$A294,topmanager!$A:$A,856)</f>
        <v>0</v>
      </c>
      <c r="AF290" s="50">
        <f>IFERROR(VLOOKUP($A290,total!$B$4:$AB$437,16,0),0)</f>
        <v>0</v>
      </c>
      <c r="AG290" s="50">
        <f>IFERROR(VLOOKUP($A290,total!$B$4:$AB$437,7,0),0)</f>
        <v>0</v>
      </c>
      <c r="AH290" s="50">
        <f>IFERROR(VLOOKUP($A290,total!$B$4:$AD$437,29,0),0)</f>
        <v>0</v>
      </c>
      <c r="AI290" s="50">
        <f>IFERROR(VLOOKUP(A290,total!$B$4:$AN$437,39,0),0)</f>
        <v>0</v>
      </c>
      <c r="AJ290" s="51">
        <f t="shared" si="67"/>
        <v>0</v>
      </c>
      <c r="AK290" s="50">
        <f t="shared" si="68"/>
        <v>0</v>
      </c>
      <c r="AL290" s="50">
        <f t="shared" si="69"/>
        <v>0</v>
      </c>
      <c r="AM290" s="50">
        <f t="shared" si="70"/>
        <v>0</v>
      </c>
      <c r="AN290" s="50" t="e">
        <f t="shared" si="79"/>
        <v>#REF!</v>
      </c>
      <c r="AO290" s="50" t="e">
        <f t="shared" si="79"/>
        <v>#REF!</v>
      </c>
      <c r="AP290" s="50" t="e">
        <f t="shared" si="79"/>
        <v>#REF!</v>
      </c>
      <c r="AQ290" s="50">
        <f>IFERROR(VLOOKUP(TEXT($A290,"000000"),[6]Página1!$A$8:$S$801,13,FALSE),0)</f>
        <v>0</v>
      </c>
      <c r="AR290" s="50">
        <f>IFERROR(VLOOKUP(TEXT($A290,"000000"),[6]Página1!$A$8:$S$801,16,FALSE),0)</f>
        <v>0</v>
      </c>
      <c r="AS290" s="50">
        <f>IFERROR(VLOOKUP(TEXT($A290,"000000"),[6]Página1!$A$8:$S$801,19,FALSE),0)</f>
        <v>0</v>
      </c>
      <c r="AT290" s="50">
        <f>IFERROR(VLOOKUP(TEXT($A290,"000000"),[7]Página1!$A$8:$R$814,12,FALSE),0)</f>
        <v>0</v>
      </c>
      <c r="AU290" s="50">
        <f>IFERROR(VLOOKUP(TEXT($A290,"000000"),[7]Página1!$A$8:$R$814,15,FALSE),0)</f>
        <v>0</v>
      </c>
      <c r="AV290" s="50">
        <f>IFERROR(VLOOKUP(TEXT($A290,"000000"),[7]Página1!$A$8:$R$814,18,FALSE),0)</f>
        <v>0</v>
      </c>
      <c r="AW290" s="50"/>
      <c r="AX290" s="51" t="e">
        <f t="shared" si="71"/>
        <v>#REF!</v>
      </c>
      <c r="AY290" s="51" t="e">
        <f t="shared" si="72"/>
        <v>#REF!</v>
      </c>
      <c r="AZ290" s="51" t="e">
        <f t="shared" si="73"/>
        <v>#REF!</v>
      </c>
      <c r="BA290" s="51" t="e">
        <f t="shared" si="74"/>
        <v>#REF!</v>
      </c>
      <c r="BB290" s="51">
        <f t="shared" si="75"/>
        <v>0</v>
      </c>
      <c r="BC290" s="51" t="e">
        <f t="shared" si="76"/>
        <v>#REF!</v>
      </c>
      <c r="BD290" s="51">
        <f t="shared" si="77"/>
        <v>0</v>
      </c>
      <c r="BE290" s="51">
        <f>IFERROR(VLOOKUP(A290,salario!A$2:P$91,11,FALSE),0)</f>
        <v>0</v>
      </c>
      <c r="BF290" s="51">
        <f>SUMIFS(topmanager!$D:$D,topmanager!$C:$C,rs_nova!$A290,topmanager!$A:$A,rs_nova!BF$2)</f>
        <v>0</v>
      </c>
      <c r="BG290" s="51">
        <f>SUMIFS(topmanager!$D:$D,topmanager!$C:$C,rs_nova!$A290,topmanager!$A:$A,rs_nova!BG$2)</f>
        <v>0</v>
      </c>
      <c r="BH290" s="51">
        <f>SUMIFS(topmanager!$D:$D,topmanager!$C:$C,rs_nova!$A290,topmanager!$A:$A,rs_nova!BH$2)</f>
        <v>0</v>
      </c>
      <c r="BI290" s="51">
        <f>SUMIFS(topmanager!$D:$D,topmanager!$C:$C,rs_nova!$A290,topmanager!$A:$A,rs_nova!BI$2)</f>
        <v>0</v>
      </c>
      <c r="BJ290" s="51">
        <f>SUMIFS(topmanager!$D:$D,topmanager!$C:$C,rs_nova!$A290,topmanager!$A:$A,rs_nova!BJ$2)+SUMIFS(topmanager!$D:$D,topmanager!$C:$C,rs_nova!$A290,topmanager!$A:$A,rs_nova!BJ$2+1)</f>
        <v>0</v>
      </c>
      <c r="BK290" s="51">
        <f>IFERROR(VLOOKUP(A290,[8]ferias!$C$4:$G$100,5,FALSE),0)</f>
        <v>0</v>
      </c>
      <c r="BL290" s="51">
        <f>SUMIFS(topmanager!$D:$D,topmanager!$C:$C,rs_nova!$A290,topmanager!$A:$A,rs_nova!BL$2)</f>
        <v>0</v>
      </c>
      <c r="BM290" s="51">
        <f>SUMIFS(topmanager!$D:$D,topmanager!$C:$C,rs_nova!$A290,topmanager!$A:$A,rs_nova!BM$2)+SUMIFS(topmanager!$D:$D,topmanager!$C:$C,rs_nova!$A294,topmanager!$A:$A,151)</f>
        <v>0</v>
      </c>
      <c r="BN290" s="51">
        <f t="shared" si="78"/>
        <v>0</v>
      </c>
    </row>
    <row r="291" spans="1:66">
      <c r="A291" s="47" t="e">
        <f>total!#REF!</f>
        <v>#REF!</v>
      </c>
      <c r="B291" s="47">
        <f t="shared" si="65"/>
        <v>0</v>
      </c>
      <c r="C291" s="48" t="e">
        <f>total!#REF!</f>
        <v>#REF!</v>
      </c>
      <c r="D291" s="49" t="str">
        <f>IFERROR(VLOOKUP(A291,salario!A$3:J$32,10,FALSE),"")</f>
        <v/>
      </c>
      <c r="E291" s="49" t="str">
        <f>IFERROR(IF(VLOOKUP(A291,salario!A$3:O$32,15,FALSE)="","",VLOOKUP(A291,salario!A$3:O$32,15,FALSE)),"")</f>
        <v/>
      </c>
      <c r="F291" s="47" t="str">
        <f>IFERROR(VLOOKUP(A291,[5]base_pessoal!$B$2:$P$1504,13,FALSE),"")</f>
        <v/>
      </c>
      <c r="G291" s="50">
        <f>IFERROR(VLOOKUP(A291,salario!A$2:P$91,11,FALSE),0)*B291/30</f>
        <v>0</v>
      </c>
      <c r="H291" s="50">
        <f>SUMIFS(topmanager!$D:$D,topmanager!$C:$C,rs_nova!$A291,topmanager!$A:$A,rs_nova!H$2)+SUMIFS(topmanager!$D:$D,topmanager!$C:$C,rs_nova!$A291,topmanager!$A:$A,63)</f>
        <v>0</v>
      </c>
      <c r="I291" s="50">
        <f>-SUMIFS(topmanager!$D:$D,topmanager!$C:$C,rs_nova!$A291,topmanager!$A:$A,rs_nova!I$2)</f>
        <v>0</v>
      </c>
      <c r="J291" s="50">
        <f>SUMIFS(topmanager!$D:$D,topmanager!$C:$C,rs_nova!$A291,topmanager!$A:$A,rs_nova!J$2)</f>
        <v>0</v>
      </c>
      <c r="K291" s="50">
        <f>SUMIFS(topmanager!$D:$D,topmanager!$C:$C,rs_nova!$A291,topmanager!$A:$A,rs_nova!K$2)+SUMIFS(topmanager!$D:$D,topmanager!$C:$C,rs_nova!$A291,topmanager!$A:$A,911)</f>
        <v>0</v>
      </c>
      <c r="L291" s="50">
        <f>SUMIFS(topmanager!$D:$D,topmanager!$C:$C,rs_nova!$A291,topmanager!$A:$A,rs_nova!L$2)</f>
        <v>0</v>
      </c>
      <c r="M291" s="50">
        <f>SUMIFS(topmanager!$D:$D,topmanager!$C:$C,rs_nova!$A291,topmanager!$A:$A,rs_nova!M$2)+SUMIFS(topmanager!$D:$D,topmanager!$C:$C,rs_nova!$A291,topmanager!$A:$A,908)+SUMIFS(topmanager!$D:$D,topmanager!$C:$C,rs_nova!$A291,topmanager!$A:$A,550)</f>
        <v>0</v>
      </c>
      <c r="N291" s="50">
        <f>SUMIFS(topmanager!$D:$D,topmanager!$C:$C,rs_nova!$A291,topmanager!$A:$A,rs_nova!N$2)</f>
        <v>0</v>
      </c>
      <c r="O291" s="51">
        <f t="shared" si="66"/>
        <v>0</v>
      </c>
      <c r="P291" s="50">
        <f>IFERROR(VLOOKUP($A291,total!$B$4:$AW$437,27,0),0)</f>
        <v>0</v>
      </c>
      <c r="Q291" s="50">
        <f>IFERROR(VLOOKUP($A291,total!$B$4:$AW$437,21,0),0)</f>
        <v>0</v>
      </c>
      <c r="R291" s="50">
        <f>IFERROR(VLOOKUP($A291,total!$B$4:$AW$437,25,0),0)+IFERROR(VLOOKUP($A291,total!$B$4:$AW$437,36,0),0)</f>
        <v>0</v>
      </c>
      <c r="S291" s="50">
        <f>IFERROR(VLOOKUP(A291,gympass!$A$2:$F$148,6,0),0)</f>
        <v>0</v>
      </c>
      <c r="T291" s="50">
        <f>IFERROR(VLOOKUP($A291,total!$B$4:$AW$437,42,0),0)</f>
        <v>0</v>
      </c>
      <c r="U291" s="50">
        <f>IFERROR(VLOOKUP($A291,total!$B$4:$AW$437,32,0),0)</f>
        <v>0</v>
      </c>
      <c r="V291" s="50">
        <f>IFERROR(VLOOKUP($A291,total!$B$4:$AW$437,28,0),0)</f>
        <v>0</v>
      </c>
      <c r="W291" s="50">
        <f>IFERROR(VLOOKUP($A291,total!$B$4:$AX$437,49,0),0)</f>
        <v>0</v>
      </c>
      <c r="X291" s="50"/>
      <c r="Y291" s="50">
        <f>IFERROR(VLOOKUP(A291,#REF!,4,0),0)</f>
        <v>0</v>
      </c>
      <c r="Z291" s="50">
        <f>IFERROR(VLOOKUP(B291,#REF!,8,0),0)</f>
        <v>0</v>
      </c>
      <c r="AA291" s="50">
        <f>IFERROR(VLOOKUP($A291,total!$B$4:$AW$437,45,0),0)</f>
        <v>0</v>
      </c>
      <c r="AB291" s="50">
        <f>IFERROR(VLOOKUP($A291,total!$B$4:$AW$437,48,0),0)</f>
        <v>0</v>
      </c>
      <c r="AC291" s="50">
        <f>IFERROR(VLOOKUP($A291,total!$B$4:$AB$437,19,0),0)</f>
        <v>0</v>
      </c>
      <c r="AD291" s="50">
        <f>IFERROR(VLOOKUP($A291,total!$B$4:$AB$437,10,0),0)</f>
        <v>0</v>
      </c>
      <c r="AE291" s="50">
        <f>IFERROR(VLOOKUP($A291,total!$B$4:$AB$437,13,0),0)-SUMIFS(topmanager!$D:$D,topmanager!$C:$C,rs_nova!$A295,topmanager!$A:$A,856)</f>
        <v>0</v>
      </c>
      <c r="AF291" s="50">
        <f>IFERROR(VLOOKUP($A291,total!$B$4:$AB$437,16,0),0)</f>
        <v>0</v>
      </c>
      <c r="AG291" s="50">
        <f>IFERROR(VLOOKUP($A291,total!$B$4:$AB$437,7,0),0)</f>
        <v>0</v>
      </c>
      <c r="AH291" s="50">
        <f>IFERROR(VLOOKUP($A291,total!$B$4:$AD$437,29,0),0)</f>
        <v>0</v>
      </c>
      <c r="AI291" s="50">
        <f>IFERROR(VLOOKUP(A291,total!$B$4:$AN$437,39,0),0)</f>
        <v>0</v>
      </c>
      <c r="AJ291" s="51">
        <f t="shared" si="67"/>
        <v>0</v>
      </c>
      <c r="AK291" s="50">
        <f t="shared" si="68"/>
        <v>0</v>
      </c>
      <c r="AL291" s="50">
        <f t="shared" si="69"/>
        <v>0</v>
      </c>
      <c r="AM291" s="50">
        <f t="shared" si="70"/>
        <v>0</v>
      </c>
      <c r="AN291" s="50" t="e">
        <f t="shared" si="79"/>
        <v>#REF!</v>
      </c>
      <c r="AO291" s="50" t="e">
        <f t="shared" si="79"/>
        <v>#REF!</v>
      </c>
      <c r="AP291" s="50" t="e">
        <f t="shared" si="79"/>
        <v>#REF!</v>
      </c>
      <c r="AQ291" s="50">
        <f>IFERROR(VLOOKUP(TEXT($A291,"000000"),[6]Página1!$A$8:$S$801,13,FALSE),0)</f>
        <v>0</v>
      </c>
      <c r="AR291" s="50">
        <f>IFERROR(VLOOKUP(TEXT($A291,"000000"),[6]Página1!$A$8:$S$801,16,FALSE),0)</f>
        <v>0</v>
      </c>
      <c r="AS291" s="50">
        <f>IFERROR(VLOOKUP(TEXT($A291,"000000"),[6]Página1!$A$8:$S$801,19,FALSE),0)</f>
        <v>0</v>
      </c>
      <c r="AT291" s="50">
        <f>IFERROR(VLOOKUP(TEXT($A291,"000000"),[7]Página1!$A$8:$R$814,12,FALSE),0)</f>
        <v>0</v>
      </c>
      <c r="AU291" s="50">
        <f>IFERROR(VLOOKUP(TEXT($A291,"000000"),[7]Página1!$A$8:$R$814,15,FALSE),0)</f>
        <v>0</v>
      </c>
      <c r="AV291" s="50">
        <f>IFERROR(VLOOKUP(TEXT($A291,"000000"),[7]Página1!$A$8:$R$814,18,FALSE),0)</f>
        <v>0</v>
      </c>
      <c r="AW291" s="50"/>
      <c r="AX291" s="51" t="e">
        <f t="shared" si="71"/>
        <v>#REF!</v>
      </c>
      <c r="AY291" s="51" t="e">
        <f t="shared" si="72"/>
        <v>#REF!</v>
      </c>
      <c r="AZ291" s="51" t="e">
        <f t="shared" si="73"/>
        <v>#REF!</v>
      </c>
      <c r="BA291" s="51" t="e">
        <f t="shared" si="74"/>
        <v>#REF!</v>
      </c>
      <c r="BB291" s="51">
        <f t="shared" si="75"/>
        <v>0</v>
      </c>
      <c r="BC291" s="51" t="e">
        <f t="shared" si="76"/>
        <v>#REF!</v>
      </c>
      <c r="BD291" s="51">
        <f t="shared" si="77"/>
        <v>0</v>
      </c>
      <c r="BE291" s="51">
        <f>IFERROR(VLOOKUP(A291,salario!A$2:P$91,11,FALSE),0)</f>
        <v>0</v>
      </c>
      <c r="BF291" s="51">
        <f>SUMIFS(topmanager!$D:$D,topmanager!$C:$C,rs_nova!$A291,topmanager!$A:$A,rs_nova!BF$2)</f>
        <v>0</v>
      </c>
      <c r="BG291" s="51">
        <f>SUMIFS(topmanager!$D:$D,topmanager!$C:$C,rs_nova!$A291,topmanager!$A:$A,rs_nova!BG$2)</f>
        <v>0</v>
      </c>
      <c r="BH291" s="51">
        <f>SUMIFS(topmanager!$D:$D,topmanager!$C:$C,rs_nova!$A291,topmanager!$A:$A,rs_nova!BH$2)</f>
        <v>0</v>
      </c>
      <c r="BI291" s="51">
        <f>SUMIFS(topmanager!$D:$D,topmanager!$C:$C,rs_nova!$A291,topmanager!$A:$A,rs_nova!BI$2)</f>
        <v>0</v>
      </c>
      <c r="BJ291" s="51">
        <f>SUMIFS(topmanager!$D:$D,topmanager!$C:$C,rs_nova!$A291,topmanager!$A:$A,rs_nova!BJ$2)+SUMIFS(topmanager!$D:$D,topmanager!$C:$C,rs_nova!$A291,topmanager!$A:$A,rs_nova!BJ$2+1)</f>
        <v>0</v>
      </c>
      <c r="BK291" s="51">
        <f>IFERROR(VLOOKUP(A291,[8]ferias!$C$4:$G$100,5,FALSE),0)</f>
        <v>0</v>
      </c>
      <c r="BL291" s="51">
        <f>SUMIFS(topmanager!$D:$D,topmanager!$C:$C,rs_nova!$A291,topmanager!$A:$A,rs_nova!BL$2)</f>
        <v>0</v>
      </c>
      <c r="BM291" s="51">
        <f>SUMIFS(topmanager!$D:$D,topmanager!$C:$C,rs_nova!$A291,topmanager!$A:$A,rs_nova!BM$2)+SUMIFS(topmanager!$D:$D,topmanager!$C:$C,rs_nova!$A295,topmanager!$A:$A,151)</f>
        <v>0</v>
      </c>
      <c r="BN291" s="51">
        <f t="shared" si="78"/>
        <v>0</v>
      </c>
    </row>
    <row r="292" spans="1:66">
      <c r="A292" s="47" t="e">
        <f>total!#REF!</f>
        <v>#REF!</v>
      </c>
      <c r="B292" s="47">
        <f t="shared" si="65"/>
        <v>0</v>
      </c>
      <c r="C292" s="48" t="e">
        <f>total!#REF!</f>
        <v>#REF!</v>
      </c>
      <c r="D292" s="49" t="str">
        <f>IFERROR(VLOOKUP(A292,salario!A$3:J$32,10,FALSE),"")</f>
        <v/>
      </c>
      <c r="E292" s="49" t="str">
        <f>IFERROR(IF(VLOOKUP(A292,salario!A$3:O$32,15,FALSE)="","",VLOOKUP(A292,salario!A$3:O$32,15,FALSE)),"")</f>
        <v/>
      </c>
      <c r="F292" s="47" t="str">
        <f>IFERROR(VLOOKUP(A292,[5]base_pessoal!$B$2:$P$1504,13,FALSE),"")</f>
        <v/>
      </c>
      <c r="G292" s="50">
        <f>IFERROR(VLOOKUP(A292,salario!A$2:P$91,11,FALSE),0)*B292/30</f>
        <v>0</v>
      </c>
      <c r="H292" s="50">
        <f>SUMIFS(topmanager!$D:$D,topmanager!$C:$C,rs_nova!$A292,topmanager!$A:$A,rs_nova!H$2)+SUMIFS(topmanager!$D:$D,topmanager!$C:$C,rs_nova!$A292,topmanager!$A:$A,63)</f>
        <v>0</v>
      </c>
      <c r="I292" s="50">
        <f>-SUMIFS(topmanager!$D:$D,topmanager!$C:$C,rs_nova!$A292,topmanager!$A:$A,rs_nova!I$2)</f>
        <v>0</v>
      </c>
      <c r="J292" s="50">
        <f>SUMIFS(topmanager!$D:$D,topmanager!$C:$C,rs_nova!$A292,topmanager!$A:$A,rs_nova!J$2)</f>
        <v>0</v>
      </c>
      <c r="K292" s="50">
        <f>SUMIFS(topmanager!$D:$D,topmanager!$C:$C,rs_nova!$A292,topmanager!$A:$A,rs_nova!K$2)+SUMIFS(topmanager!$D:$D,topmanager!$C:$C,rs_nova!$A292,topmanager!$A:$A,911)</f>
        <v>0</v>
      </c>
      <c r="L292" s="50">
        <f>SUMIFS(topmanager!$D:$D,topmanager!$C:$C,rs_nova!$A292,topmanager!$A:$A,rs_nova!L$2)</f>
        <v>0</v>
      </c>
      <c r="M292" s="50">
        <f>SUMIFS(topmanager!$D:$D,topmanager!$C:$C,rs_nova!$A292,topmanager!$A:$A,rs_nova!M$2)+SUMIFS(topmanager!$D:$D,topmanager!$C:$C,rs_nova!$A292,topmanager!$A:$A,908)+SUMIFS(topmanager!$D:$D,topmanager!$C:$C,rs_nova!$A292,topmanager!$A:$A,550)</f>
        <v>0</v>
      </c>
      <c r="N292" s="50">
        <f>SUMIFS(topmanager!$D:$D,topmanager!$C:$C,rs_nova!$A292,topmanager!$A:$A,rs_nova!N$2)</f>
        <v>0</v>
      </c>
      <c r="O292" s="51">
        <f t="shared" si="66"/>
        <v>0</v>
      </c>
      <c r="P292" s="50">
        <f>IFERROR(VLOOKUP($A292,total!$B$4:$AW$437,27,0),0)</f>
        <v>0</v>
      </c>
      <c r="Q292" s="50">
        <f>IFERROR(VLOOKUP($A292,total!$B$4:$AW$437,21,0),0)</f>
        <v>0</v>
      </c>
      <c r="R292" s="50">
        <f>IFERROR(VLOOKUP($A292,total!$B$4:$AW$437,25,0),0)+IFERROR(VLOOKUP($A292,total!$B$4:$AW$437,36,0),0)</f>
        <v>0</v>
      </c>
      <c r="S292" s="50">
        <f>IFERROR(VLOOKUP(A292,gympass!$A$2:$F$148,6,0),0)</f>
        <v>0</v>
      </c>
      <c r="T292" s="50">
        <f>IFERROR(VLOOKUP($A292,total!$B$4:$AW$437,42,0),0)</f>
        <v>0</v>
      </c>
      <c r="U292" s="50">
        <f>IFERROR(VLOOKUP($A292,total!$B$4:$AW$437,32,0),0)</f>
        <v>0</v>
      </c>
      <c r="V292" s="50">
        <f>IFERROR(VLOOKUP($A292,total!$B$4:$AW$437,28,0),0)</f>
        <v>0</v>
      </c>
      <c r="W292" s="50">
        <f>IFERROR(VLOOKUP($A292,total!$B$4:$AX$437,49,0),0)</f>
        <v>0</v>
      </c>
      <c r="X292" s="50"/>
      <c r="Y292" s="50">
        <f>IFERROR(VLOOKUP(A292,#REF!,4,0),0)</f>
        <v>0</v>
      </c>
      <c r="Z292" s="50">
        <f>IFERROR(VLOOKUP(B292,#REF!,8,0),0)</f>
        <v>0</v>
      </c>
      <c r="AA292" s="50">
        <f>IFERROR(VLOOKUP($A292,total!$B$4:$AW$437,45,0),0)</f>
        <v>0</v>
      </c>
      <c r="AB292" s="50">
        <f>IFERROR(VLOOKUP($A292,total!$B$4:$AW$437,48,0),0)</f>
        <v>0</v>
      </c>
      <c r="AC292" s="50">
        <f>IFERROR(VLOOKUP($A292,total!$B$4:$AB$437,19,0),0)</f>
        <v>0</v>
      </c>
      <c r="AD292" s="50">
        <f>IFERROR(VLOOKUP($A292,total!$B$4:$AB$437,10,0),0)</f>
        <v>0</v>
      </c>
      <c r="AE292" s="50">
        <f>IFERROR(VLOOKUP($A292,total!$B$4:$AB$437,13,0),0)-SUMIFS(topmanager!$D:$D,topmanager!$C:$C,rs_nova!$A296,topmanager!$A:$A,856)</f>
        <v>0</v>
      </c>
      <c r="AF292" s="50">
        <f>IFERROR(VLOOKUP($A292,total!$B$4:$AB$437,16,0),0)</f>
        <v>0</v>
      </c>
      <c r="AG292" s="50">
        <f>IFERROR(VLOOKUP($A292,total!$B$4:$AB$437,7,0),0)</f>
        <v>0</v>
      </c>
      <c r="AH292" s="50">
        <f>IFERROR(VLOOKUP($A292,total!$B$4:$AD$437,29,0),0)</f>
        <v>0</v>
      </c>
      <c r="AI292" s="50">
        <f>IFERROR(VLOOKUP(A292,total!$B$4:$AN$437,39,0),0)</f>
        <v>0</v>
      </c>
      <c r="AJ292" s="51">
        <f t="shared" si="67"/>
        <v>0</v>
      </c>
      <c r="AK292" s="50">
        <f t="shared" si="68"/>
        <v>0</v>
      </c>
      <c r="AL292" s="50">
        <f t="shared" si="69"/>
        <v>0</v>
      </c>
      <c r="AM292" s="50">
        <f t="shared" si="70"/>
        <v>0</v>
      </c>
      <c r="AN292" s="50" t="e">
        <f t="shared" si="79"/>
        <v>#REF!</v>
      </c>
      <c r="AO292" s="50" t="e">
        <f t="shared" si="79"/>
        <v>#REF!</v>
      </c>
      <c r="AP292" s="50" t="e">
        <f t="shared" si="79"/>
        <v>#REF!</v>
      </c>
      <c r="AQ292" s="50">
        <f>IFERROR(VLOOKUP(TEXT($A292,"000000"),[6]Página1!$A$8:$S$801,13,FALSE),0)</f>
        <v>0</v>
      </c>
      <c r="AR292" s="50">
        <f>IFERROR(VLOOKUP(TEXT($A292,"000000"),[6]Página1!$A$8:$S$801,16,FALSE),0)</f>
        <v>0</v>
      </c>
      <c r="AS292" s="50">
        <f>IFERROR(VLOOKUP(TEXT($A292,"000000"),[6]Página1!$A$8:$S$801,19,FALSE),0)</f>
        <v>0</v>
      </c>
      <c r="AT292" s="50">
        <f>IFERROR(VLOOKUP(TEXT($A292,"000000"),[7]Página1!$A$8:$R$814,12,FALSE),0)</f>
        <v>0</v>
      </c>
      <c r="AU292" s="50">
        <f>IFERROR(VLOOKUP(TEXT($A292,"000000"),[7]Página1!$A$8:$R$814,15,FALSE),0)</f>
        <v>0</v>
      </c>
      <c r="AV292" s="50">
        <f>IFERROR(VLOOKUP(TEXT($A292,"000000"),[7]Página1!$A$8:$R$814,18,FALSE),0)</f>
        <v>0</v>
      </c>
      <c r="AW292" s="50"/>
      <c r="AX292" s="51" t="e">
        <f t="shared" si="71"/>
        <v>#REF!</v>
      </c>
      <c r="AY292" s="51" t="e">
        <f t="shared" si="72"/>
        <v>#REF!</v>
      </c>
      <c r="AZ292" s="51" t="e">
        <f t="shared" si="73"/>
        <v>#REF!</v>
      </c>
      <c r="BA292" s="51" t="e">
        <f t="shared" si="74"/>
        <v>#REF!</v>
      </c>
      <c r="BB292" s="51">
        <f t="shared" si="75"/>
        <v>0</v>
      </c>
      <c r="BC292" s="51" t="e">
        <f t="shared" si="76"/>
        <v>#REF!</v>
      </c>
      <c r="BD292" s="51">
        <f t="shared" si="77"/>
        <v>0</v>
      </c>
      <c r="BE292" s="51">
        <f>IFERROR(VLOOKUP(A292,salario!A$2:P$91,11,FALSE),0)</f>
        <v>0</v>
      </c>
      <c r="BF292" s="51">
        <f>SUMIFS(topmanager!$D:$D,topmanager!$C:$C,rs_nova!$A292,topmanager!$A:$A,rs_nova!BF$2)</f>
        <v>0</v>
      </c>
      <c r="BG292" s="51">
        <f>SUMIFS(topmanager!$D:$D,topmanager!$C:$C,rs_nova!$A292,topmanager!$A:$A,rs_nova!BG$2)</f>
        <v>0</v>
      </c>
      <c r="BH292" s="51">
        <f>SUMIFS(topmanager!$D:$D,topmanager!$C:$C,rs_nova!$A292,topmanager!$A:$A,rs_nova!BH$2)</f>
        <v>0</v>
      </c>
      <c r="BI292" s="51">
        <f>SUMIFS(topmanager!$D:$D,topmanager!$C:$C,rs_nova!$A292,topmanager!$A:$A,rs_nova!BI$2)</f>
        <v>0</v>
      </c>
      <c r="BJ292" s="51">
        <f>SUMIFS(topmanager!$D:$D,topmanager!$C:$C,rs_nova!$A292,topmanager!$A:$A,rs_nova!BJ$2)+SUMIFS(topmanager!$D:$D,topmanager!$C:$C,rs_nova!$A292,topmanager!$A:$A,rs_nova!BJ$2+1)</f>
        <v>0</v>
      </c>
      <c r="BK292" s="51">
        <f>IFERROR(VLOOKUP(A292,[8]ferias!$C$4:$G$100,5,FALSE),0)</f>
        <v>0</v>
      </c>
      <c r="BL292" s="51">
        <f>SUMIFS(topmanager!$D:$D,topmanager!$C:$C,rs_nova!$A292,topmanager!$A:$A,rs_nova!BL$2)</f>
        <v>0</v>
      </c>
      <c r="BM292" s="51">
        <f>SUMIFS(topmanager!$D:$D,topmanager!$C:$C,rs_nova!$A292,topmanager!$A:$A,rs_nova!BM$2)+SUMIFS(topmanager!$D:$D,topmanager!$C:$C,rs_nova!$A296,topmanager!$A:$A,151)</f>
        <v>0</v>
      </c>
      <c r="BN292" s="51">
        <f t="shared" si="78"/>
        <v>0</v>
      </c>
    </row>
    <row r="293" spans="1:66">
      <c r="A293" s="47" t="e">
        <f>total!#REF!</f>
        <v>#REF!</v>
      </c>
      <c r="B293" s="47">
        <f t="shared" si="65"/>
        <v>0</v>
      </c>
      <c r="C293" s="48" t="e">
        <f>total!#REF!</f>
        <v>#REF!</v>
      </c>
      <c r="D293" s="49" t="str">
        <f>IFERROR(VLOOKUP(A293,salario!A$3:J$32,10,FALSE),"")</f>
        <v/>
      </c>
      <c r="E293" s="49" t="str">
        <f>IFERROR(IF(VLOOKUP(A293,salario!A$3:O$32,15,FALSE)="","",VLOOKUP(A293,salario!A$3:O$32,15,FALSE)),"")</f>
        <v/>
      </c>
      <c r="F293" s="47" t="str">
        <f>IFERROR(VLOOKUP(A293,[5]base_pessoal!$B$2:$P$1504,13,FALSE),"")</f>
        <v/>
      </c>
      <c r="G293" s="50">
        <f>IFERROR(VLOOKUP(A293,salario!A$2:P$91,11,FALSE),0)*B293/30</f>
        <v>0</v>
      </c>
      <c r="H293" s="50">
        <f>SUMIFS(topmanager!$D:$D,topmanager!$C:$C,rs_nova!$A293,topmanager!$A:$A,rs_nova!H$2)+SUMIFS(topmanager!$D:$D,topmanager!$C:$C,rs_nova!$A293,topmanager!$A:$A,63)</f>
        <v>0</v>
      </c>
      <c r="I293" s="50">
        <f>-SUMIFS(topmanager!$D:$D,topmanager!$C:$C,rs_nova!$A293,topmanager!$A:$A,rs_nova!I$2)</f>
        <v>0</v>
      </c>
      <c r="J293" s="50">
        <f>SUMIFS(topmanager!$D:$D,topmanager!$C:$C,rs_nova!$A293,topmanager!$A:$A,rs_nova!J$2)</f>
        <v>0</v>
      </c>
      <c r="K293" s="50">
        <f>SUMIFS(topmanager!$D:$D,topmanager!$C:$C,rs_nova!$A293,topmanager!$A:$A,rs_nova!K$2)+SUMIFS(topmanager!$D:$D,topmanager!$C:$C,rs_nova!$A293,topmanager!$A:$A,911)</f>
        <v>0</v>
      </c>
      <c r="L293" s="50">
        <f>SUMIFS(topmanager!$D:$D,topmanager!$C:$C,rs_nova!$A293,topmanager!$A:$A,rs_nova!L$2)</f>
        <v>0</v>
      </c>
      <c r="M293" s="50">
        <f>SUMIFS(topmanager!$D:$D,topmanager!$C:$C,rs_nova!$A293,topmanager!$A:$A,rs_nova!M$2)+SUMIFS(topmanager!$D:$D,topmanager!$C:$C,rs_nova!$A293,topmanager!$A:$A,908)+SUMIFS(topmanager!$D:$D,topmanager!$C:$C,rs_nova!$A293,topmanager!$A:$A,550)</f>
        <v>0</v>
      </c>
      <c r="N293" s="50">
        <f>SUMIFS(topmanager!$D:$D,topmanager!$C:$C,rs_nova!$A293,topmanager!$A:$A,rs_nova!N$2)</f>
        <v>0</v>
      </c>
      <c r="O293" s="51">
        <f t="shared" si="66"/>
        <v>0</v>
      </c>
      <c r="P293" s="50">
        <f>IFERROR(VLOOKUP($A293,total!$B$4:$AW$437,27,0),0)</f>
        <v>0</v>
      </c>
      <c r="Q293" s="50">
        <f>IFERROR(VLOOKUP($A293,total!$B$4:$AW$437,21,0),0)</f>
        <v>0</v>
      </c>
      <c r="R293" s="50">
        <f>IFERROR(VLOOKUP($A293,total!$B$4:$AW$437,25,0),0)+IFERROR(VLOOKUP($A293,total!$B$4:$AW$437,36,0),0)</f>
        <v>0</v>
      </c>
      <c r="S293" s="50">
        <f>IFERROR(VLOOKUP(A293,gympass!$A$2:$F$148,6,0),0)</f>
        <v>0</v>
      </c>
      <c r="T293" s="50">
        <f>IFERROR(VLOOKUP($A293,total!$B$4:$AW$437,42,0),0)</f>
        <v>0</v>
      </c>
      <c r="U293" s="50">
        <f>IFERROR(VLOOKUP($A293,total!$B$4:$AW$437,32,0),0)</f>
        <v>0</v>
      </c>
      <c r="V293" s="50">
        <f>IFERROR(VLOOKUP($A293,total!$B$4:$AW$437,28,0),0)</f>
        <v>0</v>
      </c>
      <c r="W293" s="50">
        <f>IFERROR(VLOOKUP($A293,total!$B$4:$AX$437,49,0),0)</f>
        <v>0</v>
      </c>
      <c r="X293" s="50"/>
      <c r="Y293" s="50">
        <f>IFERROR(VLOOKUP(A293,#REF!,4,0),0)</f>
        <v>0</v>
      </c>
      <c r="Z293" s="50">
        <f>IFERROR(VLOOKUP(B293,#REF!,8,0),0)</f>
        <v>0</v>
      </c>
      <c r="AA293" s="50">
        <f>IFERROR(VLOOKUP($A293,total!$B$4:$AW$437,45,0),0)</f>
        <v>0</v>
      </c>
      <c r="AB293" s="50">
        <f>IFERROR(VLOOKUP($A293,total!$B$4:$AW$437,48,0),0)</f>
        <v>0</v>
      </c>
      <c r="AC293" s="50">
        <f>IFERROR(VLOOKUP($A293,total!$B$4:$AB$437,19,0),0)</f>
        <v>0</v>
      </c>
      <c r="AD293" s="50">
        <f>IFERROR(VLOOKUP($A293,total!$B$4:$AB$437,10,0),0)</f>
        <v>0</v>
      </c>
      <c r="AE293" s="50">
        <f>IFERROR(VLOOKUP($A293,total!$B$4:$AB$437,13,0),0)-SUMIFS(topmanager!$D:$D,topmanager!$C:$C,rs_nova!$A297,topmanager!$A:$A,856)</f>
        <v>0</v>
      </c>
      <c r="AF293" s="50">
        <f>IFERROR(VLOOKUP($A293,total!$B$4:$AB$437,16,0),0)</f>
        <v>0</v>
      </c>
      <c r="AG293" s="50">
        <f>IFERROR(VLOOKUP($A293,total!$B$4:$AB$437,7,0),0)</f>
        <v>0</v>
      </c>
      <c r="AH293" s="50">
        <f>IFERROR(VLOOKUP($A293,total!$B$4:$AD$437,29,0),0)</f>
        <v>0</v>
      </c>
      <c r="AI293" s="50">
        <f>IFERROR(VLOOKUP(A293,total!$B$4:$AN$437,39,0),0)</f>
        <v>0</v>
      </c>
      <c r="AJ293" s="51">
        <f t="shared" si="67"/>
        <v>0</v>
      </c>
      <c r="AK293" s="50">
        <f t="shared" si="68"/>
        <v>0</v>
      </c>
      <c r="AL293" s="50">
        <f t="shared" si="69"/>
        <v>0</v>
      </c>
      <c r="AM293" s="50">
        <f t="shared" si="70"/>
        <v>0</v>
      </c>
      <c r="AN293" s="50" t="e">
        <f t="shared" si="79"/>
        <v>#REF!</v>
      </c>
      <c r="AO293" s="50" t="e">
        <f t="shared" si="79"/>
        <v>#REF!</v>
      </c>
      <c r="AP293" s="50" t="e">
        <f t="shared" si="79"/>
        <v>#REF!</v>
      </c>
      <c r="AQ293" s="50">
        <f>IFERROR(VLOOKUP(TEXT($A293,"000000"),[6]Página1!$A$8:$S$801,13,FALSE),0)</f>
        <v>0</v>
      </c>
      <c r="AR293" s="50">
        <f>IFERROR(VLOOKUP(TEXT($A293,"000000"),[6]Página1!$A$8:$S$801,16,FALSE),0)</f>
        <v>0</v>
      </c>
      <c r="AS293" s="50">
        <f>IFERROR(VLOOKUP(TEXT($A293,"000000"),[6]Página1!$A$8:$S$801,19,FALSE),0)</f>
        <v>0</v>
      </c>
      <c r="AT293" s="50">
        <f>IFERROR(VLOOKUP(TEXT($A293,"000000"),[7]Página1!$A$8:$R$814,12,FALSE),0)</f>
        <v>0</v>
      </c>
      <c r="AU293" s="50">
        <f>IFERROR(VLOOKUP(TEXT($A293,"000000"),[7]Página1!$A$8:$R$814,15,FALSE),0)</f>
        <v>0</v>
      </c>
      <c r="AV293" s="50">
        <f>IFERROR(VLOOKUP(TEXT($A293,"000000"),[7]Página1!$A$8:$R$814,18,FALSE),0)</f>
        <v>0</v>
      </c>
      <c r="AW293" s="50"/>
      <c r="AX293" s="51" t="e">
        <f t="shared" si="71"/>
        <v>#REF!</v>
      </c>
      <c r="AY293" s="51" t="e">
        <f t="shared" si="72"/>
        <v>#REF!</v>
      </c>
      <c r="AZ293" s="51" t="e">
        <f t="shared" si="73"/>
        <v>#REF!</v>
      </c>
      <c r="BA293" s="51" t="e">
        <f t="shared" si="74"/>
        <v>#REF!</v>
      </c>
      <c r="BB293" s="51">
        <f t="shared" si="75"/>
        <v>0</v>
      </c>
      <c r="BC293" s="51" t="e">
        <f t="shared" si="76"/>
        <v>#REF!</v>
      </c>
      <c r="BD293" s="51">
        <f t="shared" si="77"/>
        <v>0</v>
      </c>
      <c r="BE293" s="51">
        <f>IFERROR(VLOOKUP(A293,salario!A$2:P$91,11,FALSE),0)</f>
        <v>0</v>
      </c>
      <c r="BF293" s="51">
        <f>SUMIFS(topmanager!$D:$D,topmanager!$C:$C,rs_nova!$A293,topmanager!$A:$A,rs_nova!BF$2)</f>
        <v>0</v>
      </c>
      <c r="BG293" s="51">
        <f>SUMIFS(topmanager!$D:$D,topmanager!$C:$C,rs_nova!$A293,topmanager!$A:$A,rs_nova!BG$2)</f>
        <v>0</v>
      </c>
      <c r="BH293" s="51">
        <f>SUMIFS(topmanager!$D:$D,topmanager!$C:$C,rs_nova!$A293,topmanager!$A:$A,rs_nova!BH$2)</f>
        <v>0</v>
      </c>
      <c r="BI293" s="51">
        <f>SUMIFS(topmanager!$D:$D,topmanager!$C:$C,rs_nova!$A293,topmanager!$A:$A,rs_nova!BI$2)</f>
        <v>0</v>
      </c>
      <c r="BJ293" s="51">
        <f>SUMIFS(topmanager!$D:$D,topmanager!$C:$C,rs_nova!$A293,topmanager!$A:$A,rs_nova!BJ$2)+SUMIFS(topmanager!$D:$D,topmanager!$C:$C,rs_nova!$A293,topmanager!$A:$A,rs_nova!BJ$2+1)</f>
        <v>0</v>
      </c>
      <c r="BK293" s="51">
        <f>IFERROR(VLOOKUP(A293,[8]ferias!$C$4:$G$100,5,FALSE),0)</f>
        <v>0</v>
      </c>
      <c r="BL293" s="51">
        <f>SUMIFS(topmanager!$D:$D,topmanager!$C:$C,rs_nova!$A293,topmanager!$A:$A,rs_nova!BL$2)</f>
        <v>0</v>
      </c>
      <c r="BM293" s="51">
        <f>SUMIFS(topmanager!$D:$D,topmanager!$C:$C,rs_nova!$A293,topmanager!$A:$A,rs_nova!BM$2)+SUMIFS(topmanager!$D:$D,topmanager!$C:$C,rs_nova!$A297,topmanager!$A:$A,151)</f>
        <v>0</v>
      </c>
      <c r="BN293" s="51">
        <f t="shared" si="78"/>
        <v>0</v>
      </c>
    </row>
    <row r="294" spans="1:66">
      <c r="A294" s="47" t="e">
        <f>total!#REF!</f>
        <v>#REF!</v>
      </c>
      <c r="B294" s="47">
        <f t="shared" si="65"/>
        <v>0</v>
      </c>
      <c r="C294" s="48" t="e">
        <f>total!#REF!</f>
        <v>#REF!</v>
      </c>
      <c r="D294" s="49" t="str">
        <f>IFERROR(VLOOKUP(A294,salario!A$3:J$32,10,FALSE),"")</f>
        <v/>
      </c>
      <c r="E294" s="49" t="str">
        <f>IFERROR(IF(VLOOKUP(A294,salario!A$3:O$32,15,FALSE)="","",VLOOKUP(A294,salario!A$3:O$32,15,FALSE)),"")</f>
        <v/>
      </c>
      <c r="F294" s="47" t="str">
        <f>IFERROR(VLOOKUP(A294,[5]base_pessoal!$B$2:$P$1504,13,FALSE),"")</f>
        <v/>
      </c>
      <c r="G294" s="50">
        <f>IFERROR(VLOOKUP(A294,salario!A$2:P$91,11,FALSE),0)*B294/30</f>
        <v>0</v>
      </c>
      <c r="H294" s="50">
        <f>SUMIFS(topmanager!$D:$D,topmanager!$C:$C,rs_nova!$A294,topmanager!$A:$A,rs_nova!H$2)+SUMIFS(topmanager!$D:$D,topmanager!$C:$C,rs_nova!$A294,topmanager!$A:$A,63)</f>
        <v>0</v>
      </c>
      <c r="I294" s="50">
        <f>-SUMIFS(topmanager!$D:$D,topmanager!$C:$C,rs_nova!$A294,topmanager!$A:$A,rs_nova!I$2)</f>
        <v>0</v>
      </c>
      <c r="J294" s="50">
        <f>SUMIFS(topmanager!$D:$D,topmanager!$C:$C,rs_nova!$A294,topmanager!$A:$A,rs_nova!J$2)</f>
        <v>0</v>
      </c>
      <c r="K294" s="50">
        <f>SUMIFS(topmanager!$D:$D,topmanager!$C:$C,rs_nova!$A294,topmanager!$A:$A,rs_nova!K$2)+SUMIFS(topmanager!$D:$D,topmanager!$C:$C,rs_nova!$A294,topmanager!$A:$A,911)</f>
        <v>0</v>
      </c>
      <c r="L294" s="50">
        <f>SUMIFS(topmanager!$D:$D,topmanager!$C:$C,rs_nova!$A294,topmanager!$A:$A,rs_nova!L$2)</f>
        <v>0</v>
      </c>
      <c r="M294" s="50">
        <f>SUMIFS(topmanager!$D:$D,topmanager!$C:$C,rs_nova!$A294,topmanager!$A:$A,rs_nova!M$2)+SUMIFS(topmanager!$D:$D,topmanager!$C:$C,rs_nova!$A294,topmanager!$A:$A,908)+SUMIFS(topmanager!$D:$D,topmanager!$C:$C,rs_nova!$A294,topmanager!$A:$A,550)</f>
        <v>0</v>
      </c>
      <c r="N294" s="50">
        <f>SUMIFS(topmanager!$D:$D,topmanager!$C:$C,rs_nova!$A294,topmanager!$A:$A,rs_nova!N$2)</f>
        <v>0</v>
      </c>
      <c r="O294" s="51">
        <f t="shared" si="66"/>
        <v>0</v>
      </c>
      <c r="P294" s="50">
        <f>IFERROR(VLOOKUP($A294,total!$B$4:$AW$437,27,0),0)</f>
        <v>0</v>
      </c>
      <c r="Q294" s="50">
        <f>IFERROR(VLOOKUP($A294,total!$B$4:$AW$437,21,0),0)</f>
        <v>0</v>
      </c>
      <c r="R294" s="50">
        <f>IFERROR(VLOOKUP($A294,total!$B$4:$AW$437,25,0),0)+IFERROR(VLOOKUP($A294,total!$B$4:$AW$437,36,0),0)</f>
        <v>0</v>
      </c>
      <c r="S294" s="50">
        <f>IFERROR(VLOOKUP(A294,gympass!$A$2:$F$148,6,0),0)</f>
        <v>0</v>
      </c>
      <c r="T294" s="50">
        <f>IFERROR(VLOOKUP($A294,total!$B$4:$AW$437,42,0),0)</f>
        <v>0</v>
      </c>
      <c r="U294" s="50">
        <f>IFERROR(VLOOKUP($A294,total!$B$4:$AW$437,32,0),0)</f>
        <v>0</v>
      </c>
      <c r="V294" s="50">
        <f>IFERROR(VLOOKUP($A294,total!$B$4:$AW$437,28,0),0)</f>
        <v>0</v>
      </c>
      <c r="W294" s="50">
        <f>IFERROR(VLOOKUP($A294,total!$B$4:$AX$437,49,0),0)</f>
        <v>0</v>
      </c>
      <c r="X294" s="50"/>
      <c r="Y294" s="50">
        <f>IFERROR(VLOOKUP(A294,#REF!,4,0),0)</f>
        <v>0</v>
      </c>
      <c r="Z294" s="50">
        <f>IFERROR(VLOOKUP(B294,#REF!,8,0),0)</f>
        <v>0</v>
      </c>
      <c r="AA294" s="50">
        <f>IFERROR(VLOOKUP($A294,total!$B$4:$AW$437,45,0),0)</f>
        <v>0</v>
      </c>
      <c r="AB294" s="50">
        <f>IFERROR(VLOOKUP($A294,total!$B$4:$AW$437,48,0),0)</f>
        <v>0</v>
      </c>
      <c r="AC294" s="50">
        <f>IFERROR(VLOOKUP($A294,total!$B$4:$AB$437,19,0),0)</f>
        <v>0</v>
      </c>
      <c r="AD294" s="50">
        <f>IFERROR(VLOOKUP($A294,total!$B$4:$AB$437,10,0),0)</f>
        <v>0</v>
      </c>
      <c r="AE294" s="50">
        <f>IFERROR(VLOOKUP($A294,total!$B$4:$AB$437,13,0),0)-SUMIFS(topmanager!$D:$D,topmanager!$C:$C,rs_nova!$A298,topmanager!$A:$A,856)</f>
        <v>0</v>
      </c>
      <c r="AF294" s="50">
        <f>IFERROR(VLOOKUP($A294,total!$B$4:$AB$437,16,0),0)</f>
        <v>0</v>
      </c>
      <c r="AG294" s="50">
        <f>IFERROR(VLOOKUP($A294,total!$B$4:$AB$437,7,0),0)</f>
        <v>0</v>
      </c>
      <c r="AH294" s="50">
        <f>IFERROR(VLOOKUP($A294,total!$B$4:$AD$437,29,0),0)</f>
        <v>0</v>
      </c>
      <c r="AI294" s="50">
        <f>IFERROR(VLOOKUP(A294,total!$B$4:$AN$437,39,0),0)</f>
        <v>0</v>
      </c>
      <c r="AJ294" s="51">
        <f t="shared" si="67"/>
        <v>0</v>
      </c>
      <c r="AK294" s="50">
        <f t="shared" si="68"/>
        <v>0</v>
      </c>
      <c r="AL294" s="50">
        <f t="shared" si="69"/>
        <v>0</v>
      </c>
      <c r="AM294" s="50">
        <f t="shared" si="70"/>
        <v>0</v>
      </c>
      <c r="AN294" s="50" t="e">
        <f t="shared" si="79"/>
        <v>#REF!</v>
      </c>
      <c r="AO294" s="50" t="e">
        <f t="shared" si="79"/>
        <v>#REF!</v>
      </c>
      <c r="AP294" s="50" t="e">
        <f t="shared" si="79"/>
        <v>#REF!</v>
      </c>
      <c r="AQ294" s="50">
        <f>IFERROR(VLOOKUP(TEXT($A294,"000000"),[6]Página1!$A$8:$S$801,13,FALSE),0)</f>
        <v>0</v>
      </c>
      <c r="AR294" s="50">
        <f>IFERROR(VLOOKUP(TEXT($A294,"000000"),[6]Página1!$A$8:$S$801,16,FALSE),0)</f>
        <v>0</v>
      </c>
      <c r="AS294" s="50">
        <f>IFERROR(VLOOKUP(TEXT($A294,"000000"),[6]Página1!$A$8:$S$801,19,FALSE),0)</f>
        <v>0</v>
      </c>
      <c r="AT294" s="50">
        <f>IFERROR(VLOOKUP(TEXT($A294,"000000"),[7]Página1!$A$8:$R$814,12,FALSE),0)</f>
        <v>0</v>
      </c>
      <c r="AU294" s="50">
        <f>IFERROR(VLOOKUP(TEXT($A294,"000000"),[7]Página1!$A$8:$R$814,15,FALSE),0)</f>
        <v>0</v>
      </c>
      <c r="AV294" s="50">
        <f>IFERROR(VLOOKUP(TEXT($A294,"000000"),[7]Página1!$A$8:$R$814,18,FALSE),0)</f>
        <v>0</v>
      </c>
      <c r="AW294" s="50"/>
      <c r="AX294" s="51" t="e">
        <f t="shared" si="71"/>
        <v>#REF!</v>
      </c>
      <c r="AY294" s="51" t="e">
        <f t="shared" si="72"/>
        <v>#REF!</v>
      </c>
      <c r="AZ294" s="51" t="e">
        <f t="shared" si="73"/>
        <v>#REF!</v>
      </c>
      <c r="BA294" s="51" t="e">
        <f t="shared" si="74"/>
        <v>#REF!</v>
      </c>
      <c r="BB294" s="51">
        <f t="shared" si="75"/>
        <v>0</v>
      </c>
      <c r="BC294" s="51" t="e">
        <f t="shared" si="76"/>
        <v>#REF!</v>
      </c>
      <c r="BD294" s="51">
        <f t="shared" si="77"/>
        <v>0</v>
      </c>
      <c r="BE294" s="51">
        <f>IFERROR(VLOOKUP(A294,salario!A$2:P$91,11,FALSE),0)</f>
        <v>0</v>
      </c>
      <c r="BF294" s="51">
        <f>SUMIFS(topmanager!$D:$D,topmanager!$C:$C,rs_nova!$A294,topmanager!$A:$A,rs_nova!BF$2)</f>
        <v>0</v>
      </c>
      <c r="BG294" s="51">
        <f>SUMIFS(topmanager!$D:$D,topmanager!$C:$C,rs_nova!$A294,topmanager!$A:$A,rs_nova!BG$2)</f>
        <v>0</v>
      </c>
      <c r="BH294" s="51">
        <f>SUMIFS(topmanager!$D:$D,topmanager!$C:$C,rs_nova!$A294,topmanager!$A:$A,rs_nova!BH$2)</f>
        <v>0</v>
      </c>
      <c r="BI294" s="51">
        <f>SUMIFS(topmanager!$D:$D,topmanager!$C:$C,rs_nova!$A294,topmanager!$A:$A,rs_nova!BI$2)</f>
        <v>0</v>
      </c>
      <c r="BJ294" s="51">
        <f>SUMIFS(topmanager!$D:$D,topmanager!$C:$C,rs_nova!$A294,topmanager!$A:$A,rs_nova!BJ$2)+SUMIFS(topmanager!$D:$D,topmanager!$C:$C,rs_nova!$A294,topmanager!$A:$A,rs_nova!BJ$2+1)</f>
        <v>0</v>
      </c>
      <c r="BK294" s="51">
        <f>IFERROR(VLOOKUP(A294,[8]ferias!$C$4:$G$100,5,FALSE),0)</f>
        <v>0</v>
      </c>
      <c r="BL294" s="51">
        <f>SUMIFS(topmanager!$D:$D,topmanager!$C:$C,rs_nova!$A294,topmanager!$A:$A,rs_nova!BL$2)</f>
        <v>0</v>
      </c>
      <c r="BM294" s="51">
        <f>SUMIFS(topmanager!$D:$D,topmanager!$C:$C,rs_nova!$A294,topmanager!$A:$A,rs_nova!BM$2)+SUMIFS(topmanager!$D:$D,topmanager!$C:$C,rs_nova!$A298,topmanager!$A:$A,151)</f>
        <v>0</v>
      </c>
      <c r="BN294" s="51">
        <f t="shared" si="78"/>
        <v>0</v>
      </c>
    </row>
    <row r="295" spans="1:66">
      <c r="A295" s="47" t="e">
        <f>total!#REF!</f>
        <v>#REF!</v>
      </c>
      <c r="B295" s="47">
        <f t="shared" si="65"/>
        <v>0</v>
      </c>
      <c r="C295" s="48" t="e">
        <f>total!#REF!</f>
        <v>#REF!</v>
      </c>
      <c r="D295" s="49" t="str">
        <f>IFERROR(VLOOKUP(A295,salario!A$3:J$32,10,FALSE),"")</f>
        <v/>
      </c>
      <c r="E295" s="49" t="str">
        <f>IFERROR(IF(VLOOKUP(A295,salario!A$3:O$32,15,FALSE)="","",VLOOKUP(A295,salario!A$3:O$32,15,FALSE)),"")</f>
        <v/>
      </c>
      <c r="F295" s="47" t="str">
        <f>IFERROR(VLOOKUP(A295,[5]base_pessoal!$B$2:$P$1504,13,FALSE),"")</f>
        <v/>
      </c>
      <c r="G295" s="50">
        <f>IFERROR(VLOOKUP(A295,salario!A$2:P$91,11,FALSE),0)*B295/30</f>
        <v>0</v>
      </c>
      <c r="H295" s="50">
        <f>SUMIFS(topmanager!$D:$D,topmanager!$C:$C,rs_nova!$A295,topmanager!$A:$A,rs_nova!H$2)+SUMIFS(topmanager!$D:$D,topmanager!$C:$C,rs_nova!$A295,topmanager!$A:$A,63)</f>
        <v>0</v>
      </c>
      <c r="I295" s="50">
        <f>-SUMIFS(topmanager!$D:$D,topmanager!$C:$C,rs_nova!$A295,topmanager!$A:$A,rs_nova!I$2)</f>
        <v>0</v>
      </c>
      <c r="J295" s="50">
        <f>SUMIFS(topmanager!$D:$D,topmanager!$C:$C,rs_nova!$A295,topmanager!$A:$A,rs_nova!J$2)</f>
        <v>0</v>
      </c>
      <c r="K295" s="50">
        <f>SUMIFS(topmanager!$D:$D,topmanager!$C:$C,rs_nova!$A295,topmanager!$A:$A,rs_nova!K$2)+SUMIFS(topmanager!$D:$D,topmanager!$C:$C,rs_nova!$A295,topmanager!$A:$A,911)</f>
        <v>0</v>
      </c>
      <c r="L295" s="50">
        <f>SUMIFS(topmanager!$D:$D,topmanager!$C:$C,rs_nova!$A295,topmanager!$A:$A,rs_nova!L$2)</f>
        <v>0</v>
      </c>
      <c r="M295" s="50">
        <f>SUMIFS(topmanager!$D:$D,topmanager!$C:$C,rs_nova!$A295,topmanager!$A:$A,rs_nova!M$2)+SUMIFS(topmanager!$D:$D,topmanager!$C:$C,rs_nova!$A295,topmanager!$A:$A,908)+SUMIFS(topmanager!$D:$D,topmanager!$C:$C,rs_nova!$A295,topmanager!$A:$A,550)</f>
        <v>0</v>
      </c>
      <c r="N295" s="50">
        <f>SUMIFS(topmanager!$D:$D,topmanager!$C:$C,rs_nova!$A295,topmanager!$A:$A,rs_nova!N$2)</f>
        <v>0</v>
      </c>
      <c r="O295" s="51">
        <f t="shared" si="66"/>
        <v>0</v>
      </c>
      <c r="P295" s="50">
        <f>IFERROR(VLOOKUP($A295,total!$B$4:$AW$437,27,0),0)</f>
        <v>0</v>
      </c>
      <c r="Q295" s="50">
        <f>IFERROR(VLOOKUP($A295,total!$B$4:$AW$437,21,0),0)</f>
        <v>0</v>
      </c>
      <c r="R295" s="50">
        <f>IFERROR(VLOOKUP($A295,total!$B$4:$AW$437,25,0),0)+IFERROR(VLOOKUP($A295,total!$B$4:$AW$437,36,0),0)</f>
        <v>0</v>
      </c>
      <c r="S295" s="50">
        <f>IFERROR(VLOOKUP(A295,gympass!$A$2:$F$148,6,0),0)</f>
        <v>0</v>
      </c>
      <c r="T295" s="50">
        <f>IFERROR(VLOOKUP($A295,total!$B$4:$AW$437,42,0),0)</f>
        <v>0</v>
      </c>
      <c r="U295" s="50">
        <f>IFERROR(VLOOKUP($A295,total!$B$4:$AW$437,32,0),0)</f>
        <v>0</v>
      </c>
      <c r="V295" s="50">
        <f>IFERROR(VLOOKUP($A295,total!$B$4:$AW$437,28,0),0)</f>
        <v>0</v>
      </c>
      <c r="W295" s="50">
        <f>IFERROR(VLOOKUP($A295,total!$B$4:$AX$437,49,0),0)</f>
        <v>0</v>
      </c>
      <c r="X295" s="50"/>
      <c r="Y295" s="50">
        <f>IFERROR(VLOOKUP(A295,#REF!,4,0),0)</f>
        <v>0</v>
      </c>
      <c r="Z295" s="50">
        <f>IFERROR(VLOOKUP(B295,#REF!,8,0),0)</f>
        <v>0</v>
      </c>
      <c r="AA295" s="50">
        <f>IFERROR(VLOOKUP($A295,total!$B$4:$AW$437,45,0),0)</f>
        <v>0</v>
      </c>
      <c r="AB295" s="50">
        <f>IFERROR(VLOOKUP($A295,total!$B$4:$AW$437,48,0),0)</f>
        <v>0</v>
      </c>
      <c r="AC295" s="50">
        <f>IFERROR(VLOOKUP($A295,total!$B$4:$AB$437,19,0),0)</f>
        <v>0</v>
      </c>
      <c r="AD295" s="50">
        <f>IFERROR(VLOOKUP($A295,total!$B$4:$AB$437,10,0),0)</f>
        <v>0</v>
      </c>
      <c r="AE295" s="50">
        <f>IFERROR(VLOOKUP($A295,total!$B$4:$AB$437,13,0),0)-SUMIFS(topmanager!$D:$D,topmanager!$C:$C,rs_nova!$A299,topmanager!$A:$A,856)</f>
        <v>0</v>
      </c>
      <c r="AF295" s="50">
        <f>IFERROR(VLOOKUP($A295,total!$B$4:$AB$437,16,0),0)</f>
        <v>0</v>
      </c>
      <c r="AG295" s="50">
        <f>IFERROR(VLOOKUP($A295,total!$B$4:$AB$437,7,0),0)</f>
        <v>0</v>
      </c>
      <c r="AH295" s="50">
        <f>IFERROR(VLOOKUP($A295,total!$B$4:$AD$437,29,0),0)</f>
        <v>0</v>
      </c>
      <c r="AI295" s="50">
        <f>IFERROR(VLOOKUP(A295,total!$B$4:$AN$437,39,0),0)</f>
        <v>0</v>
      </c>
      <c r="AJ295" s="51">
        <f t="shared" si="67"/>
        <v>0</v>
      </c>
      <c r="AK295" s="50">
        <f t="shared" si="68"/>
        <v>0</v>
      </c>
      <c r="AL295" s="50">
        <f t="shared" si="69"/>
        <v>0</v>
      </c>
      <c r="AM295" s="50">
        <f t="shared" si="70"/>
        <v>0</v>
      </c>
      <c r="AN295" s="50" t="e">
        <f t="shared" si="79"/>
        <v>#REF!</v>
      </c>
      <c r="AO295" s="50" t="e">
        <f t="shared" si="79"/>
        <v>#REF!</v>
      </c>
      <c r="AP295" s="50" t="e">
        <f t="shared" si="79"/>
        <v>#REF!</v>
      </c>
      <c r="AQ295" s="50">
        <f>IFERROR(VLOOKUP(TEXT($A295,"000000"),[6]Página1!$A$8:$S$801,13,FALSE),0)</f>
        <v>0</v>
      </c>
      <c r="AR295" s="50">
        <f>IFERROR(VLOOKUP(TEXT($A295,"000000"),[6]Página1!$A$8:$S$801,16,FALSE),0)</f>
        <v>0</v>
      </c>
      <c r="AS295" s="50">
        <f>IFERROR(VLOOKUP(TEXT($A295,"000000"),[6]Página1!$A$8:$S$801,19,FALSE),0)</f>
        <v>0</v>
      </c>
      <c r="AT295" s="50">
        <f>IFERROR(VLOOKUP(TEXT($A295,"000000"),[7]Página1!$A$8:$R$814,12,FALSE),0)</f>
        <v>0</v>
      </c>
      <c r="AU295" s="50">
        <f>IFERROR(VLOOKUP(TEXT($A295,"000000"),[7]Página1!$A$8:$R$814,15,FALSE),0)</f>
        <v>0</v>
      </c>
      <c r="AV295" s="50">
        <f>IFERROR(VLOOKUP(TEXT($A295,"000000"),[7]Página1!$A$8:$R$814,18,FALSE),0)</f>
        <v>0</v>
      </c>
      <c r="AW295" s="50"/>
      <c r="AX295" s="51" t="e">
        <f t="shared" si="71"/>
        <v>#REF!</v>
      </c>
      <c r="AY295" s="51" t="e">
        <f t="shared" si="72"/>
        <v>#REF!</v>
      </c>
      <c r="AZ295" s="51" t="e">
        <f t="shared" si="73"/>
        <v>#REF!</v>
      </c>
      <c r="BA295" s="51" t="e">
        <f t="shared" si="74"/>
        <v>#REF!</v>
      </c>
      <c r="BB295" s="51">
        <f t="shared" si="75"/>
        <v>0</v>
      </c>
      <c r="BC295" s="51" t="e">
        <f t="shared" si="76"/>
        <v>#REF!</v>
      </c>
      <c r="BD295" s="51">
        <f t="shared" si="77"/>
        <v>0</v>
      </c>
      <c r="BE295" s="51">
        <f>IFERROR(VLOOKUP(A295,salario!A$2:P$91,11,FALSE),0)</f>
        <v>0</v>
      </c>
      <c r="BF295" s="51">
        <f>SUMIFS(topmanager!$D:$D,topmanager!$C:$C,rs_nova!$A295,topmanager!$A:$A,rs_nova!BF$2)</f>
        <v>0</v>
      </c>
      <c r="BG295" s="51">
        <f>SUMIFS(topmanager!$D:$D,topmanager!$C:$C,rs_nova!$A295,topmanager!$A:$A,rs_nova!BG$2)</f>
        <v>0</v>
      </c>
      <c r="BH295" s="51">
        <f>SUMIFS(topmanager!$D:$D,topmanager!$C:$C,rs_nova!$A295,topmanager!$A:$A,rs_nova!BH$2)</f>
        <v>0</v>
      </c>
      <c r="BI295" s="51">
        <f>SUMIFS(topmanager!$D:$D,topmanager!$C:$C,rs_nova!$A295,topmanager!$A:$A,rs_nova!BI$2)</f>
        <v>0</v>
      </c>
      <c r="BJ295" s="51">
        <f>SUMIFS(topmanager!$D:$D,topmanager!$C:$C,rs_nova!$A295,topmanager!$A:$A,rs_nova!BJ$2)+SUMIFS(topmanager!$D:$D,topmanager!$C:$C,rs_nova!$A295,topmanager!$A:$A,rs_nova!BJ$2+1)</f>
        <v>0</v>
      </c>
      <c r="BK295" s="51">
        <f>IFERROR(VLOOKUP(A295,[8]ferias!$C$4:$G$100,5,FALSE),0)</f>
        <v>0</v>
      </c>
      <c r="BL295" s="51">
        <f>SUMIFS(topmanager!$D:$D,topmanager!$C:$C,rs_nova!$A295,topmanager!$A:$A,rs_nova!BL$2)</f>
        <v>0</v>
      </c>
      <c r="BM295" s="51">
        <f>SUMIFS(topmanager!$D:$D,topmanager!$C:$C,rs_nova!$A295,topmanager!$A:$A,rs_nova!BM$2)+SUMIFS(topmanager!$D:$D,topmanager!$C:$C,rs_nova!$A299,topmanager!$A:$A,151)</f>
        <v>0</v>
      </c>
      <c r="BN295" s="51">
        <f t="shared" si="78"/>
        <v>0</v>
      </c>
    </row>
    <row r="296" spans="1:66">
      <c r="A296" s="47" t="e">
        <f>total!#REF!</f>
        <v>#REF!</v>
      </c>
      <c r="B296" s="47">
        <f t="shared" si="65"/>
        <v>0</v>
      </c>
      <c r="C296" s="48" t="e">
        <f>total!#REF!</f>
        <v>#REF!</v>
      </c>
      <c r="D296" s="49" t="str">
        <f>IFERROR(VLOOKUP(A296,salario!A$3:J$32,10,FALSE),"")</f>
        <v/>
      </c>
      <c r="E296" s="49" t="str">
        <f>IFERROR(IF(VLOOKUP(A296,salario!A$3:O$32,15,FALSE)="","",VLOOKUP(A296,salario!A$3:O$32,15,FALSE)),"")</f>
        <v/>
      </c>
      <c r="F296" s="47" t="str">
        <f>IFERROR(VLOOKUP(A296,[5]base_pessoal!$B$2:$P$1504,13,FALSE),"")</f>
        <v/>
      </c>
      <c r="G296" s="50">
        <f>IFERROR(VLOOKUP(A296,salario!A$2:P$91,11,FALSE),0)*B296/30</f>
        <v>0</v>
      </c>
      <c r="H296" s="50">
        <f>SUMIFS(topmanager!$D:$D,topmanager!$C:$C,rs_nova!$A296,topmanager!$A:$A,rs_nova!H$2)+SUMIFS(topmanager!$D:$D,topmanager!$C:$C,rs_nova!$A296,topmanager!$A:$A,63)</f>
        <v>0</v>
      </c>
      <c r="I296" s="50">
        <f>-SUMIFS(topmanager!$D:$D,topmanager!$C:$C,rs_nova!$A296,topmanager!$A:$A,rs_nova!I$2)</f>
        <v>0</v>
      </c>
      <c r="J296" s="50">
        <f>SUMIFS(topmanager!$D:$D,topmanager!$C:$C,rs_nova!$A296,topmanager!$A:$A,rs_nova!J$2)</f>
        <v>0</v>
      </c>
      <c r="K296" s="50">
        <f>SUMIFS(topmanager!$D:$D,topmanager!$C:$C,rs_nova!$A296,topmanager!$A:$A,rs_nova!K$2)+SUMIFS(topmanager!$D:$D,topmanager!$C:$C,rs_nova!$A296,topmanager!$A:$A,911)</f>
        <v>0</v>
      </c>
      <c r="L296" s="50">
        <f>SUMIFS(topmanager!$D:$D,topmanager!$C:$C,rs_nova!$A296,topmanager!$A:$A,rs_nova!L$2)</f>
        <v>0</v>
      </c>
      <c r="M296" s="50">
        <f>SUMIFS(topmanager!$D:$D,topmanager!$C:$C,rs_nova!$A296,topmanager!$A:$A,rs_nova!M$2)+SUMIFS(topmanager!$D:$D,topmanager!$C:$C,rs_nova!$A296,topmanager!$A:$A,908)+SUMIFS(topmanager!$D:$D,topmanager!$C:$C,rs_nova!$A296,topmanager!$A:$A,550)</f>
        <v>0</v>
      </c>
      <c r="N296" s="50">
        <f>SUMIFS(topmanager!$D:$D,topmanager!$C:$C,rs_nova!$A296,topmanager!$A:$A,rs_nova!N$2)</f>
        <v>0</v>
      </c>
      <c r="O296" s="51">
        <f t="shared" si="66"/>
        <v>0</v>
      </c>
      <c r="P296" s="50">
        <f>IFERROR(VLOOKUP($A296,total!$B$4:$AW$437,27,0),0)</f>
        <v>0</v>
      </c>
      <c r="Q296" s="50">
        <f>IFERROR(VLOOKUP($A296,total!$B$4:$AW$437,21,0),0)</f>
        <v>0</v>
      </c>
      <c r="R296" s="50">
        <f>IFERROR(VLOOKUP($A296,total!$B$4:$AW$437,25,0),0)+IFERROR(VLOOKUP($A296,total!$B$4:$AW$437,36,0),0)</f>
        <v>0</v>
      </c>
      <c r="S296" s="50">
        <f>IFERROR(VLOOKUP(A296,gympass!$A$2:$F$148,6,0),0)</f>
        <v>0</v>
      </c>
      <c r="T296" s="50">
        <f>IFERROR(VLOOKUP($A296,total!$B$4:$AW$437,42,0),0)</f>
        <v>0</v>
      </c>
      <c r="U296" s="50">
        <f>IFERROR(VLOOKUP($A296,total!$B$4:$AW$437,32,0),0)</f>
        <v>0</v>
      </c>
      <c r="V296" s="50">
        <f>IFERROR(VLOOKUP($A296,total!$B$4:$AW$437,28,0),0)</f>
        <v>0</v>
      </c>
      <c r="W296" s="50">
        <f>IFERROR(VLOOKUP($A296,total!$B$4:$AX$437,49,0),0)</f>
        <v>0</v>
      </c>
      <c r="X296" s="50"/>
      <c r="Y296" s="50">
        <f>IFERROR(VLOOKUP(A296,#REF!,4,0),0)</f>
        <v>0</v>
      </c>
      <c r="Z296" s="50">
        <f>IFERROR(VLOOKUP(B296,#REF!,8,0),0)</f>
        <v>0</v>
      </c>
      <c r="AA296" s="50">
        <f>IFERROR(VLOOKUP($A296,total!$B$4:$AW$437,45,0),0)</f>
        <v>0</v>
      </c>
      <c r="AB296" s="50">
        <f>IFERROR(VLOOKUP($A296,total!$B$4:$AW$437,48,0),0)</f>
        <v>0</v>
      </c>
      <c r="AC296" s="50">
        <f>IFERROR(VLOOKUP($A296,total!$B$4:$AB$437,19,0),0)</f>
        <v>0</v>
      </c>
      <c r="AD296" s="50">
        <f>IFERROR(VLOOKUP($A296,total!$B$4:$AB$437,10,0),0)</f>
        <v>0</v>
      </c>
      <c r="AE296" s="50">
        <f>IFERROR(VLOOKUP($A296,total!$B$4:$AB$437,13,0),0)-SUMIFS(topmanager!$D:$D,topmanager!$C:$C,rs_nova!$A300,topmanager!$A:$A,856)</f>
        <v>0</v>
      </c>
      <c r="AF296" s="50">
        <f>IFERROR(VLOOKUP($A296,total!$B$4:$AB$437,16,0),0)</f>
        <v>0</v>
      </c>
      <c r="AG296" s="50">
        <f>IFERROR(VLOOKUP($A296,total!$B$4:$AB$437,7,0),0)</f>
        <v>0</v>
      </c>
      <c r="AH296" s="50">
        <f>IFERROR(VLOOKUP($A296,total!$B$4:$AD$437,29,0),0)</f>
        <v>0</v>
      </c>
      <c r="AI296" s="50">
        <f>IFERROR(VLOOKUP(A296,total!$B$4:$AN$437,39,0),0)</f>
        <v>0</v>
      </c>
      <c r="AJ296" s="51">
        <f t="shared" si="67"/>
        <v>0</v>
      </c>
      <c r="AK296" s="50">
        <f t="shared" si="68"/>
        <v>0</v>
      </c>
      <c r="AL296" s="50">
        <f t="shared" si="69"/>
        <v>0</v>
      </c>
      <c r="AM296" s="50">
        <f t="shared" si="70"/>
        <v>0</v>
      </c>
      <c r="AN296" s="50" t="e">
        <f t="shared" si="79"/>
        <v>#REF!</v>
      </c>
      <c r="AO296" s="50" t="e">
        <f t="shared" si="79"/>
        <v>#REF!</v>
      </c>
      <c r="AP296" s="50" t="e">
        <f t="shared" si="79"/>
        <v>#REF!</v>
      </c>
      <c r="AQ296" s="50">
        <f>IFERROR(VLOOKUP(TEXT($A296,"000000"),[6]Página1!$A$8:$S$801,13,FALSE),0)</f>
        <v>0</v>
      </c>
      <c r="AR296" s="50">
        <f>IFERROR(VLOOKUP(TEXT($A296,"000000"),[6]Página1!$A$8:$S$801,16,FALSE),0)</f>
        <v>0</v>
      </c>
      <c r="AS296" s="50">
        <f>IFERROR(VLOOKUP(TEXT($A296,"000000"),[6]Página1!$A$8:$S$801,19,FALSE),0)</f>
        <v>0</v>
      </c>
      <c r="AT296" s="50">
        <f>IFERROR(VLOOKUP(TEXT($A296,"000000"),[7]Página1!$A$8:$R$814,12,FALSE),0)</f>
        <v>0</v>
      </c>
      <c r="AU296" s="50">
        <f>IFERROR(VLOOKUP(TEXT($A296,"000000"),[7]Página1!$A$8:$R$814,15,FALSE),0)</f>
        <v>0</v>
      </c>
      <c r="AV296" s="50">
        <f>IFERROR(VLOOKUP(TEXT($A296,"000000"),[7]Página1!$A$8:$R$814,18,FALSE),0)</f>
        <v>0</v>
      </c>
      <c r="AW296" s="50"/>
      <c r="AX296" s="51" t="e">
        <f t="shared" si="71"/>
        <v>#REF!</v>
      </c>
      <c r="AY296" s="51" t="e">
        <f t="shared" si="72"/>
        <v>#REF!</v>
      </c>
      <c r="AZ296" s="51" t="e">
        <f t="shared" si="73"/>
        <v>#REF!</v>
      </c>
      <c r="BA296" s="51" t="e">
        <f t="shared" si="74"/>
        <v>#REF!</v>
      </c>
      <c r="BB296" s="51">
        <f t="shared" si="75"/>
        <v>0</v>
      </c>
      <c r="BC296" s="51" t="e">
        <f t="shared" si="76"/>
        <v>#REF!</v>
      </c>
      <c r="BD296" s="51">
        <f t="shared" si="77"/>
        <v>0</v>
      </c>
      <c r="BE296" s="51">
        <f>IFERROR(VLOOKUP(A296,salario!A$2:P$91,11,FALSE),0)</f>
        <v>0</v>
      </c>
      <c r="BF296" s="51">
        <f>SUMIFS(topmanager!$D:$D,topmanager!$C:$C,rs_nova!$A296,topmanager!$A:$A,rs_nova!BF$2)</f>
        <v>0</v>
      </c>
      <c r="BG296" s="51">
        <f>SUMIFS(topmanager!$D:$D,topmanager!$C:$C,rs_nova!$A296,topmanager!$A:$A,rs_nova!BG$2)</f>
        <v>0</v>
      </c>
      <c r="BH296" s="51">
        <f>SUMIFS(topmanager!$D:$D,topmanager!$C:$C,rs_nova!$A296,topmanager!$A:$A,rs_nova!BH$2)</f>
        <v>0</v>
      </c>
      <c r="BI296" s="51">
        <f>SUMIFS(topmanager!$D:$D,topmanager!$C:$C,rs_nova!$A296,topmanager!$A:$A,rs_nova!BI$2)</f>
        <v>0</v>
      </c>
      <c r="BJ296" s="51">
        <f>SUMIFS(topmanager!$D:$D,topmanager!$C:$C,rs_nova!$A296,topmanager!$A:$A,rs_nova!BJ$2)+SUMIFS(topmanager!$D:$D,topmanager!$C:$C,rs_nova!$A296,topmanager!$A:$A,rs_nova!BJ$2+1)</f>
        <v>0</v>
      </c>
      <c r="BK296" s="51">
        <f>IFERROR(VLOOKUP(A296,[8]ferias!$C$4:$G$100,5,FALSE),0)</f>
        <v>0</v>
      </c>
      <c r="BL296" s="51">
        <f>SUMIFS(topmanager!$D:$D,topmanager!$C:$C,rs_nova!$A296,topmanager!$A:$A,rs_nova!BL$2)</f>
        <v>0</v>
      </c>
      <c r="BM296" s="51">
        <f>SUMIFS(topmanager!$D:$D,topmanager!$C:$C,rs_nova!$A296,topmanager!$A:$A,rs_nova!BM$2)+SUMIFS(topmanager!$D:$D,topmanager!$C:$C,rs_nova!$A300,topmanager!$A:$A,151)</f>
        <v>0</v>
      </c>
      <c r="BN296" s="51">
        <f t="shared" si="78"/>
        <v>0</v>
      </c>
    </row>
    <row r="297" spans="1:66">
      <c r="A297" s="47" t="e">
        <f>total!#REF!</f>
        <v>#REF!</v>
      </c>
      <c r="B297" s="47">
        <f t="shared" si="65"/>
        <v>0</v>
      </c>
      <c r="C297" s="48" t="e">
        <f>total!#REF!</f>
        <v>#REF!</v>
      </c>
      <c r="D297" s="49" t="str">
        <f>IFERROR(VLOOKUP(A297,salario!A$3:J$32,10,FALSE),"")</f>
        <v/>
      </c>
      <c r="E297" s="49" t="str">
        <f>IFERROR(IF(VLOOKUP(A297,salario!A$3:O$32,15,FALSE)="","",VLOOKUP(A297,salario!A$3:O$32,15,FALSE)),"")</f>
        <v/>
      </c>
      <c r="F297" s="47" t="str">
        <f>IFERROR(VLOOKUP(A297,[5]base_pessoal!$B$2:$P$1504,13,FALSE),"")</f>
        <v/>
      </c>
      <c r="G297" s="50">
        <f>IFERROR(VLOOKUP(A297,salario!A$2:P$91,11,FALSE),0)*B297/30</f>
        <v>0</v>
      </c>
      <c r="H297" s="50">
        <f>SUMIFS(topmanager!$D:$D,topmanager!$C:$C,rs_nova!$A297,topmanager!$A:$A,rs_nova!H$2)+SUMIFS(topmanager!$D:$D,topmanager!$C:$C,rs_nova!$A297,topmanager!$A:$A,63)</f>
        <v>0</v>
      </c>
      <c r="I297" s="50">
        <f>-SUMIFS(topmanager!$D:$D,topmanager!$C:$C,rs_nova!$A297,topmanager!$A:$A,rs_nova!I$2)</f>
        <v>0</v>
      </c>
      <c r="J297" s="50">
        <f>SUMIFS(topmanager!$D:$D,topmanager!$C:$C,rs_nova!$A297,topmanager!$A:$A,rs_nova!J$2)</f>
        <v>0</v>
      </c>
      <c r="K297" s="50">
        <f>SUMIFS(topmanager!$D:$D,topmanager!$C:$C,rs_nova!$A297,topmanager!$A:$A,rs_nova!K$2)+SUMIFS(topmanager!$D:$D,topmanager!$C:$C,rs_nova!$A297,topmanager!$A:$A,911)</f>
        <v>0</v>
      </c>
      <c r="L297" s="50">
        <f>SUMIFS(topmanager!$D:$D,topmanager!$C:$C,rs_nova!$A297,topmanager!$A:$A,rs_nova!L$2)</f>
        <v>0</v>
      </c>
      <c r="M297" s="50">
        <f>SUMIFS(topmanager!$D:$D,topmanager!$C:$C,rs_nova!$A297,topmanager!$A:$A,rs_nova!M$2)+SUMIFS(topmanager!$D:$D,topmanager!$C:$C,rs_nova!$A297,topmanager!$A:$A,908)+SUMIFS(topmanager!$D:$D,topmanager!$C:$C,rs_nova!$A297,topmanager!$A:$A,550)</f>
        <v>0</v>
      </c>
      <c r="N297" s="50">
        <f>SUMIFS(topmanager!$D:$D,topmanager!$C:$C,rs_nova!$A297,topmanager!$A:$A,rs_nova!N$2)</f>
        <v>0</v>
      </c>
      <c r="O297" s="51">
        <f t="shared" si="66"/>
        <v>0</v>
      </c>
      <c r="P297" s="50">
        <f>IFERROR(VLOOKUP($A297,total!$B$4:$AW$437,27,0),0)</f>
        <v>0</v>
      </c>
      <c r="Q297" s="50">
        <f>IFERROR(VLOOKUP($A297,total!$B$4:$AW$437,21,0),0)</f>
        <v>0</v>
      </c>
      <c r="R297" s="50">
        <f>IFERROR(VLOOKUP($A297,total!$B$4:$AW$437,25,0),0)+IFERROR(VLOOKUP($A297,total!$B$4:$AW$437,36,0),0)</f>
        <v>0</v>
      </c>
      <c r="S297" s="50">
        <f>IFERROR(VLOOKUP(A297,gympass!$A$2:$F$148,6,0),0)</f>
        <v>0</v>
      </c>
      <c r="T297" s="50">
        <f>IFERROR(VLOOKUP($A297,total!$B$4:$AW$437,42,0),0)</f>
        <v>0</v>
      </c>
      <c r="U297" s="50">
        <f>IFERROR(VLOOKUP($A297,total!$B$4:$AW$437,32,0),0)</f>
        <v>0</v>
      </c>
      <c r="V297" s="50">
        <f>IFERROR(VLOOKUP($A297,total!$B$4:$AW$437,28,0),0)</f>
        <v>0</v>
      </c>
      <c r="W297" s="50">
        <f>IFERROR(VLOOKUP($A297,total!$B$4:$AX$437,49,0),0)</f>
        <v>0</v>
      </c>
      <c r="X297" s="50"/>
      <c r="Y297" s="50">
        <f>IFERROR(VLOOKUP(A297,#REF!,4,0),0)</f>
        <v>0</v>
      </c>
      <c r="Z297" s="50">
        <f>IFERROR(VLOOKUP(B297,#REF!,8,0),0)</f>
        <v>0</v>
      </c>
      <c r="AA297" s="50">
        <f>IFERROR(VLOOKUP($A297,total!$B$4:$AW$437,45,0),0)</f>
        <v>0</v>
      </c>
      <c r="AB297" s="50">
        <f>IFERROR(VLOOKUP($A297,total!$B$4:$AW$437,48,0),0)</f>
        <v>0</v>
      </c>
      <c r="AC297" s="50">
        <f>IFERROR(VLOOKUP($A297,total!$B$4:$AB$437,19,0),0)</f>
        <v>0</v>
      </c>
      <c r="AD297" s="50">
        <f>IFERROR(VLOOKUP($A297,total!$B$4:$AB$437,10,0),0)</f>
        <v>0</v>
      </c>
      <c r="AE297" s="50">
        <f>IFERROR(VLOOKUP($A297,total!$B$4:$AB$437,13,0),0)-SUMIFS(topmanager!$D:$D,topmanager!$C:$C,rs_nova!$A301,topmanager!$A:$A,856)</f>
        <v>0</v>
      </c>
      <c r="AF297" s="50">
        <f>IFERROR(VLOOKUP($A297,total!$B$4:$AB$437,16,0),0)</f>
        <v>0</v>
      </c>
      <c r="AG297" s="50">
        <f>IFERROR(VLOOKUP($A297,total!$B$4:$AB$437,7,0),0)</f>
        <v>0</v>
      </c>
      <c r="AH297" s="50">
        <f>IFERROR(VLOOKUP($A297,total!$B$4:$AD$437,29,0),0)</f>
        <v>0</v>
      </c>
      <c r="AI297" s="50">
        <f>IFERROR(VLOOKUP(A297,total!$B$4:$AN$437,39,0),0)</f>
        <v>0</v>
      </c>
      <c r="AJ297" s="51">
        <f t="shared" si="67"/>
        <v>0</v>
      </c>
      <c r="AK297" s="50">
        <f t="shared" si="68"/>
        <v>0</v>
      </c>
      <c r="AL297" s="50">
        <f t="shared" si="69"/>
        <v>0</v>
      </c>
      <c r="AM297" s="50">
        <f t="shared" si="70"/>
        <v>0</v>
      </c>
      <c r="AN297" s="50" t="e">
        <f t="shared" si="79"/>
        <v>#REF!</v>
      </c>
      <c r="AO297" s="50" t="e">
        <f t="shared" si="79"/>
        <v>#REF!</v>
      </c>
      <c r="AP297" s="50" t="e">
        <f t="shared" si="79"/>
        <v>#REF!</v>
      </c>
      <c r="AQ297" s="50">
        <f>IFERROR(VLOOKUP(TEXT($A297,"000000"),[6]Página1!$A$8:$S$801,13,FALSE),0)</f>
        <v>0</v>
      </c>
      <c r="AR297" s="50">
        <f>IFERROR(VLOOKUP(TEXT($A297,"000000"),[6]Página1!$A$8:$S$801,16,FALSE),0)</f>
        <v>0</v>
      </c>
      <c r="AS297" s="50">
        <f>IFERROR(VLOOKUP(TEXT($A297,"000000"),[6]Página1!$A$8:$S$801,19,FALSE),0)</f>
        <v>0</v>
      </c>
      <c r="AT297" s="50">
        <f>IFERROR(VLOOKUP(TEXT($A297,"000000"),[7]Página1!$A$8:$R$814,12,FALSE),0)</f>
        <v>0</v>
      </c>
      <c r="AU297" s="50">
        <f>IFERROR(VLOOKUP(TEXT($A297,"000000"),[7]Página1!$A$8:$R$814,15,FALSE),0)</f>
        <v>0</v>
      </c>
      <c r="AV297" s="50">
        <f>IFERROR(VLOOKUP(TEXT($A297,"000000"),[7]Página1!$A$8:$R$814,18,FALSE),0)</f>
        <v>0</v>
      </c>
      <c r="AW297" s="50"/>
      <c r="AX297" s="51" t="e">
        <f t="shared" si="71"/>
        <v>#REF!</v>
      </c>
      <c r="AY297" s="51" t="e">
        <f t="shared" si="72"/>
        <v>#REF!</v>
      </c>
      <c r="AZ297" s="51" t="e">
        <f t="shared" si="73"/>
        <v>#REF!</v>
      </c>
      <c r="BA297" s="51" t="e">
        <f t="shared" si="74"/>
        <v>#REF!</v>
      </c>
      <c r="BB297" s="51">
        <f t="shared" si="75"/>
        <v>0</v>
      </c>
      <c r="BC297" s="51" t="e">
        <f t="shared" si="76"/>
        <v>#REF!</v>
      </c>
      <c r="BD297" s="51">
        <f t="shared" si="77"/>
        <v>0</v>
      </c>
      <c r="BE297" s="51">
        <f>IFERROR(VLOOKUP(A297,salario!A$2:P$91,11,FALSE),0)</f>
        <v>0</v>
      </c>
      <c r="BF297" s="51">
        <f>SUMIFS(topmanager!$D:$D,topmanager!$C:$C,rs_nova!$A297,topmanager!$A:$A,rs_nova!BF$2)</f>
        <v>0</v>
      </c>
      <c r="BG297" s="51">
        <f>SUMIFS(topmanager!$D:$D,topmanager!$C:$C,rs_nova!$A297,topmanager!$A:$A,rs_nova!BG$2)</f>
        <v>0</v>
      </c>
      <c r="BH297" s="51">
        <f>SUMIFS(topmanager!$D:$D,topmanager!$C:$C,rs_nova!$A297,topmanager!$A:$A,rs_nova!BH$2)</f>
        <v>0</v>
      </c>
      <c r="BI297" s="51">
        <f>SUMIFS(topmanager!$D:$D,topmanager!$C:$C,rs_nova!$A297,topmanager!$A:$A,rs_nova!BI$2)</f>
        <v>0</v>
      </c>
      <c r="BJ297" s="51">
        <f>SUMIFS(topmanager!$D:$D,topmanager!$C:$C,rs_nova!$A297,topmanager!$A:$A,rs_nova!BJ$2)+SUMIFS(topmanager!$D:$D,topmanager!$C:$C,rs_nova!$A297,topmanager!$A:$A,rs_nova!BJ$2+1)</f>
        <v>0</v>
      </c>
      <c r="BK297" s="51">
        <f>IFERROR(VLOOKUP(A297,[8]ferias!$C$4:$G$100,5,FALSE),0)</f>
        <v>0</v>
      </c>
      <c r="BL297" s="51">
        <f>SUMIFS(topmanager!$D:$D,topmanager!$C:$C,rs_nova!$A297,topmanager!$A:$A,rs_nova!BL$2)</f>
        <v>0</v>
      </c>
      <c r="BM297" s="51">
        <f>SUMIFS(topmanager!$D:$D,topmanager!$C:$C,rs_nova!$A297,topmanager!$A:$A,rs_nova!BM$2)+SUMIFS(topmanager!$D:$D,topmanager!$C:$C,rs_nova!$A301,topmanager!$A:$A,151)</f>
        <v>0</v>
      </c>
      <c r="BN297" s="51">
        <f t="shared" si="78"/>
        <v>0</v>
      </c>
    </row>
    <row r="298" spans="1:66">
      <c r="A298" s="47" t="e">
        <f>total!#REF!</f>
        <v>#REF!</v>
      </c>
      <c r="B298" s="47">
        <f t="shared" si="65"/>
        <v>0</v>
      </c>
      <c r="C298" s="48" t="e">
        <f>total!#REF!</f>
        <v>#REF!</v>
      </c>
      <c r="D298" s="49" t="str">
        <f>IFERROR(VLOOKUP(A298,salario!A$3:J$32,10,FALSE),"")</f>
        <v/>
      </c>
      <c r="E298" s="49" t="str">
        <f>IFERROR(IF(VLOOKUP(A298,salario!A$3:O$32,15,FALSE)="","",VLOOKUP(A298,salario!A$3:O$32,15,FALSE)),"")</f>
        <v/>
      </c>
      <c r="F298" s="47" t="str">
        <f>IFERROR(VLOOKUP(A298,[5]base_pessoal!$B$2:$P$1504,13,FALSE),"")</f>
        <v/>
      </c>
      <c r="G298" s="50">
        <f>IFERROR(VLOOKUP(A298,salario!A$2:P$91,11,FALSE),0)*B298/30</f>
        <v>0</v>
      </c>
      <c r="H298" s="50">
        <f>SUMIFS(topmanager!$D:$D,topmanager!$C:$C,rs_nova!$A298,topmanager!$A:$A,rs_nova!H$2)+SUMIFS(topmanager!$D:$D,topmanager!$C:$C,rs_nova!$A298,topmanager!$A:$A,63)</f>
        <v>0</v>
      </c>
      <c r="I298" s="50">
        <f>-SUMIFS(topmanager!$D:$D,topmanager!$C:$C,rs_nova!$A298,topmanager!$A:$A,rs_nova!I$2)</f>
        <v>0</v>
      </c>
      <c r="J298" s="50">
        <f>SUMIFS(topmanager!$D:$D,topmanager!$C:$C,rs_nova!$A298,topmanager!$A:$A,rs_nova!J$2)</f>
        <v>0</v>
      </c>
      <c r="K298" s="50">
        <f>SUMIFS(topmanager!$D:$D,topmanager!$C:$C,rs_nova!$A298,topmanager!$A:$A,rs_nova!K$2)+SUMIFS(topmanager!$D:$D,topmanager!$C:$C,rs_nova!$A298,topmanager!$A:$A,911)</f>
        <v>0</v>
      </c>
      <c r="L298" s="50">
        <f>SUMIFS(topmanager!$D:$D,topmanager!$C:$C,rs_nova!$A298,topmanager!$A:$A,rs_nova!L$2)</f>
        <v>0</v>
      </c>
      <c r="M298" s="50">
        <f>SUMIFS(topmanager!$D:$D,topmanager!$C:$C,rs_nova!$A298,topmanager!$A:$A,rs_nova!M$2)+SUMIFS(topmanager!$D:$D,topmanager!$C:$C,rs_nova!$A298,topmanager!$A:$A,908)+SUMIFS(topmanager!$D:$D,topmanager!$C:$C,rs_nova!$A298,topmanager!$A:$A,550)</f>
        <v>0</v>
      </c>
      <c r="N298" s="50">
        <f>SUMIFS(topmanager!$D:$D,topmanager!$C:$C,rs_nova!$A298,topmanager!$A:$A,rs_nova!N$2)</f>
        <v>0</v>
      </c>
      <c r="O298" s="51">
        <f t="shared" si="66"/>
        <v>0</v>
      </c>
      <c r="P298" s="50">
        <f>IFERROR(VLOOKUP($A298,total!$B$4:$AW$437,27,0),0)</f>
        <v>0</v>
      </c>
      <c r="Q298" s="50">
        <f>IFERROR(VLOOKUP($A298,total!$B$4:$AW$437,21,0),0)</f>
        <v>0</v>
      </c>
      <c r="R298" s="50">
        <f>IFERROR(VLOOKUP($A298,total!$B$4:$AW$437,25,0),0)+IFERROR(VLOOKUP($A298,total!$B$4:$AW$437,36,0),0)</f>
        <v>0</v>
      </c>
      <c r="S298" s="50">
        <f>IFERROR(VLOOKUP(A298,gympass!$A$2:$F$148,6,0),0)</f>
        <v>0</v>
      </c>
      <c r="T298" s="50">
        <f>IFERROR(VLOOKUP($A298,total!$B$4:$AW$437,42,0),0)</f>
        <v>0</v>
      </c>
      <c r="U298" s="50">
        <f>IFERROR(VLOOKUP($A298,total!$B$4:$AW$437,32,0),0)</f>
        <v>0</v>
      </c>
      <c r="V298" s="50">
        <f>IFERROR(VLOOKUP($A298,total!$B$4:$AW$437,28,0),0)</f>
        <v>0</v>
      </c>
      <c r="W298" s="50">
        <f>IFERROR(VLOOKUP($A298,total!$B$4:$AX$437,49,0),0)</f>
        <v>0</v>
      </c>
      <c r="X298" s="50"/>
      <c r="Y298" s="50">
        <f>IFERROR(VLOOKUP(A298,#REF!,4,0),0)</f>
        <v>0</v>
      </c>
      <c r="Z298" s="50">
        <f>IFERROR(VLOOKUP(B298,#REF!,8,0),0)</f>
        <v>0</v>
      </c>
      <c r="AA298" s="50">
        <f>IFERROR(VLOOKUP($A298,total!$B$4:$AW$437,45,0),0)</f>
        <v>0</v>
      </c>
      <c r="AB298" s="50">
        <f>IFERROR(VLOOKUP($A298,total!$B$4:$AW$437,48,0),0)</f>
        <v>0</v>
      </c>
      <c r="AC298" s="50">
        <f>IFERROR(VLOOKUP($A298,total!$B$4:$AB$437,19,0),0)</f>
        <v>0</v>
      </c>
      <c r="AD298" s="50">
        <f>IFERROR(VLOOKUP($A298,total!$B$4:$AB$437,10,0),0)</f>
        <v>0</v>
      </c>
      <c r="AE298" s="50">
        <f>IFERROR(VLOOKUP($A298,total!$B$4:$AB$437,13,0),0)-SUMIFS(topmanager!$D:$D,topmanager!$C:$C,rs_nova!$A302,topmanager!$A:$A,856)</f>
        <v>0</v>
      </c>
      <c r="AF298" s="50">
        <f>IFERROR(VLOOKUP($A298,total!$B$4:$AB$437,16,0),0)</f>
        <v>0</v>
      </c>
      <c r="AG298" s="50">
        <f>IFERROR(VLOOKUP($A298,total!$B$4:$AB$437,7,0),0)</f>
        <v>0</v>
      </c>
      <c r="AH298" s="50">
        <f>IFERROR(VLOOKUP($A298,total!$B$4:$AD$437,29,0),0)</f>
        <v>0</v>
      </c>
      <c r="AI298" s="50">
        <f>IFERROR(VLOOKUP(A298,total!$B$4:$AN$437,39,0),0)</f>
        <v>0</v>
      </c>
      <c r="AJ298" s="51">
        <f t="shared" si="67"/>
        <v>0</v>
      </c>
      <c r="AK298" s="50">
        <f t="shared" si="68"/>
        <v>0</v>
      </c>
      <c r="AL298" s="50">
        <f t="shared" si="69"/>
        <v>0</v>
      </c>
      <c r="AM298" s="50">
        <f t="shared" si="70"/>
        <v>0</v>
      </c>
      <c r="AN298" s="50" t="e">
        <f t="shared" si="79"/>
        <v>#REF!</v>
      </c>
      <c r="AO298" s="50" t="e">
        <f t="shared" si="79"/>
        <v>#REF!</v>
      </c>
      <c r="AP298" s="50" t="e">
        <f t="shared" si="79"/>
        <v>#REF!</v>
      </c>
      <c r="AQ298" s="50">
        <f>IFERROR(VLOOKUP(TEXT($A298,"000000"),[6]Página1!$A$8:$S$801,13,FALSE),0)</f>
        <v>0</v>
      </c>
      <c r="AR298" s="50">
        <f>IFERROR(VLOOKUP(TEXT($A298,"000000"),[6]Página1!$A$8:$S$801,16,FALSE),0)</f>
        <v>0</v>
      </c>
      <c r="AS298" s="50">
        <f>IFERROR(VLOOKUP(TEXT($A298,"000000"),[6]Página1!$A$8:$S$801,19,FALSE),0)</f>
        <v>0</v>
      </c>
      <c r="AT298" s="50">
        <f>IFERROR(VLOOKUP(TEXT($A298,"000000"),[7]Página1!$A$8:$R$814,12,FALSE),0)</f>
        <v>0</v>
      </c>
      <c r="AU298" s="50">
        <f>IFERROR(VLOOKUP(TEXT($A298,"000000"),[7]Página1!$A$8:$R$814,15,FALSE),0)</f>
        <v>0</v>
      </c>
      <c r="AV298" s="50">
        <f>IFERROR(VLOOKUP(TEXT($A298,"000000"),[7]Página1!$A$8:$R$814,18,FALSE),0)</f>
        <v>0</v>
      </c>
      <c r="AW298" s="50"/>
      <c r="AX298" s="51" t="e">
        <f t="shared" si="71"/>
        <v>#REF!</v>
      </c>
      <c r="AY298" s="51" t="e">
        <f t="shared" si="72"/>
        <v>#REF!</v>
      </c>
      <c r="AZ298" s="51" t="e">
        <f t="shared" si="73"/>
        <v>#REF!</v>
      </c>
      <c r="BA298" s="51" t="e">
        <f t="shared" si="74"/>
        <v>#REF!</v>
      </c>
      <c r="BB298" s="51">
        <f t="shared" si="75"/>
        <v>0</v>
      </c>
      <c r="BC298" s="51" t="e">
        <f t="shared" si="76"/>
        <v>#REF!</v>
      </c>
      <c r="BD298" s="51">
        <f t="shared" si="77"/>
        <v>0</v>
      </c>
      <c r="BE298" s="51">
        <f>IFERROR(VLOOKUP(A298,salario!A$2:P$91,11,FALSE),0)</f>
        <v>0</v>
      </c>
      <c r="BF298" s="51">
        <f>SUMIFS(topmanager!$D:$D,topmanager!$C:$C,rs_nova!$A298,topmanager!$A:$A,rs_nova!BF$2)</f>
        <v>0</v>
      </c>
      <c r="BG298" s="51">
        <f>SUMIFS(topmanager!$D:$D,topmanager!$C:$C,rs_nova!$A298,topmanager!$A:$A,rs_nova!BG$2)</f>
        <v>0</v>
      </c>
      <c r="BH298" s="51">
        <f>SUMIFS(topmanager!$D:$D,topmanager!$C:$C,rs_nova!$A298,topmanager!$A:$A,rs_nova!BH$2)</f>
        <v>0</v>
      </c>
      <c r="BI298" s="51">
        <f>SUMIFS(topmanager!$D:$D,topmanager!$C:$C,rs_nova!$A298,topmanager!$A:$A,rs_nova!BI$2)</f>
        <v>0</v>
      </c>
      <c r="BJ298" s="51">
        <f>SUMIFS(topmanager!$D:$D,topmanager!$C:$C,rs_nova!$A298,topmanager!$A:$A,rs_nova!BJ$2)+SUMIFS(topmanager!$D:$D,topmanager!$C:$C,rs_nova!$A298,topmanager!$A:$A,rs_nova!BJ$2+1)</f>
        <v>0</v>
      </c>
      <c r="BK298" s="51">
        <f>IFERROR(VLOOKUP(A298,[8]ferias!$C$4:$G$100,5,FALSE),0)</f>
        <v>0</v>
      </c>
      <c r="BL298" s="51">
        <f>SUMIFS(topmanager!$D:$D,topmanager!$C:$C,rs_nova!$A298,topmanager!$A:$A,rs_nova!BL$2)</f>
        <v>0</v>
      </c>
      <c r="BM298" s="51">
        <f>SUMIFS(topmanager!$D:$D,topmanager!$C:$C,rs_nova!$A298,topmanager!$A:$A,rs_nova!BM$2)+SUMIFS(topmanager!$D:$D,topmanager!$C:$C,rs_nova!$A302,topmanager!$A:$A,151)</f>
        <v>0</v>
      </c>
      <c r="BN298" s="51">
        <f t="shared" si="78"/>
        <v>0</v>
      </c>
    </row>
    <row r="299" spans="1:66">
      <c r="A299" s="47" t="e">
        <f>total!#REF!</f>
        <v>#REF!</v>
      </c>
      <c r="B299" s="47">
        <f t="shared" si="65"/>
        <v>0</v>
      </c>
      <c r="C299" s="48" t="e">
        <f>total!#REF!</f>
        <v>#REF!</v>
      </c>
      <c r="D299" s="49" t="str">
        <f>IFERROR(VLOOKUP(A299,salario!A$3:J$32,10,FALSE),"")</f>
        <v/>
      </c>
      <c r="E299" s="49" t="str">
        <f>IFERROR(IF(VLOOKUP(A299,salario!A$3:O$32,15,FALSE)="","",VLOOKUP(A299,salario!A$3:O$32,15,FALSE)),"")</f>
        <v/>
      </c>
      <c r="F299" s="47" t="str">
        <f>IFERROR(VLOOKUP(A299,[5]base_pessoal!$B$2:$P$1504,13,FALSE),"")</f>
        <v/>
      </c>
      <c r="G299" s="50">
        <f>IFERROR(VLOOKUP(A299,salario!A$2:P$91,11,FALSE),0)*B299/30</f>
        <v>0</v>
      </c>
      <c r="H299" s="50">
        <f>SUMIFS(topmanager!$D:$D,topmanager!$C:$C,rs_nova!$A299,topmanager!$A:$A,rs_nova!H$2)+SUMIFS(topmanager!$D:$D,topmanager!$C:$C,rs_nova!$A299,topmanager!$A:$A,63)</f>
        <v>0</v>
      </c>
      <c r="I299" s="50">
        <f>-SUMIFS(topmanager!$D:$D,topmanager!$C:$C,rs_nova!$A299,topmanager!$A:$A,rs_nova!I$2)</f>
        <v>0</v>
      </c>
      <c r="J299" s="50">
        <f>SUMIFS(topmanager!$D:$D,topmanager!$C:$C,rs_nova!$A299,topmanager!$A:$A,rs_nova!J$2)</f>
        <v>0</v>
      </c>
      <c r="K299" s="50">
        <f>SUMIFS(topmanager!$D:$D,topmanager!$C:$C,rs_nova!$A299,topmanager!$A:$A,rs_nova!K$2)+SUMIFS(topmanager!$D:$D,topmanager!$C:$C,rs_nova!$A299,topmanager!$A:$A,911)</f>
        <v>0</v>
      </c>
      <c r="L299" s="50">
        <f>SUMIFS(topmanager!$D:$D,topmanager!$C:$C,rs_nova!$A299,topmanager!$A:$A,rs_nova!L$2)</f>
        <v>0</v>
      </c>
      <c r="M299" s="50">
        <f>SUMIFS(topmanager!$D:$D,topmanager!$C:$C,rs_nova!$A299,topmanager!$A:$A,rs_nova!M$2)+SUMIFS(topmanager!$D:$D,topmanager!$C:$C,rs_nova!$A299,topmanager!$A:$A,908)+SUMIFS(topmanager!$D:$D,topmanager!$C:$C,rs_nova!$A299,topmanager!$A:$A,550)</f>
        <v>0</v>
      </c>
      <c r="N299" s="50">
        <f>SUMIFS(topmanager!$D:$D,topmanager!$C:$C,rs_nova!$A299,topmanager!$A:$A,rs_nova!N$2)</f>
        <v>0</v>
      </c>
      <c r="O299" s="51">
        <f t="shared" si="66"/>
        <v>0</v>
      </c>
      <c r="P299" s="50">
        <f>IFERROR(VLOOKUP($A299,total!$B$4:$AW$437,27,0),0)</f>
        <v>0</v>
      </c>
      <c r="Q299" s="50">
        <f>IFERROR(VLOOKUP($A299,total!$B$4:$AW$437,21,0),0)</f>
        <v>0</v>
      </c>
      <c r="R299" s="50">
        <f>IFERROR(VLOOKUP($A299,total!$B$4:$AW$437,25,0),0)+IFERROR(VLOOKUP($A299,total!$B$4:$AW$437,36,0),0)</f>
        <v>0</v>
      </c>
      <c r="S299" s="50">
        <f>IFERROR(VLOOKUP(A299,gympass!$A$2:$F$148,6,0),0)</f>
        <v>0</v>
      </c>
      <c r="T299" s="50">
        <f>IFERROR(VLOOKUP($A299,total!$B$4:$AW$437,42,0),0)</f>
        <v>0</v>
      </c>
      <c r="U299" s="50">
        <f>IFERROR(VLOOKUP($A299,total!$B$4:$AW$437,32,0),0)</f>
        <v>0</v>
      </c>
      <c r="V299" s="50">
        <f>IFERROR(VLOOKUP($A299,total!$B$4:$AW$437,28,0),0)</f>
        <v>0</v>
      </c>
      <c r="W299" s="50">
        <f>IFERROR(VLOOKUP($A299,total!$B$4:$AX$437,49,0),0)</f>
        <v>0</v>
      </c>
      <c r="X299" s="50"/>
      <c r="Y299" s="50">
        <f>IFERROR(VLOOKUP(A299,#REF!,4,0),0)</f>
        <v>0</v>
      </c>
      <c r="Z299" s="50">
        <f>IFERROR(VLOOKUP(B299,#REF!,8,0),0)</f>
        <v>0</v>
      </c>
      <c r="AA299" s="50">
        <f>IFERROR(VLOOKUP($A299,total!$B$4:$AW$437,45,0),0)</f>
        <v>0</v>
      </c>
      <c r="AB299" s="50">
        <f>IFERROR(VLOOKUP($A299,total!$B$4:$AW$437,48,0),0)</f>
        <v>0</v>
      </c>
      <c r="AC299" s="50">
        <f>IFERROR(VLOOKUP($A299,total!$B$4:$AB$437,19,0),0)</f>
        <v>0</v>
      </c>
      <c r="AD299" s="50">
        <f>IFERROR(VLOOKUP($A299,total!$B$4:$AB$437,10,0),0)</f>
        <v>0</v>
      </c>
      <c r="AE299" s="50">
        <f>IFERROR(VLOOKUP($A299,total!$B$4:$AB$437,13,0),0)-SUMIFS(topmanager!$D:$D,topmanager!$C:$C,rs_nova!$A303,topmanager!$A:$A,856)</f>
        <v>0</v>
      </c>
      <c r="AF299" s="50">
        <f>IFERROR(VLOOKUP($A299,total!$B$4:$AB$437,16,0),0)</f>
        <v>0</v>
      </c>
      <c r="AG299" s="50">
        <f>IFERROR(VLOOKUP($A299,total!$B$4:$AB$437,7,0),0)</f>
        <v>0</v>
      </c>
      <c r="AH299" s="50">
        <f>IFERROR(VLOOKUP($A299,total!$B$4:$AD$437,29,0),0)</f>
        <v>0</v>
      </c>
      <c r="AI299" s="50">
        <f>IFERROR(VLOOKUP(A299,total!$B$4:$AN$437,39,0),0)</f>
        <v>0</v>
      </c>
      <c r="AJ299" s="51">
        <f t="shared" si="67"/>
        <v>0</v>
      </c>
      <c r="AK299" s="50">
        <f t="shared" si="68"/>
        <v>0</v>
      </c>
      <c r="AL299" s="50">
        <f t="shared" si="69"/>
        <v>0</v>
      </c>
      <c r="AM299" s="50">
        <f t="shared" si="70"/>
        <v>0</v>
      </c>
      <c r="AN299" s="50" t="e">
        <f t="shared" si="79"/>
        <v>#REF!</v>
      </c>
      <c r="AO299" s="50" t="e">
        <f t="shared" si="79"/>
        <v>#REF!</v>
      </c>
      <c r="AP299" s="50" t="e">
        <f t="shared" si="79"/>
        <v>#REF!</v>
      </c>
      <c r="AQ299" s="50">
        <f>IFERROR(VLOOKUP(TEXT($A299,"000000"),[6]Página1!$A$8:$S$801,13,FALSE),0)</f>
        <v>0</v>
      </c>
      <c r="AR299" s="50">
        <f>IFERROR(VLOOKUP(TEXT($A299,"000000"),[6]Página1!$A$8:$S$801,16,FALSE),0)</f>
        <v>0</v>
      </c>
      <c r="AS299" s="50">
        <f>IFERROR(VLOOKUP(TEXT($A299,"000000"),[6]Página1!$A$8:$S$801,19,FALSE),0)</f>
        <v>0</v>
      </c>
      <c r="AT299" s="50">
        <f>IFERROR(VLOOKUP(TEXT($A299,"000000"),[7]Página1!$A$8:$R$814,12,FALSE),0)</f>
        <v>0</v>
      </c>
      <c r="AU299" s="50">
        <f>IFERROR(VLOOKUP(TEXT($A299,"000000"),[7]Página1!$A$8:$R$814,15,FALSE),0)</f>
        <v>0</v>
      </c>
      <c r="AV299" s="50">
        <f>IFERROR(VLOOKUP(TEXT($A299,"000000"),[7]Página1!$A$8:$R$814,18,FALSE),0)</f>
        <v>0</v>
      </c>
      <c r="AW299" s="50"/>
      <c r="AX299" s="51" t="e">
        <f t="shared" si="71"/>
        <v>#REF!</v>
      </c>
      <c r="AY299" s="51" t="e">
        <f t="shared" si="72"/>
        <v>#REF!</v>
      </c>
      <c r="AZ299" s="51" t="e">
        <f t="shared" si="73"/>
        <v>#REF!</v>
      </c>
      <c r="BA299" s="51" t="e">
        <f t="shared" si="74"/>
        <v>#REF!</v>
      </c>
      <c r="BB299" s="51">
        <f t="shared" si="75"/>
        <v>0</v>
      </c>
      <c r="BC299" s="51" t="e">
        <f t="shared" si="76"/>
        <v>#REF!</v>
      </c>
      <c r="BD299" s="51">
        <f t="shared" si="77"/>
        <v>0</v>
      </c>
      <c r="BE299" s="51">
        <f>IFERROR(VLOOKUP(A299,salario!A$2:P$91,11,FALSE),0)</f>
        <v>0</v>
      </c>
      <c r="BF299" s="51">
        <f>SUMIFS(topmanager!$D:$D,topmanager!$C:$C,rs_nova!$A299,topmanager!$A:$A,rs_nova!BF$2)</f>
        <v>0</v>
      </c>
      <c r="BG299" s="51">
        <f>SUMIFS(topmanager!$D:$D,topmanager!$C:$C,rs_nova!$A299,topmanager!$A:$A,rs_nova!BG$2)</f>
        <v>0</v>
      </c>
      <c r="BH299" s="51">
        <f>SUMIFS(topmanager!$D:$D,topmanager!$C:$C,rs_nova!$A299,topmanager!$A:$A,rs_nova!BH$2)</f>
        <v>0</v>
      </c>
      <c r="BI299" s="51">
        <f>SUMIFS(topmanager!$D:$D,topmanager!$C:$C,rs_nova!$A299,topmanager!$A:$A,rs_nova!BI$2)</f>
        <v>0</v>
      </c>
      <c r="BJ299" s="51">
        <f>SUMIFS(topmanager!$D:$D,topmanager!$C:$C,rs_nova!$A299,topmanager!$A:$A,rs_nova!BJ$2)+SUMIFS(topmanager!$D:$D,topmanager!$C:$C,rs_nova!$A299,topmanager!$A:$A,rs_nova!BJ$2+1)</f>
        <v>0</v>
      </c>
      <c r="BK299" s="51">
        <f>IFERROR(VLOOKUP(A299,[8]ferias!$C$4:$G$100,5,FALSE),0)</f>
        <v>0</v>
      </c>
      <c r="BL299" s="51">
        <f>SUMIFS(topmanager!$D:$D,topmanager!$C:$C,rs_nova!$A299,topmanager!$A:$A,rs_nova!BL$2)</f>
        <v>0</v>
      </c>
      <c r="BM299" s="51">
        <f>SUMIFS(topmanager!$D:$D,topmanager!$C:$C,rs_nova!$A299,topmanager!$A:$A,rs_nova!BM$2)+SUMIFS(topmanager!$D:$D,topmanager!$C:$C,rs_nova!$A303,topmanager!$A:$A,151)</f>
        <v>0</v>
      </c>
      <c r="BN299" s="51">
        <f t="shared" si="78"/>
        <v>0</v>
      </c>
    </row>
    <row r="300" spans="1:66">
      <c r="A300" s="47" t="e">
        <f>total!#REF!</f>
        <v>#REF!</v>
      </c>
      <c r="B300" s="47">
        <f t="shared" si="65"/>
        <v>0</v>
      </c>
      <c r="C300" s="48" t="e">
        <f>total!#REF!</f>
        <v>#REF!</v>
      </c>
      <c r="D300" s="49" t="str">
        <f>IFERROR(VLOOKUP(A300,salario!A$3:J$32,10,FALSE),"")</f>
        <v/>
      </c>
      <c r="E300" s="49" t="str">
        <f>IFERROR(IF(VLOOKUP(A300,salario!A$3:O$32,15,FALSE)="","",VLOOKUP(A300,salario!A$3:O$32,15,FALSE)),"")</f>
        <v/>
      </c>
      <c r="F300" s="47" t="str">
        <f>IFERROR(VLOOKUP(A300,[5]base_pessoal!$B$2:$P$1504,13,FALSE),"")</f>
        <v/>
      </c>
      <c r="G300" s="50">
        <f>IFERROR(VLOOKUP(A300,salario!A$2:P$91,11,FALSE),0)*B300/30</f>
        <v>0</v>
      </c>
      <c r="H300" s="50">
        <f>SUMIFS(topmanager!$D:$D,topmanager!$C:$C,rs_nova!$A300,topmanager!$A:$A,rs_nova!H$2)+SUMIFS(topmanager!$D:$D,topmanager!$C:$C,rs_nova!$A300,topmanager!$A:$A,63)</f>
        <v>0</v>
      </c>
      <c r="I300" s="50">
        <f>-SUMIFS(topmanager!$D:$D,topmanager!$C:$C,rs_nova!$A300,topmanager!$A:$A,rs_nova!I$2)</f>
        <v>0</v>
      </c>
      <c r="J300" s="50">
        <f>SUMIFS(topmanager!$D:$D,topmanager!$C:$C,rs_nova!$A300,topmanager!$A:$A,rs_nova!J$2)</f>
        <v>0</v>
      </c>
      <c r="K300" s="50">
        <f>SUMIFS(topmanager!$D:$D,topmanager!$C:$C,rs_nova!$A300,topmanager!$A:$A,rs_nova!K$2)+SUMIFS(topmanager!$D:$D,topmanager!$C:$C,rs_nova!$A300,topmanager!$A:$A,911)</f>
        <v>0</v>
      </c>
      <c r="L300" s="50">
        <f>SUMIFS(topmanager!$D:$D,topmanager!$C:$C,rs_nova!$A300,topmanager!$A:$A,rs_nova!L$2)</f>
        <v>0</v>
      </c>
      <c r="M300" s="50">
        <f>SUMIFS(topmanager!$D:$D,topmanager!$C:$C,rs_nova!$A300,topmanager!$A:$A,rs_nova!M$2)+SUMIFS(topmanager!$D:$D,topmanager!$C:$C,rs_nova!$A300,topmanager!$A:$A,908)+SUMIFS(topmanager!$D:$D,topmanager!$C:$C,rs_nova!$A300,topmanager!$A:$A,550)</f>
        <v>0</v>
      </c>
      <c r="N300" s="50">
        <f>SUMIFS(topmanager!$D:$D,topmanager!$C:$C,rs_nova!$A300,topmanager!$A:$A,rs_nova!N$2)</f>
        <v>0</v>
      </c>
      <c r="O300" s="51">
        <f t="shared" si="66"/>
        <v>0</v>
      </c>
      <c r="P300" s="50">
        <f>IFERROR(VLOOKUP($A300,total!$B$4:$AW$437,27,0),0)</f>
        <v>0</v>
      </c>
      <c r="Q300" s="50">
        <f>IFERROR(VLOOKUP($A300,total!$B$4:$AW$437,21,0),0)</f>
        <v>0</v>
      </c>
      <c r="R300" s="50">
        <f>IFERROR(VLOOKUP($A300,total!$B$4:$AW$437,25,0),0)+IFERROR(VLOOKUP($A300,total!$B$4:$AW$437,36,0),0)</f>
        <v>0</v>
      </c>
      <c r="S300" s="50">
        <f>IFERROR(VLOOKUP(A300,gympass!$A$2:$F$148,6,0),0)</f>
        <v>0</v>
      </c>
      <c r="T300" s="50">
        <f>IFERROR(VLOOKUP($A300,total!$B$4:$AW$437,42,0),0)</f>
        <v>0</v>
      </c>
      <c r="U300" s="50">
        <f>IFERROR(VLOOKUP($A300,total!$B$4:$AW$437,32,0),0)</f>
        <v>0</v>
      </c>
      <c r="V300" s="50">
        <f>IFERROR(VLOOKUP($A300,total!$B$4:$AW$437,28,0),0)</f>
        <v>0</v>
      </c>
      <c r="W300" s="50">
        <f>IFERROR(VLOOKUP($A300,total!$B$4:$AX$437,49,0),0)</f>
        <v>0</v>
      </c>
      <c r="X300" s="50"/>
      <c r="Y300" s="50">
        <f>IFERROR(VLOOKUP(A300,#REF!,4,0),0)</f>
        <v>0</v>
      </c>
      <c r="Z300" s="50">
        <f>IFERROR(VLOOKUP(B300,#REF!,8,0),0)</f>
        <v>0</v>
      </c>
      <c r="AA300" s="50">
        <f>IFERROR(VLOOKUP($A300,total!$B$4:$AW$437,45,0),0)</f>
        <v>0</v>
      </c>
      <c r="AB300" s="50">
        <f>IFERROR(VLOOKUP($A300,total!$B$4:$AW$437,48,0),0)</f>
        <v>0</v>
      </c>
      <c r="AC300" s="50">
        <f>IFERROR(VLOOKUP($A300,total!$B$4:$AB$437,19,0),0)</f>
        <v>0</v>
      </c>
      <c r="AD300" s="50">
        <f>IFERROR(VLOOKUP($A300,total!$B$4:$AB$437,10,0),0)</f>
        <v>0</v>
      </c>
      <c r="AE300" s="50">
        <f>IFERROR(VLOOKUP($A300,total!$B$4:$AB$437,13,0),0)-SUMIFS(topmanager!$D:$D,topmanager!$C:$C,rs_nova!$A304,topmanager!$A:$A,856)</f>
        <v>0</v>
      </c>
      <c r="AF300" s="50">
        <f>IFERROR(VLOOKUP($A300,total!$B$4:$AB$437,16,0),0)</f>
        <v>0</v>
      </c>
      <c r="AG300" s="50">
        <f>IFERROR(VLOOKUP($A300,total!$B$4:$AB$437,7,0),0)</f>
        <v>0</v>
      </c>
      <c r="AH300" s="50">
        <f>IFERROR(VLOOKUP($A300,total!$B$4:$AD$437,29,0),0)</f>
        <v>0</v>
      </c>
      <c r="AI300" s="50">
        <f>IFERROR(VLOOKUP(A300,total!$B$4:$AN$437,39,0),0)</f>
        <v>0</v>
      </c>
      <c r="AJ300" s="51">
        <f t="shared" si="67"/>
        <v>0</v>
      </c>
      <c r="AK300" s="50">
        <f t="shared" si="68"/>
        <v>0</v>
      </c>
      <c r="AL300" s="50">
        <f t="shared" si="69"/>
        <v>0</v>
      </c>
      <c r="AM300" s="50">
        <f t="shared" si="70"/>
        <v>0</v>
      </c>
      <c r="AN300" s="50" t="e">
        <f t="shared" si="79"/>
        <v>#REF!</v>
      </c>
      <c r="AO300" s="50" t="e">
        <f t="shared" si="79"/>
        <v>#REF!</v>
      </c>
      <c r="AP300" s="50" t="e">
        <f t="shared" si="79"/>
        <v>#REF!</v>
      </c>
      <c r="AQ300" s="50">
        <f>IFERROR(VLOOKUP(TEXT($A300,"000000"),[6]Página1!$A$8:$S$801,13,FALSE),0)</f>
        <v>0</v>
      </c>
      <c r="AR300" s="50">
        <f>IFERROR(VLOOKUP(TEXT($A300,"000000"),[6]Página1!$A$8:$S$801,16,FALSE),0)</f>
        <v>0</v>
      </c>
      <c r="AS300" s="50">
        <f>IFERROR(VLOOKUP(TEXT($A300,"000000"),[6]Página1!$A$8:$S$801,19,FALSE),0)</f>
        <v>0</v>
      </c>
      <c r="AT300" s="50">
        <f>IFERROR(VLOOKUP(TEXT($A300,"000000"),[7]Página1!$A$8:$R$814,12,FALSE),0)</f>
        <v>0</v>
      </c>
      <c r="AU300" s="50">
        <f>IFERROR(VLOOKUP(TEXT($A300,"000000"),[7]Página1!$A$8:$R$814,15,FALSE),0)</f>
        <v>0</v>
      </c>
      <c r="AV300" s="50">
        <f>IFERROR(VLOOKUP(TEXT($A300,"000000"),[7]Página1!$A$8:$R$814,18,FALSE),0)</f>
        <v>0</v>
      </c>
      <c r="AW300" s="50"/>
      <c r="AX300" s="51" t="e">
        <f t="shared" si="71"/>
        <v>#REF!</v>
      </c>
      <c r="AY300" s="51" t="e">
        <f t="shared" si="72"/>
        <v>#REF!</v>
      </c>
      <c r="AZ300" s="51" t="e">
        <f t="shared" si="73"/>
        <v>#REF!</v>
      </c>
      <c r="BA300" s="51" t="e">
        <f t="shared" si="74"/>
        <v>#REF!</v>
      </c>
      <c r="BB300" s="51">
        <f t="shared" si="75"/>
        <v>0</v>
      </c>
      <c r="BC300" s="51" t="e">
        <f t="shared" si="76"/>
        <v>#REF!</v>
      </c>
      <c r="BD300" s="51">
        <f t="shared" si="77"/>
        <v>0</v>
      </c>
      <c r="BE300" s="51">
        <f>IFERROR(VLOOKUP(A300,salario!A$2:P$91,11,FALSE),0)</f>
        <v>0</v>
      </c>
      <c r="BF300" s="51">
        <f>SUMIFS(topmanager!$D:$D,topmanager!$C:$C,rs_nova!$A300,topmanager!$A:$A,rs_nova!BF$2)</f>
        <v>0</v>
      </c>
      <c r="BG300" s="51">
        <f>SUMIFS(topmanager!$D:$D,topmanager!$C:$C,rs_nova!$A300,topmanager!$A:$A,rs_nova!BG$2)</f>
        <v>0</v>
      </c>
      <c r="BH300" s="51">
        <f>SUMIFS(topmanager!$D:$D,topmanager!$C:$C,rs_nova!$A300,topmanager!$A:$A,rs_nova!BH$2)</f>
        <v>0</v>
      </c>
      <c r="BI300" s="51">
        <f>SUMIFS(topmanager!$D:$D,topmanager!$C:$C,rs_nova!$A300,topmanager!$A:$A,rs_nova!BI$2)</f>
        <v>0</v>
      </c>
      <c r="BJ300" s="51">
        <f>SUMIFS(topmanager!$D:$D,topmanager!$C:$C,rs_nova!$A300,topmanager!$A:$A,rs_nova!BJ$2)+SUMIFS(topmanager!$D:$D,topmanager!$C:$C,rs_nova!$A300,topmanager!$A:$A,rs_nova!BJ$2+1)</f>
        <v>0</v>
      </c>
      <c r="BK300" s="51">
        <f>IFERROR(VLOOKUP(A300,[8]ferias!$C$4:$G$100,5,FALSE),0)</f>
        <v>0</v>
      </c>
      <c r="BL300" s="51">
        <f>SUMIFS(topmanager!$D:$D,topmanager!$C:$C,rs_nova!$A300,topmanager!$A:$A,rs_nova!BL$2)</f>
        <v>0</v>
      </c>
      <c r="BM300" s="51">
        <f>SUMIFS(topmanager!$D:$D,topmanager!$C:$C,rs_nova!$A300,topmanager!$A:$A,rs_nova!BM$2)+SUMIFS(topmanager!$D:$D,topmanager!$C:$C,rs_nova!$A304,topmanager!$A:$A,151)</f>
        <v>0</v>
      </c>
      <c r="BN300" s="51">
        <f t="shared" si="78"/>
        <v>0</v>
      </c>
    </row>
    <row r="301" spans="1:66">
      <c r="A301" s="47" t="e">
        <f>total!#REF!</f>
        <v>#REF!</v>
      </c>
      <c r="B301" s="47">
        <f t="shared" si="65"/>
        <v>0</v>
      </c>
      <c r="C301" s="48" t="e">
        <f>total!#REF!</f>
        <v>#REF!</v>
      </c>
      <c r="D301" s="49" t="str">
        <f>IFERROR(VLOOKUP(A301,salario!A$3:J$32,10,FALSE),"")</f>
        <v/>
      </c>
      <c r="E301" s="49" t="str">
        <f>IFERROR(IF(VLOOKUP(A301,salario!A$3:O$32,15,FALSE)="","",VLOOKUP(A301,salario!A$3:O$32,15,FALSE)),"")</f>
        <v/>
      </c>
      <c r="F301" s="47" t="str">
        <f>IFERROR(VLOOKUP(A301,[5]base_pessoal!$B$2:$P$1504,13,FALSE),"")</f>
        <v/>
      </c>
      <c r="G301" s="50">
        <f>IFERROR(VLOOKUP(A301,salario!A$2:P$91,11,FALSE),0)*B301/30</f>
        <v>0</v>
      </c>
      <c r="H301" s="50">
        <f>SUMIFS(topmanager!$D:$D,topmanager!$C:$C,rs_nova!$A301,topmanager!$A:$A,rs_nova!H$2)+SUMIFS(topmanager!$D:$D,topmanager!$C:$C,rs_nova!$A301,topmanager!$A:$A,63)</f>
        <v>0</v>
      </c>
      <c r="I301" s="50">
        <f>-SUMIFS(topmanager!$D:$D,topmanager!$C:$C,rs_nova!$A301,topmanager!$A:$A,rs_nova!I$2)</f>
        <v>0</v>
      </c>
      <c r="J301" s="50">
        <f>SUMIFS(topmanager!$D:$D,topmanager!$C:$C,rs_nova!$A301,topmanager!$A:$A,rs_nova!J$2)</f>
        <v>0</v>
      </c>
      <c r="K301" s="50">
        <f>SUMIFS(topmanager!$D:$D,topmanager!$C:$C,rs_nova!$A301,topmanager!$A:$A,rs_nova!K$2)+SUMIFS(topmanager!$D:$D,topmanager!$C:$C,rs_nova!$A301,topmanager!$A:$A,911)</f>
        <v>0</v>
      </c>
      <c r="L301" s="50">
        <f>SUMIFS(topmanager!$D:$D,topmanager!$C:$C,rs_nova!$A301,topmanager!$A:$A,rs_nova!L$2)</f>
        <v>0</v>
      </c>
      <c r="M301" s="50">
        <f>SUMIFS(topmanager!$D:$D,topmanager!$C:$C,rs_nova!$A301,topmanager!$A:$A,rs_nova!M$2)+SUMIFS(topmanager!$D:$D,topmanager!$C:$C,rs_nova!$A301,topmanager!$A:$A,908)+SUMIFS(topmanager!$D:$D,topmanager!$C:$C,rs_nova!$A301,topmanager!$A:$A,550)</f>
        <v>0</v>
      </c>
      <c r="N301" s="50">
        <f>SUMIFS(topmanager!$D:$D,topmanager!$C:$C,rs_nova!$A301,topmanager!$A:$A,rs_nova!N$2)</f>
        <v>0</v>
      </c>
      <c r="O301" s="51">
        <f t="shared" si="66"/>
        <v>0</v>
      </c>
      <c r="P301" s="50">
        <f>IFERROR(VLOOKUP($A301,total!$B$4:$AW$437,27,0),0)</f>
        <v>0</v>
      </c>
      <c r="Q301" s="50">
        <f>IFERROR(VLOOKUP($A301,total!$B$4:$AW$437,21,0),0)</f>
        <v>0</v>
      </c>
      <c r="R301" s="50">
        <f>IFERROR(VLOOKUP($A301,total!$B$4:$AW$437,25,0),0)+IFERROR(VLOOKUP($A301,total!$B$4:$AW$437,36,0),0)</f>
        <v>0</v>
      </c>
      <c r="S301" s="50">
        <f>IFERROR(VLOOKUP(A301,gympass!$A$2:$F$148,6,0),0)</f>
        <v>0</v>
      </c>
      <c r="T301" s="50">
        <f>IFERROR(VLOOKUP($A301,total!$B$4:$AW$437,42,0),0)</f>
        <v>0</v>
      </c>
      <c r="U301" s="50">
        <f>IFERROR(VLOOKUP($A301,total!$B$4:$AW$437,32,0),0)</f>
        <v>0</v>
      </c>
      <c r="V301" s="50">
        <f>IFERROR(VLOOKUP($A301,total!$B$4:$AW$437,28,0),0)</f>
        <v>0</v>
      </c>
      <c r="W301" s="50">
        <f>IFERROR(VLOOKUP($A301,total!$B$4:$AX$437,49,0),0)</f>
        <v>0</v>
      </c>
      <c r="X301" s="50"/>
      <c r="Y301" s="50">
        <f>IFERROR(VLOOKUP(A301,#REF!,4,0),0)</f>
        <v>0</v>
      </c>
      <c r="Z301" s="50">
        <f>IFERROR(VLOOKUP(B301,#REF!,8,0),0)</f>
        <v>0</v>
      </c>
      <c r="AA301" s="50">
        <f>IFERROR(VLOOKUP($A301,total!$B$4:$AW$437,45,0),0)</f>
        <v>0</v>
      </c>
      <c r="AB301" s="50">
        <f>IFERROR(VLOOKUP($A301,total!$B$4:$AW$437,48,0),0)</f>
        <v>0</v>
      </c>
      <c r="AC301" s="50">
        <f>IFERROR(VLOOKUP($A301,total!$B$4:$AB$437,19,0),0)</f>
        <v>0</v>
      </c>
      <c r="AD301" s="50">
        <f>IFERROR(VLOOKUP($A301,total!$B$4:$AB$437,10,0),0)</f>
        <v>0</v>
      </c>
      <c r="AE301" s="50">
        <f>IFERROR(VLOOKUP($A301,total!$B$4:$AB$437,13,0),0)-SUMIFS(topmanager!$D:$D,topmanager!$C:$C,rs_nova!$A305,topmanager!$A:$A,856)</f>
        <v>0</v>
      </c>
      <c r="AF301" s="50">
        <f>IFERROR(VLOOKUP($A301,total!$B$4:$AB$437,16,0),0)</f>
        <v>0</v>
      </c>
      <c r="AG301" s="50">
        <f>IFERROR(VLOOKUP($A301,total!$B$4:$AB$437,7,0),0)</f>
        <v>0</v>
      </c>
      <c r="AH301" s="50">
        <f>IFERROR(VLOOKUP($A301,total!$B$4:$AD$437,29,0),0)</f>
        <v>0</v>
      </c>
      <c r="AI301" s="50">
        <f>IFERROR(VLOOKUP(A301,total!$B$4:$AN$437,39,0),0)</f>
        <v>0</v>
      </c>
      <c r="AJ301" s="51">
        <f t="shared" si="67"/>
        <v>0</v>
      </c>
      <c r="AK301" s="50">
        <f t="shared" si="68"/>
        <v>0</v>
      </c>
      <c r="AL301" s="50">
        <f t="shared" si="69"/>
        <v>0</v>
      </c>
      <c r="AM301" s="50">
        <f t="shared" si="70"/>
        <v>0</v>
      </c>
      <c r="AN301" s="50" t="e">
        <f t="shared" si="79"/>
        <v>#REF!</v>
      </c>
      <c r="AO301" s="50" t="e">
        <f t="shared" si="79"/>
        <v>#REF!</v>
      </c>
      <c r="AP301" s="50" t="e">
        <f t="shared" si="79"/>
        <v>#REF!</v>
      </c>
      <c r="AQ301" s="50">
        <f>IFERROR(VLOOKUP(TEXT($A301,"000000"),[6]Página1!$A$8:$S$801,13,FALSE),0)</f>
        <v>0</v>
      </c>
      <c r="AR301" s="50">
        <f>IFERROR(VLOOKUP(TEXT($A301,"000000"),[6]Página1!$A$8:$S$801,16,FALSE),0)</f>
        <v>0</v>
      </c>
      <c r="AS301" s="50">
        <f>IFERROR(VLOOKUP(TEXT($A301,"000000"),[6]Página1!$A$8:$S$801,19,FALSE),0)</f>
        <v>0</v>
      </c>
      <c r="AT301" s="50">
        <f>IFERROR(VLOOKUP(TEXT($A301,"000000"),[7]Página1!$A$8:$R$814,12,FALSE),0)</f>
        <v>0</v>
      </c>
      <c r="AU301" s="50">
        <f>IFERROR(VLOOKUP(TEXT($A301,"000000"),[7]Página1!$A$8:$R$814,15,FALSE),0)</f>
        <v>0</v>
      </c>
      <c r="AV301" s="50">
        <f>IFERROR(VLOOKUP(TEXT($A301,"000000"),[7]Página1!$A$8:$R$814,18,FALSE),0)</f>
        <v>0</v>
      </c>
      <c r="AW301" s="50"/>
      <c r="AX301" s="51" t="e">
        <f t="shared" si="71"/>
        <v>#REF!</v>
      </c>
      <c r="AY301" s="51" t="e">
        <f t="shared" si="72"/>
        <v>#REF!</v>
      </c>
      <c r="AZ301" s="51" t="e">
        <f t="shared" si="73"/>
        <v>#REF!</v>
      </c>
      <c r="BA301" s="51" t="e">
        <f t="shared" si="74"/>
        <v>#REF!</v>
      </c>
      <c r="BB301" s="51">
        <f t="shared" si="75"/>
        <v>0</v>
      </c>
      <c r="BC301" s="51" t="e">
        <f t="shared" si="76"/>
        <v>#REF!</v>
      </c>
      <c r="BD301" s="51">
        <f t="shared" si="77"/>
        <v>0</v>
      </c>
      <c r="BE301" s="51">
        <f>IFERROR(VLOOKUP(A301,salario!A$2:P$91,11,FALSE),0)</f>
        <v>0</v>
      </c>
      <c r="BF301" s="51">
        <f>SUMIFS(topmanager!$D:$D,topmanager!$C:$C,rs_nova!$A301,topmanager!$A:$A,rs_nova!BF$2)</f>
        <v>0</v>
      </c>
      <c r="BG301" s="51">
        <f>SUMIFS(topmanager!$D:$D,topmanager!$C:$C,rs_nova!$A301,topmanager!$A:$A,rs_nova!BG$2)</f>
        <v>0</v>
      </c>
      <c r="BH301" s="51">
        <f>SUMIFS(topmanager!$D:$D,topmanager!$C:$C,rs_nova!$A301,topmanager!$A:$A,rs_nova!BH$2)</f>
        <v>0</v>
      </c>
      <c r="BI301" s="51">
        <f>SUMIFS(topmanager!$D:$D,topmanager!$C:$C,rs_nova!$A301,topmanager!$A:$A,rs_nova!BI$2)</f>
        <v>0</v>
      </c>
      <c r="BJ301" s="51">
        <f>SUMIFS(topmanager!$D:$D,topmanager!$C:$C,rs_nova!$A301,topmanager!$A:$A,rs_nova!BJ$2)+SUMIFS(topmanager!$D:$D,topmanager!$C:$C,rs_nova!$A301,topmanager!$A:$A,rs_nova!BJ$2+1)</f>
        <v>0</v>
      </c>
      <c r="BK301" s="51">
        <f>IFERROR(VLOOKUP(A301,[8]ferias!$C$4:$G$100,5,FALSE),0)</f>
        <v>0</v>
      </c>
      <c r="BL301" s="51">
        <f>SUMIFS(topmanager!$D:$D,topmanager!$C:$C,rs_nova!$A301,topmanager!$A:$A,rs_nova!BL$2)</f>
        <v>0</v>
      </c>
      <c r="BM301" s="51">
        <f>SUMIFS(topmanager!$D:$D,topmanager!$C:$C,rs_nova!$A301,topmanager!$A:$A,rs_nova!BM$2)+SUMIFS(topmanager!$D:$D,topmanager!$C:$C,rs_nova!$A305,topmanager!$A:$A,151)</f>
        <v>0</v>
      </c>
      <c r="BN301" s="51">
        <f t="shared" si="78"/>
        <v>0</v>
      </c>
    </row>
    <row r="302" spans="1:66">
      <c r="A302" s="47" t="e">
        <f>total!#REF!</f>
        <v>#REF!</v>
      </c>
      <c r="B302" s="47">
        <f t="shared" si="65"/>
        <v>0</v>
      </c>
      <c r="C302" s="48" t="e">
        <f>total!#REF!</f>
        <v>#REF!</v>
      </c>
      <c r="D302" s="49" t="str">
        <f>IFERROR(VLOOKUP(A302,salario!A$3:J$32,10,FALSE),"")</f>
        <v/>
      </c>
      <c r="E302" s="49" t="str">
        <f>IFERROR(IF(VLOOKUP(A302,salario!A$3:O$32,15,FALSE)="","",VLOOKUP(A302,salario!A$3:O$32,15,FALSE)),"")</f>
        <v/>
      </c>
      <c r="F302" s="47" t="str">
        <f>IFERROR(VLOOKUP(A302,[5]base_pessoal!$B$2:$P$1504,13,FALSE),"")</f>
        <v/>
      </c>
      <c r="G302" s="50">
        <f>IFERROR(VLOOKUP(A302,salario!A$2:P$91,11,FALSE),0)*B302/30</f>
        <v>0</v>
      </c>
      <c r="H302" s="50">
        <f>SUMIFS(topmanager!$D:$D,topmanager!$C:$C,rs_nova!$A302,topmanager!$A:$A,rs_nova!H$2)+SUMIFS(topmanager!$D:$D,topmanager!$C:$C,rs_nova!$A302,topmanager!$A:$A,63)</f>
        <v>0</v>
      </c>
      <c r="I302" s="50">
        <f>-SUMIFS(topmanager!$D:$D,topmanager!$C:$C,rs_nova!$A302,topmanager!$A:$A,rs_nova!I$2)</f>
        <v>0</v>
      </c>
      <c r="J302" s="50">
        <f>SUMIFS(topmanager!$D:$D,topmanager!$C:$C,rs_nova!$A302,topmanager!$A:$A,rs_nova!J$2)</f>
        <v>0</v>
      </c>
      <c r="K302" s="50">
        <f>SUMIFS(topmanager!$D:$D,topmanager!$C:$C,rs_nova!$A302,topmanager!$A:$A,rs_nova!K$2)+SUMIFS(topmanager!$D:$D,topmanager!$C:$C,rs_nova!$A302,topmanager!$A:$A,911)</f>
        <v>0</v>
      </c>
      <c r="L302" s="50">
        <f>SUMIFS(topmanager!$D:$D,topmanager!$C:$C,rs_nova!$A302,topmanager!$A:$A,rs_nova!L$2)</f>
        <v>0</v>
      </c>
      <c r="M302" s="50">
        <f>SUMIFS(topmanager!$D:$D,topmanager!$C:$C,rs_nova!$A302,topmanager!$A:$A,rs_nova!M$2)+SUMIFS(topmanager!$D:$D,topmanager!$C:$C,rs_nova!$A302,topmanager!$A:$A,908)+SUMIFS(topmanager!$D:$D,topmanager!$C:$C,rs_nova!$A302,topmanager!$A:$A,550)</f>
        <v>0</v>
      </c>
      <c r="N302" s="50">
        <f>SUMIFS(topmanager!$D:$D,topmanager!$C:$C,rs_nova!$A302,topmanager!$A:$A,rs_nova!N$2)</f>
        <v>0</v>
      </c>
      <c r="O302" s="51">
        <f t="shared" si="66"/>
        <v>0</v>
      </c>
      <c r="P302" s="50">
        <f>IFERROR(VLOOKUP($A302,total!$B$4:$AW$437,27,0),0)</f>
        <v>0</v>
      </c>
      <c r="Q302" s="50">
        <f>IFERROR(VLOOKUP($A302,total!$B$4:$AW$437,21,0),0)</f>
        <v>0</v>
      </c>
      <c r="R302" s="50">
        <f>IFERROR(VLOOKUP($A302,total!$B$4:$AW$437,25,0),0)+IFERROR(VLOOKUP($A302,total!$B$4:$AW$437,36,0),0)</f>
        <v>0</v>
      </c>
      <c r="S302" s="50">
        <f>IFERROR(VLOOKUP(A302,gympass!$A$2:$F$148,6,0),0)</f>
        <v>0</v>
      </c>
      <c r="T302" s="50">
        <f>IFERROR(VLOOKUP($A302,total!$B$4:$AW$437,42,0),0)</f>
        <v>0</v>
      </c>
      <c r="U302" s="50">
        <f>IFERROR(VLOOKUP($A302,total!$B$4:$AW$437,32,0),0)</f>
        <v>0</v>
      </c>
      <c r="V302" s="50">
        <f>IFERROR(VLOOKUP($A302,total!$B$4:$AW$437,28,0),0)</f>
        <v>0</v>
      </c>
      <c r="W302" s="50">
        <f>IFERROR(VLOOKUP($A302,total!$B$4:$AX$437,49,0),0)</f>
        <v>0</v>
      </c>
      <c r="X302" s="50"/>
      <c r="Y302" s="50">
        <f>IFERROR(VLOOKUP(A302,#REF!,4,0),0)</f>
        <v>0</v>
      </c>
      <c r="Z302" s="50">
        <f>IFERROR(VLOOKUP(B302,#REF!,8,0),0)</f>
        <v>0</v>
      </c>
      <c r="AA302" s="50">
        <f>IFERROR(VLOOKUP($A302,total!$B$4:$AW$437,45,0),0)</f>
        <v>0</v>
      </c>
      <c r="AB302" s="50">
        <f>IFERROR(VLOOKUP($A302,total!$B$4:$AW$437,48,0),0)</f>
        <v>0</v>
      </c>
      <c r="AC302" s="50">
        <f>IFERROR(VLOOKUP($A302,total!$B$4:$AB$437,19,0),0)</f>
        <v>0</v>
      </c>
      <c r="AD302" s="50">
        <f>IFERROR(VLOOKUP($A302,total!$B$4:$AB$437,10,0),0)</f>
        <v>0</v>
      </c>
      <c r="AE302" s="50">
        <f>IFERROR(VLOOKUP($A302,total!$B$4:$AB$437,13,0),0)-SUMIFS(topmanager!$D:$D,topmanager!$C:$C,rs_nova!$A306,topmanager!$A:$A,856)</f>
        <v>0</v>
      </c>
      <c r="AF302" s="50">
        <f>IFERROR(VLOOKUP($A302,total!$B$4:$AB$437,16,0),0)</f>
        <v>0</v>
      </c>
      <c r="AG302" s="50">
        <f>IFERROR(VLOOKUP($A302,total!$B$4:$AB$437,7,0),0)</f>
        <v>0</v>
      </c>
      <c r="AH302" s="50">
        <f>IFERROR(VLOOKUP($A302,total!$B$4:$AD$437,29,0),0)</f>
        <v>0</v>
      </c>
      <c r="AI302" s="50">
        <f>IFERROR(VLOOKUP(A302,total!$B$4:$AN$437,39,0),0)</f>
        <v>0</v>
      </c>
      <c r="AJ302" s="51">
        <f t="shared" si="67"/>
        <v>0</v>
      </c>
      <c r="AK302" s="50">
        <f t="shared" si="68"/>
        <v>0</v>
      </c>
      <c r="AL302" s="50">
        <f t="shared" si="69"/>
        <v>0</v>
      </c>
      <c r="AM302" s="50">
        <f t="shared" si="70"/>
        <v>0</v>
      </c>
      <c r="AN302" s="50" t="e">
        <f t="shared" si="79"/>
        <v>#REF!</v>
      </c>
      <c r="AO302" s="50" t="e">
        <f t="shared" si="79"/>
        <v>#REF!</v>
      </c>
      <c r="AP302" s="50" t="e">
        <f t="shared" si="79"/>
        <v>#REF!</v>
      </c>
      <c r="AQ302" s="50">
        <f>IFERROR(VLOOKUP(TEXT($A302,"000000"),[6]Página1!$A$8:$S$801,13,FALSE),0)</f>
        <v>0</v>
      </c>
      <c r="AR302" s="50">
        <f>IFERROR(VLOOKUP(TEXT($A302,"000000"),[6]Página1!$A$8:$S$801,16,FALSE),0)</f>
        <v>0</v>
      </c>
      <c r="AS302" s="50">
        <f>IFERROR(VLOOKUP(TEXT($A302,"000000"),[6]Página1!$A$8:$S$801,19,FALSE),0)</f>
        <v>0</v>
      </c>
      <c r="AT302" s="50">
        <f>IFERROR(VLOOKUP(TEXT($A302,"000000"),[7]Página1!$A$8:$R$814,12,FALSE),0)</f>
        <v>0</v>
      </c>
      <c r="AU302" s="50">
        <f>IFERROR(VLOOKUP(TEXT($A302,"000000"),[7]Página1!$A$8:$R$814,15,FALSE),0)</f>
        <v>0</v>
      </c>
      <c r="AV302" s="50">
        <f>IFERROR(VLOOKUP(TEXT($A302,"000000"),[7]Página1!$A$8:$R$814,18,FALSE),0)</f>
        <v>0</v>
      </c>
      <c r="AW302" s="50"/>
      <c r="AX302" s="51" t="e">
        <f t="shared" si="71"/>
        <v>#REF!</v>
      </c>
      <c r="AY302" s="51" t="e">
        <f t="shared" si="72"/>
        <v>#REF!</v>
      </c>
      <c r="AZ302" s="51" t="e">
        <f t="shared" si="73"/>
        <v>#REF!</v>
      </c>
      <c r="BA302" s="51" t="e">
        <f t="shared" si="74"/>
        <v>#REF!</v>
      </c>
      <c r="BB302" s="51">
        <f t="shared" si="75"/>
        <v>0</v>
      </c>
      <c r="BC302" s="51" t="e">
        <f t="shared" si="76"/>
        <v>#REF!</v>
      </c>
      <c r="BD302" s="51">
        <f t="shared" si="77"/>
        <v>0</v>
      </c>
      <c r="BE302" s="51">
        <f>IFERROR(VLOOKUP(A302,salario!A$2:P$91,11,FALSE),0)</f>
        <v>0</v>
      </c>
      <c r="BF302" s="51">
        <f>SUMIFS(topmanager!$D:$D,topmanager!$C:$C,rs_nova!$A302,topmanager!$A:$A,rs_nova!BF$2)</f>
        <v>0</v>
      </c>
      <c r="BG302" s="51">
        <f>SUMIFS(topmanager!$D:$D,topmanager!$C:$C,rs_nova!$A302,topmanager!$A:$A,rs_nova!BG$2)</f>
        <v>0</v>
      </c>
      <c r="BH302" s="51">
        <f>SUMIFS(topmanager!$D:$D,topmanager!$C:$C,rs_nova!$A302,topmanager!$A:$A,rs_nova!BH$2)</f>
        <v>0</v>
      </c>
      <c r="BI302" s="51">
        <f>SUMIFS(topmanager!$D:$D,topmanager!$C:$C,rs_nova!$A302,topmanager!$A:$A,rs_nova!BI$2)</f>
        <v>0</v>
      </c>
      <c r="BJ302" s="51">
        <f>SUMIFS(topmanager!$D:$D,topmanager!$C:$C,rs_nova!$A302,topmanager!$A:$A,rs_nova!BJ$2)+SUMIFS(topmanager!$D:$D,topmanager!$C:$C,rs_nova!$A302,topmanager!$A:$A,rs_nova!BJ$2+1)</f>
        <v>0</v>
      </c>
      <c r="BK302" s="51">
        <f>IFERROR(VLOOKUP(A302,[8]ferias!$C$4:$G$100,5,FALSE),0)</f>
        <v>0</v>
      </c>
      <c r="BL302" s="51">
        <f>SUMIFS(topmanager!$D:$D,topmanager!$C:$C,rs_nova!$A302,topmanager!$A:$A,rs_nova!BL$2)</f>
        <v>0</v>
      </c>
      <c r="BM302" s="51">
        <f>SUMIFS(topmanager!$D:$D,topmanager!$C:$C,rs_nova!$A302,topmanager!$A:$A,rs_nova!BM$2)+SUMIFS(topmanager!$D:$D,topmanager!$C:$C,rs_nova!$A306,topmanager!$A:$A,151)</f>
        <v>0</v>
      </c>
      <c r="BN302" s="51">
        <f t="shared" si="78"/>
        <v>0</v>
      </c>
    </row>
    <row r="303" spans="1:66">
      <c r="A303" s="47" t="e">
        <f>total!#REF!</f>
        <v>#REF!</v>
      </c>
      <c r="B303" s="47">
        <f t="shared" si="65"/>
        <v>0</v>
      </c>
      <c r="C303" s="48" t="e">
        <f>total!#REF!</f>
        <v>#REF!</v>
      </c>
      <c r="D303" s="49" t="str">
        <f>IFERROR(VLOOKUP(A303,salario!A$3:J$32,10,FALSE),"")</f>
        <v/>
      </c>
      <c r="E303" s="49" t="str">
        <f>IFERROR(IF(VLOOKUP(A303,salario!A$3:O$32,15,FALSE)="","",VLOOKUP(A303,salario!A$3:O$32,15,FALSE)),"")</f>
        <v/>
      </c>
      <c r="F303" s="47" t="str">
        <f>IFERROR(VLOOKUP(A303,[5]base_pessoal!$B$2:$P$1504,13,FALSE),"")</f>
        <v/>
      </c>
      <c r="G303" s="50">
        <f>IFERROR(VLOOKUP(A303,salario!A$2:P$91,11,FALSE),0)*B303/30</f>
        <v>0</v>
      </c>
      <c r="H303" s="50">
        <f>SUMIFS(topmanager!$D:$D,topmanager!$C:$C,rs_nova!$A303,topmanager!$A:$A,rs_nova!H$2)+SUMIFS(topmanager!$D:$D,topmanager!$C:$C,rs_nova!$A303,topmanager!$A:$A,63)</f>
        <v>0</v>
      </c>
      <c r="I303" s="50">
        <f>-SUMIFS(topmanager!$D:$D,topmanager!$C:$C,rs_nova!$A303,topmanager!$A:$A,rs_nova!I$2)</f>
        <v>0</v>
      </c>
      <c r="J303" s="50">
        <f>SUMIFS(topmanager!$D:$D,topmanager!$C:$C,rs_nova!$A303,topmanager!$A:$A,rs_nova!J$2)</f>
        <v>0</v>
      </c>
      <c r="K303" s="50">
        <f>SUMIFS(topmanager!$D:$D,topmanager!$C:$C,rs_nova!$A303,topmanager!$A:$A,rs_nova!K$2)+SUMIFS(topmanager!$D:$D,topmanager!$C:$C,rs_nova!$A303,topmanager!$A:$A,911)</f>
        <v>0</v>
      </c>
      <c r="L303" s="50">
        <f>SUMIFS(topmanager!$D:$D,topmanager!$C:$C,rs_nova!$A303,topmanager!$A:$A,rs_nova!L$2)</f>
        <v>0</v>
      </c>
      <c r="M303" s="50">
        <f>SUMIFS(topmanager!$D:$D,topmanager!$C:$C,rs_nova!$A303,topmanager!$A:$A,rs_nova!M$2)+SUMIFS(topmanager!$D:$D,topmanager!$C:$C,rs_nova!$A303,topmanager!$A:$A,908)+SUMIFS(topmanager!$D:$D,topmanager!$C:$C,rs_nova!$A303,topmanager!$A:$A,550)</f>
        <v>0</v>
      </c>
      <c r="N303" s="50">
        <f>SUMIFS(topmanager!$D:$D,topmanager!$C:$C,rs_nova!$A303,topmanager!$A:$A,rs_nova!N$2)</f>
        <v>0</v>
      </c>
      <c r="O303" s="51">
        <f t="shared" si="66"/>
        <v>0</v>
      </c>
      <c r="P303" s="50">
        <f>IFERROR(VLOOKUP($A303,total!$B$4:$AW$437,27,0),0)</f>
        <v>0</v>
      </c>
      <c r="Q303" s="50">
        <f>IFERROR(VLOOKUP($A303,total!$B$4:$AW$437,21,0),0)</f>
        <v>0</v>
      </c>
      <c r="R303" s="50">
        <f>IFERROR(VLOOKUP($A303,total!$B$4:$AW$437,25,0),0)+IFERROR(VLOOKUP($A303,total!$B$4:$AW$437,36,0),0)</f>
        <v>0</v>
      </c>
      <c r="S303" s="50">
        <f>IFERROR(VLOOKUP(A303,gympass!$A$2:$F$148,6,0),0)</f>
        <v>0</v>
      </c>
      <c r="T303" s="50">
        <f>IFERROR(VLOOKUP($A303,total!$B$4:$AW$437,42,0),0)</f>
        <v>0</v>
      </c>
      <c r="U303" s="50">
        <f>IFERROR(VLOOKUP($A303,total!$B$4:$AW$437,32,0),0)</f>
        <v>0</v>
      </c>
      <c r="V303" s="50">
        <f>IFERROR(VLOOKUP($A303,total!$B$4:$AW$437,28,0),0)</f>
        <v>0</v>
      </c>
      <c r="W303" s="50">
        <f>IFERROR(VLOOKUP($A303,total!$B$4:$AX$437,49,0),0)</f>
        <v>0</v>
      </c>
      <c r="X303" s="50"/>
      <c r="Y303" s="50">
        <f>IFERROR(VLOOKUP(A303,#REF!,4,0),0)</f>
        <v>0</v>
      </c>
      <c r="Z303" s="50">
        <f>IFERROR(VLOOKUP(B303,#REF!,8,0),0)</f>
        <v>0</v>
      </c>
      <c r="AA303" s="50">
        <f>IFERROR(VLOOKUP($A303,total!$B$4:$AW$437,45,0),0)</f>
        <v>0</v>
      </c>
      <c r="AB303" s="50">
        <f>IFERROR(VLOOKUP($A303,total!$B$4:$AW$437,48,0),0)</f>
        <v>0</v>
      </c>
      <c r="AC303" s="50">
        <f>IFERROR(VLOOKUP($A303,total!$B$4:$AB$437,19,0),0)</f>
        <v>0</v>
      </c>
      <c r="AD303" s="50">
        <f>IFERROR(VLOOKUP($A303,total!$B$4:$AB$437,10,0),0)</f>
        <v>0</v>
      </c>
      <c r="AE303" s="50">
        <f>IFERROR(VLOOKUP($A303,total!$B$4:$AB$437,13,0),0)-SUMIFS(topmanager!$D:$D,topmanager!$C:$C,rs_nova!$A307,topmanager!$A:$A,856)</f>
        <v>0</v>
      </c>
      <c r="AF303" s="50">
        <f>IFERROR(VLOOKUP($A303,total!$B$4:$AB$437,16,0),0)</f>
        <v>0</v>
      </c>
      <c r="AG303" s="50">
        <f>IFERROR(VLOOKUP($A303,total!$B$4:$AB$437,7,0),0)</f>
        <v>0</v>
      </c>
      <c r="AH303" s="50">
        <f>IFERROR(VLOOKUP($A303,total!$B$4:$AD$437,29,0),0)</f>
        <v>0</v>
      </c>
      <c r="AI303" s="50">
        <f>IFERROR(VLOOKUP(A303,total!$B$4:$AN$437,39,0),0)</f>
        <v>0</v>
      </c>
      <c r="AJ303" s="51">
        <f t="shared" si="67"/>
        <v>0</v>
      </c>
      <c r="AK303" s="50">
        <f t="shared" si="68"/>
        <v>0</v>
      </c>
      <c r="AL303" s="50">
        <f t="shared" si="69"/>
        <v>0</v>
      </c>
      <c r="AM303" s="50">
        <f t="shared" si="70"/>
        <v>0</v>
      </c>
      <c r="AN303" s="50" t="e">
        <f t="shared" si="79"/>
        <v>#REF!</v>
      </c>
      <c r="AO303" s="50" t="e">
        <f t="shared" si="79"/>
        <v>#REF!</v>
      </c>
      <c r="AP303" s="50" t="e">
        <f t="shared" si="79"/>
        <v>#REF!</v>
      </c>
      <c r="AQ303" s="50">
        <f>IFERROR(VLOOKUP(TEXT($A303,"000000"),[6]Página1!$A$8:$S$801,13,FALSE),0)</f>
        <v>0</v>
      </c>
      <c r="AR303" s="50">
        <f>IFERROR(VLOOKUP(TEXT($A303,"000000"),[6]Página1!$A$8:$S$801,16,FALSE),0)</f>
        <v>0</v>
      </c>
      <c r="AS303" s="50">
        <f>IFERROR(VLOOKUP(TEXT($A303,"000000"),[6]Página1!$A$8:$S$801,19,FALSE),0)</f>
        <v>0</v>
      </c>
      <c r="AT303" s="50">
        <f>IFERROR(VLOOKUP(TEXT($A303,"000000"),[7]Página1!$A$8:$R$814,12,FALSE),0)</f>
        <v>0</v>
      </c>
      <c r="AU303" s="50">
        <f>IFERROR(VLOOKUP(TEXT($A303,"000000"),[7]Página1!$A$8:$R$814,15,FALSE),0)</f>
        <v>0</v>
      </c>
      <c r="AV303" s="50">
        <f>IFERROR(VLOOKUP(TEXT($A303,"000000"),[7]Página1!$A$8:$R$814,18,FALSE),0)</f>
        <v>0</v>
      </c>
      <c r="AW303" s="50"/>
      <c r="AX303" s="51" t="e">
        <f t="shared" si="71"/>
        <v>#REF!</v>
      </c>
      <c r="AY303" s="51" t="e">
        <f t="shared" si="72"/>
        <v>#REF!</v>
      </c>
      <c r="AZ303" s="51" t="e">
        <f t="shared" si="73"/>
        <v>#REF!</v>
      </c>
      <c r="BA303" s="51" t="e">
        <f t="shared" si="74"/>
        <v>#REF!</v>
      </c>
      <c r="BB303" s="51">
        <f t="shared" si="75"/>
        <v>0</v>
      </c>
      <c r="BC303" s="51" t="e">
        <f t="shared" si="76"/>
        <v>#REF!</v>
      </c>
      <c r="BD303" s="51">
        <f t="shared" si="77"/>
        <v>0</v>
      </c>
      <c r="BE303" s="51">
        <f>IFERROR(VLOOKUP(A303,salario!A$2:P$91,11,FALSE),0)</f>
        <v>0</v>
      </c>
      <c r="BF303" s="51">
        <f>SUMIFS(topmanager!$D:$D,topmanager!$C:$C,rs_nova!$A303,topmanager!$A:$A,rs_nova!BF$2)</f>
        <v>0</v>
      </c>
      <c r="BG303" s="51">
        <f>SUMIFS(topmanager!$D:$D,topmanager!$C:$C,rs_nova!$A303,topmanager!$A:$A,rs_nova!BG$2)</f>
        <v>0</v>
      </c>
      <c r="BH303" s="51">
        <f>SUMIFS(topmanager!$D:$D,topmanager!$C:$C,rs_nova!$A303,topmanager!$A:$A,rs_nova!BH$2)</f>
        <v>0</v>
      </c>
      <c r="BI303" s="51">
        <f>SUMIFS(topmanager!$D:$D,topmanager!$C:$C,rs_nova!$A303,topmanager!$A:$A,rs_nova!BI$2)</f>
        <v>0</v>
      </c>
      <c r="BJ303" s="51">
        <f>SUMIFS(topmanager!$D:$D,topmanager!$C:$C,rs_nova!$A303,topmanager!$A:$A,rs_nova!BJ$2)+SUMIFS(topmanager!$D:$D,topmanager!$C:$C,rs_nova!$A303,topmanager!$A:$A,rs_nova!BJ$2+1)</f>
        <v>0</v>
      </c>
      <c r="BK303" s="51">
        <f>IFERROR(VLOOKUP(A303,[8]ferias!$C$4:$G$100,5,FALSE),0)</f>
        <v>0</v>
      </c>
      <c r="BL303" s="51">
        <f>SUMIFS(topmanager!$D:$D,topmanager!$C:$C,rs_nova!$A303,topmanager!$A:$A,rs_nova!BL$2)</f>
        <v>0</v>
      </c>
      <c r="BM303" s="51">
        <f>SUMIFS(topmanager!$D:$D,topmanager!$C:$C,rs_nova!$A303,topmanager!$A:$A,rs_nova!BM$2)+SUMIFS(topmanager!$D:$D,topmanager!$C:$C,rs_nova!$A307,topmanager!$A:$A,151)</f>
        <v>0</v>
      </c>
      <c r="BN303" s="51">
        <f t="shared" si="78"/>
        <v>0</v>
      </c>
    </row>
    <row r="304" spans="1:66">
      <c r="A304" s="47" t="e">
        <f>total!#REF!</f>
        <v>#REF!</v>
      </c>
      <c r="B304" s="47">
        <f t="shared" si="65"/>
        <v>0</v>
      </c>
      <c r="C304" s="48" t="e">
        <f>total!#REF!</f>
        <v>#REF!</v>
      </c>
      <c r="D304" s="49" t="str">
        <f>IFERROR(VLOOKUP(A304,salario!A$3:J$32,10,FALSE),"")</f>
        <v/>
      </c>
      <c r="E304" s="49" t="str">
        <f>IFERROR(IF(VLOOKUP(A304,salario!A$3:O$32,15,FALSE)="","",VLOOKUP(A304,salario!A$3:O$32,15,FALSE)),"")</f>
        <v/>
      </c>
      <c r="F304" s="47" t="str">
        <f>IFERROR(VLOOKUP(A304,[5]base_pessoal!$B$2:$P$1504,13,FALSE),"")</f>
        <v/>
      </c>
      <c r="G304" s="50">
        <f>IFERROR(VLOOKUP(A304,salario!A$2:P$91,11,FALSE),0)*B304/30</f>
        <v>0</v>
      </c>
      <c r="H304" s="50">
        <f>SUMIFS(topmanager!$D:$D,topmanager!$C:$C,rs_nova!$A304,topmanager!$A:$A,rs_nova!H$2)+SUMIFS(topmanager!$D:$D,topmanager!$C:$C,rs_nova!$A304,topmanager!$A:$A,63)</f>
        <v>0</v>
      </c>
      <c r="I304" s="50">
        <f>-SUMIFS(topmanager!$D:$D,topmanager!$C:$C,rs_nova!$A304,topmanager!$A:$A,rs_nova!I$2)</f>
        <v>0</v>
      </c>
      <c r="J304" s="50">
        <f>SUMIFS(topmanager!$D:$D,topmanager!$C:$C,rs_nova!$A304,topmanager!$A:$A,rs_nova!J$2)</f>
        <v>0</v>
      </c>
      <c r="K304" s="50">
        <f>SUMIFS(topmanager!$D:$D,topmanager!$C:$C,rs_nova!$A304,topmanager!$A:$A,rs_nova!K$2)+SUMIFS(topmanager!$D:$D,topmanager!$C:$C,rs_nova!$A304,topmanager!$A:$A,911)</f>
        <v>0</v>
      </c>
      <c r="L304" s="50">
        <f>SUMIFS(topmanager!$D:$D,topmanager!$C:$C,rs_nova!$A304,topmanager!$A:$A,rs_nova!L$2)</f>
        <v>0</v>
      </c>
      <c r="M304" s="50">
        <f>SUMIFS(topmanager!$D:$D,topmanager!$C:$C,rs_nova!$A304,topmanager!$A:$A,rs_nova!M$2)+SUMIFS(topmanager!$D:$D,topmanager!$C:$C,rs_nova!$A304,topmanager!$A:$A,908)+SUMIFS(topmanager!$D:$D,topmanager!$C:$C,rs_nova!$A304,topmanager!$A:$A,550)</f>
        <v>0</v>
      </c>
      <c r="N304" s="50">
        <f>SUMIFS(topmanager!$D:$D,topmanager!$C:$C,rs_nova!$A304,topmanager!$A:$A,rs_nova!N$2)</f>
        <v>0</v>
      </c>
      <c r="O304" s="51">
        <f t="shared" si="66"/>
        <v>0</v>
      </c>
      <c r="P304" s="50">
        <f>IFERROR(VLOOKUP($A304,total!$B$4:$AW$437,27,0),0)</f>
        <v>0</v>
      </c>
      <c r="Q304" s="50">
        <f>IFERROR(VLOOKUP($A304,total!$B$4:$AW$437,21,0),0)</f>
        <v>0</v>
      </c>
      <c r="R304" s="50">
        <f>IFERROR(VLOOKUP($A304,total!$B$4:$AW$437,25,0),0)+IFERROR(VLOOKUP($A304,total!$B$4:$AW$437,36,0),0)</f>
        <v>0</v>
      </c>
      <c r="S304" s="50">
        <f>IFERROR(VLOOKUP(A304,gympass!$A$2:$F$148,6,0),0)</f>
        <v>0</v>
      </c>
      <c r="T304" s="50">
        <f>IFERROR(VLOOKUP($A304,total!$B$4:$AW$437,42,0),0)</f>
        <v>0</v>
      </c>
      <c r="U304" s="50">
        <f>IFERROR(VLOOKUP($A304,total!$B$4:$AW$437,32,0),0)</f>
        <v>0</v>
      </c>
      <c r="V304" s="50">
        <f>IFERROR(VLOOKUP($A304,total!$B$4:$AW$437,28,0),0)</f>
        <v>0</v>
      </c>
      <c r="W304" s="50">
        <f>IFERROR(VLOOKUP($A304,total!$B$4:$AX$437,49,0),0)</f>
        <v>0</v>
      </c>
      <c r="X304" s="50"/>
      <c r="Y304" s="50">
        <f>IFERROR(VLOOKUP(A304,#REF!,4,0),0)</f>
        <v>0</v>
      </c>
      <c r="Z304" s="50">
        <f>IFERROR(VLOOKUP(B304,#REF!,8,0),0)</f>
        <v>0</v>
      </c>
      <c r="AA304" s="50">
        <f>IFERROR(VLOOKUP($A304,total!$B$4:$AW$437,45,0),0)</f>
        <v>0</v>
      </c>
      <c r="AB304" s="50">
        <f>IFERROR(VLOOKUP($A304,total!$B$4:$AW$437,48,0),0)</f>
        <v>0</v>
      </c>
      <c r="AC304" s="50">
        <f>IFERROR(VLOOKUP($A304,total!$B$4:$AB$437,19,0),0)</f>
        <v>0</v>
      </c>
      <c r="AD304" s="50">
        <f>IFERROR(VLOOKUP($A304,total!$B$4:$AB$437,10,0),0)</f>
        <v>0</v>
      </c>
      <c r="AE304" s="50">
        <f>IFERROR(VLOOKUP($A304,total!$B$4:$AB$437,13,0),0)-SUMIFS(topmanager!$D:$D,topmanager!$C:$C,rs_nova!$A308,topmanager!$A:$A,856)</f>
        <v>0</v>
      </c>
      <c r="AF304" s="50">
        <f>IFERROR(VLOOKUP($A304,total!$B$4:$AB$437,16,0),0)</f>
        <v>0</v>
      </c>
      <c r="AG304" s="50">
        <f>IFERROR(VLOOKUP($A304,total!$B$4:$AB$437,7,0),0)</f>
        <v>0</v>
      </c>
      <c r="AH304" s="50">
        <f>IFERROR(VLOOKUP($A304,total!$B$4:$AD$437,29,0),0)</f>
        <v>0</v>
      </c>
      <c r="AI304" s="50">
        <f>IFERROR(VLOOKUP(A304,total!$B$4:$AN$437,39,0),0)</f>
        <v>0</v>
      </c>
      <c r="AJ304" s="51">
        <f t="shared" si="67"/>
        <v>0</v>
      </c>
      <c r="AK304" s="50">
        <f t="shared" si="68"/>
        <v>0</v>
      </c>
      <c r="AL304" s="50">
        <f t="shared" si="69"/>
        <v>0</v>
      </c>
      <c r="AM304" s="50">
        <f t="shared" si="70"/>
        <v>0</v>
      </c>
      <c r="AN304" s="50" t="e">
        <f t="shared" si="79"/>
        <v>#REF!</v>
      </c>
      <c r="AO304" s="50" t="e">
        <f t="shared" si="79"/>
        <v>#REF!</v>
      </c>
      <c r="AP304" s="50" t="e">
        <f t="shared" si="79"/>
        <v>#REF!</v>
      </c>
      <c r="AQ304" s="50">
        <f>IFERROR(VLOOKUP(TEXT($A304,"000000"),[6]Página1!$A$8:$S$801,13,FALSE),0)</f>
        <v>0</v>
      </c>
      <c r="AR304" s="50">
        <f>IFERROR(VLOOKUP(TEXT($A304,"000000"),[6]Página1!$A$8:$S$801,16,FALSE),0)</f>
        <v>0</v>
      </c>
      <c r="AS304" s="50">
        <f>IFERROR(VLOOKUP(TEXT($A304,"000000"),[6]Página1!$A$8:$S$801,19,FALSE),0)</f>
        <v>0</v>
      </c>
      <c r="AT304" s="50">
        <f>IFERROR(VLOOKUP(TEXT($A304,"000000"),[7]Página1!$A$8:$R$814,12,FALSE),0)</f>
        <v>0</v>
      </c>
      <c r="AU304" s="50">
        <f>IFERROR(VLOOKUP(TEXT($A304,"000000"),[7]Página1!$A$8:$R$814,15,FALSE),0)</f>
        <v>0</v>
      </c>
      <c r="AV304" s="50">
        <f>IFERROR(VLOOKUP(TEXT($A304,"000000"),[7]Página1!$A$8:$R$814,18,FALSE),0)</f>
        <v>0</v>
      </c>
      <c r="AW304" s="50"/>
      <c r="AX304" s="51" t="e">
        <f t="shared" si="71"/>
        <v>#REF!</v>
      </c>
      <c r="AY304" s="51" t="e">
        <f t="shared" si="72"/>
        <v>#REF!</v>
      </c>
      <c r="AZ304" s="51" t="e">
        <f t="shared" si="73"/>
        <v>#REF!</v>
      </c>
      <c r="BA304" s="51" t="e">
        <f t="shared" si="74"/>
        <v>#REF!</v>
      </c>
      <c r="BB304" s="51">
        <f t="shared" si="75"/>
        <v>0</v>
      </c>
      <c r="BC304" s="51" t="e">
        <f t="shared" si="76"/>
        <v>#REF!</v>
      </c>
      <c r="BD304" s="51">
        <f t="shared" si="77"/>
        <v>0</v>
      </c>
      <c r="BE304" s="51">
        <f>IFERROR(VLOOKUP(A304,salario!A$2:P$91,11,FALSE),0)</f>
        <v>0</v>
      </c>
      <c r="BF304" s="51">
        <f>SUMIFS(topmanager!$D:$D,topmanager!$C:$C,rs_nova!$A304,topmanager!$A:$A,rs_nova!BF$2)</f>
        <v>0</v>
      </c>
      <c r="BG304" s="51">
        <f>SUMIFS(topmanager!$D:$D,topmanager!$C:$C,rs_nova!$A304,topmanager!$A:$A,rs_nova!BG$2)</f>
        <v>0</v>
      </c>
      <c r="BH304" s="51">
        <f>SUMIFS(topmanager!$D:$D,topmanager!$C:$C,rs_nova!$A304,topmanager!$A:$A,rs_nova!BH$2)</f>
        <v>0</v>
      </c>
      <c r="BI304" s="51">
        <f>SUMIFS(topmanager!$D:$D,topmanager!$C:$C,rs_nova!$A304,topmanager!$A:$A,rs_nova!BI$2)</f>
        <v>0</v>
      </c>
      <c r="BJ304" s="51">
        <f>SUMIFS(topmanager!$D:$D,topmanager!$C:$C,rs_nova!$A304,topmanager!$A:$A,rs_nova!BJ$2)+SUMIFS(topmanager!$D:$D,topmanager!$C:$C,rs_nova!$A304,topmanager!$A:$A,rs_nova!BJ$2+1)</f>
        <v>0</v>
      </c>
      <c r="BK304" s="51">
        <f>IFERROR(VLOOKUP(A304,[8]ferias!$C$4:$G$100,5,FALSE),0)</f>
        <v>0</v>
      </c>
      <c r="BL304" s="51">
        <f>SUMIFS(topmanager!$D:$D,topmanager!$C:$C,rs_nova!$A304,topmanager!$A:$A,rs_nova!BL$2)</f>
        <v>0</v>
      </c>
      <c r="BM304" s="51">
        <f>SUMIFS(topmanager!$D:$D,topmanager!$C:$C,rs_nova!$A304,topmanager!$A:$A,rs_nova!BM$2)+SUMIFS(topmanager!$D:$D,topmanager!$C:$C,rs_nova!$A308,topmanager!$A:$A,151)</f>
        <v>0</v>
      </c>
      <c r="BN304" s="51">
        <f t="shared" si="78"/>
        <v>0</v>
      </c>
    </row>
    <row r="305" spans="1:66">
      <c r="A305" s="47" t="e">
        <f>total!#REF!</f>
        <v>#REF!</v>
      </c>
      <c r="B305" s="47">
        <f t="shared" si="65"/>
        <v>0</v>
      </c>
      <c r="C305" s="48" t="e">
        <f>total!#REF!</f>
        <v>#REF!</v>
      </c>
      <c r="D305" s="49" t="str">
        <f>IFERROR(VLOOKUP(A305,salario!A$3:J$32,10,FALSE),"")</f>
        <v/>
      </c>
      <c r="E305" s="49" t="str">
        <f>IFERROR(IF(VLOOKUP(A305,salario!A$3:O$32,15,FALSE)="","",VLOOKUP(A305,salario!A$3:O$32,15,FALSE)),"")</f>
        <v/>
      </c>
      <c r="F305" s="47" t="str">
        <f>IFERROR(VLOOKUP(A305,[5]base_pessoal!$B$2:$P$1504,13,FALSE),"")</f>
        <v/>
      </c>
      <c r="G305" s="50">
        <f>IFERROR(VLOOKUP(A305,salario!A$2:P$91,11,FALSE),0)*B305/30</f>
        <v>0</v>
      </c>
      <c r="H305" s="50">
        <f>SUMIFS(topmanager!$D:$D,topmanager!$C:$C,rs_nova!$A305,topmanager!$A:$A,rs_nova!H$2)+SUMIFS(topmanager!$D:$D,topmanager!$C:$C,rs_nova!$A305,topmanager!$A:$A,63)</f>
        <v>0</v>
      </c>
      <c r="I305" s="50">
        <f>-SUMIFS(topmanager!$D:$D,topmanager!$C:$C,rs_nova!$A305,topmanager!$A:$A,rs_nova!I$2)</f>
        <v>0</v>
      </c>
      <c r="J305" s="50">
        <f>SUMIFS(topmanager!$D:$D,topmanager!$C:$C,rs_nova!$A305,topmanager!$A:$A,rs_nova!J$2)</f>
        <v>0</v>
      </c>
      <c r="K305" s="50">
        <f>SUMIFS(topmanager!$D:$D,topmanager!$C:$C,rs_nova!$A305,topmanager!$A:$A,rs_nova!K$2)+SUMIFS(topmanager!$D:$D,topmanager!$C:$C,rs_nova!$A305,topmanager!$A:$A,911)</f>
        <v>0</v>
      </c>
      <c r="L305" s="50">
        <f>SUMIFS(topmanager!$D:$D,topmanager!$C:$C,rs_nova!$A305,topmanager!$A:$A,rs_nova!L$2)</f>
        <v>0</v>
      </c>
      <c r="M305" s="50">
        <f>SUMIFS(topmanager!$D:$D,topmanager!$C:$C,rs_nova!$A305,topmanager!$A:$A,rs_nova!M$2)+SUMIFS(topmanager!$D:$D,topmanager!$C:$C,rs_nova!$A305,topmanager!$A:$A,908)+SUMIFS(topmanager!$D:$D,topmanager!$C:$C,rs_nova!$A305,topmanager!$A:$A,550)</f>
        <v>0</v>
      </c>
      <c r="N305" s="50">
        <f>SUMIFS(topmanager!$D:$D,topmanager!$C:$C,rs_nova!$A305,topmanager!$A:$A,rs_nova!N$2)</f>
        <v>0</v>
      </c>
      <c r="O305" s="51">
        <f t="shared" si="66"/>
        <v>0</v>
      </c>
      <c r="P305" s="50">
        <f>IFERROR(VLOOKUP($A305,total!$B$4:$AW$437,27,0),0)</f>
        <v>0</v>
      </c>
      <c r="Q305" s="50">
        <f>IFERROR(VLOOKUP($A305,total!$B$4:$AW$437,21,0),0)</f>
        <v>0</v>
      </c>
      <c r="R305" s="50">
        <f>IFERROR(VLOOKUP($A305,total!$B$4:$AW$437,25,0),0)+IFERROR(VLOOKUP($A305,total!$B$4:$AW$437,36,0),0)</f>
        <v>0</v>
      </c>
      <c r="S305" s="50">
        <f>IFERROR(VLOOKUP(A305,gympass!$A$2:$F$148,6,0),0)</f>
        <v>0</v>
      </c>
      <c r="T305" s="50">
        <f>IFERROR(VLOOKUP($A305,total!$B$4:$AW$437,42,0),0)</f>
        <v>0</v>
      </c>
      <c r="U305" s="50">
        <f>IFERROR(VLOOKUP($A305,total!$B$4:$AW$437,32,0),0)</f>
        <v>0</v>
      </c>
      <c r="V305" s="50">
        <f>IFERROR(VLOOKUP($A305,total!$B$4:$AW$437,28,0),0)</f>
        <v>0</v>
      </c>
      <c r="W305" s="50">
        <f>IFERROR(VLOOKUP($A305,total!$B$4:$AX$437,49,0),0)</f>
        <v>0</v>
      </c>
      <c r="X305" s="50"/>
      <c r="Y305" s="50">
        <f>IFERROR(VLOOKUP(A305,#REF!,4,0),0)</f>
        <v>0</v>
      </c>
      <c r="Z305" s="50">
        <f>IFERROR(VLOOKUP(B305,#REF!,8,0),0)</f>
        <v>0</v>
      </c>
      <c r="AA305" s="50">
        <f>IFERROR(VLOOKUP($A305,total!$B$4:$AW$437,45,0),0)</f>
        <v>0</v>
      </c>
      <c r="AB305" s="50">
        <f>IFERROR(VLOOKUP($A305,total!$B$4:$AW$437,48,0),0)</f>
        <v>0</v>
      </c>
      <c r="AC305" s="50">
        <f>IFERROR(VLOOKUP($A305,total!$B$4:$AB$437,19,0),0)</f>
        <v>0</v>
      </c>
      <c r="AD305" s="50">
        <f>IFERROR(VLOOKUP($A305,total!$B$4:$AB$437,10,0),0)</f>
        <v>0</v>
      </c>
      <c r="AE305" s="50">
        <f>IFERROR(VLOOKUP($A305,total!$B$4:$AB$437,13,0),0)-SUMIFS(topmanager!$D:$D,topmanager!$C:$C,rs_nova!$A309,topmanager!$A:$A,856)</f>
        <v>0</v>
      </c>
      <c r="AF305" s="50">
        <f>IFERROR(VLOOKUP($A305,total!$B$4:$AB$437,16,0),0)</f>
        <v>0</v>
      </c>
      <c r="AG305" s="50">
        <f>IFERROR(VLOOKUP($A305,total!$B$4:$AB$437,7,0),0)</f>
        <v>0</v>
      </c>
      <c r="AH305" s="50">
        <f>IFERROR(VLOOKUP($A305,total!$B$4:$AD$437,29,0),0)</f>
        <v>0</v>
      </c>
      <c r="AI305" s="50">
        <f>IFERROR(VLOOKUP(A305,total!$B$4:$AN$437,39,0),0)</f>
        <v>0</v>
      </c>
      <c r="AJ305" s="51">
        <f t="shared" si="67"/>
        <v>0</v>
      </c>
      <c r="AK305" s="50">
        <f t="shared" si="68"/>
        <v>0</v>
      </c>
      <c r="AL305" s="50">
        <f t="shared" si="69"/>
        <v>0</v>
      </c>
      <c r="AM305" s="50">
        <f t="shared" si="70"/>
        <v>0</v>
      </c>
      <c r="AN305" s="50" t="e">
        <f t="shared" si="79"/>
        <v>#REF!</v>
      </c>
      <c r="AO305" s="50" t="e">
        <f t="shared" si="79"/>
        <v>#REF!</v>
      </c>
      <c r="AP305" s="50" t="e">
        <f t="shared" si="79"/>
        <v>#REF!</v>
      </c>
      <c r="AQ305" s="50">
        <f>IFERROR(VLOOKUP(TEXT($A305,"000000"),[6]Página1!$A$8:$S$801,13,FALSE),0)</f>
        <v>0</v>
      </c>
      <c r="AR305" s="50">
        <f>IFERROR(VLOOKUP(TEXT($A305,"000000"),[6]Página1!$A$8:$S$801,16,FALSE),0)</f>
        <v>0</v>
      </c>
      <c r="AS305" s="50">
        <f>IFERROR(VLOOKUP(TEXT($A305,"000000"),[6]Página1!$A$8:$S$801,19,FALSE),0)</f>
        <v>0</v>
      </c>
      <c r="AT305" s="50">
        <f>IFERROR(VLOOKUP(TEXT($A305,"000000"),[7]Página1!$A$8:$R$814,12,FALSE),0)</f>
        <v>0</v>
      </c>
      <c r="AU305" s="50">
        <f>IFERROR(VLOOKUP(TEXT($A305,"000000"),[7]Página1!$A$8:$R$814,15,FALSE),0)</f>
        <v>0</v>
      </c>
      <c r="AV305" s="50">
        <f>IFERROR(VLOOKUP(TEXT($A305,"000000"),[7]Página1!$A$8:$R$814,18,FALSE),0)</f>
        <v>0</v>
      </c>
      <c r="AW305" s="50"/>
      <c r="AX305" s="51" t="e">
        <f t="shared" si="71"/>
        <v>#REF!</v>
      </c>
      <c r="AY305" s="51" t="e">
        <f t="shared" si="72"/>
        <v>#REF!</v>
      </c>
      <c r="AZ305" s="51" t="e">
        <f t="shared" si="73"/>
        <v>#REF!</v>
      </c>
      <c r="BA305" s="51" t="e">
        <f t="shared" si="74"/>
        <v>#REF!</v>
      </c>
      <c r="BB305" s="51">
        <f t="shared" si="75"/>
        <v>0</v>
      </c>
      <c r="BC305" s="51" t="e">
        <f t="shared" si="76"/>
        <v>#REF!</v>
      </c>
      <c r="BD305" s="51">
        <f t="shared" si="77"/>
        <v>0</v>
      </c>
      <c r="BE305" s="51">
        <f>IFERROR(VLOOKUP(A305,salario!A$2:P$91,11,FALSE),0)</f>
        <v>0</v>
      </c>
      <c r="BF305" s="51">
        <f>SUMIFS(topmanager!$D:$D,topmanager!$C:$C,rs_nova!$A305,topmanager!$A:$A,rs_nova!BF$2)</f>
        <v>0</v>
      </c>
      <c r="BG305" s="51">
        <f>SUMIFS(topmanager!$D:$D,topmanager!$C:$C,rs_nova!$A305,topmanager!$A:$A,rs_nova!BG$2)</f>
        <v>0</v>
      </c>
      <c r="BH305" s="51">
        <f>SUMIFS(topmanager!$D:$D,topmanager!$C:$C,rs_nova!$A305,topmanager!$A:$A,rs_nova!BH$2)</f>
        <v>0</v>
      </c>
      <c r="BI305" s="51">
        <f>SUMIFS(topmanager!$D:$D,topmanager!$C:$C,rs_nova!$A305,topmanager!$A:$A,rs_nova!BI$2)</f>
        <v>0</v>
      </c>
      <c r="BJ305" s="51">
        <f>SUMIFS(topmanager!$D:$D,topmanager!$C:$C,rs_nova!$A305,topmanager!$A:$A,rs_nova!BJ$2)+SUMIFS(topmanager!$D:$D,topmanager!$C:$C,rs_nova!$A305,topmanager!$A:$A,rs_nova!BJ$2+1)</f>
        <v>0</v>
      </c>
      <c r="BK305" s="51">
        <f>IFERROR(VLOOKUP(A305,[8]ferias!$C$4:$G$100,5,FALSE),0)</f>
        <v>0</v>
      </c>
      <c r="BL305" s="51">
        <f>SUMIFS(topmanager!$D:$D,topmanager!$C:$C,rs_nova!$A305,topmanager!$A:$A,rs_nova!BL$2)</f>
        <v>0</v>
      </c>
      <c r="BM305" s="51">
        <f>SUMIFS(topmanager!$D:$D,topmanager!$C:$C,rs_nova!$A305,topmanager!$A:$A,rs_nova!BM$2)+SUMIFS(topmanager!$D:$D,topmanager!$C:$C,rs_nova!$A309,topmanager!$A:$A,151)</f>
        <v>0</v>
      </c>
      <c r="BN305" s="51">
        <f t="shared" si="78"/>
        <v>0</v>
      </c>
    </row>
    <row r="306" spans="1:66">
      <c r="A306" s="47" t="e">
        <f>total!#REF!</f>
        <v>#REF!</v>
      </c>
      <c r="B306" s="47">
        <f t="shared" si="65"/>
        <v>0</v>
      </c>
      <c r="C306" s="48" t="e">
        <f>total!#REF!</f>
        <v>#REF!</v>
      </c>
      <c r="D306" s="49" t="str">
        <f>IFERROR(VLOOKUP(A306,salario!A$3:J$32,10,FALSE),"")</f>
        <v/>
      </c>
      <c r="E306" s="49" t="str">
        <f>IFERROR(IF(VLOOKUP(A306,salario!A$3:O$32,15,FALSE)="","",VLOOKUP(A306,salario!A$3:O$32,15,FALSE)),"")</f>
        <v/>
      </c>
      <c r="F306" s="47" t="str">
        <f>IFERROR(VLOOKUP(A306,[5]base_pessoal!$B$2:$P$1504,13,FALSE),"")</f>
        <v/>
      </c>
      <c r="G306" s="50">
        <f>IFERROR(VLOOKUP(A306,salario!A$2:P$91,11,FALSE),0)*B306/30</f>
        <v>0</v>
      </c>
      <c r="H306" s="50">
        <f>SUMIFS(topmanager!$D:$D,topmanager!$C:$C,rs_nova!$A306,topmanager!$A:$A,rs_nova!H$2)+SUMIFS(topmanager!$D:$D,topmanager!$C:$C,rs_nova!$A306,topmanager!$A:$A,63)</f>
        <v>0</v>
      </c>
      <c r="I306" s="50">
        <f>-SUMIFS(topmanager!$D:$D,topmanager!$C:$C,rs_nova!$A306,topmanager!$A:$A,rs_nova!I$2)</f>
        <v>0</v>
      </c>
      <c r="J306" s="50">
        <f>SUMIFS(topmanager!$D:$D,topmanager!$C:$C,rs_nova!$A306,topmanager!$A:$A,rs_nova!J$2)</f>
        <v>0</v>
      </c>
      <c r="K306" s="50">
        <f>SUMIFS(topmanager!$D:$D,topmanager!$C:$C,rs_nova!$A306,topmanager!$A:$A,rs_nova!K$2)+SUMIFS(topmanager!$D:$D,topmanager!$C:$C,rs_nova!$A306,topmanager!$A:$A,911)</f>
        <v>0</v>
      </c>
      <c r="L306" s="50">
        <f>SUMIFS(topmanager!$D:$D,topmanager!$C:$C,rs_nova!$A306,topmanager!$A:$A,rs_nova!L$2)</f>
        <v>0</v>
      </c>
      <c r="M306" s="50">
        <f>SUMIFS(topmanager!$D:$D,topmanager!$C:$C,rs_nova!$A306,topmanager!$A:$A,rs_nova!M$2)+SUMIFS(topmanager!$D:$D,topmanager!$C:$C,rs_nova!$A306,topmanager!$A:$A,908)+SUMIFS(topmanager!$D:$D,topmanager!$C:$C,rs_nova!$A306,topmanager!$A:$A,550)</f>
        <v>0</v>
      </c>
      <c r="N306" s="50">
        <f>SUMIFS(topmanager!$D:$D,topmanager!$C:$C,rs_nova!$A306,topmanager!$A:$A,rs_nova!N$2)</f>
        <v>0</v>
      </c>
      <c r="O306" s="51">
        <f t="shared" si="66"/>
        <v>0</v>
      </c>
      <c r="P306" s="50">
        <f>IFERROR(VLOOKUP($A306,total!$B$4:$AW$437,27,0),0)</f>
        <v>0</v>
      </c>
      <c r="Q306" s="50">
        <f>IFERROR(VLOOKUP($A306,total!$B$4:$AW$437,21,0),0)</f>
        <v>0</v>
      </c>
      <c r="R306" s="50">
        <f>IFERROR(VLOOKUP($A306,total!$B$4:$AW$437,25,0),0)+IFERROR(VLOOKUP($A306,total!$B$4:$AW$437,36,0),0)</f>
        <v>0</v>
      </c>
      <c r="S306" s="50">
        <f>IFERROR(VLOOKUP(A306,gympass!$A$2:$F$148,6,0),0)</f>
        <v>0</v>
      </c>
      <c r="T306" s="50">
        <f>IFERROR(VLOOKUP($A306,total!$B$4:$AW$437,42,0),0)</f>
        <v>0</v>
      </c>
      <c r="U306" s="50">
        <f>IFERROR(VLOOKUP($A306,total!$B$4:$AW$437,32,0),0)</f>
        <v>0</v>
      </c>
      <c r="V306" s="50">
        <f>IFERROR(VLOOKUP($A306,total!$B$4:$AW$437,28,0),0)</f>
        <v>0</v>
      </c>
      <c r="W306" s="50">
        <f>IFERROR(VLOOKUP($A306,total!$B$4:$AX$437,49,0),0)</f>
        <v>0</v>
      </c>
      <c r="X306" s="50"/>
      <c r="Y306" s="50">
        <f>IFERROR(VLOOKUP(A306,#REF!,4,0),0)</f>
        <v>0</v>
      </c>
      <c r="Z306" s="50">
        <f>IFERROR(VLOOKUP(B306,#REF!,8,0),0)</f>
        <v>0</v>
      </c>
      <c r="AA306" s="50">
        <f>IFERROR(VLOOKUP($A306,total!$B$4:$AW$437,45,0),0)</f>
        <v>0</v>
      </c>
      <c r="AB306" s="50">
        <f>IFERROR(VLOOKUP($A306,total!$B$4:$AW$437,48,0),0)</f>
        <v>0</v>
      </c>
      <c r="AC306" s="50">
        <f>IFERROR(VLOOKUP($A306,total!$B$4:$AB$437,19,0),0)</f>
        <v>0</v>
      </c>
      <c r="AD306" s="50">
        <f>IFERROR(VLOOKUP($A306,total!$B$4:$AB$437,10,0),0)</f>
        <v>0</v>
      </c>
      <c r="AE306" s="50">
        <f>IFERROR(VLOOKUP($A306,total!$B$4:$AB$437,13,0),0)-SUMIFS(topmanager!$D:$D,topmanager!$C:$C,rs_nova!$A310,topmanager!$A:$A,856)</f>
        <v>0</v>
      </c>
      <c r="AF306" s="50">
        <f>IFERROR(VLOOKUP($A306,total!$B$4:$AB$437,16,0),0)</f>
        <v>0</v>
      </c>
      <c r="AG306" s="50">
        <f>IFERROR(VLOOKUP($A306,total!$B$4:$AB$437,7,0),0)</f>
        <v>0</v>
      </c>
      <c r="AH306" s="50">
        <f>IFERROR(VLOOKUP($A306,total!$B$4:$AD$437,29,0),0)</f>
        <v>0</v>
      </c>
      <c r="AI306" s="50">
        <f>IFERROR(VLOOKUP(A306,total!$B$4:$AN$437,39,0),0)</f>
        <v>0</v>
      </c>
      <c r="AJ306" s="51">
        <f t="shared" si="67"/>
        <v>0</v>
      </c>
      <c r="AK306" s="50">
        <f t="shared" si="68"/>
        <v>0</v>
      </c>
      <c r="AL306" s="50">
        <f t="shared" si="69"/>
        <v>0</v>
      </c>
      <c r="AM306" s="50">
        <f t="shared" si="70"/>
        <v>0</v>
      </c>
      <c r="AN306" s="50" t="e">
        <f t="shared" si="79"/>
        <v>#REF!</v>
      </c>
      <c r="AO306" s="50" t="e">
        <f t="shared" si="79"/>
        <v>#REF!</v>
      </c>
      <c r="AP306" s="50" t="e">
        <f t="shared" si="79"/>
        <v>#REF!</v>
      </c>
      <c r="AQ306" s="50">
        <f>IFERROR(VLOOKUP(TEXT($A306,"000000"),[6]Página1!$A$8:$S$801,13,FALSE),0)</f>
        <v>0</v>
      </c>
      <c r="AR306" s="50">
        <f>IFERROR(VLOOKUP(TEXT($A306,"000000"),[6]Página1!$A$8:$S$801,16,FALSE),0)</f>
        <v>0</v>
      </c>
      <c r="AS306" s="50">
        <f>IFERROR(VLOOKUP(TEXT($A306,"000000"),[6]Página1!$A$8:$S$801,19,FALSE),0)</f>
        <v>0</v>
      </c>
      <c r="AT306" s="50">
        <f>IFERROR(VLOOKUP(TEXT($A306,"000000"),[7]Página1!$A$8:$R$814,12,FALSE),0)</f>
        <v>0</v>
      </c>
      <c r="AU306" s="50">
        <f>IFERROR(VLOOKUP(TEXT($A306,"000000"),[7]Página1!$A$8:$R$814,15,FALSE),0)</f>
        <v>0</v>
      </c>
      <c r="AV306" s="50">
        <f>IFERROR(VLOOKUP(TEXT($A306,"000000"),[7]Página1!$A$8:$R$814,18,FALSE),0)</f>
        <v>0</v>
      </c>
      <c r="AW306" s="50"/>
      <c r="AX306" s="51" t="e">
        <f t="shared" si="71"/>
        <v>#REF!</v>
      </c>
      <c r="AY306" s="51" t="e">
        <f t="shared" si="72"/>
        <v>#REF!</v>
      </c>
      <c r="AZ306" s="51" t="e">
        <f t="shared" si="73"/>
        <v>#REF!</v>
      </c>
      <c r="BA306" s="51" t="e">
        <f t="shared" si="74"/>
        <v>#REF!</v>
      </c>
      <c r="BB306" s="51">
        <f t="shared" si="75"/>
        <v>0</v>
      </c>
      <c r="BC306" s="51" t="e">
        <f t="shared" si="76"/>
        <v>#REF!</v>
      </c>
      <c r="BD306" s="51">
        <f t="shared" si="77"/>
        <v>0</v>
      </c>
      <c r="BE306" s="51">
        <f>IFERROR(VLOOKUP(A306,salario!A$2:P$91,11,FALSE),0)</f>
        <v>0</v>
      </c>
      <c r="BF306" s="51">
        <f>SUMIFS(topmanager!$D:$D,topmanager!$C:$C,rs_nova!$A306,topmanager!$A:$A,rs_nova!BF$2)</f>
        <v>0</v>
      </c>
      <c r="BG306" s="51">
        <f>SUMIFS(topmanager!$D:$D,topmanager!$C:$C,rs_nova!$A306,topmanager!$A:$A,rs_nova!BG$2)</f>
        <v>0</v>
      </c>
      <c r="BH306" s="51">
        <f>SUMIFS(topmanager!$D:$D,topmanager!$C:$C,rs_nova!$A306,topmanager!$A:$A,rs_nova!BH$2)</f>
        <v>0</v>
      </c>
      <c r="BI306" s="51">
        <f>SUMIFS(topmanager!$D:$D,topmanager!$C:$C,rs_nova!$A306,topmanager!$A:$A,rs_nova!BI$2)</f>
        <v>0</v>
      </c>
      <c r="BJ306" s="51">
        <f>SUMIFS(topmanager!$D:$D,topmanager!$C:$C,rs_nova!$A306,topmanager!$A:$A,rs_nova!BJ$2)+SUMIFS(topmanager!$D:$D,topmanager!$C:$C,rs_nova!$A306,topmanager!$A:$A,rs_nova!BJ$2+1)</f>
        <v>0</v>
      </c>
      <c r="BK306" s="51">
        <f>IFERROR(VLOOKUP(A306,[8]ferias!$C$4:$G$100,5,FALSE),0)</f>
        <v>0</v>
      </c>
      <c r="BL306" s="51">
        <f>SUMIFS(topmanager!$D:$D,topmanager!$C:$C,rs_nova!$A306,topmanager!$A:$A,rs_nova!BL$2)</f>
        <v>0</v>
      </c>
      <c r="BM306" s="51">
        <f>SUMIFS(topmanager!$D:$D,topmanager!$C:$C,rs_nova!$A306,topmanager!$A:$A,rs_nova!BM$2)+SUMIFS(topmanager!$D:$D,topmanager!$C:$C,rs_nova!$A310,topmanager!$A:$A,151)</f>
        <v>0</v>
      </c>
      <c r="BN306" s="51">
        <f t="shared" si="78"/>
        <v>0</v>
      </c>
    </row>
    <row r="307" spans="1:66">
      <c r="A307" s="47" t="e">
        <f>total!#REF!</f>
        <v>#REF!</v>
      </c>
      <c r="B307" s="47">
        <f t="shared" si="65"/>
        <v>0</v>
      </c>
      <c r="C307" s="48" t="e">
        <f>total!#REF!</f>
        <v>#REF!</v>
      </c>
      <c r="D307" s="49" t="str">
        <f>IFERROR(VLOOKUP(A307,salario!A$3:J$32,10,FALSE),"")</f>
        <v/>
      </c>
      <c r="E307" s="49" t="str">
        <f>IFERROR(IF(VLOOKUP(A307,salario!A$3:O$32,15,FALSE)="","",VLOOKUP(A307,salario!A$3:O$32,15,FALSE)),"")</f>
        <v/>
      </c>
      <c r="F307" s="47" t="str">
        <f>IFERROR(VLOOKUP(A307,[5]base_pessoal!$B$2:$P$1504,13,FALSE),"")</f>
        <v/>
      </c>
      <c r="G307" s="50">
        <f>IFERROR(VLOOKUP(A307,salario!A$2:P$91,11,FALSE),0)*B307/30</f>
        <v>0</v>
      </c>
      <c r="H307" s="50">
        <f>SUMIFS(topmanager!$D:$D,topmanager!$C:$C,rs_nova!$A307,topmanager!$A:$A,rs_nova!H$2)+SUMIFS(topmanager!$D:$D,topmanager!$C:$C,rs_nova!$A307,topmanager!$A:$A,63)</f>
        <v>0</v>
      </c>
      <c r="I307" s="50">
        <f>-SUMIFS(topmanager!$D:$D,topmanager!$C:$C,rs_nova!$A307,topmanager!$A:$A,rs_nova!I$2)</f>
        <v>0</v>
      </c>
      <c r="J307" s="50">
        <f>SUMIFS(topmanager!$D:$D,topmanager!$C:$C,rs_nova!$A307,topmanager!$A:$A,rs_nova!J$2)</f>
        <v>0</v>
      </c>
      <c r="K307" s="50">
        <f>SUMIFS(topmanager!$D:$D,topmanager!$C:$C,rs_nova!$A307,topmanager!$A:$A,rs_nova!K$2)+SUMIFS(topmanager!$D:$D,topmanager!$C:$C,rs_nova!$A307,topmanager!$A:$A,911)</f>
        <v>0</v>
      </c>
      <c r="L307" s="50">
        <f>SUMIFS(topmanager!$D:$D,topmanager!$C:$C,rs_nova!$A307,topmanager!$A:$A,rs_nova!L$2)</f>
        <v>0</v>
      </c>
      <c r="M307" s="50">
        <f>SUMIFS(topmanager!$D:$D,topmanager!$C:$C,rs_nova!$A307,topmanager!$A:$A,rs_nova!M$2)+SUMIFS(topmanager!$D:$D,topmanager!$C:$C,rs_nova!$A307,topmanager!$A:$A,908)+SUMIFS(topmanager!$D:$D,topmanager!$C:$C,rs_nova!$A307,topmanager!$A:$A,550)</f>
        <v>0</v>
      </c>
      <c r="N307" s="50">
        <f>SUMIFS(topmanager!$D:$D,topmanager!$C:$C,rs_nova!$A307,topmanager!$A:$A,rs_nova!N$2)</f>
        <v>0</v>
      </c>
      <c r="O307" s="51">
        <f t="shared" si="66"/>
        <v>0</v>
      </c>
      <c r="P307" s="50">
        <f>IFERROR(VLOOKUP($A307,total!$B$4:$AW$437,27,0),0)</f>
        <v>0</v>
      </c>
      <c r="Q307" s="50">
        <f>IFERROR(VLOOKUP($A307,total!$B$4:$AW$437,21,0),0)</f>
        <v>0</v>
      </c>
      <c r="R307" s="50">
        <f>IFERROR(VLOOKUP($A307,total!$B$4:$AW$437,25,0),0)+IFERROR(VLOOKUP($A307,total!$B$4:$AW$437,36,0),0)</f>
        <v>0</v>
      </c>
      <c r="S307" s="50">
        <f>IFERROR(VLOOKUP(A307,gympass!$A$2:$F$148,6,0),0)</f>
        <v>0</v>
      </c>
      <c r="T307" s="50">
        <f>IFERROR(VLOOKUP($A307,total!$B$4:$AW$437,42,0),0)</f>
        <v>0</v>
      </c>
      <c r="U307" s="50">
        <f>IFERROR(VLOOKUP($A307,total!$B$4:$AW$437,32,0),0)</f>
        <v>0</v>
      </c>
      <c r="V307" s="50">
        <f>IFERROR(VLOOKUP($A307,total!$B$4:$AW$437,28,0),0)</f>
        <v>0</v>
      </c>
      <c r="W307" s="50">
        <f>IFERROR(VLOOKUP($A307,total!$B$4:$AX$437,49,0),0)</f>
        <v>0</v>
      </c>
      <c r="X307" s="50"/>
      <c r="Y307" s="50">
        <f>IFERROR(VLOOKUP(A307,#REF!,4,0),0)</f>
        <v>0</v>
      </c>
      <c r="Z307" s="50">
        <f>IFERROR(VLOOKUP(B307,#REF!,8,0),0)</f>
        <v>0</v>
      </c>
      <c r="AA307" s="50">
        <f>IFERROR(VLOOKUP($A307,total!$B$4:$AW$437,45,0),0)</f>
        <v>0</v>
      </c>
      <c r="AB307" s="50">
        <f>IFERROR(VLOOKUP($A307,total!$B$4:$AW$437,48,0),0)</f>
        <v>0</v>
      </c>
      <c r="AC307" s="50">
        <f>IFERROR(VLOOKUP($A307,total!$B$4:$AB$437,19,0),0)</f>
        <v>0</v>
      </c>
      <c r="AD307" s="50">
        <f>IFERROR(VLOOKUP($A307,total!$B$4:$AB$437,10,0),0)</f>
        <v>0</v>
      </c>
      <c r="AE307" s="50">
        <f>IFERROR(VLOOKUP($A307,total!$B$4:$AB$437,13,0),0)-SUMIFS(topmanager!$D:$D,topmanager!$C:$C,rs_nova!$A311,topmanager!$A:$A,856)</f>
        <v>0</v>
      </c>
      <c r="AF307" s="50">
        <f>IFERROR(VLOOKUP($A307,total!$B$4:$AB$437,16,0),0)</f>
        <v>0</v>
      </c>
      <c r="AG307" s="50">
        <f>IFERROR(VLOOKUP($A307,total!$B$4:$AB$437,7,0),0)</f>
        <v>0</v>
      </c>
      <c r="AH307" s="50">
        <f>IFERROR(VLOOKUP($A307,total!$B$4:$AD$437,29,0),0)</f>
        <v>0</v>
      </c>
      <c r="AI307" s="50">
        <f>IFERROR(VLOOKUP(A307,total!$B$4:$AN$437,39,0),0)</f>
        <v>0</v>
      </c>
      <c r="AJ307" s="51">
        <f t="shared" si="67"/>
        <v>0</v>
      </c>
      <c r="AK307" s="50">
        <f t="shared" si="68"/>
        <v>0</v>
      </c>
      <c r="AL307" s="50">
        <f t="shared" si="69"/>
        <v>0</v>
      </c>
      <c r="AM307" s="50">
        <f t="shared" si="70"/>
        <v>0</v>
      </c>
      <c r="AN307" s="50" t="e">
        <f t="shared" si="79"/>
        <v>#REF!</v>
      </c>
      <c r="AO307" s="50" t="e">
        <f t="shared" si="79"/>
        <v>#REF!</v>
      </c>
      <c r="AP307" s="50" t="e">
        <f t="shared" si="79"/>
        <v>#REF!</v>
      </c>
      <c r="AQ307" s="50">
        <f>IFERROR(VLOOKUP(TEXT($A307,"000000"),[6]Página1!$A$8:$S$801,13,FALSE),0)</f>
        <v>0</v>
      </c>
      <c r="AR307" s="50">
        <f>IFERROR(VLOOKUP(TEXT($A307,"000000"),[6]Página1!$A$8:$S$801,16,FALSE),0)</f>
        <v>0</v>
      </c>
      <c r="AS307" s="50">
        <f>IFERROR(VLOOKUP(TEXT($A307,"000000"),[6]Página1!$A$8:$S$801,19,FALSE),0)</f>
        <v>0</v>
      </c>
      <c r="AT307" s="50">
        <f>IFERROR(VLOOKUP(TEXT($A307,"000000"),[7]Página1!$A$8:$R$814,12,FALSE),0)</f>
        <v>0</v>
      </c>
      <c r="AU307" s="50">
        <f>IFERROR(VLOOKUP(TEXT($A307,"000000"),[7]Página1!$A$8:$R$814,15,FALSE),0)</f>
        <v>0</v>
      </c>
      <c r="AV307" s="50">
        <f>IFERROR(VLOOKUP(TEXT($A307,"000000"),[7]Página1!$A$8:$R$814,18,FALSE),0)</f>
        <v>0</v>
      </c>
      <c r="AW307" s="50"/>
      <c r="AX307" s="51" t="e">
        <f t="shared" si="71"/>
        <v>#REF!</v>
      </c>
      <c r="AY307" s="51" t="e">
        <f t="shared" si="72"/>
        <v>#REF!</v>
      </c>
      <c r="AZ307" s="51" t="e">
        <f t="shared" si="73"/>
        <v>#REF!</v>
      </c>
      <c r="BA307" s="51" t="e">
        <f t="shared" si="74"/>
        <v>#REF!</v>
      </c>
      <c r="BB307" s="51">
        <f t="shared" si="75"/>
        <v>0</v>
      </c>
      <c r="BC307" s="51" t="e">
        <f t="shared" si="76"/>
        <v>#REF!</v>
      </c>
      <c r="BD307" s="51">
        <f t="shared" si="77"/>
        <v>0</v>
      </c>
      <c r="BE307" s="51">
        <f>IFERROR(VLOOKUP(A307,salario!A$2:P$91,11,FALSE),0)</f>
        <v>0</v>
      </c>
      <c r="BF307" s="51">
        <f>SUMIFS(topmanager!$D:$D,topmanager!$C:$C,rs_nova!$A307,topmanager!$A:$A,rs_nova!BF$2)</f>
        <v>0</v>
      </c>
      <c r="BG307" s="51">
        <f>SUMIFS(topmanager!$D:$D,topmanager!$C:$C,rs_nova!$A307,topmanager!$A:$A,rs_nova!BG$2)</f>
        <v>0</v>
      </c>
      <c r="BH307" s="51">
        <f>SUMIFS(topmanager!$D:$D,topmanager!$C:$C,rs_nova!$A307,topmanager!$A:$A,rs_nova!BH$2)</f>
        <v>0</v>
      </c>
      <c r="BI307" s="51">
        <f>SUMIFS(topmanager!$D:$D,topmanager!$C:$C,rs_nova!$A307,topmanager!$A:$A,rs_nova!BI$2)</f>
        <v>0</v>
      </c>
      <c r="BJ307" s="51">
        <f>SUMIFS(topmanager!$D:$D,topmanager!$C:$C,rs_nova!$A307,topmanager!$A:$A,rs_nova!BJ$2)+SUMIFS(topmanager!$D:$D,topmanager!$C:$C,rs_nova!$A307,topmanager!$A:$A,rs_nova!BJ$2+1)</f>
        <v>0</v>
      </c>
      <c r="BK307" s="51">
        <f>IFERROR(VLOOKUP(A307,[8]ferias!$C$4:$G$100,5,FALSE),0)</f>
        <v>0</v>
      </c>
      <c r="BL307" s="51">
        <f>SUMIFS(topmanager!$D:$D,topmanager!$C:$C,rs_nova!$A307,topmanager!$A:$A,rs_nova!BL$2)</f>
        <v>0</v>
      </c>
      <c r="BM307" s="51">
        <f>SUMIFS(topmanager!$D:$D,topmanager!$C:$C,rs_nova!$A307,topmanager!$A:$A,rs_nova!BM$2)+SUMIFS(topmanager!$D:$D,topmanager!$C:$C,rs_nova!$A311,topmanager!$A:$A,151)</f>
        <v>0</v>
      </c>
      <c r="BN307" s="51">
        <f t="shared" si="78"/>
        <v>0</v>
      </c>
    </row>
    <row r="308" spans="1:66">
      <c r="A308" s="47" t="e">
        <f>total!#REF!</f>
        <v>#REF!</v>
      </c>
      <c r="B308" s="47">
        <f t="shared" si="65"/>
        <v>0</v>
      </c>
      <c r="C308" s="48" t="e">
        <f>total!#REF!</f>
        <v>#REF!</v>
      </c>
      <c r="D308" s="49" t="str">
        <f>IFERROR(VLOOKUP(A308,salario!A$3:J$32,10,FALSE),"")</f>
        <v/>
      </c>
      <c r="E308" s="49" t="str">
        <f>IFERROR(IF(VLOOKUP(A308,salario!A$3:O$32,15,FALSE)="","",VLOOKUP(A308,salario!A$3:O$32,15,FALSE)),"")</f>
        <v/>
      </c>
      <c r="F308" s="47" t="str">
        <f>IFERROR(VLOOKUP(A308,[5]base_pessoal!$B$2:$P$1504,13,FALSE),"")</f>
        <v/>
      </c>
      <c r="G308" s="50">
        <f>IFERROR(VLOOKUP(A308,salario!A$2:P$91,11,FALSE),0)*B308/30</f>
        <v>0</v>
      </c>
      <c r="H308" s="50">
        <f>SUMIFS(topmanager!$D:$D,topmanager!$C:$C,rs_nova!$A308,topmanager!$A:$A,rs_nova!H$2)+SUMIFS(topmanager!$D:$D,topmanager!$C:$C,rs_nova!$A308,topmanager!$A:$A,63)</f>
        <v>0</v>
      </c>
      <c r="I308" s="50">
        <f>-SUMIFS(topmanager!$D:$D,topmanager!$C:$C,rs_nova!$A308,topmanager!$A:$A,rs_nova!I$2)</f>
        <v>0</v>
      </c>
      <c r="J308" s="50">
        <f>SUMIFS(topmanager!$D:$D,topmanager!$C:$C,rs_nova!$A308,topmanager!$A:$A,rs_nova!J$2)</f>
        <v>0</v>
      </c>
      <c r="K308" s="50">
        <f>SUMIFS(topmanager!$D:$D,topmanager!$C:$C,rs_nova!$A308,topmanager!$A:$A,rs_nova!K$2)+SUMIFS(topmanager!$D:$D,topmanager!$C:$C,rs_nova!$A308,topmanager!$A:$A,911)</f>
        <v>0</v>
      </c>
      <c r="L308" s="50">
        <f>SUMIFS(topmanager!$D:$D,topmanager!$C:$C,rs_nova!$A308,topmanager!$A:$A,rs_nova!L$2)</f>
        <v>0</v>
      </c>
      <c r="M308" s="50">
        <f>SUMIFS(topmanager!$D:$D,topmanager!$C:$C,rs_nova!$A308,topmanager!$A:$A,rs_nova!M$2)+SUMIFS(topmanager!$D:$D,topmanager!$C:$C,rs_nova!$A308,topmanager!$A:$A,908)+SUMIFS(topmanager!$D:$D,topmanager!$C:$C,rs_nova!$A308,topmanager!$A:$A,550)</f>
        <v>0</v>
      </c>
      <c r="N308" s="50">
        <f>SUMIFS(topmanager!$D:$D,topmanager!$C:$C,rs_nova!$A308,topmanager!$A:$A,rs_nova!N$2)</f>
        <v>0</v>
      </c>
      <c r="O308" s="51">
        <f t="shared" si="66"/>
        <v>0</v>
      </c>
      <c r="P308" s="50">
        <f>IFERROR(VLOOKUP($A308,total!$B$4:$AW$437,27,0),0)</f>
        <v>0</v>
      </c>
      <c r="Q308" s="50">
        <f>IFERROR(VLOOKUP($A308,total!$B$4:$AW$437,21,0),0)</f>
        <v>0</v>
      </c>
      <c r="R308" s="50">
        <f>IFERROR(VLOOKUP($A308,total!$B$4:$AW$437,25,0),0)+IFERROR(VLOOKUP($A308,total!$B$4:$AW$437,36,0),0)</f>
        <v>0</v>
      </c>
      <c r="S308" s="50">
        <f>IFERROR(VLOOKUP(A308,gympass!$A$2:$F$148,6,0),0)</f>
        <v>0</v>
      </c>
      <c r="T308" s="50">
        <f>IFERROR(VLOOKUP($A308,total!$B$4:$AW$437,42,0),0)</f>
        <v>0</v>
      </c>
      <c r="U308" s="50">
        <f>IFERROR(VLOOKUP($A308,total!$B$4:$AW$437,32,0),0)</f>
        <v>0</v>
      </c>
      <c r="V308" s="50">
        <f>IFERROR(VLOOKUP($A308,total!$B$4:$AW$437,28,0),0)</f>
        <v>0</v>
      </c>
      <c r="W308" s="50">
        <f>IFERROR(VLOOKUP($A308,total!$B$4:$AX$437,49,0),0)</f>
        <v>0</v>
      </c>
      <c r="X308" s="50"/>
      <c r="Y308" s="50">
        <f>IFERROR(VLOOKUP(A308,#REF!,4,0),0)</f>
        <v>0</v>
      </c>
      <c r="Z308" s="50">
        <f>IFERROR(VLOOKUP(B308,#REF!,8,0),0)</f>
        <v>0</v>
      </c>
      <c r="AA308" s="50">
        <f>IFERROR(VLOOKUP($A308,total!$B$4:$AW$437,45,0),0)</f>
        <v>0</v>
      </c>
      <c r="AB308" s="50">
        <f>IFERROR(VLOOKUP($A308,total!$B$4:$AW$437,48,0),0)</f>
        <v>0</v>
      </c>
      <c r="AC308" s="50">
        <f>IFERROR(VLOOKUP($A308,total!$B$4:$AB$437,19,0),0)</f>
        <v>0</v>
      </c>
      <c r="AD308" s="50">
        <f>IFERROR(VLOOKUP($A308,total!$B$4:$AB$437,10,0),0)</f>
        <v>0</v>
      </c>
      <c r="AE308" s="50">
        <f>IFERROR(VLOOKUP($A308,total!$B$4:$AB$437,13,0),0)-SUMIFS(topmanager!$D:$D,topmanager!$C:$C,rs_nova!$A312,topmanager!$A:$A,856)</f>
        <v>0</v>
      </c>
      <c r="AF308" s="50">
        <f>IFERROR(VLOOKUP($A308,total!$B$4:$AB$437,16,0),0)</f>
        <v>0</v>
      </c>
      <c r="AG308" s="50">
        <f>IFERROR(VLOOKUP($A308,total!$B$4:$AB$437,7,0),0)</f>
        <v>0</v>
      </c>
      <c r="AH308" s="50">
        <f>IFERROR(VLOOKUP($A308,total!$B$4:$AD$437,29,0),0)</f>
        <v>0</v>
      </c>
      <c r="AI308" s="50">
        <f>IFERROR(VLOOKUP(A308,total!$B$4:$AN$437,39,0),0)</f>
        <v>0</v>
      </c>
      <c r="AJ308" s="51">
        <f t="shared" si="67"/>
        <v>0</v>
      </c>
      <c r="AK308" s="50">
        <f t="shared" si="68"/>
        <v>0</v>
      </c>
      <c r="AL308" s="50">
        <f t="shared" si="69"/>
        <v>0</v>
      </c>
      <c r="AM308" s="50">
        <f t="shared" si="70"/>
        <v>0</v>
      </c>
      <c r="AN308" s="50" t="e">
        <f t="shared" si="79"/>
        <v>#REF!</v>
      </c>
      <c r="AO308" s="50" t="e">
        <f t="shared" si="79"/>
        <v>#REF!</v>
      </c>
      <c r="AP308" s="50" t="e">
        <f t="shared" si="79"/>
        <v>#REF!</v>
      </c>
      <c r="AQ308" s="50">
        <f>IFERROR(VLOOKUP(TEXT($A308,"000000"),[6]Página1!$A$8:$S$801,13,FALSE),0)</f>
        <v>0</v>
      </c>
      <c r="AR308" s="50">
        <f>IFERROR(VLOOKUP(TEXT($A308,"000000"),[6]Página1!$A$8:$S$801,16,FALSE),0)</f>
        <v>0</v>
      </c>
      <c r="AS308" s="50">
        <f>IFERROR(VLOOKUP(TEXT($A308,"000000"),[6]Página1!$A$8:$S$801,19,FALSE),0)</f>
        <v>0</v>
      </c>
      <c r="AT308" s="50">
        <f>IFERROR(VLOOKUP(TEXT($A308,"000000"),[7]Página1!$A$8:$R$814,12,FALSE),0)</f>
        <v>0</v>
      </c>
      <c r="AU308" s="50">
        <f>IFERROR(VLOOKUP(TEXT($A308,"000000"),[7]Página1!$A$8:$R$814,15,FALSE),0)</f>
        <v>0</v>
      </c>
      <c r="AV308" s="50">
        <f>IFERROR(VLOOKUP(TEXT($A308,"000000"),[7]Página1!$A$8:$R$814,18,FALSE),0)</f>
        <v>0</v>
      </c>
      <c r="AW308" s="50"/>
      <c r="AX308" s="51" t="e">
        <f t="shared" si="71"/>
        <v>#REF!</v>
      </c>
      <c r="AY308" s="51" t="e">
        <f t="shared" si="72"/>
        <v>#REF!</v>
      </c>
      <c r="AZ308" s="51" t="e">
        <f t="shared" si="73"/>
        <v>#REF!</v>
      </c>
      <c r="BA308" s="51" t="e">
        <f t="shared" si="74"/>
        <v>#REF!</v>
      </c>
      <c r="BB308" s="51">
        <f t="shared" si="75"/>
        <v>0</v>
      </c>
      <c r="BC308" s="51" t="e">
        <f t="shared" si="76"/>
        <v>#REF!</v>
      </c>
      <c r="BD308" s="51">
        <f t="shared" si="77"/>
        <v>0</v>
      </c>
      <c r="BE308" s="51">
        <f>IFERROR(VLOOKUP(A308,salario!A$2:P$91,11,FALSE),0)</f>
        <v>0</v>
      </c>
      <c r="BF308" s="51">
        <f>SUMIFS(topmanager!$D:$D,topmanager!$C:$C,rs_nova!$A308,topmanager!$A:$A,rs_nova!BF$2)</f>
        <v>0</v>
      </c>
      <c r="BG308" s="51">
        <f>SUMIFS(topmanager!$D:$D,topmanager!$C:$C,rs_nova!$A308,topmanager!$A:$A,rs_nova!BG$2)</f>
        <v>0</v>
      </c>
      <c r="BH308" s="51">
        <f>SUMIFS(topmanager!$D:$D,topmanager!$C:$C,rs_nova!$A308,topmanager!$A:$A,rs_nova!BH$2)</f>
        <v>0</v>
      </c>
      <c r="BI308" s="51">
        <f>SUMIFS(topmanager!$D:$D,topmanager!$C:$C,rs_nova!$A308,topmanager!$A:$A,rs_nova!BI$2)</f>
        <v>0</v>
      </c>
      <c r="BJ308" s="51">
        <f>SUMIFS(topmanager!$D:$D,topmanager!$C:$C,rs_nova!$A308,topmanager!$A:$A,rs_nova!BJ$2)+SUMIFS(topmanager!$D:$D,topmanager!$C:$C,rs_nova!$A308,topmanager!$A:$A,rs_nova!BJ$2+1)</f>
        <v>0</v>
      </c>
      <c r="BK308" s="51">
        <f>IFERROR(VLOOKUP(A308,[8]ferias!$C$4:$G$100,5,FALSE),0)</f>
        <v>0</v>
      </c>
      <c r="BL308" s="51">
        <f>SUMIFS(topmanager!$D:$D,topmanager!$C:$C,rs_nova!$A308,topmanager!$A:$A,rs_nova!BL$2)</f>
        <v>0</v>
      </c>
      <c r="BM308" s="51">
        <f>SUMIFS(topmanager!$D:$D,topmanager!$C:$C,rs_nova!$A308,topmanager!$A:$A,rs_nova!BM$2)+SUMIFS(topmanager!$D:$D,topmanager!$C:$C,rs_nova!$A312,topmanager!$A:$A,151)</f>
        <v>0</v>
      </c>
      <c r="BN308" s="51">
        <f t="shared" si="78"/>
        <v>0</v>
      </c>
    </row>
    <row r="309" spans="1:66">
      <c r="A309" s="47" t="e">
        <f>total!#REF!</f>
        <v>#REF!</v>
      </c>
      <c r="B309" s="47">
        <f t="shared" si="65"/>
        <v>0</v>
      </c>
      <c r="C309" s="48" t="e">
        <f>total!#REF!</f>
        <v>#REF!</v>
      </c>
      <c r="D309" s="49" t="str">
        <f>IFERROR(VLOOKUP(A309,salario!A$3:J$32,10,FALSE),"")</f>
        <v/>
      </c>
      <c r="E309" s="49" t="str">
        <f>IFERROR(IF(VLOOKUP(A309,salario!A$3:O$32,15,FALSE)="","",VLOOKUP(A309,salario!A$3:O$32,15,FALSE)),"")</f>
        <v/>
      </c>
      <c r="F309" s="47" t="str">
        <f>IFERROR(VLOOKUP(A309,[5]base_pessoal!$B$2:$P$1504,13,FALSE),"")</f>
        <v/>
      </c>
      <c r="G309" s="50">
        <f>IFERROR(VLOOKUP(A309,salario!A$2:P$91,11,FALSE),0)*B309/30</f>
        <v>0</v>
      </c>
      <c r="H309" s="50">
        <f>SUMIFS(topmanager!$D:$D,topmanager!$C:$C,rs_nova!$A309,topmanager!$A:$A,rs_nova!H$2)+SUMIFS(topmanager!$D:$D,topmanager!$C:$C,rs_nova!$A309,topmanager!$A:$A,63)</f>
        <v>0</v>
      </c>
      <c r="I309" s="50">
        <f>-SUMIFS(topmanager!$D:$D,topmanager!$C:$C,rs_nova!$A309,topmanager!$A:$A,rs_nova!I$2)</f>
        <v>0</v>
      </c>
      <c r="J309" s="50">
        <f>SUMIFS(topmanager!$D:$D,topmanager!$C:$C,rs_nova!$A309,topmanager!$A:$A,rs_nova!J$2)</f>
        <v>0</v>
      </c>
      <c r="K309" s="50">
        <f>SUMIFS(topmanager!$D:$D,topmanager!$C:$C,rs_nova!$A309,topmanager!$A:$A,rs_nova!K$2)+SUMIFS(topmanager!$D:$D,topmanager!$C:$C,rs_nova!$A309,topmanager!$A:$A,911)</f>
        <v>0</v>
      </c>
      <c r="L309" s="50">
        <f>SUMIFS(topmanager!$D:$D,topmanager!$C:$C,rs_nova!$A309,topmanager!$A:$A,rs_nova!L$2)</f>
        <v>0</v>
      </c>
      <c r="M309" s="50">
        <f>SUMIFS(topmanager!$D:$D,topmanager!$C:$C,rs_nova!$A309,topmanager!$A:$A,rs_nova!M$2)+SUMIFS(topmanager!$D:$D,topmanager!$C:$C,rs_nova!$A309,topmanager!$A:$A,908)+SUMIFS(topmanager!$D:$D,topmanager!$C:$C,rs_nova!$A309,topmanager!$A:$A,550)</f>
        <v>0</v>
      </c>
      <c r="N309" s="50">
        <f>SUMIFS(topmanager!$D:$D,topmanager!$C:$C,rs_nova!$A309,topmanager!$A:$A,rs_nova!N$2)</f>
        <v>0</v>
      </c>
      <c r="O309" s="51">
        <f t="shared" si="66"/>
        <v>0</v>
      </c>
      <c r="P309" s="50">
        <f>IFERROR(VLOOKUP($A309,total!$B$4:$AW$437,27,0),0)</f>
        <v>0</v>
      </c>
      <c r="Q309" s="50">
        <f>IFERROR(VLOOKUP($A309,total!$B$4:$AW$437,21,0),0)</f>
        <v>0</v>
      </c>
      <c r="R309" s="50">
        <f>IFERROR(VLOOKUP($A309,total!$B$4:$AW$437,25,0),0)+IFERROR(VLOOKUP($A309,total!$B$4:$AW$437,36,0),0)</f>
        <v>0</v>
      </c>
      <c r="S309" s="50">
        <f>IFERROR(VLOOKUP(A309,gympass!$A$2:$F$148,6,0),0)</f>
        <v>0</v>
      </c>
      <c r="T309" s="50">
        <f>IFERROR(VLOOKUP($A309,total!$B$4:$AW$437,42,0),0)</f>
        <v>0</v>
      </c>
      <c r="U309" s="50">
        <f>IFERROR(VLOOKUP($A309,total!$B$4:$AW$437,32,0),0)</f>
        <v>0</v>
      </c>
      <c r="V309" s="50">
        <f>IFERROR(VLOOKUP($A309,total!$B$4:$AW$437,28,0),0)</f>
        <v>0</v>
      </c>
      <c r="W309" s="50">
        <f>IFERROR(VLOOKUP($A309,total!$B$4:$AX$437,49,0),0)</f>
        <v>0</v>
      </c>
      <c r="X309" s="50"/>
      <c r="Y309" s="50">
        <f>IFERROR(VLOOKUP(A309,#REF!,4,0),0)</f>
        <v>0</v>
      </c>
      <c r="Z309" s="50">
        <f>IFERROR(VLOOKUP(B309,#REF!,8,0),0)</f>
        <v>0</v>
      </c>
      <c r="AA309" s="50">
        <f>IFERROR(VLOOKUP($A309,total!$B$4:$AW$437,45,0),0)</f>
        <v>0</v>
      </c>
      <c r="AB309" s="50">
        <f>IFERROR(VLOOKUP($A309,total!$B$4:$AW$437,48,0),0)</f>
        <v>0</v>
      </c>
      <c r="AC309" s="50">
        <f>IFERROR(VLOOKUP($A309,total!$B$4:$AB$437,19,0),0)</f>
        <v>0</v>
      </c>
      <c r="AD309" s="50">
        <f>IFERROR(VLOOKUP($A309,total!$B$4:$AB$437,10,0),0)</f>
        <v>0</v>
      </c>
      <c r="AE309" s="50">
        <f>IFERROR(VLOOKUP($A309,total!$B$4:$AB$437,13,0),0)-SUMIFS(topmanager!$D:$D,topmanager!$C:$C,rs_nova!$A313,topmanager!$A:$A,856)</f>
        <v>0</v>
      </c>
      <c r="AF309" s="50">
        <f>IFERROR(VLOOKUP($A309,total!$B$4:$AB$437,16,0),0)</f>
        <v>0</v>
      </c>
      <c r="AG309" s="50">
        <f>IFERROR(VLOOKUP($A309,total!$B$4:$AB$437,7,0),0)</f>
        <v>0</v>
      </c>
      <c r="AH309" s="50">
        <f>IFERROR(VLOOKUP($A309,total!$B$4:$AD$437,29,0),0)</f>
        <v>0</v>
      </c>
      <c r="AI309" s="50">
        <f>IFERROR(VLOOKUP(A309,total!$B$4:$AN$437,39,0),0)</f>
        <v>0</v>
      </c>
      <c r="AJ309" s="51">
        <f t="shared" si="67"/>
        <v>0</v>
      </c>
      <c r="AK309" s="50">
        <f t="shared" si="68"/>
        <v>0</v>
      </c>
      <c r="AL309" s="50">
        <f t="shared" si="69"/>
        <v>0</v>
      </c>
      <c r="AM309" s="50">
        <f t="shared" si="70"/>
        <v>0</v>
      </c>
      <c r="AN309" s="50" t="e">
        <f t="shared" si="79"/>
        <v>#REF!</v>
      </c>
      <c r="AO309" s="50" t="e">
        <f t="shared" si="79"/>
        <v>#REF!</v>
      </c>
      <c r="AP309" s="50" t="e">
        <f t="shared" si="79"/>
        <v>#REF!</v>
      </c>
      <c r="AQ309" s="50">
        <f>IFERROR(VLOOKUP(TEXT($A309,"000000"),[6]Página1!$A$8:$S$801,13,FALSE),0)</f>
        <v>0</v>
      </c>
      <c r="AR309" s="50">
        <f>IFERROR(VLOOKUP(TEXT($A309,"000000"),[6]Página1!$A$8:$S$801,16,FALSE),0)</f>
        <v>0</v>
      </c>
      <c r="AS309" s="50">
        <f>IFERROR(VLOOKUP(TEXT($A309,"000000"),[6]Página1!$A$8:$S$801,19,FALSE),0)</f>
        <v>0</v>
      </c>
      <c r="AT309" s="50">
        <f>IFERROR(VLOOKUP(TEXT($A309,"000000"),[7]Página1!$A$8:$R$814,12,FALSE),0)</f>
        <v>0</v>
      </c>
      <c r="AU309" s="50">
        <f>IFERROR(VLOOKUP(TEXT($A309,"000000"),[7]Página1!$A$8:$R$814,15,FALSE),0)</f>
        <v>0</v>
      </c>
      <c r="AV309" s="50">
        <f>IFERROR(VLOOKUP(TEXT($A309,"000000"),[7]Página1!$A$8:$R$814,18,FALSE),0)</f>
        <v>0</v>
      </c>
      <c r="AW309" s="50"/>
      <c r="AX309" s="51" t="e">
        <f t="shared" si="71"/>
        <v>#REF!</v>
      </c>
      <c r="AY309" s="51" t="e">
        <f t="shared" si="72"/>
        <v>#REF!</v>
      </c>
      <c r="AZ309" s="51" t="e">
        <f t="shared" si="73"/>
        <v>#REF!</v>
      </c>
      <c r="BA309" s="51" t="e">
        <f t="shared" si="74"/>
        <v>#REF!</v>
      </c>
      <c r="BB309" s="51">
        <f t="shared" si="75"/>
        <v>0</v>
      </c>
      <c r="BC309" s="51" t="e">
        <f t="shared" si="76"/>
        <v>#REF!</v>
      </c>
      <c r="BD309" s="51">
        <f t="shared" si="77"/>
        <v>0</v>
      </c>
      <c r="BE309" s="51">
        <f>IFERROR(VLOOKUP(A309,salario!A$2:P$91,11,FALSE),0)</f>
        <v>0</v>
      </c>
      <c r="BF309" s="51">
        <f>SUMIFS(topmanager!$D:$D,topmanager!$C:$C,rs_nova!$A309,topmanager!$A:$A,rs_nova!BF$2)</f>
        <v>0</v>
      </c>
      <c r="BG309" s="51">
        <f>SUMIFS(topmanager!$D:$D,topmanager!$C:$C,rs_nova!$A309,topmanager!$A:$A,rs_nova!BG$2)</f>
        <v>0</v>
      </c>
      <c r="BH309" s="51">
        <f>SUMIFS(topmanager!$D:$D,topmanager!$C:$C,rs_nova!$A309,topmanager!$A:$A,rs_nova!BH$2)</f>
        <v>0</v>
      </c>
      <c r="BI309" s="51">
        <f>SUMIFS(topmanager!$D:$D,topmanager!$C:$C,rs_nova!$A309,topmanager!$A:$A,rs_nova!BI$2)</f>
        <v>0</v>
      </c>
      <c r="BJ309" s="51">
        <f>SUMIFS(topmanager!$D:$D,topmanager!$C:$C,rs_nova!$A309,topmanager!$A:$A,rs_nova!BJ$2)+SUMIFS(topmanager!$D:$D,topmanager!$C:$C,rs_nova!$A309,topmanager!$A:$A,rs_nova!BJ$2+1)</f>
        <v>0</v>
      </c>
      <c r="BK309" s="51">
        <f>IFERROR(VLOOKUP(A309,[8]ferias!$C$4:$G$100,5,FALSE),0)</f>
        <v>0</v>
      </c>
      <c r="BL309" s="51">
        <f>SUMIFS(topmanager!$D:$D,topmanager!$C:$C,rs_nova!$A309,topmanager!$A:$A,rs_nova!BL$2)</f>
        <v>0</v>
      </c>
      <c r="BM309" s="51">
        <f>SUMIFS(topmanager!$D:$D,topmanager!$C:$C,rs_nova!$A309,topmanager!$A:$A,rs_nova!BM$2)+SUMIFS(topmanager!$D:$D,topmanager!$C:$C,rs_nova!$A313,topmanager!$A:$A,151)</f>
        <v>0</v>
      </c>
      <c r="BN309" s="51">
        <f t="shared" si="78"/>
        <v>0</v>
      </c>
    </row>
    <row r="310" spans="1:66">
      <c r="A310" s="47" t="e">
        <f>total!#REF!</f>
        <v>#REF!</v>
      </c>
      <c r="B310" s="47">
        <f t="shared" si="65"/>
        <v>0</v>
      </c>
      <c r="C310" s="48" t="e">
        <f>total!#REF!</f>
        <v>#REF!</v>
      </c>
      <c r="D310" s="49" t="str">
        <f>IFERROR(VLOOKUP(A310,salario!A$3:J$32,10,FALSE),"")</f>
        <v/>
      </c>
      <c r="E310" s="49" t="str">
        <f>IFERROR(IF(VLOOKUP(A310,salario!A$3:O$32,15,FALSE)="","",VLOOKUP(A310,salario!A$3:O$32,15,FALSE)),"")</f>
        <v/>
      </c>
      <c r="F310" s="47" t="str">
        <f>IFERROR(VLOOKUP(A310,[5]base_pessoal!$B$2:$P$1504,13,FALSE),"")</f>
        <v/>
      </c>
      <c r="G310" s="50">
        <f>IFERROR(VLOOKUP(A310,salario!A$2:P$91,11,FALSE),0)*B310/30</f>
        <v>0</v>
      </c>
      <c r="H310" s="50">
        <f>SUMIFS(topmanager!$D:$D,topmanager!$C:$C,rs_nova!$A310,topmanager!$A:$A,rs_nova!H$2)+SUMIFS(topmanager!$D:$D,topmanager!$C:$C,rs_nova!$A310,topmanager!$A:$A,63)</f>
        <v>0</v>
      </c>
      <c r="I310" s="50">
        <f>-SUMIFS(topmanager!$D:$D,topmanager!$C:$C,rs_nova!$A310,topmanager!$A:$A,rs_nova!I$2)</f>
        <v>0</v>
      </c>
      <c r="J310" s="50">
        <f>SUMIFS(topmanager!$D:$D,topmanager!$C:$C,rs_nova!$A310,topmanager!$A:$A,rs_nova!J$2)</f>
        <v>0</v>
      </c>
      <c r="K310" s="50">
        <f>SUMIFS(topmanager!$D:$D,topmanager!$C:$C,rs_nova!$A310,topmanager!$A:$A,rs_nova!K$2)+SUMIFS(topmanager!$D:$D,topmanager!$C:$C,rs_nova!$A310,topmanager!$A:$A,911)</f>
        <v>0</v>
      </c>
      <c r="L310" s="50">
        <f>SUMIFS(topmanager!$D:$D,topmanager!$C:$C,rs_nova!$A310,topmanager!$A:$A,rs_nova!L$2)</f>
        <v>0</v>
      </c>
      <c r="M310" s="50">
        <f>SUMIFS(topmanager!$D:$D,topmanager!$C:$C,rs_nova!$A310,topmanager!$A:$A,rs_nova!M$2)+SUMIFS(topmanager!$D:$D,topmanager!$C:$C,rs_nova!$A310,topmanager!$A:$A,908)+SUMIFS(topmanager!$D:$D,topmanager!$C:$C,rs_nova!$A310,topmanager!$A:$A,550)</f>
        <v>0</v>
      </c>
      <c r="N310" s="50">
        <f>SUMIFS(topmanager!$D:$D,topmanager!$C:$C,rs_nova!$A310,topmanager!$A:$A,rs_nova!N$2)</f>
        <v>0</v>
      </c>
      <c r="O310" s="51">
        <f t="shared" si="66"/>
        <v>0</v>
      </c>
      <c r="P310" s="50">
        <f>IFERROR(VLOOKUP($A310,total!$B$4:$AW$437,27,0),0)</f>
        <v>0</v>
      </c>
      <c r="Q310" s="50">
        <f>IFERROR(VLOOKUP($A310,total!$B$4:$AW$437,21,0),0)</f>
        <v>0</v>
      </c>
      <c r="R310" s="50">
        <f>IFERROR(VLOOKUP($A310,total!$B$4:$AW$437,25,0),0)+IFERROR(VLOOKUP($A310,total!$B$4:$AW$437,36,0),0)</f>
        <v>0</v>
      </c>
      <c r="S310" s="50">
        <f>IFERROR(VLOOKUP(A310,gympass!$A$2:$F$148,6,0),0)</f>
        <v>0</v>
      </c>
      <c r="T310" s="50">
        <f>IFERROR(VLOOKUP($A310,total!$B$4:$AW$437,42,0),0)</f>
        <v>0</v>
      </c>
      <c r="U310" s="50">
        <f>IFERROR(VLOOKUP($A310,total!$B$4:$AW$437,32,0),0)</f>
        <v>0</v>
      </c>
      <c r="V310" s="50">
        <f>IFERROR(VLOOKUP($A310,total!$B$4:$AW$437,28,0),0)</f>
        <v>0</v>
      </c>
      <c r="W310" s="50">
        <f>IFERROR(VLOOKUP($A310,total!$B$4:$AX$437,49,0),0)</f>
        <v>0</v>
      </c>
      <c r="X310" s="50"/>
      <c r="Y310" s="50">
        <f>IFERROR(VLOOKUP(A310,#REF!,4,0),0)</f>
        <v>0</v>
      </c>
      <c r="Z310" s="50">
        <f>IFERROR(VLOOKUP(B310,#REF!,8,0),0)</f>
        <v>0</v>
      </c>
      <c r="AA310" s="50">
        <f>IFERROR(VLOOKUP($A310,total!$B$4:$AW$437,45,0),0)</f>
        <v>0</v>
      </c>
      <c r="AB310" s="50">
        <f>IFERROR(VLOOKUP($A310,total!$B$4:$AW$437,48,0),0)</f>
        <v>0</v>
      </c>
      <c r="AC310" s="50">
        <f>IFERROR(VLOOKUP($A310,total!$B$4:$AB$437,19,0),0)</f>
        <v>0</v>
      </c>
      <c r="AD310" s="50">
        <f>IFERROR(VLOOKUP($A310,total!$B$4:$AB$437,10,0),0)</f>
        <v>0</v>
      </c>
      <c r="AE310" s="50">
        <f>IFERROR(VLOOKUP($A310,total!$B$4:$AB$437,13,0),0)-SUMIFS(topmanager!$D:$D,topmanager!$C:$C,rs_nova!$A314,topmanager!$A:$A,856)</f>
        <v>0</v>
      </c>
      <c r="AF310" s="50">
        <f>IFERROR(VLOOKUP($A310,total!$B$4:$AB$437,16,0),0)</f>
        <v>0</v>
      </c>
      <c r="AG310" s="50">
        <f>IFERROR(VLOOKUP($A310,total!$B$4:$AB$437,7,0),0)</f>
        <v>0</v>
      </c>
      <c r="AH310" s="50">
        <f>IFERROR(VLOOKUP($A310,total!$B$4:$AD$437,29,0),0)</f>
        <v>0</v>
      </c>
      <c r="AI310" s="50">
        <f>IFERROR(VLOOKUP(A310,total!$B$4:$AN$437,39,0),0)</f>
        <v>0</v>
      </c>
      <c r="AJ310" s="51">
        <f t="shared" si="67"/>
        <v>0</v>
      </c>
      <c r="AK310" s="50">
        <f t="shared" si="68"/>
        <v>0</v>
      </c>
      <c r="AL310" s="50">
        <f t="shared" si="69"/>
        <v>0</v>
      </c>
      <c r="AM310" s="50">
        <f t="shared" si="70"/>
        <v>0</v>
      </c>
      <c r="AN310" s="50" t="e">
        <f t="shared" si="79"/>
        <v>#REF!</v>
      </c>
      <c r="AO310" s="50" t="e">
        <f t="shared" si="79"/>
        <v>#REF!</v>
      </c>
      <c r="AP310" s="50" t="e">
        <f t="shared" si="79"/>
        <v>#REF!</v>
      </c>
      <c r="AQ310" s="50">
        <f>IFERROR(VLOOKUP(TEXT($A310,"000000"),[6]Página1!$A$8:$S$801,13,FALSE),0)</f>
        <v>0</v>
      </c>
      <c r="AR310" s="50">
        <f>IFERROR(VLOOKUP(TEXT($A310,"000000"),[6]Página1!$A$8:$S$801,16,FALSE),0)</f>
        <v>0</v>
      </c>
      <c r="AS310" s="50">
        <f>IFERROR(VLOOKUP(TEXT($A310,"000000"),[6]Página1!$A$8:$S$801,19,FALSE),0)</f>
        <v>0</v>
      </c>
      <c r="AT310" s="50">
        <f>IFERROR(VLOOKUP(TEXT($A310,"000000"),[7]Página1!$A$8:$R$814,12,FALSE),0)</f>
        <v>0</v>
      </c>
      <c r="AU310" s="50">
        <f>IFERROR(VLOOKUP(TEXT($A310,"000000"),[7]Página1!$A$8:$R$814,15,FALSE),0)</f>
        <v>0</v>
      </c>
      <c r="AV310" s="50">
        <f>IFERROR(VLOOKUP(TEXT($A310,"000000"),[7]Página1!$A$8:$R$814,18,FALSE),0)</f>
        <v>0</v>
      </c>
      <c r="AW310" s="50"/>
      <c r="AX310" s="51" t="e">
        <f t="shared" si="71"/>
        <v>#REF!</v>
      </c>
      <c r="AY310" s="51" t="e">
        <f t="shared" si="72"/>
        <v>#REF!</v>
      </c>
      <c r="AZ310" s="51" t="e">
        <f t="shared" si="73"/>
        <v>#REF!</v>
      </c>
      <c r="BA310" s="51" t="e">
        <f t="shared" si="74"/>
        <v>#REF!</v>
      </c>
      <c r="BB310" s="51">
        <f t="shared" si="75"/>
        <v>0</v>
      </c>
      <c r="BC310" s="51" t="e">
        <f t="shared" si="76"/>
        <v>#REF!</v>
      </c>
      <c r="BD310" s="51">
        <f t="shared" si="77"/>
        <v>0</v>
      </c>
      <c r="BE310" s="51">
        <f>IFERROR(VLOOKUP(A310,salario!A$2:P$91,11,FALSE),0)</f>
        <v>0</v>
      </c>
      <c r="BF310" s="51">
        <f>SUMIFS(topmanager!$D:$D,topmanager!$C:$C,rs_nova!$A310,topmanager!$A:$A,rs_nova!BF$2)</f>
        <v>0</v>
      </c>
      <c r="BG310" s="51">
        <f>SUMIFS(topmanager!$D:$D,topmanager!$C:$C,rs_nova!$A310,topmanager!$A:$A,rs_nova!BG$2)</f>
        <v>0</v>
      </c>
      <c r="BH310" s="51">
        <f>SUMIFS(topmanager!$D:$D,topmanager!$C:$C,rs_nova!$A310,topmanager!$A:$A,rs_nova!BH$2)</f>
        <v>0</v>
      </c>
      <c r="BI310" s="51">
        <f>SUMIFS(topmanager!$D:$D,topmanager!$C:$C,rs_nova!$A310,topmanager!$A:$A,rs_nova!BI$2)</f>
        <v>0</v>
      </c>
      <c r="BJ310" s="51">
        <f>SUMIFS(topmanager!$D:$D,topmanager!$C:$C,rs_nova!$A310,topmanager!$A:$A,rs_nova!BJ$2)+SUMIFS(topmanager!$D:$D,topmanager!$C:$C,rs_nova!$A310,topmanager!$A:$A,rs_nova!BJ$2+1)</f>
        <v>0</v>
      </c>
      <c r="BK310" s="51">
        <f>IFERROR(VLOOKUP(A310,[8]ferias!$C$4:$G$100,5,FALSE),0)</f>
        <v>0</v>
      </c>
      <c r="BL310" s="51">
        <f>SUMIFS(topmanager!$D:$D,topmanager!$C:$C,rs_nova!$A310,topmanager!$A:$A,rs_nova!BL$2)</f>
        <v>0</v>
      </c>
      <c r="BM310" s="51">
        <f>SUMIFS(topmanager!$D:$D,topmanager!$C:$C,rs_nova!$A310,topmanager!$A:$A,rs_nova!BM$2)+SUMIFS(topmanager!$D:$D,topmanager!$C:$C,rs_nova!$A314,topmanager!$A:$A,151)</f>
        <v>0</v>
      </c>
      <c r="BN310" s="51">
        <f t="shared" si="78"/>
        <v>0</v>
      </c>
    </row>
    <row r="311" spans="1:66">
      <c r="A311" s="47" t="e">
        <f>total!#REF!</f>
        <v>#REF!</v>
      </c>
      <c r="B311" s="47">
        <f t="shared" si="65"/>
        <v>0</v>
      </c>
      <c r="C311" s="48" t="e">
        <f>total!#REF!</f>
        <v>#REF!</v>
      </c>
      <c r="D311" s="49" t="str">
        <f>IFERROR(VLOOKUP(A311,salario!A$3:J$32,10,FALSE),"")</f>
        <v/>
      </c>
      <c r="E311" s="49" t="str">
        <f>IFERROR(IF(VLOOKUP(A311,salario!A$3:O$32,15,FALSE)="","",VLOOKUP(A311,salario!A$3:O$32,15,FALSE)),"")</f>
        <v/>
      </c>
      <c r="F311" s="47" t="str">
        <f>IFERROR(VLOOKUP(A311,[5]base_pessoal!$B$2:$P$1504,13,FALSE),"")</f>
        <v/>
      </c>
      <c r="G311" s="50">
        <f>IFERROR(VLOOKUP(A311,salario!A$2:P$91,11,FALSE),0)*B311/30</f>
        <v>0</v>
      </c>
      <c r="H311" s="50">
        <f>SUMIFS(topmanager!$D:$D,topmanager!$C:$C,rs_nova!$A311,topmanager!$A:$A,rs_nova!H$2)+SUMIFS(topmanager!$D:$D,topmanager!$C:$C,rs_nova!$A311,topmanager!$A:$A,63)</f>
        <v>0</v>
      </c>
      <c r="I311" s="50">
        <f>-SUMIFS(topmanager!$D:$D,topmanager!$C:$C,rs_nova!$A311,topmanager!$A:$A,rs_nova!I$2)</f>
        <v>0</v>
      </c>
      <c r="J311" s="50">
        <f>SUMIFS(topmanager!$D:$D,topmanager!$C:$C,rs_nova!$A311,topmanager!$A:$A,rs_nova!J$2)</f>
        <v>0</v>
      </c>
      <c r="K311" s="50">
        <f>SUMIFS(topmanager!$D:$D,topmanager!$C:$C,rs_nova!$A311,topmanager!$A:$A,rs_nova!K$2)+SUMIFS(topmanager!$D:$D,topmanager!$C:$C,rs_nova!$A311,topmanager!$A:$A,911)</f>
        <v>0</v>
      </c>
      <c r="L311" s="50">
        <f>SUMIFS(topmanager!$D:$D,topmanager!$C:$C,rs_nova!$A311,topmanager!$A:$A,rs_nova!L$2)</f>
        <v>0</v>
      </c>
      <c r="M311" s="50">
        <f>SUMIFS(topmanager!$D:$D,topmanager!$C:$C,rs_nova!$A311,topmanager!$A:$A,rs_nova!M$2)+SUMIFS(topmanager!$D:$D,topmanager!$C:$C,rs_nova!$A311,topmanager!$A:$A,908)+SUMIFS(topmanager!$D:$D,topmanager!$C:$C,rs_nova!$A311,topmanager!$A:$A,550)</f>
        <v>0</v>
      </c>
      <c r="N311" s="50">
        <f>SUMIFS(topmanager!$D:$D,topmanager!$C:$C,rs_nova!$A311,topmanager!$A:$A,rs_nova!N$2)</f>
        <v>0</v>
      </c>
      <c r="O311" s="51">
        <f t="shared" si="66"/>
        <v>0</v>
      </c>
      <c r="P311" s="50">
        <f>IFERROR(VLOOKUP($A311,total!$B$4:$AW$437,27,0),0)</f>
        <v>0</v>
      </c>
      <c r="Q311" s="50">
        <f>IFERROR(VLOOKUP($A311,total!$B$4:$AW$437,21,0),0)</f>
        <v>0</v>
      </c>
      <c r="R311" s="50">
        <f>IFERROR(VLOOKUP($A311,total!$B$4:$AW$437,25,0),0)+IFERROR(VLOOKUP($A311,total!$B$4:$AW$437,36,0),0)</f>
        <v>0</v>
      </c>
      <c r="S311" s="50">
        <f>IFERROR(VLOOKUP(A311,gympass!$A$2:$F$148,6,0),0)</f>
        <v>0</v>
      </c>
      <c r="T311" s="50">
        <f>IFERROR(VLOOKUP($A311,total!$B$4:$AW$437,42,0),0)</f>
        <v>0</v>
      </c>
      <c r="U311" s="50">
        <f>IFERROR(VLOOKUP($A311,total!$B$4:$AW$437,32,0),0)</f>
        <v>0</v>
      </c>
      <c r="V311" s="50">
        <f>IFERROR(VLOOKUP($A311,total!$B$4:$AW$437,28,0),0)</f>
        <v>0</v>
      </c>
      <c r="W311" s="50">
        <f>IFERROR(VLOOKUP($A311,total!$B$4:$AX$437,49,0),0)</f>
        <v>0</v>
      </c>
      <c r="X311" s="50"/>
      <c r="Y311" s="50">
        <f>IFERROR(VLOOKUP(A311,#REF!,4,0),0)</f>
        <v>0</v>
      </c>
      <c r="Z311" s="50">
        <f>IFERROR(VLOOKUP(B311,#REF!,8,0),0)</f>
        <v>0</v>
      </c>
      <c r="AA311" s="50">
        <f>IFERROR(VLOOKUP($A311,total!$B$4:$AW$437,45,0),0)</f>
        <v>0</v>
      </c>
      <c r="AB311" s="50">
        <f>IFERROR(VLOOKUP($A311,total!$B$4:$AW$437,48,0),0)</f>
        <v>0</v>
      </c>
      <c r="AC311" s="50">
        <f>IFERROR(VLOOKUP($A311,total!$B$4:$AB$437,19,0),0)</f>
        <v>0</v>
      </c>
      <c r="AD311" s="50">
        <f>IFERROR(VLOOKUP($A311,total!$B$4:$AB$437,10,0),0)</f>
        <v>0</v>
      </c>
      <c r="AE311" s="50">
        <f>IFERROR(VLOOKUP($A311,total!$B$4:$AB$437,13,0),0)-SUMIFS(topmanager!$D:$D,topmanager!$C:$C,rs_nova!$A315,topmanager!$A:$A,856)</f>
        <v>0</v>
      </c>
      <c r="AF311" s="50">
        <f>IFERROR(VLOOKUP($A311,total!$B$4:$AB$437,16,0),0)</f>
        <v>0</v>
      </c>
      <c r="AG311" s="50">
        <f>IFERROR(VLOOKUP($A311,total!$B$4:$AB$437,7,0),0)</f>
        <v>0</v>
      </c>
      <c r="AH311" s="50">
        <f>IFERROR(VLOOKUP($A311,total!$B$4:$AD$437,29,0),0)</f>
        <v>0</v>
      </c>
      <c r="AI311" s="50">
        <f>IFERROR(VLOOKUP(A311,total!$B$4:$AN$437,39,0),0)</f>
        <v>0</v>
      </c>
      <c r="AJ311" s="51">
        <f t="shared" si="67"/>
        <v>0</v>
      </c>
      <c r="AK311" s="50">
        <f t="shared" si="68"/>
        <v>0</v>
      </c>
      <c r="AL311" s="50">
        <f t="shared" si="69"/>
        <v>0</v>
      </c>
      <c r="AM311" s="50">
        <f t="shared" si="70"/>
        <v>0</v>
      </c>
      <c r="AN311" s="50" t="e">
        <f t="shared" si="79"/>
        <v>#REF!</v>
      </c>
      <c r="AO311" s="50" t="e">
        <f t="shared" si="79"/>
        <v>#REF!</v>
      </c>
      <c r="AP311" s="50" t="e">
        <f t="shared" si="79"/>
        <v>#REF!</v>
      </c>
      <c r="AQ311" s="50">
        <f>IFERROR(VLOOKUP(TEXT($A311,"000000"),[6]Página1!$A$8:$S$801,13,FALSE),0)</f>
        <v>0</v>
      </c>
      <c r="AR311" s="50">
        <f>IFERROR(VLOOKUP(TEXT($A311,"000000"),[6]Página1!$A$8:$S$801,16,FALSE),0)</f>
        <v>0</v>
      </c>
      <c r="AS311" s="50">
        <f>IFERROR(VLOOKUP(TEXT($A311,"000000"),[6]Página1!$A$8:$S$801,19,FALSE),0)</f>
        <v>0</v>
      </c>
      <c r="AT311" s="50">
        <f>IFERROR(VLOOKUP(TEXT($A311,"000000"),[7]Página1!$A$8:$R$814,12,FALSE),0)</f>
        <v>0</v>
      </c>
      <c r="AU311" s="50">
        <f>IFERROR(VLOOKUP(TEXT($A311,"000000"),[7]Página1!$A$8:$R$814,15,FALSE),0)</f>
        <v>0</v>
      </c>
      <c r="AV311" s="50">
        <f>IFERROR(VLOOKUP(TEXT($A311,"000000"),[7]Página1!$A$8:$R$814,18,FALSE),0)</f>
        <v>0</v>
      </c>
      <c r="AW311" s="50"/>
      <c r="AX311" s="51" t="e">
        <f t="shared" si="71"/>
        <v>#REF!</v>
      </c>
      <c r="AY311" s="51" t="e">
        <f t="shared" si="72"/>
        <v>#REF!</v>
      </c>
      <c r="AZ311" s="51" t="e">
        <f t="shared" si="73"/>
        <v>#REF!</v>
      </c>
      <c r="BA311" s="51" t="e">
        <f t="shared" si="74"/>
        <v>#REF!</v>
      </c>
      <c r="BB311" s="51">
        <f t="shared" si="75"/>
        <v>0</v>
      </c>
      <c r="BC311" s="51" t="e">
        <f t="shared" si="76"/>
        <v>#REF!</v>
      </c>
      <c r="BD311" s="51">
        <f t="shared" si="77"/>
        <v>0</v>
      </c>
      <c r="BE311" s="51">
        <f>IFERROR(VLOOKUP(A311,salario!A$2:P$91,11,FALSE),0)</f>
        <v>0</v>
      </c>
      <c r="BF311" s="51">
        <f>SUMIFS(topmanager!$D:$D,topmanager!$C:$C,rs_nova!$A311,topmanager!$A:$A,rs_nova!BF$2)</f>
        <v>0</v>
      </c>
      <c r="BG311" s="51">
        <f>SUMIFS(topmanager!$D:$D,topmanager!$C:$C,rs_nova!$A311,topmanager!$A:$A,rs_nova!BG$2)</f>
        <v>0</v>
      </c>
      <c r="BH311" s="51">
        <f>SUMIFS(topmanager!$D:$D,topmanager!$C:$C,rs_nova!$A311,topmanager!$A:$A,rs_nova!BH$2)</f>
        <v>0</v>
      </c>
      <c r="BI311" s="51">
        <f>SUMIFS(topmanager!$D:$D,topmanager!$C:$C,rs_nova!$A311,topmanager!$A:$A,rs_nova!BI$2)</f>
        <v>0</v>
      </c>
      <c r="BJ311" s="51">
        <f>SUMIFS(topmanager!$D:$D,topmanager!$C:$C,rs_nova!$A311,topmanager!$A:$A,rs_nova!BJ$2)+SUMIFS(topmanager!$D:$D,topmanager!$C:$C,rs_nova!$A311,topmanager!$A:$A,rs_nova!BJ$2+1)</f>
        <v>0</v>
      </c>
      <c r="BK311" s="51">
        <f>IFERROR(VLOOKUP(A311,[8]ferias!$C$4:$G$100,5,FALSE),0)</f>
        <v>0</v>
      </c>
      <c r="BL311" s="51">
        <f>SUMIFS(topmanager!$D:$D,topmanager!$C:$C,rs_nova!$A311,topmanager!$A:$A,rs_nova!BL$2)</f>
        <v>0</v>
      </c>
      <c r="BM311" s="51">
        <f>SUMIFS(topmanager!$D:$D,topmanager!$C:$C,rs_nova!$A311,topmanager!$A:$A,rs_nova!BM$2)+SUMIFS(topmanager!$D:$D,topmanager!$C:$C,rs_nova!$A315,topmanager!$A:$A,151)</f>
        <v>0</v>
      </c>
      <c r="BN311" s="51">
        <f t="shared" si="78"/>
        <v>0</v>
      </c>
    </row>
    <row r="312" spans="1:66">
      <c r="A312" s="47" t="e">
        <f>total!#REF!</f>
        <v>#REF!</v>
      </c>
      <c r="B312" s="47">
        <f t="shared" si="65"/>
        <v>0</v>
      </c>
      <c r="C312" s="48" t="e">
        <f>total!#REF!</f>
        <v>#REF!</v>
      </c>
      <c r="D312" s="49" t="str">
        <f>IFERROR(VLOOKUP(A312,salario!A$3:J$32,10,FALSE),"")</f>
        <v/>
      </c>
      <c r="E312" s="49" t="str">
        <f>IFERROR(IF(VLOOKUP(A312,salario!A$3:O$32,15,FALSE)="","",VLOOKUP(A312,salario!A$3:O$32,15,FALSE)),"")</f>
        <v/>
      </c>
      <c r="F312" s="47" t="str">
        <f>IFERROR(VLOOKUP(A312,[5]base_pessoal!$B$2:$P$1504,13,FALSE),"")</f>
        <v/>
      </c>
      <c r="G312" s="50">
        <f>IFERROR(VLOOKUP(A312,salario!A$2:P$91,11,FALSE),0)*B312/30</f>
        <v>0</v>
      </c>
      <c r="H312" s="50">
        <f>SUMIFS(topmanager!$D:$D,topmanager!$C:$C,rs_nova!$A312,topmanager!$A:$A,rs_nova!H$2)+SUMIFS(topmanager!$D:$D,topmanager!$C:$C,rs_nova!$A312,topmanager!$A:$A,63)</f>
        <v>0</v>
      </c>
      <c r="I312" s="50">
        <f>-SUMIFS(topmanager!$D:$D,topmanager!$C:$C,rs_nova!$A312,topmanager!$A:$A,rs_nova!I$2)</f>
        <v>0</v>
      </c>
      <c r="J312" s="50">
        <f>SUMIFS(topmanager!$D:$D,topmanager!$C:$C,rs_nova!$A312,topmanager!$A:$A,rs_nova!J$2)</f>
        <v>0</v>
      </c>
      <c r="K312" s="50">
        <f>SUMIFS(topmanager!$D:$D,topmanager!$C:$C,rs_nova!$A312,topmanager!$A:$A,rs_nova!K$2)+SUMIFS(topmanager!$D:$D,topmanager!$C:$C,rs_nova!$A312,topmanager!$A:$A,911)</f>
        <v>0</v>
      </c>
      <c r="L312" s="50">
        <f>SUMIFS(topmanager!$D:$D,topmanager!$C:$C,rs_nova!$A312,topmanager!$A:$A,rs_nova!L$2)</f>
        <v>0</v>
      </c>
      <c r="M312" s="50">
        <f>SUMIFS(topmanager!$D:$D,topmanager!$C:$C,rs_nova!$A312,topmanager!$A:$A,rs_nova!M$2)+SUMIFS(topmanager!$D:$D,topmanager!$C:$C,rs_nova!$A312,topmanager!$A:$A,908)+SUMIFS(topmanager!$D:$D,topmanager!$C:$C,rs_nova!$A312,topmanager!$A:$A,550)</f>
        <v>0</v>
      </c>
      <c r="N312" s="50">
        <f>SUMIFS(topmanager!$D:$D,topmanager!$C:$C,rs_nova!$A312,topmanager!$A:$A,rs_nova!N$2)</f>
        <v>0</v>
      </c>
      <c r="O312" s="51">
        <f t="shared" si="66"/>
        <v>0</v>
      </c>
      <c r="P312" s="50">
        <f>IFERROR(VLOOKUP($A312,total!$B$4:$AW$437,27,0),0)</f>
        <v>0</v>
      </c>
      <c r="Q312" s="50">
        <f>IFERROR(VLOOKUP($A312,total!$B$4:$AW$437,21,0),0)</f>
        <v>0</v>
      </c>
      <c r="R312" s="50">
        <f>IFERROR(VLOOKUP($A312,total!$B$4:$AW$437,25,0),0)+IFERROR(VLOOKUP($A312,total!$B$4:$AW$437,36,0),0)</f>
        <v>0</v>
      </c>
      <c r="S312" s="50">
        <f>IFERROR(VLOOKUP(A312,gympass!$A$2:$F$148,6,0),0)</f>
        <v>0</v>
      </c>
      <c r="T312" s="50">
        <f>IFERROR(VLOOKUP($A312,total!$B$4:$AW$437,42,0),0)</f>
        <v>0</v>
      </c>
      <c r="U312" s="50">
        <f>IFERROR(VLOOKUP($A312,total!$B$4:$AW$437,32,0),0)</f>
        <v>0</v>
      </c>
      <c r="V312" s="50">
        <f>IFERROR(VLOOKUP($A312,total!$B$4:$AW$437,28,0),0)</f>
        <v>0</v>
      </c>
      <c r="W312" s="50">
        <f>IFERROR(VLOOKUP($A312,total!$B$4:$AX$437,49,0),0)</f>
        <v>0</v>
      </c>
      <c r="X312" s="50"/>
      <c r="Y312" s="50">
        <f>IFERROR(VLOOKUP(A312,#REF!,4,0),0)</f>
        <v>0</v>
      </c>
      <c r="Z312" s="50">
        <f>IFERROR(VLOOKUP(B312,#REF!,8,0),0)</f>
        <v>0</v>
      </c>
      <c r="AA312" s="50">
        <f>IFERROR(VLOOKUP($A312,total!$B$4:$AW$437,45,0),0)</f>
        <v>0</v>
      </c>
      <c r="AB312" s="50">
        <f>IFERROR(VLOOKUP($A312,total!$B$4:$AW$437,48,0),0)</f>
        <v>0</v>
      </c>
      <c r="AC312" s="50">
        <f>IFERROR(VLOOKUP($A312,total!$B$4:$AB$437,19,0),0)</f>
        <v>0</v>
      </c>
      <c r="AD312" s="50">
        <f>IFERROR(VLOOKUP($A312,total!$B$4:$AB$437,10,0),0)</f>
        <v>0</v>
      </c>
      <c r="AE312" s="50">
        <f>IFERROR(VLOOKUP($A312,total!$B$4:$AB$437,13,0),0)-SUMIFS(topmanager!$D:$D,topmanager!$C:$C,rs_nova!$A316,topmanager!$A:$A,856)</f>
        <v>0</v>
      </c>
      <c r="AF312" s="50">
        <f>IFERROR(VLOOKUP($A312,total!$B$4:$AB$437,16,0),0)</f>
        <v>0</v>
      </c>
      <c r="AG312" s="50">
        <f>IFERROR(VLOOKUP($A312,total!$B$4:$AB$437,7,0),0)</f>
        <v>0</v>
      </c>
      <c r="AH312" s="50">
        <f>IFERROR(VLOOKUP($A312,total!$B$4:$AD$437,29,0),0)</f>
        <v>0</v>
      </c>
      <c r="AI312" s="50">
        <f>IFERROR(VLOOKUP(A312,total!$B$4:$AN$437,39,0),0)</f>
        <v>0</v>
      </c>
      <c r="AJ312" s="51">
        <f t="shared" si="67"/>
        <v>0</v>
      </c>
      <c r="AK312" s="50">
        <f t="shared" si="68"/>
        <v>0</v>
      </c>
      <c r="AL312" s="50">
        <f t="shared" si="69"/>
        <v>0</v>
      </c>
      <c r="AM312" s="50">
        <f t="shared" si="70"/>
        <v>0</v>
      </c>
      <c r="AN312" s="50" t="e">
        <f t="shared" si="79"/>
        <v>#REF!</v>
      </c>
      <c r="AO312" s="50" t="e">
        <f t="shared" si="79"/>
        <v>#REF!</v>
      </c>
      <c r="AP312" s="50" t="e">
        <f t="shared" si="79"/>
        <v>#REF!</v>
      </c>
      <c r="AQ312" s="50">
        <f>IFERROR(VLOOKUP(TEXT($A312,"000000"),[6]Página1!$A$8:$S$801,13,FALSE),0)</f>
        <v>0</v>
      </c>
      <c r="AR312" s="50">
        <f>IFERROR(VLOOKUP(TEXT($A312,"000000"),[6]Página1!$A$8:$S$801,16,FALSE),0)</f>
        <v>0</v>
      </c>
      <c r="AS312" s="50">
        <f>IFERROR(VLOOKUP(TEXT($A312,"000000"),[6]Página1!$A$8:$S$801,19,FALSE),0)</f>
        <v>0</v>
      </c>
      <c r="AT312" s="50">
        <f>IFERROR(VLOOKUP(TEXT($A312,"000000"),[7]Página1!$A$8:$R$814,12,FALSE),0)</f>
        <v>0</v>
      </c>
      <c r="AU312" s="50">
        <f>IFERROR(VLOOKUP(TEXT($A312,"000000"),[7]Página1!$A$8:$R$814,15,FALSE),0)</f>
        <v>0</v>
      </c>
      <c r="AV312" s="50">
        <f>IFERROR(VLOOKUP(TEXT($A312,"000000"),[7]Página1!$A$8:$R$814,18,FALSE),0)</f>
        <v>0</v>
      </c>
      <c r="AW312" s="50"/>
      <c r="AX312" s="51" t="e">
        <f t="shared" si="71"/>
        <v>#REF!</v>
      </c>
      <c r="AY312" s="51" t="e">
        <f t="shared" si="72"/>
        <v>#REF!</v>
      </c>
      <c r="AZ312" s="51" t="e">
        <f t="shared" si="73"/>
        <v>#REF!</v>
      </c>
      <c r="BA312" s="51" t="e">
        <f t="shared" si="74"/>
        <v>#REF!</v>
      </c>
      <c r="BB312" s="51">
        <f t="shared" si="75"/>
        <v>0</v>
      </c>
      <c r="BC312" s="51" t="e">
        <f t="shared" si="76"/>
        <v>#REF!</v>
      </c>
      <c r="BD312" s="51">
        <f t="shared" si="77"/>
        <v>0</v>
      </c>
      <c r="BE312" s="51">
        <f>IFERROR(VLOOKUP(A312,salario!A$2:P$91,11,FALSE),0)</f>
        <v>0</v>
      </c>
      <c r="BF312" s="51">
        <f>SUMIFS(topmanager!$D:$D,topmanager!$C:$C,rs_nova!$A312,topmanager!$A:$A,rs_nova!BF$2)</f>
        <v>0</v>
      </c>
      <c r="BG312" s="51">
        <f>SUMIFS(topmanager!$D:$D,topmanager!$C:$C,rs_nova!$A312,topmanager!$A:$A,rs_nova!BG$2)</f>
        <v>0</v>
      </c>
      <c r="BH312" s="51">
        <f>SUMIFS(topmanager!$D:$D,topmanager!$C:$C,rs_nova!$A312,topmanager!$A:$A,rs_nova!BH$2)</f>
        <v>0</v>
      </c>
      <c r="BI312" s="51">
        <f>SUMIFS(topmanager!$D:$D,topmanager!$C:$C,rs_nova!$A312,topmanager!$A:$A,rs_nova!BI$2)</f>
        <v>0</v>
      </c>
      <c r="BJ312" s="51">
        <f>SUMIFS(topmanager!$D:$D,topmanager!$C:$C,rs_nova!$A312,topmanager!$A:$A,rs_nova!BJ$2)+SUMIFS(topmanager!$D:$D,topmanager!$C:$C,rs_nova!$A312,topmanager!$A:$A,rs_nova!BJ$2+1)</f>
        <v>0</v>
      </c>
      <c r="BK312" s="51">
        <f>IFERROR(VLOOKUP(A312,[8]ferias!$C$4:$G$100,5,FALSE),0)</f>
        <v>0</v>
      </c>
      <c r="BL312" s="51">
        <f>SUMIFS(topmanager!$D:$D,topmanager!$C:$C,rs_nova!$A312,topmanager!$A:$A,rs_nova!BL$2)</f>
        <v>0</v>
      </c>
      <c r="BM312" s="51">
        <f>SUMIFS(topmanager!$D:$D,topmanager!$C:$C,rs_nova!$A312,topmanager!$A:$A,rs_nova!BM$2)+SUMIFS(topmanager!$D:$D,topmanager!$C:$C,rs_nova!$A316,topmanager!$A:$A,151)</f>
        <v>0</v>
      </c>
      <c r="BN312" s="51">
        <f t="shared" si="78"/>
        <v>0</v>
      </c>
    </row>
    <row r="313" spans="1:66">
      <c r="A313" s="47" t="e">
        <f>total!#REF!</f>
        <v>#REF!</v>
      </c>
      <c r="B313" s="47">
        <f t="shared" si="65"/>
        <v>0</v>
      </c>
      <c r="C313" s="48" t="e">
        <f>total!#REF!</f>
        <v>#REF!</v>
      </c>
      <c r="D313" s="49" t="str">
        <f>IFERROR(VLOOKUP(A313,salario!A$3:J$32,10,FALSE),"")</f>
        <v/>
      </c>
      <c r="E313" s="49" t="str">
        <f>IFERROR(IF(VLOOKUP(A313,salario!A$3:O$32,15,FALSE)="","",VLOOKUP(A313,salario!A$3:O$32,15,FALSE)),"")</f>
        <v/>
      </c>
      <c r="F313" s="47" t="str">
        <f>IFERROR(VLOOKUP(A313,[5]base_pessoal!$B$2:$P$1504,13,FALSE),"")</f>
        <v/>
      </c>
      <c r="G313" s="50">
        <f>IFERROR(VLOOKUP(A313,salario!A$2:P$91,11,FALSE),0)*B313/30</f>
        <v>0</v>
      </c>
      <c r="H313" s="50">
        <f>SUMIFS(topmanager!$D:$D,topmanager!$C:$C,rs_nova!$A313,topmanager!$A:$A,rs_nova!H$2)+SUMIFS(topmanager!$D:$D,topmanager!$C:$C,rs_nova!$A313,topmanager!$A:$A,63)</f>
        <v>0</v>
      </c>
      <c r="I313" s="50">
        <f>-SUMIFS(topmanager!$D:$D,topmanager!$C:$C,rs_nova!$A313,topmanager!$A:$A,rs_nova!I$2)</f>
        <v>0</v>
      </c>
      <c r="J313" s="50">
        <f>SUMIFS(topmanager!$D:$D,topmanager!$C:$C,rs_nova!$A313,topmanager!$A:$A,rs_nova!J$2)</f>
        <v>0</v>
      </c>
      <c r="K313" s="50">
        <f>SUMIFS(topmanager!$D:$D,topmanager!$C:$C,rs_nova!$A313,topmanager!$A:$A,rs_nova!K$2)+SUMIFS(topmanager!$D:$D,topmanager!$C:$C,rs_nova!$A313,topmanager!$A:$A,911)</f>
        <v>0</v>
      </c>
      <c r="L313" s="50">
        <f>SUMIFS(topmanager!$D:$D,topmanager!$C:$C,rs_nova!$A313,topmanager!$A:$A,rs_nova!L$2)</f>
        <v>0</v>
      </c>
      <c r="M313" s="50">
        <f>SUMIFS(topmanager!$D:$D,topmanager!$C:$C,rs_nova!$A313,topmanager!$A:$A,rs_nova!M$2)+SUMIFS(topmanager!$D:$D,topmanager!$C:$C,rs_nova!$A313,topmanager!$A:$A,908)+SUMIFS(topmanager!$D:$D,topmanager!$C:$C,rs_nova!$A313,topmanager!$A:$A,550)</f>
        <v>0</v>
      </c>
      <c r="N313" s="50">
        <f>SUMIFS(topmanager!$D:$D,topmanager!$C:$C,rs_nova!$A313,topmanager!$A:$A,rs_nova!N$2)</f>
        <v>0</v>
      </c>
      <c r="O313" s="51">
        <f t="shared" si="66"/>
        <v>0</v>
      </c>
      <c r="P313" s="50">
        <f>IFERROR(VLOOKUP($A313,total!$B$4:$AW$437,27,0),0)</f>
        <v>0</v>
      </c>
      <c r="Q313" s="50">
        <f>IFERROR(VLOOKUP($A313,total!$B$4:$AW$437,21,0),0)</f>
        <v>0</v>
      </c>
      <c r="R313" s="50">
        <f>IFERROR(VLOOKUP($A313,total!$B$4:$AW$437,25,0),0)+IFERROR(VLOOKUP($A313,total!$B$4:$AW$437,36,0),0)</f>
        <v>0</v>
      </c>
      <c r="S313" s="50">
        <f>IFERROR(VLOOKUP(A313,gympass!$A$2:$F$148,6,0),0)</f>
        <v>0</v>
      </c>
      <c r="T313" s="50">
        <f>IFERROR(VLOOKUP($A313,total!$B$4:$AW$437,42,0),0)</f>
        <v>0</v>
      </c>
      <c r="U313" s="50">
        <f>IFERROR(VLOOKUP($A313,total!$B$4:$AW$437,32,0),0)</f>
        <v>0</v>
      </c>
      <c r="V313" s="50">
        <f>IFERROR(VLOOKUP($A313,total!$B$4:$AW$437,28,0),0)</f>
        <v>0</v>
      </c>
      <c r="W313" s="50">
        <f>IFERROR(VLOOKUP($A313,total!$B$4:$AX$437,49,0),0)</f>
        <v>0</v>
      </c>
      <c r="X313" s="50"/>
      <c r="Y313" s="50">
        <f>IFERROR(VLOOKUP(A313,#REF!,4,0),0)</f>
        <v>0</v>
      </c>
      <c r="Z313" s="50">
        <f>IFERROR(VLOOKUP(B313,#REF!,8,0),0)</f>
        <v>0</v>
      </c>
      <c r="AA313" s="50">
        <f>IFERROR(VLOOKUP($A313,total!$B$4:$AW$437,45,0),0)</f>
        <v>0</v>
      </c>
      <c r="AB313" s="50">
        <f>IFERROR(VLOOKUP($A313,total!$B$4:$AW$437,48,0),0)</f>
        <v>0</v>
      </c>
      <c r="AC313" s="50">
        <f>IFERROR(VLOOKUP($A313,total!$B$4:$AB$437,19,0),0)</f>
        <v>0</v>
      </c>
      <c r="AD313" s="50">
        <f>IFERROR(VLOOKUP($A313,total!$B$4:$AB$437,10,0),0)</f>
        <v>0</v>
      </c>
      <c r="AE313" s="50">
        <f>IFERROR(VLOOKUP($A313,total!$B$4:$AB$437,13,0),0)-SUMIFS(topmanager!$D:$D,topmanager!$C:$C,rs_nova!$A317,topmanager!$A:$A,856)</f>
        <v>0</v>
      </c>
      <c r="AF313" s="50">
        <f>IFERROR(VLOOKUP($A313,total!$B$4:$AB$437,16,0),0)</f>
        <v>0</v>
      </c>
      <c r="AG313" s="50">
        <f>IFERROR(VLOOKUP($A313,total!$B$4:$AB$437,7,0),0)</f>
        <v>0</v>
      </c>
      <c r="AH313" s="50">
        <f>IFERROR(VLOOKUP($A313,total!$B$4:$AD$437,29,0),0)</f>
        <v>0</v>
      </c>
      <c r="AI313" s="50">
        <f>IFERROR(VLOOKUP(A313,total!$B$4:$AN$437,39,0),0)</f>
        <v>0</v>
      </c>
      <c r="AJ313" s="51">
        <f t="shared" si="67"/>
        <v>0</v>
      </c>
      <c r="AK313" s="50">
        <f t="shared" si="68"/>
        <v>0</v>
      </c>
      <c r="AL313" s="50">
        <f t="shared" si="69"/>
        <v>0</v>
      </c>
      <c r="AM313" s="50">
        <f t="shared" si="70"/>
        <v>0</v>
      </c>
      <c r="AN313" s="50" t="e">
        <f t="shared" si="79"/>
        <v>#REF!</v>
      </c>
      <c r="AO313" s="50" t="e">
        <f t="shared" si="79"/>
        <v>#REF!</v>
      </c>
      <c r="AP313" s="50" t="e">
        <f t="shared" si="79"/>
        <v>#REF!</v>
      </c>
      <c r="AQ313" s="50">
        <f>IFERROR(VLOOKUP(TEXT($A313,"000000"),[6]Página1!$A$8:$S$801,13,FALSE),0)</f>
        <v>0</v>
      </c>
      <c r="AR313" s="50">
        <f>IFERROR(VLOOKUP(TEXT($A313,"000000"),[6]Página1!$A$8:$S$801,16,FALSE),0)</f>
        <v>0</v>
      </c>
      <c r="AS313" s="50">
        <f>IFERROR(VLOOKUP(TEXT($A313,"000000"),[6]Página1!$A$8:$S$801,19,FALSE),0)</f>
        <v>0</v>
      </c>
      <c r="AT313" s="50">
        <f>IFERROR(VLOOKUP(TEXT($A313,"000000"),[7]Página1!$A$8:$R$814,12,FALSE),0)</f>
        <v>0</v>
      </c>
      <c r="AU313" s="50">
        <f>IFERROR(VLOOKUP(TEXT($A313,"000000"),[7]Página1!$A$8:$R$814,15,FALSE),0)</f>
        <v>0</v>
      </c>
      <c r="AV313" s="50">
        <f>IFERROR(VLOOKUP(TEXT($A313,"000000"),[7]Página1!$A$8:$R$814,18,FALSE),0)</f>
        <v>0</v>
      </c>
      <c r="AW313" s="50"/>
      <c r="AX313" s="51" t="e">
        <f t="shared" si="71"/>
        <v>#REF!</v>
      </c>
      <c r="AY313" s="51" t="e">
        <f t="shared" si="72"/>
        <v>#REF!</v>
      </c>
      <c r="AZ313" s="51" t="e">
        <f t="shared" si="73"/>
        <v>#REF!</v>
      </c>
      <c r="BA313" s="51" t="e">
        <f t="shared" si="74"/>
        <v>#REF!</v>
      </c>
      <c r="BB313" s="51">
        <f t="shared" si="75"/>
        <v>0</v>
      </c>
      <c r="BC313" s="51" t="e">
        <f t="shared" si="76"/>
        <v>#REF!</v>
      </c>
      <c r="BD313" s="51">
        <f t="shared" si="77"/>
        <v>0</v>
      </c>
      <c r="BE313" s="51">
        <f>IFERROR(VLOOKUP(A313,salario!A$2:P$91,11,FALSE),0)</f>
        <v>0</v>
      </c>
      <c r="BF313" s="51">
        <f>SUMIFS(topmanager!$D:$D,topmanager!$C:$C,rs_nova!$A313,topmanager!$A:$A,rs_nova!BF$2)</f>
        <v>0</v>
      </c>
      <c r="BG313" s="51">
        <f>SUMIFS(topmanager!$D:$D,topmanager!$C:$C,rs_nova!$A313,topmanager!$A:$A,rs_nova!BG$2)</f>
        <v>0</v>
      </c>
      <c r="BH313" s="51">
        <f>SUMIFS(topmanager!$D:$D,topmanager!$C:$C,rs_nova!$A313,topmanager!$A:$A,rs_nova!BH$2)</f>
        <v>0</v>
      </c>
      <c r="BI313" s="51">
        <f>SUMIFS(topmanager!$D:$D,topmanager!$C:$C,rs_nova!$A313,topmanager!$A:$A,rs_nova!BI$2)</f>
        <v>0</v>
      </c>
      <c r="BJ313" s="51">
        <f>SUMIFS(topmanager!$D:$D,topmanager!$C:$C,rs_nova!$A313,topmanager!$A:$A,rs_nova!BJ$2)+SUMIFS(topmanager!$D:$D,topmanager!$C:$C,rs_nova!$A313,topmanager!$A:$A,rs_nova!BJ$2+1)</f>
        <v>0</v>
      </c>
      <c r="BK313" s="51">
        <f>IFERROR(VLOOKUP(A313,[8]ferias!$C$4:$G$100,5,FALSE),0)</f>
        <v>0</v>
      </c>
      <c r="BL313" s="51">
        <f>SUMIFS(topmanager!$D:$D,topmanager!$C:$C,rs_nova!$A313,topmanager!$A:$A,rs_nova!BL$2)</f>
        <v>0</v>
      </c>
      <c r="BM313" s="51">
        <f>SUMIFS(topmanager!$D:$D,topmanager!$C:$C,rs_nova!$A313,topmanager!$A:$A,rs_nova!BM$2)+SUMIFS(topmanager!$D:$D,topmanager!$C:$C,rs_nova!$A317,topmanager!$A:$A,151)</f>
        <v>0</v>
      </c>
      <c r="BN313" s="51">
        <f t="shared" si="78"/>
        <v>0</v>
      </c>
    </row>
    <row r="314" spans="1:66">
      <c r="A314" s="47" t="e">
        <f>total!#REF!</f>
        <v>#REF!</v>
      </c>
      <c r="B314" s="47">
        <f t="shared" si="65"/>
        <v>0</v>
      </c>
      <c r="C314" s="48" t="e">
        <f>total!#REF!</f>
        <v>#REF!</v>
      </c>
      <c r="D314" s="49" t="str">
        <f>IFERROR(VLOOKUP(A314,salario!A$3:J$32,10,FALSE),"")</f>
        <v/>
      </c>
      <c r="E314" s="49" t="str">
        <f>IFERROR(IF(VLOOKUP(A314,salario!A$3:O$32,15,FALSE)="","",VLOOKUP(A314,salario!A$3:O$32,15,FALSE)),"")</f>
        <v/>
      </c>
      <c r="F314" s="47" t="str">
        <f>IFERROR(VLOOKUP(A314,[5]base_pessoal!$B$2:$P$1504,13,FALSE),"")</f>
        <v/>
      </c>
      <c r="G314" s="50">
        <f>IFERROR(VLOOKUP(A314,salario!A$2:P$91,11,FALSE),0)*B314/30</f>
        <v>0</v>
      </c>
      <c r="H314" s="50">
        <f>SUMIFS(topmanager!$D:$D,topmanager!$C:$C,rs_nova!$A314,topmanager!$A:$A,rs_nova!H$2)+SUMIFS(topmanager!$D:$D,topmanager!$C:$C,rs_nova!$A314,topmanager!$A:$A,63)</f>
        <v>0</v>
      </c>
      <c r="I314" s="50">
        <f>-SUMIFS(topmanager!$D:$D,topmanager!$C:$C,rs_nova!$A314,topmanager!$A:$A,rs_nova!I$2)</f>
        <v>0</v>
      </c>
      <c r="J314" s="50">
        <f>SUMIFS(topmanager!$D:$D,topmanager!$C:$C,rs_nova!$A314,topmanager!$A:$A,rs_nova!J$2)</f>
        <v>0</v>
      </c>
      <c r="K314" s="50">
        <f>SUMIFS(topmanager!$D:$D,topmanager!$C:$C,rs_nova!$A314,topmanager!$A:$A,rs_nova!K$2)+SUMIFS(topmanager!$D:$D,topmanager!$C:$C,rs_nova!$A314,topmanager!$A:$A,911)</f>
        <v>0</v>
      </c>
      <c r="L314" s="50">
        <f>SUMIFS(topmanager!$D:$D,topmanager!$C:$C,rs_nova!$A314,topmanager!$A:$A,rs_nova!L$2)</f>
        <v>0</v>
      </c>
      <c r="M314" s="50">
        <f>SUMIFS(topmanager!$D:$D,topmanager!$C:$C,rs_nova!$A314,topmanager!$A:$A,rs_nova!M$2)+SUMIFS(topmanager!$D:$D,topmanager!$C:$C,rs_nova!$A314,topmanager!$A:$A,908)+SUMIFS(topmanager!$D:$D,topmanager!$C:$C,rs_nova!$A314,topmanager!$A:$A,550)</f>
        <v>0</v>
      </c>
      <c r="N314" s="50">
        <f>SUMIFS(topmanager!$D:$D,topmanager!$C:$C,rs_nova!$A314,topmanager!$A:$A,rs_nova!N$2)</f>
        <v>0</v>
      </c>
      <c r="O314" s="51">
        <f t="shared" si="66"/>
        <v>0</v>
      </c>
      <c r="P314" s="50">
        <f>IFERROR(VLOOKUP($A314,total!$B$4:$AW$437,27,0),0)</f>
        <v>0</v>
      </c>
      <c r="Q314" s="50">
        <f>IFERROR(VLOOKUP($A314,total!$B$4:$AW$437,21,0),0)</f>
        <v>0</v>
      </c>
      <c r="R314" s="50">
        <f>IFERROR(VLOOKUP($A314,total!$B$4:$AW$437,25,0),0)+IFERROR(VLOOKUP($A314,total!$B$4:$AW$437,36,0),0)</f>
        <v>0</v>
      </c>
      <c r="S314" s="50">
        <f>IFERROR(VLOOKUP(A314,gympass!$A$2:$F$148,6,0),0)</f>
        <v>0</v>
      </c>
      <c r="T314" s="50">
        <f>IFERROR(VLOOKUP($A314,total!$B$4:$AW$437,42,0),0)</f>
        <v>0</v>
      </c>
      <c r="U314" s="50">
        <f>IFERROR(VLOOKUP($A314,total!$B$4:$AW$437,32,0),0)</f>
        <v>0</v>
      </c>
      <c r="V314" s="50">
        <f>IFERROR(VLOOKUP($A314,total!$B$4:$AW$437,28,0),0)</f>
        <v>0</v>
      </c>
      <c r="W314" s="50">
        <f>IFERROR(VLOOKUP($A314,total!$B$4:$AX$437,49,0),0)</f>
        <v>0</v>
      </c>
      <c r="X314" s="50"/>
      <c r="Y314" s="50">
        <f>IFERROR(VLOOKUP(A314,#REF!,4,0),0)</f>
        <v>0</v>
      </c>
      <c r="Z314" s="50">
        <f>IFERROR(VLOOKUP(B314,#REF!,8,0),0)</f>
        <v>0</v>
      </c>
      <c r="AA314" s="50">
        <f>IFERROR(VLOOKUP($A314,total!$B$4:$AW$437,45,0),0)</f>
        <v>0</v>
      </c>
      <c r="AB314" s="50">
        <f>IFERROR(VLOOKUP($A314,total!$B$4:$AW$437,48,0),0)</f>
        <v>0</v>
      </c>
      <c r="AC314" s="50">
        <f>IFERROR(VLOOKUP($A314,total!$B$4:$AB$437,19,0),0)</f>
        <v>0</v>
      </c>
      <c r="AD314" s="50">
        <f>IFERROR(VLOOKUP($A314,total!$B$4:$AB$437,10,0),0)</f>
        <v>0</v>
      </c>
      <c r="AE314" s="50">
        <f>IFERROR(VLOOKUP($A314,total!$B$4:$AB$437,13,0),0)-SUMIFS(topmanager!$D:$D,topmanager!$C:$C,rs_nova!$A318,topmanager!$A:$A,856)</f>
        <v>0</v>
      </c>
      <c r="AF314" s="50">
        <f>IFERROR(VLOOKUP($A314,total!$B$4:$AB$437,16,0),0)</f>
        <v>0</v>
      </c>
      <c r="AG314" s="50">
        <f>IFERROR(VLOOKUP($A314,total!$B$4:$AB$437,7,0),0)</f>
        <v>0</v>
      </c>
      <c r="AH314" s="50">
        <f>IFERROR(VLOOKUP($A314,total!$B$4:$AD$437,29,0),0)</f>
        <v>0</v>
      </c>
      <c r="AI314" s="50">
        <f>IFERROR(VLOOKUP(A314,total!$B$4:$AN$437,39,0),0)</f>
        <v>0</v>
      </c>
      <c r="AJ314" s="51">
        <f t="shared" si="67"/>
        <v>0</v>
      </c>
      <c r="AK314" s="50">
        <f t="shared" si="68"/>
        <v>0</v>
      </c>
      <c r="AL314" s="50">
        <f t="shared" si="69"/>
        <v>0</v>
      </c>
      <c r="AM314" s="50">
        <f t="shared" si="70"/>
        <v>0</v>
      </c>
      <c r="AN314" s="50" t="e">
        <f t="shared" si="79"/>
        <v>#REF!</v>
      </c>
      <c r="AO314" s="50" t="e">
        <f t="shared" si="79"/>
        <v>#REF!</v>
      </c>
      <c r="AP314" s="50" t="e">
        <f t="shared" si="79"/>
        <v>#REF!</v>
      </c>
      <c r="AQ314" s="50">
        <f>IFERROR(VLOOKUP(TEXT($A314,"000000"),[6]Página1!$A$8:$S$801,13,FALSE),0)</f>
        <v>0</v>
      </c>
      <c r="AR314" s="50">
        <f>IFERROR(VLOOKUP(TEXT($A314,"000000"),[6]Página1!$A$8:$S$801,16,FALSE),0)</f>
        <v>0</v>
      </c>
      <c r="AS314" s="50">
        <f>IFERROR(VLOOKUP(TEXT($A314,"000000"),[6]Página1!$A$8:$S$801,19,FALSE),0)</f>
        <v>0</v>
      </c>
      <c r="AT314" s="50">
        <f>IFERROR(VLOOKUP(TEXT($A314,"000000"),[7]Página1!$A$8:$R$814,12,FALSE),0)</f>
        <v>0</v>
      </c>
      <c r="AU314" s="50">
        <f>IFERROR(VLOOKUP(TEXT($A314,"000000"),[7]Página1!$A$8:$R$814,15,FALSE),0)</f>
        <v>0</v>
      </c>
      <c r="AV314" s="50">
        <f>IFERROR(VLOOKUP(TEXT($A314,"000000"),[7]Página1!$A$8:$R$814,18,FALSE),0)</f>
        <v>0</v>
      </c>
      <c r="AW314" s="50"/>
      <c r="AX314" s="51" t="e">
        <f t="shared" si="71"/>
        <v>#REF!</v>
      </c>
      <c r="AY314" s="51" t="e">
        <f t="shared" si="72"/>
        <v>#REF!</v>
      </c>
      <c r="AZ314" s="51" t="e">
        <f t="shared" si="73"/>
        <v>#REF!</v>
      </c>
      <c r="BA314" s="51" t="e">
        <f t="shared" si="74"/>
        <v>#REF!</v>
      </c>
      <c r="BB314" s="51">
        <f t="shared" si="75"/>
        <v>0</v>
      </c>
      <c r="BC314" s="51" t="e">
        <f t="shared" si="76"/>
        <v>#REF!</v>
      </c>
      <c r="BD314" s="51">
        <f t="shared" si="77"/>
        <v>0</v>
      </c>
      <c r="BE314" s="51">
        <f>IFERROR(VLOOKUP(A314,salario!A$2:P$91,11,FALSE),0)</f>
        <v>0</v>
      </c>
      <c r="BF314" s="51">
        <f>SUMIFS(topmanager!$D:$D,topmanager!$C:$C,rs_nova!$A314,topmanager!$A:$A,rs_nova!BF$2)</f>
        <v>0</v>
      </c>
      <c r="BG314" s="51">
        <f>SUMIFS(topmanager!$D:$D,topmanager!$C:$C,rs_nova!$A314,topmanager!$A:$A,rs_nova!BG$2)</f>
        <v>0</v>
      </c>
      <c r="BH314" s="51">
        <f>SUMIFS(topmanager!$D:$D,topmanager!$C:$C,rs_nova!$A314,topmanager!$A:$A,rs_nova!BH$2)</f>
        <v>0</v>
      </c>
      <c r="BI314" s="51">
        <f>SUMIFS(topmanager!$D:$D,topmanager!$C:$C,rs_nova!$A314,topmanager!$A:$A,rs_nova!BI$2)</f>
        <v>0</v>
      </c>
      <c r="BJ314" s="51">
        <f>SUMIFS(topmanager!$D:$D,topmanager!$C:$C,rs_nova!$A314,topmanager!$A:$A,rs_nova!BJ$2)+SUMIFS(topmanager!$D:$D,topmanager!$C:$C,rs_nova!$A314,topmanager!$A:$A,rs_nova!BJ$2+1)</f>
        <v>0</v>
      </c>
      <c r="BK314" s="51">
        <f>IFERROR(VLOOKUP(A314,[8]ferias!$C$4:$G$100,5,FALSE),0)</f>
        <v>0</v>
      </c>
      <c r="BL314" s="51">
        <f>SUMIFS(topmanager!$D:$D,topmanager!$C:$C,rs_nova!$A314,topmanager!$A:$A,rs_nova!BL$2)</f>
        <v>0</v>
      </c>
      <c r="BM314" s="51">
        <f>SUMIFS(topmanager!$D:$D,topmanager!$C:$C,rs_nova!$A314,topmanager!$A:$A,rs_nova!BM$2)+SUMIFS(topmanager!$D:$D,topmanager!$C:$C,rs_nova!$A318,topmanager!$A:$A,151)</f>
        <v>0</v>
      </c>
      <c r="BN314" s="51">
        <f t="shared" si="78"/>
        <v>0</v>
      </c>
    </row>
    <row r="315" spans="1:66">
      <c r="A315" s="47" t="e">
        <f>total!#REF!</f>
        <v>#REF!</v>
      </c>
      <c r="B315" s="47">
        <f t="shared" si="65"/>
        <v>0</v>
      </c>
      <c r="C315" s="48" t="e">
        <f>total!#REF!</f>
        <v>#REF!</v>
      </c>
      <c r="D315" s="49" t="str">
        <f>IFERROR(VLOOKUP(A315,salario!A$3:J$32,10,FALSE),"")</f>
        <v/>
      </c>
      <c r="E315" s="49" t="str">
        <f>IFERROR(IF(VLOOKUP(A315,salario!A$3:O$32,15,FALSE)="","",VLOOKUP(A315,salario!A$3:O$32,15,FALSE)),"")</f>
        <v/>
      </c>
      <c r="F315" s="47" t="str">
        <f>IFERROR(VLOOKUP(A315,[5]base_pessoal!$B$2:$P$1504,13,FALSE),"")</f>
        <v/>
      </c>
      <c r="G315" s="50">
        <f>IFERROR(VLOOKUP(A315,salario!A$2:P$91,11,FALSE),0)*B315/30</f>
        <v>0</v>
      </c>
      <c r="H315" s="50">
        <f>SUMIFS(topmanager!$D:$D,topmanager!$C:$C,rs_nova!$A315,topmanager!$A:$A,rs_nova!H$2)+SUMIFS(topmanager!$D:$D,topmanager!$C:$C,rs_nova!$A315,topmanager!$A:$A,63)</f>
        <v>0</v>
      </c>
      <c r="I315" s="50">
        <f>-SUMIFS(topmanager!$D:$D,topmanager!$C:$C,rs_nova!$A315,topmanager!$A:$A,rs_nova!I$2)</f>
        <v>0</v>
      </c>
      <c r="J315" s="50">
        <f>SUMIFS(topmanager!$D:$D,topmanager!$C:$C,rs_nova!$A315,topmanager!$A:$A,rs_nova!J$2)</f>
        <v>0</v>
      </c>
      <c r="K315" s="50">
        <f>SUMIFS(topmanager!$D:$D,topmanager!$C:$C,rs_nova!$A315,topmanager!$A:$A,rs_nova!K$2)+SUMIFS(topmanager!$D:$D,topmanager!$C:$C,rs_nova!$A315,topmanager!$A:$A,911)</f>
        <v>0</v>
      </c>
      <c r="L315" s="50">
        <f>SUMIFS(topmanager!$D:$D,topmanager!$C:$C,rs_nova!$A315,topmanager!$A:$A,rs_nova!L$2)</f>
        <v>0</v>
      </c>
      <c r="M315" s="50">
        <f>SUMIFS(topmanager!$D:$D,topmanager!$C:$C,rs_nova!$A315,topmanager!$A:$A,rs_nova!M$2)+SUMIFS(topmanager!$D:$D,topmanager!$C:$C,rs_nova!$A315,topmanager!$A:$A,908)+SUMIFS(topmanager!$D:$D,topmanager!$C:$C,rs_nova!$A315,topmanager!$A:$A,550)</f>
        <v>0</v>
      </c>
      <c r="N315" s="50">
        <f>SUMIFS(topmanager!$D:$D,topmanager!$C:$C,rs_nova!$A315,topmanager!$A:$A,rs_nova!N$2)</f>
        <v>0</v>
      </c>
      <c r="O315" s="51">
        <f t="shared" si="66"/>
        <v>0</v>
      </c>
      <c r="P315" s="50">
        <f>IFERROR(VLOOKUP($A315,total!$B$4:$AW$437,27,0),0)</f>
        <v>0</v>
      </c>
      <c r="Q315" s="50">
        <f>IFERROR(VLOOKUP($A315,total!$B$4:$AW$437,21,0),0)</f>
        <v>0</v>
      </c>
      <c r="R315" s="50">
        <f>IFERROR(VLOOKUP($A315,total!$B$4:$AW$437,25,0),0)+IFERROR(VLOOKUP($A315,total!$B$4:$AW$437,36,0),0)</f>
        <v>0</v>
      </c>
      <c r="S315" s="50">
        <f>IFERROR(VLOOKUP(A315,gympass!$A$2:$F$148,6,0),0)</f>
        <v>0</v>
      </c>
      <c r="T315" s="50">
        <f>IFERROR(VLOOKUP($A315,total!$B$4:$AW$437,42,0),0)</f>
        <v>0</v>
      </c>
      <c r="U315" s="50">
        <f>IFERROR(VLOOKUP($A315,total!$B$4:$AW$437,32,0),0)</f>
        <v>0</v>
      </c>
      <c r="V315" s="50">
        <f>IFERROR(VLOOKUP($A315,total!$B$4:$AW$437,28,0),0)</f>
        <v>0</v>
      </c>
      <c r="W315" s="50">
        <f>IFERROR(VLOOKUP($A315,total!$B$4:$AX$437,49,0),0)</f>
        <v>0</v>
      </c>
      <c r="X315" s="50"/>
      <c r="Y315" s="50">
        <f>IFERROR(VLOOKUP(A315,#REF!,4,0),0)</f>
        <v>0</v>
      </c>
      <c r="Z315" s="50">
        <f>IFERROR(VLOOKUP(B315,#REF!,8,0),0)</f>
        <v>0</v>
      </c>
      <c r="AA315" s="50">
        <f>IFERROR(VLOOKUP($A315,total!$B$4:$AW$437,45,0),0)</f>
        <v>0</v>
      </c>
      <c r="AB315" s="50">
        <f>IFERROR(VLOOKUP($A315,total!$B$4:$AW$437,48,0),0)</f>
        <v>0</v>
      </c>
      <c r="AC315" s="50">
        <f>IFERROR(VLOOKUP($A315,total!$B$4:$AB$437,19,0),0)</f>
        <v>0</v>
      </c>
      <c r="AD315" s="50">
        <f>IFERROR(VLOOKUP($A315,total!$B$4:$AB$437,10,0),0)</f>
        <v>0</v>
      </c>
      <c r="AE315" s="50">
        <f>IFERROR(VLOOKUP($A315,total!$B$4:$AB$437,13,0),0)-SUMIFS(topmanager!$D:$D,topmanager!$C:$C,rs_nova!$A319,topmanager!$A:$A,856)</f>
        <v>0</v>
      </c>
      <c r="AF315" s="50">
        <f>IFERROR(VLOOKUP($A315,total!$B$4:$AB$437,16,0),0)</f>
        <v>0</v>
      </c>
      <c r="AG315" s="50">
        <f>IFERROR(VLOOKUP($A315,total!$B$4:$AB$437,7,0),0)</f>
        <v>0</v>
      </c>
      <c r="AH315" s="50">
        <f>IFERROR(VLOOKUP($A315,total!$B$4:$AD$437,29,0),0)</f>
        <v>0</v>
      </c>
      <c r="AI315" s="50">
        <f>IFERROR(VLOOKUP(A315,total!$B$4:$AN$437,39,0),0)</f>
        <v>0</v>
      </c>
      <c r="AJ315" s="51">
        <f t="shared" si="67"/>
        <v>0</v>
      </c>
      <c r="AK315" s="50">
        <f t="shared" si="68"/>
        <v>0</v>
      </c>
      <c r="AL315" s="50">
        <f t="shared" si="69"/>
        <v>0</v>
      </c>
      <c r="AM315" s="50">
        <f t="shared" si="70"/>
        <v>0</v>
      </c>
      <c r="AN315" s="50" t="e">
        <f t="shared" si="79"/>
        <v>#REF!</v>
      </c>
      <c r="AO315" s="50" t="e">
        <f t="shared" si="79"/>
        <v>#REF!</v>
      </c>
      <c r="AP315" s="50" t="e">
        <f t="shared" si="79"/>
        <v>#REF!</v>
      </c>
      <c r="AQ315" s="50">
        <f>IFERROR(VLOOKUP(TEXT($A315,"000000"),[6]Página1!$A$8:$S$801,13,FALSE),0)</f>
        <v>0</v>
      </c>
      <c r="AR315" s="50">
        <f>IFERROR(VLOOKUP(TEXT($A315,"000000"),[6]Página1!$A$8:$S$801,16,FALSE),0)</f>
        <v>0</v>
      </c>
      <c r="AS315" s="50">
        <f>IFERROR(VLOOKUP(TEXT($A315,"000000"),[6]Página1!$A$8:$S$801,19,FALSE),0)</f>
        <v>0</v>
      </c>
      <c r="AT315" s="50">
        <f>IFERROR(VLOOKUP(TEXT($A315,"000000"),[7]Página1!$A$8:$R$814,12,FALSE),0)</f>
        <v>0</v>
      </c>
      <c r="AU315" s="50">
        <f>IFERROR(VLOOKUP(TEXT($A315,"000000"),[7]Página1!$A$8:$R$814,15,FALSE),0)</f>
        <v>0</v>
      </c>
      <c r="AV315" s="50">
        <f>IFERROR(VLOOKUP(TEXT($A315,"000000"),[7]Página1!$A$8:$R$814,18,FALSE),0)</f>
        <v>0</v>
      </c>
      <c r="AW315" s="50"/>
      <c r="AX315" s="51" t="e">
        <f t="shared" si="71"/>
        <v>#REF!</v>
      </c>
      <c r="AY315" s="51" t="e">
        <f t="shared" si="72"/>
        <v>#REF!</v>
      </c>
      <c r="AZ315" s="51" t="e">
        <f t="shared" si="73"/>
        <v>#REF!</v>
      </c>
      <c r="BA315" s="51" t="e">
        <f t="shared" si="74"/>
        <v>#REF!</v>
      </c>
      <c r="BB315" s="51">
        <f t="shared" si="75"/>
        <v>0</v>
      </c>
      <c r="BC315" s="51" t="e">
        <f t="shared" si="76"/>
        <v>#REF!</v>
      </c>
      <c r="BD315" s="51">
        <f t="shared" si="77"/>
        <v>0</v>
      </c>
      <c r="BE315" s="51">
        <f>IFERROR(VLOOKUP(A315,salario!A$2:P$91,11,FALSE),0)</f>
        <v>0</v>
      </c>
      <c r="BF315" s="51">
        <f>SUMIFS(topmanager!$D:$D,topmanager!$C:$C,rs_nova!$A315,topmanager!$A:$A,rs_nova!BF$2)</f>
        <v>0</v>
      </c>
      <c r="BG315" s="51">
        <f>SUMIFS(topmanager!$D:$D,topmanager!$C:$C,rs_nova!$A315,topmanager!$A:$A,rs_nova!BG$2)</f>
        <v>0</v>
      </c>
      <c r="BH315" s="51">
        <f>SUMIFS(topmanager!$D:$D,topmanager!$C:$C,rs_nova!$A315,topmanager!$A:$A,rs_nova!BH$2)</f>
        <v>0</v>
      </c>
      <c r="BI315" s="51">
        <f>SUMIFS(topmanager!$D:$D,topmanager!$C:$C,rs_nova!$A315,topmanager!$A:$A,rs_nova!BI$2)</f>
        <v>0</v>
      </c>
      <c r="BJ315" s="51">
        <f>SUMIFS(topmanager!$D:$D,topmanager!$C:$C,rs_nova!$A315,topmanager!$A:$A,rs_nova!BJ$2)+SUMIFS(topmanager!$D:$D,topmanager!$C:$C,rs_nova!$A315,topmanager!$A:$A,rs_nova!BJ$2+1)</f>
        <v>0</v>
      </c>
      <c r="BK315" s="51">
        <f>IFERROR(VLOOKUP(A315,[8]ferias!$C$4:$G$100,5,FALSE),0)</f>
        <v>0</v>
      </c>
      <c r="BL315" s="51">
        <f>SUMIFS(topmanager!$D:$D,topmanager!$C:$C,rs_nova!$A315,topmanager!$A:$A,rs_nova!BL$2)</f>
        <v>0</v>
      </c>
      <c r="BM315" s="51">
        <f>SUMIFS(topmanager!$D:$D,topmanager!$C:$C,rs_nova!$A315,topmanager!$A:$A,rs_nova!BM$2)+SUMIFS(topmanager!$D:$D,topmanager!$C:$C,rs_nova!$A319,topmanager!$A:$A,151)</f>
        <v>0</v>
      </c>
      <c r="BN315" s="51">
        <f t="shared" si="78"/>
        <v>0</v>
      </c>
    </row>
    <row r="316" spans="1:66">
      <c r="A316" s="47" t="e">
        <f>total!#REF!</f>
        <v>#REF!</v>
      </c>
      <c r="B316" s="47">
        <f t="shared" si="65"/>
        <v>0</v>
      </c>
      <c r="C316" s="48" t="e">
        <f>total!#REF!</f>
        <v>#REF!</v>
      </c>
      <c r="D316" s="49" t="str">
        <f>IFERROR(VLOOKUP(A316,salario!A$3:J$32,10,FALSE),"")</f>
        <v/>
      </c>
      <c r="E316" s="49" t="str">
        <f>IFERROR(IF(VLOOKUP(A316,salario!A$3:O$32,15,FALSE)="","",VLOOKUP(A316,salario!A$3:O$32,15,FALSE)),"")</f>
        <v/>
      </c>
      <c r="F316" s="47" t="str">
        <f>IFERROR(VLOOKUP(A316,[5]base_pessoal!$B$2:$P$1504,13,FALSE),"")</f>
        <v/>
      </c>
      <c r="G316" s="50">
        <f>IFERROR(VLOOKUP(A316,salario!A$2:P$91,11,FALSE),0)*B316/30</f>
        <v>0</v>
      </c>
      <c r="H316" s="50">
        <f>SUMIFS(topmanager!$D:$D,topmanager!$C:$C,rs_nova!$A316,topmanager!$A:$A,rs_nova!H$2)+SUMIFS(topmanager!$D:$D,topmanager!$C:$C,rs_nova!$A316,topmanager!$A:$A,63)</f>
        <v>0</v>
      </c>
      <c r="I316" s="50">
        <f>-SUMIFS(topmanager!$D:$D,topmanager!$C:$C,rs_nova!$A316,topmanager!$A:$A,rs_nova!I$2)</f>
        <v>0</v>
      </c>
      <c r="J316" s="50">
        <f>SUMIFS(topmanager!$D:$D,topmanager!$C:$C,rs_nova!$A316,topmanager!$A:$A,rs_nova!J$2)</f>
        <v>0</v>
      </c>
      <c r="K316" s="50">
        <f>SUMIFS(topmanager!$D:$D,topmanager!$C:$C,rs_nova!$A316,topmanager!$A:$A,rs_nova!K$2)+SUMIFS(topmanager!$D:$D,topmanager!$C:$C,rs_nova!$A316,topmanager!$A:$A,911)</f>
        <v>0</v>
      </c>
      <c r="L316" s="50">
        <f>SUMIFS(topmanager!$D:$D,topmanager!$C:$C,rs_nova!$A316,topmanager!$A:$A,rs_nova!L$2)</f>
        <v>0</v>
      </c>
      <c r="M316" s="50">
        <f>SUMIFS(topmanager!$D:$D,topmanager!$C:$C,rs_nova!$A316,topmanager!$A:$A,rs_nova!M$2)+SUMIFS(topmanager!$D:$D,topmanager!$C:$C,rs_nova!$A316,topmanager!$A:$A,908)+SUMIFS(topmanager!$D:$D,topmanager!$C:$C,rs_nova!$A316,topmanager!$A:$A,550)</f>
        <v>0</v>
      </c>
      <c r="N316" s="50">
        <f>SUMIFS(topmanager!$D:$D,topmanager!$C:$C,rs_nova!$A316,topmanager!$A:$A,rs_nova!N$2)</f>
        <v>0</v>
      </c>
      <c r="O316" s="51">
        <f t="shared" si="66"/>
        <v>0</v>
      </c>
      <c r="P316" s="50">
        <f>IFERROR(VLOOKUP($A316,total!$B$4:$AW$437,27,0),0)</f>
        <v>0</v>
      </c>
      <c r="Q316" s="50">
        <f>IFERROR(VLOOKUP($A316,total!$B$4:$AW$437,21,0),0)</f>
        <v>0</v>
      </c>
      <c r="R316" s="50">
        <f>IFERROR(VLOOKUP($A316,total!$B$4:$AW$437,25,0),0)+IFERROR(VLOOKUP($A316,total!$B$4:$AW$437,36,0),0)</f>
        <v>0</v>
      </c>
      <c r="S316" s="50">
        <f>IFERROR(VLOOKUP(A316,gympass!$A$2:$F$148,6,0),0)</f>
        <v>0</v>
      </c>
      <c r="T316" s="50">
        <f>IFERROR(VLOOKUP($A316,total!$B$4:$AW$437,42,0),0)</f>
        <v>0</v>
      </c>
      <c r="U316" s="50">
        <f>IFERROR(VLOOKUP($A316,total!$B$4:$AW$437,32,0),0)</f>
        <v>0</v>
      </c>
      <c r="V316" s="50">
        <f>IFERROR(VLOOKUP($A316,total!$B$4:$AW$437,28,0),0)</f>
        <v>0</v>
      </c>
      <c r="W316" s="50">
        <f>IFERROR(VLOOKUP($A316,total!$B$4:$AX$437,49,0),0)</f>
        <v>0</v>
      </c>
      <c r="X316" s="50"/>
      <c r="Y316" s="50">
        <f>IFERROR(VLOOKUP(A316,#REF!,4,0),0)</f>
        <v>0</v>
      </c>
      <c r="Z316" s="50">
        <f>IFERROR(VLOOKUP(B316,#REF!,8,0),0)</f>
        <v>0</v>
      </c>
      <c r="AA316" s="50">
        <f>IFERROR(VLOOKUP($A316,total!$B$4:$AW$437,45,0),0)</f>
        <v>0</v>
      </c>
      <c r="AB316" s="50">
        <f>IFERROR(VLOOKUP($A316,total!$B$4:$AW$437,48,0),0)</f>
        <v>0</v>
      </c>
      <c r="AC316" s="50">
        <f>IFERROR(VLOOKUP($A316,total!$B$4:$AB$437,19,0),0)</f>
        <v>0</v>
      </c>
      <c r="AD316" s="50">
        <f>IFERROR(VLOOKUP($A316,total!$B$4:$AB$437,10,0),0)</f>
        <v>0</v>
      </c>
      <c r="AE316" s="50">
        <f>IFERROR(VLOOKUP($A316,total!$B$4:$AB$437,13,0),0)-SUMIFS(topmanager!$D:$D,topmanager!$C:$C,rs_nova!$A320,topmanager!$A:$A,856)</f>
        <v>0</v>
      </c>
      <c r="AF316" s="50">
        <f>IFERROR(VLOOKUP($A316,total!$B$4:$AB$437,16,0),0)</f>
        <v>0</v>
      </c>
      <c r="AG316" s="50">
        <f>IFERROR(VLOOKUP($A316,total!$B$4:$AB$437,7,0),0)</f>
        <v>0</v>
      </c>
      <c r="AH316" s="50">
        <f>IFERROR(VLOOKUP($A316,total!$B$4:$AD$437,29,0),0)</f>
        <v>0</v>
      </c>
      <c r="AI316" s="50">
        <f>IFERROR(VLOOKUP(A316,total!$B$4:$AN$437,39,0),0)</f>
        <v>0</v>
      </c>
      <c r="AJ316" s="51">
        <f t="shared" si="67"/>
        <v>0</v>
      </c>
      <c r="AK316" s="50">
        <f t="shared" si="68"/>
        <v>0</v>
      </c>
      <c r="AL316" s="50">
        <f t="shared" si="69"/>
        <v>0</v>
      </c>
      <c r="AM316" s="50">
        <f t="shared" si="70"/>
        <v>0</v>
      </c>
      <c r="AN316" s="50" t="e">
        <f t="shared" si="79"/>
        <v>#REF!</v>
      </c>
      <c r="AO316" s="50" t="e">
        <f t="shared" si="79"/>
        <v>#REF!</v>
      </c>
      <c r="AP316" s="50" t="e">
        <f t="shared" si="79"/>
        <v>#REF!</v>
      </c>
      <c r="AQ316" s="50">
        <f>IFERROR(VLOOKUP(TEXT($A316,"000000"),[6]Página1!$A$8:$S$801,13,FALSE),0)</f>
        <v>0</v>
      </c>
      <c r="AR316" s="50">
        <f>IFERROR(VLOOKUP(TEXT($A316,"000000"),[6]Página1!$A$8:$S$801,16,FALSE),0)</f>
        <v>0</v>
      </c>
      <c r="AS316" s="50">
        <f>IFERROR(VLOOKUP(TEXT($A316,"000000"),[6]Página1!$A$8:$S$801,19,FALSE),0)</f>
        <v>0</v>
      </c>
      <c r="AT316" s="50">
        <f>IFERROR(VLOOKUP(TEXT($A316,"000000"),[7]Página1!$A$8:$R$814,12,FALSE),0)</f>
        <v>0</v>
      </c>
      <c r="AU316" s="50">
        <f>IFERROR(VLOOKUP(TEXT($A316,"000000"),[7]Página1!$A$8:$R$814,15,FALSE),0)</f>
        <v>0</v>
      </c>
      <c r="AV316" s="50">
        <f>IFERROR(VLOOKUP(TEXT($A316,"000000"),[7]Página1!$A$8:$R$814,18,FALSE),0)</f>
        <v>0</v>
      </c>
      <c r="AW316" s="50"/>
      <c r="AX316" s="51" t="e">
        <f t="shared" si="71"/>
        <v>#REF!</v>
      </c>
      <c r="AY316" s="51" t="e">
        <f t="shared" si="72"/>
        <v>#REF!</v>
      </c>
      <c r="AZ316" s="51" t="e">
        <f t="shared" si="73"/>
        <v>#REF!</v>
      </c>
      <c r="BA316" s="51" t="e">
        <f t="shared" si="74"/>
        <v>#REF!</v>
      </c>
      <c r="BB316" s="51">
        <f t="shared" si="75"/>
        <v>0</v>
      </c>
      <c r="BC316" s="51" t="e">
        <f t="shared" si="76"/>
        <v>#REF!</v>
      </c>
      <c r="BD316" s="51">
        <f t="shared" si="77"/>
        <v>0</v>
      </c>
      <c r="BE316" s="51">
        <f>IFERROR(VLOOKUP(A316,salario!A$2:P$91,11,FALSE),0)</f>
        <v>0</v>
      </c>
      <c r="BF316" s="51">
        <f>SUMIFS(topmanager!$D:$D,topmanager!$C:$C,rs_nova!$A316,topmanager!$A:$A,rs_nova!BF$2)</f>
        <v>0</v>
      </c>
      <c r="BG316" s="51">
        <f>SUMIFS(topmanager!$D:$D,topmanager!$C:$C,rs_nova!$A316,topmanager!$A:$A,rs_nova!BG$2)</f>
        <v>0</v>
      </c>
      <c r="BH316" s="51">
        <f>SUMIFS(topmanager!$D:$D,topmanager!$C:$C,rs_nova!$A316,topmanager!$A:$A,rs_nova!BH$2)</f>
        <v>0</v>
      </c>
      <c r="BI316" s="51">
        <f>SUMIFS(topmanager!$D:$D,topmanager!$C:$C,rs_nova!$A316,topmanager!$A:$A,rs_nova!BI$2)</f>
        <v>0</v>
      </c>
      <c r="BJ316" s="51">
        <f>SUMIFS(topmanager!$D:$D,topmanager!$C:$C,rs_nova!$A316,topmanager!$A:$A,rs_nova!BJ$2)+SUMIFS(topmanager!$D:$D,topmanager!$C:$C,rs_nova!$A316,topmanager!$A:$A,rs_nova!BJ$2+1)</f>
        <v>0</v>
      </c>
      <c r="BK316" s="51">
        <f>IFERROR(VLOOKUP(A316,[8]ferias!$C$4:$G$100,5,FALSE),0)</f>
        <v>0</v>
      </c>
      <c r="BL316" s="51">
        <f>SUMIFS(topmanager!$D:$D,topmanager!$C:$C,rs_nova!$A316,topmanager!$A:$A,rs_nova!BL$2)</f>
        <v>0</v>
      </c>
      <c r="BM316" s="51">
        <f>SUMIFS(topmanager!$D:$D,topmanager!$C:$C,rs_nova!$A316,topmanager!$A:$A,rs_nova!BM$2)+SUMIFS(topmanager!$D:$D,topmanager!$C:$C,rs_nova!$A320,topmanager!$A:$A,151)</f>
        <v>0</v>
      </c>
      <c r="BN316" s="51">
        <f t="shared" si="78"/>
        <v>0</v>
      </c>
    </row>
    <row r="317" spans="1:66">
      <c r="A317" s="47" t="e">
        <f>total!#REF!</f>
        <v>#REF!</v>
      </c>
      <c r="B317" s="47">
        <f t="shared" si="65"/>
        <v>0</v>
      </c>
      <c r="C317" s="48" t="e">
        <f>total!#REF!</f>
        <v>#REF!</v>
      </c>
      <c r="D317" s="49" t="str">
        <f>IFERROR(VLOOKUP(A317,salario!A$3:J$32,10,FALSE),"")</f>
        <v/>
      </c>
      <c r="E317" s="49" t="str">
        <f>IFERROR(IF(VLOOKUP(A317,salario!A$3:O$32,15,FALSE)="","",VLOOKUP(A317,salario!A$3:O$32,15,FALSE)),"")</f>
        <v/>
      </c>
      <c r="F317" s="47" t="str">
        <f>IFERROR(VLOOKUP(A317,[5]base_pessoal!$B$2:$P$1504,13,FALSE),"")</f>
        <v/>
      </c>
      <c r="G317" s="50">
        <f>IFERROR(VLOOKUP(A317,salario!A$2:P$91,11,FALSE),0)*B317/30</f>
        <v>0</v>
      </c>
      <c r="H317" s="50">
        <f>SUMIFS(topmanager!$D:$D,topmanager!$C:$C,rs_nova!$A317,topmanager!$A:$A,rs_nova!H$2)+SUMIFS(topmanager!$D:$D,topmanager!$C:$C,rs_nova!$A317,topmanager!$A:$A,63)</f>
        <v>0</v>
      </c>
      <c r="I317" s="50">
        <f>-SUMIFS(topmanager!$D:$D,topmanager!$C:$C,rs_nova!$A317,topmanager!$A:$A,rs_nova!I$2)</f>
        <v>0</v>
      </c>
      <c r="J317" s="50">
        <f>SUMIFS(topmanager!$D:$D,topmanager!$C:$C,rs_nova!$A317,topmanager!$A:$A,rs_nova!J$2)</f>
        <v>0</v>
      </c>
      <c r="K317" s="50">
        <f>SUMIFS(topmanager!$D:$D,topmanager!$C:$C,rs_nova!$A317,topmanager!$A:$A,rs_nova!K$2)+SUMIFS(topmanager!$D:$D,topmanager!$C:$C,rs_nova!$A317,topmanager!$A:$A,911)</f>
        <v>0</v>
      </c>
      <c r="L317" s="50">
        <f>SUMIFS(topmanager!$D:$D,topmanager!$C:$C,rs_nova!$A317,topmanager!$A:$A,rs_nova!L$2)</f>
        <v>0</v>
      </c>
      <c r="M317" s="50">
        <f>SUMIFS(topmanager!$D:$D,topmanager!$C:$C,rs_nova!$A317,topmanager!$A:$A,rs_nova!M$2)+SUMIFS(topmanager!$D:$D,topmanager!$C:$C,rs_nova!$A317,topmanager!$A:$A,908)+SUMIFS(topmanager!$D:$D,topmanager!$C:$C,rs_nova!$A317,topmanager!$A:$A,550)</f>
        <v>0</v>
      </c>
      <c r="N317" s="50">
        <f>SUMIFS(topmanager!$D:$D,topmanager!$C:$C,rs_nova!$A317,topmanager!$A:$A,rs_nova!N$2)</f>
        <v>0</v>
      </c>
      <c r="O317" s="51">
        <f t="shared" si="66"/>
        <v>0</v>
      </c>
      <c r="P317" s="50">
        <f>IFERROR(VLOOKUP($A317,total!$B$4:$AW$437,27,0),0)</f>
        <v>0</v>
      </c>
      <c r="Q317" s="50">
        <f>IFERROR(VLOOKUP($A317,total!$B$4:$AW$437,21,0),0)</f>
        <v>0</v>
      </c>
      <c r="R317" s="50">
        <f>IFERROR(VLOOKUP($A317,total!$B$4:$AW$437,25,0),0)+IFERROR(VLOOKUP($A317,total!$B$4:$AW$437,36,0),0)</f>
        <v>0</v>
      </c>
      <c r="S317" s="50">
        <f>IFERROR(VLOOKUP(A317,gympass!$A$2:$F$148,6,0),0)</f>
        <v>0</v>
      </c>
      <c r="T317" s="50">
        <f>IFERROR(VLOOKUP($A317,total!$B$4:$AW$437,42,0),0)</f>
        <v>0</v>
      </c>
      <c r="U317" s="50">
        <f>IFERROR(VLOOKUP($A317,total!$B$4:$AW$437,32,0),0)</f>
        <v>0</v>
      </c>
      <c r="V317" s="50">
        <f>IFERROR(VLOOKUP($A317,total!$B$4:$AW$437,28,0),0)</f>
        <v>0</v>
      </c>
      <c r="W317" s="50">
        <f>IFERROR(VLOOKUP($A317,total!$B$4:$AX$437,49,0),0)</f>
        <v>0</v>
      </c>
      <c r="X317" s="50"/>
      <c r="Y317" s="50">
        <f>IFERROR(VLOOKUP(A317,#REF!,4,0),0)</f>
        <v>0</v>
      </c>
      <c r="Z317" s="50">
        <f>IFERROR(VLOOKUP(B317,#REF!,8,0),0)</f>
        <v>0</v>
      </c>
      <c r="AA317" s="50">
        <f>IFERROR(VLOOKUP($A317,total!$B$4:$AW$437,45,0),0)</f>
        <v>0</v>
      </c>
      <c r="AB317" s="50">
        <f>IFERROR(VLOOKUP($A317,total!$B$4:$AW$437,48,0),0)</f>
        <v>0</v>
      </c>
      <c r="AC317" s="50">
        <f>IFERROR(VLOOKUP($A317,total!$B$4:$AB$437,19,0),0)</f>
        <v>0</v>
      </c>
      <c r="AD317" s="50">
        <f>IFERROR(VLOOKUP($A317,total!$B$4:$AB$437,10,0),0)</f>
        <v>0</v>
      </c>
      <c r="AE317" s="50">
        <f>IFERROR(VLOOKUP($A317,total!$B$4:$AB$437,13,0),0)-SUMIFS(topmanager!$D:$D,topmanager!$C:$C,rs_nova!$A321,topmanager!$A:$A,856)</f>
        <v>0</v>
      </c>
      <c r="AF317" s="50">
        <f>IFERROR(VLOOKUP($A317,total!$B$4:$AB$437,16,0),0)</f>
        <v>0</v>
      </c>
      <c r="AG317" s="50">
        <f>IFERROR(VLOOKUP($A317,total!$B$4:$AB$437,7,0),0)</f>
        <v>0</v>
      </c>
      <c r="AH317" s="50">
        <f>IFERROR(VLOOKUP($A317,total!$B$4:$AD$437,29,0),0)</f>
        <v>0</v>
      </c>
      <c r="AI317" s="50">
        <f>IFERROR(VLOOKUP(A317,total!$B$4:$AN$437,39,0),0)</f>
        <v>0</v>
      </c>
      <c r="AJ317" s="51">
        <f t="shared" si="67"/>
        <v>0</v>
      </c>
      <c r="AK317" s="50">
        <f t="shared" si="68"/>
        <v>0</v>
      </c>
      <c r="AL317" s="50">
        <f t="shared" si="69"/>
        <v>0</v>
      </c>
      <c r="AM317" s="50">
        <f t="shared" si="70"/>
        <v>0</v>
      </c>
      <c r="AN317" s="50" t="e">
        <f t="shared" si="79"/>
        <v>#REF!</v>
      </c>
      <c r="AO317" s="50" t="e">
        <f t="shared" si="79"/>
        <v>#REF!</v>
      </c>
      <c r="AP317" s="50" t="e">
        <f t="shared" si="79"/>
        <v>#REF!</v>
      </c>
      <c r="AQ317" s="50">
        <f>IFERROR(VLOOKUP(TEXT($A317,"000000"),[6]Página1!$A$8:$S$801,13,FALSE),0)</f>
        <v>0</v>
      </c>
      <c r="AR317" s="50">
        <f>IFERROR(VLOOKUP(TEXT($A317,"000000"),[6]Página1!$A$8:$S$801,16,FALSE),0)</f>
        <v>0</v>
      </c>
      <c r="AS317" s="50">
        <f>IFERROR(VLOOKUP(TEXT($A317,"000000"),[6]Página1!$A$8:$S$801,19,FALSE),0)</f>
        <v>0</v>
      </c>
      <c r="AT317" s="50">
        <f>IFERROR(VLOOKUP(TEXT($A317,"000000"),[7]Página1!$A$8:$R$814,12,FALSE),0)</f>
        <v>0</v>
      </c>
      <c r="AU317" s="50">
        <f>IFERROR(VLOOKUP(TEXT($A317,"000000"),[7]Página1!$A$8:$R$814,15,FALSE),0)</f>
        <v>0</v>
      </c>
      <c r="AV317" s="50">
        <f>IFERROR(VLOOKUP(TEXT($A317,"000000"),[7]Página1!$A$8:$R$814,18,FALSE),0)</f>
        <v>0</v>
      </c>
      <c r="AW317" s="50"/>
      <c r="AX317" s="51" t="e">
        <f t="shared" si="71"/>
        <v>#REF!</v>
      </c>
      <c r="AY317" s="51" t="e">
        <f t="shared" si="72"/>
        <v>#REF!</v>
      </c>
      <c r="AZ317" s="51" t="e">
        <f t="shared" si="73"/>
        <v>#REF!</v>
      </c>
      <c r="BA317" s="51" t="e">
        <f t="shared" si="74"/>
        <v>#REF!</v>
      </c>
      <c r="BB317" s="51">
        <f t="shared" si="75"/>
        <v>0</v>
      </c>
      <c r="BC317" s="51" t="e">
        <f t="shared" si="76"/>
        <v>#REF!</v>
      </c>
      <c r="BD317" s="51">
        <f t="shared" si="77"/>
        <v>0</v>
      </c>
      <c r="BE317" s="51">
        <f>IFERROR(VLOOKUP(A317,salario!A$2:P$91,11,FALSE),0)</f>
        <v>0</v>
      </c>
      <c r="BF317" s="51">
        <f>SUMIFS(topmanager!$D:$D,topmanager!$C:$C,rs_nova!$A317,topmanager!$A:$A,rs_nova!BF$2)</f>
        <v>0</v>
      </c>
      <c r="BG317" s="51">
        <f>SUMIFS(topmanager!$D:$D,topmanager!$C:$C,rs_nova!$A317,topmanager!$A:$A,rs_nova!BG$2)</f>
        <v>0</v>
      </c>
      <c r="BH317" s="51">
        <f>SUMIFS(topmanager!$D:$D,topmanager!$C:$C,rs_nova!$A317,topmanager!$A:$A,rs_nova!BH$2)</f>
        <v>0</v>
      </c>
      <c r="BI317" s="51">
        <f>SUMIFS(topmanager!$D:$D,topmanager!$C:$C,rs_nova!$A317,topmanager!$A:$A,rs_nova!BI$2)</f>
        <v>0</v>
      </c>
      <c r="BJ317" s="51">
        <f>SUMIFS(topmanager!$D:$D,topmanager!$C:$C,rs_nova!$A317,topmanager!$A:$A,rs_nova!BJ$2)+SUMIFS(topmanager!$D:$D,topmanager!$C:$C,rs_nova!$A317,topmanager!$A:$A,rs_nova!BJ$2+1)</f>
        <v>0</v>
      </c>
      <c r="BK317" s="51">
        <f>IFERROR(VLOOKUP(A317,[8]ferias!$C$4:$G$100,5,FALSE),0)</f>
        <v>0</v>
      </c>
      <c r="BL317" s="51">
        <f>SUMIFS(topmanager!$D:$D,topmanager!$C:$C,rs_nova!$A317,topmanager!$A:$A,rs_nova!BL$2)</f>
        <v>0</v>
      </c>
      <c r="BM317" s="51">
        <f>SUMIFS(topmanager!$D:$D,topmanager!$C:$C,rs_nova!$A317,topmanager!$A:$A,rs_nova!BM$2)+SUMIFS(topmanager!$D:$D,topmanager!$C:$C,rs_nova!$A321,topmanager!$A:$A,151)</f>
        <v>0</v>
      </c>
      <c r="BN317" s="51">
        <f t="shared" si="78"/>
        <v>0</v>
      </c>
    </row>
    <row r="318" spans="1:66">
      <c r="A318" s="47" t="e">
        <f>total!#REF!</f>
        <v>#REF!</v>
      </c>
      <c r="B318" s="47">
        <f t="shared" si="65"/>
        <v>0</v>
      </c>
      <c r="C318" s="48" t="e">
        <f>total!#REF!</f>
        <v>#REF!</v>
      </c>
      <c r="D318" s="49" t="str">
        <f>IFERROR(VLOOKUP(A318,salario!A$3:J$32,10,FALSE),"")</f>
        <v/>
      </c>
      <c r="E318" s="49" t="str">
        <f>IFERROR(IF(VLOOKUP(A318,salario!A$3:O$32,15,FALSE)="","",VLOOKUP(A318,salario!A$3:O$32,15,FALSE)),"")</f>
        <v/>
      </c>
      <c r="F318" s="47" t="str">
        <f>IFERROR(VLOOKUP(A318,[5]base_pessoal!$B$2:$P$1504,13,FALSE),"")</f>
        <v/>
      </c>
      <c r="G318" s="50">
        <f>IFERROR(VLOOKUP(A318,salario!A$2:P$91,11,FALSE),0)*B318/30</f>
        <v>0</v>
      </c>
      <c r="H318" s="50">
        <f>SUMIFS(topmanager!$D:$D,topmanager!$C:$C,rs_nova!$A318,topmanager!$A:$A,rs_nova!H$2)+SUMIFS(topmanager!$D:$D,topmanager!$C:$C,rs_nova!$A318,topmanager!$A:$A,63)</f>
        <v>0</v>
      </c>
      <c r="I318" s="50">
        <f>-SUMIFS(topmanager!$D:$D,topmanager!$C:$C,rs_nova!$A318,topmanager!$A:$A,rs_nova!I$2)</f>
        <v>0</v>
      </c>
      <c r="J318" s="50">
        <f>SUMIFS(topmanager!$D:$D,topmanager!$C:$C,rs_nova!$A318,topmanager!$A:$A,rs_nova!J$2)</f>
        <v>0</v>
      </c>
      <c r="K318" s="50">
        <f>SUMIFS(topmanager!$D:$D,topmanager!$C:$C,rs_nova!$A318,topmanager!$A:$A,rs_nova!K$2)+SUMIFS(topmanager!$D:$D,topmanager!$C:$C,rs_nova!$A318,topmanager!$A:$A,911)</f>
        <v>0</v>
      </c>
      <c r="L318" s="50">
        <f>SUMIFS(topmanager!$D:$D,topmanager!$C:$C,rs_nova!$A318,topmanager!$A:$A,rs_nova!L$2)</f>
        <v>0</v>
      </c>
      <c r="M318" s="50">
        <f>SUMIFS(topmanager!$D:$D,topmanager!$C:$C,rs_nova!$A318,topmanager!$A:$A,rs_nova!M$2)+SUMIFS(topmanager!$D:$D,topmanager!$C:$C,rs_nova!$A318,topmanager!$A:$A,908)+SUMIFS(topmanager!$D:$D,topmanager!$C:$C,rs_nova!$A318,topmanager!$A:$A,550)</f>
        <v>0</v>
      </c>
      <c r="N318" s="50">
        <f>SUMIFS(topmanager!$D:$D,topmanager!$C:$C,rs_nova!$A318,topmanager!$A:$A,rs_nova!N$2)</f>
        <v>0</v>
      </c>
      <c r="O318" s="51">
        <f t="shared" si="66"/>
        <v>0</v>
      </c>
      <c r="P318" s="50">
        <f>IFERROR(VLOOKUP($A318,total!$B$4:$AW$437,27,0),0)</f>
        <v>0</v>
      </c>
      <c r="Q318" s="50">
        <f>IFERROR(VLOOKUP($A318,total!$B$4:$AW$437,21,0),0)</f>
        <v>0</v>
      </c>
      <c r="R318" s="50">
        <f>IFERROR(VLOOKUP($A318,total!$B$4:$AW$437,25,0),0)+IFERROR(VLOOKUP($A318,total!$B$4:$AW$437,36,0),0)</f>
        <v>0</v>
      </c>
      <c r="S318" s="50">
        <f>IFERROR(VLOOKUP(A318,gympass!$A$2:$F$148,6,0),0)</f>
        <v>0</v>
      </c>
      <c r="T318" s="50">
        <f>IFERROR(VLOOKUP($A318,total!$B$4:$AW$437,42,0),0)</f>
        <v>0</v>
      </c>
      <c r="U318" s="50">
        <f>IFERROR(VLOOKUP($A318,total!$B$4:$AW$437,32,0),0)</f>
        <v>0</v>
      </c>
      <c r="V318" s="50">
        <f>IFERROR(VLOOKUP($A318,total!$B$4:$AW$437,28,0),0)</f>
        <v>0</v>
      </c>
      <c r="W318" s="50">
        <f>IFERROR(VLOOKUP($A318,total!$B$4:$AX$437,49,0),0)</f>
        <v>0</v>
      </c>
      <c r="X318" s="50"/>
      <c r="Y318" s="50">
        <f>IFERROR(VLOOKUP(A318,#REF!,4,0),0)</f>
        <v>0</v>
      </c>
      <c r="Z318" s="50">
        <f>IFERROR(VLOOKUP(B318,#REF!,8,0),0)</f>
        <v>0</v>
      </c>
      <c r="AA318" s="50">
        <f>IFERROR(VLOOKUP($A318,total!$B$4:$AW$437,45,0),0)</f>
        <v>0</v>
      </c>
      <c r="AB318" s="50">
        <f>IFERROR(VLOOKUP($A318,total!$B$4:$AW$437,48,0),0)</f>
        <v>0</v>
      </c>
      <c r="AC318" s="50">
        <f>IFERROR(VLOOKUP($A318,total!$B$4:$AB$437,19,0),0)</f>
        <v>0</v>
      </c>
      <c r="AD318" s="50">
        <f>IFERROR(VLOOKUP($A318,total!$B$4:$AB$437,10,0),0)</f>
        <v>0</v>
      </c>
      <c r="AE318" s="50">
        <f>IFERROR(VLOOKUP($A318,total!$B$4:$AB$437,13,0),0)-SUMIFS(topmanager!$D:$D,topmanager!$C:$C,rs_nova!$A322,topmanager!$A:$A,856)</f>
        <v>0</v>
      </c>
      <c r="AF318" s="50">
        <f>IFERROR(VLOOKUP($A318,total!$B$4:$AB$437,16,0),0)</f>
        <v>0</v>
      </c>
      <c r="AG318" s="50">
        <f>IFERROR(VLOOKUP($A318,total!$B$4:$AB$437,7,0),0)</f>
        <v>0</v>
      </c>
      <c r="AH318" s="50">
        <f>IFERROR(VLOOKUP($A318,total!$B$4:$AD$437,29,0),0)</f>
        <v>0</v>
      </c>
      <c r="AI318" s="50">
        <f>IFERROR(VLOOKUP(A318,total!$B$4:$AN$437,39,0),0)</f>
        <v>0</v>
      </c>
      <c r="AJ318" s="51">
        <f t="shared" si="67"/>
        <v>0</v>
      </c>
      <c r="AK318" s="50">
        <f t="shared" si="68"/>
        <v>0</v>
      </c>
      <c r="AL318" s="50">
        <f t="shared" si="69"/>
        <v>0</v>
      </c>
      <c r="AM318" s="50">
        <f t="shared" si="70"/>
        <v>0</v>
      </c>
      <c r="AN318" s="50" t="e">
        <f t="shared" si="79"/>
        <v>#REF!</v>
      </c>
      <c r="AO318" s="50" t="e">
        <f t="shared" si="79"/>
        <v>#REF!</v>
      </c>
      <c r="AP318" s="50" t="e">
        <f t="shared" si="79"/>
        <v>#REF!</v>
      </c>
      <c r="AQ318" s="50">
        <f>IFERROR(VLOOKUP(TEXT($A318,"000000"),[6]Página1!$A$8:$S$801,13,FALSE),0)</f>
        <v>0</v>
      </c>
      <c r="AR318" s="50">
        <f>IFERROR(VLOOKUP(TEXT($A318,"000000"),[6]Página1!$A$8:$S$801,16,FALSE),0)</f>
        <v>0</v>
      </c>
      <c r="AS318" s="50">
        <f>IFERROR(VLOOKUP(TEXT($A318,"000000"),[6]Página1!$A$8:$S$801,19,FALSE),0)</f>
        <v>0</v>
      </c>
      <c r="AT318" s="50">
        <f>IFERROR(VLOOKUP(TEXT($A318,"000000"),[7]Página1!$A$8:$R$814,12,FALSE),0)</f>
        <v>0</v>
      </c>
      <c r="AU318" s="50">
        <f>IFERROR(VLOOKUP(TEXT($A318,"000000"),[7]Página1!$A$8:$R$814,15,FALSE),0)</f>
        <v>0</v>
      </c>
      <c r="AV318" s="50">
        <f>IFERROR(VLOOKUP(TEXT($A318,"000000"),[7]Página1!$A$8:$R$814,18,FALSE),0)</f>
        <v>0</v>
      </c>
      <c r="AW318" s="50"/>
      <c r="AX318" s="51" t="e">
        <f t="shared" si="71"/>
        <v>#REF!</v>
      </c>
      <c r="AY318" s="51" t="e">
        <f t="shared" si="72"/>
        <v>#REF!</v>
      </c>
      <c r="AZ318" s="51" t="e">
        <f t="shared" si="73"/>
        <v>#REF!</v>
      </c>
      <c r="BA318" s="51" t="e">
        <f t="shared" si="74"/>
        <v>#REF!</v>
      </c>
      <c r="BB318" s="51">
        <f t="shared" si="75"/>
        <v>0</v>
      </c>
      <c r="BC318" s="51" t="e">
        <f t="shared" si="76"/>
        <v>#REF!</v>
      </c>
      <c r="BD318" s="51">
        <f t="shared" si="77"/>
        <v>0</v>
      </c>
      <c r="BE318" s="51">
        <f>IFERROR(VLOOKUP(A318,salario!A$2:P$91,11,FALSE),0)</f>
        <v>0</v>
      </c>
      <c r="BF318" s="51">
        <f>SUMIFS(topmanager!$D:$D,topmanager!$C:$C,rs_nova!$A318,topmanager!$A:$A,rs_nova!BF$2)</f>
        <v>0</v>
      </c>
      <c r="BG318" s="51">
        <f>SUMIFS(topmanager!$D:$D,topmanager!$C:$C,rs_nova!$A318,topmanager!$A:$A,rs_nova!BG$2)</f>
        <v>0</v>
      </c>
      <c r="BH318" s="51">
        <f>SUMIFS(topmanager!$D:$D,topmanager!$C:$C,rs_nova!$A318,topmanager!$A:$A,rs_nova!BH$2)</f>
        <v>0</v>
      </c>
      <c r="BI318" s="51">
        <f>SUMIFS(topmanager!$D:$D,topmanager!$C:$C,rs_nova!$A318,topmanager!$A:$A,rs_nova!BI$2)</f>
        <v>0</v>
      </c>
      <c r="BJ318" s="51">
        <f>SUMIFS(topmanager!$D:$D,topmanager!$C:$C,rs_nova!$A318,topmanager!$A:$A,rs_nova!BJ$2)+SUMIFS(topmanager!$D:$D,topmanager!$C:$C,rs_nova!$A318,topmanager!$A:$A,rs_nova!BJ$2+1)</f>
        <v>0</v>
      </c>
      <c r="BK318" s="51">
        <f>IFERROR(VLOOKUP(A318,[8]ferias!$C$4:$G$100,5,FALSE),0)</f>
        <v>0</v>
      </c>
      <c r="BL318" s="51">
        <f>SUMIFS(topmanager!$D:$D,topmanager!$C:$C,rs_nova!$A318,topmanager!$A:$A,rs_nova!BL$2)</f>
        <v>0</v>
      </c>
      <c r="BM318" s="51">
        <f>SUMIFS(topmanager!$D:$D,topmanager!$C:$C,rs_nova!$A318,topmanager!$A:$A,rs_nova!BM$2)+SUMIFS(topmanager!$D:$D,topmanager!$C:$C,rs_nova!$A322,topmanager!$A:$A,151)</f>
        <v>0</v>
      </c>
      <c r="BN318" s="51">
        <f t="shared" si="78"/>
        <v>0</v>
      </c>
    </row>
    <row r="319" spans="1:66">
      <c r="A319" s="47" t="e">
        <f>total!#REF!</f>
        <v>#REF!</v>
      </c>
      <c r="B319" s="47">
        <f t="shared" si="65"/>
        <v>0</v>
      </c>
      <c r="C319" s="48" t="e">
        <f>total!#REF!</f>
        <v>#REF!</v>
      </c>
      <c r="D319" s="49" t="str">
        <f>IFERROR(VLOOKUP(A319,salario!A$3:J$32,10,FALSE),"")</f>
        <v/>
      </c>
      <c r="E319" s="49" t="str">
        <f>IFERROR(IF(VLOOKUP(A319,salario!A$3:O$32,15,FALSE)="","",VLOOKUP(A319,salario!A$3:O$32,15,FALSE)),"")</f>
        <v/>
      </c>
      <c r="F319" s="47" t="str">
        <f>IFERROR(VLOOKUP(A319,[5]base_pessoal!$B$2:$P$1504,13,FALSE),"")</f>
        <v/>
      </c>
      <c r="G319" s="50">
        <f>IFERROR(VLOOKUP(A319,salario!A$2:P$91,11,FALSE),0)*B319/30</f>
        <v>0</v>
      </c>
      <c r="H319" s="50">
        <f>SUMIFS(topmanager!$D:$D,topmanager!$C:$C,rs_nova!$A319,topmanager!$A:$A,rs_nova!H$2)+SUMIFS(topmanager!$D:$D,topmanager!$C:$C,rs_nova!$A319,topmanager!$A:$A,63)</f>
        <v>0</v>
      </c>
      <c r="I319" s="50">
        <f>-SUMIFS(topmanager!$D:$D,topmanager!$C:$C,rs_nova!$A319,topmanager!$A:$A,rs_nova!I$2)</f>
        <v>0</v>
      </c>
      <c r="J319" s="50">
        <f>SUMIFS(topmanager!$D:$D,topmanager!$C:$C,rs_nova!$A319,topmanager!$A:$A,rs_nova!J$2)</f>
        <v>0</v>
      </c>
      <c r="K319" s="50">
        <f>SUMIFS(topmanager!$D:$D,topmanager!$C:$C,rs_nova!$A319,topmanager!$A:$A,rs_nova!K$2)+SUMIFS(topmanager!$D:$D,topmanager!$C:$C,rs_nova!$A319,topmanager!$A:$A,911)</f>
        <v>0</v>
      </c>
      <c r="L319" s="50">
        <f>SUMIFS(topmanager!$D:$D,topmanager!$C:$C,rs_nova!$A319,topmanager!$A:$A,rs_nova!L$2)</f>
        <v>0</v>
      </c>
      <c r="M319" s="50">
        <f>SUMIFS(topmanager!$D:$D,topmanager!$C:$C,rs_nova!$A319,topmanager!$A:$A,rs_nova!M$2)+SUMIFS(topmanager!$D:$D,topmanager!$C:$C,rs_nova!$A319,topmanager!$A:$A,908)+SUMIFS(topmanager!$D:$D,topmanager!$C:$C,rs_nova!$A319,topmanager!$A:$A,550)</f>
        <v>0</v>
      </c>
      <c r="N319" s="50">
        <f>SUMIFS(topmanager!$D:$D,topmanager!$C:$C,rs_nova!$A319,topmanager!$A:$A,rs_nova!N$2)</f>
        <v>0</v>
      </c>
      <c r="O319" s="51">
        <f t="shared" si="66"/>
        <v>0</v>
      </c>
      <c r="P319" s="50">
        <f>IFERROR(VLOOKUP($A319,total!$B$4:$AW$437,27,0),0)</f>
        <v>0</v>
      </c>
      <c r="Q319" s="50">
        <f>IFERROR(VLOOKUP($A319,total!$B$4:$AW$437,21,0),0)</f>
        <v>0</v>
      </c>
      <c r="R319" s="50">
        <f>IFERROR(VLOOKUP($A319,total!$B$4:$AW$437,25,0),0)+IFERROR(VLOOKUP($A319,total!$B$4:$AW$437,36,0),0)</f>
        <v>0</v>
      </c>
      <c r="S319" s="50">
        <f>IFERROR(VLOOKUP(A319,gympass!$A$2:$F$148,6,0),0)</f>
        <v>0</v>
      </c>
      <c r="T319" s="50">
        <f>IFERROR(VLOOKUP($A319,total!$B$4:$AW$437,42,0),0)</f>
        <v>0</v>
      </c>
      <c r="U319" s="50">
        <f>IFERROR(VLOOKUP($A319,total!$B$4:$AW$437,32,0),0)</f>
        <v>0</v>
      </c>
      <c r="V319" s="50">
        <f>IFERROR(VLOOKUP($A319,total!$B$4:$AW$437,28,0),0)</f>
        <v>0</v>
      </c>
      <c r="W319" s="50">
        <f>IFERROR(VLOOKUP($A319,total!$B$4:$AX$437,49,0),0)</f>
        <v>0</v>
      </c>
      <c r="X319" s="50"/>
      <c r="Y319" s="50">
        <f>IFERROR(VLOOKUP(A319,#REF!,4,0),0)</f>
        <v>0</v>
      </c>
      <c r="Z319" s="50">
        <f>IFERROR(VLOOKUP(B319,#REF!,8,0),0)</f>
        <v>0</v>
      </c>
      <c r="AA319" s="50">
        <f>IFERROR(VLOOKUP($A319,total!$B$4:$AW$437,45,0),0)</f>
        <v>0</v>
      </c>
      <c r="AB319" s="50">
        <f>IFERROR(VLOOKUP($A319,total!$B$4:$AW$437,48,0),0)</f>
        <v>0</v>
      </c>
      <c r="AC319" s="50">
        <f>IFERROR(VLOOKUP($A319,total!$B$4:$AB$437,19,0),0)</f>
        <v>0</v>
      </c>
      <c r="AD319" s="50">
        <f>IFERROR(VLOOKUP($A319,total!$B$4:$AB$437,10,0),0)</f>
        <v>0</v>
      </c>
      <c r="AE319" s="50">
        <f>IFERROR(VLOOKUP($A319,total!$B$4:$AB$437,13,0),0)-SUMIFS(topmanager!$D:$D,topmanager!$C:$C,rs_nova!$A323,topmanager!$A:$A,856)</f>
        <v>0</v>
      </c>
      <c r="AF319" s="50">
        <f>IFERROR(VLOOKUP($A319,total!$B$4:$AB$437,16,0),0)</f>
        <v>0</v>
      </c>
      <c r="AG319" s="50">
        <f>IFERROR(VLOOKUP($A319,total!$B$4:$AB$437,7,0),0)</f>
        <v>0</v>
      </c>
      <c r="AH319" s="50">
        <f>IFERROR(VLOOKUP($A319,total!$B$4:$AD$437,29,0),0)</f>
        <v>0</v>
      </c>
      <c r="AI319" s="50">
        <f>IFERROR(VLOOKUP(A319,total!$B$4:$AN$437,39,0),0)</f>
        <v>0</v>
      </c>
      <c r="AJ319" s="51">
        <f t="shared" si="67"/>
        <v>0</v>
      </c>
      <c r="AK319" s="50">
        <f t="shared" si="68"/>
        <v>0</v>
      </c>
      <c r="AL319" s="50">
        <f t="shared" si="69"/>
        <v>0</v>
      </c>
      <c r="AM319" s="50">
        <f t="shared" si="70"/>
        <v>0</v>
      </c>
      <c r="AN319" s="50" t="e">
        <f t="shared" si="79"/>
        <v>#REF!</v>
      </c>
      <c r="AO319" s="50" t="e">
        <f t="shared" si="79"/>
        <v>#REF!</v>
      </c>
      <c r="AP319" s="50" t="e">
        <f t="shared" si="79"/>
        <v>#REF!</v>
      </c>
      <c r="AQ319" s="50">
        <f>IFERROR(VLOOKUP(TEXT($A319,"000000"),[6]Página1!$A$8:$S$801,13,FALSE),0)</f>
        <v>0</v>
      </c>
      <c r="AR319" s="50">
        <f>IFERROR(VLOOKUP(TEXT($A319,"000000"),[6]Página1!$A$8:$S$801,16,FALSE),0)</f>
        <v>0</v>
      </c>
      <c r="AS319" s="50">
        <f>IFERROR(VLOOKUP(TEXT($A319,"000000"),[6]Página1!$A$8:$S$801,19,FALSE),0)</f>
        <v>0</v>
      </c>
      <c r="AT319" s="50">
        <f>IFERROR(VLOOKUP(TEXT($A319,"000000"),[7]Página1!$A$8:$R$814,12,FALSE),0)</f>
        <v>0</v>
      </c>
      <c r="AU319" s="50">
        <f>IFERROR(VLOOKUP(TEXT($A319,"000000"),[7]Página1!$A$8:$R$814,15,FALSE),0)</f>
        <v>0</v>
      </c>
      <c r="AV319" s="50">
        <f>IFERROR(VLOOKUP(TEXT($A319,"000000"),[7]Página1!$A$8:$R$814,18,FALSE),0)</f>
        <v>0</v>
      </c>
      <c r="AW319" s="50"/>
      <c r="AX319" s="51" t="e">
        <f t="shared" si="71"/>
        <v>#REF!</v>
      </c>
      <c r="AY319" s="51" t="e">
        <f t="shared" si="72"/>
        <v>#REF!</v>
      </c>
      <c r="AZ319" s="51" t="e">
        <f t="shared" si="73"/>
        <v>#REF!</v>
      </c>
      <c r="BA319" s="51" t="e">
        <f t="shared" si="74"/>
        <v>#REF!</v>
      </c>
      <c r="BB319" s="51">
        <f t="shared" si="75"/>
        <v>0</v>
      </c>
      <c r="BC319" s="51" t="e">
        <f t="shared" si="76"/>
        <v>#REF!</v>
      </c>
      <c r="BD319" s="51">
        <f t="shared" si="77"/>
        <v>0</v>
      </c>
      <c r="BE319" s="51">
        <f>IFERROR(VLOOKUP(A319,salario!A$2:P$91,11,FALSE),0)</f>
        <v>0</v>
      </c>
      <c r="BF319" s="51">
        <f>SUMIFS(topmanager!$D:$D,topmanager!$C:$C,rs_nova!$A319,topmanager!$A:$A,rs_nova!BF$2)</f>
        <v>0</v>
      </c>
      <c r="BG319" s="51">
        <f>SUMIFS(topmanager!$D:$D,topmanager!$C:$C,rs_nova!$A319,topmanager!$A:$A,rs_nova!BG$2)</f>
        <v>0</v>
      </c>
      <c r="BH319" s="51">
        <f>SUMIFS(topmanager!$D:$D,topmanager!$C:$C,rs_nova!$A319,topmanager!$A:$A,rs_nova!BH$2)</f>
        <v>0</v>
      </c>
      <c r="BI319" s="51">
        <f>SUMIFS(topmanager!$D:$D,topmanager!$C:$C,rs_nova!$A319,topmanager!$A:$A,rs_nova!BI$2)</f>
        <v>0</v>
      </c>
      <c r="BJ319" s="51">
        <f>SUMIFS(topmanager!$D:$D,topmanager!$C:$C,rs_nova!$A319,topmanager!$A:$A,rs_nova!BJ$2)+SUMIFS(topmanager!$D:$D,topmanager!$C:$C,rs_nova!$A319,topmanager!$A:$A,rs_nova!BJ$2+1)</f>
        <v>0</v>
      </c>
      <c r="BK319" s="51">
        <f>IFERROR(VLOOKUP(A319,[8]ferias!$C$4:$G$100,5,FALSE),0)</f>
        <v>0</v>
      </c>
      <c r="BL319" s="51">
        <f>SUMIFS(topmanager!$D:$D,topmanager!$C:$C,rs_nova!$A319,topmanager!$A:$A,rs_nova!BL$2)</f>
        <v>0</v>
      </c>
      <c r="BM319" s="51">
        <f>SUMIFS(topmanager!$D:$D,topmanager!$C:$C,rs_nova!$A319,topmanager!$A:$A,rs_nova!BM$2)+SUMIFS(topmanager!$D:$D,topmanager!$C:$C,rs_nova!$A323,topmanager!$A:$A,151)</f>
        <v>0</v>
      </c>
      <c r="BN319" s="51">
        <f t="shared" si="78"/>
        <v>0</v>
      </c>
    </row>
    <row r="320" spans="1:66">
      <c r="A320" s="47" t="e">
        <f>total!#REF!</f>
        <v>#REF!</v>
      </c>
      <c r="B320" s="47">
        <f t="shared" si="65"/>
        <v>0</v>
      </c>
      <c r="C320" s="48" t="e">
        <f>total!#REF!</f>
        <v>#REF!</v>
      </c>
      <c r="D320" s="49" t="str">
        <f>IFERROR(VLOOKUP(A320,salario!A$3:J$32,10,FALSE),"")</f>
        <v/>
      </c>
      <c r="E320" s="49" t="str">
        <f>IFERROR(IF(VLOOKUP(A320,salario!A$3:O$32,15,FALSE)="","",VLOOKUP(A320,salario!A$3:O$32,15,FALSE)),"")</f>
        <v/>
      </c>
      <c r="F320" s="47" t="str">
        <f>IFERROR(VLOOKUP(A320,[5]base_pessoal!$B$2:$P$1504,13,FALSE),"")</f>
        <v/>
      </c>
      <c r="G320" s="50">
        <f>IFERROR(VLOOKUP(A320,salario!A$2:P$91,11,FALSE),0)*B320/30</f>
        <v>0</v>
      </c>
      <c r="H320" s="50">
        <f>SUMIFS(topmanager!$D:$D,topmanager!$C:$C,rs_nova!$A320,topmanager!$A:$A,rs_nova!H$2)+SUMIFS(topmanager!$D:$D,topmanager!$C:$C,rs_nova!$A320,topmanager!$A:$A,63)</f>
        <v>0</v>
      </c>
      <c r="I320" s="50">
        <f>-SUMIFS(topmanager!$D:$D,topmanager!$C:$C,rs_nova!$A320,topmanager!$A:$A,rs_nova!I$2)</f>
        <v>0</v>
      </c>
      <c r="J320" s="50">
        <f>SUMIFS(topmanager!$D:$D,topmanager!$C:$C,rs_nova!$A320,topmanager!$A:$A,rs_nova!J$2)</f>
        <v>0</v>
      </c>
      <c r="K320" s="50">
        <f>SUMIFS(topmanager!$D:$D,topmanager!$C:$C,rs_nova!$A320,topmanager!$A:$A,rs_nova!K$2)+SUMIFS(topmanager!$D:$D,topmanager!$C:$C,rs_nova!$A320,topmanager!$A:$A,911)</f>
        <v>0</v>
      </c>
      <c r="L320" s="50">
        <f>SUMIFS(topmanager!$D:$D,topmanager!$C:$C,rs_nova!$A320,topmanager!$A:$A,rs_nova!L$2)</f>
        <v>0</v>
      </c>
      <c r="M320" s="50">
        <f>SUMIFS(topmanager!$D:$D,topmanager!$C:$C,rs_nova!$A320,topmanager!$A:$A,rs_nova!M$2)+SUMIFS(topmanager!$D:$D,topmanager!$C:$C,rs_nova!$A320,topmanager!$A:$A,908)+SUMIFS(topmanager!$D:$D,topmanager!$C:$C,rs_nova!$A320,topmanager!$A:$A,550)</f>
        <v>0</v>
      </c>
      <c r="N320" s="50">
        <f>SUMIFS(topmanager!$D:$D,topmanager!$C:$C,rs_nova!$A320,topmanager!$A:$A,rs_nova!N$2)</f>
        <v>0</v>
      </c>
      <c r="O320" s="51">
        <f t="shared" si="66"/>
        <v>0</v>
      </c>
      <c r="P320" s="50">
        <f>IFERROR(VLOOKUP($A320,total!$B$4:$AW$437,27,0),0)</f>
        <v>0</v>
      </c>
      <c r="Q320" s="50">
        <f>IFERROR(VLOOKUP($A320,total!$B$4:$AW$437,21,0),0)</f>
        <v>0</v>
      </c>
      <c r="R320" s="50">
        <f>IFERROR(VLOOKUP($A320,total!$B$4:$AW$437,25,0),0)+IFERROR(VLOOKUP($A320,total!$B$4:$AW$437,36,0),0)</f>
        <v>0</v>
      </c>
      <c r="S320" s="50">
        <f>IFERROR(VLOOKUP(A320,gympass!$A$2:$F$148,6,0),0)</f>
        <v>0</v>
      </c>
      <c r="T320" s="50">
        <f>IFERROR(VLOOKUP($A320,total!$B$4:$AW$437,42,0),0)</f>
        <v>0</v>
      </c>
      <c r="U320" s="50">
        <f>IFERROR(VLOOKUP($A320,total!$B$4:$AW$437,32,0),0)</f>
        <v>0</v>
      </c>
      <c r="V320" s="50">
        <f>IFERROR(VLOOKUP($A320,total!$B$4:$AW$437,28,0),0)</f>
        <v>0</v>
      </c>
      <c r="W320" s="50">
        <f>IFERROR(VLOOKUP($A320,total!$B$4:$AX$437,49,0),0)</f>
        <v>0</v>
      </c>
      <c r="X320" s="50"/>
      <c r="Y320" s="50">
        <f>IFERROR(VLOOKUP(A320,#REF!,4,0),0)</f>
        <v>0</v>
      </c>
      <c r="Z320" s="50">
        <f>IFERROR(VLOOKUP(B320,#REF!,8,0),0)</f>
        <v>0</v>
      </c>
      <c r="AA320" s="50">
        <f>IFERROR(VLOOKUP($A320,total!$B$4:$AW$437,45,0),0)</f>
        <v>0</v>
      </c>
      <c r="AB320" s="50">
        <f>IFERROR(VLOOKUP($A320,total!$B$4:$AW$437,48,0),0)</f>
        <v>0</v>
      </c>
      <c r="AC320" s="50">
        <f>IFERROR(VLOOKUP($A320,total!$B$4:$AB$437,19,0),0)</f>
        <v>0</v>
      </c>
      <c r="AD320" s="50">
        <f>IFERROR(VLOOKUP($A320,total!$B$4:$AB$437,10,0),0)</f>
        <v>0</v>
      </c>
      <c r="AE320" s="50">
        <f>IFERROR(VLOOKUP($A320,total!$B$4:$AB$437,13,0),0)-SUMIFS(topmanager!$D:$D,topmanager!$C:$C,rs_nova!$A324,topmanager!$A:$A,856)</f>
        <v>0</v>
      </c>
      <c r="AF320" s="50">
        <f>IFERROR(VLOOKUP($A320,total!$B$4:$AB$437,16,0),0)</f>
        <v>0</v>
      </c>
      <c r="AG320" s="50">
        <f>IFERROR(VLOOKUP($A320,total!$B$4:$AB$437,7,0),0)</f>
        <v>0</v>
      </c>
      <c r="AH320" s="50">
        <f>IFERROR(VLOOKUP($A320,total!$B$4:$AD$437,29,0),0)</f>
        <v>0</v>
      </c>
      <c r="AI320" s="50">
        <f>IFERROR(VLOOKUP(A320,total!$B$4:$AN$437,39,0),0)</f>
        <v>0</v>
      </c>
      <c r="AJ320" s="51">
        <f t="shared" si="67"/>
        <v>0</v>
      </c>
      <c r="AK320" s="50">
        <f t="shared" si="68"/>
        <v>0</v>
      </c>
      <c r="AL320" s="50">
        <f t="shared" si="69"/>
        <v>0</v>
      </c>
      <c r="AM320" s="50">
        <f t="shared" si="70"/>
        <v>0</v>
      </c>
      <c r="AN320" s="50" t="e">
        <f t="shared" si="79"/>
        <v>#REF!</v>
      </c>
      <c r="AO320" s="50" t="e">
        <f t="shared" si="79"/>
        <v>#REF!</v>
      </c>
      <c r="AP320" s="50" t="e">
        <f t="shared" si="79"/>
        <v>#REF!</v>
      </c>
      <c r="AQ320" s="50">
        <f>IFERROR(VLOOKUP(TEXT($A320,"000000"),[6]Página1!$A$8:$S$801,13,FALSE),0)</f>
        <v>0</v>
      </c>
      <c r="AR320" s="50">
        <f>IFERROR(VLOOKUP(TEXT($A320,"000000"),[6]Página1!$A$8:$S$801,16,FALSE),0)</f>
        <v>0</v>
      </c>
      <c r="AS320" s="50">
        <f>IFERROR(VLOOKUP(TEXT($A320,"000000"),[6]Página1!$A$8:$S$801,19,FALSE),0)</f>
        <v>0</v>
      </c>
      <c r="AT320" s="50">
        <f>IFERROR(VLOOKUP(TEXT($A320,"000000"),[7]Página1!$A$8:$R$814,12,FALSE),0)</f>
        <v>0</v>
      </c>
      <c r="AU320" s="50">
        <f>IFERROR(VLOOKUP(TEXT($A320,"000000"),[7]Página1!$A$8:$R$814,15,FALSE),0)</f>
        <v>0</v>
      </c>
      <c r="AV320" s="50">
        <f>IFERROR(VLOOKUP(TEXT($A320,"000000"),[7]Página1!$A$8:$R$814,18,FALSE),0)</f>
        <v>0</v>
      </c>
      <c r="AW320" s="50"/>
      <c r="AX320" s="51" t="e">
        <f t="shared" si="71"/>
        <v>#REF!</v>
      </c>
      <c r="AY320" s="51" t="e">
        <f t="shared" si="72"/>
        <v>#REF!</v>
      </c>
      <c r="AZ320" s="51" t="e">
        <f t="shared" si="73"/>
        <v>#REF!</v>
      </c>
      <c r="BA320" s="51" t="e">
        <f t="shared" si="74"/>
        <v>#REF!</v>
      </c>
      <c r="BB320" s="51">
        <f t="shared" si="75"/>
        <v>0</v>
      </c>
      <c r="BC320" s="51" t="e">
        <f t="shared" si="76"/>
        <v>#REF!</v>
      </c>
      <c r="BD320" s="51">
        <f t="shared" si="77"/>
        <v>0</v>
      </c>
      <c r="BE320" s="51">
        <f>IFERROR(VLOOKUP(A320,salario!A$2:P$91,11,FALSE),0)</f>
        <v>0</v>
      </c>
      <c r="BF320" s="51">
        <f>SUMIFS(topmanager!$D:$D,topmanager!$C:$C,rs_nova!$A320,topmanager!$A:$A,rs_nova!BF$2)</f>
        <v>0</v>
      </c>
      <c r="BG320" s="51">
        <f>SUMIFS(topmanager!$D:$D,topmanager!$C:$C,rs_nova!$A320,topmanager!$A:$A,rs_nova!BG$2)</f>
        <v>0</v>
      </c>
      <c r="BH320" s="51">
        <f>SUMIFS(topmanager!$D:$D,topmanager!$C:$C,rs_nova!$A320,topmanager!$A:$A,rs_nova!BH$2)</f>
        <v>0</v>
      </c>
      <c r="BI320" s="51">
        <f>SUMIFS(topmanager!$D:$D,topmanager!$C:$C,rs_nova!$A320,topmanager!$A:$A,rs_nova!BI$2)</f>
        <v>0</v>
      </c>
      <c r="BJ320" s="51">
        <f>SUMIFS(topmanager!$D:$D,topmanager!$C:$C,rs_nova!$A320,topmanager!$A:$A,rs_nova!BJ$2)+SUMIFS(topmanager!$D:$D,topmanager!$C:$C,rs_nova!$A320,topmanager!$A:$A,rs_nova!BJ$2+1)</f>
        <v>0</v>
      </c>
      <c r="BK320" s="51">
        <f>IFERROR(VLOOKUP(A320,[8]ferias!$C$4:$G$100,5,FALSE),0)</f>
        <v>0</v>
      </c>
      <c r="BL320" s="51">
        <f>SUMIFS(topmanager!$D:$D,topmanager!$C:$C,rs_nova!$A320,topmanager!$A:$A,rs_nova!BL$2)</f>
        <v>0</v>
      </c>
      <c r="BM320" s="51">
        <f>SUMIFS(topmanager!$D:$D,topmanager!$C:$C,rs_nova!$A320,topmanager!$A:$A,rs_nova!BM$2)+SUMIFS(topmanager!$D:$D,topmanager!$C:$C,rs_nova!$A324,topmanager!$A:$A,151)</f>
        <v>0</v>
      </c>
      <c r="BN320" s="51">
        <f t="shared" si="78"/>
        <v>0</v>
      </c>
    </row>
    <row r="321" spans="1:66">
      <c r="A321" s="47" t="e">
        <f>total!#REF!</f>
        <v>#REF!</v>
      </c>
      <c r="B321" s="47">
        <f t="shared" si="65"/>
        <v>0</v>
      </c>
      <c r="C321" s="48" t="e">
        <f>total!#REF!</f>
        <v>#REF!</v>
      </c>
      <c r="D321" s="49" t="str">
        <f>IFERROR(VLOOKUP(A321,salario!A$3:J$32,10,FALSE),"")</f>
        <v/>
      </c>
      <c r="E321" s="49" t="str">
        <f>IFERROR(IF(VLOOKUP(A321,salario!A$3:O$32,15,FALSE)="","",VLOOKUP(A321,salario!A$3:O$32,15,FALSE)),"")</f>
        <v/>
      </c>
      <c r="F321" s="47" t="str">
        <f>IFERROR(VLOOKUP(A321,[5]base_pessoal!$B$2:$P$1504,13,FALSE),"")</f>
        <v/>
      </c>
      <c r="G321" s="50">
        <f>IFERROR(VLOOKUP(A321,salario!A$2:P$91,11,FALSE),0)*B321/30</f>
        <v>0</v>
      </c>
      <c r="H321" s="50">
        <f>SUMIFS(topmanager!$D:$D,topmanager!$C:$C,rs_nova!$A321,topmanager!$A:$A,rs_nova!H$2)+SUMIFS(topmanager!$D:$D,topmanager!$C:$C,rs_nova!$A321,topmanager!$A:$A,63)</f>
        <v>0</v>
      </c>
      <c r="I321" s="50">
        <f>-SUMIFS(topmanager!$D:$D,topmanager!$C:$C,rs_nova!$A321,topmanager!$A:$A,rs_nova!I$2)</f>
        <v>0</v>
      </c>
      <c r="J321" s="50">
        <f>SUMIFS(topmanager!$D:$D,topmanager!$C:$C,rs_nova!$A321,topmanager!$A:$A,rs_nova!J$2)</f>
        <v>0</v>
      </c>
      <c r="K321" s="50">
        <f>SUMIFS(topmanager!$D:$D,topmanager!$C:$C,rs_nova!$A321,topmanager!$A:$A,rs_nova!K$2)+SUMIFS(topmanager!$D:$D,topmanager!$C:$C,rs_nova!$A321,topmanager!$A:$A,911)</f>
        <v>0</v>
      </c>
      <c r="L321" s="50">
        <f>SUMIFS(topmanager!$D:$D,topmanager!$C:$C,rs_nova!$A321,topmanager!$A:$A,rs_nova!L$2)</f>
        <v>0</v>
      </c>
      <c r="M321" s="50">
        <f>SUMIFS(topmanager!$D:$D,topmanager!$C:$C,rs_nova!$A321,topmanager!$A:$A,rs_nova!M$2)+SUMIFS(topmanager!$D:$D,topmanager!$C:$C,rs_nova!$A321,topmanager!$A:$A,908)+SUMIFS(topmanager!$D:$D,topmanager!$C:$C,rs_nova!$A321,topmanager!$A:$A,550)</f>
        <v>0</v>
      </c>
      <c r="N321" s="50">
        <f>SUMIFS(topmanager!$D:$D,topmanager!$C:$C,rs_nova!$A321,topmanager!$A:$A,rs_nova!N$2)</f>
        <v>0</v>
      </c>
      <c r="O321" s="51">
        <f t="shared" si="66"/>
        <v>0</v>
      </c>
      <c r="P321" s="50">
        <f>IFERROR(VLOOKUP($A321,total!$B$4:$AW$437,27,0),0)</f>
        <v>0</v>
      </c>
      <c r="Q321" s="50">
        <f>IFERROR(VLOOKUP($A321,total!$B$4:$AW$437,21,0),0)</f>
        <v>0</v>
      </c>
      <c r="R321" s="50">
        <f>IFERROR(VLOOKUP($A321,total!$B$4:$AW$437,25,0),0)+IFERROR(VLOOKUP($A321,total!$B$4:$AW$437,36,0),0)</f>
        <v>0</v>
      </c>
      <c r="S321" s="50">
        <f>IFERROR(VLOOKUP(A321,gympass!$A$2:$F$148,6,0),0)</f>
        <v>0</v>
      </c>
      <c r="T321" s="50">
        <f>IFERROR(VLOOKUP($A321,total!$B$4:$AW$437,42,0),0)</f>
        <v>0</v>
      </c>
      <c r="U321" s="50">
        <f>IFERROR(VLOOKUP($A321,total!$B$4:$AW$437,32,0),0)</f>
        <v>0</v>
      </c>
      <c r="V321" s="50">
        <f>IFERROR(VLOOKUP($A321,total!$B$4:$AW$437,28,0),0)</f>
        <v>0</v>
      </c>
      <c r="W321" s="50">
        <f>IFERROR(VLOOKUP($A321,total!$B$4:$AX$437,49,0),0)</f>
        <v>0</v>
      </c>
      <c r="X321" s="50"/>
      <c r="Y321" s="50">
        <f>IFERROR(VLOOKUP(A321,#REF!,4,0),0)</f>
        <v>0</v>
      </c>
      <c r="Z321" s="50">
        <f>IFERROR(VLOOKUP(B321,#REF!,8,0),0)</f>
        <v>0</v>
      </c>
      <c r="AA321" s="50">
        <f>IFERROR(VLOOKUP($A321,total!$B$4:$AW$437,45,0),0)</f>
        <v>0</v>
      </c>
      <c r="AB321" s="50">
        <f>IFERROR(VLOOKUP($A321,total!$B$4:$AW$437,48,0),0)</f>
        <v>0</v>
      </c>
      <c r="AC321" s="50">
        <f>IFERROR(VLOOKUP($A321,total!$B$4:$AB$437,19,0),0)</f>
        <v>0</v>
      </c>
      <c r="AD321" s="50">
        <f>IFERROR(VLOOKUP($A321,total!$B$4:$AB$437,10,0),0)</f>
        <v>0</v>
      </c>
      <c r="AE321" s="50">
        <f>IFERROR(VLOOKUP($A321,total!$B$4:$AB$437,13,0),0)-SUMIFS(topmanager!$D:$D,topmanager!$C:$C,rs_nova!$A325,topmanager!$A:$A,856)</f>
        <v>0</v>
      </c>
      <c r="AF321" s="50">
        <f>IFERROR(VLOOKUP($A321,total!$B$4:$AB$437,16,0),0)</f>
        <v>0</v>
      </c>
      <c r="AG321" s="50">
        <f>IFERROR(VLOOKUP($A321,total!$B$4:$AB$437,7,0),0)</f>
        <v>0</v>
      </c>
      <c r="AH321" s="50">
        <f>IFERROR(VLOOKUP($A321,total!$B$4:$AD$437,29,0),0)</f>
        <v>0</v>
      </c>
      <c r="AI321" s="50">
        <f>IFERROR(VLOOKUP(A321,total!$B$4:$AN$437,39,0),0)</f>
        <v>0</v>
      </c>
      <c r="AJ321" s="51">
        <f t="shared" si="67"/>
        <v>0</v>
      </c>
      <c r="AK321" s="50">
        <f t="shared" si="68"/>
        <v>0</v>
      </c>
      <c r="AL321" s="50">
        <f t="shared" si="69"/>
        <v>0</v>
      </c>
      <c r="AM321" s="50">
        <f t="shared" si="70"/>
        <v>0</v>
      </c>
      <c r="AN321" s="50" t="e">
        <f t="shared" si="79"/>
        <v>#REF!</v>
      </c>
      <c r="AO321" s="50" t="e">
        <f t="shared" si="79"/>
        <v>#REF!</v>
      </c>
      <c r="AP321" s="50" t="e">
        <f t="shared" si="79"/>
        <v>#REF!</v>
      </c>
      <c r="AQ321" s="50">
        <f>IFERROR(VLOOKUP(TEXT($A321,"000000"),[6]Página1!$A$8:$S$801,13,FALSE),0)</f>
        <v>0</v>
      </c>
      <c r="AR321" s="50">
        <f>IFERROR(VLOOKUP(TEXT($A321,"000000"),[6]Página1!$A$8:$S$801,16,FALSE),0)</f>
        <v>0</v>
      </c>
      <c r="AS321" s="50">
        <f>IFERROR(VLOOKUP(TEXT($A321,"000000"),[6]Página1!$A$8:$S$801,19,FALSE),0)</f>
        <v>0</v>
      </c>
      <c r="AT321" s="50">
        <f>IFERROR(VLOOKUP(TEXT($A321,"000000"),[7]Página1!$A$8:$R$814,12,FALSE),0)</f>
        <v>0</v>
      </c>
      <c r="AU321" s="50">
        <f>IFERROR(VLOOKUP(TEXT($A321,"000000"),[7]Página1!$A$8:$R$814,15,FALSE),0)</f>
        <v>0</v>
      </c>
      <c r="AV321" s="50">
        <f>IFERROR(VLOOKUP(TEXT($A321,"000000"),[7]Página1!$A$8:$R$814,18,FALSE),0)</f>
        <v>0</v>
      </c>
      <c r="AW321" s="50"/>
      <c r="AX321" s="51" t="e">
        <f t="shared" si="71"/>
        <v>#REF!</v>
      </c>
      <c r="AY321" s="51" t="e">
        <f t="shared" si="72"/>
        <v>#REF!</v>
      </c>
      <c r="AZ321" s="51" t="e">
        <f t="shared" si="73"/>
        <v>#REF!</v>
      </c>
      <c r="BA321" s="51" t="e">
        <f t="shared" si="74"/>
        <v>#REF!</v>
      </c>
      <c r="BB321" s="51">
        <f t="shared" si="75"/>
        <v>0</v>
      </c>
      <c r="BC321" s="51" t="e">
        <f t="shared" si="76"/>
        <v>#REF!</v>
      </c>
      <c r="BD321" s="51">
        <f t="shared" si="77"/>
        <v>0</v>
      </c>
      <c r="BE321" s="51">
        <f>IFERROR(VLOOKUP(A321,salario!A$2:P$91,11,FALSE),0)</f>
        <v>0</v>
      </c>
      <c r="BF321" s="51">
        <f>SUMIFS(topmanager!$D:$D,topmanager!$C:$C,rs_nova!$A321,topmanager!$A:$A,rs_nova!BF$2)</f>
        <v>0</v>
      </c>
      <c r="BG321" s="51">
        <f>SUMIFS(topmanager!$D:$D,topmanager!$C:$C,rs_nova!$A321,topmanager!$A:$A,rs_nova!BG$2)</f>
        <v>0</v>
      </c>
      <c r="BH321" s="51">
        <f>SUMIFS(topmanager!$D:$D,topmanager!$C:$C,rs_nova!$A321,topmanager!$A:$A,rs_nova!BH$2)</f>
        <v>0</v>
      </c>
      <c r="BI321" s="51">
        <f>SUMIFS(topmanager!$D:$D,topmanager!$C:$C,rs_nova!$A321,topmanager!$A:$A,rs_nova!BI$2)</f>
        <v>0</v>
      </c>
      <c r="BJ321" s="51">
        <f>SUMIFS(topmanager!$D:$D,topmanager!$C:$C,rs_nova!$A321,topmanager!$A:$A,rs_nova!BJ$2)+SUMIFS(topmanager!$D:$D,topmanager!$C:$C,rs_nova!$A321,topmanager!$A:$A,rs_nova!BJ$2+1)</f>
        <v>0</v>
      </c>
      <c r="BK321" s="51">
        <f>IFERROR(VLOOKUP(A321,[8]ferias!$C$4:$G$100,5,FALSE),0)</f>
        <v>0</v>
      </c>
      <c r="BL321" s="51">
        <f>SUMIFS(topmanager!$D:$D,topmanager!$C:$C,rs_nova!$A321,topmanager!$A:$A,rs_nova!BL$2)</f>
        <v>0</v>
      </c>
      <c r="BM321" s="51">
        <f>SUMIFS(topmanager!$D:$D,topmanager!$C:$C,rs_nova!$A321,topmanager!$A:$A,rs_nova!BM$2)+SUMIFS(topmanager!$D:$D,topmanager!$C:$C,rs_nova!$A325,topmanager!$A:$A,151)</f>
        <v>0</v>
      </c>
      <c r="BN321" s="51">
        <f t="shared" si="78"/>
        <v>0</v>
      </c>
    </row>
    <row r="322" spans="1:66">
      <c r="A322" s="47" t="e">
        <f>total!#REF!</f>
        <v>#REF!</v>
      </c>
      <c r="B322" s="47">
        <f t="shared" si="65"/>
        <v>0</v>
      </c>
      <c r="C322" s="48" t="e">
        <f>total!#REF!</f>
        <v>#REF!</v>
      </c>
      <c r="D322" s="49" t="str">
        <f>IFERROR(VLOOKUP(A322,salario!A$3:J$32,10,FALSE),"")</f>
        <v/>
      </c>
      <c r="E322" s="49" t="str">
        <f>IFERROR(IF(VLOOKUP(A322,salario!A$3:O$32,15,FALSE)="","",VLOOKUP(A322,salario!A$3:O$32,15,FALSE)),"")</f>
        <v/>
      </c>
      <c r="F322" s="47" t="str">
        <f>IFERROR(VLOOKUP(A322,[5]base_pessoal!$B$2:$P$1504,13,FALSE),"")</f>
        <v/>
      </c>
      <c r="G322" s="50">
        <f>IFERROR(VLOOKUP(A322,salario!A$2:P$91,11,FALSE),0)*B322/30</f>
        <v>0</v>
      </c>
      <c r="H322" s="50">
        <f>SUMIFS(topmanager!$D:$D,topmanager!$C:$C,rs_nova!$A322,topmanager!$A:$A,rs_nova!H$2)+SUMIFS(topmanager!$D:$D,topmanager!$C:$C,rs_nova!$A322,topmanager!$A:$A,63)</f>
        <v>0</v>
      </c>
      <c r="I322" s="50">
        <f>-SUMIFS(topmanager!$D:$D,topmanager!$C:$C,rs_nova!$A322,topmanager!$A:$A,rs_nova!I$2)</f>
        <v>0</v>
      </c>
      <c r="J322" s="50">
        <f>SUMIFS(topmanager!$D:$D,topmanager!$C:$C,rs_nova!$A322,topmanager!$A:$A,rs_nova!J$2)</f>
        <v>0</v>
      </c>
      <c r="K322" s="50">
        <f>SUMIFS(topmanager!$D:$D,topmanager!$C:$C,rs_nova!$A322,topmanager!$A:$A,rs_nova!K$2)+SUMIFS(topmanager!$D:$D,topmanager!$C:$C,rs_nova!$A322,topmanager!$A:$A,911)</f>
        <v>0</v>
      </c>
      <c r="L322" s="50">
        <f>SUMIFS(topmanager!$D:$D,topmanager!$C:$C,rs_nova!$A322,topmanager!$A:$A,rs_nova!L$2)</f>
        <v>0</v>
      </c>
      <c r="M322" s="50">
        <f>SUMIFS(topmanager!$D:$D,topmanager!$C:$C,rs_nova!$A322,topmanager!$A:$A,rs_nova!M$2)+SUMIFS(topmanager!$D:$D,topmanager!$C:$C,rs_nova!$A322,topmanager!$A:$A,908)+SUMIFS(topmanager!$D:$D,topmanager!$C:$C,rs_nova!$A322,topmanager!$A:$A,550)</f>
        <v>0</v>
      </c>
      <c r="N322" s="50">
        <f>SUMIFS(topmanager!$D:$D,topmanager!$C:$C,rs_nova!$A322,topmanager!$A:$A,rs_nova!N$2)</f>
        <v>0</v>
      </c>
      <c r="O322" s="51">
        <f t="shared" si="66"/>
        <v>0</v>
      </c>
      <c r="P322" s="50">
        <f>IFERROR(VLOOKUP($A322,total!$B$4:$AW$437,27,0),0)</f>
        <v>0</v>
      </c>
      <c r="Q322" s="50">
        <f>IFERROR(VLOOKUP($A322,total!$B$4:$AW$437,21,0),0)</f>
        <v>0</v>
      </c>
      <c r="R322" s="50">
        <f>IFERROR(VLOOKUP($A322,total!$B$4:$AW$437,25,0),0)+IFERROR(VLOOKUP($A322,total!$B$4:$AW$437,36,0),0)</f>
        <v>0</v>
      </c>
      <c r="S322" s="50">
        <f>IFERROR(VLOOKUP(A322,gympass!$A$2:$F$148,6,0),0)</f>
        <v>0</v>
      </c>
      <c r="T322" s="50">
        <f>IFERROR(VLOOKUP($A322,total!$B$4:$AW$437,42,0),0)</f>
        <v>0</v>
      </c>
      <c r="U322" s="50">
        <f>IFERROR(VLOOKUP($A322,total!$B$4:$AW$437,32,0),0)</f>
        <v>0</v>
      </c>
      <c r="V322" s="50">
        <f>IFERROR(VLOOKUP($A322,total!$B$4:$AW$437,28,0),0)</f>
        <v>0</v>
      </c>
      <c r="W322" s="50">
        <f>IFERROR(VLOOKUP($A322,total!$B$4:$AX$437,49,0),0)</f>
        <v>0</v>
      </c>
      <c r="X322" s="50"/>
      <c r="Y322" s="50">
        <f>IFERROR(VLOOKUP(A322,#REF!,4,0),0)</f>
        <v>0</v>
      </c>
      <c r="Z322" s="50">
        <f>IFERROR(VLOOKUP(B322,#REF!,8,0),0)</f>
        <v>0</v>
      </c>
      <c r="AA322" s="50">
        <f>IFERROR(VLOOKUP($A322,total!$B$4:$AW$437,45,0),0)</f>
        <v>0</v>
      </c>
      <c r="AB322" s="50">
        <f>IFERROR(VLOOKUP($A322,total!$B$4:$AW$437,48,0),0)</f>
        <v>0</v>
      </c>
      <c r="AC322" s="50">
        <f>IFERROR(VLOOKUP($A322,total!$B$4:$AB$437,19,0),0)</f>
        <v>0</v>
      </c>
      <c r="AD322" s="50">
        <f>IFERROR(VLOOKUP($A322,total!$B$4:$AB$437,10,0),0)</f>
        <v>0</v>
      </c>
      <c r="AE322" s="50">
        <f>IFERROR(VLOOKUP($A322,total!$B$4:$AB$437,13,0),0)-SUMIFS(topmanager!$D:$D,topmanager!$C:$C,rs_nova!$A326,topmanager!$A:$A,856)</f>
        <v>0</v>
      </c>
      <c r="AF322" s="50">
        <f>IFERROR(VLOOKUP($A322,total!$B$4:$AB$437,16,0),0)</f>
        <v>0</v>
      </c>
      <c r="AG322" s="50">
        <f>IFERROR(VLOOKUP($A322,total!$B$4:$AB$437,7,0),0)</f>
        <v>0</v>
      </c>
      <c r="AH322" s="50">
        <f>IFERROR(VLOOKUP($A322,total!$B$4:$AD$437,29,0),0)</f>
        <v>0</v>
      </c>
      <c r="AI322" s="50">
        <f>IFERROR(VLOOKUP(A322,total!$B$4:$AN$437,39,0),0)</f>
        <v>0</v>
      </c>
      <c r="AJ322" s="51">
        <f t="shared" si="67"/>
        <v>0</v>
      </c>
      <c r="AK322" s="50">
        <f t="shared" si="68"/>
        <v>0</v>
      </c>
      <c r="AL322" s="50">
        <f t="shared" si="69"/>
        <v>0</v>
      </c>
      <c r="AM322" s="50">
        <f t="shared" si="70"/>
        <v>0</v>
      </c>
      <c r="AN322" s="50" t="e">
        <f t="shared" si="79"/>
        <v>#REF!</v>
      </c>
      <c r="AO322" s="50" t="e">
        <f t="shared" si="79"/>
        <v>#REF!</v>
      </c>
      <c r="AP322" s="50" t="e">
        <f t="shared" si="79"/>
        <v>#REF!</v>
      </c>
      <c r="AQ322" s="50">
        <f>IFERROR(VLOOKUP(TEXT($A322,"000000"),[6]Página1!$A$8:$S$801,13,FALSE),0)</f>
        <v>0</v>
      </c>
      <c r="AR322" s="50">
        <f>IFERROR(VLOOKUP(TEXT($A322,"000000"),[6]Página1!$A$8:$S$801,16,FALSE),0)</f>
        <v>0</v>
      </c>
      <c r="AS322" s="50">
        <f>IFERROR(VLOOKUP(TEXT($A322,"000000"),[6]Página1!$A$8:$S$801,19,FALSE),0)</f>
        <v>0</v>
      </c>
      <c r="AT322" s="50">
        <f>IFERROR(VLOOKUP(TEXT($A322,"000000"),[7]Página1!$A$8:$R$814,12,FALSE),0)</f>
        <v>0</v>
      </c>
      <c r="AU322" s="50">
        <f>IFERROR(VLOOKUP(TEXT($A322,"000000"),[7]Página1!$A$8:$R$814,15,FALSE),0)</f>
        <v>0</v>
      </c>
      <c r="AV322" s="50">
        <f>IFERROR(VLOOKUP(TEXT($A322,"000000"),[7]Página1!$A$8:$R$814,18,FALSE),0)</f>
        <v>0</v>
      </c>
      <c r="AW322" s="50"/>
      <c r="AX322" s="51" t="e">
        <f t="shared" si="71"/>
        <v>#REF!</v>
      </c>
      <c r="AY322" s="51" t="e">
        <f t="shared" si="72"/>
        <v>#REF!</v>
      </c>
      <c r="AZ322" s="51" t="e">
        <f t="shared" si="73"/>
        <v>#REF!</v>
      </c>
      <c r="BA322" s="51" t="e">
        <f t="shared" si="74"/>
        <v>#REF!</v>
      </c>
      <c r="BB322" s="51">
        <f t="shared" si="75"/>
        <v>0</v>
      </c>
      <c r="BC322" s="51" t="e">
        <f t="shared" si="76"/>
        <v>#REF!</v>
      </c>
      <c r="BD322" s="51">
        <f t="shared" si="77"/>
        <v>0</v>
      </c>
      <c r="BE322" s="51">
        <f>IFERROR(VLOOKUP(A322,salario!A$2:P$91,11,FALSE),0)</f>
        <v>0</v>
      </c>
      <c r="BF322" s="51">
        <f>SUMIFS(topmanager!$D:$D,topmanager!$C:$C,rs_nova!$A322,topmanager!$A:$A,rs_nova!BF$2)</f>
        <v>0</v>
      </c>
      <c r="BG322" s="51">
        <f>SUMIFS(topmanager!$D:$D,topmanager!$C:$C,rs_nova!$A322,topmanager!$A:$A,rs_nova!BG$2)</f>
        <v>0</v>
      </c>
      <c r="BH322" s="51">
        <f>SUMIFS(topmanager!$D:$D,topmanager!$C:$C,rs_nova!$A322,topmanager!$A:$A,rs_nova!BH$2)</f>
        <v>0</v>
      </c>
      <c r="BI322" s="51">
        <f>SUMIFS(topmanager!$D:$D,topmanager!$C:$C,rs_nova!$A322,topmanager!$A:$A,rs_nova!BI$2)</f>
        <v>0</v>
      </c>
      <c r="BJ322" s="51">
        <f>SUMIFS(topmanager!$D:$D,topmanager!$C:$C,rs_nova!$A322,topmanager!$A:$A,rs_nova!BJ$2)+SUMIFS(topmanager!$D:$D,topmanager!$C:$C,rs_nova!$A322,topmanager!$A:$A,rs_nova!BJ$2+1)</f>
        <v>0</v>
      </c>
      <c r="BK322" s="51">
        <f>IFERROR(VLOOKUP(A322,[8]ferias!$C$4:$G$100,5,FALSE),0)</f>
        <v>0</v>
      </c>
      <c r="BL322" s="51">
        <f>SUMIFS(topmanager!$D:$D,topmanager!$C:$C,rs_nova!$A322,topmanager!$A:$A,rs_nova!BL$2)</f>
        <v>0</v>
      </c>
      <c r="BM322" s="51">
        <f>SUMIFS(topmanager!$D:$D,topmanager!$C:$C,rs_nova!$A322,topmanager!$A:$A,rs_nova!BM$2)+SUMIFS(topmanager!$D:$D,topmanager!$C:$C,rs_nova!$A326,topmanager!$A:$A,151)</f>
        <v>0</v>
      </c>
      <c r="BN322" s="51">
        <f t="shared" si="78"/>
        <v>0</v>
      </c>
    </row>
    <row r="323" spans="1:66">
      <c r="A323" s="47" t="e">
        <f>total!#REF!</f>
        <v>#REF!</v>
      </c>
      <c r="B323" s="47">
        <f t="shared" si="65"/>
        <v>0</v>
      </c>
      <c r="C323" s="48" t="e">
        <f>total!#REF!</f>
        <v>#REF!</v>
      </c>
      <c r="D323" s="49" t="str">
        <f>IFERROR(VLOOKUP(A323,salario!A$3:J$32,10,FALSE),"")</f>
        <v/>
      </c>
      <c r="E323" s="49" t="str">
        <f>IFERROR(IF(VLOOKUP(A323,salario!A$3:O$32,15,FALSE)="","",VLOOKUP(A323,salario!A$3:O$32,15,FALSE)),"")</f>
        <v/>
      </c>
      <c r="F323" s="47" t="str">
        <f>IFERROR(VLOOKUP(A323,[5]base_pessoal!$B$2:$P$1504,13,FALSE),"")</f>
        <v/>
      </c>
      <c r="G323" s="50">
        <f>IFERROR(VLOOKUP(A323,salario!A$2:P$91,11,FALSE),0)*B323/30</f>
        <v>0</v>
      </c>
      <c r="H323" s="50">
        <f>SUMIFS(topmanager!$D:$D,topmanager!$C:$C,rs_nova!$A323,topmanager!$A:$A,rs_nova!H$2)+SUMIFS(topmanager!$D:$D,topmanager!$C:$C,rs_nova!$A323,topmanager!$A:$A,63)</f>
        <v>0</v>
      </c>
      <c r="I323" s="50">
        <f>-SUMIFS(topmanager!$D:$D,topmanager!$C:$C,rs_nova!$A323,topmanager!$A:$A,rs_nova!I$2)</f>
        <v>0</v>
      </c>
      <c r="J323" s="50">
        <f>SUMIFS(topmanager!$D:$D,topmanager!$C:$C,rs_nova!$A323,topmanager!$A:$A,rs_nova!J$2)</f>
        <v>0</v>
      </c>
      <c r="K323" s="50">
        <f>SUMIFS(topmanager!$D:$D,topmanager!$C:$C,rs_nova!$A323,topmanager!$A:$A,rs_nova!K$2)+SUMIFS(topmanager!$D:$D,topmanager!$C:$C,rs_nova!$A323,topmanager!$A:$A,911)</f>
        <v>0</v>
      </c>
      <c r="L323" s="50">
        <f>SUMIFS(topmanager!$D:$D,topmanager!$C:$C,rs_nova!$A323,topmanager!$A:$A,rs_nova!L$2)</f>
        <v>0</v>
      </c>
      <c r="M323" s="50">
        <f>SUMIFS(topmanager!$D:$D,topmanager!$C:$C,rs_nova!$A323,topmanager!$A:$A,rs_nova!M$2)+SUMIFS(topmanager!$D:$D,topmanager!$C:$C,rs_nova!$A323,topmanager!$A:$A,908)+SUMIFS(topmanager!$D:$D,topmanager!$C:$C,rs_nova!$A323,topmanager!$A:$A,550)</f>
        <v>0</v>
      </c>
      <c r="N323" s="50">
        <f>SUMIFS(topmanager!$D:$D,topmanager!$C:$C,rs_nova!$A323,topmanager!$A:$A,rs_nova!N$2)</f>
        <v>0</v>
      </c>
      <c r="O323" s="51">
        <f t="shared" si="66"/>
        <v>0</v>
      </c>
      <c r="P323" s="50">
        <f>IFERROR(VLOOKUP($A323,total!$B$4:$AW$437,27,0),0)</f>
        <v>0</v>
      </c>
      <c r="Q323" s="50">
        <f>IFERROR(VLOOKUP($A323,total!$B$4:$AW$437,21,0),0)</f>
        <v>0</v>
      </c>
      <c r="R323" s="50">
        <f>IFERROR(VLOOKUP($A323,total!$B$4:$AW$437,25,0),0)+IFERROR(VLOOKUP($A323,total!$B$4:$AW$437,36,0),0)</f>
        <v>0</v>
      </c>
      <c r="S323" s="50">
        <f>IFERROR(VLOOKUP(A323,gympass!$A$2:$F$148,6,0),0)</f>
        <v>0</v>
      </c>
      <c r="T323" s="50">
        <f>IFERROR(VLOOKUP($A323,total!$B$4:$AW$437,42,0),0)</f>
        <v>0</v>
      </c>
      <c r="U323" s="50">
        <f>IFERROR(VLOOKUP($A323,total!$B$4:$AW$437,32,0),0)</f>
        <v>0</v>
      </c>
      <c r="V323" s="50">
        <f>IFERROR(VLOOKUP($A323,total!$B$4:$AW$437,28,0),0)</f>
        <v>0</v>
      </c>
      <c r="W323" s="50">
        <f>IFERROR(VLOOKUP($A323,total!$B$4:$AX$437,49,0),0)</f>
        <v>0</v>
      </c>
      <c r="X323" s="50"/>
      <c r="Y323" s="50">
        <f>IFERROR(VLOOKUP(A323,#REF!,4,0),0)</f>
        <v>0</v>
      </c>
      <c r="Z323" s="50">
        <f>IFERROR(VLOOKUP(B323,#REF!,8,0),0)</f>
        <v>0</v>
      </c>
      <c r="AA323" s="50">
        <f>IFERROR(VLOOKUP($A323,total!$B$4:$AW$437,45,0),0)</f>
        <v>0</v>
      </c>
      <c r="AB323" s="50">
        <f>IFERROR(VLOOKUP($A323,total!$B$4:$AW$437,48,0),0)</f>
        <v>0</v>
      </c>
      <c r="AC323" s="50">
        <f>IFERROR(VLOOKUP($A323,total!$B$4:$AB$437,19,0),0)</f>
        <v>0</v>
      </c>
      <c r="AD323" s="50">
        <f>IFERROR(VLOOKUP($A323,total!$B$4:$AB$437,10,0),0)</f>
        <v>0</v>
      </c>
      <c r="AE323" s="50">
        <f>IFERROR(VLOOKUP($A323,total!$B$4:$AB$437,13,0),0)-SUMIFS(topmanager!$D:$D,topmanager!$C:$C,rs_nova!$A327,topmanager!$A:$A,856)</f>
        <v>0</v>
      </c>
      <c r="AF323" s="50">
        <f>IFERROR(VLOOKUP($A323,total!$B$4:$AB$437,16,0),0)</f>
        <v>0</v>
      </c>
      <c r="AG323" s="50">
        <f>IFERROR(VLOOKUP($A323,total!$B$4:$AB$437,7,0),0)</f>
        <v>0</v>
      </c>
      <c r="AH323" s="50">
        <f>IFERROR(VLOOKUP($A323,total!$B$4:$AD$437,29,0),0)</f>
        <v>0</v>
      </c>
      <c r="AI323" s="50">
        <f>IFERROR(VLOOKUP(A323,total!$B$4:$AN$437,39,0),0)</f>
        <v>0</v>
      </c>
      <c r="AJ323" s="51">
        <f t="shared" si="67"/>
        <v>0</v>
      </c>
      <c r="AK323" s="50">
        <f t="shared" si="68"/>
        <v>0</v>
      </c>
      <c r="AL323" s="50">
        <f t="shared" si="69"/>
        <v>0</v>
      </c>
      <c r="AM323" s="50">
        <f t="shared" si="70"/>
        <v>0</v>
      </c>
      <c r="AN323" s="50" t="e">
        <f t="shared" si="79"/>
        <v>#REF!</v>
      </c>
      <c r="AO323" s="50" t="e">
        <f t="shared" si="79"/>
        <v>#REF!</v>
      </c>
      <c r="AP323" s="50" t="e">
        <f t="shared" si="79"/>
        <v>#REF!</v>
      </c>
      <c r="AQ323" s="50">
        <f>IFERROR(VLOOKUP(TEXT($A323,"000000"),[6]Página1!$A$8:$S$801,13,FALSE),0)</f>
        <v>0</v>
      </c>
      <c r="AR323" s="50">
        <f>IFERROR(VLOOKUP(TEXT($A323,"000000"),[6]Página1!$A$8:$S$801,16,FALSE),0)</f>
        <v>0</v>
      </c>
      <c r="AS323" s="50">
        <f>IFERROR(VLOOKUP(TEXT($A323,"000000"),[6]Página1!$A$8:$S$801,19,FALSE),0)</f>
        <v>0</v>
      </c>
      <c r="AT323" s="50">
        <f>IFERROR(VLOOKUP(TEXT($A323,"000000"),[7]Página1!$A$8:$R$814,12,FALSE),0)</f>
        <v>0</v>
      </c>
      <c r="AU323" s="50">
        <f>IFERROR(VLOOKUP(TEXT($A323,"000000"),[7]Página1!$A$8:$R$814,15,FALSE),0)</f>
        <v>0</v>
      </c>
      <c r="AV323" s="50">
        <f>IFERROR(VLOOKUP(TEXT($A323,"000000"),[7]Página1!$A$8:$R$814,18,FALSE),0)</f>
        <v>0</v>
      </c>
      <c r="AW323" s="50"/>
      <c r="AX323" s="51" t="e">
        <f t="shared" si="71"/>
        <v>#REF!</v>
      </c>
      <c r="AY323" s="51" t="e">
        <f t="shared" si="72"/>
        <v>#REF!</v>
      </c>
      <c r="AZ323" s="51" t="e">
        <f t="shared" si="73"/>
        <v>#REF!</v>
      </c>
      <c r="BA323" s="51" t="e">
        <f t="shared" si="74"/>
        <v>#REF!</v>
      </c>
      <c r="BB323" s="51">
        <f t="shared" si="75"/>
        <v>0</v>
      </c>
      <c r="BC323" s="51" t="e">
        <f t="shared" si="76"/>
        <v>#REF!</v>
      </c>
      <c r="BD323" s="51">
        <f t="shared" si="77"/>
        <v>0</v>
      </c>
      <c r="BE323" s="51">
        <f>IFERROR(VLOOKUP(A323,salario!A$2:P$91,11,FALSE),0)</f>
        <v>0</v>
      </c>
      <c r="BF323" s="51">
        <f>SUMIFS(topmanager!$D:$D,topmanager!$C:$C,rs_nova!$A323,topmanager!$A:$A,rs_nova!BF$2)</f>
        <v>0</v>
      </c>
      <c r="BG323" s="51">
        <f>SUMIFS(topmanager!$D:$D,topmanager!$C:$C,rs_nova!$A323,topmanager!$A:$A,rs_nova!BG$2)</f>
        <v>0</v>
      </c>
      <c r="BH323" s="51">
        <f>SUMIFS(topmanager!$D:$D,topmanager!$C:$C,rs_nova!$A323,topmanager!$A:$A,rs_nova!BH$2)</f>
        <v>0</v>
      </c>
      <c r="BI323" s="51">
        <f>SUMIFS(topmanager!$D:$D,topmanager!$C:$C,rs_nova!$A323,topmanager!$A:$A,rs_nova!BI$2)</f>
        <v>0</v>
      </c>
      <c r="BJ323" s="51">
        <f>SUMIFS(topmanager!$D:$D,topmanager!$C:$C,rs_nova!$A323,topmanager!$A:$A,rs_nova!BJ$2)+SUMIFS(topmanager!$D:$D,topmanager!$C:$C,rs_nova!$A323,topmanager!$A:$A,rs_nova!BJ$2+1)</f>
        <v>0</v>
      </c>
      <c r="BK323" s="51">
        <f>IFERROR(VLOOKUP(A323,[8]ferias!$C$4:$G$100,5,FALSE),0)</f>
        <v>0</v>
      </c>
      <c r="BL323" s="51">
        <f>SUMIFS(topmanager!$D:$D,topmanager!$C:$C,rs_nova!$A323,topmanager!$A:$A,rs_nova!BL$2)</f>
        <v>0</v>
      </c>
      <c r="BM323" s="51">
        <f>SUMIFS(topmanager!$D:$D,topmanager!$C:$C,rs_nova!$A323,topmanager!$A:$A,rs_nova!BM$2)+SUMIFS(topmanager!$D:$D,topmanager!$C:$C,rs_nova!$A327,topmanager!$A:$A,151)</f>
        <v>0</v>
      </c>
      <c r="BN323" s="51">
        <f t="shared" si="78"/>
        <v>0</v>
      </c>
    </row>
    <row r="324" spans="1:66">
      <c r="A324" s="47" t="e">
        <f>total!#REF!</f>
        <v>#REF!</v>
      </c>
      <c r="B324" s="47">
        <f t="shared" si="65"/>
        <v>0</v>
      </c>
      <c r="C324" s="48" t="e">
        <f>total!#REF!</f>
        <v>#REF!</v>
      </c>
      <c r="D324" s="49" t="str">
        <f>IFERROR(VLOOKUP(A324,salario!A$3:J$32,10,FALSE),"")</f>
        <v/>
      </c>
      <c r="E324" s="49" t="str">
        <f>IFERROR(IF(VLOOKUP(A324,salario!A$3:O$32,15,FALSE)="","",VLOOKUP(A324,salario!A$3:O$32,15,FALSE)),"")</f>
        <v/>
      </c>
      <c r="F324" s="47" t="str">
        <f>IFERROR(VLOOKUP(A324,[5]base_pessoal!$B$2:$P$1504,13,FALSE),"")</f>
        <v/>
      </c>
      <c r="G324" s="50">
        <f>IFERROR(VLOOKUP(A324,salario!A$2:P$91,11,FALSE),0)*B324/30</f>
        <v>0</v>
      </c>
      <c r="H324" s="50">
        <f>SUMIFS(topmanager!$D:$D,topmanager!$C:$C,rs_nova!$A324,topmanager!$A:$A,rs_nova!H$2)+SUMIFS(topmanager!$D:$D,topmanager!$C:$C,rs_nova!$A324,topmanager!$A:$A,63)</f>
        <v>0</v>
      </c>
      <c r="I324" s="50">
        <f>-SUMIFS(topmanager!$D:$D,topmanager!$C:$C,rs_nova!$A324,topmanager!$A:$A,rs_nova!I$2)</f>
        <v>0</v>
      </c>
      <c r="J324" s="50">
        <f>SUMIFS(topmanager!$D:$D,topmanager!$C:$C,rs_nova!$A324,topmanager!$A:$A,rs_nova!J$2)</f>
        <v>0</v>
      </c>
      <c r="K324" s="50">
        <f>SUMIFS(topmanager!$D:$D,topmanager!$C:$C,rs_nova!$A324,topmanager!$A:$A,rs_nova!K$2)+SUMIFS(topmanager!$D:$D,topmanager!$C:$C,rs_nova!$A324,topmanager!$A:$A,911)</f>
        <v>0</v>
      </c>
      <c r="L324" s="50">
        <f>SUMIFS(topmanager!$D:$D,topmanager!$C:$C,rs_nova!$A324,topmanager!$A:$A,rs_nova!L$2)</f>
        <v>0</v>
      </c>
      <c r="M324" s="50">
        <f>SUMIFS(topmanager!$D:$D,topmanager!$C:$C,rs_nova!$A324,topmanager!$A:$A,rs_nova!M$2)+SUMIFS(topmanager!$D:$D,topmanager!$C:$C,rs_nova!$A324,topmanager!$A:$A,908)+SUMIFS(topmanager!$D:$D,topmanager!$C:$C,rs_nova!$A324,topmanager!$A:$A,550)</f>
        <v>0</v>
      </c>
      <c r="N324" s="50">
        <f>SUMIFS(topmanager!$D:$D,topmanager!$C:$C,rs_nova!$A324,topmanager!$A:$A,rs_nova!N$2)</f>
        <v>0</v>
      </c>
      <c r="O324" s="51">
        <f t="shared" si="66"/>
        <v>0</v>
      </c>
      <c r="P324" s="50">
        <f>IFERROR(VLOOKUP($A324,total!$B$4:$AW$437,27,0),0)</f>
        <v>0</v>
      </c>
      <c r="Q324" s="50">
        <f>IFERROR(VLOOKUP($A324,total!$B$4:$AW$437,21,0),0)</f>
        <v>0</v>
      </c>
      <c r="R324" s="50">
        <f>IFERROR(VLOOKUP($A324,total!$B$4:$AW$437,25,0),0)+IFERROR(VLOOKUP($A324,total!$B$4:$AW$437,36,0),0)</f>
        <v>0</v>
      </c>
      <c r="S324" s="50">
        <f>IFERROR(VLOOKUP(A324,gympass!$A$2:$F$148,6,0),0)</f>
        <v>0</v>
      </c>
      <c r="T324" s="50">
        <f>IFERROR(VLOOKUP($A324,total!$B$4:$AW$437,42,0),0)</f>
        <v>0</v>
      </c>
      <c r="U324" s="50">
        <f>IFERROR(VLOOKUP($A324,total!$B$4:$AW$437,32,0),0)</f>
        <v>0</v>
      </c>
      <c r="V324" s="50">
        <f>IFERROR(VLOOKUP($A324,total!$B$4:$AW$437,28,0),0)</f>
        <v>0</v>
      </c>
      <c r="W324" s="50">
        <f>IFERROR(VLOOKUP($A324,total!$B$4:$AX$437,49,0),0)</f>
        <v>0</v>
      </c>
      <c r="X324" s="50"/>
      <c r="Y324" s="50">
        <f>IFERROR(VLOOKUP(A324,#REF!,4,0),0)</f>
        <v>0</v>
      </c>
      <c r="Z324" s="50">
        <f>IFERROR(VLOOKUP(B324,#REF!,8,0),0)</f>
        <v>0</v>
      </c>
      <c r="AA324" s="50">
        <f>IFERROR(VLOOKUP($A324,total!$B$4:$AW$437,45,0),0)</f>
        <v>0</v>
      </c>
      <c r="AB324" s="50">
        <f>IFERROR(VLOOKUP($A324,total!$B$4:$AW$437,48,0),0)</f>
        <v>0</v>
      </c>
      <c r="AC324" s="50">
        <f>IFERROR(VLOOKUP($A324,total!$B$4:$AB$437,19,0),0)</f>
        <v>0</v>
      </c>
      <c r="AD324" s="50">
        <f>IFERROR(VLOOKUP($A324,total!$B$4:$AB$437,10,0),0)</f>
        <v>0</v>
      </c>
      <c r="AE324" s="50">
        <f>IFERROR(VLOOKUP($A324,total!$B$4:$AB$437,13,0),0)-SUMIFS(topmanager!$D:$D,topmanager!$C:$C,rs_nova!$A328,topmanager!$A:$A,856)</f>
        <v>0</v>
      </c>
      <c r="AF324" s="50">
        <f>IFERROR(VLOOKUP($A324,total!$B$4:$AB$437,16,0),0)</f>
        <v>0</v>
      </c>
      <c r="AG324" s="50">
        <f>IFERROR(VLOOKUP($A324,total!$B$4:$AB$437,7,0),0)</f>
        <v>0</v>
      </c>
      <c r="AH324" s="50">
        <f>IFERROR(VLOOKUP($A324,total!$B$4:$AD$437,29,0),0)</f>
        <v>0</v>
      </c>
      <c r="AI324" s="50">
        <f>IFERROR(VLOOKUP(A324,total!$B$4:$AN$437,39,0),0)</f>
        <v>0</v>
      </c>
      <c r="AJ324" s="51">
        <f t="shared" si="67"/>
        <v>0</v>
      </c>
      <c r="AK324" s="50">
        <f t="shared" si="68"/>
        <v>0</v>
      </c>
      <c r="AL324" s="50">
        <f t="shared" si="69"/>
        <v>0</v>
      </c>
      <c r="AM324" s="50">
        <f t="shared" si="70"/>
        <v>0</v>
      </c>
      <c r="AN324" s="50" t="e">
        <f t="shared" si="79"/>
        <v>#REF!</v>
      </c>
      <c r="AO324" s="50" t="e">
        <f t="shared" si="79"/>
        <v>#REF!</v>
      </c>
      <c r="AP324" s="50" t="e">
        <f t="shared" si="79"/>
        <v>#REF!</v>
      </c>
      <c r="AQ324" s="50">
        <f>IFERROR(VLOOKUP(TEXT($A324,"000000"),[6]Página1!$A$8:$S$801,13,FALSE),0)</f>
        <v>0</v>
      </c>
      <c r="AR324" s="50">
        <f>IFERROR(VLOOKUP(TEXT($A324,"000000"),[6]Página1!$A$8:$S$801,16,FALSE),0)</f>
        <v>0</v>
      </c>
      <c r="AS324" s="50">
        <f>IFERROR(VLOOKUP(TEXT($A324,"000000"),[6]Página1!$A$8:$S$801,19,FALSE),0)</f>
        <v>0</v>
      </c>
      <c r="AT324" s="50">
        <f>IFERROR(VLOOKUP(TEXT($A324,"000000"),[7]Página1!$A$8:$R$814,12,FALSE),0)</f>
        <v>0</v>
      </c>
      <c r="AU324" s="50">
        <f>IFERROR(VLOOKUP(TEXT($A324,"000000"),[7]Página1!$A$8:$R$814,15,FALSE),0)</f>
        <v>0</v>
      </c>
      <c r="AV324" s="50">
        <f>IFERROR(VLOOKUP(TEXT($A324,"000000"),[7]Página1!$A$8:$R$814,18,FALSE),0)</f>
        <v>0</v>
      </c>
      <c r="AW324" s="50"/>
      <c r="AX324" s="51" t="e">
        <f t="shared" si="71"/>
        <v>#REF!</v>
      </c>
      <c r="AY324" s="51" t="e">
        <f t="shared" si="72"/>
        <v>#REF!</v>
      </c>
      <c r="AZ324" s="51" t="e">
        <f t="shared" si="73"/>
        <v>#REF!</v>
      </c>
      <c r="BA324" s="51" t="e">
        <f t="shared" si="74"/>
        <v>#REF!</v>
      </c>
      <c r="BB324" s="51">
        <f t="shared" si="75"/>
        <v>0</v>
      </c>
      <c r="BC324" s="51" t="e">
        <f t="shared" si="76"/>
        <v>#REF!</v>
      </c>
      <c r="BD324" s="51">
        <f t="shared" si="77"/>
        <v>0</v>
      </c>
      <c r="BE324" s="51">
        <f>IFERROR(VLOOKUP(A324,salario!A$2:P$91,11,FALSE),0)</f>
        <v>0</v>
      </c>
      <c r="BF324" s="51">
        <f>SUMIFS(topmanager!$D:$D,topmanager!$C:$C,rs_nova!$A324,topmanager!$A:$A,rs_nova!BF$2)</f>
        <v>0</v>
      </c>
      <c r="BG324" s="51">
        <f>SUMIFS(topmanager!$D:$D,topmanager!$C:$C,rs_nova!$A324,topmanager!$A:$A,rs_nova!BG$2)</f>
        <v>0</v>
      </c>
      <c r="BH324" s="51">
        <f>SUMIFS(topmanager!$D:$D,topmanager!$C:$C,rs_nova!$A324,topmanager!$A:$A,rs_nova!BH$2)</f>
        <v>0</v>
      </c>
      <c r="BI324" s="51">
        <f>SUMIFS(topmanager!$D:$D,topmanager!$C:$C,rs_nova!$A324,topmanager!$A:$A,rs_nova!BI$2)</f>
        <v>0</v>
      </c>
      <c r="BJ324" s="51">
        <f>SUMIFS(topmanager!$D:$D,topmanager!$C:$C,rs_nova!$A324,topmanager!$A:$A,rs_nova!BJ$2)+SUMIFS(topmanager!$D:$D,topmanager!$C:$C,rs_nova!$A324,topmanager!$A:$A,rs_nova!BJ$2+1)</f>
        <v>0</v>
      </c>
      <c r="BK324" s="51">
        <f>IFERROR(VLOOKUP(A324,[8]ferias!$C$4:$G$100,5,FALSE),0)</f>
        <v>0</v>
      </c>
      <c r="BL324" s="51">
        <f>SUMIFS(topmanager!$D:$D,topmanager!$C:$C,rs_nova!$A324,topmanager!$A:$A,rs_nova!BL$2)</f>
        <v>0</v>
      </c>
      <c r="BM324" s="51">
        <f>SUMIFS(topmanager!$D:$D,topmanager!$C:$C,rs_nova!$A324,topmanager!$A:$A,rs_nova!BM$2)+SUMIFS(topmanager!$D:$D,topmanager!$C:$C,rs_nova!$A328,topmanager!$A:$A,151)</f>
        <v>0</v>
      </c>
      <c r="BN324" s="51">
        <f t="shared" si="78"/>
        <v>0</v>
      </c>
    </row>
    <row r="325" spans="1:66">
      <c r="A325" s="47" t="e">
        <f>total!#REF!</f>
        <v>#REF!</v>
      </c>
      <c r="B325" s="47">
        <f t="shared" si="65"/>
        <v>0</v>
      </c>
      <c r="C325" s="48" t="e">
        <f>total!#REF!</f>
        <v>#REF!</v>
      </c>
      <c r="D325" s="49" t="str">
        <f>IFERROR(VLOOKUP(A325,salario!A$3:J$32,10,FALSE),"")</f>
        <v/>
      </c>
      <c r="E325" s="49" t="str">
        <f>IFERROR(IF(VLOOKUP(A325,salario!A$3:O$32,15,FALSE)="","",VLOOKUP(A325,salario!A$3:O$32,15,FALSE)),"")</f>
        <v/>
      </c>
      <c r="F325" s="47" t="str">
        <f>IFERROR(VLOOKUP(A325,[5]base_pessoal!$B$2:$P$1504,13,FALSE),"")</f>
        <v/>
      </c>
      <c r="G325" s="50">
        <f>IFERROR(VLOOKUP(A325,salario!A$2:P$91,11,FALSE),0)*B325/30</f>
        <v>0</v>
      </c>
      <c r="H325" s="50">
        <f>SUMIFS(topmanager!$D:$D,topmanager!$C:$C,rs_nova!$A325,topmanager!$A:$A,rs_nova!H$2)+SUMIFS(topmanager!$D:$D,topmanager!$C:$C,rs_nova!$A325,topmanager!$A:$A,63)</f>
        <v>0</v>
      </c>
      <c r="I325" s="50">
        <f>-SUMIFS(topmanager!$D:$D,topmanager!$C:$C,rs_nova!$A325,topmanager!$A:$A,rs_nova!I$2)</f>
        <v>0</v>
      </c>
      <c r="J325" s="50">
        <f>SUMIFS(topmanager!$D:$D,topmanager!$C:$C,rs_nova!$A325,topmanager!$A:$A,rs_nova!J$2)</f>
        <v>0</v>
      </c>
      <c r="K325" s="50">
        <f>SUMIFS(topmanager!$D:$D,topmanager!$C:$C,rs_nova!$A325,topmanager!$A:$A,rs_nova!K$2)+SUMIFS(topmanager!$D:$D,topmanager!$C:$C,rs_nova!$A325,topmanager!$A:$A,911)</f>
        <v>0</v>
      </c>
      <c r="L325" s="50">
        <f>SUMIFS(topmanager!$D:$D,topmanager!$C:$C,rs_nova!$A325,topmanager!$A:$A,rs_nova!L$2)</f>
        <v>0</v>
      </c>
      <c r="M325" s="50">
        <f>SUMIFS(topmanager!$D:$D,topmanager!$C:$C,rs_nova!$A325,topmanager!$A:$A,rs_nova!M$2)+SUMIFS(topmanager!$D:$D,topmanager!$C:$C,rs_nova!$A325,topmanager!$A:$A,908)+SUMIFS(topmanager!$D:$D,topmanager!$C:$C,rs_nova!$A325,topmanager!$A:$A,550)</f>
        <v>0</v>
      </c>
      <c r="N325" s="50">
        <f>SUMIFS(topmanager!$D:$D,topmanager!$C:$C,rs_nova!$A325,topmanager!$A:$A,rs_nova!N$2)</f>
        <v>0</v>
      </c>
      <c r="O325" s="51">
        <f t="shared" si="66"/>
        <v>0</v>
      </c>
      <c r="P325" s="50">
        <f>IFERROR(VLOOKUP($A325,total!$B$4:$AW$437,27,0),0)</f>
        <v>0</v>
      </c>
      <c r="Q325" s="50">
        <f>IFERROR(VLOOKUP($A325,total!$B$4:$AW$437,21,0),0)</f>
        <v>0</v>
      </c>
      <c r="R325" s="50">
        <f>IFERROR(VLOOKUP($A325,total!$B$4:$AW$437,25,0),0)+IFERROR(VLOOKUP($A325,total!$B$4:$AW$437,36,0),0)</f>
        <v>0</v>
      </c>
      <c r="S325" s="50">
        <f>IFERROR(VLOOKUP(A325,gympass!$A$2:$F$148,6,0),0)</f>
        <v>0</v>
      </c>
      <c r="T325" s="50">
        <f>IFERROR(VLOOKUP($A325,total!$B$4:$AW$437,42,0),0)</f>
        <v>0</v>
      </c>
      <c r="U325" s="50">
        <f>IFERROR(VLOOKUP($A325,total!$B$4:$AW$437,32,0),0)</f>
        <v>0</v>
      </c>
      <c r="V325" s="50">
        <f>IFERROR(VLOOKUP($A325,total!$B$4:$AW$437,28,0),0)</f>
        <v>0</v>
      </c>
      <c r="W325" s="50">
        <f>IFERROR(VLOOKUP($A325,total!$B$4:$AX$437,49,0),0)</f>
        <v>0</v>
      </c>
      <c r="X325" s="50"/>
      <c r="Y325" s="50">
        <f>IFERROR(VLOOKUP(A325,#REF!,4,0),0)</f>
        <v>0</v>
      </c>
      <c r="Z325" s="50">
        <f>IFERROR(VLOOKUP(B325,#REF!,8,0),0)</f>
        <v>0</v>
      </c>
      <c r="AA325" s="50">
        <f>IFERROR(VLOOKUP($A325,total!$B$4:$AW$437,45,0),0)</f>
        <v>0</v>
      </c>
      <c r="AB325" s="50">
        <f>IFERROR(VLOOKUP($A325,total!$B$4:$AW$437,48,0),0)</f>
        <v>0</v>
      </c>
      <c r="AC325" s="50">
        <f>IFERROR(VLOOKUP($A325,total!$B$4:$AB$437,19,0),0)</f>
        <v>0</v>
      </c>
      <c r="AD325" s="50">
        <f>IFERROR(VLOOKUP($A325,total!$B$4:$AB$437,10,0),0)</f>
        <v>0</v>
      </c>
      <c r="AE325" s="50">
        <f>IFERROR(VLOOKUP($A325,total!$B$4:$AB$437,13,0),0)-SUMIFS(topmanager!$D:$D,topmanager!$C:$C,rs_nova!$A329,topmanager!$A:$A,856)</f>
        <v>0</v>
      </c>
      <c r="AF325" s="50">
        <f>IFERROR(VLOOKUP($A325,total!$B$4:$AB$437,16,0),0)</f>
        <v>0</v>
      </c>
      <c r="AG325" s="50">
        <f>IFERROR(VLOOKUP($A325,total!$B$4:$AB$437,7,0),0)</f>
        <v>0</v>
      </c>
      <c r="AH325" s="50">
        <f>IFERROR(VLOOKUP($A325,total!$B$4:$AD$437,29,0),0)</f>
        <v>0</v>
      </c>
      <c r="AI325" s="50">
        <f>IFERROR(VLOOKUP(A325,total!$B$4:$AN$437,39,0),0)</f>
        <v>0</v>
      </c>
      <c r="AJ325" s="51">
        <f t="shared" si="67"/>
        <v>0</v>
      </c>
      <c r="AK325" s="50">
        <f t="shared" si="68"/>
        <v>0</v>
      </c>
      <c r="AL325" s="50">
        <f t="shared" si="69"/>
        <v>0</v>
      </c>
      <c r="AM325" s="50">
        <f t="shared" si="70"/>
        <v>0</v>
      </c>
      <c r="AN325" s="50" t="e">
        <f t="shared" si="79"/>
        <v>#REF!</v>
      </c>
      <c r="AO325" s="50" t="e">
        <f t="shared" si="79"/>
        <v>#REF!</v>
      </c>
      <c r="AP325" s="50" t="e">
        <f t="shared" si="79"/>
        <v>#REF!</v>
      </c>
      <c r="AQ325" s="50">
        <f>IFERROR(VLOOKUP(TEXT($A325,"000000"),[6]Página1!$A$8:$S$801,13,FALSE),0)</f>
        <v>0</v>
      </c>
      <c r="AR325" s="50">
        <f>IFERROR(VLOOKUP(TEXT($A325,"000000"),[6]Página1!$A$8:$S$801,16,FALSE),0)</f>
        <v>0</v>
      </c>
      <c r="AS325" s="50">
        <f>IFERROR(VLOOKUP(TEXT($A325,"000000"),[6]Página1!$A$8:$S$801,19,FALSE),0)</f>
        <v>0</v>
      </c>
      <c r="AT325" s="50">
        <f>IFERROR(VLOOKUP(TEXT($A325,"000000"),[7]Página1!$A$8:$R$814,12,FALSE),0)</f>
        <v>0</v>
      </c>
      <c r="AU325" s="50">
        <f>IFERROR(VLOOKUP(TEXT($A325,"000000"),[7]Página1!$A$8:$R$814,15,FALSE),0)</f>
        <v>0</v>
      </c>
      <c r="AV325" s="50">
        <f>IFERROR(VLOOKUP(TEXT($A325,"000000"),[7]Página1!$A$8:$R$814,18,FALSE),0)</f>
        <v>0</v>
      </c>
      <c r="AW325" s="50"/>
      <c r="AX325" s="51" t="e">
        <f t="shared" si="71"/>
        <v>#REF!</v>
      </c>
      <c r="AY325" s="51" t="e">
        <f t="shared" si="72"/>
        <v>#REF!</v>
      </c>
      <c r="AZ325" s="51" t="e">
        <f t="shared" si="73"/>
        <v>#REF!</v>
      </c>
      <c r="BA325" s="51" t="e">
        <f t="shared" si="74"/>
        <v>#REF!</v>
      </c>
      <c r="BB325" s="51">
        <f t="shared" si="75"/>
        <v>0</v>
      </c>
      <c r="BC325" s="51" t="e">
        <f t="shared" si="76"/>
        <v>#REF!</v>
      </c>
      <c r="BD325" s="51">
        <f t="shared" si="77"/>
        <v>0</v>
      </c>
      <c r="BE325" s="51">
        <f>IFERROR(VLOOKUP(A325,salario!A$2:P$91,11,FALSE),0)</f>
        <v>0</v>
      </c>
      <c r="BF325" s="51">
        <f>SUMIFS(topmanager!$D:$D,topmanager!$C:$C,rs_nova!$A325,topmanager!$A:$A,rs_nova!BF$2)</f>
        <v>0</v>
      </c>
      <c r="BG325" s="51">
        <f>SUMIFS(topmanager!$D:$D,topmanager!$C:$C,rs_nova!$A325,topmanager!$A:$A,rs_nova!BG$2)</f>
        <v>0</v>
      </c>
      <c r="BH325" s="51">
        <f>SUMIFS(topmanager!$D:$D,topmanager!$C:$C,rs_nova!$A325,topmanager!$A:$A,rs_nova!BH$2)</f>
        <v>0</v>
      </c>
      <c r="BI325" s="51">
        <f>SUMIFS(topmanager!$D:$D,topmanager!$C:$C,rs_nova!$A325,topmanager!$A:$A,rs_nova!BI$2)</f>
        <v>0</v>
      </c>
      <c r="BJ325" s="51">
        <f>SUMIFS(topmanager!$D:$D,topmanager!$C:$C,rs_nova!$A325,topmanager!$A:$A,rs_nova!BJ$2)+SUMIFS(topmanager!$D:$D,topmanager!$C:$C,rs_nova!$A325,topmanager!$A:$A,rs_nova!BJ$2+1)</f>
        <v>0</v>
      </c>
      <c r="BK325" s="51">
        <f>IFERROR(VLOOKUP(A325,[8]ferias!$C$4:$G$100,5,FALSE),0)</f>
        <v>0</v>
      </c>
      <c r="BL325" s="51">
        <f>SUMIFS(topmanager!$D:$D,topmanager!$C:$C,rs_nova!$A325,topmanager!$A:$A,rs_nova!BL$2)</f>
        <v>0</v>
      </c>
      <c r="BM325" s="51">
        <f>SUMIFS(topmanager!$D:$D,topmanager!$C:$C,rs_nova!$A325,topmanager!$A:$A,rs_nova!BM$2)+SUMIFS(topmanager!$D:$D,topmanager!$C:$C,rs_nova!$A329,topmanager!$A:$A,151)</f>
        <v>0</v>
      </c>
      <c r="BN325" s="51">
        <f t="shared" si="78"/>
        <v>0</v>
      </c>
    </row>
    <row r="326" spans="1:66">
      <c r="A326" s="47" t="e">
        <f>total!#REF!</f>
        <v>#REF!</v>
      </c>
      <c r="B326" s="47">
        <f t="shared" si="65"/>
        <v>0</v>
      </c>
      <c r="C326" s="48" t="e">
        <f>total!#REF!</f>
        <v>#REF!</v>
      </c>
      <c r="D326" s="49" t="str">
        <f>IFERROR(VLOOKUP(A326,salario!A$3:J$32,10,FALSE),"")</f>
        <v/>
      </c>
      <c r="E326" s="49" t="str">
        <f>IFERROR(IF(VLOOKUP(A326,salario!A$3:O$32,15,FALSE)="","",VLOOKUP(A326,salario!A$3:O$32,15,FALSE)),"")</f>
        <v/>
      </c>
      <c r="F326" s="47" t="str">
        <f>IFERROR(VLOOKUP(A326,[5]base_pessoal!$B$2:$P$1504,13,FALSE),"")</f>
        <v/>
      </c>
      <c r="G326" s="50">
        <f>IFERROR(VLOOKUP(A326,salario!A$2:P$91,11,FALSE),0)*B326/30</f>
        <v>0</v>
      </c>
      <c r="H326" s="50">
        <f>SUMIFS(topmanager!$D:$D,topmanager!$C:$C,rs_nova!$A326,topmanager!$A:$A,rs_nova!H$2)+SUMIFS(topmanager!$D:$D,topmanager!$C:$C,rs_nova!$A326,topmanager!$A:$A,63)</f>
        <v>0</v>
      </c>
      <c r="I326" s="50">
        <f>-SUMIFS(topmanager!$D:$D,topmanager!$C:$C,rs_nova!$A326,topmanager!$A:$A,rs_nova!I$2)</f>
        <v>0</v>
      </c>
      <c r="J326" s="50">
        <f>SUMIFS(topmanager!$D:$D,topmanager!$C:$C,rs_nova!$A326,topmanager!$A:$A,rs_nova!J$2)</f>
        <v>0</v>
      </c>
      <c r="K326" s="50">
        <f>SUMIFS(topmanager!$D:$D,topmanager!$C:$C,rs_nova!$A326,topmanager!$A:$A,rs_nova!K$2)+SUMIFS(topmanager!$D:$D,topmanager!$C:$C,rs_nova!$A326,topmanager!$A:$A,911)</f>
        <v>0</v>
      </c>
      <c r="L326" s="50">
        <f>SUMIFS(topmanager!$D:$D,topmanager!$C:$C,rs_nova!$A326,topmanager!$A:$A,rs_nova!L$2)</f>
        <v>0</v>
      </c>
      <c r="M326" s="50">
        <f>SUMIFS(topmanager!$D:$D,topmanager!$C:$C,rs_nova!$A326,topmanager!$A:$A,rs_nova!M$2)+SUMIFS(topmanager!$D:$D,topmanager!$C:$C,rs_nova!$A326,topmanager!$A:$A,908)+SUMIFS(topmanager!$D:$D,topmanager!$C:$C,rs_nova!$A326,topmanager!$A:$A,550)</f>
        <v>0</v>
      </c>
      <c r="N326" s="50">
        <f>SUMIFS(topmanager!$D:$D,topmanager!$C:$C,rs_nova!$A326,topmanager!$A:$A,rs_nova!N$2)</f>
        <v>0</v>
      </c>
      <c r="O326" s="51">
        <f t="shared" si="66"/>
        <v>0</v>
      </c>
      <c r="P326" s="50">
        <f>IFERROR(VLOOKUP($A326,total!$B$4:$AW$437,27,0),0)</f>
        <v>0</v>
      </c>
      <c r="Q326" s="50">
        <f>IFERROR(VLOOKUP($A326,total!$B$4:$AW$437,21,0),0)</f>
        <v>0</v>
      </c>
      <c r="R326" s="50">
        <f>IFERROR(VLOOKUP($A326,total!$B$4:$AW$437,25,0),0)+IFERROR(VLOOKUP($A326,total!$B$4:$AW$437,36,0),0)</f>
        <v>0</v>
      </c>
      <c r="S326" s="50">
        <f>IFERROR(VLOOKUP(A326,gympass!$A$2:$F$148,6,0),0)</f>
        <v>0</v>
      </c>
      <c r="T326" s="50">
        <f>IFERROR(VLOOKUP($A326,total!$B$4:$AW$437,42,0),0)</f>
        <v>0</v>
      </c>
      <c r="U326" s="50">
        <f>IFERROR(VLOOKUP($A326,total!$B$4:$AW$437,32,0),0)</f>
        <v>0</v>
      </c>
      <c r="V326" s="50">
        <f>IFERROR(VLOOKUP($A326,total!$B$4:$AW$437,28,0),0)</f>
        <v>0</v>
      </c>
      <c r="W326" s="50">
        <f>IFERROR(VLOOKUP($A326,total!$B$4:$AX$437,49,0),0)</f>
        <v>0</v>
      </c>
      <c r="X326" s="50"/>
      <c r="Y326" s="50">
        <f>IFERROR(VLOOKUP(A326,#REF!,4,0),0)</f>
        <v>0</v>
      </c>
      <c r="Z326" s="50">
        <f>IFERROR(VLOOKUP(B326,#REF!,8,0),0)</f>
        <v>0</v>
      </c>
      <c r="AA326" s="50">
        <f>IFERROR(VLOOKUP($A326,total!$B$4:$AW$437,45,0),0)</f>
        <v>0</v>
      </c>
      <c r="AB326" s="50">
        <f>IFERROR(VLOOKUP($A326,total!$B$4:$AW$437,48,0),0)</f>
        <v>0</v>
      </c>
      <c r="AC326" s="50">
        <f>IFERROR(VLOOKUP($A326,total!$B$4:$AB$437,19,0),0)</f>
        <v>0</v>
      </c>
      <c r="AD326" s="50">
        <f>IFERROR(VLOOKUP($A326,total!$B$4:$AB$437,10,0),0)</f>
        <v>0</v>
      </c>
      <c r="AE326" s="50">
        <f>IFERROR(VLOOKUP($A326,total!$B$4:$AB$437,13,0),0)-SUMIFS(topmanager!$D:$D,topmanager!$C:$C,rs_nova!$A330,topmanager!$A:$A,856)</f>
        <v>0</v>
      </c>
      <c r="AF326" s="50">
        <f>IFERROR(VLOOKUP($A326,total!$B$4:$AB$437,16,0),0)</f>
        <v>0</v>
      </c>
      <c r="AG326" s="50">
        <f>IFERROR(VLOOKUP($A326,total!$B$4:$AB$437,7,0),0)</f>
        <v>0</v>
      </c>
      <c r="AH326" s="50">
        <f>IFERROR(VLOOKUP($A326,total!$B$4:$AD$437,29,0),0)</f>
        <v>0</v>
      </c>
      <c r="AI326" s="50">
        <f>IFERROR(VLOOKUP(A326,total!$B$4:$AN$437,39,0),0)</f>
        <v>0</v>
      </c>
      <c r="AJ326" s="51">
        <f t="shared" si="67"/>
        <v>0</v>
      </c>
      <c r="AK326" s="50">
        <f t="shared" si="68"/>
        <v>0</v>
      </c>
      <c r="AL326" s="50">
        <f t="shared" si="69"/>
        <v>0</v>
      </c>
      <c r="AM326" s="50">
        <f t="shared" si="70"/>
        <v>0</v>
      </c>
      <c r="AN326" s="50" t="e">
        <f t="shared" si="79"/>
        <v>#REF!</v>
      </c>
      <c r="AO326" s="50" t="e">
        <f t="shared" si="79"/>
        <v>#REF!</v>
      </c>
      <c r="AP326" s="50" t="e">
        <f t="shared" si="79"/>
        <v>#REF!</v>
      </c>
      <c r="AQ326" s="50">
        <f>IFERROR(VLOOKUP(TEXT($A326,"000000"),[6]Página1!$A$8:$S$801,13,FALSE),0)</f>
        <v>0</v>
      </c>
      <c r="AR326" s="50">
        <f>IFERROR(VLOOKUP(TEXT($A326,"000000"),[6]Página1!$A$8:$S$801,16,FALSE),0)</f>
        <v>0</v>
      </c>
      <c r="AS326" s="50">
        <f>IFERROR(VLOOKUP(TEXT($A326,"000000"),[6]Página1!$A$8:$S$801,19,FALSE),0)</f>
        <v>0</v>
      </c>
      <c r="AT326" s="50">
        <f>IFERROR(VLOOKUP(TEXT($A326,"000000"),[7]Página1!$A$8:$R$814,12,FALSE),0)</f>
        <v>0</v>
      </c>
      <c r="AU326" s="50">
        <f>IFERROR(VLOOKUP(TEXT($A326,"000000"),[7]Página1!$A$8:$R$814,15,FALSE),0)</f>
        <v>0</v>
      </c>
      <c r="AV326" s="50">
        <f>IFERROR(VLOOKUP(TEXT($A326,"000000"),[7]Página1!$A$8:$R$814,18,FALSE),0)</f>
        <v>0</v>
      </c>
      <c r="AW326" s="50"/>
      <c r="AX326" s="51" t="e">
        <f t="shared" si="71"/>
        <v>#REF!</v>
      </c>
      <c r="AY326" s="51" t="e">
        <f t="shared" si="72"/>
        <v>#REF!</v>
      </c>
      <c r="AZ326" s="51" t="e">
        <f t="shared" si="73"/>
        <v>#REF!</v>
      </c>
      <c r="BA326" s="51" t="e">
        <f t="shared" si="74"/>
        <v>#REF!</v>
      </c>
      <c r="BB326" s="51">
        <f t="shared" si="75"/>
        <v>0</v>
      </c>
      <c r="BC326" s="51" t="e">
        <f t="shared" si="76"/>
        <v>#REF!</v>
      </c>
      <c r="BD326" s="51">
        <f t="shared" si="77"/>
        <v>0</v>
      </c>
      <c r="BE326" s="51">
        <f>IFERROR(VLOOKUP(A326,salario!A$2:P$91,11,FALSE),0)</f>
        <v>0</v>
      </c>
      <c r="BF326" s="51">
        <f>SUMIFS(topmanager!$D:$D,topmanager!$C:$C,rs_nova!$A326,topmanager!$A:$A,rs_nova!BF$2)</f>
        <v>0</v>
      </c>
      <c r="BG326" s="51">
        <f>SUMIFS(topmanager!$D:$D,topmanager!$C:$C,rs_nova!$A326,topmanager!$A:$A,rs_nova!BG$2)</f>
        <v>0</v>
      </c>
      <c r="BH326" s="51">
        <f>SUMIFS(topmanager!$D:$D,topmanager!$C:$C,rs_nova!$A326,topmanager!$A:$A,rs_nova!BH$2)</f>
        <v>0</v>
      </c>
      <c r="BI326" s="51">
        <f>SUMIFS(topmanager!$D:$D,topmanager!$C:$C,rs_nova!$A326,topmanager!$A:$A,rs_nova!BI$2)</f>
        <v>0</v>
      </c>
      <c r="BJ326" s="51">
        <f>SUMIFS(topmanager!$D:$D,topmanager!$C:$C,rs_nova!$A326,topmanager!$A:$A,rs_nova!BJ$2)+SUMIFS(topmanager!$D:$D,topmanager!$C:$C,rs_nova!$A326,topmanager!$A:$A,rs_nova!BJ$2+1)</f>
        <v>0</v>
      </c>
      <c r="BK326" s="51">
        <f>IFERROR(VLOOKUP(A326,[8]ferias!$C$4:$G$100,5,FALSE),0)</f>
        <v>0</v>
      </c>
      <c r="BL326" s="51">
        <f>SUMIFS(topmanager!$D:$D,topmanager!$C:$C,rs_nova!$A326,topmanager!$A:$A,rs_nova!BL$2)</f>
        <v>0</v>
      </c>
      <c r="BM326" s="51">
        <f>SUMIFS(topmanager!$D:$D,topmanager!$C:$C,rs_nova!$A326,topmanager!$A:$A,rs_nova!BM$2)+SUMIFS(topmanager!$D:$D,topmanager!$C:$C,rs_nova!$A330,topmanager!$A:$A,151)</f>
        <v>0</v>
      </c>
      <c r="BN326" s="51">
        <f t="shared" si="78"/>
        <v>0</v>
      </c>
    </row>
    <row r="327" spans="1:66">
      <c r="A327" s="47" t="e">
        <f>total!#REF!</f>
        <v>#REF!</v>
      </c>
      <c r="B327" s="47">
        <f t="shared" ref="B327:B390" si="80">IFERROR(IF(E327="",IF(D327&lt;=B$2,30,31-DAY(D327)),IF(E327&lt;B$2,0,IF(D327&gt;=B$2,DAY(E327)-DAY(D327),DAY(E327)))),0)</f>
        <v>0</v>
      </c>
      <c r="C327" s="48" t="e">
        <f>total!#REF!</f>
        <v>#REF!</v>
      </c>
      <c r="D327" s="49" t="str">
        <f>IFERROR(VLOOKUP(A327,salario!A$3:J$32,10,FALSE),"")</f>
        <v/>
      </c>
      <c r="E327" s="49" t="str">
        <f>IFERROR(IF(VLOOKUP(A327,salario!A$3:O$32,15,FALSE)="","",VLOOKUP(A327,salario!A$3:O$32,15,FALSE)),"")</f>
        <v/>
      </c>
      <c r="F327" s="47" t="str">
        <f>IFERROR(VLOOKUP(A327,[5]base_pessoal!$B$2:$P$1504,13,FALSE),"")</f>
        <v/>
      </c>
      <c r="G327" s="50">
        <f>IFERROR(VLOOKUP(A327,salario!A$2:P$91,11,FALSE),0)*B327/30</f>
        <v>0</v>
      </c>
      <c r="H327" s="50">
        <f>SUMIFS(topmanager!$D:$D,topmanager!$C:$C,rs_nova!$A327,topmanager!$A:$A,rs_nova!H$2)+SUMIFS(topmanager!$D:$D,topmanager!$C:$C,rs_nova!$A327,topmanager!$A:$A,63)</f>
        <v>0</v>
      </c>
      <c r="I327" s="50">
        <f>-SUMIFS(topmanager!$D:$D,topmanager!$C:$C,rs_nova!$A327,topmanager!$A:$A,rs_nova!I$2)</f>
        <v>0</v>
      </c>
      <c r="J327" s="50">
        <f>SUMIFS(topmanager!$D:$D,topmanager!$C:$C,rs_nova!$A327,topmanager!$A:$A,rs_nova!J$2)</f>
        <v>0</v>
      </c>
      <c r="K327" s="50">
        <f>SUMIFS(topmanager!$D:$D,topmanager!$C:$C,rs_nova!$A327,topmanager!$A:$A,rs_nova!K$2)+SUMIFS(topmanager!$D:$D,topmanager!$C:$C,rs_nova!$A327,topmanager!$A:$A,911)</f>
        <v>0</v>
      </c>
      <c r="L327" s="50">
        <f>SUMIFS(topmanager!$D:$D,topmanager!$C:$C,rs_nova!$A327,topmanager!$A:$A,rs_nova!L$2)</f>
        <v>0</v>
      </c>
      <c r="M327" s="50">
        <f>SUMIFS(topmanager!$D:$D,topmanager!$C:$C,rs_nova!$A327,topmanager!$A:$A,rs_nova!M$2)+SUMIFS(topmanager!$D:$D,topmanager!$C:$C,rs_nova!$A327,topmanager!$A:$A,908)+SUMIFS(topmanager!$D:$D,topmanager!$C:$C,rs_nova!$A327,topmanager!$A:$A,550)</f>
        <v>0</v>
      </c>
      <c r="N327" s="50">
        <f>SUMIFS(topmanager!$D:$D,topmanager!$C:$C,rs_nova!$A327,topmanager!$A:$A,rs_nova!N$2)</f>
        <v>0</v>
      </c>
      <c r="O327" s="51">
        <f t="shared" ref="O327:O390" si="81">SUM(H327:N327)</f>
        <v>0</v>
      </c>
      <c r="P327" s="50">
        <f>IFERROR(VLOOKUP($A327,total!$B$4:$AW$437,27,0),0)</f>
        <v>0</v>
      </c>
      <c r="Q327" s="50">
        <f>IFERROR(VLOOKUP($A327,total!$B$4:$AW$437,21,0),0)</f>
        <v>0</v>
      </c>
      <c r="R327" s="50">
        <f>IFERROR(VLOOKUP($A327,total!$B$4:$AW$437,25,0),0)+IFERROR(VLOOKUP($A327,total!$B$4:$AW$437,36,0),0)</f>
        <v>0</v>
      </c>
      <c r="S327" s="50">
        <f>IFERROR(VLOOKUP(A327,gympass!$A$2:$F$148,6,0),0)</f>
        <v>0</v>
      </c>
      <c r="T327" s="50">
        <f>IFERROR(VLOOKUP($A327,total!$B$4:$AW$437,42,0),0)</f>
        <v>0</v>
      </c>
      <c r="U327" s="50">
        <f>IFERROR(VLOOKUP($A327,total!$B$4:$AW$437,32,0),0)</f>
        <v>0</v>
      </c>
      <c r="V327" s="50">
        <f>IFERROR(VLOOKUP($A327,total!$B$4:$AW$437,28,0),0)</f>
        <v>0</v>
      </c>
      <c r="W327" s="50">
        <f>IFERROR(VLOOKUP($A327,total!$B$4:$AX$437,49,0),0)</f>
        <v>0</v>
      </c>
      <c r="X327" s="50"/>
      <c r="Y327" s="50">
        <f>IFERROR(VLOOKUP(A327,#REF!,4,0),0)</f>
        <v>0</v>
      </c>
      <c r="Z327" s="50">
        <f>IFERROR(VLOOKUP(B327,#REF!,8,0),0)</f>
        <v>0</v>
      </c>
      <c r="AA327" s="50">
        <f>IFERROR(VLOOKUP($A327,total!$B$4:$AW$437,45,0),0)</f>
        <v>0</v>
      </c>
      <c r="AB327" s="50">
        <f>IFERROR(VLOOKUP($A327,total!$B$4:$AW$437,48,0),0)</f>
        <v>0</v>
      </c>
      <c r="AC327" s="50">
        <f>IFERROR(VLOOKUP($A327,total!$B$4:$AB$437,19,0),0)</f>
        <v>0</v>
      </c>
      <c r="AD327" s="50">
        <f>IFERROR(VLOOKUP($A327,total!$B$4:$AB$437,10,0),0)</f>
        <v>0</v>
      </c>
      <c r="AE327" s="50">
        <f>IFERROR(VLOOKUP($A327,total!$B$4:$AB$437,13,0),0)-SUMIFS(topmanager!$D:$D,topmanager!$C:$C,rs_nova!$A331,topmanager!$A:$A,856)</f>
        <v>0</v>
      </c>
      <c r="AF327" s="50">
        <f>IFERROR(VLOOKUP($A327,total!$B$4:$AB$437,16,0),0)</f>
        <v>0</v>
      </c>
      <c r="AG327" s="50">
        <f>IFERROR(VLOOKUP($A327,total!$B$4:$AB$437,7,0),0)</f>
        <v>0</v>
      </c>
      <c r="AH327" s="50">
        <f>IFERROR(VLOOKUP($A327,total!$B$4:$AD$437,29,0),0)</f>
        <v>0</v>
      </c>
      <c r="AI327" s="50">
        <f>IFERROR(VLOOKUP(A327,total!$B$4:$AN$437,39,0),0)</f>
        <v>0</v>
      </c>
      <c r="AJ327" s="51">
        <f t="shared" ref="AJ327:AJ390" si="82">SUM(P327:AI327)</f>
        <v>0</v>
      </c>
      <c r="AK327" s="50">
        <f t="shared" ref="AK327:AK390" si="83">AK$5*($BN327-BG327)</f>
        <v>0</v>
      </c>
      <c r="AL327" s="50">
        <f t="shared" ref="AL327:AL390" si="84">AL$5*($BN327+BJ327+BK327+BL327+BM327)</f>
        <v>0</v>
      </c>
      <c r="AM327" s="50">
        <f t="shared" ref="AM327:AM390" si="85">IF(F327="NÃO",0,AM$5*$BN327)</f>
        <v>0</v>
      </c>
      <c r="AN327" s="50" t="e">
        <f t="shared" si="79"/>
        <v>#REF!</v>
      </c>
      <c r="AO327" s="50" t="e">
        <f t="shared" si="79"/>
        <v>#REF!</v>
      </c>
      <c r="AP327" s="50" t="e">
        <f t="shared" si="79"/>
        <v>#REF!</v>
      </c>
      <c r="AQ327" s="50">
        <f>IFERROR(VLOOKUP(TEXT($A327,"000000"),[6]Página1!$A$8:$S$801,13,FALSE),0)</f>
        <v>0</v>
      </c>
      <c r="AR327" s="50">
        <f>IFERROR(VLOOKUP(TEXT($A327,"000000"),[6]Página1!$A$8:$S$801,16,FALSE),0)</f>
        <v>0</v>
      </c>
      <c r="AS327" s="50">
        <f>IFERROR(VLOOKUP(TEXT($A327,"000000"),[6]Página1!$A$8:$S$801,19,FALSE),0)</f>
        <v>0</v>
      </c>
      <c r="AT327" s="50">
        <f>IFERROR(VLOOKUP(TEXT($A327,"000000"),[7]Página1!$A$8:$R$814,12,FALSE),0)</f>
        <v>0</v>
      </c>
      <c r="AU327" s="50">
        <f>IFERROR(VLOOKUP(TEXT($A327,"000000"),[7]Página1!$A$8:$R$814,15,FALSE),0)</f>
        <v>0</v>
      </c>
      <c r="AV327" s="50">
        <f>IFERROR(VLOOKUP(TEXT($A327,"000000"),[7]Página1!$A$8:$R$814,18,FALSE),0)</f>
        <v>0</v>
      </c>
      <c r="AW327" s="50"/>
      <c r="AX327" s="51" t="e">
        <f t="shared" ref="AX327:AX390" si="86">SUM(AK327:AW327)</f>
        <v>#REF!</v>
      </c>
      <c r="AY327" s="51" t="e">
        <f t="shared" ref="AY327:AY390" si="87">AN327+AO327+AP327</f>
        <v>#REF!</v>
      </c>
      <c r="AZ327" s="51" t="e">
        <f t="shared" ref="AZ327:AZ390" si="88">AX327+AJ327+O327+G327-AY327</f>
        <v>#REF!</v>
      </c>
      <c r="BA327" s="51" t="e">
        <f t="shared" ref="BA327:BA390" si="89">AX327+AJ327+O327+G327</f>
        <v>#REF!</v>
      </c>
      <c r="BB327" s="51">
        <f t="shared" ref="BB327:BB390" si="90">($G327)/$BB$3</f>
        <v>0</v>
      </c>
      <c r="BC327" s="51" t="e">
        <f t="shared" ref="BC327:BC390" si="91">$AX327/$BB$3</f>
        <v>#REF!</v>
      </c>
      <c r="BD327" s="51">
        <f t="shared" ref="BD327:BD390" si="92">$AJ327/$BB$3</f>
        <v>0</v>
      </c>
      <c r="BE327" s="51">
        <f>IFERROR(VLOOKUP(A327,salario!A$2:P$91,11,FALSE),0)</f>
        <v>0</v>
      </c>
      <c r="BF327" s="51">
        <f>SUMIFS(topmanager!$D:$D,topmanager!$C:$C,rs_nova!$A327,topmanager!$A:$A,rs_nova!BF$2)</f>
        <v>0</v>
      </c>
      <c r="BG327" s="51">
        <f>SUMIFS(topmanager!$D:$D,topmanager!$C:$C,rs_nova!$A327,topmanager!$A:$A,rs_nova!BG$2)</f>
        <v>0</v>
      </c>
      <c r="BH327" s="51">
        <f>SUMIFS(topmanager!$D:$D,topmanager!$C:$C,rs_nova!$A327,topmanager!$A:$A,rs_nova!BH$2)</f>
        <v>0</v>
      </c>
      <c r="BI327" s="51">
        <f>SUMIFS(topmanager!$D:$D,topmanager!$C:$C,rs_nova!$A327,topmanager!$A:$A,rs_nova!BI$2)</f>
        <v>0</v>
      </c>
      <c r="BJ327" s="51">
        <f>SUMIFS(topmanager!$D:$D,topmanager!$C:$C,rs_nova!$A327,topmanager!$A:$A,rs_nova!BJ$2)+SUMIFS(topmanager!$D:$D,topmanager!$C:$C,rs_nova!$A327,topmanager!$A:$A,rs_nova!BJ$2+1)</f>
        <v>0</v>
      </c>
      <c r="BK327" s="51">
        <f>IFERROR(VLOOKUP(A327,[8]ferias!$C$4:$G$100,5,FALSE),0)</f>
        <v>0</v>
      </c>
      <c r="BL327" s="51">
        <f>SUMIFS(topmanager!$D:$D,topmanager!$C:$C,rs_nova!$A327,topmanager!$A:$A,rs_nova!BL$2)</f>
        <v>0</v>
      </c>
      <c r="BM327" s="51">
        <f>SUMIFS(topmanager!$D:$D,topmanager!$C:$C,rs_nova!$A327,topmanager!$A:$A,rs_nova!BM$2)+SUMIFS(topmanager!$D:$D,topmanager!$C:$C,rs_nova!$A331,topmanager!$A:$A,151)</f>
        <v>0</v>
      </c>
      <c r="BN327" s="51">
        <f t="shared" ref="BN327:BN390" si="93">BF327+BG327+BH327+BI327+P327+O327+W327</f>
        <v>0</v>
      </c>
    </row>
    <row r="328" spans="1:66">
      <c r="A328" s="47" t="e">
        <f>total!#REF!</f>
        <v>#REF!</v>
      </c>
      <c r="B328" s="47">
        <f t="shared" si="80"/>
        <v>0</v>
      </c>
      <c r="C328" s="48" t="e">
        <f>total!#REF!</f>
        <v>#REF!</v>
      </c>
      <c r="D328" s="49" t="str">
        <f>IFERROR(VLOOKUP(A328,salario!A$3:J$32,10,FALSE),"")</f>
        <v/>
      </c>
      <c r="E328" s="49" t="str">
        <f>IFERROR(IF(VLOOKUP(A328,salario!A$3:O$32,15,FALSE)="","",VLOOKUP(A328,salario!A$3:O$32,15,FALSE)),"")</f>
        <v/>
      </c>
      <c r="F328" s="47" t="str">
        <f>IFERROR(VLOOKUP(A328,[5]base_pessoal!$B$2:$P$1504,13,FALSE),"")</f>
        <v/>
      </c>
      <c r="G328" s="50">
        <f>IFERROR(VLOOKUP(A328,salario!A$2:P$91,11,FALSE),0)*B328/30</f>
        <v>0</v>
      </c>
      <c r="H328" s="50">
        <f>SUMIFS(topmanager!$D:$D,topmanager!$C:$C,rs_nova!$A328,topmanager!$A:$A,rs_nova!H$2)+SUMIFS(topmanager!$D:$D,topmanager!$C:$C,rs_nova!$A328,topmanager!$A:$A,63)</f>
        <v>0</v>
      </c>
      <c r="I328" s="50">
        <f>-SUMIFS(topmanager!$D:$D,topmanager!$C:$C,rs_nova!$A328,topmanager!$A:$A,rs_nova!I$2)</f>
        <v>0</v>
      </c>
      <c r="J328" s="50">
        <f>SUMIFS(topmanager!$D:$D,topmanager!$C:$C,rs_nova!$A328,topmanager!$A:$A,rs_nova!J$2)</f>
        <v>0</v>
      </c>
      <c r="K328" s="50">
        <f>SUMIFS(topmanager!$D:$D,topmanager!$C:$C,rs_nova!$A328,topmanager!$A:$A,rs_nova!K$2)+SUMIFS(topmanager!$D:$D,topmanager!$C:$C,rs_nova!$A328,topmanager!$A:$A,911)</f>
        <v>0</v>
      </c>
      <c r="L328" s="50">
        <f>SUMIFS(topmanager!$D:$D,topmanager!$C:$C,rs_nova!$A328,topmanager!$A:$A,rs_nova!L$2)</f>
        <v>0</v>
      </c>
      <c r="M328" s="50">
        <f>SUMIFS(topmanager!$D:$D,topmanager!$C:$C,rs_nova!$A328,topmanager!$A:$A,rs_nova!M$2)+SUMIFS(topmanager!$D:$D,topmanager!$C:$C,rs_nova!$A328,topmanager!$A:$A,908)+SUMIFS(topmanager!$D:$D,topmanager!$C:$C,rs_nova!$A328,topmanager!$A:$A,550)</f>
        <v>0</v>
      </c>
      <c r="N328" s="50">
        <f>SUMIFS(topmanager!$D:$D,topmanager!$C:$C,rs_nova!$A328,topmanager!$A:$A,rs_nova!N$2)</f>
        <v>0</v>
      </c>
      <c r="O328" s="51">
        <f t="shared" si="81"/>
        <v>0</v>
      </c>
      <c r="P328" s="50">
        <f>IFERROR(VLOOKUP($A328,total!$B$4:$AW$437,27,0),0)</f>
        <v>0</v>
      </c>
      <c r="Q328" s="50">
        <f>IFERROR(VLOOKUP($A328,total!$B$4:$AW$437,21,0),0)</f>
        <v>0</v>
      </c>
      <c r="R328" s="50">
        <f>IFERROR(VLOOKUP($A328,total!$B$4:$AW$437,25,0),0)+IFERROR(VLOOKUP($A328,total!$B$4:$AW$437,36,0),0)</f>
        <v>0</v>
      </c>
      <c r="S328" s="50">
        <f>IFERROR(VLOOKUP(A328,gympass!$A$2:$F$148,6,0),0)</f>
        <v>0</v>
      </c>
      <c r="T328" s="50">
        <f>IFERROR(VLOOKUP($A328,total!$B$4:$AW$437,42,0),0)</f>
        <v>0</v>
      </c>
      <c r="U328" s="50">
        <f>IFERROR(VLOOKUP($A328,total!$B$4:$AW$437,32,0),0)</f>
        <v>0</v>
      </c>
      <c r="V328" s="50">
        <f>IFERROR(VLOOKUP($A328,total!$B$4:$AW$437,28,0),0)</f>
        <v>0</v>
      </c>
      <c r="W328" s="50">
        <f>IFERROR(VLOOKUP($A328,total!$B$4:$AX$437,49,0),0)</f>
        <v>0</v>
      </c>
      <c r="X328" s="50"/>
      <c r="Y328" s="50">
        <f>IFERROR(VLOOKUP(A328,#REF!,4,0),0)</f>
        <v>0</v>
      </c>
      <c r="Z328" s="50">
        <f>IFERROR(VLOOKUP(B328,#REF!,8,0),0)</f>
        <v>0</v>
      </c>
      <c r="AA328" s="50">
        <f>IFERROR(VLOOKUP($A328,total!$B$4:$AW$437,45,0),0)</f>
        <v>0</v>
      </c>
      <c r="AB328" s="50">
        <f>IFERROR(VLOOKUP($A328,total!$B$4:$AW$437,48,0),0)</f>
        <v>0</v>
      </c>
      <c r="AC328" s="50">
        <f>IFERROR(VLOOKUP($A328,total!$B$4:$AB$437,19,0),0)</f>
        <v>0</v>
      </c>
      <c r="AD328" s="50">
        <f>IFERROR(VLOOKUP($A328,total!$B$4:$AB$437,10,0),0)</f>
        <v>0</v>
      </c>
      <c r="AE328" s="50">
        <f>IFERROR(VLOOKUP($A328,total!$B$4:$AB$437,13,0),0)-SUMIFS(topmanager!$D:$D,topmanager!$C:$C,rs_nova!$A332,topmanager!$A:$A,856)</f>
        <v>0</v>
      </c>
      <c r="AF328" s="50">
        <f>IFERROR(VLOOKUP($A328,total!$B$4:$AB$437,16,0),0)</f>
        <v>0</v>
      </c>
      <c r="AG328" s="50">
        <f>IFERROR(VLOOKUP($A328,total!$B$4:$AB$437,7,0),0)</f>
        <v>0</v>
      </c>
      <c r="AH328" s="50">
        <f>IFERROR(VLOOKUP($A328,total!$B$4:$AD$437,29,0),0)</f>
        <v>0</v>
      </c>
      <c r="AI328" s="50">
        <f>IFERROR(VLOOKUP(A328,total!$B$4:$AN$437,39,0),0)</f>
        <v>0</v>
      </c>
      <c r="AJ328" s="51">
        <f t="shared" si="82"/>
        <v>0</v>
      </c>
      <c r="AK328" s="50">
        <f t="shared" si="83"/>
        <v>0</v>
      </c>
      <c r="AL328" s="50">
        <f t="shared" si="84"/>
        <v>0</v>
      </c>
      <c r="AM328" s="50">
        <f t="shared" si="85"/>
        <v>0</v>
      </c>
      <c r="AN328" s="50" t="e">
        <f t="shared" si="79"/>
        <v>#REF!</v>
      </c>
      <c r="AO328" s="50" t="e">
        <f t="shared" si="79"/>
        <v>#REF!</v>
      </c>
      <c r="AP328" s="50" t="e">
        <f t="shared" si="79"/>
        <v>#REF!</v>
      </c>
      <c r="AQ328" s="50">
        <f>IFERROR(VLOOKUP(TEXT($A328,"000000"),[6]Página1!$A$8:$S$801,13,FALSE),0)</f>
        <v>0</v>
      </c>
      <c r="AR328" s="50">
        <f>IFERROR(VLOOKUP(TEXT($A328,"000000"),[6]Página1!$A$8:$S$801,16,FALSE),0)</f>
        <v>0</v>
      </c>
      <c r="AS328" s="50">
        <f>IFERROR(VLOOKUP(TEXT($A328,"000000"),[6]Página1!$A$8:$S$801,19,FALSE),0)</f>
        <v>0</v>
      </c>
      <c r="AT328" s="50">
        <f>IFERROR(VLOOKUP(TEXT($A328,"000000"),[7]Página1!$A$8:$R$814,12,FALSE),0)</f>
        <v>0</v>
      </c>
      <c r="AU328" s="50">
        <f>IFERROR(VLOOKUP(TEXT($A328,"000000"),[7]Página1!$A$8:$R$814,15,FALSE),0)</f>
        <v>0</v>
      </c>
      <c r="AV328" s="50">
        <f>IFERROR(VLOOKUP(TEXT($A328,"000000"),[7]Página1!$A$8:$R$814,18,FALSE),0)</f>
        <v>0</v>
      </c>
      <c r="AW328" s="50"/>
      <c r="AX328" s="51" t="e">
        <f t="shared" si="86"/>
        <v>#REF!</v>
      </c>
      <c r="AY328" s="51" t="e">
        <f t="shared" si="87"/>
        <v>#REF!</v>
      </c>
      <c r="AZ328" s="51" t="e">
        <f t="shared" si="88"/>
        <v>#REF!</v>
      </c>
      <c r="BA328" s="51" t="e">
        <f t="shared" si="89"/>
        <v>#REF!</v>
      </c>
      <c r="BB328" s="51">
        <f t="shared" si="90"/>
        <v>0</v>
      </c>
      <c r="BC328" s="51" t="e">
        <f t="shared" si="91"/>
        <v>#REF!</v>
      </c>
      <c r="BD328" s="51">
        <f t="shared" si="92"/>
        <v>0</v>
      </c>
      <c r="BE328" s="51">
        <f>IFERROR(VLOOKUP(A328,salario!A$2:P$91,11,FALSE),0)</f>
        <v>0</v>
      </c>
      <c r="BF328" s="51">
        <f>SUMIFS(topmanager!$D:$D,topmanager!$C:$C,rs_nova!$A328,topmanager!$A:$A,rs_nova!BF$2)</f>
        <v>0</v>
      </c>
      <c r="BG328" s="51">
        <f>SUMIFS(topmanager!$D:$D,topmanager!$C:$C,rs_nova!$A328,topmanager!$A:$A,rs_nova!BG$2)</f>
        <v>0</v>
      </c>
      <c r="BH328" s="51">
        <f>SUMIFS(topmanager!$D:$D,topmanager!$C:$C,rs_nova!$A328,topmanager!$A:$A,rs_nova!BH$2)</f>
        <v>0</v>
      </c>
      <c r="BI328" s="51">
        <f>SUMIFS(topmanager!$D:$D,topmanager!$C:$C,rs_nova!$A328,topmanager!$A:$A,rs_nova!BI$2)</f>
        <v>0</v>
      </c>
      <c r="BJ328" s="51">
        <f>SUMIFS(topmanager!$D:$D,topmanager!$C:$C,rs_nova!$A328,topmanager!$A:$A,rs_nova!BJ$2)+SUMIFS(topmanager!$D:$D,topmanager!$C:$C,rs_nova!$A328,topmanager!$A:$A,rs_nova!BJ$2+1)</f>
        <v>0</v>
      </c>
      <c r="BK328" s="51">
        <f>IFERROR(VLOOKUP(A328,[8]ferias!$C$4:$G$100,5,FALSE),0)</f>
        <v>0</v>
      </c>
      <c r="BL328" s="51">
        <f>SUMIFS(topmanager!$D:$D,topmanager!$C:$C,rs_nova!$A328,topmanager!$A:$A,rs_nova!BL$2)</f>
        <v>0</v>
      </c>
      <c r="BM328" s="51">
        <f>SUMIFS(topmanager!$D:$D,topmanager!$C:$C,rs_nova!$A328,topmanager!$A:$A,rs_nova!BM$2)+SUMIFS(topmanager!$D:$D,topmanager!$C:$C,rs_nova!$A332,topmanager!$A:$A,151)</f>
        <v>0</v>
      </c>
      <c r="BN328" s="51">
        <f t="shared" si="93"/>
        <v>0</v>
      </c>
    </row>
    <row r="329" spans="1:66">
      <c r="A329" s="47" t="e">
        <f>total!#REF!</f>
        <v>#REF!</v>
      </c>
      <c r="B329" s="47">
        <f t="shared" si="80"/>
        <v>0</v>
      </c>
      <c r="C329" s="48" t="e">
        <f>total!#REF!</f>
        <v>#REF!</v>
      </c>
      <c r="D329" s="49" t="str">
        <f>IFERROR(VLOOKUP(A329,salario!A$3:J$32,10,FALSE),"")</f>
        <v/>
      </c>
      <c r="E329" s="49" t="str">
        <f>IFERROR(IF(VLOOKUP(A329,salario!A$3:O$32,15,FALSE)="","",VLOOKUP(A329,salario!A$3:O$32,15,FALSE)),"")</f>
        <v/>
      </c>
      <c r="F329" s="47" t="str">
        <f>IFERROR(VLOOKUP(A329,[5]base_pessoal!$B$2:$P$1504,13,FALSE),"")</f>
        <v/>
      </c>
      <c r="G329" s="50">
        <f>IFERROR(VLOOKUP(A329,salario!A$2:P$91,11,FALSE),0)*B329/30</f>
        <v>0</v>
      </c>
      <c r="H329" s="50">
        <f>SUMIFS(topmanager!$D:$D,topmanager!$C:$C,rs_nova!$A329,topmanager!$A:$A,rs_nova!H$2)+SUMIFS(topmanager!$D:$D,topmanager!$C:$C,rs_nova!$A329,topmanager!$A:$A,63)</f>
        <v>0</v>
      </c>
      <c r="I329" s="50">
        <f>-SUMIFS(topmanager!$D:$D,topmanager!$C:$C,rs_nova!$A329,topmanager!$A:$A,rs_nova!I$2)</f>
        <v>0</v>
      </c>
      <c r="J329" s="50">
        <f>SUMIFS(topmanager!$D:$D,topmanager!$C:$C,rs_nova!$A329,topmanager!$A:$A,rs_nova!J$2)</f>
        <v>0</v>
      </c>
      <c r="K329" s="50">
        <f>SUMIFS(topmanager!$D:$D,topmanager!$C:$C,rs_nova!$A329,topmanager!$A:$A,rs_nova!K$2)+SUMIFS(topmanager!$D:$D,topmanager!$C:$C,rs_nova!$A329,topmanager!$A:$A,911)</f>
        <v>0</v>
      </c>
      <c r="L329" s="50">
        <f>SUMIFS(topmanager!$D:$D,topmanager!$C:$C,rs_nova!$A329,topmanager!$A:$A,rs_nova!L$2)</f>
        <v>0</v>
      </c>
      <c r="M329" s="50">
        <f>SUMIFS(topmanager!$D:$D,topmanager!$C:$C,rs_nova!$A329,topmanager!$A:$A,rs_nova!M$2)+SUMIFS(topmanager!$D:$D,topmanager!$C:$C,rs_nova!$A329,topmanager!$A:$A,908)+SUMIFS(topmanager!$D:$D,topmanager!$C:$C,rs_nova!$A329,topmanager!$A:$A,550)</f>
        <v>0</v>
      </c>
      <c r="N329" s="50">
        <f>SUMIFS(topmanager!$D:$D,topmanager!$C:$C,rs_nova!$A329,topmanager!$A:$A,rs_nova!N$2)</f>
        <v>0</v>
      </c>
      <c r="O329" s="51">
        <f t="shared" si="81"/>
        <v>0</v>
      </c>
      <c r="P329" s="50">
        <f>IFERROR(VLOOKUP($A329,total!$B$4:$AW$437,27,0),0)</f>
        <v>0</v>
      </c>
      <c r="Q329" s="50">
        <f>IFERROR(VLOOKUP($A329,total!$B$4:$AW$437,21,0),0)</f>
        <v>0</v>
      </c>
      <c r="R329" s="50">
        <f>IFERROR(VLOOKUP($A329,total!$B$4:$AW$437,25,0),0)+IFERROR(VLOOKUP($A329,total!$B$4:$AW$437,36,0),0)</f>
        <v>0</v>
      </c>
      <c r="S329" s="50">
        <f>IFERROR(VLOOKUP(A329,gympass!$A$2:$F$148,6,0),0)</f>
        <v>0</v>
      </c>
      <c r="T329" s="50">
        <f>IFERROR(VLOOKUP($A329,total!$B$4:$AW$437,42,0),0)</f>
        <v>0</v>
      </c>
      <c r="U329" s="50">
        <f>IFERROR(VLOOKUP($A329,total!$B$4:$AW$437,32,0),0)</f>
        <v>0</v>
      </c>
      <c r="V329" s="50">
        <f>IFERROR(VLOOKUP($A329,total!$B$4:$AW$437,28,0),0)</f>
        <v>0</v>
      </c>
      <c r="W329" s="50">
        <f>IFERROR(VLOOKUP($A329,total!$B$4:$AX$437,49,0),0)</f>
        <v>0</v>
      </c>
      <c r="X329" s="50"/>
      <c r="Y329" s="50">
        <f>IFERROR(VLOOKUP(A329,#REF!,4,0),0)</f>
        <v>0</v>
      </c>
      <c r="Z329" s="50">
        <f>IFERROR(VLOOKUP(B329,#REF!,8,0),0)</f>
        <v>0</v>
      </c>
      <c r="AA329" s="50">
        <f>IFERROR(VLOOKUP($A329,total!$B$4:$AW$437,45,0),0)</f>
        <v>0</v>
      </c>
      <c r="AB329" s="50">
        <f>IFERROR(VLOOKUP($A329,total!$B$4:$AW$437,48,0),0)</f>
        <v>0</v>
      </c>
      <c r="AC329" s="50">
        <f>IFERROR(VLOOKUP($A329,total!$B$4:$AB$437,19,0),0)</f>
        <v>0</v>
      </c>
      <c r="AD329" s="50">
        <f>IFERROR(VLOOKUP($A329,total!$B$4:$AB$437,10,0),0)</f>
        <v>0</v>
      </c>
      <c r="AE329" s="50">
        <f>IFERROR(VLOOKUP($A329,total!$B$4:$AB$437,13,0),0)-SUMIFS(topmanager!$D:$D,topmanager!$C:$C,rs_nova!$A333,topmanager!$A:$A,856)</f>
        <v>0</v>
      </c>
      <c r="AF329" s="50">
        <f>IFERROR(VLOOKUP($A329,total!$B$4:$AB$437,16,0),0)</f>
        <v>0</v>
      </c>
      <c r="AG329" s="50">
        <f>IFERROR(VLOOKUP($A329,total!$B$4:$AB$437,7,0),0)</f>
        <v>0</v>
      </c>
      <c r="AH329" s="50">
        <f>IFERROR(VLOOKUP($A329,total!$B$4:$AD$437,29,0),0)</f>
        <v>0</v>
      </c>
      <c r="AI329" s="50">
        <f>IFERROR(VLOOKUP(A329,total!$B$4:$AN$437,39,0),0)</f>
        <v>0</v>
      </c>
      <c r="AJ329" s="51">
        <f t="shared" si="82"/>
        <v>0</v>
      </c>
      <c r="AK329" s="50">
        <f t="shared" si="83"/>
        <v>0</v>
      </c>
      <c r="AL329" s="50">
        <f t="shared" si="84"/>
        <v>0</v>
      </c>
      <c r="AM329" s="50">
        <f t="shared" si="85"/>
        <v>0</v>
      </c>
      <c r="AN329" s="50" t="e">
        <f t="shared" si="79"/>
        <v>#REF!</v>
      </c>
      <c r="AO329" s="50" t="e">
        <f t="shared" si="79"/>
        <v>#REF!</v>
      </c>
      <c r="AP329" s="50" t="e">
        <f t="shared" si="79"/>
        <v>#REF!</v>
      </c>
      <c r="AQ329" s="50">
        <f>IFERROR(VLOOKUP(TEXT($A329,"000000"),[6]Página1!$A$8:$S$801,13,FALSE),0)</f>
        <v>0</v>
      </c>
      <c r="AR329" s="50">
        <f>IFERROR(VLOOKUP(TEXT($A329,"000000"),[6]Página1!$A$8:$S$801,16,FALSE),0)</f>
        <v>0</v>
      </c>
      <c r="AS329" s="50">
        <f>IFERROR(VLOOKUP(TEXT($A329,"000000"),[6]Página1!$A$8:$S$801,19,FALSE),0)</f>
        <v>0</v>
      </c>
      <c r="AT329" s="50">
        <f>IFERROR(VLOOKUP(TEXT($A329,"000000"),[7]Página1!$A$8:$R$814,12,FALSE),0)</f>
        <v>0</v>
      </c>
      <c r="AU329" s="50">
        <f>IFERROR(VLOOKUP(TEXT($A329,"000000"),[7]Página1!$A$8:$R$814,15,FALSE),0)</f>
        <v>0</v>
      </c>
      <c r="AV329" s="50">
        <f>IFERROR(VLOOKUP(TEXT($A329,"000000"),[7]Página1!$A$8:$R$814,18,FALSE),0)</f>
        <v>0</v>
      </c>
      <c r="AW329" s="50"/>
      <c r="AX329" s="51" t="e">
        <f t="shared" si="86"/>
        <v>#REF!</v>
      </c>
      <c r="AY329" s="51" t="e">
        <f t="shared" si="87"/>
        <v>#REF!</v>
      </c>
      <c r="AZ329" s="51" t="e">
        <f t="shared" si="88"/>
        <v>#REF!</v>
      </c>
      <c r="BA329" s="51" t="e">
        <f t="shared" si="89"/>
        <v>#REF!</v>
      </c>
      <c r="BB329" s="51">
        <f t="shared" si="90"/>
        <v>0</v>
      </c>
      <c r="BC329" s="51" t="e">
        <f t="shared" si="91"/>
        <v>#REF!</v>
      </c>
      <c r="BD329" s="51">
        <f t="shared" si="92"/>
        <v>0</v>
      </c>
      <c r="BE329" s="51">
        <f>IFERROR(VLOOKUP(A329,salario!A$2:P$91,11,FALSE),0)</f>
        <v>0</v>
      </c>
      <c r="BF329" s="51">
        <f>SUMIFS(topmanager!$D:$D,topmanager!$C:$C,rs_nova!$A329,topmanager!$A:$A,rs_nova!BF$2)</f>
        <v>0</v>
      </c>
      <c r="BG329" s="51">
        <f>SUMIFS(topmanager!$D:$D,topmanager!$C:$C,rs_nova!$A329,topmanager!$A:$A,rs_nova!BG$2)</f>
        <v>0</v>
      </c>
      <c r="BH329" s="51">
        <f>SUMIFS(topmanager!$D:$D,topmanager!$C:$C,rs_nova!$A329,topmanager!$A:$A,rs_nova!BH$2)</f>
        <v>0</v>
      </c>
      <c r="BI329" s="51">
        <f>SUMIFS(topmanager!$D:$D,topmanager!$C:$C,rs_nova!$A329,topmanager!$A:$A,rs_nova!BI$2)</f>
        <v>0</v>
      </c>
      <c r="BJ329" s="51">
        <f>SUMIFS(topmanager!$D:$D,topmanager!$C:$C,rs_nova!$A329,topmanager!$A:$A,rs_nova!BJ$2)+SUMIFS(topmanager!$D:$D,topmanager!$C:$C,rs_nova!$A329,topmanager!$A:$A,rs_nova!BJ$2+1)</f>
        <v>0</v>
      </c>
      <c r="BK329" s="51">
        <f>IFERROR(VLOOKUP(A329,[8]ferias!$C$4:$G$100,5,FALSE),0)</f>
        <v>0</v>
      </c>
      <c r="BL329" s="51">
        <f>SUMIFS(topmanager!$D:$D,topmanager!$C:$C,rs_nova!$A329,topmanager!$A:$A,rs_nova!BL$2)</f>
        <v>0</v>
      </c>
      <c r="BM329" s="51">
        <f>SUMIFS(topmanager!$D:$D,topmanager!$C:$C,rs_nova!$A329,topmanager!$A:$A,rs_nova!BM$2)+SUMIFS(topmanager!$D:$D,topmanager!$C:$C,rs_nova!$A333,topmanager!$A:$A,151)</f>
        <v>0</v>
      </c>
      <c r="BN329" s="51">
        <f t="shared" si="93"/>
        <v>0</v>
      </c>
    </row>
    <row r="330" spans="1:66">
      <c r="A330" s="47" t="e">
        <f>total!#REF!</f>
        <v>#REF!</v>
      </c>
      <c r="B330" s="47">
        <f t="shared" si="80"/>
        <v>0</v>
      </c>
      <c r="C330" s="48" t="e">
        <f>total!#REF!</f>
        <v>#REF!</v>
      </c>
      <c r="D330" s="49" t="str">
        <f>IFERROR(VLOOKUP(A330,salario!A$3:J$32,10,FALSE),"")</f>
        <v/>
      </c>
      <c r="E330" s="49" t="str">
        <f>IFERROR(IF(VLOOKUP(A330,salario!A$3:O$32,15,FALSE)="","",VLOOKUP(A330,salario!A$3:O$32,15,FALSE)),"")</f>
        <v/>
      </c>
      <c r="F330" s="47" t="str">
        <f>IFERROR(VLOOKUP(A330,[5]base_pessoal!$B$2:$P$1504,13,FALSE),"")</f>
        <v/>
      </c>
      <c r="G330" s="50">
        <f>IFERROR(VLOOKUP(A330,salario!A$2:P$91,11,FALSE),0)*B330/30</f>
        <v>0</v>
      </c>
      <c r="H330" s="50">
        <f>SUMIFS(topmanager!$D:$D,topmanager!$C:$C,rs_nova!$A330,topmanager!$A:$A,rs_nova!H$2)+SUMIFS(topmanager!$D:$D,topmanager!$C:$C,rs_nova!$A330,topmanager!$A:$A,63)</f>
        <v>0</v>
      </c>
      <c r="I330" s="50">
        <f>-SUMIFS(topmanager!$D:$D,topmanager!$C:$C,rs_nova!$A330,topmanager!$A:$A,rs_nova!I$2)</f>
        <v>0</v>
      </c>
      <c r="J330" s="50">
        <f>SUMIFS(topmanager!$D:$D,topmanager!$C:$C,rs_nova!$A330,topmanager!$A:$A,rs_nova!J$2)</f>
        <v>0</v>
      </c>
      <c r="K330" s="50">
        <f>SUMIFS(topmanager!$D:$D,topmanager!$C:$C,rs_nova!$A330,topmanager!$A:$A,rs_nova!K$2)+SUMIFS(topmanager!$D:$D,topmanager!$C:$C,rs_nova!$A330,topmanager!$A:$A,911)</f>
        <v>0</v>
      </c>
      <c r="L330" s="50">
        <f>SUMIFS(topmanager!$D:$D,topmanager!$C:$C,rs_nova!$A330,topmanager!$A:$A,rs_nova!L$2)</f>
        <v>0</v>
      </c>
      <c r="M330" s="50">
        <f>SUMIFS(topmanager!$D:$D,topmanager!$C:$C,rs_nova!$A330,topmanager!$A:$A,rs_nova!M$2)+SUMIFS(topmanager!$D:$D,topmanager!$C:$C,rs_nova!$A330,topmanager!$A:$A,908)+SUMIFS(topmanager!$D:$D,topmanager!$C:$C,rs_nova!$A330,topmanager!$A:$A,550)</f>
        <v>0</v>
      </c>
      <c r="N330" s="50">
        <f>SUMIFS(topmanager!$D:$D,topmanager!$C:$C,rs_nova!$A330,topmanager!$A:$A,rs_nova!N$2)</f>
        <v>0</v>
      </c>
      <c r="O330" s="51">
        <f t="shared" si="81"/>
        <v>0</v>
      </c>
      <c r="P330" s="50">
        <f>IFERROR(VLOOKUP($A330,total!$B$4:$AW$437,27,0),0)</f>
        <v>0</v>
      </c>
      <c r="Q330" s="50">
        <f>IFERROR(VLOOKUP($A330,total!$B$4:$AW$437,21,0),0)</f>
        <v>0</v>
      </c>
      <c r="R330" s="50">
        <f>IFERROR(VLOOKUP($A330,total!$B$4:$AW$437,25,0),0)+IFERROR(VLOOKUP($A330,total!$B$4:$AW$437,36,0),0)</f>
        <v>0</v>
      </c>
      <c r="S330" s="50">
        <f>IFERROR(VLOOKUP(A330,gympass!$A$2:$F$148,6,0),0)</f>
        <v>0</v>
      </c>
      <c r="T330" s="50">
        <f>IFERROR(VLOOKUP($A330,total!$B$4:$AW$437,42,0),0)</f>
        <v>0</v>
      </c>
      <c r="U330" s="50">
        <f>IFERROR(VLOOKUP($A330,total!$B$4:$AW$437,32,0),0)</f>
        <v>0</v>
      </c>
      <c r="V330" s="50">
        <f>IFERROR(VLOOKUP($A330,total!$B$4:$AW$437,28,0),0)</f>
        <v>0</v>
      </c>
      <c r="W330" s="50">
        <f>IFERROR(VLOOKUP($A330,total!$B$4:$AX$437,49,0),0)</f>
        <v>0</v>
      </c>
      <c r="X330" s="50"/>
      <c r="Y330" s="50">
        <f>IFERROR(VLOOKUP(A330,#REF!,4,0),0)</f>
        <v>0</v>
      </c>
      <c r="Z330" s="50">
        <f>IFERROR(VLOOKUP(B330,#REF!,8,0),0)</f>
        <v>0</v>
      </c>
      <c r="AA330" s="50">
        <f>IFERROR(VLOOKUP($A330,total!$B$4:$AW$437,45,0),0)</f>
        <v>0</v>
      </c>
      <c r="AB330" s="50">
        <f>IFERROR(VLOOKUP($A330,total!$B$4:$AW$437,48,0),0)</f>
        <v>0</v>
      </c>
      <c r="AC330" s="50">
        <f>IFERROR(VLOOKUP($A330,total!$B$4:$AB$437,19,0),0)</f>
        <v>0</v>
      </c>
      <c r="AD330" s="50">
        <f>IFERROR(VLOOKUP($A330,total!$B$4:$AB$437,10,0),0)</f>
        <v>0</v>
      </c>
      <c r="AE330" s="50">
        <f>IFERROR(VLOOKUP($A330,total!$B$4:$AB$437,13,0),0)-SUMIFS(topmanager!$D:$D,topmanager!$C:$C,rs_nova!$A334,topmanager!$A:$A,856)</f>
        <v>0</v>
      </c>
      <c r="AF330" s="50">
        <f>IFERROR(VLOOKUP($A330,total!$B$4:$AB$437,16,0),0)</f>
        <v>0</v>
      </c>
      <c r="AG330" s="50">
        <f>IFERROR(VLOOKUP($A330,total!$B$4:$AB$437,7,0),0)</f>
        <v>0</v>
      </c>
      <c r="AH330" s="50">
        <f>IFERROR(VLOOKUP($A330,total!$B$4:$AD$437,29,0),0)</f>
        <v>0</v>
      </c>
      <c r="AI330" s="50">
        <f>IFERROR(VLOOKUP(A330,total!$B$4:$AN$437,39,0),0)</f>
        <v>0</v>
      </c>
      <c r="AJ330" s="51">
        <f t="shared" si="82"/>
        <v>0</v>
      </c>
      <c r="AK330" s="50">
        <f t="shared" si="83"/>
        <v>0</v>
      </c>
      <c r="AL330" s="50">
        <f t="shared" si="84"/>
        <v>0</v>
      </c>
      <c r="AM330" s="50">
        <f t="shared" si="85"/>
        <v>0</v>
      </c>
      <c r="AN330" s="50" t="e">
        <f t="shared" si="79"/>
        <v>#REF!</v>
      </c>
      <c r="AO330" s="50" t="e">
        <f t="shared" si="79"/>
        <v>#REF!</v>
      </c>
      <c r="AP330" s="50" t="e">
        <f t="shared" si="79"/>
        <v>#REF!</v>
      </c>
      <c r="AQ330" s="50">
        <f>IFERROR(VLOOKUP(TEXT($A330,"000000"),[6]Página1!$A$8:$S$801,13,FALSE),0)</f>
        <v>0</v>
      </c>
      <c r="AR330" s="50">
        <f>IFERROR(VLOOKUP(TEXT($A330,"000000"),[6]Página1!$A$8:$S$801,16,FALSE),0)</f>
        <v>0</v>
      </c>
      <c r="AS330" s="50">
        <f>IFERROR(VLOOKUP(TEXT($A330,"000000"),[6]Página1!$A$8:$S$801,19,FALSE),0)</f>
        <v>0</v>
      </c>
      <c r="AT330" s="50">
        <f>IFERROR(VLOOKUP(TEXT($A330,"000000"),[7]Página1!$A$8:$R$814,12,FALSE),0)</f>
        <v>0</v>
      </c>
      <c r="AU330" s="50">
        <f>IFERROR(VLOOKUP(TEXT($A330,"000000"),[7]Página1!$A$8:$R$814,15,FALSE),0)</f>
        <v>0</v>
      </c>
      <c r="AV330" s="50">
        <f>IFERROR(VLOOKUP(TEXT($A330,"000000"),[7]Página1!$A$8:$R$814,18,FALSE),0)</f>
        <v>0</v>
      </c>
      <c r="AW330" s="50"/>
      <c r="AX330" s="51" t="e">
        <f t="shared" si="86"/>
        <v>#REF!</v>
      </c>
      <c r="AY330" s="51" t="e">
        <f t="shared" si="87"/>
        <v>#REF!</v>
      </c>
      <c r="AZ330" s="51" t="e">
        <f t="shared" si="88"/>
        <v>#REF!</v>
      </c>
      <c r="BA330" s="51" t="e">
        <f t="shared" si="89"/>
        <v>#REF!</v>
      </c>
      <c r="BB330" s="51">
        <f t="shared" si="90"/>
        <v>0</v>
      </c>
      <c r="BC330" s="51" t="e">
        <f t="shared" si="91"/>
        <v>#REF!</v>
      </c>
      <c r="BD330" s="51">
        <f t="shared" si="92"/>
        <v>0</v>
      </c>
      <c r="BE330" s="51">
        <f>IFERROR(VLOOKUP(A330,salario!A$2:P$91,11,FALSE),0)</f>
        <v>0</v>
      </c>
      <c r="BF330" s="51">
        <f>SUMIFS(topmanager!$D:$D,topmanager!$C:$C,rs_nova!$A330,topmanager!$A:$A,rs_nova!BF$2)</f>
        <v>0</v>
      </c>
      <c r="BG330" s="51">
        <f>SUMIFS(topmanager!$D:$D,topmanager!$C:$C,rs_nova!$A330,topmanager!$A:$A,rs_nova!BG$2)</f>
        <v>0</v>
      </c>
      <c r="BH330" s="51">
        <f>SUMIFS(topmanager!$D:$D,topmanager!$C:$C,rs_nova!$A330,topmanager!$A:$A,rs_nova!BH$2)</f>
        <v>0</v>
      </c>
      <c r="BI330" s="51">
        <f>SUMIFS(topmanager!$D:$D,topmanager!$C:$C,rs_nova!$A330,topmanager!$A:$A,rs_nova!BI$2)</f>
        <v>0</v>
      </c>
      <c r="BJ330" s="51">
        <f>SUMIFS(topmanager!$D:$D,topmanager!$C:$C,rs_nova!$A330,topmanager!$A:$A,rs_nova!BJ$2)+SUMIFS(topmanager!$D:$D,topmanager!$C:$C,rs_nova!$A330,topmanager!$A:$A,rs_nova!BJ$2+1)</f>
        <v>0</v>
      </c>
      <c r="BK330" s="51">
        <f>IFERROR(VLOOKUP(A330,[8]ferias!$C$4:$G$100,5,FALSE),0)</f>
        <v>0</v>
      </c>
      <c r="BL330" s="51">
        <f>SUMIFS(topmanager!$D:$D,topmanager!$C:$C,rs_nova!$A330,topmanager!$A:$A,rs_nova!BL$2)</f>
        <v>0</v>
      </c>
      <c r="BM330" s="51">
        <f>SUMIFS(topmanager!$D:$D,topmanager!$C:$C,rs_nova!$A330,topmanager!$A:$A,rs_nova!BM$2)+SUMIFS(topmanager!$D:$D,topmanager!$C:$C,rs_nova!$A334,topmanager!$A:$A,151)</f>
        <v>0</v>
      </c>
      <c r="BN330" s="51">
        <f t="shared" si="93"/>
        <v>0</v>
      </c>
    </row>
    <row r="331" spans="1:66">
      <c r="A331" s="47" t="e">
        <f>total!#REF!</f>
        <v>#REF!</v>
      </c>
      <c r="B331" s="47">
        <f t="shared" si="80"/>
        <v>0</v>
      </c>
      <c r="C331" s="48" t="e">
        <f>total!#REF!</f>
        <v>#REF!</v>
      </c>
      <c r="D331" s="49" t="str">
        <f>IFERROR(VLOOKUP(A331,salario!A$3:J$32,10,FALSE),"")</f>
        <v/>
      </c>
      <c r="E331" s="49" t="str">
        <f>IFERROR(IF(VLOOKUP(A331,salario!A$3:O$32,15,FALSE)="","",VLOOKUP(A331,salario!A$3:O$32,15,FALSE)),"")</f>
        <v/>
      </c>
      <c r="F331" s="47" t="str">
        <f>IFERROR(VLOOKUP(A331,[5]base_pessoal!$B$2:$P$1504,13,FALSE),"")</f>
        <v/>
      </c>
      <c r="G331" s="50">
        <f>IFERROR(VLOOKUP(A331,salario!A$2:P$91,11,FALSE),0)*B331/30</f>
        <v>0</v>
      </c>
      <c r="H331" s="50">
        <f>SUMIFS(topmanager!$D:$D,topmanager!$C:$C,rs_nova!$A331,topmanager!$A:$A,rs_nova!H$2)+SUMIFS(topmanager!$D:$D,topmanager!$C:$C,rs_nova!$A331,topmanager!$A:$A,63)</f>
        <v>0</v>
      </c>
      <c r="I331" s="50">
        <f>-SUMIFS(topmanager!$D:$D,topmanager!$C:$C,rs_nova!$A331,topmanager!$A:$A,rs_nova!I$2)</f>
        <v>0</v>
      </c>
      <c r="J331" s="50">
        <f>SUMIFS(topmanager!$D:$D,topmanager!$C:$C,rs_nova!$A331,topmanager!$A:$A,rs_nova!J$2)</f>
        <v>0</v>
      </c>
      <c r="K331" s="50">
        <f>SUMIFS(topmanager!$D:$D,topmanager!$C:$C,rs_nova!$A331,topmanager!$A:$A,rs_nova!K$2)+SUMIFS(topmanager!$D:$D,topmanager!$C:$C,rs_nova!$A331,topmanager!$A:$A,911)</f>
        <v>0</v>
      </c>
      <c r="L331" s="50">
        <f>SUMIFS(topmanager!$D:$D,topmanager!$C:$C,rs_nova!$A331,topmanager!$A:$A,rs_nova!L$2)</f>
        <v>0</v>
      </c>
      <c r="M331" s="50">
        <f>SUMIFS(topmanager!$D:$D,topmanager!$C:$C,rs_nova!$A331,topmanager!$A:$A,rs_nova!M$2)+SUMIFS(topmanager!$D:$D,topmanager!$C:$C,rs_nova!$A331,topmanager!$A:$A,908)+SUMIFS(topmanager!$D:$D,topmanager!$C:$C,rs_nova!$A331,topmanager!$A:$A,550)</f>
        <v>0</v>
      </c>
      <c r="N331" s="50">
        <f>SUMIFS(topmanager!$D:$D,topmanager!$C:$C,rs_nova!$A331,topmanager!$A:$A,rs_nova!N$2)</f>
        <v>0</v>
      </c>
      <c r="O331" s="51">
        <f t="shared" si="81"/>
        <v>0</v>
      </c>
      <c r="P331" s="50">
        <f>IFERROR(VLOOKUP($A331,total!$B$4:$AW$437,27,0),0)</f>
        <v>0</v>
      </c>
      <c r="Q331" s="50">
        <f>IFERROR(VLOOKUP($A331,total!$B$4:$AW$437,21,0),0)</f>
        <v>0</v>
      </c>
      <c r="R331" s="50">
        <f>IFERROR(VLOOKUP($A331,total!$B$4:$AW$437,25,0),0)+IFERROR(VLOOKUP($A331,total!$B$4:$AW$437,36,0),0)</f>
        <v>0</v>
      </c>
      <c r="S331" s="50">
        <f>IFERROR(VLOOKUP(A331,gympass!$A$2:$F$148,6,0),0)</f>
        <v>0</v>
      </c>
      <c r="T331" s="50">
        <f>IFERROR(VLOOKUP($A331,total!$B$4:$AW$437,42,0),0)</f>
        <v>0</v>
      </c>
      <c r="U331" s="50">
        <f>IFERROR(VLOOKUP($A331,total!$B$4:$AW$437,32,0),0)</f>
        <v>0</v>
      </c>
      <c r="V331" s="50">
        <f>IFERROR(VLOOKUP($A331,total!$B$4:$AW$437,28,0),0)</f>
        <v>0</v>
      </c>
      <c r="W331" s="50">
        <f>IFERROR(VLOOKUP($A331,total!$B$4:$AX$437,49,0),0)</f>
        <v>0</v>
      </c>
      <c r="X331" s="50"/>
      <c r="Y331" s="50">
        <f>IFERROR(VLOOKUP(A331,#REF!,4,0),0)</f>
        <v>0</v>
      </c>
      <c r="Z331" s="50">
        <f>IFERROR(VLOOKUP(B331,#REF!,8,0),0)</f>
        <v>0</v>
      </c>
      <c r="AA331" s="50">
        <f>IFERROR(VLOOKUP($A331,total!$B$4:$AW$437,45,0),0)</f>
        <v>0</v>
      </c>
      <c r="AB331" s="50">
        <f>IFERROR(VLOOKUP($A331,total!$B$4:$AW$437,48,0),0)</f>
        <v>0</v>
      </c>
      <c r="AC331" s="50">
        <f>IFERROR(VLOOKUP($A331,total!$B$4:$AB$437,19,0),0)</f>
        <v>0</v>
      </c>
      <c r="AD331" s="50">
        <f>IFERROR(VLOOKUP($A331,total!$B$4:$AB$437,10,0),0)</f>
        <v>0</v>
      </c>
      <c r="AE331" s="50">
        <f>IFERROR(VLOOKUP($A331,total!$B$4:$AB$437,13,0),0)-SUMIFS(topmanager!$D:$D,topmanager!$C:$C,rs_nova!$A335,topmanager!$A:$A,856)</f>
        <v>0</v>
      </c>
      <c r="AF331" s="50">
        <f>IFERROR(VLOOKUP($A331,total!$B$4:$AB$437,16,0),0)</f>
        <v>0</v>
      </c>
      <c r="AG331" s="50">
        <f>IFERROR(VLOOKUP($A331,total!$B$4:$AB$437,7,0),0)</f>
        <v>0</v>
      </c>
      <c r="AH331" s="50">
        <f>IFERROR(VLOOKUP($A331,total!$B$4:$AD$437,29,0),0)</f>
        <v>0</v>
      </c>
      <c r="AI331" s="50">
        <f>IFERROR(VLOOKUP(A331,total!$B$4:$AN$437,39,0),0)</f>
        <v>0</v>
      </c>
      <c r="AJ331" s="51">
        <f t="shared" si="82"/>
        <v>0</v>
      </c>
      <c r="AK331" s="50">
        <f t="shared" si="83"/>
        <v>0</v>
      </c>
      <c r="AL331" s="50">
        <f t="shared" si="84"/>
        <v>0</v>
      </c>
      <c r="AM331" s="50">
        <f t="shared" si="85"/>
        <v>0</v>
      </c>
      <c r="AN331" s="50" t="e">
        <f t="shared" si="79"/>
        <v>#REF!</v>
      </c>
      <c r="AO331" s="50" t="e">
        <f t="shared" si="79"/>
        <v>#REF!</v>
      </c>
      <c r="AP331" s="50" t="e">
        <f t="shared" si="79"/>
        <v>#REF!</v>
      </c>
      <c r="AQ331" s="50">
        <f>IFERROR(VLOOKUP(TEXT($A331,"000000"),[6]Página1!$A$8:$S$801,13,FALSE),0)</f>
        <v>0</v>
      </c>
      <c r="AR331" s="50">
        <f>IFERROR(VLOOKUP(TEXT($A331,"000000"),[6]Página1!$A$8:$S$801,16,FALSE),0)</f>
        <v>0</v>
      </c>
      <c r="AS331" s="50">
        <f>IFERROR(VLOOKUP(TEXT($A331,"000000"),[6]Página1!$A$8:$S$801,19,FALSE),0)</f>
        <v>0</v>
      </c>
      <c r="AT331" s="50">
        <f>IFERROR(VLOOKUP(TEXT($A331,"000000"),[7]Página1!$A$8:$R$814,12,FALSE),0)</f>
        <v>0</v>
      </c>
      <c r="AU331" s="50">
        <f>IFERROR(VLOOKUP(TEXT($A331,"000000"),[7]Página1!$A$8:$R$814,15,FALSE),0)</f>
        <v>0</v>
      </c>
      <c r="AV331" s="50">
        <f>IFERROR(VLOOKUP(TEXT($A331,"000000"),[7]Página1!$A$8:$R$814,18,FALSE),0)</f>
        <v>0</v>
      </c>
      <c r="AW331" s="50"/>
      <c r="AX331" s="51" t="e">
        <f t="shared" si="86"/>
        <v>#REF!</v>
      </c>
      <c r="AY331" s="51" t="e">
        <f t="shared" si="87"/>
        <v>#REF!</v>
      </c>
      <c r="AZ331" s="51" t="e">
        <f t="shared" si="88"/>
        <v>#REF!</v>
      </c>
      <c r="BA331" s="51" t="e">
        <f t="shared" si="89"/>
        <v>#REF!</v>
      </c>
      <c r="BB331" s="51">
        <f t="shared" si="90"/>
        <v>0</v>
      </c>
      <c r="BC331" s="51" t="e">
        <f t="shared" si="91"/>
        <v>#REF!</v>
      </c>
      <c r="BD331" s="51">
        <f t="shared" si="92"/>
        <v>0</v>
      </c>
      <c r="BE331" s="51">
        <f>IFERROR(VLOOKUP(A331,salario!A$2:P$91,11,FALSE),0)</f>
        <v>0</v>
      </c>
      <c r="BF331" s="51">
        <f>SUMIFS(topmanager!$D:$D,topmanager!$C:$C,rs_nova!$A331,topmanager!$A:$A,rs_nova!BF$2)</f>
        <v>0</v>
      </c>
      <c r="BG331" s="51">
        <f>SUMIFS(topmanager!$D:$D,topmanager!$C:$C,rs_nova!$A331,topmanager!$A:$A,rs_nova!BG$2)</f>
        <v>0</v>
      </c>
      <c r="BH331" s="51">
        <f>SUMIFS(topmanager!$D:$D,topmanager!$C:$C,rs_nova!$A331,topmanager!$A:$A,rs_nova!BH$2)</f>
        <v>0</v>
      </c>
      <c r="BI331" s="51">
        <f>SUMIFS(topmanager!$D:$D,topmanager!$C:$C,rs_nova!$A331,topmanager!$A:$A,rs_nova!BI$2)</f>
        <v>0</v>
      </c>
      <c r="BJ331" s="51">
        <f>SUMIFS(topmanager!$D:$D,topmanager!$C:$C,rs_nova!$A331,topmanager!$A:$A,rs_nova!BJ$2)+SUMIFS(topmanager!$D:$D,topmanager!$C:$C,rs_nova!$A331,topmanager!$A:$A,rs_nova!BJ$2+1)</f>
        <v>0</v>
      </c>
      <c r="BK331" s="51">
        <f>IFERROR(VLOOKUP(A331,[8]ferias!$C$4:$G$100,5,FALSE),0)</f>
        <v>0</v>
      </c>
      <c r="BL331" s="51">
        <f>SUMIFS(topmanager!$D:$D,topmanager!$C:$C,rs_nova!$A331,topmanager!$A:$A,rs_nova!BL$2)</f>
        <v>0</v>
      </c>
      <c r="BM331" s="51">
        <f>SUMIFS(topmanager!$D:$D,topmanager!$C:$C,rs_nova!$A331,topmanager!$A:$A,rs_nova!BM$2)+SUMIFS(topmanager!$D:$D,topmanager!$C:$C,rs_nova!$A335,topmanager!$A:$A,151)</f>
        <v>0</v>
      </c>
      <c r="BN331" s="51">
        <f t="shared" si="93"/>
        <v>0</v>
      </c>
    </row>
    <row r="332" spans="1:66">
      <c r="A332" s="47" t="e">
        <f>total!#REF!</f>
        <v>#REF!</v>
      </c>
      <c r="B332" s="47">
        <f t="shared" si="80"/>
        <v>0</v>
      </c>
      <c r="C332" s="48" t="e">
        <f>total!#REF!</f>
        <v>#REF!</v>
      </c>
      <c r="D332" s="49" t="str">
        <f>IFERROR(VLOOKUP(A332,salario!A$3:J$32,10,FALSE),"")</f>
        <v/>
      </c>
      <c r="E332" s="49" t="str">
        <f>IFERROR(IF(VLOOKUP(A332,salario!A$3:O$32,15,FALSE)="","",VLOOKUP(A332,salario!A$3:O$32,15,FALSE)),"")</f>
        <v/>
      </c>
      <c r="F332" s="47" t="str">
        <f>IFERROR(VLOOKUP(A332,[5]base_pessoal!$B$2:$P$1504,13,FALSE),"")</f>
        <v/>
      </c>
      <c r="G332" s="50">
        <f>IFERROR(VLOOKUP(A332,salario!A$2:P$91,11,FALSE),0)*B332/30</f>
        <v>0</v>
      </c>
      <c r="H332" s="50">
        <f>SUMIFS(topmanager!$D:$D,topmanager!$C:$C,rs_nova!$A332,topmanager!$A:$A,rs_nova!H$2)+SUMIFS(topmanager!$D:$D,topmanager!$C:$C,rs_nova!$A332,topmanager!$A:$A,63)</f>
        <v>0</v>
      </c>
      <c r="I332" s="50">
        <f>-SUMIFS(topmanager!$D:$D,topmanager!$C:$C,rs_nova!$A332,topmanager!$A:$A,rs_nova!I$2)</f>
        <v>0</v>
      </c>
      <c r="J332" s="50">
        <f>SUMIFS(topmanager!$D:$D,topmanager!$C:$C,rs_nova!$A332,topmanager!$A:$A,rs_nova!J$2)</f>
        <v>0</v>
      </c>
      <c r="K332" s="50">
        <f>SUMIFS(topmanager!$D:$D,topmanager!$C:$C,rs_nova!$A332,topmanager!$A:$A,rs_nova!K$2)+SUMIFS(topmanager!$D:$D,topmanager!$C:$C,rs_nova!$A332,topmanager!$A:$A,911)</f>
        <v>0</v>
      </c>
      <c r="L332" s="50">
        <f>SUMIFS(topmanager!$D:$D,topmanager!$C:$C,rs_nova!$A332,topmanager!$A:$A,rs_nova!L$2)</f>
        <v>0</v>
      </c>
      <c r="M332" s="50">
        <f>SUMIFS(topmanager!$D:$D,topmanager!$C:$C,rs_nova!$A332,topmanager!$A:$A,rs_nova!M$2)+SUMIFS(topmanager!$D:$D,topmanager!$C:$C,rs_nova!$A332,topmanager!$A:$A,908)+SUMIFS(topmanager!$D:$D,topmanager!$C:$C,rs_nova!$A332,topmanager!$A:$A,550)</f>
        <v>0</v>
      </c>
      <c r="N332" s="50">
        <f>SUMIFS(topmanager!$D:$D,topmanager!$C:$C,rs_nova!$A332,topmanager!$A:$A,rs_nova!N$2)</f>
        <v>0</v>
      </c>
      <c r="O332" s="51">
        <f t="shared" si="81"/>
        <v>0</v>
      </c>
      <c r="P332" s="50">
        <f>IFERROR(VLOOKUP($A332,total!$B$4:$AW$437,27,0),0)</f>
        <v>0</v>
      </c>
      <c r="Q332" s="50">
        <f>IFERROR(VLOOKUP($A332,total!$B$4:$AW$437,21,0),0)</f>
        <v>0</v>
      </c>
      <c r="R332" s="50">
        <f>IFERROR(VLOOKUP($A332,total!$B$4:$AW$437,25,0),0)+IFERROR(VLOOKUP($A332,total!$B$4:$AW$437,36,0),0)</f>
        <v>0</v>
      </c>
      <c r="S332" s="50">
        <f>IFERROR(VLOOKUP(A332,gympass!$A$2:$F$148,6,0),0)</f>
        <v>0</v>
      </c>
      <c r="T332" s="50">
        <f>IFERROR(VLOOKUP($A332,total!$B$4:$AW$437,42,0),0)</f>
        <v>0</v>
      </c>
      <c r="U332" s="50">
        <f>IFERROR(VLOOKUP($A332,total!$B$4:$AW$437,32,0),0)</f>
        <v>0</v>
      </c>
      <c r="V332" s="50">
        <f>IFERROR(VLOOKUP($A332,total!$B$4:$AW$437,28,0),0)</f>
        <v>0</v>
      </c>
      <c r="W332" s="50">
        <f>IFERROR(VLOOKUP($A332,total!$B$4:$AX$437,49,0),0)</f>
        <v>0</v>
      </c>
      <c r="X332" s="50"/>
      <c r="Y332" s="50">
        <f>IFERROR(VLOOKUP(A332,#REF!,4,0),0)</f>
        <v>0</v>
      </c>
      <c r="Z332" s="50">
        <f>IFERROR(VLOOKUP(B332,#REF!,8,0),0)</f>
        <v>0</v>
      </c>
      <c r="AA332" s="50">
        <f>IFERROR(VLOOKUP($A332,total!$B$4:$AW$437,45,0),0)</f>
        <v>0</v>
      </c>
      <c r="AB332" s="50">
        <f>IFERROR(VLOOKUP($A332,total!$B$4:$AW$437,48,0),0)</f>
        <v>0</v>
      </c>
      <c r="AC332" s="50">
        <f>IFERROR(VLOOKUP($A332,total!$B$4:$AB$437,19,0),0)</f>
        <v>0</v>
      </c>
      <c r="AD332" s="50">
        <f>IFERROR(VLOOKUP($A332,total!$B$4:$AB$437,10,0),0)</f>
        <v>0</v>
      </c>
      <c r="AE332" s="50">
        <f>IFERROR(VLOOKUP($A332,total!$B$4:$AB$437,13,0),0)-SUMIFS(topmanager!$D:$D,topmanager!$C:$C,rs_nova!$A336,topmanager!$A:$A,856)</f>
        <v>0</v>
      </c>
      <c r="AF332" s="50">
        <f>IFERROR(VLOOKUP($A332,total!$B$4:$AB$437,16,0),0)</f>
        <v>0</v>
      </c>
      <c r="AG332" s="50">
        <f>IFERROR(VLOOKUP($A332,total!$B$4:$AB$437,7,0),0)</f>
        <v>0</v>
      </c>
      <c r="AH332" s="50">
        <f>IFERROR(VLOOKUP($A332,total!$B$4:$AD$437,29,0),0)</f>
        <v>0</v>
      </c>
      <c r="AI332" s="50">
        <f>IFERROR(VLOOKUP(A332,total!$B$4:$AN$437,39,0),0)</f>
        <v>0</v>
      </c>
      <c r="AJ332" s="51">
        <f t="shared" si="82"/>
        <v>0</v>
      </c>
      <c r="AK332" s="50">
        <f t="shared" si="83"/>
        <v>0</v>
      </c>
      <c r="AL332" s="50">
        <f t="shared" si="84"/>
        <v>0</v>
      </c>
      <c r="AM332" s="50">
        <f t="shared" si="85"/>
        <v>0</v>
      </c>
      <c r="AN332" s="50" t="e">
        <f t="shared" si="79"/>
        <v>#REF!</v>
      </c>
      <c r="AO332" s="50" t="e">
        <f t="shared" si="79"/>
        <v>#REF!</v>
      </c>
      <c r="AP332" s="50" t="e">
        <f t="shared" si="79"/>
        <v>#REF!</v>
      </c>
      <c r="AQ332" s="50">
        <f>IFERROR(VLOOKUP(TEXT($A332,"000000"),[6]Página1!$A$8:$S$801,13,FALSE),0)</f>
        <v>0</v>
      </c>
      <c r="AR332" s="50">
        <f>IFERROR(VLOOKUP(TEXT($A332,"000000"),[6]Página1!$A$8:$S$801,16,FALSE),0)</f>
        <v>0</v>
      </c>
      <c r="AS332" s="50">
        <f>IFERROR(VLOOKUP(TEXT($A332,"000000"),[6]Página1!$A$8:$S$801,19,FALSE),0)</f>
        <v>0</v>
      </c>
      <c r="AT332" s="50">
        <f>IFERROR(VLOOKUP(TEXT($A332,"000000"),[7]Página1!$A$8:$R$814,12,FALSE),0)</f>
        <v>0</v>
      </c>
      <c r="AU332" s="50">
        <f>IFERROR(VLOOKUP(TEXT($A332,"000000"),[7]Página1!$A$8:$R$814,15,FALSE),0)</f>
        <v>0</v>
      </c>
      <c r="AV332" s="50">
        <f>IFERROR(VLOOKUP(TEXT($A332,"000000"),[7]Página1!$A$8:$R$814,18,FALSE),0)</f>
        <v>0</v>
      </c>
      <c r="AW332" s="50"/>
      <c r="AX332" s="51" t="e">
        <f t="shared" si="86"/>
        <v>#REF!</v>
      </c>
      <c r="AY332" s="51" t="e">
        <f t="shared" si="87"/>
        <v>#REF!</v>
      </c>
      <c r="AZ332" s="51" t="e">
        <f t="shared" si="88"/>
        <v>#REF!</v>
      </c>
      <c r="BA332" s="51" t="e">
        <f t="shared" si="89"/>
        <v>#REF!</v>
      </c>
      <c r="BB332" s="51">
        <f t="shared" si="90"/>
        <v>0</v>
      </c>
      <c r="BC332" s="51" t="e">
        <f t="shared" si="91"/>
        <v>#REF!</v>
      </c>
      <c r="BD332" s="51">
        <f t="shared" si="92"/>
        <v>0</v>
      </c>
      <c r="BE332" s="51">
        <f>IFERROR(VLOOKUP(A332,salario!A$2:P$91,11,FALSE),0)</f>
        <v>0</v>
      </c>
      <c r="BF332" s="51">
        <f>SUMIFS(topmanager!$D:$D,topmanager!$C:$C,rs_nova!$A332,topmanager!$A:$A,rs_nova!BF$2)</f>
        <v>0</v>
      </c>
      <c r="BG332" s="51">
        <f>SUMIFS(topmanager!$D:$D,topmanager!$C:$C,rs_nova!$A332,topmanager!$A:$A,rs_nova!BG$2)</f>
        <v>0</v>
      </c>
      <c r="BH332" s="51">
        <f>SUMIFS(topmanager!$D:$D,topmanager!$C:$C,rs_nova!$A332,topmanager!$A:$A,rs_nova!BH$2)</f>
        <v>0</v>
      </c>
      <c r="BI332" s="51">
        <f>SUMIFS(topmanager!$D:$D,topmanager!$C:$C,rs_nova!$A332,topmanager!$A:$A,rs_nova!BI$2)</f>
        <v>0</v>
      </c>
      <c r="BJ332" s="51">
        <f>SUMIFS(topmanager!$D:$D,topmanager!$C:$C,rs_nova!$A332,topmanager!$A:$A,rs_nova!BJ$2)+SUMIFS(topmanager!$D:$D,topmanager!$C:$C,rs_nova!$A332,topmanager!$A:$A,rs_nova!BJ$2+1)</f>
        <v>0</v>
      </c>
      <c r="BK332" s="51">
        <f>IFERROR(VLOOKUP(A332,[8]ferias!$C$4:$G$100,5,FALSE),0)</f>
        <v>0</v>
      </c>
      <c r="BL332" s="51">
        <f>SUMIFS(topmanager!$D:$D,topmanager!$C:$C,rs_nova!$A332,topmanager!$A:$A,rs_nova!BL$2)</f>
        <v>0</v>
      </c>
      <c r="BM332" s="51">
        <f>SUMIFS(topmanager!$D:$D,topmanager!$C:$C,rs_nova!$A332,topmanager!$A:$A,rs_nova!BM$2)+SUMIFS(topmanager!$D:$D,topmanager!$C:$C,rs_nova!$A336,topmanager!$A:$A,151)</f>
        <v>0</v>
      </c>
      <c r="BN332" s="51">
        <f t="shared" si="93"/>
        <v>0</v>
      </c>
    </row>
    <row r="333" spans="1:66">
      <c r="A333" s="47" t="e">
        <f>total!#REF!</f>
        <v>#REF!</v>
      </c>
      <c r="B333" s="47">
        <f t="shared" si="80"/>
        <v>0</v>
      </c>
      <c r="C333" s="48" t="e">
        <f>total!#REF!</f>
        <v>#REF!</v>
      </c>
      <c r="D333" s="49" t="str">
        <f>IFERROR(VLOOKUP(A333,salario!A$3:J$32,10,FALSE),"")</f>
        <v/>
      </c>
      <c r="E333" s="49" t="str">
        <f>IFERROR(IF(VLOOKUP(A333,salario!A$3:O$32,15,FALSE)="","",VLOOKUP(A333,salario!A$3:O$32,15,FALSE)),"")</f>
        <v/>
      </c>
      <c r="F333" s="47" t="str">
        <f>IFERROR(VLOOKUP(A333,[5]base_pessoal!$B$2:$P$1504,13,FALSE),"")</f>
        <v/>
      </c>
      <c r="G333" s="50">
        <f>IFERROR(VLOOKUP(A333,salario!A$2:P$91,11,FALSE),0)*B333/30</f>
        <v>0</v>
      </c>
      <c r="H333" s="50">
        <f>SUMIFS(topmanager!$D:$D,topmanager!$C:$C,rs_nova!$A333,topmanager!$A:$A,rs_nova!H$2)+SUMIFS(topmanager!$D:$D,topmanager!$C:$C,rs_nova!$A333,topmanager!$A:$A,63)</f>
        <v>0</v>
      </c>
      <c r="I333" s="50">
        <f>-SUMIFS(topmanager!$D:$D,topmanager!$C:$C,rs_nova!$A333,topmanager!$A:$A,rs_nova!I$2)</f>
        <v>0</v>
      </c>
      <c r="J333" s="50">
        <f>SUMIFS(topmanager!$D:$D,topmanager!$C:$C,rs_nova!$A333,topmanager!$A:$A,rs_nova!J$2)</f>
        <v>0</v>
      </c>
      <c r="K333" s="50">
        <f>SUMIFS(topmanager!$D:$D,topmanager!$C:$C,rs_nova!$A333,topmanager!$A:$A,rs_nova!K$2)+SUMIFS(topmanager!$D:$D,topmanager!$C:$C,rs_nova!$A333,topmanager!$A:$A,911)</f>
        <v>0</v>
      </c>
      <c r="L333" s="50">
        <f>SUMIFS(topmanager!$D:$D,topmanager!$C:$C,rs_nova!$A333,topmanager!$A:$A,rs_nova!L$2)</f>
        <v>0</v>
      </c>
      <c r="M333" s="50">
        <f>SUMIFS(topmanager!$D:$D,topmanager!$C:$C,rs_nova!$A333,topmanager!$A:$A,rs_nova!M$2)+SUMIFS(topmanager!$D:$D,topmanager!$C:$C,rs_nova!$A333,topmanager!$A:$A,908)+SUMIFS(topmanager!$D:$D,topmanager!$C:$C,rs_nova!$A333,topmanager!$A:$A,550)</f>
        <v>0</v>
      </c>
      <c r="N333" s="50">
        <f>SUMIFS(topmanager!$D:$D,topmanager!$C:$C,rs_nova!$A333,topmanager!$A:$A,rs_nova!N$2)</f>
        <v>0</v>
      </c>
      <c r="O333" s="51">
        <f t="shared" si="81"/>
        <v>0</v>
      </c>
      <c r="P333" s="50">
        <f>IFERROR(VLOOKUP($A333,total!$B$4:$AW$437,27,0),0)</f>
        <v>0</v>
      </c>
      <c r="Q333" s="50">
        <f>IFERROR(VLOOKUP($A333,total!$B$4:$AW$437,21,0),0)</f>
        <v>0</v>
      </c>
      <c r="R333" s="50">
        <f>IFERROR(VLOOKUP($A333,total!$B$4:$AW$437,25,0),0)+IFERROR(VLOOKUP($A333,total!$B$4:$AW$437,36,0),0)</f>
        <v>0</v>
      </c>
      <c r="S333" s="50">
        <f>IFERROR(VLOOKUP(A333,gympass!$A$2:$F$148,6,0),0)</f>
        <v>0</v>
      </c>
      <c r="T333" s="50">
        <f>IFERROR(VLOOKUP($A333,total!$B$4:$AW$437,42,0),0)</f>
        <v>0</v>
      </c>
      <c r="U333" s="50">
        <f>IFERROR(VLOOKUP($A333,total!$B$4:$AW$437,32,0),0)</f>
        <v>0</v>
      </c>
      <c r="V333" s="50">
        <f>IFERROR(VLOOKUP($A333,total!$B$4:$AW$437,28,0),0)</f>
        <v>0</v>
      </c>
      <c r="W333" s="50">
        <f>IFERROR(VLOOKUP($A333,total!$B$4:$AX$437,49,0),0)</f>
        <v>0</v>
      </c>
      <c r="X333" s="50"/>
      <c r="Y333" s="50">
        <f>IFERROR(VLOOKUP(A333,#REF!,4,0),0)</f>
        <v>0</v>
      </c>
      <c r="Z333" s="50">
        <f>IFERROR(VLOOKUP(B333,#REF!,8,0),0)</f>
        <v>0</v>
      </c>
      <c r="AA333" s="50">
        <f>IFERROR(VLOOKUP($A333,total!$B$4:$AW$437,45,0),0)</f>
        <v>0</v>
      </c>
      <c r="AB333" s="50">
        <f>IFERROR(VLOOKUP($A333,total!$B$4:$AW$437,48,0),0)</f>
        <v>0</v>
      </c>
      <c r="AC333" s="50">
        <f>IFERROR(VLOOKUP($A333,total!$B$4:$AB$437,19,0),0)</f>
        <v>0</v>
      </c>
      <c r="AD333" s="50">
        <f>IFERROR(VLOOKUP($A333,total!$B$4:$AB$437,10,0),0)</f>
        <v>0</v>
      </c>
      <c r="AE333" s="50">
        <f>IFERROR(VLOOKUP($A333,total!$B$4:$AB$437,13,0),0)-SUMIFS(topmanager!$D:$D,topmanager!$C:$C,rs_nova!$A337,topmanager!$A:$A,856)</f>
        <v>0</v>
      </c>
      <c r="AF333" s="50">
        <f>IFERROR(VLOOKUP($A333,total!$B$4:$AB$437,16,0),0)</f>
        <v>0</v>
      </c>
      <c r="AG333" s="50">
        <f>IFERROR(VLOOKUP($A333,total!$B$4:$AB$437,7,0),0)</f>
        <v>0</v>
      </c>
      <c r="AH333" s="50">
        <f>IFERROR(VLOOKUP($A333,total!$B$4:$AD$437,29,0),0)</f>
        <v>0</v>
      </c>
      <c r="AI333" s="50">
        <f>IFERROR(VLOOKUP(A333,total!$B$4:$AN$437,39,0),0)</f>
        <v>0</v>
      </c>
      <c r="AJ333" s="51">
        <f t="shared" si="82"/>
        <v>0</v>
      </c>
      <c r="AK333" s="50">
        <f t="shared" si="83"/>
        <v>0</v>
      </c>
      <c r="AL333" s="50">
        <f t="shared" si="84"/>
        <v>0</v>
      </c>
      <c r="AM333" s="50">
        <f t="shared" si="85"/>
        <v>0</v>
      </c>
      <c r="AN333" s="50" t="e">
        <f t="shared" si="79"/>
        <v>#REF!</v>
      </c>
      <c r="AO333" s="50" t="e">
        <f t="shared" si="79"/>
        <v>#REF!</v>
      </c>
      <c r="AP333" s="50" t="e">
        <f t="shared" si="79"/>
        <v>#REF!</v>
      </c>
      <c r="AQ333" s="50">
        <f>IFERROR(VLOOKUP(TEXT($A333,"000000"),[6]Página1!$A$8:$S$801,13,FALSE),0)</f>
        <v>0</v>
      </c>
      <c r="AR333" s="50">
        <f>IFERROR(VLOOKUP(TEXT($A333,"000000"),[6]Página1!$A$8:$S$801,16,FALSE),0)</f>
        <v>0</v>
      </c>
      <c r="AS333" s="50">
        <f>IFERROR(VLOOKUP(TEXT($A333,"000000"),[6]Página1!$A$8:$S$801,19,FALSE),0)</f>
        <v>0</v>
      </c>
      <c r="AT333" s="50">
        <f>IFERROR(VLOOKUP(TEXT($A333,"000000"),[7]Página1!$A$8:$R$814,12,FALSE),0)</f>
        <v>0</v>
      </c>
      <c r="AU333" s="50">
        <f>IFERROR(VLOOKUP(TEXT($A333,"000000"),[7]Página1!$A$8:$R$814,15,FALSE),0)</f>
        <v>0</v>
      </c>
      <c r="AV333" s="50">
        <f>IFERROR(VLOOKUP(TEXT($A333,"000000"),[7]Página1!$A$8:$R$814,18,FALSE),0)</f>
        <v>0</v>
      </c>
      <c r="AW333" s="50"/>
      <c r="AX333" s="51" t="e">
        <f t="shared" si="86"/>
        <v>#REF!</v>
      </c>
      <c r="AY333" s="51" t="e">
        <f t="shared" si="87"/>
        <v>#REF!</v>
      </c>
      <c r="AZ333" s="51" t="e">
        <f t="shared" si="88"/>
        <v>#REF!</v>
      </c>
      <c r="BA333" s="51" t="e">
        <f t="shared" si="89"/>
        <v>#REF!</v>
      </c>
      <c r="BB333" s="51">
        <f t="shared" si="90"/>
        <v>0</v>
      </c>
      <c r="BC333" s="51" t="e">
        <f t="shared" si="91"/>
        <v>#REF!</v>
      </c>
      <c r="BD333" s="51">
        <f t="shared" si="92"/>
        <v>0</v>
      </c>
      <c r="BE333" s="51">
        <f>IFERROR(VLOOKUP(A333,salario!A$2:P$91,11,FALSE),0)</f>
        <v>0</v>
      </c>
      <c r="BF333" s="51">
        <f>SUMIFS(topmanager!$D:$D,topmanager!$C:$C,rs_nova!$A333,topmanager!$A:$A,rs_nova!BF$2)</f>
        <v>0</v>
      </c>
      <c r="BG333" s="51">
        <f>SUMIFS(topmanager!$D:$D,topmanager!$C:$C,rs_nova!$A333,topmanager!$A:$A,rs_nova!BG$2)</f>
        <v>0</v>
      </c>
      <c r="BH333" s="51">
        <f>SUMIFS(topmanager!$D:$D,topmanager!$C:$C,rs_nova!$A333,topmanager!$A:$A,rs_nova!BH$2)</f>
        <v>0</v>
      </c>
      <c r="BI333" s="51">
        <f>SUMIFS(topmanager!$D:$D,topmanager!$C:$C,rs_nova!$A333,topmanager!$A:$A,rs_nova!BI$2)</f>
        <v>0</v>
      </c>
      <c r="BJ333" s="51">
        <f>SUMIFS(topmanager!$D:$D,topmanager!$C:$C,rs_nova!$A333,topmanager!$A:$A,rs_nova!BJ$2)+SUMIFS(topmanager!$D:$D,topmanager!$C:$C,rs_nova!$A333,topmanager!$A:$A,rs_nova!BJ$2+1)</f>
        <v>0</v>
      </c>
      <c r="BK333" s="51">
        <f>IFERROR(VLOOKUP(A333,[8]ferias!$C$4:$G$100,5,FALSE),0)</f>
        <v>0</v>
      </c>
      <c r="BL333" s="51">
        <f>SUMIFS(topmanager!$D:$D,topmanager!$C:$C,rs_nova!$A333,topmanager!$A:$A,rs_nova!BL$2)</f>
        <v>0</v>
      </c>
      <c r="BM333" s="51">
        <f>SUMIFS(topmanager!$D:$D,topmanager!$C:$C,rs_nova!$A333,topmanager!$A:$A,rs_nova!BM$2)+SUMIFS(topmanager!$D:$D,topmanager!$C:$C,rs_nova!$A337,topmanager!$A:$A,151)</f>
        <v>0</v>
      </c>
      <c r="BN333" s="51">
        <f t="shared" si="93"/>
        <v>0</v>
      </c>
    </row>
    <row r="334" spans="1:66">
      <c r="A334" s="47" t="e">
        <f>total!#REF!</f>
        <v>#REF!</v>
      </c>
      <c r="B334" s="47">
        <f t="shared" si="80"/>
        <v>0</v>
      </c>
      <c r="C334" s="48" t="e">
        <f>total!#REF!</f>
        <v>#REF!</v>
      </c>
      <c r="D334" s="49" t="str">
        <f>IFERROR(VLOOKUP(A334,salario!A$3:J$32,10,FALSE),"")</f>
        <v/>
      </c>
      <c r="E334" s="49" t="str">
        <f>IFERROR(IF(VLOOKUP(A334,salario!A$3:O$32,15,FALSE)="","",VLOOKUP(A334,salario!A$3:O$32,15,FALSE)),"")</f>
        <v/>
      </c>
      <c r="F334" s="47" t="str">
        <f>IFERROR(VLOOKUP(A334,[5]base_pessoal!$B$2:$P$1504,13,FALSE),"")</f>
        <v/>
      </c>
      <c r="G334" s="50">
        <f>IFERROR(VLOOKUP(A334,salario!A$2:P$91,11,FALSE),0)*B334/30</f>
        <v>0</v>
      </c>
      <c r="H334" s="50">
        <f>SUMIFS(topmanager!$D:$D,topmanager!$C:$C,rs_nova!$A334,topmanager!$A:$A,rs_nova!H$2)+SUMIFS(topmanager!$D:$D,topmanager!$C:$C,rs_nova!$A334,topmanager!$A:$A,63)</f>
        <v>0</v>
      </c>
      <c r="I334" s="50">
        <f>-SUMIFS(topmanager!$D:$D,topmanager!$C:$C,rs_nova!$A334,topmanager!$A:$A,rs_nova!I$2)</f>
        <v>0</v>
      </c>
      <c r="J334" s="50">
        <f>SUMIFS(topmanager!$D:$D,topmanager!$C:$C,rs_nova!$A334,topmanager!$A:$A,rs_nova!J$2)</f>
        <v>0</v>
      </c>
      <c r="K334" s="50">
        <f>SUMIFS(topmanager!$D:$D,topmanager!$C:$C,rs_nova!$A334,topmanager!$A:$A,rs_nova!K$2)+SUMIFS(topmanager!$D:$D,topmanager!$C:$C,rs_nova!$A334,topmanager!$A:$A,911)</f>
        <v>0</v>
      </c>
      <c r="L334" s="50">
        <f>SUMIFS(topmanager!$D:$D,topmanager!$C:$C,rs_nova!$A334,topmanager!$A:$A,rs_nova!L$2)</f>
        <v>0</v>
      </c>
      <c r="M334" s="50">
        <f>SUMIFS(topmanager!$D:$D,topmanager!$C:$C,rs_nova!$A334,topmanager!$A:$A,rs_nova!M$2)+SUMIFS(topmanager!$D:$D,topmanager!$C:$C,rs_nova!$A334,topmanager!$A:$A,908)+SUMIFS(topmanager!$D:$D,topmanager!$C:$C,rs_nova!$A334,topmanager!$A:$A,550)</f>
        <v>0</v>
      </c>
      <c r="N334" s="50">
        <f>SUMIFS(topmanager!$D:$D,topmanager!$C:$C,rs_nova!$A334,topmanager!$A:$A,rs_nova!N$2)</f>
        <v>0</v>
      </c>
      <c r="O334" s="51">
        <f t="shared" si="81"/>
        <v>0</v>
      </c>
      <c r="P334" s="50">
        <f>IFERROR(VLOOKUP($A334,total!$B$4:$AW$437,27,0),0)</f>
        <v>0</v>
      </c>
      <c r="Q334" s="50">
        <f>IFERROR(VLOOKUP($A334,total!$B$4:$AW$437,21,0),0)</f>
        <v>0</v>
      </c>
      <c r="R334" s="50">
        <f>IFERROR(VLOOKUP($A334,total!$B$4:$AW$437,25,0),0)+IFERROR(VLOOKUP($A334,total!$B$4:$AW$437,36,0),0)</f>
        <v>0</v>
      </c>
      <c r="S334" s="50">
        <f>IFERROR(VLOOKUP(A334,gympass!$A$2:$F$148,6,0),0)</f>
        <v>0</v>
      </c>
      <c r="T334" s="50">
        <f>IFERROR(VLOOKUP($A334,total!$B$4:$AW$437,42,0),0)</f>
        <v>0</v>
      </c>
      <c r="U334" s="50">
        <f>IFERROR(VLOOKUP($A334,total!$B$4:$AW$437,32,0),0)</f>
        <v>0</v>
      </c>
      <c r="V334" s="50">
        <f>IFERROR(VLOOKUP($A334,total!$B$4:$AW$437,28,0),0)</f>
        <v>0</v>
      </c>
      <c r="W334" s="50">
        <f>IFERROR(VLOOKUP($A334,total!$B$4:$AX$437,49,0),0)</f>
        <v>0</v>
      </c>
      <c r="X334" s="50"/>
      <c r="Y334" s="50">
        <f>IFERROR(VLOOKUP(A334,#REF!,4,0),0)</f>
        <v>0</v>
      </c>
      <c r="Z334" s="50">
        <f>IFERROR(VLOOKUP(B334,#REF!,8,0),0)</f>
        <v>0</v>
      </c>
      <c r="AA334" s="50">
        <f>IFERROR(VLOOKUP($A334,total!$B$4:$AW$437,45,0),0)</f>
        <v>0</v>
      </c>
      <c r="AB334" s="50">
        <f>IFERROR(VLOOKUP($A334,total!$B$4:$AW$437,48,0),0)</f>
        <v>0</v>
      </c>
      <c r="AC334" s="50">
        <f>IFERROR(VLOOKUP($A334,total!$B$4:$AB$437,19,0),0)</f>
        <v>0</v>
      </c>
      <c r="AD334" s="50">
        <f>IFERROR(VLOOKUP($A334,total!$B$4:$AB$437,10,0),0)</f>
        <v>0</v>
      </c>
      <c r="AE334" s="50">
        <f>IFERROR(VLOOKUP($A334,total!$B$4:$AB$437,13,0),0)-SUMIFS(topmanager!$D:$D,topmanager!$C:$C,rs_nova!$A338,topmanager!$A:$A,856)</f>
        <v>0</v>
      </c>
      <c r="AF334" s="50">
        <f>IFERROR(VLOOKUP($A334,total!$B$4:$AB$437,16,0),0)</f>
        <v>0</v>
      </c>
      <c r="AG334" s="50">
        <f>IFERROR(VLOOKUP($A334,total!$B$4:$AB$437,7,0),0)</f>
        <v>0</v>
      </c>
      <c r="AH334" s="50">
        <f>IFERROR(VLOOKUP($A334,total!$B$4:$AD$437,29,0),0)</f>
        <v>0</v>
      </c>
      <c r="AI334" s="50">
        <f>IFERROR(VLOOKUP(A334,total!$B$4:$AN$437,39,0),0)</f>
        <v>0</v>
      </c>
      <c r="AJ334" s="51">
        <f t="shared" si="82"/>
        <v>0</v>
      </c>
      <c r="AK334" s="50">
        <f t="shared" si="83"/>
        <v>0</v>
      </c>
      <c r="AL334" s="50">
        <f t="shared" si="84"/>
        <v>0</v>
      </c>
      <c r="AM334" s="50">
        <f t="shared" si="85"/>
        <v>0</v>
      </c>
      <c r="AN334" s="50" t="e">
        <f t="shared" si="79"/>
        <v>#REF!</v>
      </c>
      <c r="AO334" s="50" t="e">
        <f t="shared" si="79"/>
        <v>#REF!</v>
      </c>
      <c r="AP334" s="50" t="e">
        <f t="shared" si="79"/>
        <v>#REF!</v>
      </c>
      <c r="AQ334" s="50">
        <f>IFERROR(VLOOKUP(TEXT($A334,"000000"),[6]Página1!$A$8:$S$801,13,FALSE),0)</f>
        <v>0</v>
      </c>
      <c r="AR334" s="50">
        <f>IFERROR(VLOOKUP(TEXT($A334,"000000"),[6]Página1!$A$8:$S$801,16,FALSE),0)</f>
        <v>0</v>
      </c>
      <c r="AS334" s="50">
        <f>IFERROR(VLOOKUP(TEXT($A334,"000000"),[6]Página1!$A$8:$S$801,19,FALSE),0)</f>
        <v>0</v>
      </c>
      <c r="AT334" s="50">
        <f>IFERROR(VLOOKUP(TEXT($A334,"000000"),[7]Página1!$A$8:$R$814,12,FALSE),0)</f>
        <v>0</v>
      </c>
      <c r="AU334" s="50">
        <f>IFERROR(VLOOKUP(TEXT($A334,"000000"),[7]Página1!$A$8:$R$814,15,FALSE),0)</f>
        <v>0</v>
      </c>
      <c r="AV334" s="50">
        <f>IFERROR(VLOOKUP(TEXT($A334,"000000"),[7]Página1!$A$8:$R$814,18,FALSE),0)</f>
        <v>0</v>
      </c>
      <c r="AW334" s="50"/>
      <c r="AX334" s="51" t="e">
        <f t="shared" si="86"/>
        <v>#REF!</v>
      </c>
      <c r="AY334" s="51" t="e">
        <f t="shared" si="87"/>
        <v>#REF!</v>
      </c>
      <c r="AZ334" s="51" t="e">
        <f t="shared" si="88"/>
        <v>#REF!</v>
      </c>
      <c r="BA334" s="51" t="e">
        <f t="shared" si="89"/>
        <v>#REF!</v>
      </c>
      <c r="BB334" s="51">
        <f t="shared" si="90"/>
        <v>0</v>
      </c>
      <c r="BC334" s="51" t="e">
        <f t="shared" si="91"/>
        <v>#REF!</v>
      </c>
      <c r="BD334" s="51">
        <f t="shared" si="92"/>
        <v>0</v>
      </c>
      <c r="BE334" s="51">
        <f>IFERROR(VLOOKUP(A334,salario!A$2:P$91,11,FALSE),0)</f>
        <v>0</v>
      </c>
      <c r="BF334" s="51">
        <f>SUMIFS(topmanager!$D:$D,topmanager!$C:$C,rs_nova!$A334,topmanager!$A:$A,rs_nova!BF$2)</f>
        <v>0</v>
      </c>
      <c r="BG334" s="51">
        <f>SUMIFS(topmanager!$D:$D,topmanager!$C:$C,rs_nova!$A334,topmanager!$A:$A,rs_nova!BG$2)</f>
        <v>0</v>
      </c>
      <c r="BH334" s="51">
        <f>SUMIFS(topmanager!$D:$D,topmanager!$C:$C,rs_nova!$A334,topmanager!$A:$A,rs_nova!BH$2)</f>
        <v>0</v>
      </c>
      <c r="BI334" s="51">
        <f>SUMIFS(topmanager!$D:$D,topmanager!$C:$C,rs_nova!$A334,topmanager!$A:$A,rs_nova!BI$2)</f>
        <v>0</v>
      </c>
      <c r="BJ334" s="51">
        <f>SUMIFS(topmanager!$D:$D,topmanager!$C:$C,rs_nova!$A334,topmanager!$A:$A,rs_nova!BJ$2)+SUMIFS(topmanager!$D:$D,topmanager!$C:$C,rs_nova!$A334,topmanager!$A:$A,rs_nova!BJ$2+1)</f>
        <v>0</v>
      </c>
      <c r="BK334" s="51">
        <f>IFERROR(VLOOKUP(A334,[8]ferias!$C$4:$G$100,5,FALSE),0)</f>
        <v>0</v>
      </c>
      <c r="BL334" s="51">
        <f>SUMIFS(topmanager!$D:$D,topmanager!$C:$C,rs_nova!$A334,topmanager!$A:$A,rs_nova!BL$2)</f>
        <v>0</v>
      </c>
      <c r="BM334" s="51">
        <f>SUMIFS(topmanager!$D:$D,topmanager!$C:$C,rs_nova!$A334,topmanager!$A:$A,rs_nova!BM$2)+SUMIFS(topmanager!$D:$D,topmanager!$C:$C,rs_nova!$A338,topmanager!$A:$A,151)</f>
        <v>0</v>
      </c>
      <c r="BN334" s="51">
        <f t="shared" si="93"/>
        <v>0</v>
      </c>
    </row>
    <row r="335" spans="1:66">
      <c r="A335" s="47" t="e">
        <f>total!#REF!</f>
        <v>#REF!</v>
      </c>
      <c r="B335" s="47">
        <f t="shared" si="80"/>
        <v>0</v>
      </c>
      <c r="C335" s="48" t="e">
        <f>total!#REF!</f>
        <v>#REF!</v>
      </c>
      <c r="D335" s="49" t="str">
        <f>IFERROR(VLOOKUP(A335,salario!A$3:J$32,10,FALSE),"")</f>
        <v/>
      </c>
      <c r="E335" s="49" t="str">
        <f>IFERROR(IF(VLOOKUP(A335,salario!A$3:O$32,15,FALSE)="","",VLOOKUP(A335,salario!A$3:O$32,15,FALSE)),"")</f>
        <v/>
      </c>
      <c r="F335" s="47" t="str">
        <f>IFERROR(VLOOKUP(A335,[5]base_pessoal!$B$2:$P$1504,13,FALSE),"")</f>
        <v/>
      </c>
      <c r="G335" s="50">
        <f>IFERROR(VLOOKUP(A335,salario!A$2:P$91,11,FALSE),0)*B335/30</f>
        <v>0</v>
      </c>
      <c r="H335" s="50">
        <f>SUMIFS(topmanager!$D:$D,topmanager!$C:$C,rs_nova!$A335,topmanager!$A:$A,rs_nova!H$2)+SUMIFS(topmanager!$D:$D,topmanager!$C:$C,rs_nova!$A335,topmanager!$A:$A,63)</f>
        <v>0</v>
      </c>
      <c r="I335" s="50">
        <f>-SUMIFS(topmanager!$D:$D,topmanager!$C:$C,rs_nova!$A335,topmanager!$A:$A,rs_nova!I$2)</f>
        <v>0</v>
      </c>
      <c r="J335" s="50">
        <f>SUMIFS(topmanager!$D:$D,topmanager!$C:$C,rs_nova!$A335,topmanager!$A:$A,rs_nova!J$2)</f>
        <v>0</v>
      </c>
      <c r="K335" s="50">
        <f>SUMIFS(topmanager!$D:$D,topmanager!$C:$C,rs_nova!$A335,topmanager!$A:$A,rs_nova!K$2)+SUMIFS(topmanager!$D:$D,topmanager!$C:$C,rs_nova!$A335,topmanager!$A:$A,911)</f>
        <v>0</v>
      </c>
      <c r="L335" s="50">
        <f>SUMIFS(topmanager!$D:$D,topmanager!$C:$C,rs_nova!$A335,topmanager!$A:$A,rs_nova!L$2)</f>
        <v>0</v>
      </c>
      <c r="M335" s="50">
        <f>SUMIFS(topmanager!$D:$D,topmanager!$C:$C,rs_nova!$A335,topmanager!$A:$A,rs_nova!M$2)+SUMIFS(topmanager!$D:$D,topmanager!$C:$C,rs_nova!$A335,topmanager!$A:$A,908)+SUMIFS(topmanager!$D:$D,topmanager!$C:$C,rs_nova!$A335,topmanager!$A:$A,550)</f>
        <v>0</v>
      </c>
      <c r="N335" s="50">
        <f>SUMIFS(topmanager!$D:$D,topmanager!$C:$C,rs_nova!$A335,topmanager!$A:$A,rs_nova!N$2)</f>
        <v>0</v>
      </c>
      <c r="O335" s="51">
        <f t="shared" si="81"/>
        <v>0</v>
      </c>
      <c r="P335" s="50">
        <f>IFERROR(VLOOKUP($A335,total!$B$4:$AW$437,27,0),0)</f>
        <v>0</v>
      </c>
      <c r="Q335" s="50">
        <f>IFERROR(VLOOKUP($A335,total!$B$4:$AW$437,21,0),0)</f>
        <v>0</v>
      </c>
      <c r="R335" s="50">
        <f>IFERROR(VLOOKUP($A335,total!$B$4:$AW$437,25,0),0)+IFERROR(VLOOKUP($A335,total!$B$4:$AW$437,36,0),0)</f>
        <v>0</v>
      </c>
      <c r="S335" s="50">
        <f>IFERROR(VLOOKUP(A335,gympass!$A$2:$F$148,6,0),0)</f>
        <v>0</v>
      </c>
      <c r="T335" s="50">
        <f>IFERROR(VLOOKUP($A335,total!$B$4:$AW$437,42,0),0)</f>
        <v>0</v>
      </c>
      <c r="U335" s="50">
        <f>IFERROR(VLOOKUP($A335,total!$B$4:$AW$437,32,0),0)</f>
        <v>0</v>
      </c>
      <c r="V335" s="50">
        <f>IFERROR(VLOOKUP($A335,total!$B$4:$AW$437,28,0),0)</f>
        <v>0</v>
      </c>
      <c r="W335" s="50">
        <f>IFERROR(VLOOKUP($A335,total!$B$4:$AX$437,49,0),0)</f>
        <v>0</v>
      </c>
      <c r="X335" s="50"/>
      <c r="Y335" s="50">
        <f>IFERROR(VLOOKUP(A335,#REF!,4,0),0)</f>
        <v>0</v>
      </c>
      <c r="Z335" s="50">
        <f>IFERROR(VLOOKUP(B335,#REF!,8,0),0)</f>
        <v>0</v>
      </c>
      <c r="AA335" s="50">
        <f>IFERROR(VLOOKUP($A335,total!$B$4:$AW$437,45,0),0)</f>
        <v>0</v>
      </c>
      <c r="AB335" s="50">
        <f>IFERROR(VLOOKUP($A335,total!$B$4:$AW$437,48,0),0)</f>
        <v>0</v>
      </c>
      <c r="AC335" s="50">
        <f>IFERROR(VLOOKUP($A335,total!$B$4:$AB$437,19,0),0)</f>
        <v>0</v>
      </c>
      <c r="AD335" s="50">
        <f>IFERROR(VLOOKUP($A335,total!$B$4:$AB$437,10,0),0)</f>
        <v>0</v>
      </c>
      <c r="AE335" s="50">
        <f>IFERROR(VLOOKUP($A335,total!$B$4:$AB$437,13,0),0)-SUMIFS(topmanager!$D:$D,topmanager!$C:$C,rs_nova!$A339,topmanager!$A:$A,856)</f>
        <v>0</v>
      </c>
      <c r="AF335" s="50">
        <f>IFERROR(VLOOKUP($A335,total!$B$4:$AB$437,16,0),0)</f>
        <v>0</v>
      </c>
      <c r="AG335" s="50">
        <f>IFERROR(VLOOKUP($A335,total!$B$4:$AB$437,7,0),0)</f>
        <v>0</v>
      </c>
      <c r="AH335" s="50">
        <f>IFERROR(VLOOKUP($A335,total!$B$4:$AD$437,29,0),0)</f>
        <v>0</v>
      </c>
      <c r="AI335" s="50">
        <f>IFERROR(VLOOKUP(A335,total!$B$4:$AN$437,39,0),0)</f>
        <v>0</v>
      </c>
      <c r="AJ335" s="51">
        <f t="shared" si="82"/>
        <v>0</v>
      </c>
      <c r="AK335" s="50">
        <f t="shared" si="83"/>
        <v>0</v>
      </c>
      <c r="AL335" s="50">
        <f t="shared" si="84"/>
        <v>0</v>
      </c>
      <c r="AM335" s="50">
        <f t="shared" si="85"/>
        <v>0</v>
      </c>
      <c r="AN335" s="50" t="e">
        <f t="shared" si="79"/>
        <v>#REF!</v>
      </c>
      <c r="AO335" s="50" t="e">
        <f t="shared" si="79"/>
        <v>#REF!</v>
      </c>
      <c r="AP335" s="50" t="e">
        <f t="shared" si="79"/>
        <v>#REF!</v>
      </c>
      <c r="AQ335" s="50">
        <f>IFERROR(VLOOKUP(TEXT($A335,"000000"),[6]Página1!$A$8:$S$801,13,FALSE),0)</f>
        <v>0</v>
      </c>
      <c r="AR335" s="50">
        <f>IFERROR(VLOOKUP(TEXT($A335,"000000"),[6]Página1!$A$8:$S$801,16,FALSE),0)</f>
        <v>0</v>
      </c>
      <c r="AS335" s="50">
        <f>IFERROR(VLOOKUP(TEXT($A335,"000000"),[6]Página1!$A$8:$S$801,19,FALSE),0)</f>
        <v>0</v>
      </c>
      <c r="AT335" s="50">
        <f>IFERROR(VLOOKUP(TEXT($A335,"000000"),[7]Página1!$A$8:$R$814,12,FALSE),0)</f>
        <v>0</v>
      </c>
      <c r="AU335" s="50">
        <f>IFERROR(VLOOKUP(TEXT($A335,"000000"),[7]Página1!$A$8:$R$814,15,FALSE),0)</f>
        <v>0</v>
      </c>
      <c r="AV335" s="50">
        <f>IFERROR(VLOOKUP(TEXT($A335,"000000"),[7]Página1!$A$8:$R$814,18,FALSE),0)</f>
        <v>0</v>
      </c>
      <c r="AW335" s="50"/>
      <c r="AX335" s="51" t="e">
        <f t="shared" si="86"/>
        <v>#REF!</v>
      </c>
      <c r="AY335" s="51" t="e">
        <f t="shared" si="87"/>
        <v>#REF!</v>
      </c>
      <c r="AZ335" s="51" t="e">
        <f t="shared" si="88"/>
        <v>#REF!</v>
      </c>
      <c r="BA335" s="51" t="e">
        <f t="shared" si="89"/>
        <v>#REF!</v>
      </c>
      <c r="BB335" s="51">
        <f t="shared" si="90"/>
        <v>0</v>
      </c>
      <c r="BC335" s="51" t="e">
        <f t="shared" si="91"/>
        <v>#REF!</v>
      </c>
      <c r="BD335" s="51">
        <f t="shared" si="92"/>
        <v>0</v>
      </c>
      <c r="BE335" s="51">
        <f>IFERROR(VLOOKUP(A335,salario!A$2:P$91,11,FALSE),0)</f>
        <v>0</v>
      </c>
      <c r="BF335" s="51">
        <f>SUMIFS(topmanager!$D:$D,topmanager!$C:$C,rs_nova!$A335,topmanager!$A:$A,rs_nova!BF$2)</f>
        <v>0</v>
      </c>
      <c r="BG335" s="51">
        <f>SUMIFS(topmanager!$D:$D,topmanager!$C:$C,rs_nova!$A335,topmanager!$A:$A,rs_nova!BG$2)</f>
        <v>0</v>
      </c>
      <c r="BH335" s="51">
        <f>SUMIFS(topmanager!$D:$D,topmanager!$C:$C,rs_nova!$A335,topmanager!$A:$A,rs_nova!BH$2)</f>
        <v>0</v>
      </c>
      <c r="BI335" s="51">
        <f>SUMIFS(topmanager!$D:$D,topmanager!$C:$C,rs_nova!$A335,topmanager!$A:$A,rs_nova!BI$2)</f>
        <v>0</v>
      </c>
      <c r="BJ335" s="51">
        <f>SUMIFS(topmanager!$D:$D,topmanager!$C:$C,rs_nova!$A335,topmanager!$A:$A,rs_nova!BJ$2)+SUMIFS(topmanager!$D:$D,topmanager!$C:$C,rs_nova!$A335,topmanager!$A:$A,rs_nova!BJ$2+1)</f>
        <v>0</v>
      </c>
      <c r="BK335" s="51">
        <f>IFERROR(VLOOKUP(A335,[8]ferias!$C$4:$G$100,5,FALSE),0)</f>
        <v>0</v>
      </c>
      <c r="BL335" s="51">
        <f>SUMIFS(topmanager!$D:$D,topmanager!$C:$C,rs_nova!$A335,topmanager!$A:$A,rs_nova!BL$2)</f>
        <v>0</v>
      </c>
      <c r="BM335" s="51">
        <f>SUMIFS(topmanager!$D:$D,topmanager!$C:$C,rs_nova!$A335,topmanager!$A:$A,rs_nova!BM$2)+SUMIFS(topmanager!$D:$D,topmanager!$C:$C,rs_nova!$A339,topmanager!$A:$A,151)</f>
        <v>0</v>
      </c>
      <c r="BN335" s="51">
        <f t="shared" si="93"/>
        <v>0</v>
      </c>
    </row>
    <row r="336" spans="1:66">
      <c r="A336" s="47" t="e">
        <f>total!#REF!</f>
        <v>#REF!</v>
      </c>
      <c r="B336" s="47">
        <f t="shared" si="80"/>
        <v>0</v>
      </c>
      <c r="C336" s="48" t="e">
        <f>total!#REF!</f>
        <v>#REF!</v>
      </c>
      <c r="D336" s="49" t="str">
        <f>IFERROR(VLOOKUP(A336,salario!A$3:J$32,10,FALSE),"")</f>
        <v/>
      </c>
      <c r="E336" s="49" t="str">
        <f>IFERROR(IF(VLOOKUP(A336,salario!A$3:O$32,15,FALSE)="","",VLOOKUP(A336,salario!A$3:O$32,15,FALSE)),"")</f>
        <v/>
      </c>
      <c r="F336" s="47" t="str">
        <f>IFERROR(VLOOKUP(A336,[5]base_pessoal!$B$2:$P$1504,13,FALSE),"")</f>
        <v/>
      </c>
      <c r="G336" s="50">
        <f>IFERROR(VLOOKUP(A336,salario!A$2:P$91,11,FALSE),0)*B336/30</f>
        <v>0</v>
      </c>
      <c r="H336" s="50">
        <f>SUMIFS(topmanager!$D:$D,topmanager!$C:$C,rs_nova!$A336,topmanager!$A:$A,rs_nova!H$2)+SUMIFS(topmanager!$D:$D,topmanager!$C:$C,rs_nova!$A336,topmanager!$A:$A,63)</f>
        <v>0</v>
      </c>
      <c r="I336" s="50">
        <f>-SUMIFS(topmanager!$D:$D,topmanager!$C:$C,rs_nova!$A336,topmanager!$A:$A,rs_nova!I$2)</f>
        <v>0</v>
      </c>
      <c r="J336" s="50">
        <f>SUMIFS(topmanager!$D:$D,topmanager!$C:$C,rs_nova!$A336,topmanager!$A:$A,rs_nova!J$2)</f>
        <v>0</v>
      </c>
      <c r="K336" s="50">
        <f>SUMIFS(topmanager!$D:$D,topmanager!$C:$C,rs_nova!$A336,topmanager!$A:$A,rs_nova!K$2)+SUMIFS(topmanager!$D:$D,topmanager!$C:$C,rs_nova!$A336,topmanager!$A:$A,911)</f>
        <v>0</v>
      </c>
      <c r="L336" s="50">
        <f>SUMIFS(topmanager!$D:$D,topmanager!$C:$C,rs_nova!$A336,topmanager!$A:$A,rs_nova!L$2)</f>
        <v>0</v>
      </c>
      <c r="M336" s="50">
        <f>SUMIFS(topmanager!$D:$D,topmanager!$C:$C,rs_nova!$A336,topmanager!$A:$A,rs_nova!M$2)+SUMIFS(topmanager!$D:$D,topmanager!$C:$C,rs_nova!$A336,topmanager!$A:$A,908)+SUMIFS(topmanager!$D:$D,topmanager!$C:$C,rs_nova!$A336,topmanager!$A:$A,550)</f>
        <v>0</v>
      </c>
      <c r="N336" s="50">
        <f>SUMIFS(topmanager!$D:$D,topmanager!$C:$C,rs_nova!$A336,topmanager!$A:$A,rs_nova!N$2)</f>
        <v>0</v>
      </c>
      <c r="O336" s="51">
        <f t="shared" si="81"/>
        <v>0</v>
      </c>
      <c r="P336" s="50">
        <f>IFERROR(VLOOKUP($A336,total!$B$4:$AW$437,27,0),0)</f>
        <v>0</v>
      </c>
      <c r="Q336" s="50">
        <f>IFERROR(VLOOKUP($A336,total!$B$4:$AW$437,21,0),0)</f>
        <v>0</v>
      </c>
      <c r="R336" s="50">
        <f>IFERROR(VLOOKUP($A336,total!$B$4:$AW$437,25,0),0)+IFERROR(VLOOKUP($A336,total!$B$4:$AW$437,36,0),0)</f>
        <v>0</v>
      </c>
      <c r="S336" s="50">
        <f>IFERROR(VLOOKUP(A336,gympass!$A$2:$F$148,6,0),0)</f>
        <v>0</v>
      </c>
      <c r="T336" s="50">
        <f>IFERROR(VLOOKUP($A336,total!$B$4:$AW$437,42,0),0)</f>
        <v>0</v>
      </c>
      <c r="U336" s="50">
        <f>IFERROR(VLOOKUP($A336,total!$B$4:$AW$437,32,0),0)</f>
        <v>0</v>
      </c>
      <c r="V336" s="50">
        <f>IFERROR(VLOOKUP($A336,total!$B$4:$AW$437,28,0),0)</f>
        <v>0</v>
      </c>
      <c r="W336" s="50">
        <f>IFERROR(VLOOKUP($A336,total!$B$4:$AX$437,49,0),0)</f>
        <v>0</v>
      </c>
      <c r="X336" s="50"/>
      <c r="Y336" s="50">
        <f>IFERROR(VLOOKUP(A336,#REF!,4,0),0)</f>
        <v>0</v>
      </c>
      <c r="Z336" s="50">
        <f>IFERROR(VLOOKUP(B336,#REF!,8,0),0)</f>
        <v>0</v>
      </c>
      <c r="AA336" s="50">
        <f>IFERROR(VLOOKUP($A336,total!$B$4:$AW$437,45,0),0)</f>
        <v>0</v>
      </c>
      <c r="AB336" s="50">
        <f>IFERROR(VLOOKUP($A336,total!$B$4:$AW$437,48,0),0)</f>
        <v>0</v>
      </c>
      <c r="AC336" s="50">
        <f>IFERROR(VLOOKUP($A336,total!$B$4:$AB$437,19,0),0)</f>
        <v>0</v>
      </c>
      <c r="AD336" s="50">
        <f>IFERROR(VLOOKUP($A336,total!$B$4:$AB$437,10,0),0)</f>
        <v>0</v>
      </c>
      <c r="AE336" s="50">
        <f>IFERROR(VLOOKUP($A336,total!$B$4:$AB$437,13,0),0)-SUMIFS(topmanager!$D:$D,topmanager!$C:$C,rs_nova!$A340,topmanager!$A:$A,856)</f>
        <v>0</v>
      </c>
      <c r="AF336" s="50">
        <f>IFERROR(VLOOKUP($A336,total!$B$4:$AB$437,16,0),0)</f>
        <v>0</v>
      </c>
      <c r="AG336" s="50">
        <f>IFERROR(VLOOKUP($A336,total!$B$4:$AB$437,7,0),0)</f>
        <v>0</v>
      </c>
      <c r="AH336" s="50">
        <f>IFERROR(VLOOKUP($A336,total!$B$4:$AD$437,29,0),0)</f>
        <v>0</v>
      </c>
      <c r="AI336" s="50">
        <f>IFERROR(VLOOKUP(A336,total!$B$4:$AN$437,39,0),0)</f>
        <v>0</v>
      </c>
      <c r="AJ336" s="51">
        <f t="shared" si="82"/>
        <v>0</v>
      </c>
      <c r="AK336" s="50">
        <f t="shared" si="83"/>
        <v>0</v>
      </c>
      <c r="AL336" s="50">
        <f t="shared" si="84"/>
        <v>0</v>
      </c>
      <c r="AM336" s="50">
        <f t="shared" si="85"/>
        <v>0</v>
      </c>
      <c r="AN336" s="50" t="e">
        <f t="shared" si="79"/>
        <v>#REF!</v>
      </c>
      <c r="AO336" s="50" t="e">
        <f t="shared" si="79"/>
        <v>#REF!</v>
      </c>
      <c r="AP336" s="50" t="e">
        <f t="shared" si="79"/>
        <v>#REF!</v>
      </c>
      <c r="AQ336" s="50">
        <f>IFERROR(VLOOKUP(TEXT($A336,"000000"),[6]Página1!$A$8:$S$801,13,FALSE),0)</f>
        <v>0</v>
      </c>
      <c r="AR336" s="50">
        <f>IFERROR(VLOOKUP(TEXT($A336,"000000"),[6]Página1!$A$8:$S$801,16,FALSE),0)</f>
        <v>0</v>
      </c>
      <c r="AS336" s="50">
        <f>IFERROR(VLOOKUP(TEXT($A336,"000000"),[6]Página1!$A$8:$S$801,19,FALSE),0)</f>
        <v>0</v>
      </c>
      <c r="AT336" s="50">
        <f>IFERROR(VLOOKUP(TEXT($A336,"000000"),[7]Página1!$A$8:$R$814,12,FALSE),0)</f>
        <v>0</v>
      </c>
      <c r="AU336" s="50">
        <f>IFERROR(VLOOKUP(TEXT($A336,"000000"),[7]Página1!$A$8:$R$814,15,FALSE),0)</f>
        <v>0</v>
      </c>
      <c r="AV336" s="50">
        <f>IFERROR(VLOOKUP(TEXT($A336,"000000"),[7]Página1!$A$8:$R$814,18,FALSE),0)</f>
        <v>0</v>
      </c>
      <c r="AW336" s="50"/>
      <c r="AX336" s="51" t="e">
        <f t="shared" si="86"/>
        <v>#REF!</v>
      </c>
      <c r="AY336" s="51" t="e">
        <f t="shared" si="87"/>
        <v>#REF!</v>
      </c>
      <c r="AZ336" s="51" t="e">
        <f t="shared" si="88"/>
        <v>#REF!</v>
      </c>
      <c r="BA336" s="51" t="e">
        <f t="shared" si="89"/>
        <v>#REF!</v>
      </c>
      <c r="BB336" s="51">
        <f t="shared" si="90"/>
        <v>0</v>
      </c>
      <c r="BC336" s="51" t="e">
        <f t="shared" si="91"/>
        <v>#REF!</v>
      </c>
      <c r="BD336" s="51">
        <f t="shared" si="92"/>
        <v>0</v>
      </c>
      <c r="BE336" s="51">
        <f>IFERROR(VLOOKUP(A336,salario!A$2:P$91,11,FALSE),0)</f>
        <v>0</v>
      </c>
      <c r="BF336" s="51">
        <f>SUMIFS(topmanager!$D:$D,topmanager!$C:$C,rs_nova!$A336,topmanager!$A:$A,rs_nova!BF$2)</f>
        <v>0</v>
      </c>
      <c r="BG336" s="51">
        <f>SUMIFS(topmanager!$D:$D,topmanager!$C:$C,rs_nova!$A336,topmanager!$A:$A,rs_nova!BG$2)</f>
        <v>0</v>
      </c>
      <c r="BH336" s="51">
        <f>SUMIFS(topmanager!$D:$D,topmanager!$C:$C,rs_nova!$A336,topmanager!$A:$A,rs_nova!BH$2)</f>
        <v>0</v>
      </c>
      <c r="BI336" s="51">
        <f>SUMIFS(topmanager!$D:$D,topmanager!$C:$C,rs_nova!$A336,topmanager!$A:$A,rs_nova!BI$2)</f>
        <v>0</v>
      </c>
      <c r="BJ336" s="51">
        <f>SUMIFS(topmanager!$D:$D,topmanager!$C:$C,rs_nova!$A336,topmanager!$A:$A,rs_nova!BJ$2)+SUMIFS(topmanager!$D:$D,topmanager!$C:$C,rs_nova!$A336,topmanager!$A:$A,rs_nova!BJ$2+1)</f>
        <v>0</v>
      </c>
      <c r="BK336" s="51">
        <f>IFERROR(VLOOKUP(A336,[8]ferias!$C$4:$G$100,5,FALSE),0)</f>
        <v>0</v>
      </c>
      <c r="BL336" s="51">
        <f>SUMIFS(topmanager!$D:$D,topmanager!$C:$C,rs_nova!$A336,topmanager!$A:$A,rs_nova!BL$2)</f>
        <v>0</v>
      </c>
      <c r="BM336" s="51">
        <f>SUMIFS(topmanager!$D:$D,topmanager!$C:$C,rs_nova!$A336,topmanager!$A:$A,rs_nova!BM$2)+SUMIFS(topmanager!$D:$D,topmanager!$C:$C,rs_nova!$A340,topmanager!$A:$A,151)</f>
        <v>0</v>
      </c>
      <c r="BN336" s="51">
        <f t="shared" si="93"/>
        <v>0</v>
      </c>
    </row>
    <row r="337" spans="1:66">
      <c r="A337" s="47" t="e">
        <f>total!#REF!</f>
        <v>#REF!</v>
      </c>
      <c r="B337" s="47">
        <f t="shared" si="80"/>
        <v>0</v>
      </c>
      <c r="C337" s="48" t="e">
        <f>total!#REF!</f>
        <v>#REF!</v>
      </c>
      <c r="D337" s="49" t="str">
        <f>IFERROR(VLOOKUP(A337,salario!A$3:J$32,10,FALSE),"")</f>
        <v/>
      </c>
      <c r="E337" s="49" t="str">
        <f>IFERROR(IF(VLOOKUP(A337,salario!A$3:O$32,15,FALSE)="","",VLOOKUP(A337,salario!A$3:O$32,15,FALSE)),"")</f>
        <v/>
      </c>
      <c r="F337" s="47" t="str">
        <f>IFERROR(VLOOKUP(A337,[5]base_pessoal!$B$2:$P$1504,13,FALSE),"")</f>
        <v/>
      </c>
      <c r="G337" s="50">
        <f>IFERROR(VLOOKUP(A337,salario!A$2:P$91,11,FALSE),0)*B337/30</f>
        <v>0</v>
      </c>
      <c r="H337" s="50">
        <f>SUMIFS(topmanager!$D:$D,topmanager!$C:$C,rs_nova!$A337,topmanager!$A:$A,rs_nova!H$2)+SUMIFS(topmanager!$D:$D,topmanager!$C:$C,rs_nova!$A337,topmanager!$A:$A,63)</f>
        <v>0</v>
      </c>
      <c r="I337" s="50">
        <f>-SUMIFS(topmanager!$D:$D,topmanager!$C:$C,rs_nova!$A337,topmanager!$A:$A,rs_nova!I$2)</f>
        <v>0</v>
      </c>
      <c r="J337" s="50">
        <f>SUMIFS(topmanager!$D:$D,topmanager!$C:$C,rs_nova!$A337,topmanager!$A:$A,rs_nova!J$2)</f>
        <v>0</v>
      </c>
      <c r="K337" s="50">
        <f>SUMIFS(topmanager!$D:$D,topmanager!$C:$C,rs_nova!$A337,topmanager!$A:$A,rs_nova!K$2)+SUMIFS(topmanager!$D:$D,topmanager!$C:$C,rs_nova!$A337,topmanager!$A:$A,911)</f>
        <v>0</v>
      </c>
      <c r="L337" s="50">
        <f>SUMIFS(topmanager!$D:$D,topmanager!$C:$C,rs_nova!$A337,topmanager!$A:$A,rs_nova!L$2)</f>
        <v>0</v>
      </c>
      <c r="M337" s="50">
        <f>SUMIFS(topmanager!$D:$D,topmanager!$C:$C,rs_nova!$A337,topmanager!$A:$A,rs_nova!M$2)+SUMIFS(topmanager!$D:$D,topmanager!$C:$C,rs_nova!$A337,topmanager!$A:$A,908)+SUMIFS(topmanager!$D:$D,topmanager!$C:$C,rs_nova!$A337,topmanager!$A:$A,550)</f>
        <v>0</v>
      </c>
      <c r="N337" s="50">
        <f>SUMIFS(topmanager!$D:$D,topmanager!$C:$C,rs_nova!$A337,topmanager!$A:$A,rs_nova!N$2)</f>
        <v>0</v>
      </c>
      <c r="O337" s="51">
        <f t="shared" si="81"/>
        <v>0</v>
      </c>
      <c r="P337" s="50">
        <f>IFERROR(VLOOKUP($A337,total!$B$4:$AW$437,27,0),0)</f>
        <v>0</v>
      </c>
      <c r="Q337" s="50">
        <f>IFERROR(VLOOKUP($A337,total!$B$4:$AW$437,21,0),0)</f>
        <v>0</v>
      </c>
      <c r="R337" s="50">
        <f>IFERROR(VLOOKUP($A337,total!$B$4:$AW$437,25,0),0)+IFERROR(VLOOKUP($A337,total!$B$4:$AW$437,36,0),0)</f>
        <v>0</v>
      </c>
      <c r="S337" s="50">
        <f>IFERROR(VLOOKUP(A337,gympass!$A$2:$F$148,6,0),0)</f>
        <v>0</v>
      </c>
      <c r="T337" s="50">
        <f>IFERROR(VLOOKUP($A337,total!$B$4:$AW$437,42,0),0)</f>
        <v>0</v>
      </c>
      <c r="U337" s="50">
        <f>IFERROR(VLOOKUP($A337,total!$B$4:$AW$437,32,0),0)</f>
        <v>0</v>
      </c>
      <c r="V337" s="50">
        <f>IFERROR(VLOOKUP($A337,total!$B$4:$AW$437,28,0),0)</f>
        <v>0</v>
      </c>
      <c r="W337" s="50">
        <f>IFERROR(VLOOKUP($A337,total!$B$4:$AX$437,49,0),0)</f>
        <v>0</v>
      </c>
      <c r="X337" s="50"/>
      <c r="Y337" s="50">
        <f>IFERROR(VLOOKUP(A337,#REF!,4,0),0)</f>
        <v>0</v>
      </c>
      <c r="Z337" s="50">
        <f>IFERROR(VLOOKUP(B337,#REF!,8,0),0)</f>
        <v>0</v>
      </c>
      <c r="AA337" s="50">
        <f>IFERROR(VLOOKUP($A337,total!$B$4:$AW$437,45,0),0)</f>
        <v>0</v>
      </c>
      <c r="AB337" s="50">
        <f>IFERROR(VLOOKUP($A337,total!$B$4:$AW$437,48,0),0)</f>
        <v>0</v>
      </c>
      <c r="AC337" s="50">
        <f>IFERROR(VLOOKUP($A337,total!$B$4:$AB$437,19,0),0)</f>
        <v>0</v>
      </c>
      <c r="AD337" s="50">
        <f>IFERROR(VLOOKUP($A337,total!$B$4:$AB$437,10,0),0)</f>
        <v>0</v>
      </c>
      <c r="AE337" s="50">
        <f>IFERROR(VLOOKUP($A337,total!$B$4:$AB$437,13,0),0)-SUMIFS(topmanager!$D:$D,topmanager!$C:$C,rs_nova!$A341,topmanager!$A:$A,856)</f>
        <v>0</v>
      </c>
      <c r="AF337" s="50">
        <f>IFERROR(VLOOKUP($A337,total!$B$4:$AB$437,16,0),0)</f>
        <v>0</v>
      </c>
      <c r="AG337" s="50">
        <f>IFERROR(VLOOKUP($A337,total!$B$4:$AB$437,7,0),0)</f>
        <v>0</v>
      </c>
      <c r="AH337" s="50">
        <f>IFERROR(VLOOKUP($A337,total!$B$4:$AD$437,29,0),0)</f>
        <v>0</v>
      </c>
      <c r="AI337" s="50">
        <f>IFERROR(VLOOKUP(A337,total!$B$4:$AN$437,39,0),0)</f>
        <v>0</v>
      </c>
      <c r="AJ337" s="51">
        <f t="shared" si="82"/>
        <v>0</v>
      </c>
      <c r="AK337" s="50">
        <f t="shared" si="83"/>
        <v>0</v>
      </c>
      <c r="AL337" s="50">
        <f t="shared" si="84"/>
        <v>0</v>
      </c>
      <c r="AM337" s="50">
        <f t="shared" si="85"/>
        <v>0</v>
      </c>
      <c r="AN337" s="50" t="e">
        <f t="shared" si="79"/>
        <v>#REF!</v>
      </c>
      <c r="AO337" s="50" t="e">
        <f t="shared" si="79"/>
        <v>#REF!</v>
      </c>
      <c r="AP337" s="50" t="e">
        <f t="shared" si="79"/>
        <v>#REF!</v>
      </c>
      <c r="AQ337" s="50">
        <f>IFERROR(VLOOKUP(TEXT($A337,"000000"),[6]Página1!$A$8:$S$801,13,FALSE),0)</f>
        <v>0</v>
      </c>
      <c r="AR337" s="50">
        <f>IFERROR(VLOOKUP(TEXT($A337,"000000"),[6]Página1!$A$8:$S$801,16,FALSE),0)</f>
        <v>0</v>
      </c>
      <c r="AS337" s="50">
        <f>IFERROR(VLOOKUP(TEXT($A337,"000000"),[6]Página1!$A$8:$S$801,19,FALSE),0)</f>
        <v>0</v>
      </c>
      <c r="AT337" s="50">
        <f>IFERROR(VLOOKUP(TEXT($A337,"000000"),[7]Página1!$A$8:$R$814,12,FALSE),0)</f>
        <v>0</v>
      </c>
      <c r="AU337" s="50">
        <f>IFERROR(VLOOKUP(TEXT($A337,"000000"),[7]Página1!$A$8:$R$814,15,FALSE),0)</f>
        <v>0</v>
      </c>
      <c r="AV337" s="50">
        <f>IFERROR(VLOOKUP(TEXT($A337,"000000"),[7]Página1!$A$8:$R$814,18,FALSE),0)</f>
        <v>0</v>
      </c>
      <c r="AW337" s="50"/>
      <c r="AX337" s="51" t="e">
        <f t="shared" si="86"/>
        <v>#REF!</v>
      </c>
      <c r="AY337" s="51" t="e">
        <f t="shared" si="87"/>
        <v>#REF!</v>
      </c>
      <c r="AZ337" s="51" t="e">
        <f t="shared" si="88"/>
        <v>#REF!</v>
      </c>
      <c r="BA337" s="51" t="e">
        <f t="shared" si="89"/>
        <v>#REF!</v>
      </c>
      <c r="BB337" s="51">
        <f t="shared" si="90"/>
        <v>0</v>
      </c>
      <c r="BC337" s="51" t="e">
        <f t="shared" si="91"/>
        <v>#REF!</v>
      </c>
      <c r="BD337" s="51">
        <f t="shared" si="92"/>
        <v>0</v>
      </c>
      <c r="BE337" s="51">
        <f>IFERROR(VLOOKUP(A337,salario!A$2:P$91,11,FALSE),0)</f>
        <v>0</v>
      </c>
      <c r="BF337" s="51">
        <f>SUMIFS(topmanager!$D:$D,topmanager!$C:$C,rs_nova!$A337,topmanager!$A:$A,rs_nova!BF$2)</f>
        <v>0</v>
      </c>
      <c r="BG337" s="51">
        <f>SUMIFS(topmanager!$D:$D,topmanager!$C:$C,rs_nova!$A337,topmanager!$A:$A,rs_nova!BG$2)</f>
        <v>0</v>
      </c>
      <c r="BH337" s="51">
        <f>SUMIFS(topmanager!$D:$D,topmanager!$C:$C,rs_nova!$A337,topmanager!$A:$A,rs_nova!BH$2)</f>
        <v>0</v>
      </c>
      <c r="BI337" s="51">
        <f>SUMIFS(topmanager!$D:$D,topmanager!$C:$C,rs_nova!$A337,topmanager!$A:$A,rs_nova!BI$2)</f>
        <v>0</v>
      </c>
      <c r="BJ337" s="51">
        <f>SUMIFS(topmanager!$D:$D,topmanager!$C:$C,rs_nova!$A337,topmanager!$A:$A,rs_nova!BJ$2)+SUMIFS(topmanager!$D:$D,topmanager!$C:$C,rs_nova!$A337,topmanager!$A:$A,rs_nova!BJ$2+1)</f>
        <v>0</v>
      </c>
      <c r="BK337" s="51">
        <f>IFERROR(VLOOKUP(A337,[8]ferias!$C$4:$G$100,5,FALSE),0)</f>
        <v>0</v>
      </c>
      <c r="BL337" s="51">
        <f>SUMIFS(topmanager!$D:$D,topmanager!$C:$C,rs_nova!$A337,topmanager!$A:$A,rs_nova!BL$2)</f>
        <v>0</v>
      </c>
      <c r="BM337" s="51">
        <f>SUMIFS(topmanager!$D:$D,topmanager!$C:$C,rs_nova!$A337,topmanager!$A:$A,rs_nova!BM$2)+SUMIFS(topmanager!$D:$D,topmanager!$C:$C,rs_nova!$A341,topmanager!$A:$A,151)</f>
        <v>0</v>
      </c>
      <c r="BN337" s="51">
        <f t="shared" si="93"/>
        <v>0</v>
      </c>
    </row>
    <row r="338" spans="1:66">
      <c r="A338" s="47" t="e">
        <f>total!#REF!</f>
        <v>#REF!</v>
      </c>
      <c r="B338" s="47">
        <f t="shared" si="80"/>
        <v>0</v>
      </c>
      <c r="C338" s="48" t="e">
        <f>total!#REF!</f>
        <v>#REF!</v>
      </c>
      <c r="D338" s="49" t="str">
        <f>IFERROR(VLOOKUP(A338,salario!A$3:J$32,10,FALSE),"")</f>
        <v/>
      </c>
      <c r="E338" s="49" t="str">
        <f>IFERROR(IF(VLOOKUP(A338,salario!A$3:O$32,15,FALSE)="","",VLOOKUP(A338,salario!A$3:O$32,15,FALSE)),"")</f>
        <v/>
      </c>
      <c r="F338" s="47" t="str">
        <f>IFERROR(VLOOKUP(A338,[5]base_pessoal!$B$2:$P$1504,13,FALSE),"")</f>
        <v/>
      </c>
      <c r="G338" s="50">
        <f>IFERROR(VLOOKUP(A338,salario!A$2:P$91,11,FALSE),0)*B338/30</f>
        <v>0</v>
      </c>
      <c r="H338" s="50">
        <f>SUMIFS(topmanager!$D:$D,topmanager!$C:$C,rs_nova!$A338,topmanager!$A:$A,rs_nova!H$2)+SUMIFS(topmanager!$D:$D,topmanager!$C:$C,rs_nova!$A338,topmanager!$A:$A,63)</f>
        <v>0</v>
      </c>
      <c r="I338" s="50">
        <f>-SUMIFS(topmanager!$D:$D,topmanager!$C:$C,rs_nova!$A338,topmanager!$A:$A,rs_nova!I$2)</f>
        <v>0</v>
      </c>
      <c r="J338" s="50">
        <f>SUMIFS(topmanager!$D:$D,topmanager!$C:$C,rs_nova!$A338,topmanager!$A:$A,rs_nova!J$2)</f>
        <v>0</v>
      </c>
      <c r="K338" s="50">
        <f>SUMIFS(topmanager!$D:$D,topmanager!$C:$C,rs_nova!$A338,topmanager!$A:$A,rs_nova!K$2)+SUMIFS(topmanager!$D:$D,topmanager!$C:$C,rs_nova!$A338,topmanager!$A:$A,911)</f>
        <v>0</v>
      </c>
      <c r="L338" s="50">
        <f>SUMIFS(topmanager!$D:$D,topmanager!$C:$C,rs_nova!$A338,topmanager!$A:$A,rs_nova!L$2)</f>
        <v>0</v>
      </c>
      <c r="M338" s="50">
        <f>SUMIFS(topmanager!$D:$D,topmanager!$C:$C,rs_nova!$A338,topmanager!$A:$A,rs_nova!M$2)+SUMIFS(topmanager!$D:$D,topmanager!$C:$C,rs_nova!$A338,topmanager!$A:$A,908)+SUMIFS(topmanager!$D:$D,topmanager!$C:$C,rs_nova!$A338,topmanager!$A:$A,550)</f>
        <v>0</v>
      </c>
      <c r="N338" s="50">
        <f>SUMIFS(topmanager!$D:$D,topmanager!$C:$C,rs_nova!$A338,topmanager!$A:$A,rs_nova!N$2)</f>
        <v>0</v>
      </c>
      <c r="O338" s="51">
        <f t="shared" si="81"/>
        <v>0</v>
      </c>
      <c r="P338" s="50">
        <f>IFERROR(VLOOKUP($A338,total!$B$4:$AW$437,27,0),0)</f>
        <v>0</v>
      </c>
      <c r="Q338" s="50">
        <f>IFERROR(VLOOKUP($A338,total!$B$4:$AW$437,21,0),0)</f>
        <v>0</v>
      </c>
      <c r="R338" s="50">
        <f>IFERROR(VLOOKUP($A338,total!$B$4:$AW$437,25,0),0)+IFERROR(VLOOKUP($A338,total!$B$4:$AW$437,36,0),0)</f>
        <v>0</v>
      </c>
      <c r="S338" s="50">
        <f>IFERROR(VLOOKUP(A338,gympass!$A$2:$F$148,6,0),0)</f>
        <v>0</v>
      </c>
      <c r="T338" s="50">
        <f>IFERROR(VLOOKUP($A338,total!$B$4:$AW$437,42,0),0)</f>
        <v>0</v>
      </c>
      <c r="U338" s="50">
        <f>IFERROR(VLOOKUP($A338,total!$B$4:$AW$437,32,0),0)</f>
        <v>0</v>
      </c>
      <c r="V338" s="50">
        <f>IFERROR(VLOOKUP($A338,total!$B$4:$AW$437,28,0),0)</f>
        <v>0</v>
      </c>
      <c r="W338" s="50">
        <f>IFERROR(VLOOKUP($A338,total!$B$4:$AX$437,49,0),0)</f>
        <v>0</v>
      </c>
      <c r="X338" s="50"/>
      <c r="Y338" s="50">
        <f>IFERROR(VLOOKUP(A338,#REF!,4,0),0)</f>
        <v>0</v>
      </c>
      <c r="Z338" s="50">
        <f>IFERROR(VLOOKUP(B338,#REF!,8,0),0)</f>
        <v>0</v>
      </c>
      <c r="AA338" s="50">
        <f>IFERROR(VLOOKUP($A338,total!$B$4:$AW$437,45,0),0)</f>
        <v>0</v>
      </c>
      <c r="AB338" s="50">
        <f>IFERROR(VLOOKUP($A338,total!$B$4:$AW$437,48,0),0)</f>
        <v>0</v>
      </c>
      <c r="AC338" s="50">
        <f>IFERROR(VLOOKUP($A338,total!$B$4:$AB$437,19,0),0)</f>
        <v>0</v>
      </c>
      <c r="AD338" s="50">
        <f>IFERROR(VLOOKUP($A338,total!$B$4:$AB$437,10,0),0)</f>
        <v>0</v>
      </c>
      <c r="AE338" s="50">
        <f>IFERROR(VLOOKUP($A338,total!$B$4:$AB$437,13,0),0)-SUMIFS(topmanager!$D:$D,topmanager!$C:$C,rs_nova!$A342,topmanager!$A:$A,856)</f>
        <v>0</v>
      </c>
      <c r="AF338" s="50">
        <f>IFERROR(VLOOKUP($A338,total!$B$4:$AB$437,16,0),0)</f>
        <v>0</v>
      </c>
      <c r="AG338" s="50">
        <f>IFERROR(VLOOKUP($A338,total!$B$4:$AB$437,7,0),0)</f>
        <v>0</v>
      </c>
      <c r="AH338" s="50">
        <f>IFERROR(VLOOKUP($A338,total!$B$4:$AD$437,29,0),0)</f>
        <v>0</v>
      </c>
      <c r="AI338" s="50">
        <f>IFERROR(VLOOKUP(A338,total!$B$4:$AN$437,39,0),0)</f>
        <v>0</v>
      </c>
      <c r="AJ338" s="51">
        <f t="shared" si="82"/>
        <v>0</v>
      </c>
      <c r="AK338" s="50">
        <f t="shared" si="83"/>
        <v>0</v>
      </c>
      <c r="AL338" s="50">
        <f t="shared" si="84"/>
        <v>0</v>
      </c>
      <c r="AM338" s="50">
        <f t="shared" si="85"/>
        <v>0</v>
      </c>
      <c r="AN338" s="50" t="e">
        <f t="shared" si="79"/>
        <v>#REF!</v>
      </c>
      <c r="AO338" s="50" t="e">
        <f t="shared" si="79"/>
        <v>#REF!</v>
      </c>
      <c r="AP338" s="50" t="e">
        <f t="shared" si="79"/>
        <v>#REF!</v>
      </c>
      <c r="AQ338" s="50">
        <f>IFERROR(VLOOKUP(TEXT($A338,"000000"),[6]Página1!$A$8:$S$801,13,FALSE),0)</f>
        <v>0</v>
      </c>
      <c r="AR338" s="50">
        <f>IFERROR(VLOOKUP(TEXT($A338,"000000"),[6]Página1!$A$8:$S$801,16,FALSE),0)</f>
        <v>0</v>
      </c>
      <c r="AS338" s="50">
        <f>IFERROR(VLOOKUP(TEXT($A338,"000000"),[6]Página1!$A$8:$S$801,19,FALSE),0)</f>
        <v>0</v>
      </c>
      <c r="AT338" s="50">
        <f>IFERROR(VLOOKUP(TEXT($A338,"000000"),[7]Página1!$A$8:$R$814,12,FALSE),0)</f>
        <v>0</v>
      </c>
      <c r="AU338" s="50">
        <f>IFERROR(VLOOKUP(TEXT($A338,"000000"),[7]Página1!$A$8:$R$814,15,FALSE),0)</f>
        <v>0</v>
      </c>
      <c r="AV338" s="50">
        <f>IFERROR(VLOOKUP(TEXT($A338,"000000"),[7]Página1!$A$8:$R$814,18,FALSE),0)</f>
        <v>0</v>
      </c>
      <c r="AW338" s="50"/>
      <c r="AX338" s="51" t="e">
        <f t="shared" si="86"/>
        <v>#REF!</v>
      </c>
      <c r="AY338" s="51" t="e">
        <f t="shared" si="87"/>
        <v>#REF!</v>
      </c>
      <c r="AZ338" s="51" t="e">
        <f t="shared" si="88"/>
        <v>#REF!</v>
      </c>
      <c r="BA338" s="51" t="e">
        <f t="shared" si="89"/>
        <v>#REF!</v>
      </c>
      <c r="BB338" s="51">
        <f t="shared" si="90"/>
        <v>0</v>
      </c>
      <c r="BC338" s="51" t="e">
        <f t="shared" si="91"/>
        <v>#REF!</v>
      </c>
      <c r="BD338" s="51">
        <f t="shared" si="92"/>
        <v>0</v>
      </c>
      <c r="BE338" s="51">
        <f>IFERROR(VLOOKUP(A338,salario!A$2:P$91,11,FALSE),0)</f>
        <v>0</v>
      </c>
      <c r="BF338" s="51">
        <f>SUMIFS(topmanager!$D:$D,topmanager!$C:$C,rs_nova!$A338,topmanager!$A:$A,rs_nova!BF$2)</f>
        <v>0</v>
      </c>
      <c r="BG338" s="51">
        <f>SUMIFS(topmanager!$D:$D,topmanager!$C:$C,rs_nova!$A338,topmanager!$A:$A,rs_nova!BG$2)</f>
        <v>0</v>
      </c>
      <c r="BH338" s="51">
        <f>SUMIFS(topmanager!$D:$D,topmanager!$C:$C,rs_nova!$A338,topmanager!$A:$A,rs_nova!BH$2)</f>
        <v>0</v>
      </c>
      <c r="BI338" s="51">
        <f>SUMIFS(topmanager!$D:$D,topmanager!$C:$C,rs_nova!$A338,topmanager!$A:$A,rs_nova!BI$2)</f>
        <v>0</v>
      </c>
      <c r="BJ338" s="51">
        <f>SUMIFS(topmanager!$D:$D,topmanager!$C:$C,rs_nova!$A338,topmanager!$A:$A,rs_nova!BJ$2)+SUMIFS(topmanager!$D:$D,topmanager!$C:$C,rs_nova!$A338,topmanager!$A:$A,rs_nova!BJ$2+1)</f>
        <v>0</v>
      </c>
      <c r="BK338" s="51">
        <f>IFERROR(VLOOKUP(A338,[8]ferias!$C$4:$G$100,5,FALSE),0)</f>
        <v>0</v>
      </c>
      <c r="BL338" s="51">
        <f>SUMIFS(topmanager!$D:$D,topmanager!$C:$C,rs_nova!$A338,topmanager!$A:$A,rs_nova!BL$2)</f>
        <v>0</v>
      </c>
      <c r="BM338" s="51">
        <f>SUMIFS(topmanager!$D:$D,topmanager!$C:$C,rs_nova!$A338,topmanager!$A:$A,rs_nova!BM$2)+SUMIFS(topmanager!$D:$D,topmanager!$C:$C,rs_nova!$A342,topmanager!$A:$A,151)</f>
        <v>0</v>
      </c>
      <c r="BN338" s="51">
        <f t="shared" si="93"/>
        <v>0</v>
      </c>
    </row>
    <row r="339" spans="1:66">
      <c r="A339" s="47" t="e">
        <f>total!#REF!</f>
        <v>#REF!</v>
      </c>
      <c r="B339" s="47">
        <f t="shared" si="80"/>
        <v>0</v>
      </c>
      <c r="C339" s="48" t="e">
        <f>total!#REF!</f>
        <v>#REF!</v>
      </c>
      <c r="D339" s="49" t="str">
        <f>IFERROR(VLOOKUP(A339,salario!A$3:J$32,10,FALSE),"")</f>
        <v/>
      </c>
      <c r="E339" s="49" t="str">
        <f>IFERROR(IF(VLOOKUP(A339,salario!A$3:O$32,15,FALSE)="","",VLOOKUP(A339,salario!A$3:O$32,15,FALSE)),"")</f>
        <v/>
      </c>
      <c r="F339" s="47" t="str">
        <f>IFERROR(VLOOKUP(A339,[5]base_pessoal!$B$2:$P$1504,13,FALSE),"")</f>
        <v/>
      </c>
      <c r="G339" s="50">
        <f>IFERROR(VLOOKUP(A339,salario!A$2:P$91,11,FALSE),0)*B339/30</f>
        <v>0</v>
      </c>
      <c r="H339" s="50">
        <f>SUMIFS(topmanager!$D:$D,topmanager!$C:$C,rs_nova!$A339,topmanager!$A:$A,rs_nova!H$2)+SUMIFS(topmanager!$D:$D,topmanager!$C:$C,rs_nova!$A339,topmanager!$A:$A,63)</f>
        <v>0</v>
      </c>
      <c r="I339" s="50">
        <f>-SUMIFS(topmanager!$D:$D,topmanager!$C:$C,rs_nova!$A339,topmanager!$A:$A,rs_nova!I$2)</f>
        <v>0</v>
      </c>
      <c r="J339" s="50">
        <f>SUMIFS(topmanager!$D:$D,topmanager!$C:$C,rs_nova!$A339,topmanager!$A:$A,rs_nova!J$2)</f>
        <v>0</v>
      </c>
      <c r="K339" s="50">
        <f>SUMIFS(topmanager!$D:$D,topmanager!$C:$C,rs_nova!$A339,topmanager!$A:$A,rs_nova!K$2)+SUMIFS(topmanager!$D:$D,topmanager!$C:$C,rs_nova!$A339,topmanager!$A:$A,911)</f>
        <v>0</v>
      </c>
      <c r="L339" s="50">
        <f>SUMIFS(topmanager!$D:$D,topmanager!$C:$C,rs_nova!$A339,topmanager!$A:$A,rs_nova!L$2)</f>
        <v>0</v>
      </c>
      <c r="M339" s="50">
        <f>SUMIFS(topmanager!$D:$D,topmanager!$C:$C,rs_nova!$A339,topmanager!$A:$A,rs_nova!M$2)+SUMIFS(topmanager!$D:$D,topmanager!$C:$C,rs_nova!$A339,topmanager!$A:$A,908)+SUMIFS(topmanager!$D:$D,topmanager!$C:$C,rs_nova!$A339,topmanager!$A:$A,550)</f>
        <v>0</v>
      </c>
      <c r="N339" s="50">
        <f>SUMIFS(topmanager!$D:$D,topmanager!$C:$C,rs_nova!$A339,topmanager!$A:$A,rs_nova!N$2)</f>
        <v>0</v>
      </c>
      <c r="O339" s="51">
        <f t="shared" si="81"/>
        <v>0</v>
      </c>
      <c r="P339" s="50">
        <f>IFERROR(VLOOKUP($A339,total!$B$4:$AW$437,27,0),0)</f>
        <v>0</v>
      </c>
      <c r="Q339" s="50">
        <f>IFERROR(VLOOKUP($A339,total!$B$4:$AW$437,21,0),0)</f>
        <v>0</v>
      </c>
      <c r="R339" s="50">
        <f>IFERROR(VLOOKUP($A339,total!$B$4:$AW$437,25,0),0)+IFERROR(VLOOKUP($A339,total!$B$4:$AW$437,36,0),0)</f>
        <v>0</v>
      </c>
      <c r="S339" s="50">
        <f>IFERROR(VLOOKUP(A339,gympass!$A$2:$F$148,6,0),0)</f>
        <v>0</v>
      </c>
      <c r="T339" s="50">
        <f>IFERROR(VLOOKUP($A339,total!$B$4:$AW$437,42,0),0)</f>
        <v>0</v>
      </c>
      <c r="U339" s="50">
        <f>IFERROR(VLOOKUP($A339,total!$B$4:$AW$437,32,0),0)</f>
        <v>0</v>
      </c>
      <c r="V339" s="50">
        <f>IFERROR(VLOOKUP($A339,total!$B$4:$AW$437,28,0),0)</f>
        <v>0</v>
      </c>
      <c r="W339" s="50">
        <f>IFERROR(VLOOKUP($A339,total!$B$4:$AX$437,49,0),0)</f>
        <v>0</v>
      </c>
      <c r="X339" s="50"/>
      <c r="Y339" s="50">
        <f>IFERROR(VLOOKUP(A339,#REF!,4,0),0)</f>
        <v>0</v>
      </c>
      <c r="Z339" s="50">
        <f>IFERROR(VLOOKUP(B339,#REF!,8,0),0)</f>
        <v>0</v>
      </c>
      <c r="AA339" s="50">
        <f>IFERROR(VLOOKUP($A339,total!$B$4:$AW$437,45,0),0)</f>
        <v>0</v>
      </c>
      <c r="AB339" s="50">
        <f>IFERROR(VLOOKUP($A339,total!$B$4:$AW$437,48,0),0)</f>
        <v>0</v>
      </c>
      <c r="AC339" s="50">
        <f>IFERROR(VLOOKUP($A339,total!$B$4:$AB$437,19,0),0)</f>
        <v>0</v>
      </c>
      <c r="AD339" s="50">
        <f>IFERROR(VLOOKUP($A339,total!$B$4:$AB$437,10,0),0)</f>
        <v>0</v>
      </c>
      <c r="AE339" s="50">
        <f>IFERROR(VLOOKUP($A339,total!$B$4:$AB$437,13,0),0)-SUMIFS(topmanager!$D:$D,topmanager!$C:$C,rs_nova!$A343,topmanager!$A:$A,856)</f>
        <v>0</v>
      </c>
      <c r="AF339" s="50">
        <f>IFERROR(VLOOKUP($A339,total!$B$4:$AB$437,16,0),0)</f>
        <v>0</v>
      </c>
      <c r="AG339" s="50">
        <f>IFERROR(VLOOKUP($A339,total!$B$4:$AB$437,7,0),0)</f>
        <v>0</v>
      </c>
      <c r="AH339" s="50">
        <f>IFERROR(VLOOKUP($A339,total!$B$4:$AD$437,29,0),0)</f>
        <v>0</v>
      </c>
      <c r="AI339" s="50">
        <f>IFERROR(VLOOKUP(A339,total!$B$4:$AN$437,39,0),0)</f>
        <v>0</v>
      </c>
      <c r="AJ339" s="51">
        <f t="shared" si="82"/>
        <v>0</v>
      </c>
      <c r="AK339" s="50">
        <f t="shared" si="83"/>
        <v>0</v>
      </c>
      <c r="AL339" s="50">
        <f t="shared" si="84"/>
        <v>0</v>
      </c>
      <c r="AM339" s="50">
        <f t="shared" si="85"/>
        <v>0</v>
      </c>
      <c r="AN339" s="50" t="e">
        <f t="shared" si="79"/>
        <v>#REF!</v>
      </c>
      <c r="AO339" s="50" t="e">
        <f t="shared" si="79"/>
        <v>#REF!</v>
      </c>
      <c r="AP339" s="50" t="e">
        <f t="shared" si="79"/>
        <v>#REF!</v>
      </c>
      <c r="AQ339" s="50">
        <f>IFERROR(VLOOKUP(TEXT($A339,"000000"),[6]Página1!$A$8:$S$801,13,FALSE),0)</f>
        <v>0</v>
      </c>
      <c r="AR339" s="50">
        <f>IFERROR(VLOOKUP(TEXT($A339,"000000"),[6]Página1!$A$8:$S$801,16,FALSE),0)</f>
        <v>0</v>
      </c>
      <c r="AS339" s="50">
        <f>IFERROR(VLOOKUP(TEXT($A339,"000000"),[6]Página1!$A$8:$S$801,19,FALSE),0)</f>
        <v>0</v>
      </c>
      <c r="AT339" s="50">
        <f>IFERROR(VLOOKUP(TEXT($A339,"000000"),[7]Página1!$A$8:$R$814,12,FALSE),0)</f>
        <v>0</v>
      </c>
      <c r="AU339" s="50">
        <f>IFERROR(VLOOKUP(TEXT($A339,"000000"),[7]Página1!$A$8:$R$814,15,FALSE),0)</f>
        <v>0</v>
      </c>
      <c r="AV339" s="50">
        <f>IFERROR(VLOOKUP(TEXT($A339,"000000"),[7]Página1!$A$8:$R$814,18,FALSE),0)</f>
        <v>0</v>
      </c>
      <c r="AW339" s="50"/>
      <c r="AX339" s="51" t="e">
        <f t="shared" si="86"/>
        <v>#REF!</v>
      </c>
      <c r="AY339" s="51" t="e">
        <f t="shared" si="87"/>
        <v>#REF!</v>
      </c>
      <c r="AZ339" s="51" t="e">
        <f t="shared" si="88"/>
        <v>#REF!</v>
      </c>
      <c r="BA339" s="51" t="e">
        <f t="shared" si="89"/>
        <v>#REF!</v>
      </c>
      <c r="BB339" s="51">
        <f t="shared" si="90"/>
        <v>0</v>
      </c>
      <c r="BC339" s="51" t="e">
        <f t="shared" si="91"/>
        <v>#REF!</v>
      </c>
      <c r="BD339" s="51">
        <f t="shared" si="92"/>
        <v>0</v>
      </c>
      <c r="BE339" s="51">
        <f>IFERROR(VLOOKUP(A339,salario!A$2:P$91,11,FALSE),0)</f>
        <v>0</v>
      </c>
      <c r="BF339" s="51">
        <f>SUMIFS(topmanager!$D:$D,topmanager!$C:$C,rs_nova!$A339,topmanager!$A:$A,rs_nova!BF$2)</f>
        <v>0</v>
      </c>
      <c r="BG339" s="51">
        <f>SUMIFS(topmanager!$D:$D,topmanager!$C:$C,rs_nova!$A339,topmanager!$A:$A,rs_nova!BG$2)</f>
        <v>0</v>
      </c>
      <c r="BH339" s="51">
        <f>SUMIFS(topmanager!$D:$D,topmanager!$C:$C,rs_nova!$A339,topmanager!$A:$A,rs_nova!BH$2)</f>
        <v>0</v>
      </c>
      <c r="BI339" s="51">
        <f>SUMIFS(topmanager!$D:$D,topmanager!$C:$C,rs_nova!$A339,topmanager!$A:$A,rs_nova!BI$2)</f>
        <v>0</v>
      </c>
      <c r="BJ339" s="51">
        <f>SUMIFS(topmanager!$D:$D,topmanager!$C:$C,rs_nova!$A339,topmanager!$A:$A,rs_nova!BJ$2)+SUMIFS(topmanager!$D:$D,topmanager!$C:$C,rs_nova!$A339,topmanager!$A:$A,rs_nova!BJ$2+1)</f>
        <v>0</v>
      </c>
      <c r="BK339" s="51">
        <f>IFERROR(VLOOKUP(A339,[8]ferias!$C$4:$G$100,5,FALSE),0)</f>
        <v>0</v>
      </c>
      <c r="BL339" s="51">
        <f>SUMIFS(topmanager!$D:$D,topmanager!$C:$C,rs_nova!$A339,topmanager!$A:$A,rs_nova!BL$2)</f>
        <v>0</v>
      </c>
      <c r="BM339" s="51">
        <f>SUMIFS(topmanager!$D:$D,topmanager!$C:$C,rs_nova!$A339,topmanager!$A:$A,rs_nova!BM$2)+SUMIFS(topmanager!$D:$D,topmanager!$C:$C,rs_nova!$A343,topmanager!$A:$A,151)</f>
        <v>0</v>
      </c>
      <c r="BN339" s="51">
        <f t="shared" si="93"/>
        <v>0</v>
      </c>
    </row>
    <row r="340" spans="1:66">
      <c r="A340" s="47" t="e">
        <f>total!#REF!</f>
        <v>#REF!</v>
      </c>
      <c r="B340" s="47">
        <f t="shared" si="80"/>
        <v>0</v>
      </c>
      <c r="C340" s="48" t="e">
        <f>total!#REF!</f>
        <v>#REF!</v>
      </c>
      <c r="D340" s="49" t="str">
        <f>IFERROR(VLOOKUP(A340,salario!A$3:J$32,10,FALSE),"")</f>
        <v/>
      </c>
      <c r="E340" s="49" t="str">
        <f>IFERROR(IF(VLOOKUP(A340,salario!A$3:O$32,15,FALSE)="","",VLOOKUP(A340,salario!A$3:O$32,15,FALSE)),"")</f>
        <v/>
      </c>
      <c r="F340" s="47" t="str">
        <f>IFERROR(VLOOKUP(A340,[5]base_pessoal!$B$2:$P$1504,13,FALSE),"")</f>
        <v/>
      </c>
      <c r="G340" s="50">
        <f>IFERROR(VLOOKUP(A340,salario!A$2:P$91,11,FALSE),0)*B340/30</f>
        <v>0</v>
      </c>
      <c r="H340" s="50">
        <f>SUMIFS(topmanager!$D:$D,topmanager!$C:$C,rs_nova!$A340,topmanager!$A:$A,rs_nova!H$2)+SUMIFS(topmanager!$D:$D,topmanager!$C:$C,rs_nova!$A340,topmanager!$A:$A,63)</f>
        <v>0</v>
      </c>
      <c r="I340" s="50">
        <f>-SUMIFS(topmanager!$D:$D,topmanager!$C:$C,rs_nova!$A340,topmanager!$A:$A,rs_nova!I$2)</f>
        <v>0</v>
      </c>
      <c r="J340" s="50">
        <f>SUMIFS(topmanager!$D:$D,topmanager!$C:$C,rs_nova!$A340,topmanager!$A:$A,rs_nova!J$2)</f>
        <v>0</v>
      </c>
      <c r="K340" s="50">
        <f>SUMIFS(topmanager!$D:$D,topmanager!$C:$C,rs_nova!$A340,topmanager!$A:$A,rs_nova!K$2)+SUMIFS(topmanager!$D:$D,topmanager!$C:$C,rs_nova!$A340,topmanager!$A:$A,911)</f>
        <v>0</v>
      </c>
      <c r="L340" s="50">
        <f>SUMIFS(topmanager!$D:$D,topmanager!$C:$C,rs_nova!$A340,topmanager!$A:$A,rs_nova!L$2)</f>
        <v>0</v>
      </c>
      <c r="M340" s="50">
        <f>SUMIFS(topmanager!$D:$D,topmanager!$C:$C,rs_nova!$A340,topmanager!$A:$A,rs_nova!M$2)+SUMIFS(topmanager!$D:$D,topmanager!$C:$C,rs_nova!$A340,topmanager!$A:$A,908)+SUMIFS(topmanager!$D:$D,topmanager!$C:$C,rs_nova!$A340,topmanager!$A:$A,550)</f>
        <v>0</v>
      </c>
      <c r="N340" s="50">
        <f>SUMIFS(topmanager!$D:$D,topmanager!$C:$C,rs_nova!$A340,topmanager!$A:$A,rs_nova!N$2)</f>
        <v>0</v>
      </c>
      <c r="O340" s="51">
        <f t="shared" si="81"/>
        <v>0</v>
      </c>
      <c r="P340" s="50">
        <f>IFERROR(VLOOKUP($A340,total!$B$4:$AW$437,27,0),0)</f>
        <v>0</v>
      </c>
      <c r="Q340" s="50">
        <f>IFERROR(VLOOKUP($A340,total!$B$4:$AW$437,21,0),0)</f>
        <v>0</v>
      </c>
      <c r="R340" s="50">
        <f>IFERROR(VLOOKUP($A340,total!$B$4:$AW$437,25,0),0)+IFERROR(VLOOKUP($A340,total!$B$4:$AW$437,36,0),0)</f>
        <v>0</v>
      </c>
      <c r="S340" s="50">
        <f>IFERROR(VLOOKUP(A340,gympass!$A$2:$F$148,6,0),0)</f>
        <v>0</v>
      </c>
      <c r="T340" s="50">
        <f>IFERROR(VLOOKUP($A340,total!$B$4:$AW$437,42,0),0)</f>
        <v>0</v>
      </c>
      <c r="U340" s="50">
        <f>IFERROR(VLOOKUP($A340,total!$B$4:$AW$437,32,0),0)</f>
        <v>0</v>
      </c>
      <c r="V340" s="50">
        <f>IFERROR(VLOOKUP($A340,total!$B$4:$AW$437,28,0),0)</f>
        <v>0</v>
      </c>
      <c r="W340" s="50">
        <f>IFERROR(VLOOKUP($A340,total!$B$4:$AX$437,49,0),0)</f>
        <v>0</v>
      </c>
      <c r="X340" s="50"/>
      <c r="Y340" s="50">
        <f>IFERROR(VLOOKUP(A340,#REF!,4,0),0)</f>
        <v>0</v>
      </c>
      <c r="Z340" s="50">
        <f>IFERROR(VLOOKUP(B340,#REF!,8,0),0)</f>
        <v>0</v>
      </c>
      <c r="AA340" s="50">
        <f>IFERROR(VLOOKUP($A340,total!$B$4:$AW$437,45,0),0)</f>
        <v>0</v>
      </c>
      <c r="AB340" s="50">
        <f>IFERROR(VLOOKUP($A340,total!$B$4:$AW$437,48,0),0)</f>
        <v>0</v>
      </c>
      <c r="AC340" s="50">
        <f>IFERROR(VLOOKUP($A340,total!$B$4:$AB$437,19,0),0)</f>
        <v>0</v>
      </c>
      <c r="AD340" s="50">
        <f>IFERROR(VLOOKUP($A340,total!$B$4:$AB$437,10,0),0)</f>
        <v>0</v>
      </c>
      <c r="AE340" s="50">
        <f>IFERROR(VLOOKUP($A340,total!$B$4:$AB$437,13,0),0)-SUMIFS(topmanager!$D:$D,topmanager!$C:$C,rs_nova!$A344,topmanager!$A:$A,856)</f>
        <v>0</v>
      </c>
      <c r="AF340" s="50">
        <f>IFERROR(VLOOKUP($A340,total!$B$4:$AB$437,16,0),0)</f>
        <v>0</v>
      </c>
      <c r="AG340" s="50">
        <f>IFERROR(VLOOKUP($A340,total!$B$4:$AB$437,7,0),0)</f>
        <v>0</v>
      </c>
      <c r="AH340" s="50">
        <f>IFERROR(VLOOKUP($A340,total!$B$4:$AD$437,29,0),0)</f>
        <v>0</v>
      </c>
      <c r="AI340" s="50">
        <f>IFERROR(VLOOKUP(A340,total!$B$4:$AN$437,39,0),0)</f>
        <v>0</v>
      </c>
      <c r="AJ340" s="51">
        <f t="shared" si="82"/>
        <v>0</v>
      </c>
      <c r="AK340" s="50">
        <f t="shared" si="83"/>
        <v>0</v>
      </c>
      <c r="AL340" s="50">
        <f t="shared" si="84"/>
        <v>0</v>
      </c>
      <c r="AM340" s="50">
        <f t="shared" si="85"/>
        <v>0</v>
      </c>
      <c r="AN340" s="50" t="e">
        <f t="shared" si="79"/>
        <v>#REF!</v>
      </c>
      <c r="AO340" s="50" t="e">
        <f t="shared" si="79"/>
        <v>#REF!</v>
      </c>
      <c r="AP340" s="50" t="e">
        <f t="shared" si="79"/>
        <v>#REF!</v>
      </c>
      <c r="AQ340" s="50">
        <f>IFERROR(VLOOKUP(TEXT($A340,"000000"),[6]Página1!$A$8:$S$801,13,FALSE),0)</f>
        <v>0</v>
      </c>
      <c r="AR340" s="50">
        <f>IFERROR(VLOOKUP(TEXT($A340,"000000"),[6]Página1!$A$8:$S$801,16,FALSE),0)</f>
        <v>0</v>
      </c>
      <c r="AS340" s="50">
        <f>IFERROR(VLOOKUP(TEXT($A340,"000000"),[6]Página1!$A$8:$S$801,19,FALSE),0)</f>
        <v>0</v>
      </c>
      <c r="AT340" s="50">
        <f>IFERROR(VLOOKUP(TEXT($A340,"000000"),[7]Página1!$A$8:$R$814,12,FALSE),0)</f>
        <v>0</v>
      </c>
      <c r="AU340" s="50">
        <f>IFERROR(VLOOKUP(TEXT($A340,"000000"),[7]Página1!$A$8:$R$814,15,FALSE),0)</f>
        <v>0</v>
      </c>
      <c r="AV340" s="50">
        <f>IFERROR(VLOOKUP(TEXT($A340,"000000"),[7]Página1!$A$8:$R$814,18,FALSE),0)</f>
        <v>0</v>
      </c>
      <c r="AW340" s="50"/>
      <c r="AX340" s="51" t="e">
        <f t="shared" si="86"/>
        <v>#REF!</v>
      </c>
      <c r="AY340" s="51" t="e">
        <f t="shared" si="87"/>
        <v>#REF!</v>
      </c>
      <c r="AZ340" s="51" t="e">
        <f t="shared" si="88"/>
        <v>#REF!</v>
      </c>
      <c r="BA340" s="51" t="e">
        <f t="shared" si="89"/>
        <v>#REF!</v>
      </c>
      <c r="BB340" s="51">
        <f t="shared" si="90"/>
        <v>0</v>
      </c>
      <c r="BC340" s="51" t="e">
        <f t="shared" si="91"/>
        <v>#REF!</v>
      </c>
      <c r="BD340" s="51">
        <f t="shared" si="92"/>
        <v>0</v>
      </c>
      <c r="BE340" s="51">
        <f>IFERROR(VLOOKUP(A340,salario!A$2:P$91,11,FALSE),0)</f>
        <v>0</v>
      </c>
      <c r="BF340" s="51">
        <f>SUMIFS(topmanager!$D:$D,topmanager!$C:$C,rs_nova!$A340,topmanager!$A:$A,rs_nova!BF$2)</f>
        <v>0</v>
      </c>
      <c r="BG340" s="51">
        <f>SUMIFS(topmanager!$D:$D,topmanager!$C:$C,rs_nova!$A340,topmanager!$A:$A,rs_nova!BG$2)</f>
        <v>0</v>
      </c>
      <c r="BH340" s="51">
        <f>SUMIFS(topmanager!$D:$D,topmanager!$C:$C,rs_nova!$A340,topmanager!$A:$A,rs_nova!BH$2)</f>
        <v>0</v>
      </c>
      <c r="BI340" s="51">
        <f>SUMIFS(topmanager!$D:$D,topmanager!$C:$C,rs_nova!$A340,topmanager!$A:$A,rs_nova!BI$2)</f>
        <v>0</v>
      </c>
      <c r="BJ340" s="51">
        <f>SUMIFS(topmanager!$D:$D,topmanager!$C:$C,rs_nova!$A340,topmanager!$A:$A,rs_nova!BJ$2)+SUMIFS(topmanager!$D:$D,topmanager!$C:$C,rs_nova!$A340,topmanager!$A:$A,rs_nova!BJ$2+1)</f>
        <v>0</v>
      </c>
      <c r="BK340" s="51">
        <f>IFERROR(VLOOKUP(A340,[8]ferias!$C$4:$G$100,5,FALSE),0)</f>
        <v>0</v>
      </c>
      <c r="BL340" s="51">
        <f>SUMIFS(topmanager!$D:$D,topmanager!$C:$C,rs_nova!$A340,topmanager!$A:$A,rs_nova!BL$2)</f>
        <v>0</v>
      </c>
      <c r="BM340" s="51">
        <f>SUMIFS(topmanager!$D:$D,topmanager!$C:$C,rs_nova!$A340,topmanager!$A:$A,rs_nova!BM$2)+SUMIFS(topmanager!$D:$D,topmanager!$C:$C,rs_nova!$A344,topmanager!$A:$A,151)</f>
        <v>0</v>
      </c>
      <c r="BN340" s="51">
        <f t="shared" si="93"/>
        <v>0</v>
      </c>
    </row>
    <row r="341" spans="1:66">
      <c r="A341" s="47" t="e">
        <f>total!#REF!</f>
        <v>#REF!</v>
      </c>
      <c r="B341" s="47">
        <f t="shared" si="80"/>
        <v>0</v>
      </c>
      <c r="C341" s="48" t="e">
        <f>total!#REF!</f>
        <v>#REF!</v>
      </c>
      <c r="D341" s="49" t="str">
        <f>IFERROR(VLOOKUP(A341,salario!A$3:J$32,10,FALSE),"")</f>
        <v/>
      </c>
      <c r="E341" s="49" t="str">
        <f>IFERROR(IF(VLOOKUP(A341,salario!A$3:O$32,15,FALSE)="","",VLOOKUP(A341,salario!A$3:O$32,15,FALSE)),"")</f>
        <v/>
      </c>
      <c r="F341" s="47" t="str">
        <f>IFERROR(VLOOKUP(A341,[5]base_pessoal!$B$2:$P$1504,13,FALSE),"")</f>
        <v/>
      </c>
      <c r="G341" s="50">
        <f>IFERROR(VLOOKUP(A341,salario!A$2:P$91,11,FALSE),0)*B341/30</f>
        <v>0</v>
      </c>
      <c r="H341" s="50">
        <f>SUMIFS(topmanager!$D:$D,topmanager!$C:$C,rs_nova!$A341,topmanager!$A:$A,rs_nova!H$2)+SUMIFS(topmanager!$D:$D,topmanager!$C:$C,rs_nova!$A341,topmanager!$A:$A,63)</f>
        <v>0</v>
      </c>
      <c r="I341" s="50">
        <f>-SUMIFS(topmanager!$D:$D,topmanager!$C:$C,rs_nova!$A341,topmanager!$A:$A,rs_nova!I$2)</f>
        <v>0</v>
      </c>
      <c r="J341" s="50">
        <f>SUMIFS(topmanager!$D:$D,topmanager!$C:$C,rs_nova!$A341,topmanager!$A:$A,rs_nova!J$2)</f>
        <v>0</v>
      </c>
      <c r="K341" s="50">
        <f>SUMIFS(topmanager!$D:$D,topmanager!$C:$C,rs_nova!$A341,topmanager!$A:$A,rs_nova!K$2)+SUMIFS(topmanager!$D:$D,topmanager!$C:$C,rs_nova!$A341,topmanager!$A:$A,911)</f>
        <v>0</v>
      </c>
      <c r="L341" s="50">
        <f>SUMIFS(topmanager!$D:$D,topmanager!$C:$C,rs_nova!$A341,topmanager!$A:$A,rs_nova!L$2)</f>
        <v>0</v>
      </c>
      <c r="M341" s="50">
        <f>SUMIFS(topmanager!$D:$D,topmanager!$C:$C,rs_nova!$A341,topmanager!$A:$A,rs_nova!M$2)+SUMIFS(topmanager!$D:$D,topmanager!$C:$C,rs_nova!$A341,topmanager!$A:$A,908)+SUMIFS(topmanager!$D:$D,topmanager!$C:$C,rs_nova!$A341,topmanager!$A:$A,550)</f>
        <v>0</v>
      </c>
      <c r="N341" s="50">
        <f>SUMIFS(topmanager!$D:$D,topmanager!$C:$C,rs_nova!$A341,topmanager!$A:$A,rs_nova!N$2)</f>
        <v>0</v>
      </c>
      <c r="O341" s="51">
        <f t="shared" si="81"/>
        <v>0</v>
      </c>
      <c r="P341" s="50">
        <f>IFERROR(VLOOKUP($A341,total!$B$4:$AW$437,27,0),0)</f>
        <v>0</v>
      </c>
      <c r="Q341" s="50">
        <f>IFERROR(VLOOKUP($A341,total!$B$4:$AW$437,21,0),0)</f>
        <v>0</v>
      </c>
      <c r="R341" s="50">
        <f>IFERROR(VLOOKUP($A341,total!$B$4:$AW$437,25,0),0)+IFERROR(VLOOKUP($A341,total!$B$4:$AW$437,36,0),0)</f>
        <v>0</v>
      </c>
      <c r="S341" s="50">
        <f>IFERROR(VLOOKUP(A341,gympass!$A$2:$F$148,6,0),0)</f>
        <v>0</v>
      </c>
      <c r="T341" s="50">
        <f>IFERROR(VLOOKUP($A341,total!$B$4:$AW$437,42,0),0)</f>
        <v>0</v>
      </c>
      <c r="U341" s="50">
        <f>IFERROR(VLOOKUP($A341,total!$B$4:$AW$437,32,0),0)</f>
        <v>0</v>
      </c>
      <c r="V341" s="50">
        <f>IFERROR(VLOOKUP($A341,total!$B$4:$AW$437,28,0),0)</f>
        <v>0</v>
      </c>
      <c r="W341" s="50">
        <f>IFERROR(VLOOKUP($A341,total!$B$4:$AX$437,49,0),0)</f>
        <v>0</v>
      </c>
      <c r="X341" s="50"/>
      <c r="Y341" s="50">
        <f>IFERROR(VLOOKUP(A341,#REF!,4,0),0)</f>
        <v>0</v>
      </c>
      <c r="Z341" s="50">
        <f>IFERROR(VLOOKUP(B341,#REF!,8,0),0)</f>
        <v>0</v>
      </c>
      <c r="AA341" s="50">
        <f>IFERROR(VLOOKUP($A341,total!$B$4:$AW$437,45,0),0)</f>
        <v>0</v>
      </c>
      <c r="AB341" s="50">
        <f>IFERROR(VLOOKUP($A341,total!$B$4:$AW$437,48,0),0)</f>
        <v>0</v>
      </c>
      <c r="AC341" s="50">
        <f>IFERROR(VLOOKUP($A341,total!$B$4:$AB$437,19,0),0)</f>
        <v>0</v>
      </c>
      <c r="AD341" s="50">
        <f>IFERROR(VLOOKUP($A341,total!$B$4:$AB$437,10,0),0)</f>
        <v>0</v>
      </c>
      <c r="AE341" s="50">
        <f>IFERROR(VLOOKUP($A341,total!$B$4:$AB$437,13,0),0)-SUMIFS(topmanager!$D:$D,topmanager!$C:$C,rs_nova!$A345,topmanager!$A:$A,856)</f>
        <v>0</v>
      </c>
      <c r="AF341" s="50">
        <f>IFERROR(VLOOKUP($A341,total!$B$4:$AB$437,16,0),0)</f>
        <v>0</v>
      </c>
      <c r="AG341" s="50">
        <f>IFERROR(VLOOKUP($A341,total!$B$4:$AB$437,7,0),0)</f>
        <v>0</v>
      </c>
      <c r="AH341" s="50">
        <f>IFERROR(VLOOKUP($A341,total!$B$4:$AD$437,29,0),0)</f>
        <v>0</v>
      </c>
      <c r="AI341" s="50">
        <f>IFERROR(VLOOKUP(A341,total!$B$4:$AN$437,39,0),0)</f>
        <v>0</v>
      </c>
      <c r="AJ341" s="51">
        <f t="shared" si="82"/>
        <v>0</v>
      </c>
      <c r="AK341" s="50">
        <f t="shared" si="83"/>
        <v>0</v>
      </c>
      <c r="AL341" s="50">
        <f t="shared" si="84"/>
        <v>0</v>
      </c>
      <c r="AM341" s="50">
        <f t="shared" si="85"/>
        <v>0</v>
      </c>
      <c r="AN341" s="50" t="e">
        <f t="shared" si="79"/>
        <v>#REF!</v>
      </c>
      <c r="AO341" s="50" t="e">
        <f t="shared" si="79"/>
        <v>#REF!</v>
      </c>
      <c r="AP341" s="50" t="e">
        <f t="shared" si="79"/>
        <v>#REF!</v>
      </c>
      <c r="AQ341" s="50">
        <f>IFERROR(VLOOKUP(TEXT($A341,"000000"),[6]Página1!$A$8:$S$801,13,FALSE),0)</f>
        <v>0</v>
      </c>
      <c r="AR341" s="50">
        <f>IFERROR(VLOOKUP(TEXT($A341,"000000"),[6]Página1!$A$8:$S$801,16,FALSE),0)</f>
        <v>0</v>
      </c>
      <c r="AS341" s="50">
        <f>IFERROR(VLOOKUP(TEXT($A341,"000000"),[6]Página1!$A$8:$S$801,19,FALSE),0)</f>
        <v>0</v>
      </c>
      <c r="AT341" s="50">
        <f>IFERROR(VLOOKUP(TEXT($A341,"000000"),[7]Página1!$A$8:$R$814,12,FALSE),0)</f>
        <v>0</v>
      </c>
      <c r="AU341" s="50">
        <f>IFERROR(VLOOKUP(TEXT($A341,"000000"),[7]Página1!$A$8:$R$814,15,FALSE),0)</f>
        <v>0</v>
      </c>
      <c r="AV341" s="50">
        <f>IFERROR(VLOOKUP(TEXT($A341,"000000"),[7]Página1!$A$8:$R$814,18,FALSE),0)</f>
        <v>0</v>
      </c>
      <c r="AW341" s="50"/>
      <c r="AX341" s="51" t="e">
        <f t="shared" si="86"/>
        <v>#REF!</v>
      </c>
      <c r="AY341" s="51" t="e">
        <f t="shared" si="87"/>
        <v>#REF!</v>
      </c>
      <c r="AZ341" s="51" t="e">
        <f t="shared" si="88"/>
        <v>#REF!</v>
      </c>
      <c r="BA341" s="51" t="e">
        <f t="shared" si="89"/>
        <v>#REF!</v>
      </c>
      <c r="BB341" s="51">
        <f t="shared" si="90"/>
        <v>0</v>
      </c>
      <c r="BC341" s="51" t="e">
        <f t="shared" si="91"/>
        <v>#REF!</v>
      </c>
      <c r="BD341" s="51">
        <f t="shared" si="92"/>
        <v>0</v>
      </c>
      <c r="BE341" s="51">
        <f>IFERROR(VLOOKUP(A341,salario!A$2:P$91,11,FALSE),0)</f>
        <v>0</v>
      </c>
      <c r="BF341" s="51">
        <f>SUMIFS(topmanager!$D:$D,topmanager!$C:$C,rs_nova!$A341,topmanager!$A:$A,rs_nova!BF$2)</f>
        <v>0</v>
      </c>
      <c r="BG341" s="51">
        <f>SUMIFS(topmanager!$D:$D,topmanager!$C:$C,rs_nova!$A341,topmanager!$A:$A,rs_nova!BG$2)</f>
        <v>0</v>
      </c>
      <c r="BH341" s="51">
        <f>SUMIFS(topmanager!$D:$D,topmanager!$C:$C,rs_nova!$A341,topmanager!$A:$A,rs_nova!BH$2)</f>
        <v>0</v>
      </c>
      <c r="BI341" s="51">
        <f>SUMIFS(topmanager!$D:$D,topmanager!$C:$C,rs_nova!$A341,topmanager!$A:$A,rs_nova!BI$2)</f>
        <v>0</v>
      </c>
      <c r="BJ341" s="51">
        <f>SUMIFS(topmanager!$D:$D,topmanager!$C:$C,rs_nova!$A341,topmanager!$A:$A,rs_nova!BJ$2)+SUMIFS(topmanager!$D:$D,topmanager!$C:$C,rs_nova!$A341,topmanager!$A:$A,rs_nova!BJ$2+1)</f>
        <v>0</v>
      </c>
      <c r="BK341" s="51">
        <f>IFERROR(VLOOKUP(A341,[8]ferias!$C$4:$G$100,5,FALSE),0)</f>
        <v>0</v>
      </c>
      <c r="BL341" s="51">
        <f>SUMIFS(topmanager!$D:$D,topmanager!$C:$C,rs_nova!$A341,topmanager!$A:$A,rs_nova!BL$2)</f>
        <v>0</v>
      </c>
      <c r="BM341" s="51">
        <f>SUMIFS(topmanager!$D:$D,topmanager!$C:$C,rs_nova!$A341,topmanager!$A:$A,rs_nova!BM$2)+SUMIFS(topmanager!$D:$D,topmanager!$C:$C,rs_nova!$A345,topmanager!$A:$A,151)</f>
        <v>0</v>
      </c>
      <c r="BN341" s="51">
        <f t="shared" si="93"/>
        <v>0</v>
      </c>
    </row>
    <row r="342" spans="1:66">
      <c r="A342" s="47" t="e">
        <f>total!#REF!</f>
        <v>#REF!</v>
      </c>
      <c r="B342" s="47">
        <f t="shared" si="80"/>
        <v>0</v>
      </c>
      <c r="C342" s="48" t="e">
        <f>total!#REF!</f>
        <v>#REF!</v>
      </c>
      <c r="D342" s="49" t="str">
        <f>IFERROR(VLOOKUP(A342,salario!A$3:J$32,10,FALSE),"")</f>
        <v/>
      </c>
      <c r="E342" s="49" t="str">
        <f>IFERROR(IF(VLOOKUP(A342,salario!A$3:O$32,15,FALSE)="","",VLOOKUP(A342,salario!A$3:O$32,15,FALSE)),"")</f>
        <v/>
      </c>
      <c r="F342" s="47" t="str">
        <f>IFERROR(VLOOKUP(A342,[5]base_pessoal!$B$2:$P$1504,13,FALSE),"")</f>
        <v/>
      </c>
      <c r="G342" s="50">
        <f>IFERROR(VLOOKUP(A342,salario!A$2:P$91,11,FALSE),0)*B342/30</f>
        <v>0</v>
      </c>
      <c r="H342" s="50">
        <f>SUMIFS(topmanager!$D:$D,topmanager!$C:$C,rs_nova!$A342,topmanager!$A:$A,rs_nova!H$2)+SUMIFS(topmanager!$D:$D,topmanager!$C:$C,rs_nova!$A342,topmanager!$A:$A,63)</f>
        <v>0</v>
      </c>
      <c r="I342" s="50">
        <f>-SUMIFS(topmanager!$D:$D,topmanager!$C:$C,rs_nova!$A342,topmanager!$A:$A,rs_nova!I$2)</f>
        <v>0</v>
      </c>
      <c r="J342" s="50">
        <f>SUMIFS(topmanager!$D:$D,topmanager!$C:$C,rs_nova!$A342,topmanager!$A:$A,rs_nova!J$2)</f>
        <v>0</v>
      </c>
      <c r="K342" s="50">
        <f>SUMIFS(topmanager!$D:$D,topmanager!$C:$C,rs_nova!$A342,topmanager!$A:$A,rs_nova!K$2)+SUMIFS(topmanager!$D:$D,topmanager!$C:$C,rs_nova!$A342,topmanager!$A:$A,911)</f>
        <v>0</v>
      </c>
      <c r="L342" s="50">
        <f>SUMIFS(topmanager!$D:$D,topmanager!$C:$C,rs_nova!$A342,topmanager!$A:$A,rs_nova!L$2)</f>
        <v>0</v>
      </c>
      <c r="M342" s="50">
        <f>SUMIFS(topmanager!$D:$D,topmanager!$C:$C,rs_nova!$A342,topmanager!$A:$A,rs_nova!M$2)+SUMIFS(topmanager!$D:$D,topmanager!$C:$C,rs_nova!$A342,topmanager!$A:$A,908)+SUMIFS(topmanager!$D:$D,topmanager!$C:$C,rs_nova!$A342,topmanager!$A:$A,550)</f>
        <v>0</v>
      </c>
      <c r="N342" s="50">
        <f>SUMIFS(topmanager!$D:$D,topmanager!$C:$C,rs_nova!$A342,topmanager!$A:$A,rs_nova!N$2)</f>
        <v>0</v>
      </c>
      <c r="O342" s="51">
        <f t="shared" si="81"/>
        <v>0</v>
      </c>
      <c r="P342" s="50">
        <f>IFERROR(VLOOKUP($A342,total!$B$4:$AW$437,27,0),0)</f>
        <v>0</v>
      </c>
      <c r="Q342" s="50">
        <f>IFERROR(VLOOKUP($A342,total!$B$4:$AW$437,21,0),0)</f>
        <v>0</v>
      </c>
      <c r="R342" s="50">
        <f>IFERROR(VLOOKUP($A342,total!$B$4:$AW$437,25,0),0)+IFERROR(VLOOKUP($A342,total!$B$4:$AW$437,36,0),0)</f>
        <v>0</v>
      </c>
      <c r="S342" s="50">
        <f>IFERROR(VLOOKUP(A342,gympass!$A$2:$F$148,6,0),0)</f>
        <v>0</v>
      </c>
      <c r="T342" s="50">
        <f>IFERROR(VLOOKUP($A342,total!$B$4:$AW$437,42,0),0)</f>
        <v>0</v>
      </c>
      <c r="U342" s="50">
        <f>IFERROR(VLOOKUP($A342,total!$B$4:$AW$437,32,0),0)</f>
        <v>0</v>
      </c>
      <c r="V342" s="50">
        <f>IFERROR(VLOOKUP($A342,total!$B$4:$AW$437,28,0),0)</f>
        <v>0</v>
      </c>
      <c r="W342" s="50">
        <f>IFERROR(VLOOKUP($A342,total!$B$4:$AX$437,49,0),0)</f>
        <v>0</v>
      </c>
      <c r="X342" s="50"/>
      <c r="Y342" s="50">
        <f>IFERROR(VLOOKUP(A342,#REF!,4,0),0)</f>
        <v>0</v>
      </c>
      <c r="Z342" s="50">
        <f>IFERROR(VLOOKUP(B342,#REF!,8,0),0)</f>
        <v>0</v>
      </c>
      <c r="AA342" s="50">
        <f>IFERROR(VLOOKUP($A342,total!$B$4:$AW$437,45,0),0)</f>
        <v>0</v>
      </c>
      <c r="AB342" s="50">
        <f>IFERROR(VLOOKUP($A342,total!$B$4:$AW$437,48,0),0)</f>
        <v>0</v>
      </c>
      <c r="AC342" s="50">
        <f>IFERROR(VLOOKUP($A342,total!$B$4:$AB$437,19,0),0)</f>
        <v>0</v>
      </c>
      <c r="AD342" s="50">
        <f>IFERROR(VLOOKUP($A342,total!$B$4:$AB$437,10,0),0)</f>
        <v>0</v>
      </c>
      <c r="AE342" s="50">
        <f>IFERROR(VLOOKUP($A342,total!$B$4:$AB$437,13,0),0)-SUMIFS(topmanager!$D:$D,topmanager!$C:$C,rs_nova!$A346,topmanager!$A:$A,856)</f>
        <v>0</v>
      </c>
      <c r="AF342" s="50">
        <f>IFERROR(VLOOKUP($A342,total!$B$4:$AB$437,16,0),0)</f>
        <v>0</v>
      </c>
      <c r="AG342" s="50">
        <f>IFERROR(VLOOKUP($A342,total!$B$4:$AB$437,7,0),0)</f>
        <v>0</v>
      </c>
      <c r="AH342" s="50">
        <f>IFERROR(VLOOKUP($A342,total!$B$4:$AD$437,29,0),0)</f>
        <v>0</v>
      </c>
      <c r="AI342" s="50">
        <f>IFERROR(VLOOKUP(A342,total!$B$4:$AN$437,39,0),0)</f>
        <v>0</v>
      </c>
      <c r="AJ342" s="51">
        <f t="shared" si="82"/>
        <v>0</v>
      </c>
      <c r="AK342" s="50">
        <f t="shared" si="83"/>
        <v>0</v>
      </c>
      <c r="AL342" s="50">
        <f t="shared" si="84"/>
        <v>0</v>
      </c>
      <c r="AM342" s="50">
        <f t="shared" si="85"/>
        <v>0</v>
      </c>
      <c r="AN342" s="50" t="e">
        <f t="shared" si="79"/>
        <v>#REF!</v>
      </c>
      <c r="AO342" s="50" t="e">
        <f t="shared" si="79"/>
        <v>#REF!</v>
      </c>
      <c r="AP342" s="50" t="e">
        <f t="shared" si="79"/>
        <v>#REF!</v>
      </c>
      <c r="AQ342" s="50">
        <f>IFERROR(VLOOKUP(TEXT($A342,"000000"),[6]Página1!$A$8:$S$801,13,FALSE),0)</f>
        <v>0</v>
      </c>
      <c r="AR342" s="50">
        <f>IFERROR(VLOOKUP(TEXT($A342,"000000"),[6]Página1!$A$8:$S$801,16,FALSE),0)</f>
        <v>0</v>
      </c>
      <c r="AS342" s="50">
        <f>IFERROR(VLOOKUP(TEXT($A342,"000000"),[6]Página1!$A$8:$S$801,19,FALSE),0)</f>
        <v>0</v>
      </c>
      <c r="AT342" s="50">
        <f>IFERROR(VLOOKUP(TEXT($A342,"000000"),[7]Página1!$A$8:$R$814,12,FALSE),0)</f>
        <v>0</v>
      </c>
      <c r="AU342" s="50">
        <f>IFERROR(VLOOKUP(TEXT($A342,"000000"),[7]Página1!$A$8:$R$814,15,FALSE),0)</f>
        <v>0</v>
      </c>
      <c r="AV342" s="50">
        <f>IFERROR(VLOOKUP(TEXT($A342,"000000"),[7]Página1!$A$8:$R$814,18,FALSE),0)</f>
        <v>0</v>
      </c>
      <c r="AW342" s="50"/>
      <c r="AX342" s="51" t="e">
        <f t="shared" si="86"/>
        <v>#REF!</v>
      </c>
      <c r="AY342" s="51" t="e">
        <f t="shared" si="87"/>
        <v>#REF!</v>
      </c>
      <c r="AZ342" s="51" t="e">
        <f t="shared" si="88"/>
        <v>#REF!</v>
      </c>
      <c r="BA342" s="51" t="e">
        <f t="shared" si="89"/>
        <v>#REF!</v>
      </c>
      <c r="BB342" s="51">
        <f t="shared" si="90"/>
        <v>0</v>
      </c>
      <c r="BC342" s="51" t="e">
        <f t="shared" si="91"/>
        <v>#REF!</v>
      </c>
      <c r="BD342" s="51">
        <f t="shared" si="92"/>
        <v>0</v>
      </c>
      <c r="BE342" s="51">
        <f>IFERROR(VLOOKUP(A342,salario!A$2:P$91,11,FALSE),0)</f>
        <v>0</v>
      </c>
      <c r="BF342" s="51">
        <f>SUMIFS(topmanager!$D:$D,topmanager!$C:$C,rs_nova!$A342,topmanager!$A:$A,rs_nova!BF$2)</f>
        <v>0</v>
      </c>
      <c r="BG342" s="51">
        <f>SUMIFS(topmanager!$D:$D,topmanager!$C:$C,rs_nova!$A342,topmanager!$A:$A,rs_nova!BG$2)</f>
        <v>0</v>
      </c>
      <c r="BH342" s="51">
        <f>SUMIFS(topmanager!$D:$D,topmanager!$C:$C,rs_nova!$A342,topmanager!$A:$A,rs_nova!BH$2)</f>
        <v>0</v>
      </c>
      <c r="BI342" s="51">
        <f>SUMIFS(topmanager!$D:$D,topmanager!$C:$C,rs_nova!$A342,topmanager!$A:$A,rs_nova!BI$2)</f>
        <v>0</v>
      </c>
      <c r="BJ342" s="51">
        <f>SUMIFS(topmanager!$D:$D,topmanager!$C:$C,rs_nova!$A342,topmanager!$A:$A,rs_nova!BJ$2)+SUMIFS(topmanager!$D:$D,topmanager!$C:$C,rs_nova!$A342,topmanager!$A:$A,rs_nova!BJ$2+1)</f>
        <v>0</v>
      </c>
      <c r="BK342" s="51">
        <f>IFERROR(VLOOKUP(A342,[8]ferias!$C$4:$G$100,5,FALSE),0)</f>
        <v>0</v>
      </c>
      <c r="BL342" s="51">
        <f>SUMIFS(topmanager!$D:$D,topmanager!$C:$C,rs_nova!$A342,topmanager!$A:$A,rs_nova!BL$2)</f>
        <v>0</v>
      </c>
      <c r="BM342" s="51">
        <f>SUMIFS(topmanager!$D:$D,topmanager!$C:$C,rs_nova!$A342,topmanager!$A:$A,rs_nova!BM$2)+SUMIFS(topmanager!$D:$D,topmanager!$C:$C,rs_nova!$A346,topmanager!$A:$A,151)</f>
        <v>0</v>
      </c>
      <c r="BN342" s="51">
        <f t="shared" si="93"/>
        <v>0</v>
      </c>
    </row>
    <row r="343" spans="1:66">
      <c r="A343" s="47" t="e">
        <f>total!#REF!</f>
        <v>#REF!</v>
      </c>
      <c r="B343" s="47">
        <f t="shared" si="80"/>
        <v>0</v>
      </c>
      <c r="C343" s="48" t="e">
        <f>total!#REF!</f>
        <v>#REF!</v>
      </c>
      <c r="D343" s="49" t="str">
        <f>IFERROR(VLOOKUP(A343,salario!A$3:J$32,10,FALSE),"")</f>
        <v/>
      </c>
      <c r="E343" s="49" t="str">
        <f>IFERROR(IF(VLOOKUP(A343,salario!A$3:O$32,15,FALSE)="","",VLOOKUP(A343,salario!A$3:O$32,15,FALSE)),"")</f>
        <v/>
      </c>
      <c r="F343" s="47" t="str">
        <f>IFERROR(VLOOKUP(A343,[5]base_pessoal!$B$2:$P$1504,13,FALSE),"")</f>
        <v/>
      </c>
      <c r="G343" s="50">
        <f>IFERROR(VLOOKUP(A343,salario!A$2:P$91,11,FALSE),0)*B343/30</f>
        <v>0</v>
      </c>
      <c r="H343" s="50">
        <f>SUMIFS(topmanager!$D:$D,topmanager!$C:$C,rs_nova!$A343,topmanager!$A:$A,rs_nova!H$2)+SUMIFS(topmanager!$D:$D,topmanager!$C:$C,rs_nova!$A343,topmanager!$A:$A,63)</f>
        <v>0</v>
      </c>
      <c r="I343" s="50">
        <f>-SUMIFS(topmanager!$D:$D,topmanager!$C:$C,rs_nova!$A343,topmanager!$A:$A,rs_nova!I$2)</f>
        <v>0</v>
      </c>
      <c r="J343" s="50">
        <f>SUMIFS(topmanager!$D:$D,topmanager!$C:$C,rs_nova!$A343,topmanager!$A:$A,rs_nova!J$2)</f>
        <v>0</v>
      </c>
      <c r="K343" s="50">
        <f>SUMIFS(topmanager!$D:$D,topmanager!$C:$C,rs_nova!$A343,topmanager!$A:$A,rs_nova!K$2)+SUMIFS(topmanager!$D:$D,topmanager!$C:$C,rs_nova!$A343,topmanager!$A:$A,911)</f>
        <v>0</v>
      </c>
      <c r="L343" s="50">
        <f>SUMIFS(topmanager!$D:$D,topmanager!$C:$C,rs_nova!$A343,topmanager!$A:$A,rs_nova!L$2)</f>
        <v>0</v>
      </c>
      <c r="M343" s="50">
        <f>SUMIFS(topmanager!$D:$D,topmanager!$C:$C,rs_nova!$A343,topmanager!$A:$A,rs_nova!M$2)+SUMIFS(topmanager!$D:$D,topmanager!$C:$C,rs_nova!$A343,topmanager!$A:$A,908)+SUMIFS(topmanager!$D:$D,topmanager!$C:$C,rs_nova!$A343,topmanager!$A:$A,550)</f>
        <v>0</v>
      </c>
      <c r="N343" s="50">
        <f>SUMIFS(topmanager!$D:$D,topmanager!$C:$C,rs_nova!$A343,topmanager!$A:$A,rs_nova!N$2)</f>
        <v>0</v>
      </c>
      <c r="O343" s="51">
        <f t="shared" si="81"/>
        <v>0</v>
      </c>
      <c r="P343" s="50">
        <f>IFERROR(VLOOKUP($A343,total!$B$4:$AW$437,27,0),0)</f>
        <v>0</v>
      </c>
      <c r="Q343" s="50">
        <f>IFERROR(VLOOKUP($A343,total!$B$4:$AW$437,21,0),0)</f>
        <v>0</v>
      </c>
      <c r="R343" s="50">
        <f>IFERROR(VLOOKUP($A343,total!$B$4:$AW$437,25,0),0)+IFERROR(VLOOKUP($A343,total!$B$4:$AW$437,36,0),0)</f>
        <v>0</v>
      </c>
      <c r="S343" s="50">
        <f>IFERROR(VLOOKUP(A343,gympass!$A$2:$F$148,6,0),0)</f>
        <v>0</v>
      </c>
      <c r="T343" s="50">
        <f>IFERROR(VLOOKUP($A343,total!$B$4:$AW$437,42,0),0)</f>
        <v>0</v>
      </c>
      <c r="U343" s="50">
        <f>IFERROR(VLOOKUP($A343,total!$B$4:$AW$437,32,0),0)</f>
        <v>0</v>
      </c>
      <c r="V343" s="50">
        <f>IFERROR(VLOOKUP($A343,total!$B$4:$AW$437,28,0),0)</f>
        <v>0</v>
      </c>
      <c r="W343" s="50">
        <f>IFERROR(VLOOKUP($A343,total!$B$4:$AX$437,49,0),0)</f>
        <v>0</v>
      </c>
      <c r="X343" s="50"/>
      <c r="Y343" s="50">
        <f>IFERROR(VLOOKUP(A343,#REF!,4,0),0)</f>
        <v>0</v>
      </c>
      <c r="Z343" s="50">
        <f>IFERROR(VLOOKUP(B343,#REF!,8,0),0)</f>
        <v>0</v>
      </c>
      <c r="AA343" s="50">
        <f>IFERROR(VLOOKUP($A343,total!$B$4:$AW$437,45,0),0)</f>
        <v>0</v>
      </c>
      <c r="AB343" s="50">
        <f>IFERROR(VLOOKUP($A343,total!$B$4:$AW$437,48,0),0)</f>
        <v>0</v>
      </c>
      <c r="AC343" s="50">
        <f>IFERROR(VLOOKUP($A343,total!$B$4:$AB$437,19,0),0)</f>
        <v>0</v>
      </c>
      <c r="AD343" s="50">
        <f>IFERROR(VLOOKUP($A343,total!$B$4:$AB$437,10,0),0)</f>
        <v>0</v>
      </c>
      <c r="AE343" s="50">
        <f>IFERROR(VLOOKUP($A343,total!$B$4:$AB$437,13,0),0)-SUMIFS(topmanager!$D:$D,topmanager!$C:$C,rs_nova!$A347,topmanager!$A:$A,856)</f>
        <v>0</v>
      </c>
      <c r="AF343" s="50">
        <f>IFERROR(VLOOKUP($A343,total!$B$4:$AB$437,16,0),0)</f>
        <v>0</v>
      </c>
      <c r="AG343" s="50">
        <f>IFERROR(VLOOKUP($A343,total!$B$4:$AB$437,7,0),0)</f>
        <v>0</v>
      </c>
      <c r="AH343" s="50">
        <f>IFERROR(VLOOKUP($A343,total!$B$4:$AD$437,29,0),0)</f>
        <v>0</v>
      </c>
      <c r="AI343" s="50">
        <f>IFERROR(VLOOKUP(A343,total!$B$4:$AN$437,39,0),0)</f>
        <v>0</v>
      </c>
      <c r="AJ343" s="51">
        <f t="shared" si="82"/>
        <v>0</v>
      </c>
      <c r="AK343" s="50">
        <f t="shared" si="83"/>
        <v>0</v>
      </c>
      <c r="AL343" s="50">
        <f t="shared" si="84"/>
        <v>0</v>
      </c>
      <c r="AM343" s="50">
        <f t="shared" si="85"/>
        <v>0</v>
      </c>
      <c r="AN343" s="50" t="e">
        <f t="shared" ref="AN343:AP406" si="94">IF(AND($A343&gt;1000,$A343&lt;=1999),0,AN$5*$G343)</f>
        <v>#REF!</v>
      </c>
      <c r="AO343" s="50" t="e">
        <f t="shared" si="94"/>
        <v>#REF!</v>
      </c>
      <c r="AP343" s="50" t="e">
        <f t="shared" si="94"/>
        <v>#REF!</v>
      </c>
      <c r="AQ343" s="50">
        <f>IFERROR(VLOOKUP(TEXT($A343,"000000"),[6]Página1!$A$8:$S$801,13,FALSE),0)</f>
        <v>0</v>
      </c>
      <c r="AR343" s="50">
        <f>IFERROR(VLOOKUP(TEXT($A343,"000000"),[6]Página1!$A$8:$S$801,16,FALSE),0)</f>
        <v>0</v>
      </c>
      <c r="AS343" s="50">
        <f>IFERROR(VLOOKUP(TEXT($A343,"000000"),[6]Página1!$A$8:$S$801,19,FALSE),0)</f>
        <v>0</v>
      </c>
      <c r="AT343" s="50">
        <f>IFERROR(VLOOKUP(TEXT($A343,"000000"),[7]Página1!$A$8:$R$814,12,FALSE),0)</f>
        <v>0</v>
      </c>
      <c r="AU343" s="50">
        <f>IFERROR(VLOOKUP(TEXT($A343,"000000"),[7]Página1!$A$8:$R$814,15,FALSE),0)</f>
        <v>0</v>
      </c>
      <c r="AV343" s="50">
        <f>IFERROR(VLOOKUP(TEXT($A343,"000000"),[7]Página1!$A$8:$R$814,18,FALSE),0)</f>
        <v>0</v>
      </c>
      <c r="AW343" s="50"/>
      <c r="AX343" s="51" t="e">
        <f t="shared" si="86"/>
        <v>#REF!</v>
      </c>
      <c r="AY343" s="51" t="e">
        <f t="shared" si="87"/>
        <v>#REF!</v>
      </c>
      <c r="AZ343" s="51" t="e">
        <f t="shared" si="88"/>
        <v>#REF!</v>
      </c>
      <c r="BA343" s="51" t="e">
        <f t="shared" si="89"/>
        <v>#REF!</v>
      </c>
      <c r="BB343" s="51">
        <f t="shared" si="90"/>
        <v>0</v>
      </c>
      <c r="BC343" s="51" t="e">
        <f t="shared" si="91"/>
        <v>#REF!</v>
      </c>
      <c r="BD343" s="51">
        <f t="shared" si="92"/>
        <v>0</v>
      </c>
      <c r="BE343" s="51">
        <f>IFERROR(VLOOKUP(A343,salario!A$2:P$91,11,FALSE),0)</f>
        <v>0</v>
      </c>
      <c r="BF343" s="51">
        <f>SUMIFS(topmanager!$D:$D,topmanager!$C:$C,rs_nova!$A343,topmanager!$A:$A,rs_nova!BF$2)</f>
        <v>0</v>
      </c>
      <c r="BG343" s="51">
        <f>SUMIFS(topmanager!$D:$D,topmanager!$C:$C,rs_nova!$A343,topmanager!$A:$A,rs_nova!BG$2)</f>
        <v>0</v>
      </c>
      <c r="BH343" s="51">
        <f>SUMIFS(topmanager!$D:$D,topmanager!$C:$C,rs_nova!$A343,topmanager!$A:$A,rs_nova!BH$2)</f>
        <v>0</v>
      </c>
      <c r="BI343" s="51">
        <f>SUMIFS(topmanager!$D:$D,topmanager!$C:$C,rs_nova!$A343,topmanager!$A:$A,rs_nova!BI$2)</f>
        <v>0</v>
      </c>
      <c r="BJ343" s="51">
        <f>SUMIFS(topmanager!$D:$D,topmanager!$C:$C,rs_nova!$A343,topmanager!$A:$A,rs_nova!BJ$2)+SUMIFS(topmanager!$D:$D,topmanager!$C:$C,rs_nova!$A343,topmanager!$A:$A,rs_nova!BJ$2+1)</f>
        <v>0</v>
      </c>
      <c r="BK343" s="51">
        <f>IFERROR(VLOOKUP(A343,[8]ferias!$C$4:$G$100,5,FALSE),0)</f>
        <v>0</v>
      </c>
      <c r="BL343" s="51">
        <f>SUMIFS(topmanager!$D:$D,topmanager!$C:$C,rs_nova!$A343,topmanager!$A:$A,rs_nova!BL$2)</f>
        <v>0</v>
      </c>
      <c r="BM343" s="51">
        <f>SUMIFS(topmanager!$D:$D,topmanager!$C:$C,rs_nova!$A343,topmanager!$A:$A,rs_nova!BM$2)+SUMIFS(topmanager!$D:$D,topmanager!$C:$C,rs_nova!$A347,topmanager!$A:$A,151)</f>
        <v>0</v>
      </c>
      <c r="BN343" s="51">
        <f t="shared" si="93"/>
        <v>0</v>
      </c>
    </row>
    <row r="344" spans="1:66">
      <c r="A344" s="47" t="e">
        <f>total!#REF!</f>
        <v>#REF!</v>
      </c>
      <c r="B344" s="47">
        <f t="shared" si="80"/>
        <v>0</v>
      </c>
      <c r="C344" s="48" t="e">
        <f>total!#REF!</f>
        <v>#REF!</v>
      </c>
      <c r="D344" s="49" t="str">
        <f>IFERROR(VLOOKUP(A344,salario!A$3:J$32,10,FALSE),"")</f>
        <v/>
      </c>
      <c r="E344" s="49" t="str">
        <f>IFERROR(IF(VLOOKUP(A344,salario!A$3:O$32,15,FALSE)="","",VLOOKUP(A344,salario!A$3:O$32,15,FALSE)),"")</f>
        <v/>
      </c>
      <c r="F344" s="47" t="str">
        <f>IFERROR(VLOOKUP(A344,[5]base_pessoal!$B$2:$P$1504,13,FALSE),"")</f>
        <v/>
      </c>
      <c r="G344" s="50">
        <f>IFERROR(VLOOKUP(A344,salario!A$2:P$91,11,FALSE),0)*B344/30</f>
        <v>0</v>
      </c>
      <c r="H344" s="50">
        <f>SUMIFS(topmanager!$D:$D,topmanager!$C:$C,rs_nova!$A344,topmanager!$A:$A,rs_nova!H$2)+SUMIFS(topmanager!$D:$D,topmanager!$C:$C,rs_nova!$A344,topmanager!$A:$A,63)</f>
        <v>0</v>
      </c>
      <c r="I344" s="50">
        <f>-SUMIFS(topmanager!$D:$D,topmanager!$C:$C,rs_nova!$A344,topmanager!$A:$A,rs_nova!I$2)</f>
        <v>0</v>
      </c>
      <c r="J344" s="50">
        <f>SUMIFS(topmanager!$D:$D,topmanager!$C:$C,rs_nova!$A344,topmanager!$A:$A,rs_nova!J$2)</f>
        <v>0</v>
      </c>
      <c r="K344" s="50">
        <f>SUMIFS(topmanager!$D:$D,topmanager!$C:$C,rs_nova!$A344,topmanager!$A:$A,rs_nova!K$2)+SUMIFS(topmanager!$D:$D,topmanager!$C:$C,rs_nova!$A344,topmanager!$A:$A,911)</f>
        <v>0</v>
      </c>
      <c r="L344" s="50">
        <f>SUMIFS(topmanager!$D:$D,topmanager!$C:$C,rs_nova!$A344,topmanager!$A:$A,rs_nova!L$2)</f>
        <v>0</v>
      </c>
      <c r="M344" s="50">
        <f>SUMIFS(topmanager!$D:$D,topmanager!$C:$C,rs_nova!$A344,topmanager!$A:$A,rs_nova!M$2)+SUMIFS(topmanager!$D:$D,topmanager!$C:$C,rs_nova!$A344,topmanager!$A:$A,908)+SUMIFS(topmanager!$D:$D,topmanager!$C:$C,rs_nova!$A344,topmanager!$A:$A,550)</f>
        <v>0</v>
      </c>
      <c r="N344" s="50">
        <f>SUMIFS(topmanager!$D:$D,topmanager!$C:$C,rs_nova!$A344,topmanager!$A:$A,rs_nova!N$2)</f>
        <v>0</v>
      </c>
      <c r="O344" s="51">
        <f t="shared" si="81"/>
        <v>0</v>
      </c>
      <c r="P344" s="50">
        <f>IFERROR(VLOOKUP($A344,total!$B$4:$AW$437,27,0),0)</f>
        <v>0</v>
      </c>
      <c r="Q344" s="50">
        <f>IFERROR(VLOOKUP($A344,total!$B$4:$AW$437,21,0),0)</f>
        <v>0</v>
      </c>
      <c r="R344" s="50">
        <f>IFERROR(VLOOKUP($A344,total!$B$4:$AW$437,25,0),0)+IFERROR(VLOOKUP($A344,total!$B$4:$AW$437,36,0),0)</f>
        <v>0</v>
      </c>
      <c r="S344" s="50">
        <f>IFERROR(VLOOKUP(A344,gympass!$A$2:$F$148,6,0),0)</f>
        <v>0</v>
      </c>
      <c r="T344" s="50">
        <f>IFERROR(VLOOKUP($A344,total!$B$4:$AW$437,42,0),0)</f>
        <v>0</v>
      </c>
      <c r="U344" s="50">
        <f>IFERROR(VLOOKUP($A344,total!$B$4:$AW$437,32,0),0)</f>
        <v>0</v>
      </c>
      <c r="V344" s="50">
        <f>IFERROR(VLOOKUP($A344,total!$B$4:$AW$437,28,0),0)</f>
        <v>0</v>
      </c>
      <c r="W344" s="50">
        <f>IFERROR(VLOOKUP($A344,total!$B$4:$AX$437,49,0),0)</f>
        <v>0</v>
      </c>
      <c r="X344" s="50"/>
      <c r="Y344" s="50">
        <f>IFERROR(VLOOKUP(A344,#REF!,4,0),0)</f>
        <v>0</v>
      </c>
      <c r="Z344" s="50">
        <f>IFERROR(VLOOKUP(B344,#REF!,8,0),0)</f>
        <v>0</v>
      </c>
      <c r="AA344" s="50">
        <f>IFERROR(VLOOKUP($A344,total!$B$4:$AW$437,45,0),0)</f>
        <v>0</v>
      </c>
      <c r="AB344" s="50">
        <f>IFERROR(VLOOKUP($A344,total!$B$4:$AW$437,48,0),0)</f>
        <v>0</v>
      </c>
      <c r="AC344" s="50">
        <f>IFERROR(VLOOKUP($A344,total!$B$4:$AB$437,19,0),0)</f>
        <v>0</v>
      </c>
      <c r="AD344" s="50">
        <f>IFERROR(VLOOKUP($A344,total!$B$4:$AB$437,10,0),0)</f>
        <v>0</v>
      </c>
      <c r="AE344" s="50">
        <f>IFERROR(VLOOKUP($A344,total!$B$4:$AB$437,13,0),0)-SUMIFS(topmanager!$D:$D,topmanager!$C:$C,rs_nova!$A348,topmanager!$A:$A,856)</f>
        <v>0</v>
      </c>
      <c r="AF344" s="50">
        <f>IFERROR(VLOOKUP($A344,total!$B$4:$AB$437,16,0),0)</f>
        <v>0</v>
      </c>
      <c r="AG344" s="50">
        <f>IFERROR(VLOOKUP($A344,total!$B$4:$AB$437,7,0),0)</f>
        <v>0</v>
      </c>
      <c r="AH344" s="50">
        <f>IFERROR(VLOOKUP($A344,total!$B$4:$AD$437,29,0),0)</f>
        <v>0</v>
      </c>
      <c r="AI344" s="50">
        <f>IFERROR(VLOOKUP(A344,total!$B$4:$AN$437,39,0),0)</f>
        <v>0</v>
      </c>
      <c r="AJ344" s="51">
        <f t="shared" si="82"/>
        <v>0</v>
      </c>
      <c r="AK344" s="50">
        <f t="shared" si="83"/>
        <v>0</v>
      </c>
      <c r="AL344" s="50">
        <f t="shared" si="84"/>
        <v>0</v>
      </c>
      <c r="AM344" s="50">
        <f t="shared" si="85"/>
        <v>0</v>
      </c>
      <c r="AN344" s="50" t="e">
        <f t="shared" si="94"/>
        <v>#REF!</v>
      </c>
      <c r="AO344" s="50" t="e">
        <f t="shared" si="94"/>
        <v>#REF!</v>
      </c>
      <c r="AP344" s="50" t="e">
        <f t="shared" si="94"/>
        <v>#REF!</v>
      </c>
      <c r="AQ344" s="50">
        <f>IFERROR(VLOOKUP(TEXT($A344,"000000"),[6]Página1!$A$8:$S$801,13,FALSE),0)</f>
        <v>0</v>
      </c>
      <c r="AR344" s="50">
        <f>IFERROR(VLOOKUP(TEXT($A344,"000000"),[6]Página1!$A$8:$S$801,16,FALSE),0)</f>
        <v>0</v>
      </c>
      <c r="AS344" s="50">
        <f>IFERROR(VLOOKUP(TEXT($A344,"000000"),[6]Página1!$A$8:$S$801,19,FALSE),0)</f>
        <v>0</v>
      </c>
      <c r="AT344" s="50">
        <f>IFERROR(VLOOKUP(TEXT($A344,"000000"),[7]Página1!$A$8:$R$814,12,FALSE),0)</f>
        <v>0</v>
      </c>
      <c r="AU344" s="50">
        <f>IFERROR(VLOOKUP(TEXT($A344,"000000"),[7]Página1!$A$8:$R$814,15,FALSE),0)</f>
        <v>0</v>
      </c>
      <c r="AV344" s="50">
        <f>IFERROR(VLOOKUP(TEXT($A344,"000000"),[7]Página1!$A$8:$R$814,18,FALSE),0)</f>
        <v>0</v>
      </c>
      <c r="AW344" s="50"/>
      <c r="AX344" s="51" t="e">
        <f t="shared" si="86"/>
        <v>#REF!</v>
      </c>
      <c r="AY344" s="51" t="e">
        <f t="shared" si="87"/>
        <v>#REF!</v>
      </c>
      <c r="AZ344" s="51" t="e">
        <f t="shared" si="88"/>
        <v>#REF!</v>
      </c>
      <c r="BA344" s="51" t="e">
        <f t="shared" si="89"/>
        <v>#REF!</v>
      </c>
      <c r="BB344" s="51">
        <f t="shared" si="90"/>
        <v>0</v>
      </c>
      <c r="BC344" s="51" t="e">
        <f t="shared" si="91"/>
        <v>#REF!</v>
      </c>
      <c r="BD344" s="51">
        <f t="shared" si="92"/>
        <v>0</v>
      </c>
      <c r="BE344" s="51">
        <f>IFERROR(VLOOKUP(A344,salario!A$2:P$91,11,FALSE),0)</f>
        <v>0</v>
      </c>
      <c r="BF344" s="51">
        <f>SUMIFS(topmanager!$D:$D,topmanager!$C:$C,rs_nova!$A344,topmanager!$A:$A,rs_nova!BF$2)</f>
        <v>0</v>
      </c>
      <c r="BG344" s="51">
        <f>SUMIFS(topmanager!$D:$D,topmanager!$C:$C,rs_nova!$A344,topmanager!$A:$A,rs_nova!BG$2)</f>
        <v>0</v>
      </c>
      <c r="BH344" s="51">
        <f>SUMIFS(topmanager!$D:$D,topmanager!$C:$C,rs_nova!$A344,topmanager!$A:$A,rs_nova!BH$2)</f>
        <v>0</v>
      </c>
      <c r="BI344" s="51">
        <f>SUMIFS(topmanager!$D:$D,topmanager!$C:$C,rs_nova!$A344,topmanager!$A:$A,rs_nova!BI$2)</f>
        <v>0</v>
      </c>
      <c r="BJ344" s="51">
        <f>SUMIFS(topmanager!$D:$D,topmanager!$C:$C,rs_nova!$A344,topmanager!$A:$A,rs_nova!BJ$2)+SUMIFS(topmanager!$D:$D,topmanager!$C:$C,rs_nova!$A344,topmanager!$A:$A,rs_nova!BJ$2+1)</f>
        <v>0</v>
      </c>
      <c r="BK344" s="51">
        <f>IFERROR(VLOOKUP(A344,[8]ferias!$C$4:$G$100,5,FALSE),0)</f>
        <v>0</v>
      </c>
      <c r="BL344" s="51">
        <f>SUMIFS(topmanager!$D:$D,topmanager!$C:$C,rs_nova!$A344,topmanager!$A:$A,rs_nova!BL$2)</f>
        <v>0</v>
      </c>
      <c r="BM344" s="51">
        <f>SUMIFS(topmanager!$D:$D,topmanager!$C:$C,rs_nova!$A344,topmanager!$A:$A,rs_nova!BM$2)+SUMIFS(topmanager!$D:$D,topmanager!$C:$C,rs_nova!$A348,topmanager!$A:$A,151)</f>
        <v>0</v>
      </c>
      <c r="BN344" s="51">
        <f t="shared" si="93"/>
        <v>0</v>
      </c>
    </row>
    <row r="345" spans="1:66">
      <c r="A345" s="47" t="e">
        <f>total!#REF!</f>
        <v>#REF!</v>
      </c>
      <c r="B345" s="47">
        <f t="shared" si="80"/>
        <v>0</v>
      </c>
      <c r="C345" s="48" t="e">
        <f>total!#REF!</f>
        <v>#REF!</v>
      </c>
      <c r="D345" s="49" t="str">
        <f>IFERROR(VLOOKUP(A345,salario!A$3:J$32,10,FALSE),"")</f>
        <v/>
      </c>
      <c r="E345" s="49" t="str">
        <f>IFERROR(IF(VLOOKUP(A345,salario!A$3:O$32,15,FALSE)="","",VLOOKUP(A345,salario!A$3:O$32,15,FALSE)),"")</f>
        <v/>
      </c>
      <c r="F345" s="47" t="str">
        <f>IFERROR(VLOOKUP(A345,[5]base_pessoal!$B$2:$P$1504,13,FALSE),"")</f>
        <v/>
      </c>
      <c r="G345" s="50">
        <f>IFERROR(VLOOKUP(A345,salario!A$2:P$91,11,FALSE),0)*B345/30</f>
        <v>0</v>
      </c>
      <c r="H345" s="50">
        <f>SUMIFS(topmanager!$D:$D,topmanager!$C:$C,rs_nova!$A345,topmanager!$A:$A,rs_nova!H$2)+SUMIFS(topmanager!$D:$D,topmanager!$C:$C,rs_nova!$A345,topmanager!$A:$A,63)</f>
        <v>0</v>
      </c>
      <c r="I345" s="50">
        <f>-SUMIFS(topmanager!$D:$D,topmanager!$C:$C,rs_nova!$A345,topmanager!$A:$A,rs_nova!I$2)</f>
        <v>0</v>
      </c>
      <c r="J345" s="50">
        <f>SUMIFS(topmanager!$D:$D,topmanager!$C:$C,rs_nova!$A345,topmanager!$A:$A,rs_nova!J$2)</f>
        <v>0</v>
      </c>
      <c r="K345" s="50">
        <f>SUMIFS(topmanager!$D:$D,topmanager!$C:$C,rs_nova!$A345,topmanager!$A:$A,rs_nova!K$2)+SUMIFS(topmanager!$D:$D,topmanager!$C:$C,rs_nova!$A345,topmanager!$A:$A,911)</f>
        <v>0</v>
      </c>
      <c r="L345" s="50">
        <f>SUMIFS(topmanager!$D:$D,topmanager!$C:$C,rs_nova!$A345,topmanager!$A:$A,rs_nova!L$2)</f>
        <v>0</v>
      </c>
      <c r="M345" s="50">
        <f>SUMIFS(topmanager!$D:$D,topmanager!$C:$C,rs_nova!$A345,topmanager!$A:$A,rs_nova!M$2)+SUMIFS(topmanager!$D:$D,topmanager!$C:$C,rs_nova!$A345,topmanager!$A:$A,908)+SUMIFS(topmanager!$D:$D,topmanager!$C:$C,rs_nova!$A345,topmanager!$A:$A,550)</f>
        <v>0</v>
      </c>
      <c r="N345" s="50">
        <f>SUMIFS(topmanager!$D:$D,topmanager!$C:$C,rs_nova!$A345,topmanager!$A:$A,rs_nova!N$2)</f>
        <v>0</v>
      </c>
      <c r="O345" s="51">
        <f t="shared" si="81"/>
        <v>0</v>
      </c>
      <c r="P345" s="50">
        <f>IFERROR(VLOOKUP($A345,total!$B$4:$AW$437,27,0),0)</f>
        <v>0</v>
      </c>
      <c r="Q345" s="50">
        <f>IFERROR(VLOOKUP($A345,total!$B$4:$AW$437,21,0),0)</f>
        <v>0</v>
      </c>
      <c r="R345" s="50">
        <f>IFERROR(VLOOKUP($A345,total!$B$4:$AW$437,25,0),0)+IFERROR(VLOOKUP($A345,total!$B$4:$AW$437,36,0),0)</f>
        <v>0</v>
      </c>
      <c r="S345" s="50">
        <f>IFERROR(VLOOKUP(A345,gympass!$A$2:$F$148,6,0),0)</f>
        <v>0</v>
      </c>
      <c r="T345" s="50">
        <f>IFERROR(VLOOKUP($A345,total!$B$4:$AW$437,42,0),0)</f>
        <v>0</v>
      </c>
      <c r="U345" s="50">
        <f>IFERROR(VLOOKUP($A345,total!$B$4:$AW$437,32,0),0)</f>
        <v>0</v>
      </c>
      <c r="V345" s="50">
        <f>IFERROR(VLOOKUP($A345,total!$B$4:$AW$437,28,0),0)</f>
        <v>0</v>
      </c>
      <c r="W345" s="50">
        <f>IFERROR(VLOOKUP($A345,total!$B$4:$AX$437,49,0),0)</f>
        <v>0</v>
      </c>
      <c r="X345" s="50"/>
      <c r="Y345" s="50">
        <f>IFERROR(VLOOKUP(A345,#REF!,4,0),0)</f>
        <v>0</v>
      </c>
      <c r="Z345" s="50">
        <f>IFERROR(VLOOKUP(B345,#REF!,8,0),0)</f>
        <v>0</v>
      </c>
      <c r="AA345" s="50">
        <f>IFERROR(VLOOKUP($A345,total!$B$4:$AW$437,45,0),0)</f>
        <v>0</v>
      </c>
      <c r="AB345" s="50">
        <f>IFERROR(VLOOKUP($A345,total!$B$4:$AW$437,48,0),0)</f>
        <v>0</v>
      </c>
      <c r="AC345" s="50">
        <f>IFERROR(VLOOKUP($A345,total!$B$4:$AB$437,19,0),0)</f>
        <v>0</v>
      </c>
      <c r="AD345" s="50">
        <f>IFERROR(VLOOKUP($A345,total!$B$4:$AB$437,10,0),0)</f>
        <v>0</v>
      </c>
      <c r="AE345" s="50">
        <f>IFERROR(VLOOKUP($A345,total!$B$4:$AB$437,13,0),0)-SUMIFS(topmanager!$D:$D,topmanager!$C:$C,rs_nova!$A349,topmanager!$A:$A,856)</f>
        <v>0</v>
      </c>
      <c r="AF345" s="50">
        <f>IFERROR(VLOOKUP($A345,total!$B$4:$AB$437,16,0),0)</f>
        <v>0</v>
      </c>
      <c r="AG345" s="50">
        <f>IFERROR(VLOOKUP($A345,total!$B$4:$AB$437,7,0),0)</f>
        <v>0</v>
      </c>
      <c r="AH345" s="50">
        <f>IFERROR(VLOOKUP($A345,total!$B$4:$AD$437,29,0),0)</f>
        <v>0</v>
      </c>
      <c r="AI345" s="50">
        <f>IFERROR(VLOOKUP(A345,total!$B$4:$AN$437,39,0),0)</f>
        <v>0</v>
      </c>
      <c r="AJ345" s="51">
        <f t="shared" si="82"/>
        <v>0</v>
      </c>
      <c r="AK345" s="50">
        <f t="shared" si="83"/>
        <v>0</v>
      </c>
      <c r="AL345" s="50">
        <f t="shared" si="84"/>
        <v>0</v>
      </c>
      <c r="AM345" s="50">
        <f t="shared" si="85"/>
        <v>0</v>
      </c>
      <c r="AN345" s="50" t="e">
        <f t="shared" si="94"/>
        <v>#REF!</v>
      </c>
      <c r="AO345" s="50" t="e">
        <f t="shared" si="94"/>
        <v>#REF!</v>
      </c>
      <c r="AP345" s="50" t="e">
        <f t="shared" si="94"/>
        <v>#REF!</v>
      </c>
      <c r="AQ345" s="50">
        <f>IFERROR(VLOOKUP(TEXT($A345,"000000"),[6]Página1!$A$8:$S$801,13,FALSE),0)</f>
        <v>0</v>
      </c>
      <c r="AR345" s="50">
        <f>IFERROR(VLOOKUP(TEXT($A345,"000000"),[6]Página1!$A$8:$S$801,16,FALSE),0)</f>
        <v>0</v>
      </c>
      <c r="AS345" s="50">
        <f>IFERROR(VLOOKUP(TEXT($A345,"000000"),[6]Página1!$A$8:$S$801,19,FALSE),0)</f>
        <v>0</v>
      </c>
      <c r="AT345" s="50">
        <f>IFERROR(VLOOKUP(TEXT($A345,"000000"),[7]Página1!$A$8:$R$814,12,FALSE),0)</f>
        <v>0</v>
      </c>
      <c r="AU345" s="50">
        <f>IFERROR(VLOOKUP(TEXT($A345,"000000"),[7]Página1!$A$8:$R$814,15,FALSE),0)</f>
        <v>0</v>
      </c>
      <c r="AV345" s="50">
        <f>IFERROR(VLOOKUP(TEXT($A345,"000000"),[7]Página1!$A$8:$R$814,18,FALSE),0)</f>
        <v>0</v>
      </c>
      <c r="AW345" s="50"/>
      <c r="AX345" s="51" t="e">
        <f t="shared" si="86"/>
        <v>#REF!</v>
      </c>
      <c r="AY345" s="51" t="e">
        <f t="shared" si="87"/>
        <v>#REF!</v>
      </c>
      <c r="AZ345" s="51" t="e">
        <f t="shared" si="88"/>
        <v>#REF!</v>
      </c>
      <c r="BA345" s="51" t="e">
        <f t="shared" si="89"/>
        <v>#REF!</v>
      </c>
      <c r="BB345" s="51">
        <f t="shared" si="90"/>
        <v>0</v>
      </c>
      <c r="BC345" s="51" t="e">
        <f t="shared" si="91"/>
        <v>#REF!</v>
      </c>
      <c r="BD345" s="51">
        <f t="shared" si="92"/>
        <v>0</v>
      </c>
      <c r="BE345" s="51">
        <f>IFERROR(VLOOKUP(A345,salario!A$2:P$91,11,FALSE),0)</f>
        <v>0</v>
      </c>
      <c r="BF345" s="51">
        <f>SUMIFS(topmanager!$D:$D,topmanager!$C:$C,rs_nova!$A345,topmanager!$A:$A,rs_nova!BF$2)</f>
        <v>0</v>
      </c>
      <c r="BG345" s="51">
        <f>SUMIFS(topmanager!$D:$D,topmanager!$C:$C,rs_nova!$A345,topmanager!$A:$A,rs_nova!BG$2)</f>
        <v>0</v>
      </c>
      <c r="BH345" s="51">
        <f>SUMIFS(topmanager!$D:$D,topmanager!$C:$C,rs_nova!$A345,topmanager!$A:$A,rs_nova!BH$2)</f>
        <v>0</v>
      </c>
      <c r="BI345" s="51">
        <f>SUMIFS(topmanager!$D:$D,topmanager!$C:$C,rs_nova!$A345,topmanager!$A:$A,rs_nova!BI$2)</f>
        <v>0</v>
      </c>
      <c r="BJ345" s="51">
        <f>SUMIFS(topmanager!$D:$D,topmanager!$C:$C,rs_nova!$A345,topmanager!$A:$A,rs_nova!BJ$2)+SUMIFS(topmanager!$D:$D,topmanager!$C:$C,rs_nova!$A345,topmanager!$A:$A,rs_nova!BJ$2+1)</f>
        <v>0</v>
      </c>
      <c r="BK345" s="51">
        <f>IFERROR(VLOOKUP(A345,[8]ferias!$C$4:$G$100,5,FALSE),0)</f>
        <v>0</v>
      </c>
      <c r="BL345" s="51">
        <f>SUMIFS(topmanager!$D:$D,topmanager!$C:$C,rs_nova!$A345,topmanager!$A:$A,rs_nova!BL$2)</f>
        <v>0</v>
      </c>
      <c r="BM345" s="51">
        <f>SUMIFS(topmanager!$D:$D,topmanager!$C:$C,rs_nova!$A345,topmanager!$A:$A,rs_nova!BM$2)+SUMIFS(topmanager!$D:$D,topmanager!$C:$C,rs_nova!$A349,topmanager!$A:$A,151)</f>
        <v>0</v>
      </c>
      <c r="BN345" s="51">
        <f t="shared" si="93"/>
        <v>0</v>
      </c>
    </row>
    <row r="346" spans="1:66">
      <c r="A346" s="47" t="e">
        <f>total!#REF!</f>
        <v>#REF!</v>
      </c>
      <c r="B346" s="47">
        <f t="shared" si="80"/>
        <v>0</v>
      </c>
      <c r="C346" s="48" t="e">
        <f>total!#REF!</f>
        <v>#REF!</v>
      </c>
      <c r="D346" s="49" t="str">
        <f>IFERROR(VLOOKUP(A346,salario!A$3:J$32,10,FALSE),"")</f>
        <v/>
      </c>
      <c r="E346" s="49" t="str">
        <f>IFERROR(IF(VLOOKUP(A346,salario!A$3:O$32,15,FALSE)="","",VLOOKUP(A346,salario!A$3:O$32,15,FALSE)),"")</f>
        <v/>
      </c>
      <c r="F346" s="47" t="str">
        <f>IFERROR(VLOOKUP(A346,[5]base_pessoal!$B$2:$P$1504,13,FALSE),"")</f>
        <v/>
      </c>
      <c r="G346" s="50">
        <f>IFERROR(VLOOKUP(A346,salario!A$2:P$91,11,FALSE),0)*B346/30</f>
        <v>0</v>
      </c>
      <c r="H346" s="50">
        <f>SUMIFS(topmanager!$D:$D,topmanager!$C:$C,rs_nova!$A346,topmanager!$A:$A,rs_nova!H$2)+SUMIFS(topmanager!$D:$D,topmanager!$C:$C,rs_nova!$A346,topmanager!$A:$A,63)</f>
        <v>0</v>
      </c>
      <c r="I346" s="50">
        <f>-SUMIFS(topmanager!$D:$D,topmanager!$C:$C,rs_nova!$A346,topmanager!$A:$A,rs_nova!I$2)</f>
        <v>0</v>
      </c>
      <c r="J346" s="50">
        <f>SUMIFS(topmanager!$D:$D,topmanager!$C:$C,rs_nova!$A346,topmanager!$A:$A,rs_nova!J$2)</f>
        <v>0</v>
      </c>
      <c r="K346" s="50">
        <f>SUMIFS(topmanager!$D:$D,topmanager!$C:$C,rs_nova!$A346,topmanager!$A:$A,rs_nova!K$2)+SUMIFS(topmanager!$D:$D,topmanager!$C:$C,rs_nova!$A346,topmanager!$A:$A,911)</f>
        <v>0</v>
      </c>
      <c r="L346" s="50">
        <f>SUMIFS(topmanager!$D:$D,topmanager!$C:$C,rs_nova!$A346,topmanager!$A:$A,rs_nova!L$2)</f>
        <v>0</v>
      </c>
      <c r="M346" s="50">
        <f>SUMIFS(topmanager!$D:$D,topmanager!$C:$C,rs_nova!$A346,topmanager!$A:$A,rs_nova!M$2)+SUMIFS(topmanager!$D:$D,topmanager!$C:$C,rs_nova!$A346,topmanager!$A:$A,908)+SUMIFS(topmanager!$D:$D,topmanager!$C:$C,rs_nova!$A346,topmanager!$A:$A,550)</f>
        <v>0</v>
      </c>
      <c r="N346" s="50">
        <f>SUMIFS(topmanager!$D:$D,topmanager!$C:$C,rs_nova!$A346,topmanager!$A:$A,rs_nova!N$2)</f>
        <v>0</v>
      </c>
      <c r="O346" s="51">
        <f t="shared" si="81"/>
        <v>0</v>
      </c>
      <c r="P346" s="50">
        <f>IFERROR(VLOOKUP($A346,total!$B$4:$AW$437,27,0),0)</f>
        <v>0</v>
      </c>
      <c r="Q346" s="50">
        <f>IFERROR(VLOOKUP($A346,total!$B$4:$AW$437,21,0),0)</f>
        <v>0</v>
      </c>
      <c r="R346" s="50">
        <f>IFERROR(VLOOKUP($A346,total!$B$4:$AW$437,25,0),0)+IFERROR(VLOOKUP($A346,total!$B$4:$AW$437,36,0),0)</f>
        <v>0</v>
      </c>
      <c r="S346" s="50">
        <f>IFERROR(VLOOKUP(A346,gympass!$A$2:$F$148,6,0),0)</f>
        <v>0</v>
      </c>
      <c r="T346" s="50">
        <f>IFERROR(VLOOKUP($A346,total!$B$4:$AW$437,42,0),0)</f>
        <v>0</v>
      </c>
      <c r="U346" s="50">
        <f>IFERROR(VLOOKUP($A346,total!$B$4:$AW$437,32,0),0)</f>
        <v>0</v>
      </c>
      <c r="V346" s="50">
        <f>IFERROR(VLOOKUP($A346,total!$B$4:$AW$437,28,0),0)</f>
        <v>0</v>
      </c>
      <c r="W346" s="50">
        <f>IFERROR(VLOOKUP($A346,total!$B$4:$AX$437,49,0),0)</f>
        <v>0</v>
      </c>
      <c r="X346" s="50"/>
      <c r="Y346" s="50">
        <f>IFERROR(VLOOKUP(A346,#REF!,4,0),0)</f>
        <v>0</v>
      </c>
      <c r="Z346" s="50">
        <f>IFERROR(VLOOKUP(B346,#REF!,8,0),0)</f>
        <v>0</v>
      </c>
      <c r="AA346" s="50">
        <f>IFERROR(VLOOKUP($A346,total!$B$4:$AW$437,45,0),0)</f>
        <v>0</v>
      </c>
      <c r="AB346" s="50">
        <f>IFERROR(VLOOKUP($A346,total!$B$4:$AW$437,48,0),0)</f>
        <v>0</v>
      </c>
      <c r="AC346" s="50">
        <f>IFERROR(VLOOKUP($A346,total!$B$4:$AB$437,19,0),0)</f>
        <v>0</v>
      </c>
      <c r="AD346" s="50">
        <f>IFERROR(VLOOKUP($A346,total!$B$4:$AB$437,10,0),0)</f>
        <v>0</v>
      </c>
      <c r="AE346" s="50">
        <f>IFERROR(VLOOKUP($A346,total!$B$4:$AB$437,13,0),0)-SUMIFS(topmanager!$D:$D,topmanager!$C:$C,rs_nova!$A350,topmanager!$A:$A,856)</f>
        <v>0</v>
      </c>
      <c r="AF346" s="50">
        <f>IFERROR(VLOOKUP($A346,total!$B$4:$AB$437,16,0),0)</f>
        <v>0</v>
      </c>
      <c r="AG346" s="50">
        <f>IFERROR(VLOOKUP($A346,total!$B$4:$AB$437,7,0),0)</f>
        <v>0</v>
      </c>
      <c r="AH346" s="50">
        <f>IFERROR(VLOOKUP($A346,total!$B$4:$AD$437,29,0),0)</f>
        <v>0</v>
      </c>
      <c r="AI346" s="50">
        <f>IFERROR(VLOOKUP(A346,total!$B$4:$AN$437,39,0),0)</f>
        <v>0</v>
      </c>
      <c r="AJ346" s="51">
        <f t="shared" si="82"/>
        <v>0</v>
      </c>
      <c r="AK346" s="50">
        <f t="shared" si="83"/>
        <v>0</v>
      </c>
      <c r="AL346" s="50">
        <f t="shared" si="84"/>
        <v>0</v>
      </c>
      <c r="AM346" s="50">
        <f t="shared" si="85"/>
        <v>0</v>
      </c>
      <c r="AN346" s="50" t="e">
        <f t="shared" si="94"/>
        <v>#REF!</v>
      </c>
      <c r="AO346" s="50" t="e">
        <f t="shared" si="94"/>
        <v>#REF!</v>
      </c>
      <c r="AP346" s="50" t="e">
        <f t="shared" si="94"/>
        <v>#REF!</v>
      </c>
      <c r="AQ346" s="50">
        <f>IFERROR(VLOOKUP(TEXT($A346,"000000"),[6]Página1!$A$8:$S$801,13,FALSE),0)</f>
        <v>0</v>
      </c>
      <c r="AR346" s="50">
        <f>IFERROR(VLOOKUP(TEXT($A346,"000000"),[6]Página1!$A$8:$S$801,16,FALSE),0)</f>
        <v>0</v>
      </c>
      <c r="AS346" s="50">
        <f>IFERROR(VLOOKUP(TEXT($A346,"000000"),[6]Página1!$A$8:$S$801,19,FALSE),0)</f>
        <v>0</v>
      </c>
      <c r="AT346" s="50">
        <f>IFERROR(VLOOKUP(TEXT($A346,"000000"),[7]Página1!$A$8:$R$814,12,FALSE),0)</f>
        <v>0</v>
      </c>
      <c r="AU346" s="50">
        <f>IFERROR(VLOOKUP(TEXT($A346,"000000"),[7]Página1!$A$8:$R$814,15,FALSE),0)</f>
        <v>0</v>
      </c>
      <c r="AV346" s="50">
        <f>IFERROR(VLOOKUP(TEXT($A346,"000000"),[7]Página1!$A$8:$R$814,18,FALSE),0)</f>
        <v>0</v>
      </c>
      <c r="AW346" s="50"/>
      <c r="AX346" s="51" t="e">
        <f t="shared" si="86"/>
        <v>#REF!</v>
      </c>
      <c r="AY346" s="51" t="e">
        <f t="shared" si="87"/>
        <v>#REF!</v>
      </c>
      <c r="AZ346" s="51" t="e">
        <f t="shared" si="88"/>
        <v>#REF!</v>
      </c>
      <c r="BA346" s="51" t="e">
        <f t="shared" si="89"/>
        <v>#REF!</v>
      </c>
      <c r="BB346" s="51">
        <f t="shared" si="90"/>
        <v>0</v>
      </c>
      <c r="BC346" s="51" t="e">
        <f t="shared" si="91"/>
        <v>#REF!</v>
      </c>
      <c r="BD346" s="51">
        <f t="shared" si="92"/>
        <v>0</v>
      </c>
      <c r="BE346" s="51">
        <f>IFERROR(VLOOKUP(A346,salario!A$2:P$91,11,FALSE),0)</f>
        <v>0</v>
      </c>
      <c r="BF346" s="51">
        <f>SUMIFS(topmanager!$D:$D,topmanager!$C:$C,rs_nova!$A346,topmanager!$A:$A,rs_nova!BF$2)</f>
        <v>0</v>
      </c>
      <c r="BG346" s="51">
        <f>SUMIFS(topmanager!$D:$D,topmanager!$C:$C,rs_nova!$A346,topmanager!$A:$A,rs_nova!BG$2)</f>
        <v>0</v>
      </c>
      <c r="BH346" s="51">
        <f>SUMIFS(topmanager!$D:$D,topmanager!$C:$C,rs_nova!$A346,topmanager!$A:$A,rs_nova!BH$2)</f>
        <v>0</v>
      </c>
      <c r="BI346" s="51">
        <f>SUMIFS(topmanager!$D:$D,topmanager!$C:$C,rs_nova!$A346,topmanager!$A:$A,rs_nova!BI$2)</f>
        <v>0</v>
      </c>
      <c r="BJ346" s="51">
        <f>SUMIFS(topmanager!$D:$D,topmanager!$C:$C,rs_nova!$A346,topmanager!$A:$A,rs_nova!BJ$2)+SUMIFS(topmanager!$D:$D,topmanager!$C:$C,rs_nova!$A346,topmanager!$A:$A,rs_nova!BJ$2+1)</f>
        <v>0</v>
      </c>
      <c r="BK346" s="51">
        <f>IFERROR(VLOOKUP(A346,[8]ferias!$C$4:$G$100,5,FALSE),0)</f>
        <v>0</v>
      </c>
      <c r="BL346" s="51">
        <f>SUMIFS(topmanager!$D:$D,topmanager!$C:$C,rs_nova!$A346,topmanager!$A:$A,rs_nova!BL$2)</f>
        <v>0</v>
      </c>
      <c r="BM346" s="51">
        <f>SUMIFS(topmanager!$D:$D,topmanager!$C:$C,rs_nova!$A346,topmanager!$A:$A,rs_nova!BM$2)+SUMIFS(topmanager!$D:$D,topmanager!$C:$C,rs_nova!$A350,topmanager!$A:$A,151)</f>
        <v>0</v>
      </c>
      <c r="BN346" s="51">
        <f t="shared" si="93"/>
        <v>0</v>
      </c>
    </row>
    <row r="347" spans="1:66">
      <c r="A347" s="47" t="e">
        <f>total!#REF!</f>
        <v>#REF!</v>
      </c>
      <c r="B347" s="47">
        <f t="shared" si="80"/>
        <v>0</v>
      </c>
      <c r="C347" s="48" t="e">
        <f>total!#REF!</f>
        <v>#REF!</v>
      </c>
      <c r="D347" s="49" t="str">
        <f>IFERROR(VLOOKUP(A347,salario!A$3:J$32,10,FALSE),"")</f>
        <v/>
      </c>
      <c r="E347" s="49" t="str">
        <f>IFERROR(IF(VLOOKUP(A347,salario!A$3:O$32,15,FALSE)="","",VLOOKUP(A347,salario!A$3:O$32,15,FALSE)),"")</f>
        <v/>
      </c>
      <c r="F347" s="47" t="str">
        <f>IFERROR(VLOOKUP(A347,[5]base_pessoal!$B$2:$P$1504,13,FALSE),"")</f>
        <v/>
      </c>
      <c r="G347" s="50">
        <f>IFERROR(VLOOKUP(A347,salario!A$2:P$91,11,FALSE),0)*B347/30</f>
        <v>0</v>
      </c>
      <c r="H347" s="50">
        <f>SUMIFS(topmanager!$D:$D,topmanager!$C:$C,rs_nova!$A347,topmanager!$A:$A,rs_nova!H$2)+SUMIFS(topmanager!$D:$D,topmanager!$C:$C,rs_nova!$A347,topmanager!$A:$A,63)</f>
        <v>0</v>
      </c>
      <c r="I347" s="50">
        <f>-SUMIFS(topmanager!$D:$D,topmanager!$C:$C,rs_nova!$A347,topmanager!$A:$A,rs_nova!I$2)</f>
        <v>0</v>
      </c>
      <c r="J347" s="50">
        <f>SUMIFS(topmanager!$D:$D,topmanager!$C:$C,rs_nova!$A347,topmanager!$A:$A,rs_nova!J$2)</f>
        <v>0</v>
      </c>
      <c r="K347" s="50">
        <f>SUMIFS(topmanager!$D:$D,topmanager!$C:$C,rs_nova!$A347,topmanager!$A:$A,rs_nova!K$2)+SUMIFS(topmanager!$D:$D,topmanager!$C:$C,rs_nova!$A347,topmanager!$A:$A,911)</f>
        <v>0</v>
      </c>
      <c r="L347" s="50">
        <f>SUMIFS(topmanager!$D:$D,topmanager!$C:$C,rs_nova!$A347,topmanager!$A:$A,rs_nova!L$2)</f>
        <v>0</v>
      </c>
      <c r="M347" s="50">
        <f>SUMIFS(topmanager!$D:$D,topmanager!$C:$C,rs_nova!$A347,topmanager!$A:$A,rs_nova!M$2)+SUMIFS(topmanager!$D:$D,topmanager!$C:$C,rs_nova!$A347,topmanager!$A:$A,908)+SUMIFS(topmanager!$D:$D,topmanager!$C:$C,rs_nova!$A347,topmanager!$A:$A,550)</f>
        <v>0</v>
      </c>
      <c r="N347" s="50">
        <f>SUMIFS(topmanager!$D:$D,topmanager!$C:$C,rs_nova!$A347,topmanager!$A:$A,rs_nova!N$2)</f>
        <v>0</v>
      </c>
      <c r="O347" s="51">
        <f t="shared" si="81"/>
        <v>0</v>
      </c>
      <c r="P347" s="50">
        <f>IFERROR(VLOOKUP($A347,total!$B$4:$AW$437,27,0),0)</f>
        <v>0</v>
      </c>
      <c r="Q347" s="50">
        <f>IFERROR(VLOOKUP($A347,total!$B$4:$AW$437,21,0),0)</f>
        <v>0</v>
      </c>
      <c r="R347" s="50">
        <f>IFERROR(VLOOKUP($A347,total!$B$4:$AW$437,25,0),0)+IFERROR(VLOOKUP($A347,total!$B$4:$AW$437,36,0),0)</f>
        <v>0</v>
      </c>
      <c r="S347" s="50">
        <f>IFERROR(VLOOKUP(A347,gympass!$A$2:$F$148,6,0),0)</f>
        <v>0</v>
      </c>
      <c r="T347" s="50">
        <f>IFERROR(VLOOKUP($A347,total!$B$4:$AW$437,42,0),0)</f>
        <v>0</v>
      </c>
      <c r="U347" s="50">
        <f>IFERROR(VLOOKUP($A347,total!$B$4:$AW$437,32,0),0)</f>
        <v>0</v>
      </c>
      <c r="V347" s="50">
        <f>IFERROR(VLOOKUP($A347,total!$B$4:$AW$437,28,0),0)</f>
        <v>0</v>
      </c>
      <c r="W347" s="50">
        <f>IFERROR(VLOOKUP($A347,total!$B$4:$AX$437,49,0),0)</f>
        <v>0</v>
      </c>
      <c r="X347" s="50"/>
      <c r="Y347" s="50">
        <f>IFERROR(VLOOKUP(A347,#REF!,4,0),0)</f>
        <v>0</v>
      </c>
      <c r="Z347" s="50">
        <f>IFERROR(VLOOKUP(B347,#REF!,8,0),0)</f>
        <v>0</v>
      </c>
      <c r="AA347" s="50">
        <f>IFERROR(VLOOKUP($A347,total!$B$4:$AW$437,45,0),0)</f>
        <v>0</v>
      </c>
      <c r="AB347" s="50">
        <f>IFERROR(VLOOKUP($A347,total!$B$4:$AW$437,48,0),0)</f>
        <v>0</v>
      </c>
      <c r="AC347" s="50">
        <f>IFERROR(VLOOKUP($A347,total!$B$4:$AB$437,19,0),0)</f>
        <v>0</v>
      </c>
      <c r="AD347" s="50">
        <f>IFERROR(VLOOKUP($A347,total!$B$4:$AB$437,10,0),0)</f>
        <v>0</v>
      </c>
      <c r="AE347" s="50">
        <f>IFERROR(VLOOKUP($A347,total!$B$4:$AB$437,13,0),0)-SUMIFS(topmanager!$D:$D,topmanager!$C:$C,rs_nova!$A351,topmanager!$A:$A,856)</f>
        <v>0</v>
      </c>
      <c r="AF347" s="50">
        <f>IFERROR(VLOOKUP($A347,total!$B$4:$AB$437,16,0),0)</f>
        <v>0</v>
      </c>
      <c r="AG347" s="50">
        <f>IFERROR(VLOOKUP($A347,total!$B$4:$AB$437,7,0),0)</f>
        <v>0</v>
      </c>
      <c r="AH347" s="50">
        <f>IFERROR(VLOOKUP($A347,total!$B$4:$AD$437,29,0),0)</f>
        <v>0</v>
      </c>
      <c r="AI347" s="50">
        <f>IFERROR(VLOOKUP(A347,total!$B$4:$AN$437,39,0),0)</f>
        <v>0</v>
      </c>
      <c r="AJ347" s="51">
        <f t="shared" si="82"/>
        <v>0</v>
      </c>
      <c r="AK347" s="50">
        <f t="shared" si="83"/>
        <v>0</v>
      </c>
      <c r="AL347" s="50">
        <f t="shared" si="84"/>
        <v>0</v>
      </c>
      <c r="AM347" s="50">
        <f t="shared" si="85"/>
        <v>0</v>
      </c>
      <c r="AN347" s="50" t="e">
        <f t="shared" si="94"/>
        <v>#REF!</v>
      </c>
      <c r="AO347" s="50" t="e">
        <f t="shared" si="94"/>
        <v>#REF!</v>
      </c>
      <c r="AP347" s="50" t="e">
        <f t="shared" si="94"/>
        <v>#REF!</v>
      </c>
      <c r="AQ347" s="50">
        <f>IFERROR(VLOOKUP(TEXT($A347,"000000"),[6]Página1!$A$8:$S$801,13,FALSE),0)</f>
        <v>0</v>
      </c>
      <c r="AR347" s="50">
        <f>IFERROR(VLOOKUP(TEXT($A347,"000000"),[6]Página1!$A$8:$S$801,16,FALSE),0)</f>
        <v>0</v>
      </c>
      <c r="AS347" s="50">
        <f>IFERROR(VLOOKUP(TEXT($A347,"000000"),[6]Página1!$A$8:$S$801,19,FALSE),0)</f>
        <v>0</v>
      </c>
      <c r="AT347" s="50">
        <f>IFERROR(VLOOKUP(TEXT($A347,"000000"),[7]Página1!$A$8:$R$814,12,FALSE),0)</f>
        <v>0</v>
      </c>
      <c r="AU347" s="50">
        <f>IFERROR(VLOOKUP(TEXT($A347,"000000"),[7]Página1!$A$8:$R$814,15,FALSE),0)</f>
        <v>0</v>
      </c>
      <c r="AV347" s="50">
        <f>IFERROR(VLOOKUP(TEXT($A347,"000000"),[7]Página1!$A$8:$R$814,18,FALSE),0)</f>
        <v>0</v>
      </c>
      <c r="AW347" s="50"/>
      <c r="AX347" s="51" t="e">
        <f t="shared" si="86"/>
        <v>#REF!</v>
      </c>
      <c r="AY347" s="51" t="e">
        <f t="shared" si="87"/>
        <v>#REF!</v>
      </c>
      <c r="AZ347" s="51" t="e">
        <f t="shared" si="88"/>
        <v>#REF!</v>
      </c>
      <c r="BA347" s="51" t="e">
        <f t="shared" si="89"/>
        <v>#REF!</v>
      </c>
      <c r="BB347" s="51">
        <f t="shared" si="90"/>
        <v>0</v>
      </c>
      <c r="BC347" s="51" t="e">
        <f t="shared" si="91"/>
        <v>#REF!</v>
      </c>
      <c r="BD347" s="51">
        <f t="shared" si="92"/>
        <v>0</v>
      </c>
      <c r="BE347" s="51">
        <f>IFERROR(VLOOKUP(A347,salario!A$2:P$91,11,FALSE),0)</f>
        <v>0</v>
      </c>
      <c r="BF347" s="51">
        <f>SUMIFS(topmanager!$D:$D,topmanager!$C:$C,rs_nova!$A347,topmanager!$A:$A,rs_nova!BF$2)</f>
        <v>0</v>
      </c>
      <c r="BG347" s="51">
        <f>SUMIFS(topmanager!$D:$D,topmanager!$C:$C,rs_nova!$A347,topmanager!$A:$A,rs_nova!BG$2)</f>
        <v>0</v>
      </c>
      <c r="BH347" s="51">
        <f>SUMIFS(topmanager!$D:$D,topmanager!$C:$C,rs_nova!$A347,topmanager!$A:$A,rs_nova!BH$2)</f>
        <v>0</v>
      </c>
      <c r="BI347" s="51">
        <f>SUMIFS(topmanager!$D:$D,topmanager!$C:$C,rs_nova!$A347,topmanager!$A:$A,rs_nova!BI$2)</f>
        <v>0</v>
      </c>
      <c r="BJ347" s="51">
        <f>SUMIFS(topmanager!$D:$D,topmanager!$C:$C,rs_nova!$A347,topmanager!$A:$A,rs_nova!BJ$2)+SUMIFS(topmanager!$D:$D,topmanager!$C:$C,rs_nova!$A347,topmanager!$A:$A,rs_nova!BJ$2+1)</f>
        <v>0</v>
      </c>
      <c r="BK347" s="51">
        <f>IFERROR(VLOOKUP(A347,[8]ferias!$C$4:$G$100,5,FALSE),0)</f>
        <v>0</v>
      </c>
      <c r="BL347" s="51">
        <f>SUMIFS(topmanager!$D:$D,topmanager!$C:$C,rs_nova!$A347,topmanager!$A:$A,rs_nova!BL$2)</f>
        <v>0</v>
      </c>
      <c r="BM347" s="51">
        <f>SUMIFS(topmanager!$D:$D,topmanager!$C:$C,rs_nova!$A347,topmanager!$A:$A,rs_nova!BM$2)+SUMIFS(topmanager!$D:$D,topmanager!$C:$C,rs_nova!$A351,topmanager!$A:$A,151)</f>
        <v>0</v>
      </c>
      <c r="BN347" s="51">
        <f t="shared" si="93"/>
        <v>0</v>
      </c>
    </row>
    <row r="348" spans="1:66">
      <c r="A348" s="47" t="e">
        <f>total!#REF!</f>
        <v>#REF!</v>
      </c>
      <c r="B348" s="47">
        <f t="shared" si="80"/>
        <v>0</v>
      </c>
      <c r="C348" s="48" t="e">
        <f>total!#REF!</f>
        <v>#REF!</v>
      </c>
      <c r="D348" s="49" t="str">
        <f>IFERROR(VLOOKUP(A348,salario!A$3:J$32,10,FALSE),"")</f>
        <v/>
      </c>
      <c r="E348" s="49" t="str">
        <f>IFERROR(IF(VLOOKUP(A348,salario!A$3:O$32,15,FALSE)="","",VLOOKUP(A348,salario!A$3:O$32,15,FALSE)),"")</f>
        <v/>
      </c>
      <c r="F348" s="47" t="str">
        <f>IFERROR(VLOOKUP(A348,[5]base_pessoal!$B$2:$P$1504,13,FALSE),"")</f>
        <v/>
      </c>
      <c r="G348" s="50">
        <f>IFERROR(VLOOKUP(A348,salario!A$2:P$91,11,FALSE),0)*B348/30</f>
        <v>0</v>
      </c>
      <c r="H348" s="50">
        <f>SUMIFS(topmanager!$D:$D,topmanager!$C:$C,rs_nova!$A348,topmanager!$A:$A,rs_nova!H$2)+SUMIFS(topmanager!$D:$D,topmanager!$C:$C,rs_nova!$A348,topmanager!$A:$A,63)</f>
        <v>0</v>
      </c>
      <c r="I348" s="50">
        <f>-SUMIFS(topmanager!$D:$D,topmanager!$C:$C,rs_nova!$A348,topmanager!$A:$A,rs_nova!I$2)</f>
        <v>0</v>
      </c>
      <c r="J348" s="50">
        <f>SUMIFS(topmanager!$D:$D,topmanager!$C:$C,rs_nova!$A348,topmanager!$A:$A,rs_nova!J$2)</f>
        <v>0</v>
      </c>
      <c r="K348" s="50">
        <f>SUMIFS(topmanager!$D:$D,topmanager!$C:$C,rs_nova!$A348,topmanager!$A:$A,rs_nova!K$2)+SUMIFS(topmanager!$D:$D,topmanager!$C:$C,rs_nova!$A348,topmanager!$A:$A,911)</f>
        <v>0</v>
      </c>
      <c r="L348" s="50">
        <f>SUMIFS(topmanager!$D:$D,topmanager!$C:$C,rs_nova!$A348,topmanager!$A:$A,rs_nova!L$2)</f>
        <v>0</v>
      </c>
      <c r="M348" s="50">
        <f>SUMIFS(topmanager!$D:$D,topmanager!$C:$C,rs_nova!$A348,topmanager!$A:$A,rs_nova!M$2)+SUMIFS(topmanager!$D:$D,topmanager!$C:$C,rs_nova!$A348,topmanager!$A:$A,908)+SUMIFS(topmanager!$D:$D,topmanager!$C:$C,rs_nova!$A348,topmanager!$A:$A,550)</f>
        <v>0</v>
      </c>
      <c r="N348" s="50">
        <f>SUMIFS(topmanager!$D:$D,topmanager!$C:$C,rs_nova!$A348,topmanager!$A:$A,rs_nova!N$2)</f>
        <v>0</v>
      </c>
      <c r="O348" s="51">
        <f t="shared" si="81"/>
        <v>0</v>
      </c>
      <c r="P348" s="50">
        <f>IFERROR(VLOOKUP($A348,total!$B$4:$AW$437,27,0),0)</f>
        <v>0</v>
      </c>
      <c r="Q348" s="50">
        <f>IFERROR(VLOOKUP($A348,total!$B$4:$AW$437,21,0),0)</f>
        <v>0</v>
      </c>
      <c r="R348" s="50">
        <f>IFERROR(VLOOKUP($A348,total!$B$4:$AW$437,25,0),0)+IFERROR(VLOOKUP($A348,total!$B$4:$AW$437,36,0),0)</f>
        <v>0</v>
      </c>
      <c r="S348" s="50">
        <f>IFERROR(VLOOKUP(A348,gympass!$A$2:$F$148,6,0),0)</f>
        <v>0</v>
      </c>
      <c r="T348" s="50">
        <f>IFERROR(VLOOKUP($A348,total!$B$4:$AW$437,42,0),0)</f>
        <v>0</v>
      </c>
      <c r="U348" s="50">
        <f>IFERROR(VLOOKUP($A348,total!$B$4:$AW$437,32,0),0)</f>
        <v>0</v>
      </c>
      <c r="V348" s="50">
        <f>IFERROR(VLOOKUP($A348,total!$B$4:$AW$437,28,0),0)</f>
        <v>0</v>
      </c>
      <c r="W348" s="50">
        <f>IFERROR(VLOOKUP($A348,total!$B$4:$AX$437,49,0),0)</f>
        <v>0</v>
      </c>
      <c r="X348" s="50"/>
      <c r="Y348" s="50">
        <f>IFERROR(VLOOKUP(A348,#REF!,4,0),0)</f>
        <v>0</v>
      </c>
      <c r="Z348" s="50">
        <f>IFERROR(VLOOKUP(B348,#REF!,8,0),0)</f>
        <v>0</v>
      </c>
      <c r="AA348" s="50">
        <f>IFERROR(VLOOKUP($A348,total!$B$4:$AW$437,45,0),0)</f>
        <v>0</v>
      </c>
      <c r="AB348" s="50">
        <f>IFERROR(VLOOKUP($A348,total!$B$4:$AW$437,48,0),0)</f>
        <v>0</v>
      </c>
      <c r="AC348" s="50">
        <f>IFERROR(VLOOKUP($A348,total!$B$4:$AB$437,19,0),0)</f>
        <v>0</v>
      </c>
      <c r="AD348" s="50">
        <f>IFERROR(VLOOKUP($A348,total!$B$4:$AB$437,10,0),0)</f>
        <v>0</v>
      </c>
      <c r="AE348" s="50">
        <f>IFERROR(VLOOKUP($A348,total!$B$4:$AB$437,13,0),0)-SUMIFS(topmanager!$D:$D,topmanager!$C:$C,rs_nova!$A352,topmanager!$A:$A,856)</f>
        <v>0</v>
      </c>
      <c r="AF348" s="50">
        <f>IFERROR(VLOOKUP($A348,total!$B$4:$AB$437,16,0),0)</f>
        <v>0</v>
      </c>
      <c r="AG348" s="50">
        <f>IFERROR(VLOOKUP($A348,total!$B$4:$AB$437,7,0),0)</f>
        <v>0</v>
      </c>
      <c r="AH348" s="50">
        <f>IFERROR(VLOOKUP($A348,total!$B$4:$AD$437,29,0),0)</f>
        <v>0</v>
      </c>
      <c r="AI348" s="50">
        <f>IFERROR(VLOOKUP(A348,total!$B$4:$AN$437,39,0),0)</f>
        <v>0</v>
      </c>
      <c r="AJ348" s="51">
        <f t="shared" si="82"/>
        <v>0</v>
      </c>
      <c r="AK348" s="50">
        <f t="shared" si="83"/>
        <v>0</v>
      </c>
      <c r="AL348" s="50">
        <f t="shared" si="84"/>
        <v>0</v>
      </c>
      <c r="AM348" s="50">
        <f t="shared" si="85"/>
        <v>0</v>
      </c>
      <c r="AN348" s="50" t="e">
        <f t="shared" si="94"/>
        <v>#REF!</v>
      </c>
      <c r="AO348" s="50" t="e">
        <f t="shared" si="94"/>
        <v>#REF!</v>
      </c>
      <c r="AP348" s="50" t="e">
        <f t="shared" si="94"/>
        <v>#REF!</v>
      </c>
      <c r="AQ348" s="50">
        <f>IFERROR(VLOOKUP(TEXT($A348,"000000"),[6]Página1!$A$8:$S$801,13,FALSE),0)</f>
        <v>0</v>
      </c>
      <c r="AR348" s="50">
        <f>IFERROR(VLOOKUP(TEXT($A348,"000000"),[6]Página1!$A$8:$S$801,16,FALSE),0)</f>
        <v>0</v>
      </c>
      <c r="AS348" s="50">
        <f>IFERROR(VLOOKUP(TEXT($A348,"000000"),[6]Página1!$A$8:$S$801,19,FALSE),0)</f>
        <v>0</v>
      </c>
      <c r="AT348" s="50">
        <f>IFERROR(VLOOKUP(TEXT($A348,"000000"),[7]Página1!$A$8:$R$814,12,FALSE),0)</f>
        <v>0</v>
      </c>
      <c r="AU348" s="50">
        <f>IFERROR(VLOOKUP(TEXT($A348,"000000"),[7]Página1!$A$8:$R$814,15,FALSE),0)</f>
        <v>0</v>
      </c>
      <c r="AV348" s="50">
        <f>IFERROR(VLOOKUP(TEXT($A348,"000000"),[7]Página1!$A$8:$R$814,18,FALSE),0)</f>
        <v>0</v>
      </c>
      <c r="AW348" s="50"/>
      <c r="AX348" s="51" t="e">
        <f t="shared" si="86"/>
        <v>#REF!</v>
      </c>
      <c r="AY348" s="51" t="e">
        <f t="shared" si="87"/>
        <v>#REF!</v>
      </c>
      <c r="AZ348" s="51" t="e">
        <f t="shared" si="88"/>
        <v>#REF!</v>
      </c>
      <c r="BA348" s="51" t="e">
        <f t="shared" si="89"/>
        <v>#REF!</v>
      </c>
      <c r="BB348" s="51">
        <f t="shared" si="90"/>
        <v>0</v>
      </c>
      <c r="BC348" s="51" t="e">
        <f t="shared" si="91"/>
        <v>#REF!</v>
      </c>
      <c r="BD348" s="51">
        <f t="shared" si="92"/>
        <v>0</v>
      </c>
      <c r="BE348" s="51">
        <f>IFERROR(VLOOKUP(A348,salario!A$2:P$91,11,FALSE),0)</f>
        <v>0</v>
      </c>
      <c r="BF348" s="51">
        <f>SUMIFS(topmanager!$D:$D,topmanager!$C:$C,rs_nova!$A348,topmanager!$A:$A,rs_nova!BF$2)</f>
        <v>0</v>
      </c>
      <c r="BG348" s="51">
        <f>SUMIFS(topmanager!$D:$D,topmanager!$C:$C,rs_nova!$A348,topmanager!$A:$A,rs_nova!BG$2)</f>
        <v>0</v>
      </c>
      <c r="BH348" s="51">
        <f>SUMIFS(topmanager!$D:$D,topmanager!$C:$C,rs_nova!$A348,topmanager!$A:$A,rs_nova!BH$2)</f>
        <v>0</v>
      </c>
      <c r="BI348" s="51">
        <f>SUMIFS(topmanager!$D:$D,topmanager!$C:$C,rs_nova!$A348,topmanager!$A:$A,rs_nova!BI$2)</f>
        <v>0</v>
      </c>
      <c r="BJ348" s="51">
        <f>SUMIFS(topmanager!$D:$D,topmanager!$C:$C,rs_nova!$A348,topmanager!$A:$A,rs_nova!BJ$2)+SUMIFS(topmanager!$D:$D,topmanager!$C:$C,rs_nova!$A348,topmanager!$A:$A,rs_nova!BJ$2+1)</f>
        <v>0</v>
      </c>
      <c r="BK348" s="51">
        <f>IFERROR(VLOOKUP(A348,[8]ferias!$C$4:$G$100,5,FALSE),0)</f>
        <v>0</v>
      </c>
      <c r="BL348" s="51">
        <f>SUMIFS(topmanager!$D:$D,topmanager!$C:$C,rs_nova!$A348,topmanager!$A:$A,rs_nova!BL$2)</f>
        <v>0</v>
      </c>
      <c r="BM348" s="51">
        <f>SUMIFS(topmanager!$D:$D,topmanager!$C:$C,rs_nova!$A348,topmanager!$A:$A,rs_nova!BM$2)+SUMIFS(topmanager!$D:$D,topmanager!$C:$C,rs_nova!$A352,topmanager!$A:$A,151)</f>
        <v>0</v>
      </c>
      <c r="BN348" s="51">
        <f t="shared" si="93"/>
        <v>0</v>
      </c>
    </row>
    <row r="349" spans="1:66">
      <c r="A349" s="47" t="e">
        <f>total!#REF!</f>
        <v>#REF!</v>
      </c>
      <c r="B349" s="47">
        <f t="shared" si="80"/>
        <v>0</v>
      </c>
      <c r="C349" s="48" t="e">
        <f>total!#REF!</f>
        <v>#REF!</v>
      </c>
      <c r="D349" s="49" t="str">
        <f>IFERROR(VLOOKUP(A349,salario!A$3:J$32,10,FALSE),"")</f>
        <v/>
      </c>
      <c r="E349" s="49" t="str">
        <f>IFERROR(IF(VLOOKUP(A349,salario!A$3:O$32,15,FALSE)="","",VLOOKUP(A349,salario!A$3:O$32,15,FALSE)),"")</f>
        <v/>
      </c>
      <c r="F349" s="47" t="str">
        <f>IFERROR(VLOOKUP(A349,[5]base_pessoal!$B$2:$P$1504,13,FALSE),"")</f>
        <v/>
      </c>
      <c r="G349" s="50">
        <f>IFERROR(VLOOKUP(A349,salario!A$2:P$91,11,FALSE),0)*B349/30</f>
        <v>0</v>
      </c>
      <c r="H349" s="50">
        <f>SUMIFS(topmanager!$D:$D,topmanager!$C:$C,rs_nova!$A349,topmanager!$A:$A,rs_nova!H$2)+SUMIFS(topmanager!$D:$D,topmanager!$C:$C,rs_nova!$A349,topmanager!$A:$A,63)</f>
        <v>0</v>
      </c>
      <c r="I349" s="50">
        <f>-SUMIFS(topmanager!$D:$D,topmanager!$C:$C,rs_nova!$A349,topmanager!$A:$A,rs_nova!I$2)</f>
        <v>0</v>
      </c>
      <c r="J349" s="50">
        <f>SUMIFS(topmanager!$D:$D,topmanager!$C:$C,rs_nova!$A349,topmanager!$A:$A,rs_nova!J$2)</f>
        <v>0</v>
      </c>
      <c r="K349" s="50">
        <f>SUMIFS(topmanager!$D:$D,topmanager!$C:$C,rs_nova!$A349,topmanager!$A:$A,rs_nova!K$2)+SUMIFS(topmanager!$D:$D,topmanager!$C:$C,rs_nova!$A349,topmanager!$A:$A,911)</f>
        <v>0</v>
      </c>
      <c r="L349" s="50">
        <f>SUMIFS(topmanager!$D:$D,topmanager!$C:$C,rs_nova!$A349,topmanager!$A:$A,rs_nova!L$2)</f>
        <v>0</v>
      </c>
      <c r="M349" s="50">
        <f>SUMIFS(topmanager!$D:$D,topmanager!$C:$C,rs_nova!$A349,topmanager!$A:$A,rs_nova!M$2)+SUMIFS(topmanager!$D:$D,topmanager!$C:$C,rs_nova!$A349,topmanager!$A:$A,908)+SUMIFS(topmanager!$D:$D,topmanager!$C:$C,rs_nova!$A349,topmanager!$A:$A,550)</f>
        <v>0</v>
      </c>
      <c r="N349" s="50">
        <f>SUMIFS(topmanager!$D:$D,topmanager!$C:$C,rs_nova!$A349,topmanager!$A:$A,rs_nova!N$2)</f>
        <v>0</v>
      </c>
      <c r="O349" s="51">
        <f t="shared" si="81"/>
        <v>0</v>
      </c>
      <c r="P349" s="50">
        <f>IFERROR(VLOOKUP($A349,total!$B$4:$AW$437,27,0),0)</f>
        <v>0</v>
      </c>
      <c r="Q349" s="50">
        <f>IFERROR(VLOOKUP($A349,total!$B$4:$AW$437,21,0),0)</f>
        <v>0</v>
      </c>
      <c r="R349" s="50">
        <f>IFERROR(VLOOKUP($A349,total!$B$4:$AW$437,25,0),0)+IFERROR(VLOOKUP($A349,total!$B$4:$AW$437,36,0),0)</f>
        <v>0</v>
      </c>
      <c r="S349" s="50">
        <f>IFERROR(VLOOKUP(A349,gympass!$A$2:$F$148,6,0),0)</f>
        <v>0</v>
      </c>
      <c r="T349" s="50">
        <f>IFERROR(VLOOKUP($A349,total!$B$4:$AW$437,42,0),0)</f>
        <v>0</v>
      </c>
      <c r="U349" s="50">
        <f>IFERROR(VLOOKUP($A349,total!$B$4:$AW$437,32,0),0)</f>
        <v>0</v>
      </c>
      <c r="V349" s="50">
        <f>IFERROR(VLOOKUP($A349,total!$B$4:$AW$437,28,0),0)</f>
        <v>0</v>
      </c>
      <c r="W349" s="50">
        <f>IFERROR(VLOOKUP($A349,total!$B$4:$AX$437,49,0),0)</f>
        <v>0</v>
      </c>
      <c r="X349" s="50"/>
      <c r="Y349" s="50">
        <f>IFERROR(VLOOKUP(A349,#REF!,4,0),0)</f>
        <v>0</v>
      </c>
      <c r="Z349" s="50">
        <f>IFERROR(VLOOKUP(B349,#REF!,8,0),0)</f>
        <v>0</v>
      </c>
      <c r="AA349" s="50">
        <f>IFERROR(VLOOKUP($A349,total!$B$4:$AW$437,45,0),0)</f>
        <v>0</v>
      </c>
      <c r="AB349" s="50">
        <f>IFERROR(VLOOKUP($A349,total!$B$4:$AW$437,48,0),0)</f>
        <v>0</v>
      </c>
      <c r="AC349" s="50">
        <f>IFERROR(VLOOKUP($A349,total!$B$4:$AB$437,19,0),0)</f>
        <v>0</v>
      </c>
      <c r="AD349" s="50">
        <f>IFERROR(VLOOKUP($A349,total!$B$4:$AB$437,10,0),0)</f>
        <v>0</v>
      </c>
      <c r="AE349" s="50">
        <f>IFERROR(VLOOKUP($A349,total!$B$4:$AB$437,13,0),0)-SUMIFS(topmanager!$D:$D,topmanager!$C:$C,rs_nova!$A353,topmanager!$A:$A,856)</f>
        <v>0</v>
      </c>
      <c r="AF349" s="50">
        <f>IFERROR(VLOOKUP($A349,total!$B$4:$AB$437,16,0),0)</f>
        <v>0</v>
      </c>
      <c r="AG349" s="50">
        <f>IFERROR(VLOOKUP($A349,total!$B$4:$AB$437,7,0),0)</f>
        <v>0</v>
      </c>
      <c r="AH349" s="50">
        <f>IFERROR(VLOOKUP($A349,total!$B$4:$AD$437,29,0),0)</f>
        <v>0</v>
      </c>
      <c r="AI349" s="50">
        <f>IFERROR(VLOOKUP(A349,total!$B$4:$AN$437,39,0),0)</f>
        <v>0</v>
      </c>
      <c r="AJ349" s="51">
        <f t="shared" si="82"/>
        <v>0</v>
      </c>
      <c r="AK349" s="50">
        <f t="shared" si="83"/>
        <v>0</v>
      </c>
      <c r="AL349" s="50">
        <f t="shared" si="84"/>
        <v>0</v>
      </c>
      <c r="AM349" s="50">
        <f t="shared" si="85"/>
        <v>0</v>
      </c>
      <c r="AN349" s="50" t="e">
        <f t="shared" si="94"/>
        <v>#REF!</v>
      </c>
      <c r="AO349" s="50" t="e">
        <f t="shared" si="94"/>
        <v>#REF!</v>
      </c>
      <c r="AP349" s="50" t="e">
        <f t="shared" si="94"/>
        <v>#REF!</v>
      </c>
      <c r="AQ349" s="50">
        <f>IFERROR(VLOOKUP(TEXT($A349,"000000"),[6]Página1!$A$8:$S$801,13,FALSE),0)</f>
        <v>0</v>
      </c>
      <c r="AR349" s="50">
        <f>IFERROR(VLOOKUP(TEXT($A349,"000000"),[6]Página1!$A$8:$S$801,16,FALSE),0)</f>
        <v>0</v>
      </c>
      <c r="AS349" s="50">
        <f>IFERROR(VLOOKUP(TEXT($A349,"000000"),[6]Página1!$A$8:$S$801,19,FALSE),0)</f>
        <v>0</v>
      </c>
      <c r="AT349" s="50">
        <f>IFERROR(VLOOKUP(TEXT($A349,"000000"),[7]Página1!$A$8:$R$814,12,FALSE),0)</f>
        <v>0</v>
      </c>
      <c r="AU349" s="50">
        <f>IFERROR(VLOOKUP(TEXT($A349,"000000"),[7]Página1!$A$8:$R$814,15,FALSE),0)</f>
        <v>0</v>
      </c>
      <c r="AV349" s="50">
        <f>IFERROR(VLOOKUP(TEXT($A349,"000000"),[7]Página1!$A$8:$R$814,18,FALSE),0)</f>
        <v>0</v>
      </c>
      <c r="AW349" s="50"/>
      <c r="AX349" s="51" t="e">
        <f t="shared" si="86"/>
        <v>#REF!</v>
      </c>
      <c r="AY349" s="51" t="e">
        <f t="shared" si="87"/>
        <v>#REF!</v>
      </c>
      <c r="AZ349" s="51" t="e">
        <f t="shared" si="88"/>
        <v>#REF!</v>
      </c>
      <c r="BA349" s="51" t="e">
        <f t="shared" si="89"/>
        <v>#REF!</v>
      </c>
      <c r="BB349" s="51">
        <f t="shared" si="90"/>
        <v>0</v>
      </c>
      <c r="BC349" s="51" t="e">
        <f t="shared" si="91"/>
        <v>#REF!</v>
      </c>
      <c r="BD349" s="51">
        <f t="shared" si="92"/>
        <v>0</v>
      </c>
      <c r="BE349" s="51">
        <f>IFERROR(VLOOKUP(A349,salario!A$2:P$91,11,FALSE),0)</f>
        <v>0</v>
      </c>
      <c r="BF349" s="51">
        <f>SUMIFS(topmanager!$D:$D,topmanager!$C:$C,rs_nova!$A349,topmanager!$A:$A,rs_nova!BF$2)</f>
        <v>0</v>
      </c>
      <c r="BG349" s="51">
        <f>SUMIFS(topmanager!$D:$D,topmanager!$C:$C,rs_nova!$A349,topmanager!$A:$A,rs_nova!BG$2)</f>
        <v>0</v>
      </c>
      <c r="BH349" s="51">
        <f>SUMIFS(topmanager!$D:$D,topmanager!$C:$C,rs_nova!$A349,topmanager!$A:$A,rs_nova!BH$2)</f>
        <v>0</v>
      </c>
      <c r="BI349" s="51">
        <f>SUMIFS(topmanager!$D:$D,topmanager!$C:$C,rs_nova!$A349,topmanager!$A:$A,rs_nova!BI$2)</f>
        <v>0</v>
      </c>
      <c r="BJ349" s="51">
        <f>SUMIFS(topmanager!$D:$D,topmanager!$C:$C,rs_nova!$A349,topmanager!$A:$A,rs_nova!BJ$2)+SUMIFS(topmanager!$D:$D,topmanager!$C:$C,rs_nova!$A349,topmanager!$A:$A,rs_nova!BJ$2+1)</f>
        <v>0</v>
      </c>
      <c r="BK349" s="51">
        <f>IFERROR(VLOOKUP(A349,[8]ferias!$C$4:$G$100,5,FALSE),0)</f>
        <v>0</v>
      </c>
      <c r="BL349" s="51">
        <f>SUMIFS(topmanager!$D:$D,topmanager!$C:$C,rs_nova!$A349,topmanager!$A:$A,rs_nova!BL$2)</f>
        <v>0</v>
      </c>
      <c r="BM349" s="51">
        <f>SUMIFS(topmanager!$D:$D,topmanager!$C:$C,rs_nova!$A349,topmanager!$A:$A,rs_nova!BM$2)+SUMIFS(topmanager!$D:$D,topmanager!$C:$C,rs_nova!$A353,topmanager!$A:$A,151)</f>
        <v>0</v>
      </c>
      <c r="BN349" s="51">
        <f t="shared" si="93"/>
        <v>0</v>
      </c>
    </row>
    <row r="350" spans="1:66">
      <c r="A350" s="47" t="e">
        <f>total!#REF!</f>
        <v>#REF!</v>
      </c>
      <c r="B350" s="47">
        <f t="shared" si="80"/>
        <v>0</v>
      </c>
      <c r="C350" s="48" t="e">
        <f>total!#REF!</f>
        <v>#REF!</v>
      </c>
      <c r="D350" s="49" t="str">
        <f>IFERROR(VLOOKUP(A350,salario!A$3:J$32,10,FALSE),"")</f>
        <v/>
      </c>
      <c r="E350" s="49" t="str">
        <f>IFERROR(IF(VLOOKUP(A350,salario!A$3:O$32,15,FALSE)="","",VLOOKUP(A350,salario!A$3:O$32,15,FALSE)),"")</f>
        <v/>
      </c>
      <c r="F350" s="47" t="str">
        <f>IFERROR(VLOOKUP(A350,[5]base_pessoal!$B$2:$P$1504,13,FALSE),"")</f>
        <v/>
      </c>
      <c r="G350" s="50">
        <f>IFERROR(VLOOKUP(A350,salario!A$2:P$91,11,FALSE),0)*B350/30</f>
        <v>0</v>
      </c>
      <c r="H350" s="50">
        <f>SUMIFS(topmanager!$D:$D,topmanager!$C:$C,rs_nova!$A350,topmanager!$A:$A,rs_nova!H$2)+SUMIFS(topmanager!$D:$D,topmanager!$C:$C,rs_nova!$A350,topmanager!$A:$A,63)</f>
        <v>0</v>
      </c>
      <c r="I350" s="50">
        <f>-SUMIFS(topmanager!$D:$D,topmanager!$C:$C,rs_nova!$A350,topmanager!$A:$A,rs_nova!I$2)</f>
        <v>0</v>
      </c>
      <c r="J350" s="50">
        <f>SUMIFS(topmanager!$D:$D,topmanager!$C:$C,rs_nova!$A350,topmanager!$A:$A,rs_nova!J$2)</f>
        <v>0</v>
      </c>
      <c r="K350" s="50">
        <f>SUMIFS(topmanager!$D:$D,topmanager!$C:$C,rs_nova!$A350,topmanager!$A:$A,rs_nova!K$2)+SUMIFS(topmanager!$D:$D,topmanager!$C:$C,rs_nova!$A350,topmanager!$A:$A,911)</f>
        <v>0</v>
      </c>
      <c r="L350" s="50">
        <f>SUMIFS(topmanager!$D:$D,topmanager!$C:$C,rs_nova!$A350,topmanager!$A:$A,rs_nova!L$2)</f>
        <v>0</v>
      </c>
      <c r="M350" s="50">
        <f>SUMIFS(topmanager!$D:$D,topmanager!$C:$C,rs_nova!$A350,topmanager!$A:$A,rs_nova!M$2)+SUMIFS(topmanager!$D:$D,topmanager!$C:$C,rs_nova!$A350,topmanager!$A:$A,908)+SUMIFS(topmanager!$D:$D,topmanager!$C:$C,rs_nova!$A350,topmanager!$A:$A,550)</f>
        <v>0</v>
      </c>
      <c r="N350" s="50">
        <f>SUMIFS(topmanager!$D:$D,topmanager!$C:$C,rs_nova!$A350,topmanager!$A:$A,rs_nova!N$2)</f>
        <v>0</v>
      </c>
      <c r="O350" s="51">
        <f t="shared" si="81"/>
        <v>0</v>
      </c>
      <c r="P350" s="50">
        <f>IFERROR(VLOOKUP($A350,total!$B$4:$AW$437,27,0),0)</f>
        <v>0</v>
      </c>
      <c r="Q350" s="50">
        <f>IFERROR(VLOOKUP($A350,total!$B$4:$AW$437,21,0),0)</f>
        <v>0</v>
      </c>
      <c r="R350" s="50">
        <f>IFERROR(VLOOKUP($A350,total!$B$4:$AW$437,25,0),0)+IFERROR(VLOOKUP($A350,total!$B$4:$AW$437,36,0),0)</f>
        <v>0</v>
      </c>
      <c r="S350" s="50">
        <f>IFERROR(VLOOKUP(A350,gympass!$A$2:$F$148,6,0),0)</f>
        <v>0</v>
      </c>
      <c r="T350" s="50">
        <f>IFERROR(VLOOKUP($A350,total!$B$4:$AW$437,42,0),0)</f>
        <v>0</v>
      </c>
      <c r="U350" s="50">
        <f>IFERROR(VLOOKUP($A350,total!$B$4:$AW$437,32,0),0)</f>
        <v>0</v>
      </c>
      <c r="V350" s="50">
        <f>IFERROR(VLOOKUP($A350,total!$B$4:$AW$437,28,0),0)</f>
        <v>0</v>
      </c>
      <c r="W350" s="50">
        <f>IFERROR(VLOOKUP($A350,total!$B$4:$AX$437,49,0),0)</f>
        <v>0</v>
      </c>
      <c r="X350" s="50"/>
      <c r="Y350" s="50">
        <f>IFERROR(VLOOKUP(A350,#REF!,4,0),0)</f>
        <v>0</v>
      </c>
      <c r="Z350" s="50">
        <f>IFERROR(VLOOKUP(B350,#REF!,8,0),0)</f>
        <v>0</v>
      </c>
      <c r="AA350" s="50">
        <f>IFERROR(VLOOKUP($A350,total!$B$4:$AW$437,45,0),0)</f>
        <v>0</v>
      </c>
      <c r="AB350" s="50">
        <f>IFERROR(VLOOKUP($A350,total!$B$4:$AW$437,48,0),0)</f>
        <v>0</v>
      </c>
      <c r="AC350" s="50">
        <f>IFERROR(VLOOKUP($A350,total!$B$4:$AB$437,19,0),0)</f>
        <v>0</v>
      </c>
      <c r="AD350" s="50">
        <f>IFERROR(VLOOKUP($A350,total!$B$4:$AB$437,10,0),0)</f>
        <v>0</v>
      </c>
      <c r="AE350" s="50">
        <f>IFERROR(VLOOKUP($A350,total!$B$4:$AB$437,13,0),0)-SUMIFS(topmanager!$D:$D,topmanager!$C:$C,rs_nova!$A354,topmanager!$A:$A,856)</f>
        <v>0</v>
      </c>
      <c r="AF350" s="50">
        <f>IFERROR(VLOOKUP($A350,total!$B$4:$AB$437,16,0),0)</f>
        <v>0</v>
      </c>
      <c r="AG350" s="50">
        <f>IFERROR(VLOOKUP($A350,total!$B$4:$AB$437,7,0),0)</f>
        <v>0</v>
      </c>
      <c r="AH350" s="50">
        <f>IFERROR(VLOOKUP($A350,total!$B$4:$AD$437,29,0),0)</f>
        <v>0</v>
      </c>
      <c r="AI350" s="50">
        <f>IFERROR(VLOOKUP(A350,total!$B$4:$AN$437,39,0),0)</f>
        <v>0</v>
      </c>
      <c r="AJ350" s="51">
        <f t="shared" si="82"/>
        <v>0</v>
      </c>
      <c r="AK350" s="50">
        <f t="shared" si="83"/>
        <v>0</v>
      </c>
      <c r="AL350" s="50">
        <f t="shared" si="84"/>
        <v>0</v>
      </c>
      <c r="AM350" s="50">
        <f t="shared" si="85"/>
        <v>0</v>
      </c>
      <c r="AN350" s="50" t="e">
        <f t="shared" si="94"/>
        <v>#REF!</v>
      </c>
      <c r="AO350" s="50" t="e">
        <f t="shared" si="94"/>
        <v>#REF!</v>
      </c>
      <c r="AP350" s="50" t="e">
        <f t="shared" si="94"/>
        <v>#REF!</v>
      </c>
      <c r="AQ350" s="50">
        <f>IFERROR(VLOOKUP(TEXT($A350,"000000"),[6]Página1!$A$8:$S$801,13,FALSE),0)</f>
        <v>0</v>
      </c>
      <c r="AR350" s="50">
        <f>IFERROR(VLOOKUP(TEXT($A350,"000000"),[6]Página1!$A$8:$S$801,16,FALSE),0)</f>
        <v>0</v>
      </c>
      <c r="AS350" s="50">
        <f>IFERROR(VLOOKUP(TEXT($A350,"000000"),[6]Página1!$A$8:$S$801,19,FALSE),0)</f>
        <v>0</v>
      </c>
      <c r="AT350" s="50">
        <f>IFERROR(VLOOKUP(TEXT($A350,"000000"),[7]Página1!$A$8:$R$814,12,FALSE),0)</f>
        <v>0</v>
      </c>
      <c r="AU350" s="50">
        <f>IFERROR(VLOOKUP(TEXT($A350,"000000"),[7]Página1!$A$8:$R$814,15,FALSE),0)</f>
        <v>0</v>
      </c>
      <c r="AV350" s="50">
        <f>IFERROR(VLOOKUP(TEXT($A350,"000000"),[7]Página1!$A$8:$R$814,18,FALSE),0)</f>
        <v>0</v>
      </c>
      <c r="AW350" s="50"/>
      <c r="AX350" s="51" t="e">
        <f t="shared" si="86"/>
        <v>#REF!</v>
      </c>
      <c r="AY350" s="51" t="e">
        <f t="shared" si="87"/>
        <v>#REF!</v>
      </c>
      <c r="AZ350" s="51" t="e">
        <f t="shared" si="88"/>
        <v>#REF!</v>
      </c>
      <c r="BA350" s="51" t="e">
        <f t="shared" si="89"/>
        <v>#REF!</v>
      </c>
      <c r="BB350" s="51">
        <f t="shared" si="90"/>
        <v>0</v>
      </c>
      <c r="BC350" s="51" t="e">
        <f t="shared" si="91"/>
        <v>#REF!</v>
      </c>
      <c r="BD350" s="51">
        <f t="shared" si="92"/>
        <v>0</v>
      </c>
      <c r="BE350" s="51">
        <f>IFERROR(VLOOKUP(A350,salario!A$2:P$91,11,FALSE),0)</f>
        <v>0</v>
      </c>
      <c r="BF350" s="51">
        <f>SUMIFS(topmanager!$D:$D,topmanager!$C:$C,rs_nova!$A350,topmanager!$A:$A,rs_nova!BF$2)</f>
        <v>0</v>
      </c>
      <c r="BG350" s="51">
        <f>SUMIFS(topmanager!$D:$D,topmanager!$C:$C,rs_nova!$A350,topmanager!$A:$A,rs_nova!BG$2)</f>
        <v>0</v>
      </c>
      <c r="BH350" s="51">
        <f>SUMIFS(topmanager!$D:$D,topmanager!$C:$C,rs_nova!$A350,topmanager!$A:$A,rs_nova!BH$2)</f>
        <v>0</v>
      </c>
      <c r="BI350" s="51">
        <f>SUMIFS(topmanager!$D:$D,topmanager!$C:$C,rs_nova!$A350,topmanager!$A:$A,rs_nova!BI$2)</f>
        <v>0</v>
      </c>
      <c r="BJ350" s="51">
        <f>SUMIFS(topmanager!$D:$D,topmanager!$C:$C,rs_nova!$A350,topmanager!$A:$A,rs_nova!BJ$2)+SUMIFS(topmanager!$D:$D,topmanager!$C:$C,rs_nova!$A350,topmanager!$A:$A,rs_nova!BJ$2+1)</f>
        <v>0</v>
      </c>
      <c r="BK350" s="51">
        <f>IFERROR(VLOOKUP(A350,[8]ferias!$C$4:$G$100,5,FALSE),0)</f>
        <v>0</v>
      </c>
      <c r="BL350" s="51">
        <f>SUMIFS(topmanager!$D:$D,topmanager!$C:$C,rs_nova!$A350,topmanager!$A:$A,rs_nova!BL$2)</f>
        <v>0</v>
      </c>
      <c r="BM350" s="51">
        <f>SUMIFS(topmanager!$D:$D,topmanager!$C:$C,rs_nova!$A350,topmanager!$A:$A,rs_nova!BM$2)+SUMIFS(topmanager!$D:$D,topmanager!$C:$C,rs_nova!$A354,topmanager!$A:$A,151)</f>
        <v>0</v>
      </c>
      <c r="BN350" s="51">
        <f t="shared" si="93"/>
        <v>0</v>
      </c>
    </row>
    <row r="351" spans="1:66">
      <c r="A351" s="47" t="e">
        <f>total!#REF!</f>
        <v>#REF!</v>
      </c>
      <c r="B351" s="47">
        <f t="shared" si="80"/>
        <v>0</v>
      </c>
      <c r="C351" s="48" t="e">
        <f>total!#REF!</f>
        <v>#REF!</v>
      </c>
      <c r="D351" s="49" t="str">
        <f>IFERROR(VLOOKUP(A351,salario!A$3:J$32,10,FALSE),"")</f>
        <v/>
      </c>
      <c r="E351" s="49" t="str">
        <f>IFERROR(IF(VLOOKUP(A351,salario!A$3:O$32,15,FALSE)="","",VLOOKUP(A351,salario!A$3:O$32,15,FALSE)),"")</f>
        <v/>
      </c>
      <c r="F351" s="47" t="str">
        <f>IFERROR(VLOOKUP(A351,[5]base_pessoal!$B$2:$P$1504,13,FALSE),"")</f>
        <v/>
      </c>
      <c r="G351" s="50">
        <f>IFERROR(VLOOKUP(A351,salario!A$2:P$91,11,FALSE),0)*B351/30</f>
        <v>0</v>
      </c>
      <c r="H351" s="50">
        <f>SUMIFS(topmanager!$D:$D,topmanager!$C:$C,rs_nova!$A351,topmanager!$A:$A,rs_nova!H$2)+SUMIFS(topmanager!$D:$D,topmanager!$C:$C,rs_nova!$A351,topmanager!$A:$A,63)</f>
        <v>0</v>
      </c>
      <c r="I351" s="50">
        <f>-SUMIFS(topmanager!$D:$D,topmanager!$C:$C,rs_nova!$A351,topmanager!$A:$A,rs_nova!I$2)</f>
        <v>0</v>
      </c>
      <c r="J351" s="50">
        <f>SUMIFS(topmanager!$D:$D,topmanager!$C:$C,rs_nova!$A351,topmanager!$A:$A,rs_nova!J$2)</f>
        <v>0</v>
      </c>
      <c r="K351" s="50">
        <f>SUMIFS(topmanager!$D:$D,topmanager!$C:$C,rs_nova!$A351,topmanager!$A:$A,rs_nova!K$2)+SUMIFS(topmanager!$D:$D,topmanager!$C:$C,rs_nova!$A351,topmanager!$A:$A,911)</f>
        <v>0</v>
      </c>
      <c r="L351" s="50">
        <f>SUMIFS(topmanager!$D:$D,topmanager!$C:$C,rs_nova!$A351,topmanager!$A:$A,rs_nova!L$2)</f>
        <v>0</v>
      </c>
      <c r="M351" s="50">
        <f>SUMIFS(topmanager!$D:$D,topmanager!$C:$C,rs_nova!$A351,topmanager!$A:$A,rs_nova!M$2)+SUMIFS(topmanager!$D:$D,topmanager!$C:$C,rs_nova!$A351,topmanager!$A:$A,908)+SUMIFS(topmanager!$D:$D,topmanager!$C:$C,rs_nova!$A351,topmanager!$A:$A,550)</f>
        <v>0</v>
      </c>
      <c r="N351" s="50">
        <f>SUMIFS(topmanager!$D:$D,topmanager!$C:$C,rs_nova!$A351,topmanager!$A:$A,rs_nova!N$2)</f>
        <v>0</v>
      </c>
      <c r="O351" s="51">
        <f t="shared" si="81"/>
        <v>0</v>
      </c>
      <c r="P351" s="50">
        <f>IFERROR(VLOOKUP($A351,total!$B$4:$AW$437,27,0),0)</f>
        <v>0</v>
      </c>
      <c r="Q351" s="50">
        <f>IFERROR(VLOOKUP($A351,total!$B$4:$AW$437,21,0),0)</f>
        <v>0</v>
      </c>
      <c r="R351" s="50">
        <f>IFERROR(VLOOKUP($A351,total!$B$4:$AW$437,25,0),0)+IFERROR(VLOOKUP($A351,total!$B$4:$AW$437,36,0),0)</f>
        <v>0</v>
      </c>
      <c r="S351" s="50">
        <f>IFERROR(VLOOKUP(A351,gympass!$A$2:$F$148,6,0),0)</f>
        <v>0</v>
      </c>
      <c r="T351" s="50">
        <f>IFERROR(VLOOKUP($A351,total!$B$4:$AW$437,42,0),0)</f>
        <v>0</v>
      </c>
      <c r="U351" s="50">
        <f>IFERROR(VLOOKUP($A351,total!$B$4:$AW$437,32,0),0)</f>
        <v>0</v>
      </c>
      <c r="V351" s="50">
        <f>IFERROR(VLOOKUP($A351,total!$B$4:$AW$437,28,0),0)</f>
        <v>0</v>
      </c>
      <c r="W351" s="50">
        <f>IFERROR(VLOOKUP($A351,total!$B$4:$AX$437,49,0),0)</f>
        <v>0</v>
      </c>
      <c r="X351" s="50"/>
      <c r="Y351" s="50">
        <f>IFERROR(VLOOKUP(A351,#REF!,4,0),0)</f>
        <v>0</v>
      </c>
      <c r="Z351" s="50">
        <f>IFERROR(VLOOKUP(B351,#REF!,8,0),0)</f>
        <v>0</v>
      </c>
      <c r="AA351" s="50">
        <f>IFERROR(VLOOKUP($A351,total!$B$4:$AW$437,45,0),0)</f>
        <v>0</v>
      </c>
      <c r="AB351" s="50">
        <f>IFERROR(VLOOKUP($A351,total!$B$4:$AW$437,48,0),0)</f>
        <v>0</v>
      </c>
      <c r="AC351" s="50">
        <f>IFERROR(VLOOKUP($A351,total!$B$4:$AB$437,19,0),0)</f>
        <v>0</v>
      </c>
      <c r="AD351" s="50">
        <f>IFERROR(VLOOKUP($A351,total!$B$4:$AB$437,10,0),0)</f>
        <v>0</v>
      </c>
      <c r="AE351" s="50">
        <f>IFERROR(VLOOKUP($A351,total!$B$4:$AB$437,13,0),0)-SUMIFS(topmanager!$D:$D,topmanager!$C:$C,rs_nova!$A355,topmanager!$A:$A,856)</f>
        <v>0</v>
      </c>
      <c r="AF351" s="50">
        <f>IFERROR(VLOOKUP($A351,total!$B$4:$AB$437,16,0),0)</f>
        <v>0</v>
      </c>
      <c r="AG351" s="50">
        <f>IFERROR(VLOOKUP($A351,total!$B$4:$AB$437,7,0),0)</f>
        <v>0</v>
      </c>
      <c r="AH351" s="50">
        <f>IFERROR(VLOOKUP($A351,total!$B$4:$AD$437,29,0),0)</f>
        <v>0</v>
      </c>
      <c r="AI351" s="50">
        <f>IFERROR(VLOOKUP(A351,total!$B$4:$AN$437,39,0),0)</f>
        <v>0</v>
      </c>
      <c r="AJ351" s="51">
        <f t="shared" si="82"/>
        <v>0</v>
      </c>
      <c r="AK351" s="50">
        <f t="shared" si="83"/>
        <v>0</v>
      </c>
      <c r="AL351" s="50">
        <f t="shared" si="84"/>
        <v>0</v>
      </c>
      <c r="AM351" s="50">
        <f t="shared" si="85"/>
        <v>0</v>
      </c>
      <c r="AN351" s="50" t="e">
        <f t="shared" si="94"/>
        <v>#REF!</v>
      </c>
      <c r="AO351" s="50" t="e">
        <f t="shared" si="94"/>
        <v>#REF!</v>
      </c>
      <c r="AP351" s="50" t="e">
        <f t="shared" si="94"/>
        <v>#REF!</v>
      </c>
      <c r="AQ351" s="50">
        <f>IFERROR(VLOOKUP(TEXT($A351,"000000"),[6]Página1!$A$8:$S$801,13,FALSE),0)</f>
        <v>0</v>
      </c>
      <c r="AR351" s="50">
        <f>IFERROR(VLOOKUP(TEXT($A351,"000000"),[6]Página1!$A$8:$S$801,16,FALSE),0)</f>
        <v>0</v>
      </c>
      <c r="AS351" s="50">
        <f>IFERROR(VLOOKUP(TEXT($A351,"000000"),[6]Página1!$A$8:$S$801,19,FALSE),0)</f>
        <v>0</v>
      </c>
      <c r="AT351" s="50">
        <f>IFERROR(VLOOKUP(TEXT($A351,"000000"),[7]Página1!$A$8:$R$814,12,FALSE),0)</f>
        <v>0</v>
      </c>
      <c r="AU351" s="50">
        <f>IFERROR(VLOOKUP(TEXT($A351,"000000"),[7]Página1!$A$8:$R$814,15,FALSE),0)</f>
        <v>0</v>
      </c>
      <c r="AV351" s="50">
        <f>IFERROR(VLOOKUP(TEXT($A351,"000000"),[7]Página1!$A$8:$R$814,18,FALSE),0)</f>
        <v>0</v>
      </c>
      <c r="AW351" s="50"/>
      <c r="AX351" s="51" t="e">
        <f t="shared" si="86"/>
        <v>#REF!</v>
      </c>
      <c r="AY351" s="51" t="e">
        <f t="shared" si="87"/>
        <v>#REF!</v>
      </c>
      <c r="AZ351" s="51" t="e">
        <f t="shared" si="88"/>
        <v>#REF!</v>
      </c>
      <c r="BA351" s="51" t="e">
        <f t="shared" si="89"/>
        <v>#REF!</v>
      </c>
      <c r="BB351" s="51">
        <f t="shared" si="90"/>
        <v>0</v>
      </c>
      <c r="BC351" s="51" t="e">
        <f t="shared" si="91"/>
        <v>#REF!</v>
      </c>
      <c r="BD351" s="51">
        <f t="shared" si="92"/>
        <v>0</v>
      </c>
      <c r="BE351" s="51">
        <f>IFERROR(VLOOKUP(A351,salario!A$2:P$91,11,FALSE),0)</f>
        <v>0</v>
      </c>
      <c r="BF351" s="51">
        <f>SUMIFS(topmanager!$D:$D,topmanager!$C:$C,rs_nova!$A351,topmanager!$A:$A,rs_nova!BF$2)</f>
        <v>0</v>
      </c>
      <c r="BG351" s="51">
        <f>SUMIFS(topmanager!$D:$D,topmanager!$C:$C,rs_nova!$A351,topmanager!$A:$A,rs_nova!BG$2)</f>
        <v>0</v>
      </c>
      <c r="BH351" s="51">
        <f>SUMIFS(topmanager!$D:$D,topmanager!$C:$C,rs_nova!$A351,topmanager!$A:$A,rs_nova!BH$2)</f>
        <v>0</v>
      </c>
      <c r="BI351" s="51">
        <f>SUMIFS(topmanager!$D:$D,topmanager!$C:$C,rs_nova!$A351,topmanager!$A:$A,rs_nova!BI$2)</f>
        <v>0</v>
      </c>
      <c r="BJ351" s="51">
        <f>SUMIFS(topmanager!$D:$D,topmanager!$C:$C,rs_nova!$A351,topmanager!$A:$A,rs_nova!BJ$2)+SUMIFS(topmanager!$D:$D,topmanager!$C:$C,rs_nova!$A351,topmanager!$A:$A,rs_nova!BJ$2+1)</f>
        <v>0</v>
      </c>
      <c r="BK351" s="51">
        <f>IFERROR(VLOOKUP(A351,[8]ferias!$C$4:$G$100,5,FALSE),0)</f>
        <v>0</v>
      </c>
      <c r="BL351" s="51">
        <f>SUMIFS(topmanager!$D:$D,topmanager!$C:$C,rs_nova!$A351,topmanager!$A:$A,rs_nova!BL$2)</f>
        <v>0</v>
      </c>
      <c r="BM351" s="51">
        <f>SUMIFS(topmanager!$D:$D,topmanager!$C:$C,rs_nova!$A351,topmanager!$A:$A,rs_nova!BM$2)+SUMIFS(topmanager!$D:$D,topmanager!$C:$C,rs_nova!$A355,topmanager!$A:$A,151)</f>
        <v>0</v>
      </c>
      <c r="BN351" s="51">
        <f t="shared" si="93"/>
        <v>0</v>
      </c>
    </row>
    <row r="352" spans="1:66">
      <c r="A352" s="47" t="e">
        <f>total!#REF!</f>
        <v>#REF!</v>
      </c>
      <c r="B352" s="47">
        <f t="shared" si="80"/>
        <v>0</v>
      </c>
      <c r="C352" s="48" t="e">
        <f>total!#REF!</f>
        <v>#REF!</v>
      </c>
      <c r="D352" s="49" t="str">
        <f>IFERROR(VLOOKUP(A352,salario!A$3:J$32,10,FALSE),"")</f>
        <v/>
      </c>
      <c r="E352" s="49" t="str">
        <f>IFERROR(IF(VLOOKUP(A352,salario!A$3:O$32,15,FALSE)="","",VLOOKUP(A352,salario!A$3:O$32,15,FALSE)),"")</f>
        <v/>
      </c>
      <c r="F352" s="47" t="str">
        <f>IFERROR(VLOOKUP(A352,[5]base_pessoal!$B$2:$P$1504,13,FALSE),"")</f>
        <v/>
      </c>
      <c r="G352" s="50">
        <f>IFERROR(VLOOKUP(A352,salario!A$2:P$91,11,FALSE),0)*B352/30</f>
        <v>0</v>
      </c>
      <c r="H352" s="50">
        <f>SUMIFS(topmanager!$D:$D,topmanager!$C:$C,rs_nova!$A352,topmanager!$A:$A,rs_nova!H$2)+SUMIFS(topmanager!$D:$D,topmanager!$C:$C,rs_nova!$A352,topmanager!$A:$A,63)</f>
        <v>0</v>
      </c>
      <c r="I352" s="50">
        <f>-SUMIFS(topmanager!$D:$D,topmanager!$C:$C,rs_nova!$A352,topmanager!$A:$A,rs_nova!I$2)</f>
        <v>0</v>
      </c>
      <c r="J352" s="50">
        <f>SUMIFS(topmanager!$D:$D,topmanager!$C:$C,rs_nova!$A352,topmanager!$A:$A,rs_nova!J$2)</f>
        <v>0</v>
      </c>
      <c r="K352" s="50">
        <f>SUMIFS(topmanager!$D:$D,topmanager!$C:$C,rs_nova!$A352,topmanager!$A:$A,rs_nova!K$2)+SUMIFS(topmanager!$D:$D,topmanager!$C:$C,rs_nova!$A352,topmanager!$A:$A,911)</f>
        <v>0</v>
      </c>
      <c r="L352" s="50">
        <f>SUMIFS(topmanager!$D:$D,topmanager!$C:$C,rs_nova!$A352,topmanager!$A:$A,rs_nova!L$2)</f>
        <v>0</v>
      </c>
      <c r="M352" s="50">
        <f>SUMIFS(topmanager!$D:$D,topmanager!$C:$C,rs_nova!$A352,topmanager!$A:$A,rs_nova!M$2)+SUMIFS(topmanager!$D:$D,topmanager!$C:$C,rs_nova!$A352,topmanager!$A:$A,908)+SUMIFS(topmanager!$D:$D,topmanager!$C:$C,rs_nova!$A352,topmanager!$A:$A,550)</f>
        <v>0</v>
      </c>
      <c r="N352" s="50">
        <f>SUMIFS(topmanager!$D:$D,topmanager!$C:$C,rs_nova!$A352,topmanager!$A:$A,rs_nova!N$2)</f>
        <v>0</v>
      </c>
      <c r="O352" s="51">
        <f t="shared" si="81"/>
        <v>0</v>
      </c>
      <c r="P352" s="50">
        <f>IFERROR(VLOOKUP($A352,total!$B$4:$AW$437,27,0),0)</f>
        <v>0</v>
      </c>
      <c r="Q352" s="50">
        <f>IFERROR(VLOOKUP($A352,total!$B$4:$AW$437,21,0),0)</f>
        <v>0</v>
      </c>
      <c r="R352" s="50">
        <f>IFERROR(VLOOKUP($A352,total!$B$4:$AW$437,25,0),0)+IFERROR(VLOOKUP($A352,total!$B$4:$AW$437,36,0),0)</f>
        <v>0</v>
      </c>
      <c r="S352" s="50">
        <f>IFERROR(VLOOKUP(A352,gympass!$A$2:$F$148,6,0),0)</f>
        <v>0</v>
      </c>
      <c r="T352" s="50">
        <f>IFERROR(VLOOKUP($A352,total!$B$4:$AW$437,42,0),0)</f>
        <v>0</v>
      </c>
      <c r="U352" s="50">
        <f>IFERROR(VLOOKUP($A352,total!$B$4:$AW$437,32,0),0)</f>
        <v>0</v>
      </c>
      <c r="V352" s="50">
        <f>IFERROR(VLOOKUP($A352,total!$B$4:$AW$437,28,0),0)</f>
        <v>0</v>
      </c>
      <c r="W352" s="50">
        <f>IFERROR(VLOOKUP($A352,total!$B$4:$AX$437,49,0),0)</f>
        <v>0</v>
      </c>
      <c r="X352" s="50"/>
      <c r="Y352" s="50">
        <f>IFERROR(VLOOKUP(A352,#REF!,4,0),0)</f>
        <v>0</v>
      </c>
      <c r="Z352" s="50">
        <f>IFERROR(VLOOKUP(B352,#REF!,8,0),0)</f>
        <v>0</v>
      </c>
      <c r="AA352" s="50">
        <f>IFERROR(VLOOKUP($A352,total!$B$4:$AW$437,45,0),0)</f>
        <v>0</v>
      </c>
      <c r="AB352" s="50">
        <f>IFERROR(VLOOKUP($A352,total!$B$4:$AW$437,48,0),0)</f>
        <v>0</v>
      </c>
      <c r="AC352" s="50">
        <f>IFERROR(VLOOKUP($A352,total!$B$4:$AB$437,19,0),0)</f>
        <v>0</v>
      </c>
      <c r="AD352" s="50">
        <f>IFERROR(VLOOKUP($A352,total!$B$4:$AB$437,10,0),0)</f>
        <v>0</v>
      </c>
      <c r="AE352" s="50">
        <f>IFERROR(VLOOKUP($A352,total!$B$4:$AB$437,13,0),0)-SUMIFS(topmanager!$D:$D,topmanager!$C:$C,rs_nova!$A356,topmanager!$A:$A,856)</f>
        <v>0</v>
      </c>
      <c r="AF352" s="50">
        <f>IFERROR(VLOOKUP($A352,total!$B$4:$AB$437,16,0),0)</f>
        <v>0</v>
      </c>
      <c r="AG352" s="50">
        <f>IFERROR(VLOOKUP($A352,total!$B$4:$AB$437,7,0),0)</f>
        <v>0</v>
      </c>
      <c r="AH352" s="50">
        <f>IFERROR(VLOOKUP($A352,total!$B$4:$AD$437,29,0),0)</f>
        <v>0</v>
      </c>
      <c r="AI352" s="50">
        <f>IFERROR(VLOOKUP(A352,total!$B$4:$AN$437,39,0),0)</f>
        <v>0</v>
      </c>
      <c r="AJ352" s="51">
        <f t="shared" si="82"/>
        <v>0</v>
      </c>
      <c r="AK352" s="50">
        <f t="shared" si="83"/>
        <v>0</v>
      </c>
      <c r="AL352" s="50">
        <f t="shared" si="84"/>
        <v>0</v>
      </c>
      <c r="AM352" s="50">
        <f t="shared" si="85"/>
        <v>0</v>
      </c>
      <c r="AN352" s="50" t="e">
        <f t="shared" si="94"/>
        <v>#REF!</v>
      </c>
      <c r="AO352" s="50" t="e">
        <f t="shared" si="94"/>
        <v>#REF!</v>
      </c>
      <c r="AP352" s="50" t="e">
        <f t="shared" si="94"/>
        <v>#REF!</v>
      </c>
      <c r="AQ352" s="50">
        <f>IFERROR(VLOOKUP(TEXT($A352,"000000"),[6]Página1!$A$8:$S$801,13,FALSE),0)</f>
        <v>0</v>
      </c>
      <c r="AR352" s="50">
        <f>IFERROR(VLOOKUP(TEXT($A352,"000000"),[6]Página1!$A$8:$S$801,16,FALSE),0)</f>
        <v>0</v>
      </c>
      <c r="AS352" s="50">
        <f>IFERROR(VLOOKUP(TEXT($A352,"000000"),[6]Página1!$A$8:$S$801,19,FALSE),0)</f>
        <v>0</v>
      </c>
      <c r="AT352" s="50">
        <f>IFERROR(VLOOKUP(TEXT($A352,"000000"),[7]Página1!$A$8:$R$814,12,FALSE),0)</f>
        <v>0</v>
      </c>
      <c r="AU352" s="50">
        <f>IFERROR(VLOOKUP(TEXT($A352,"000000"),[7]Página1!$A$8:$R$814,15,FALSE),0)</f>
        <v>0</v>
      </c>
      <c r="AV352" s="50">
        <f>IFERROR(VLOOKUP(TEXT($A352,"000000"),[7]Página1!$A$8:$R$814,18,FALSE),0)</f>
        <v>0</v>
      </c>
      <c r="AW352" s="50"/>
      <c r="AX352" s="51" t="e">
        <f t="shared" si="86"/>
        <v>#REF!</v>
      </c>
      <c r="AY352" s="51" t="e">
        <f t="shared" si="87"/>
        <v>#REF!</v>
      </c>
      <c r="AZ352" s="51" t="e">
        <f t="shared" si="88"/>
        <v>#REF!</v>
      </c>
      <c r="BA352" s="51" t="e">
        <f t="shared" si="89"/>
        <v>#REF!</v>
      </c>
      <c r="BB352" s="51">
        <f t="shared" si="90"/>
        <v>0</v>
      </c>
      <c r="BC352" s="51" t="e">
        <f t="shared" si="91"/>
        <v>#REF!</v>
      </c>
      <c r="BD352" s="51">
        <f t="shared" si="92"/>
        <v>0</v>
      </c>
      <c r="BE352" s="51">
        <f>IFERROR(VLOOKUP(A352,salario!A$2:P$91,11,FALSE),0)</f>
        <v>0</v>
      </c>
      <c r="BF352" s="51">
        <f>SUMIFS(topmanager!$D:$D,topmanager!$C:$C,rs_nova!$A352,topmanager!$A:$A,rs_nova!BF$2)</f>
        <v>0</v>
      </c>
      <c r="BG352" s="51">
        <f>SUMIFS(topmanager!$D:$D,topmanager!$C:$C,rs_nova!$A352,topmanager!$A:$A,rs_nova!BG$2)</f>
        <v>0</v>
      </c>
      <c r="BH352" s="51">
        <f>SUMIFS(topmanager!$D:$D,topmanager!$C:$C,rs_nova!$A352,topmanager!$A:$A,rs_nova!BH$2)</f>
        <v>0</v>
      </c>
      <c r="BI352" s="51">
        <f>SUMIFS(topmanager!$D:$D,topmanager!$C:$C,rs_nova!$A352,topmanager!$A:$A,rs_nova!BI$2)</f>
        <v>0</v>
      </c>
      <c r="BJ352" s="51">
        <f>SUMIFS(topmanager!$D:$D,topmanager!$C:$C,rs_nova!$A352,topmanager!$A:$A,rs_nova!BJ$2)+SUMIFS(topmanager!$D:$D,topmanager!$C:$C,rs_nova!$A352,topmanager!$A:$A,rs_nova!BJ$2+1)</f>
        <v>0</v>
      </c>
      <c r="BK352" s="51">
        <f>IFERROR(VLOOKUP(A352,[8]ferias!$C$4:$G$100,5,FALSE),0)</f>
        <v>0</v>
      </c>
      <c r="BL352" s="51">
        <f>SUMIFS(topmanager!$D:$D,topmanager!$C:$C,rs_nova!$A352,topmanager!$A:$A,rs_nova!BL$2)</f>
        <v>0</v>
      </c>
      <c r="BM352" s="51">
        <f>SUMIFS(topmanager!$D:$D,topmanager!$C:$C,rs_nova!$A352,topmanager!$A:$A,rs_nova!BM$2)+SUMIFS(topmanager!$D:$D,topmanager!$C:$C,rs_nova!$A356,topmanager!$A:$A,151)</f>
        <v>0</v>
      </c>
      <c r="BN352" s="51">
        <f t="shared" si="93"/>
        <v>0</v>
      </c>
    </row>
    <row r="353" spans="1:66">
      <c r="A353" s="47" t="e">
        <f>total!#REF!</f>
        <v>#REF!</v>
      </c>
      <c r="B353" s="47">
        <f t="shared" si="80"/>
        <v>0</v>
      </c>
      <c r="C353" s="48" t="e">
        <f>total!#REF!</f>
        <v>#REF!</v>
      </c>
      <c r="D353" s="49" t="str">
        <f>IFERROR(VLOOKUP(A353,salario!A$3:J$32,10,FALSE),"")</f>
        <v/>
      </c>
      <c r="E353" s="49" t="str">
        <f>IFERROR(IF(VLOOKUP(A353,salario!A$3:O$32,15,FALSE)="","",VLOOKUP(A353,salario!A$3:O$32,15,FALSE)),"")</f>
        <v/>
      </c>
      <c r="F353" s="47" t="str">
        <f>IFERROR(VLOOKUP(A353,[5]base_pessoal!$B$2:$P$1504,13,FALSE),"")</f>
        <v/>
      </c>
      <c r="G353" s="50">
        <f>IFERROR(VLOOKUP(A353,salario!A$2:P$91,11,FALSE),0)*B353/30</f>
        <v>0</v>
      </c>
      <c r="H353" s="50">
        <f>SUMIFS(topmanager!$D:$D,topmanager!$C:$C,rs_nova!$A353,topmanager!$A:$A,rs_nova!H$2)+SUMIFS(topmanager!$D:$D,topmanager!$C:$C,rs_nova!$A353,topmanager!$A:$A,63)</f>
        <v>0</v>
      </c>
      <c r="I353" s="50">
        <f>-SUMIFS(topmanager!$D:$D,topmanager!$C:$C,rs_nova!$A353,topmanager!$A:$A,rs_nova!I$2)</f>
        <v>0</v>
      </c>
      <c r="J353" s="50">
        <f>SUMIFS(topmanager!$D:$D,topmanager!$C:$C,rs_nova!$A353,topmanager!$A:$A,rs_nova!J$2)</f>
        <v>0</v>
      </c>
      <c r="K353" s="50">
        <f>SUMIFS(topmanager!$D:$D,topmanager!$C:$C,rs_nova!$A353,topmanager!$A:$A,rs_nova!K$2)+SUMIFS(topmanager!$D:$D,topmanager!$C:$C,rs_nova!$A353,topmanager!$A:$A,911)</f>
        <v>0</v>
      </c>
      <c r="L353" s="50">
        <f>SUMIFS(topmanager!$D:$D,topmanager!$C:$C,rs_nova!$A353,topmanager!$A:$A,rs_nova!L$2)</f>
        <v>0</v>
      </c>
      <c r="M353" s="50">
        <f>SUMIFS(topmanager!$D:$D,topmanager!$C:$C,rs_nova!$A353,topmanager!$A:$A,rs_nova!M$2)+SUMIFS(topmanager!$D:$D,topmanager!$C:$C,rs_nova!$A353,topmanager!$A:$A,908)+SUMIFS(topmanager!$D:$D,topmanager!$C:$C,rs_nova!$A353,topmanager!$A:$A,550)</f>
        <v>0</v>
      </c>
      <c r="N353" s="50">
        <f>SUMIFS(topmanager!$D:$D,topmanager!$C:$C,rs_nova!$A353,topmanager!$A:$A,rs_nova!N$2)</f>
        <v>0</v>
      </c>
      <c r="O353" s="51">
        <f t="shared" si="81"/>
        <v>0</v>
      </c>
      <c r="P353" s="50">
        <f>IFERROR(VLOOKUP($A353,total!$B$4:$AW$437,27,0),0)</f>
        <v>0</v>
      </c>
      <c r="Q353" s="50">
        <f>IFERROR(VLOOKUP($A353,total!$B$4:$AW$437,21,0),0)</f>
        <v>0</v>
      </c>
      <c r="R353" s="50">
        <f>IFERROR(VLOOKUP($A353,total!$B$4:$AW$437,25,0),0)+IFERROR(VLOOKUP($A353,total!$B$4:$AW$437,36,0),0)</f>
        <v>0</v>
      </c>
      <c r="S353" s="50">
        <f>IFERROR(VLOOKUP(A353,gympass!$A$2:$F$148,6,0),0)</f>
        <v>0</v>
      </c>
      <c r="T353" s="50">
        <f>IFERROR(VLOOKUP($A353,total!$B$4:$AW$437,42,0),0)</f>
        <v>0</v>
      </c>
      <c r="U353" s="50">
        <f>IFERROR(VLOOKUP($A353,total!$B$4:$AW$437,32,0),0)</f>
        <v>0</v>
      </c>
      <c r="V353" s="50">
        <f>IFERROR(VLOOKUP($A353,total!$B$4:$AW$437,28,0),0)</f>
        <v>0</v>
      </c>
      <c r="W353" s="50">
        <f>IFERROR(VLOOKUP($A353,total!$B$4:$AX$437,49,0),0)</f>
        <v>0</v>
      </c>
      <c r="X353" s="50"/>
      <c r="Y353" s="50">
        <f>IFERROR(VLOOKUP(A353,#REF!,4,0),0)</f>
        <v>0</v>
      </c>
      <c r="Z353" s="50">
        <f>IFERROR(VLOOKUP(B353,#REF!,8,0),0)</f>
        <v>0</v>
      </c>
      <c r="AA353" s="50">
        <f>IFERROR(VLOOKUP($A353,total!$B$4:$AW$437,45,0),0)</f>
        <v>0</v>
      </c>
      <c r="AB353" s="50">
        <f>IFERROR(VLOOKUP($A353,total!$B$4:$AW$437,48,0),0)</f>
        <v>0</v>
      </c>
      <c r="AC353" s="50">
        <f>IFERROR(VLOOKUP($A353,total!$B$4:$AB$437,19,0),0)</f>
        <v>0</v>
      </c>
      <c r="AD353" s="50">
        <f>IFERROR(VLOOKUP($A353,total!$B$4:$AB$437,10,0),0)</f>
        <v>0</v>
      </c>
      <c r="AE353" s="50">
        <f>IFERROR(VLOOKUP($A353,total!$B$4:$AB$437,13,0),0)-SUMIFS(topmanager!$D:$D,topmanager!$C:$C,rs_nova!$A357,topmanager!$A:$A,856)</f>
        <v>0</v>
      </c>
      <c r="AF353" s="50">
        <f>IFERROR(VLOOKUP($A353,total!$B$4:$AB$437,16,0),0)</f>
        <v>0</v>
      </c>
      <c r="AG353" s="50">
        <f>IFERROR(VLOOKUP($A353,total!$B$4:$AB$437,7,0),0)</f>
        <v>0</v>
      </c>
      <c r="AH353" s="50">
        <f>IFERROR(VLOOKUP($A353,total!$B$4:$AD$437,29,0),0)</f>
        <v>0</v>
      </c>
      <c r="AI353" s="50">
        <f>IFERROR(VLOOKUP(A353,total!$B$4:$AN$437,39,0),0)</f>
        <v>0</v>
      </c>
      <c r="AJ353" s="51">
        <f t="shared" si="82"/>
        <v>0</v>
      </c>
      <c r="AK353" s="50">
        <f t="shared" si="83"/>
        <v>0</v>
      </c>
      <c r="AL353" s="50">
        <f t="shared" si="84"/>
        <v>0</v>
      </c>
      <c r="AM353" s="50">
        <f t="shared" si="85"/>
        <v>0</v>
      </c>
      <c r="AN353" s="50" t="e">
        <f t="shared" si="94"/>
        <v>#REF!</v>
      </c>
      <c r="AO353" s="50" t="e">
        <f t="shared" si="94"/>
        <v>#REF!</v>
      </c>
      <c r="AP353" s="50" t="e">
        <f t="shared" si="94"/>
        <v>#REF!</v>
      </c>
      <c r="AQ353" s="50">
        <f>IFERROR(VLOOKUP(TEXT($A353,"000000"),[6]Página1!$A$8:$S$801,13,FALSE),0)</f>
        <v>0</v>
      </c>
      <c r="AR353" s="50">
        <f>IFERROR(VLOOKUP(TEXT($A353,"000000"),[6]Página1!$A$8:$S$801,16,FALSE),0)</f>
        <v>0</v>
      </c>
      <c r="AS353" s="50">
        <f>IFERROR(VLOOKUP(TEXT($A353,"000000"),[6]Página1!$A$8:$S$801,19,FALSE),0)</f>
        <v>0</v>
      </c>
      <c r="AT353" s="50">
        <f>IFERROR(VLOOKUP(TEXT($A353,"000000"),[7]Página1!$A$8:$R$814,12,FALSE),0)</f>
        <v>0</v>
      </c>
      <c r="AU353" s="50">
        <f>IFERROR(VLOOKUP(TEXT($A353,"000000"),[7]Página1!$A$8:$R$814,15,FALSE),0)</f>
        <v>0</v>
      </c>
      <c r="AV353" s="50">
        <f>IFERROR(VLOOKUP(TEXT($A353,"000000"),[7]Página1!$A$8:$R$814,18,FALSE),0)</f>
        <v>0</v>
      </c>
      <c r="AW353" s="50"/>
      <c r="AX353" s="51" t="e">
        <f t="shared" si="86"/>
        <v>#REF!</v>
      </c>
      <c r="AY353" s="51" t="e">
        <f t="shared" si="87"/>
        <v>#REF!</v>
      </c>
      <c r="AZ353" s="51" t="e">
        <f t="shared" si="88"/>
        <v>#REF!</v>
      </c>
      <c r="BA353" s="51" t="e">
        <f t="shared" si="89"/>
        <v>#REF!</v>
      </c>
      <c r="BB353" s="51">
        <f t="shared" si="90"/>
        <v>0</v>
      </c>
      <c r="BC353" s="51" t="e">
        <f t="shared" si="91"/>
        <v>#REF!</v>
      </c>
      <c r="BD353" s="51">
        <f t="shared" si="92"/>
        <v>0</v>
      </c>
      <c r="BE353" s="51">
        <f>IFERROR(VLOOKUP(A353,salario!A$2:P$91,11,FALSE),0)</f>
        <v>0</v>
      </c>
      <c r="BF353" s="51">
        <f>SUMIFS(topmanager!$D:$D,topmanager!$C:$C,rs_nova!$A353,topmanager!$A:$A,rs_nova!BF$2)</f>
        <v>0</v>
      </c>
      <c r="BG353" s="51">
        <f>SUMIFS(topmanager!$D:$D,topmanager!$C:$C,rs_nova!$A353,topmanager!$A:$A,rs_nova!BG$2)</f>
        <v>0</v>
      </c>
      <c r="BH353" s="51">
        <f>SUMIFS(topmanager!$D:$D,topmanager!$C:$C,rs_nova!$A353,topmanager!$A:$A,rs_nova!BH$2)</f>
        <v>0</v>
      </c>
      <c r="BI353" s="51">
        <f>SUMIFS(topmanager!$D:$D,topmanager!$C:$C,rs_nova!$A353,topmanager!$A:$A,rs_nova!BI$2)</f>
        <v>0</v>
      </c>
      <c r="BJ353" s="51">
        <f>SUMIFS(topmanager!$D:$D,topmanager!$C:$C,rs_nova!$A353,topmanager!$A:$A,rs_nova!BJ$2)+SUMIFS(topmanager!$D:$D,topmanager!$C:$C,rs_nova!$A353,topmanager!$A:$A,rs_nova!BJ$2+1)</f>
        <v>0</v>
      </c>
      <c r="BK353" s="51">
        <f>IFERROR(VLOOKUP(A353,[8]ferias!$C$4:$G$100,5,FALSE),0)</f>
        <v>0</v>
      </c>
      <c r="BL353" s="51">
        <f>SUMIFS(topmanager!$D:$D,topmanager!$C:$C,rs_nova!$A353,topmanager!$A:$A,rs_nova!BL$2)</f>
        <v>0</v>
      </c>
      <c r="BM353" s="51">
        <f>SUMIFS(topmanager!$D:$D,topmanager!$C:$C,rs_nova!$A353,topmanager!$A:$A,rs_nova!BM$2)+SUMIFS(topmanager!$D:$D,topmanager!$C:$C,rs_nova!$A357,topmanager!$A:$A,151)</f>
        <v>0</v>
      </c>
      <c r="BN353" s="51">
        <f t="shared" si="93"/>
        <v>0</v>
      </c>
    </row>
    <row r="354" spans="1:66">
      <c r="A354" s="47" t="e">
        <f>total!#REF!</f>
        <v>#REF!</v>
      </c>
      <c r="B354" s="47">
        <f t="shared" si="80"/>
        <v>0</v>
      </c>
      <c r="C354" s="48" t="e">
        <f>total!#REF!</f>
        <v>#REF!</v>
      </c>
      <c r="D354" s="49" t="str">
        <f>IFERROR(VLOOKUP(A354,salario!A$3:J$32,10,FALSE),"")</f>
        <v/>
      </c>
      <c r="E354" s="49" t="str">
        <f>IFERROR(IF(VLOOKUP(A354,salario!A$3:O$32,15,FALSE)="","",VLOOKUP(A354,salario!A$3:O$32,15,FALSE)),"")</f>
        <v/>
      </c>
      <c r="F354" s="47" t="str">
        <f>IFERROR(VLOOKUP(A354,[5]base_pessoal!$B$2:$P$1504,13,FALSE),"")</f>
        <v/>
      </c>
      <c r="G354" s="50">
        <f>IFERROR(VLOOKUP(A354,salario!A$2:P$91,11,FALSE),0)*B354/30</f>
        <v>0</v>
      </c>
      <c r="H354" s="50">
        <f>SUMIFS(topmanager!$D:$D,topmanager!$C:$C,rs_nova!$A354,topmanager!$A:$A,rs_nova!H$2)+SUMIFS(topmanager!$D:$D,topmanager!$C:$C,rs_nova!$A354,topmanager!$A:$A,63)</f>
        <v>0</v>
      </c>
      <c r="I354" s="50">
        <f>-SUMIFS(topmanager!$D:$D,topmanager!$C:$C,rs_nova!$A354,topmanager!$A:$A,rs_nova!I$2)</f>
        <v>0</v>
      </c>
      <c r="J354" s="50">
        <f>SUMIFS(topmanager!$D:$D,topmanager!$C:$C,rs_nova!$A354,topmanager!$A:$A,rs_nova!J$2)</f>
        <v>0</v>
      </c>
      <c r="K354" s="50">
        <f>SUMIFS(topmanager!$D:$D,topmanager!$C:$C,rs_nova!$A354,topmanager!$A:$A,rs_nova!K$2)+SUMIFS(topmanager!$D:$D,topmanager!$C:$C,rs_nova!$A354,topmanager!$A:$A,911)</f>
        <v>0</v>
      </c>
      <c r="L354" s="50">
        <f>SUMIFS(topmanager!$D:$D,topmanager!$C:$C,rs_nova!$A354,topmanager!$A:$A,rs_nova!L$2)</f>
        <v>0</v>
      </c>
      <c r="M354" s="50">
        <f>SUMIFS(topmanager!$D:$D,topmanager!$C:$C,rs_nova!$A354,topmanager!$A:$A,rs_nova!M$2)+SUMIFS(topmanager!$D:$D,topmanager!$C:$C,rs_nova!$A354,topmanager!$A:$A,908)+SUMIFS(topmanager!$D:$D,topmanager!$C:$C,rs_nova!$A354,topmanager!$A:$A,550)</f>
        <v>0</v>
      </c>
      <c r="N354" s="50">
        <f>SUMIFS(topmanager!$D:$D,topmanager!$C:$C,rs_nova!$A354,topmanager!$A:$A,rs_nova!N$2)</f>
        <v>0</v>
      </c>
      <c r="O354" s="51">
        <f t="shared" si="81"/>
        <v>0</v>
      </c>
      <c r="P354" s="50">
        <f>IFERROR(VLOOKUP($A354,total!$B$4:$AW$437,27,0),0)</f>
        <v>0</v>
      </c>
      <c r="Q354" s="50">
        <f>IFERROR(VLOOKUP($A354,total!$B$4:$AW$437,21,0),0)</f>
        <v>0</v>
      </c>
      <c r="R354" s="50">
        <f>IFERROR(VLOOKUP($A354,total!$B$4:$AW$437,25,0),0)+IFERROR(VLOOKUP($A354,total!$B$4:$AW$437,36,0),0)</f>
        <v>0</v>
      </c>
      <c r="S354" s="50">
        <f>IFERROR(VLOOKUP(A354,gympass!$A$2:$F$148,6,0),0)</f>
        <v>0</v>
      </c>
      <c r="T354" s="50">
        <f>IFERROR(VLOOKUP($A354,total!$B$4:$AW$437,42,0),0)</f>
        <v>0</v>
      </c>
      <c r="U354" s="50">
        <f>IFERROR(VLOOKUP($A354,total!$B$4:$AW$437,32,0),0)</f>
        <v>0</v>
      </c>
      <c r="V354" s="50">
        <f>IFERROR(VLOOKUP($A354,total!$B$4:$AW$437,28,0),0)</f>
        <v>0</v>
      </c>
      <c r="W354" s="50">
        <f>IFERROR(VLOOKUP($A354,total!$B$4:$AX$437,49,0),0)</f>
        <v>0</v>
      </c>
      <c r="X354" s="50"/>
      <c r="Y354" s="50">
        <f>IFERROR(VLOOKUP(A354,#REF!,4,0),0)</f>
        <v>0</v>
      </c>
      <c r="Z354" s="50">
        <f>IFERROR(VLOOKUP(B354,#REF!,8,0),0)</f>
        <v>0</v>
      </c>
      <c r="AA354" s="50">
        <f>IFERROR(VLOOKUP($A354,total!$B$4:$AW$437,45,0),0)</f>
        <v>0</v>
      </c>
      <c r="AB354" s="50">
        <f>IFERROR(VLOOKUP($A354,total!$B$4:$AW$437,48,0),0)</f>
        <v>0</v>
      </c>
      <c r="AC354" s="50">
        <f>IFERROR(VLOOKUP($A354,total!$B$4:$AB$437,19,0),0)</f>
        <v>0</v>
      </c>
      <c r="AD354" s="50">
        <f>IFERROR(VLOOKUP($A354,total!$B$4:$AB$437,10,0),0)</f>
        <v>0</v>
      </c>
      <c r="AE354" s="50">
        <f>IFERROR(VLOOKUP($A354,total!$B$4:$AB$437,13,0),0)-SUMIFS(topmanager!$D:$D,topmanager!$C:$C,rs_nova!$A358,topmanager!$A:$A,856)</f>
        <v>0</v>
      </c>
      <c r="AF354" s="50">
        <f>IFERROR(VLOOKUP($A354,total!$B$4:$AB$437,16,0),0)</f>
        <v>0</v>
      </c>
      <c r="AG354" s="50">
        <f>IFERROR(VLOOKUP($A354,total!$B$4:$AB$437,7,0),0)</f>
        <v>0</v>
      </c>
      <c r="AH354" s="50">
        <f>IFERROR(VLOOKUP($A354,total!$B$4:$AD$437,29,0),0)</f>
        <v>0</v>
      </c>
      <c r="AI354" s="50">
        <f>IFERROR(VLOOKUP(A354,total!$B$4:$AN$437,39,0),0)</f>
        <v>0</v>
      </c>
      <c r="AJ354" s="51">
        <f t="shared" si="82"/>
        <v>0</v>
      </c>
      <c r="AK354" s="50">
        <f t="shared" si="83"/>
        <v>0</v>
      </c>
      <c r="AL354" s="50">
        <f t="shared" si="84"/>
        <v>0</v>
      </c>
      <c r="AM354" s="50">
        <f t="shared" si="85"/>
        <v>0</v>
      </c>
      <c r="AN354" s="50" t="e">
        <f t="shared" si="94"/>
        <v>#REF!</v>
      </c>
      <c r="AO354" s="50" t="e">
        <f t="shared" si="94"/>
        <v>#REF!</v>
      </c>
      <c r="AP354" s="50" t="e">
        <f t="shared" si="94"/>
        <v>#REF!</v>
      </c>
      <c r="AQ354" s="50">
        <f>IFERROR(VLOOKUP(TEXT($A354,"000000"),[6]Página1!$A$8:$S$801,13,FALSE),0)</f>
        <v>0</v>
      </c>
      <c r="AR354" s="50">
        <f>IFERROR(VLOOKUP(TEXT($A354,"000000"),[6]Página1!$A$8:$S$801,16,FALSE),0)</f>
        <v>0</v>
      </c>
      <c r="AS354" s="50">
        <f>IFERROR(VLOOKUP(TEXT($A354,"000000"),[6]Página1!$A$8:$S$801,19,FALSE),0)</f>
        <v>0</v>
      </c>
      <c r="AT354" s="50">
        <f>IFERROR(VLOOKUP(TEXT($A354,"000000"),[7]Página1!$A$8:$R$814,12,FALSE),0)</f>
        <v>0</v>
      </c>
      <c r="AU354" s="50">
        <f>IFERROR(VLOOKUP(TEXT($A354,"000000"),[7]Página1!$A$8:$R$814,15,FALSE),0)</f>
        <v>0</v>
      </c>
      <c r="AV354" s="50">
        <f>IFERROR(VLOOKUP(TEXT($A354,"000000"),[7]Página1!$A$8:$R$814,18,FALSE),0)</f>
        <v>0</v>
      </c>
      <c r="AW354" s="50"/>
      <c r="AX354" s="51" t="e">
        <f t="shared" si="86"/>
        <v>#REF!</v>
      </c>
      <c r="AY354" s="51" t="e">
        <f t="shared" si="87"/>
        <v>#REF!</v>
      </c>
      <c r="AZ354" s="51" t="e">
        <f t="shared" si="88"/>
        <v>#REF!</v>
      </c>
      <c r="BA354" s="51" t="e">
        <f t="shared" si="89"/>
        <v>#REF!</v>
      </c>
      <c r="BB354" s="51">
        <f t="shared" si="90"/>
        <v>0</v>
      </c>
      <c r="BC354" s="51" t="e">
        <f t="shared" si="91"/>
        <v>#REF!</v>
      </c>
      <c r="BD354" s="51">
        <f t="shared" si="92"/>
        <v>0</v>
      </c>
      <c r="BE354" s="51">
        <f>IFERROR(VLOOKUP(A354,salario!A$2:P$91,11,FALSE),0)</f>
        <v>0</v>
      </c>
      <c r="BF354" s="51">
        <f>SUMIFS(topmanager!$D:$D,topmanager!$C:$C,rs_nova!$A354,topmanager!$A:$A,rs_nova!BF$2)</f>
        <v>0</v>
      </c>
      <c r="BG354" s="51">
        <f>SUMIFS(topmanager!$D:$D,topmanager!$C:$C,rs_nova!$A354,topmanager!$A:$A,rs_nova!BG$2)</f>
        <v>0</v>
      </c>
      <c r="BH354" s="51">
        <f>SUMIFS(topmanager!$D:$D,topmanager!$C:$C,rs_nova!$A354,topmanager!$A:$A,rs_nova!BH$2)</f>
        <v>0</v>
      </c>
      <c r="BI354" s="51">
        <f>SUMIFS(topmanager!$D:$D,topmanager!$C:$C,rs_nova!$A354,topmanager!$A:$A,rs_nova!BI$2)</f>
        <v>0</v>
      </c>
      <c r="BJ354" s="51">
        <f>SUMIFS(topmanager!$D:$D,topmanager!$C:$C,rs_nova!$A354,topmanager!$A:$A,rs_nova!BJ$2)+SUMIFS(topmanager!$D:$D,topmanager!$C:$C,rs_nova!$A354,topmanager!$A:$A,rs_nova!BJ$2+1)</f>
        <v>0</v>
      </c>
      <c r="BK354" s="51">
        <f>IFERROR(VLOOKUP(A354,[8]ferias!$C$4:$G$100,5,FALSE),0)</f>
        <v>0</v>
      </c>
      <c r="BL354" s="51">
        <f>SUMIFS(topmanager!$D:$D,topmanager!$C:$C,rs_nova!$A354,topmanager!$A:$A,rs_nova!BL$2)</f>
        <v>0</v>
      </c>
      <c r="BM354" s="51">
        <f>SUMIFS(topmanager!$D:$D,topmanager!$C:$C,rs_nova!$A354,topmanager!$A:$A,rs_nova!BM$2)+SUMIFS(topmanager!$D:$D,topmanager!$C:$C,rs_nova!$A358,topmanager!$A:$A,151)</f>
        <v>0</v>
      </c>
      <c r="BN354" s="51">
        <f t="shared" si="93"/>
        <v>0</v>
      </c>
    </row>
    <row r="355" spans="1:66">
      <c r="A355" s="47" t="e">
        <f>total!#REF!</f>
        <v>#REF!</v>
      </c>
      <c r="B355" s="47">
        <f t="shared" si="80"/>
        <v>0</v>
      </c>
      <c r="C355" s="48" t="e">
        <f>total!#REF!</f>
        <v>#REF!</v>
      </c>
      <c r="D355" s="49" t="str">
        <f>IFERROR(VLOOKUP(A355,salario!A$3:J$32,10,FALSE),"")</f>
        <v/>
      </c>
      <c r="E355" s="49" t="str">
        <f>IFERROR(IF(VLOOKUP(A355,salario!A$3:O$32,15,FALSE)="","",VLOOKUP(A355,salario!A$3:O$32,15,FALSE)),"")</f>
        <v/>
      </c>
      <c r="F355" s="47" t="str">
        <f>IFERROR(VLOOKUP(A355,[5]base_pessoal!$B$2:$P$1504,13,FALSE),"")</f>
        <v/>
      </c>
      <c r="G355" s="50">
        <f>IFERROR(VLOOKUP(A355,salario!A$2:P$91,11,FALSE),0)*B355/30</f>
        <v>0</v>
      </c>
      <c r="H355" s="50">
        <f>SUMIFS(topmanager!$D:$D,topmanager!$C:$C,rs_nova!$A355,topmanager!$A:$A,rs_nova!H$2)+SUMIFS(topmanager!$D:$D,topmanager!$C:$C,rs_nova!$A355,topmanager!$A:$A,63)</f>
        <v>0</v>
      </c>
      <c r="I355" s="50">
        <f>-SUMIFS(topmanager!$D:$D,topmanager!$C:$C,rs_nova!$A355,topmanager!$A:$A,rs_nova!I$2)</f>
        <v>0</v>
      </c>
      <c r="J355" s="50">
        <f>SUMIFS(topmanager!$D:$D,topmanager!$C:$C,rs_nova!$A355,topmanager!$A:$A,rs_nova!J$2)</f>
        <v>0</v>
      </c>
      <c r="K355" s="50">
        <f>SUMIFS(topmanager!$D:$D,topmanager!$C:$C,rs_nova!$A355,topmanager!$A:$A,rs_nova!K$2)+SUMIFS(topmanager!$D:$D,topmanager!$C:$C,rs_nova!$A355,topmanager!$A:$A,911)</f>
        <v>0</v>
      </c>
      <c r="L355" s="50">
        <f>SUMIFS(topmanager!$D:$D,topmanager!$C:$C,rs_nova!$A355,topmanager!$A:$A,rs_nova!L$2)</f>
        <v>0</v>
      </c>
      <c r="M355" s="50">
        <f>SUMIFS(topmanager!$D:$D,topmanager!$C:$C,rs_nova!$A355,topmanager!$A:$A,rs_nova!M$2)+SUMIFS(topmanager!$D:$D,topmanager!$C:$C,rs_nova!$A355,topmanager!$A:$A,908)+SUMIFS(topmanager!$D:$D,topmanager!$C:$C,rs_nova!$A355,topmanager!$A:$A,550)</f>
        <v>0</v>
      </c>
      <c r="N355" s="50">
        <f>SUMIFS(topmanager!$D:$D,topmanager!$C:$C,rs_nova!$A355,topmanager!$A:$A,rs_nova!N$2)</f>
        <v>0</v>
      </c>
      <c r="O355" s="51">
        <f t="shared" si="81"/>
        <v>0</v>
      </c>
      <c r="P355" s="50">
        <f>IFERROR(VLOOKUP($A355,total!$B$4:$AW$437,27,0),0)</f>
        <v>0</v>
      </c>
      <c r="Q355" s="50">
        <f>IFERROR(VLOOKUP($A355,total!$B$4:$AW$437,21,0),0)</f>
        <v>0</v>
      </c>
      <c r="R355" s="50">
        <f>IFERROR(VLOOKUP($A355,total!$B$4:$AW$437,25,0),0)+IFERROR(VLOOKUP($A355,total!$B$4:$AW$437,36,0),0)</f>
        <v>0</v>
      </c>
      <c r="S355" s="50">
        <f>IFERROR(VLOOKUP(A355,gympass!$A$2:$F$148,6,0),0)</f>
        <v>0</v>
      </c>
      <c r="T355" s="50">
        <f>IFERROR(VLOOKUP($A355,total!$B$4:$AW$437,42,0),0)</f>
        <v>0</v>
      </c>
      <c r="U355" s="50">
        <f>IFERROR(VLOOKUP($A355,total!$B$4:$AW$437,32,0),0)</f>
        <v>0</v>
      </c>
      <c r="V355" s="50">
        <f>IFERROR(VLOOKUP($A355,total!$B$4:$AW$437,28,0),0)</f>
        <v>0</v>
      </c>
      <c r="W355" s="50">
        <f>IFERROR(VLOOKUP($A355,total!$B$4:$AX$437,49,0),0)</f>
        <v>0</v>
      </c>
      <c r="X355" s="50"/>
      <c r="Y355" s="50">
        <f>IFERROR(VLOOKUP(A355,#REF!,4,0),0)</f>
        <v>0</v>
      </c>
      <c r="Z355" s="50">
        <f>IFERROR(VLOOKUP(B355,#REF!,8,0),0)</f>
        <v>0</v>
      </c>
      <c r="AA355" s="50">
        <f>IFERROR(VLOOKUP($A355,total!$B$4:$AW$437,45,0),0)</f>
        <v>0</v>
      </c>
      <c r="AB355" s="50">
        <f>IFERROR(VLOOKUP($A355,total!$B$4:$AW$437,48,0),0)</f>
        <v>0</v>
      </c>
      <c r="AC355" s="50">
        <f>IFERROR(VLOOKUP($A355,total!$B$4:$AB$437,19,0),0)</f>
        <v>0</v>
      </c>
      <c r="AD355" s="50">
        <f>IFERROR(VLOOKUP($A355,total!$B$4:$AB$437,10,0),0)</f>
        <v>0</v>
      </c>
      <c r="AE355" s="50">
        <f>IFERROR(VLOOKUP($A355,total!$B$4:$AB$437,13,0),0)-SUMIFS(topmanager!$D:$D,topmanager!$C:$C,rs_nova!$A359,topmanager!$A:$A,856)</f>
        <v>0</v>
      </c>
      <c r="AF355" s="50">
        <f>IFERROR(VLOOKUP($A355,total!$B$4:$AB$437,16,0),0)</f>
        <v>0</v>
      </c>
      <c r="AG355" s="50">
        <f>IFERROR(VLOOKUP($A355,total!$B$4:$AB$437,7,0),0)</f>
        <v>0</v>
      </c>
      <c r="AH355" s="50">
        <f>IFERROR(VLOOKUP($A355,total!$B$4:$AD$437,29,0),0)</f>
        <v>0</v>
      </c>
      <c r="AI355" s="50">
        <f>IFERROR(VLOOKUP(A355,total!$B$4:$AN$437,39,0),0)</f>
        <v>0</v>
      </c>
      <c r="AJ355" s="51">
        <f t="shared" si="82"/>
        <v>0</v>
      </c>
      <c r="AK355" s="50">
        <f t="shared" si="83"/>
        <v>0</v>
      </c>
      <c r="AL355" s="50">
        <f t="shared" si="84"/>
        <v>0</v>
      </c>
      <c r="AM355" s="50">
        <f t="shared" si="85"/>
        <v>0</v>
      </c>
      <c r="AN355" s="50" t="e">
        <f t="shared" si="94"/>
        <v>#REF!</v>
      </c>
      <c r="AO355" s="50" t="e">
        <f t="shared" si="94"/>
        <v>#REF!</v>
      </c>
      <c r="AP355" s="50" t="e">
        <f t="shared" si="94"/>
        <v>#REF!</v>
      </c>
      <c r="AQ355" s="50">
        <f>IFERROR(VLOOKUP(TEXT($A355,"000000"),[6]Página1!$A$8:$S$801,13,FALSE),0)</f>
        <v>0</v>
      </c>
      <c r="AR355" s="50">
        <f>IFERROR(VLOOKUP(TEXT($A355,"000000"),[6]Página1!$A$8:$S$801,16,FALSE),0)</f>
        <v>0</v>
      </c>
      <c r="AS355" s="50">
        <f>IFERROR(VLOOKUP(TEXT($A355,"000000"),[6]Página1!$A$8:$S$801,19,FALSE),0)</f>
        <v>0</v>
      </c>
      <c r="AT355" s="50">
        <f>IFERROR(VLOOKUP(TEXT($A355,"000000"),[7]Página1!$A$8:$R$814,12,FALSE),0)</f>
        <v>0</v>
      </c>
      <c r="AU355" s="50">
        <f>IFERROR(VLOOKUP(TEXT($A355,"000000"),[7]Página1!$A$8:$R$814,15,FALSE),0)</f>
        <v>0</v>
      </c>
      <c r="AV355" s="50">
        <f>IFERROR(VLOOKUP(TEXT($A355,"000000"),[7]Página1!$A$8:$R$814,18,FALSE),0)</f>
        <v>0</v>
      </c>
      <c r="AW355" s="50"/>
      <c r="AX355" s="51" t="e">
        <f t="shared" si="86"/>
        <v>#REF!</v>
      </c>
      <c r="AY355" s="51" t="e">
        <f t="shared" si="87"/>
        <v>#REF!</v>
      </c>
      <c r="AZ355" s="51" t="e">
        <f t="shared" si="88"/>
        <v>#REF!</v>
      </c>
      <c r="BA355" s="51" t="e">
        <f t="shared" si="89"/>
        <v>#REF!</v>
      </c>
      <c r="BB355" s="51">
        <f t="shared" si="90"/>
        <v>0</v>
      </c>
      <c r="BC355" s="51" t="e">
        <f t="shared" si="91"/>
        <v>#REF!</v>
      </c>
      <c r="BD355" s="51">
        <f t="shared" si="92"/>
        <v>0</v>
      </c>
      <c r="BE355" s="51">
        <f>IFERROR(VLOOKUP(A355,salario!A$2:P$91,11,FALSE),0)</f>
        <v>0</v>
      </c>
      <c r="BF355" s="51">
        <f>SUMIFS(topmanager!$D:$D,topmanager!$C:$C,rs_nova!$A355,topmanager!$A:$A,rs_nova!BF$2)</f>
        <v>0</v>
      </c>
      <c r="BG355" s="51">
        <f>SUMIFS(topmanager!$D:$D,topmanager!$C:$C,rs_nova!$A355,topmanager!$A:$A,rs_nova!BG$2)</f>
        <v>0</v>
      </c>
      <c r="BH355" s="51">
        <f>SUMIFS(topmanager!$D:$D,topmanager!$C:$C,rs_nova!$A355,topmanager!$A:$A,rs_nova!BH$2)</f>
        <v>0</v>
      </c>
      <c r="BI355" s="51">
        <f>SUMIFS(topmanager!$D:$D,topmanager!$C:$C,rs_nova!$A355,topmanager!$A:$A,rs_nova!BI$2)</f>
        <v>0</v>
      </c>
      <c r="BJ355" s="51">
        <f>SUMIFS(topmanager!$D:$D,topmanager!$C:$C,rs_nova!$A355,topmanager!$A:$A,rs_nova!BJ$2)+SUMIFS(topmanager!$D:$D,topmanager!$C:$C,rs_nova!$A355,topmanager!$A:$A,rs_nova!BJ$2+1)</f>
        <v>0</v>
      </c>
      <c r="BK355" s="51">
        <f>IFERROR(VLOOKUP(A355,[8]ferias!$C$4:$G$100,5,FALSE),0)</f>
        <v>0</v>
      </c>
      <c r="BL355" s="51">
        <f>SUMIFS(topmanager!$D:$D,topmanager!$C:$C,rs_nova!$A355,topmanager!$A:$A,rs_nova!BL$2)</f>
        <v>0</v>
      </c>
      <c r="BM355" s="51">
        <f>SUMIFS(topmanager!$D:$D,topmanager!$C:$C,rs_nova!$A355,topmanager!$A:$A,rs_nova!BM$2)+SUMIFS(topmanager!$D:$D,topmanager!$C:$C,rs_nova!$A359,topmanager!$A:$A,151)</f>
        <v>0</v>
      </c>
      <c r="BN355" s="51">
        <f t="shared" si="93"/>
        <v>0</v>
      </c>
    </row>
    <row r="356" spans="1:66">
      <c r="A356" s="47" t="e">
        <f>total!#REF!</f>
        <v>#REF!</v>
      </c>
      <c r="B356" s="47">
        <f t="shared" si="80"/>
        <v>0</v>
      </c>
      <c r="C356" s="48" t="e">
        <f>total!#REF!</f>
        <v>#REF!</v>
      </c>
      <c r="D356" s="49" t="str">
        <f>IFERROR(VLOOKUP(A356,salario!A$3:J$32,10,FALSE),"")</f>
        <v/>
      </c>
      <c r="E356" s="49" t="str">
        <f>IFERROR(IF(VLOOKUP(A356,salario!A$3:O$32,15,FALSE)="","",VLOOKUP(A356,salario!A$3:O$32,15,FALSE)),"")</f>
        <v/>
      </c>
      <c r="F356" s="47" t="str">
        <f>IFERROR(VLOOKUP(A356,[5]base_pessoal!$B$2:$P$1504,13,FALSE),"")</f>
        <v/>
      </c>
      <c r="G356" s="50">
        <f>IFERROR(VLOOKUP(A356,salario!A$2:P$91,11,FALSE),0)*B356/30</f>
        <v>0</v>
      </c>
      <c r="H356" s="50">
        <f>SUMIFS(topmanager!$D:$D,topmanager!$C:$C,rs_nova!$A356,topmanager!$A:$A,rs_nova!H$2)+SUMIFS(topmanager!$D:$D,topmanager!$C:$C,rs_nova!$A356,topmanager!$A:$A,63)</f>
        <v>0</v>
      </c>
      <c r="I356" s="50">
        <f>-SUMIFS(topmanager!$D:$D,topmanager!$C:$C,rs_nova!$A356,topmanager!$A:$A,rs_nova!I$2)</f>
        <v>0</v>
      </c>
      <c r="J356" s="50">
        <f>SUMIFS(topmanager!$D:$D,topmanager!$C:$C,rs_nova!$A356,topmanager!$A:$A,rs_nova!J$2)</f>
        <v>0</v>
      </c>
      <c r="K356" s="50">
        <f>SUMIFS(topmanager!$D:$D,topmanager!$C:$C,rs_nova!$A356,topmanager!$A:$A,rs_nova!K$2)+SUMIFS(topmanager!$D:$D,topmanager!$C:$C,rs_nova!$A356,topmanager!$A:$A,911)</f>
        <v>0</v>
      </c>
      <c r="L356" s="50">
        <f>SUMIFS(topmanager!$D:$D,topmanager!$C:$C,rs_nova!$A356,topmanager!$A:$A,rs_nova!L$2)</f>
        <v>0</v>
      </c>
      <c r="M356" s="50">
        <f>SUMIFS(topmanager!$D:$D,topmanager!$C:$C,rs_nova!$A356,topmanager!$A:$A,rs_nova!M$2)+SUMIFS(topmanager!$D:$D,topmanager!$C:$C,rs_nova!$A356,topmanager!$A:$A,908)+SUMIFS(topmanager!$D:$D,topmanager!$C:$C,rs_nova!$A356,topmanager!$A:$A,550)</f>
        <v>0</v>
      </c>
      <c r="N356" s="50">
        <f>SUMIFS(topmanager!$D:$D,topmanager!$C:$C,rs_nova!$A356,topmanager!$A:$A,rs_nova!N$2)</f>
        <v>0</v>
      </c>
      <c r="O356" s="51">
        <f t="shared" si="81"/>
        <v>0</v>
      </c>
      <c r="P356" s="50">
        <f>IFERROR(VLOOKUP($A356,total!$B$4:$AW$437,27,0),0)</f>
        <v>0</v>
      </c>
      <c r="Q356" s="50">
        <f>IFERROR(VLOOKUP($A356,total!$B$4:$AW$437,21,0),0)</f>
        <v>0</v>
      </c>
      <c r="R356" s="50">
        <f>IFERROR(VLOOKUP($A356,total!$B$4:$AW$437,25,0),0)+IFERROR(VLOOKUP($A356,total!$B$4:$AW$437,36,0),0)</f>
        <v>0</v>
      </c>
      <c r="S356" s="50">
        <f>IFERROR(VLOOKUP(A356,gympass!$A$2:$F$148,6,0),0)</f>
        <v>0</v>
      </c>
      <c r="T356" s="50">
        <f>IFERROR(VLOOKUP($A356,total!$B$4:$AW$437,42,0),0)</f>
        <v>0</v>
      </c>
      <c r="U356" s="50">
        <f>IFERROR(VLOOKUP($A356,total!$B$4:$AW$437,32,0),0)</f>
        <v>0</v>
      </c>
      <c r="V356" s="50">
        <f>IFERROR(VLOOKUP($A356,total!$B$4:$AW$437,28,0),0)</f>
        <v>0</v>
      </c>
      <c r="W356" s="50">
        <f>IFERROR(VLOOKUP($A356,total!$B$4:$AX$437,49,0),0)</f>
        <v>0</v>
      </c>
      <c r="X356" s="50"/>
      <c r="Y356" s="50">
        <f>IFERROR(VLOOKUP(A356,#REF!,4,0),0)</f>
        <v>0</v>
      </c>
      <c r="Z356" s="50">
        <f>IFERROR(VLOOKUP(B356,#REF!,8,0),0)</f>
        <v>0</v>
      </c>
      <c r="AA356" s="50">
        <f>IFERROR(VLOOKUP($A356,total!$B$4:$AW$437,45,0),0)</f>
        <v>0</v>
      </c>
      <c r="AB356" s="50">
        <f>IFERROR(VLOOKUP($A356,total!$B$4:$AW$437,48,0),0)</f>
        <v>0</v>
      </c>
      <c r="AC356" s="50">
        <f>IFERROR(VLOOKUP($A356,total!$B$4:$AB$437,19,0),0)</f>
        <v>0</v>
      </c>
      <c r="AD356" s="50">
        <f>IFERROR(VLOOKUP($A356,total!$B$4:$AB$437,10,0),0)</f>
        <v>0</v>
      </c>
      <c r="AE356" s="50">
        <f>IFERROR(VLOOKUP($A356,total!$B$4:$AB$437,13,0),0)-SUMIFS(topmanager!$D:$D,topmanager!$C:$C,rs_nova!$A360,topmanager!$A:$A,856)</f>
        <v>0</v>
      </c>
      <c r="AF356" s="50">
        <f>IFERROR(VLOOKUP($A356,total!$B$4:$AB$437,16,0),0)</f>
        <v>0</v>
      </c>
      <c r="AG356" s="50">
        <f>IFERROR(VLOOKUP($A356,total!$B$4:$AB$437,7,0),0)</f>
        <v>0</v>
      </c>
      <c r="AH356" s="50">
        <f>IFERROR(VLOOKUP($A356,total!$B$4:$AD$437,29,0),0)</f>
        <v>0</v>
      </c>
      <c r="AI356" s="50">
        <f>IFERROR(VLOOKUP(A356,total!$B$4:$AN$437,39,0),0)</f>
        <v>0</v>
      </c>
      <c r="AJ356" s="51">
        <f t="shared" si="82"/>
        <v>0</v>
      </c>
      <c r="AK356" s="50">
        <f t="shared" si="83"/>
        <v>0</v>
      </c>
      <c r="AL356" s="50">
        <f t="shared" si="84"/>
        <v>0</v>
      </c>
      <c r="AM356" s="50">
        <f t="shared" si="85"/>
        <v>0</v>
      </c>
      <c r="AN356" s="50" t="e">
        <f t="shared" si="94"/>
        <v>#REF!</v>
      </c>
      <c r="AO356" s="50" t="e">
        <f t="shared" si="94"/>
        <v>#REF!</v>
      </c>
      <c r="AP356" s="50" t="e">
        <f t="shared" si="94"/>
        <v>#REF!</v>
      </c>
      <c r="AQ356" s="50">
        <f>IFERROR(VLOOKUP(TEXT($A356,"000000"),[6]Página1!$A$8:$S$801,13,FALSE),0)</f>
        <v>0</v>
      </c>
      <c r="AR356" s="50">
        <f>IFERROR(VLOOKUP(TEXT($A356,"000000"),[6]Página1!$A$8:$S$801,16,FALSE),0)</f>
        <v>0</v>
      </c>
      <c r="AS356" s="50">
        <f>IFERROR(VLOOKUP(TEXT($A356,"000000"),[6]Página1!$A$8:$S$801,19,FALSE),0)</f>
        <v>0</v>
      </c>
      <c r="AT356" s="50">
        <f>IFERROR(VLOOKUP(TEXT($A356,"000000"),[7]Página1!$A$8:$R$814,12,FALSE),0)</f>
        <v>0</v>
      </c>
      <c r="AU356" s="50">
        <f>IFERROR(VLOOKUP(TEXT($A356,"000000"),[7]Página1!$A$8:$R$814,15,FALSE),0)</f>
        <v>0</v>
      </c>
      <c r="AV356" s="50">
        <f>IFERROR(VLOOKUP(TEXT($A356,"000000"),[7]Página1!$A$8:$R$814,18,FALSE),0)</f>
        <v>0</v>
      </c>
      <c r="AW356" s="50"/>
      <c r="AX356" s="51" t="e">
        <f t="shared" si="86"/>
        <v>#REF!</v>
      </c>
      <c r="AY356" s="51" t="e">
        <f t="shared" si="87"/>
        <v>#REF!</v>
      </c>
      <c r="AZ356" s="51" t="e">
        <f t="shared" si="88"/>
        <v>#REF!</v>
      </c>
      <c r="BA356" s="51" t="e">
        <f t="shared" si="89"/>
        <v>#REF!</v>
      </c>
      <c r="BB356" s="51">
        <f t="shared" si="90"/>
        <v>0</v>
      </c>
      <c r="BC356" s="51" t="e">
        <f t="shared" si="91"/>
        <v>#REF!</v>
      </c>
      <c r="BD356" s="51">
        <f t="shared" si="92"/>
        <v>0</v>
      </c>
      <c r="BE356" s="51">
        <f>IFERROR(VLOOKUP(A356,salario!A$2:P$91,11,FALSE),0)</f>
        <v>0</v>
      </c>
      <c r="BF356" s="51">
        <f>SUMIFS(topmanager!$D:$D,topmanager!$C:$C,rs_nova!$A356,topmanager!$A:$A,rs_nova!BF$2)</f>
        <v>0</v>
      </c>
      <c r="BG356" s="51">
        <f>SUMIFS(topmanager!$D:$D,topmanager!$C:$C,rs_nova!$A356,topmanager!$A:$A,rs_nova!BG$2)</f>
        <v>0</v>
      </c>
      <c r="BH356" s="51">
        <f>SUMIFS(topmanager!$D:$D,topmanager!$C:$C,rs_nova!$A356,topmanager!$A:$A,rs_nova!BH$2)</f>
        <v>0</v>
      </c>
      <c r="BI356" s="51">
        <f>SUMIFS(topmanager!$D:$D,topmanager!$C:$C,rs_nova!$A356,topmanager!$A:$A,rs_nova!BI$2)</f>
        <v>0</v>
      </c>
      <c r="BJ356" s="51">
        <f>SUMIFS(topmanager!$D:$D,topmanager!$C:$C,rs_nova!$A356,topmanager!$A:$A,rs_nova!BJ$2)+SUMIFS(topmanager!$D:$D,topmanager!$C:$C,rs_nova!$A356,topmanager!$A:$A,rs_nova!BJ$2+1)</f>
        <v>0</v>
      </c>
      <c r="BK356" s="51">
        <f>IFERROR(VLOOKUP(A356,[8]ferias!$C$4:$G$100,5,FALSE),0)</f>
        <v>0</v>
      </c>
      <c r="BL356" s="51">
        <f>SUMIFS(topmanager!$D:$D,topmanager!$C:$C,rs_nova!$A356,topmanager!$A:$A,rs_nova!BL$2)</f>
        <v>0</v>
      </c>
      <c r="BM356" s="51">
        <f>SUMIFS(topmanager!$D:$D,topmanager!$C:$C,rs_nova!$A356,topmanager!$A:$A,rs_nova!BM$2)+SUMIFS(topmanager!$D:$D,topmanager!$C:$C,rs_nova!$A360,topmanager!$A:$A,151)</f>
        <v>0</v>
      </c>
      <c r="BN356" s="51">
        <f t="shared" si="93"/>
        <v>0</v>
      </c>
    </row>
    <row r="357" spans="1:66">
      <c r="A357" s="47" t="e">
        <f>total!#REF!</f>
        <v>#REF!</v>
      </c>
      <c r="B357" s="47">
        <f t="shared" si="80"/>
        <v>0</v>
      </c>
      <c r="C357" s="48" t="e">
        <f>total!#REF!</f>
        <v>#REF!</v>
      </c>
      <c r="D357" s="49" t="str">
        <f>IFERROR(VLOOKUP(A357,salario!A$3:J$32,10,FALSE),"")</f>
        <v/>
      </c>
      <c r="E357" s="49" t="str">
        <f>IFERROR(IF(VLOOKUP(A357,salario!A$3:O$32,15,FALSE)="","",VLOOKUP(A357,salario!A$3:O$32,15,FALSE)),"")</f>
        <v/>
      </c>
      <c r="F357" s="47" t="str">
        <f>IFERROR(VLOOKUP(A357,[5]base_pessoal!$B$2:$P$1504,13,FALSE),"")</f>
        <v/>
      </c>
      <c r="G357" s="50">
        <f>IFERROR(VLOOKUP(A357,salario!A$2:P$91,11,FALSE),0)*B357/30</f>
        <v>0</v>
      </c>
      <c r="H357" s="50">
        <f>SUMIFS(topmanager!$D:$D,topmanager!$C:$C,rs_nova!$A357,topmanager!$A:$A,rs_nova!H$2)+SUMIFS(topmanager!$D:$D,topmanager!$C:$C,rs_nova!$A357,topmanager!$A:$A,63)</f>
        <v>0</v>
      </c>
      <c r="I357" s="50">
        <f>-SUMIFS(topmanager!$D:$D,topmanager!$C:$C,rs_nova!$A357,topmanager!$A:$A,rs_nova!I$2)</f>
        <v>0</v>
      </c>
      <c r="J357" s="50">
        <f>SUMIFS(topmanager!$D:$D,topmanager!$C:$C,rs_nova!$A357,topmanager!$A:$A,rs_nova!J$2)</f>
        <v>0</v>
      </c>
      <c r="K357" s="50">
        <f>SUMIFS(topmanager!$D:$D,topmanager!$C:$C,rs_nova!$A357,topmanager!$A:$A,rs_nova!K$2)+SUMIFS(topmanager!$D:$D,topmanager!$C:$C,rs_nova!$A357,topmanager!$A:$A,911)</f>
        <v>0</v>
      </c>
      <c r="L357" s="50">
        <f>SUMIFS(topmanager!$D:$D,topmanager!$C:$C,rs_nova!$A357,topmanager!$A:$A,rs_nova!L$2)</f>
        <v>0</v>
      </c>
      <c r="M357" s="50">
        <f>SUMIFS(topmanager!$D:$D,topmanager!$C:$C,rs_nova!$A357,topmanager!$A:$A,rs_nova!M$2)+SUMIFS(topmanager!$D:$D,topmanager!$C:$C,rs_nova!$A357,topmanager!$A:$A,908)+SUMIFS(topmanager!$D:$D,topmanager!$C:$C,rs_nova!$A357,topmanager!$A:$A,550)</f>
        <v>0</v>
      </c>
      <c r="N357" s="50">
        <f>SUMIFS(topmanager!$D:$D,topmanager!$C:$C,rs_nova!$A357,topmanager!$A:$A,rs_nova!N$2)</f>
        <v>0</v>
      </c>
      <c r="O357" s="51">
        <f t="shared" si="81"/>
        <v>0</v>
      </c>
      <c r="P357" s="50">
        <f>IFERROR(VLOOKUP($A357,total!$B$4:$AW$437,27,0),0)</f>
        <v>0</v>
      </c>
      <c r="Q357" s="50">
        <f>IFERROR(VLOOKUP($A357,total!$B$4:$AW$437,21,0),0)</f>
        <v>0</v>
      </c>
      <c r="R357" s="50">
        <f>IFERROR(VLOOKUP($A357,total!$B$4:$AW$437,25,0),0)+IFERROR(VLOOKUP($A357,total!$B$4:$AW$437,36,0),0)</f>
        <v>0</v>
      </c>
      <c r="S357" s="50">
        <f>IFERROR(VLOOKUP(A357,gympass!$A$2:$F$148,6,0),0)</f>
        <v>0</v>
      </c>
      <c r="T357" s="50">
        <f>IFERROR(VLOOKUP($A357,total!$B$4:$AW$437,42,0),0)</f>
        <v>0</v>
      </c>
      <c r="U357" s="50">
        <f>IFERROR(VLOOKUP($A357,total!$B$4:$AW$437,32,0),0)</f>
        <v>0</v>
      </c>
      <c r="V357" s="50">
        <f>IFERROR(VLOOKUP($A357,total!$B$4:$AW$437,28,0),0)</f>
        <v>0</v>
      </c>
      <c r="W357" s="50">
        <f>IFERROR(VLOOKUP($A357,total!$B$4:$AX$437,49,0),0)</f>
        <v>0</v>
      </c>
      <c r="X357" s="50"/>
      <c r="Y357" s="50">
        <f>IFERROR(VLOOKUP(A357,#REF!,4,0),0)</f>
        <v>0</v>
      </c>
      <c r="Z357" s="50">
        <f>IFERROR(VLOOKUP(B357,#REF!,8,0),0)</f>
        <v>0</v>
      </c>
      <c r="AA357" s="50">
        <f>IFERROR(VLOOKUP($A357,total!$B$4:$AW$437,45,0),0)</f>
        <v>0</v>
      </c>
      <c r="AB357" s="50">
        <f>IFERROR(VLOOKUP($A357,total!$B$4:$AW$437,48,0),0)</f>
        <v>0</v>
      </c>
      <c r="AC357" s="50">
        <f>IFERROR(VLOOKUP($A357,total!$B$4:$AB$437,19,0),0)</f>
        <v>0</v>
      </c>
      <c r="AD357" s="50">
        <f>IFERROR(VLOOKUP($A357,total!$B$4:$AB$437,10,0),0)</f>
        <v>0</v>
      </c>
      <c r="AE357" s="50">
        <f>IFERROR(VLOOKUP($A357,total!$B$4:$AB$437,13,0),0)-SUMIFS(topmanager!$D:$D,topmanager!$C:$C,rs_nova!$A361,topmanager!$A:$A,856)</f>
        <v>0</v>
      </c>
      <c r="AF357" s="50">
        <f>IFERROR(VLOOKUP($A357,total!$B$4:$AB$437,16,0),0)</f>
        <v>0</v>
      </c>
      <c r="AG357" s="50">
        <f>IFERROR(VLOOKUP($A357,total!$B$4:$AB$437,7,0),0)</f>
        <v>0</v>
      </c>
      <c r="AH357" s="50">
        <f>IFERROR(VLOOKUP($A357,total!$B$4:$AD$437,29,0),0)</f>
        <v>0</v>
      </c>
      <c r="AI357" s="50">
        <f>IFERROR(VLOOKUP(A357,total!$B$4:$AN$437,39,0),0)</f>
        <v>0</v>
      </c>
      <c r="AJ357" s="51">
        <f t="shared" si="82"/>
        <v>0</v>
      </c>
      <c r="AK357" s="50">
        <f t="shared" si="83"/>
        <v>0</v>
      </c>
      <c r="AL357" s="50">
        <f t="shared" si="84"/>
        <v>0</v>
      </c>
      <c r="AM357" s="50">
        <f t="shared" si="85"/>
        <v>0</v>
      </c>
      <c r="AN357" s="50" t="e">
        <f t="shared" si="94"/>
        <v>#REF!</v>
      </c>
      <c r="AO357" s="50" t="e">
        <f t="shared" si="94"/>
        <v>#REF!</v>
      </c>
      <c r="AP357" s="50" t="e">
        <f t="shared" si="94"/>
        <v>#REF!</v>
      </c>
      <c r="AQ357" s="50">
        <f>IFERROR(VLOOKUP(TEXT($A357,"000000"),[6]Página1!$A$8:$S$801,13,FALSE),0)</f>
        <v>0</v>
      </c>
      <c r="AR357" s="50">
        <f>IFERROR(VLOOKUP(TEXT($A357,"000000"),[6]Página1!$A$8:$S$801,16,FALSE),0)</f>
        <v>0</v>
      </c>
      <c r="AS357" s="50">
        <f>IFERROR(VLOOKUP(TEXT($A357,"000000"),[6]Página1!$A$8:$S$801,19,FALSE),0)</f>
        <v>0</v>
      </c>
      <c r="AT357" s="50">
        <f>IFERROR(VLOOKUP(TEXT($A357,"000000"),[7]Página1!$A$8:$R$814,12,FALSE),0)</f>
        <v>0</v>
      </c>
      <c r="AU357" s="50">
        <f>IFERROR(VLOOKUP(TEXT($A357,"000000"),[7]Página1!$A$8:$R$814,15,FALSE),0)</f>
        <v>0</v>
      </c>
      <c r="AV357" s="50">
        <f>IFERROR(VLOOKUP(TEXT($A357,"000000"),[7]Página1!$A$8:$R$814,18,FALSE),0)</f>
        <v>0</v>
      </c>
      <c r="AW357" s="50"/>
      <c r="AX357" s="51" t="e">
        <f t="shared" si="86"/>
        <v>#REF!</v>
      </c>
      <c r="AY357" s="51" t="e">
        <f t="shared" si="87"/>
        <v>#REF!</v>
      </c>
      <c r="AZ357" s="51" t="e">
        <f t="shared" si="88"/>
        <v>#REF!</v>
      </c>
      <c r="BA357" s="51" t="e">
        <f t="shared" si="89"/>
        <v>#REF!</v>
      </c>
      <c r="BB357" s="51">
        <f t="shared" si="90"/>
        <v>0</v>
      </c>
      <c r="BC357" s="51" t="e">
        <f t="shared" si="91"/>
        <v>#REF!</v>
      </c>
      <c r="BD357" s="51">
        <f t="shared" si="92"/>
        <v>0</v>
      </c>
      <c r="BE357" s="51">
        <f>IFERROR(VLOOKUP(A357,salario!A$2:P$91,11,FALSE),0)</f>
        <v>0</v>
      </c>
      <c r="BF357" s="51">
        <f>SUMIFS(topmanager!$D:$D,topmanager!$C:$C,rs_nova!$A357,topmanager!$A:$A,rs_nova!BF$2)</f>
        <v>0</v>
      </c>
      <c r="BG357" s="51">
        <f>SUMIFS(topmanager!$D:$D,topmanager!$C:$C,rs_nova!$A357,topmanager!$A:$A,rs_nova!BG$2)</f>
        <v>0</v>
      </c>
      <c r="BH357" s="51">
        <f>SUMIFS(topmanager!$D:$D,topmanager!$C:$C,rs_nova!$A357,topmanager!$A:$A,rs_nova!BH$2)</f>
        <v>0</v>
      </c>
      <c r="BI357" s="51">
        <f>SUMIFS(topmanager!$D:$D,topmanager!$C:$C,rs_nova!$A357,topmanager!$A:$A,rs_nova!BI$2)</f>
        <v>0</v>
      </c>
      <c r="BJ357" s="51">
        <f>SUMIFS(topmanager!$D:$D,topmanager!$C:$C,rs_nova!$A357,topmanager!$A:$A,rs_nova!BJ$2)+SUMIFS(topmanager!$D:$D,topmanager!$C:$C,rs_nova!$A357,topmanager!$A:$A,rs_nova!BJ$2+1)</f>
        <v>0</v>
      </c>
      <c r="BK357" s="51">
        <f>IFERROR(VLOOKUP(A357,[8]ferias!$C$4:$G$100,5,FALSE),0)</f>
        <v>0</v>
      </c>
      <c r="BL357" s="51">
        <f>SUMIFS(topmanager!$D:$D,topmanager!$C:$C,rs_nova!$A357,topmanager!$A:$A,rs_nova!BL$2)</f>
        <v>0</v>
      </c>
      <c r="BM357" s="51">
        <f>SUMIFS(topmanager!$D:$D,topmanager!$C:$C,rs_nova!$A357,topmanager!$A:$A,rs_nova!BM$2)+SUMIFS(topmanager!$D:$D,topmanager!$C:$C,rs_nova!$A361,topmanager!$A:$A,151)</f>
        <v>0</v>
      </c>
      <c r="BN357" s="51">
        <f t="shared" si="93"/>
        <v>0</v>
      </c>
    </row>
    <row r="358" spans="1:66">
      <c r="A358" s="47" t="e">
        <f>total!#REF!</f>
        <v>#REF!</v>
      </c>
      <c r="B358" s="47">
        <f t="shared" si="80"/>
        <v>0</v>
      </c>
      <c r="C358" s="48" t="e">
        <f>total!#REF!</f>
        <v>#REF!</v>
      </c>
      <c r="D358" s="49" t="str">
        <f>IFERROR(VLOOKUP(A358,salario!A$3:J$32,10,FALSE),"")</f>
        <v/>
      </c>
      <c r="E358" s="49" t="str">
        <f>IFERROR(IF(VLOOKUP(A358,salario!A$3:O$32,15,FALSE)="","",VLOOKUP(A358,salario!A$3:O$32,15,FALSE)),"")</f>
        <v/>
      </c>
      <c r="F358" s="47" t="str">
        <f>IFERROR(VLOOKUP(A358,[5]base_pessoal!$B$2:$P$1504,13,FALSE),"")</f>
        <v/>
      </c>
      <c r="G358" s="50">
        <f>IFERROR(VLOOKUP(A358,salario!A$2:P$91,11,FALSE),0)*B358/30</f>
        <v>0</v>
      </c>
      <c r="H358" s="50">
        <f>SUMIFS(topmanager!$D:$D,topmanager!$C:$C,rs_nova!$A358,topmanager!$A:$A,rs_nova!H$2)+SUMIFS(topmanager!$D:$D,topmanager!$C:$C,rs_nova!$A358,topmanager!$A:$A,63)</f>
        <v>0</v>
      </c>
      <c r="I358" s="50">
        <f>-SUMIFS(topmanager!$D:$D,topmanager!$C:$C,rs_nova!$A358,topmanager!$A:$A,rs_nova!I$2)</f>
        <v>0</v>
      </c>
      <c r="J358" s="50">
        <f>SUMIFS(topmanager!$D:$D,topmanager!$C:$C,rs_nova!$A358,topmanager!$A:$A,rs_nova!J$2)</f>
        <v>0</v>
      </c>
      <c r="K358" s="50">
        <f>SUMIFS(topmanager!$D:$D,topmanager!$C:$C,rs_nova!$A358,topmanager!$A:$A,rs_nova!K$2)+SUMIFS(topmanager!$D:$D,topmanager!$C:$C,rs_nova!$A358,topmanager!$A:$A,911)</f>
        <v>0</v>
      </c>
      <c r="L358" s="50">
        <f>SUMIFS(topmanager!$D:$D,topmanager!$C:$C,rs_nova!$A358,topmanager!$A:$A,rs_nova!L$2)</f>
        <v>0</v>
      </c>
      <c r="M358" s="50">
        <f>SUMIFS(topmanager!$D:$D,topmanager!$C:$C,rs_nova!$A358,topmanager!$A:$A,rs_nova!M$2)+SUMIFS(topmanager!$D:$D,topmanager!$C:$C,rs_nova!$A358,topmanager!$A:$A,908)+SUMIFS(topmanager!$D:$D,topmanager!$C:$C,rs_nova!$A358,topmanager!$A:$A,550)</f>
        <v>0</v>
      </c>
      <c r="N358" s="50">
        <f>SUMIFS(topmanager!$D:$D,topmanager!$C:$C,rs_nova!$A358,topmanager!$A:$A,rs_nova!N$2)</f>
        <v>0</v>
      </c>
      <c r="O358" s="51">
        <f t="shared" si="81"/>
        <v>0</v>
      </c>
      <c r="P358" s="50">
        <f>IFERROR(VLOOKUP($A358,total!$B$4:$AW$437,27,0),0)</f>
        <v>0</v>
      </c>
      <c r="Q358" s="50">
        <f>IFERROR(VLOOKUP($A358,total!$B$4:$AW$437,21,0),0)</f>
        <v>0</v>
      </c>
      <c r="R358" s="50">
        <f>IFERROR(VLOOKUP($A358,total!$B$4:$AW$437,25,0),0)+IFERROR(VLOOKUP($A358,total!$B$4:$AW$437,36,0),0)</f>
        <v>0</v>
      </c>
      <c r="S358" s="50">
        <f>IFERROR(VLOOKUP(A358,gympass!$A$2:$F$148,6,0),0)</f>
        <v>0</v>
      </c>
      <c r="T358" s="50">
        <f>IFERROR(VLOOKUP($A358,total!$B$4:$AW$437,42,0),0)</f>
        <v>0</v>
      </c>
      <c r="U358" s="50">
        <f>IFERROR(VLOOKUP($A358,total!$B$4:$AW$437,32,0),0)</f>
        <v>0</v>
      </c>
      <c r="V358" s="50">
        <f>IFERROR(VLOOKUP($A358,total!$B$4:$AW$437,28,0),0)</f>
        <v>0</v>
      </c>
      <c r="W358" s="50">
        <f>IFERROR(VLOOKUP($A358,total!$B$4:$AX$437,49,0),0)</f>
        <v>0</v>
      </c>
      <c r="X358" s="50"/>
      <c r="Y358" s="50">
        <f>IFERROR(VLOOKUP(A358,#REF!,4,0),0)</f>
        <v>0</v>
      </c>
      <c r="Z358" s="50">
        <f>IFERROR(VLOOKUP(B358,#REF!,8,0),0)</f>
        <v>0</v>
      </c>
      <c r="AA358" s="50">
        <f>IFERROR(VLOOKUP($A358,total!$B$4:$AW$437,45,0),0)</f>
        <v>0</v>
      </c>
      <c r="AB358" s="50">
        <f>IFERROR(VLOOKUP($A358,total!$B$4:$AW$437,48,0),0)</f>
        <v>0</v>
      </c>
      <c r="AC358" s="50">
        <f>IFERROR(VLOOKUP($A358,total!$B$4:$AB$437,19,0),0)</f>
        <v>0</v>
      </c>
      <c r="AD358" s="50">
        <f>IFERROR(VLOOKUP($A358,total!$B$4:$AB$437,10,0),0)</f>
        <v>0</v>
      </c>
      <c r="AE358" s="50">
        <f>IFERROR(VLOOKUP($A358,total!$B$4:$AB$437,13,0),0)-SUMIFS(topmanager!$D:$D,topmanager!$C:$C,rs_nova!$A362,topmanager!$A:$A,856)</f>
        <v>0</v>
      </c>
      <c r="AF358" s="50">
        <f>IFERROR(VLOOKUP($A358,total!$B$4:$AB$437,16,0),0)</f>
        <v>0</v>
      </c>
      <c r="AG358" s="50">
        <f>IFERROR(VLOOKUP($A358,total!$B$4:$AB$437,7,0),0)</f>
        <v>0</v>
      </c>
      <c r="AH358" s="50">
        <f>IFERROR(VLOOKUP($A358,total!$B$4:$AD$437,29,0),0)</f>
        <v>0</v>
      </c>
      <c r="AI358" s="50">
        <f>IFERROR(VLOOKUP(A358,total!$B$4:$AN$437,39,0),0)</f>
        <v>0</v>
      </c>
      <c r="AJ358" s="51">
        <f t="shared" si="82"/>
        <v>0</v>
      </c>
      <c r="AK358" s="50">
        <f t="shared" si="83"/>
        <v>0</v>
      </c>
      <c r="AL358" s="50">
        <f t="shared" si="84"/>
        <v>0</v>
      </c>
      <c r="AM358" s="50">
        <f t="shared" si="85"/>
        <v>0</v>
      </c>
      <c r="AN358" s="50" t="e">
        <f t="shared" si="94"/>
        <v>#REF!</v>
      </c>
      <c r="AO358" s="50" t="e">
        <f t="shared" si="94"/>
        <v>#REF!</v>
      </c>
      <c r="AP358" s="50" t="e">
        <f t="shared" si="94"/>
        <v>#REF!</v>
      </c>
      <c r="AQ358" s="50">
        <f>IFERROR(VLOOKUP(TEXT($A358,"000000"),[6]Página1!$A$8:$S$801,13,FALSE),0)</f>
        <v>0</v>
      </c>
      <c r="AR358" s="50">
        <f>IFERROR(VLOOKUP(TEXT($A358,"000000"),[6]Página1!$A$8:$S$801,16,FALSE),0)</f>
        <v>0</v>
      </c>
      <c r="AS358" s="50">
        <f>IFERROR(VLOOKUP(TEXT($A358,"000000"),[6]Página1!$A$8:$S$801,19,FALSE),0)</f>
        <v>0</v>
      </c>
      <c r="AT358" s="50">
        <f>IFERROR(VLOOKUP(TEXT($A358,"000000"),[7]Página1!$A$8:$R$814,12,FALSE),0)</f>
        <v>0</v>
      </c>
      <c r="AU358" s="50">
        <f>IFERROR(VLOOKUP(TEXT($A358,"000000"),[7]Página1!$A$8:$R$814,15,FALSE),0)</f>
        <v>0</v>
      </c>
      <c r="AV358" s="50">
        <f>IFERROR(VLOOKUP(TEXT($A358,"000000"),[7]Página1!$A$8:$R$814,18,FALSE),0)</f>
        <v>0</v>
      </c>
      <c r="AW358" s="50"/>
      <c r="AX358" s="51" t="e">
        <f t="shared" si="86"/>
        <v>#REF!</v>
      </c>
      <c r="AY358" s="51" t="e">
        <f t="shared" si="87"/>
        <v>#REF!</v>
      </c>
      <c r="AZ358" s="51" t="e">
        <f t="shared" si="88"/>
        <v>#REF!</v>
      </c>
      <c r="BA358" s="51" t="e">
        <f t="shared" si="89"/>
        <v>#REF!</v>
      </c>
      <c r="BB358" s="51">
        <f t="shared" si="90"/>
        <v>0</v>
      </c>
      <c r="BC358" s="51" t="e">
        <f t="shared" si="91"/>
        <v>#REF!</v>
      </c>
      <c r="BD358" s="51">
        <f t="shared" si="92"/>
        <v>0</v>
      </c>
      <c r="BE358" s="51">
        <f>IFERROR(VLOOKUP(A358,salario!A$2:P$91,11,FALSE),0)</f>
        <v>0</v>
      </c>
      <c r="BF358" s="51">
        <f>SUMIFS(topmanager!$D:$D,topmanager!$C:$C,rs_nova!$A358,topmanager!$A:$A,rs_nova!BF$2)</f>
        <v>0</v>
      </c>
      <c r="BG358" s="51">
        <f>SUMIFS(topmanager!$D:$D,topmanager!$C:$C,rs_nova!$A358,topmanager!$A:$A,rs_nova!BG$2)</f>
        <v>0</v>
      </c>
      <c r="BH358" s="51">
        <f>SUMIFS(topmanager!$D:$D,topmanager!$C:$C,rs_nova!$A358,topmanager!$A:$A,rs_nova!BH$2)</f>
        <v>0</v>
      </c>
      <c r="BI358" s="51">
        <f>SUMIFS(topmanager!$D:$D,topmanager!$C:$C,rs_nova!$A358,topmanager!$A:$A,rs_nova!BI$2)</f>
        <v>0</v>
      </c>
      <c r="BJ358" s="51">
        <f>SUMIFS(topmanager!$D:$D,topmanager!$C:$C,rs_nova!$A358,topmanager!$A:$A,rs_nova!BJ$2)+SUMIFS(topmanager!$D:$D,topmanager!$C:$C,rs_nova!$A358,topmanager!$A:$A,rs_nova!BJ$2+1)</f>
        <v>0</v>
      </c>
      <c r="BK358" s="51">
        <f>IFERROR(VLOOKUP(A358,[8]ferias!$C$4:$G$100,5,FALSE),0)</f>
        <v>0</v>
      </c>
      <c r="BL358" s="51">
        <f>SUMIFS(topmanager!$D:$D,topmanager!$C:$C,rs_nova!$A358,topmanager!$A:$A,rs_nova!BL$2)</f>
        <v>0</v>
      </c>
      <c r="BM358" s="51">
        <f>SUMIFS(topmanager!$D:$D,topmanager!$C:$C,rs_nova!$A358,topmanager!$A:$A,rs_nova!BM$2)+SUMIFS(topmanager!$D:$D,topmanager!$C:$C,rs_nova!$A362,topmanager!$A:$A,151)</f>
        <v>0</v>
      </c>
      <c r="BN358" s="51">
        <f t="shared" si="93"/>
        <v>0</v>
      </c>
    </row>
    <row r="359" spans="1:66">
      <c r="A359" s="47" t="e">
        <f>total!#REF!</f>
        <v>#REF!</v>
      </c>
      <c r="B359" s="47">
        <f t="shared" si="80"/>
        <v>0</v>
      </c>
      <c r="C359" s="48" t="e">
        <f>total!#REF!</f>
        <v>#REF!</v>
      </c>
      <c r="D359" s="49" t="str">
        <f>IFERROR(VLOOKUP(A359,salario!A$3:J$32,10,FALSE),"")</f>
        <v/>
      </c>
      <c r="E359" s="49" t="str">
        <f>IFERROR(IF(VLOOKUP(A359,salario!A$3:O$32,15,FALSE)="","",VLOOKUP(A359,salario!A$3:O$32,15,FALSE)),"")</f>
        <v/>
      </c>
      <c r="F359" s="47" t="str">
        <f>IFERROR(VLOOKUP(A359,[5]base_pessoal!$B$2:$P$1504,13,FALSE),"")</f>
        <v/>
      </c>
      <c r="G359" s="50">
        <f>IFERROR(VLOOKUP(A359,salario!A$2:P$91,11,FALSE),0)*B359/30</f>
        <v>0</v>
      </c>
      <c r="H359" s="50">
        <f>SUMIFS(topmanager!$D:$D,topmanager!$C:$C,rs_nova!$A359,topmanager!$A:$A,rs_nova!H$2)+SUMIFS(topmanager!$D:$D,topmanager!$C:$C,rs_nova!$A359,topmanager!$A:$A,63)</f>
        <v>0</v>
      </c>
      <c r="I359" s="50">
        <f>-SUMIFS(topmanager!$D:$D,topmanager!$C:$C,rs_nova!$A359,topmanager!$A:$A,rs_nova!I$2)</f>
        <v>0</v>
      </c>
      <c r="J359" s="50">
        <f>SUMIFS(topmanager!$D:$D,topmanager!$C:$C,rs_nova!$A359,topmanager!$A:$A,rs_nova!J$2)</f>
        <v>0</v>
      </c>
      <c r="K359" s="50">
        <f>SUMIFS(topmanager!$D:$D,topmanager!$C:$C,rs_nova!$A359,topmanager!$A:$A,rs_nova!K$2)+SUMIFS(topmanager!$D:$D,topmanager!$C:$C,rs_nova!$A359,topmanager!$A:$A,911)</f>
        <v>0</v>
      </c>
      <c r="L359" s="50">
        <f>SUMIFS(topmanager!$D:$D,topmanager!$C:$C,rs_nova!$A359,topmanager!$A:$A,rs_nova!L$2)</f>
        <v>0</v>
      </c>
      <c r="M359" s="50">
        <f>SUMIFS(topmanager!$D:$D,topmanager!$C:$C,rs_nova!$A359,topmanager!$A:$A,rs_nova!M$2)+SUMIFS(topmanager!$D:$D,topmanager!$C:$C,rs_nova!$A359,topmanager!$A:$A,908)+SUMIFS(topmanager!$D:$D,topmanager!$C:$C,rs_nova!$A359,topmanager!$A:$A,550)</f>
        <v>0</v>
      </c>
      <c r="N359" s="50">
        <f>SUMIFS(topmanager!$D:$D,topmanager!$C:$C,rs_nova!$A359,topmanager!$A:$A,rs_nova!N$2)</f>
        <v>0</v>
      </c>
      <c r="O359" s="51">
        <f t="shared" si="81"/>
        <v>0</v>
      </c>
      <c r="P359" s="50">
        <f>IFERROR(VLOOKUP($A359,total!$B$4:$AW$437,27,0),0)</f>
        <v>0</v>
      </c>
      <c r="Q359" s="50">
        <f>IFERROR(VLOOKUP($A359,total!$B$4:$AW$437,21,0),0)</f>
        <v>0</v>
      </c>
      <c r="R359" s="50">
        <f>IFERROR(VLOOKUP($A359,total!$B$4:$AW$437,25,0),0)+IFERROR(VLOOKUP($A359,total!$B$4:$AW$437,36,0),0)</f>
        <v>0</v>
      </c>
      <c r="S359" s="50">
        <f>IFERROR(VLOOKUP(A359,gympass!$A$2:$F$148,6,0),0)</f>
        <v>0</v>
      </c>
      <c r="T359" s="50">
        <f>IFERROR(VLOOKUP($A359,total!$B$4:$AW$437,42,0),0)</f>
        <v>0</v>
      </c>
      <c r="U359" s="50">
        <f>IFERROR(VLOOKUP($A359,total!$B$4:$AW$437,32,0),0)</f>
        <v>0</v>
      </c>
      <c r="V359" s="50">
        <f>IFERROR(VLOOKUP($A359,total!$B$4:$AW$437,28,0),0)</f>
        <v>0</v>
      </c>
      <c r="W359" s="50">
        <f>IFERROR(VLOOKUP($A359,total!$B$4:$AX$437,49,0),0)</f>
        <v>0</v>
      </c>
      <c r="X359" s="50"/>
      <c r="Y359" s="50">
        <f>IFERROR(VLOOKUP(A359,#REF!,4,0),0)</f>
        <v>0</v>
      </c>
      <c r="Z359" s="50">
        <f>IFERROR(VLOOKUP(B359,#REF!,8,0),0)</f>
        <v>0</v>
      </c>
      <c r="AA359" s="50">
        <f>IFERROR(VLOOKUP($A359,total!$B$4:$AW$437,45,0),0)</f>
        <v>0</v>
      </c>
      <c r="AB359" s="50">
        <f>IFERROR(VLOOKUP($A359,total!$B$4:$AW$437,48,0),0)</f>
        <v>0</v>
      </c>
      <c r="AC359" s="50">
        <f>IFERROR(VLOOKUP($A359,total!$B$4:$AB$437,19,0),0)</f>
        <v>0</v>
      </c>
      <c r="AD359" s="50">
        <f>IFERROR(VLOOKUP($A359,total!$B$4:$AB$437,10,0),0)</f>
        <v>0</v>
      </c>
      <c r="AE359" s="50">
        <f>IFERROR(VLOOKUP($A359,total!$B$4:$AB$437,13,0),0)-SUMIFS(topmanager!$D:$D,topmanager!$C:$C,rs_nova!$A363,topmanager!$A:$A,856)</f>
        <v>0</v>
      </c>
      <c r="AF359" s="50">
        <f>IFERROR(VLOOKUP($A359,total!$B$4:$AB$437,16,0),0)</f>
        <v>0</v>
      </c>
      <c r="AG359" s="50">
        <f>IFERROR(VLOOKUP($A359,total!$B$4:$AB$437,7,0),0)</f>
        <v>0</v>
      </c>
      <c r="AH359" s="50">
        <f>IFERROR(VLOOKUP($A359,total!$B$4:$AD$437,29,0),0)</f>
        <v>0</v>
      </c>
      <c r="AI359" s="50">
        <f>IFERROR(VLOOKUP(A359,total!$B$4:$AN$437,39,0),0)</f>
        <v>0</v>
      </c>
      <c r="AJ359" s="51">
        <f t="shared" si="82"/>
        <v>0</v>
      </c>
      <c r="AK359" s="50">
        <f t="shared" si="83"/>
        <v>0</v>
      </c>
      <c r="AL359" s="50">
        <f t="shared" si="84"/>
        <v>0</v>
      </c>
      <c r="AM359" s="50">
        <f t="shared" si="85"/>
        <v>0</v>
      </c>
      <c r="AN359" s="50" t="e">
        <f t="shared" si="94"/>
        <v>#REF!</v>
      </c>
      <c r="AO359" s="50" t="e">
        <f t="shared" si="94"/>
        <v>#REF!</v>
      </c>
      <c r="AP359" s="50" t="e">
        <f t="shared" si="94"/>
        <v>#REF!</v>
      </c>
      <c r="AQ359" s="50">
        <f>IFERROR(VLOOKUP(TEXT($A359,"000000"),[6]Página1!$A$8:$S$801,13,FALSE),0)</f>
        <v>0</v>
      </c>
      <c r="AR359" s="50">
        <f>IFERROR(VLOOKUP(TEXT($A359,"000000"),[6]Página1!$A$8:$S$801,16,FALSE),0)</f>
        <v>0</v>
      </c>
      <c r="AS359" s="50">
        <f>IFERROR(VLOOKUP(TEXT($A359,"000000"),[6]Página1!$A$8:$S$801,19,FALSE),0)</f>
        <v>0</v>
      </c>
      <c r="AT359" s="50">
        <f>IFERROR(VLOOKUP(TEXT($A359,"000000"),[7]Página1!$A$8:$R$814,12,FALSE),0)</f>
        <v>0</v>
      </c>
      <c r="AU359" s="50">
        <f>IFERROR(VLOOKUP(TEXT($A359,"000000"),[7]Página1!$A$8:$R$814,15,FALSE),0)</f>
        <v>0</v>
      </c>
      <c r="AV359" s="50">
        <f>IFERROR(VLOOKUP(TEXT($A359,"000000"),[7]Página1!$A$8:$R$814,18,FALSE),0)</f>
        <v>0</v>
      </c>
      <c r="AW359" s="50"/>
      <c r="AX359" s="51" t="e">
        <f t="shared" si="86"/>
        <v>#REF!</v>
      </c>
      <c r="AY359" s="51" t="e">
        <f t="shared" si="87"/>
        <v>#REF!</v>
      </c>
      <c r="AZ359" s="51" t="e">
        <f t="shared" si="88"/>
        <v>#REF!</v>
      </c>
      <c r="BA359" s="51" t="e">
        <f t="shared" si="89"/>
        <v>#REF!</v>
      </c>
      <c r="BB359" s="51">
        <f t="shared" si="90"/>
        <v>0</v>
      </c>
      <c r="BC359" s="51" t="e">
        <f t="shared" si="91"/>
        <v>#REF!</v>
      </c>
      <c r="BD359" s="51">
        <f t="shared" si="92"/>
        <v>0</v>
      </c>
      <c r="BE359" s="51">
        <f>IFERROR(VLOOKUP(A359,salario!A$2:P$91,11,FALSE),0)</f>
        <v>0</v>
      </c>
      <c r="BF359" s="51">
        <f>SUMIFS(topmanager!$D:$D,topmanager!$C:$C,rs_nova!$A359,topmanager!$A:$A,rs_nova!BF$2)</f>
        <v>0</v>
      </c>
      <c r="BG359" s="51">
        <f>SUMIFS(topmanager!$D:$D,topmanager!$C:$C,rs_nova!$A359,topmanager!$A:$A,rs_nova!BG$2)</f>
        <v>0</v>
      </c>
      <c r="BH359" s="51">
        <f>SUMIFS(topmanager!$D:$D,topmanager!$C:$C,rs_nova!$A359,topmanager!$A:$A,rs_nova!BH$2)</f>
        <v>0</v>
      </c>
      <c r="BI359" s="51">
        <f>SUMIFS(topmanager!$D:$D,topmanager!$C:$C,rs_nova!$A359,topmanager!$A:$A,rs_nova!BI$2)</f>
        <v>0</v>
      </c>
      <c r="BJ359" s="51">
        <f>SUMIFS(topmanager!$D:$D,topmanager!$C:$C,rs_nova!$A359,topmanager!$A:$A,rs_nova!BJ$2)+SUMIFS(topmanager!$D:$D,topmanager!$C:$C,rs_nova!$A359,topmanager!$A:$A,rs_nova!BJ$2+1)</f>
        <v>0</v>
      </c>
      <c r="BK359" s="51">
        <f>IFERROR(VLOOKUP(A359,[8]ferias!$C$4:$G$100,5,FALSE),0)</f>
        <v>0</v>
      </c>
      <c r="BL359" s="51">
        <f>SUMIFS(topmanager!$D:$D,topmanager!$C:$C,rs_nova!$A359,topmanager!$A:$A,rs_nova!BL$2)</f>
        <v>0</v>
      </c>
      <c r="BM359" s="51">
        <f>SUMIFS(topmanager!$D:$D,topmanager!$C:$C,rs_nova!$A359,topmanager!$A:$A,rs_nova!BM$2)+SUMIFS(topmanager!$D:$D,topmanager!$C:$C,rs_nova!$A363,topmanager!$A:$A,151)</f>
        <v>0</v>
      </c>
      <c r="BN359" s="51">
        <f t="shared" si="93"/>
        <v>0</v>
      </c>
    </row>
    <row r="360" spans="1:66">
      <c r="A360" s="47" t="e">
        <f>total!#REF!</f>
        <v>#REF!</v>
      </c>
      <c r="B360" s="47">
        <f t="shared" si="80"/>
        <v>0</v>
      </c>
      <c r="C360" s="48" t="e">
        <f>total!#REF!</f>
        <v>#REF!</v>
      </c>
      <c r="D360" s="49" t="str">
        <f>IFERROR(VLOOKUP(A360,salario!A$3:J$32,10,FALSE),"")</f>
        <v/>
      </c>
      <c r="E360" s="49" t="str">
        <f>IFERROR(IF(VLOOKUP(A360,salario!A$3:O$32,15,FALSE)="","",VLOOKUP(A360,salario!A$3:O$32,15,FALSE)),"")</f>
        <v/>
      </c>
      <c r="F360" s="47" t="str">
        <f>IFERROR(VLOOKUP(A360,[5]base_pessoal!$B$2:$P$1504,13,FALSE),"")</f>
        <v/>
      </c>
      <c r="G360" s="50">
        <f>IFERROR(VLOOKUP(A360,salario!A$2:P$91,11,FALSE),0)*B360/30</f>
        <v>0</v>
      </c>
      <c r="H360" s="50">
        <f>SUMIFS(topmanager!$D:$D,topmanager!$C:$C,rs_nova!$A360,topmanager!$A:$A,rs_nova!H$2)+SUMIFS(topmanager!$D:$D,topmanager!$C:$C,rs_nova!$A360,topmanager!$A:$A,63)</f>
        <v>0</v>
      </c>
      <c r="I360" s="50">
        <f>-SUMIFS(topmanager!$D:$D,topmanager!$C:$C,rs_nova!$A360,topmanager!$A:$A,rs_nova!I$2)</f>
        <v>0</v>
      </c>
      <c r="J360" s="50">
        <f>SUMIFS(topmanager!$D:$D,topmanager!$C:$C,rs_nova!$A360,topmanager!$A:$A,rs_nova!J$2)</f>
        <v>0</v>
      </c>
      <c r="K360" s="50">
        <f>SUMIFS(topmanager!$D:$D,topmanager!$C:$C,rs_nova!$A360,topmanager!$A:$A,rs_nova!K$2)+SUMIFS(topmanager!$D:$D,topmanager!$C:$C,rs_nova!$A360,topmanager!$A:$A,911)</f>
        <v>0</v>
      </c>
      <c r="L360" s="50">
        <f>SUMIFS(topmanager!$D:$D,topmanager!$C:$C,rs_nova!$A360,topmanager!$A:$A,rs_nova!L$2)</f>
        <v>0</v>
      </c>
      <c r="M360" s="50">
        <f>SUMIFS(topmanager!$D:$D,topmanager!$C:$C,rs_nova!$A360,topmanager!$A:$A,rs_nova!M$2)+SUMIFS(topmanager!$D:$D,topmanager!$C:$C,rs_nova!$A360,topmanager!$A:$A,908)+SUMIFS(topmanager!$D:$D,topmanager!$C:$C,rs_nova!$A360,topmanager!$A:$A,550)</f>
        <v>0</v>
      </c>
      <c r="N360" s="50">
        <f>SUMIFS(topmanager!$D:$D,topmanager!$C:$C,rs_nova!$A360,topmanager!$A:$A,rs_nova!N$2)</f>
        <v>0</v>
      </c>
      <c r="O360" s="51">
        <f t="shared" si="81"/>
        <v>0</v>
      </c>
      <c r="P360" s="50">
        <f>IFERROR(VLOOKUP($A360,total!$B$4:$AW$437,27,0),0)</f>
        <v>0</v>
      </c>
      <c r="Q360" s="50">
        <f>IFERROR(VLOOKUP($A360,total!$B$4:$AW$437,21,0),0)</f>
        <v>0</v>
      </c>
      <c r="R360" s="50">
        <f>IFERROR(VLOOKUP($A360,total!$B$4:$AW$437,25,0),0)+IFERROR(VLOOKUP($A360,total!$B$4:$AW$437,36,0),0)</f>
        <v>0</v>
      </c>
      <c r="S360" s="50">
        <f>IFERROR(VLOOKUP(A360,gympass!$A$2:$F$148,6,0),0)</f>
        <v>0</v>
      </c>
      <c r="T360" s="50">
        <f>IFERROR(VLOOKUP($A360,total!$B$4:$AW$437,42,0),0)</f>
        <v>0</v>
      </c>
      <c r="U360" s="50">
        <f>IFERROR(VLOOKUP($A360,total!$B$4:$AW$437,32,0),0)</f>
        <v>0</v>
      </c>
      <c r="V360" s="50">
        <f>IFERROR(VLOOKUP($A360,total!$B$4:$AW$437,28,0),0)</f>
        <v>0</v>
      </c>
      <c r="W360" s="50">
        <f>IFERROR(VLOOKUP($A360,total!$B$4:$AX$437,49,0),0)</f>
        <v>0</v>
      </c>
      <c r="X360" s="50"/>
      <c r="Y360" s="50">
        <f>IFERROR(VLOOKUP(A360,#REF!,4,0),0)</f>
        <v>0</v>
      </c>
      <c r="Z360" s="50">
        <f>IFERROR(VLOOKUP(B360,#REF!,8,0),0)</f>
        <v>0</v>
      </c>
      <c r="AA360" s="50">
        <f>IFERROR(VLOOKUP($A360,total!$B$4:$AW$437,45,0),0)</f>
        <v>0</v>
      </c>
      <c r="AB360" s="50">
        <f>IFERROR(VLOOKUP($A360,total!$B$4:$AW$437,48,0),0)</f>
        <v>0</v>
      </c>
      <c r="AC360" s="50">
        <f>IFERROR(VLOOKUP($A360,total!$B$4:$AB$437,19,0),0)</f>
        <v>0</v>
      </c>
      <c r="AD360" s="50">
        <f>IFERROR(VLOOKUP($A360,total!$B$4:$AB$437,10,0),0)</f>
        <v>0</v>
      </c>
      <c r="AE360" s="50">
        <f>IFERROR(VLOOKUP($A360,total!$B$4:$AB$437,13,0),0)-SUMIFS(topmanager!$D:$D,topmanager!$C:$C,rs_nova!$A364,topmanager!$A:$A,856)</f>
        <v>0</v>
      </c>
      <c r="AF360" s="50">
        <f>IFERROR(VLOOKUP($A360,total!$B$4:$AB$437,16,0),0)</f>
        <v>0</v>
      </c>
      <c r="AG360" s="50">
        <f>IFERROR(VLOOKUP($A360,total!$B$4:$AB$437,7,0),0)</f>
        <v>0</v>
      </c>
      <c r="AH360" s="50">
        <f>IFERROR(VLOOKUP($A360,total!$B$4:$AD$437,29,0),0)</f>
        <v>0</v>
      </c>
      <c r="AI360" s="50">
        <f>IFERROR(VLOOKUP(A360,total!$B$4:$AN$437,39,0),0)</f>
        <v>0</v>
      </c>
      <c r="AJ360" s="51">
        <f t="shared" si="82"/>
        <v>0</v>
      </c>
      <c r="AK360" s="50">
        <f t="shared" si="83"/>
        <v>0</v>
      </c>
      <c r="AL360" s="50">
        <f t="shared" si="84"/>
        <v>0</v>
      </c>
      <c r="AM360" s="50">
        <f t="shared" si="85"/>
        <v>0</v>
      </c>
      <c r="AN360" s="50" t="e">
        <f t="shared" si="94"/>
        <v>#REF!</v>
      </c>
      <c r="AO360" s="50" t="e">
        <f t="shared" si="94"/>
        <v>#REF!</v>
      </c>
      <c r="AP360" s="50" t="e">
        <f t="shared" si="94"/>
        <v>#REF!</v>
      </c>
      <c r="AQ360" s="50">
        <f>IFERROR(VLOOKUP(TEXT($A360,"000000"),[6]Página1!$A$8:$S$801,13,FALSE),0)</f>
        <v>0</v>
      </c>
      <c r="AR360" s="50">
        <f>IFERROR(VLOOKUP(TEXT($A360,"000000"),[6]Página1!$A$8:$S$801,16,FALSE),0)</f>
        <v>0</v>
      </c>
      <c r="AS360" s="50">
        <f>IFERROR(VLOOKUP(TEXT($A360,"000000"),[6]Página1!$A$8:$S$801,19,FALSE),0)</f>
        <v>0</v>
      </c>
      <c r="AT360" s="50">
        <f>IFERROR(VLOOKUP(TEXT($A360,"000000"),[7]Página1!$A$8:$R$814,12,FALSE),0)</f>
        <v>0</v>
      </c>
      <c r="AU360" s="50">
        <f>IFERROR(VLOOKUP(TEXT($A360,"000000"),[7]Página1!$A$8:$R$814,15,FALSE),0)</f>
        <v>0</v>
      </c>
      <c r="AV360" s="50">
        <f>IFERROR(VLOOKUP(TEXT($A360,"000000"),[7]Página1!$A$8:$R$814,18,FALSE),0)</f>
        <v>0</v>
      </c>
      <c r="AW360" s="50"/>
      <c r="AX360" s="51" t="e">
        <f t="shared" si="86"/>
        <v>#REF!</v>
      </c>
      <c r="AY360" s="51" t="e">
        <f t="shared" si="87"/>
        <v>#REF!</v>
      </c>
      <c r="AZ360" s="51" t="e">
        <f t="shared" si="88"/>
        <v>#REF!</v>
      </c>
      <c r="BA360" s="51" t="e">
        <f t="shared" si="89"/>
        <v>#REF!</v>
      </c>
      <c r="BB360" s="51">
        <f t="shared" si="90"/>
        <v>0</v>
      </c>
      <c r="BC360" s="51" t="e">
        <f t="shared" si="91"/>
        <v>#REF!</v>
      </c>
      <c r="BD360" s="51">
        <f t="shared" si="92"/>
        <v>0</v>
      </c>
      <c r="BE360" s="51">
        <f>IFERROR(VLOOKUP(A360,salario!A$2:P$91,11,FALSE),0)</f>
        <v>0</v>
      </c>
      <c r="BF360" s="51">
        <f>SUMIFS(topmanager!$D:$D,topmanager!$C:$C,rs_nova!$A360,topmanager!$A:$A,rs_nova!BF$2)</f>
        <v>0</v>
      </c>
      <c r="BG360" s="51">
        <f>SUMIFS(topmanager!$D:$D,topmanager!$C:$C,rs_nova!$A360,topmanager!$A:$A,rs_nova!BG$2)</f>
        <v>0</v>
      </c>
      <c r="BH360" s="51">
        <f>SUMIFS(topmanager!$D:$D,topmanager!$C:$C,rs_nova!$A360,topmanager!$A:$A,rs_nova!BH$2)</f>
        <v>0</v>
      </c>
      <c r="BI360" s="51">
        <f>SUMIFS(topmanager!$D:$D,topmanager!$C:$C,rs_nova!$A360,topmanager!$A:$A,rs_nova!BI$2)</f>
        <v>0</v>
      </c>
      <c r="BJ360" s="51">
        <f>SUMIFS(topmanager!$D:$D,topmanager!$C:$C,rs_nova!$A360,topmanager!$A:$A,rs_nova!BJ$2)+SUMIFS(topmanager!$D:$D,topmanager!$C:$C,rs_nova!$A360,topmanager!$A:$A,rs_nova!BJ$2+1)</f>
        <v>0</v>
      </c>
      <c r="BK360" s="51">
        <f>IFERROR(VLOOKUP(A360,[8]ferias!$C$4:$G$100,5,FALSE),0)</f>
        <v>0</v>
      </c>
      <c r="BL360" s="51">
        <f>SUMIFS(topmanager!$D:$D,topmanager!$C:$C,rs_nova!$A360,topmanager!$A:$A,rs_nova!BL$2)</f>
        <v>0</v>
      </c>
      <c r="BM360" s="51">
        <f>SUMIFS(topmanager!$D:$D,topmanager!$C:$C,rs_nova!$A360,topmanager!$A:$A,rs_nova!BM$2)+SUMIFS(topmanager!$D:$D,topmanager!$C:$C,rs_nova!$A364,topmanager!$A:$A,151)</f>
        <v>0</v>
      </c>
      <c r="BN360" s="51">
        <f t="shared" si="93"/>
        <v>0</v>
      </c>
    </row>
    <row r="361" spans="1:66">
      <c r="A361" s="47" t="e">
        <f>total!#REF!</f>
        <v>#REF!</v>
      </c>
      <c r="B361" s="47">
        <f t="shared" si="80"/>
        <v>0</v>
      </c>
      <c r="C361" s="48" t="e">
        <f>total!#REF!</f>
        <v>#REF!</v>
      </c>
      <c r="D361" s="49" t="str">
        <f>IFERROR(VLOOKUP(A361,salario!A$3:J$32,10,FALSE),"")</f>
        <v/>
      </c>
      <c r="E361" s="49" t="str">
        <f>IFERROR(IF(VLOOKUP(A361,salario!A$3:O$32,15,FALSE)="","",VLOOKUP(A361,salario!A$3:O$32,15,FALSE)),"")</f>
        <v/>
      </c>
      <c r="F361" s="47" t="str">
        <f>IFERROR(VLOOKUP(A361,[5]base_pessoal!$B$2:$P$1504,13,FALSE),"")</f>
        <v/>
      </c>
      <c r="G361" s="50">
        <f>IFERROR(VLOOKUP(A361,salario!A$2:P$91,11,FALSE),0)*B361/30</f>
        <v>0</v>
      </c>
      <c r="H361" s="50">
        <f>SUMIFS(topmanager!$D:$D,topmanager!$C:$C,rs_nova!$A361,topmanager!$A:$A,rs_nova!H$2)+SUMIFS(topmanager!$D:$D,topmanager!$C:$C,rs_nova!$A361,topmanager!$A:$A,63)</f>
        <v>0</v>
      </c>
      <c r="I361" s="50">
        <f>-SUMIFS(topmanager!$D:$D,topmanager!$C:$C,rs_nova!$A361,topmanager!$A:$A,rs_nova!I$2)</f>
        <v>0</v>
      </c>
      <c r="J361" s="50">
        <f>SUMIFS(topmanager!$D:$D,topmanager!$C:$C,rs_nova!$A361,topmanager!$A:$A,rs_nova!J$2)</f>
        <v>0</v>
      </c>
      <c r="K361" s="50">
        <f>SUMIFS(topmanager!$D:$D,topmanager!$C:$C,rs_nova!$A361,topmanager!$A:$A,rs_nova!K$2)+SUMIFS(topmanager!$D:$D,topmanager!$C:$C,rs_nova!$A361,topmanager!$A:$A,911)</f>
        <v>0</v>
      </c>
      <c r="L361" s="50">
        <f>SUMIFS(topmanager!$D:$D,topmanager!$C:$C,rs_nova!$A361,topmanager!$A:$A,rs_nova!L$2)</f>
        <v>0</v>
      </c>
      <c r="M361" s="50">
        <f>SUMIFS(topmanager!$D:$D,topmanager!$C:$C,rs_nova!$A361,topmanager!$A:$A,rs_nova!M$2)+SUMIFS(topmanager!$D:$D,topmanager!$C:$C,rs_nova!$A361,topmanager!$A:$A,908)+SUMIFS(topmanager!$D:$D,topmanager!$C:$C,rs_nova!$A361,topmanager!$A:$A,550)</f>
        <v>0</v>
      </c>
      <c r="N361" s="50">
        <f>SUMIFS(topmanager!$D:$D,topmanager!$C:$C,rs_nova!$A361,topmanager!$A:$A,rs_nova!N$2)</f>
        <v>0</v>
      </c>
      <c r="O361" s="51">
        <f t="shared" si="81"/>
        <v>0</v>
      </c>
      <c r="P361" s="50">
        <f>IFERROR(VLOOKUP($A361,total!$B$4:$AW$437,27,0),0)</f>
        <v>0</v>
      </c>
      <c r="Q361" s="50">
        <f>IFERROR(VLOOKUP($A361,total!$B$4:$AW$437,21,0),0)</f>
        <v>0</v>
      </c>
      <c r="R361" s="50">
        <f>IFERROR(VLOOKUP($A361,total!$B$4:$AW$437,25,0),0)+IFERROR(VLOOKUP($A361,total!$B$4:$AW$437,36,0),0)</f>
        <v>0</v>
      </c>
      <c r="S361" s="50">
        <f>IFERROR(VLOOKUP(A361,gympass!$A$2:$F$148,6,0),0)</f>
        <v>0</v>
      </c>
      <c r="T361" s="50">
        <f>IFERROR(VLOOKUP($A361,total!$B$4:$AW$437,42,0),0)</f>
        <v>0</v>
      </c>
      <c r="U361" s="50">
        <f>IFERROR(VLOOKUP($A361,total!$B$4:$AW$437,32,0),0)</f>
        <v>0</v>
      </c>
      <c r="V361" s="50">
        <f>IFERROR(VLOOKUP($A361,total!$B$4:$AW$437,28,0),0)</f>
        <v>0</v>
      </c>
      <c r="W361" s="50">
        <f>IFERROR(VLOOKUP($A361,total!$B$4:$AX$437,49,0),0)</f>
        <v>0</v>
      </c>
      <c r="X361" s="50"/>
      <c r="Y361" s="50">
        <f>IFERROR(VLOOKUP(A361,#REF!,4,0),0)</f>
        <v>0</v>
      </c>
      <c r="Z361" s="50">
        <f>IFERROR(VLOOKUP(B361,#REF!,8,0),0)</f>
        <v>0</v>
      </c>
      <c r="AA361" s="50">
        <f>IFERROR(VLOOKUP($A361,total!$B$4:$AW$437,45,0),0)</f>
        <v>0</v>
      </c>
      <c r="AB361" s="50">
        <f>IFERROR(VLOOKUP($A361,total!$B$4:$AW$437,48,0),0)</f>
        <v>0</v>
      </c>
      <c r="AC361" s="50">
        <f>IFERROR(VLOOKUP($A361,total!$B$4:$AB$437,19,0),0)</f>
        <v>0</v>
      </c>
      <c r="AD361" s="50">
        <f>IFERROR(VLOOKUP($A361,total!$B$4:$AB$437,10,0),0)</f>
        <v>0</v>
      </c>
      <c r="AE361" s="50">
        <f>IFERROR(VLOOKUP($A361,total!$B$4:$AB$437,13,0),0)-SUMIFS(topmanager!$D:$D,topmanager!$C:$C,rs_nova!$A365,topmanager!$A:$A,856)</f>
        <v>0</v>
      </c>
      <c r="AF361" s="50">
        <f>IFERROR(VLOOKUP($A361,total!$B$4:$AB$437,16,0),0)</f>
        <v>0</v>
      </c>
      <c r="AG361" s="50">
        <f>IFERROR(VLOOKUP($A361,total!$B$4:$AB$437,7,0),0)</f>
        <v>0</v>
      </c>
      <c r="AH361" s="50">
        <f>IFERROR(VLOOKUP($A361,total!$B$4:$AD$437,29,0),0)</f>
        <v>0</v>
      </c>
      <c r="AI361" s="50">
        <f>IFERROR(VLOOKUP(A361,total!$B$4:$AN$437,39,0),0)</f>
        <v>0</v>
      </c>
      <c r="AJ361" s="51">
        <f t="shared" si="82"/>
        <v>0</v>
      </c>
      <c r="AK361" s="50">
        <f t="shared" si="83"/>
        <v>0</v>
      </c>
      <c r="AL361" s="50">
        <f t="shared" si="84"/>
        <v>0</v>
      </c>
      <c r="AM361" s="50">
        <f t="shared" si="85"/>
        <v>0</v>
      </c>
      <c r="AN361" s="50" t="e">
        <f t="shared" si="94"/>
        <v>#REF!</v>
      </c>
      <c r="AO361" s="50" t="e">
        <f t="shared" si="94"/>
        <v>#REF!</v>
      </c>
      <c r="AP361" s="50" t="e">
        <f t="shared" si="94"/>
        <v>#REF!</v>
      </c>
      <c r="AQ361" s="50">
        <f>IFERROR(VLOOKUP(TEXT($A361,"000000"),[6]Página1!$A$8:$S$801,13,FALSE),0)</f>
        <v>0</v>
      </c>
      <c r="AR361" s="50">
        <f>IFERROR(VLOOKUP(TEXT($A361,"000000"),[6]Página1!$A$8:$S$801,16,FALSE),0)</f>
        <v>0</v>
      </c>
      <c r="AS361" s="50">
        <f>IFERROR(VLOOKUP(TEXT($A361,"000000"),[6]Página1!$A$8:$S$801,19,FALSE),0)</f>
        <v>0</v>
      </c>
      <c r="AT361" s="50">
        <f>IFERROR(VLOOKUP(TEXT($A361,"000000"),[7]Página1!$A$8:$R$814,12,FALSE),0)</f>
        <v>0</v>
      </c>
      <c r="AU361" s="50">
        <f>IFERROR(VLOOKUP(TEXT($A361,"000000"),[7]Página1!$A$8:$R$814,15,FALSE),0)</f>
        <v>0</v>
      </c>
      <c r="AV361" s="50">
        <f>IFERROR(VLOOKUP(TEXT($A361,"000000"),[7]Página1!$A$8:$R$814,18,FALSE),0)</f>
        <v>0</v>
      </c>
      <c r="AW361" s="50"/>
      <c r="AX361" s="51" t="e">
        <f t="shared" si="86"/>
        <v>#REF!</v>
      </c>
      <c r="AY361" s="51" t="e">
        <f t="shared" si="87"/>
        <v>#REF!</v>
      </c>
      <c r="AZ361" s="51" t="e">
        <f t="shared" si="88"/>
        <v>#REF!</v>
      </c>
      <c r="BA361" s="51" t="e">
        <f t="shared" si="89"/>
        <v>#REF!</v>
      </c>
      <c r="BB361" s="51">
        <f t="shared" si="90"/>
        <v>0</v>
      </c>
      <c r="BC361" s="51" t="e">
        <f t="shared" si="91"/>
        <v>#REF!</v>
      </c>
      <c r="BD361" s="51">
        <f t="shared" si="92"/>
        <v>0</v>
      </c>
      <c r="BE361" s="51">
        <f>IFERROR(VLOOKUP(A361,salario!A$2:P$91,11,FALSE),0)</f>
        <v>0</v>
      </c>
      <c r="BF361" s="51">
        <f>SUMIFS(topmanager!$D:$D,topmanager!$C:$C,rs_nova!$A361,topmanager!$A:$A,rs_nova!BF$2)</f>
        <v>0</v>
      </c>
      <c r="BG361" s="51">
        <f>SUMIFS(topmanager!$D:$D,topmanager!$C:$C,rs_nova!$A361,topmanager!$A:$A,rs_nova!BG$2)</f>
        <v>0</v>
      </c>
      <c r="BH361" s="51">
        <f>SUMIFS(topmanager!$D:$D,topmanager!$C:$C,rs_nova!$A361,topmanager!$A:$A,rs_nova!BH$2)</f>
        <v>0</v>
      </c>
      <c r="BI361" s="51">
        <f>SUMIFS(topmanager!$D:$D,topmanager!$C:$C,rs_nova!$A361,topmanager!$A:$A,rs_nova!BI$2)</f>
        <v>0</v>
      </c>
      <c r="BJ361" s="51">
        <f>SUMIFS(topmanager!$D:$D,topmanager!$C:$C,rs_nova!$A361,topmanager!$A:$A,rs_nova!BJ$2)+SUMIFS(topmanager!$D:$D,topmanager!$C:$C,rs_nova!$A361,topmanager!$A:$A,rs_nova!BJ$2+1)</f>
        <v>0</v>
      </c>
      <c r="BK361" s="51">
        <f>IFERROR(VLOOKUP(A361,[8]ferias!$C$4:$G$100,5,FALSE),0)</f>
        <v>0</v>
      </c>
      <c r="BL361" s="51">
        <f>SUMIFS(topmanager!$D:$D,topmanager!$C:$C,rs_nova!$A361,topmanager!$A:$A,rs_nova!BL$2)</f>
        <v>0</v>
      </c>
      <c r="BM361" s="51">
        <f>SUMIFS(topmanager!$D:$D,topmanager!$C:$C,rs_nova!$A361,topmanager!$A:$A,rs_nova!BM$2)+SUMIFS(topmanager!$D:$D,topmanager!$C:$C,rs_nova!$A365,topmanager!$A:$A,151)</f>
        <v>0</v>
      </c>
      <c r="BN361" s="51">
        <f t="shared" si="93"/>
        <v>0</v>
      </c>
    </row>
    <row r="362" spans="1:66">
      <c r="A362" s="47" t="e">
        <f>total!#REF!</f>
        <v>#REF!</v>
      </c>
      <c r="B362" s="47">
        <f t="shared" si="80"/>
        <v>0</v>
      </c>
      <c r="C362" s="48" t="e">
        <f>total!#REF!</f>
        <v>#REF!</v>
      </c>
      <c r="D362" s="49" t="str">
        <f>IFERROR(VLOOKUP(A362,salario!A$3:J$32,10,FALSE),"")</f>
        <v/>
      </c>
      <c r="E362" s="49" t="str">
        <f>IFERROR(IF(VLOOKUP(A362,salario!A$3:O$32,15,FALSE)="","",VLOOKUP(A362,salario!A$3:O$32,15,FALSE)),"")</f>
        <v/>
      </c>
      <c r="F362" s="47" t="str">
        <f>IFERROR(VLOOKUP(A362,[5]base_pessoal!$B$2:$P$1504,13,FALSE),"")</f>
        <v/>
      </c>
      <c r="G362" s="50">
        <f>IFERROR(VLOOKUP(A362,salario!A$2:P$91,11,FALSE),0)*B362/30</f>
        <v>0</v>
      </c>
      <c r="H362" s="50">
        <f>SUMIFS(topmanager!$D:$D,topmanager!$C:$C,rs_nova!$A362,topmanager!$A:$A,rs_nova!H$2)+SUMIFS(topmanager!$D:$D,topmanager!$C:$C,rs_nova!$A362,topmanager!$A:$A,63)</f>
        <v>0</v>
      </c>
      <c r="I362" s="50">
        <f>-SUMIFS(topmanager!$D:$D,topmanager!$C:$C,rs_nova!$A362,topmanager!$A:$A,rs_nova!I$2)</f>
        <v>0</v>
      </c>
      <c r="J362" s="50">
        <f>SUMIFS(topmanager!$D:$D,topmanager!$C:$C,rs_nova!$A362,topmanager!$A:$A,rs_nova!J$2)</f>
        <v>0</v>
      </c>
      <c r="K362" s="50">
        <f>SUMIFS(topmanager!$D:$D,topmanager!$C:$C,rs_nova!$A362,topmanager!$A:$A,rs_nova!K$2)+SUMIFS(topmanager!$D:$D,topmanager!$C:$C,rs_nova!$A362,topmanager!$A:$A,911)</f>
        <v>0</v>
      </c>
      <c r="L362" s="50">
        <f>SUMIFS(topmanager!$D:$D,topmanager!$C:$C,rs_nova!$A362,topmanager!$A:$A,rs_nova!L$2)</f>
        <v>0</v>
      </c>
      <c r="M362" s="50">
        <f>SUMIFS(topmanager!$D:$D,topmanager!$C:$C,rs_nova!$A362,topmanager!$A:$A,rs_nova!M$2)+SUMIFS(topmanager!$D:$D,topmanager!$C:$C,rs_nova!$A362,topmanager!$A:$A,908)+SUMIFS(topmanager!$D:$D,topmanager!$C:$C,rs_nova!$A362,topmanager!$A:$A,550)</f>
        <v>0</v>
      </c>
      <c r="N362" s="50">
        <f>SUMIFS(topmanager!$D:$D,topmanager!$C:$C,rs_nova!$A362,topmanager!$A:$A,rs_nova!N$2)</f>
        <v>0</v>
      </c>
      <c r="O362" s="51">
        <f t="shared" si="81"/>
        <v>0</v>
      </c>
      <c r="P362" s="50">
        <f>IFERROR(VLOOKUP($A362,total!$B$4:$AW$437,27,0),0)</f>
        <v>0</v>
      </c>
      <c r="Q362" s="50">
        <f>IFERROR(VLOOKUP($A362,total!$B$4:$AW$437,21,0),0)</f>
        <v>0</v>
      </c>
      <c r="R362" s="50">
        <f>IFERROR(VLOOKUP($A362,total!$B$4:$AW$437,25,0),0)+IFERROR(VLOOKUP($A362,total!$B$4:$AW$437,36,0),0)</f>
        <v>0</v>
      </c>
      <c r="S362" s="50">
        <f>IFERROR(VLOOKUP(A362,gympass!$A$2:$F$148,6,0),0)</f>
        <v>0</v>
      </c>
      <c r="T362" s="50">
        <f>IFERROR(VLOOKUP($A362,total!$B$4:$AW$437,42,0),0)</f>
        <v>0</v>
      </c>
      <c r="U362" s="50">
        <f>IFERROR(VLOOKUP($A362,total!$B$4:$AW$437,32,0),0)</f>
        <v>0</v>
      </c>
      <c r="V362" s="50">
        <f>IFERROR(VLOOKUP($A362,total!$B$4:$AW$437,28,0),0)</f>
        <v>0</v>
      </c>
      <c r="W362" s="50">
        <f>IFERROR(VLOOKUP($A362,total!$B$4:$AX$437,49,0),0)</f>
        <v>0</v>
      </c>
      <c r="X362" s="50"/>
      <c r="Y362" s="50">
        <f>IFERROR(VLOOKUP(A362,#REF!,4,0),0)</f>
        <v>0</v>
      </c>
      <c r="Z362" s="50">
        <f>IFERROR(VLOOKUP(B362,#REF!,8,0),0)</f>
        <v>0</v>
      </c>
      <c r="AA362" s="50">
        <f>IFERROR(VLOOKUP($A362,total!$B$4:$AW$437,45,0),0)</f>
        <v>0</v>
      </c>
      <c r="AB362" s="50">
        <f>IFERROR(VLOOKUP($A362,total!$B$4:$AW$437,48,0),0)</f>
        <v>0</v>
      </c>
      <c r="AC362" s="50">
        <f>IFERROR(VLOOKUP($A362,total!$B$4:$AB$437,19,0),0)</f>
        <v>0</v>
      </c>
      <c r="AD362" s="50">
        <f>IFERROR(VLOOKUP($A362,total!$B$4:$AB$437,10,0),0)</f>
        <v>0</v>
      </c>
      <c r="AE362" s="50">
        <f>IFERROR(VLOOKUP($A362,total!$B$4:$AB$437,13,0),0)-SUMIFS(topmanager!$D:$D,topmanager!$C:$C,rs_nova!$A366,topmanager!$A:$A,856)</f>
        <v>0</v>
      </c>
      <c r="AF362" s="50">
        <f>IFERROR(VLOOKUP($A362,total!$B$4:$AB$437,16,0),0)</f>
        <v>0</v>
      </c>
      <c r="AG362" s="50">
        <f>IFERROR(VLOOKUP($A362,total!$B$4:$AB$437,7,0),0)</f>
        <v>0</v>
      </c>
      <c r="AH362" s="50">
        <f>IFERROR(VLOOKUP($A362,total!$B$4:$AD$437,29,0),0)</f>
        <v>0</v>
      </c>
      <c r="AI362" s="50">
        <f>IFERROR(VLOOKUP(A362,total!$B$4:$AN$437,39,0),0)</f>
        <v>0</v>
      </c>
      <c r="AJ362" s="51">
        <f t="shared" si="82"/>
        <v>0</v>
      </c>
      <c r="AK362" s="50">
        <f t="shared" si="83"/>
        <v>0</v>
      </c>
      <c r="AL362" s="50">
        <f t="shared" si="84"/>
        <v>0</v>
      </c>
      <c r="AM362" s="50">
        <f t="shared" si="85"/>
        <v>0</v>
      </c>
      <c r="AN362" s="50" t="e">
        <f t="shared" si="94"/>
        <v>#REF!</v>
      </c>
      <c r="AO362" s="50" t="e">
        <f t="shared" si="94"/>
        <v>#REF!</v>
      </c>
      <c r="AP362" s="50" t="e">
        <f t="shared" si="94"/>
        <v>#REF!</v>
      </c>
      <c r="AQ362" s="50">
        <f>IFERROR(VLOOKUP(TEXT($A362,"000000"),[6]Página1!$A$8:$S$801,13,FALSE),0)</f>
        <v>0</v>
      </c>
      <c r="AR362" s="50">
        <f>IFERROR(VLOOKUP(TEXT($A362,"000000"),[6]Página1!$A$8:$S$801,16,FALSE),0)</f>
        <v>0</v>
      </c>
      <c r="AS362" s="50">
        <f>IFERROR(VLOOKUP(TEXT($A362,"000000"),[6]Página1!$A$8:$S$801,19,FALSE),0)</f>
        <v>0</v>
      </c>
      <c r="AT362" s="50">
        <f>IFERROR(VLOOKUP(TEXT($A362,"000000"),[7]Página1!$A$8:$R$814,12,FALSE),0)</f>
        <v>0</v>
      </c>
      <c r="AU362" s="50">
        <f>IFERROR(VLOOKUP(TEXT($A362,"000000"),[7]Página1!$A$8:$R$814,15,FALSE),0)</f>
        <v>0</v>
      </c>
      <c r="AV362" s="50">
        <f>IFERROR(VLOOKUP(TEXT($A362,"000000"),[7]Página1!$A$8:$R$814,18,FALSE),0)</f>
        <v>0</v>
      </c>
      <c r="AW362" s="50"/>
      <c r="AX362" s="51" t="e">
        <f t="shared" si="86"/>
        <v>#REF!</v>
      </c>
      <c r="AY362" s="51" t="e">
        <f t="shared" si="87"/>
        <v>#REF!</v>
      </c>
      <c r="AZ362" s="51" t="e">
        <f t="shared" si="88"/>
        <v>#REF!</v>
      </c>
      <c r="BA362" s="51" t="e">
        <f t="shared" si="89"/>
        <v>#REF!</v>
      </c>
      <c r="BB362" s="51">
        <f t="shared" si="90"/>
        <v>0</v>
      </c>
      <c r="BC362" s="51" t="e">
        <f t="shared" si="91"/>
        <v>#REF!</v>
      </c>
      <c r="BD362" s="51">
        <f t="shared" si="92"/>
        <v>0</v>
      </c>
      <c r="BE362" s="51">
        <f>IFERROR(VLOOKUP(A362,salario!A$2:P$91,11,FALSE),0)</f>
        <v>0</v>
      </c>
      <c r="BF362" s="51">
        <f>SUMIFS(topmanager!$D:$D,topmanager!$C:$C,rs_nova!$A362,topmanager!$A:$A,rs_nova!BF$2)</f>
        <v>0</v>
      </c>
      <c r="BG362" s="51">
        <f>SUMIFS(topmanager!$D:$D,topmanager!$C:$C,rs_nova!$A362,topmanager!$A:$A,rs_nova!BG$2)</f>
        <v>0</v>
      </c>
      <c r="BH362" s="51">
        <f>SUMIFS(topmanager!$D:$D,topmanager!$C:$C,rs_nova!$A362,topmanager!$A:$A,rs_nova!BH$2)</f>
        <v>0</v>
      </c>
      <c r="BI362" s="51">
        <f>SUMIFS(topmanager!$D:$D,topmanager!$C:$C,rs_nova!$A362,topmanager!$A:$A,rs_nova!BI$2)</f>
        <v>0</v>
      </c>
      <c r="BJ362" s="51">
        <f>SUMIFS(topmanager!$D:$D,topmanager!$C:$C,rs_nova!$A362,topmanager!$A:$A,rs_nova!BJ$2)+SUMIFS(topmanager!$D:$D,topmanager!$C:$C,rs_nova!$A362,topmanager!$A:$A,rs_nova!BJ$2+1)</f>
        <v>0</v>
      </c>
      <c r="BK362" s="51">
        <f>IFERROR(VLOOKUP(A362,[8]ferias!$C$4:$G$100,5,FALSE),0)</f>
        <v>0</v>
      </c>
      <c r="BL362" s="51">
        <f>SUMIFS(topmanager!$D:$D,topmanager!$C:$C,rs_nova!$A362,topmanager!$A:$A,rs_nova!BL$2)</f>
        <v>0</v>
      </c>
      <c r="BM362" s="51">
        <f>SUMIFS(topmanager!$D:$D,topmanager!$C:$C,rs_nova!$A362,topmanager!$A:$A,rs_nova!BM$2)+SUMIFS(topmanager!$D:$D,topmanager!$C:$C,rs_nova!$A366,topmanager!$A:$A,151)</f>
        <v>0</v>
      </c>
      <c r="BN362" s="51">
        <f t="shared" si="93"/>
        <v>0</v>
      </c>
    </row>
    <row r="363" spans="1:66">
      <c r="A363" s="47" t="e">
        <f>total!#REF!</f>
        <v>#REF!</v>
      </c>
      <c r="B363" s="47">
        <f t="shared" si="80"/>
        <v>0</v>
      </c>
      <c r="C363" s="48" t="e">
        <f>total!#REF!</f>
        <v>#REF!</v>
      </c>
      <c r="D363" s="49" t="str">
        <f>IFERROR(VLOOKUP(A363,salario!A$3:J$32,10,FALSE),"")</f>
        <v/>
      </c>
      <c r="E363" s="49" t="str">
        <f>IFERROR(IF(VLOOKUP(A363,salario!A$3:O$32,15,FALSE)="","",VLOOKUP(A363,salario!A$3:O$32,15,FALSE)),"")</f>
        <v/>
      </c>
      <c r="F363" s="47" t="str">
        <f>IFERROR(VLOOKUP(A363,[5]base_pessoal!$B$2:$P$1504,13,FALSE),"")</f>
        <v/>
      </c>
      <c r="G363" s="50">
        <f>IFERROR(VLOOKUP(A363,salario!A$2:P$91,11,FALSE),0)*B363/30</f>
        <v>0</v>
      </c>
      <c r="H363" s="50">
        <f>SUMIFS(topmanager!$D:$D,topmanager!$C:$C,rs_nova!$A363,topmanager!$A:$A,rs_nova!H$2)+SUMIFS(topmanager!$D:$D,topmanager!$C:$C,rs_nova!$A363,topmanager!$A:$A,63)</f>
        <v>0</v>
      </c>
      <c r="I363" s="50">
        <f>-SUMIFS(topmanager!$D:$D,topmanager!$C:$C,rs_nova!$A363,topmanager!$A:$A,rs_nova!I$2)</f>
        <v>0</v>
      </c>
      <c r="J363" s="50">
        <f>SUMIFS(topmanager!$D:$D,topmanager!$C:$C,rs_nova!$A363,topmanager!$A:$A,rs_nova!J$2)</f>
        <v>0</v>
      </c>
      <c r="K363" s="50">
        <f>SUMIFS(topmanager!$D:$D,topmanager!$C:$C,rs_nova!$A363,topmanager!$A:$A,rs_nova!K$2)+SUMIFS(topmanager!$D:$D,topmanager!$C:$C,rs_nova!$A363,topmanager!$A:$A,911)</f>
        <v>0</v>
      </c>
      <c r="L363" s="50">
        <f>SUMIFS(topmanager!$D:$D,topmanager!$C:$C,rs_nova!$A363,topmanager!$A:$A,rs_nova!L$2)</f>
        <v>0</v>
      </c>
      <c r="M363" s="50">
        <f>SUMIFS(topmanager!$D:$D,topmanager!$C:$C,rs_nova!$A363,topmanager!$A:$A,rs_nova!M$2)+SUMIFS(topmanager!$D:$D,topmanager!$C:$C,rs_nova!$A363,topmanager!$A:$A,908)+SUMIFS(topmanager!$D:$D,topmanager!$C:$C,rs_nova!$A363,topmanager!$A:$A,550)</f>
        <v>0</v>
      </c>
      <c r="N363" s="50">
        <f>SUMIFS(topmanager!$D:$D,topmanager!$C:$C,rs_nova!$A363,topmanager!$A:$A,rs_nova!N$2)</f>
        <v>0</v>
      </c>
      <c r="O363" s="51">
        <f t="shared" si="81"/>
        <v>0</v>
      </c>
      <c r="P363" s="50">
        <f>IFERROR(VLOOKUP($A363,total!$B$4:$AW$437,27,0),0)</f>
        <v>0</v>
      </c>
      <c r="Q363" s="50">
        <f>IFERROR(VLOOKUP($A363,total!$B$4:$AW$437,21,0),0)</f>
        <v>0</v>
      </c>
      <c r="R363" s="50">
        <f>IFERROR(VLOOKUP($A363,total!$B$4:$AW$437,25,0),0)+IFERROR(VLOOKUP($A363,total!$B$4:$AW$437,36,0),0)</f>
        <v>0</v>
      </c>
      <c r="S363" s="50">
        <f>IFERROR(VLOOKUP(A363,gympass!$A$2:$F$148,6,0),0)</f>
        <v>0</v>
      </c>
      <c r="T363" s="50">
        <f>IFERROR(VLOOKUP($A363,total!$B$4:$AW$437,42,0),0)</f>
        <v>0</v>
      </c>
      <c r="U363" s="50">
        <f>IFERROR(VLOOKUP($A363,total!$B$4:$AW$437,32,0),0)</f>
        <v>0</v>
      </c>
      <c r="V363" s="50">
        <f>IFERROR(VLOOKUP($A363,total!$B$4:$AW$437,28,0),0)</f>
        <v>0</v>
      </c>
      <c r="W363" s="50">
        <f>IFERROR(VLOOKUP($A363,total!$B$4:$AX$437,49,0),0)</f>
        <v>0</v>
      </c>
      <c r="X363" s="50"/>
      <c r="Y363" s="50">
        <f>IFERROR(VLOOKUP(A363,#REF!,4,0),0)</f>
        <v>0</v>
      </c>
      <c r="Z363" s="50">
        <f>IFERROR(VLOOKUP(B363,#REF!,8,0),0)</f>
        <v>0</v>
      </c>
      <c r="AA363" s="50">
        <f>IFERROR(VLOOKUP($A363,total!$B$4:$AW$437,45,0),0)</f>
        <v>0</v>
      </c>
      <c r="AB363" s="50">
        <f>IFERROR(VLOOKUP($A363,total!$B$4:$AW$437,48,0),0)</f>
        <v>0</v>
      </c>
      <c r="AC363" s="50">
        <f>IFERROR(VLOOKUP($A363,total!$B$4:$AB$437,19,0),0)</f>
        <v>0</v>
      </c>
      <c r="AD363" s="50">
        <f>IFERROR(VLOOKUP($A363,total!$B$4:$AB$437,10,0),0)</f>
        <v>0</v>
      </c>
      <c r="AE363" s="50">
        <f>IFERROR(VLOOKUP($A363,total!$B$4:$AB$437,13,0),0)-SUMIFS(topmanager!$D:$D,topmanager!$C:$C,rs_nova!$A367,topmanager!$A:$A,856)</f>
        <v>0</v>
      </c>
      <c r="AF363" s="50">
        <f>IFERROR(VLOOKUP($A363,total!$B$4:$AB$437,16,0),0)</f>
        <v>0</v>
      </c>
      <c r="AG363" s="50">
        <f>IFERROR(VLOOKUP($A363,total!$B$4:$AB$437,7,0),0)</f>
        <v>0</v>
      </c>
      <c r="AH363" s="50">
        <f>IFERROR(VLOOKUP($A363,total!$B$4:$AD$437,29,0),0)</f>
        <v>0</v>
      </c>
      <c r="AI363" s="50">
        <f>IFERROR(VLOOKUP(A363,total!$B$4:$AN$437,39,0),0)</f>
        <v>0</v>
      </c>
      <c r="AJ363" s="51">
        <f t="shared" si="82"/>
        <v>0</v>
      </c>
      <c r="AK363" s="50">
        <f t="shared" si="83"/>
        <v>0</v>
      </c>
      <c r="AL363" s="50">
        <f t="shared" si="84"/>
        <v>0</v>
      </c>
      <c r="AM363" s="50">
        <f t="shared" si="85"/>
        <v>0</v>
      </c>
      <c r="AN363" s="50" t="e">
        <f t="shared" si="94"/>
        <v>#REF!</v>
      </c>
      <c r="AO363" s="50" t="e">
        <f t="shared" si="94"/>
        <v>#REF!</v>
      </c>
      <c r="AP363" s="50" t="e">
        <f t="shared" si="94"/>
        <v>#REF!</v>
      </c>
      <c r="AQ363" s="50">
        <f>IFERROR(VLOOKUP(TEXT($A363,"000000"),[6]Página1!$A$8:$S$801,13,FALSE),0)</f>
        <v>0</v>
      </c>
      <c r="AR363" s="50">
        <f>IFERROR(VLOOKUP(TEXT($A363,"000000"),[6]Página1!$A$8:$S$801,16,FALSE),0)</f>
        <v>0</v>
      </c>
      <c r="AS363" s="50">
        <f>IFERROR(VLOOKUP(TEXT($A363,"000000"),[6]Página1!$A$8:$S$801,19,FALSE),0)</f>
        <v>0</v>
      </c>
      <c r="AT363" s="50">
        <f>IFERROR(VLOOKUP(TEXT($A363,"000000"),[7]Página1!$A$8:$R$814,12,FALSE),0)</f>
        <v>0</v>
      </c>
      <c r="AU363" s="50">
        <f>IFERROR(VLOOKUP(TEXT($A363,"000000"),[7]Página1!$A$8:$R$814,15,FALSE),0)</f>
        <v>0</v>
      </c>
      <c r="AV363" s="50">
        <f>IFERROR(VLOOKUP(TEXT($A363,"000000"),[7]Página1!$A$8:$R$814,18,FALSE),0)</f>
        <v>0</v>
      </c>
      <c r="AW363" s="50"/>
      <c r="AX363" s="51" t="e">
        <f t="shared" si="86"/>
        <v>#REF!</v>
      </c>
      <c r="AY363" s="51" t="e">
        <f t="shared" si="87"/>
        <v>#REF!</v>
      </c>
      <c r="AZ363" s="51" t="e">
        <f t="shared" si="88"/>
        <v>#REF!</v>
      </c>
      <c r="BA363" s="51" t="e">
        <f t="shared" si="89"/>
        <v>#REF!</v>
      </c>
      <c r="BB363" s="51">
        <f t="shared" si="90"/>
        <v>0</v>
      </c>
      <c r="BC363" s="51" t="e">
        <f t="shared" si="91"/>
        <v>#REF!</v>
      </c>
      <c r="BD363" s="51">
        <f t="shared" si="92"/>
        <v>0</v>
      </c>
      <c r="BE363" s="51">
        <f>IFERROR(VLOOKUP(A363,salario!A$2:P$91,11,FALSE),0)</f>
        <v>0</v>
      </c>
      <c r="BF363" s="51">
        <f>SUMIFS(topmanager!$D:$D,topmanager!$C:$C,rs_nova!$A363,topmanager!$A:$A,rs_nova!BF$2)</f>
        <v>0</v>
      </c>
      <c r="BG363" s="51">
        <f>SUMIFS(topmanager!$D:$D,topmanager!$C:$C,rs_nova!$A363,topmanager!$A:$A,rs_nova!BG$2)</f>
        <v>0</v>
      </c>
      <c r="BH363" s="51">
        <f>SUMIFS(topmanager!$D:$D,topmanager!$C:$C,rs_nova!$A363,topmanager!$A:$A,rs_nova!BH$2)</f>
        <v>0</v>
      </c>
      <c r="BI363" s="51">
        <f>SUMIFS(topmanager!$D:$D,topmanager!$C:$C,rs_nova!$A363,topmanager!$A:$A,rs_nova!BI$2)</f>
        <v>0</v>
      </c>
      <c r="BJ363" s="51">
        <f>SUMIFS(topmanager!$D:$D,topmanager!$C:$C,rs_nova!$A363,topmanager!$A:$A,rs_nova!BJ$2)+SUMIFS(topmanager!$D:$D,topmanager!$C:$C,rs_nova!$A363,topmanager!$A:$A,rs_nova!BJ$2+1)</f>
        <v>0</v>
      </c>
      <c r="BK363" s="51">
        <f>IFERROR(VLOOKUP(A363,[8]ferias!$C$4:$G$100,5,FALSE),0)</f>
        <v>0</v>
      </c>
      <c r="BL363" s="51">
        <f>SUMIFS(topmanager!$D:$D,topmanager!$C:$C,rs_nova!$A363,topmanager!$A:$A,rs_nova!BL$2)</f>
        <v>0</v>
      </c>
      <c r="BM363" s="51">
        <f>SUMIFS(topmanager!$D:$D,topmanager!$C:$C,rs_nova!$A363,topmanager!$A:$A,rs_nova!BM$2)+SUMIFS(topmanager!$D:$D,topmanager!$C:$C,rs_nova!$A367,topmanager!$A:$A,151)</f>
        <v>0</v>
      </c>
      <c r="BN363" s="51">
        <f t="shared" si="93"/>
        <v>0</v>
      </c>
    </row>
    <row r="364" spans="1:66">
      <c r="A364" s="47" t="e">
        <f>total!#REF!</f>
        <v>#REF!</v>
      </c>
      <c r="B364" s="47">
        <f t="shared" si="80"/>
        <v>0</v>
      </c>
      <c r="C364" s="48" t="e">
        <f>total!#REF!</f>
        <v>#REF!</v>
      </c>
      <c r="D364" s="49" t="str">
        <f>IFERROR(VLOOKUP(A364,salario!A$3:J$32,10,FALSE),"")</f>
        <v/>
      </c>
      <c r="E364" s="49" t="str">
        <f>IFERROR(IF(VLOOKUP(A364,salario!A$3:O$32,15,FALSE)="","",VLOOKUP(A364,salario!A$3:O$32,15,FALSE)),"")</f>
        <v/>
      </c>
      <c r="F364" s="47" t="str">
        <f>IFERROR(VLOOKUP(A364,[5]base_pessoal!$B$2:$P$1504,13,FALSE),"")</f>
        <v/>
      </c>
      <c r="G364" s="50">
        <f>IFERROR(VLOOKUP(A364,salario!A$2:P$91,11,FALSE),0)*B364/30</f>
        <v>0</v>
      </c>
      <c r="H364" s="50">
        <f>SUMIFS(topmanager!$D:$D,topmanager!$C:$C,rs_nova!$A364,topmanager!$A:$A,rs_nova!H$2)+SUMIFS(topmanager!$D:$D,topmanager!$C:$C,rs_nova!$A364,topmanager!$A:$A,63)</f>
        <v>0</v>
      </c>
      <c r="I364" s="50">
        <f>-SUMIFS(topmanager!$D:$D,topmanager!$C:$C,rs_nova!$A364,topmanager!$A:$A,rs_nova!I$2)</f>
        <v>0</v>
      </c>
      <c r="J364" s="50">
        <f>SUMIFS(topmanager!$D:$D,topmanager!$C:$C,rs_nova!$A364,topmanager!$A:$A,rs_nova!J$2)</f>
        <v>0</v>
      </c>
      <c r="K364" s="50">
        <f>SUMIFS(topmanager!$D:$D,topmanager!$C:$C,rs_nova!$A364,topmanager!$A:$A,rs_nova!K$2)+SUMIFS(topmanager!$D:$D,topmanager!$C:$C,rs_nova!$A364,topmanager!$A:$A,911)</f>
        <v>0</v>
      </c>
      <c r="L364" s="50">
        <f>SUMIFS(topmanager!$D:$D,topmanager!$C:$C,rs_nova!$A364,topmanager!$A:$A,rs_nova!L$2)</f>
        <v>0</v>
      </c>
      <c r="M364" s="50">
        <f>SUMIFS(topmanager!$D:$D,topmanager!$C:$C,rs_nova!$A364,topmanager!$A:$A,rs_nova!M$2)+SUMIFS(topmanager!$D:$D,topmanager!$C:$C,rs_nova!$A364,topmanager!$A:$A,908)+SUMIFS(topmanager!$D:$D,topmanager!$C:$C,rs_nova!$A364,topmanager!$A:$A,550)</f>
        <v>0</v>
      </c>
      <c r="N364" s="50">
        <f>SUMIFS(topmanager!$D:$D,topmanager!$C:$C,rs_nova!$A364,topmanager!$A:$A,rs_nova!N$2)</f>
        <v>0</v>
      </c>
      <c r="O364" s="51">
        <f t="shared" si="81"/>
        <v>0</v>
      </c>
      <c r="P364" s="50">
        <f>IFERROR(VLOOKUP($A364,total!$B$4:$AW$437,27,0),0)</f>
        <v>0</v>
      </c>
      <c r="Q364" s="50">
        <f>IFERROR(VLOOKUP($A364,total!$B$4:$AW$437,21,0),0)</f>
        <v>0</v>
      </c>
      <c r="R364" s="50">
        <f>IFERROR(VLOOKUP($A364,total!$B$4:$AW$437,25,0),0)+IFERROR(VLOOKUP($A364,total!$B$4:$AW$437,36,0),0)</f>
        <v>0</v>
      </c>
      <c r="S364" s="50">
        <f>IFERROR(VLOOKUP(A364,gympass!$A$2:$F$148,6,0),0)</f>
        <v>0</v>
      </c>
      <c r="T364" s="50">
        <f>IFERROR(VLOOKUP($A364,total!$B$4:$AW$437,42,0),0)</f>
        <v>0</v>
      </c>
      <c r="U364" s="50">
        <f>IFERROR(VLOOKUP($A364,total!$B$4:$AW$437,32,0),0)</f>
        <v>0</v>
      </c>
      <c r="V364" s="50">
        <f>IFERROR(VLOOKUP($A364,total!$B$4:$AW$437,28,0),0)</f>
        <v>0</v>
      </c>
      <c r="W364" s="50">
        <f>IFERROR(VLOOKUP($A364,total!$B$4:$AX$437,49,0),0)</f>
        <v>0</v>
      </c>
      <c r="X364" s="50"/>
      <c r="Y364" s="50">
        <f>IFERROR(VLOOKUP(A364,#REF!,4,0),0)</f>
        <v>0</v>
      </c>
      <c r="Z364" s="50">
        <f>IFERROR(VLOOKUP(B364,#REF!,8,0),0)</f>
        <v>0</v>
      </c>
      <c r="AA364" s="50">
        <f>IFERROR(VLOOKUP($A364,total!$B$4:$AW$437,45,0),0)</f>
        <v>0</v>
      </c>
      <c r="AB364" s="50">
        <f>IFERROR(VLOOKUP($A364,total!$B$4:$AW$437,48,0),0)</f>
        <v>0</v>
      </c>
      <c r="AC364" s="50">
        <f>IFERROR(VLOOKUP($A364,total!$B$4:$AB$437,19,0),0)</f>
        <v>0</v>
      </c>
      <c r="AD364" s="50">
        <f>IFERROR(VLOOKUP($A364,total!$B$4:$AB$437,10,0),0)</f>
        <v>0</v>
      </c>
      <c r="AE364" s="50">
        <f>IFERROR(VLOOKUP($A364,total!$B$4:$AB$437,13,0),0)-SUMIFS(topmanager!$D:$D,topmanager!$C:$C,rs_nova!$A368,topmanager!$A:$A,856)</f>
        <v>0</v>
      </c>
      <c r="AF364" s="50">
        <f>IFERROR(VLOOKUP($A364,total!$B$4:$AB$437,16,0),0)</f>
        <v>0</v>
      </c>
      <c r="AG364" s="50">
        <f>IFERROR(VLOOKUP($A364,total!$B$4:$AB$437,7,0),0)</f>
        <v>0</v>
      </c>
      <c r="AH364" s="50">
        <f>IFERROR(VLOOKUP($A364,total!$B$4:$AD$437,29,0),0)</f>
        <v>0</v>
      </c>
      <c r="AI364" s="50">
        <f>IFERROR(VLOOKUP(A364,total!$B$4:$AN$437,39,0),0)</f>
        <v>0</v>
      </c>
      <c r="AJ364" s="51">
        <f t="shared" si="82"/>
        <v>0</v>
      </c>
      <c r="AK364" s="50">
        <f t="shared" si="83"/>
        <v>0</v>
      </c>
      <c r="AL364" s="50">
        <f t="shared" si="84"/>
        <v>0</v>
      </c>
      <c r="AM364" s="50">
        <f t="shared" si="85"/>
        <v>0</v>
      </c>
      <c r="AN364" s="50" t="e">
        <f t="shared" si="94"/>
        <v>#REF!</v>
      </c>
      <c r="AO364" s="50" t="e">
        <f t="shared" si="94"/>
        <v>#REF!</v>
      </c>
      <c r="AP364" s="50" t="e">
        <f t="shared" si="94"/>
        <v>#REF!</v>
      </c>
      <c r="AQ364" s="50">
        <f>IFERROR(VLOOKUP(TEXT($A364,"000000"),[6]Página1!$A$8:$S$801,13,FALSE),0)</f>
        <v>0</v>
      </c>
      <c r="AR364" s="50">
        <f>IFERROR(VLOOKUP(TEXT($A364,"000000"),[6]Página1!$A$8:$S$801,16,FALSE),0)</f>
        <v>0</v>
      </c>
      <c r="AS364" s="50">
        <f>IFERROR(VLOOKUP(TEXT($A364,"000000"),[6]Página1!$A$8:$S$801,19,FALSE),0)</f>
        <v>0</v>
      </c>
      <c r="AT364" s="50">
        <f>IFERROR(VLOOKUP(TEXT($A364,"000000"),[7]Página1!$A$8:$R$814,12,FALSE),0)</f>
        <v>0</v>
      </c>
      <c r="AU364" s="50">
        <f>IFERROR(VLOOKUP(TEXT($A364,"000000"),[7]Página1!$A$8:$R$814,15,FALSE),0)</f>
        <v>0</v>
      </c>
      <c r="AV364" s="50">
        <f>IFERROR(VLOOKUP(TEXT($A364,"000000"),[7]Página1!$A$8:$R$814,18,FALSE),0)</f>
        <v>0</v>
      </c>
      <c r="AW364" s="50"/>
      <c r="AX364" s="51" t="e">
        <f t="shared" si="86"/>
        <v>#REF!</v>
      </c>
      <c r="AY364" s="51" t="e">
        <f t="shared" si="87"/>
        <v>#REF!</v>
      </c>
      <c r="AZ364" s="51" t="e">
        <f t="shared" si="88"/>
        <v>#REF!</v>
      </c>
      <c r="BA364" s="51" t="e">
        <f t="shared" si="89"/>
        <v>#REF!</v>
      </c>
      <c r="BB364" s="51">
        <f t="shared" si="90"/>
        <v>0</v>
      </c>
      <c r="BC364" s="51" t="e">
        <f t="shared" si="91"/>
        <v>#REF!</v>
      </c>
      <c r="BD364" s="51">
        <f t="shared" si="92"/>
        <v>0</v>
      </c>
      <c r="BE364" s="51">
        <f>IFERROR(VLOOKUP(A364,salario!A$2:P$91,11,FALSE),0)</f>
        <v>0</v>
      </c>
      <c r="BF364" s="51">
        <f>SUMIFS(topmanager!$D:$D,topmanager!$C:$C,rs_nova!$A364,topmanager!$A:$A,rs_nova!BF$2)</f>
        <v>0</v>
      </c>
      <c r="BG364" s="51">
        <f>SUMIFS(topmanager!$D:$D,topmanager!$C:$C,rs_nova!$A364,topmanager!$A:$A,rs_nova!BG$2)</f>
        <v>0</v>
      </c>
      <c r="BH364" s="51">
        <f>SUMIFS(topmanager!$D:$D,topmanager!$C:$C,rs_nova!$A364,topmanager!$A:$A,rs_nova!BH$2)</f>
        <v>0</v>
      </c>
      <c r="BI364" s="51">
        <f>SUMIFS(topmanager!$D:$D,topmanager!$C:$C,rs_nova!$A364,topmanager!$A:$A,rs_nova!BI$2)</f>
        <v>0</v>
      </c>
      <c r="BJ364" s="51">
        <f>SUMIFS(topmanager!$D:$D,topmanager!$C:$C,rs_nova!$A364,topmanager!$A:$A,rs_nova!BJ$2)+SUMIFS(topmanager!$D:$D,topmanager!$C:$C,rs_nova!$A364,topmanager!$A:$A,rs_nova!BJ$2+1)</f>
        <v>0</v>
      </c>
      <c r="BK364" s="51">
        <f>IFERROR(VLOOKUP(A364,[8]ferias!$C$4:$G$100,5,FALSE),0)</f>
        <v>0</v>
      </c>
      <c r="BL364" s="51">
        <f>SUMIFS(topmanager!$D:$D,topmanager!$C:$C,rs_nova!$A364,topmanager!$A:$A,rs_nova!BL$2)</f>
        <v>0</v>
      </c>
      <c r="BM364" s="51">
        <f>SUMIFS(topmanager!$D:$D,topmanager!$C:$C,rs_nova!$A364,topmanager!$A:$A,rs_nova!BM$2)+SUMIFS(topmanager!$D:$D,topmanager!$C:$C,rs_nova!$A368,topmanager!$A:$A,151)</f>
        <v>0</v>
      </c>
      <c r="BN364" s="51">
        <f t="shared" si="93"/>
        <v>0</v>
      </c>
    </row>
    <row r="365" spans="1:66">
      <c r="A365" s="47" t="e">
        <f>total!#REF!</f>
        <v>#REF!</v>
      </c>
      <c r="B365" s="47">
        <f t="shared" si="80"/>
        <v>0</v>
      </c>
      <c r="C365" s="48" t="e">
        <f>total!#REF!</f>
        <v>#REF!</v>
      </c>
      <c r="D365" s="49" t="str">
        <f>IFERROR(VLOOKUP(A365,salario!A$3:J$32,10,FALSE),"")</f>
        <v/>
      </c>
      <c r="E365" s="49" t="str">
        <f>IFERROR(IF(VLOOKUP(A365,salario!A$3:O$32,15,FALSE)="","",VLOOKUP(A365,salario!A$3:O$32,15,FALSE)),"")</f>
        <v/>
      </c>
      <c r="F365" s="47" t="str">
        <f>IFERROR(VLOOKUP(A365,[5]base_pessoal!$B$2:$P$1504,13,FALSE),"")</f>
        <v/>
      </c>
      <c r="G365" s="50">
        <f>IFERROR(VLOOKUP(A365,salario!A$2:P$91,11,FALSE),0)*B365/30</f>
        <v>0</v>
      </c>
      <c r="H365" s="50">
        <f>SUMIFS(topmanager!$D:$D,topmanager!$C:$C,rs_nova!$A365,topmanager!$A:$A,rs_nova!H$2)+SUMIFS(topmanager!$D:$D,topmanager!$C:$C,rs_nova!$A365,topmanager!$A:$A,63)</f>
        <v>0</v>
      </c>
      <c r="I365" s="50">
        <f>-SUMIFS(topmanager!$D:$D,topmanager!$C:$C,rs_nova!$A365,topmanager!$A:$A,rs_nova!I$2)</f>
        <v>0</v>
      </c>
      <c r="J365" s="50">
        <f>SUMIFS(topmanager!$D:$D,topmanager!$C:$C,rs_nova!$A365,topmanager!$A:$A,rs_nova!J$2)</f>
        <v>0</v>
      </c>
      <c r="K365" s="50">
        <f>SUMIFS(topmanager!$D:$D,topmanager!$C:$C,rs_nova!$A365,topmanager!$A:$A,rs_nova!K$2)+SUMIFS(topmanager!$D:$D,topmanager!$C:$C,rs_nova!$A365,topmanager!$A:$A,911)</f>
        <v>0</v>
      </c>
      <c r="L365" s="50">
        <f>SUMIFS(topmanager!$D:$D,topmanager!$C:$C,rs_nova!$A365,topmanager!$A:$A,rs_nova!L$2)</f>
        <v>0</v>
      </c>
      <c r="M365" s="50">
        <f>SUMIFS(topmanager!$D:$D,topmanager!$C:$C,rs_nova!$A365,topmanager!$A:$A,rs_nova!M$2)+SUMIFS(topmanager!$D:$D,topmanager!$C:$C,rs_nova!$A365,topmanager!$A:$A,908)+SUMIFS(topmanager!$D:$D,topmanager!$C:$C,rs_nova!$A365,topmanager!$A:$A,550)</f>
        <v>0</v>
      </c>
      <c r="N365" s="50">
        <f>SUMIFS(topmanager!$D:$D,topmanager!$C:$C,rs_nova!$A365,topmanager!$A:$A,rs_nova!N$2)</f>
        <v>0</v>
      </c>
      <c r="O365" s="51">
        <f t="shared" si="81"/>
        <v>0</v>
      </c>
      <c r="P365" s="50">
        <f>IFERROR(VLOOKUP($A365,total!$B$4:$AW$437,27,0),0)</f>
        <v>0</v>
      </c>
      <c r="Q365" s="50">
        <f>IFERROR(VLOOKUP($A365,total!$B$4:$AW$437,21,0),0)</f>
        <v>0</v>
      </c>
      <c r="R365" s="50">
        <f>IFERROR(VLOOKUP($A365,total!$B$4:$AW$437,25,0),0)+IFERROR(VLOOKUP($A365,total!$B$4:$AW$437,36,0),0)</f>
        <v>0</v>
      </c>
      <c r="S365" s="50">
        <f>IFERROR(VLOOKUP(A365,gympass!$A$2:$F$148,6,0),0)</f>
        <v>0</v>
      </c>
      <c r="T365" s="50">
        <f>IFERROR(VLOOKUP($A365,total!$B$4:$AW$437,42,0),0)</f>
        <v>0</v>
      </c>
      <c r="U365" s="50">
        <f>IFERROR(VLOOKUP($A365,total!$B$4:$AW$437,32,0),0)</f>
        <v>0</v>
      </c>
      <c r="V365" s="50">
        <f>IFERROR(VLOOKUP($A365,total!$B$4:$AW$437,28,0),0)</f>
        <v>0</v>
      </c>
      <c r="W365" s="50">
        <f>IFERROR(VLOOKUP($A365,total!$B$4:$AX$437,49,0),0)</f>
        <v>0</v>
      </c>
      <c r="X365" s="50"/>
      <c r="Y365" s="50">
        <f>IFERROR(VLOOKUP(A365,#REF!,4,0),0)</f>
        <v>0</v>
      </c>
      <c r="Z365" s="50">
        <f>IFERROR(VLOOKUP(B365,#REF!,8,0),0)</f>
        <v>0</v>
      </c>
      <c r="AA365" s="50">
        <f>IFERROR(VLOOKUP($A365,total!$B$4:$AW$437,45,0),0)</f>
        <v>0</v>
      </c>
      <c r="AB365" s="50">
        <f>IFERROR(VLOOKUP($A365,total!$B$4:$AW$437,48,0),0)</f>
        <v>0</v>
      </c>
      <c r="AC365" s="50">
        <f>IFERROR(VLOOKUP($A365,total!$B$4:$AB$437,19,0),0)</f>
        <v>0</v>
      </c>
      <c r="AD365" s="50">
        <f>IFERROR(VLOOKUP($A365,total!$B$4:$AB$437,10,0),0)</f>
        <v>0</v>
      </c>
      <c r="AE365" s="50">
        <f>IFERROR(VLOOKUP($A365,total!$B$4:$AB$437,13,0),0)-SUMIFS(topmanager!$D:$D,topmanager!$C:$C,rs_nova!$A369,topmanager!$A:$A,856)</f>
        <v>0</v>
      </c>
      <c r="AF365" s="50">
        <f>IFERROR(VLOOKUP($A365,total!$B$4:$AB$437,16,0),0)</f>
        <v>0</v>
      </c>
      <c r="AG365" s="50">
        <f>IFERROR(VLOOKUP($A365,total!$B$4:$AB$437,7,0),0)</f>
        <v>0</v>
      </c>
      <c r="AH365" s="50">
        <f>IFERROR(VLOOKUP($A365,total!$B$4:$AD$437,29,0),0)</f>
        <v>0</v>
      </c>
      <c r="AI365" s="50">
        <f>IFERROR(VLOOKUP(A365,total!$B$4:$AN$437,39,0),0)</f>
        <v>0</v>
      </c>
      <c r="AJ365" s="51">
        <f t="shared" si="82"/>
        <v>0</v>
      </c>
      <c r="AK365" s="50">
        <f t="shared" si="83"/>
        <v>0</v>
      </c>
      <c r="AL365" s="50">
        <f t="shared" si="84"/>
        <v>0</v>
      </c>
      <c r="AM365" s="50">
        <f t="shared" si="85"/>
        <v>0</v>
      </c>
      <c r="AN365" s="50" t="e">
        <f t="shared" si="94"/>
        <v>#REF!</v>
      </c>
      <c r="AO365" s="50" t="e">
        <f t="shared" si="94"/>
        <v>#REF!</v>
      </c>
      <c r="AP365" s="50" t="e">
        <f t="shared" si="94"/>
        <v>#REF!</v>
      </c>
      <c r="AQ365" s="50">
        <f>IFERROR(VLOOKUP(TEXT($A365,"000000"),[6]Página1!$A$8:$S$801,13,FALSE),0)</f>
        <v>0</v>
      </c>
      <c r="AR365" s="50">
        <f>IFERROR(VLOOKUP(TEXT($A365,"000000"),[6]Página1!$A$8:$S$801,16,FALSE),0)</f>
        <v>0</v>
      </c>
      <c r="AS365" s="50">
        <f>IFERROR(VLOOKUP(TEXT($A365,"000000"),[6]Página1!$A$8:$S$801,19,FALSE),0)</f>
        <v>0</v>
      </c>
      <c r="AT365" s="50">
        <f>IFERROR(VLOOKUP(TEXT($A365,"000000"),[7]Página1!$A$8:$R$814,12,FALSE),0)</f>
        <v>0</v>
      </c>
      <c r="AU365" s="50">
        <f>IFERROR(VLOOKUP(TEXT($A365,"000000"),[7]Página1!$A$8:$R$814,15,FALSE),0)</f>
        <v>0</v>
      </c>
      <c r="AV365" s="50">
        <f>IFERROR(VLOOKUP(TEXT($A365,"000000"),[7]Página1!$A$8:$R$814,18,FALSE),0)</f>
        <v>0</v>
      </c>
      <c r="AW365" s="50"/>
      <c r="AX365" s="51" t="e">
        <f t="shared" si="86"/>
        <v>#REF!</v>
      </c>
      <c r="AY365" s="51" t="e">
        <f t="shared" si="87"/>
        <v>#REF!</v>
      </c>
      <c r="AZ365" s="51" t="e">
        <f t="shared" si="88"/>
        <v>#REF!</v>
      </c>
      <c r="BA365" s="51" t="e">
        <f t="shared" si="89"/>
        <v>#REF!</v>
      </c>
      <c r="BB365" s="51">
        <f t="shared" si="90"/>
        <v>0</v>
      </c>
      <c r="BC365" s="51" t="e">
        <f t="shared" si="91"/>
        <v>#REF!</v>
      </c>
      <c r="BD365" s="51">
        <f t="shared" si="92"/>
        <v>0</v>
      </c>
      <c r="BE365" s="51">
        <f>IFERROR(VLOOKUP(A365,salario!A$2:P$91,11,FALSE),0)</f>
        <v>0</v>
      </c>
      <c r="BF365" s="51">
        <f>SUMIFS(topmanager!$D:$D,topmanager!$C:$C,rs_nova!$A365,topmanager!$A:$A,rs_nova!BF$2)</f>
        <v>0</v>
      </c>
      <c r="BG365" s="51">
        <f>SUMIFS(topmanager!$D:$D,topmanager!$C:$C,rs_nova!$A365,topmanager!$A:$A,rs_nova!BG$2)</f>
        <v>0</v>
      </c>
      <c r="BH365" s="51">
        <f>SUMIFS(topmanager!$D:$D,topmanager!$C:$C,rs_nova!$A365,topmanager!$A:$A,rs_nova!BH$2)</f>
        <v>0</v>
      </c>
      <c r="BI365" s="51">
        <f>SUMIFS(topmanager!$D:$D,topmanager!$C:$C,rs_nova!$A365,topmanager!$A:$A,rs_nova!BI$2)</f>
        <v>0</v>
      </c>
      <c r="BJ365" s="51">
        <f>SUMIFS(topmanager!$D:$D,topmanager!$C:$C,rs_nova!$A365,topmanager!$A:$A,rs_nova!BJ$2)+SUMIFS(topmanager!$D:$D,topmanager!$C:$C,rs_nova!$A365,topmanager!$A:$A,rs_nova!BJ$2+1)</f>
        <v>0</v>
      </c>
      <c r="BK365" s="51">
        <f>IFERROR(VLOOKUP(A365,[8]ferias!$C$4:$G$100,5,FALSE),0)</f>
        <v>0</v>
      </c>
      <c r="BL365" s="51">
        <f>SUMIFS(topmanager!$D:$D,topmanager!$C:$C,rs_nova!$A365,topmanager!$A:$A,rs_nova!BL$2)</f>
        <v>0</v>
      </c>
      <c r="BM365" s="51">
        <f>SUMIFS(topmanager!$D:$D,topmanager!$C:$C,rs_nova!$A365,topmanager!$A:$A,rs_nova!BM$2)+SUMIFS(topmanager!$D:$D,topmanager!$C:$C,rs_nova!$A369,topmanager!$A:$A,151)</f>
        <v>0</v>
      </c>
      <c r="BN365" s="51">
        <f t="shared" si="93"/>
        <v>0</v>
      </c>
    </row>
    <row r="366" spans="1:66">
      <c r="A366" s="47" t="e">
        <f>total!#REF!</f>
        <v>#REF!</v>
      </c>
      <c r="B366" s="47">
        <f t="shared" si="80"/>
        <v>0</v>
      </c>
      <c r="C366" s="48" t="e">
        <f>total!#REF!</f>
        <v>#REF!</v>
      </c>
      <c r="D366" s="49" t="str">
        <f>IFERROR(VLOOKUP(A366,salario!A$3:J$32,10,FALSE),"")</f>
        <v/>
      </c>
      <c r="E366" s="49" t="str">
        <f>IFERROR(IF(VLOOKUP(A366,salario!A$3:O$32,15,FALSE)="","",VLOOKUP(A366,salario!A$3:O$32,15,FALSE)),"")</f>
        <v/>
      </c>
      <c r="F366" s="47" t="str">
        <f>IFERROR(VLOOKUP(A366,[5]base_pessoal!$B$2:$P$1504,13,FALSE),"")</f>
        <v/>
      </c>
      <c r="G366" s="50">
        <f>IFERROR(VLOOKUP(A366,salario!A$2:P$91,11,FALSE),0)*B366/30</f>
        <v>0</v>
      </c>
      <c r="H366" s="50">
        <f>SUMIFS(topmanager!$D:$D,topmanager!$C:$C,rs_nova!$A366,topmanager!$A:$A,rs_nova!H$2)+SUMIFS(topmanager!$D:$D,topmanager!$C:$C,rs_nova!$A366,topmanager!$A:$A,63)</f>
        <v>0</v>
      </c>
      <c r="I366" s="50">
        <f>-SUMIFS(topmanager!$D:$D,topmanager!$C:$C,rs_nova!$A366,topmanager!$A:$A,rs_nova!I$2)</f>
        <v>0</v>
      </c>
      <c r="J366" s="50">
        <f>SUMIFS(topmanager!$D:$D,topmanager!$C:$C,rs_nova!$A366,topmanager!$A:$A,rs_nova!J$2)</f>
        <v>0</v>
      </c>
      <c r="K366" s="50">
        <f>SUMIFS(topmanager!$D:$D,topmanager!$C:$C,rs_nova!$A366,topmanager!$A:$A,rs_nova!K$2)+SUMIFS(topmanager!$D:$D,topmanager!$C:$C,rs_nova!$A366,topmanager!$A:$A,911)</f>
        <v>0</v>
      </c>
      <c r="L366" s="50">
        <f>SUMIFS(topmanager!$D:$D,topmanager!$C:$C,rs_nova!$A366,topmanager!$A:$A,rs_nova!L$2)</f>
        <v>0</v>
      </c>
      <c r="M366" s="50">
        <f>SUMIFS(topmanager!$D:$D,topmanager!$C:$C,rs_nova!$A366,topmanager!$A:$A,rs_nova!M$2)+SUMIFS(topmanager!$D:$D,topmanager!$C:$C,rs_nova!$A366,topmanager!$A:$A,908)+SUMIFS(topmanager!$D:$D,topmanager!$C:$C,rs_nova!$A366,topmanager!$A:$A,550)</f>
        <v>0</v>
      </c>
      <c r="N366" s="50">
        <f>SUMIFS(topmanager!$D:$D,topmanager!$C:$C,rs_nova!$A366,topmanager!$A:$A,rs_nova!N$2)</f>
        <v>0</v>
      </c>
      <c r="O366" s="51">
        <f t="shared" si="81"/>
        <v>0</v>
      </c>
      <c r="P366" s="50">
        <f>IFERROR(VLOOKUP($A366,total!$B$4:$AW$437,27,0),0)</f>
        <v>0</v>
      </c>
      <c r="Q366" s="50">
        <f>IFERROR(VLOOKUP($A366,total!$B$4:$AW$437,21,0),0)</f>
        <v>0</v>
      </c>
      <c r="R366" s="50">
        <f>IFERROR(VLOOKUP($A366,total!$B$4:$AW$437,25,0),0)+IFERROR(VLOOKUP($A366,total!$B$4:$AW$437,36,0),0)</f>
        <v>0</v>
      </c>
      <c r="S366" s="50">
        <f>IFERROR(VLOOKUP(A366,gympass!$A$2:$F$148,6,0),0)</f>
        <v>0</v>
      </c>
      <c r="T366" s="50">
        <f>IFERROR(VLOOKUP($A366,total!$B$4:$AW$437,42,0),0)</f>
        <v>0</v>
      </c>
      <c r="U366" s="50">
        <f>IFERROR(VLOOKUP($A366,total!$B$4:$AW$437,32,0),0)</f>
        <v>0</v>
      </c>
      <c r="V366" s="50">
        <f>IFERROR(VLOOKUP($A366,total!$B$4:$AW$437,28,0),0)</f>
        <v>0</v>
      </c>
      <c r="W366" s="50">
        <f>IFERROR(VLOOKUP($A366,total!$B$4:$AX$437,49,0),0)</f>
        <v>0</v>
      </c>
      <c r="X366" s="50"/>
      <c r="Y366" s="50">
        <f>IFERROR(VLOOKUP(A366,#REF!,4,0),0)</f>
        <v>0</v>
      </c>
      <c r="Z366" s="50">
        <f>IFERROR(VLOOKUP(B366,#REF!,8,0),0)</f>
        <v>0</v>
      </c>
      <c r="AA366" s="50">
        <f>IFERROR(VLOOKUP($A366,total!$B$4:$AW$437,45,0),0)</f>
        <v>0</v>
      </c>
      <c r="AB366" s="50">
        <f>IFERROR(VLOOKUP($A366,total!$B$4:$AW$437,48,0),0)</f>
        <v>0</v>
      </c>
      <c r="AC366" s="50">
        <f>IFERROR(VLOOKUP($A366,total!$B$4:$AB$437,19,0),0)</f>
        <v>0</v>
      </c>
      <c r="AD366" s="50">
        <f>IFERROR(VLOOKUP($A366,total!$B$4:$AB$437,10,0),0)</f>
        <v>0</v>
      </c>
      <c r="AE366" s="50">
        <f>IFERROR(VLOOKUP($A366,total!$B$4:$AB$437,13,0),0)-SUMIFS(topmanager!$D:$D,topmanager!$C:$C,rs_nova!$A370,topmanager!$A:$A,856)</f>
        <v>0</v>
      </c>
      <c r="AF366" s="50">
        <f>IFERROR(VLOOKUP($A366,total!$B$4:$AB$437,16,0),0)</f>
        <v>0</v>
      </c>
      <c r="AG366" s="50">
        <f>IFERROR(VLOOKUP($A366,total!$B$4:$AB$437,7,0),0)</f>
        <v>0</v>
      </c>
      <c r="AH366" s="50">
        <f>IFERROR(VLOOKUP($A366,total!$B$4:$AD$437,29,0),0)</f>
        <v>0</v>
      </c>
      <c r="AI366" s="50">
        <f>IFERROR(VLOOKUP(A366,total!$B$4:$AN$437,39,0),0)</f>
        <v>0</v>
      </c>
      <c r="AJ366" s="51">
        <f t="shared" si="82"/>
        <v>0</v>
      </c>
      <c r="AK366" s="50">
        <f t="shared" si="83"/>
        <v>0</v>
      </c>
      <c r="AL366" s="50">
        <f t="shared" si="84"/>
        <v>0</v>
      </c>
      <c r="AM366" s="50">
        <f t="shared" si="85"/>
        <v>0</v>
      </c>
      <c r="AN366" s="50" t="e">
        <f t="shared" si="94"/>
        <v>#REF!</v>
      </c>
      <c r="AO366" s="50" t="e">
        <f t="shared" si="94"/>
        <v>#REF!</v>
      </c>
      <c r="AP366" s="50" t="e">
        <f t="shared" si="94"/>
        <v>#REF!</v>
      </c>
      <c r="AQ366" s="50">
        <f>IFERROR(VLOOKUP(TEXT($A366,"000000"),[6]Página1!$A$8:$S$801,13,FALSE),0)</f>
        <v>0</v>
      </c>
      <c r="AR366" s="50">
        <f>IFERROR(VLOOKUP(TEXT($A366,"000000"),[6]Página1!$A$8:$S$801,16,FALSE),0)</f>
        <v>0</v>
      </c>
      <c r="AS366" s="50">
        <f>IFERROR(VLOOKUP(TEXT($A366,"000000"),[6]Página1!$A$8:$S$801,19,FALSE),0)</f>
        <v>0</v>
      </c>
      <c r="AT366" s="50">
        <f>IFERROR(VLOOKUP(TEXT($A366,"000000"),[7]Página1!$A$8:$R$814,12,FALSE),0)</f>
        <v>0</v>
      </c>
      <c r="AU366" s="50">
        <f>IFERROR(VLOOKUP(TEXT($A366,"000000"),[7]Página1!$A$8:$R$814,15,FALSE),0)</f>
        <v>0</v>
      </c>
      <c r="AV366" s="50">
        <f>IFERROR(VLOOKUP(TEXT($A366,"000000"),[7]Página1!$A$8:$R$814,18,FALSE),0)</f>
        <v>0</v>
      </c>
      <c r="AW366" s="50"/>
      <c r="AX366" s="51" t="e">
        <f t="shared" si="86"/>
        <v>#REF!</v>
      </c>
      <c r="AY366" s="51" t="e">
        <f t="shared" si="87"/>
        <v>#REF!</v>
      </c>
      <c r="AZ366" s="51" t="e">
        <f t="shared" si="88"/>
        <v>#REF!</v>
      </c>
      <c r="BA366" s="51" t="e">
        <f t="shared" si="89"/>
        <v>#REF!</v>
      </c>
      <c r="BB366" s="51">
        <f t="shared" si="90"/>
        <v>0</v>
      </c>
      <c r="BC366" s="51" t="e">
        <f t="shared" si="91"/>
        <v>#REF!</v>
      </c>
      <c r="BD366" s="51">
        <f t="shared" si="92"/>
        <v>0</v>
      </c>
      <c r="BE366" s="51">
        <f>IFERROR(VLOOKUP(A366,salario!A$2:P$91,11,FALSE),0)</f>
        <v>0</v>
      </c>
      <c r="BF366" s="51">
        <f>SUMIFS(topmanager!$D:$D,topmanager!$C:$C,rs_nova!$A366,topmanager!$A:$A,rs_nova!BF$2)</f>
        <v>0</v>
      </c>
      <c r="BG366" s="51">
        <f>SUMIFS(topmanager!$D:$D,topmanager!$C:$C,rs_nova!$A366,topmanager!$A:$A,rs_nova!BG$2)</f>
        <v>0</v>
      </c>
      <c r="BH366" s="51">
        <f>SUMIFS(topmanager!$D:$D,topmanager!$C:$C,rs_nova!$A366,topmanager!$A:$A,rs_nova!BH$2)</f>
        <v>0</v>
      </c>
      <c r="BI366" s="51">
        <f>SUMIFS(topmanager!$D:$D,topmanager!$C:$C,rs_nova!$A366,topmanager!$A:$A,rs_nova!BI$2)</f>
        <v>0</v>
      </c>
      <c r="BJ366" s="51">
        <f>SUMIFS(topmanager!$D:$D,topmanager!$C:$C,rs_nova!$A366,topmanager!$A:$A,rs_nova!BJ$2)+SUMIFS(topmanager!$D:$D,topmanager!$C:$C,rs_nova!$A366,topmanager!$A:$A,rs_nova!BJ$2+1)</f>
        <v>0</v>
      </c>
      <c r="BK366" s="51">
        <f>IFERROR(VLOOKUP(A366,[8]ferias!$C$4:$G$100,5,FALSE),0)</f>
        <v>0</v>
      </c>
      <c r="BL366" s="51">
        <f>SUMIFS(topmanager!$D:$D,topmanager!$C:$C,rs_nova!$A366,topmanager!$A:$A,rs_nova!BL$2)</f>
        <v>0</v>
      </c>
      <c r="BM366" s="51">
        <f>SUMIFS(topmanager!$D:$D,topmanager!$C:$C,rs_nova!$A366,topmanager!$A:$A,rs_nova!BM$2)+SUMIFS(topmanager!$D:$D,topmanager!$C:$C,rs_nova!$A370,topmanager!$A:$A,151)</f>
        <v>0</v>
      </c>
      <c r="BN366" s="51">
        <f t="shared" si="93"/>
        <v>0</v>
      </c>
    </row>
    <row r="367" spans="1:66">
      <c r="A367" s="47" t="e">
        <f>total!#REF!</f>
        <v>#REF!</v>
      </c>
      <c r="B367" s="47">
        <f t="shared" si="80"/>
        <v>0</v>
      </c>
      <c r="C367" s="48" t="e">
        <f>total!#REF!</f>
        <v>#REF!</v>
      </c>
      <c r="D367" s="49" t="str">
        <f>IFERROR(VLOOKUP(A367,salario!A$3:J$32,10,FALSE),"")</f>
        <v/>
      </c>
      <c r="E367" s="49" t="str">
        <f>IFERROR(IF(VLOOKUP(A367,salario!A$3:O$32,15,FALSE)="","",VLOOKUP(A367,salario!A$3:O$32,15,FALSE)),"")</f>
        <v/>
      </c>
      <c r="F367" s="47" t="str">
        <f>IFERROR(VLOOKUP(A367,[5]base_pessoal!$B$2:$P$1504,13,FALSE),"")</f>
        <v/>
      </c>
      <c r="G367" s="50">
        <f>IFERROR(VLOOKUP(A367,salario!A$2:P$91,11,FALSE),0)*B367/30</f>
        <v>0</v>
      </c>
      <c r="H367" s="50">
        <f>SUMIFS(topmanager!$D:$D,topmanager!$C:$C,rs_nova!$A367,topmanager!$A:$A,rs_nova!H$2)+SUMIFS(topmanager!$D:$D,topmanager!$C:$C,rs_nova!$A367,topmanager!$A:$A,63)</f>
        <v>0</v>
      </c>
      <c r="I367" s="50">
        <f>-SUMIFS(topmanager!$D:$D,topmanager!$C:$C,rs_nova!$A367,topmanager!$A:$A,rs_nova!I$2)</f>
        <v>0</v>
      </c>
      <c r="J367" s="50">
        <f>SUMIFS(topmanager!$D:$D,topmanager!$C:$C,rs_nova!$A367,topmanager!$A:$A,rs_nova!J$2)</f>
        <v>0</v>
      </c>
      <c r="K367" s="50">
        <f>SUMIFS(topmanager!$D:$D,topmanager!$C:$C,rs_nova!$A367,topmanager!$A:$A,rs_nova!K$2)+SUMIFS(topmanager!$D:$D,topmanager!$C:$C,rs_nova!$A367,topmanager!$A:$A,911)</f>
        <v>0</v>
      </c>
      <c r="L367" s="50">
        <f>SUMIFS(topmanager!$D:$D,topmanager!$C:$C,rs_nova!$A367,topmanager!$A:$A,rs_nova!L$2)</f>
        <v>0</v>
      </c>
      <c r="M367" s="50">
        <f>SUMIFS(topmanager!$D:$D,topmanager!$C:$C,rs_nova!$A367,topmanager!$A:$A,rs_nova!M$2)+SUMIFS(topmanager!$D:$D,topmanager!$C:$C,rs_nova!$A367,topmanager!$A:$A,908)+SUMIFS(topmanager!$D:$D,topmanager!$C:$C,rs_nova!$A367,topmanager!$A:$A,550)</f>
        <v>0</v>
      </c>
      <c r="N367" s="50">
        <f>SUMIFS(topmanager!$D:$D,topmanager!$C:$C,rs_nova!$A367,topmanager!$A:$A,rs_nova!N$2)</f>
        <v>0</v>
      </c>
      <c r="O367" s="51">
        <f t="shared" si="81"/>
        <v>0</v>
      </c>
      <c r="P367" s="50">
        <f>IFERROR(VLOOKUP($A367,total!$B$4:$AW$437,27,0),0)</f>
        <v>0</v>
      </c>
      <c r="Q367" s="50">
        <f>IFERROR(VLOOKUP($A367,total!$B$4:$AW$437,21,0),0)</f>
        <v>0</v>
      </c>
      <c r="R367" s="50">
        <f>IFERROR(VLOOKUP($A367,total!$B$4:$AW$437,25,0),0)+IFERROR(VLOOKUP($A367,total!$B$4:$AW$437,36,0),0)</f>
        <v>0</v>
      </c>
      <c r="S367" s="50">
        <f>IFERROR(VLOOKUP(A367,gympass!$A$2:$F$148,6,0),0)</f>
        <v>0</v>
      </c>
      <c r="T367" s="50">
        <f>IFERROR(VLOOKUP($A367,total!$B$4:$AW$437,42,0),0)</f>
        <v>0</v>
      </c>
      <c r="U367" s="50">
        <f>IFERROR(VLOOKUP($A367,total!$B$4:$AW$437,32,0),0)</f>
        <v>0</v>
      </c>
      <c r="V367" s="50">
        <f>IFERROR(VLOOKUP($A367,total!$B$4:$AW$437,28,0),0)</f>
        <v>0</v>
      </c>
      <c r="W367" s="50">
        <f>IFERROR(VLOOKUP($A367,total!$B$4:$AX$437,49,0),0)</f>
        <v>0</v>
      </c>
      <c r="X367" s="50"/>
      <c r="Y367" s="50">
        <f>IFERROR(VLOOKUP(A367,#REF!,4,0),0)</f>
        <v>0</v>
      </c>
      <c r="Z367" s="50">
        <f>IFERROR(VLOOKUP(B367,#REF!,8,0),0)</f>
        <v>0</v>
      </c>
      <c r="AA367" s="50">
        <f>IFERROR(VLOOKUP($A367,total!$B$4:$AW$437,45,0),0)</f>
        <v>0</v>
      </c>
      <c r="AB367" s="50">
        <f>IFERROR(VLOOKUP($A367,total!$B$4:$AW$437,48,0),0)</f>
        <v>0</v>
      </c>
      <c r="AC367" s="50">
        <f>IFERROR(VLOOKUP($A367,total!$B$4:$AB$437,19,0),0)</f>
        <v>0</v>
      </c>
      <c r="AD367" s="50">
        <f>IFERROR(VLOOKUP($A367,total!$B$4:$AB$437,10,0),0)</f>
        <v>0</v>
      </c>
      <c r="AE367" s="50">
        <f>IFERROR(VLOOKUP($A367,total!$B$4:$AB$437,13,0),0)-SUMIFS(topmanager!$D:$D,topmanager!$C:$C,rs_nova!$A371,topmanager!$A:$A,856)</f>
        <v>0</v>
      </c>
      <c r="AF367" s="50">
        <f>IFERROR(VLOOKUP($A367,total!$B$4:$AB$437,16,0),0)</f>
        <v>0</v>
      </c>
      <c r="AG367" s="50">
        <f>IFERROR(VLOOKUP($A367,total!$B$4:$AB$437,7,0),0)</f>
        <v>0</v>
      </c>
      <c r="AH367" s="50">
        <f>IFERROR(VLOOKUP($A367,total!$B$4:$AD$437,29,0),0)</f>
        <v>0</v>
      </c>
      <c r="AI367" s="50">
        <f>IFERROR(VLOOKUP(A367,total!$B$4:$AN$437,39,0),0)</f>
        <v>0</v>
      </c>
      <c r="AJ367" s="51">
        <f t="shared" si="82"/>
        <v>0</v>
      </c>
      <c r="AK367" s="50">
        <f t="shared" si="83"/>
        <v>0</v>
      </c>
      <c r="AL367" s="50">
        <f t="shared" si="84"/>
        <v>0</v>
      </c>
      <c r="AM367" s="50">
        <f t="shared" si="85"/>
        <v>0</v>
      </c>
      <c r="AN367" s="50" t="e">
        <f t="shared" si="94"/>
        <v>#REF!</v>
      </c>
      <c r="AO367" s="50" t="e">
        <f t="shared" si="94"/>
        <v>#REF!</v>
      </c>
      <c r="AP367" s="50" t="e">
        <f t="shared" si="94"/>
        <v>#REF!</v>
      </c>
      <c r="AQ367" s="50">
        <f>IFERROR(VLOOKUP(TEXT($A367,"000000"),[6]Página1!$A$8:$S$801,13,FALSE),0)</f>
        <v>0</v>
      </c>
      <c r="AR367" s="50">
        <f>IFERROR(VLOOKUP(TEXT($A367,"000000"),[6]Página1!$A$8:$S$801,16,FALSE),0)</f>
        <v>0</v>
      </c>
      <c r="AS367" s="50">
        <f>IFERROR(VLOOKUP(TEXT($A367,"000000"),[6]Página1!$A$8:$S$801,19,FALSE),0)</f>
        <v>0</v>
      </c>
      <c r="AT367" s="50">
        <f>IFERROR(VLOOKUP(TEXT($A367,"000000"),[7]Página1!$A$8:$R$814,12,FALSE),0)</f>
        <v>0</v>
      </c>
      <c r="AU367" s="50">
        <f>IFERROR(VLOOKUP(TEXT($A367,"000000"),[7]Página1!$A$8:$R$814,15,FALSE),0)</f>
        <v>0</v>
      </c>
      <c r="AV367" s="50">
        <f>IFERROR(VLOOKUP(TEXT($A367,"000000"),[7]Página1!$A$8:$R$814,18,FALSE),0)</f>
        <v>0</v>
      </c>
      <c r="AW367" s="50"/>
      <c r="AX367" s="51" t="e">
        <f t="shared" si="86"/>
        <v>#REF!</v>
      </c>
      <c r="AY367" s="51" t="e">
        <f t="shared" si="87"/>
        <v>#REF!</v>
      </c>
      <c r="AZ367" s="51" t="e">
        <f t="shared" si="88"/>
        <v>#REF!</v>
      </c>
      <c r="BA367" s="51" t="e">
        <f t="shared" si="89"/>
        <v>#REF!</v>
      </c>
      <c r="BB367" s="51">
        <f t="shared" si="90"/>
        <v>0</v>
      </c>
      <c r="BC367" s="51" t="e">
        <f t="shared" si="91"/>
        <v>#REF!</v>
      </c>
      <c r="BD367" s="51">
        <f t="shared" si="92"/>
        <v>0</v>
      </c>
      <c r="BE367" s="51">
        <f>IFERROR(VLOOKUP(A367,salario!A$2:P$91,11,FALSE),0)</f>
        <v>0</v>
      </c>
      <c r="BF367" s="51">
        <f>SUMIFS(topmanager!$D:$D,topmanager!$C:$C,rs_nova!$A367,topmanager!$A:$A,rs_nova!BF$2)</f>
        <v>0</v>
      </c>
      <c r="BG367" s="51">
        <f>SUMIFS(topmanager!$D:$D,topmanager!$C:$C,rs_nova!$A367,topmanager!$A:$A,rs_nova!BG$2)</f>
        <v>0</v>
      </c>
      <c r="BH367" s="51">
        <f>SUMIFS(topmanager!$D:$D,topmanager!$C:$C,rs_nova!$A367,topmanager!$A:$A,rs_nova!BH$2)</f>
        <v>0</v>
      </c>
      <c r="BI367" s="51">
        <f>SUMIFS(topmanager!$D:$D,topmanager!$C:$C,rs_nova!$A367,topmanager!$A:$A,rs_nova!BI$2)</f>
        <v>0</v>
      </c>
      <c r="BJ367" s="51">
        <f>SUMIFS(topmanager!$D:$D,topmanager!$C:$C,rs_nova!$A367,topmanager!$A:$A,rs_nova!BJ$2)+SUMIFS(topmanager!$D:$D,topmanager!$C:$C,rs_nova!$A367,topmanager!$A:$A,rs_nova!BJ$2+1)</f>
        <v>0</v>
      </c>
      <c r="BK367" s="51">
        <f>IFERROR(VLOOKUP(A367,[8]ferias!$C$4:$G$100,5,FALSE),0)</f>
        <v>0</v>
      </c>
      <c r="BL367" s="51">
        <f>SUMIFS(topmanager!$D:$D,topmanager!$C:$C,rs_nova!$A367,topmanager!$A:$A,rs_nova!BL$2)</f>
        <v>0</v>
      </c>
      <c r="BM367" s="51">
        <f>SUMIFS(topmanager!$D:$D,topmanager!$C:$C,rs_nova!$A367,topmanager!$A:$A,rs_nova!BM$2)+SUMIFS(topmanager!$D:$D,topmanager!$C:$C,rs_nova!$A371,topmanager!$A:$A,151)</f>
        <v>0</v>
      </c>
      <c r="BN367" s="51">
        <f t="shared" si="93"/>
        <v>0</v>
      </c>
    </row>
    <row r="368" spans="1:66">
      <c r="A368" s="47" t="e">
        <f>total!#REF!</f>
        <v>#REF!</v>
      </c>
      <c r="B368" s="47">
        <f t="shared" si="80"/>
        <v>0</v>
      </c>
      <c r="C368" s="48" t="e">
        <f>total!#REF!</f>
        <v>#REF!</v>
      </c>
      <c r="D368" s="49" t="str">
        <f>IFERROR(VLOOKUP(A368,salario!A$3:J$32,10,FALSE),"")</f>
        <v/>
      </c>
      <c r="E368" s="49" t="str">
        <f>IFERROR(IF(VLOOKUP(A368,salario!A$3:O$32,15,FALSE)="","",VLOOKUP(A368,salario!A$3:O$32,15,FALSE)),"")</f>
        <v/>
      </c>
      <c r="F368" s="47" t="str">
        <f>IFERROR(VLOOKUP(A368,[5]base_pessoal!$B$2:$P$1504,13,FALSE),"")</f>
        <v/>
      </c>
      <c r="G368" s="50">
        <f>IFERROR(VLOOKUP(A368,salario!A$2:P$91,11,FALSE),0)*B368/30</f>
        <v>0</v>
      </c>
      <c r="H368" s="50">
        <f>SUMIFS(topmanager!$D:$D,topmanager!$C:$C,rs_nova!$A368,topmanager!$A:$A,rs_nova!H$2)+SUMIFS(topmanager!$D:$D,topmanager!$C:$C,rs_nova!$A368,topmanager!$A:$A,63)</f>
        <v>0</v>
      </c>
      <c r="I368" s="50">
        <f>-SUMIFS(topmanager!$D:$D,topmanager!$C:$C,rs_nova!$A368,topmanager!$A:$A,rs_nova!I$2)</f>
        <v>0</v>
      </c>
      <c r="J368" s="50">
        <f>SUMIFS(topmanager!$D:$D,topmanager!$C:$C,rs_nova!$A368,topmanager!$A:$A,rs_nova!J$2)</f>
        <v>0</v>
      </c>
      <c r="K368" s="50">
        <f>SUMIFS(topmanager!$D:$D,topmanager!$C:$C,rs_nova!$A368,topmanager!$A:$A,rs_nova!K$2)+SUMIFS(topmanager!$D:$D,topmanager!$C:$C,rs_nova!$A368,topmanager!$A:$A,911)</f>
        <v>0</v>
      </c>
      <c r="L368" s="50">
        <f>SUMIFS(topmanager!$D:$D,topmanager!$C:$C,rs_nova!$A368,topmanager!$A:$A,rs_nova!L$2)</f>
        <v>0</v>
      </c>
      <c r="M368" s="50">
        <f>SUMIFS(topmanager!$D:$D,topmanager!$C:$C,rs_nova!$A368,topmanager!$A:$A,rs_nova!M$2)+SUMIFS(topmanager!$D:$D,topmanager!$C:$C,rs_nova!$A368,topmanager!$A:$A,908)+SUMIFS(topmanager!$D:$D,topmanager!$C:$C,rs_nova!$A368,topmanager!$A:$A,550)</f>
        <v>0</v>
      </c>
      <c r="N368" s="50">
        <f>SUMIFS(topmanager!$D:$D,topmanager!$C:$C,rs_nova!$A368,topmanager!$A:$A,rs_nova!N$2)</f>
        <v>0</v>
      </c>
      <c r="O368" s="51">
        <f t="shared" si="81"/>
        <v>0</v>
      </c>
      <c r="P368" s="50">
        <f>IFERROR(VLOOKUP($A368,total!$B$4:$AW$437,27,0),0)</f>
        <v>0</v>
      </c>
      <c r="Q368" s="50">
        <f>IFERROR(VLOOKUP($A368,total!$B$4:$AW$437,21,0),0)</f>
        <v>0</v>
      </c>
      <c r="R368" s="50">
        <f>IFERROR(VLOOKUP($A368,total!$B$4:$AW$437,25,0),0)+IFERROR(VLOOKUP($A368,total!$B$4:$AW$437,36,0),0)</f>
        <v>0</v>
      </c>
      <c r="S368" s="50">
        <f>IFERROR(VLOOKUP(A368,gympass!$A$2:$F$148,6,0),0)</f>
        <v>0</v>
      </c>
      <c r="T368" s="50">
        <f>IFERROR(VLOOKUP($A368,total!$B$4:$AW$437,42,0),0)</f>
        <v>0</v>
      </c>
      <c r="U368" s="50">
        <f>IFERROR(VLOOKUP($A368,total!$B$4:$AW$437,32,0),0)</f>
        <v>0</v>
      </c>
      <c r="V368" s="50">
        <f>IFERROR(VLOOKUP($A368,total!$B$4:$AW$437,28,0),0)</f>
        <v>0</v>
      </c>
      <c r="W368" s="50">
        <f>IFERROR(VLOOKUP($A368,total!$B$4:$AX$437,49,0),0)</f>
        <v>0</v>
      </c>
      <c r="X368" s="50"/>
      <c r="Y368" s="50">
        <f>IFERROR(VLOOKUP(A368,#REF!,4,0),0)</f>
        <v>0</v>
      </c>
      <c r="Z368" s="50">
        <f>IFERROR(VLOOKUP(B368,#REF!,8,0),0)</f>
        <v>0</v>
      </c>
      <c r="AA368" s="50">
        <f>IFERROR(VLOOKUP($A368,total!$B$4:$AW$437,45,0),0)</f>
        <v>0</v>
      </c>
      <c r="AB368" s="50">
        <f>IFERROR(VLOOKUP($A368,total!$B$4:$AW$437,48,0),0)</f>
        <v>0</v>
      </c>
      <c r="AC368" s="50">
        <f>IFERROR(VLOOKUP($A368,total!$B$4:$AB$437,19,0),0)</f>
        <v>0</v>
      </c>
      <c r="AD368" s="50">
        <f>IFERROR(VLOOKUP($A368,total!$B$4:$AB$437,10,0),0)</f>
        <v>0</v>
      </c>
      <c r="AE368" s="50">
        <f>IFERROR(VLOOKUP($A368,total!$B$4:$AB$437,13,0),0)-SUMIFS(topmanager!$D:$D,topmanager!$C:$C,rs_nova!$A372,topmanager!$A:$A,856)</f>
        <v>0</v>
      </c>
      <c r="AF368" s="50">
        <f>IFERROR(VLOOKUP($A368,total!$B$4:$AB$437,16,0),0)</f>
        <v>0</v>
      </c>
      <c r="AG368" s="50">
        <f>IFERROR(VLOOKUP($A368,total!$B$4:$AB$437,7,0),0)</f>
        <v>0</v>
      </c>
      <c r="AH368" s="50">
        <f>IFERROR(VLOOKUP($A368,total!$B$4:$AD$437,29,0),0)</f>
        <v>0</v>
      </c>
      <c r="AI368" s="50">
        <f>IFERROR(VLOOKUP(A368,total!$B$4:$AN$437,39,0),0)</f>
        <v>0</v>
      </c>
      <c r="AJ368" s="51">
        <f t="shared" si="82"/>
        <v>0</v>
      </c>
      <c r="AK368" s="50">
        <f t="shared" si="83"/>
        <v>0</v>
      </c>
      <c r="AL368" s="50">
        <f t="shared" si="84"/>
        <v>0</v>
      </c>
      <c r="AM368" s="50">
        <f t="shared" si="85"/>
        <v>0</v>
      </c>
      <c r="AN368" s="50" t="e">
        <f t="shared" si="94"/>
        <v>#REF!</v>
      </c>
      <c r="AO368" s="50" t="e">
        <f t="shared" si="94"/>
        <v>#REF!</v>
      </c>
      <c r="AP368" s="50" t="e">
        <f t="shared" si="94"/>
        <v>#REF!</v>
      </c>
      <c r="AQ368" s="50">
        <f>IFERROR(VLOOKUP(TEXT($A368,"000000"),[6]Página1!$A$8:$S$801,13,FALSE),0)</f>
        <v>0</v>
      </c>
      <c r="AR368" s="50">
        <f>IFERROR(VLOOKUP(TEXT($A368,"000000"),[6]Página1!$A$8:$S$801,16,FALSE),0)</f>
        <v>0</v>
      </c>
      <c r="AS368" s="50">
        <f>IFERROR(VLOOKUP(TEXT($A368,"000000"),[6]Página1!$A$8:$S$801,19,FALSE),0)</f>
        <v>0</v>
      </c>
      <c r="AT368" s="50">
        <f>IFERROR(VLOOKUP(TEXT($A368,"000000"),[7]Página1!$A$8:$R$814,12,FALSE),0)</f>
        <v>0</v>
      </c>
      <c r="AU368" s="50">
        <f>IFERROR(VLOOKUP(TEXT($A368,"000000"),[7]Página1!$A$8:$R$814,15,FALSE),0)</f>
        <v>0</v>
      </c>
      <c r="AV368" s="50">
        <f>IFERROR(VLOOKUP(TEXT($A368,"000000"),[7]Página1!$A$8:$R$814,18,FALSE),0)</f>
        <v>0</v>
      </c>
      <c r="AW368" s="50"/>
      <c r="AX368" s="51" t="e">
        <f t="shared" si="86"/>
        <v>#REF!</v>
      </c>
      <c r="AY368" s="51" t="e">
        <f t="shared" si="87"/>
        <v>#REF!</v>
      </c>
      <c r="AZ368" s="51" t="e">
        <f t="shared" si="88"/>
        <v>#REF!</v>
      </c>
      <c r="BA368" s="51" t="e">
        <f t="shared" si="89"/>
        <v>#REF!</v>
      </c>
      <c r="BB368" s="51">
        <f t="shared" si="90"/>
        <v>0</v>
      </c>
      <c r="BC368" s="51" t="e">
        <f t="shared" si="91"/>
        <v>#REF!</v>
      </c>
      <c r="BD368" s="51">
        <f t="shared" si="92"/>
        <v>0</v>
      </c>
      <c r="BE368" s="51">
        <f>IFERROR(VLOOKUP(A368,salario!A$2:P$91,11,FALSE),0)</f>
        <v>0</v>
      </c>
      <c r="BF368" s="51">
        <f>SUMIFS(topmanager!$D:$D,topmanager!$C:$C,rs_nova!$A368,topmanager!$A:$A,rs_nova!BF$2)</f>
        <v>0</v>
      </c>
      <c r="BG368" s="51">
        <f>SUMIFS(topmanager!$D:$D,topmanager!$C:$C,rs_nova!$A368,topmanager!$A:$A,rs_nova!BG$2)</f>
        <v>0</v>
      </c>
      <c r="BH368" s="51">
        <f>SUMIFS(topmanager!$D:$D,topmanager!$C:$C,rs_nova!$A368,topmanager!$A:$A,rs_nova!BH$2)</f>
        <v>0</v>
      </c>
      <c r="BI368" s="51">
        <f>SUMIFS(topmanager!$D:$D,topmanager!$C:$C,rs_nova!$A368,topmanager!$A:$A,rs_nova!BI$2)</f>
        <v>0</v>
      </c>
      <c r="BJ368" s="51">
        <f>SUMIFS(topmanager!$D:$D,topmanager!$C:$C,rs_nova!$A368,topmanager!$A:$A,rs_nova!BJ$2)+SUMIFS(topmanager!$D:$D,topmanager!$C:$C,rs_nova!$A368,topmanager!$A:$A,rs_nova!BJ$2+1)</f>
        <v>0</v>
      </c>
      <c r="BK368" s="51">
        <f>IFERROR(VLOOKUP(A368,[8]ferias!$C$4:$G$100,5,FALSE),0)</f>
        <v>0</v>
      </c>
      <c r="BL368" s="51">
        <f>SUMIFS(topmanager!$D:$D,topmanager!$C:$C,rs_nova!$A368,topmanager!$A:$A,rs_nova!BL$2)</f>
        <v>0</v>
      </c>
      <c r="BM368" s="51">
        <f>SUMIFS(topmanager!$D:$D,topmanager!$C:$C,rs_nova!$A368,topmanager!$A:$A,rs_nova!BM$2)+SUMIFS(topmanager!$D:$D,topmanager!$C:$C,rs_nova!$A372,topmanager!$A:$A,151)</f>
        <v>0</v>
      </c>
      <c r="BN368" s="51">
        <f t="shared" si="93"/>
        <v>0</v>
      </c>
    </row>
    <row r="369" spans="1:66">
      <c r="A369" s="47" t="e">
        <f>total!#REF!</f>
        <v>#REF!</v>
      </c>
      <c r="B369" s="47">
        <f t="shared" si="80"/>
        <v>0</v>
      </c>
      <c r="C369" s="48" t="e">
        <f>total!#REF!</f>
        <v>#REF!</v>
      </c>
      <c r="D369" s="49" t="str">
        <f>IFERROR(VLOOKUP(A369,salario!A$3:J$32,10,FALSE),"")</f>
        <v/>
      </c>
      <c r="E369" s="49" t="str">
        <f>IFERROR(IF(VLOOKUP(A369,salario!A$3:O$32,15,FALSE)="","",VLOOKUP(A369,salario!A$3:O$32,15,FALSE)),"")</f>
        <v/>
      </c>
      <c r="F369" s="47" t="str">
        <f>IFERROR(VLOOKUP(A369,[5]base_pessoal!$B$2:$P$1504,13,FALSE),"")</f>
        <v/>
      </c>
      <c r="G369" s="50">
        <f>IFERROR(VLOOKUP(A369,salario!A$2:P$91,11,FALSE),0)*B369/30</f>
        <v>0</v>
      </c>
      <c r="H369" s="50">
        <f>SUMIFS(topmanager!$D:$D,topmanager!$C:$C,rs_nova!$A369,topmanager!$A:$A,rs_nova!H$2)+SUMIFS(topmanager!$D:$D,topmanager!$C:$C,rs_nova!$A369,topmanager!$A:$A,63)</f>
        <v>0</v>
      </c>
      <c r="I369" s="50">
        <f>-SUMIFS(topmanager!$D:$D,topmanager!$C:$C,rs_nova!$A369,topmanager!$A:$A,rs_nova!I$2)</f>
        <v>0</v>
      </c>
      <c r="J369" s="50">
        <f>SUMIFS(topmanager!$D:$D,topmanager!$C:$C,rs_nova!$A369,topmanager!$A:$A,rs_nova!J$2)</f>
        <v>0</v>
      </c>
      <c r="K369" s="50">
        <f>SUMIFS(topmanager!$D:$D,topmanager!$C:$C,rs_nova!$A369,topmanager!$A:$A,rs_nova!K$2)+SUMIFS(topmanager!$D:$D,topmanager!$C:$C,rs_nova!$A369,topmanager!$A:$A,911)</f>
        <v>0</v>
      </c>
      <c r="L369" s="50">
        <f>SUMIFS(topmanager!$D:$D,topmanager!$C:$C,rs_nova!$A369,topmanager!$A:$A,rs_nova!L$2)</f>
        <v>0</v>
      </c>
      <c r="M369" s="50">
        <f>SUMIFS(topmanager!$D:$D,topmanager!$C:$C,rs_nova!$A369,topmanager!$A:$A,rs_nova!M$2)+SUMIFS(topmanager!$D:$D,topmanager!$C:$C,rs_nova!$A369,topmanager!$A:$A,908)+SUMIFS(topmanager!$D:$D,topmanager!$C:$C,rs_nova!$A369,topmanager!$A:$A,550)</f>
        <v>0</v>
      </c>
      <c r="N369" s="50">
        <f>SUMIFS(topmanager!$D:$D,topmanager!$C:$C,rs_nova!$A369,topmanager!$A:$A,rs_nova!N$2)</f>
        <v>0</v>
      </c>
      <c r="O369" s="51">
        <f t="shared" si="81"/>
        <v>0</v>
      </c>
      <c r="P369" s="50">
        <f>IFERROR(VLOOKUP($A369,total!$B$4:$AW$437,27,0),0)</f>
        <v>0</v>
      </c>
      <c r="Q369" s="50">
        <f>IFERROR(VLOOKUP($A369,total!$B$4:$AW$437,21,0),0)</f>
        <v>0</v>
      </c>
      <c r="R369" s="50">
        <f>IFERROR(VLOOKUP($A369,total!$B$4:$AW$437,25,0),0)+IFERROR(VLOOKUP($A369,total!$B$4:$AW$437,36,0),0)</f>
        <v>0</v>
      </c>
      <c r="S369" s="50">
        <f>IFERROR(VLOOKUP(A369,gympass!$A$2:$F$148,6,0),0)</f>
        <v>0</v>
      </c>
      <c r="T369" s="50">
        <f>IFERROR(VLOOKUP($A369,total!$B$4:$AW$437,42,0),0)</f>
        <v>0</v>
      </c>
      <c r="U369" s="50">
        <f>IFERROR(VLOOKUP($A369,total!$B$4:$AW$437,32,0),0)</f>
        <v>0</v>
      </c>
      <c r="V369" s="50">
        <f>IFERROR(VLOOKUP($A369,total!$B$4:$AW$437,28,0),0)</f>
        <v>0</v>
      </c>
      <c r="W369" s="50">
        <f>IFERROR(VLOOKUP($A369,total!$B$4:$AX$437,49,0),0)</f>
        <v>0</v>
      </c>
      <c r="X369" s="50"/>
      <c r="Y369" s="50">
        <f>IFERROR(VLOOKUP(A369,#REF!,4,0),0)</f>
        <v>0</v>
      </c>
      <c r="Z369" s="50">
        <f>IFERROR(VLOOKUP(B369,#REF!,8,0),0)</f>
        <v>0</v>
      </c>
      <c r="AA369" s="50">
        <f>IFERROR(VLOOKUP($A369,total!$B$4:$AW$437,45,0),0)</f>
        <v>0</v>
      </c>
      <c r="AB369" s="50">
        <f>IFERROR(VLOOKUP($A369,total!$B$4:$AW$437,48,0),0)</f>
        <v>0</v>
      </c>
      <c r="AC369" s="50">
        <f>IFERROR(VLOOKUP($A369,total!$B$4:$AB$437,19,0),0)</f>
        <v>0</v>
      </c>
      <c r="AD369" s="50">
        <f>IFERROR(VLOOKUP($A369,total!$B$4:$AB$437,10,0),0)</f>
        <v>0</v>
      </c>
      <c r="AE369" s="50">
        <f>IFERROR(VLOOKUP($A369,total!$B$4:$AB$437,13,0),0)-SUMIFS(topmanager!$D:$D,topmanager!$C:$C,rs_nova!$A373,topmanager!$A:$A,856)</f>
        <v>0</v>
      </c>
      <c r="AF369" s="50">
        <f>IFERROR(VLOOKUP($A369,total!$B$4:$AB$437,16,0),0)</f>
        <v>0</v>
      </c>
      <c r="AG369" s="50">
        <f>IFERROR(VLOOKUP($A369,total!$B$4:$AB$437,7,0),0)</f>
        <v>0</v>
      </c>
      <c r="AH369" s="50">
        <f>IFERROR(VLOOKUP($A369,total!$B$4:$AD$437,29,0),0)</f>
        <v>0</v>
      </c>
      <c r="AI369" s="50">
        <f>IFERROR(VLOOKUP(A369,total!$B$4:$AN$437,39,0),0)</f>
        <v>0</v>
      </c>
      <c r="AJ369" s="51">
        <f t="shared" si="82"/>
        <v>0</v>
      </c>
      <c r="AK369" s="50">
        <f t="shared" si="83"/>
        <v>0</v>
      </c>
      <c r="AL369" s="50">
        <f t="shared" si="84"/>
        <v>0</v>
      </c>
      <c r="AM369" s="50">
        <f t="shared" si="85"/>
        <v>0</v>
      </c>
      <c r="AN369" s="50" t="e">
        <f t="shared" si="94"/>
        <v>#REF!</v>
      </c>
      <c r="AO369" s="50" t="e">
        <f t="shared" si="94"/>
        <v>#REF!</v>
      </c>
      <c r="AP369" s="50" t="e">
        <f t="shared" si="94"/>
        <v>#REF!</v>
      </c>
      <c r="AQ369" s="50">
        <f>IFERROR(VLOOKUP(TEXT($A369,"000000"),[6]Página1!$A$8:$S$801,13,FALSE),0)</f>
        <v>0</v>
      </c>
      <c r="AR369" s="50">
        <f>IFERROR(VLOOKUP(TEXT($A369,"000000"),[6]Página1!$A$8:$S$801,16,FALSE),0)</f>
        <v>0</v>
      </c>
      <c r="AS369" s="50">
        <f>IFERROR(VLOOKUP(TEXT($A369,"000000"),[6]Página1!$A$8:$S$801,19,FALSE),0)</f>
        <v>0</v>
      </c>
      <c r="AT369" s="50">
        <f>IFERROR(VLOOKUP(TEXT($A369,"000000"),[7]Página1!$A$8:$R$814,12,FALSE),0)</f>
        <v>0</v>
      </c>
      <c r="AU369" s="50">
        <f>IFERROR(VLOOKUP(TEXT($A369,"000000"),[7]Página1!$A$8:$R$814,15,FALSE),0)</f>
        <v>0</v>
      </c>
      <c r="AV369" s="50">
        <f>IFERROR(VLOOKUP(TEXT($A369,"000000"),[7]Página1!$A$8:$R$814,18,FALSE),0)</f>
        <v>0</v>
      </c>
      <c r="AW369" s="50"/>
      <c r="AX369" s="51" t="e">
        <f t="shared" si="86"/>
        <v>#REF!</v>
      </c>
      <c r="AY369" s="51" t="e">
        <f t="shared" si="87"/>
        <v>#REF!</v>
      </c>
      <c r="AZ369" s="51" t="e">
        <f t="shared" si="88"/>
        <v>#REF!</v>
      </c>
      <c r="BA369" s="51" t="e">
        <f t="shared" si="89"/>
        <v>#REF!</v>
      </c>
      <c r="BB369" s="51">
        <f t="shared" si="90"/>
        <v>0</v>
      </c>
      <c r="BC369" s="51" t="e">
        <f t="shared" si="91"/>
        <v>#REF!</v>
      </c>
      <c r="BD369" s="51">
        <f t="shared" si="92"/>
        <v>0</v>
      </c>
      <c r="BE369" s="51">
        <f>IFERROR(VLOOKUP(A369,salario!A$2:P$91,11,FALSE),0)</f>
        <v>0</v>
      </c>
      <c r="BF369" s="51">
        <f>SUMIFS(topmanager!$D:$D,topmanager!$C:$C,rs_nova!$A369,topmanager!$A:$A,rs_nova!BF$2)</f>
        <v>0</v>
      </c>
      <c r="BG369" s="51">
        <f>SUMIFS(topmanager!$D:$D,topmanager!$C:$C,rs_nova!$A369,topmanager!$A:$A,rs_nova!BG$2)</f>
        <v>0</v>
      </c>
      <c r="BH369" s="51">
        <f>SUMIFS(topmanager!$D:$D,topmanager!$C:$C,rs_nova!$A369,topmanager!$A:$A,rs_nova!BH$2)</f>
        <v>0</v>
      </c>
      <c r="BI369" s="51">
        <f>SUMIFS(topmanager!$D:$D,topmanager!$C:$C,rs_nova!$A369,topmanager!$A:$A,rs_nova!BI$2)</f>
        <v>0</v>
      </c>
      <c r="BJ369" s="51">
        <f>SUMIFS(topmanager!$D:$D,topmanager!$C:$C,rs_nova!$A369,topmanager!$A:$A,rs_nova!BJ$2)+SUMIFS(topmanager!$D:$D,topmanager!$C:$C,rs_nova!$A369,topmanager!$A:$A,rs_nova!BJ$2+1)</f>
        <v>0</v>
      </c>
      <c r="BK369" s="51">
        <f>IFERROR(VLOOKUP(A369,[8]ferias!$C$4:$G$100,5,FALSE),0)</f>
        <v>0</v>
      </c>
      <c r="BL369" s="51">
        <f>SUMIFS(topmanager!$D:$D,topmanager!$C:$C,rs_nova!$A369,topmanager!$A:$A,rs_nova!BL$2)</f>
        <v>0</v>
      </c>
      <c r="BM369" s="51">
        <f>SUMIFS(topmanager!$D:$D,topmanager!$C:$C,rs_nova!$A369,topmanager!$A:$A,rs_nova!BM$2)+SUMIFS(topmanager!$D:$D,topmanager!$C:$C,rs_nova!$A373,topmanager!$A:$A,151)</f>
        <v>0</v>
      </c>
      <c r="BN369" s="51">
        <f t="shared" si="93"/>
        <v>0</v>
      </c>
    </row>
    <row r="370" spans="1:66">
      <c r="A370" s="47" t="e">
        <f>total!#REF!</f>
        <v>#REF!</v>
      </c>
      <c r="B370" s="47">
        <f t="shared" si="80"/>
        <v>0</v>
      </c>
      <c r="C370" s="48" t="e">
        <f>total!#REF!</f>
        <v>#REF!</v>
      </c>
      <c r="D370" s="49" t="str">
        <f>IFERROR(VLOOKUP(A370,salario!A$3:J$32,10,FALSE),"")</f>
        <v/>
      </c>
      <c r="E370" s="49" t="str">
        <f>IFERROR(IF(VLOOKUP(A370,salario!A$3:O$32,15,FALSE)="","",VLOOKUP(A370,salario!A$3:O$32,15,FALSE)),"")</f>
        <v/>
      </c>
      <c r="F370" s="47" t="str">
        <f>IFERROR(VLOOKUP(A370,[5]base_pessoal!$B$2:$P$1504,13,FALSE),"")</f>
        <v/>
      </c>
      <c r="G370" s="50">
        <f>IFERROR(VLOOKUP(A370,salario!A$2:P$91,11,FALSE),0)*B370/30</f>
        <v>0</v>
      </c>
      <c r="H370" s="50">
        <f>SUMIFS(topmanager!$D:$D,topmanager!$C:$C,rs_nova!$A370,topmanager!$A:$A,rs_nova!H$2)+SUMIFS(topmanager!$D:$D,topmanager!$C:$C,rs_nova!$A370,topmanager!$A:$A,63)</f>
        <v>0</v>
      </c>
      <c r="I370" s="50">
        <f>-SUMIFS(topmanager!$D:$D,topmanager!$C:$C,rs_nova!$A370,topmanager!$A:$A,rs_nova!I$2)</f>
        <v>0</v>
      </c>
      <c r="J370" s="50">
        <f>SUMIFS(topmanager!$D:$D,topmanager!$C:$C,rs_nova!$A370,topmanager!$A:$A,rs_nova!J$2)</f>
        <v>0</v>
      </c>
      <c r="K370" s="50">
        <f>SUMIFS(topmanager!$D:$D,topmanager!$C:$C,rs_nova!$A370,topmanager!$A:$A,rs_nova!K$2)+SUMIFS(topmanager!$D:$D,topmanager!$C:$C,rs_nova!$A370,topmanager!$A:$A,911)</f>
        <v>0</v>
      </c>
      <c r="L370" s="50">
        <f>SUMIFS(topmanager!$D:$D,topmanager!$C:$C,rs_nova!$A370,topmanager!$A:$A,rs_nova!L$2)</f>
        <v>0</v>
      </c>
      <c r="M370" s="50">
        <f>SUMIFS(topmanager!$D:$D,topmanager!$C:$C,rs_nova!$A370,topmanager!$A:$A,rs_nova!M$2)+SUMIFS(topmanager!$D:$D,topmanager!$C:$C,rs_nova!$A370,topmanager!$A:$A,908)+SUMIFS(topmanager!$D:$D,topmanager!$C:$C,rs_nova!$A370,topmanager!$A:$A,550)</f>
        <v>0</v>
      </c>
      <c r="N370" s="50">
        <f>SUMIFS(topmanager!$D:$D,topmanager!$C:$C,rs_nova!$A370,topmanager!$A:$A,rs_nova!N$2)</f>
        <v>0</v>
      </c>
      <c r="O370" s="51">
        <f t="shared" si="81"/>
        <v>0</v>
      </c>
      <c r="P370" s="50">
        <f>IFERROR(VLOOKUP($A370,total!$B$4:$AW$437,27,0),0)</f>
        <v>0</v>
      </c>
      <c r="Q370" s="50">
        <f>IFERROR(VLOOKUP($A370,total!$B$4:$AW$437,21,0),0)</f>
        <v>0</v>
      </c>
      <c r="R370" s="50">
        <f>IFERROR(VLOOKUP($A370,total!$B$4:$AW$437,25,0),0)+IFERROR(VLOOKUP($A370,total!$B$4:$AW$437,36,0),0)</f>
        <v>0</v>
      </c>
      <c r="S370" s="50">
        <f>IFERROR(VLOOKUP(A370,gympass!$A$2:$F$148,6,0),0)</f>
        <v>0</v>
      </c>
      <c r="T370" s="50">
        <f>IFERROR(VLOOKUP($A370,total!$B$4:$AW$437,42,0),0)</f>
        <v>0</v>
      </c>
      <c r="U370" s="50">
        <f>IFERROR(VLOOKUP($A370,total!$B$4:$AW$437,32,0),0)</f>
        <v>0</v>
      </c>
      <c r="V370" s="50">
        <f>IFERROR(VLOOKUP($A370,total!$B$4:$AW$437,28,0),0)</f>
        <v>0</v>
      </c>
      <c r="W370" s="50">
        <f>IFERROR(VLOOKUP($A370,total!$B$4:$AX$437,49,0),0)</f>
        <v>0</v>
      </c>
      <c r="X370" s="50"/>
      <c r="Y370" s="50">
        <f>IFERROR(VLOOKUP(A370,#REF!,4,0),0)</f>
        <v>0</v>
      </c>
      <c r="Z370" s="50">
        <f>IFERROR(VLOOKUP(B370,#REF!,8,0),0)</f>
        <v>0</v>
      </c>
      <c r="AA370" s="50">
        <f>IFERROR(VLOOKUP($A370,total!$B$4:$AW$437,45,0),0)</f>
        <v>0</v>
      </c>
      <c r="AB370" s="50">
        <f>IFERROR(VLOOKUP($A370,total!$B$4:$AW$437,48,0),0)</f>
        <v>0</v>
      </c>
      <c r="AC370" s="50">
        <f>IFERROR(VLOOKUP($A370,total!$B$4:$AB$437,19,0),0)</f>
        <v>0</v>
      </c>
      <c r="AD370" s="50">
        <f>IFERROR(VLOOKUP($A370,total!$B$4:$AB$437,10,0),0)</f>
        <v>0</v>
      </c>
      <c r="AE370" s="50">
        <f>IFERROR(VLOOKUP($A370,total!$B$4:$AB$437,13,0),0)-SUMIFS(topmanager!$D:$D,topmanager!$C:$C,rs_nova!$A374,topmanager!$A:$A,856)</f>
        <v>0</v>
      </c>
      <c r="AF370" s="50">
        <f>IFERROR(VLOOKUP($A370,total!$B$4:$AB$437,16,0),0)</f>
        <v>0</v>
      </c>
      <c r="AG370" s="50">
        <f>IFERROR(VLOOKUP($A370,total!$B$4:$AB$437,7,0),0)</f>
        <v>0</v>
      </c>
      <c r="AH370" s="50">
        <f>IFERROR(VLOOKUP($A370,total!$B$4:$AD$437,29,0),0)</f>
        <v>0</v>
      </c>
      <c r="AI370" s="50">
        <f>IFERROR(VLOOKUP(A370,total!$B$4:$AN$437,39,0),0)</f>
        <v>0</v>
      </c>
      <c r="AJ370" s="51">
        <f t="shared" si="82"/>
        <v>0</v>
      </c>
      <c r="AK370" s="50">
        <f t="shared" si="83"/>
        <v>0</v>
      </c>
      <c r="AL370" s="50">
        <f t="shared" si="84"/>
        <v>0</v>
      </c>
      <c r="AM370" s="50">
        <f t="shared" si="85"/>
        <v>0</v>
      </c>
      <c r="AN370" s="50" t="e">
        <f t="shared" si="94"/>
        <v>#REF!</v>
      </c>
      <c r="AO370" s="50" t="e">
        <f t="shared" si="94"/>
        <v>#REF!</v>
      </c>
      <c r="AP370" s="50" t="e">
        <f t="shared" si="94"/>
        <v>#REF!</v>
      </c>
      <c r="AQ370" s="50">
        <f>IFERROR(VLOOKUP(TEXT($A370,"000000"),[6]Página1!$A$8:$S$801,13,FALSE),0)</f>
        <v>0</v>
      </c>
      <c r="AR370" s="50">
        <f>IFERROR(VLOOKUP(TEXT($A370,"000000"),[6]Página1!$A$8:$S$801,16,FALSE),0)</f>
        <v>0</v>
      </c>
      <c r="AS370" s="50">
        <f>IFERROR(VLOOKUP(TEXT($A370,"000000"),[6]Página1!$A$8:$S$801,19,FALSE),0)</f>
        <v>0</v>
      </c>
      <c r="AT370" s="50">
        <f>IFERROR(VLOOKUP(TEXT($A370,"000000"),[7]Página1!$A$8:$R$814,12,FALSE),0)</f>
        <v>0</v>
      </c>
      <c r="AU370" s="50">
        <f>IFERROR(VLOOKUP(TEXT($A370,"000000"),[7]Página1!$A$8:$R$814,15,FALSE),0)</f>
        <v>0</v>
      </c>
      <c r="AV370" s="50">
        <f>IFERROR(VLOOKUP(TEXT($A370,"000000"),[7]Página1!$A$8:$R$814,18,FALSE),0)</f>
        <v>0</v>
      </c>
      <c r="AW370" s="50"/>
      <c r="AX370" s="51" t="e">
        <f t="shared" si="86"/>
        <v>#REF!</v>
      </c>
      <c r="AY370" s="51" t="e">
        <f t="shared" si="87"/>
        <v>#REF!</v>
      </c>
      <c r="AZ370" s="51" t="e">
        <f t="shared" si="88"/>
        <v>#REF!</v>
      </c>
      <c r="BA370" s="51" t="e">
        <f t="shared" si="89"/>
        <v>#REF!</v>
      </c>
      <c r="BB370" s="51">
        <f t="shared" si="90"/>
        <v>0</v>
      </c>
      <c r="BC370" s="51" t="e">
        <f t="shared" si="91"/>
        <v>#REF!</v>
      </c>
      <c r="BD370" s="51">
        <f t="shared" si="92"/>
        <v>0</v>
      </c>
      <c r="BE370" s="51">
        <f>IFERROR(VLOOKUP(A370,salario!A$2:P$91,11,FALSE),0)</f>
        <v>0</v>
      </c>
      <c r="BF370" s="51">
        <f>SUMIFS(topmanager!$D:$D,topmanager!$C:$C,rs_nova!$A370,topmanager!$A:$A,rs_nova!BF$2)</f>
        <v>0</v>
      </c>
      <c r="BG370" s="51">
        <f>SUMIFS(topmanager!$D:$D,topmanager!$C:$C,rs_nova!$A370,topmanager!$A:$A,rs_nova!BG$2)</f>
        <v>0</v>
      </c>
      <c r="BH370" s="51">
        <f>SUMIFS(topmanager!$D:$D,topmanager!$C:$C,rs_nova!$A370,topmanager!$A:$A,rs_nova!BH$2)</f>
        <v>0</v>
      </c>
      <c r="BI370" s="51">
        <f>SUMIFS(topmanager!$D:$D,topmanager!$C:$C,rs_nova!$A370,topmanager!$A:$A,rs_nova!BI$2)</f>
        <v>0</v>
      </c>
      <c r="BJ370" s="51">
        <f>SUMIFS(topmanager!$D:$D,topmanager!$C:$C,rs_nova!$A370,topmanager!$A:$A,rs_nova!BJ$2)+SUMIFS(topmanager!$D:$D,topmanager!$C:$C,rs_nova!$A370,topmanager!$A:$A,rs_nova!BJ$2+1)</f>
        <v>0</v>
      </c>
      <c r="BK370" s="51">
        <f>IFERROR(VLOOKUP(A370,[8]ferias!$C$4:$G$100,5,FALSE),0)</f>
        <v>0</v>
      </c>
      <c r="BL370" s="51">
        <f>SUMIFS(topmanager!$D:$D,topmanager!$C:$C,rs_nova!$A370,topmanager!$A:$A,rs_nova!BL$2)</f>
        <v>0</v>
      </c>
      <c r="BM370" s="51">
        <f>SUMIFS(topmanager!$D:$D,topmanager!$C:$C,rs_nova!$A370,topmanager!$A:$A,rs_nova!BM$2)+SUMIFS(topmanager!$D:$D,topmanager!$C:$C,rs_nova!$A374,topmanager!$A:$A,151)</f>
        <v>0</v>
      </c>
      <c r="BN370" s="51">
        <f t="shared" si="93"/>
        <v>0</v>
      </c>
    </row>
    <row r="371" spans="1:66">
      <c r="A371" s="47" t="e">
        <f>total!#REF!</f>
        <v>#REF!</v>
      </c>
      <c r="B371" s="47">
        <f t="shared" si="80"/>
        <v>0</v>
      </c>
      <c r="C371" s="48" t="e">
        <f>total!#REF!</f>
        <v>#REF!</v>
      </c>
      <c r="D371" s="49" t="str">
        <f>IFERROR(VLOOKUP(A371,salario!A$3:J$32,10,FALSE),"")</f>
        <v/>
      </c>
      <c r="E371" s="49" t="str">
        <f>IFERROR(IF(VLOOKUP(A371,salario!A$3:O$32,15,FALSE)="","",VLOOKUP(A371,salario!A$3:O$32,15,FALSE)),"")</f>
        <v/>
      </c>
      <c r="F371" s="47" t="str">
        <f>IFERROR(VLOOKUP(A371,[5]base_pessoal!$B$2:$P$1504,13,FALSE),"")</f>
        <v/>
      </c>
      <c r="G371" s="50">
        <f>IFERROR(VLOOKUP(A371,salario!A$2:P$91,11,FALSE),0)*B371/30</f>
        <v>0</v>
      </c>
      <c r="H371" s="50">
        <f>SUMIFS(topmanager!$D:$D,topmanager!$C:$C,rs_nova!$A371,topmanager!$A:$A,rs_nova!H$2)+SUMIFS(topmanager!$D:$D,topmanager!$C:$C,rs_nova!$A371,topmanager!$A:$A,63)</f>
        <v>0</v>
      </c>
      <c r="I371" s="50">
        <f>-SUMIFS(topmanager!$D:$D,topmanager!$C:$C,rs_nova!$A371,topmanager!$A:$A,rs_nova!I$2)</f>
        <v>0</v>
      </c>
      <c r="J371" s="50">
        <f>SUMIFS(topmanager!$D:$D,topmanager!$C:$C,rs_nova!$A371,topmanager!$A:$A,rs_nova!J$2)</f>
        <v>0</v>
      </c>
      <c r="K371" s="50">
        <f>SUMIFS(topmanager!$D:$D,topmanager!$C:$C,rs_nova!$A371,topmanager!$A:$A,rs_nova!K$2)+SUMIFS(topmanager!$D:$D,topmanager!$C:$C,rs_nova!$A371,topmanager!$A:$A,911)</f>
        <v>0</v>
      </c>
      <c r="L371" s="50">
        <f>SUMIFS(topmanager!$D:$D,topmanager!$C:$C,rs_nova!$A371,topmanager!$A:$A,rs_nova!L$2)</f>
        <v>0</v>
      </c>
      <c r="M371" s="50">
        <f>SUMIFS(topmanager!$D:$D,topmanager!$C:$C,rs_nova!$A371,topmanager!$A:$A,rs_nova!M$2)+SUMIFS(topmanager!$D:$D,topmanager!$C:$C,rs_nova!$A371,topmanager!$A:$A,908)+SUMIFS(topmanager!$D:$D,topmanager!$C:$C,rs_nova!$A371,topmanager!$A:$A,550)</f>
        <v>0</v>
      </c>
      <c r="N371" s="50">
        <f>SUMIFS(topmanager!$D:$D,topmanager!$C:$C,rs_nova!$A371,topmanager!$A:$A,rs_nova!N$2)</f>
        <v>0</v>
      </c>
      <c r="O371" s="51">
        <f t="shared" si="81"/>
        <v>0</v>
      </c>
      <c r="P371" s="50">
        <f>IFERROR(VLOOKUP($A371,total!$B$4:$AW$437,27,0),0)</f>
        <v>0</v>
      </c>
      <c r="Q371" s="50">
        <f>IFERROR(VLOOKUP($A371,total!$B$4:$AW$437,21,0),0)</f>
        <v>0</v>
      </c>
      <c r="R371" s="50">
        <f>IFERROR(VLOOKUP($A371,total!$B$4:$AW$437,25,0),0)+IFERROR(VLOOKUP($A371,total!$B$4:$AW$437,36,0),0)</f>
        <v>0</v>
      </c>
      <c r="S371" s="50">
        <f>IFERROR(VLOOKUP(A371,gympass!$A$2:$F$148,6,0),0)</f>
        <v>0</v>
      </c>
      <c r="T371" s="50">
        <f>IFERROR(VLOOKUP($A371,total!$B$4:$AW$437,42,0),0)</f>
        <v>0</v>
      </c>
      <c r="U371" s="50">
        <f>IFERROR(VLOOKUP($A371,total!$B$4:$AW$437,32,0),0)</f>
        <v>0</v>
      </c>
      <c r="V371" s="50">
        <f>IFERROR(VLOOKUP($A371,total!$B$4:$AW$437,28,0),0)</f>
        <v>0</v>
      </c>
      <c r="W371" s="50">
        <f>IFERROR(VLOOKUP($A371,total!$B$4:$AX$437,49,0),0)</f>
        <v>0</v>
      </c>
      <c r="X371" s="50"/>
      <c r="Y371" s="50">
        <f>IFERROR(VLOOKUP(A371,#REF!,4,0),0)</f>
        <v>0</v>
      </c>
      <c r="Z371" s="50">
        <f>IFERROR(VLOOKUP(B371,#REF!,8,0),0)</f>
        <v>0</v>
      </c>
      <c r="AA371" s="50">
        <f>IFERROR(VLOOKUP($A371,total!$B$4:$AW$437,45,0),0)</f>
        <v>0</v>
      </c>
      <c r="AB371" s="50">
        <f>IFERROR(VLOOKUP($A371,total!$B$4:$AW$437,48,0),0)</f>
        <v>0</v>
      </c>
      <c r="AC371" s="50">
        <f>IFERROR(VLOOKUP($A371,total!$B$4:$AB$437,19,0),0)</f>
        <v>0</v>
      </c>
      <c r="AD371" s="50">
        <f>IFERROR(VLOOKUP($A371,total!$B$4:$AB$437,10,0),0)</f>
        <v>0</v>
      </c>
      <c r="AE371" s="50">
        <f>IFERROR(VLOOKUP($A371,total!$B$4:$AB$437,13,0),0)-SUMIFS(topmanager!$D:$D,topmanager!$C:$C,rs_nova!$A375,topmanager!$A:$A,856)</f>
        <v>0</v>
      </c>
      <c r="AF371" s="50">
        <f>IFERROR(VLOOKUP($A371,total!$B$4:$AB$437,16,0),0)</f>
        <v>0</v>
      </c>
      <c r="AG371" s="50">
        <f>IFERROR(VLOOKUP($A371,total!$B$4:$AB$437,7,0),0)</f>
        <v>0</v>
      </c>
      <c r="AH371" s="50">
        <f>IFERROR(VLOOKUP($A371,total!$B$4:$AD$437,29,0),0)</f>
        <v>0</v>
      </c>
      <c r="AI371" s="50">
        <f>IFERROR(VLOOKUP(A371,total!$B$4:$AN$437,39,0),0)</f>
        <v>0</v>
      </c>
      <c r="AJ371" s="51">
        <f t="shared" si="82"/>
        <v>0</v>
      </c>
      <c r="AK371" s="50">
        <f t="shared" si="83"/>
        <v>0</v>
      </c>
      <c r="AL371" s="50">
        <f t="shared" si="84"/>
        <v>0</v>
      </c>
      <c r="AM371" s="50">
        <f t="shared" si="85"/>
        <v>0</v>
      </c>
      <c r="AN371" s="50" t="e">
        <f t="shared" si="94"/>
        <v>#REF!</v>
      </c>
      <c r="AO371" s="50" t="e">
        <f t="shared" si="94"/>
        <v>#REF!</v>
      </c>
      <c r="AP371" s="50" t="e">
        <f t="shared" si="94"/>
        <v>#REF!</v>
      </c>
      <c r="AQ371" s="50">
        <f>IFERROR(VLOOKUP(TEXT($A371,"000000"),[6]Página1!$A$8:$S$801,13,FALSE),0)</f>
        <v>0</v>
      </c>
      <c r="AR371" s="50">
        <f>IFERROR(VLOOKUP(TEXT($A371,"000000"),[6]Página1!$A$8:$S$801,16,FALSE),0)</f>
        <v>0</v>
      </c>
      <c r="AS371" s="50">
        <f>IFERROR(VLOOKUP(TEXT($A371,"000000"),[6]Página1!$A$8:$S$801,19,FALSE),0)</f>
        <v>0</v>
      </c>
      <c r="AT371" s="50">
        <f>IFERROR(VLOOKUP(TEXT($A371,"000000"),[7]Página1!$A$8:$R$814,12,FALSE),0)</f>
        <v>0</v>
      </c>
      <c r="AU371" s="50">
        <f>IFERROR(VLOOKUP(TEXT($A371,"000000"),[7]Página1!$A$8:$R$814,15,FALSE),0)</f>
        <v>0</v>
      </c>
      <c r="AV371" s="50">
        <f>IFERROR(VLOOKUP(TEXT($A371,"000000"),[7]Página1!$A$8:$R$814,18,FALSE),0)</f>
        <v>0</v>
      </c>
      <c r="AW371" s="50"/>
      <c r="AX371" s="51" t="e">
        <f t="shared" si="86"/>
        <v>#REF!</v>
      </c>
      <c r="AY371" s="51" t="e">
        <f t="shared" si="87"/>
        <v>#REF!</v>
      </c>
      <c r="AZ371" s="51" t="e">
        <f t="shared" si="88"/>
        <v>#REF!</v>
      </c>
      <c r="BA371" s="51" t="e">
        <f t="shared" si="89"/>
        <v>#REF!</v>
      </c>
      <c r="BB371" s="51">
        <f t="shared" si="90"/>
        <v>0</v>
      </c>
      <c r="BC371" s="51" t="e">
        <f t="shared" si="91"/>
        <v>#REF!</v>
      </c>
      <c r="BD371" s="51">
        <f t="shared" si="92"/>
        <v>0</v>
      </c>
      <c r="BE371" s="51">
        <f>IFERROR(VLOOKUP(A371,salario!A$2:P$91,11,FALSE),0)</f>
        <v>0</v>
      </c>
      <c r="BF371" s="51">
        <f>SUMIFS(topmanager!$D:$D,topmanager!$C:$C,rs_nova!$A371,topmanager!$A:$A,rs_nova!BF$2)</f>
        <v>0</v>
      </c>
      <c r="BG371" s="51">
        <f>SUMIFS(topmanager!$D:$D,topmanager!$C:$C,rs_nova!$A371,topmanager!$A:$A,rs_nova!BG$2)</f>
        <v>0</v>
      </c>
      <c r="BH371" s="51">
        <f>SUMIFS(topmanager!$D:$D,topmanager!$C:$C,rs_nova!$A371,topmanager!$A:$A,rs_nova!BH$2)</f>
        <v>0</v>
      </c>
      <c r="BI371" s="51">
        <f>SUMIFS(topmanager!$D:$D,topmanager!$C:$C,rs_nova!$A371,topmanager!$A:$A,rs_nova!BI$2)</f>
        <v>0</v>
      </c>
      <c r="BJ371" s="51">
        <f>SUMIFS(topmanager!$D:$D,topmanager!$C:$C,rs_nova!$A371,topmanager!$A:$A,rs_nova!BJ$2)+SUMIFS(topmanager!$D:$D,topmanager!$C:$C,rs_nova!$A371,topmanager!$A:$A,rs_nova!BJ$2+1)</f>
        <v>0</v>
      </c>
      <c r="BK371" s="51">
        <f>IFERROR(VLOOKUP(A371,[8]ferias!$C$4:$G$100,5,FALSE),0)</f>
        <v>0</v>
      </c>
      <c r="BL371" s="51">
        <f>SUMIFS(topmanager!$D:$D,topmanager!$C:$C,rs_nova!$A371,topmanager!$A:$A,rs_nova!BL$2)</f>
        <v>0</v>
      </c>
      <c r="BM371" s="51">
        <f>SUMIFS(topmanager!$D:$D,topmanager!$C:$C,rs_nova!$A371,topmanager!$A:$A,rs_nova!BM$2)+SUMIFS(topmanager!$D:$D,topmanager!$C:$C,rs_nova!$A375,topmanager!$A:$A,151)</f>
        <v>0</v>
      </c>
      <c r="BN371" s="51">
        <f t="shared" si="93"/>
        <v>0</v>
      </c>
    </row>
    <row r="372" spans="1:66">
      <c r="A372" s="47" t="e">
        <f>total!#REF!</f>
        <v>#REF!</v>
      </c>
      <c r="B372" s="47">
        <f t="shared" si="80"/>
        <v>0</v>
      </c>
      <c r="C372" s="48" t="e">
        <f>total!#REF!</f>
        <v>#REF!</v>
      </c>
      <c r="D372" s="49" t="str">
        <f>IFERROR(VLOOKUP(A372,salario!A$3:J$32,10,FALSE),"")</f>
        <v/>
      </c>
      <c r="E372" s="49" t="str">
        <f>IFERROR(IF(VLOOKUP(A372,salario!A$3:O$32,15,FALSE)="","",VLOOKUP(A372,salario!A$3:O$32,15,FALSE)),"")</f>
        <v/>
      </c>
      <c r="F372" s="47" t="str">
        <f>IFERROR(VLOOKUP(A372,[5]base_pessoal!$B$2:$P$1504,13,FALSE),"")</f>
        <v/>
      </c>
      <c r="G372" s="50">
        <f>IFERROR(VLOOKUP(A372,salario!A$2:P$91,11,FALSE),0)*B372/30</f>
        <v>0</v>
      </c>
      <c r="H372" s="50">
        <f>SUMIFS(topmanager!$D:$D,topmanager!$C:$C,rs_nova!$A372,topmanager!$A:$A,rs_nova!H$2)+SUMIFS(topmanager!$D:$D,topmanager!$C:$C,rs_nova!$A372,topmanager!$A:$A,63)</f>
        <v>0</v>
      </c>
      <c r="I372" s="50">
        <f>-SUMIFS(topmanager!$D:$D,topmanager!$C:$C,rs_nova!$A372,topmanager!$A:$A,rs_nova!I$2)</f>
        <v>0</v>
      </c>
      <c r="J372" s="50">
        <f>SUMIFS(topmanager!$D:$D,topmanager!$C:$C,rs_nova!$A372,topmanager!$A:$A,rs_nova!J$2)</f>
        <v>0</v>
      </c>
      <c r="K372" s="50">
        <f>SUMIFS(topmanager!$D:$D,topmanager!$C:$C,rs_nova!$A372,topmanager!$A:$A,rs_nova!K$2)+SUMIFS(topmanager!$D:$D,topmanager!$C:$C,rs_nova!$A372,topmanager!$A:$A,911)</f>
        <v>0</v>
      </c>
      <c r="L372" s="50">
        <f>SUMIFS(topmanager!$D:$D,topmanager!$C:$C,rs_nova!$A372,topmanager!$A:$A,rs_nova!L$2)</f>
        <v>0</v>
      </c>
      <c r="M372" s="50">
        <f>SUMIFS(topmanager!$D:$D,topmanager!$C:$C,rs_nova!$A372,topmanager!$A:$A,rs_nova!M$2)+SUMIFS(topmanager!$D:$D,topmanager!$C:$C,rs_nova!$A372,topmanager!$A:$A,908)+SUMIFS(topmanager!$D:$D,topmanager!$C:$C,rs_nova!$A372,topmanager!$A:$A,550)</f>
        <v>0</v>
      </c>
      <c r="N372" s="50">
        <f>SUMIFS(topmanager!$D:$D,topmanager!$C:$C,rs_nova!$A372,topmanager!$A:$A,rs_nova!N$2)</f>
        <v>0</v>
      </c>
      <c r="O372" s="51">
        <f t="shared" si="81"/>
        <v>0</v>
      </c>
      <c r="P372" s="50">
        <f>IFERROR(VLOOKUP($A372,total!$B$4:$AW$437,27,0),0)</f>
        <v>0</v>
      </c>
      <c r="Q372" s="50">
        <f>IFERROR(VLOOKUP($A372,total!$B$4:$AW$437,21,0),0)</f>
        <v>0</v>
      </c>
      <c r="R372" s="50">
        <f>IFERROR(VLOOKUP($A372,total!$B$4:$AW$437,25,0),0)+IFERROR(VLOOKUP($A372,total!$B$4:$AW$437,36,0),0)</f>
        <v>0</v>
      </c>
      <c r="S372" s="50">
        <f>IFERROR(VLOOKUP(A372,gympass!$A$2:$F$148,6,0),0)</f>
        <v>0</v>
      </c>
      <c r="T372" s="50">
        <f>IFERROR(VLOOKUP($A372,total!$B$4:$AW$437,42,0),0)</f>
        <v>0</v>
      </c>
      <c r="U372" s="50">
        <f>IFERROR(VLOOKUP($A372,total!$B$4:$AW$437,32,0),0)</f>
        <v>0</v>
      </c>
      <c r="V372" s="50">
        <f>IFERROR(VLOOKUP($A372,total!$B$4:$AW$437,28,0),0)</f>
        <v>0</v>
      </c>
      <c r="W372" s="50">
        <f>IFERROR(VLOOKUP($A372,total!$B$4:$AX$437,49,0),0)</f>
        <v>0</v>
      </c>
      <c r="X372" s="50"/>
      <c r="Y372" s="50">
        <f>IFERROR(VLOOKUP(A372,#REF!,4,0),0)</f>
        <v>0</v>
      </c>
      <c r="Z372" s="50">
        <f>IFERROR(VLOOKUP(B372,#REF!,8,0),0)</f>
        <v>0</v>
      </c>
      <c r="AA372" s="50">
        <f>IFERROR(VLOOKUP($A372,total!$B$4:$AW$437,45,0),0)</f>
        <v>0</v>
      </c>
      <c r="AB372" s="50">
        <f>IFERROR(VLOOKUP($A372,total!$B$4:$AW$437,48,0),0)</f>
        <v>0</v>
      </c>
      <c r="AC372" s="50">
        <f>IFERROR(VLOOKUP($A372,total!$B$4:$AB$437,19,0),0)</f>
        <v>0</v>
      </c>
      <c r="AD372" s="50">
        <f>IFERROR(VLOOKUP($A372,total!$B$4:$AB$437,10,0),0)</f>
        <v>0</v>
      </c>
      <c r="AE372" s="50">
        <f>IFERROR(VLOOKUP($A372,total!$B$4:$AB$437,13,0),0)-SUMIFS(topmanager!$D:$D,topmanager!$C:$C,rs_nova!$A376,topmanager!$A:$A,856)</f>
        <v>0</v>
      </c>
      <c r="AF372" s="50">
        <f>IFERROR(VLOOKUP($A372,total!$B$4:$AB$437,16,0),0)</f>
        <v>0</v>
      </c>
      <c r="AG372" s="50">
        <f>IFERROR(VLOOKUP($A372,total!$B$4:$AB$437,7,0),0)</f>
        <v>0</v>
      </c>
      <c r="AH372" s="50">
        <f>IFERROR(VLOOKUP($A372,total!$B$4:$AD$437,29,0),0)</f>
        <v>0</v>
      </c>
      <c r="AI372" s="50">
        <f>IFERROR(VLOOKUP(A372,total!$B$4:$AN$437,39,0),0)</f>
        <v>0</v>
      </c>
      <c r="AJ372" s="51">
        <f t="shared" si="82"/>
        <v>0</v>
      </c>
      <c r="AK372" s="50">
        <f t="shared" si="83"/>
        <v>0</v>
      </c>
      <c r="AL372" s="50">
        <f t="shared" si="84"/>
        <v>0</v>
      </c>
      <c r="AM372" s="50">
        <f t="shared" si="85"/>
        <v>0</v>
      </c>
      <c r="AN372" s="50" t="e">
        <f t="shared" si="94"/>
        <v>#REF!</v>
      </c>
      <c r="AO372" s="50" t="e">
        <f t="shared" si="94"/>
        <v>#REF!</v>
      </c>
      <c r="AP372" s="50" t="e">
        <f t="shared" si="94"/>
        <v>#REF!</v>
      </c>
      <c r="AQ372" s="50">
        <f>IFERROR(VLOOKUP(TEXT($A372,"000000"),[6]Página1!$A$8:$S$801,13,FALSE),0)</f>
        <v>0</v>
      </c>
      <c r="AR372" s="50">
        <f>IFERROR(VLOOKUP(TEXT($A372,"000000"),[6]Página1!$A$8:$S$801,16,FALSE),0)</f>
        <v>0</v>
      </c>
      <c r="AS372" s="50">
        <f>IFERROR(VLOOKUP(TEXT($A372,"000000"),[6]Página1!$A$8:$S$801,19,FALSE),0)</f>
        <v>0</v>
      </c>
      <c r="AT372" s="50">
        <f>IFERROR(VLOOKUP(TEXT($A372,"000000"),[7]Página1!$A$8:$R$814,12,FALSE),0)</f>
        <v>0</v>
      </c>
      <c r="AU372" s="50">
        <f>IFERROR(VLOOKUP(TEXT($A372,"000000"),[7]Página1!$A$8:$R$814,15,FALSE),0)</f>
        <v>0</v>
      </c>
      <c r="AV372" s="50">
        <f>IFERROR(VLOOKUP(TEXT($A372,"000000"),[7]Página1!$A$8:$R$814,18,FALSE),0)</f>
        <v>0</v>
      </c>
      <c r="AW372" s="50"/>
      <c r="AX372" s="51" t="e">
        <f t="shared" si="86"/>
        <v>#REF!</v>
      </c>
      <c r="AY372" s="51" t="e">
        <f t="shared" si="87"/>
        <v>#REF!</v>
      </c>
      <c r="AZ372" s="51" t="e">
        <f t="shared" si="88"/>
        <v>#REF!</v>
      </c>
      <c r="BA372" s="51" t="e">
        <f t="shared" si="89"/>
        <v>#REF!</v>
      </c>
      <c r="BB372" s="51">
        <f t="shared" si="90"/>
        <v>0</v>
      </c>
      <c r="BC372" s="51" t="e">
        <f t="shared" si="91"/>
        <v>#REF!</v>
      </c>
      <c r="BD372" s="51">
        <f t="shared" si="92"/>
        <v>0</v>
      </c>
      <c r="BE372" s="51">
        <f>IFERROR(VLOOKUP(A372,salario!A$2:P$91,11,FALSE),0)</f>
        <v>0</v>
      </c>
      <c r="BF372" s="51">
        <f>SUMIFS(topmanager!$D:$D,topmanager!$C:$C,rs_nova!$A372,topmanager!$A:$A,rs_nova!BF$2)</f>
        <v>0</v>
      </c>
      <c r="BG372" s="51">
        <f>SUMIFS(topmanager!$D:$D,topmanager!$C:$C,rs_nova!$A372,topmanager!$A:$A,rs_nova!BG$2)</f>
        <v>0</v>
      </c>
      <c r="BH372" s="51">
        <f>SUMIFS(topmanager!$D:$D,topmanager!$C:$C,rs_nova!$A372,topmanager!$A:$A,rs_nova!BH$2)</f>
        <v>0</v>
      </c>
      <c r="BI372" s="51">
        <f>SUMIFS(topmanager!$D:$D,topmanager!$C:$C,rs_nova!$A372,topmanager!$A:$A,rs_nova!BI$2)</f>
        <v>0</v>
      </c>
      <c r="BJ372" s="51">
        <f>SUMIFS(topmanager!$D:$D,topmanager!$C:$C,rs_nova!$A372,topmanager!$A:$A,rs_nova!BJ$2)+SUMIFS(topmanager!$D:$D,topmanager!$C:$C,rs_nova!$A372,topmanager!$A:$A,rs_nova!BJ$2+1)</f>
        <v>0</v>
      </c>
      <c r="BK372" s="51">
        <f>IFERROR(VLOOKUP(A372,[8]ferias!$C$4:$G$100,5,FALSE),0)</f>
        <v>0</v>
      </c>
      <c r="BL372" s="51">
        <f>SUMIFS(topmanager!$D:$D,topmanager!$C:$C,rs_nova!$A372,topmanager!$A:$A,rs_nova!BL$2)</f>
        <v>0</v>
      </c>
      <c r="BM372" s="51">
        <f>SUMIFS(topmanager!$D:$D,topmanager!$C:$C,rs_nova!$A372,topmanager!$A:$A,rs_nova!BM$2)+SUMIFS(topmanager!$D:$D,topmanager!$C:$C,rs_nova!$A376,topmanager!$A:$A,151)</f>
        <v>0</v>
      </c>
      <c r="BN372" s="51">
        <f t="shared" si="93"/>
        <v>0</v>
      </c>
    </row>
    <row r="373" spans="1:66">
      <c r="A373" s="47" t="e">
        <f>total!#REF!</f>
        <v>#REF!</v>
      </c>
      <c r="B373" s="47">
        <f t="shared" si="80"/>
        <v>0</v>
      </c>
      <c r="C373" s="48" t="e">
        <f>total!#REF!</f>
        <v>#REF!</v>
      </c>
      <c r="D373" s="49" t="str">
        <f>IFERROR(VLOOKUP(A373,salario!A$3:J$32,10,FALSE),"")</f>
        <v/>
      </c>
      <c r="E373" s="49" t="str">
        <f>IFERROR(IF(VLOOKUP(A373,salario!A$3:O$32,15,FALSE)="","",VLOOKUP(A373,salario!A$3:O$32,15,FALSE)),"")</f>
        <v/>
      </c>
      <c r="F373" s="47" t="str">
        <f>IFERROR(VLOOKUP(A373,[5]base_pessoal!$B$2:$P$1504,13,FALSE),"")</f>
        <v/>
      </c>
      <c r="G373" s="50">
        <f>IFERROR(VLOOKUP(A373,salario!A$2:P$91,11,FALSE),0)*B373/30</f>
        <v>0</v>
      </c>
      <c r="H373" s="50">
        <f>SUMIFS(topmanager!$D:$D,topmanager!$C:$C,rs_nova!$A373,topmanager!$A:$A,rs_nova!H$2)+SUMIFS(topmanager!$D:$D,topmanager!$C:$C,rs_nova!$A373,topmanager!$A:$A,63)</f>
        <v>0</v>
      </c>
      <c r="I373" s="50">
        <f>-SUMIFS(topmanager!$D:$D,topmanager!$C:$C,rs_nova!$A373,topmanager!$A:$A,rs_nova!I$2)</f>
        <v>0</v>
      </c>
      <c r="J373" s="50">
        <f>SUMIFS(topmanager!$D:$D,topmanager!$C:$C,rs_nova!$A373,topmanager!$A:$A,rs_nova!J$2)</f>
        <v>0</v>
      </c>
      <c r="K373" s="50">
        <f>SUMIFS(topmanager!$D:$D,topmanager!$C:$C,rs_nova!$A373,topmanager!$A:$A,rs_nova!K$2)+SUMIFS(topmanager!$D:$D,topmanager!$C:$C,rs_nova!$A373,topmanager!$A:$A,911)</f>
        <v>0</v>
      </c>
      <c r="L373" s="50">
        <f>SUMIFS(topmanager!$D:$D,topmanager!$C:$C,rs_nova!$A373,topmanager!$A:$A,rs_nova!L$2)</f>
        <v>0</v>
      </c>
      <c r="M373" s="50">
        <f>SUMIFS(topmanager!$D:$D,topmanager!$C:$C,rs_nova!$A373,topmanager!$A:$A,rs_nova!M$2)+SUMIFS(topmanager!$D:$D,topmanager!$C:$C,rs_nova!$A373,topmanager!$A:$A,908)+SUMIFS(topmanager!$D:$D,topmanager!$C:$C,rs_nova!$A373,topmanager!$A:$A,550)</f>
        <v>0</v>
      </c>
      <c r="N373" s="50">
        <f>SUMIFS(topmanager!$D:$D,topmanager!$C:$C,rs_nova!$A373,topmanager!$A:$A,rs_nova!N$2)</f>
        <v>0</v>
      </c>
      <c r="O373" s="51">
        <f t="shared" si="81"/>
        <v>0</v>
      </c>
      <c r="P373" s="50">
        <f>IFERROR(VLOOKUP($A373,total!$B$4:$AW$437,27,0),0)</f>
        <v>0</v>
      </c>
      <c r="Q373" s="50">
        <f>IFERROR(VLOOKUP($A373,total!$B$4:$AW$437,21,0),0)</f>
        <v>0</v>
      </c>
      <c r="R373" s="50">
        <f>IFERROR(VLOOKUP($A373,total!$B$4:$AW$437,25,0),0)+IFERROR(VLOOKUP($A373,total!$B$4:$AW$437,36,0),0)</f>
        <v>0</v>
      </c>
      <c r="S373" s="50">
        <f>IFERROR(VLOOKUP(A373,gympass!$A$2:$F$148,6,0),0)</f>
        <v>0</v>
      </c>
      <c r="T373" s="50">
        <f>IFERROR(VLOOKUP($A373,total!$B$4:$AW$437,42,0),0)</f>
        <v>0</v>
      </c>
      <c r="U373" s="50">
        <f>IFERROR(VLOOKUP($A373,total!$B$4:$AW$437,32,0),0)</f>
        <v>0</v>
      </c>
      <c r="V373" s="50">
        <f>IFERROR(VLOOKUP($A373,total!$B$4:$AW$437,28,0),0)</f>
        <v>0</v>
      </c>
      <c r="W373" s="50">
        <f>IFERROR(VLOOKUP($A373,total!$B$4:$AX$437,49,0),0)</f>
        <v>0</v>
      </c>
      <c r="X373" s="50"/>
      <c r="Y373" s="50">
        <f>IFERROR(VLOOKUP(A373,#REF!,4,0),0)</f>
        <v>0</v>
      </c>
      <c r="Z373" s="50">
        <f>IFERROR(VLOOKUP(B373,#REF!,8,0),0)</f>
        <v>0</v>
      </c>
      <c r="AA373" s="50">
        <f>IFERROR(VLOOKUP($A373,total!$B$4:$AW$437,45,0),0)</f>
        <v>0</v>
      </c>
      <c r="AB373" s="50">
        <f>IFERROR(VLOOKUP($A373,total!$B$4:$AW$437,48,0),0)</f>
        <v>0</v>
      </c>
      <c r="AC373" s="50">
        <f>IFERROR(VLOOKUP($A373,total!$B$4:$AB$437,19,0),0)</f>
        <v>0</v>
      </c>
      <c r="AD373" s="50">
        <f>IFERROR(VLOOKUP($A373,total!$B$4:$AB$437,10,0),0)</f>
        <v>0</v>
      </c>
      <c r="AE373" s="50">
        <f>IFERROR(VLOOKUP($A373,total!$B$4:$AB$437,13,0),0)-SUMIFS(topmanager!$D:$D,topmanager!$C:$C,rs_nova!$A377,topmanager!$A:$A,856)</f>
        <v>0</v>
      </c>
      <c r="AF373" s="50">
        <f>IFERROR(VLOOKUP($A373,total!$B$4:$AB$437,16,0),0)</f>
        <v>0</v>
      </c>
      <c r="AG373" s="50">
        <f>IFERROR(VLOOKUP($A373,total!$B$4:$AB$437,7,0),0)</f>
        <v>0</v>
      </c>
      <c r="AH373" s="50">
        <f>IFERROR(VLOOKUP($A373,total!$B$4:$AD$437,29,0),0)</f>
        <v>0</v>
      </c>
      <c r="AI373" s="50">
        <f>IFERROR(VLOOKUP(A373,total!$B$4:$AN$437,39,0),0)</f>
        <v>0</v>
      </c>
      <c r="AJ373" s="51">
        <f t="shared" si="82"/>
        <v>0</v>
      </c>
      <c r="AK373" s="50">
        <f t="shared" si="83"/>
        <v>0</v>
      </c>
      <c r="AL373" s="50">
        <f t="shared" si="84"/>
        <v>0</v>
      </c>
      <c r="AM373" s="50">
        <f t="shared" si="85"/>
        <v>0</v>
      </c>
      <c r="AN373" s="50" t="e">
        <f t="shared" si="94"/>
        <v>#REF!</v>
      </c>
      <c r="AO373" s="50" t="e">
        <f t="shared" si="94"/>
        <v>#REF!</v>
      </c>
      <c r="AP373" s="50" t="e">
        <f t="shared" si="94"/>
        <v>#REF!</v>
      </c>
      <c r="AQ373" s="50">
        <f>IFERROR(VLOOKUP(TEXT($A373,"000000"),[6]Página1!$A$8:$S$801,13,FALSE),0)</f>
        <v>0</v>
      </c>
      <c r="AR373" s="50">
        <f>IFERROR(VLOOKUP(TEXT($A373,"000000"),[6]Página1!$A$8:$S$801,16,FALSE),0)</f>
        <v>0</v>
      </c>
      <c r="AS373" s="50">
        <f>IFERROR(VLOOKUP(TEXT($A373,"000000"),[6]Página1!$A$8:$S$801,19,FALSE),0)</f>
        <v>0</v>
      </c>
      <c r="AT373" s="50">
        <f>IFERROR(VLOOKUP(TEXT($A373,"000000"),[7]Página1!$A$8:$R$814,12,FALSE),0)</f>
        <v>0</v>
      </c>
      <c r="AU373" s="50">
        <f>IFERROR(VLOOKUP(TEXT($A373,"000000"),[7]Página1!$A$8:$R$814,15,FALSE),0)</f>
        <v>0</v>
      </c>
      <c r="AV373" s="50">
        <f>IFERROR(VLOOKUP(TEXT($A373,"000000"),[7]Página1!$A$8:$R$814,18,FALSE),0)</f>
        <v>0</v>
      </c>
      <c r="AW373" s="50"/>
      <c r="AX373" s="51" t="e">
        <f t="shared" si="86"/>
        <v>#REF!</v>
      </c>
      <c r="AY373" s="51" t="e">
        <f t="shared" si="87"/>
        <v>#REF!</v>
      </c>
      <c r="AZ373" s="51" t="e">
        <f t="shared" si="88"/>
        <v>#REF!</v>
      </c>
      <c r="BA373" s="51" t="e">
        <f t="shared" si="89"/>
        <v>#REF!</v>
      </c>
      <c r="BB373" s="51">
        <f t="shared" si="90"/>
        <v>0</v>
      </c>
      <c r="BC373" s="51" t="e">
        <f t="shared" si="91"/>
        <v>#REF!</v>
      </c>
      <c r="BD373" s="51">
        <f t="shared" si="92"/>
        <v>0</v>
      </c>
      <c r="BE373" s="51">
        <f>IFERROR(VLOOKUP(A373,salario!A$2:P$91,11,FALSE),0)</f>
        <v>0</v>
      </c>
      <c r="BF373" s="51">
        <f>SUMIFS(topmanager!$D:$D,topmanager!$C:$C,rs_nova!$A373,topmanager!$A:$A,rs_nova!BF$2)</f>
        <v>0</v>
      </c>
      <c r="BG373" s="51">
        <f>SUMIFS(topmanager!$D:$D,topmanager!$C:$C,rs_nova!$A373,topmanager!$A:$A,rs_nova!BG$2)</f>
        <v>0</v>
      </c>
      <c r="BH373" s="51">
        <f>SUMIFS(topmanager!$D:$D,topmanager!$C:$C,rs_nova!$A373,topmanager!$A:$A,rs_nova!BH$2)</f>
        <v>0</v>
      </c>
      <c r="BI373" s="51">
        <f>SUMIFS(topmanager!$D:$D,topmanager!$C:$C,rs_nova!$A373,topmanager!$A:$A,rs_nova!BI$2)</f>
        <v>0</v>
      </c>
      <c r="BJ373" s="51">
        <f>SUMIFS(topmanager!$D:$D,topmanager!$C:$C,rs_nova!$A373,topmanager!$A:$A,rs_nova!BJ$2)+SUMIFS(topmanager!$D:$D,topmanager!$C:$C,rs_nova!$A373,topmanager!$A:$A,rs_nova!BJ$2+1)</f>
        <v>0</v>
      </c>
      <c r="BK373" s="51">
        <f>IFERROR(VLOOKUP(A373,[8]ferias!$C$4:$G$100,5,FALSE),0)</f>
        <v>0</v>
      </c>
      <c r="BL373" s="51">
        <f>SUMIFS(topmanager!$D:$D,topmanager!$C:$C,rs_nova!$A373,topmanager!$A:$A,rs_nova!BL$2)</f>
        <v>0</v>
      </c>
      <c r="BM373" s="51">
        <f>SUMIFS(topmanager!$D:$D,topmanager!$C:$C,rs_nova!$A373,topmanager!$A:$A,rs_nova!BM$2)+SUMIFS(topmanager!$D:$D,topmanager!$C:$C,rs_nova!$A377,topmanager!$A:$A,151)</f>
        <v>0</v>
      </c>
      <c r="BN373" s="51">
        <f t="shared" si="93"/>
        <v>0</v>
      </c>
    </row>
    <row r="374" spans="1:66">
      <c r="A374" s="47" t="e">
        <f>total!#REF!</f>
        <v>#REF!</v>
      </c>
      <c r="B374" s="47">
        <f t="shared" si="80"/>
        <v>0</v>
      </c>
      <c r="C374" s="48" t="e">
        <f>total!#REF!</f>
        <v>#REF!</v>
      </c>
      <c r="D374" s="49" t="str">
        <f>IFERROR(VLOOKUP(A374,salario!A$3:J$32,10,FALSE),"")</f>
        <v/>
      </c>
      <c r="E374" s="49" t="str">
        <f>IFERROR(IF(VLOOKUP(A374,salario!A$3:O$32,15,FALSE)="","",VLOOKUP(A374,salario!A$3:O$32,15,FALSE)),"")</f>
        <v/>
      </c>
      <c r="F374" s="47" t="str">
        <f>IFERROR(VLOOKUP(A374,[5]base_pessoal!$B$2:$P$1504,13,FALSE),"")</f>
        <v/>
      </c>
      <c r="G374" s="50">
        <f>IFERROR(VLOOKUP(A374,salario!A$2:P$91,11,FALSE),0)*B374/30</f>
        <v>0</v>
      </c>
      <c r="H374" s="50">
        <f>SUMIFS(topmanager!$D:$D,topmanager!$C:$C,rs_nova!$A374,topmanager!$A:$A,rs_nova!H$2)+SUMIFS(topmanager!$D:$D,topmanager!$C:$C,rs_nova!$A374,topmanager!$A:$A,63)</f>
        <v>0</v>
      </c>
      <c r="I374" s="50">
        <f>-SUMIFS(topmanager!$D:$D,topmanager!$C:$C,rs_nova!$A374,topmanager!$A:$A,rs_nova!I$2)</f>
        <v>0</v>
      </c>
      <c r="J374" s="50">
        <f>SUMIFS(topmanager!$D:$D,topmanager!$C:$C,rs_nova!$A374,topmanager!$A:$A,rs_nova!J$2)</f>
        <v>0</v>
      </c>
      <c r="K374" s="50">
        <f>SUMIFS(topmanager!$D:$D,topmanager!$C:$C,rs_nova!$A374,topmanager!$A:$A,rs_nova!K$2)+SUMIFS(topmanager!$D:$D,topmanager!$C:$C,rs_nova!$A374,topmanager!$A:$A,911)</f>
        <v>0</v>
      </c>
      <c r="L374" s="50">
        <f>SUMIFS(topmanager!$D:$D,topmanager!$C:$C,rs_nova!$A374,topmanager!$A:$A,rs_nova!L$2)</f>
        <v>0</v>
      </c>
      <c r="M374" s="50">
        <f>SUMIFS(topmanager!$D:$D,topmanager!$C:$C,rs_nova!$A374,topmanager!$A:$A,rs_nova!M$2)+SUMIFS(topmanager!$D:$D,topmanager!$C:$C,rs_nova!$A374,topmanager!$A:$A,908)+SUMIFS(topmanager!$D:$D,topmanager!$C:$C,rs_nova!$A374,topmanager!$A:$A,550)</f>
        <v>0</v>
      </c>
      <c r="N374" s="50">
        <f>SUMIFS(topmanager!$D:$D,topmanager!$C:$C,rs_nova!$A374,topmanager!$A:$A,rs_nova!N$2)</f>
        <v>0</v>
      </c>
      <c r="O374" s="51">
        <f t="shared" si="81"/>
        <v>0</v>
      </c>
      <c r="P374" s="50">
        <f>IFERROR(VLOOKUP($A374,total!$B$4:$AW$437,27,0),0)</f>
        <v>0</v>
      </c>
      <c r="Q374" s="50">
        <f>IFERROR(VLOOKUP($A374,total!$B$4:$AW$437,21,0),0)</f>
        <v>0</v>
      </c>
      <c r="R374" s="50">
        <f>IFERROR(VLOOKUP($A374,total!$B$4:$AW$437,25,0),0)+IFERROR(VLOOKUP($A374,total!$B$4:$AW$437,36,0),0)</f>
        <v>0</v>
      </c>
      <c r="S374" s="50">
        <f>IFERROR(VLOOKUP(A374,gympass!$A$2:$F$148,6,0),0)</f>
        <v>0</v>
      </c>
      <c r="T374" s="50">
        <f>IFERROR(VLOOKUP($A374,total!$B$4:$AW$437,42,0),0)</f>
        <v>0</v>
      </c>
      <c r="U374" s="50">
        <f>IFERROR(VLOOKUP($A374,total!$B$4:$AW$437,32,0),0)</f>
        <v>0</v>
      </c>
      <c r="V374" s="50">
        <f>IFERROR(VLOOKUP($A374,total!$B$4:$AW$437,28,0),0)</f>
        <v>0</v>
      </c>
      <c r="W374" s="50">
        <f>IFERROR(VLOOKUP($A374,total!$B$4:$AX$437,49,0),0)</f>
        <v>0</v>
      </c>
      <c r="X374" s="50"/>
      <c r="Y374" s="50">
        <f>IFERROR(VLOOKUP(A374,#REF!,4,0),0)</f>
        <v>0</v>
      </c>
      <c r="Z374" s="50">
        <f>IFERROR(VLOOKUP(B374,#REF!,8,0),0)</f>
        <v>0</v>
      </c>
      <c r="AA374" s="50">
        <f>IFERROR(VLOOKUP($A374,total!$B$4:$AW$437,45,0),0)</f>
        <v>0</v>
      </c>
      <c r="AB374" s="50">
        <f>IFERROR(VLOOKUP($A374,total!$B$4:$AW$437,48,0),0)</f>
        <v>0</v>
      </c>
      <c r="AC374" s="50">
        <f>IFERROR(VLOOKUP($A374,total!$B$4:$AB$437,19,0),0)</f>
        <v>0</v>
      </c>
      <c r="AD374" s="50">
        <f>IFERROR(VLOOKUP($A374,total!$B$4:$AB$437,10,0),0)</f>
        <v>0</v>
      </c>
      <c r="AE374" s="50">
        <f>IFERROR(VLOOKUP($A374,total!$B$4:$AB$437,13,0),0)-SUMIFS(topmanager!$D:$D,topmanager!$C:$C,rs_nova!$A378,topmanager!$A:$A,856)</f>
        <v>0</v>
      </c>
      <c r="AF374" s="50">
        <f>IFERROR(VLOOKUP($A374,total!$B$4:$AB$437,16,0),0)</f>
        <v>0</v>
      </c>
      <c r="AG374" s="50">
        <f>IFERROR(VLOOKUP($A374,total!$B$4:$AB$437,7,0),0)</f>
        <v>0</v>
      </c>
      <c r="AH374" s="50">
        <f>IFERROR(VLOOKUP($A374,total!$B$4:$AD$437,29,0),0)</f>
        <v>0</v>
      </c>
      <c r="AI374" s="50">
        <f>IFERROR(VLOOKUP(A374,total!$B$4:$AN$437,39,0),0)</f>
        <v>0</v>
      </c>
      <c r="AJ374" s="51">
        <f t="shared" si="82"/>
        <v>0</v>
      </c>
      <c r="AK374" s="50">
        <f t="shared" si="83"/>
        <v>0</v>
      </c>
      <c r="AL374" s="50">
        <f t="shared" si="84"/>
        <v>0</v>
      </c>
      <c r="AM374" s="50">
        <f t="shared" si="85"/>
        <v>0</v>
      </c>
      <c r="AN374" s="50" t="e">
        <f t="shared" si="94"/>
        <v>#REF!</v>
      </c>
      <c r="AO374" s="50" t="e">
        <f t="shared" si="94"/>
        <v>#REF!</v>
      </c>
      <c r="AP374" s="50" t="e">
        <f t="shared" si="94"/>
        <v>#REF!</v>
      </c>
      <c r="AQ374" s="50">
        <f>IFERROR(VLOOKUP(TEXT($A374,"000000"),[6]Página1!$A$8:$S$801,13,FALSE),0)</f>
        <v>0</v>
      </c>
      <c r="AR374" s="50">
        <f>IFERROR(VLOOKUP(TEXT($A374,"000000"),[6]Página1!$A$8:$S$801,16,FALSE),0)</f>
        <v>0</v>
      </c>
      <c r="AS374" s="50">
        <f>IFERROR(VLOOKUP(TEXT($A374,"000000"),[6]Página1!$A$8:$S$801,19,FALSE),0)</f>
        <v>0</v>
      </c>
      <c r="AT374" s="50">
        <f>IFERROR(VLOOKUP(TEXT($A374,"000000"),[7]Página1!$A$8:$R$814,12,FALSE),0)</f>
        <v>0</v>
      </c>
      <c r="AU374" s="50">
        <f>IFERROR(VLOOKUP(TEXT($A374,"000000"),[7]Página1!$A$8:$R$814,15,FALSE),0)</f>
        <v>0</v>
      </c>
      <c r="AV374" s="50">
        <f>IFERROR(VLOOKUP(TEXT($A374,"000000"),[7]Página1!$A$8:$R$814,18,FALSE),0)</f>
        <v>0</v>
      </c>
      <c r="AW374" s="50"/>
      <c r="AX374" s="51" t="e">
        <f t="shared" si="86"/>
        <v>#REF!</v>
      </c>
      <c r="AY374" s="51" t="e">
        <f t="shared" si="87"/>
        <v>#REF!</v>
      </c>
      <c r="AZ374" s="51" t="e">
        <f t="shared" si="88"/>
        <v>#REF!</v>
      </c>
      <c r="BA374" s="51" t="e">
        <f t="shared" si="89"/>
        <v>#REF!</v>
      </c>
      <c r="BB374" s="51">
        <f t="shared" si="90"/>
        <v>0</v>
      </c>
      <c r="BC374" s="51" t="e">
        <f t="shared" si="91"/>
        <v>#REF!</v>
      </c>
      <c r="BD374" s="51">
        <f t="shared" si="92"/>
        <v>0</v>
      </c>
      <c r="BE374" s="51">
        <f>IFERROR(VLOOKUP(A374,salario!A$2:P$91,11,FALSE),0)</f>
        <v>0</v>
      </c>
      <c r="BF374" s="51">
        <f>SUMIFS(topmanager!$D:$D,topmanager!$C:$C,rs_nova!$A374,topmanager!$A:$A,rs_nova!BF$2)</f>
        <v>0</v>
      </c>
      <c r="BG374" s="51">
        <f>SUMIFS(topmanager!$D:$D,topmanager!$C:$C,rs_nova!$A374,topmanager!$A:$A,rs_nova!BG$2)</f>
        <v>0</v>
      </c>
      <c r="BH374" s="51">
        <f>SUMIFS(topmanager!$D:$D,topmanager!$C:$C,rs_nova!$A374,topmanager!$A:$A,rs_nova!BH$2)</f>
        <v>0</v>
      </c>
      <c r="BI374" s="51">
        <f>SUMIFS(topmanager!$D:$D,topmanager!$C:$C,rs_nova!$A374,topmanager!$A:$A,rs_nova!BI$2)</f>
        <v>0</v>
      </c>
      <c r="BJ374" s="51">
        <f>SUMIFS(topmanager!$D:$D,topmanager!$C:$C,rs_nova!$A374,topmanager!$A:$A,rs_nova!BJ$2)+SUMIFS(topmanager!$D:$D,topmanager!$C:$C,rs_nova!$A374,topmanager!$A:$A,rs_nova!BJ$2+1)</f>
        <v>0</v>
      </c>
      <c r="BK374" s="51">
        <f>IFERROR(VLOOKUP(A374,[8]ferias!$C$4:$G$100,5,FALSE),0)</f>
        <v>0</v>
      </c>
      <c r="BL374" s="51">
        <f>SUMIFS(topmanager!$D:$D,topmanager!$C:$C,rs_nova!$A374,topmanager!$A:$A,rs_nova!BL$2)</f>
        <v>0</v>
      </c>
      <c r="BM374" s="51">
        <f>SUMIFS(topmanager!$D:$D,topmanager!$C:$C,rs_nova!$A374,topmanager!$A:$A,rs_nova!BM$2)+SUMIFS(topmanager!$D:$D,topmanager!$C:$C,rs_nova!$A378,topmanager!$A:$A,151)</f>
        <v>0</v>
      </c>
      <c r="BN374" s="51">
        <f t="shared" si="93"/>
        <v>0</v>
      </c>
    </row>
    <row r="375" spans="1:66">
      <c r="A375" s="47" t="e">
        <f>total!#REF!</f>
        <v>#REF!</v>
      </c>
      <c r="B375" s="47">
        <f t="shared" si="80"/>
        <v>0</v>
      </c>
      <c r="C375" s="48" t="e">
        <f>total!#REF!</f>
        <v>#REF!</v>
      </c>
      <c r="D375" s="49" t="str">
        <f>IFERROR(VLOOKUP(A375,salario!A$3:J$32,10,FALSE),"")</f>
        <v/>
      </c>
      <c r="E375" s="49" t="str">
        <f>IFERROR(IF(VLOOKUP(A375,salario!A$3:O$32,15,FALSE)="","",VLOOKUP(A375,salario!A$3:O$32,15,FALSE)),"")</f>
        <v/>
      </c>
      <c r="F375" s="47" t="str">
        <f>IFERROR(VLOOKUP(A375,[5]base_pessoal!$B$2:$P$1504,13,FALSE),"")</f>
        <v/>
      </c>
      <c r="G375" s="50">
        <f>IFERROR(VLOOKUP(A375,salario!A$2:P$91,11,FALSE),0)*B375/30</f>
        <v>0</v>
      </c>
      <c r="H375" s="50">
        <f>SUMIFS(topmanager!$D:$D,topmanager!$C:$C,rs_nova!$A375,topmanager!$A:$A,rs_nova!H$2)+SUMIFS(topmanager!$D:$D,topmanager!$C:$C,rs_nova!$A375,topmanager!$A:$A,63)</f>
        <v>0</v>
      </c>
      <c r="I375" s="50">
        <f>-SUMIFS(topmanager!$D:$D,topmanager!$C:$C,rs_nova!$A375,topmanager!$A:$A,rs_nova!I$2)</f>
        <v>0</v>
      </c>
      <c r="J375" s="50">
        <f>SUMIFS(topmanager!$D:$D,topmanager!$C:$C,rs_nova!$A375,topmanager!$A:$A,rs_nova!J$2)</f>
        <v>0</v>
      </c>
      <c r="K375" s="50">
        <f>SUMIFS(topmanager!$D:$D,topmanager!$C:$C,rs_nova!$A375,topmanager!$A:$A,rs_nova!K$2)+SUMIFS(topmanager!$D:$D,topmanager!$C:$C,rs_nova!$A375,topmanager!$A:$A,911)</f>
        <v>0</v>
      </c>
      <c r="L375" s="50">
        <f>SUMIFS(topmanager!$D:$D,topmanager!$C:$C,rs_nova!$A375,topmanager!$A:$A,rs_nova!L$2)</f>
        <v>0</v>
      </c>
      <c r="M375" s="50">
        <f>SUMIFS(topmanager!$D:$D,topmanager!$C:$C,rs_nova!$A375,topmanager!$A:$A,rs_nova!M$2)+SUMIFS(topmanager!$D:$D,topmanager!$C:$C,rs_nova!$A375,topmanager!$A:$A,908)+SUMIFS(topmanager!$D:$D,topmanager!$C:$C,rs_nova!$A375,topmanager!$A:$A,550)</f>
        <v>0</v>
      </c>
      <c r="N375" s="50">
        <f>SUMIFS(topmanager!$D:$D,topmanager!$C:$C,rs_nova!$A375,topmanager!$A:$A,rs_nova!N$2)</f>
        <v>0</v>
      </c>
      <c r="O375" s="51">
        <f t="shared" si="81"/>
        <v>0</v>
      </c>
      <c r="P375" s="50">
        <f>IFERROR(VLOOKUP($A375,total!$B$4:$AW$437,27,0),0)</f>
        <v>0</v>
      </c>
      <c r="Q375" s="50">
        <f>IFERROR(VLOOKUP($A375,total!$B$4:$AW$437,21,0),0)</f>
        <v>0</v>
      </c>
      <c r="R375" s="50">
        <f>IFERROR(VLOOKUP($A375,total!$B$4:$AW$437,25,0),0)+IFERROR(VLOOKUP($A375,total!$B$4:$AW$437,36,0),0)</f>
        <v>0</v>
      </c>
      <c r="S375" s="50">
        <f>IFERROR(VLOOKUP(A375,gympass!$A$2:$F$148,6,0),0)</f>
        <v>0</v>
      </c>
      <c r="T375" s="50">
        <f>IFERROR(VLOOKUP($A375,total!$B$4:$AW$437,42,0),0)</f>
        <v>0</v>
      </c>
      <c r="U375" s="50">
        <f>IFERROR(VLOOKUP($A375,total!$B$4:$AW$437,32,0),0)</f>
        <v>0</v>
      </c>
      <c r="V375" s="50">
        <f>IFERROR(VLOOKUP($A375,total!$B$4:$AW$437,28,0),0)</f>
        <v>0</v>
      </c>
      <c r="W375" s="50">
        <f>IFERROR(VLOOKUP($A375,total!$B$4:$AX$437,49,0),0)</f>
        <v>0</v>
      </c>
      <c r="X375" s="50"/>
      <c r="Y375" s="50">
        <f>IFERROR(VLOOKUP(A375,#REF!,4,0),0)</f>
        <v>0</v>
      </c>
      <c r="Z375" s="50">
        <f>IFERROR(VLOOKUP(B375,#REF!,8,0),0)</f>
        <v>0</v>
      </c>
      <c r="AA375" s="50">
        <f>IFERROR(VLOOKUP($A375,total!$B$4:$AW$437,45,0),0)</f>
        <v>0</v>
      </c>
      <c r="AB375" s="50">
        <f>IFERROR(VLOOKUP($A375,total!$B$4:$AW$437,48,0),0)</f>
        <v>0</v>
      </c>
      <c r="AC375" s="50">
        <f>IFERROR(VLOOKUP($A375,total!$B$4:$AB$437,19,0),0)</f>
        <v>0</v>
      </c>
      <c r="AD375" s="50">
        <f>IFERROR(VLOOKUP($A375,total!$B$4:$AB$437,10,0),0)</f>
        <v>0</v>
      </c>
      <c r="AE375" s="50">
        <f>IFERROR(VLOOKUP($A375,total!$B$4:$AB$437,13,0),0)-SUMIFS(topmanager!$D:$D,topmanager!$C:$C,rs_nova!$A379,topmanager!$A:$A,856)</f>
        <v>0</v>
      </c>
      <c r="AF375" s="50">
        <f>IFERROR(VLOOKUP($A375,total!$B$4:$AB$437,16,0),0)</f>
        <v>0</v>
      </c>
      <c r="AG375" s="50">
        <f>IFERROR(VLOOKUP($A375,total!$B$4:$AB$437,7,0),0)</f>
        <v>0</v>
      </c>
      <c r="AH375" s="50">
        <f>IFERROR(VLOOKUP($A375,total!$B$4:$AD$437,29,0),0)</f>
        <v>0</v>
      </c>
      <c r="AI375" s="50">
        <f>IFERROR(VLOOKUP(A375,total!$B$4:$AN$437,39,0),0)</f>
        <v>0</v>
      </c>
      <c r="AJ375" s="51">
        <f t="shared" si="82"/>
        <v>0</v>
      </c>
      <c r="AK375" s="50">
        <f t="shared" si="83"/>
        <v>0</v>
      </c>
      <c r="AL375" s="50">
        <f t="shared" si="84"/>
        <v>0</v>
      </c>
      <c r="AM375" s="50">
        <f t="shared" si="85"/>
        <v>0</v>
      </c>
      <c r="AN375" s="50" t="e">
        <f t="shared" si="94"/>
        <v>#REF!</v>
      </c>
      <c r="AO375" s="50" t="e">
        <f t="shared" si="94"/>
        <v>#REF!</v>
      </c>
      <c r="AP375" s="50" t="e">
        <f t="shared" si="94"/>
        <v>#REF!</v>
      </c>
      <c r="AQ375" s="50">
        <f>IFERROR(VLOOKUP(TEXT($A375,"000000"),[6]Página1!$A$8:$S$801,13,FALSE),0)</f>
        <v>0</v>
      </c>
      <c r="AR375" s="50">
        <f>IFERROR(VLOOKUP(TEXT($A375,"000000"),[6]Página1!$A$8:$S$801,16,FALSE),0)</f>
        <v>0</v>
      </c>
      <c r="AS375" s="50">
        <f>IFERROR(VLOOKUP(TEXT($A375,"000000"),[6]Página1!$A$8:$S$801,19,FALSE),0)</f>
        <v>0</v>
      </c>
      <c r="AT375" s="50">
        <f>IFERROR(VLOOKUP(TEXT($A375,"000000"),[7]Página1!$A$8:$R$814,12,FALSE),0)</f>
        <v>0</v>
      </c>
      <c r="AU375" s="50">
        <f>IFERROR(VLOOKUP(TEXT($A375,"000000"),[7]Página1!$A$8:$R$814,15,FALSE),0)</f>
        <v>0</v>
      </c>
      <c r="AV375" s="50">
        <f>IFERROR(VLOOKUP(TEXT($A375,"000000"),[7]Página1!$A$8:$R$814,18,FALSE),0)</f>
        <v>0</v>
      </c>
      <c r="AW375" s="50"/>
      <c r="AX375" s="51" t="e">
        <f t="shared" si="86"/>
        <v>#REF!</v>
      </c>
      <c r="AY375" s="51" t="e">
        <f t="shared" si="87"/>
        <v>#REF!</v>
      </c>
      <c r="AZ375" s="51" t="e">
        <f t="shared" si="88"/>
        <v>#REF!</v>
      </c>
      <c r="BA375" s="51" t="e">
        <f t="shared" si="89"/>
        <v>#REF!</v>
      </c>
      <c r="BB375" s="51">
        <f t="shared" si="90"/>
        <v>0</v>
      </c>
      <c r="BC375" s="51" t="e">
        <f t="shared" si="91"/>
        <v>#REF!</v>
      </c>
      <c r="BD375" s="51">
        <f t="shared" si="92"/>
        <v>0</v>
      </c>
      <c r="BE375" s="51">
        <f>IFERROR(VLOOKUP(A375,salario!A$2:P$91,11,FALSE),0)</f>
        <v>0</v>
      </c>
      <c r="BF375" s="51">
        <f>SUMIFS(topmanager!$D:$D,topmanager!$C:$C,rs_nova!$A375,topmanager!$A:$A,rs_nova!BF$2)</f>
        <v>0</v>
      </c>
      <c r="BG375" s="51">
        <f>SUMIFS(topmanager!$D:$D,topmanager!$C:$C,rs_nova!$A375,topmanager!$A:$A,rs_nova!BG$2)</f>
        <v>0</v>
      </c>
      <c r="BH375" s="51">
        <f>SUMIFS(topmanager!$D:$D,topmanager!$C:$C,rs_nova!$A375,topmanager!$A:$A,rs_nova!BH$2)</f>
        <v>0</v>
      </c>
      <c r="BI375" s="51">
        <f>SUMIFS(topmanager!$D:$D,topmanager!$C:$C,rs_nova!$A375,topmanager!$A:$A,rs_nova!BI$2)</f>
        <v>0</v>
      </c>
      <c r="BJ375" s="51">
        <f>SUMIFS(topmanager!$D:$D,topmanager!$C:$C,rs_nova!$A375,topmanager!$A:$A,rs_nova!BJ$2)+SUMIFS(topmanager!$D:$D,topmanager!$C:$C,rs_nova!$A375,topmanager!$A:$A,rs_nova!BJ$2+1)</f>
        <v>0</v>
      </c>
      <c r="BK375" s="51">
        <f>IFERROR(VLOOKUP(A375,[8]ferias!$C$4:$G$100,5,FALSE),0)</f>
        <v>0</v>
      </c>
      <c r="BL375" s="51">
        <f>SUMIFS(topmanager!$D:$D,topmanager!$C:$C,rs_nova!$A375,topmanager!$A:$A,rs_nova!BL$2)</f>
        <v>0</v>
      </c>
      <c r="BM375" s="51">
        <f>SUMIFS(topmanager!$D:$D,topmanager!$C:$C,rs_nova!$A375,topmanager!$A:$A,rs_nova!BM$2)+SUMIFS(topmanager!$D:$D,topmanager!$C:$C,rs_nova!$A379,topmanager!$A:$A,151)</f>
        <v>0</v>
      </c>
      <c r="BN375" s="51">
        <f t="shared" si="93"/>
        <v>0</v>
      </c>
    </row>
    <row r="376" spans="1:66">
      <c r="A376" s="47" t="e">
        <f>total!#REF!</f>
        <v>#REF!</v>
      </c>
      <c r="B376" s="47">
        <f t="shared" si="80"/>
        <v>0</v>
      </c>
      <c r="C376" s="48" t="e">
        <f>total!#REF!</f>
        <v>#REF!</v>
      </c>
      <c r="D376" s="49" t="str">
        <f>IFERROR(VLOOKUP(A376,salario!A$3:J$32,10,FALSE),"")</f>
        <v/>
      </c>
      <c r="E376" s="49" t="str">
        <f>IFERROR(IF(VLOOKUP(A376,salario!A$3:O$32,15,FALSE)="","",VLOOKUP(A376,salario!A$3:O$32,15,FALSE)),"")</f>
        <v/>
      </c>
      <c r="F376" s="47" t="str">
        <f>IFERROR(VLOOKUP(A376,[5]base_pessoal!$B$2:$P$1504,13,FALSE),"")</f>
        <v/>
      </c>
      <c r="G376" s="50">
        <f>IFERROR(VLOOKUP(A376,salario!A$2:P$91,11,FALSE),0)*B376/30</f>
        <v>0</v>
      </c>
      <c r="H376" s="50">
        <f>SUMIFS(topmanager!$D:$D,topmanager!$C:$C,rs_nova!$A376,topmanager!$A:$A,rs_nova!H$2)+SUMIFS(topmanager!$D:$D,topmanager!$C:$C,rs_nova!$A376,topmanager!$A:$A,63)</f>
        <v>0</v>
      </c>
      <c r="I376" s="50">
        <f>-SUMIFS(topmanager!$D:$D,topmanager!$C:$C,rs_nova!$A376,topmanager!$A:$A,rs_nova!I$2)</f>
        <v>0</v>
      </c>
      <c r="J376" s="50">
        <f>SUMIFS(topmanager!$D:$D,topmanager!$C:$C,rs_nova!$A376,topmanager!$A:$A,rs_nova!J$2)</f>
        <v>0</v>
      </c>
      <c r="K376" s="50">
        <f>SUMIFS(topmanager!$D:$D,topmanager!$C:$C,rs_nova!$A376,topmanager!$A:$A,rs_nova!K$2)+SUMIFS(topmanager!$D:$D,topmanager!$C:$C,rs_nova!$A376,topmanager!$A:$A,911)</f>
        <v>0</v>
      </c>
      <c r="L376" s="50">
        <f>SUMIFS(topmanager!$D:$D,topmanager!$C:$C,rs_nova!$A376,topmanager!$A:$A,rs_nova!L$2)</f>
        <v>0</v>
      </c>
      <c r="M376" s="50">
        <f>SUMIFS(topmanager!$D:$D,topmanager!$C:$C,rs_nova!$A376,topmanager!$A:$A,rs_nova!M$2)+SUMIFS(topmanager!$D:$D,topmanager!$C:$C,rs_nova!$A376,topmanager!$A:$A,908)+SUMIFS(topmanager!$D:$D,topmanager!$C:$C,rs_nova!$A376,topmanager!$A:$A,550)</f>
        <v>0</v>
      </c>
      <c r="N376" s="50">
        <f>SUMIFS(topmanager!$D:$D,topmanager!$C:$C,rs_nova!$A376,topmanager!$A:$A,rs_nova!N$2)</f>
        <v>0</v>
      </c>
      <c r="O376" s="51">
        <f t="shared" si="81"/>
        <v>0</v>
      </c>
      <c r="P376" s="50">
        <f>IFERROR(VLOOKUP($A376,total!$B$4:$AW$437,27,0),0)</f>
        <v>0</v>
      </c>
      <c r="Q376" s="50">
        <f>IFERROR(VLOOKUP($A376,total!$B$4:$AW$437,21,0),0)</f>
        <v>0</v>
      </c>
      <c r="R376" s="50">
        <f>IFERROR(VLOOKUP($A376,total!$B$4:$AW$437,25,0),0)+IFERROR(VLOOKUP($A376,total!$B$4:$AW$437,36,0),0)</f>
        <v>0</v>
      </c>
      <c r="S376" s="50">
        <f>IFERROR(VLOOKUP(A376,gympass!$A$2:$F$148,6,0),0)</f>
        <v>0</v>
      </c>
      <c r="T376" s="50">
        <f>IFERROR(VLOOKUP($A376,total!$B$4:$AW$437,42,0),0)</f>
        <v>0</v>
      </c>
      <c r="U376" s="50">
        <f>IFERROR(VLOOKUP($A376,total!$B$4:$AW$437,32,0),0)</f>
        <v>0</v>
      </c>
      <c r="V376" s="50">
        <f>IFERROR(VLOOKUP($A376,total!$B$4:$AW$437,28,0),0)</f>
        <v>0</v>
      </c>
      <c r="W376" s="50">
        <f>IFERROR(VLOOKUP($A376,total!$B$4:$AX$437,49,0),0)</f>
        <v>0</v>
      </c>
      <c r="X376" s="50"/>
      <c r="Y376" s="50">
        <f>IFERROR(VLOOKUP(A376,#REF!,4,0),0)</f>
        <v>0</v>
      </c>
      <c r="Z376" s="50">
        <f>IFERROR(VLOOKUP(B376,#REF!,8,0),0)</f>
        <v>0</v>
      </c>
      <c r="AA376" s="50">
        <f>IFERROR(VLOOKUP($A376,total!$B$4:$AW$437,45,0),0)</f>
        <v>0</v>
      </c>
      <c r="AB376" s="50">
        <f>IFERROR(VLOOKUP($A376,total!$B$4:$AW$437,48,0),0)</f>
        <v>0</v>
      </c>
      <c r="AC376" s="50">
        <f>IFERROR(VLOOKUP($A376,total!$B$4:$AB$437,19,0),0)</f>
        <v>0</v>
      </c>
      <c r="AD376" s="50">
        <f>IFERROR(VLOOKUP($A376,total!$B$4:$AB$437,10,0),0)</f>
        <v>0</v>
      </c>
      <c r="AE376" s="50">
        <f>IFERROR(VLOOKUP($A376,total!$B$4:$AB$437,13,0),0)-SUMIFS(topmanager!$D:$D,topmanager!$C:$C,rs_nova!$A380,topmanager!$A:$A,856)</f>
        <v>0</v>
      </c>
      <c r="AF376" s="50">
        <f>IFERROR(VLOOKUP($A376,total!$B$4:$AB$437,16,0),0)</f>
        <v>0</v>
      </c>
      <c r="AG376" s="50">
        <f>IFERROR(VLOOKUP($A376,total!$B$4:$AB$437,7,0),0)</f>
        <v>0</v>
      </c>
      <c r="AH376" s="50">
        <f>IFERROR(VLOOKUP($A376,total!$B$4:$AD$437,29,0),0)</f>
        <v>0</v>
      </c>
      <c r="AI376" s="50">
        <f>IFERROR(VLOOKUP(A376,total!$B$4:$AN$437,39,0),0)</f>
        <v>0</v>
      </c>
      <c r="AJ376" s="51">
        <f t="shared" si="82"/>
        <v>0</v>
      </c>
      <c r="AK376" s="50">
        <f t="shared" si="83"/>
        <v>0</v>
      </c>
      <c r="AL376" s="50">
        <f t="shared" si="84"/>
        <v>0</v>
      </c>
      <c r="AM376" s="50">
        <f t="shared" si="85"/>
        <v>0</v>
      </c>
      <c r="AN376" s="50" t="e">
        <f t="shared" si="94"/>
        <v>#REF!</v>
      </c>
      <c r="AO376" s="50" t="e">
        <f t="shared" si="94"/>
        <v>#REF!</v>
      </c>
      <c r="AP376" s="50" t="e">
        <f t="shared" si="94"/>
        <v>#REF!</v>
      </c>
      <c r="AQ376" s="50">
        <f>IFERROR(VLOOKUP(TEXT($A376,"000000"),[6]Página1!$A$8:$S$801,13,FALSE),0)</f>
        <v>0</v>
      </c>
      <c r="AR376" s="50">
        <f>IFERROR(VLOOKUP(TEXT($A376,"000000"),[6]Página1!$A$8:$S$801,16,FALSE),0)</f>
        <v>0</v>
      </c>
      <c r="AS376" s="50">
        <f>IFERROR(VLOOKUP(TEXT($A376,"000000"),[6]Página1!$A$8:$S$801,19,FALSE),0)</f>
        <v>0</v>
      </c>
      <c r="AT376" s="50">
        <f>IFERROR(VLOOKUP(TEXT($A376,"000000"),[7]Página1!$A$8:$R$814,12,FALSE),0)</f>
        <v>0</v>
      </c>
      <c r="AU376" s="50">
        <f>IFERROR(VLOOKUP(TEXT($A376,"000000"),[7]Página1!$A$8:$R$814,15,FALSE),0)</f>
        <v>0</v>
      </c>
      <c r="AV376" s="50">
        <f>IFERROR(VLOOKUP(TEXT($A376,"000000"),[7]Página1!$A$8:$R$814,18,FALSE),0)</f>
        <v>0</v>
      </c>
      <c r="AW376" s="50"/>
      <c r="AX376" s="51" t="e">
        <f t="shared" si="86"/>
        <v>#REF!</v>
      </c>
      <c r="AY376" s="51" t="e">
        <f t="shared" si="87"/>
        <v>#REF!</v>
      </c>
      <c r="AZ376" s="51" t="e">
        <f t="shared" si="88"/>
        <v>#REF!</v>
      </c>
      <c r="BA376" s="51" t="e">
        <f t="shared" si="89"/>
        <v>#REF!</v>
      </c>
      <c r="BB376" s="51">
        <f t="shared" si="90"/>
        <v>0</v>
      </c>
      <c r="BC376" s="51" t="e">
        <f t="shared" si="91"/>
        <v>#REF!</v>
      </c>
      <c r="BD376" s="51">
        <f t="shared" si="92"/>
        <v>0</v>
      </c>
      <c r="BE376" s="51">
        <f>IFERROR(VLOOKUP(A376,salario!A$2:P$91,11,FALSE),0)</f>
        <v>0</v>
      </c>
      <c r="BF376" s="51">
        <f>SUMIFS(topmanager!$D:$D,topmanager!$C:$C,rs_nova!$A376,topmanager!$A:$A,rs_nova!BF$2)</f>
        <v>0</v>
      </c>
      <c r="BG376" s="51">
        <f>SUMIFS(topmanager!$D:$D,topmanager!$C:$C,rs_nova!$A376,topmanager!$A:$A,rs_nova!BG$2)</f>
        <v>0</v>
      </c>
      <c r="BH376" s="51">
        <f>SUMIFS(topmanager!$D:$D,topmanager!$C:$C,rs_nova!$A376,topmanager!$A:$A,rs_nova!BH$2)</f>
        <v>0</v>
      </c>
      <c r="BI376" s="51">
        <f>SUMIFS(topmanager!$D:$D,topmanager!$C:$C,rs_nova!$A376,topmanager!$A:$A,rs_nova!BI$2)</f>
        <v>0</v>
      </c>
      <c r="BJ376" s="51">
        <f>SUMIFS(topmanager!$D:$D,topmanager!$C:$C,rs_nova!$A376,topmanager!$A:$A,rs_nova!BJ$2)+SUMIFS(topmanager!$D:$D,topmanager!$C:$C,rs_nova!$A376,topmanager!$A:$A,rs_nova!BJ$2+1)</f>
        <v>0</v>
      </c>
      <c r="BK376" s="51">
        <f>IFERROR(VLOOKUP(A376,[8]ferias!$C$4:$G$100,5,FALSE),0)</f>
        <v>0</v>
      </c>
      <c r="BL376" s="51">
        <f>SUMIFS(topmanager!$D:$D,topmanager!$C:$C,rs_nova!$A376,topmanager!$A:$A,rs_nova!BL$2)</f>
        <v>0</v>
      </c>
      <c r="BM376" s="51">
        <f>SUMIFS(topmanager!$D:$D,topmanager!$C:$C,rs_nova!$A376,topmanager!$A:$A,rs_nova!BM$2)+SUMIFS(topmanager!$D:$D,topmanager!$C:$C,rs_nova!$A380,topmanager!$A:$A,151)</f>
        <v>0</v>
      </c>
      <c r="BN376" s="51">
        <f t="shared" si="93"/>
        <v>0</v>
      </c>
    </row>
    <row r="377" spans="1:66">
      <c r="A377" s="47" t="e">
        <f>total!#REF!</f>
        <v>#REF!</v>
      </c>
      <c r="B377" s="47">
        <f t="shared" si="80"/>
        <v>0</v>
      </c>
      <c r="C377" s="48" t="e">
        <f>total!#REF!</f>
        <v>#REF!</v>
      </c>
      <c r="D377" s="49" t="str">
        <f>IFERROR(VLOOKUP(A377,salario!A$3:J$32,10,FALSE),"")</f>
        <v/>
      </c>
      <c r="E377" s="49" t="str">
        <f>IFERROR(IF(VLOOKUP(A377,salario!A$3:O$32,15,FALSE)="","",VLOOKUP(A377,salario!A$3:O$32,15,FALSE)),"")</f>
        <v/>
      </c>
      <c r="F377" s="47" t="str">
        <f>IFERROR(VLOOKUP(A377,[5]base_pessoal!$B$2:$P$1504,13,FALSE),"")</f>
        <v/>
      </c>
      <c r="G377" s="50">
        <f>IFERROR(VLOOKUP(A377,salario!A$2:P$91,11,FALSE),0)*B377/30</f>
        <v>0</v>
      </c>
      <c r="H377" s="50">
        <f>SUMIFS(topmanager!$D:$D,topmanager!$C:$C,rs_nova!$A377,topmanager!$A:$A,rs_nova!H$2)+SUMIFS(topmanager!$D:$D,topmanager!$C:$C,rs_nova!$A377,topmanager!$A:$A,63)</f>
        <v>0</v>
      </c>
      <c r="I377" s="50">
        <f>-SUMIFS(topmanager!$D:$D,topmanager!$C:$C,rs_nova!$A377,topmanager!$A:$A,rs_nova!I$2)</f>
        <v>0</v>
      </c>
      <c r="J377" s="50">
        <f>SUMIFS(topmanager!$D:$D,topmanager!$C:$C,rs_nova!$A377,topmanager!$A:$A,rs_nova!J$2)</f>
        <v>0</v>
      </c>
      <c r="K377" s="50">
        <f>SUMIFS(topmanager!$D:$D,topmanager!$C:$C,rs_nova!$A377,topmanager!$A:$A,rs_nova!K$2)+SUMIFS(topmanager!$D:$D,topmanager!$C:$C,rs_nova!$A377,topmanager!$A:$A,911)</f>
        <v>0</v>
      </c>
      <c r="L377" s="50">
        <f>SUMIFS(topmanager!$D:$D,topmanager!$C:$C,rs_nova!$A377,topmanager!$A:$A,rs_nova!L$2)</f>
        <v>0</v>
      </c>
      <c r="M377" s="50">
        <f>SUMIFS(topmanager!$D:$D,topmanager!$C:$C,rs_nova!$A377,topmanager!$A:$A,rs_nova!M$2)+SUMIFS(topmanager!$D:$D,topmanager!$C:$C,rs_nova!$A377,topmanager!$A:$A,908)+SUMIFS(topmanager!$D:$D,topmanager!$C:$C,rs_nova!$A377,topmanager!$A:$A,550)</f>
        <v>0</v>
      </c>
      <c r="N377" s="50">
        <f>SUMIFS(topmanager!$D:$D,topmanager!$C:$C,rs_nova!$A377,topmanager!$A:$A,rs_nova!N$2)</f>
        <v>0</v>
      </c>
      <c r="O377" s="51">
        <f t="shared" si="81"/>
        <v>0</v>
      </c>
      <c r="P377" s="50">
        <f>IFERROR(VLOOKUP($A377,total!$B$4:$AW$437,27,0),0)</f>
        <v>0</v>
      </c>
      <c r="Q377" s="50">
        <f>IFERROR(VLOOKUP($A377,total!$B$4:$AW$437,21,0),0)</f>
        <v>0</v>
      </c>
      <c r="R377" s="50">
        <f>IFERROR(VLOOKUP($A377,total!$B$4:$AW$437,25,0),0)+IFERROR(VLOOKUP($A377,total!$B$4:$AW$437,36,0),0)</f>
        <v>0</v>
      </c>
      <c r="S377" s="50">
        <f>IFERROR(VLOOKUP(A377,gympass!$A$2:$F$148,6,0),0)</f>
        <v>0</v>
      </c>
      <c r="T377" s="50">
        <f>IFERROR(VLOOKUP($A377,total!$B$4:$AW$437,42,0),0)</f>
        <v>0</v>
      </c>
      <c r="U377" s="50">
        <f>IFERROR(VLOOKUP($A377,total!$B$4:$AW$437,32,0),0)</f>
        <v>0</v>
      </c>
      <c r="V377" s="50">
        <f>IFERROR(VLOOKUP($A377,total!$B$4:$AW$437,28,0),0)</f>
        <v>0</v>
      </c>
      <c r="W377" s="50">
        <f>IFERROR(VLOOKUP($A377,total!$B$4:$AX$437,49,0),0)</f>
        <v>0</v>
      </c>
      <c r="X377" s="50"/>
      <c r="Y377" s="50">
        <f>IFERROR(VLOOKUP(A377,#REF!,4,0),0)</f>
        <v>0</v>
      </c>
      <c r="Z377" s="50">
        <f>IFERROR(VLOOKUP(B377,#REF!,8,0),0)</f>
        <v>0</v>
      </c>
      <c r="AA377" s="50">
        <f>IFERROR(VLOOKUP($A377,total!$B$4:$AW$437,45,0),0)</f>
        <v>0</v>
      </c>
      <c r="AB377" s="50">
        <f>IFERROR(VLOOKUP($A377,total!$B$4:$AW$437,48,0),0)</f>
        <v>0</v>
      </c>
      <c r="AC377" s="50">
        <f>IFERROR(VLOOKUP($A377,total!$B$4:$AB$437,19,0),0)</f>
        <v>0</v>
      </c>
      <c r="AD377" s="50">
        <f>IFERROR(VLOOKUP($A377,total!$B$4:$AB$437,10,0),0)</f>
        <v>0</v>
      </c>
      <c r="AE377" s="50">
        <f>IFERROR(VLOOKUP($A377,total!$B$4:$AB$437,13,0),0)-SUMIFS(topmanager!$D:$D,topmanager!$C:$C,rs_nova!$A381,topmanager!$A:$A,856)</f>
        <v>0</v>
      </c>
      <c r="AF377" s="50">
        <f>IFERROR(VLOOKUP($A377,total!$B$4:$AB$437,16,0),0)</f>
        <v>0</v>
      </c>
      <c r="AG377" s="50">
        <f>IFERROR(VLOOKUP($A377,total!$B$4:$AB$437,7,0),0)</f>
        <v>0</v>
      </c>
      <c r="AH377" s="50">
        <f>IFERROR(VLOOKUP($A377,total!$B$4:$AD$437,29,0),0)</f>
        <v>0</v>
      </c>
      <c r="AI377" s="50">
        <f>IFERROR(VLOOKUP(A377,total!$B$4:$AN$437,39,0),0)</f>
        <v>0</v>
      </c>
      <c r="AJ377" s="51">
        <f t="shared" si="82"/>
        <v>0</v>
      </c>
      <c r="AK377" s="50">
        <f t="shared" si="83"/>
        <v>0</v>
      </c>
      <c r="AL377" s="50">
        <f t="shared" si="84"/>
        <v>0</v>
      </c>
      <c r="AM377" s="50">
        <f t="shared" si="85"/>
        <v>0</v>
      </c>
      <c r="AN377" s="50" t="e">
        <f t="shared" si="94"/>
        <v>#REF!</v>
      </c>
      <c r="AO377" s="50" t="e">
        <f t="shared" si="94"/>
        <v>#REF!</v>
      </c>
      <c r="AP377" s="50" t="e">
        <f t="shared" si="94"/>
        <v>#REF!</v>
      </c>
      <c r="AQ377" s="50">
        <f>IFERROR(VLOOKUP(TEXT($A377,"000000"),[6]Página1!$A$8:$S$801,13,FALSE),0)</f>
        <v>0</v>
      </c>
      <c r="AR377" s="50">
        <f>IFERROR(VLOOKUP(TEXT($A377,"000000"),[6]Página1!$A$8:$S$801,16,FALSE),0)</f>
        <v>0</v>
      </c>
      <c r="AS377" s="50">
        <f>IFERROR(VLOOKUP(TEXT($A377,"000000"),[6]Página1!$A$8:$S$801,19,FALSE),0)</f>
        <v>0</v>
      </c>
      <c r="AT377" s="50">
        <f>IFERROR(VLOOKUP(TEXT($A377,"000000"),[7]Página1!$A$8:$R$814,12,FALSE),0)</f>
        <v>0</v>
      </c>
      <c r="AU377" s="50">
        <f>IFERROR(VLOOKUP(TEXT($A377,"000000"),[7]Página1!$A$8:$R$814,15,FALSE),0)</f>
        <v>0</v>
      </c>
      <c r="AV377" s="50">
        <f>IFERROR(VLOOKUP(TEXT($A377,"000000"),[7]Página1!$A$8:$R$814,18,FALSE),0)</f>
        <v>0</v>
      </c>
      <c r="AW377" s="50"/>
      <c r="AX377" s="51" t="e">
        <f t="shared" si="86"/>
        <v>#REF!</v>
      </c>
      <c r="AY377" s="51" t="e">
        <f t="shared" si="87"/>
        <v>#REF!</v>
      </c>
      <c r="AZ377" s="51" t="e">
        <f t="shared" si="88"/>
        <v>#REF!</v>
      </c>
      <c r="BA377" s="51" t="e">
        <f t="shared" si="89"/>
        <v>#REF!</v>
      </c>
      <c r="BB377" s="51">
        <f t="shared" si="90"/>
        <v>0</v>
      </c>
      <c r="BC377" s="51" t="e">
        <f t="shared" si="91"/>
        <v>#REF!</v>
      </c>
      <c r="BD377" s="51">
        <f t="shared" si="92"/>
        <v>0</v>
      </c>
      <c r="BE377" s="51">
        <f>IFERROR(VLOOKUP(A377,salario!A$2:P$91,11,FALSE),0)</f>
        <v>0</v>
      </c>
      <c r="BF377" s="51">
        <f>SUMIFS(topmanager!$D:$D,topmanager!$C:$C,rs_nova!$A377,topmanager!$A:$A,rs_nova!BF$2)</f>
        <v>0</v>
      </c>
      <c r="BG377" s="51">
        <f>SUMIFS(topmanager!$D:$D,topmanager!$C:$C,rs_nova!$A377,topmanager!$A:$A,rs_nova!BG$2)</f>
        <v>0</v>
      </c>
      <c r="BH377" s="51">
        <f>SUMIFS(topmanager!$D:$D,topmanager!$C:$C,rs_nova!$A377,topmanager!$A:$A,rs_nova!BH$2)</f>
        <v>0</v>
      </c>
      <c r="BI377" s="51">
        <f>SUMIFS(topmanager!$D:$D,topmanager!$C:$C,rs_nova!$A377,topmanager!$A:$A,rs_nova!BI$2)</f>
        <v>0</v>
      </c>
      <c r="BJ377" s="51">
        <f>SUMIFS(topmanager!$D:$D,topmanager!$C:$C,rs_nova!$A377,topmanager!$A:$A,rs_nova!BJ$2)+SUMIFS(topmanager!$D:$D,topmanager!$C:$C,rs_nova!$A377,topmanager!$A:$A,rs_nova!BJ$2+1)</f>
        <v>0</v>
      </c>
      <c r="BK377" s="51">
        <f>IFERROR(VLOOKUP(A377,[8]ferias!$C$4:$G$100,5,FALSE),0)</f>
        <v>0</v>
      </c>
      <c r="BL377" s="51">
        <f>SUMIFS(topmanager!$D:$D,topmanager!$C:$C,rs_nova!$A377,topmanager!$A:$A,rs_nova!BL$2)</f>
        <v>0</v>
      </c>
      <c r="BM377" s="51">
        <f>SUMIFS(topmanager!$D:$D,topmanager!$C:$C,rs_nova!$A377,topmanager!$A:$A,rs_nova!BM$2)+SUMIFS(topmanager!$D:$D,topmanager!$C:$C,rs_nova!$A381,topmanager!$A:$A,151)</f>
        <v>0</v>
      </c>
      <c r="BN377" s="51">
        <f t="shared" si="93"/>
        <v>0</v>
      </c>
    </row>
    <row r="378" spans="1:66">
      <c r="A378" s="47" t="e">
        <f>total!#REF!</f>
        <v>#REF!</v>
      </c>
      <c r="B378" s="47">
        <f t="shared" si="80"/>
        <v>0</v>
      </c>
      <c r="C378" s="48" t="e">
        <f>total!#REF!</f>
        <v>#REF!</v>
      </c>
      <c r="D378" s="49" t="str">
        <f>IFERROR(VLOOKUP(A378,salario!A$3:J$32,10,FALSE),"")</f>
        <v/>
      </c>
      <c r="E378" s="49" t="str">
        <f>IFERROR(IF(VLOOKUP(A378,salario!A$3:O$32,15,FALSE)="","",VLOOKUP(A378,salario!A$3:O$32,15,FALSE)),"")</f>
        <v/>
      </c>
      <c r="F378" s="47" t="str">
        <f>IFERROR(VLOOKUP(A378,[5]base_pessoal!$B$2:$P$1504,13,FALSE),"")</f>
        <v/>
      </c>
      <c r="G378" s="50">
        <f>IFERROR(VLOOKUP(A378,salario!A$2:P$91,11,FALSE),0)*B378/30</f>
        <v>0</v>
      </c>
      <c r="H378" s="50">
        <f>SUMIFS(topmanager!$D:$D,topmanager!$C:$C,rs_nova!$A378,topmanager!$A:$A,rs_nova!H$2)+SUMIFS(topmanager!$D:$D,topmanager!$C:$C,rs_nova!$A378,topmanager!$A:$A,63)</f>
        <v>0</v>
      </c>
      <c r="I378" s="50">
        <f>-SUMIFS(topmanager!$D:$D,topmanager!$C:$C,rs_nova!$A378,topmanager!$A:$A,rs_nova!I$2)</f>
        <v>0</v>
      </c>
      <c r="J378" s="50">
        <f>SUMIFS(topmanager!$D:$D,topmanager!$C:$C,rs_nova!$A378,topmanager!$A:$A,rs_nova!J$2)</f>
        <v>0</v>
      </c>
      <c r="K378" s="50">
        <f>SUMIFS(topmanager!$D:$D,topmanager!$C:$C,rs_nova!$A378,topmanager!$A:$A,rs_nova!K$2)+SUMIFS(topmanager!$D:$D,topmanager!$C:$C,rs_nova!$A378,topmanager!$A:$A,911)</f>
        <v>0</v>
      </c>
      <c r="L378" s="50">
        <f>SUMIFS(topmanager!$D:$D,topmanager!$C:$C,rs_nova!$A378,topmanager!$A:$A,rs_nova!L$2)</f>
        <v>0</v>
      </c>
      <c r="M378" s="50">
        <f>SUMIFS(topmanager!$D:$D,topmanager!$C:$C,rs_nova!$A378,topmanager!$A:$A,rs_nova!M$2)+SUMIFS(topmanager!$D:$D,topmanager!$C:$C,rs_nova!$A378,topmanager!$A:$A,908)+SUMIFS(topmanager!$D:$D,topmanager!$C:$C,rs_nova!$A378,topmanager!$A:$A,550)</f>
        <v>0</v>
      </c>
      <c r="N378" s="50">
        <f>SUMIFS(topmanager!$D:$D,topmanager!$C:$C,rs_nova!$A378,topmanager!$A:$A,rs_nova!N$2)</f>
        <v>0</v>
      </c>
      <c r="O378" s="51">
        <f t="shared" si="81"/>
        <v>0</v>
      </c>
      <c r="P378" s="50">
        <f>IFERROR(VLOOKUP($A378,total!$B$4:$AW$437,27,0),0)</f>
        <v>0</v>
      </c>
      <c r="Q378" s="50">
        <f>IFERROR(VLOOKUP($A378,total!$B$4:$AW$437,21,0),0)</f>
        <v>0</v>
      </c>
      <c r="R378" s="50">
        <f>IFERROR(VLOOKUP($A378,total!$B$4:$AW$437,25,0),0)+IFERROR(VLOOKUP($A378,total!$B$4:$AW$437,36,0),0)</f>
        <v>0</v>
      </c>
      <c r="S378" s="50">
        <f>IFERROR(VLOOKUP(A378,gympass!$A$2:$F$148,6,0),0)</f>
        <v>0</v>
      </c>
      <c r="T378" s="50">
        <f>IFERROR(VLOOKUP($A378,total!$B$4:$AW$437,42,0),0)</f>
        <v>0</v>
      </c>
      <c r="U378" s="50">
        <f>IFERROR(VLOOKUP($A378,total!$B$4:$AW$437,32,0),0)</f>
        <v>0</v>
      </c>
      <c r="V378" s="50">
        <f>IFERROR(VLOOKUP($A378,total!$B$4:$AW$437,28,0),0)</f>
        <v>0</v>
      </c>
      <c r="W378" s="50">
        <f>IFERROR(VLOOKUP($A378,total!$B$4:$AX$437,49,0),0)</f>
        <v>0</v>
      </c>
      <c r="X378" s="50"/>
      <c r="Y378" s="50">
        <f>IFERROR(VLOOKUP(A378,#REF!,4,0),0)</f>
        <v>0</v>
      </c>
      <c r="Z378" s="50">
        <f>IFERROR(VLOOKUP(B378,#REF!,8,0),0)</f>
        <v>0</v>
      </c>
      <c r="AA378" s="50">
        <f>IFERROR(VLOOKUP($A378,total!$B$4:$AW$437,45,0),0)</f>
        <v>0</v>
      </c>
      <c r="AB378" s="50">
        <f>IFERROR(VLOOKUP($A378,total!$B$4:$AW$437,48,0),0)</f>
        <v>0</v>
      </c>
      <c r="AC378" s="50">
        <f>IFERROR(VLOOKUP($A378,total!$B$4:$AB$437,19,0),0)</f>
        <v>0</v>
      </c>
      <c r="AD378" s="50">
        <f>IFERROR(VLOOKUP($A378,total!$B$4:$AB$437,10,0),0)</f>
        <v>0</v>
      </c>
      <c r="AE378" s="50">
        <f>IFERROR(VLOOKUP($A378,total!$B$4:$AB$437,13,0),0)-SUMIFS(topmanager!$D:$D,topmanager!$C:$C,rs_nova!$A382,topmanager!$A:$A,856)</f>
        <v>0</v>
      </c>
      <c r="AF378" s="50">
        <f>IFERROR(VLOOKUP($A378,total!$B$4:$AB$437,16,0),0)</f>
        <v>0</v>
      </c>
      <c r="AG378" s="50">
        <f>IFERROR(VLOOKUP($A378,total!$B$4:$AB$437,7,0),0)</f>
        <v>0</v>
      </c>
      <c r="AH378" s="50">
        <f>IFERROR(VLOOKUP($A378,total!$B$4:$AD$437,29,0),0)</f>
        <v>0</v>
      </c>
      <c r="AI378" s="50">
        <f>IFERROR(VLOOKUP(A378,total!$B$4:$AN$437,39,0),0)</f>
        <v>0</v>
      </c>
      <c r="AJ378" s="51">
        <f t="shared" si="82"/>
        <v>0</v>
      </c>
      <c r="AK378" s="50">
        <f t="shared" si="83"/>
        <v>0</v>
      </c>
      <c r="AL378" s="50">
        <f t="shared" si="84"/>
        <v>0</v>
      </c>
      <c r="AM378" s="50">
        <f t="shared" si="85"/>
        <v>0</v>
      </c>
      <c r="AN378" s="50" t="e">
        <f t="shared" si="94"/>
        <v>#REF!</v>
      </c>
      <c r="AO378" s="50" t="e">
        <f t="shared" si="94"/>
        <v>#REF!</v>
      </c>
      <c r="AP378" s="50" t="e">
        <f t="shared" si="94"/>
        <v>#REF!</v>
      </c>
      <c r="AQ378" s="50">
        <f>IFERROR(VLOOKUP(TEXT($A378,"000000"),[6]Página1!$A$8:$S$801,13,FALSE),0)</f>
        <v>0</v>
      </c>
      <c r="AR378" s="50">
        <f>IFERROR(VLOOKUP(TEXT($A378,"000000"),[6]Página1!$A$8:$S$801,16,FALSE),0)</f>
        <v>0</v>
      </c>
      <c r="AS378" s="50">
        <f>IFERROR(VLOOKUP(TEXT($A378,"000000"),[6]Página1!$A$8:$S$801,19,FALSE),0)</f>
        <v>0</v>
      </c>
      <c r="AT378" s="50">
        <f>IFERROR(VLOOKUP(TEXT($A378,"000000"),[7]Página1!$A$8:$R$814,12,FALSE),0)</f>
        <v>0</v>
      </c>
      <c r="AU378" s="50">
        <f>IFERROR(VLOOKUP(TEXT($A378,"000000"),[7]Página1!$A$8:$R$814,15,FALSE),0)</f>
        <v>0</v>
      </c>
      <c r="AV378" s="50">
        <f>IFERROR(VLOOKUP(TEXT($A378,"000000"),[7]Página1!$A$8:$R$814,18,FALSE),0)</f>
        <v>0</v>
      </c>
      <c r="AW378" s="50"/>
      <c r="AX378" s="51" t="e">
        <f t="shared" si="86"/>
        <v>#REF!</v>
      </c>
      <c r="AY378" s="51" t="e">
        <f t="shared" si="87"/>
        <v>#REF!</v>
      </c>
      <c r="AZ378" s="51" t="e">
        <f t="shared" si="88"/>
        <v>#REF!</v>
      </c>
      <c r="BA378" s="51" t="e">
        <f t="shared" si="89"/>
        <v>#REF!</v>
      </c>
      <c r="BB378" s="51">
        <f t="shared" si="90"/>
        <v>0</v>
      </c>
      <c r="BC378" s="51" t="e">
        <f t="shared" si="91"/>
        <v>#REF!</v>
      </c>
      <c r="BD378" s="51">
        <f t="shared" si="92"/>
        <v>0</v>
      </c>
      <c r="BE378" s="51">
        <f>IFERROR(VLOOKUP(A378,salario!A$2:P$91,11,FALSE),0)</f>
        <v>0</v>
      </c>
      <c r="BF378" s="51">
        <f>SUMIFS(topmanager!$D:$D,topmanager!$C:$C,rs_nova!$A378,topmanager!$A:$A,rs_nova!BF$2)</f>
        <v>0</v>
      </c>
      <c r="BG378" s="51">
        <f>SUMIFS(topmanager!$D:$D,topmanager!$C:$C,rs_nova!$A378,topmanager!$A:$A,rs_nova!BG$2)</f>
        <v>0</v>
      </c>
      <c r="BH378" s="51">
        <f>SUMIFS(topmanager!$D:$D,topmanager!$C:$C,rs_nova!$A378,topmanager!$A:$A,rs_nova!BH$2)</f>
        <v>0</v>
      </c>
      <c r="BI378" s="51">
        <f>SUMIFS(topmanager!$D:$D,topmanager!$C:$C,rs_nova!$A378,topmanager!$A:$A,rs_nova!BI$2)</f>
        <v>0</v>
      </c>
      <c r="BJ378" s="51">
        <f>SUMIFS(topmanager!$D:$D,topmanager!$C:$C,rs_nova!$A378,topmanager!$A:$A,rs_nova!BJ$2)+SUMIFS(topmanager!$D:$D,topmanager!$C:$C,rs_nova!$A378,topmanager!$A:$A,rs_nova!BJ$2+1)</f>
        <v>0</v>
      </c>
      <c r="BK378" s="51">
        <f>IFERROR(VLOOKUP(A378,[8]ferias!$C$4:$G$100,5,FALSE),0)</f>
        <v>0</v>
      </c>
      <c r="BL378" s="51">
        <f>SUMIFS(topmanager!$D:$D,topmanager!$C:$C,rs_nova!$A378,topmanager!$A:$A,rs_nova!BL$2)</f>
        <v>0</v>
      </c>
      <c r="BM378" s="51">
        <f>SUMIFS(topmanager!$D:$D,topmanager!$C:$C,rs_nova!$A378,topmanager!$A:$A,rs_nova!BM$2)+SUMIFS(topmanager!$D:$D,topmanager!$C:$C,rs_nova!$A382,topmanager!$A:$A,151)</f>
        <v>0</v>
      </c>
      <c r="BN378" s="51">
        <f t="shared" si="93"/>
        <v>0</v>
      </c>
    </row>
    <row r="379" spans="1:66">
      <c r="A379" s="47" t="e">
        <f>total!#REF!</f>
        <v>#REF!</v>
      </c>
      <c r="B379" s="47">
        <f t="shared" si="80"/>
        <v>0</v>
      </c>
      <c r="C379" s="48" t="e">
        <f>total!#REF!</f>
        <v>#REF!</v>
      </c>
      <c r="D379" s="49" t="str">
        <f>IFERROR(VLOOKUP(A379,salario!A$3:J$32,10,FALSE),"")</f>
        <v/>
      </c>
      <c r="E379" s="49" t="str">
        <f>IFERROR(IF(VLOOKUP(A379,salario!A$3:O$32,15,FALSE)="","",VLOOKUP(A379,salario!A$3:O$32,15,FALSE)),"")</f>
        <v/>
      </c>
      <c r="F379" s="47" t="str">
        <f>IFERROR(VLOOKUP(A379,[5]base_pessoal!$B$2:$P$1504,13,FALSE),"")</f>
        <v/>
      </c>
      <c r="G379" s="50">
        <f>IFERROR(VLOOKUP(A379,salario!A$2:P$91,11,FALSE),0)*B379/30</f>
        <v>0</v>
      </c>
      <c r="H379" s="50">
        <f>SUMIFS(topmanager!$D:$D,topmanager!$C:$C,rs_nova!$A379,topmanager!$A:$A,rs_nova!H$2)+SUMIFS(topmanager!$D:$D,topmanager!$C:$C,rs_nova!$A379,topmanager!$A:$A,63)</f>
        <v>0</v>
      </c>
      <c r="I379" s="50">
        <f>-SUMIFS(topmanager!$D:$D,topmanager!$C:$C,rs_nova!$A379,topmanager!$A:$A,rs_nova!I$2)</f>
        <v>0</v>
      </c>
      <c r="J379" s="50">
        <f>SUMIFS(topmanager!$D:$D,topmanager!$C:$C,rs_nova!$A379,topmanager!$A:$A,rs_nova!J$2)</f>
        <v>0</v>
      </c>
      <c r="K379" s="50">
        <f>SUMIFS(topmanager!$D:$D,topmanager!$C:$C,rs_nova!$A379,topmanager!$A:$A,rs_nova!K$2)+SUMIFS(topmanager!$D:$D,topmanager!$C:$C,rs_nova!$A379,topmanager!$A:$A,911)</f>
        <v>0</v>
      </c>
      <c r="L379" s="50">
        <f>SUMIFS(topmanager!$D:$D,topmanager!$C:$C,rs_nova!$A379,topmanager!$A:$A,rs_nova!L$2)</f>
        <v>0</v>
      </c>
      <c r="M379" s="50">
        <f>SUMIFS(topmanager!$D:$D,topmanager!$C:$C,rs_nova!$A379,topmanager!$A:$A,rs_nova!M$2)+SUMIFS(topmanager!$D:$D,topmanager!$C:$C,rs_nova!$A379,topmanager!$A:$A,908)+SUMIFS(topmanager!$D:$D,topmanager!$C:$C,rs_nova!$A379,topmanager!$A:$A,550)</f>
        <v>0</v>
      </c>
      <c r="N379" s="50">
        <f>SUMIFS(topmanager!$D:$D,topmanager!$C:$C,rs_nova!$A379,topmanager!$A:$A,rs_nova!N$2)</f>
        <v>0</v>
      </c>
      <c r="O379" s="51">
        <f t="shared" si="81"/>
        <v>0</v>
      </c>
      <c r="P379" s="50">
        <f>IFERROR(VLOOKUP($A379,total!$B$4:$AW$437,27,0),0)</f>
        <v>0</v>
      </c>
      <c r="Q379" s="50">
        <f>IFERROR(VLOOKUP($A379,total!$B$4:$AW$437,21,0),0)</f>
        <v>0</v>
      </c>
      <c r="R379" s="50">
        <f>IFERROR(VLOOKUP($A379,total!$B$4:$AW$437,25,0),0)+IFERROR(VLOOKUP($A379,total!$B$4:$AW$437,36,0),0)</f>
        <v>0</v>
      </c>
      <c r="S379" s="50">
        <f>IFERROR(VLOOKUP(A379,gympass!$A$2:$F$148,6,0),0)</f>
        <v>0</v>
      </c>
      <c r="T379" s="50">
        <f>IFERROR(VLOOKUP($A379,total!$B$4:$AW$437,42,0),0)</f>
        <v>0</v>
      </c>
      <c r="U379" s="50">
        <f>IFERROR(VLOOKUP($A379,total!$B$4:$AW$437,32,0),0)</f>
        <v>0</v>
      </c>
      <c r="V379" s="50">
        <f>IFERROR(VLOOKUP($A379,total!$B$4:$AW$437,28,0),0)</f>
        <v>0</v>
      </c>
      <c r="W379" s="50">
        <f>IFERROR(VLOOKUP($A379,total!$B$4:$AX$437,49,0),0)</f>
        <v>0</v>
      </c>
      <c r="X379" s="50"/>
      <c r="Y379" s="50">
        <f>IFERROR(VLOOKUP(A379,#REF!,4,0),0)</f>
        <v>0</v>
      </c>
      <c r="Z379" s="50">
        <f>IFERROR(VLOOKUP(B379,#REF!,8,0),0)</f>
        <v>0</v>
      </c>
      <c r="AA379" s="50">
        <f>IFERROR(VLOOKUP($A379,total!$B$4:$AW$437,45,0),0)</f>
        <v>0</v>
      </c>
      <c r="AB379" s="50">
        <f>IFERROR(VLOOKUP($A379,total!$B$4:$AW$437,48,0),0)</f>
        <v>0</v>
      </c>
      <c r="AC379" s="50">
        <f>IFERROR(VLOOKUP($A379,total!$B$4:$AB$437,19,0),0)</f>
        <v>0</v>
      </c>
      <c r="AD379" s="50">
        <f>IFERROR(VLOOKUP($A379,total!$B$4:$AB$437,10,0),0)</f>
        <v>0</v>
      </c>
      <c r="AE379" s="50">
        <f>IFERROR(VLOOKUP($A379,total!$B$4:$AB$437,13,0),0)-SUMIFS(topmanager!$D:$D,topmanager!$C:$C,rs_nova!$A383,topmanager!$A:$A,856)</f>
        <v>0</v>
      </c>
      <c r="AF379" s="50">
        <f>IFERROR(VLOOKUP($A379,total!$B$4:$AB$437,16,0),0)</f>
        <v>0</v>
      </c>
      <c r="AG379" s="50">
        <f>IFERROR(VLOOKUP($A379,total!$B$4:$AB$437,7,0),0)</f>
        <v>0</v>
      </c>
      <c r="AH379" s="50">
        <f>IFERROR(VLOOKUP($A379,total!$B$4:$AD$437,29,0),0)</f>
        <v>0</v>
      </c>
      <c r="AI379" s="50">
        <f>IFERROR(VLOOKUP(A379,total!$B$4:$AN$437,39,0),0)</f>
        <v>0</v>
      </c>
      <c r="AJ379" s="51">
        <f t="shared" si="82"/>
        <v>0</v>
      </c>
      <c r="AK379" s="50">
        <f t="shared" si="83"/>
        <v>0</v>
      </c>
      <c r="AL379" s="50">
        <f t="shared" si="84"/>
        <v>0</v>
      </c>
      <c r="AM379" s="50">
        <f t="shared" si="85"/>
        <v>0</v>
      </c>
      <c r="AN379" s="50" t="e">
        <f t="shared" si="94"/>
        <v>#REF!</v>
      </c>
      <c r="AO379" s="50" t="e">
        <f t="shared" si="94"/>
        <v>#REF!</v>
      </c>
      <c r="AP379" s="50" t="e">
        <f t="shared" si="94"/>
        <v>#REF!</v>
      </c>
      <c r="AQ379" s="50">
        <f>IFERROR(VLOOKUP(TEXT($A379,"000000"),[6]Página1!$A$8:$S$801,13,FALSE),0)</f>
        <v>0</v>
      </c>
      <c r="AR379" s="50">
        <f>IFERROR(VLOOKUP(TEXT($A379,"000000"),[6]Página1!$A$8:$S$801,16,FALSE),0)</f>
        <v>0</v>
      </c>
      <c r="AS379" s="50">
        <f>IFERROR(VLOOKUP(TEXT($A379,"000000"),[6]Página1!$A$8:$S$801,19,FALSE),0)</f>
        <v>0</v>
      </c>
      <c r="AT379" s="50">
        <f>IFERROR(VLOOKUP(TEXT($A379,"000000"),[7]Página1!$A$8:$R$814,12,FALSE),0)</f>
        <v>0</v>
      </c>
      <c r="AU379" s="50">
        <f>IFERROR(VLOOKUP(TEXT($A379,"000000"),[7]Página1!$A$8:$R$814,15,FALSE),0)</f>
        <v>0</v>
      </c>
      <c r="AV379" s="50">
        <f>IFERROR(VLOOKUP(TEXT($A379,"000000"),[7]Página1!$A$8:$R$814,18,FALSE),0)</f>
        <v>0</v>
      </c>
      <c r="AW379" s="50"/>
      <c r="AX379" s="51" t="e">
        <f t="shared" si="86"/>
        <v>#REF!</v>
      </c>
      <c r="AY379" s="51" t="e">
        <f t="shared" si="87"/>
        <v>#REF!</v>
      </c>
      <c r="AZ379" s="51" t="e">
        <f t="shared" si="88"/>
        <v>#REF!</v>
      </c>
      <c r="BA379" s="51" t="e">
        <f t="shared" si="89"/>
        <v>#REF!</v>
      </c>
      <c r="BB379" s="51">
        <f t="shared" si="90"/>
        <v>0</v>
      </c>
      <c r="BC379" s="51" t="e">
        <f t="shared" si="91"/>
        <v>#REF!</v>
      </c>
      <c r="BD379" s="51">
        <f t="shared" si="92"/>
        <v>0</v>
      </c>
      <c r="BE379" s="51">
        <f>IFERROR(VLOOKUP(A379,salario!A$2:P$91,11,FALSE),0)</f>
        <v>0</v>
      </c>
      <c r="BF379" s="51">
        <f>SUMIFS(topmanager!$D:$D,topmanager!$C:$C,rs_nova!$A379,topmanager!$A:$A,rs_nova!BF$2)</f>
        <v>0</v>
      </c>
      <c r="BG379" s="51">
        <f>SUMIFS(topmanager!$D:$D,topmanager!$C:$C,rs_nova!$A379,topmanager!$A:$A,rs_nova!BG$2)</f>
        <v>0</v>
      </c>
      <c r="BH379" s="51">
        <f>SUMIFS(topmanager!$D:$D,topmanager!$C:$C,rs_nova!$A379,topmanager!$A:$A,rs_nova!BH$2)</f>
        <v>0</v>
      </c>
      <c r="BI379" s="51">
        <f>SUMIFS(topmanager!$D:$D,topmanager!$C:$C,rs_nova!$A379,topmanager!$A:$A,rs_nova!BI$2)</f>
        <v>0</v>
      </c>
      <c r="BJ379" s="51">
        <f>SUMIFS(topmanager!$D:$D,topmanager!$C:$C,rs_nova!$A379,topmanager!$A:$A,rs_nova!BJ$2)+SUMIFS(topmanager!$D:$D,topmanager!$C:$C,rs_nova!$A379,topmanager!$A:$A,rs_nova!BJ$2+1)</f>
        <v>0</v>
      </c>
      <c r="BK379" s="51">
        <f>IFERROR(VLOOKUP(A379,[8]ferias!$C$4:$G$100,5,FALSE),0)</f>
        <v>0</v>
      </c>
      <c r="BL379" s="51">
        <f>SUMIFS(topmanager!$D:$D,topmanager!$C:$C,rs_nova!$A379,topmanager!$A:$A,rs_nova!BL$2)</f>
        <v>0</v>
      </c>
      <c r="BM379" s="51">
        <f>SUMIFS(topmanager!$D:$D,topmanager!$C:$C,rs_nova!$A379,topmanager!$A:$A,rs_nova!BM$2)+SUMIFS(topmanager!$D:$D,topmanager!$C:$C,rs_nova!$A383,topmanager!$A:$A,151)</f>
        <v>0</v>
      </c>
      <c r="BN379" s="51">
        <f t="shared" si="93"/>
        <v>0</v>
      </c>
    </row>
    <row r="380" spans="1:66">
      <c r="A380" s="47" t="e">
        <f>total!#REF!</f>
        <v>#REF!</v>
      </c>
      <c r="B380" s="47">
        <f t="shared" si="80"/>
        <v>0</v>
      </c>
      <c r="C380" s="48" t="e">
        <f>total!#REF!</f>
        <v>#REF!</v>
      </c>
      <c r="D380" s="49" t="str">
        <f>IFERROR(VLOOKUP(A380,salario!A$3:J$32,10,FALSE),"")</f>
        <v/>
      </c>
      <c r="E380" s="49" t="str">
        <f>IFERROR(IF(VLOOKUP(A380,salario!A$3:O$32,15,FALSE)="","",VLOOKUP(A380,salario!A$3:O$32,15,FALSE)),"")</f>
        <v/>
      </c>
      <c r="F380" s="47" t="str">
        <f>IFERROR(VLOOKUP(A380,[5]base_pessoal!$B$2:$P$1504,13,FALSE),"")</f>
        <v/>
      </c>
      <c r="G380" s="50">
        <f>IFERROR(VLOOKUP(A380,salario!A$2:P$91,11,FALSE),0)*B380/30</f>
        <v>0</v>
      </c>
      <c r="H380" s="50">
        <f>SUMIFS(topmanager!$D:$D,topmanager!$C:$C,rs_nova!$A380,topmanager!$A:$A,rs_nova!H$2)+SUMIFS(topmanager!$D:$D,topmanager!$C:$C,rs_nova!$A380,topmanager!$A:$A,63)</f>
        <v>0</v>
      </c>
      <c r="I380" s="50">
        <f>-SUMIFS(topmanager!$D:$D,topmanager!$C:$C,rs_nova!$A380,topmanager!$A:$A,rs_nova!I$2)</f>
        <v>0</v>
      </c>
      <c r="J380" s="50">
        <f>SUMIFS(topmanager!$D:$D,topmanager!$C:$C,rs_nova!$A380,topmanager!$A:$A,rs_nova!J$2)</f>
        <v>0</v>
      </c>
      <c r="K380" s="50">
        <f>SUMIFS(topmanager!$D:$D,topmanager!$C:$C,rs_nova!$A380,topmanager!$A:$A,rs_nova!K$2)+SUMIFS(topmanager!$D:$D,topmanager!$C:$C,rs_nova!$A380,topmanager!$A:$A,911)</f>
        <v>0</v>
      </c>
      <c r="L380" s="50">
        <f>SUMIFS(topmanager!$D:$D,topmanager!$C:$C,rs_nova!$A380,topmanager!$A:$A,rs_nova!L$2)</f>
        <v>0</v>
      </c>
      <c r="M380" s="50">
        <f>SUMIFS(topmanager!$D:$D,topmanager!$C:$C,rs_nova!$A380,topmanager!$A:$A,rs_nova!M$2)+SUMIFS(topmanager!$D:$D,topmanager!$C:$C,rs_nova!$A380,topmanager!$A:$A,908)+SUMIFS(topmanager!$D:$D,topmanager!$C:$C,rs_nova!$A380,topmanager!$A:$A,550)</f>
        <v>0</v>
      </c>
      <c r="N380" s="50">
        <f>SUMIFS(topmanager!$D:$D,topmanager!$C:$C,rs_nova!$A380,topmanager!$A:$A,rs_nova!N$2)</f>
        <v>0</v>
      </c>
      <c r="O380" s="51">
        <f t="shared" si="81"/>
        <v>0</v>
      </c>
      <c r="P380" s="50">
        <f>IFERROR(VLOOKUP($A380,total!$B$4:$AW$437,27,0),0)</f>
        <v>0</v>
      </c>
      <c r="Q380" s="50">
        <f>IFERROR(VLOOKUP($A380,total!$B$4:$AW$437,21,0),0)</f>
        <v>0</v>
      </c>
      <c r="R380" s="50">
        <f>IFERROR(VLOOKUP($A380,total!$B$4:$AW$437,25,0),0)+IFERROR(VLOOKUP($A380,total!$B$4:$AW$437,36,0),0)</f>
        <v>0</v>
      </c>
      <c r="S380" s="50">
        <f>IFERROR(VLOOKUP(A380,gympass!$A$2:$F$148,6,0),0)</f>
        <v>0</v>
      </c>
      <c r="T380" s="50">
        <f>IFERROR(VLOOKUP($A380,total!$B$4:$AW$437,42,0),0)</f>
        <v>0</v>
      </c>
      <c r="U380" s="50">
        <f>IFERROR(VLOOKUP($A380,total!$B$4:$AW$437,32,0),0)</f>
        <v>0</v>
      </c>
      <c r="V380" s="50">
        <f>IFERROR(VLOOKUP($A380,total!$B$4:$AW$437,28,0),0)</f>
        <v>0</v>
      </c>
      <c r="W380" s="50">
        <f>IFERROR(VLOOKUP($A380,total!$B$4:$AX$437,49,0),0)</f>
        <v>0</v>
      </c>
      <c r="X380" s="50"/>
      <c r="Y380" s="50">
        <f>IFERROR(VLOOKUP(A380,#REF!,4,0),0)</f>
        <v>0</v>
      </c>
      <c r="Z380" s="50">
        <f>IFERROR(VLOOKUP(B380,#REF!,8,0),0)</f>
        <v>0</v>
      </c>
      <c r="AA380" s="50">
        <f>IFERROR(VLOOKUP($A380,total!$B$4:$AW$437,45,0),0)</f>
        <v>0</v>
      </c>
      <c r="AB380" s="50">
        <f>IFERROR(VLOOKUP($A380,total!$B$4:$AW$437,48,0),0)</f>
        <v>0</v>
      </c>
      <c r="AC380" s="50">
        <f>IFERROR(VLOOKUP($A380,total!$B$4:$AB$437,19,0),0)</f>
        <v>0</v>
      </c>
      <c r="AD380" s="50">
        <f>IFERROR(VLOOKUP($A380,total!$B$4:$AB$437,10,0),0)</f>
        <v>0</v>
      </c>
      <c r="AE380" s="50">
        <f>IFERROR(VLOOKUP($A380,total!$B$4:$AB$437,13,0),0)-SUMIFS(topmanager!$D:$D,topmanager!$C:$C,rs_nova!$A384,topmanager!$A:$A,856)</f>
        <v>0</v>
      </c>
      <c r="AF380" s="50">
        <f>IFERROR(VLOOKUP($A380,total!$B$4:$AB$437,16,0),0)</f>
        <v>0</v>
      </c>
      <c r="AG380" s="50">
        <f>IFERROR(VLOOKUP($A380,total!$B$4:$AB$437,7,0),0)</f>
        <v>0</v>
      </c>
      <c r="AH380" s="50">
        <f>IFERROR(VLOOKUP($A380,total!$B$4:$AD$437,29,0),0)</f>
        <v>0</v>
      </c>
      <c r="AI380" s="50">
        <f>IFERROR(VLOOKUP(A380,total!$B$4:$AN$437,39,0),0)</f>
        <v>0</v>
      </c>
      <c r="AJ380" s="51">
        <f t="shared" si="82"/>
        <v>0</v>
      </c>
      <c r="AK380" s="50">
        <f t="shared" si="83"/>
        <v>0</v>
      </c>
      <c r="AL380" s="50">
        <f t="shared" si="84"/>
        <v>0</v>
      </c>
      <c r="AM380" s="50">
        <f t="shared" si="85"/>
        <v>0</v>
      </c>
      <c r="AN380" s="50" t="e">
        <f t="shared" si="94"/>
        <v>#REF!</v>
      </c>
      <c r="AO380" s="50" t="e">
        <f t="shared" si="94"/>
        <v>#REF!</v>
      </c>
      <c r="AP380" s="50" t="e">
        <f t="shared" si="94"/>
        <v>#REF!</v>
      </c>
      <c r="AQ380" s="50">
        <f>IFERROR(VLOOKUP(TEXT($A380,"000000"),[6]Página1!$A$8:$S$801,13,FALSE),0)</f>
        <v>0</v>
      </c>
      <c r="AR380" s="50">
        <f>IFERROR(VLOOKUP(TEXT($A380,"000000"),[6]Página1!$A$8:$S$801,16,FALSE),0)</f>
        <v>0</v>
      </c>
      <c r="AS380" s="50">
        <f>IFERROR(VLOOKUP(TEXT($A380,"000000"),[6]Página1!$A$8:$S$801,19,FALSE),0)</f>
        <v>0</v>
      </c>
      <c r="AT380" s="50">
        <f>IFERROR(VLOOKUP(TEXT($A380,"000000"),[7]Página1!$A$8:$R$814,12,FALSE),0)</f>
        <v>0</v>
      </c>
      <c r="AU380" s="50">
        <f>IFERROR(VLOOKUP(TEXT($A380,"000000"),[7]Página1!$A$8:$R$814,15,FALSE),0)</f>
        <v>0</v>
      </c>
      <c r="AV380" s="50">
        <f>IFERROR(VLOOKUP(TEXT($A380,"000000"),[7]Página1!$A$8:$R$814,18,FALSE),0)</f>
        <v>0</v>
      </c>
      <c r="AW380" s="50"/>
      <c r="AX380" s="51" t="e">
        <f t="shared" si="86"/>
        <v>#REF!</v>
      </c>
      <c r="AY380" s="51" t="e">
        <f t="shared" si="87"/>
        <v>#REF!</v>
      </c>
      <c r="AZ380" s="51" t="e">
        <f t="shared" si="88"/>
        <v>#REF!</v>
      </c>
      <c r="BA380" s="51" t="e">
        <f t="shared" si="89"/>
        <v>#REF!</v>
      </c>
      <c r="BB380" s="51">
        <f t="shared" si="90"/>
        <v>0</v>
      </c>
      <c r="BC380" s="51" t="e">
        <f t="shared" si="91"/>
        <v>#REF!</v>
      </c>
      <c r="BD380" s="51">
        <f t="shared" si="92"/>
        <v>0</v>
      </c>
      <c r="BE380" s="51">
        <f>IFERROR(VLOOKUP(A380,salario!A$2:P$91,11,FALSE),0)</f>
        <v>0</v>
      </c>
      <c r="BF380" s="51">
        <f>SUMIFS(topmanager!$D:$D,topmanager!$C:$C,rs_nova!$A380,topmanager!$A:$A,rs_nova!BF$2)</f>
        <v>0</v>
      </c>
      <c r="BG380" s="51">
        <f>SUMIFS(topmanager!$D:$D,topmanager!$C:$C,rs_nova!$A380,topmanager!$A:$A,rs_nova!BG$2)</f>
        <v>0</v>
      </c>
      <c r="BH380" s="51">
        <f>SUMIFS(topmanager!$D:$D,topmanager!$C:$C,rs_nova!$A380,topmanager!$A:$A,rs_nova!BH$2)</f>
        <v>0</v>
      </c>
      <c r="BI380" s="51">
        <f>SUMIFS(topmanager!$D:$D,topmanager!$C:$C,rs_nova!$A380,topmanager!$A:$A,rs_nova!BI$2)</f>
        <v>0</v>
      </c>
      <c r="BJ380" s="51">
        <f>SUMIFS(topmanager!$D:$D,topmanager!$C:$C,rs_nova!$A380,topmanager!$A:$A,rs_nova!BJ$2)+SUMIFS(topmanager!$D:$D,topmanager!$C:$C,rs_nova!$A380,topmanager!$A:$A,rs_nova!BJ$2+1)</f>
        <v>0</v>
      </c>
      <c r="BK380" s="51">
        <f>IFERROR(VLOOKUP(A380,[8]ferias!$C$4:$G$100,5,FALSE),0)</f>
        <v>0</v>
      </c>
      <c r="BL380" s="51">
        <f>SUMIFS(topmanager!$D:$D,topmanager!$C:$C,rs_nova!$A380,topmanager!$A:$A,rs_nova!BL$2)</f>
        <v>0</v>
      </c>
      <c r="BM380" s="51">
        <f>SUMIFS(topmanager!$D:$D,topmanager!$C:$C,rs_nova!$A380,topmanager!$A:$A,rs_nova!BM$2)+SUMIFS(topmanager!$D:$D,topmanager!$C:$C,rs_nova!$A384,topmanager!$A:$A,151)</f>
        <v>0</v>
      </c>
      <c r="BN380" s="51">
        <f t="shared" si="93"/>
        <v>0</v>
      </c>
    </row>
    <row r="381" spans="1:66">
      <c r="A381" s="47" t="e">
        <f>total!#REF!</f>
        <v>#REF!</v>
      </c>
      <c r="B381" s="47">
        <f t="shared" si="80"/>
        <v>0</v>
      </c>
      <c r="C381" s="48" t="e">
        <f>total!#REF!</f>
        <v>#REF!</v>
      </c>
      <c r="D381" s="49" t="str">
        <f>IFERROR(VLOOKUP(A381,salario!A$3:J$32,10,FALSE),"")</f>
        <v/>
      </c>
      <c r="E381" s="49" t="str">
        <f>IFERROR(IF(VLOOKUP(A381,salario!A$3:O$32,15,FALSE)="","",VLOOKUP(A381,salario!A$3:O$32,15,FALSE)),"")</f>
        <v/>
      </c>
      <c r="F381" s="47" t="str">
        <f>IFERROR(VLOOKUP(A381,[5]base_pessoal!$B$2:$P$1504,13,FALSE),"")</f>
        <v/>
      </c>
      <c r="G381" s="50">
        <f>IFERROR(VLOOKUP(A381,salario!A$2:P$91,11,FALSE),0)*B381/30</f>
        <v>0</v>
      </c>
      <c r="H381" s="50">
        <f>SUMIFS(topmanager!$D:$D,topmanager!$C:$C,rs_nova!$A381,topmanager!$A:$A,rs_nova!H$2)+SUMIFS(topmanager!$D:$D,topmanager!$C:$C,rs_nova!$A381,topmanager!$A:$A,63)</f>
        <v>0</v>
      </c>
      <c r="I381" s="50">
        <f>-SUMIFS(topmanager!$D:$D,topmanager!$C:$C,rs_nova!$A381,topmanager!$A:$A,rs_nova!I$2)</f>
        <v>0</v>
      </c>
      <c r="J381" s="50">
        <f>SUMIFS(topmanager!$D:$D,topmanager!$C:$C,rs_nova!$A381,topmanager!$A:$A,rs_nova!J$2)</f>
        <v>0</v>
      </c>
      <c r="K381" s="50">
        <f>SUMIFS(topmanager!$D:$D,topmanager!$C:$C,rs_nova!$A381,topmanager!$A:$A,rs_nova!K$2)+SUMIFS(topmanager!$D:$D,topmanager!$C:$C,rs_nova!$A381,topmanager!$A:$A,911)</f>
        <v>0</v>
      </c>
      <c r="L381" s="50">
        <f>SUMIFS(topmanager!$D:$D,topmanager!$C:$C,rs_nova!$A381,topmanager!$A:$A,rs_nova!L$2)</f>
        <v>0</v>
      </c>
      <c r="M381" s="50">
        <f>SUMIFS(topmanager!$D:$D,topmanager!$C:$C,rs_nova!$A381,topmanager!$A:$A,rs_nova!M$2)+SUMIFS(topmanager!$D:$D,topmanager!$C:$C,rs_nova!$A381,topmanager!$A:$A,908)+SUMIFS(topmanager!$D:$D,topmanager!$C:$C,rs_nova!$A381,topmanager!$A:$A,550)</f>
        <v>0</v>
      </c>
      <c r="N381" s="50">
        <f>SUMIFS(topmanager!$D:$D,topmanager!$C:$C,rs_nova!$A381,topmanager!$A:$A,rs_nova!N$2)</f>
        <v>0</v>
      </c>
      <c r="O381" s="51">
        <f t="shared" si="81"/>
        <v>0</v>
      </c>
      <c r="P381" s="50">
        <f>IFERROR(VLOOKUP($A381,total!$B$4:$AW$437,27,0),0)</f>
        <v>0</v>
      </c>
      <c r="Q381" s="50">
        <f>IFERROR(VLOOKUP($A381,total!$B$4:$AW$437,21,0),0)</f>
        <v>0</v>
      </c>
      <c r="R381" s="50">
        <f>IFERROR(VLOOKUP($A381,total!$B$4:$AW$437,25,0),0)+IFERROR(VLOOKUP($A381,total!$B$4:$AW$437,36,0),0)</f>
        <v>0</v>
      </c>
      <c r="S381" s="50">
        <f>IFERROR(VLOOKUP(A381,gympass!$A$2:$F$148,6,0),0)</f>
        <v>0</v>
      </c>
      <c r="T381" s="50">
        <f>IFERROR(VLOOKUP($A381,total!$B$4:$AW$437,42,0),0)</f>
        <v>0</v>
      </c>
      <c r="U381" s="50">
        <f>IFERROR(VLOOKUP($A381,total!$B$4:$AW$437,32,0),0)</f>
        <v>0</v>
      </c>
      <c r="V381" s="50">
        <f>IFERROR(VLOOKUP($A381,total!$B$4:$AW$437,28,0),0)</f>
        <v>0</v>
      </c>
      <c r="W381" s="50">
        <f>IFERROR(VLOOKUP($A381,total!$B$4:$AX$437,49,0),0)</f>
        <v>0</v>
      </c>
      <c r="X381" s="50"/>
      <c r="Y381" s="50">
        <f>IFERROR(VLOOKUP(A381,#REF!,4,0),0)</f>
        <v>0</v>
      </c>
      <c r="Z381" s="50">
        <f>IFERROR(VLOOKUP(B381,#REF!,8,0),0)</f>
        <v>0</v>
      </c>
      <c r="AA381" s="50">
        <f>IFERROR(VLOOKUP($A381,total!$B$4:$AW$437,45,0),0)</f>
        <v>0</v>
      </c>
      <c r="AB381" s="50">
        <f>IFERROR(VLOOKUP($A381,total!$B$4:$AW$437,48,0),0)</f>
        <v>0</v>
      </c>
      <c r="AC381" s="50">
        <f>IFERROR(VLOOKUP($A381,total!$B$4:$AB$437,19,0),0)</f>
        <v>0</v>
      </c>
      <c r="AD381" s="50">
        <f>IFERROR(VLOOKUP($A381,total!$B$4:$AB$437,10,0),0)</f>
        <v>0</v>
      </c>
      <c r="AE381" s="50">
        <f>IFERROR(VLOOKUP($A381,total!$B$4:$AB$437,13,0),0)-SUMIFS(topmanager!$D:$D,topmanager!$C:$C,rs_nova!$A385,topmanager!$A:$A,856)</f>
        <v>0</v>
      </c>
      <c r="AF381" s="50">
        <f>IFERROR(VLOOKUP($A381,total!$B$4:$AB$437,16,0),0)</f>
        <v>0</v>
      </c>
      <c r="AG381" s="50">
        <f>IFERROR(VLOOKUP($A381,total!$B$4:$AB$437,7,0),0)</f>
        <v>0</v>
      </c>
      <c r="AH381" s="50">
        <f>IFERROR(VLOOKUP($A381,total!$B$4:$AD$437,29,0),0)</f>
        <v>0</v>
      </c>
      <c r="AI381" s="50">
        <f>IFERROR(VLOOKUP(A381,total!$B$4:$AN$437,39,0),0)</f>
        <v>0</v>
      </c>
      <c r="AJ381" s="51">
        <f t="shared" si="82"/>
        <v>0</v>
      </c>
      <c r="AK381" s="50">
        <f t="shared" si="83"/>
        <v>0</v>
      </c>
      <c r="AL381" s="50">
        <f t="shared" si="84"/>
        <v>0</v>
      </c>
      <c r="AM381" s="50">
        <f t="shared" si="85"/>
        <v>0</v>
      </c>
      <c r="AN381" s="50" t="e">
        <f t="shared" si="94"/>
        <v>#REF!</v>
      </c>
      <c r="AO381" s="50" t="e">
        <f t="shared" si="94"/>
        <v>#REF!</v>
      </c>
      <c r="AP381" s="50" t="e">
        <f t="shared" si="94"/>
        <v>#REF!</v>
      </c>
      <c r="AQ381" s="50">
        <f>IFERROR(VLOOKUP(TEXT($A381,"000000"),[6]Página1!$A$8:$S$801,13,FALSE),0)</f>
        <v>0</v>
      </c>
      <c r="AR381" s="50">
        <f>IFERROR(VLOOKUP(TEXT($A381,"000000"),[6]Página1!$A$8:$S$801,16,FALSE),0)</f>
        <v>0</v>
      </c>
      <c r="AS381" s="50">
        <f>IFERROR(VLOOKUP(TEXT($A381,"000000"),[6]Página1!$A$8:$S$801,19,FALSE),0)</f>
        <v>0</v>
      </c>
      <c r="AT381" s="50">
        <f>IFERROR(VLOOKUP(TEXT($A381,"000000"),[7]Página1!$A$8:$R$814,12,FALSE),0)</f>
        <v>0</v>
      </c>
      <c r="AU381" s="50">
        <f>IFERROR(VLOOKUP(TEXT($A381,"000000"),[7]Página1!$A$8:$R$814,15,FALSE),0)</f>
        <v>0</v>
      </c>
      <c r="AV381" s="50">
        <f>IFERROR(VLOOKUP(TEXT($A381,"000000"),[7]Página1!$A$8:$R$814,18,FALSE),0)</f>
        <v>0</v>
      </c>
      <c r="AW381" s="50"/>
      <c r="AX381" s="51" t="e">
        <f t="shared" si="86"/>
        <v>#REF!</v>
      </c>
      <c r="AY381" s="51" t="e">
        <f t="shared" si="87"/>
        <v>#REF!</v>
      </c>
      <c r="AZ381" s="51" t="e">
        <f t="shared" si="88"/>
        <v>#REF!</v>
      </c>
      <c r="BA381" s="51" t="e">
        <f t="shared" si="89"/>
        <v>#REF!</v>
      </c>
      <c r="BB381" s="51">
        <f t="shared" si="90"/>
        <v>0</v>
      </c>
      <c r="BC381" s="51" t="e">
        <f t="shared" si="91"/>
        <v>#REF!</v>
      </c>
      <c r="BD381" s="51">
        <f t="shared" si="92"/>
        <v>0</v>
      </c>
      <c r="BE381" s="51">
        <f>IFERROR(VLOOKUP(A381,salario!A$2:P$91,11,FALSE),0)</f>
        <v>0</v>
      </c>
      <c r="BF381" s="51">
        <f>SUMIFS(topmanager!$D:$D,topmanager!$C:$C,rs_nova!$A381,topmanager!$A:$A,rs_nova!BF$2)</f>
        <v>0</v>
      </c>
      <c r="BG381" s="51">
        <f>SUMIFS(topmanager!$D:$D,topmanager!$C:$C,rs_nova!$A381,topmanager!$A:$A,rs_nova!BG$2)</f>
        <v>0</v>
      </c>
      <c r="BH381" s="51">
        <f>SUMIFS(topmanager!$D:$D,topmanager!$C:$C,rs_nova!$A381,topmanager!$A:$A,rs_nova!BH$2)</f>
        <v>0</v>
      </c>
      <c r="BI381" s="51">
        <f>SUMIFS(topmanager!$D:$D,topmanager!$C:$C,rs_nova!$A381,topmanager!$A:$A,rs_nova!BI$2)</f>
        <v>0</v>
      </c>
      <c r="BJ381" s="51">
        <f>SUMIFS(topmanager!$D:$D,topmanager!$C:$C,rs_nova!$A381,topmanager!$A:$A,rs_nova!BJ$2)+SUMIFS(topmanager!$D:$D,topmanager!$C:$C,rs_nova!$A381,topmanager!$A:$A,rs_nova!BJ$2+1)</f>
        <v>0</v>
      </c>
      <c r="BK381" s="51">
        <f>IFERROR(VLOOKUP(A381,[8]ferias!$C$4:$G$100,5,FALSE),0)</f>
        <v>0</v>
      </c>
      <c r="BL381" s="51">
        <f>SUMIFS(topmanager!$D:$D,topmanager!$C:$C,rs_nova!$A381,topmanager!$A:$A,rs_nova!BL$2)</f>
        <v>0</v>
      </c>
      <c r="BM381" s="51">
        <f>SUMIFS(topmanager!$D:$D,topmanager!$C:$C,rs_nova!$A381,topmanager!$A:$A,rs_nova!BM$2)+SUMIFS(topmanager!$D:$D,topmanager!$C:$C,rs_nova!$A385,topmanager!$A:$A,151)</f>
        <v>0</v>
      </c>
      <c r="BN381" s="51">
        <f t="shared" si="93"/>
        <v>0</v>
      </c>
    </row>
    <row r="382" spans="1:66">
      <c r="A382" s="47" t="e">
        <f>total!#REF!</f>
        <v>#REF!</v>
      </c>
      <c r="B382" s="47">
        <f t="shared" si="80"/>
        <v>0</v>
      </c>
      <c r="C382" s="48" t="e">
        <f>total!#REF!</f>
        <v>#REF!</v>
      </c>
      <c r="D382" s="49" t="str">
        <f>IFERROR(VLOOKUP(A382,salario!A$3:J$32,10,FALSE),"")</f>
        <v/>
      </c>
      <c r="E382" s="49" t="str">
        <f>IFERROR(IF(VLOOKUP(A382,salario!A$3:O$32,15,FALSE)="","",VLOOKUP(A382,salario!A$3:O$32,15,FALSE)),"")</f>
        <v/>
      </c>
      <c r="F382" s="47" t="str">
        <f>IFERROR(VLOOKUP(A382,[5]base_pessoal!$B$2:$P$1504,13,FALSE),"")</f>
        <v/>
      </c>
      <c r="G382" s="50">
        <f>IFERROR(VLOOKUP(A382,salario!A$2:P$91,11,FALSE),0)*B382/30</f>
        <v>0</v>
      </c>
      <c r="H382" s="50">
        <f>SUMIFS(topmanager!$D:$D,topmanager!$C:$C,rs_nova!$A382,topmanager!$A:$A,rs_nova!H$2)+SUMIFS(topmanager!$D:$D,topmanager!$C:$C,rs_nova!$A382,topmanager!$A:$A,63)</f>
        <v>0</v>
      </c>
      <c r="I382" s="50">
        <f>-SUMIFS(topmanager!$D:$D,topmanager!$C:$C,rs_nova!$A382,topmanager!$A:$A,rs_nova!I$2)</f>
        <v>0</v>
      </c>
      <c r="J382" s="50">
        <f>SUMIFS(topmanager!$D:$D,topmanager!$C:$C,rs_nova!$A382,topmanager!$A:$A,rs_nova!J$2)</f>
        <v>0</v>
      </c>
      <c r="K382" s="50">
        <f>SUMIFS(topmanager!$D:$D,topmanager!$C:$C,rs_nova!$A382,topmanager!$A:$A,rs_nova!K$2)+SUMIFS(topmanager!$D:$D,topmanager!$C:$C,rs_nova!$A382,topmanager!$A:$A,911)</f>
        <v>0</v>
      </c>
      <c r="L382" s="50">
        <f>SUMIFS(topmanager!$D:$D,topmanager!$C:$C,rs_nova!$A382,topmanager!$A:$A,rs_nova!L$2)</f>
        <v>0</v>
      </c>
      <c r="M382" s="50">
        <f>SUMIFS(topmanager!$D:$D,topmanager!$C:$C,rs_nova!$A382,topmanager!$A:$A,rs_nova!M$2)+SUMIFS(topmanager!$D:$D,topmanager!$C:$C,rs_nova!$A382,topmanager!$A:$A,908)+SUMIFS(topmanager!$D:$D,topmanager!$C:$C,rs_nova!$A382,topmanager!$A:$A,550)</f>
        <v>0</v>
      </c>
      <c r="N382" s="50">
        <f>SUMIFS(topmanager!$D:$D,topmanager!$C:$C,rs_nova!$A382,topmanager!$A:$A,rs_nova!N$2)</f>
        <v>0</v>
      </c>
      <c r="O382" s="51">
        <f t="shared" si="81"/>
        <v>0</v>
      </c>
      <c r="P382" s="50">
        <f>IFERROR(VLOOKUP($A382,total!$B$4:$AW$437,27,0),0)</f>
        <v>0</v>
      </c>
      <c r="Q382" s="50">
        <f>IFERROR(VLOOKUP($A382,total!$B$4:$AW$437,21,0),0)</f>
        <v>0</v>
      </c>
      <c r="R382" s="50">
        <f>IFERROR(VLOOKUP($A382,total!$B$4:$AW$437,25,0),0)+IFERROR(VLOOKUP($A382,total!$B$4:$AW$437,36,0),0)</f>
        <v>0</v>
      </c>
      <c r="S382" s="50">
        <f>IFERROR(VLOOKUP(A382,gympass!$A$2:$F$148,6,0),0)</f>
        <v>0</v>
      </c>
      <c r="T382" s="50">
        <f>IFERROR(VLOOKUP($A382,total!$B$4:$AW$437,42,0),0)</f>
        <v>0</v>
      </c>
      <c r="U382" s="50">
        <f>IFERROR(VLOOKUP($A382,total!$B$4:$AW$437,32,0),0)</f>
        <v>0</v>
      </c>
      <c r="V382" s="50">
        <f>IFERROR(VLOOKUP($A382,total!$B$4:$AW$437,28,0),0)</f>
        <v>0</v>
      </c>
      <c r="W382" s="50">
        <f>IFERROR(VLOOKUP($A382,total!$B$4:$AX$437,49,0),0)</f>
        <v>0</v>
      </c>
      <c r="X382" s="50"/>
      <c r="Y382" s="50">
        <f>IFERROR(VLOOKUP(A382,#REF!,4,0),0)</f>
        <v>0</v>
      </c>
      <c r="Z382" s="50">
        <f>IFERROR(VLOOKUP(B382,#REF!,8,0),0)</f>
        <v>0</v>
      </c>
      <c r="AA382" s="50">
        <f>IFERROR(VLOOKUP($A382,total!$B$4:$AW$437,45,0),0)</f>
        <v>0</v>
      </c>
      <c r="AB382" s="50">
        <f>IFERROR(VLOOKUP($A382,total!$B$4:$AW$437,48,0),0)</f>
        <v>0</v>
      </c>
      <c r="AC382" s="50">
        <f>IFERROR(VLOOKUP($A382,total!$B$4:$AB$437,19,0),0)</f>
        <v>0</v>
      </c>
      <c r="AD382" s="50">
        <f>IFERROR(VLOOKUP($A382,total!$B$4:$AB$437,10,0),0)</f>
        <v>0</v>
      </c>
      <c r="AE382" s="50">
        <f>IFERROR(VLOOKUP($A382,total!$B$4:$AB$437,13,0),0)-SUMIFS(topmanager!$D:$D,topmanager!$C:$C,rs_nova!$A386,topmanager!$A:$A,856)</f>
        <v>0</v>
      </c>
      <c r="AF382" s="50">
        <f>IFERROR(VLOOKUP($A382,total!$B$4:$AB$437,16,0),0)</f>
        <v>0</v>
      </c>
      <c r="AG382" s="50">
        <f>IFERROR(VLOOKUP($A382,total!$B$4:$AB$437,7,0),0)</f>
        <v>0</v>
      </c>
      <c r="AH382" s="50">
        <f>IFERROR(VLOOKUP($A382,total!$B$4:$AD$437,29,0),0)</f>
        <v>0</v>
      </c>
      <c r="AI382" s="50">
        <f>IFERROR(VLOOKUP(A382,total!$B$4:$AN$437,39,0),0)</f>
        <v>0</v>
      </c>
      <c r="AJ382" s="51">
        <f t="shared" si="82"/>
        <v>0</v>
      </c>
      <c r="AK382" s="50">
        <f t="shared" si="83"/>
        <v>0</v>
      </c>
      <c r="AL382" s="50">
        <f t="shared" si="84"/>
        <v>0</v>
      </c>
      <c r="AM382" s="50">
        <f t="shared" si="85"/>
        <v>0</v>
      </c>
      <c r="AN382" s="50" t="e">
        <f t="shared" si="94"/>
        <v>#REF!</v>
      </c>
      <c r="AO382" s="50" t="e">
        <f t="shared" si="94"/>
        <v>#REF!</v>
      </c>
      <c r="AP382" s="50" t="e">
        <f t="shared" si="94"/>
        <v>#REF!</v>
      </c>
      <c r="AQ382" s="50">
        <f>IFERROR(VLOOKUP(TEXT($A382,"000000"),[6]Página1!$A$8:$S$801,13,FALSE),0)</f>
        <v>0</v>
      </c>
      <c r="AR382" s="50">
        <f>IFERROR(VLOOKUP(TEXT($A382,"000000"),[6]Página1!$A$8:$S$801,16,FALSE),0)</f>
        <v>0</v>
      </c>
      <c r="AS382" s="50">
        <f>IFERROR(VLOOKUP(TEXT($A382,"000000"),[6]Página1!$A$8:$S$801,19,FALSE),0)</f>
        <v>0</v>
      </c>
      <c r="AT382" s="50">
        <f>IFERROR(VLOOKUP(TEXT($A382,"000000"),[7]Página1!$A$8:$R$814,12,FALSE),0)</f>
        <v>0</v>
      </c>
      <c r="AU382" s="50">
        <f>IFERROR(VLOOKUP(TEXT($A382,"000000"),[7]Página1!$A$8:$R$814,15,FALSE),0)</f>
        <v>0</v>
      </c>
      <c r="AV382" s="50">
        <f>IFERROR(VLOOKUP(TEXT($A382,"000000"),[7]Página1!$A$8:$R$814,18,FALSE),0)</f>
        <v>0</v>
      </c>
      <c r="AW382" s="50"/>
      <c r="AX382" s="51" t="e">
        <f t="shared" si="86"/>
        <v>#REF!</v>
      </c>
      <c r="AY382" s="51" t="e">
        <f t="shared" si="87"/>
        <v>#REF!</v>
      </c>
      <c r="AZ382" s="51" t="e">
        <f t="shared" si="88"/>
        <v>#REF!</v>
      </c>
      <c r="BA382" s="51" t="e">
        <f t="shared" si="89"/>
        <v>#REF!</v>
      </c>
      <c r="BB382" s="51">
        <f t="shared" si="90"/>
        <v>0</v>
      </c>
      <c r="BC382" s="51" t="e">
        <f t="shared" si="91"/>
        <v>#REF!</v>
      </c>
      <c r="BD382" s="51">
        <f t="shared" si="92"/>
        <v>0</v>
      </c>
      <c r="BE382" s="51">
        <f>IFERROR(VLOOKUP(A382,salario!A$2:P$91,11,FALSE),0)</f>
        <v>0</v>
      </c>
      <c r="BF382" s="51">
        <f>SUMIFS(topmanager!$D:$D,topmanager!$C:$C,rs_nova!$A382,topmanager!$A:$A,rs_nova!BF$2)</f>
        <v>0</v>
      </c>
      <c r="BG382" s="51">
        <f>SUMIFS(topmanager!$D:$D,topmanager!$C:$C,rs_nova!$A382,topmanager!$A:$A,rs_nova!BG$2)</f>
        <v>0</v>
      </c>
      <c r="BH382" s="51">
        <f>SUMIFS(topmanager!$D:$D,topmanager!$C:$C,rs_nova!$A382,topmanager!$A:$A,rs_nova!BH$2)</f>
        <v>0</v>
      </c>
      <c r="BI382" s="51">
        <f>SUMIFS(topmanager!$D:$D,topmanager!$C:$C,rs_nova!$A382,topmanager!$A:$A,rs_nova!BI$2)</f>
        <v>0</v>
      </c>
      <c r="BJ382" s="51">
        <f>SUMIFS(topmanager!$D:$D,topmanager!$C:$C,rs_nova!$A382,topmanager!$A:$A,rs_nova!BJ$2)+SUMIFS(topmanager!$D:$D,topmanager!$C:$C,rs_nova!$A382,topmanager!$A:$A,rs_nova!BJ$2+1)</f>
        <v>0</v>
      </c>
      <c r="BK382" s="51">
        <f>IFERROR(VLOOKUP(A382,[8]ferias!$C$4:$G$100,5,FALSE),0)</f>
        <v>0</v>
      </c>
      <c r="BL382" s="51">
        <f>SUMIFS(topmanager!$D:$D,topmanager!$C:$C,rs_nova!$A382,topmanager!$A:$A,rs_nova!BL$2)</f>
        <v>0</v>
      </c>
      <c r="BM382" s="51">
        <f>SUMIFS(topmanager!$D:$D,topmanager!$C:$C,rs_nova!$A382,topmanager!$A:$A,rs_nova!BM$2)+SUMIFS(topmanager!$D:$D,topmanager!$C:$C,rs_nova!$A386,topmanager!$A:$A,151)</f>
        <v>0</v>
      </c>
      <c r="BN382" s="51">
        <f t="shared" si="93"/>
        <v>0</v>
      </c>
    </row>
    <row r="383" spans="1:66">
      <c r="A383" s="47" t="e">
        <f>total!#REF!</f>
        <v>#REF!</v>
      </c>
      <c r="B383" s="47">
        <f t="shared" si="80"/>
        <v>0</v>
      </c>
      <c r="C383" s="48" t="e">
        <f>total!#REF!</f>
        <v>#REF!</v>
      </c>
      <c r="D383" s="49" t="str">
        <f>IFERROR(VLOOKUP(A383,salario!A$3:J$32,10,FALSE),"")</f>
        <v/>
      </c>
      <c r="E383" s="49" t="str">
        <f>IFERROR(IF(VLOOKUP(A383,salario!A$3:O$32,15,FALSE)="","",VLOOKUP(A383,salario!A$3:O$32,15,FALSE)),"")</f>
        <v/>
      </c>
      <c r="F383" s="47" t="str">
        <f>IFERROR(VLOOKUP(A383,[5]base_pessoal!$B$2:$P$1504,13,FALSE),"")</f>
        <v/>
      </c>
      <c r="G383" s="50">
        <f>IFERROR(VLOOKUP(A383,salario!A$2:P$91,11,FALSE),0)*B383/30</f>
        <v>0</v>
      </c>
      <c r="H383" s="50">
        <f>SUMIFS(topmanager!$D:$D,topmanager!$C:$C,rs_nova!$A383,topmanager!$A:$A,rs_nova!H$2)+SUMIFS(topmanager!$D:$D,topmanager!$C:$C,rs_nova!$A383,topmanager!$A:$A,63)</f>
        <v>0</v>
      </c>
      <c r="I383" s="50">
        <f>-SUMIFS(topmanager!$D:$D,topmanager!$C:$C,rs_nova!$A383,topmanager!$A:$A,rs_nova!I$2)</f>
        <v>0</v>
      </c>
      <c r="J383" s="50">
        <f>SUMIFS(topmanager!$D:$D,topmanager!$C:$C,rs_nova!$A383,topmanager!$A:$A,rs_nova!J$2)</f>
        <v>0</v>
      </c>
      <c r="K383" s="50">
        <f>SUMIFS(topmanager!$D:$D,topmanager!$C:$C,rs_nova!$A383,topmanager!$A:$A,rs_nova!K$2)+SUMIFS(topmanager!$D:$D,topmanager!$C:$C,rs_nova!$A383,topmanager!$A:$A,911)</f>
        <v>0</v>
      </c>
      <c r="L383" s="50">
        <f>SUMIFS(topmanager!$D:$D,topmanager!$C:$C,rs_nova!$A383,topmanager!$A:$A,rs_nova!L$2)</f>
        <v>0</v>
      </c>
      <c r="M383" s="50">
        <f>SUMIFS(topmanager!$D:$D,topmanager!$C:$C,rs_nova!$A383,topmanager!$A:$A,rs_nova!M$2)+SUMIFS(topmanager!$D:$D,topmanager!$C:$C,rs_nova!$A383,topmanager!$A:$A,908)+SUMIFS(topmanager!$D:$D,topmanager!$C:$C,rs_nova!$A383,topmanager!$A:$A,550)</f>
        <v>0</v>
      </c>
      <c r="N383" s="50">
        <f>SUMIFS(topmanager!$D:$D,topmanager!$C:$C,rs_nova!$A383,topmanager!$A:$A,rs_nova!N$2)</f>
        <v>0</v>
      </c>
      <c r="O383" s="51">
        <f t="shared" si="81"/>
        <v>0</v>
      </c>
      <c r="P383" s="50">
        <f>IFERROR(VLOOKUP($A383,total!$B$4:$AW$437,27,0),0)</f>
        <v>0</v>
      </c>
      <c r="Q383" s="50">
        <f>IFERROR(VLOOKUP($A383,total!$B$4:$AW$437,21,0),0)</f>
        <v>0</v>
      </c>
      <c r="R383" s="50">
        <f>IFERROR(VLOOKUP($A383,total!$B$4:$AW$437,25,0),0)+IFERROR(VLOOKUP($A383,total!$B$4:$AW$437,36,0),0)</f>
        <v>0</v>
      </c>
      <c r="S383" s="50">
        <f>IFERROR(VLOOKUP(A383,gympass!$A$2:$F$148,6,0),0)</f>
        <v>0</v>
      </c>
      <c r="T383" s="50">
        <f>IFERROR(VLOOKUP($A383,total!$B$4:$AW$437,42,0),0)</f>
        <v>0</v>
      </c>
      <c r="U383" s="50">
        <f>IFERROR(VLOOKUP($A383,total!$B$4:$AW$437,32,0),0)</f>
        <v>0</v>
      </c>
      <c r="V383" s="50">
        <f>IFERROR(VLOOKUP($A383,total!$B$4:$AW$437,28,0),0)</f>
        <v>0</v>
      </c>
      <c r="W383" s="50">
        <f>IFERROR(VLOOKUP($A383,total!$B$4:$AX$437,49,0),0)</f>
        <v>0</v>
      </c>
      <c r="X383" s="50"/>
      <c r="Y383" s="50">
        <f>IFERROR(VLOOKUP(A383,#REF!,4,0),0)</f>
        <v>0</v>
      </c>
      <c r="Z383" s="50">
        <f>IFERROR(VLOOKUP(B383,#REF!,8,0),0)</f>
        <v>0</v>
      </c>
      <c r="AA383" s="50">
        <f>IFERROR(VLOOKUP($A383,total!$B$4:$AW$437,45,0),0)</f>
        <v>0</v>
      </c>
      <c r="AB383" s="50">
        <f>IFERROR(VLOOKUP($A383,total!$B$4:$AW$437,48,0),0)</f>
        <v>0</v>
      </c>
      <c r="AC383" s="50">
        <f>IFERROR(VLOOKUP($A383,total!$B$4:$AB$437,19,0),0)</f>
        <v>0</v>
      </c>
      <c r="AD383" s="50">
        <f>IFERROR(VLOOKUP($A383,total!$B$4:$AB$437,10,0),0)</f>
        <v>0</v>
      </c>
      <c r="AE383" s="50">
        <f>IFERROR(VLOOKUP($A383,total!$B$4:$AB$437,13,0),0)-SUMIFS(topmanager!$D:$D,topmanager!$C:$C,rs_nova!$A387,topmanager!$A:$A,856)</f>
        <v>0</v>
      </c>
      <c r="AF383" s="50">
        <f>IFERROR(VLOOKUP($A383,total!$B$4:$AB$437,16,0),0)</f>
        <v>0</v>
      </c>
      <c r="AG383" s="50">
        <f>IFERROR(VLOOKUP($A383,total!$B$4:$AB$437,7,0),0)</f>
        <v>0</v>
      </c>
      <c r="AH383" s="50">
        <f>IFERROR(VLOOKUP($A383,total!$B$4:$AD$437,29,0),0)</f>
        <v>0</v>
      </c>
      <c r="AI383" s="50">
        <f>IFERROR(VLOOKUP(A383,total!$B$4:$AN$437,39,0),0)</f>
        <v>0</v>
      </c>
      <c r="AJ383" s="51">
        <f t="shared" si="82"/>
        <v>0</v>
      </c>
      <c r="AK383" s="50">
        <f t="shared" si="83"/>
        <v>0</v>
      </c>
      <c r="AL383" s="50">
        <f t="shared" si="84"/>
        <v>0</v>
      </c>
      <c r="AM383" s="50">
        <f t="shared" si="85"/>
        <v>0</v>
      </c>
      <c r="AN383" s="50" t="e">
        <f t="shared" si="94"/>
        <v>#REF!</v>
      </c>
      <c r="AO383" s="50" t="e">
        <f t="shared" si="94"/>
        <v>#REF!</v>
      </c>
      <c r="AP383" s="50" t="e">
        <f t="shared" si="94"/>
        <v>#REF!</v>
      </c>
      <c r="AQ383" s="50">
        <f>IFERROR(VLOOKUP(TEXT($A383,"000000"),[6]Página1!$A$8:$S$801,13,FALSE),0)</f>
        <v>0</v>
      </c>
      <c r="AR383" s="50">
        <f>IFERROR(VLOOKUP(TEXT($A383,"000000"),[6]Página1!$A$8:$S$801,16,FALSE),0)</f>
        <v>0</v>
      </c>
      <c r="AS383" s="50">
        <f>IFERROR(VLOOKUP(TEXT($A383,"000000"),[6]Página1!$A$8:$S$801,19,FALSE),0)</f>
        <v>0</v>
      </c>
      <c r="AT383" s="50">
        <f>IFERROR(VLOOKUP(TEXT($A383,"000000"),[7]Página1!$A$8:$R$814,12,FALSE),0)</f>
        <v>0</v>
      </c>
      <c r="AU383" s="50">
        <f>IFERROR(VLOOKUP(TEXT($A383,"000000"),[7]Página1!$A$8:$R$814,15,FALSE),0)</f>
        <v>0</v>
      </c>
      <c r="AV383" s="50">
        <f>IFERROR(VLOOKUP(TEXT($A383,"000000"),[7]Página1!$A$8:$R$814,18,FALSE),0)</f>
        <v>0</v>
      </c>
      <c r="AW383" s="50"/>
      <c r="AX383" s="51" t="e">
        <f t="shared" si="86"/>
        <v>#REF!</v>
      </c>
      <c r="AY383" s="51" t="e">
        <f t="shared" si="87"/>
        <v>#REF!</v>
      </c>
      <c r="AZ383" s="51" t="e">
        <f t="shared" si="88"/>
        <v>#REF!</v>
      </c>
      <c r="BA383" s="51" t="e">
        <f t="shared" si="89"/>
        <v>#REF!</v>
      </c>
      <c r="BB383" s="51">
        <f t="shared" si="90"/>
        <v>0</v>
      </c>
      <c r="BC383" s="51" t="e">
        <f t="shared" si="91"/>
        <v>#REF!</v>
      </c>
      <c r="BD383" s="51">
        <f t="shared" si="92"/>
        <v>0</v>
      </c>
      <c r="BE383" s="51">
        <f>IFERROR(VLOOKUP(A383,salario!A$2:P$91,11,FALSE),0)</f>
        <v>0</v>
      </c>
      <c r="BF383" s="51">
        <f>SUMIFS(topmanager!$D:$D,topmanager!$C:$C,rs_nova!$A383,topmanager!$A:$A,rs_nova!BF$2)</f>
        <v>0</v>
      </c>
      <c r="BG383" s="51">
        <f>SUMIFS(topmanager!$D:$D,topmanager!$C:$C,rs_nova!$A383,topmanager!$A:$A,rs_nova!BG$2)</f>
        <v>0</v>
      </c>
      <c r="BH383" s="51">
        <f>SUMIFS(topmanager!$D:$D,topmanager!$C:$C,rs_nova!$A383,topmanager!$A:$A,rs_nova!BH$2)</f>
        <v>0</v>
      </c>
      <c r="BI383" s="51">
        <f>SUMIFS(topmanager!$D:$D,topmanager!$C:$C,rs_nova!$A383,topmanager!$A:$A,rs_nova!BI$2)</f>
        <v>0</v>
      </c>
      <c r="BJ383" s="51">
        <f>SUMIFS(topmanager!$D:$D,topmanager!$C:$C,rs_nova!$A383,topmanager!$A:$A,rs_nova!BJ$2)+SUMIFS(topmanager!$D:$D,topmanager!$C:$C,rs_nova!$A383,topmanager!$A:$A,rs_nova!BJ$2+1)</f>
        <v>0</v>
      </c>
      <c r="BK383" s="51">
        <f>IFERROR(VLOOKUP(A383,[8]ferias!$C$4:$G$100,5,FALSE),0)</f>
        <v>0</v>
      </c>
      <c r="BL383" s="51">
        <f>SUMIFS(topmanager!$D:$D,topmanager!$C:$C,rs_nova!$A383,topmanager!$A:$A,rs_nova!BL$2)</f>
        <v>0</v>
      </c>
      <c r="BM383" s="51">
        <f>SUMIFS(topmanager!$D:$D,topmanager!$C:$C,rs_nova!$A383,topmanager!$A:$A,rs_nova!BM$2)+SUMIFS(topmanager!$D:$D,topmanager!$C:$C,rs_nova!$A387,topmanager!$A:$A,151)</f>
        <v>0</v>
      </c>
      <c r="BN383" s="51">
        <f t="shared" si="93"/>
        <v>0</v>
      </c>
    </row>
    <row r="384" spans="1:66">
      <c r="A384" s="47" t="e">
        <f>total!#REF!</f>
        <v>#REF!</v>
      </c>
      <c r="B384" s="47">
        <f t="shared" si="80"/>
        <v>0</v>
      </c>
      <c r="C384" s="48" t="e">
        <f>total!#REF!</f>
        <v>#REF!</v>
      </c>
      <c r="D384" s="49" t="str">
        <f>IFERROR(VLOOKUP(A384,salario!A$3:J$32,10,FALSE),"")</f>
        <v/>
      </c>
      <c r="E384" s="49" t="str">
        <f>IFERROR(IF(VLOOKUP(A384,salario!A$3:O$32,15,FALSE)="","",VLOOKUP(A384,salario!A$3:O$32,15,FALSE)),"")</f>
        <v/>
      </c>
      <c r="F384" s="47" t="str">
        <f>IFERROR(VLOOKUP(A384,[5]base_pessoal!$B$2:$P$1504,13,FALSE),"")</f>
        <v/>
      </c>
      <c r="G384" s="50">
        <f>IFERROR(VLOOKUP(A384,salario!A$2:P$91,11,FALSE),0)*B384/30</f>
        <v>0</v>
      </c>
      <c r="H384" s="50">
        <f>SUMIFS(topmanager!$D:$D,topmanager!$C:$C,rs_nova!$A384,topmanager!$A:$A,rs_nova!H$2)+SUMIFS(topmanager!$D:$D,topmanager!$C:$C,rs_nova!$A384,topmanager!$A:$A,63)</f>
        <v>0</v>
      </c>
      <c r="I384" s="50">
        <f>-SUMIFS(topmanager!$D:$D,topmanager!$C:$C,rs_nova!$A384,topmanager!$A:$A,rs_nova!I$2)</f>
        <v>0</v>
      </c>
      <c r="J384" s="50">
        <f>SUMIFS(topmanager!$D:$D,topmanager!$C:$C,rs_nova!$A384,topmanager!$A:$A,rs_nova!J$2)</f>
        <v>0</v>
      </c>
      <c r="K384" s="50">
        <f>SUMIFS(topmanager!$D:$D,topmanager!$C:$C,rs_nova!$A384,topmanager!$A:$A,rs_nova!K$2)+SUMIFS(topmanager!$D:$D,topmanager!$C:$C,rs_nova!$A384,topmanager!$A:$A,911)</f>
        <v>0</v>
      </c>
      <c r="L384" s="50">
        <f>SUMIFS(topmanager!$D:$D,topmanager!$C:$C,rs_nova!$A384,topmanager!$A:$A,rs_nova!L$2)</f>
        <v>0</v>
      </c>
      <c r="M384" s="50">
        <f>SUMIFS(topmanager!$D:$D,topmanager!$C:$C,rs_nova!$A384,topmanager!$A:$A,rs_nova!M$2)+SUMIFS(topmanager!$D:$D,topmanager!$C:$C,rs_nova!$A384,topmanager!$A:$A,908)+SUMIFS(topmanager!$D:$D,topmanager!$C:$C,rs_nova!$A384,topmanager!$A:$A,550)</f>
        <v>0</v>
      </c>
      <c r="N384" s="50">
        <f>SUMIFS(topmanager!$D:$D,topmanager!$C:$C,rs_nova!$A384,topmanager!$A:$A,rs_nova!N$2)</f>
        <v>0</v>
      </c>
      <c r="O384" s="51">
        <f t="shared" si="81"/>
        <v>0</v>
      </c>
      <c r="P384" s="50">
        <f>IFERROR(VLOOKUP($A384,total!$B$4:$AW$437,27,0),0)</f>
        <v>0</v>
      </c>
      <c r="Q384" s="50">
        <f>IFERROR(VLOOKUP($A384,total!$B$4:$AW$437,21,0),0)</f>
        <v>0</v>
      </c>
      <c r="R384" s="50">
        <f>IFERROR(VLOOKUP($A384,total!$B$4:$AW$437,25,0),0)+IFERROR(VLOOKUP($A384,total!$B$4:$AW$437,36,0),0)</f>
        <v>0</v>
      </c>
      <c r="S384" s="50">
        <f>IFERROR(VLOOKUP(A384,gympass!$A$2:$F$148,6,0),0)</f>
        <v>0</v>
      </c>
      <c r="T384" s="50">
        <f>IFERROR(VLOOKUP($A384,total!$B$4:$AW$437,42,0),0)</f>
        <v>0</v>
      </c>
      <c r="U384" s="50">
        <f>IFERROR(VLOOKUP($A384,total!$B$4:$AW$437,32,0),0)</f>
        <v>0</v>
      </c>
      <c r="V384" s="50">
        <f>IFERROR(VLOOKUP($A384,total!$B$4:$AW$437,28,0),0)</f>
        <v>0</v>
      </c>
      <c r="W384" s="50">
        <f>IFERROR(VLOOKUP($A384,total!$B$4:$AX$437,49,0),0)</f>
        <v>0</v>
      </c>
      <c r="X384" s="50"/>
      <c r="Y384" s="50">
        <f>IFERROR(VLOOKUP(A384,#REF!,4,0),0)</f>
        <v>0</v>
      </c>
      <c r="Z384" s="50">
        <f>IFERROR(VLOOKUP(B384,#REF!,8,0),0)</f>
        <v>0</v>
      </c>
      <c r="AA384" s="50">
        <f>IFERROR(VLOOKUP($A384,total!$B$4:$AW$437,45,0),0)</f>
        <v>0</v>
      </c>
      <c r="AB384" s="50">
        <f>IFERROR(VLOOKUP($A384,total!$B$4:$AW$437,48,0),0)</f>
        <v>0</v>
      </c>
      <c r="AC384" s="50">
        <f>IFERROR(VLOOKUP($A384,total!$B$4:$AB$437,19,0),0)</f>
        <v>0</v>
      </c>
      <c r="AD384" s="50">
        <f>IFERROR(VLOOKUP($A384,total!$B$4:$AB$437,10,0),0)</f>
        <v>0</v>
      </c>
      <c r="AE384" s="50">
        <f>IFERROR(VLOOKUP($A384,total!$B$4:$AB$437,13,0),0)-SUMIFS(topmanager!$D:$D,topmanager!$C:$C,rs_nova!$A388,topmanager!$A:$A,856)</f>
        <v>0</v>
      </c>
      <c r="AF384" s="50">
        <f>IFERROR(VLOOKUP($A384,total!$B$4:$AB$437,16,0),0)</f>
        <v>0</v>
      </c>
      <c r="AG384" s="50">
        <f>IFERROR(VLOOKUP($A384,total!$B$4:$AB$437,7,0),0)</f>
        <v>0</v>
      </c>
      <c r="AH384" s="50">
        <f>IFERROR(VLOOKUP($A384,total!$B$4:$AD$437,29,0),0)</f>
        <v>0</v>
      </c>
      <c r="AI384" s="50">
        <f>IFERROR(VLOOKUP(A384,total!$B$4:$AN$437,39,0),0)</f>
        <v>0</v>
      </c>
      <c r="AJ384" s="51">
        <f t="shared" si="82"/>
        <v>0</v>
      </c>
      <c r="AK384" s="50">
        <f t="shared" si="83"/>
        <v>0</v>
      </c>
      <c r="AL384" s="50">
        <f t="shared" si="84"/>
        <v>0</v>
      </c>
      <c r="AM384" s="50">
        <f t="shared" si="85"/>
        <v>0</v>
      </c>
      <c r="AN384" s="50" t="e">
        <f t="shared" si="94"/>
        <v>#REF!</v>
      </c>
      <c r="AO384" s="50" t="e">
        <f t="shared" si="94"/>
        <v>#REF!</v>
      </c>
      <c r="AP384" s="50" t="e">
        <f t="shared" si="94"/>
        <v>#REF!</v>
      </c>
      <c r="AQ384" s="50">
        <f>IFERROR(VLOOKUP(TEXT($A384,"000000"),[6]Página1!$A$8:$S$801,13,FALSE),0)</f>
        <v>0</v>
      </c>
      <c r="AR384" s="50">
        <f>IFERROR(VLOOKUP(TEXT($A384,"000000"),[6]Página1!$A$8:$S$801,16,FALSE),0)</f>
        <v>0</v>
      </c>
      <c r="AS384" s="50">
        <f>IFERROR(VLOOKUP(TEXT($A384,"000000"),[6]Página1!$A$8:$S$801,19,FALSE),0)</f>
        <v>0</v>
      </c>
      <c r="AT384" s="50">
        <f>IFERROR(VLOOKUP(TEXT($A384,"000000"),[7]Página1!$A$8:$R$814,12,FALSE),0)</f>
        <v>0</v>
      </c>
      <c r="AU384" s="50">
        <f>IFERROR(VLOOKUP(TEXT($A384,"000000"),[7]Página1!$A$8:$R$814,15,FALSE),0)</f>
        <v>0</v>
      </c>
      <c r="AV384" s="50">
        <f>IFERROR(VLOOKUP(TEXT($A384,"000000"),[7]Página1!$A$8:$R$814,18,FALSE),0)</f>
        <v>0</v>
      </c>
      <c r="AW384" s="50"/>
      <c r="AX384" s="51" t="e">
        <f t="shared" si="86"/>
        <v>#REF!</v>
      </c>
      <c r="AY384" s="51" t="e">
        <f t="shared" si="87"/>
        <v>#REF!</v>
      </c>
      <c r="AZ384" s="51" t="e">
        <f t="shared" si="88"/>
        <v>#REF!</v>
      </c>
      <c r="BA384" s="51" t="e">
        <f t="shared" si="89"/>
        <v>#REF!</v>
      </c>
      <c r="BB384" s="51">
        <f t="shared" si="90"/>
        <v>0</v>
      </c>
      <c r="BC384" s="51" t="e">
        <f t="shared" si="91"/>
        <v>#REF!</v>
      </c>
      <c r="BD384" s="51">
        <f t="shared" si="92"/>
        <v>0</v>
      </c>
      <c r="BE384" s="51">
        <f>IFERROR(VLOOKUP(A384,salario!A$2:P$91,11,FALSE),0)</f>
        <v>0</v>
      </c>
      <c r="BF384" s="51">
        <f>SUMIFS(topmanager!$D:$D,topmanager!$C:$C,rs_nova!$A384,topmanager!$A:$A,rs_nova!BF$2)</f>
        <v>0</v>
      </c>
      <c r="BG384" s="51">
        <f>SUMIFS(topmanager!$D:$D,topmanager!$C:$C,rs_nova!$A384,topmanager!$A:$A,rs_nova!BG$2)</f>
        <v>0</v>
      </c>
      <c r="BH384" s="51">
        <f>SUMIFS(topmanager!$D:$D,topmanager!$C:$C,rs_nova!$A384,topmanager!$A:$A,rs_nova!BH$2)</f>
        <v>0</v>
      </c>
      <c r="BI384" s="51">
        <f>SUMIFS(topmanager!$D:$D,topmanager!$C:$C,rs_nova!$A384,topmanager!$A:$A,rs_nova!BI$2)</f>
        <v>0</v>
      </c>
      <c r="BJ384" s="51">
        <f>SUMIFS(topmanager!$D:$D,topmanager!$C:$C,rs_nova!$A384,topmanager!$A:$A,rs_nova!BJ$2)+SUMIFS(topmanager!$D:$D,topmanager!$C:$C,rs_nova!$A384,topmanager!$A:$A,rs_nova!BJ$2+1)</f>
        <v>0</v>
      </c>
      <c r="BK384" s="51">
        <f>IFERROR(VLOOKUP(A384,[8]ferias!$C$4:$G$100,5,FALSE),0)</f>
        <v>0</v>
      </c>
      <c r="BL384" s="51">
        <f>SUMIFS(topmanager!$D:$D,topmanager!$C:$C,rs_nova!$A384,topmanager!$A:$A,rs_nova!BL$2)</f>
        <v>0</v>
      </c>
      <c r="BM384" s="51">
        <f>SUMIFS(topmanager!$D:$D,topmanager!$C:$C,rs_nova!$A384,topmanager!$A:$A,rs_nova!BM$2)+SUMIFS(topmanager!$D:$D,topmanager!$C:$C,rs_nova!$A388,topmanager!$A:$A,151)</f>
        <v>0</v>
      </c>
      <c r="BN384" s="51">
        <f t="shared" si="93"/>
        <v>0</v>
      </c>
    </row>
    <row r="385" spans="1:66">
      <c r="A385" s="47" t="e">
        <f>total!#REF!</f>
        <v>#REF!</v>
      </c>
      <c r="B385" s="47">
        <f t="shared" si="80"/>
        <v>0</v>
      </c>
      <c r="C385" s="48" t="e">
        <f>total!#REF!</f>
        <v>#REF!</v>
      </c>
      <c r="D385" s="49" t="str">
        <f>IFERROR(VLOOKUP(A385,salario!A$3:J$32,10,FALSE),"")</f>
        <v/>
      </c>
      <c r="E385" s="49" t="str">
        <f>IFERROR(IF(VLOOKUP(A385,salario!A$3:O$32,15,FALSE)="","",VLOOKUP(A385,salario!A$3:O$32,15,FALSE)),"")</f>
        <v/>
      </c>
      <c r="F385" s="47" t="str">
        <f>IFERROR(VLOOKUP(A385,[5]base_pessoal!$B$2:$P$1504,13,FALSE),"")</f>
        <v/>
      </c>
      <c r="G385" s="50">
        <f>IFERROR(VLOOKUP(A385,salario!A$2:P$91,11,FALSE),0)*B385/30</f>
        <v>0</v>
      </c>
      <c r="H385" s="50">
        <f>SUMIFS(topmanager!$D:$D,topmanager!$C:$C,rs_nova!$A385,topmanager!$A:$A,rs_nova!H$2)+SUMIFS(topmanager!$D:$D,topmanager!$C:$C,rs_nova!$A385,topmanager!$A:$A,63)</f>
        <v>0</v>
      </c>
      <c r="I385" s="50">
        <f>-SUMIFS(topmanager!$D:$D,topmanager!$C:$C,rs_nova!$A385,topmanager!$A:$A,rs_nova!I$2)</f>
        <v>0</v>
      </c>
      <c r="J385" s="50">
        <f>SUMIFS(topmanager!$D:$D,topmanager!$C:$C,rs_nova!$A385,topmanager!$A:$A,rs_nova!J$2)</f>
        <v>0</v>
      </c>
      <c r="K385" s="50">
        <f>SUMIFS(topmanager!$D:$D,topmanager!$C:$C,rs_nova!$A385,topmanager!$A:$A,rs_nova!K$2)+SUMIFS(topmanager!$D:$D,topmanager!$C:$C,rs_nova!$A385,topmanager!$A:$A,911)</f>
        <v>0</v>
      </c>
      <c r="L385" s="50">
        <f>SUMIFS(topmanager!$D:$D,topmanager!$C:$C,rs_nova!$A385,topmanager!$A:$A,rs_nova!L$2)</f>
        <v>0</v>
      </c>
      <c r="M385" s="50">
        <f>SUMIFS(topmanager!$D:$D,topmanager!$C:$C,rs_nova!$A385,topmanager!$A:$A,rs_nova!M$2)+SUMIFS(topmanager!$D:$D,topmanager!$C:$C,rs_nova!$A385,topmanager!$A:$A,908)+SUMIFS(topmanager!$D:$D,topmanager!$C:$C,rs_nova!$A385,topmanager!$A:$A,550)</f>
        <v>0</v>
      </c>
      <c r="N385" s="50">
        <f>SUMIFS(topmanager!$D:$D,topmanager!$C:$C,rs_nova!$A385,topmanager!$A:$A,rs_nova!N$2)</f>
        <v>0</v>
      </c>
      <c r="O385" s="51">
        <f t="shared" si="81"/>
        <v>0</v>
      </c>
      <c r="P385" s="50">
        <f>IFERROR(VLOOKUP($A385,total!$B$4:$AW$437,27,0),0)</f>
        <v>0</v>
      </c>
      <c r="Q385" s="50">
        <f>IFERROR(VLOOKUP($A385,total!$B$4:$AW$437,21,0),0)</f>
        <v>0</v>
      </c>
      <c r="R385" s="50">
        <f>IFERROR(VLOOKUP($A385,total!$B$4:$AW$437,25,0),0)+IFERROR(VLOOKUP($A385,total!$B$4:$AW$437,36,0),0)</f>
        <v>0</v>
      </c>
      <c r="S385" s="50">
        <f>IFERROR(VLOOKUP(A385,gympass!$A$2:$F$148,6,0),0)</f>
        <v>0</v>
      </c>
      <c r="T385" s="50">
        <f>IFERROR(VLOOKUP($A385,total!$B$4:$AW$437,42,0),0)</f>
        <v>0</v>
      </c>
      <c r="U385" s="50">
        <f>IFERROR(VLOOKUP($A385,total!$B$4:$AW$437,32,0),0)</f>
        <v>0</v>
      </c>
      <c r="V385" s="50">
        <f>IFERROR(VLOOKUP($A385,total!$B$4:$AW$437,28,0),0)</f>
        <v>0</v>
      </c>
      <c r="W385" s="50">
        <f>IFERROR(VLOOKUP($A385,total!$B$4:$AX$437,49,0),0)</f>
        <v>0</v>
      </c>
      <c r="X385" s="50"/>
      <c r="Y385" s="50">
        <f>IFERROR(VLOOKUP(A385,#REF!,4,0),0)</f>
        <v>0</v>
      </c>
      <c r="Z385" s="50">
        <f>IFERROR(VLOOKUP(B385,#REF!,8,0),0)</f>
        <v>0</v>
      </c>
      <c r="AA385" s="50">
        <f>IFERROR(VLOOKUP($A385,total!$B$4:$AW$437,45,0),0)</f>
        <v>0</v>
      </c>
      <c r="AB385" s="50">
        <f>IFERROR(VLOOKUP($A385,total!$B$4:$AW$437,48,0),0)</f>
        <v>0</v>
      </c>
      <c r="AC385" s="50">
        <f>IFERROR(VLOOKUP($A385,total!$B$4:$AB$437,19,0),0)</f>
        <v>0</v>
      </c>
      <c r="AD385" s="50">
        <f>IFERROR(VLOOKUP($A385,total!$B$4:$AB$437,10,0),0)</f>
        <v>0</v>
      </c>
      <c r="AE385" s="50">
        <f>IFERROR(VLOOKUP($A385,total!$B$4:$AB$437,13,0),0)-SUMIFS(topmanager!$D:$D,topmanager!$C:$C,rs_nova!$A389,topmanager!$A:$A,856)</f>
        <v>0</v>
      </c>
      <c r="AF385" s="50">
        <f>IFERROR(VLOOKUP($A385,total!$B$4:$AB$437,16,0),0)</f>
        <v>0</v>
      </c>
      <c r="AG385" s="50">
        <f>IFERROR(VLOOKUP($A385,total!$B$4:$AB$437,7,0),0)</f>
        <v>0</v>
      </c>
      <c r="AH385" s="50">
        <f>IFERROR(VLOOKUP($A385,total!$B$4:$AD$437,29,0),0)</f>
        <v>0</v>
      </c>
      <c r="AI385" s="50">
        <f>IFERROR(VLOOKUP(A385,total!$B$4:$AN$437,39,0),0)</f>
        <v>0</v>
      </c>
      <c r="AJ385" s="51">
        <f t="shared" si="82"/>
        <v>0</v>
      </c>
      <c r="AK385" s="50">
        <f t="shared" si="83"/>
        <v>0</v>
      </c>
      <c r="AL385" s="50">
        <f t="shared" si="84"/>
        <v>0</v>
      </c>
      <c r="AM385" s="50">
        <f t="shared" si="85"/>
        <v>0</v>
      </c>
      <c r="AN385" s="50" t="e">
        <f t="shared" si="94"/>
        <v>#REF!</v>
      </c>
      <c r="AO385" s="50" t="e">
        <f t="shared" si="94"/>
        <v>#REF!</v>
      </c>
      <c r="AP385" s="50" t="e">
        <f t="shared" si="94"/>
        <v>#REF!</v>
      </c>
      <c r="AQ385" s="50">
        <f>IFERROR(VLOOKUP(TEXT($A385,"000000"),[6]Página1!$A$8:$S$801,13,FALSE),0)</f>
        <v>0</v>
      </c>
      <c r="AR385" s="50">
        <f>IFERROR(VLOOKUP(TEXT($A385,"000000"),[6]Página1!$A$8:$S$801,16,FALSE),0)</f>
        <v>0</v>
      </c>
      <c r="AS385" s="50">
        <f>IFERROR(VLOOKUP(TEXT($A385,"000000"),[6]Página1!$A$8:$S$801,19,FALSE),0)</f>
        <v>0</v>
      </c>
      <c r="AT385" s="50">
        <f>IFERROR(VLOOKUP(TEXT($A385,"000000"),[7]Página1!$A$8:$R$814,12,FALSE),0)</f>
        <v>0</v>
      </c>
      <c r="AU385" s="50">
        <f>IFERROR(VLOOKUP(TEXT($A385,"000000"),[7]Página1!$A$8:$R$814,15,FALSE),0)</f>
        <v>0</v>
      </c>
      <c r="AV385" s="50">
        <f>IFERROR(VLOOKUP(TEXT($A385,"000000"),[7]Página1!$A$8:$R$814,18,FALSE),0)</f>
        <v>0</v>
      </c>
      <c r="AW385" s="50"/>
      <c r="AX385" s="51" t="e">
        <f t="shared" si="86"/>
        <v>#REF!</v>
      </c>
      <c r="AY385" s="51" t="e">
        <f t="shared" si="87"/>
        <v>#REF!</v>
      </c>
      <c r="AZ385" s="51" t="e">
        <f t="shared" si="88"/>
        <v>#REF!</v>
      </c>
      <c r="BA385" s="51" t="e">
        <f t="shared" si="89"/>
        <v>#REF!</v>
      </c>
      <c r="BB385" s="51">
        <f t="shared" si="90"/>
        <v>0</v>
      </c>
      <c r="BC385" s="51" t="e">
        <f t="shared" si="91"/>
        <v>#REF!</v>
      </c>
      <c r="BD385" s="51">
        <f t="shared" si="92"/>
        <v>0</v>
      </c>
      <c r="BE385" s="51">
        <f>IFERROR(VLOOKUP(A385,salario!A$2:P$91,11,FALSE),0)</f>
        <v>0</v>
      </c>
      <c r="BF385" s="51">
        <f>SUMIFS(topmanager!$D:$D,topmanager!$C:$C,rs_nova!$A385,topmanager!$A:$A,rs_nova!BF$2)</f>
        <v>0</v>
      </c>
      <c r="BG385" s="51">
        <f>SUMIFS(topmanager!$D:$D,topmanager!$C:$C,rs_nova!$A385,topmanager!$A:$A,rs_nova!BG$2)</f>
        <v>0</v>
      </c>
      <c r="BH385" s="51">
        <f>SUMIFS(topmanager!$D:$D,topmanager!$C:$C,rs_nova!$A385,topmanager!$A:$A,rs_nova!BH$2)</f>
        <v>0</v>
      </c>
      <c r="BI385" s="51">
        <f>SUMIFS(topmanager!$D:$D,topmanager!$C:$C,rs_nova!$A385,topmanager!$A:$A,rs_nova!BI$2)</f>
        <v>0</v>
      </c>
      <c r="BJ385" s="51">
        <f>SUMIFS(topmanager!$D:$D,topmanager!$C:$C,rs_nova!$A385,topmanager!$A:$A,rs_nova!BJ$2)+SUMIFS(topmanager!$D:$D,topmanager!$C:$C,rs_nova!$A385,topmanager!$A:$A,rs_nova!BJ$2+1)</f>
        <v>0</v>
      </c>
      <c r="BK385" s="51">
        <f>IFERROR(VLOOKUP(A385,[8]ferias!$C$4:$G$100,5,FALSE),0)</f>
        <v>0</v>
      </c>
      <c r="BL385" s="51">
        <f>SUMIFS(topmanager!$D:$D,topmanager!$C:$C,rs_nova!$A385,topmanager!$A:$A,rs_nova!BL$2)</f>
        <v>0</v>
      </c>
      <c r="BM385" s="51">
        <f>SUMIFS(topmanager!$D:$D,topmanager!$C:$C,rs_nova!$A385,topmanager!$A:$A,rs_nova!BM$2)+SUMIFS(topmanager!$D:$D,topmanager!$C:$C,rs_nova!$A389,topmanager!$A:$A,151)</f>
        <v>0</v>
      </c>
      <c r="BN385" s="51">
        <f t="shared" si="93"/>
        <v>0</v>
      </c>
    </row>
    <row r="386" spans="1:66">
      <c r="A386" s="47" t="e">
        <f>total!#REF!</f>
        <v>#REF!</v>
      </c>
      <c r="B386" s="47">
        <f t="shared" si="80"/>
        <v>0</v>
      </c>
      <c r="C386" s="48" t="e">
        <f>total!#REF!</f>
        <v>#REF!</v>
      </c>
      <c r="D386" s="49" t="str">
        <f>IFERROR(VLOOKUP(A386,salario!A$3:J$32,10,FALSE),"")</f>
        <v/>
      </c>
      <c r="E386" s="49" t="str">
        <f>IFERROR(IF(VLOOKUP(A386,salario!A$3:O$32,15,FALSE)="","",VLOOKUP(A386,salario!A$3:O$32,15,FALSE)),"")</f>
        <v/>
      </c>
      <c r="F386" s="47" t="str">
        <f>IFERROR(VLOOKUP(A386,[5]base_pessoal!$B$2:$P$1504,13,FALSE),"")</f>
        <v/>
      </c>
      <c r="G386" s="50">
        <f>IFERROR(VLOOKUP(A386,salario!A$2:P$91,11,FALSE),0)*B386/30</f>
        <v>0</v>
      </c>
      <c r="H386" s="50">
        <f>SUMIFS(topmanager!$D:$D,topmanager!$C:$C,rs_nova!$A386,topmanager!$A:$A,rs_nova!H$2)+SUMIFS(topmanager!$D:$D,topmanager!$C:$C,rs_nova!$A386,topmanager!$A:$A,63)</f>
        <v>0</v>
      </c>
      <c r="I386" s="50">
        <f>-SUMIFS(topmanager!$D:$D,topmanager!$C:$C,rs_nova!$A386,topmanager!$A:$A,rs_nova!I$2)</f>
        <v>0</v>
      </c>
      <c r="J386" s="50">
        <f>SUMIFS(topmanager!$D:$D,topmanager!$C:$C,rs_nova!$A386,topmanager!$A:$A,rs_nova!J$2)</f>
        <v>0</v>
      </c>
      <c r="K386" s="50">
        <f>SUMIFS(topmanager!$D:$D,topmanager!$C:$C,rs_nova!$A386,topmanager!$A:$A,rs_nova!K$2)+SUMIFS(topmanager!$D:$D,topmanager!$C:$C,rs_nova!$A386,topmanager!$A:$A,911)</f>
        <v>0</v>
      </c>
      <c r="L386" s="50">
        <f>SUMIFS(topmanager!$D:$D,topmanager!$C:$C,rs_nova!$A386,topmanager!$A:$A,rs_nova!L$2)</f>
        <v>0</v>
      </c>
      <c r="M386" s="50">
        <f>SUMIFS(topmanager!$D:$D,topmanager!$C:$C,rs_nova!$A386,topmanager!$A:$A,rs_nova!M$2)+SUMIFS(topmanager!$D:$D,topmanager!$C:$C,rs_nova!$A386,topmanager!$A:$A,908)+SUMIFS(topmanager!$D:$D,topmanager!$C:$C,rs_nova!$A386,topmanager!$A:$A,550)</f>
        <v>0</v>
      </c>
      <c r="N386" s="50">
        <f>SUMIFS(topmanager!$D:$D,topmanager!$C:$C,rs_nova!$A386,topmanager!$A:$A,rs_nova!N$2)</f>
        <v>0</v>
      </c>
      <c r="O386" s="51">
        <f t="shared" si="81"/>
        <v>0</v>
      </c>
      <c r="P386" s="50">
        <f>IFERROR(VLOOKUP($A386,total!$B$4:$AW$437,27,0),0)</f>
        <v>0</v>
      </c>
      <c r="Q386" s="50">
        <f>IFERROR(VLOOKUP($A386,total!$B$4:$AW$437,21,0),0)</f>
        <v>0</v>
      </c>
      <c r="R386" s="50">
        <f>IFERROR(VLOOKUP($A386,total!$B$4:$AW$437,25,0),0)+IFERROR(VLOOKUP($A386,total!$B$4:$AW$437,36,0),0)</f>
        <v>0</v>
      </c>
      <c r="S386" s="50">
        <f>IFERROR(VLOOKUP(A386,gympass!$A$2:$F$148,6,0),0)</f>
        <v>0</v>
      </c>
      <c r="T386" s="50">
        <f>IFERROR(VLOOKUP($A386,total!$B$4:$AW$437,42,0),0)</f>
        <v>0</v>
      </c>
      <c r="U386" s="50">
        <f>IFERROR(VLOOKUP($A386,total!$B$4:$AW$437,32,0),0)</f>
        <v>0</v>
      </c>
      <c r="V386" s="50">
        <f>IFERROR(VLOOKUP($A386,total!$B$4:$AW$437,28,0),0)</f>
        <v>0</v>
      </c>
      <c r="W386" s="50">
        <f>IFERROR(VLOOKUP($A386,total!$B$4:$AX$437,49,0),0)</f>
        <v>0</v>
      </c>
      <c r="X386" s="50"/>
      <c r="Y386" s="50">
        <f>IFERROR(VLOOKUP(A386,#REF!,4,0),0)</f>
        <v>0</v>
      </c>
      <c r="Z386" s="50">
        <f>IFERROR(VLOOKUP(B386,#REF!,8,0),0)</f>
        <v>0</v>
      </c>
      <c r="AA386" s="50">
        <f>IFERROR(VLOOKUP($A386,total!$B$4:$AW$437,45,0),0)</f>
        <v>0</v>
      </c>
      <c r="AB386" s="50">
        <f>IFERROR(VLOOKUP($A386,total!$B$4:$AW$437,48,0),0)</f>
        <v>0</v>
      </c>
      <c r="AC386" s="50">
        <f>IFERROR(VLOOKUP($A386,total!$B$4:$AB$437,19,0),0)</f>
        <v>0</v>
      </c>
      <c r="AD386" s="50">
        <f>IFERROR(VLOOKUP($A386,total!$B$4:$AB$437,10,0),0)</f>
        <v>0</v>
      </c>
      <c r="AE386" s="50">
        <f>IFERROR(VLOOKUP($A386,total!$B$4:$AB$437,13,0),0)-SUMIFS(topmanager!$D:$D,topmanager!$C:$C,rs_nova!$A390,topmanager!$A:$A,856)</f>
        <v>0</v>
      </c>
      <c r="AF386" s="50">
        <f>IFERROR(VLOOKUP($A386,total!$B$4:$AB$437,16,0),0)</f>
        <v>0</v>
      </c>
      <c r="AG386" s="50">
        <f>IFERROR(VLOOKUP($A386,total!$B$4:$AB$437,7,0),0)</f>
        <v>0</v>
      </c>
      <c r="AH386" s="50">
        <f>IFERROR(VLOOKUP($A386,total!$B$4:$AD$437,29,0),0)</f>
        <v>0</v>
      </c>
      <c r="AI386" s="50">
        <f>IFERROR(VLOOKUP(A386,total!$B$4:$AN$437,39,0),0)</f>
        <v>0</v>
      </c>
      <c r="AJ386" s="51">
        <f t="shared" si="82"/>
        <v>0</v>
      </c>
      <c r="AK386" s="50">
        <f t="shared" si="83"/>
        <v>0</v>
      </c>
      <c r="AL386" s="50">
        <f t="shared" si="84"/>
        <v>0</v>
      </c>
      <c r="AM386" s="50">
        <f t="shared" si="85"/>
        <v>0</v>
      </c>
      <c r="AN386" s="50" t="e">
        <f t="shared" si="94"/>
        <v>#REF!</v>
      </c>
      <c r="AO386" s="50" t="e">
        <f t="shared" si="94"/>
        <v>#REF!</v>
      </c>
      <c r="AP386" s="50" t="e">
        <f t="shared" si="94"/>
        <v>#REF!</v>
      </c>
      <c r="AQ386" s="50">
        <f>IFERROR(VLOOKUP(TEXT($A386,"000000"),[6]Página1!$A$8:$S$801,13,FALSE),0)</f>
        <v>0</v>
      </c>
      <c r="AR386" s="50">
        <f>IFERROR(VLOOKUP(TEXT($A386,"000000"),[6]Página1!$A$8:$S$801,16,FALSE),0)</f>
        <v>0</v>
      </c>
      <c r="AS386" s="50">
        <f>IFERROR(VLOOKUP(TEXT($A386,"000000"),[6]Página1!$A$8:$S$801,19,FALSE),0)</f>
        <v>0</v>
      </c>
      <c r="AT386" s="50">
        <f>IFERROR(VLOOKUP(TEXT($A386,"000000"),[7]Página1!$A$8:$R$814,12,FALSE),0)</f>
        <v>0</v>
      </c>
      <c r="AU386" s="50">
        <f>IFERROR(VLOOKUP(TEXT($A386,"000000"),[7]Página1!$A$8:$R$814,15,FALSE),0)</f>
        <v>0</v>
      </c>
      <c r="AV386" s="50">
        <f>IFERROR(VLOOKUP(TEXT($A386,"000000"),[7]Página1!$A$8:$R$814,18,FALSE),0)</f>
        <v>0</v>
      </c>
      <c r="AW386" s="50"/>
      <c r="AX386" s="51" t="e">
        <f t="shared" si="86"/>
        <v>#REF!</v>
      </c>
      <c r="AY386" s="51" t="e">
        <f t="shared" si="87"/>
        <v>#REF!</v>
      </c>
      <c r="AZ386" s="51" t="e">
        <f t="shared" si="88"/>
        <v>#REF!</v>
      </c>
      <c r="BA386" s="51" t="e">
        <f t="shared" si="89"/>
        <v>#REF!</v>
      </c>
      <c r="BB386" s="51">
        <f t="shared" si="90"/>
        <v>0</v>
      </c>
      <c r="BC386" s="51" t="e">
        <f t="shared" si="91"/>
        <v>#REF!</v>
      </c>
      <c r="BD386" s="51">
        <f t="shared" si="92"/>
        <v>0</v>
      </c>
      <c r="BE386" s="51">
        <f>IFERROR(VLOOKUP(A386,salario!A$2:P$91,11,FALSE),0)</f>
        <v>0</v>
      </c>
      <c r="BF386" s="51">
        <f>SUMIFS(topmanager!$D:$D,topmanager!$C:$C,rs_nova!$A386,topmanager!$A:$A,rs_nova!BF$2)</f>
        <v>0</v>
      </c>
      <c r="BG386" s="51">
        <f>SUMIFS(topmanager!$D:$D,topmanager!$C:$C,rs_nova!$A386,topmanager!$A:$A,rs_nova!BG$2)</f>
        <v>0</v>
      </c>
      <c r="BH386" s="51">
        <f>SUMIFS(topmanager!$D:$D,topmanager!$C:$C,rs_nova!$A386,topmanager!$A:$A,rs_nova!BH$2)</f>
        <v>0</v>
      </c>
      <c r="BI386" s="51">
        <f>SUMIFS(topmanager!$D:$D,topmanager!$C:$C,rs_nova!$A386,topmanager!$A:$A,rs_nova!BI$2)</f>
        <v>0</v>
      </c>
      <c r="BJ386" s="51">
        <f>SUMIFS(topmanager!$D:$D,topmanager!$C:$C,rs_nova!$A386,topmanager!$A:$A,rs_nova!BJ$2)+SUMIFS(topmanager!$D:$D,topmanager!$C:$C,rs_nova!$A386,topmanager!$A:$A,rs_nova!BJ$2+1)</f>
        <v>0</v>
      </c>
      <c r="BK386" s="51">
        <f>IFERROR(VLOOKUP(A386,[8]ferias!$C$4:$G$100,5,FALSE),0)</f>
        <v>0</v>
      </c>
      <c r="BL386" s="51">
        <f>SUMIFS(topmanager!$D:$D,topmanager!$C:$C,rs_nova!$A386,topmanager!$A:$A,rs_nova!BL$2)</f>
        <v>0</v>
      </c>
      <c r="BM386" s="51">
        <f>SUMIFS(topmanager!$D:$D,topmanager!$C:$C,rs_nova!$A386,topmanager!$A:$A,rs_nova!BM$2)+SUMIFS(topmanager!$D:$D,topmanager!$C:$C,rs_nova!$A390,topmanager!$A:$A,151)</f>
        <v>0</v>
      </c>
      <c r="BN386" s="51">
        <f t="shared" si="93"/>
        <v>0</v>
      </c>
    </row>
    <row r="387" spans="1:66">
      <c r="A387" s="47" t="e">
        <f>total!#REF!</f>
        <v>#REF!</v>
      </c>
      <c r="B387" s="47">
        <f t="shared" si="80"/>
        <v>0</v>
      </c>
      <c r="C387" s="48" t="e">
        <f>total!#REF!</f>
        <v>#REF!</v>
      </c>
      <c r="D387" s="49" t="str">
        <f>IFERROR(VLOOKUP(A387,salario!A$3:J$32,10,FALSE),"")</f>
        <v/>
      </c>
      <c r="E387" s="49" t="str">
        <f>IFERROR(IF(VLOOKUP(A387,salario!A$3:O$32,15,FALSE)="","",VLOOKUP(A387,salario!A$3:O$32,15,FALSE)),"")</f>
        <v/>
      </c>
      <c r="F387" s="47" t="str">
        <f>IFERROR(VLOOKUP(A387,[5]base_pessoal!$B$2:$P$1504,13,FALSE),"")</f>
        <v/>
      </c>
      <c r="G387" s="50">
        <f>IFERROR(VLOOKUP(A387,salario!A$2:P$91,11,FALSE),0)*B387/30</f>
        <v>0</v>
      </c>
      <c r="H387" s="50">
        <f>SUMIFS(topmanager!$D:$D,topmanager!$C:$C,rs_nova!$A387,topmanager!$A:$A,rs_nova!H$2)+SUMIFS(topmanager!$D:$D,topmanager!$C:$C,rs_nova!$A387,topmanager!$A:$A,63)</f>
        <v>0</v>
      </c>
      <c r="I387" s="50">
        <f>-SUMIFS(topmanager!$D:$D,topmanager!$C:$C,rs_nova!$A387,topmanager!$A:$A,rs_nova!I$2)</f>
        <v>0</v>
      </c>
      <c r="J387" s="50">
        <f>SUMIFS(topmanager!$D:$D,topmanager!$C:$C,rs_nova!$A387,topmanager!$A:$A,rs_nova!J$2)</f>
        <v>0</v>
      </c>
      <c r="K387" s="50">
        <f>SUMIFS(topmanager!$D:$D,topmanager!$C:$C,rs_nova!$A387,topmanager!$A:$A,rs_nova!K$2)+SUMIFS(topmanager!$D:$D,topmanager!$C:$C,rs_nova!$A387,topmanager!$A:$A,911)</f>
        <v>0</v>
      </c>
      <c r="L387" s="50">
        <f>SUMIFS(topmanager!$D:$D,topmanager!$C:$C,rs_nova!$A387,topmanager!$A:$A,rs_nova!L$2)</f>
        <v>0</v>
      </c>
      <c r="M387" s="50">
        <f>SUMIFS(topmanager!$D:$D,topmanager!$C:$C,rs_nova!$A387,topmanager!$A:$A,rs_nova!M$2)+SUMIFS(topmanager!$D:$D,topmanager!$C:$C,rs_nova!$A387,topmanager!$A:$A,908)+SUMIFS(topmanager!$D:$D,topmanager!$C:$C,rs_nova!$A387,topmanager!$A:$A,550)</f>
        <v>0</v>
      </c>
      <c r="N387" s="50">
        <f>SUMIFS(topmanager!$D:$D,topmanager!$C:$C,rs_nova!$A387,topmanager!$A:$A,rs_nova!N$2)</f>
        <v>0</v>
      </c>
      <c r="O387" s="51">
        <f t="shared" si="81"/>
        <v>0</v>
      </c>
      <c r="P387" s="50">
        <f>IFERROR(VLOOKUP($A387,total!$B$4:$AW$437,27,0),0)</f>
        <v>0</v>
      </c>
      <c r="Q387" s="50">
        <f>IFERROR(VLOOKUP($A387,total!$B$4:$AW$437,21,0),0)</f>
        <v>0</v>
      </c>
      <c r="R387" s="50">
        <f>IFERROR(VLOOKUP($A387,total!$B$4:$AW$437,25,0),0)+IFERROR(VLOOKUP($A387,total!$B$4:$AW$437,36,0),0)</f>
        <v>0</v>
      </c>
      <c r="S387" s="50">
        <f>IFERROR(VLOOKUP(A387,gympass!$A$2:$F$148,6,0),0)</f>
        <v>0</v>
      </c>
      <c r="T387" s="50">
        <f>IFERROR(VLOOKUP($A387,total!$B$4:$AW$437,42,0),0)</f>
        <v>0</v>
      </c>
      <c r="U387" s="50">
        <f>IFERROR(VLOOKUP($A387,total!$B$4:$AW$437,32,0),0)</f>
        <v>0</v>
      </c>
      <c r="V387" s="50">
        <f>IFERROR(VLOOKUP($A387,total!$B$4:$AW$437,28,0),0)</f>
        <v>0</v>
      </c>
      <c r="W387" s="50">
        <f>IFERROR(VLOOKUP($A387,total!$B$4:$AX$437,49,0),0)</f>
        <v>0</v>
      </c>
      <c r="X387" s="50"/>
      <c r="Y387" s="50">
        <f>IFERROR(VLOOKUP(A387,#REF!,4,0),0)</f>
        <v>0</v>
      </c>
      <c r="Z387" s="50">
        <f>IFERROR(VLOOKUP(B387,#REF!,8,0),0)</f>
        <v>0</v>
      </c>
      <c r="AA387" s="50">
        <f>IFERROR(VLOOKUP($A387,total!$B$4:$AW$437,45,0),0)</f>
        <v>0</v>
      </c>
      <c r="AB387" s="50">
        <f>IFERROR(VLOOKUP($A387,total!$B$4:$AW$437,48,0),0)</f>
        <v>0</v>
      </c>
      <c r="AC387" s="50">
        <f>IFERROR(VLOOKUP($A387,total!$B$4:$AB$437,19,0),0)</f>
        <v>0</v>
      </c>
      <c r="AD387" s="50">
        <f>IFERROR(VLOOKUP($A387,total!$B$4:$AB$437,10,0),0)</f>
        <v>0</v>
      </c>
      <c r="AE387" s="50">
        <f>IFERROR(VLOOKUP($A387,total!$B$4:$AB$437,13,0),0)-SUMIFS(topmanager!$D:$D,topmanager!$C:$C,rs_nova!$A391,topmanager!$A:$A,856)</f>
        <v>0</v>
      </c>
      <c r="AF387" s="50">
        <f>IFERROR(VLOOKUP($A387,total!$B$4:$AB$437,16,0),0)</f>
        <v>0</v>
      </c>
      <c r="AG387" s="50">
        <f>IFERROR(VLOOKUP($A387,total!$B$4:$AB$437,7,0),0)</f>
        <v>0</v>
      </c>
      <c r="AH387" s="50">
        <f>IFERROR(VLOOKUP($A387,total!$B$4:$AD$437,29,0),0)</f>
        <v>0</v>
      </c>
      <c r="AI387" s="50">
        <f>IFERROR(VLOOKUP(A387,total!$B$4:$AN$437,39,0),0)</f>
        <v>0</v>
      </c>
      <c r="AJ387" s="51">
        <f t="shared" si="82"/>
        <v>0</v>
      </c>
      <c r="AK387" s="50">
        <f t="shared" si="83"/>
        <v>0</v>
      </c>
      <c r="AL387" s="50">
        <f t="shared" si="84"/>
        <v>0</v>
      </c>
      <c r="AM387" s="50">
        <f t="shared" si="85"/>
        <v>0</v>
      </c>
      <c r="AN387" s="50" t="e">
        <f t="shared" si="94"/>
        <v>#REF!</v>
      </c>
      <c r="AO387" s="50" t="e">
        <f t="shared" si="94"/>
        <v>#REF!</v>
      </c>
      <c r="AP387" s="50" t="e">
        <f t="shared" si="94"/>
        <v>#REF!</v>
      </c>
      <c r="AQ387" s="50">
        <f>IFERROR(VLOOKUP(TEXT($A387,"000000"),[6]Página1!$A$8:$S$801,13,FALSE),0)</f>
        <v>0</v>
      </c>
      <c r="AR387" s="50">
        <f>IFERROR(VLOOKUP(TEXT($A387,"000000"),[6]Página1!$A$8:$S$801,16,FALSE),0)</f>
        <v>0</v>
      </c>
      <c r="AS387" s="50">
        <f>IFERROR(VLOOKUP(TEXT($A387,"000000"),[6]Página1!$A$8:$S$801,19,FALSE),0)</f>
        <v>0</v>
      </c>
      <c r="AT387" s="50">
        <f>IFERROR(VLOOKUP(TEXT($A387,"000000"),[7]Página1!$A$8:$R$814,12,FALSE),0)</f>
        <v>0</v>
      </c>
      <c r="AU387" s="50">
        <f>IFERROR(VLOOKUP(TEXT($A387,"000000"),[7]Página1!$A$8:$R$814,15,FALSE),0)</f>
        <v>0</v>
      </c>
      <c r="AV387" s="50">
        <f>IFERROR(VLOOKUP(TEXT($A387,"000000"),[7]Página1!$A$8:$R$814,18,FALSE),0)</f>
        <v>0</v>
      </c>
      <c r="AW387" s="50"/>
      <c r="AX387" s="51" t="e">
        <f t="shared" si="86"/>
        <v>#REF!</v>
      </c>
      <c r="AY387" s="51" t="e">
        <f t="shared" si="87"/>
        <v>#REF!</v>
      </c>
      <c r="AZ387" s="51" t="e">
        <f t="shared" si="88"/>
        <v>#REF!</v>
      </c>
      <c r="BA387" s="51" t="e">
        <f t="shared" si="89"/>
        <v>#REF!</v>
      </c>
      <c r="BB387" s="51">
        <f t="shared" si="90"/>
        <v>0</v>
      </c>
      <c r="BC387" s="51" t="e">
        <f t="shared" si="91"/>
        <v>#REF!</v>
      </c>
      <c r="BD387" s="51">
        <f t="shared" si="92"/>
        <v>0</v>
      </c>
      <c r="BE387" s="51">
        <f>IFERROR(VLOOKUP(A387,salario!A$2:P$91,11,FALSE),0)</f>
        <v>0</v>
      </c>
      <c r="BF387" s="51">
        <f>SUMIFS(topmanager!$D:$D,topmanager!$C:$C,rs_nova!$A387,topmanager!$A:$A,rs_nova!BF$2)</f>
        <v>0</v>
      </c>
      <c r="BG387" s="51">
        <f>SUMIFS(topmanager!$D:$D,topmanager!$C:$C,rs_nova!$A387,topmanager!$A:$A,rs_nova!BG$2)</f>
        <v>0</v>
      </c>
      <c r="BH387" s="51">
        <f>SUMIFS(topmanager!$D:$D,topmanager!$C:$C,rs_nova!$A387,topmanager!$A:$A,rs_nova!BH$2)</f>
        <v>0</v>
      </c>
      <c r="BI387" s="51">
        <f>SUMIFS(topmanager!$D:$D,topmanager!$C:$C,rs_nova!$A387,topmanager!$A:$A,rs_nova!BI$2)</f>
        <v>0</v>
      </c>
      <c r="BJ387" s="51">
        <f>SUMIFS(topmanager!$D:$D,topmanager!$C:$C,rs_nova!$A387,topmanager!$A:$A,rs_nova!BJ$2)+SUMIFS(topmanager!$D:$D,topmanager!$C:$C,rs_nova!$A387,topmanager!$A:$A,rs_nova!BJ$2+1)</f>
        <v>0</v>
      </c>
      <c r="BK387" s="51">
        <f>IFERROR(VLOOKUP(A387,[8]ferias!$C$4:$G$100,5,FALSE),0)</f>
        <v>0</v>
      </c>
      <c r="BL387" s="51">
        <f>SUMIFS(topmanager!$D:$D,topmanager!$C:$C,rs_nova!$A387,topmanager!$A:$A,rs_nova!BL$2)</f>
        <v>0</v>
      </c>
      <c r="BM387" s="51">
        <f>SUMIFS(topmanager!$D:$D,topmanager!$C:$C,rs_nova!$A387,topmanager!$A:$A,rs_nova!BM$2)+SUMIFS(topmanager!$D:$D,topmanager!$C:$C,rs_nova!$A391,topmanager!$A:$A,151)</f>
        <v>0</v>
      </c>
      <c r="BN387" s="51">
        <f t="shared" si="93"/>
        <v>0</v>
      </c>
    </row>
    <row r="388" spans="1:66">
      <c r="A388" s="47" t="e">
        <f>total!#REF!</f>
        <v>#REF!</v>
      </c>
      <c r="B388" s="47">
        <f t="shared" si="80"/>
        <v>0</v>
      </c>
      <c r="C388" s="48" t="e">
        <f>total!#REF!</f>
        <v>#REF!</v>
      </c>
      <c r="D388" s="49" t="str">
        <f>IFERROR(VLOOKUP(A388,salario!A$3:J$32,10,FALSE),"")</f>
        <v/>
      </c>
      <c r="E388" s="49" t="str">
        <f>IFERROR(IF(VLOOKUP(A388,salario!A$3:O$32,15,FALSE)="","",VLOOKUP(A388,salario!A$3:O$32,15,FALSE)),"")</f>
        <v/>
      </c>
      <c r="F388" s="47" t="str">
        <f>IFERROR(VLOOKUP(A388,[5]base_pessoal!$B$2:$P$1504,13,FALSE),"")</f>
        <v/>
      </c>
      <c r="G388" s="50">
        <f>IFERROR(VLOOKUP(A388,salario!A$2:P$91,11,FALSE),0)*B388/30</f>
        <v>0</v>
      </c>
      <c r="H388" s="50">
        <f>SUMIFS(topmanager!$D:$D,topmanager!$C:$C,rs_nova!$A388,topmanager!$A:$A,rs_nova!H$2)+SUMIFS(topmanager!$D:$D,topmanager!$C:$C,rs_nova!$A388,topmanager!$A:$A,63)</f>
        <v>0</v>
      </c>
      <c r="I388" s="50">
        <f>-SUMIFS(topmanager!$D:$D,topmanager!$C:$C,rs_nova!$A388,topmanager!$A:$A,rs_nova!I$2)</f>
        <v>0</v>
      </c>
      <c r="J388" s="50">
        <f>SUMIFS(topmanager!$D:$D,topmanager!$C:$C,rs_nova!$A388,topmanager!$A:$A,rs_nova!J$2)</f>
        <v>0</v>
      </c>
      <c r="K388" s="50">
        <f>SUMIFS(topmanager!$D:$D,topmanager!$C:$C,rs_nova!$A388,topmanager!$A:$A,rs_nova!K$2)+SUMIFS(topmanager!$D:$D,topmanager!$C:$C,rs_nova!$A388,topmanager!$A:$A,911)</f>
        <v>0</v>
      </c>
      <c r="L388" s="50">
        <f>SUMIFS(topmanager!$D:$D,topmanager!$C:$C,rs_nova!$A388,topmanager!$A:$A,rs_nova!L$2)</f>
        <v>0</v>
      </c>
      <c r="M388" s="50">
        <f>SUMIFS(topmanager!$D:$D,topmanager!$C:$C,rs_nova!$A388,topmanager!$A:$A,rs_nova!M$2)+SUMIFS(topmanager!$D:$D,topmanager!$C:$C,rs_nova!$A388,topmanager!$A:$A,908)+SUMIFS(topmanager!$D:$D,topmanager!$C:$C,rs_nova!$A388,topmanager!$A:$A,550)</f>
        <v>0</v>
      </c>
      <c r="N388" s="50">
        <f>SUMIFS(topmanager!$D:$D,topmanager!$C:$C,rs_nova!$A388,topmanager!$A:$A,rs_nova!N$2)</f>
        <v>0</v>
      </c>
      <c r="O388" s="51">
        <f t="shared" si="81"/>
        <v>0</v>
      </c>
      <c r="P388" s="50">
        <f>IFERROR(VLOOKUP($A388,total!$B$4:$AW$437,27,0),0)</f>
        <v>0</v>
      </c>
      <c r="Q388" s="50">
        <f>IFERROR(VLOOKUP($A388,total!$B$4:$AW$437,21,0),0)</f>
        <v>0</v>
      </c>
      <c r="R388" s="50">
        <f>IFERROR(VLOOKUP($A388,total!$B$4:$AW$437,25,0),0)+IFERROR(VLOOKUP($A388,total!$B$4:$AW$437,36,0),0)</f>
        <v>0</v>
      </c>
      <c r="S388" s="50">
        <f>IFERROR(VLOOKUP(A388,gympass!$A$2:$F$148,6,0),0)</f>
        <v>0</v>
      </c>
      <c r="T388" s="50">
        <f>IFERROR(VLOOKUP($A388,total!$B$4:$AW$437,42,0),0)</f>
        <v>0</v>
      </c>
      <c r="U388" s="50">
        <f>IFERROR(VLOOKUP($A388,total!$B$4:$AW$437,32,0),0)</f>
        <v>0</v>
      </c>
      <c r="V388" s="50">
        <f>IFERROR(VLOOKUP($A388,total!$B$4:$AW$437,28,0),0)</f>
        <v>0</v>
      </c>
      <c r="W388" s="50">
        <f>IFERROR(VLOOKUP($A388,total!$B$4:$AX$437,49,0),0)</f>
        <v>0</v>
      </c>
      <c r="X388" s="50"/>
      <c r="Y388" s="50">
        <f>IFERROR(VLOOKUP(A388,#REF!,4,0),0)</f>
        <v>0</v>
      </c>
      <c r="Z388" s="50">
        <f>IFERROR(VLOOKUP(B388,#REF!,8,0),0)</f>
        <v>0</v>
      </c>
      <c r="AA388" s="50">
        <f>IFERROR(VLOOKUP($A388,total!$B$4:$AW$437,45,0),0)</f>
        <v>0</v>
      </c>
      <c r="AB388" s="50">
        <f>IFERROR(VLOOKUP($A388,total!$B$4:$AW$437,48,0),0)</f>
        <v>0</v>
      </c>
      <c r="AC388" s="50">
        <f>IFERROR(VLOOKUP($A388,total!$B$4:$AB$437,19,0),0)</f>
        <v>0</v>
      </c>
      <c r="AD388" s="50">
        <f>IFERROR(VLOOKUP($A388,total!$B$4:$AB$437,10,0),0)</f>
        <v>0</v>
      </c>
      <c r="AE388" s="50">
        <f>IFERROR(VLOOKUP($A388,total!$B$4:$AB$437,13,0),0)-SUMIFS(topmanager!$D:$D,topmanager!$C:$C,rs_nova!$A392,topmanager!$A:$A,856)</f>
        <v>0</v>
      </c>
      <c r="AF388" s="50">
        <f>IFERROR(VLOOKUP($A388,total!$B$4:$AB$437,16,0),0)</f>
        <v>0</v>
      </c>
      <c r="AG388" s="50">
        <f>IFERROR(VLOOKUP($A388,total!$B$4:$AB$437,7,0),0)</f>
        <v>0</v>
      </c>
      <c r="AH388" s="50">
        <f>IFERROR(VLOOKUP($A388,total!$B$4:$AD$437,29,0),0)</f>
        <v>0</v>
      </c>
      <c r="AI388" s="50">
        <f>IFERROR(VLOOKUP(A388,total!$B$4:$AN$437,39,0),0)</f>
        <v>0</v>
      </c>
      <c r="AJ388" s="51">
        <f t="shared" si="82"/>
        <v>0</v>
      </c>
      <c r="AK388" s="50">
        <f t="shared" si="83"/>
        <v>0</v>
      </c>
      <c r="AL388" s="50">
        <f t="shared" si="84"/>
        <v>0</v>
      </c>
      <c r="AM388" s="50">
        <f t="shared" si="85"/>
        <v>0</v>
      </c>
      <c r="AN388" s="50" t="e">
        <f t="shared" si="94"/>
        <v>#REF!</v>
      </c>
      <c r="AO388" s="50" t="e">
        <f t="shared" si="94"/>
        <v>#REF!</v>
      </c>
      <c r="AP388" s="50" t="e">
        <f t="shared" si="94"/>
        <v>#REF!</v>
      </c>
      <c r="AQ388" s="50">
        <f>IFERROR(VLOOKUP(TEXT($A388,"000000"),[6]Página1!$A$8:$S$801,13,FALSE),0)</f>
        <v>0</v>
      </c>
      <c r="AR388" s="50">
        <f>IFERROR(VLOOKUP(TEXT($A388,"000000"),[6]Página1!$A$8:$S$801,16,FALSE),0)</f>
        <v>0</v>
      </c>
      <c r="AS388" s="50">
        <f>IFERROR(VLOOKUP(TEXT($A388,"000000"),[6]Página1!$A$8:$S$801,19,FALSE),0)</f>
        <v>0</v>
      </c>
      <c r="AT388" s="50">
        <f>IFERROR(VLOOKUP(TEXT($A388,"000000"),[7]Página1!$A$8:$R$814,12,FALSE),0)</f>
        <v>0</v>
      </c>
      <c r="AU388" s="50">
        <f>IFERROR(VLOOKUP(TEXT($A388,"000000"),[7]Página1!$A$8:$R$814,15,FALSE),0)</f>
        <v>0</v>
      </c>
      <c r="AV388" s="50">
        <f>IFERROR(VLOOKUP(TEXT($A388,"000000"),[7]Página1!$A$8:$R$814,18,FALSE),0)</f>
        <v>0</v>
      </c>
      <c r="AW388" s="50"/>
      <c r="AX388" s="51" t="e">
        <f t="shared" si="86"/>
        <v>#REF!</v>
      </c>
      <c r="AY388" s="51" t="e">
        <f t="shared" si="87"/>
        <v>#REF!</v>
      </c>
      <c r="AZ388" s="51" t="e">
        <f t="shared" si="88"/>
        <v>#REF!</v>
      </c>
      <c r="BA388" s="51" t="e">
        <f t="shared" si="89"/>
        <v>#REF!</v>
      </c>
      <c r="BB388" s="51">
        <f t="shared" si="90"/>
        <v>0</v>
      </c>
      <c r="BC388" s="51" t="e">
        <f t="shared" si="91"/>
        <v>#REF!</v>
      </c>
      <c r="BD388" s="51">
        <f t="shared" si="92"/>
        <v>0</v>
      </c>
      <c r="BE388" s="51">
        <f>IFERROR(VLOOKUP(A388,salario!A$2:P$91,11,FALSE),0)</f>
        <v>0</v>
      </c>
      <c r="BF388" s="51">
        <f>SUMIFS(topmanager!$D:$D,topmanager!$C:$C,rs_nova!$A388,topmanager!$A:$A,rs_nova!BF$2)</f>
        <v>0</v>
      </c>
      <c r="BG388" s="51">
        <f>SUMIFS(topmanager!$D:$D,topmanager!$C:$C,rs_nova!$A388,topmanager!$A:$A,rs_nova!BG$2)</f>
        <v>0</v>
      </c>
      <c r="BH388" s="51">
        <f>SUMIFS(topmanager!$D:$D,topmanager!$C:$C,rs_nova!$A388,topmanager!$A:$A,rs_nova!BH$2)</f>
        <v>0</v>
      </c>
      <c r="BI388" s="51">
        <f>SUMIFS(topmanager!$D:$D,topmanager!$C:$C,rs_nova!$A388,topmanager!$A:$A,rs_nova!BI$2)</f>
        <v>0</v>
      </c>
      <c r="BJ388" s="51">
        <f>SUMIFS(topmanager!$D:$D,topmanager!$C:$C,rs_nova!$A388,topmanager!$A:$A,rs_nova!BJ$2)+SUMIFS(topmanager!$D:$D,topmanager!$C:$C,rs_nova!$A388,topmanager!$A:$A,rs_nova!BJ$2+1)</f>
        <v>0</v>
      </c>
      <c r="BK388" s="51">
        <f>IFERROR(VLOOKUP(A388,[8]ferias!$C$4:$G$100,5,FALSE),0)</f>
        <v>0</v>
      </c>
      <c r="BL388" s="51">
        <f>SUMIFS(topmanager!$D:$D,topmanager!$C:$C,rs_nova!$A388,topmanager!$A:$A,rs_nova!BL$2)</f>
        <v>0</v>
      </c>
      <c r="BM388" s="51">
        <f>SUMIFS(topmanager!$D:$D,topmanager!$C:$C,rs_nova!$A388,topmanager!$A:$A,rs_nova!BM$2)+SUMIFS(topmanager!$D:$D,topmanager!$C:$C,rs_nova!$A392,topmanager!$A:$A,151)</f>
        <v>0</v>
      </c>
      <c r="BN388" s="51">
        <f t="shared" si="93"/>
        <v>0</v>
      </c>
    </row>
    <row r="389" spans="1:66">
      <c r="A389" s="47" t="e">
        <f>total!#REF!</f>
        <v>#REF!</v>
      </c>
      <c r="B389" s="47">
        <f t="shared" si="80"/>
        <v>0</v>
      </c>
      <c r="C389" s="48" t="e">
        <f>total!#REF!</f>
        <v>#REF!</v>
      </c>
      <c r="D389" s="49" t="str">
        <f>IFERROR(VLOOKUP(A389,salario!A$3:J$32,10,FALSE),"")</f>
        <v/>
      </c>
      <c r="E389" s="49" t="str">
        <f>IFERROR(IF(VLOOKUP(A389,salario!A$3:O$32,15,FALSE)="","",VLOOKUP(A389,salario!A$3:O$32,15,FALSE)),"")</f>
        <v/>
      </c>
      <c r="F389" s="47" t="str">
        <f>IFERROR(VLOOKUP(A389,[5]base_pessoal!$B$2:$P$1504,13,FALSE),"")</f>
        <v/>
      </c>
      <c r="G389" s="50">
        <f>IFERROR(VLOOKUP(A389,salario!A$2:P$91,11,FALSE),0)*B389/30</f>
        <v>0</v>
      </c>
      <c r="H389" s="50">
        <f>SUMIFS(topmanager!$D:$D,topmanager!$C:$C,rs_nova!$A389,topmanager!$A:$A,rs_nova!H$2)+SUMIFS(topmanager!$D:$D,topmanager!$C:$C,rs_nova!$A389,topmanager!$A:$A,63)</f>
        <v>0</v>
      </c>
      <c r="I389" s="50">
        <f>-SUMIFS(topmanager!$D:$D,topmanager!$C:$C,rs_nova!$A389,topmanager!$A:$A,rs_nova!I$2)</f>
        <v>0</v>
      </c>
      <c r="J389" s="50">
        <f>SUMIFS(topmanager!$D:$D,topmanager!$C:$C,rs_nova!$A389,topmanager!$A:$A,rs_nova!J$2)</f>
        <v>0</v>
      </c>
      <c r="K389" s="50">
        <f>SUMIFS(topmanager!$D:$D,topmanager!$C:$C,rs_nova!$A389,topmanager!$A:$A,rs_nova!K$2)+SUMIFS(topmanager!$D:$D,topmanager!$C:$C,rs_nova!$A389,topmanager!$A:$A,911)</f>
        <v>0</v>
      </c>
      <c r="L389" s="50">
        <f>SUMIFS(topmanager!$D:$D,topmanager!$C:$C,rs_nova!$A389,topmanager!$A:$A,rs_nova!L$2)</f>
        <v>0</v>
      </c>
      <c r="M389" s="50">
        <f>SUMIFS(topmanager!$D:$D,topmanager!$C:$C,rs_nova!$A389,topmanager!$A:$A,rs_nova!M$2)+SUMIFS(topmanager!$D:$D,topmanager!$C:$C,rs_nova!$A389,topmanager!$A:$A,908)+SUMIFS(topmanager!$D:$D,topmanager!$C:$C,rs_nova!$A389,topmanager!$A:$A,550)</f>
        <v>0</v>
      </c>
      <c r="N389" s="50">
        <f>SUMIFS(topmanager!$D:$D,topmanager!$C:$C,rs_nova!$A389,topmanager!$A:$A,rs_nova!N$2)</f>
        <v>0</v>
      </c>
      <c r="O389" s="51">
        <f t="shared" si="81"/>
        <v>0</v>
      </c>
      <c r="P389" s="50">
        <f>IFERROR(VLOOKUP($A389,total!$B$4:$AW$437,27,0),0)</f>
        <v>0</v>
      </c>
      <c r="Q389" s="50">
        <f>IFERROR(VLOOKUP($A389,total!$B$4:$AW$437,21,0),0)</f>
        <v>0</v>
      </c>
      <c r="R389" s="50">
        <f>IFERROR(VLOOKUP($A389,total!$B$4:$AW$437,25,0),0)+IFERROR(VLOOKUP($A389,total!$B$4:$AW$437,36,0),0)</f>
        <v>0</v>
      </c>
      <c r="S389" s="50">
        <f>IFERROR(VLOOKUP(A389,gympass!$A$2:$F$148,6,0),0)</f>
        <v>0</v>
      </c>
      <c r="T389" s="50">
        <f>IFERROR(VLOOKUP($A389,total!$B$4:$AW$437,42,0),0)</f>
        <v>0</v>
      </c>
      <c r="U389" s="50">
        <f>IFERROR(VLOOKUP($A389,total!$B$4:$AW$437,32,0),0)</f>
        <v>0</v>
      </c>
      <c r="V389" s="50">
        <f>IFERROR(VLOOKUP($A389,total!$B$4:$AW$437,28,0),0)</f>
        <v>0</v>
      </c>
      <c r="W389" s="50">
        <f>IFERROR(VLOOKUP($A389,total!$B$4:$AX$437,49,0),0)</f>
        <v>0</v>
      </c>
      <c r="X389" s="50"/>
      <c r="Y389" s="50">
        <f>IFERROR(VLOOKUP(A389,#REF!,4,0),0)</f>
        <v>0</v>
      </c>
      <c r="Z389" s="50">
        <f>IFERROR(VLOOKUP(B389,#REF!,8,0),0)</f>
        <v>0</v>
      </c>
      <c r="AA389" s="50">
        <f>IFERROR(VLOOKUP($A389,total!$B$4:$AW$437,45,0),0)</f>
        <v>0</v>
      </c>
      <c r="AB389" s="50">
        <f>IFERROR(VLOOKUP($A389,total!$B$4:$AW$437,48,0),0)</f>
        <v>0</v>
      </c>
      <c r="AC389" s="50">
        <f>IFERROR(VLOOKUP($A389,total!$B$4:$AB$437,19,0),0)</f>
        <v>0</v>
      </c>
      <c r="AD389" s="50">
        <f>IFERROR(VLOOKUP($A389,total!$B$4:$AB$437,10,0),0)</f>
        <v>0</v>
      </c>
      <c r="AE389" s="50">
        <f>IFERROR(VLOOKUP($A389,total!$B$4:$AB$437,13,0),0)-SUMIFS(topmanager!$D:$D,topmanager!$C:$C,rs_nova!$A393,topmanager!$A:$A,856)</f>
        <v>0</v>
      </c>
      <c r="AF389" s="50">
        <f>IFERROR(VLOOKUP($A389,total!$B$4:$AB$437,16,0),0)</f>
        <v>0</v>
      </c>
      <c r="AG389" s="50">
        <f>IFERROR(VLOOKUP($A389,total!$B$4:$AB$437,7,0),0)</f>
        <v>0</v>
      </c>
      <c r="AH389" s="50">
        <f>IFERROR(VLOOKUP($A389,total!$B$4:$AD$437,29,0),0)</f>
        <v>0</v>
      </c>
      <c r="AI389" s="50">
        <f>IFERROR(VLOOKUP(A389,total!$B$4:$AN$437,39,0),0)</f>
        <v>0</v>
      </c>
      <c r="AJ389" s="51">
        <f t="shared" si="82"/>
        <v>0</v>
      </c>
      <c r="AK389" s="50">
        <f t="shared" si="83"/>
        <v>0</v>
      </c>
      <c r="AL389" s="50">
        <f t="shared" si="84"/>
        <v>0</v>
      </c>
      <c r="AM389" s="50">
        <f t="shared" si="85"/>
        <v>0</v>
      </c>
      <c r="AN389" s="50" t="e">
        <f t="shared" si="94"/>
        <v>#REF!</v>
      </c>
      <c r="AO389" s="50" t="e">
        <f t="shared" si="94"/>
        <v>#REF!</v>
      </c>
      <c r="AP389" s="50" t="e">
        <f t="shared" si="94"/>
        <v>#REF!</v>
      </c>
      <c r="AQ389" s="50">
        <f>IFERROR(VLOOKUP(TEXT($A389,"000000"),[6]Página1!$A$8:$S$801,13,FALSE),0)</f>
        <v>0</v>
      </c>
      <c r="AR389" s="50">
        <f>IFERROR(VLOOKUP(TEXT($A389,"000000"),[6]Página1!$A$8:$S$801,16,FALSE),0)</f>
        <v>0</v>
      </c>
      <c r="AS389" s="50">
        <f>IFERROR(VLOOKUP(TEXT($A389,"000000"),[6]Página1!$A$8:$S$801,19,FALSE),0)</f>
        <v>0</v>
      </c>
      <c r="AT389" s="50">
        <f>IFERROR(VLOOKUP(TEXT($A389,"000000"),[7]Página1!$A$8:$R$814,12,FALSE),0)</f>
        <v>0</v>
      </c>
      <c r="AU389" s="50">
        <f>IFERROR(VLOOKUP(TEXT($A389,"000000"),[7]Página1!$A$8:$R$814,15,FALSE),0)</f>
        <v>0</v>
      </c>
      <c r="AV389" s="50">
        <f>IFERROR(VLOOKUP(TEXT($A389,"000000"),[7]Página1!$A$8:$R$814,18,FALSE),0)</f>
        <v>0</v>
      </c>
      <c r="AW389" s="50"/>
      <c r="AX389" s="51" t="e">
        <f t="shared" si="86"/>
        <v>#REF!</v>
      </c>
      <c r="AY389" s="51" t="e">
        <f t="shared" si="87"/>
        <v>#REF!</v>
      </c>
      <c r="AZ389" s="51" t="e">
        <f t="shared" si="88"/>
        <v>#REF!</v>
      </c>
      <c r="BA389" s="51" t="e">
        <f t="shared" si="89"/>
        <v>#REF!</v>
      </c>
      <c r="BB389" s="51">
        <f t="shared" si="90"/>
        <v>0</v>
      </c>
      <c r="BC389" s="51" t="e">
        <f t="shared" si="91"/>
        <v>#REF!</v>
      </c>
      <c r="BD389" s="51">
        <f t="shared" si="92"/>
        <v>0</v>
      </c>
      <c r="BE389" s="51">
        <f>IFERROR(VLOOKUP(A389,salario!A$2:P$91,11,FALSE),0)</f>
        <v>0</v>
      </c>
      <c r="BF389" s="51">
        <f>SUMIFS(topmanager!$D:$D,topmanager!$C:$C,rs_nova!$A389,topmanager!$A:$A,rs_nova!BF$2)</f>
        <v>0</v>
      </c>
      <c r="BG389" s="51">
        <f>SUMIFS(topmanager!$D:$D,topmanager!$C:$C,rs_nova!$A389,topmanager!$A:$A,rs_nova!BG$2)</f>
        <v>0</v>
      </c>
      <c r="BH389" s="51">
        <f>SUMIFS(topmanager!$D:$D,topmanager!$C:$C,rs_nova!$A389,topmanager!$A:$A,rs_nova!BH$2)</f>
        <v>0</v>
      </c>
      <c r="BI389" s="51">
        <f>SUMIFS(topmanager!$D:$D,topmanager!$C:$C,rs_nova!$A389,topmanager!$A:$A,rs_nova!BI$2)</f>
        <v>0</v>
      </c>
      <c r="BJ389" s="51">
        <f>SUMIFS(topmanager!$D:$D,topmanager!$C:$C,rs_nova!$A389,topmanager!$A:$A,rs_nova!BJ$2)+SUMIFS(topmanager!$D:$D,topmanager!$C:$C,rs_nova!$A389,topmanager!$A:$A,rs_nova!BJ$2+1)</f>
        <v>0</v>
      </c>
      <c r="BK389" s="51">
        <f>IFERROR(VLOOKUP(A389,[8]ferias!$C$4:$G$100,5,FALSE),0)</f>
        <v>0</v>
      </c>
      <c r="BL389" s="51">
        <f>SUMIFS(topmanager!$D:$D,topmanager!$C:$C,rs_nova!$A389,topmanager!$A:$A,rs_nova!BL$2)</f>
        <v>0</v>
      </c>
      <c r="BM389" s="51">
        <f>SUMIFS(topmanager!$D:$D,topmanager!$C:$C,rs_nova!$A389,topmanager!$A:$A,rs_nova!BM$2)+SUMIFS(topmanager!$D:$D,topmanager!$C:$C,rs_nova!$A393,topmanager!$A:$A,151)</f>
        <v>0</v>
      </c>
      <c r="BN389" s="51">
        <f t="shared" si="93"/>
        <v>0</v>
      </c>
    </row>
    <row r="390" spans="1:66">
      <c r="A390" s="47" t="e">
        <f>total!#REF!</f>
        <v>#REF!</v>
      </c>
      <c r="B390" s="47">
        <f t="shared" si="80"/>
        <v>0</v>
      </c>
      <c r="C390" s="48" t="e">
        <f>total!#REF!</f>
        <v>#REF!</v>
      </c>
      <c r="D390" s="49" t="str">
        <f>IFERROR(VLOOKUP(A390,salario!A$3:J$32,10,FALSE),"")</f>
        <v/>
      </c>
      <c r="E390" s="49" t="str">
        <f>IFERROR(IF(VLOOKUP(A390,salario!A$3:O$32,15,FALSE)="","",VLOOKUP(A390,salario!A$3:O$32,15,FALSE)),"")</f>
        <v/>
      </c>
      <c r="F390" s="47" t="str">
        <f>IFERROR(VLOOKUP(A390,[5]base_pessoal!$B$2:$P$1504,13,FALSE),"")</f>
        <v/>
      </c>
      <c r="G390" s="50">
        <f>IFERROR(VLOOKUP(A390,salario!A$2:P$91,11,FALSE),0)*B390/30</f>
        <v>0</v>
      </c>
      <c r="H390" s="50">
        <f>SUMIFS(topmanager!$D:$D,topmanager!$C:$C,rs_nova!$A390,topmanager!$A:$A,rs_nova!H$2)+SUMIFS(topmanager!$D:$D,topmanager!$C:$C,rs_nova!$A390,topmanager!$A:$A,63)</f>
        <v>0</v>
      </c>
      <c r="I390" s="50">
        <f>-SUMIFS(topmanager!$D:$D,topmanager!$C:$C,rs_nova!$A390,topmanager!$A:$A,rs_nova!I$2)</f>
        <v>0</v>
      </c>
      <c r="J390" s="50">
        <f>SUMIFS(topmanager!$D:$D,topmanager!$C:$C,rs_nova!$A390,topmanager!$A:$A,rs_nova!J$2)</f>
        <v>0</v>
      </c>
      <c r="K390" s="50">
        <f>SUMIFS(topmanager!$D:$D,topmanager!$C:$C,rs_nova!$A390,topmanager!$A:$A,rs_nova!K$2)+SUMIFS(topmanager!$D:$D,topmanager!$C:$C,rs_nova!$A390,topmanager!$A:$A,911)</f>
        <v>0</v>
      </c>
      <c r="L390" s="50">
        <f>SUMIFS(topmanager!$D:$D,topmanager!$C:$C,rs_nova!$A390,topmanager!$A:$A,rs_nova!L$2)</f>
        <v>0</v>
      </c>
      <c r="M390" s="50">
        <f>SUMIFS(topmanager!$D:$D,topmanager!$C:$C,rs_nova!$A390,topmanager!$A:$A,rs_nova!M$2)+SUMIFS(topmanager!$D:$D,topmanager!$C:$C,rs_nova!$A390,topmanager!$A:$A,908)+SUMIFS(topmanager!$D:$D,topmanager!$C:$C,rs_nova!$A390,topmanager!$A:$A,550)</f>
        <v>0</v>
      </c>
      <c r="N390" s="50">
        <f>SUMIFS(topmanager!$D:$D,topmanager!$C:$C,rs_nova!$A390,topmanager!$A:$A,rs_nova!N$2)</f>
        <v>0</v>
      </c>
      <c r="O390" s="51">
        <f t="shared" si="81"/>
        <v>0</v>
      </c>
      <c r="P390" s="50">
        <f>IFERROR(VLOOKUP($A390,total!$B$4:$AW$437,27,0),0)</f>
        <v>0</v>
      </c>
      <c r="Q390" s="50">
        <f>IFERROR(VLOOKUP($A390,total!$B$4:$AW$437,21,0),0)</f>
        <v>0</v>
      </c>
      <c r="R390" s="50">
        <f>IFERROR(VLOOKUP($A390,total!$B$4:$AW$437,25,0),0)+IFERROR(VLOOKUP($A390,total!$B$4:$AW$437,36,0),0)</f>
        <v>0</v>
      </c>
      <c r="S390" s="50">
        <f>IFERROR(VLOOKUP(A390,gympass!$A$2:$F$148,6,0),0)</f>
        <v>0</v>
      </c>
      <c r="T390" s="50">
        <f>IFERROR(VLOOKUP($A390,total!$B$4:$AW$437,42,0),0)</f>
        <v>0</v>
      </c>
      <c r="U390" s="50">
        <f>IFERROR(VLOOKUP($A390,total!$B$4:$AW$437,32,0),0)</f>
        <v>0</v>
      </c>
      <c r="V390" s="50">
        <f>IFERROR(VLOOKUP($A390,total!$B$4:$AW$437,28,0),0)</f>
        <v>0</v>
      </c>
      <c r="W390" s="50">
        <f>IFERROR(VLOOKUP($A390,total!$B$4:$AX$437,49,0),0)</f>
        <v>0</v>
      </c>
      <c r="X390" s="50"/>
      <c r="Y390" s="50">
        <f>IFERROR(VLOOKUP(A390,#REF!,4,0),0)</f>
        <v>0</v>
      </c>
      <c r="Z390" s="50">
        <f>IFERROR(VLOOKUP(B390,#REF!,8,0),0)</f>
        <v>0</v>
      </c>
      <c r="AA390" s="50">
        <f>IFERROR(VLOOKUP($A390,total!$B$4:$AW$437,45,0),0)</f>
        <v>0</v>
      </c>
      <c r="AB390" s="50">
        <f>IFERROR(VLOOKUP($A390,total!$B$4:$AW$437,48,0),0)</f>
        <v>0</v>
      </c>
      <c r="AC390" s="50">
        <f>IFERROR(VLOOKUP($A390,total!$B$4:$AB$437,19,0),0)</f>
        <v>0</v>
      </c>
      <c r="AD390" s="50">
        <f>IFERROR(VLOOKUP($A390,total!$B$4:$AB$437,10,0),0)</f>
        <v>0</v>
      </c>
      <c r="AE390" s="50">
        <f>IFERROR(VLOOKUP($A390,total!$B$4:$AB$437,13,0),0)-SUMIFS(topmanager!$D:$D,topmanager!$C:$C,rs_nova!$A394,topmanager!$A:$A,856)</f>
        <v>0</v>
      </c>
      <c r="AF390" s="50">
        <f>IFERROR(VLOOKUP($A390,total!$B$4:$AB$437,16,0),0)</f>
        <v>0</v>
      </c>
      <c r="AG390" s="50">
        <f>IFERROR(VLOOKUP($A390,total!$B$4:$AB$437,7,0),0)</f>
        <v>0</v>
      </c>
      <c r="AH390" s="50">
        <f>IFERROR(VLOOKUP($A390,total!$B$4:$AD$437,29,0),0)</f>
        <v>0</v>
      </c>
      <c r="AI390" s="50">
        <f>IFERROR(VLOOKUP(A390,total!$B$4:$AN$437,39,0),0)</f>
        <v>0</v>
      </c>
      <c r="AJ390" s="51">
        <f t="shared" si="82"/>
        <v>0</v>
      </c>
      <c r="AK390" s="50">
        <f t="shared" si="83"/>
        <v>0</v>
      </c>
      <c r="AL390" s="50">
        <f t="shared" si="84"/>
        <v>0</v>
      </c>
      <c r="AM390" s="50">
        <f t="shared" si="85"/>
        <v>0</v>
      </c>
      <c r="AN390" s="50" t="e">
        <f t="shared" si="94"/>
        <v>#REF!</v>
      </c>
      <c r="AO390" s="50" t="e">
        <f t="shared" si="94"/>
        <v>#REF!</v>
      </c>
      <c r="AP390" s="50" t="e">
        <f t="shared" si="94"/>
        <v>#REF!</v>
      </c>
      <c r="AQ390" s="50">
        <f>IFERROR(VLOOKUP(TEXT($A390,"000000"),[6]Página1!$A$8:$S$801,13,FALSE),0)</f>
        <v>0</v>
      </c>
      <c r="AR390" s="50">
        <f>IFERROR(VLOOKUP(TEXT($A390,"000000"),[6]Página1!$A$8:$S$801,16,FALSE),0)</f>
        <v>0</v>
      </c>
      <c r="AS390" s="50">
        <f>IFERROR(VLOOKUP(TEXT($A390,"000000"),[6]Página1!$A$8:$S$801,19,FALSE),0)</f>
        <v>0</v>
      </c>
      <c r="AT390" s="50">
        <f>IFERROR(VLOOKUP(TEXT($A390,"000000"),[7]Página1!$A$8:$R$814,12,FALSE),0)</f>
        <v>0</v>
      </c>
      <c r="AU390" s="50">
        <f>IFERROR(VLOOKUP(TEXT($A390,"000000"),[7]Página1!$A$8:$R$814,15,FALSE),0)</f>
        <v>0</v>
      </c>
      <c r="AV390" s="50">
        <f>IFERROR(VLOOKUP(TEXT($A390,"000000"),[7]Página1!$A$8:$R$814,18,FALSE),0)</f>
        <v>0</v>
      </c>
      <c r="AW390" s="50"/>
      <c r="AX390" s="51" t="e">
        <f t="shared" si="86"/>
        <v>#REF!</v>
      </c>
      <c r="AY390" s="51" t="e">
        <f t="shared" si="87"/>
        <v>#REF!</v>
      </c>
      <c r="AZ390" s="51" t="e">
        <f t="shared" si="88"/>
        <v>#REF!</v>
      </c>
      <c r="BA390" s="51" t="e">
        <f t="shared" si="89"/>
        <v>#REF!</v>
      </c>
      <c r="BB390" s="51">
        <f t="shared" si="90"/>
        <v>0</v>
      </c>
      <c r="BC390" s="51" t="e">
        <f t="shared" si="91"/>
        <v>#REF!</v>
      </c>
      <c r="BD390" s="51">
        <f t="shared" si="92"/>
        <v>0</v>
      </c>
      <c r="BE390" s="51">
        <f>IFERROR(VLOOKUP(A390,salario!A$2:P$91,11,FALSE),0)</f>
        <v>0</v>
      </c>
      <c r="BF390" s="51">
        <f>SUMIFS(topmanager!$D:$D,topmanager!$C:$C,rs_nova!$A390,topmanager!$A:$A,rs_nova!BF$2)</f>
        <v>0</v>
      </c>
      <c r="BG390" s="51">
        <f>SUMIFS(topmanager!$D:$D,topmanager!$C:$C,rs_nova!$A390,topmanager!$A:$A,rs_nova!BG$2)</f>
        <v>0</v>
      </c>
      <c r="BH390" s="51">
        <f>SUMIFS(topmanager!$D:$D,topmanager!$C:$C,rs_nova!$A390,topmanager!$A:$A,rs_nova!BH$2)</f>
        <v>0</v>
      </c>
      <c r="BI390" s="51">
        <f>SUMIFS(topmanager!$D:$D,topmanager!$C:$C,rs_nova!$A390,topmanager!$A:$A,rs_nova!BI$2)</f>
        <v>0</v>
      </c>
      <c r="BJ390" s="51">
        <f>SUMIFS(topmanager!$D:$D,topmanager!$C:$C,rs_nova!$A390,topmanager!$A:$A,rs_nova!BJ$2)+SUMIFS(topmanager!$D:$D,topmanager!$C:$C,rs_nova!$A390,topmanager!$A:$A,rs_nova!BJ$2+1)</f>
        <v>0</v>
      </c>
      <c r="BK390" s="51">
        <f>IFERROR(VLOOKUP(A390,[8]ferias!$C$4:$G$100,5,FALSE),0)</f>
        <v>0</v>
      </c>
      <c r="BL390" s="51">
        <f>SUMIFS(topmanager!$D:$D,topmanager!$C:$C,rs_nova!$A390,topmanager!$A:$A,rs_nova!BL$2)</f>
        <v>0</v>
      </c>
      <c r="BM390" s="51">
        <f>SUMIFS(topmanager!$D:$D,topmanager!$C:$C,rs_nova!$A390,topmanager!$A:$A,rs_nova!BM$2)+SUMIFS(topmanager!$D:$D,topmanager!$C:$C,rs_nova!$A394,topmanager!$A:$A,151)</f>
        <v>0</v>
      </c>
      <c r="BN390" s="51">
        <f t="shared" si="93"/>
        <v>0</v>
      </c>
    </row>
    <row r="391" spans="1:66">
      <c r="A391" s="47" t="e">
        <f>total!#REF!</f>
        <v>#REF!</v>
      </c>
      <c r="B391" s="47">
        <f t="shared" ref="B391:B454" si="95">IFERROR(IF(E391="",IF(D391&lt;=B$2,30,31-DAY(D391)),IF(E391&lt;B$2,0,IF(D391&gt;=B$2,DAY(E391)-DAY(D391),DAY(E391)))),0)</f>
        <v>0</v>
      </c>
      <c r="C391" s="48" t="e">
        <f>total!#REF!</f>
        <v>#REF!</v>
      </c>
      <c r="D391" s="49" t="str">
        <f>IFERROR(VLOOKUP(A391,salario!A$3:J$32,10,FALSE),"")</f>
        <v/>
      </c>
      <c r="E391" s="49" t="str">
        <f>IFERROR(IF(VLOOKUP(A391,salario!A$3:O$32,15,FALSE)="","",VLOOKUP(A391,salario!A$3:O$32,15,FALSE)),"")</f>
        <v/>
      </c>
      <c r="F391" s="47" t="str">
        <f>IFERROR(VLOOKUP(A391,[5]base_pessoal!$B$2:$P$1504,13,FALSE),"")</f>
        <v/>
      </c>
      <c r="G391" s="50">
        <f>IFERROR(VLOOKUP(A391,salario!A$2:P$91,11,FALSE),0)*B391/30</f>
        <v>0</v>
      </c>
      <c r="H391" s="50">
        <f>SUMIFS(topmanager!$D:$D,topmanager!$C:$C,rs_nova!$A391,topmanager!$A:$A,rs_nova!H$2)+SUMIFS(topmanager!$D:$D,topmanager!$C:$C,rs_nova!$A391,topmanager!$A:$A,63)</f>
        <v>0</v>
      </c>
      <c r="I391" s="50">
        <f>-SUMIFS(topmanager!$D:$D,topmanager!$C:$C,rs_nova!$A391,topmanager!$A:$A,rs_nova!I$2)</f>
        <v>0</v>
      </c>
      <c r="J391" s="50">
        <f>SUMIFS(topmanager!$D:$D,topmanager!$C:$C,rs_nova!$A391,topmanager!$A:$A,rs_nova!J$2)</f>
        <v>0</v>
      </c>
      <c r="K391" s="50">
        <f>SUMIFS(topmanager!$D:$D,topmanager!$C:$C,rs_nova!$A391,topmanager!$A:$A,rs_nova!K$2)+SUMIFS(topmanager!$D:$D,topmanager!$C:$C,rs_nova!$A391,topmanager!$A:$A,911)</f>
        <v>0</v>
      </c>
      <c r="L391" s="50">
        <f>SUMIFS(topmanager!$D:$D,topmanager!$C:$C,rs_nova!$A391,topmanager!$A:$A,rs_nova!L$2)</f>
        <v>0</v>
      </c>
      <c r="M391" s="50">
        <f>SUMIFS(topmanager!$D:$D,topmanager!$C:$C,rs_nova!$A391,topmanager!$A:$A,rs_nova!M$2)+SUMIFS(topmanager!$D:$D,topmanager!$C:$C,rs_nova!$A391,topmanager!$A:$A,908)+SUMIFS(topmanager!$D:$D,topmanager!$C:$C,rs_nova!$A391,topmanager!$A:$A,550)</f>
        <v>0</v>
      </c>
      <c r="N391" s="50">
        <f>SUMIFS(topmanager!$D:$D,topmanager!$C:$C,rs_nova!$A391,topmanager!$A:$A,rs_nova!N$2)</f>
        <v>0</v>
      </c>
      <c r="O391" s="51">
        <f t="shared" ref="O391:O454" si="96">SUM(H391:N391)</f>
        <v>0</v>
      </c>
      <c r="P391" s="50">
        <f>IFERROR(VLOOKUP($A391,total!$B$4:$AW$437,27,0),0)</f>
        <v>0</v>
      </c>
      <c r="Q391" s="50">
        <f>IFERROR(VLOOKUP($A391,total!$B$4:$AW$437,21,0),0)</f>
        <v>0</v>
      </c>
      <c r="R391" s="50">
        <f>IFERROR(VLOOKUP($A391,total!$B$4:$AW$437,25,0),0)+IFERROR(VLOOKUP($A391,total!$B$4:$AW$437,36,0),0)</f>
        <v>0</v>
      </c>
      <c r="S391" s="50">
        <f>IFERROR(VLOOKUP(A391,gympass!$A$2:$F$148,6,0),0)</f>
        <v>0</v>
      </c>
      <c r="T391" s="50">
        <f>IFERROR(VLOOKUP($A391,total!$B$4:$AW$437,42,0),0)</f>
        <v>0</v>
      </c>
      <c r="U391" s="50">
        <f>IFERROR(VLOOKUP($A391,total!$B$4:$AW$437,32,0),0)</f>
        <v>0</v>
      </c>
      <c r="V391" s="50">
        <f>IFERROR(VLOOKUP($A391,total!$B$4:$AW$437,28,0),0)</f>
        <v>0</v>
      </c>
      <c r="W391" s="50">
        <f>IFERROR(VLOOKUP($A391,total!$B$4:$AX$437,49,0),0)</f>
        <v>0</v>
      </c>
      <c r="X391" s="50"/>
      <c r="Y391" s="50">
        <f>IFERROR(VLOOKUP(A391,#REF!,4,0),0)</f>
        <v>0</v>
      </c>
      <c r="Z391" s="50">
        <f>IFERROR(VLOOKUP(B391,#REF!,8,0),0)</f>
        <v>0</v>
      </c>
      <c r="AA391" s="50">
        <f>IFERROR(VLOOKUP($A391,total!$B$4:$AW$437,45,0),0)</f>
        <v>0</v>
      </c>
      <c r="AB391" s="50">
        <f>IFERROR(VLOOKUP($A391,total!$B$4:$AW$437,48,0),0)</f>
        <v>0</v>
      </c>
      <c r="AC391" s="50">
        <f>IFERROR(VLOOKUP($A391,total!$B$4:$AB$437,19,0),0)</f>
        <v>0</v>
      </c>
      <c r="AD391" s="50">
        <f>IFERROR(VLOOKUP($A391,total!$B$4:$AB$437,10,0),0)</f>
        <v>0</v>
      </c>
      <c r="AE391" s="50">
        <f>IFERROR(VLOOKUP($A391,total!$B$4:$AB$437,13,0),0)-SUMIFS(topmanager!$D:$D,topmanager!$C:$C,rs_nova!$A395,topmanager!$A:$A,856)</f>
        <v>0</v>
      </c>
      <c r="AF391" s="50">
        <f>IFERROR(VLOOKUP($A391,total!$B$4:$AB$437,16,0),0)</f>
        <v>0</v>
      </c>
      <c r="AG391" s="50">
        <f>IFERROR(VLOOKUP($A391,total!$B$4:$AB$437,7,0),0)</f>
        <v>0</v>
      </c>
      <c r="AH391" s="50">
        <f>IFERROR(VLOOKUP($A391,total!$B$4:$AD$437,29,0),0)</f>
        <v>0</v>
      </c>
      <c r="AI391" s="50">
        <f>IFERROR(VLOOKUP(A391,total!$B$4:$AN$437,39,0),0)</f>
        <v>0</v>
      </c>
      <c r="AJ391" s="51">
        <f t="shared" ref="AJ391:AJ454" si="97">SUM(P391:AI391)</f>
        <v>0</v>
      </c>
      <c r="AK391" s="50">
        <f t="shared" ref="AK391:AK454" si="98">AK$5*($BN391-BG391)</f>
        <v>0</v>
      </c>
      <c r="AL391" s="50">
        <f t="shared" ref="AL391:AL454" si="99">AL$5*($BN391+BJ391+BK391+BL391+BM391)</f>
        <v>0</v>
      </c>
      <c r="AM391" s="50">
        <f t="shared" ref="AM391:AM454" si="100">IF(F391="NÃO",0,AM$5*$BN391)</f>
        <v>0</v>
      </c>
      <c r="AN391" s="50" t="e">
        <f t="shared" si="94"/>
        <v>#REF!</v>
      </c>
      <c r="AO391" s="50" t="e">
        <f t="shared" si="94"/>
        <v>#REF!</v>
      </c>
      <c r="AP391" s="50" t="e">
        <f t="shared" si="94"/>
        <v>#REF!</v>
      </c>
      <c r="AQ391" s="50">
        <f>IFERROR(VLOOKUP(TEXT($A391,"000000"),[6]Página1!$A$8:$S$801,13,FALSE),0)</f>
        <v>0</v>
      </c>
      <c r="AR391" s="50">
        <f>IFERROR(VLOOKUP(TEXT($A391,"000000"),[6]Página1!$A$8:$S$801,16,FALSE),0)</f>
        <v>0</v>
      </c>
      <c r="AS391" s="50">
        <f>IFERROR(VLOOKUP(TEXT($A391,"000000"),[6]Página1!$A$8:$S$801,19,FALSE),0)</f>
        <v>0</v>
      </c>
      <c r="AT391" s="50">
        <f>IFERROR(VLOOKUP(TEXT($A391,"000000"),[7]Página1!$A$8:$R$814,12,FALSE),0)</f>
        <v>0</v>
      </c>
      <c r="AU391" s="50">
        <f>IFERROR(VLOOKUP(TEXT($A391,"000000"),[7]Página1!$A$8:$R$814,15,FALSE),0)</f>
        <v>0</v>
      </c>
      <c r="AV391" s="50">
        <f>IFERROR(VLOOKUP(TEXT($A391,"000000"),[7]Página1!$A$8:$R$814,18,FALSE),0)</f>
        <v>0</v>
      </c>
      <c r="AW391" s="50"/>
      <c r="AX391" s="51" t="e">
        <f t="shared" ref="AX391:AX454" si="101">SUM(AK391:AW391)</f>
        <v>#REF!</v>
      </c>
      <c r="AY391" s="51" t="e">
        <f t="shared" ref="AY391:AY454" si="102">AN391+AO391+AP391</f>
        <v>#REF!</v>
      </c>
      <c r="AZ391" s="51" t="e">
        <f t="shared" ref="AZ391:AZ454" si="103">AX391+AJ391+O391+G391-AY391</f>
        <v>#REF!</v>
      </c>
      <c r="BA391" s="51" t="e">
        <f t="shared" ref="BA391:BA454" si="104">AX391+AJ391+O391+G391</f>
        <v>#REF!</v>
      </c>
      <c r="BB391" s="51">
        <f t="shared" ref="BB391:BB454" si="105">($G391)/$BB$3</f>
        <v>0</v>
      </c>
      <c r="BC391" s="51" t="e">
        <f t="shared" ref="BC391:BC454" si="106">$AX391/$BB$3</f>
        <v>#REF!</v>
      </c>
      <c r="BD391" s="51">
        <f t="shared" ref="BD391:BD454" si="107">$AJ391/$BB$3</f>
        <v>0</v>
      </c>
      <c r="BE391" s="51">
        <f>IFERROR(VLOOKUP(A391,salario!A$2:P$91,11,FALSE),0)</f>
        <v>0</v>
      </c>
      <c r="BF391" s="51">
        <f>SUMIFS(topmanager!$D:$D,topmanager!$C:$C,rs_nova!$A391,topmanager!$A:$A,rs_nova!BF$2)</f>
        <v>0</v>
      </c>
      <c r="BG391" s="51">
        <f>SUMIFS(topmanager!$D:$D,topmanager!$C:$C,rs_nova!$A391,topmanager!$A:$A,rs_nova!BG$2)</f>
        <v>0</v>
      </c>
      <c r="BH391" s="51">
        <f>SUMIFS(topmanager!$D:$D,topmanager!$C:$C,rs_nova!$A391,topmanager!$A:$A,rs_nova!BH$2)</f>
        <v>0</v>
      </c>
      <c r="BI391" s="51">
        <f>SUMIFS(topmanager!$D:$D,topmanager!$C:$C,rs_nova!$A391,topmanager!$A:$A,rs_nova!BI$2)</f>
        <v>0</v>
      </c>
      <c r="BJ391" s="51">
        <f>SUMIFS(topmanager!$D:$D,topmanager!$C:$C,rs_nova!$A391,topmanager!$A:$A,rs_nova!BJ$2)+SUMIFS(topmanager!$D:$D,topmanager!$C:$C,rs_nova!$A391,topmanager!$A:$A,rs_nova!BJ$2+1)</f>
        <v>0</v>
      </c>
      <c r="BK391" s="51">
        <f>IFERROR(VLOOKUP(A391,[8]ferias!$C$4:$G$100,5,FALSE),0)</f>
        <v>0</v>
      </c>
      <c r="BL391" s="51">
        <f>SUMIFS(topmanager!$D:$D,topmanager!$C:$C,rs_nova!$A391,topmanager!$A:$A,rs_nova!BL$2)</f>
        <v>0</v>
      </c>
      <c r="BM391" s="51">
        <f>SUMIFS(topmanager!$D:$D,topmanager!$C:$C,rs_nova!$A391,topmanager!$A:$A,rs_nova!BM$2)+SUMIFS(topmanager!$D:$D,topmanager!$C:$C,rs_nova!$A395,topmanager!$A:$A,151)</f>
        <v>0</v>
      </c>
      <c r="BN391" s="51">
        <f t="shared" ref="BN391:BN454" si="108">BF391+BG391+BH391+BI391+P391+O391+W391</f>
        <v>0</v>
      </c>
    </row>
    <row r="392" spans="1:66">
      <c r="A392" s="47" t="e">
        <f>total!#REF!</f>
        <v>#REF!</v>
      </c>
      <c r="B392" s="47">
        <f t="shared" si="95"/>
        <v>0</v>
      </c>
      <c r="C392" s="48" t="e">
        <f>total!#REF!</f>
        <v>#REF!</v>
      </c>
      <c r="D392" s="49" t="str">
        <f>IFERROR(VLOOKUP(A392,salario!A$3:J$32,10,FALSE),"")</f>
        <v/>
      </c>
      <c r="E392" s="49" t="str">
        <f>IFERROR(IF(VLOOKUP(A392,salario!A$3:O$32,15,FALSE)="","",VLOOKUP(A392,salario!A$3:O$32,15,FALSE)),"")</f>
        <v/>
      </c>
      <c r="F392" s="47" t="str">
        <f>IFERROR(VLOOKUP(A392,[5]base_pessoal!$B$2:$P$1504,13,FALSE),"")</f>
        <v/>
      </c>
      <c r="G392" s="50">
        <f>IFERROR(VLOOKUP(A392,salario!A$2:P$91,11,FALSE),0)*B392/30</f>
        <v>0</v>
      </c>
      <c r="H392" s="50">
        <f>SUMIFS(topmanager!$D:$D,topmanager!$C:$C,rs_nova!$A392,topmanager!$A:$A,rs_nova!H$2)+SUMIFS(topmanager!$D:$D,topmanager!$C:$C,rs_nova!$A392,topmanager!$A:$A,63)</f>
        <v>0</v>
      </c>
      <c r="I392" s="50">
        <f>-SUMIFS(topmanager!$D:$D,topmanager!$C:$C,rs_nova!$A392,topmanager!$A:$A,rs_nova!I$2)</f>
        <v>0</v>
      </c>
      <c r="J392" s="50">
        <f>SUMIFS(topmanager!$D:$D,topmanager!$C:$C,rs_nova!$A392,topmanager!$A:$A,rs_nova!J$2)</f>
        <v>0</v>
      </c>
      <c r="K392" s="50">
        <f>SUMIFS(topmanager!$D:$D,topmanager!$C:$C,rs_nova!$A392,topmanager!$A:$A,rs_nova!K$2)+SUMIFS(topmanager!$D:$D,topmanager!$C:$C,rs_nova!$A392,topmanager!$A:$A,911)</f>
        <v>0</v>
      </c>
      <c r="L392" s="50">
        <f>SUMIFS(topmanager!$D:$D,topmanager!$C:$C,rs_nova!$A392,topmanager!$A:$A,rs_nova!L$2)</f>
        <v>0</v>
      </c>
      <c r="M392" s="50">
        <f>SUMIFS(topmanager!$D:$D,topmanager!$C:$C,rs_nova!$A392,topmanager!$A:$A,rs_nova!M$2)+SUMIFS(topmanager!$D:$D,topmanager!$C:$C,rs_nova!$A392,topmanager!$A:$A,908)+SUMIFS(topmanager!$D:$D,topmanager!$C:$C,rs_nova!$A392,topmanager!$A:$A,550)</f>
        <v>0</v>
      </c>
      <c r="N392" s="50">
        <f>SUMIFS(topmanager!$D:$D,topmanager!$C:$C,rs_nova!$A392,topmanager!$A:$A,rs_nova!N$2)</f>
        <v>0</v>
      </c>
      <c r="O392" s="51">
        <f t="shared" si="96"/>
        <v>0</v>
      </c>
      <c r="P392" s="50">
        <f>IFERROR(VLOOKUP($A392,total!$B$4:$AW$437,27,0),0)</f>
        <v>0</v>
      </c>
      <c r="Q392" s="50">
        <f>IFERROR(VLOOKUP($A392,total!$B$4:$AW$437,21,0),0)</f>
        <v>0</v>
      </c>
      <c r="R392" s="50">
        <f>IFERROR(VLOOKUP($A392,total!$B$4:$AW$437,25,0),0)+IFERROR(VLOOKUP($A392,total!$B$4:$AW$437,36,0),0)</f>
        <v>0</v>
      </c>
      <c r="S392" s="50">
        <f>IFERROR(VLOOKUP(A392,gympass!$A$2:$F$148,6,0),0)</f>
        <v>0</v>
      </c>
      <c r="T392" s="50">
        <f>IFERROR(VLOOKUP($A392,total!$B$4:$AW$437,42,0),0)</f>
        <v>0</v>
      </c>
      <c r="U392" s="50">
        <f>IFERROR(VLOOKUP($A392,total!$B$4:$AW$437,32,0),0)</f>
        <v>0</v>
      </c>
      <c r="V392" s="50">
        <f>IFERROR(VLOOKUP($A392,total!$B$4:$AW$437,28,0),0)</f>
        <v>0</v>
      </c>
      <c r="W392" s="50">
        <f>IFERROR(VLOOKUP($A392,total!$B$4:$AX$437,49,0),0)</f>
        <v>0</v>
      </c>
      <c r="X392" s="50"/>
      <c r="Y392" s="50">
        <f>IFERROR(VLOOKUP(A392,#REF!,4,0),0)</f>
        <v>0</v>
      </c>
      <c r="Z392" s="50">
        <f>IFERROR(VLOOKUP(B392,#REF!,8,0),0)</f>
        <v>0</v>
      </c>
      <c r="AA392" s="50">
        <f>IFERROR(VLOOKUP($A392,total!$B$4:$AW$437,45,0),0)</f>
        <v>0</v>
      </c>
      <c r="AB392" s="50">
        <f>IFERROR(VLOOKUP($A392,total!$B$4:$AW$437,48,0),0)</f>
        <v>0</v>
      </c>
      <c r="AC392" s="50">
        <f>IFERROR(VLOOKUP($A392,total!$B$4:$AB$437,19,0),0)</f>
        <v>0</v>
      </c>
      <c r="AD392" s="50">
        <f>IFERROR(VLOOKUP($A392,total!$B$4:$AB$437,10,0),0)</f>
        <v>0</v>
      </c>
      <c r="AE392" s="50">
        <f>IFERROR(VLOOKUP($A392,total!$B$4:$AB$437,13,0),0)-SUMIFS(topmanager!$D:$D,topmanager!$C:$C,rs_nova!$A396,topmanager!$A:$A,856)</f>
        <v>0</v>
      </c>
      <c r="AF392" s="50">
        <f>IFERROR(VLOOKUP($A392,total!$B$4:$AB$437,16,0),0)</f>
        <v>0</v>
      </c>
      <c r="AG392" s="50">
        <f>IFERROR(VLOOKUP($A392,total!$B$4:$AB$437,7,0),0)</f>
        <v>0</v>
      </c>
      <c r="AH392" s="50">
        <f>IFERROR(VLOOKUP($A392,total!$B$4:$AD$437,29,0),0)</f>
        <v>0</v>
      </c>
      <c r="AI392" s="50">
        <f>IFERROR(VLOOKUP(A392,total!$B$4:$AN$437,39,0),0)</f>
        <v>0</v>
      </c>
      <c r="AJ392" s="51">
        <f t="shared" si="97"/>
        <v>0</v>
      </c>
      <c r="AK392" s="50">
        <f t="shared" si="98"/>
        <v>0</v>
      </c>
      <c r="AL392" s="50">
        <f t="shared" si="99"/>
        <v>0</v>
      </c>
      <c r="AM392" s="50">
        <f t="shared" si="100"/>
        <v>0</v>
      </c>
      <c r="AN392" s="50" t="e">
        <f t="shared" si="94"/>
        <v>#REF!</v>
      </c>
      <c r="AO392" s="50" t="e">
        <f t="shared" si="94"/>
        <v>#REF!</v>
      </c>
      <c r="AP392" s="50" t="e">
        <f t="shared" si="94"/>
        <v>#REF!</v>
      </c>
      <c r="AQ392" s="50">
        <f>IFERROR(VLOOKUP(TEXT($A392,"000000"),[6]Página1!$A$8:$S$801,13,FALSE),0)</f>
        <v>0</v>
      </c>
      <c r="AR392" s="50">
        <f>IFERROR(VLOOKUP(TEXT($A392,"000000"),[6]Página1!$A$8:$S$801,16,FALSE),0)</f>
        <v>0</v>
      </c>
      <c r="AS392" s="50">
        <f>IFERROR(VLOOKUP(TEXT($A392,"000000"),[6]Página1!$A$8:$S$801,19,FALSE),0)</f>
        <v>0</v>
      </c>
      <c r="AT392" s="50">
        <f>IFERROR(VLOOKUP(TEXT($A392,"000000"),[7]Página1!$A$8:$R$814,12,FALSE),0)</f>
        <v>0</v>
      </c>
      <c r="AU392" s="50">
        <f>IFERROR(VLOOKUP(TEXT($A392,"000000"),[7]Página1!$A$8:$R$814,15,FALSE),0)</f>
        <v>0</v>
      </c>
      <c r="AV392" s="50">
        <f>IFERROR(VLOOKUP(TEXT($A392,"000000"),[7]Página1!$A$8:$R$814,18,FALSE),0)</f>
        <v>0</v>
      </c>
      <c r="AW392" s="50"/>
      <c r="AX392" s="51" t="e">
        <f t="shared" si="101"/>
        <v>#REF!</v>
      </c>
      <c r="AY392" s="51" t="e">
        <f t="shared" si="102"/>
        <v>#REF!</v>
      </c>
      <c r="AZ392" s="51" t="e">
        <f t="shared" si="103"/>
        <v>#REF!</v>
      </c>
      <c r="BA392" s="51" t="e">
        <f t="shared" si="104"/>
        <v>#REF!</v>
      </c>
      <c r="BB392" s="51">
        <f t="shared" si="105"/>
        <v>0</v>
      </c>
      <c r="BC392" s="51" t="e">
        <f t="shared" si="106"/>
        <v>#REF!</v>
      </c>
      <c r="BD392" s="51">
        <f t="shared" si="107"/>
        <v>0</v>
      </c>
      <c r="BE392" s="51">
        <f>IFERROR(VLOOKUP(A392,salario!A$2:P$91,11,FALSE),0)</f>
        <v>0</v>
      </c>
      <c r="BF392" s="51">
        <f>SUMIFS(topmanager!$D:$D,topmanager!$C:$C,rs_nova!$A392,topmanager!$A:$A,rs_nova!BF$2)</f>
        <v>0</v>
      </c>
      <c r="BG392" s="51">
        <f>SUMIFS(topmanager!$D:$D,topmanager!$C:$C,rs_nova!$A392,topmanager!$A:$A,rs_nova!BG$2)</f>
        <v>0</v>
      </c>
      <c r="BH392" s="51">
        <f>SUMIFS(topmanager!$D:$D,topmanager!$C:$C,rs_nova!$A392,topmanager!$A:$A,rs_nova!BH$2)</f>
        <v>0</v>
      </c>
      <c r="BI392" s="51">
        <f>SUMIFS(topmanager!$D:$D,topmanager!$C:$C,rs_nova!$A392,topmanager!$A:$A,rs_nova!BI$2)</f>
        <v>0</v>
      </c>
      <c r="BJ392" s="51">
        <f>SUMIFS(topmanager!$D:$D,topmanager!$C:$C,rs_nova!$A392,topmanager!$A:$A,rs_nova!BJ$2)+SUMIFS(topmanager!$D:$D,topmanager!$C:$C,rs_nova!$A392,topmanager!$A:$A,rs_nova!BJ$2+1)</f>
        <v>0</v>
      </c>
      <c r="BK392" s="51">
        <f>IFERROR(VLOOKUP(A392,[8]ferias!$C$4:$G$100,5,FALSE),0)</f>
        <v>0</v>
      </c>
      <c r="BL392" s="51">
        <f>SUMIFS(topmanager!$D:$D,topmanager!$C:$C,rs_nova!$A392,topmanager!$A:$A,rs_nova!BL$2)</f>
        <v>0</v>
      </c>
      <c r="BM392" s="51">
        <f>SUMIFS(topmanager!$D:$D,topmanager!$C:$C,rs_nova!$A392,topmanager!$A:$A,rs_nova!BM$2)+SUMIFS(topmanager!$D:$D,topmanager!$C:$C,rs_nova!$A396,topmanager!$A:$A,151)</f>
        <v>0</v>
      </c>
      <c r="BN392" s="51">
        <f t="shared" si="108"/>
        <v>0</v>
      </c>
    </row>
    <row r="393" spans="1:66">
      <c r="A393" s="47" t="e">
        <f>total!#REF!</f>
        <v>#REF!</v>
      </c>
      <c r="B393" s="47">
        <f t="shared" si="95"/>
        <v>0</v>
      </c>
      <c r="C393" s="48" t="e">
        <f>total!#REF!</f>
        <v>#REF!</v>
      </c>
      <c r="D393" s="49" t="str">
        <f>IFERROR(VLOOKUP(A393,salario!A$3:J$32,10,FALSE),"")</f>
        <v/>
      </c>
      <c r="E393" s="49" t="str">
        <f>IFERROR(IF(VLOOKUP(A393,salario!A$3:O$32,15,FALSE)="","",VLOOKUP(A393,salario!A$3:O$32,15,FALSE)),"")</f>
        <v/>
      </c>
      <c r="F393" s="47" t="str">
        <f>IFERROR(VLOOKUP(A393,[5]base_pessoal!$B$2:$P$1504,13,FALSE),"")</f>
        <v/>
      </c>
      <c r="G393" s="50">
        <f>IFERROR(VLOOKUP(A393,salario!A$2:P$91,11,FALSE),0)*B393/30</f>
        <v>0</v>
      </c>
      <c r="H393" s="50">
        <f>SUMIFS(topmanager!$D:$D,topmanager!$C:$C,rs_nova!$A393,topmanager!$A:$A,rs_nova!H$2)+SUMIFS(topmanager!$D:$D,topmanager!$C:$C,rs_nova!$A393,topmanager!$A:$A,63)</f>
        <v>0</v>
      </c>
      <c r="I393" s="50">
        <f>-SUMIFS(topmanager!$D:$D,topmanager!$C:$C,rs_nova!$A393,topmanager!$A:$A,rs_nova!I$2)</f>
        <v>0</v>
      </c>
      <c r="J393" s="50">
        <f>SUMIFS(topmanager!$D:$D,topmanager!$C:$C,rs_nova!$A393,topmanager!$A:$A,rs_nova!J$2)</f>
        <v>0</v>
      </c>
      <c r="K393" s="50">
        <f>SUMIFS(topmanager!$D:$D,topmanager!$C:$C,rs_nova!$A393,topmanager!$A:$A,rs_nova!K$2)+SUMIFS(topmanager!$D:$D,topmanager!$C:$C,rs_nova!$A393,topmanager!$A:$A,911)</f>
        <v>0</v>
      </c>
      <c r="L393" s="50">
        <f>SUMIFS(topmanager!$D:$D,topmanager!$C:$C,rs_nova!$A393,topmanager!$A:$A,rs_nova!L$2)</f>
        <v>0</v>
      </c>
      <c r="M393" s="50">
        <f>SUMIFS(topmanager!$D:$D,topmanager!$C:$C,rs_nova!$A393,topmanager!$A:$A,rs_nova!M$2)+SUMIFS(topmanager!$D:$D,topmanager!$C:$C,rs_nova!$A393,topmanager!$A:$A,908)+SUMIFS(topmanager!$D:$D,topmanager!$C:$C,rs_nova!$A393,topmanager!$A:$A,550)</f>
        <v>0</v>
      </c>
      <c r="N393" s="50">
        <f>SUMIFS(topmanager!$D:$D,topmanager!$C:$C,rs_nova!$A393,topmanager!$A:$A,rs_nova!N$2)</f>
        <v>0</v>
      </c>
      <c r="O393" s="51">
        <f t="shared" si="96"/>
        <v>0</v>
      </c>
      <c r="P393" s="50">
        <f>IFERROR(VLOOKUP($A393,total!$B$4:$AW$437,27,0),0)</f>
        <v>0</v>
      </c>
      <c r="Q393" s="50">
        <f>IFERROR(VLOOKUP($A393,total!$B$4:$AW$437,21,0),0)</f>
        <v>0</v>
      </c>
      <c r="R393" s="50">
        <f>IFERROR(VLOOKUP($A393,total!$B$4:$AW$437,25,0),0)+IFERROR(VLOOKUP($A393,total!$B$4:$AW$437,36,0),0)</f>
        <v>0</v>
      </c>
      <c r="S393" s="50">
        <f>IFERROR(VLOOKUP(A393,gympass!$A$2:$F$148,6,0),0)</f>
        <v>0</v>
      </c>
      <c r="T393" s="50">
        <f>IFERROR(VLOOKUP($A393,total!$B$4:$AW$437,42,0),0)</f>
        <v>0</v>
      </c>
      <c r="U393" s="50">
        <f>IFERROR(VLOOKUP($A393,total!$B$4:$AW$437,32,0),0)</f>
        <v>0</v>
      </c>
      <c r="V393" s="50">
        <f>IFERROR(VLOOKUP($A393,total!$B$4:$AW$437,28,0),0)</f>
        <v>0</v>
      </c>
      <c r="W393" s="50">
        <f>IFERROR(VLOOKUP($A393,total!$B$4:$AX$437,49,0),0)</f>
        <v>0</v>
      </c>
      <c r="X393" s="50"/>
      <c r="Y393" s="50">
        <f>IFERROR(VLOOKUP(A393,#REF!,4,0),0)</f>
        <v>0</v>
      </c>
      <c r="Z393" s="50">
        <f>IFERROR(VLOOKUP(B393,#REF!,8,0),0)</f>
        <v>0</v>
      </c>
      <c r="AA393" s="50">
        <f>IFERROR(VLOOKUP($A393,total!$B$4:$AW$437,45,0),0)</f>
        <v>0</v>
      </c>
      <c r="AB393" s="50">
        <f>IFERROR(VLOOKUP($A393,total!$B$4:$AW$437,48,0),0)</f>
        <v>0</v>
      </c>
      <c r="AC393" s="50">
        <f>IFERROR(VLOOKUP($A393,total!$B$4:$AB$437,19,0),0)</f>
        <v>0</v>
      </c>
      <c r="AD393" s="50">
        <f>IFERROR(VLOOKUP($A393,total!$B$4:$AB$437,10,0),0)</f>
        <v>0</v>
      </c>
      <c r="AE393" s="50">
        <f>IFERROR(VLOOKUP($A393,total!$B$4:$AB$437,13,0),0)-SUMIFS(topmanager!$D:$D,topmanager!$C:$C,rs_nova!$A397,topmanager!$A:$A,856)</f>
        <v>0</v>
      </c>
      <c r="AF393" s="50">
        <f>IFERROR(VLOOKUP($A393,total!$B$4:$AB$437,16,0),0)</f>
        <v>0</v>
      </c>
      <c r="AG393" s="50">
        <f>IFERROR(VLOOKUP($A393,total!$B$4:$AB$437,7,0),0)</f>
        <v>0</v>
      </c>
      <c r="AH393" s="50">
        <f>IFERROR(VLOOKUP($A393,total!$B$4:$AD$437,29,0),0)</f>
        <v>0</v>
      </c>
      <c r="AI393" s="50">
        <f>IFERROR(VLOOKUP(A393,total!$B$4:$AN$437,39,0),0)</f>
        <v>0</v>
      </c>
      <c r="AJ393" s="51">
        <f t="shared" si="97"/>
        <v>0</v>
      </c>
      <c r="AK393" s="50">
        <f t="shared" si="98"/>
        <v>0</v>
      </c>
      <c r="AL393" s="50">
        <f t="shared" si="99"/>
        <v>0</v>
      </c>
      <c r="AM393" s="50">
        <f t="shared" si="100"/>
        <v>0</v>
      </c>
      <c r="AN393" s="50" t="e">
        <f t="shared" si="94"/>
        <v>#REF!</v>
      </c>
      <c r="AO393" s="50" t="e">
        <f t="shared" si="94"/>
        <v>#REF!</v>
      </c>
      <c r="AP393" s="50" t="e">
        <f t="shared" si="94"/>
        <v>#REF!</v>
      </c>
      <c r="AQ393" s="50">
        <f>IFERROR(VLOOKUP(TEXT($A393,"000000"),[6]Página1!$A$8:$S$801,13,FALSE),0)</f>
        <v>0</v>
      </c>
      <c r="AR393" s="50">
        <f>IFERROR(VLOOKUP(TEXT($A393,"000000"),[6]Página1!$A$8:$S$801,16,FALSE),0)</f>
        <v>0</v>
      </c>
      <c r="AS393" s="50">
        <f>IFERROR(VLOOKUP(TEXT($A393,"000000"),[6]Página1!$A$8:$S$801,19,FALSE),0)</f>
        <v>0</v>
      </c>
      <c r="AT393" s="50">
        <f>IFERROR(VLOOKUP(TEXT($A393,"000000"),[7]Página1!$A$8:$R$814,12,FALSE),0)</f>
        <v>0</v>
      </c>
      <c r="AU393" s="50">
        <f>IFERROR(VLOOKUP(TEXT($A393,"000000"),[7]Página1!$A$8:$R$814,15,FALSE),0)</f>
        <v>0</v>
      </c>
      <c r="AV393" s="50">
        <f>IFERROR(VLOOKUP(TEXT($A393,"000000"),[7]Página1!$A$8:$R$814,18,FALSE),0)</f>
        <v>0</v>
      </c>
      <c r="AW393" s="50"/>
      <c r="AX393" s="51" t="e">
        <f t="shared" si="101"/>
        <v>#REF!</v>
      </c>
      <c r="AY393" s="51" t="e">
        <f t="shared" si="102"/>
        <v>#REF!</v>
      </c>
      <c r="AZ393" s="51" t="e">
        <f t="shared" si="103"/>
        <v>#REF!</v>
      </c>
      <c r="BA393" s="51" t="e">
        <f t="shared" si="104"/>
        <v>#REF!</v>
      </c>
      <c r="BB393" s="51">
        <f t="shared" si="105"/>
        <v>0</v>
      </c>
      <c r="BC393" s="51" t="e">
        <f t="shared" si="106"/>
        <v>#REF!</v>
      </c>
      <c r="BD393" s="51">
        <f t="shared" si="107"/>
        <v>0</v>
      </c>
      <c r="BE393" s="51">
        <f>IFERROR(VLOOKUP(A393,salario!A$2:P$91,11,FALSE),0)</f>
        <v>0</v>
      </c>
      <c r="BF393" s="51">
        <f>SUMIFS(topmanager!$D:$D,topmanager!$C:$C,rs_nova!$A393,topmanager!$A:$A,rs_nova!BF$2)</f>
        <v>0</v>
      </c>
      <c r="BG393" s="51">
        <f>SUMIFS(topmanager!$D:$D,topmanager!$C:$C,rs_nova!$A393,topmanager!$A:$A,rs_nova!BG$2)</f>
        <v>0</v>
      </c>
      <c r="BH393" s="51">
        <f>SUMIFS(topmanager!$D:$D,topmanager!$C:$C,rs_nova!$A393,topmanager!$A:$A,rs_nova!BH$2)</f>
        <v>0</v>
      </c>
      <c r="BI393" s="51">
        <f>SUMIFS(topmanager!$D:$D,topmanager!$C:$C,rs_nova!$A393,topmanager!$A:$A,rs_nova!BI$2)</f>
        <v>0</v>
      </c>
      <c r="BJ393" s="51">
        <f>SUMIFS(topmanager!$D:$D,topmanager!$C:$C,rs_nova!$A393,topmanager!$A:$A,rs_nova!BJ$2)+SUMIFS(topmanager!$D:$D,topmanager!$C:$C,rs_nova!$A393,topmanager!$A:$A,rs_nova!BJ$2+1)</f>
        <v>0</v>
      </c>
      <c r="BK393" s="51">
        <f>IFERROR(VLOOKUP(A393,[8]ferias!$C$4:$G$100,5,FALSE),0)</f>
        <v>0</v>
      </c>
      <c r="BL393" s="51">
        <f>SUMIFS(topmanager!$D:$D,topmanager!$C:$C,rs_nova!$A393,topmanager!$A:$A,rs_nova!BL$2)</f>
        <v>0</v>
      </c>
      <c r="BM393" s="51">
        <f>SUMIFS(topmanager!$D:$D,topmanager!$C:$C,rs_nova!$A393,topmanager!$A:$A,rs_nova!BM$2)+SUMIFS(topmanager!$D:$D,topmanager!$C:$C,rs_nova!$A397,topmanager!$A:$A,151)</f>
        <v>0</v>
      </c>
      <c r="BN393" s="51">
        <f t="shared" si="108"/>
        <v>0</v>
      </c>
    </row>
    <row r="394" spans="1:66">
      <c r="A394" s="47" t="e">
        <f>total!#REF!</f>
        <v>#REF!</v>
      </c>
      <c r="B394" s="47">
        <f t="shared" si="95"/>
        <v>0</v>
      </c>
      <c r="C394" s="48" t="e">
        <f>total!#REF!</f>
        <v>#REF!</v>
      </c>
      <c r="D394" s="49" t="str">
        <f>IFERROR(VLOOKUP(A394,salario!A$3:J$32,10,FALSE),"")</f>
        <v/>
      </c>
      <c r="E394" s="49" t="str">
        <f>IFERROR(IF(VLOOKUP(A394,salario!A$3:O$32,15,FALSE)="","",VLOOKUP(A394,salario!A$3:O$32,15,FALSE)),"")</f>
        <v/>
      </c>
      <c r="F394" s="47" t="str">
        <f>IFERROR(VLOOKUP(A394,[5]base_pessoal!$B$2:$P$1504,13,FALSE),"")</f>
        <v/>
      </c>
      <c r="G394" s="50">
        <f>IFERROR(VLOOKUP(A394,salario!A$2:P$91,11,FALSE),0)*B394/30</f>
        <v>0</v>
      </c>
      <c r="H394" s="50">
        <f>SUMIFS(topmanager!$D:$D,topmanager!$C:$C,rs_nova!$A394,topmanager!$A:$A,rs_nova!H$2)+SUMIFS(topmanager!$D:$D,topmanager!$C:$C,rs_nova!$A394,topmanager!$A:$A,63)</f>
        <v>0</v>
      </c>
      <c r="I394" s="50">
        <f>-SUMIFS(topmanager!$D:$D,topmanager!$C:$C,rs_nova!$A394,topmanager!$A:$A,rs_nova!I$2)</f>
        <v>0</v>
      </c>
      <c r="J394" s="50">
        <f>SUMIFS(topmanager!$D:$D,topmanager!$C:$C,rs_nova!$A394,topmanager!$A:$A,rs_nova!J$2)</f>
        <v>0</v>
      </c>
      <c r="K394" s="50">
        <f>SUMIFS(topmanager!$D:$D,topmanager!$C:$C,rs_nova!$A394,topmanager!$A:$A,rs_nova!K$2)+SUMIFS(topmanager!$D:$D,topmanager!$C:$C,rs_nova!$A394,topmanager!$A:$A,911)</f>
        <v>0</v>
      </c>
      <c r="L394" s="50">
        <f>SUMIFS(topmanager!$D:$D,topmanager!$C:$C,rs_nova!$A394,topmanager!$A:$A,rs_nova!L$2)</f>
        <v>0</v>
      </c>
      <c r="M394" s="50">
        <f>SUMIFS(topmanager!$D:$D,topmanager!$C:$C,rs_nova!$A394,topmanager!$A:$A,rs_nova!M$2)+SUMIFS(topmanager!$D:$D,topmanager!$C:$C,rs_nova!$A394,topmanager!$A:$A,908)+SUMIFS(topmanager!$D:$D,topmanager!$C:$C,rs_nova!$A394,topmanager!$A:$A,550)</f>
        <v>0</v>
      </c>
      <c r="N394" s="50">
        <f>SUMIFS(topmanager!$D:$D,topmanager!$C:$C,rs_nova!$A394,topmanager!$A:$A,rs_nova!N$2)</f>
        <v>0</v>
      </c>
      <c r="O394" s="51">
        <f t="shared" si="96"/>
        <v>0</v>
      </c>
      <c r="P394" s="50">
        <f>IFERROR(VLOOKUP($A394,total!$B$4:$AW$437,27,0),0)</f>
        <v>0</v>
      </c>
      <c r="Q394" s="50">
        <f>IFERROR(VLOOKUP($A394,total!$B$4:$AW$437,21,0),0)</f>
        <v>0</v>
      </c>
      <c r="R394" s="50">
        <f>IFERROR(VLOOKUP($A394,total!$B$4:$AW$437,25,0),0)+IFERROR(VLOOKUP($A394,total!$B$4:$AW$437,36,0),0)</f>
        <v>0</v>
      </c>
      <c r="S394" s="50">
        <f>IFERROR(VLOOKUP(A394,gympass!$A$2:$F$148,6,0),0)</f>
        <v>0</v>
      </c>
      <c r="T394" s="50">
        <f>IFERROR(VLOOKUP($A394,total!$B$4:$AW$437,42,0),0)</f>
        <v>0</v>
      </c>
      <c r="U394" s="50">
        <f>IFERROR(VLOOKUP($A394,total!$B$4:$AW$437,32,0),0)</f>
        <v>0</v>
      </c>
      <c r="V394" s="50">
        <f>IFERROR(VLOOKUP($A394,total!$B$4:$AW$437,28,0),0)</f>
        <v>0</v>
      </c>
      <c r="W394" s="50">
        <f>IFERROR(VLOOKUP($A394,total!$B$4:$AX$437,49,0),0)</f>
        <v>0</v>
      </c>
      <c r="X394" s="50"/>
      <c r="Y394" s="50">
        <f>IFERROR(VLOOKUP(A394,#REF!,4,0),0)</f>
        <v>0</v>
      </c>
      <c r="Z394" s="50">
        <f>IFERROR(VLOOKUP(B394,#REF!,8,0),0)</f>
        <v>0</v>
      </c>
      <c r="AA394" s="50">
        <f>IFERROR(VLOOKUP($A394,total!$B$4:$AW$437,45,0),0)</f>
        <v>0</v>
      </c>
      <c r="AB394" s="50">
        <f>IFERROR(VLOOKUP($A394,total!$B$4:$AW$437,48,0),0)</f>
        <v>0</v>
      </c>
      <c r="AC394" s="50">
        <f>IFERROR(VLOOKUP($A394,total!$B$4:$AB$437,19,0),0)</f>
        <v>0</v>
      </c>
      <c r="AD394" s="50">
        <f>IFERROR(VLOOKUP($A394,total!$B$4:$AB$437,10,0),0)</f>
        <v>0</v>
      </c>
      <c r="AE394" s="50">
        <f>IFERROR(VLOOKUP($A394,total!$B$4:$AB$437,13,0),0)-SUMIFS(topmanager!$D:$D,topmanager!$C:$C,rs_nova!$A398,topmanager!$A:$A,856)</f>
        <v>0</v>
      </c>
      <c r="AF394" s="50">
        <f>IFERROR(VLOOKUP($A394,total!$B$4:$AB$437,16,0),0)</f>
        <v>0</v>
      </c>
      <c r="AG394" s="50">
        <f>IFERROR(VLOOKUP($A394,total!$B$4:$AB$437,7,0),0)</f>
        <v>0</v>
      </c>
      <c r="AH394" s="50">
        <f>IFERROR(VLOOKUP($A394,total!$B$4:$AD$437,29,0),0)</f>
        <v>0</v>
      </c>
      <c r="AI394" s="50">
        <f>IFERROR(VLOOKUP(A394,total!$B$4:$AN$437,39,0),0)</f>
        <v>0</v>
      </c>
      <c r="AJ394" s="51">
        <f t="shared" si="97"/>
        <v>0</v>
      </c>
      <c r="AK394" s="50">
        <f t="shared" si="98"/>
        <v>0</v>
      </c>
      <c r="AL394" s="50">
        <f t="shared" si="99"/>
        <v>0</v>
      </c>
      <c r="AM394" s="50">
        <f t="shared" si="100"/>
        <v>0</v>
      </c>
      <c r="AN394" s="50" t="e">
        <f t="shared" si="94"/>
        <v>#REF!</v>
      </c>
      <c r="AO394" s="50" t="e">
        <f t="shared" si="94"/>
        <v>#REF!</v>
      </c>
      <c r="AP394" s="50" t="e">
        <f t="shared" si="94"/>
        <v>#REF!</v>
      </c>
      <c r="AQ394" s="50">
        <f>IFERROR(VLOOKUP(TEXT($A394,"000000"),[6]Página1!$A$8:$S$801,13,FALSE),0)</f>
        <v>0</v>
      </c>
      <c r="AR394" s="50">
        <f>IFERROR(VLOOKUP(TEXT($A394,"000000"),[6]Página1!$A$8:$S$801,16,FALSE),0)</f>
        <v>0</v>
      </c>
      <c r="AS394" s="50">
        <f>IFERROR(VLOOKUP(TEXT($A394,"000000"),[6]Página1!$A$8:$S$801,19,FALSE),0)</f>
        <v>0</v>
      </c>
      <c r="AT394" s="50">
        <f>IFERROR(VLOOKUP(TEXT($A394,"000000"),[7]Página1!$A$8:$R$814,12,FALSE),0)</f>
        <v>0</v>
      </c>
      <c r="AU394" s="50">
        <f>IFERROR(VLOOKUP(TEXT($A394,"000000"),[7]Página1!$A$8:$R$814,15,FALSE),0)</f>
        <v>0</v>
      </c>
      <c r="AV394" s="50">
        <f>IFERROR(VLOOKUP(TEXT($A394,"000000"),[7]Página1!$A$8:$R$814,18,FALSE),0)</f>
        <v>0</v>
      </c>
      <c r="AW394" s="50"/>
      <c r="AX394" s="51" t="e">
        <f t="shared" si="101"/>
        <v>#REF!</v>
      </c>
      <c r="AY394" s="51" t="e">
        <f t="shared" si="102"/>
        <v>#REF!</v>
      </c>
      <c r="AZ394" s="51" t="e">
        <f t="shared" si="103"/>
        <v>#REF!</v>
      </c>
      <c r="BA394" s="51" t="e">
        <f t="shared" si="104"/>
        <v>#REF!</v>
      </c>
      <c r="BB394" s="51">
        <f t="shared" si="105"/>
        <v>0</v>
      </c>
      <c r="BC394" s="51" t="e">
        <f t="shared" si="106"/>
        <v>#REF!</v>
      </c>
      <c r="BD394" s="51">
        <f t="shared" si="107"/>
        <v>0</v>
      </c>
      <c r="BE394" s="51">
        <f>IFERROR(VLOOKUP(A394,salario!A$2:P$91,11,FALSE),0)</f>
        <v>0</v>
      </c>
      <c r="BF394" s="51">
        <f>SUMIFS(topmanager!$D:$D,topmanager!$C:$C,rs_nova!$A394,topmanager!$A:$A,rs_nova!BF$2)</f>
        <v>0</v>
      </c>
      <c r="BG394" s="51">
        <f>SUMIFS(topmanager!$D:$D,topmanager!$C:$C,rs_nova!$A394,topmanager!$A:$A,rs_nova!BG$2)</f>
        <v>0</v>
      </c>
      <c r="BH394" s="51">
        <f>SUMIFS(topmanager!$D:$D,topmanager!$C:$C,rs_nova!$A394,topmanager!$A:$A,rs_nova!BH$2)</f>
        <v>0</v>
      </c>
      <c r="BI394" s="51">
        <f>SUMIFS(topmanager!$D:$D,topmanager!$C:$C,rs_nova!$A394,topmanager!$A:$A,rs_nova!BI$2)</f>
        <v>0</v>
      </c>
      <c r="BJ394" s="51">
        <f>SUMIFS(topmanager!$D:$D,topmanager!$C:$C,rs_nova!$A394,topmanager!$A:$A,rs_nova!BJ$2)+SUMIFS(topmanager!$D:$D,topmanager!$C:$C,rs_nova!$A394,topmanager!$A:$A,rs_nova!BJ$2+1)</f>
        <v>0</v>
      </c>
      <c r="BK394" s="51">
        <f>IFERROR(VLOOKUP(A394,[8]ferias!$C$4:$G$100,5,FALSE),0)</f>
        <v>0</v>
      </c>
      <c r="BL394" s="51">
        <f>SUMIFS(topmanager!$D:$D,topmanager!$C:$C,rs_nova!$A394,topmanager!$A:$A,rs_nova!BL$2)</f>
        <v>0</v>
      </c>
      <c r="BM394" s="51">
        <f>SUMIFS(topmanager!$D:$D,topmanager!$C:$C,rs_nova!$A394,topmanager!$A:$A,rs_nova!BM$2)+SUMIFS(topmanager!$D:$D,topmanager!$C:$C,rs_nova!$A398,topmanager!$A:$A,151)</f>
        <v>0</v>
      </c>
      <c r="BN394" s="51">
        <f t="shared" si="108"/>
        <v>0</v>
      </c>
    </row>
    <row r="395" spans="1:66">
      <c r="A395" s="47" t="e">
        <f>total!#REF!</f>
        <v>#REF!</v>
      </c>
      <c r="B395" s="47">
        <f t="shared" si="95"/>
        <v>0</v>
      </c>
      <c r="C395" s="48" t="e">
        <f>total!#REF!</f>
        <v>#REF!</v>
      </c>
      <c r="D395" s="49" t="str">
        <f>IFERROR(VLOOKUP(A395,salario!A$3:J$32,10,FALSE),"")</f>
        <v/>
      </c>
      <c r="E395" s="49" t="str">
        <f>IFERROR(IF(VLOOKUP(A395,salario!A$3:O$32,15,FALSE)="","",VLOOKUP(A395,salario!A$3:O$32,15,FALSE)),"")</f>
        <v/>
      </c>
      <c r="F395" s="47" t="str">
        <f>IFERROR(VLOOKUP(A395,[5]base_pessoal!$B$2:$P$1504,13,FALSE),"")</f>
        <v/>
      </c>
      <c r="G395" s="50">
        <f>IFERROR(VLOOKUP(A395,salario!A$2:P$91,11,FALSE),0)*B395/30</f>
        <v>0</v>
      </c>
      <c r="H395" s="50">
        <f>SUMIFS(topmanager!$D:$D,topmanager!$C:$C,rs_nova!$A395,topmanager!$A:$A,rs_nova!H$2)+SUMIFS(topmanager!$D:$D,topmanager!$C:$C,rs_nova!$A395,topmanager!$A:$A,63)</f>
        <v>0</v>
      </c>
      <c r="I395" s="50">
        <f>-SUMIFS(topmanager!$D:$D,topmanager!$C:$C,rs_nova!$A395,topmanager!$A:$A,rs_nova!I$2)</f>
        <v>0</v>
      </c>
      <c r="J395" s="50">
        <f>SUMIFS(topmanager!$D:$D,topmanager!$C:$C,rs_nova!$A395,topmanager!$A:$A,rs_nova!J$2)</f>
        <v>0</v>
      </c>
      <c r="K395" s="50">
        <f>SUMIFS(topmanager!$D:$D,topmanager!$C:$C,rs_nova!$A395,topmanager!$A:$A,rs_nova!K$2)+SUMIFS(topmanager!$D:$D,topmanager!$C:$C,rs_nova!$A395,topmanager!$A:$A,911)</f>
        <v>0</v>
      </c>
      <c r="L395" s="50">
        <f>SUMIFS(topmanager!$D:$D,topmanager!$C:$C,rs_nova!$A395,topmanager!$A:$A,rs_nova!L$2)</f>
        <v>0</v>
      </c>
      <c r="M395" s="50">
        <f>SUMIFS(topmanager!$D:$D,topmanager!$C:$C,rs_nova!$A395,topmanager!$A:$A,rs_nova!M$2)+SUMIFS(topmanager!$D:$D,topmanager!$C:$C,rs_nova!$A395,topmanager!$A:$A,908)+SUMIFS(topmanager!$D:$D,topmanager!$C:$C,rs_nova!$A395,topmanager!$A:$A,550)</f>
        <v>0</v>
      </c>
      <c r="N395" s="50">
        <f>SUMIFS(topmanager!$D:$D,topmanager!$C:$C,rs_nova!$A395,topmanager!$A:$A,rs_nova!N$2)</f>
        <v>0</v>
      </c>
      <c r="O395" s="51">
        <f t="shared" si="96"/>
        <v>0</v>
      </c>
      <c r="P395" s="50">
        <f>IFERROR(VLOOKUP($A395,total!$B$4:$AW$437,27,0),0)</f>
        <v>0</v>
      </c>
      <c r="Q395" s="50">
        <f>IFERROR(VLOOKUP($A395,total!$B$4:$AW$437,21,0),0)</f>
        <v>0</v>
      </c>
      <c r="R395" s="50">
        <f>IFERROR(VLOOKUP($A395,total!$B$4:$AW$437,25,0),0)+IFERROR(VLOOKUP($A395,total!$B$4:$AW$437,36,0),0)</f>
        <v>0</v>
      </c>
      <c r="S395" s="50">
        <f>IFERROR(VLOOKUP(A395,gympass!$A$2:$F$148,6,0),0)</f>
        <v>0</v>
      </c>
      <c r="T395" s="50">
        <f>IFERROR(VLOOKUP($A395,total!$B$4:$AW$437,42,0),0)</f>
        <v>0</v>
      </c>
      <c r="U395" s="50">
        <f>IFERROR(VLOOKUP($A395,total!$B$4:$AW$437,32,0),0)</f>
        <v>0</v>
      </c>
      <c r="V395" s="50">
        <f>IFERROR(VLOOKUP($A395,total!$B$4:$AW$437,28,0),0)</f>
        <v>0</v>
      </c>
      <c r="W395" s="50">
        <f>IFERROR(VLOOKUP($A395,total!$B$4:$AX$437,49,0),0)</f>
        <v>0</v>
      </c>
      <c r="X395" s="50"/>
      <c r="Y395" s="50">
        <f>IFERROR(VLOOKUP(A395,#REF!,4,0),0)</f>
        <v>0</v>
      </c>
      <c r="Z395" s="50">
        <f>IFERROR(VLOOKUP(B395,#REF!,8,0),0)</f>
        <v>0</v>
      </c>
      <c r="AA395" s="50">
        <f>IFERROR(VLOOKUP($A395,total!$B$4:$AW$437,45,0),0)</f>
        <v>0</v>
      </c>
      <c r="AB395" s="50">
        <f>IFERROR(VLOOKUP($A395,total!$B$4:$AW$437,48,0),0)</f>
        <v>0</v>
      </c>
      <c r="AC395" s="50">
        <f>IFERROR(VLOOKUP($A395,total!$B$4:$AB$437,19,0),0)</f>
        <v>0</v>
      </c>
      <c r="AD395" s="50">
        <f>IFERROR(VLOOKUP($A395,total!$B$4:$AB$437,10,0),0)</f>
        <v>0</v>
      </c>
      <c r="AE395" s="50">
        <f>IFERROR(VLOOKUP($A395,total!$B$4:$AB$437,13,0),0)-SUMIFS(topmanager!$D:$D,topmanager!$C:$C,rs_nova!$A399,topmanager!$A:$A,856)</f>
        <v>0</v>
      </c>
      <c r="AF395" s="50">
        <f>IFERROR(VLOOKUP($A395,total!$B$4:$AB$437,16,0),0)</f>
        <v>0</v>
      </c>
      <c r="AG395" s="50">
        <f>IFERROR(VLOOKUP($A395,total!$B$4:$AB$437,7,0),0)</f>
        <v>0</v>
      </c>
      <c r="AH395" s="50">
        <f>IFERROR(VLOOKUP($A395,total!$B$4:$AD$437,29,0),0)</f>
        <v>0</v>
      </c>
      <c r="AI395" s="50">
        <f>IFERROR(VLOOKUP(A395,total!$B$4:$AN$437,39,0),0)</f>
        <v>0</v>
      </c>
      <c r="AJ395" s="51">
        <f t="shared" si="97"/>
        <v>0</v>
      </c>
      <c r="AK395" s="50">
        <f t="shared" si="98"/>
        <v>0</v>
      </c>
      <c r="AL395" s="50">
        <f t="shared" si="99"/>
        <v>0</v>
      </c>
      <c r="AM395" s="50">
        <f t="shared" si="100"/>
        <v>0</v>
      </c>
      <c r="AN395" s="50" t="e">
        <f t="shared" si="94"/>
        <v>#REF!</v>
      </c>
      <c r="AO395" s="50" t="e">
        <f t="shared" si="94"/>
        <v>#REF!</v>
      </c>
      <c r="AP395" s="50" t="e">
        <f t="shared" si="94"/>
        <v>#REF!</v>
      </c>
      <c r="AQ395" s="50">
        <f>IFERROR(VLOOKUP(TEXT($A395,"000000"),[6]Página1!$A$8:$S$801,13,FALSE),0)</f>
        <v>0</v>
      </c>
      <c r="AR395" s="50">
        <f>IFERROR(VLOOKUP(TEXT($A395,"000000"),[6]Página1!$A$8:$S$801,16,FALSE),0)</f>
        <v>0</v>
      </c>
      <c r="AS395" s="50">
        <f>IFERROR(VLOOKUP(TEXT($A395,"000000"),[6]Página1!$A$8:$S$801,19,FALSE),0)</f>
        <v>0</v>
      </c>
      <c r="AT395" s="50">
        <f>IFERROR(VLOOKUP(TEXT($A395,"000000"),[7]Página1!$A$8:$R$814,12,FALSE),0)</f>
        <v>0</v>
      </c>
      <c r="AU395" s="50">
        <f>IFERROR(VLOOKUP(TEXT($A395,"000000"),[7]Página1!$A$8:$R$814,15,FALSE),0)</f>
        <v>0</v>
      </c>
      <c r="AV395" s="50">
        <f>IFERROR(VLOOKUP(TEXT($A395,"000000"),[7]Página1!$A$8:$R$814,18,FALSE),0)</f>
        <v>0</v>
      </c>
      <c r="AW395" s="50"/>
      <c r="AX395" s="51" t="e">
        <f t="shared" si="101"/>
        <v>#REF!</v>
      </c>
      <c r="AY395" s="51" t="e">
        <f t="shared" si="102"/>
        <v>#REF!</v>
      </c>
      <c r="AZ395" s="51" t="e">
        <f t="shared" si="103"/>
        <v>#REF!</v>
      </c>
      <c r="BA395" s="51" t="e">
        <f t="shared" si="104"/>
        <v>#REF!</v>
      </c>
      <c r="BB395" s="51">
        <f t="shared" si="105"/>
        <v>0</v>
      </c>
      <c r="BC395" s="51" t="e">
        <f t="shared" si="106"/>
        <v>#REF!</v>
      </c>
      <c r="BD395" s="51">
        <f t="shared" si="107"/>
        <v>0</v>
      </c>
      <c r="BE395" s="51">
        <f>IFERROR(VLOOKUP(A395,salario!A$2:P$91,11,FALSE),0)</f>
        <v>0</v>
      </c>
      <c r="BF395" s="51">
        <f>SUMIFS(topmanager!$D:$D,topmanager!$C:$C,rs_nova!$A395,topmanager!$A:$A,rs_nova!BF$2)</f>
        <v>0</v>
      </c>
      <c r="BG395" s="51">
        <f>SUMIFS(topmanager!$D:$D,topmanager!$C:$C,rs_nova!$A395,topmanager!$A:$A,rs_nova!BG$2)</f>
        <v>0</v>
      </c>
      <c r="BH395" s="51">
        <f>SUMIFS(topmanager!$D:$D,topmanager!$C:$C,rs_nova!$A395,topmanager!$A:$A,rs_nova!BH$2)</f>
        <v>0</v>
      </c>
      <c r="BI395" s="51">
        <f>SUMIFS(topmanager!$D:$D,topmanager!$C:$C,rs_nova!$A395,topmanager!$A:$A,rs_nova!BI$2)</f>
        <v>0</v>
      </c>
      <c r="BJ395" s="51">
        <f>SUMIFS(topmanager!$D:$D,topmanager!$C:$C,rs_nova!$A395,topmanager!$A:$A,rs_nova!BJ$2)+SUMIFS(topmanager!$D:$D,topmanager!$C:$C,rs_nova!$A395,topmanager!$A:$A,rs_nova!BJ$2+1)</f>
        <v>0</v>
      </c>
      <c r="BK395" s="51">
        <f>IFERROR(VLOOKUP(A395,[8]ferias!$C$4:$G$100,5,FALSE),0)</f>
        <v>0</v>
      </c>
      <c r="BL395" s="51">
        <f>SUMIFS(topmanager!$D:$D,topmanager!$C:$C,rs_nova!$A395,topmanager!$A:$A,rs_nova!BL$2)</f>
        <v>0</v>
      </c>
      <c r="BM395" s="51">
        <f>SUMIFS(topmanager!$D:$D,topmanager!$C:$C,rs_nova!$A395,topmanager!$A:$A,rs_nova!BM$2)+SUMIFS(topmanager!$D:$D,topmanager!$C:$C,rs_nova!$A399,topmanager!$A:$A,151)</f>
        <v>0</v>
      </c>
      <c r="BN395" s="51">
        <f t="shared" si="108"/>
        <v>0</v>
      </c>
    </row>
    <row r="396" spans="1:66">
      <c r="A396" s="47" t="e">
        <f>total!#REF!</f>
        <v>#REF!</v>
      </c>
      <c r="B396" s="47">
        <f t="shared" si="95"/>
        <v>0</v>
      </c>
      <c r="C396" s="48" t="e">
        <f>total!#REF!</f>
        <v>#REF!</v>
      </c>
      <c r="D396" s="49" t="str">
        <f>IFERROR(VLOOKUP(A396,salario!A$3:J$32,10,FALSE),"")</f>
        <v/>
      </c>
      <c r="E396" s="49" t="str">
        <f>IFERROR(IF(VLOOKUP(A396,salario!A$3:O$32,15,FALSE)="","",VLOOKUP(A396,salario!A$3:O$32,15,FALSE)),"")</f>
        <v/>
      </c>
      <c r="F396" s="47" t="str">
        <f>IFERROR(VLOOKUP(A396,[5]base_pessoal!$B$2:$P$1504,13,FALSE),"")</f>
        <v/>
      </c>
      <c r="G396" s="50">
        <f>IFERROR(VLOOKUP(A396,salario!A$2:P$91,11,FALSE),0)*B396/30</f>
        <v>0</v>
      </c>
      <c r="H396" s="50">
        <f>SUMIFS(topmanager!$D:$D,topmanager!$C:$C,rs_nova!$A396,topmanager!$A:$A,rs_nova!H$2)+SUMIFS(topmanager!$D:$D,topmanager!$C:$C,rs_nova!$A396,topmanager!$A:$A,63)</f>
        <v>0</v>
      </c>
      <c r="I396" s="50">
        <f>-SUMIFS(topmanager!$D:$D,topmanager!$C:$C,rs_nova!$A396,topmanager!$A:$A,rs_nova!I$2)</f>
        <v>0</v>
      </c>
      <c r="J396" s="50">
        <f>SUMIFS(topmanager!$D:$D,topmanager!$C:$C,rs_nova!$A396,topmanager!$A:$A,rs_nova!J$2)</f>
        <v>0</v>
      </c>
      <c r="K396" s="50">
        <f>SUMIFS(topmanager!$D:$D,topmanager!$C:$C,rs_nova!$A396,topmanager!$A:$A,rs_nova!K$2)+SUMIFS(topmanager!$D:$D,topmanager!$C:$C,rs_nova!$A396,topmanager!$A:$A,911)</f>
        <v>0</v>
      </c>
      <c r="L396" s="50">
        <f>SUMIFS(topmanager!$D:$D,topmanager!$C:$C,rs_nova!$A396,topmanager!$A:$A,rs_nova!L$2)</f>
        <v>0</v>
      </c>
      <c r="M396" s="50">
        <f>SUMIFS(topmanager!$D:$D,topmanager!$C:$C,rs_nova!$A396,topmanager!$A:$A,rs_nova!M$2)+SUMIFS(topmanager!$D:$D,topmanager!$C:$C,rs_nova!$A396,topmanager!$A:$A,908)+SUMIFS(topmanager!$D:$D,topmanager!$C:$C,rs_nova!$A396,topmanager!$A:$A,550)</f>
        <v>0</v>
      </c>
      <c r="N396" s="50">
        <f>SUMIFS(topmanager!$D:$D,topmanager!$C:$C,rs_nova!$A396,topmanager!$A:$A,rs_nova!N$2)</f>
        <v>0</v>
      </c>
      <c r="O396" s="51">
        <f t="shared" si="96"/>
        <v>0</v>
      </c>
      <c r="P396" s="50">
        <f>IFERROR(VLOOKUP($A396,total!$B$4:$AW$437,27,0),0)</f>
        <v>0</v>
      </c>
      <c r="Q396" s="50">
        <f>IFERROR(VLOOKUP($A396,total!$B$4:$AW$437,21,0),0)</f>
        <v>0</v>
      </c>
      <c r="R396" s="50">
        <f>IFERROR(VLOOKUP($A396,total!$B$4:$AW$437,25,0),0)+IFERROR(VLOOKUP($A396,total!$B$4:$AW$437,36,0),0)</f>
        <v>0</v>
      </c>
      <c r="S396" s="50">
        <f>IFERROR(VLOOKUP(A396,gympass!$A$2:$F$148,6,0),0)</f>
        <v>0</v>
      </c>
      <c r="T396" s="50">
        <f>IFERROR(VLOOKUP($A396,total!$B$4:$AW$437,42,0),0)</f>
        <v>0</v>
      </c>
      <c r="U396" s="50">
        <f>IFERROR(VLOOKUP($A396,total!$B$4:$AW$437,32,0),0)</f>
        <v>0</v>
      </c>
      <c r="V396" s="50">
        <f>IFERROR(VLOOKUP($A396,total!$B$4:$AW$437,28,0),0)</f>
        <v>0</v>
      </c>
      <c r="W396" s="50">
        <f>IFERROR(VLOOKUP($A396,total!$B$4:$AX$437,49,0),0)</f>
        <v>0</v>
      </c>
      <c r="X396" s="50"/>
      <c r="Y396" s="50">
        <f>IFERROR(VLOOKUP(A396,#REF!,4,0),0)</f>
        <v>0</v>
      </c>
      <c r="Z396" s="50">
        <f>IFERROR(VLOOKUP(B396,#REF!,8,0),0)</f>
        <v>0</v>
      </c>
      <c r="AA396" s="50">
        <f>IFERROR(VLOOKUP($A396,total!$B$4:$AW$437,45,0),0)</f>
        <v>0</v>
      </c>
      <c r="AB396" s="50">
        <f>IFERROR(VLOOKUP($A396,total!$B$4:$AW$437,48,0),0)</f>
        <v>0</v>
      </c>
      <c r="AC396" s="50">
        <f>IFERROR(VLOOKUP($A396,total!$B$4:$AB$437,19,0),0)</f>
        <v>0</v>
      </c>
      <c r="AD396" s="50">
        <f>IFERROR(VLOOKUP($A396,total!$B$4:$AB$437,10,0),0)</f>
        <v>0</v>
      </c>
      <c r="AE396" s="50">
        <f>IFERROR(VLOOKUP($A396,total!$B$4:$AB$437,13,0),0)-SUMIFS(topmanager!$D:$D,topmanager!$C:$C,rs_nova!$A400,topmanager!$A:$A,856)</f>
        <v>0</v>
      </c>
      <c r="AF396" s="50">
        <f>IFERROR(VLOOKUP($A396,total!$B$4:$AB$437,16,0),0)</f>
        <v>0</v>
      </c>
      <c r="AG396" s="50">
        <f>IFERROR(VLOOKUP($A396,total!$B$4:$AB$437,7,0),0)</f>
        <v>0</v>
      </c>
      <c r="AH396" s="50">
        <f>IFERROR(VLOOKUP($A396,total!$B$4:$AD$437,29,0),0)</f>
        <v>0</v>
      </c>
      <c r="AI396" s="50">
        <f>IFERROR(VLOOKUP(A396,total!$B$4:$AN$437,39,0),0)</f>
        <v>0</v>
      </c>
      <c r="AJ396" s="51">
        <f t="shared" si="97"/>
        <v>0</v>
      </c>
      <c r="AK396" s="50">
        <f t="shared" si="98"/>
        <v>0</v>
      </c>
      <c r="AL396" s="50">
        <f t="shared" si="99"/>
        <v>0</v>
      </c>
      <c r="AM396" s="50">
        <f t="shared" si="100"/>
        <v>0</v>
      </c>
      <c r="AN396" s="50" t="e">
        <f t="shared" si="94"/>
        <v>#REF!</v>
      </c>
      <c r="AO396" s="50" t="e">
        <f t="shared" si="94"/>
        <v>#REF!</v>
      </c>
      <c r="AP396" s="50" t="e">
        <f t="shared" si="94"/>
        <v>#REF!</v>
      </c>
      <c r="AQ396" s="50">
        <f>IFERROR(VLOOKUP(TEXT($A396,"000000"),[6]Página1!$A$8:$S$801,13,FALSE),0)</f>
        <v>0</v>
      </c>
      <c r="AR396" s="50">
        <f>IFERROR(VLOOKUP(TEXT($A396,"000000"),[6]Página1!$A$8:$S$801,16,FALSE),0)</f>
        <v>0</v>
      </c>
      <c r="AS396" s="50">
        <f>IFERROR(VLOOKUP(TEXT($A396,"000000"),[6]Página1!$A$8:$S$801,19,FALSE),0)</f>
        <v>0</v>
      </c>
      <c r="AT396" s="50">
        <f>IFERROR(VLOOKUP(TEXT($A396,"000000"),[7]Página1!$A$8:$R$814,12,FALSE),0)</f>
        <v>0</v>
      </c>
      <c r="AU396" s="50">
        <f>IFERROR(VLOOKUP(TEXT($A396,"000000"),[7]Página1!$A$8:$R$814,15,FALSE),0)</f>
        <v>0</v>
      </c>
      <c r="AV396" s="50">
        <f>IFERROR(VLOOKUP(TEXT($A396,"000000"),[7]Página1!$A$8:$R$814,18,FALSE),0)</f>
        <v>0</v>
      </c>
      <c r="AW396" s="50"/>
      <c r="AX396" s="51" t="e">
        <f t="shared" si="101"/>
        <v>#REF!</v>
      </c>
      <c r="AY396" s="51" t="e">
        <f t="shared" si="102"/>
        <v>#REF!</v>
      </c>
      <c r="AZ396" s="51" t="e">
        <f t="shared" si="103"/>
        <v>#REF!</v>
      </c>
      <c r="BA396" s="51" t="e">
        <f t="shared" si="104"/>
        <v>#REF!</v>
      </c>
      <c r="BB396" s="51">
        <f t="shared" si="105"/>
        <v>0</v>
      </c>
      <c r="BC396" s="51" t="e">
        <f t="shared" si="106"/>
        <v>#REF!</v>
      </c>
      <c r="BD396" s="51">
        <f t="shared" si="107"/>
        <v>0</v>
      </c>
      <c r="BE396" s="51">
        <f>IFERROR(VLOOKUP(A396,salario!A$2:P$91,11,FALSE),0)</f>
        <v>0</v>
      </c>
      <c r="BF396" s="51">
        <f>SUMIFS(topmanager!$D:$D,topmanager!$C:$C,rs_nova!$A396,topmanager!$A:$A,rs_nova!BF$2)</f>
        <v>0</v>
      </c>
      <c r="BG396" s="51">
        <f>SUMIFS(topmanager!$D:$D,topmanager!$C:$C,rs_nova!$A396,topmanager!$A:$A,rs_nova!BG$2)</f>
        <v>0</v>
      </c>
      <c r="BH396" s="51">
        <f>SUMIFS(topmanager!$D:$D,topmanager!$C:$C,rs_nova!$A396,topmanager!$A:$A,rs_nova!BH$2)</f>
        <v>0</v>
      </c>
      <c r="BI396" s="51">
        <f>SUMIFS(topmanager!$D:$D,topmanager!$C:$C,rs_nova!$A396,topmanager!$A:$A,rs_nova!BI$2)</f>
        <v>0</v>
      </c>
      <c r="BJ396" s="51">
        <f>SUMIFS(topmanager!$D:$D,topmanager!$C:$C,rs_nova!$A396,topmanager!$A:$A,rs_nova!BJ$2)+SUMIFS(topmanager!$D:$D,topmanager!$C:$C,rs_nova!$A396,topmanager!$A:$A,rs_nova!BJ$2+1)</f>
        <v>0</v>
      </c>
      <c r="BK396" s="51">
        <f>IFERROR(VLOOKUP(A396,[8]ferias!$C$4:$G$100,5,FALSE),0)</f>
        <v>0</v>
      </c>
      <c r="BL396" s="51">
        <f>SUMIFS(topmanager!$D:$D,topmanager!$C:$C,rs_nova!$A396,topmanager!$A:$A,rs_nova!BL$2)</f>
        <v>0</v>
      </c>
      <c r="BM396" s="51">
        <f>SUMIFS(topmanager!$D:$D,topmanager!$C:$C,rs_nova!$A396,topmanager!$A:$A,rs_nova!BM$2)+SUMIFS(topmanager!$D:$D,topmanager!$C:$C,rs_nova!$A400,topmanager!$A:$A,151)</f>
        <v>0</v>
      </c>
      <c r="BN396" s="51">
        <f t="shared" si="108"/>
        <v>0</v>
      </c>
    </row>
    <row r="397" spans="1:66">
      <c r="A397" s="47" t="e">
        <f>total!#REF!</f>
        <v>#REF!</v>
      </c>
      <c r="B397" s="47">
        <f t="shared" si="95"/>
        <v>0</v>
      </c>
      <c r="C397" s="48" t="e">
        <f>total!#REF!</f>
        <v>#REF!</v>
      </c>
      <c r="D397" s="49" t="str">
        <f>IFERROR(VLOOKUP(A397,salario!A$3:J$32,10,FALSE),"")</f>
        <v/>
      </c>
      <c r="E397" s="49" t="str">
        <f>IFERROR(IF(VLOOKUP(A397,salario!A$3:O$32,15,FALSE)="","",VLOOKUP(A397,salario!A$3:O$32,15,FALSE)),"")</f>
        <v/>
      </c>
      <c r="F397" s="47" t="str">
        <f>IFERROR(VLOOKUP(A397,[5]base_pessoal!$B$2:$P$1504,13,FALSE),"")</f>
        <v/>
      </c>
      <c r="G397" s="50">
        <f>IFERROR(VLOOKUP(A397,salario!A$2:P$91,11,FALSE),0)*B397/30</f>
        <v>0</v>
      </c>
      <c r="H397" s="50">
        <f>SUMIFS(topmanager!$D:$D,topmanager!$C:$C,rs_nova!$A397,topmanager!$A:$A,rs_nova!H$2)+SUMIFS(topmanager!$D:$D,topmanager!$C:$C,rs_nova!$A397,topmanager!$A:$A,63)</f>
        <v>0</v>
      </c>
      <c r="I397" s="50">
        <f>-SUMIFS(topmanager!$D:$D,topmanager!$C:$C,rs_nova!$A397,topmanager!$A:$A,rs_nova!I$2)</f>
        <v>0</v>
      </c>
      <c r="J397" s="50">
        <f>SUMIFS(topmanager!$D:$D,topmanager!$C:$C,rs_nova!$A397,topmanager!$A:$A,rs_nova!J$2)</f>
        <v>0</v>
      </c>
      <c r="K397" s="50">
        <f>SUMIFS(topmanager!$D:$D,topmanager!$C:$C,rs_nova!$A397,topmanager!$A:$A,rs_nova!K$2)+SUMIFS(topmanager!$D:$D,topmanager!$C:$C,rs_nova!$A397,topmanager!$A:$A,911)</f>
        <v>0</v>
      </c>
      <c r="L397" s="50">
        <f>SUMIFS(topmanager!$D:$D,topmanager!$C:$C,rs_nova!$A397,topmanager!$A:$A,rs_nova!L$2)</f>
        <v>0</v>
      </c>
      <c r="M397" s="50">
        <f>SUMIFS(topmanager!$D:$D,topmanager!$C:$C,rs_nova!$A397,topmanager!$A:$A,rs_nova!M$2)+SUMIFS(topmanager!$D:$D,topmanager!$C:$C,rs_nova!$A397,topmanager!$A:$A,908)+SUMIFS(topmanager!$D:$D,topmanager!$C:$C,rs_nova!$A397,topmanager!$A:$A,550)</f>
        <v>0</v>
      </c>
      <c r="N397" s="50">
        <f>SUMIFS(topmanager!$D:$D,topmanager!$C:$C,rs_nova!$A397,topmanager!$A:$A,rs_nova!N$2)</f>
        <v>0</v>
      </c>
      <c r="O397" s="51">
        <f t="shared" si="96"/>
        <v>0</v>
      </c>
      <c r="P397" s="50">
        <f>IFERROR(VLOOKUP($A397,total!$B$4:$AW$437,27,0),0)</f>
        <v>0</v>
      </c>
      <c r="Q397" s="50">
        <f>IFERROR(VLOOKUP($A397,total!$B$4:$AW$437,21,0),0)</f>
        <v>0</v>
      </c>
      <c r="R397" s="50">
        <f>IFERROR(VLOOKUP($A397,total!$B$4:$AW$437,25,0),0)+IFERROR(VLOOKUP($A397,total!$B$4:$AW$437,36,0),0)</f>
        <v>0</v>
      </c>
      <c r="S397" s="50">
        <f>IFERROR(VLOOKUP(A397,gympass!$A$2:$F$148,6,0),0)</f>
        <v>0</v>
      </c>
      <c r="T397" s="50">
        <f>IFERROR(VLOOKUP($A397,total!$B$4:$AW$437,42,0),0)</f>
        <v>0</v>
      </c>
      <c r="U397" s="50">
        <f>IFERROR(VLOOKUP($A397,total!$B$4:$AW$437,32,0),0)</f>
        <v>0</v>
      </c>
      <c r="V397" s="50">
        <f>IFERROR(VLOOKUP($A397,total!$B$4:$AW$437,28,0),0)</f>
        <v>0</v>
      </c>
      <c r="W397" s="50">
        <f>IFERROR(VLOOKUP($A397,total!$B$4:$AX$437,49,0),0)</f>
        <v>0</v>
      </c>
      <c r="X397" s="50"/>
      <c r="Y397" s="50">
        <f>IFERROR(VLOOKUP(A397,#REF!,4,0),0)</f>
        <v>0</v>
      </c>
      <c r="Z397" s="50">
        <f>IFERROR(VLOOKUP(B397,#REF!,8,0),0)</f>
        <v>0</v>
      </c>
      <c r="AA397" s="50">
        <f>IFERROR(VLOOKUP($A397,total!$B$4:$AW$437,45,0),0)</f>
        <v>0</v>
      </c>
      <c r="AB397" s="50">
        <f>IFERROR(VLOOKUP($A397,total!$B$4:$AW$437,48,0),0)</f>
        <v>0</v>
      </c>
      <c r="AC397" s="50">
        <f>IFERROR(VLOOKUP($A397,total!$B$4:$AB$437,19,0),0)</f>
        <v>0</v>
      </c>
      <c r="AD397" s="50">
        <f>IFERROR(VLOOKUP($A397,total!$B$4:$AB$437,10,0),0)</f>
        <v>0</v>
      </c>
      <c r="AE397" s="50">
        <f>IFERROR(VLOOKUP($A397,total!$B$4:$AB$437,13,0),0)-SUMIFS(topmanager!$D:$D,topmanager!$C:$C,rs_nova!$A401,topmanager!$A:$A,856)</f>
        <v>0</v>
      </c>
      <c r="AF397" s="50">
        <f>IFERROR(VLOOKUP($A397,total!$B$4:$AB$437,16,0),0)</f>
        <v>0</v>
      </c>
      <c r="AG397" s="50">
        <f>IFERROR(VLOOKUP($A397,total!$B$4:$AB$437,7,0),0)</f>
        <v>0</v>
      </c>
      <c r="AH397" s="50">
        <f>IFERROR(VLOOKUP($A397,total!$B$4:$AD$437,29,0),0)</f>
        <v>0</v>
      </c>
      <c r="AI397" s="50">
        <f>IFERROR(VLOOKUP(A397,total!$B$4:$AN$437,39,0),0)</f>
        <v>0</v>
      </c>
      <c r="AJ397" s="51">
        <f t="shared" si="97"/>
        <v>0</v>
      </c>
      <c r="AK397" s="50">
        <f t="shared" si="98"/>
        <v>0</v>
      </c>
      <c r="AL397" s="50">
        <f t="shared" si="99"/>
        <v>0</v>
      </c>
      <c r="AM397" s="50">
        <f t="shared" si="100"/>
        <v>0</v>
      </c>
      <c r="AN397" s="50" t="e">
        <f t="shared" si="94"/>
        <v>#REF!</v>
      </c>
      <c r="AO397" s="50" t="e">
        <f t="shared" si="94"/>
        <v>#REF!</v>
      </c>
      <c r="AP397" s="50" t="e">
        <f t="shared" si="94"/>
        <v>#REF!</v>
      </c>
      <c r="AQ397" s="50">
        <f>IFERROR(VLOOKUP(TEXT($A397,"000000"),[6]Página1!$A$8:$S$801,13,FALSE),0)</f>
        <v>0</v>
      </c>
      <c r="AR397" s="50">
        <f>IFERROR(VLOOKUP(TEXT($A397,"000000"),[6]Página1!$A$8:$S$801,16,FALSE),0)</f>
        <v>0</v>
      </c>
      <c r="AS397" s="50">
        <f>IFERROR(VLOOKUP(TEXT($A397,"000000"),[6]Página1!$A$8:$S$801,19,FALSE),0)</f>
        <v>0</v>
      </c>
      <c r="AT397" s="50">
        <f>IFERROR(VLOOKUP(TEXT($A397,"000000"),[7]Página1!$A$8:$R$814,12,FALSE),0)</f>
        <v>0</v>
      </c>
      <c r="AU397" s="50">
        <f>IFERROR(VLOOKUP(TEXT($A397,"000000"),[7]Página1!$A$8:$R$814,15,FALSE),0)</f>
        <v>0</v>
      </c>
      <c r="AV397" s="50">
        <f>IFERROR(VLOOKUP(TEXT($A397,"000000"),[7]Página1!$A$8:$R$814,18,FALSE),0)</f>
        <v>0</v>
      </c>
      <c r="AW397" s="50"/>
      <c r="AX397" s="51" t="e">
        <f t="shared" si="101"/>
        <v>#REF!</v>
      </c>
      <c r="AY397" s="51" t="e">
        <f t="shared" si="102"/>
        <v>#REF!</v>
      </c>
      <c r="AZ397" s="51" t="e">
        <f t="shared" si="103"/>
        <v>#REF!</v>
      </c>
      <c r="BA397" s="51" t="e">
        <f t="shared" si="104"/>
        <v>#REF!</v>
      </c>
      <c r="BB397" s="51">
        <f t="shared" si="105"/>
        <v>0</v>
      </c>
      <c r="BC397" s="51" t="e">
        <f t="shared" si="106"/>
        <v>#REF!</v>
      </c>
      <c r="BD397" s="51">
        <f t="shared" si="107"/>
        <v>0</v>
      </c>
      <c r="BE397" s="51">
        <f>IFERROR(VLOOKUP(A397,salario!A$2:P$91,11,FALSE),0)</f>
        <v>0</v>
      </c>
      <c r="BF397" s="51">
        <f>SUMIFS(topmanager!$D:$D,topmanager!$C:$C,rs_nova!$A397,topmanager!$A:$A,rs_nova!BF$2)</f>
        <v>0</v>
      </c>
      <c r="BG397" s="51">
        <f>SUMIFS(topmanager!$D:$D,topmanager!$C:$C,rs_nova!$A397,topmanager!$A:$A,rs_nova!BG$2)</f>
        <v>0</v>
      </c>
      <c r="BH397" s="51">
        <f>SUMIFS(topmanager!$D:$D,topmanager!$C:$C,rs_nova!$A397,topmanager!$A:$A,rs_nova!BH$2)</f>
        <v>0</v>
      </c>
      <c r="BI397" s="51">
        <f>SUMIFS(topmanager!$D:$D,topmanager!$C:$C,rs_nova!$A397,topmanager!$A:$A,rs_nova!BI$2)</f>
        <v>0</v>
      </c>
      <c r="BJ397" s="51">
        <f>SUMIFS(topmanager!$D:$D,topmanager!$C:$C,rs_nova!$A397,topmanager!$A:$A,rs_nova!BJ$2)+SUMIFS(topmanager!$D:$D,topmanager!$C:$C,rs_nova!$A397,topmanager!$A:$A,rs_nova!BJ$2+1)</f>
        <v>0</v>
      </c>
      <c r="BK397" s="51">
        <f>IFERROR(VLOOKUP(A397,[8]ferias!$C$4:$G$100,5,FALSE),0)</f>
        <v>0</v>
      </c>
      <c r="BL397" s="51">
        <f>SUMIFS(topmanager!$D:$D,topmanager!$C:$C,rs_nova!$A397,topmanager!$A:$A,rs_nova!BL$2)</f>
        <v>0</v>
      </c>
      <c r="BM397" s="51">
        <f>SUMIFS(topmanager!$D:$D,topmanager!$C:$C,rs_nova!$A397,topmanager!$A:$A,rs_nova!BM$2)+SUMIFS(topmanager!$D:$D,topmanager!$C:$C,rs_nova!$A401,topmanager!$A:$A,151)</f>
        <v>0</v>
      </c>
      <c r="BN397" s="51">
        <f t="shared" si="108"/>
        <v>0</v>
      </c>
    </row>
    <row r="398" spans="1:66">
      <c r="A398" s="47" t="e">
        <f>total!#REF!</f>
        <v>#REF!</v>
      </c>
      <c r="B398" s="47">
        <f t="shared" si="95"/>
        <v>0</v>
      </c>
      <c r="C398" s="48" t="e">
        <f>total!#REF!</f>
        <v>#REF!</v>
      </c>
      <c r="D398" s="49" t="str">
        <f>IFERROR(VLOOKUP(A398,salario!A$3:J$32,10,FALSE),"")</f>
        <v/>
      </c>
      <c r="E398" s="49" t="str">
        <f>IFERROR(IF(VLOOKUP(A398,salario!A$3:O$32,15,FALSE)="","",VLOOKUP(A398,salario!A$3:O$32,15,FALSE)),"")</f>
        <v/>
      </c>
      <c r="F398" s="47" t="str">
        <f>IFERROR(VLOOKUP(A398,[5]base_pessoal!$B$2:$P$1504,13,FALSE),"")</f>
        <v/>
      </c>
      <c r="G398" s="50">
        <f>IFERROR(VLOOKUP(A398,salario!A$2:P$91,11,FALSE),0)*B398/30</f>
        <v>0</v>
      </c>
      <c r="H398" s="50">
        <f>SUMIFS(topmanager!$D:$D,topmanager!$C:$C,rs_nova!$A398,topmanager!$A:$A,rs_nova!H$2)+SUMIFS(topmanager!$D:$D,topmanager!$C:$C,rs_nova!$A398,topmanager!$A:$A,63)</f>
        <v>0</v>
      </c>
      <c r="I398" s="50">
        <f>-SUMIFS(topmanager!$D:$D,topmanager!$C:$C,rs_nova!$A398,topmanager!$A:$A,rs_nova!I$2)</f>
        <v>0</v>
      </c>
      <c r="J398" s="50">
        <f>SUMIFS(topmanager!$D:$D,topmanager!$C:$C,rs_nova!$A398,topmanager!$A:$A,rs_nova!J$2)</f>
        <v>0</v>
      </c>
      <c r="K398" s="50">
        <f>SUMIFS(topmanager!$D:$D,topmanager!$C:$C,rs_nova!$A398,topmanager!$A:$A,rs_nova!K$2)+SUMIFS(topmanager!$D:$D,topmanager!$C:$C,rs_nova!$A398,topmanager!$A:$A,911)</f>
        <v>0</v>
      </c>
      <c r="L398" s="50">
        <f>SUMIFS(topmanager!$D:$D,topmanager!$C:$C,rs_nova!$A398,topmanager!$A:$A,rs_nova!L$2)</f>
        <v>0</v>
      </c>
      <c r="M398" s="50">
        <f>SUMIFS(topmanager!$D:$D,topmanager!$C:$C,rs_nova!$A398,topmanager!$A:$A,rs_nova!M$2)+SUMIFS(topmanager!$D:$D,topmanager!$C:$C,rs_nova!$A398,topmanager!$A:$A,908)+SUMIFS(topmanager!$D:$D,topmanager!$C:$C,rs_nova!$A398,topmanager!$A:$A,550)</f>
        <v>0</v>
      </c>
      <c r="N398" s="50">
        <f>SUMIFS(topmanager!$D:$D,topmanager!$C:$C,rs_nova!$A398,topmanager!$A:$A,rs_nova!N$2)</f>
        <v>0</v>
      </c>
      <c r="O398" s="51">
        <f t="shared" si="96"/>
        <v>0</v>
      </c>
      <c r="P398" s="50">
        <f>IFERROR(VLOOKUP($A398,total!$B$4:$AW$437,27,0),0)</f>
        <v>0</v>
      </c>
      <c r="Q398" s="50">
        <f>IFERROR(VLOOKUP($A398,total!$B$4:$AW$437,21,0),0)</f>
        <v>0</v>
      </c>
      <c r="R398" s="50">
        <f>IFERROR(VLOOKUP($A398,total!$B$4:$AW$437,25,0),0)+IFERROR(VLOOKUP($A398,total!$B$4:$AW$437,36,0),0)</f>
        <v>0</v>
      </c>
      <c r="S398" s="50">
        <f>IFERROR(VLOOKUP(A398,gympass!$A$2:$F$148,6,0),0)</f>
        <v>0</v>
      </c>
      <c r="T398" s="50">
        <f>IFERROR(VLOOKUP($A398,total!$B$4:$AW$437,42,0),0)</f>
        <v>0</v>
      </c>
      <c r="U398" s="50">
        <f>IFERROR(VLOOKUP($A398,total!$B$4:$AW$437,32,0),0)</f>
        <v>0</v>
      </c>
      <c r="V398" s="50">
        <f>IFERROR(VLOOKUP($A398,total!$B$4:$AW$437,28,0),0)</f>
        <v>0</v>
      </c>
      <c r="W398" s="50">
        <f>IFERROR(VLOOKUP($A398,total!$B$4:$AX$437,49,0),0)</f>
        <v>0</v>
      </c>
      <c r="X398" s="50"/>
      <c r="Y398" s="50">
        <f>IFERROR(VLOOKUP(A398,#REF!,4,0),0)</f>
        <v>0</v>
      </c>
      <c r="Z398" s="50">
        <f>IFERROR(VLOOKUP(B398,#REF!,8,0),0)</f>
        <v>0</v>
      </c>
      <c r="AA398" s="50">
        <f>IFERROR(VLOOKUP($A398,total!$B$4:$AW$437,45,0),0)</f>
        <v>0</v>
      </c>
      <c r="AB398" s="50">
        <f>IFERROR(VLOOKUP($A398,total!$B$4:$AW$437,48,0),0)</f>
        <v>0</v>
      </c>
      <c r="AC398" s="50">
        <f>IFERROR(VLOOKUP($A398,total!$B$4:$AB$437,19,0),0)</f>
        <v>0</v>
      </c>
      <c r="AD398" s="50">
        <f>IFERROR(VLOOKUP($A398,total!$B$4:$AB$437,10,0),0)</f>
        <v>0</v>
      </c>
      <c r="AE398" s="50">
        <f>IFERROR(VLOOKUP($A398,total!$B$4:$AB$437,13,0),0)-SUMIFS(topmanager!$D:$D,topmanager!$C:$C,rs_nova!$A402,topmanager!$A:$A,856)</f>
        <v>0</v>
      </c>
      <c r="AF398" s="50">
        <f>IFERROR(VLOOKUP($A398,total!$B$4:$AB$437,16,0),0)</f>
        <v>0</v>
      </c>
      <c r="AG398" s="50">
        <f>IFERROR(VLOOKUP($A398,total!$B$4:$AB$437,7,0),0)</f>
        <v>0</v>
      </c>
      <c r="AH398" s="50">
        <f>IFERROR(VLOOKUP($A398,total!$B$4:$AD$437,29,0),0)</f>
        <v>0</v>
      </c>
      <c r="AI398" s="50">
        <f>IFERROR(VLOOKUP(A398,total!$B$4:$AN$437,39,0),0)</f>
        <v>0</v>
      </c>
      <c r="AJ398" s="51">
        <f t="shared" si="97"/>
        <v>0</v>
      </c>
      <c r="AK398" s="50">
        <f t="shared" si="98"/>
        <v>0</v>
      </c>
      <c r="AL398" s="50">
        <f t="shared" si="99"/>
        <v>0</v>
      </c>
      <c r="AM398" s="50">
        <f t="shared" si="100"/>
        <v>0</v>
      </c>
      <c r="AN398" s="50" t="e">
        <f t="shared" si="94"/>
        <v>#REF!</v>
      </c>
      <c r="AO398" s="50" t="e">
        <f t="shared" si="94"/>
        <v>#REF!</v>
      </c>
      <c r="AP398" s="50" t="e">
        <f t="shared" si="94"/>
        <v>#REF!</v>
      </c>
      <c r="AQ398" s="50">
        <f>IFERROR(VLOOKUP(TEXT($A398,"000000"),[6]Página1!$A$8:$S$801,13,FALSE),0)</f>
        <v>0</v>
      </c>
      <c r="AR398" s="50">
        <f>IFERROR(VLOOKUP(TEXT($A398,"000000"),[6]Página1!$A$8:$S$801,16,FALSE),0)</f>
        <v>0</v>
      </c>
      <c r="AS398" s="50">
        <f>IFERROR(VLOOKUP(TEXT($A398,"000000"),[6]Página1!$A$8:$S$801,19,FALSE),0)</f>
        <v>0</v>
      </c>
      <c r="AT398" s="50">
        <f>IFERROR(VLOOKUP(TEXT($A398,"000000"),[7]Página1!$A$8:$R$814,12,FALSE),0)</f>
        <v>0</v>
      </c>
      <c r="AU398" s="50">
        <f>IFERROR(VLOOKUP(TEXT($A398,"000000"),[7]Página1!$A$8:$R$814,15,FALSE),0)</f>
        <v>0</v>
      </c>
      <c r="AV398" s="50">
        <f>IFERROR(VLOOKUP(TEXT($A398,"000000"),[7]Página1!$A$8:$R$814,18,FALSE),0)</f>
        <v>0</v>
      </c>
      <c r="AW398" s="50"/>
      <c r="AX398" s="51" t="e">
        <f t="shared" si="101"/>
        <v>#REF!</v>
      </c>
      <c r="AY398" s="51" t="e">
        <f t="shared" si="102"/>
        <v>#REF!</v>
      </c>
      <c r="AZ398" s="51" t="e">
        <f t="shared" si="103"/>
        <v>#REF!</v>
      </c>
      <c r="BA398" s="51" t="e">
        <f t="shared" si="104"/>
        <v>#REF!</v>
      </c>
      <c r="BB398" s="51">
        <f t="shared" si="105"/>
        <v>0</v>
      </c>
      <c r="BC398" s="51" t="e">
        <f t="shared" si="106"/>
        <v>#REF!</v>
      </c>
      <c r="BD398" s="51">
        <f t="shared" si="107"/>
        <v>0</v>
      </c>
      <c r="BE398" s="51">
        <f>IFERROR(VLOOKUP(A398,salario!A$2:P$91,11,FALSE),0)</f>
        <v>0</v>
      </c>
      <c r="BF398" s="51">
        <f>SUMIFS(topmanager!$D:$D,topmanager!$C:$C,rs_nova!$A398,topmanager!$A:$A,rs_nova!BF$2)</f>
        <v>0</v>
      </c>
      <c r="BG398" s="51">
        <f>SUMIFS(topmanager!$D:$D,topmanager!$C:$C,rs_nova!$A398,topmanager!$A:$A,rs_nova!BG$2)</f>
        <v>0</v>
      </c>
      <c r="BH398" s="51">
        <f>SUMIFS(topmanager!$D:$D,topmanager!$C:$C,rs_nova!$A398,topmanager!$A:$A,rs_nova!BH$2)</f>
        <v>0</v>
      </c>
      <c r="BI398" s="51">
        <f>SUMIFS(topmanager!$D:$D,topmanager!$C:$C,rs_nova!$A398,topmanager!$A:$A,rs_nova!BI$2)</f>
        <v>0</v>
      </c>
      <c r="BJ398" s="51">
        <f>SUMIFS(topmanager!$D:$D,topmanager!$C:$C,rs_nova!$A398,topmanager!$A:$A,rs_nova!BJ$2)+SUMIFS(topmanager!$D:$D,topmanager!$C:$C,rs_nova!$A398,topmanager!$A:$A,rs_nova!BJ$2+1)</f>
        <v>0</v>
      </c>
      <c r="BK398" s="51">
        <f>IFERROR(VLOOKUP(A398,[8]ferias!$C$4:$G$100,5,FALSE),0)</f>
        <v>0</v>
      </c>
      <c r="BL398" s="51">
        <f>SUMIFS(topmanager!$D:$D,topmanager!$C:$C,rs_nova!$A398,topmanager!$A:$A,rs_nova!BL$2)</f>
        <v>0</v>
      </c>
      <c r="BM398" s="51">
        <f>SUMIFS(topmanager!$D:$D,topmanager!$C:$C,rs_nova!$A398,topmanager!$A:$A,rs_nova!BM$2)+SUMIFS(topmanager!$D:$D,topmanager!$C:$C,rs_nova!$A402,topmanager!$A:$A,151)</f>
        <v>0</v>
      </c>
      <c r="BN398" s="51">
        <f t="shared" si="108"/>
        <v>0</v>
      </c>
    </row>
    <row r="399" spans="1:66">
      <c r="A399" s="47" t="e">
        <f>total!#REF!</f>
        <v>#REF!</v>
      </c>
      <c r="B399" s="47">
        <f t="shared" si="95"/>
        <v>0</v>
      </c>
      <c r="C399" s="48" t="e">
        <f>total!#REF!</f>
        <v>#REF!</v>
      </c>
      <c r="D399" s="49" t="str">
        <f>IFERROR(VLOOKUP(A399,salario!A$3:J$32,10,FALSE),"")</f>
        <v/>
      </c>
      <c r="E399" s="49" t="str">
        <f>IFERROR(IF(VLOOKUP(A399,salario!A$3:O$32,15,FALSE)="","",VLOOKUP(A399,salario!A$3:O$32,15,FALSE)),"")</f>
        <v/>
      </c>
      <c r="F399" s="47" t="str">
        <f>IFERROR(VLOOKUP(A399,[5]base_pessoal!$B$2:$P$1504,13,FALSE),"")</f>
        <v/>
      </c>
      <c r="G399" s="50">
        <f>IFERROR(VLOOKUP(A399,salario!A$2:P$91,11,FALSE),0)*B399/30</f>
        <v>0</v>
      </c>
      <c r="H399" s="50">
        <f>SUMIFS(topmanager!$D:$D,topmanager!$C:$C,rs_nova!$A399,topmanager!$A:$A,rs_nova!H$2)+SUMIFS(topmanager!$D:$D,topmanager!$C:$C,rs_nova!$A399,topmanager!$A:$A,63)</f>
        <v>0</v>
      </c>
      <c r="I399" s="50">
        <f>-SUMIFS(topmanager!$D:$D,topmanager!$C:$C,rs_nova!$A399,topmanager!$A:$A,rs_nova!I$2)</f>
        <v>0</v>
      </c>
      <c r="J399" s="50">
        <f>SUMIFS(topmanager!$D:$D,topmanager!$C:$C,rs_nova!$A399,topmanager!$A:$A,rs_nova!J$2)</f>
        <v>0</v>
      </c>
      <c r="K399" s="50">
        <f>SUMIFS(topmanager!$D:$D,topmanager!$C:$C,rs_nova!$A399,topmanager!$A:$A,rs_nova!K$2)+SUMIFS(topmanager!$D:$D,topmanager!$C:$C,rs_nova!$A399,topmanager!$A:$A,911)</f>
        <v>0</v>
      </c>
      <c r="L399" s="50">
        <f>SUMIFS(topmanager!$D:$D,topmanager!$C:$C,rs_nova!$A399,topmanager!$A:$A,rs_nova!L$2)</f>
        <v>0</v>
      </c>
      <c r="M399" s="50">
        <f>SUMIFS(topmanager!$D:$D,topmanager!$C:$C,rs_nova!$A399,topmanager!$A:$A,rs_nova!M$2)+SUMIFS(topmanager!$D:$D,topmanager!$C:$C,rs_nova!$A399,topmanager!$A:$A,908)+SUMIFS(topmanager!$D:$D,topmanager!$C:$C,rs_nova!$A399,topmanager!$A:$A,550)</f>
        <v>0</v>
      </c>
      <c r="N399" s="50">
        <f>SUMIFS(topmanager!$D:$D,topmanager!$C:$C,rs_nova!$A399,topmanager!$A:$A,rs_nova!N$2)</f>
        <v>0</v>
      </c>
      <c r="O399" s="51">
        <f t="shared" si="96"/>
        <v>0</v>
      </c>
      <c r="P399" s="50">
        <f>IFERROR(VLOOKUP($A399,total!$B$4:$AW$437,27,0),0)</f>
        <v>0</v>
      </c>
      <c r="Q399" s="50">
        <f>IFERROR(VLOOKUP($A399,total!$B$4:$AW$437,21,0),0)</f>
        <v>0</v>
      </c>
      <c r="R399" s="50">
        <f>IFERROR(VLOOKUP($A399,total!$B$4:$AW$437,25,0),0)+IFERROR(VLOOKUP($A399,total!$B$4:$AW$437,36,0),0)</f>
        <v>0</v>
      </c>
      <c r="S399" s="50">
        <f>IFERROR(VLOOKUP(A399,gympass!$A$2:$F$148,6,0),0)</f>
        <v>0</v>
      </c>
      <c r="T399" s="50">
        <f>IFERROR(VLOOKUP($A399,total!$B$4:$AW$437,42,0),0)</f>
        <v>0</v>
      </c>
      <c r="U399" s="50">
        <f>IFERROR(VLOOKUP($A399,total!$B$4:$AW$437,32,0),0)</f>
        <v>0</v>
      </c>
      <c r="V399" s="50">
        <f>IFERROR(VLOOKUP($A399,total!$B$4:$AW$437,28,0),0)</f>
        <v>0</v>
      </c>
      <c r="W399" s="50">
        <f>IFERROR(VLOOKUP($A399,total!$B$4:$AX$437,49,0),0)</f>
        <v>0</v>
      </c>
      <c r="X399" s="50"/>
      <c r="Y399" s="50">
        <f>IFERROR(VLOOKUP(A399,#REF!,4,0),0)</f>
        <v>0</v>
      </c>
      <c r="Z399" s="50">
        <f>IFERROR(VLOOKUP(B399,#REF!,8,0),0)</f>
        <v>0</v>
      </c>
      <c r="AA399" s="50">
        <f>IFERROR(VLOOKUP($A399,total!$B$4:$AW$437,45,0),0)</f>
        <v>0</v>
      </c>
      <c r="AB399" s="50">
        <f>IFERROR(VLOOKUP($A399,total!$B$4:$AW$437,48,0),0)</f>
        <v>0</v>
      </c>
      <c r="AC399" s="50">
        <f>IFERROR(VLOOKUP($A399,total!$B$4:$AB$437,19,0),0)</f>
        <v>0</v>
      </c>
      <c r="AD399" s="50">
        <f>IFERROR(VLOOKUP($A399,total!$B$4:$AB$437,10,0),0)</f>
        <v>0</v>
      </c>
      <c r="AE399" s="50">
        <f>IFERROR(VLOOKUP($A399,total!$B$4:$AB$437,13,0),0)-SUMIFS(topmanager!$D:$D,topmanager!$C:$C,rs_nova!$A403,topmanager!$A:$A,856)</f>
        <v>0</v>
      </c>
      <c r="AF399" s="50">
        <f>IFERROR(VLOOKUP($A399,total!$B$4:$AB$437,16,0),0)</f>
        <v>0</v>
      </c>
      <c r="AG399" s="50">
        <f>IFERROR(VLOOKUP($A399,total!$B$4:$AB$437,7,0),0)</f>
        <v>0</v>
      </c>
      <c r="AH399" s="50">
        <f>IFERROR(VLOOKUP($A399,total!$B$4:$AD$437,29,0),0)</f>
        <v>0</v>
      </c>
      <c r="AI399" s="50">
        <f>IFERROR(VLOOKUP(A399,total!$B$4:$AN$437,39,0),0)</f>
        <v>0</v>
      </c>
      <c r="AJ399" s="51">
        <f t="shared" si="97"/>
        <v>0</v>
      </c>
      <c r="AK399" s="50">
        <f t="shared" si="98"/>
        <v>0</v>
      </c>
      <c r="AL399" s="50">
        <f t="shared" si="99"/>
        <v>0</v>
      </c>
      <c r="AM399" s="50">
        <f t="shared" si="100"/>
        <v>0</v>
      </c>
      <c r="AN399" s="50" t="e">
        <f t="shared" si="94"/>
        <v>#REF!</v>
      </c>
      <c r="AO399" s="50" t="e">
        <f t="shared" si="94"/>
        <v>#REF!</v>
      </c>
      <c r="AP399" s="50" t="e">
        <f t="shared" si="94"/>
        <v>#REF!</v>
      </c>
      <c r="AQ399" s="50">
        <f>IFERROR(VLOOKUP(TEXT($A399,"000000"),[6]Página1!$A$8:$S$801,13,FALSE),0)</f>
        <v>0</v>
      </c>
      <c r="AR399" s="50">
        <f>IFERROR(VLOOKUP(TEXT($A399,"000000"),[6]Página1!$A$8:$S$801,16,FALSE),0)</f>
        <v>0</v>
      </c>
      <c r="AS399" s="50">
        <f>IFERROR(VLOOKUP(TEXT($A399,"000000"),[6]Página1!$A$8:$S$801,19,FALSE),0)</f>
        <v>0</v>
      </c>
      <c r="AT399" s="50">
        <f>IFERROR(VLOOKUP(TEXT($A399,"000000"),[7]Página1!$A$8:$R$814,12,FALSE),0)</f>
        <v>0</v>
      </c>
      <c r="AU399" s="50">
        <f>IFERROR(VLOOKUP(TEXT($A399,"000000"),[7]Página1!$A$8:$R$814,15,FALSE),0)</f>
        <v>0</v>
      </c>
      <c r="AV399" s="50">
        <f>IFERROR(VLOOKUP(TEXT($A399,"000000"),[7]Página1!$A$8:$R$814,18,FALSE),0)</f>
        <v>0</v>
      </c>
      <c r="AW399" s="50"/>
      <c r="AX399" s="51" t="e">
        <f t="shared" si="101"/>
        <v>#REF!</v>
      </c>
      <c r="AY399" s="51" t="e">
        <f t="shared" si="102"/>
        <v>#REF!</v>
      </c>
      <c r="AZ399" s="51" t="e">
        <f t="shared" si="103"/>
        <v>#REF!</v>
      </c>
      <c r="BA399" s="51" t="e">
        <f t="shared" si="104"/>
        <v>#REF!</v>
      </c>
      <c r="BB399" s="51">
        <f t="shared" si="105"/>
        <v>0</v>
      </c>
      <c r="BC399" s="51" t="e">
        <f t="shared" si="106"/>
        <v>#REF!</v>
      </c>
      <c r="BD399" s="51">
        <f t="shared" si="107"/>
        <v>0</v>
      </c>
      <c r="BE399" s="51">
        <f>IFERROR(VLOOKUP(A399,salario!A$2:P$91,11,FALSE),0)</f>
        <v>0</v>
      </c>
      <c r="BF399" s="51">
        <f>SUMIFS(topmanager!$D:$D,topmanager!$C:$C,rs_nova!$A399,topmanager!$A:$A,rs_nova!BF$2)</f>
        <v>0</v>
      </c>
      <c r="BG399" s="51">
        <f>SUMIFS(topmanager!$D:$D,topmanager!$C:$C,rs_nova!$A399,topmanager!$A:$A,rs_nova!BG$2)</f>
        <v>0</v>
      </c>
      <c r="BH399" s="51">
        <f>SUMIFS(topmanager!$D:$D,topmanager!$C:$C,rs_nova!$A399,topmanager!$A:$A,rs_nova!BH$2)</f>
        <v>0</v>
      </c>
      <c r="BI399" s="51">
        <f>SUMIFS(topmanager!$D:$D,topmanager!$C:$C,rs_nova!$A399,topmanager!$A:$A,rs_nova!BI$2)</f>
        <v>0</v>
      </c>
      <c r="BJ399" s="51">
        <f>SUMIFS(topmanager!$D:$D,topmanager!$C:$C,rs_nova!$A399,topmanager!$A:$A,rs_nova!BJ$2)+SUMIFS(topmanager!$D:$D,topmanager!$C:$C,rs_nova!$A399,topmanager!$A:$A,rs_nova!BJ$2+1)</f>
        <v>0</v>
      </c>
      <c r="BK399" s="51">
        <f>IFERROR(VLOOKUP(A399,[8]ferias!$C$4:$G$100,5,FALSE),0)</f>
        <v>0</v>
      </c>
      <c r="BL399" s="51">
        <f>SUMIFS(topmanager!$D:$D,topmanager!$C:$C,rs_nova!$A399,topmanager!$A:$A,rs_nova!BL$2)</f>
        <v>0</v>
      </c>
      <c r="BM399" s="51">
        <f>SUMIFS(topmanager!$D:$D,topmanager!$C:$C,rs_nova!$A399,topmanager!$A:$A,rs_nova!BM$2)+SUMIFS(topmanager!$D:$D,topmanager!$C:$C,rs_nova!$A403,topmanager!$A:$A,151)</f>
        <v>0</v>
      </c>
      <c r="BN399" s="51">
        <f t="shared" si="108"/>
        <v>0</v>
      </c>
    </row>
    <row r="400" spans="1:66">
      <c r="A400" s="47" t="e">
        <f>total!#REF!</f>
        <v>#REF!</v>
      </c>
      <c r="B400" s="47">
        <f t="shared" si="95"/>
        <v>0</v>
      </c>
      <c r="C400" s="48" t="e">
        <f>total!#REF!</f>
        <v>#REF!</v>
      </c>
      <c r="D400" s="49" t="str">
        <f>IFERROR(VLOOKUP(A400,salario!A$3:J$32,10,FALSE),"")</f>
        <v/>
      </c>
      <c r="E400" s="49" t="str">
        <f>IFERROR(IF(VLOOKUP(A400,salario!A$3:O$32,15,FALSE)="","",VLOOKUP(A400,salario!A$3:O$32,15,FALSE)),"")</f>
        <v/>
      </c>
      <c r="F400" s="47" t="str">
        <f>IFERROR(VLOOKUP(A400,[5]base_pessoal!$B$2:$P$1504,13,FALSE),"")</f>
        <v/>
      </c>
      <c r="G400" s="50">
        <f>IFERROR(VLOOKUP(A400,salario!A$2:P$91,11,FALSE),0)*B400/30</f>
        <v>0</v>
      </c>
      <c r="H400" s="50">
        <f>SUMIFS(topmanager!$D:$D,topmanager!$C:$C,rs_nova!$A400,topmanager!$A:$A,rs_nova!H$2)+SUMIFS(topmanager!$D:$D,topmanager!$C:$C,rs_nova!$A400,topmanager!$A:$A,63)</f>
        <v>0</v>
      </c>
      <c r="I400" s="50">
        <f>-SUMIFS(topmanager!$D:$D,topmanager!$C:$C,rs_nova!$A400,topmanager!$A:$A,rs_nova!I$2)</f>
        <v>0</v>
      </c>
      <c r="J400" s="50">
        <f>SUMIFS(topmanager!$D:$D,topmanager!$C:$C,rs_nova!$A400,topmanager!$A:$A,rs_nova!J$2)</f>
        <v>0</v>
      </c>
      <c r="K400" s="50">
        <f>SUMIFS(topmanager!$D:$D,topmanager!$C:$C,rs_nova!$A400,topmanager!$A:$A,rs_nova!K$2)+SUMIFS(topmanager!$D:$D,topmanager!$C:$C,rs_nova!$A400,topmanager!$A:$A,911)</f>
        <v>0</v>
      </c>
      <c r="L400" s="50">
        <f>SUMIFS(topmanager!$D:$D,topmanager!$C:$C,rs_nova!$A400,topmanager!$A:$A,rs_nova!L$2)</f>
        <v>0</v>
      </c>
      <c r="M400" s="50">
        <f>SUMIFS(topmanager!$D:$D,topmanager!$C:$C,rs_nova!$A400,topmanager!$A:$A,rs_nova!M$2)+SUMIFS(topmanager!$D:$D,topmanager!$C:$C,rs_nova!$A400,topmanager!$A:$A,908)+SUMIFS(topmanager!$D:$D,topmanager!$C:$C,rs_nova!$A400,topmanager!$A:$A,550)</f>
        <v>0</v>
      </c>
      <c r="N400" s="50">
        <f>SUMIFS(topmanager!$D:$D,topmanager!$C:$C,rs_nova!$A400,topmanager!$A:$A,rs_nova!N$2)</f>
        <v>0</v>
      </c>
      <c r="O400" s="51">
        <f t="shared" si="96"/>
        <v>0</v>
      </c>
      <c r="P400" s="50">
        <f>IFERROR(VLOOKUP($A400,total!$B$4:$AW$437,27,0),0)</f>
        <v>0</v>
      </c>
      <c r="Q400" s="50">
        <f>IFERROR(VLOOKUP($A400,total!$B$4:$AW$437,21,0),0)</f>
        <v>0</v>
      </c>
      <c r="R400" s="50">
        <f>IFERROR(VLOOKUP($A400,total!$B$4:$AW$437,25,0),0)+IFERROR(VLOOKUP($A400,total!$B$4:$AW$437,36,0),0)</f>
        <v>0</v>
      </c>
      <c r="S400" s="50">
        <f>IFERROR(VLOOKUP(A400,gympass!$A$2:$F$148,6,0),0)</f>
        <v>0</v>
      </c>
      <c r="T400" s="50">
        <f>IFERROR(VLOOKUP($A400,total!$B$4:$AW$437,42,0),0)</f>
        <v>0</v>
      </c>
      <c r="U400" s="50">
        <f>IFERROR(VLOOKUP($A400,total!$B$4:$AW$437,32,0),0)</f>
        <v>0</v>
      </c>
      <c r="V400" s="50">
        <f>IFERROR(VLOOKUP($A400,total!$B$4:$AW$437,28,0),0)</f>
        <v>0</v>
      </c>
      <c r="W400" s="50">
        <f>IFERROR(VLOOKUP($A400,total!$B$4:$AX$437,49,0),0)</f>
        <v>0</v>
      </c>
      <c r="X400" s="50"/>
      <c r="Y400" s="50">
        <f>IFERROR(VLOOKUP(A400,#REF!,4,0),0)</f>
        <v>0</v>
      </c>
      <c r="Z400" s="50">
        <f>IFERROR(VLOOKUP(B400,#REF!,8,0),0)</f>
        <v>0</v>
      </c>
      <c r="AA400" s="50">
        <f>IFERROR(VLOOKUP($A400,total!$B$4:$AW$437,45,0),0)</f>
        <v>0</v>
      </c>
      <c r="AB400" s="50">
        <f>IFERROR(VLOOKUP($A400,total!$B$4:$AW$437,48,0),0)</f>
        <v>0</v>
      </c>
      <c r="AC400" s="50">
        <f>IFERROR(VLOOKUP($A400,total!$B$4:$AB$437,19,0),0)</f>
        <v>0</v>
      </c>
      <c r="AD400" s="50">
        <f>IFERROR(VLOOKUP($A400,total!$B$4:$AB$437,10,0),0)</f>
        <v>0</v>
      </c>
      <c r="AE400" s="50">
        <f>IFERROR(VLOOKUP($A400,total!$B$4:$AB$437,13,0),0)-SUMIFS(topmanager!$D:$D,topmanager!$C:$C,rs_nova!$A404,topmanager!$A:$A,856)</f>
        <v>0</v>
      </c>
      <c r="AF400" s="50">
        <f>IFERROR(VLOOKUP($A400,total!$B$4:$AB$437,16,0),0)</f>
        <v>0</v>
      </c>
      <c r="AG400" s="50">
        <f>IFERROR(VLOOKUP($A400,total!$B$4:$AB$437,7,0),0)</f>
        <v>0</v>
      </c>
      <c r="AH400" s="50">
        <f>IFERROR(VLOOKUP($A400,total!$B$4:$AD$437,29,0),0)</f>
        <v>0</v>
      </c>
      <c r="AI400" s="50">
        <f>IFERROR(VLOOKUP(A400,total!$B$4:$AN$437,39,0),0)</f>
        <v>0</v>
      </c>
      <c r="AJ400" s="51">
        <f t="shared" si="97"/>
        <v>0</v>
      </c>
      <c r="AK400" s="50">
        <f t="shared" si="98"/>
        <v>0</v>
      </c>
      <c r="AL400" s="50">
        <f t="shared" si="99"/>
        <v>0</v>
      </c>
      <c r="AM400" s="50">
        <f t="shared" si="100"/>
        <v>0</v>
      </c>
      <c r="AN400" s="50" t="e">
        <f t="shared" si="94"/>
        <v>#REF!</v>
      </c>
      <c r="AO400" s="50" t="e">
        <f t="shared" si="94"/>
        <v>#REF!</v>
      </c>
      <c r="AP400" s="50" t="e">
        <f t="shared" si="94"/>
        <v>#REF!</v>
      </c>
      <c r="AQ400" s="50">
        <f>IFERROR(VLOOKUP(TEXT($A400,"000000"),[6]Página1!$A$8:$S$801,13,FALSE),0)</f>
        <v>0</v>
      </c>
      <c r="AR400" s="50">
        <f>IFERROR(VLOOKUP(TEXT($A400,"000000"),[6]Página1!$A$8:$S$801,16,FALSE),0)</f>
        <v>0</v>
      </c>
      <c r="AS400" s="50">
        <f>IFERROR(VLOOKUP(TEXT($A400,"000000"),[6]Página1!$A$8:$S$801,19,FALSE),0)</f>
        <v>0</v>
      </c>
      <c r="AT400" s="50">
        <f>IFERROR(VLOOKUP(TEXT($A400,"000000"),[7]Página1!$A$8:$R$814,12,FALSE),0)</f>
        <v>0</v>
      </c>
      <c r="AU400" s="50">
        <f>IFERROR(VLOOKUP(TEXT($A400,"000000"),[7]Página1!$A$8:$R$814,15,FALSE),0)</f>
        <v>0</v>
      </c>
      <c r="AV400" s="50">
        <f>IFERROR(VLOOKUP(TEXT($A400,"000000"),[7]Página1!$A$8:$R$814,18,FALSE),0)</f>
        <v>0</v>
      </c>
      <c r="AW400" s="50"/>
      <c r="AX400" s="51" t="e">
        <f t="shared" si="101"/>
        <v>#REF!</v>
      </c>
      <c r="AY400" s="51" t="e">
        <f t="shared" si="102"/>
        <v>#REF!</v>
      </c>
      <c r="AZ400" s="51" t="e">
        <f t="shared" si="103"/>
        <v>#REF!</v>
      </c>
      <c r="BA400" s="51" t="e">
        <f t="shared" si="104"/>
        <v>#REF!</v>
      </c>
      <c r="BB400" s="51">
        <f t="shared" si="105"/>
        <v>0</v>
      </c>
      <c r="BC400" s="51" t="e">
        <f t="shared" si="106"/>
        <v>#REF!</v>
      </c>
      <c r="BD400" s="51">
        <f t="shared" si="107"/>
        <v>0</v>
      </c>
      <c r="BE400" s="51">
        <f>IFERROR(VLOOKUP(A400,salario!A$2:P$91,11,FALSE),0)</f>
        <v>0</v>
      </c>
      <c r="BF400" s="51">
        <f>SUMIFS(topmanager!$D:$D,topmanager!$C:$C,rs_nova!$A400,topmanager!$A:$A,rs_nova!BF$2)</f>
        <v>0</v>
      </c>
      <c r="BG400" s="51">
        <f>SUMIFS(topmanager!$D:$D,topmanager!$C:$C,rs_nova!$A400,topmanager!$A:$A,rs_nova!BG$2)</f>
        <v>0</v>
      </c>
      <c r="BH400" s="51">
        <f>SUMIFS(topmanager!$D:$D,topmanager!$C:$C,rs_nova!$A400,topmanager!$A:$A,rs_nova!BH$2)</f>
        <v>0</v>
      </c>
      <c r="BI400" s="51">
        <f>SUMIFS(topmanager!$D:$D,topmanager!$C:$C,rs_nova!$A400,topmanager!$A:$A,rs_nova!BI$2)</f>
        <v>0</v>
      </c>
      <c r="BJ400" s="51">
        <f>SUMIFS(topmanager!$D:$D,topmanager!$C:$C,rs_nova!$A400,topmanager!$A:$A,rs_nova!BJ$2)+SUMIFS(topmanager!$D:$D,topmanager!$C:$C,rs_nova!$A400,topmanager!$A:$A,rs_nova!BJ$2+1)</f>
        <v>0</v>
      </c>
      <c r="BK400" s="51">
        <f>IFERROR(VLOOKUP(A400,[8]ferias!$C$4:$G$100,5,FALSE),0)</f>
        <v>0</v>
      </c>
      <c r="BL400" s="51">
        <f>SUMIFS(topmanager!$D:$D,topmanager!$C:$C,rs_nova!$A400,topmanager!$A:$A,rs_nova!BL$2)</f>
        <v>0</v>
      </c>
      <c r="BM400" s="51">
        <f>SUMIFS(topmanager!$D:$D,topmanager!$C:$C,rs_nova!$A400,topmanager!$A:$A,rs_nova!BM$2)+SUMIFS(topmanager!$D:$D,topmanager!$C:$C,rs_nova!$A404,topmanager!$A:$A,151)</f>
        <v>0</v>
      </c>
      <c r="BN400" s="51">
        <f t="shared" si="108"/>
        <v>0</v>
      </c>
    </row>
    <row r="401" spans="1:66">
      <c r="A401" s="47" t="e">
        <f>total!#REF!</f>
        <v>#REF!</v>
      </c>
      <c r="B401" s="47">
        <f t="shared" si="95"/>
        <v>0</v>
      </c>
      <c r="C401" s="48" t="e">
        <f>total!#REF!</f>
        <v>#REF!</v>
      </c>
      <c r="D401" s="49" t="str">
        <f>IFERROR(VLOOKUP(A401,salario!A$3:J$32,10,FALSE),"")</f>
        <v/>
      </c>
      <c r="E401" s="49" t="str">
        <f>IFERROR(IF(VLOOKUP(A401,salario!A$3:O$32,15,FALSE)="","",VLOOKUP(A401,salario!A$3:O$32,15,FALSE)),"")</f>
        <v/>
      </c>
      <c r="F401" s="47" t="str">
        <f>IFERROR(VLOOKUP(A401,[5]base_pessoal!$B$2:$P$1504,13,FALSE),"")</f>
        <v/>
      </c>
      <c r="G401" s="50">
        <f>IFERROR(VLOOKUP(A401,salario!A$2:P$91,11,FALSE),0)*B401/30</f>
        <v>0</v>
      </c>
      <c r="H401" s="50">
        <f>SUMIFS(topmanager!$D:$D,topmanager!$C:$C,rs_nova!$A401,topmanager!$A:$A,rs_nova!H$2)+SUMIFS(topmanager!$D:$D,topmanager!$C:$C,rs_nova!$A401,topmanager!$A:$A,63)</f>
        <v>0</v>
      </c>
      <c r="I401" s="50">
        <f>-SUMIFS(topmanager!$D:$D,topmanager!$C:$C,rs_nova!$A401,topmanager!$A:$A,rs_nova!I$2)</f>
        <v>0</v>
      </c>
      <c r="J401" s="50">
        <f>SUMIFS(topmanager!$D:$D,topmanager!$C:$C,rs_nova!$A401,topmanager!$A:$A,rs_nova!J$2)</f>
        <v>0</v>
      </c>
      <c r="K401" s="50">
        <f>SUMIFS(topmanager!$D:$D,topmanager!$C:$C,rs_nova!$A401,topmanager!$A:$A,rs_nova!K$2)+SUMIFS(topmanager!$D:$D,topmanager!$C:$C,rs_nova!$A401,topmanager!$A:$A,911)</f>
        <v>0</v>
      </c>
      <c r="L401" s="50">
        <f>SUMIFS(topmanager!$D:$D,topmanager!$C:$C,rs_nova!$A401,topmanager!$A:$A,rs_nova!L$2)</f>
        <v>0</v>
      </c>
      <c r="M401" s="50">
        <f>SUMIFS(topmanager!$D:$D,topmanager!$C:$C,rs_nova!$A401,topmanager!$A:$A,rs_nova!M$2)+SUMIFS(topmanager!$D:$D,topmanager!$C:$C,rs_nova!$A401,topmanager!$A:$A,908)+SUMIFS(topmanager!$D:$D,topmanager!$C:$C,rs_nova!$A401,topmanager!$A:$A,550)</f>
        <v>0</v>
      </c>
      <c r="N401" s="50">
        <f>SUMIFS(topmanager!$D:$D,topmanager!$C:$C,rs_nova!$A401,topmanager!$A:$A,rs_nova!N$2)</f>
        <v>0</v>
      </c>
      <c r="O401" s="51">
        <f t="shared" si="96"/>
        <v>0</v>
      </c>
      <c r="P401" s="50">
        <f>IFERROR(VLOOKUP($A401,total!$B$4:$AW$437,27,0),0)</f>
        <v>0</v>
      </c>
      <c r="Q401" s="50">
        <f>IFERROR(VLOOKUP($A401,total!$B$4:$AW$437,21,0),0)</f>
        <v>0</v>
      </c>
      <c r="R401" s="50">
        <f>IFERROR(VLOOKUP($A401,total!$B$4:$AW$437,25,0),0)+IFERROR(VLOOKUP($A401,total!$B$4:$AW$437,36,0),0)</f>
        <v>0</v>
      </c>
      <c r="S401" s="50">
        <f>IFERROR(VLOOKUP(A401,gympass!$A$2:$F$148,6,0),0)</f>
        <v>0</v>
      </c>
      <c r="T401" s="50">
        <f>IFERROR(VLOOKUP($A401,total!$B$4:$AW$437,42,0),0)</f>
        <v>0</v>
      </c>
      <c r="U401" s="50">
        <f>IFERROR(VLOOKUP($A401,total!$B$4:$AW$437,32,0),0)</f>
        <v>0</v>
      </c>
      <c r="V401" s="50">
        <f>IFERROR(VLOOKUP($A401,total!$B$4:$AW$437,28,0),0)</f>
        <v>0</v>
      </c>
      <c r="W401" s="50">
        <f>IFERROR(VLOOKUP($A401,total!$B$4:$AX$437,49,0),0)</f>
        <v>0</v>
      </c>
      <c r="X401" s="50"/>
      <c r="Y401" s="50">
        <f>IFERROR(VLOOKUP(A401,#REF!,4,0),0)</f>
        <v>0</v>
      </c>
      <c r="Z401" s="50">
        <f>IFERROR(VLOOKUP(B401,#REF!,8,0),0)</f>
        <v>0</v>
      </c>
      <c r="AA401" s="50">
        <f>IFERROR(VLOOKUP($A401,total!$B$4:$AW$437,45,0),0)</f>
        <v>0</v>
      </c>
      <c r="AB401" s="50">
        <f>IFERROR(VLOOKUP($A401,total!$B$4:$AW$437,48,0),0)</f>
        <v>0</v>
      </c>
      <c r="AC401" s="50">
        <f>IFERROR(VLOOKUP($A401,total!$B$4:$AB$437,19,0),0)</f>
        <v>0</v>
      </c>
      <c r="AD401" s="50">
        <f>IFERROR(VLOOKUP($A401,total!$B$4:$AB$437,10,0),0)</f>
        <v>0</v>
      </c>
      <c r="AE401" s="50">
        <f>IFERROR(VLOOKUP($A401,total!$B$4:$AB$437,13,0),0)-SUMIFS(topmanager!$D:$D,topmanager!$C:$C,rs_nova!$A405,topmanager!$A:$A,856)</f>
        <v>0</v>
      </c>
      <c r="AF401" s="50">
        <f>IFERROR(VLOOKUP($A401,total!$B$4:$AB$437,16,0),0)</f>
        <v>0</v>
      </c>
      <c r="AG401" s="50">
        <f>IFERROR(VLOOKUP($A401,total!$B$4:$AB$437,7,0),0)</f>
        <v>0</v>
      </c>
      <c r="AH401" s="50">
        <f>IFERROR(VLOOKUP($A401,total!$B$4:$AD$437,29,0),0)</f>
        <v>0</v>
      </c>
      <c r="AI401" s="50">
        <f>IFERROR(VLOOKUP(A401,total!$B$4:$AN$437,39,0),0)</f>
        <v>0</v>
      </c>
      <c r="AJ401" s="51">
        <f t="shared" si="97"/>
        <v>0</v>
      </c>
      <c r="AK401" s="50">
        <f t="shared" si="98"/>
        <v>0</v>
      </c>
      <c r="AL401" s="50">
        <f t="shared" si="99"/>
        <v>0</v>
      </c>
      <c r="AM401" s="50">
        <f t="shared" si="100"/>
        <v>0</v>
      </c>
      <c r="AN401" s="50" t="e">
        <f t="shared" si="94"/>
        <v>#REF!</v>
      </c>
      <c r="AO401" s="50" t="e">
        <f t="shared" si="94"/>
        <v>#REF!</v>
      </c>
      <c r="AP401" s="50" t="e">
        <f t="shared" si="94"/>
        <v>#REF!</v>
      </c>
      <c r="AQ401" s="50">
        <f>IFERROR(VLOOKUP(TEXT($A401,"000000"),[6]Página1!$A$8:$S$801,13,FALSE),0)</f>
        <v>0</v>
      </c>
      <c r="AR401" s="50">
        <f>IFERROR(VLOOKUP(TEXT($A401,"000000"),[6]Página1!$A$8:$S$801,16,FALSE),0)</f>
        <v>0</v>
      </c>
      <c r="AS401" s="50">
        <f>IFERROR(VLOOKUP(TEXT($A401,"000000"),[6]Página1!$A$8:$S$801,19,FALSE),0)</f>
        <v>0</v>
      </c>
      <c r="AT401" s="50">
        <f>IFERROR(VLOOKUP(TEXT($A401,"000000"),[7]Página1!$A$8:$R$814,12,FALSE),0)</f>
        <v>0</v>
      </c>
      <c r="AU401" s="50">
        <f>IFERROR(VLOOKUP(TEXT($A401,"000000"),[7]Página1!$A$8:$R$814,15,FALSE),0)</f>
        <v>0</v>
      </c>
      <c r="AV401" s="50">
        <f>IFERROR(VLOOKUP(TEXT($A401,"000000"),[7]Página1!$A$8:$R$814,18,FALSE),0)</f>
        <v>0</v>
      </c>
      <c r="AW401" s="50"/>
      <c r="AX401" s="51" t="e">
        <f t="shared" si="101"/>
        <v>#REF!</v>
      </c>
      <c r="AY401" s="51" t="e">
        <f t="shared" si="102"/>
        <v>#REF!</v>
      </c>
      <c r="AZ401" s="51" t="e">
        <f t="shared" si="103"/>
        <v>#REF!</v>
      </c>
      <c r="BA401" s="51" t="e">
        <f t="shared" si="104"/>
        <v>#REF!</v>
      </c>
      <c r="BB401" s="51">
        <f t="shared" si="105"/>
        <v>0</v>
      </c>
      <c r="BC401" s="51" t="e">
        <f t="shared" si="106"/>
        <v>#REF!</v>
      </c>
      <c r="BD401" s="51">
        <f t="shared" si="107"/>
        <v>0</v>
      </c>
      <c r="BE401" s="51">
        <f>IFERROR(VLOOKUP(A401,salario!A$2:P$91,11,FALSE),0)</f>
        <v>0</v>
      </c>
      <c r="BF401" s="51">
        <f>SUMIFS(topmanager!$D:$D,topmanager!$C:$C,rs_nova!$A401,topmanager!$A:$A,rs_nova!BF$2)</f>
        <v>0</v>
      </c>
      <c r="BG401" s="51">
        <f>SUMIFS(topmanager!$D:$D,topmanager!$C:$C,rs_nova!$A401,topmanager!$A:$A,rs_nova!BG$2)</f>
        <v>0</v>
      </c>
      <c r="BH401" s="51">
        <f>SUMIFS(topmanager!$D:$D,topmanager!$C:$C,rs_nova!$A401,topmanager!$A:$A,rs_nova!BH$2)</f>
        <v>0</v>
      </c>
      <c r="BI401" s="51">
        <f>SUMIFS(topmanager!$D:$D,topmanager!$C:$C,rs_nova!$A401,topmanager!$A:$A,rs_nova!BI$2)</f>
        <v>0</v>
      </c>
      <c r="BJ401" s="51">
        <f>SUMIFS(topmanager!$D:$D,topmanager!$C:$C,rs_nova!$A401,topmanager!$A:$A,rs_nova!BJ$2)+SUMIFS(topmanager!$D:$D,topmanager!$C:$C,rs_nova!$A401,topmanager!$A:$A,rs_nova!BJ$2+1)</f>
        <v>0</v>
      </c>
      <c r="BK401" s="51">
        <f>IFERROR(VLOOKUP(A401,[8]ferias!$C$4:$G$100,5,FALSE),0)</f>
        <v>0</v>
      </c>
      <c r="BL401" s="51">
        <f>SUMIFS(topmanager!$D:$D,topmanager!$C:$C,rs_nova!$A401,topmanager!$A:$A,rs_nova!BL$2)</f>
        <v>0</v>
      </c>
      <c r="BM401" s="51">
        <f>SUMIFS(topmanager!$D:$D,topmanager!$C:$C,rs_nova!$A401,topmanager!$A:$A,rs_nova!BM$2)+SUMIFS(topmanager!$D:$D,topmanager!$C:$C,rs_nova!$A405,topmanager!$A:$A,151)</f>
        <v>0</v>
      </c>
      <c r="BN401" s="51">
        <f t="shared" si="108"/>
        <v>0</v>
      </c>
    </row>
    <row r="402" spans="1:66">
      <c r="A402" s="47" t="e">
        <f>total!#REF!</f>
        <v>#REF!</v>
      </c>
      <c r="B402" s="47">
        <f t="shared" si="95"/>
        <v>0</v>
      </c>
      <c r="C402" s="48" t="e">
        <f>total!#REF!</f>
        <v>#REF!</v>
      </c>
      <c r="D402" s="49" t="str">
        <f>IFERROR(VLOOKUP(A402,salario!A$3:J$32,10,FALSE),"")</f>
        <v/>
      </c>
      <c r="E402" s="49" t="str">
        <f>IFERROR(IF(VLOOKUP(A402,salario!A$3:O$32,15,FALSE)="","",VLOOKUP(A402,salario!A$3:O$32,15,FALSE)),"")</f>
        <v/>
      </c>
      <c r="F402" s="47" t="str">
        <f>IFERROR(VLOOKUP(A402,[5]base_pessoal!$B$2:$P$1504,13,FALSE),"")</f>
        <v/>
      </c>
      <c r="G402" s="50">
        <f>IFERROR(VLOOKUP(A402,salario!A$2:P$91,11,FALSE),0)*B402/30</f>
        <v>0</v>
      </c>
      <c r="H402" s="50">
        <f>SUMIFS(topmanager!$D:$D,topmanager!$C:$C,rs_nova!$A402,topmanager!$A:$A,rs_nova!H$2)+SUMIFS(topmanager!$D:$D,topmanager!$C:$C,rs_nova!$A402,topmanager!$A:$A,63)</f>
        <v>0</v>
      </c>
      <c r="I402" s="50">
        <f>-SUMIFS(topmanager!$D:$D,topmanager!$C:$C,rs_nova!$A402,topmanager!$A:$A,rs_nova!I$2)</f>
        <v>0</v>
      </c>
      <c r="J402" s="50">
        <f>SUMIFS(topmanager!$D:$D,topmanager!$C:$C,rs_nova!$A402,topmanager!$A:$A,rs_nova!J$2)</f>
        <v>0</v>
      </c>
      <c r="K402" s="50">
        <f>SUMIFS(topmanager!$D:$D,topmanager!$C:$C,rs_nova!$A402,topmanager!$A:$A,rs_nova!K$2)+SUMIFS(topmanager!$D:$D,topmanager!$C:$C,rs_nova!$A402,topmanager!$A:$A,911)</f>
        <v>0</v>
      </c>
      <c r="L402" s="50">
        <f>SUMIFS(topmanager!$D:$D,topmanager!$C:$C,rs_nova!$A402,topmanager!$A:$A,rs_nova!L$2)</f>
        <v>0</v>
      </c>
      <c r="M402" s="50">
        <f>SUMIFS(topmanager!$D:$D,topmanager!$C:$C,rs_nova!$A402,topmanager!$A:$A,rs_nova!M$2)+SUMIFS(topmanager!$D:$D,topmanager!$C:$C,rs_nova!$A402,topmanager!$A:$A,908)+SUMIFS(topmanager!$D:$D,topmanager!$C:$C,rs_nova!$A402,topmanager!$A:$A,550)</f>
        <v>0</v>
      </c>
      <c r="N402" s="50">
        <f>SUMIFS(topmanager!$D:$D,topmanager!$C:$C,rs_nova!$A402,topmanager!$A:$A,rs_nova!N$2)</f>
        <v>0</v>
      </c>
      <c r="O402" s="51">
        <f t="shared" si="96"/>
        <v>0</v>
      </c>
      <c r="P402" s="50">
        <f>IFERROR(VLOOKUP($A402,total!$B$4:$AW$437,27,0),0)</f>
        <v>0</v>
      </c>
      <c r="Q402" s="50">
        <f>IFERROR(VLOOKUP($A402,total!$B$4:$AW$437,21,0),0)</f>
        <v>0</v>
      </c>
      <c r="R402" s="50">
        <f>IFERROR(VLOOKUP($A402,total!$B$4:$AW$437,25,0),0)+IFERROR(VLOOKUP($A402,total!$B$4:$AW$437,36,0),0)</f>
        <v>0</v>
      </c>
      <c r="S402" s="50">
        <f>IFERROR(VLOOKUP(A402,gympass!$A$2:$F$148,6,0),0)</f>
        <v>0</v>
      </c>
      <c r="T402" s="50">
        <f>IFERROR(VLOOKUP($A402,total!$B$4:$AW$437,42,0),0)</f>
        <v>0</v>
      </c>
      <c r="U402" s="50">
        <f>IFERROR(VLOOKUP($A402,total!$B$4:$AW$437,32,0),0)</f>
        <v>0</v>
      </c>
      <c r="V402" s="50">
        <f>IFERROR(VLOOKUP($A402,total!$B$4:$AW$437,28,0),0)</f>
        <v>0</v>
      </c>
      <c r="W402" s="50">
        <f>IFERROR(VLOOKUP($A402,total!$B$4:$AX$437,49,0),0)</f>
        <v>0</v>
      </c>
      <c r="X402" s="50"/>
      <c r="Y402" s="50">
        <f>IFERROR(VLOOKUP(A402,#REF!,4,0),0)</f>
        <v>0</v>
      </c>
      <c r="Z402" s="50">
        <f>IFERROR(VLOOKUP(B402,#REF!,8,0),0)</f>
        <v>0</v>
      </c>
      <c r="AA402" s="50">
        <f>IFERROR(VLOOKUP($A402,total!$B$4:$AW$437,45,0),0)</f>
        <v>0</v>
      </c>
      <c r="AB402" s="50">
        <f>IFERROR(VLOOKUP($A402,total!$B$4:$AW$437,48,0),0)</f>
        <v>0</v>
      </c>
      <c r="AC402" s="50">
        <f>IFERROR(VLOOKUP($A402,total!$B$4:$AB$437,19,0),0)</f>
        <v>0</v>
      </c>
      <c r="AD402" s="50">
        <f>IFERROR(VLOOKUP($A402,total!$B$4:$AB$437,10,0),0)</f>
        <v>0</v>
      </c>
      <c r="AE402" s="50">
        <f>IFERROR(VLOOKUP($A402,total!$B$4:$AB$437,13,0),0)-SUMIFS(topmanager!$D:$D,topmanager!$C:$C,rs_nova!$A406,topmanager!$A:$A,856)</f>
        <v>0</v>
      </c>
      <c r="AF402" s="50">
        <f>IFERROR(VLOOKUP($A402,total!$B$4:$AB$437,16,0),0)</f>
        <v>0</v>
      </c>
      <c r="AG402" s="50">
        <f>IFERROR(VLOOKUP($A402,total!$B$4:$AB$437,7,0),0)</f>
        <v>0</v>
      </c>
      <c r="AH402" s="50">
        <f>IFERROR(VLOOKUP($A402,total!$B$4:$AD$437,29,0),0)</f>
        <v>0</v>
      </c>
      <c r="AI402" s="50">
        <f>IFERROR(VLOOKUP(A402,total!$B$4:$AN$437,39,0),0)</f>
        <v>0</v>
      </c>
      <c r="AJ402" s="51">
        <f t="shared" si="97"/>
        <v>0</v>
      </c>
      <c r="AK402" s="50">
        <f t="shared" si="98"/>
        <v>0</v>
      </c>
      <c r="AL402" s="50">
        <f t="shared" si="99"/>
        <v>0</v>
      </c>
      <c r="AM402" s="50">
        <f t="shared" si="100"/>
        <v>0</v>
      </c>
      <c r="AN402" s="50" t="e">
        <f t="shared" si="94"/>
        <v>#REF!</v>
      </c>
      <c r="AO402" s="50" t="e">
        <f t="shared" si="94"/>
        <v>#REF!</v>
      </c>
      <c r="AP402" s="50" t="e">
        <f t="shared" si="94"/>
        <v>#REF!</v>
      </c>
      <c r="AQ402" s="50">
        <f>IFERROR(VLOOKUP(TEXT($A402,"000000"),[6]Página1!$A$8:$S$801,13,FALSE),0)</f>
        <v>0</v>
      </c>
      <c r="AR402" s="50">
        <f>IFERROR(VLOOKUP(TEXT($A402,"000000"),[6]Página1!$A$8:$S$801,16,FALSE),0)</f>
        <v>0</v>
      </c>
      <c r="AS402" s="50">
        <f>IFERROR(VLOOKUP(TEXT($A402,"000000"),[6]Página1!$A$8:$S$801,19,FALSE),0)</f>
        <v>0</v>
      </c>
      <c r="AT402" s="50">
        <f>IFERROR(VLOOKUP(TEXT($A402,"000000"),[7]Página1!$A$8:$R$814,12,FALSE),0)</f>
        <v>0</v>
      </c>
      <c r="AU402" s="50">
        <f>IFERROR(VLOOKUP(TEXT($A402,"000000"),[7]Página1!$A$8:$R$814,15,FALSE),0)</f>
        <v>0</v>
      </c>
      <c r="AV402" s="50">
        <f>IFERROR(VLOOKUP(TEXT($A402,"000000"),[7]Página1!$A$8:$R$814,18,FALSE),0)</f>
        <v>0</v>
      </c>
      <c r="AW402" s="50"/>
      <c r="AX402" s="51" t="e">
        <f t="shared" si="101"/>
        <v>#REF!</v>
      </c>
      <c r="AY402" s="51" t="e">
        <f t="shared" si="102"/>
        <v>#REF!</v>
      </c>
      <c r="AZ402" s="51" t="e">
        <f t="shared" si="103"/>
        <v>#REF!</v>
      </c>
      <c r="BA402" s="51" t="e">
        <f t="shared" si="104"/>
        <v>#REF!</v>
      </c>
      <c r="BB402" s="51">
        <f t="shared" si="105"/>
        <v>0</v>
      </c>
      <c r="BC402" s="51" t="e">
        <f t="shared" si="106"/>
        <v>#REF!</v>
      </c>
      <c r="BD402" s="51">
        <f t="shared" si="107"/>
        <v>0</v>
      </c>
      <c r="BE402" s="51">
        <f>IFERROR(VLOOKUP(A402,salario!A$2:P$91,11,FALSE),0)</f>
        <v>0</v>
      </c>
      <c r="BF402" s="51">
        <f>SUMIFS(topmanager!$D:$D,topmanager!$C:$C,rs_nova!$A402,topmanager!$A:$A,rs_nova!BF$2)</f>
        <v>0</v>
      </c>
      <c r="BG402" s="51">
        <f>SUMIFS(topmanager!$D:$D,topmanager!$C:$C,rs_nova!$A402,topmanager!$A:$A,rs_nova!BG$2)</f>
        <v>0</v>
      </c>
      <c r="BH402" s="51">
        <f>SUMIFS(topmanager!$D:$D,topmanager!$C:$C,rs_nova!$A402,topmanager!$A:$A,rs_nova!BH$2)</f>
        <v>0</v>
      </c>
      <c r="BI402" s="51">
        <f>SUMIFS(topmanager!$D:$D,topmanager!$C:$C,rs_nova!$A402,topmanager!$A:$A,rs_nova!BI$2)</f>
        <v>0</v>
      </c>
      <c r="BJ402" s="51">
        <f>SUMIFS(topmanager!$D:$D,topmanager!$C:$C,rs_nova!$A402,topmanager!$A:$A,rs_nova!BJ$2)+SUMIFS(topmanager!$D:$D,topmanager!$C:$C,rs_nova!$A402,topmanager!$A:$A,rs_nova!BJ$2+1)</f>
        <v>0</v>
      </c>
      <c r="BK402" s="51">
        <f>IFERROR(VLOOKUP(A402,[8]ferias!$C$4:$G$100,5,FALSE),0)</f>
        <v>0</v>
      </c>
      <c r="BL402" s="51">
        <f>SUMIFS(topmanager!$D:$D,topmanager!$C:$C,rs_nova!$A402,topmanager!$A:$A,rs_nova!BL$2)</f>
        <v>0</v>
      </c>
      <c r="BM402" s="51">
        <f>SUMIFS(topmanager!$D:$D,topmanager!$C:$C,rs_nova!$A402,topmanager!$A:$A,rs_nova!BM$2)+SUMIFS(topmanager!$D:$D,topmanager!$C:$C,rs_nova!$A406,topmanager!$A:$A,151)</f>
        <v>0</v>
      </c>
      <c r="BN402" s="51">
        <f t="shared" si="108"/>
        <v>0</v>
      </c>
    </row>
    <row r="403" spans="1:66">
      <c r="A403" s="47" t="e">
        <f>total!#REF!</f>
        <v>#REF!</v>
      </c>
      <c r="B403" s="47">
        <f t="shared" si="95"/>
        <v>0</v>
      </c>
      <c r="C403" s="48" t="e">
        <f>total!#REF!</f>
        <v>#REF!</v>
      </c>
      <c r="D403" s="49" t="str">
        <f>IFERROR(VLOOKUP(A403,salario!A$3:J$32,10,FALSE),"")</f>
        <v/>
      </c>
      <c r="E403" s="49" t="str">
        <f>IFERROR(IF(VLOOKUP(A403,salario!A$3:O$32,15,FALSE)="","",VLOOKUP(A403,salario!A$3:O$32,15,FALSE)),"")</f>
        <v/>
      </c>
      <c r="F403" s="47" t="str">
        <f>IFERROR(VLOOKUP(A403,[5]base_pessoal!$B$2:$P$1504,13,FALSE),"")</f>
        <v/>
      </c>
      <c r="G403" s="50">
        <f>IFERROR(VLOOKUP(A403,salario!A$2:P$91,11,FALSE),0)*B403/30</f>
        <v>0</v>
      </c>
      <c r="H403" s="50">
        <f>SUMIFS(topmanager!$D:$D,topmanager!$C:$C,rs_nova!$A403,topmanager!$A:$A,rs_nova!H$2)+SUMIFS(topmanager!$D:$D,topmanager!$C:$C,rs_nova!$A403,topmanager!$A:$A,63)</f>
        <v>0</v>
      </c>
      <c r="I403" s="50">
        <f>-SUMIFS(topmanager!$D:$D,topmanager!$C:$C,rs_nova!$A403,topmanager!$A:$A,rs_nova!I$2)</f>
        <v>0</v>
      </c>
      <c r="J403" s="50">
        <f>SUMIFS(topmanager!$D:$D,topmanager!$C:$C,rs_nova!$A403,topmanager!$A:$A,rs_nova!J$2)</f>
        <v>0</v>
      </c>
      <c r="K403" s="50">
        <f>SUMIFS(topmanager!$D:$D,topmanager!$C:$C,rs_nova!$A403,topmanager!$A:$A,rs_nova!K$2)+SUMIFS(topmanager!$D:$D,topmanager!$C:$C,rs_nova!$A403,topmanager!$A:$A,911)</f>
        <v>0</v>
      </c>
      <c r="L403" s="50">
        <f>SUMIFS(topmanager!$D:$D,topmanager!$C:$C,rs_nova!$A403,topmanager!$A:$A,rs_nova!L$2)</f>
        <v>0</v>
      </c>
      <c r="M403" s="50">
        <f>SUMIFS(topmanager!$D:$D,topmanager!$C:$C,rs_nova!$A403,topmanager!$A:$A,rs_nova!M$2)+SUMIFS(topmanager!$D:$D,topmanager!$C:$C,rs_nova!$A403,topmanager!$A:$A,908)+SUMIFS(topmanager!$D:$D,topmanager!$C:$C,rs_nova!$A403,topmanager!$A:$A,550)</f>
        <v>0</v>
      </c>
      <c r="N403" s="50">
        <f>SUMIFS(topmanager!$D:$D,topmanager!$C:$C,rs_nova!$A403,topmanager!$A:$A,rs_nova!N$2)</f>
        <v>0</v>
      </c>
      <c r="O403" s="51">
        <f t="shared" si="96"/>
        <v>0</v>
      </c>
      <c r="P403" s="50">
        <f>IFERROR(VLOOKUP($A403,total!$B$4:$AW$437,27,0),0)</f>
        <v>0</v>
      </c>
      <c r="Q403" s="50">
        <f>IFERROR(VLOOKUP($A403,total!$B$4:$AW$437,21,0),0)</f>
        <v>0</v>
      </c>
      <c r="R403" s="50">
        <f>IFERROR(VLOOKUP($A403,total!$B$4:$AW$437,25,0),0)+IFERROR(VLOOKUP($A403,total!$B$4:$AW$437,36,0),0)</f>
        <v>0</v>
      </c>
      <c r="S403" s="50">
        <f>IFERROR(VLOOKUP(A403,gympass!$A$2:$F$148,6,0),0)</f>
        <v>0</v>
      </c>
      <c r="T403" s="50">
        <f>IFERROR(VLOOKUP($A403,total!$B$4:$AW$437,42,0),0)</f>
        <v>0</v>
      </c>
      <c r="U403" s="50">
        <f>IFERROR(VLOOKUP($A403,total!$B$4:$AW$437,32,0),0)</f>
        <v>0</v>
      </c>
      <c r="V403" s="50">
        <f>IFERROR(VLOOKUP($A403,total!$B$4:$AW$437,28,0),0)</f>
        <v>0</v>
      </c>
      <c r="W403" s="50">
        <f>IFERROR(VLOOKUP($A403,total!$B$4:$AX$437,49,0),0)</f>
        <v>0</v>
      </c>
      <c r="X403" s="50"/>
      <c r="Y403" s="50">
        <f>IFERROR(VLOOKUP(A403,#REF!,4,0),0)</f>
        <v>0</v>
      </c>
      <c r="Z403" s="50">
        <f>IFERROR(VLOOKUP(B403,#REF!,8,0),0)</f>
        <v>0</v>
      </c>
      <c r="AA403" s="50">
        <f>IFERROR(VLOOKUP($A403,total!$B$4:$AW$437,45,0),0)</f>
        <v>0</v>
      </c>
      <c r="AB403" s="50">
        <f>IFERROR(VLOOKUP($A403,total!$B$4:$AW$437,48,0),0)</f>
        <v>0</v>
      </c>
      <c r="AC403" s="50">
        <f>IFERROR(VLOOKUP($A403,total!$B$4:$AB$437,19,0),0)</f>
        <v>0</v>
      </c>
      <c r="AD403" s="50">
        <f>IFERROR(VLOOKUP($A403,total!$B$4:$AB$437,10,0),0)</f>
        <v>0</v>
      </c>
      <c r="AE403" s="50">
        <f>IFERROR(VLOOKUP($A403,total!$B$4:$AB$437,13,0),0)-SUMIFS(topmanager!$D:$D,topmanager!$C:$C,rs_nova!$A407,topmanager!$A:$A,856)</f>
        <v>0</v>
      </c>
      <c r="AF403" s="50">
        <f>IFERROR(VLOOKUP($A403,total!$B$4:$AB$437,16,0),0)</f>
        <v>0</v>
      </c>
      <c r="AG403" s="50">
        <f>IFERROR(VLOOKUP($A403,total!$B$4:$AB$437,7,0),0)</f>
        <v>0</v>
      </c>
      <c r="AH403" s="50">
        <f>IFERROR(VLOOKUP($A403,total!$B$4:$AD$437,29,0),0)</f>
        <v>0</v>
      </c>
      <c r="AI403" s="50">
        <f>IFERROR(VLOOKUP(A403,total!$B$4:$AN$437,39,0),0)</f>
        <v>0</v>
      </c>
      <c r="AJ403" s="51">
        <f t="shared" si="97"/>
        <v>0</v>
      </c>
      <c r="AK403" s="50">
        <f t="shared" si="98"/>
        <v>0</v>
      </c>
      <c r="AL403" s="50">
        <f t="shared" si="99"/>
        <v>0</v>
      </c>
      <c r="AM403" s="50">
        <f t="shared" si="100"/>
        <v>0</v>
      </c>
      <c r="AN403" s="50" t="e">
        <f t="shared" si="94"/>
        <v>#REF!</v>
      </c>
      <c r="AO403" s="50" t="e">
        <f t="shared" si="94"/>
        <v>#REF!</v>
      </c>
      <c r="AP403" s="50" t="e">
        <f t="shared" si="94"/>
        <v>#REF!</v>
      </c>
      <c r="AQ403" s="50">
        <f>IFERROR(VLOOKUP(TEXT($A403,"000000"),[6]Página1!$A$8:$S$801,13,FALSE),0)</f>
        <v>0</v>
      </c>
      <c r="AR403" s="50">
        <f>IFERROR(VLOOKUP(TEXT($A403,"000000"),[6]Página1!$A$8:$S$801,16,FALSE),0)</f>
        <v>0</v>
      </c>
      <c r="AS403" s="50">
        <f>IFERROR(VLOOKUP(TEXT($A403,"000000"),[6]Página1!$A$8:$S$801,19,FALSE),0)</f>
        <v>0</v>
      </c>
      <c r="AT403" s="50">
        <f>IFERROR(VLOOKUP(TEXT($A403,"000000"),[7]Página1!$A$8:$R$814,12,FALSE),0)</f>
        <v>0</v>
      </c>
      <c r="AU403" s="50">
        <f>IFERROR(VLOOKUP(TEXT($A403,"000000"),[7]Página1!$A$8:$R$814,15,FALSE),0)</f>
        <v>0</v>
      </c>
      <c r="AV403" s="50">
        <f>IFERROR(VLOOKUP(TEXT($A403,"000000"),[7]Página1!$A$8:$R$814,18,FALSE),0)</f>
        <v>0</v>
      </c>
      <c r="AW403" s="50"/>
      <c r="AX403" s="51" t="e">
        <f t="shared" si="101"/>
        <v>#REF!</v>
      </c>
      <c r="AY403" s="51" t="e">
        <f t="shared" si="102"/>
        <v>#REF!</v>
      </c>
      <c r="AZ403" s="51" t="e">
        <f t="shared" si="103"/>
        <v>#REF!</v>
      </c>
      <c r="BA403" s="51" t="e">
        <f t="shared" si="104"/>
        <v>#REF!</v>
      </c>
      <c r="BB403" s="51">
        <f t="shared" si="105"/>
        <v>0</v>
      </c>
      <c r="BC403" s="51" t="e">
        <f t="shared" si="106"/>
        <v>#REF!</v>
      </c>
      <c r="BD403" s="51">
        <f t="shared" si="107"/>
        <v>0</v>
      </c>
      <c r="BE403" s="51">
        <f>IFERROR(VLOOKUP(A403,salario!A$2:P$91,11,FALSE),0)</f>
        <v>0</v>
      </c>
      <c r="BF403" s="51">
        <f>SUMIFS(topmanager!$D:$D,topmanager!$C:$C,rs_nova!$A403,topmanager!$A:$A,rs_nova!BF$2)</f>
        <v>0</v>
      </c>
      <c r="BG403" s="51">
        <f>SUMIFS(topmanager!$D:$D,topmanager!$C:$C,rs_nova!$A403,topmanager!$A:$A,rs_nova!BG$2)</f>
        <v>0</v>
      </c>
      <c r="BH403" s="51">
        <f>SUMIFS(topmanager!$D:$D,topmanager!$C:$C,rs_nova!$A403,topmanager!$A:$A,rs_nova!BH$2)</f>
        <v>0</v>
      </c>
      <c r="BI403" s="51">
        <f>SUMIFS(topmanager!$D:$D,topmanager!$C:$C,rs_nova!$A403,topmanager!$A:$A,rs_nova!BI$2)</f>
        <v>0</v>
      </c>
      <c r="BJ403" s="51">
        <f>SUMIFS(topmanager!$D:$D,topmanager!$C:$C,rs_nova!$A403,topmanager!$A:$A,rs_nova!BJ$2)+SUMIFS(topmanager!$D:$D,topmanager!$C:$C,rs_nova!$A403,topmanager!$A:$A,rs_nova!BJ$2+1)</f>
        <v>0</v>
      </c>
      <c r="BK403" s="51">
        <f>IFERROR(VLOOKUP(A403,[8]ferias!$C$4:$G$100,5,FALSE),0)</f>
        <v>0</v>
      </c>
      <c r="BL403" s="51">
        <f>SUMIFS(topmanager!$D:$D,topmanager!$C:$C,rs_nova!$A403,topmanager!$A:$A,rs_nova!BL$2)</f>
        <v>0</v>
      </c>
      <c r="BM403" s="51">
        <f>SUMIFS(topmanager!$D:$D,topmanager!$C:$C,rs_nova!$A403,topmanager!$A:$A,rs_nova!BM$2)+SUMIFS(topmanager!$D:$D,topmanager!$C:$C,rs_nova!$A407,topmanager!$A:$A,151)</f>
        <v>0</v>
      </c>
      <c r="BN403" s="51">
        <f t="shared" si="108"/>
        <v>0</v>
      </c>
    </row>
    <row r="404" spans="1:66">
      <c r="A404" s="47" t="e">
        <f>total!#REF!</f>
        <v>#REF!</v>
      </c>
      <c r="B404" s="47">
        <f t="shared" si="95"/>
        <v>0</v>
      </c>
      <c r="C404" s="48" t="e">
        <f>total!#REF!</f>
        <v>#REF!</v>
      </c>
      <c r="D404" s="49" t="str">
        <f>IFERROR(VLOOKUP(A404,salario!A$3:J$32,10,FALSE),"")</f>
        <v/>
      </c>
      <c r="E404" s="49" t="str">
        <f>IFERROR(IF(VLOOKUP(A404,salario!A$3:O$32,15,FALSE)="","",VLOOKUP(A404,salario!A$3:O$32,15,FALSE)),"")</f>
        <v/>
      </c>
      <c r="F404" s="47" t="str">
        <f>IFERROR(VLOOKUP(A404,[5]base_pessoal!$B$2:$P$1504,13,FALSE),"")</f>
        <v/>
      </c>
      <c r="G404" s="50">
        <f>IFERROR(VLOOKUP(A404,salario!A$2:P$91,11,FALSE),0)*B404/30</f>
        <v>0</v>
      </c>
      <c r="H404" s="50">
        <f>SUMIFS(topmanager!$D:$D,topmanager!$C:$C,rs_nova!$A404,topmanager!$A:$A,rs_nova!H$2)+SUMIFS(topmanager!$D:$D,topmanager!$C:$C,rs_nova!$A404,topmanager!$A:$A,63)</f>
        <v>0</v>
      </c>
      <c r="I404" s="50">
        <f>-SUMIFS(topmanager!$D:$D,topmanager!$C:$C,rs_nova!$A404,topmanager!$A:$A,rs_nova!I$2)</f>
        <v>0</v>
      </c>
      <c r="J404" s="50">
        <f>SUMIFS(topmanager!$D:$D,topmanager!$C:$C,rs_nova!$A404,topmanager!$A:$A,rs_nova!J$2)</f>
        <v>0</v>
      </c>
      <c r="K404" s="50">
        <f>SUMIFS(topmanager!$D:$D,topmanager!$C:$C,rs_nova!$A404,topmanager!$A:$A,rs_nova!K$2)+SUMIFS(topmanager!$D:$D,topmanager!$C:$C,rs_nova!$A404,topmanager!$A:$A,911)</f>
        <v>0</v>
      </c>
      <c r="L404" s="50">
        <f>SUMIFS(topmanager!$D:$D,topmanager!$C:$C,rs_nova!$A404,topmanager!$A:$A,rs_nova!L$2)</f>
        <v>0</v>
      </c>
      <c r="M404" s="50">
        <f>SUMIFS(topmanager!$D:$D,topmanager!$C:$C,rs_nova!$A404,topmanager!$A:$A,rs_nova!M$2)+SUMIFS(topmanager!$D:$D,topmanager!$C:$C,rs_nova!$A404,topmanager!$A:$A,908)+SUMIFS(topmanager!$D:$D,topmanager!$C:$C,rs_nova!$A404,topmanager!$A:$A,550)</f>
        <v>0</v>
      </c>
      <c r="N404" s="50">
        <f>SUMIFS(topmanager!$D:$D,topmanager!$C:$C,rs_nova!$A404,topmanager!$A:$A,rs_nova!N$2)</f>
        <v>0</v>
      </c>
      <c r="O404" s="51">
        <f t="shared" si="96"/>
        <v>0</v>
      </c>
      <c r="P404" s="50">
        <f>IFERROR(VLOOKUP($A404,total!$B$4:$AW$437,27,0),0)</f>
        <v>0</v>
      </c>
      <c r="Q404" s="50">
        <f>IFERROR(VLOOKUP($A404,total!$B$4:$AW$437,21,0),0)</f>
        <v>0</v>
      </c>
      <c r="R404" s="50">
        <f>IFERROR(VLOOKUP($A404,total!$B$4:$AW$437,25,0),0)+IFERROR(VLOOKUP($A404,total!$B$4:$AW$437,36,0),0)</f>
        <v>0</v>
      </c>
      <c r="S404" s="50">
        <f>IFERROR(VLOOKUP(A404,gympass!$A$2:$F$148,6,0),0)</f>
        <v>0</v>
      </c>
      <c r="T404" s="50">
        <f>IFERROR(VLOOKUP($A404,total!$B$4:$AW$437,42,0),0)</f>
        <v>0</v>
      </c>
      <c r="U404" s="50">
        <f>IFERROR(VLOOKUP($A404,total!$B$4:$AW$437,32,0),0)</f>
        <v>0</v>
      </c>
      <c r="V404" s="50">
        <f>IFERROR(VLOOKUP($A404,total!$B$4:$AW$437,28,0),0)</f>
        <v>0</v>
      </c>
      <c r="W404" s="50">
        <f>IFERROR(VLOOKUP($A404,total!$B$4:$AX$437,49,0),0)</f>
        <v>0</v>
      </c>
      <c r="X404" s="50"/>
      <c r="Y404" s="50">
        <f>IFERROR(VLOOKUP(A404,#REF!,4,0),0)</f>
        <v>0</v>
      </c>
      <c r="Z404" s="50">
        <f>IFERROR(VLOOKUP(B404,#REF!,8,0),0)</f>
        <v>0</v>
      </c>
      <c r="AA404" s="50">
        <f>IFERROR(VLOOKUP($A404,total!$B$4:$AW$437,45,0),0)</f>
        <v>0</v>
      </c>
      <c r="AB404" s="50">
        <f>IFERROR(VLOOKUP($A404,total!$B$4:$AW$437,48,0),0)</f>
        <v>0</v>
      </c>
      <c r="AC404" s="50">
        <f>IFERROR(VLOOKUP($A404,total!$B$4:$AB$437,19,0),0)</f>
        <v>0</v>
      </c>
      <c r="AD404" s="50">
        <f>IFERROR(VLOOKUP($A404,total!$B$4:$AB$437,10,0),0)</f>
        <v>0</v>
      </c>
      <c r="AE404" s="50">
        <f>IFERROR(VLOOKUP($A404,total!$B$4:$AB$437,13,0),0)-SUMIFS(topmanager!$D:$D,topmanager!$C:$C,rs_nova!$A408,topmanager!$A:$A,856)</f>
        <v>0</v>
      </c>
      <c r="AF404" s="50">
        <f>IFERROR(VLOOKUP($A404,total!$B$4:$AB$437,16,0),0)</f>
        <v>0</v>
      </c>
      <c r="AG404" s="50">
        <f>IFERROR(VLOOKUP($A404,total!$B$4:$AB$437,7,0),0)</f>
        <v>0</v>
      </c>
      <c r="AH404" s="50">
        <f>IFERROR(VLOOKUP($A404,total!$B$4:$AD$437,29,0),0)</f>
        <v>0</v>
      </c>
      <c r="AI404" s="50">
        <f>IFERROR(VLOOKUP(A404,total!$B$4:$AN$437,39,0),0)</f>
        <v>0</v>
      </c>
      <c r="AJ404" s="51">
        <f t="shared" si="97"/>
        <v>0</v>
      </c>
      <c r="AK404" s="50">
        <f t="shared" si="98"/>
        <v>0</v>
      </c>
      <c r="AL404" s="50">
        <f t="shared" si="99"/>
        <v>0</v>
      </c>
      <c r="AM404" s="50">
        <f t="shared" si="100"/>
        <v>0</v>
      </c>
      <c r="AN404" s="50" t="e">
        <f t="shared" si="94"/>
        <v>#REF!</v>
      </c>
      <c r="AO404" s="50" t="e">
        <f t="shared" si="94"/>
        <v>#REF!</v>
      </c>
      <c r="AP404" s="50" t="e">
        <f t="shared" si="94"/>
        <v>#REF!</v>
      </c>
      <c r="AQ404" s="50">
        <f>IFERROR(VLOOKUP(TEXT($A404,"000000"),[6]Página1!$A$8:$S$801,13,FALSE),0)</f>
        <v>0</v>
      </c>
      <c r="AR404" s="50">
        <f>IFERROR(VLOOKUP(TEXT($A404,"000000"),[6]Página1!$A$8:$S$801,16,FALSE),0)</f>
        <v>0</v>
      </c>
      <c r="AS404" s="50">
        <f>IFERROR(VLOOKUP(TEXT($A404,"000000"),[6]Página1!$A$8:$S$801,19,FALSE),0)</f>
        <v>0</v>
      </c>
      <c r="AT404" s="50">
        <f>IFERROR(VLOOKUP(TEXT($A404,"000000"),[7]Página1!$A$8:$R$814,12,FALSE),0)</f>
        <v>0</v>
      </c>
      <c r="AU404" s="50">
        <f>IFERROR(VLOOKUP(TEXT($A404,"000000"),[7]Página1!$A$8:$R$814,15,FALSE),0)</f>
        <v>0</v>
      </c>
      <c r="AV404" s="50">
        <f>IFERROR(VLOOKUP(TEXT($A404,"000000"),[7]Página1!$A$8:$R$814,18,FALSE),0)</f>
        <v>0</v>
      </c>
      <c r="AW404" s="50"/>
      <c r="AX404" s="51" t="e">
        <f t="shared" si="101"/>
        <v>#REF!</v>
      </c>
      <c r="AY404" s="51" t="e">
        <f t="shared" si="102"/>
        <v>#REF!</v>
      </c>
      <c r="AZ404" s="51" t="e">
        <f t="shared" si="103"/>
        <v>#REF!</v>
      </c>
      <c r="BA404" s="51" t="e">
        <f t="shared" si="104"/>
        <v>#REF!</v>
      </c>
      <c r="BB404" s="51">
        <f t="shared" si="105"/>
        <v>0</v>
      </c>
      <c r="BC404" s="51" t="e">
        <f t="shared" si="106"/>
        <v>#REF!</v>
      </c>
      <c r="BD404" s="51">
        <f t="shared" si="107"/>
        <v>0</v>
      </c>
      <c r="BE404" s="51">
        <f>IFERROR(VLOOKUP(A404,salario!A$2:P$91,11,FALSE),0)</f>
        <v>0</v>
      </c>
      <c r="BF404" s="51">
        <f>SUMIFS(topmanager!$D:$D,topmanager!$C:$C,rs_nova!$A404,topmanager!$A:$A,rs_nova!BF$2)</f>
        <v>0</v>
      </c>
      <c r="BG404" s="51">
        <f>SUMIFS(topmanager!$D:$D,topmanager!$C:$C,rs_nova!$A404,topmanager!$A:$A,rs_nova!BG$2)</f>
        <v>0</v>
      </c>
      <c r="BH404" s="51">
        <f>SUMIFS(topmanager!$D:$D,topmanager!$C:$C,rs_nova!$A404,topmanager!$A:$A,rs_nova!BH$2)</f>
        <v>0</v>
      </c>
      <c r="BI404" s="51">
        <f>SUMIFS(topmanager!$D:$D,topmanager!$C:$C,rs_nova!$A404,topmanager!$A:$A,rs_nova!BI$2)</f>
        <v>0</v>
      </c>
      <c r="BJ404" s="51">
        <f>SUMIFS(topmanager!$D:$D,topmanager!$C:$C,rs_nova!$A404,topmanager!$A:$A,rs_nova!BJ$2)+SUMIFS(topmanager!$D:$D,topmanager!$C:$C,rs_nova!$A404,topmanager!$A:$A,rs_nova!BJ$2+1)</f>
        <v>0</v>
      </c>
      <c r="BK404" s="51">
        <f>IFERROR(VLOOKUP(A404,[8]ferias!$C$4:$G$100,5,FALSE),0)</f>
        <v>0</v>
      </c>
      <c r="BL404" s="51">
        <f>SUMIFS(topmanager!$D:$D,topmanager!$C:$C,rs_nova!$A404,topmanager!$A:$A,rs_nova!BL$2)</f>
        <v>0</v>
      </c>
      <c r="BM404" s="51">
        <f>SUMIFS(topmanager!$D:$D,topmanager!$C:$C,rs_nova!$A404,topmanager!$A:$A,rs_nova!BM$2)+SUMIFS(topmanager!$D:$D,topmanager!$C:$C,rs_nova!$A408,topmanager!$A:$A,151)</f>
        <v>0</v>
      </c>
      <c r="BN404" s="51">
        <f t="shared" si="108"/>
        <v>0</v>
      </c>
    </row>
    <row r="405" spans="1:66">
      <c r="A405" s="47" t="e">
        <f>total!#REF!</f>
        <v>#REF!</v>
      </c>
      <c r="B405" s="47">
        <f t="shared" si="95"/>
        <v>0</v>
      </c>
      <c r="C405" s="48" t="e">
        <f>total!#REF!</f>
        <v>#REF!</v>
      </c>
      <c r="D405" s="49" t="str">
        <f>IFERROR(VLOOKUP(A405,salario!A$3:J$32,10,FALSE),"")</f>
        <v/>
      </c>
      <c r="E405" s="49" t="str">
        <f>IFERROR(IF(VLOOKUP(A405,salario!A$3:O$32,15,FALSE)="","",VLOOKUP(A405,salario!A$3:O$32,15,FALSE)),"")</f>
        <v/>
      </c>
      <c r="F405" s="47" t="str">
        <f>IFERROR(VLOOKUP(A405,[5]base_pessoal!$B$2:$P$1504,13,FALSE),"")</f>
        <v/>
      </c>
      <c r="G405" s="50">
        <f>IFERROR(VLOOKUP(A405,salario!A$2:P$91,11,FALSE),0)*B405/30</f>
        <v>0</v>
      </c>
      <c r="H405" s="50">
        <f>SUMIFS(topmanager!$D:$D,topmanager!$C:$C,rs_nova!$A405,topmanager!$A:$A,rs_nova!H$2)+SUMIFS(topmanager!$D:$D,topmanager!$C:$C,rs_nova!$A405,topmanager!$A:$A,63)</f>
        <v>0</v>
      </c>
      <c r="I405" s="50">
        <f>-SUMIFS(topmanager!$D:$D,topmanager!$C:$C,rs_nova!$A405,topmanager!$A:$A,rs_nova!I$2)</f>
        <v>0</v>
      </c>
      <c r="J405" s="50">
        <f>SUMIFS(topmanager!$D:$D,topmanager!$C:$C,rs_nova!$A405,topmanager!$A:$A,rs_nova!J$2)</f>
        <v>0</v>
      </c>
      <c r="K405" s="50">
        <f>SUMIFS(topmanager!$D:$D,topmanager!$C:$C,rs_nova!$A405,topmanager!$A:$A,rs_nova!K$2)+SUMIFS(topmanager!$D:$D,topmanager!$C:$C,rs_nova!$A405,topmanager!$A:$A,911)</f>
        <v>0</v>
      </c>
      <c r="L405" s="50">
        <f>SUMIFS(topmanager!$D:$D,topmanager!$C:$C,rs_nova!$A405,topmanager!$A:$A,rs_nova!L$2)</f>
        <v>0</v>
      </c>
      <c r="M405" s="50">
        <f>SUMIFS(topmanager!$D:$D,topmanager!$C:$C,rs_nova!$A405,topmanager!$A:$A,rs_nova!M$2)+SUMIFS(topmanager!$D:$D,topmanager!$C:$C,rs_nova!$A405,topmanager!$A:$A,908)+SUMIFS(topmanager!$D:$D,topmanager!$C:$C,rs_nova!$A405,topmanager!$A:$A,550)</f>
        <v>0</v>
      </c>
      <c r="N405" s="50">
        <f>SUMIFS(topmanager!$D:$D,topmanager!$C:$C,rs_nova!$A405,topmanager!$A:$A,rs_nova!N$2)</f>
        <v>0</v>
      </c>
      <c r="O405" s="51">
        <f t="shared" si="96"/>
        <v>0</v>
      </c>
      <c r="P405" s="50">
        <f>IFERROR(VLOOKUP($A405,total!$B$4:$AW$437,27,0),0)</f>
        <v>0</v>
      </c>
      <c r="Q405" s="50">
        <f>IFERROR(VLOOKUP($A405,total!$B$4:$AW$437,21,0),0)</f>
        <v>0</v>
      </c>
      <c r="R405" s="50">
        <f>IFERROR(VLOOKUP($A405,total!$B$4:$AW$437,25,0),0)+IFERROR(VLOOKUP($A405,total!$B$4:$AW$437,36,0),0)</f>
        <v>0</v>
      </c>
      <c r="S405" s="50">
        <f>IFERROR(VLOOKUP(A405,gympass!$A$2:$F$148,6,0),0)</f>
        <v>0</v>
      </c>
      <c r="T405" s="50">
        <f>IFERROR(VLOOKUP($A405,total!$B$4:$AW$437,42,0),0)</f>
        <v>0</v>
      </c>
      <c r="U405" s="50">
        <f>IFERROR(VLOOKUP($A405,total!$B$4:$AW$437,32,0),0)</f>
        <v>0</v>
      </c>
      <c r="V405" s="50">
        <f>IFERROR(VLOOKUP($A405,total!$B$4:$AW$437,28,0),0)</f>
        <v>0</v>
      </c>
      <c r="W405" s="50">
        <f>IFERROR(VLOOKUP($A405,total!$B$4:$AX$437,49,0),0)</f>
        <v>0</v>
      </c>
      <c r="X405" s="50"/>
      <c r="Y405" s="50">
        <f>IFERROR(VLOOKUP(A405,#REF!,4,0),0)</f>
        <v>0</v>
      </c>
      <c r="Z405" s="50">
        <f>IFERROR(VLOOKUP(B405,#REF!,8,0),0)</f>
        <v>0</v>
      </c>
      <c r="AA405" s="50">
        <f>IFERROR(VLOOKUP($A405,total!$B$4:$AW$437,45,0),0)</f>
        <v>0</v>
      </c>
      <c r="AB405" s="50">
        <f>IFERROR(VLOOKUP($A405,total!$B$4:$AW$437,48,0),0)</f>
        <v>0</v>
      </c>
      <c r="AC405" s="50">
        <f>IFERROR(VLOOKUP($A405,total!$B$4:$AB$437,19,0),0)</f>
        <v>0</v>
      </c>
      <c r="AD405" s="50">
        <f>IFERROR(VLOOKUP($A405,total!$B$4:$AB$437,10,0),0)</f>
        <v>0</v>
      </c>
      <c r="AE405" s="50">
        <f>IFERROR(VLOOKUP($A405,total!$B$4:$AB$437,13,0),0)-SUMIFS(topmanager!$D:$D,topmanager!$C:$C,rs_nova!$A409,topmanager!$A:$A,856)</f>
        <v>0</v>
      </c>
      <c r="AF405" s="50">
        <f>IFERROR(VLOOKUP($A405,total!$B$4:$AB$437,16,0),0)</f>
        <v>0</v>
      </c>
      <c r="AG405" s="50">
        <f>IFERROR(VLOOKUP($A405,total!$B$4:$AB$437,7,0),0)</f>
        <v>0</v>
      </c>
      <c r="AH405" s="50">
        <f>IFERROR(VLOOKUP($A405,total!$B$4:$AD$437,29,0),0)</f>
        <v>0</v>
      </c>
      <c r="AI405" s="50">
        <f>IFERROR(VLOOKUP(A405,total!$B$4:$AN$437,39,0),0)</f>
        <v>0</v>
      </c>
      <c r="AJ405" s="51">
        <f t="shared" si="97"/>
        <v>0</v>
      </c>
      <c r="AK405" s="50">
        <f t="shared" si="98"/>
        <v>0</v>
      </c>
      <c r="AL405" s="50">
        <f t="shared" si="99"/>
        <v>0</v>
      </c>
      <c r="AM405" s="50">
        <f t="shared" si="100"/>
        <v>0</v>
      </c>
      <c r="AN405" s="50" t="e">
        <f t="shared" si="94"/>
        <v>#REF!</v>
      </c>
      <c r="AO405" s="50" t="e">
        <f t="shared" si="94"/>
        <v>#REF!</v>
      </c>
      <c r="AP405" s="50" t="e">
        <f t="shared" si="94"/>
        <v>#REF!</v>
      </c>
      <c r="AQ405" s="50">
        <f>IFERROR(VLOOKUP(TEXT($A405,"000000"),[6]Página1!$A$8:$S$801,13,FALSE),0)</f>
        <v>0</v>
      </c>
      <c r="AR405" s="50">
        <f>IFERROR(VLOOKUP(TEXT($A405,"000000"),[6]Página1!$A$8:$S$801,16,FALSE),0)</f>
        <v>0</v>
      </c>
      <c r="AS405" s="50">
        <f>IFERROR(VLOOKUP(TEXT($A405,"000000"),[6]Página1!$A$8:$S$801,19,FALSE),0)</f>
        <v>0</v>
      </c>
      <c r="AT405" s="50">
        <f>IFERROR(VLOOKUP(TEXT($A405,"000000"),[7]Página1!$A$8:$R$814,12,FALSE),0)</f>
        <v>0</v>
      </c>
      <c r="AU405" s="50">
        <f>IFERROR(VLOOKUP(TEXT($A405,"000000"),[7]Página1!$A$8:$R$814,15,FALSE),0)</f>
        <v>0</v>
      </c>
      <c r="AV405" s="50">
        <f>IFERROR(VLOOKUP(TEXT($A405,"000000"),[7]Página1!$A$8:$R$814,18,FALSE),0)</f>
        <v>0</v>
      </c>
      <c r="AW405" s="50"/>
      <c r="AX405" s="51" t="e">
        <f t="shared" si="101"/>
        <v>#REF!</v>
      </c>
      <c r="AY405" s="51" t="e">
        <f t="shared" si="102"/>
        <v>#REF!</v>
      </c>
      <c r="AZ405" s="51" t="e">
        <f t="shared" si="103"/>
        <v>#REF!</v>
      </c>
      <c r="BA405" s="51" t="e">
        <f t="shared" si="104"/>
        <v>#REF!</v>
      </c>
      <c r="BB405" s="51">
        <f t="shared" si="105"/>
        <v>0</v>
      </c>
      <c r="BC405" s="51" t="e">
        <f t="shared" si="106"/>
        <v>#REF!</v>
      </c>
      <c r="BD405" s="51">
        <f t="shared" si="107"/>
        <v>0</v>
      </c>
      <c r="BE405" s="51">
        <f>IFERROR(VLOOKUP(A405,salario!A$2:P$91,11,FALSE),0)</f>
        <v>0</v>
      </c>
      <c r="BF405" s="51">
        <f>SUMIFS(topmanager!$D:$D,topmanager!$C:$C,rs_nova!$A405,topmanager!$A:$A,rs_nova!BF$2)</f>
        <v>0</v>
      </c>
      <c r="BG405" s="51">
        <f>SUMIFS(topmanager!$D:$D,topmanager!$C:$C,rs_nova!$A405,topmanager!$A:$A,rs_nova!BG$2)</f>
        <v>0</v>
      </c>
      <c r="BH405" s="51">
        <f>SUMIFS(topmanager!$D:$D,topmanager!$C:$C,rs_nova!$A405,topmanager!$A:$A,rs_nova!BH$2)</f>
        <v>0</v>
      </c>
      <c r="BI405" s="51">
        <f>SUMIFS(topmanager!$D:$D,topmanager!$C:$C,rs_nova!$A405,topmanager!$A:$A,rs_nova!BI$2)</f>
        <v>0</v>
      </c>
      <c r="BJ405" s="51">
        <f>SUMIFS(topmanager!$D:$D,topmanager!$C:$C,rs_nova!$A405,topmanager!$A:$A,rs_nova!BJ$2)+SUMIFS(topmanager!$D:$D,topmanager!$C:$C,rs_nova!$A405,topmanager!$A:$A,rs_nova!BJ$2+1)</f>
        <v>0</v>
      </c>
      <c r="BK405" s="51">
        <f>IFERROR(VLOOKUP(A405,[8]ferias!$C$4:$G$100,5,FALSE),0)</f>
        <v>0</v>
      </c>
      <c r="BL405" s="51">
        <f>SUMIFS(topmanager!$D:$D,topmanager!$C:$C,rs_nova!$A405,topmanager!$A:$A,rs_nova!BL$2)</f>
        <v>0</v>
      </c>
      <c r="BM405" s="51">
        <f>SUMIFS(topmanager!$D:$D,topmanager!$C:$C,rs_nova!$A405,topmanager!$A:$A,rs_nova!BM$2)+SUMIFS(topmanager!$D:$D,topmanager!$C:$C,rs_nova!$A409,topmanager!$A:$A,151)</f>
        <v>0</v>
      </c>
      <c r="BN405" s="51">
        <f t="shared" si="108"/>
        <v>0</v>
      </c>
    </row>
    <row r="406" spans="1:66">
      <c r="A406" s="47" t="e">
        <f>total!#REF!</f>
        <v>#REF!</v>
      </c>
      <c r="B406" s="47">
        <f t="shared" si="95"/>
        <v>0</v>
      </c>
      <c r="C406" s="48" t="e">
        <f>total!#REF!</f>
        <v>#REF!</v>
      </c>
      <c r="D406" s="49" t="str">
        <f>IFERROR(VLOOKUP(A406,salario!A$3:J$32,10,FALSE),"")</f>
        <v/>
      </c>
      <c r="E406" s="49" t="str">
        <f>IFERROR(IF(VLOOKUP(A406,salario!A$3:O$32,15,FALSE)="","",VLOOKUP(A406,salario!A$3:O$32,15,FALSE)),"")</f>
        <v/>
      </c>
      <c r="F406" s="47" t="str">
        <f>IFERROR(VLOOKUP(A406,[5]base_pessoal!$B$2:$P$1504,13,FALSE),"")</f>
        <v/>
      </c>
      <c r="G406" s="50">
        <f>IFERROR(VLOOKUP(A406,salario!A$2:P$91,11,FALSE),0)*B406/30</f>
        <v>0</v>
      </c>
      <c r="H406" s="50">
        <f>SUMIFS(topmanager!$D:$D,topmanager!$C:$C,rs_nova!$A406,topmanager!$A:$A,rs_nova!H$2)+SUMIFS(topmanager!$D:$D,topmanager!$C:$C,rs_nova!$A406,topmanager!$A:$A,63)</f>
        <v>0</v>
      </c>
      <c r="I406" s="50">
        <f>-SUMIFS(topmanager!$D:$D,topmanager!$C:$C,rs_nova!$A406,topmanager!$A:$A,rs_nova!I$2)</f>
        <v>0</v>
      </c>
      <c r="J406" s="50">
        <f>SUMIFS(topmanager!$D:$D,topmanager!$C:$C,rs_nova!$A406,topmanager!$A:$A,rs_nova!J$2)</f>
        <v>0</v>
      </c>
      <c r="K406" s="50">
        <f>SUMIFS(topmanager!$D:$D,topmanager!$C:$C,rs_nova!$A406,topmanager!$A:$A,rs_nova!K$2)+SUMIFS(topmanager!$D:$D,topmanager!$C:$C,rs_nova!$A406,topmanager!$A:$A,911)</f>
        <v>0</v>
      </c>
      <c r="L406" s="50">
        <f>SUMIFS(topmanager!$D:$D,topmanager!$C:$C,rs_nova!$A406,topmanager!$A:$A,rs_nova!L$2)</f>
        <v>0</v>
      </c>
      <c r="M406" s="50">
        <f>SUMIFS(topmanager!$D:$D,topmanager!$C:$C,rs_nova!$A406,topmanager!$A:$A,rs_nova!M$2)+SUMIFS(topmanager!$D:$D,topmanager!$C:$C,rs_nova!$A406,topmanager!$A:$A,908)+SUMIFS(topmanager!$D:$D,topmanager!$C:$C,rs_nova!$A406,topmanager!$A:$A,550)</f>
        <v>0</v>
      </c>
      <c r="N406" s="50">
        <f>SUMIFS(topmanager!$D:$D,topmanager!$C:$C,rs_nova!$A406,topmanager!$A:$A,rs_nova!N$2)</f>
        <v>0</v>
      </c>
      <c r="O406" s="51">
        <f t="shared" si="96"/>
        <v>0</v>
      </c>
      <c r="P406" s="50">
        <f>IFERROR(VLOOKUP($A406,total!$B$4:$AW$437,27,0),0)</f>
        <v>0</v>
      </c>
      <c r="Q406" s="50">
        <f>IFERROR(VLOOKUP($A406,total!$B$4:$AW$437,21,0),0)</f>
        <v>0</v>
      </c>
      <c r="R406" s="50">
        <f>IFERROR(VLOOKUP($A406,total!$B$4:$AW$437,25,0),0)+IFERROR(VLOOKUP($A406,total!$B$4:$AW$437,36,0),0)</f>
        <v>0</v>
      </c>
      <c r="S406" s="50">
        <f>IFERROR(VLOOKUP(A406,gympass!$A$2:$F$148,6,0),0)</f>
        <v>0</v>
      </c>
      <c r="T406" s="50">
        <f>IFERROR(VLOOKUP($A406,total!$B$4:$AW$437,42,0),0)</f>
        <v>0</v>
      </c>
      <c r="U406" s="50">
        <f>IFERROR(VLOOKUP($A406,total!$B$4:$AW$437,32,0),0)</f>
        <v>0</v>
      </c>
      <c r="V406" s="50">
        <f>IFERROR(VLOOKUP($A406,total!$B$4:$AW$437,28,0),0)</f>
        <v>0</v>
      </c>
      <c r="W406" s="50">
        <f>IFERROR(VLOOKUP($A406,total!$B$4:$AX$437,49,0),0)</f>
        <v>0</v>
      </c>
      <c r="X406" s="50"/>
      <c r="Y406" s="50">
        <f>IFERROR(VLOOKUP(A406,#REF!,4,0),0)</f>
        <v>0</v>
      </c>
      <c r="Z406" s="50">
        <f>IFERROR(VLOOKUP(B406,#REF!,8,0),0)</f>
        <v>0</v>
      </c>
      <c r="AA406" s="50">
        <f>IFERROR(VLOOKUP($A406,total!$B$4:$AW$437,45,0),0)</f>
        <v>0</v>
      </c>
      <c r="AB406" s="50">
        <f>IFERROR(VLOOKUP($A406,total!$B$4:$AW$437,48,0),0)</f>
        <v>0</v>
      </c>
      <c r="AC406" s="50">
        <f>IFERROR(VLOOKUP($A406,total!$B$4:$AB$437,19,0),0)</f>
        <v>0</v>
      </c>
      <c r="AD406" s="50">
        <f>IFERROR(VLOOKUP($A406,total!$B$4:$AB$437,10,0),0)</f>
        <v>0</v>
      </c>
      <c r="AE406" s="50">
        <f>IFERROR(VLOOKUP($A406,total!$B$4:$AB$437,13,0),0)-SUMIFS(topmanager!$D:$D,topmanager!$C:$C,rs_nova!$A410,topmanager!$A:$A,856)</f>
        <v>0</v>
      </c>
      <c r="AF406" s="50">
        <f>IFERROR(VLOOKUP($A406,total!$B$4:$AB$437,16,0),0)</f>
        <v>0</v>
      </c>
      <c r="AG406" s="50">
        <f>IFERROR(VLOOKUP($A406,total!$B$4:$AB$437,7,0),0)</f>
        <v>0</v>
      </c>
      <c r="AH406" s="50">
        <f>IFERROR(VLOOKUP($A406,total!$B$4:$AD$437,29,0),0)</f>
        <v>0</v>
      </c>
      <c r="AI406" s="50">
        <f>IFERROR(VLOOKUP(A406,total!$B$4:$AN$437,39,0),0)</f>
        <v>0</v>
      </c>
      <c r="AJ406" s="51">
        <f t="shared" si="97"/>
        <v>0</v>
      </c>
      <c r="AK406" s="50">
        <f t="shared" si="98"/>
        <v>0</v>
      </c>
      <c r="AL406" s="50">
        <f t="shared" si="99"/>
        <v>0</v>
      </c>
      <c r="AM406" s="50">
        <f t="shared" si="100"/>
        <v>0</v>
      </c>
      <c r="AN406" s="50" t="e">
        <f t="shared" si="94"/>
        <v>#REF!</v>
      </c>
      <c r="AO406" s="50" t="e">
        <f t="shared" si="94"/>
        <v>#REF!</v>
      </c>
      <c r="AP406" s="50" t="e">
        <f t="shared" si="94"/>
        <v>#REF!</v>
      </c>
      <c r="AQ406" s="50">
        <f>IFERROR(VLOOKUP(TEXT($A406,"000000"),[6]Página1!$A$8:$S$801,13,FALSE),0)</f>
        <v>0</v>
      </c>
      <c r="AR406" s="50">
        <f>IFERROR(VLOOKUP(TEXT($A406,"000000"),[6]Página1!$A$8:$S$801,16,FALSE),0)</f>
        <v>0</v>
      </c>
      <c r="AS406" s="50">
        <f>IFERROR(VLOOKUP(TEXT($A406,"000000"),[6]Página1!$A$8:$S$801,19,FALSE),0)</f>
        <v>0</v>
      </c>
      <c r="AT406" s="50">
        <f>IFERROR(VLOOKUP(TEXT($A406,"000000"),[7]Página1!$A$8:$R$814,12,FALSE),0)</f>
        <v>0</v>
      </c>
      <c r="AU406" s="50">
        <f>IFERROR(VLOOKUP(TEXT($A406,"000000"),[7]Página1!$A$8:$R$814,15,FALSE),0)</f>
        <v>0</v>
      </c>
      <c r="AV406" s="50">
        <f>IFERROR(VLOOKUP(TEXT($A406,"000000"),[7]Página1!$A$8:$R$814,18,FALSE),0)</f>
        <v>0</v>
      </c>
      <c r="AW406" s="50"/>
      <c r="AX406" s="51" t="e">
        <f t="shared" si="101"/>
        <v>#REF!</v>
      </c>
      <c r="AY406" s="51" t="e">
        <f t="shared" si="102"/>
        <v>#REF!</v>
      </c>
      <c r="AZ406" s="51" t="e">
        <f t="shared" si="103"/>
        <v>#REF!</v>
      </c>
      <c r="BA406" s="51" t="e">
        <f t="shared" si="104"/>
        <v>#REF!</v>
      </c>
      <c r="BB406" s="51">
        <f t="shared" si="105"/>
        <v>0</v>
      </c>
      <c r="BC406" s="51" t="e">
        <f t="shared" si="106"/>
        <v>#REF!</v>
      </c>
      <c r="BD406" s="51">
        <f t="shared" si="107"/>
        <v>0</v>
      </c>
      <c r="BE406" s="51">
        <f>IFERROR(VLOOKUP(A406,salario!A$2:P$91,11,FALSE),0)</f>
        <v>0</v>
      </c>
      <c r="BF406" s="51">
        <f>SUMIFS(topmanager!$D:$D,topmanager!$C:$C,rs_nova!$A406,topmanager!$A:$A,rs_nova!BF$2)</f>
        <v>0</v>
      </c>
      <c r="BG406" s="51">
        <f>SUMIFS(topmanager!$D:$D,topmanager!$C:$C,rs_nova!$A406,topmanager!$A:$A,rs_nova!BG$2)</f>
        <v>0</v>
      </c>
      <c r="BH406" s="51">
        <f>SUMIFS(topmanager!$D:$D,topmanager!$C:$C,rs_nova!$A406,topmanager!$A:$A,rs_nova!BH$2)</f>
        <v>0</v>
      </c>
      <c r="BI406" s="51">
        <f>SUMIFS(topmanager!$D:$D,topmanager!$C:$C,rs_nova!$A406,topmanager!$A:$A,rs_nova!BI$2)</f>
        <v>0</v>
      </c>
      <c r="BJ406" s="51">
        <f>SUMIFS(topmanager!$D:$D,topmanager!$C:$C,rs_nova!$A406,topmanager!$A:$A,rs_nova!BJ$2)+SUMIFS(topmanager!$D:$D,topmanager!$C:$C,rs_nova!$A406,topmanager!$A:$A,rs_nova!BJ$2+1)</f>
        <v>0</v>
      </c>
      <c r="BK406" s="51">
        <f>IFERROR(VLOOKUP(A406,[8]ferias!$C$4:$G$100,5,FALSE),0)</f>
        <v>0</v>
      </c>
      <c r="BL406" s="51">
        <f>SUMIFS(topmanager!$D:$D,topmanager!$C:$C,rs_nova!$A406,topmanager!$A:$A,rs_nova!BL$2)</f>
        <v>0</v>
      </c>
      <c r="BM406" s="51">
        <f>SUMIFS(topmanager!$D:$D,topmanager!$C:$C,rs_nova!$A406,topmanager!$A:$A,rs_nova!BM$2)+SUMIFS(topmanager!$D:$D,topmanager!$C:$C,rs_nova!$A410,topmanager!$A:$A,151)</f>
        <v>0</v>
      </c>
      <c r="BN406" s="51">
        <f t="shared" si="108"/>
        <v>0</v>
      </c>
    </row>
    <row r="407" spans="1:66">
      <c r="A407" s="47" t="e">
        <f>total!#REF!</f>
        <v>#REF!</v>
      </c>
      <c r="B407" s="47">
        <f t="shared" si="95"/>
        <v>0</v>
      </c>
      <c r="C407" s="48" t="e">
        <f>total!#REF!</f>
        <v>#REF!</v>
      </c>
      <c r="D407" s="49" t="str">
        <f>IFERROR(VLOOKUP(A407,salario!A$3:J$32,10,FALSE),"")</f>
        <v/>
      </c>
      <c r="E407" s="49" t="str">
        <f>IFERROR(IF(VLOOKUP(A407,salario!A$3:O$32,15,FALSE)="","",VLOOKUP(A407,salario!A$3:O$32,15,FALSE)),"")</f>
        <v/>
      </c>
      <c r="F407" s="47" t="str">
        <f>IFERROR(VLOOKUP(A407,[5]base_pessoal!$B$2:$P$1504,13,FALSE),"")</f>
        <v/>
      </c>
      <c r="G407" s="50">
        <f>IFERROR(VLOOKUP(A407,salario!A$2:P$91,11,FALSE),0)*B407/30</f>
        <v>0</v>
      </c>
      <c r="H407" s="50">
        <f>SUMIFS(topmanager!$D:$D,topmanager!$C:$C,rs_nova!$A407,topmanager!$A:$A,rs_nova!H$2)+SUMIFS(topmanager!$D:$D,topmanager!$C:$C,rs_nova!$A407,topmanager!$A:$A,63)</f>
        <v>0</v>
      </c>
      <c r="I407" s="50">
        <f>-SUMIFS(topmanager!$D:$D,topmanager!$C:$C,rs_nova!$A407,topmanager!$A:$A,rs_nova!I$2)</f>
        <v>0</v>
      </c>
      <c r="J407" s="50">
        <f>SUMIFS(topmanager!$D:$D,topmanager!$C:$C,rs_nova!$A407,topmanager!$A:$A,rs_nova!J$2)</f>
        <v>0</v>
      </c>
      <c r="K407" s="50">
        <f>SUMIFS(topmanager!$D:$D,topmanager!$C:$C,rs_nova!$A407,topmanager!$A:$A,rs_nova!K$2)+SUMIFS(topmanager!$D:$D,topmanager!$C:$C,rs_nova!$A407,topmanager!$A:$A,911)</f>
        <v>0</v>
      </c>
      <c r="L407" s="50">
        <f>SUMIFS(topmanager!$D:$D,topmanager!$C:$C,rs_nova!$A407,topmanager!$A:$A,rs_nova!L$2)</f>
        <v>0</v>
      </c>
      <c r="M407" s="50">
        <f>SUMIFS(topmanager!$D:$D,topmanager!$C:$C,rs_nova!$A407,topmanager!$A:$A,rs_nova!M$2)+SUMIFS(topmanager!$D:$D,topmanager!$C:$C,rs_nova!$A407,topmanager!$A:$A,908)+SUMIFS(topmanager!$D:$D,topmanager!$C:$C,rs_nova!$A407,topmanager!$A:$A,550)</f>
        <v>0</v>
      </c>
      <c r="N407" s="50">
        <f>SUMIFS(topmanager!$D:$D,topmanager!$C:$C,rs_nova!$A407,topmanager!$A:$A,rs_nova!N$2)</f>
        <v>0</v>
      </c>
      <c r="O407" s="51">
        <f t="shared" si="96"/>
        <v>0</v>
      </c>
      <c r="P407" s="50">
        <f>IFERROR(VLOOKUP($A407,total!$B$4:$AW$437,27,0),0)</f>
        <v>0</v>
      </c>
      <c r="Q407" s="50">
        <f>IFERROR(VLOOKUP($A407,total!$B$4:$AW$437,21,0),0)</f>
        <v>0</v>
      </c>
      <c r="R407" s="50">
        <f>IFERROR(VLOOKUP($A407,total!$B$4:$AW$437,25,0),0)+IFERROR(VLOOKUP($A407,total!$B$4:$AW$437,36,0),0)</f>
        <v>0</v>
      </c>
      <c r="S407" s="50">
        <f>IFERROR(VLOOKUP(A407,gympass!$A$2:$F$148,6,0),0)</f>
        <v>0</v>
      </c>
      <c r="T407" s="50">
        <f>IFERROR(VLOOKUP($A407,total!$B$4:$AW$437,42,0),0)</f>
        <v>0</v>
      </c>
      <c r="U407" s="50">
        <f>IFERROR(VLOOKUP($A407,total!$B$4:$AW$437,32,0),0)</f>
        <v>0</v>
      </c>
      <c r="V407" s="50">
        <f>IFERROR(VLOOKUP($A407,total!$B$4:$AW$437,28,0),0)</f>
        <v>0</v>
      </c>
      <c r="W407" s="50">
        <f>IFERROR(VLOOKUP($A407,total!$B$4:$AX$437,49,0),0)</f>
        <v>0</v>
      </c>
      <c r="X407" s="50"/>
      <c r="Y407" s="50">
        <f>IFERROR(VLOOKUP(A407,#REF!,4,0),0)</f>
        <v>0</v>
      </c>
      <c r="Z407" s="50">
        <f>IFERROR(VLOOKUP(B407,#REF!,8,0),0)</f>
        <v>0</v>
      </c>
      <c r="AA407" s="50">
        <f>IFERROR(VLOOKUP($A407,total!$B$4:$AW$437,45,0),0)</f>
        <v>0</v>
      </c>
      <c r="AB407" s="50">
        <f>IFERROR(VLOOKUP($A407,total!$B$4:$AW$437,48,0),0)</f>
        <v>0</v>
      </c>
      <c r="AC407" s="50">
        <f>IFERROR(VLOOKUP($A407,total!$B$4:$AB$437,19,0),0)</f>
        <v>0</v>
      </c>
      <c r="AD407" s="50">
        <f>IFERROR(VLOOKUP($A407,total!$B$4:$AB$437,10,0),0)</f>
        <v>0</v>
      </c>
      <c r="AE407" s="50">
        <f>IFERROR(VLOOKUP($A407,total!$B$4:$AB$437,13,0),0)-SUMIFS(topmanager!$D:$D,topmanager!$C:$C,rs_nova!$A411,topmanager!$A:$A,856)</f>
        <v>0</v>
      </c>
      <c r="AF407" s="50">
        <f>IFERROR(VLOOKUP($A407,total!$B$4:$AB$437,16,0),0)</f>
        <v>0</v>
      </c>
      <c r="AG407" s="50">
        <f>IFERROR(VLOOKUP($A407,total!$B$4:$AB$437,7,0),0)</f>
        <v>0</v>
      </c>
      <c r="AH407" s="50">
        <f>IFERROR(VLOOKUP($A407,total!$B$4:$AD$437,29,0),0)</f>
        <v>0</v>
      </c>
      <c r="AI407" s="50">
        <f>IFERROR(VLOOKUP(A407,total!$B$4:$AN$437,39,0),0)</f>
        <v>0</v>
      </c>
      <c r="AJ407" s="51">
        <f t="shared" si="97"/>
        <v>0</v>
      </c>
      <c r="AK407" s="50">
        <f t="shared" si="98"/>
        <v>0</v>
      </c>
      <c r="AL407" s="50">
        <f t="shared" si="99"/>
        <v>0</v>
      </c>
      <c r="AM407" s="50">
        <f t="shared" si="100"/>
        <v>0</v>
      </c>
      <c r="AN407" s="50" t="e">
        <f t="shared" ref="AN407:AP470" si="109">IF(AND($A407&gt;1000,$A407&lt;=1999),0,AN$5*$G407)</f>
        <v>#REF!</v>
      </c>
      <c r="AO407" s="50" t="e">
        <f t="shared" si="109"/>
        <v>#REF!</v>
      </c>
      <c r="AP407" s="50" t="e">
        <f t="shared" si="109"/>
        <v>#REF!</v>
      </c>
      <c r="AQ407" s="50">
        <f>IFERROR(VLOOKUP(TEXT($A407,"000000"),[6]Página1!$A$8:$S$801,13,FALSE),0)</f>
        <v>0</v>
      </c>
      <c r="AR407" s="50">
        <f>IFERROR(VLOOKUP(TEXT($A407,"000000"),[6]Página1!$A$8:$S$801,16,FALSE),0)</f>
        <v>0</v>
      </c>
      <c r="AS407" s="50">
        <f>IFERROR(VLOOKUP(TEXT($A407,"000000"),[6]Página1!$A$8:$S$801,19,FALSE),0)</f>
        <v>0</v>
      </c>
      <c r="AT407" s="50">
        <f>IFERROR(VLOOKUP(TEXT($A407,"000000"),[7]Página1!$A$8:$R$814,12,FALSE),0)</f>
        <v>0</v>
      </c>
      <c r="AU407" s="50">
        <f>IFERROR(VLOOKUP(TEXT($A407,"000000"),[7]Página1!$A$8:$R$814,15,FALSE),0)</f>
        <v>0</v>
      </c>
      <c r="AV407" s="50">
        <f>IFERROR(VLOOKUP(TEXT($A407,"000000"),[7]Página1!$A$8:$R$814,18,FALSE),0)</f>
        <v>0</v>
      </c>
      <c r="AW407" s="50"/>
      <c r="AX407" s="51" t="e">
        <f t="shared" si="101"/>
        <v>#REF!</v>
      </c>
      <c r="AY407" s="51" t="e">
        <f t="shared" si="102"/>
        <v>#REF!</v>
      </c>
      <c r="AZ407" s="51" t="e">
        <f t="shared" si="103"/>
        <v>#REF!</v>
      </c>
      <c r="BA407" s="51" t="e">
        <f t="shared" si="104"/>
        <v>#REF!</v>
      </c>
      <c r="BB407" s="51">
        <f t="shared" si="105"/>
        <v>0</v>
      </c>
      <c r="BC407" s="51" t="e">
        <f t="shared" si="106"/>
        <v>#REF!</v>
      </c>
      <c r="BD407" s="51">
        <f t="shared" si="107"/>
        <v>0</v>
      </c>
      <c r="BE407" s="51">
        <f>IFERROR(VLOOKUP(A407,salario!A$2:P$91,11,FALSE),0)</f>
        <v>0</v>
      </c>
      <c r="BF407" s="51">
        <f>SUMIFS(topmanager!$D:$D,topmanager!$C:$C,rs_nova!$A407,topmanager!$A:$A,rs_nova!BF$2)</f>
        <v>0</v>
      </c>
      <c r="BG407" s="51">
        <f>SUMIFS(topmanager!$D:$D,topmanager!$C:$C,rs_nova!$A407,topmanager!$A:$A,rs_nova!BG$2)</f>
        <v>0</v>
      </c>
      <c r="BH407" s="51">
        <f>SUMIFS(topmanager!$D:$D,topmanager!$C:$C,rs_nova!$A407,topmanager!$A:$A,rs_nova!BH$2)</f>
        <v>0</v>
      </c>
      <c r="BI407" s="51">
        <f>SUMIFS(topmanager!$D:$D,topmanager!$C:$C,rs_nova!$A407,topmanager!$A:$A,rs_nova!BI$2)</f>
        <v>0</v>
      </c>
      <c r="BJ407" s="51">
        <f>SUMIFS(topmanager!$D:$D,topmanager!$C:$C,rs_nova!$A407,topmanager!$A:$A,rs_nova!BJ$2)+SUMIFS(topmanager!$D:$D,topmanager!$C:$C,rs_nova!$A407,topmanager!$A:$A,rs_nova!BJ$2+1)</f>
        <v>0</v>
      </c>
      <c r="BK407" s="51">
        <f>IFERROR(VLOOKUP(A407,[8]ferias!$C$4:$G$100,5,FALSE),0)</f>
        <v>0</v>
      </c>
      <c r="BL407" s="51">
        <f>SUMIFS(topmanager!$D:$D,topmanager!$C:$C,rs_nova!$A407,topmanager!$A:$A,rs_nova!BL$2)</f>
        <v>0</v>
      </c>
      <c r="BM407" s="51">
        <f>SUMIFS(topmanager!$D:$D,topmanager!$C:$C,rs_nova!$A407,topmanager!$A:$A,rs_nova!BM$2)+SUMIFS(topmanager!$D:$D,topmanager!$C:$C,rs_nova!$A411,topmanager!$A:$A,151)</f>
        <v>0</v>
      </c>
      <c r="BN407" s="51">
        <f t="shared" si="108"/>
        <v>0</v>
      </c>
    </row>
    <row r="408" spans="1:66">
      <c r="A408" s="47" t="e">
        <f>total!#REF!</f>
        <v>#REF!</v>
      </c>
      <c r="B408" s="47">
        <f t="shared" si="95"/>
        <v>0</v>
      </c>
      <c r="C408" s="48" t="e">
        <f>total!#REF!</f>
        <v>#REF!</v>
      </c>
      <c r="D408" s="49" t="str">
        <f>IFERROR(VLOOKUP(A408,salario!A$3:J$32,10,FALSE),"")</f>
        <v/>
      </c>
      <c r="E408" s="49" t="str">
        <f>IFERROR(IF(VLOOKUP(A408,salario!A$3:O$32,15,FALSE)="","",VLOOKUP(A408,salario!A$3:O$32,15,FALSE)),"")</f>
        <v/>
      </c>
      <c r="F408" s="47" t="str">
        <f>IFERROR(VLOOKUP(A408,[5]base_pessoal!$B$2:$P$1504,13,FALSE),"")</f>
        <v/>
      </c>
      <c r="G408" s="50">
        <f>IFERROR(VLOOKUP(A408,salario!A$2:P$91,11,FALSE),0)*B408/30</f>
        <v>0</v>
      </c>
      <c r="H408" s="50">
        <f>SUMIFS(topmanager!$D:$D,topmanager!$C:$C,rs_nova!$A408,topmanager!$A:$A,rs_nova!H$2)+SUMIFS(topmanager!$D:$D,topmanager!$C:$C,rs_nova!$A408,topmanager!$A:$A,63)</f>
        <v>0</v>
      </c>
      <c r="I408" s="50">
        <f>-SUMIFS(topmanager!$D:$D,topmanager!$C:$C,rs_nova!$A408,topmanager!$A:$A,rs_nova!I$2)</f>
        <v>0</v>
      </c>
      <c r="J408" s="50">
        <f>SUMIFS(topmanager!$D:$D,topmanager!$C:$C,rs_nova!$A408,topmanager!$A:$A,rs_nova!J$2)</f>
        <v>0</v>
      </c>
      <c r="K408" s="50">
        <f>SUMIFS(topmanager!$D:$D,topmanager!$C:$C,rs_nova!$A408,topmanager!$A:$A,rs_nova!K$2)+SUMIFS(topmanager!$D:$D,topmanager!$C:$C,rs_nova!$A408,topmanager!$A:$A,911)</f>
        <v>0</v>
      </c>
      <c r="L408" s="50">
        <f>SUMIFS(topmanager!$D:$D,topmanager!$C:$C,rs_nova!$A408,topmanager!$A:$A,rs_nova!L$2)</f>
        <v>0</v>
      </c>
      <c r="M408" s="50">
        <f>SUMIFS(topmanager!$D:$D,topmanager!$C:$C,rs_nova!$A408,topmanager!$A:$A,rs_nova!M$2)+SUMIFS(topmanager!$D:$D,topmanager!$C:$C,rs_nova!$A408,topmanager!$A:$A,908)+SUMIFS(topmanager!$D:$D,topmanager!$C:$C,rs_nova!$A408,topmanager!$A:$A,550)</f>
        <v>0</v>
      </c>
      <c r="N408" s="50">
        <f>SUMIFS(topmanager!$D:$D,topmanager!$C:$C,rs_nova!$A408,topmanager!$A:$A,rs_nova!N$2)</f>
        <v>0</v>
      </c>
      <c r="O408" s="51">
        <f t="shared" si="96"/>
        <v>0</v>
      </c>
      <c r="P408" s="50">
        <f>IFERROR(VLOOKUP($A408,total!$B$4:$AW$437,27,0),0)</f>
        <v>0</v>
      </c>
      <c r="Q408" s="50">
        <f>IFERROR(VLOOKUP($A408,total!$B$4:$AW$437,21,0),0)</f>
        <v>0</v>
      </c>
      <c r="R408" s="50">
        <f>IFERROR(VLOOKUP($A408,total!$B$4:$AW$437,25,0),0)+IFERROR(VLOOKUP($A408,total!$B$4:$AW$437,36,0),0)</f>
        <v>0</v>
      </c>
      <c r="S408" s="50">
        <f>IFERROR(VLOOKUP(A408,gympass!$A$2:$F$148,6,0),0)</f>
        <v>0</v>
      </c>
      <c r="T408" s="50">
        <f>IFERROR(VLOOKUP($A408,total!$B$4:$AW$437,42,0),0)</f>
        <v>0</v>
      </c>
      <c r="U408" s="50">
        <f>IFERROR(VLOOKUP($A408,total!$B$4:$AW$437,32,0),0)</f>
        <v>0</v>
      </c>
      <c r="V408" s="50">
        <f>IFERROR(VLOOKUP($A408,total!$B$4:$AW$437,28,0),0)</f>
        <v>0</v>
      </c>
      <c r="W408" s="50">
        <f>IFERROR(VLOOKUP($A408,total!$B$4:$AX$437,49,0),0)</f>
        <v>0</v>
      </c>
      <c r="X408" s="50"/>
      <c r="Y408" s="50">
        <f>IFERROR(VLOOKUP(A408,#REF!,4,0),0)</f>
        <v>0</v>
      </c>
      <c r="Z408" s="50">
        <f>IFERROR(VLOOKUP(B408,#REF!,8,0),0)</f>
        <v>0</v>
      </c>
      <c r="AA408" s="50">
        <f>IFERROR(VLOOKUP($A408,total!$B$4:$AW$437,45,0),0)</f>
        <v>0</v>
      </c>
      <c r="AB408" s="50">
        <f>IFERROR(VLOOKUP($A408,total!$B$4:$AW$437,48,0),0)</f>
        <v>0</v>
      </c>
      <c r="AC408" s="50">
        <f>IFERROR(VLOOKUP($A408,total!$B$4:$AB$437,19,0),0)</f>
        <v>0</v>
      </c>
      <c r="AD408" s="50">
        <f>IFERROR(VLOOKUP($A408,total!$B$4:$AB$437,10,0),0)</f>
        <v>0</v>
      </c>
      <c r="AE408" s="50">
        <f>IFERROR(VLOOKUP($A408,total!$B$4:$AB$437,13,0),0)-SUMIFS(topmanager!$D:$D,topmanager!$C:$C,rs_nova!$A412,topmanager!$A:$A,856)</f>
        <v>0</v>
      </c>
      <c r="AF408" s="50">
        <f>IFERROR(VLOOKUP($A408,total!$B$4:$AB$437,16,0),0)</f>
        <v>0</v>
      </c>
      <c r="AG408" s="50">
        <f>IFERROR(VLOOKUP($A408,total!$B$4:$AB$437,7,0),0)</f>
        <v>0</v>
      </c>
      <c r="AH408" s="50">
        <f>IFERROR(VLOOKUP($A408,total!$B$4:$AD$437,29,0),0)</f>
        <v>0</v>
      </c>
      <c r="AI408" s="50">
        <f>IFERROR(VLOOKUP(A408,total!$B$4:$AN$437,39,0),0)</f>
        <v>0</v>
      </c>
      <c r="AJ408" s="51">
        <f t="shared" si="97"/>
        <v>0</v>
      </c>
      <c r="AK408" s="50">
        <f t="shared" si="98"/>
        <v>0</v>
      </c>
      <c r="AL408" s="50">
        <f t="shared" si="99"/>
        <v>0</v>
      </c>
      <c r="AM408" s="50">
        <f t="shared" si="100"/>
        <v>0</v>
      </c>
      <c r="AN408" s="50" t="e">
        <f t="shared" si="109"/>
        <v>#REF!</v>
      </c>
      <c r="AO408" s="50" t="e">
        <f t="shared" si="109"/>
        <v>#REF!</v>
      </c>
      <c r="AP408" s="50" t="e">
        <f t="shared" si="109"/>
        <v>#REF!</v>
      </c>
      <c r="AQ408" s="50">
        <f>IFERROR(VLOOKUP(TEXT($A408,"000000"),[6]Página1!$A$8:$S$801,13,FALSE),0)</f>
        <v>0</v>
      </c>
      <c r="AR408" s="50">
        <f>IFERROR(VLOOKUP(TEXT($A408,"000000"),[6]Página1!$A$8:$S$801,16,FALSE),0)</f>
        <v>0</v>
      </c>
      <c r="AS408" s="50">
        <f>IFERROR(VLOOKUP(TEXT($A408,"000000"),[6]Página1!$A$8:$S$801,19,FALSE),0)</f>
        <v>0</v>
      </c>
      <c r="AT408" s="50">
        <f>IFERROR(VLOOKUP(TEXT($A408,"000000"),[7]Página1!$A$8:$R$814,12,FALSE),0)</f>
        <v>0</v>
      </c>
      <c r="AU408" s="50">
        <f>IFERROR(VLOOKUP(TEXT($A408,"000000"),[7]Página1!$A$8:$R$814,15,FALSE),0)</f>
        <v>0</v>
      </c>
      <c r="AV408" s="50">
        <f>IFERROR(VLOOKUP(TEXT($A408,"000000"),[7]Página1!$A$8:$R$814,18,FALSE),0)</f>
        <v>0</v>
      </c>
      <c r="AW408" s="50"/>
      <c r="AX408" s="51" t="e">
        <f t="shared" si="101"/>
        <v>#REF!</v>
      </c>
      <c r="AY408" s="51" t="e">
        <f t="shared" si="102"/>
        <v>#REF!</v>
      </c>
      <c r="AZ408" s="51" t="e">
        <f t="shared" si="103"/>
        <v>#REF!</v>
      </c>
      <c r="BA408" s="51" t="e">
        <f t="shared" si="104"/>
        <v>#REF!</v>
      </c>
      <c r="BB408" s="51">
        <f t="shared" si="105"/>
        <v>0</v>
      </c>
      <c r="BC408" s="51" t="e">
        <f t="shared" si="106"/>
        <v>#REF!</v>
      </c>
      <c r="BD408" s="51">
        <f t="shared" si="107"/>
        <v>0</v>
      </c>
      <c r="BE408" s="51">
        <f>IFERROR(VLOOKUP(A408,salario!A$2:P$91,11,FALSE),0)</f>
        <v>0</v>
      </c>
      <c r="BF408" s="51">
        <f>SUMIFS(topmanager!$D:$D,topmanager!$C:$C,rs_nova!$A408,topmanager!$A:$A,rs_nova!BF$2)</f>
        <v>0</v>
      </c>
      <c r="BG408" s="51">
        <f>SUMIFS(topmanager!$D:$D,topmanager!$C:$C,rs_nova!$A408,topmanager!$A:$A,rs_nova!BG$2)</f>
        <v>0</v>
      </c>
      <c r="BH408" s="51">
        <f>SUMIFS(topmanager!$D:$D,topmanager!$C:$C,rs_nova!$A408,topmanager!$A:$A,rs_nova!BH$2)</f>
        <v>0</v>
      </c>
      <c r="BI408" s="51">
        <f>SUMIFS(topmanager!$D:$D,topmanager!$C:$C,rs_nova!$A408,topmanager!$A:$A,rs_nova!BI$2)</f>
        <v>0</v>
      </c>
      <c r="BJ408" s="51">
        <f>SUMIFS(topmanager!$D:$D,topmanager!$C:$C,rs_nova!$A408,topmanager!$A:$A,rs_nova!BJ$2)+SUMIFS(topmanager!$D:$D,topmanager!$C:$C,rs_nova!$A408,topmanager!$A:$A,rs_nova!BJ$2+1)</f>
        <v>0</v>
      </c>
      <c r="BK408" s="51">
        <f>IFERROR(VLOOKUP(A408,[8]ferias!$C$4:$G$100,5,FALSE),0)</f>
        <v>0</v>
      </c>
      <c r="BL408" s="51">
        <f>SUMIFS(topmanager!$D:$D,topmanager!$C:$C,rs_nova!$A408,topmanager!$A:$A,rs_nova!BL$2)</f>
        <v>0</v>
      </c>
      <c r="BM408" s="51">
        <f>SUMIFS(topmanager!$D:$D,topmanager!$C:$C,rs_nova!$A408,topmanager!$A:$A,rs_nova!BM$2)+SUMIFS(topmanager!$D:$D,topmanager!$C:$C,rs_nova!$A412,topmanager!$A:$A,151)</f>
        <v>0</v>
      </c>
      <c r="BN408" s="51">
        <f t="shared" si="108"/>
        <v>0</v>
      </c>
    </row>
    <row r="409" spans="1:66">
      <c r="A409" s="47" t="e">
        <f>total!#REF!</f>
        <v>#REF!</v>
      </c>
      <c r="B409" s="47">
        <f t="shared" si="95"/>
        <v>0</v>
      </c>
      <c r="C409" s="48" t="e">
        <f>total!#REF!</f>
        <v>#REF!</v>
      </c>
      <c r="D409" s="49" t="str">
        <f>IFERROR(VLOOKUP(A409,salario!A$3:J$32,10,FALSE),"")</f>
        <v/>
      </c>
      <c r="E409" s="49" t="str">
        <f>IFERROR(IF(VLOOKUP(A409,salario!A$3:O$32,15,FALSE)="","",VLOOKUP(A409,salario!A$3:O$32,15,FALSE)),"")</f>
        <v/>
      </c>
      <c r="F409" s="47" t="str">
        <f>IFERROR(VLOOKUP(A409,[5]base_pessoal!$B$2:$P$1504,13,FALSE),"")</f>
        <v/>
      </c>
      <c r="G409" s="50">
        <f>IFERROR(VLOOKUP(A409,salario!A$2:P$91,11,FALSE),0)*B409/30</f>
        <v>0</v>
      </c>
      <c r="H409" s="50">
        <f>SUMIFS(topmanager!$D:$D,topmanager!$C:$C,rs_nova!$A409,topmanager!$A:$A,rs_nova!H$2)+SUMIFS(topmanager!$D:$D,topmanager!$C:$C,rs_nova!$A409,topmanager!$A:$A,63)</f>
        <v>0</v>
      </c>
      <c r="I409" s="50">
        <f>-SUMIFS(topmanager!$D:$D,topmanager!$C:$C,rs_nova!$A409,topmanager!$A:$A,rs_nova!I$2)</f>
        <v>0</v>
      </c>
      <c r="J409" s="50">
        <f>SUMIFS(topmanager!$D:$D,topmanager!$C:$C,rs_nova!$A409,topmanager!$A:$A,rs_nova!J$2)</f>
        <v>0</v>
      </c>
      <c r="K409" s="50">
        <f>SUMIFS(topmanager!$D:$D,topmanager!$C:$C,rs_nova!$A409,topmanager!$A:$A,rs_nova!K$2)+SUMIFS(topmanager!$D:$D,topmanager!$C:$C,rs_nova!$A409,topmanager!$A:$A,911)</f>
        <v>0</v>
      </c>
      <c r="L409" s="50">
        <f>SUMIFS(topmanager!$D:$D,topmanager!$C:$C,rs_nova!$A409,topmanager!$A:$A,rs_nova!L$2)</f>
        <v>0</v>
      </c>
      <c r="M409" s="50">
        <f>SUMIFS(topmanager!$D:$D,topmanager!$C:$C,rs_nova!$A409,topmanager!$A:$A,rs_nova!M$2)+SUMIFS(topmanager!$D:$D,topmanager!$C:$C,rs_nova!$A409,topmanager!$A:$A,908)+SUMIFS(topmanager!$D:$D,topmanager!$C:$C,rs_nova!$A409,topmanager!$A:$A,550)</f>
        <v>0</v>
      </c>
      <c r="N409" s="50">
        <f>SUMIFS(topmanager!$D:$D,topmanager!$C:$C,rs_nova!$A409,topmanager!$A:$A,rs_nova!N$2)</f>
        <v>0</v>
      </c>
      <c r="O409" s="51">
        <f t="shared" si="96"/>
        <v>0</v>
      </c>
      <c r="P409" s="50">
        <f>IFERROR(VLOOKUP($A409,total!$B$4:$AW$437,27,0),0)</f>
        <v>0</v>
      </c>
      <c r="Q409" s="50">
        <f>IFERROR(VLOOKUP($A409,total!$B$4:$AW$437,21,0),0)</f>
        <v>0</v>
      </c>
      <c r="R409" s="50">
        <f>IFERROR(VLOOKUP($A409,total!$B$4:$AW$437,25,0),0)+IFERROR(VLOOKUP($A409,total!$B$4:$AW$437,36,0),0)</f>
        <v>0</v>
      </c>
      <c r="S409" s="50">
        <f>IFERROR(VLOOKUP(A409,gympass!$A$2:$F$148,6,0),0)</f>
        <v>0</v>
      </c>
      <c r="T409" s="50">
        <f>IFERROR(VLOOKUP($A409,total!$B$4:$AW$437,42,0),0)</f>
        <v>0</v>
      </c>
      <c r="U409" s="50">
        <f>IFERROR(VLOOKUP($A409,total!$B$4:$AW$437,32,0),0)</f>
        <v>0</v>
      </c>
      <c r="V409" s="50">
        <f>IFERROR(VLOOKUP($A409,total!$B$4:$AW$437,28,0),0)</f>
        <v>0</v>
      </c>
      <c r="W409" s="50">
        <f>IFERROR(VLOOKUP($A409,total!$B$4:$AX$437,49,0),0)</f>
        <v>0</v>
      </c>
      <c r="X409" s="50"/>
      <c r="Y409" s="50">
        <f>IFERROR(VLOOKUP(A409,#REF!,4,0),0)</f>
        <v>0</v>
      </c>
      <c r="Z409" s="50">
        <f>IFERROR(VLOOKUP(B409,#REF!,8,0),0)</f>
        <v>0</v>
      </c>
      <c r="AA409" s="50">
        <f>IFERROR(VLOOKUP($A409,total!$B$4:$AW$437,45,0),0)</f>
        <v>0</v>
      </c>
      <c r="AB409" s="50">
        <f>IFERROR(VLOOKUP($A409,total!$B$4:$AW$437,48,0),0)</f>
        <v>0</v>
      </c>
      <c r="AC409" s="50">
        <f>IFERROR(VLOOKUP($A409,total!$B$4:$AB$437,19,0),0)</f>
        <v>0</v>
      </c>
      <c r="AD409" s="50">
        <f>IFERROR(VLOOKUP($A409,total!$B$4:$AB$437,10,0),0)</f>
        <v>0</v>
      </c>
      <c r="AE409" s="50">
        <f>IFERROR(VLOOKUP($A409,total!$B$4:$AB$437,13,0),0)-SUMIFS(topmanager!$D:$D,topmanager!$C:$C,rs_nova!$A413,topmanager!$A:$A,856)</f>
        <v>0</v>
      </c>
      <c r="AF409" s="50">
        <f>IFERROR(VLOOKUP($A409,total!$B$4:$AB$437,16,0),0)</f>
        <v>0</v>
      </c>
      <c r="AG409" s="50">
        <f>IFERROR(VLOOKUP($A409,total!$B$4:$AB$437,7,0),0)</f>
        <v>0</v>
      </c>
      <c r="AH409" s="50">
        <f>IFERROR(VLOOKUP($A409,total!$B$4:$AD$437,29,0),0)</f>
        <v>0</v>
      </c>
      <c r="AI409" s="50">
        <f>IFERROR(VLOOKUP(A409,total!$B$4:$AN$437,39,0),0)</f>
        <v>0</v>
      </c>
      <c r="AJ409" s="51">
        <f t="shared" si="97"/>
        <v>0</v>
      </c>
      <c r="AK409" s="50">
        <f t="shared" si="98"/>
        <v>0</v>
      </c>
      <c r="AL409" s="50">
        <f t="shared" si="99"/>
        <v>0</v>
      </c>
      <c r="AM409" s="50">
        <f t="shared" si="100"/>
        <v>0</v>
      </c>
      <c r="AN409" s="50" t="e">
        <f t="shared" si="109"/>
        <v>#REF!</v>
      </c>
      <c r="AO409" s="50" t="e">
        <f t="shared" si="109"/>
        <v>#REF!</v>
      </c>
      <c r="AP409" s="50" t="e">
        <f t="shared" si="109"/>
        <v>#REF!</v>
      </c>
      <c r="AQ409" s="50">
        <f>IFERROR(VLOOKUP(TEXT($A409,"000000"),[6]Página1!$A$8:$S$801,13,FALSE),0)</f>
        <v>0</v>
      </c>
      <c r="AR409" s="50">
        <f>IFERROR(VLOOKUP(TEXT($A409,"000000"),[6]Página1!$A$8:$S$801,16,FALSE),0)</f>
        <v>0</v>
      </c>
      <c r="AS409" s="50">
        <f>IFERROR(VLOOKUP(TEXT($A409,"000000"),[6]Página1!$A$8:$S$801,19,FALSE),0)</f>
        <v>0</v>
      </c>
      <c r="AT409" s="50">
        <f>IFERROR(VLOOKUP(TEXT($A409,"000000"),[7]Página1!$A$8:$R$814,12,FALSE),0)</f>
        <v>0</v>
      </c>
      <c r="AU409" s="50">
        <f>IFERROR(VLOOKUP(TEXT($A409,"000000"),[7]Página1!$A$8:$R$814,15,FALSE),0)</f>
        <v>0</v>
      </c>
      <c r="AV409" s="50">
        <f>IFERROR(VLOOKUP(TEXT($A409,"000000"),[7]Página1!$A$8:$R$814,18,FALSE),0)</f>
        <v>0</v>
      </c>
      <c r="AW409" s="50"/>
      <c r="AX409" s="51" t="e">
        <f t="shared" si="101"/>
        <v>#REF!</v>
      </c>
      <c r="AY409" s="51" t="e">
        <f t="shared" si="102"/>
        <v>#REF!</v>
      </c>
      <c r="AZ409" s="51" t="e">
        <f t="shared" si="103"/>
        <v>#REF!</v>
      </c>
      <c r="BA409" s="51" t="e">
        <f t="shared" si="104"/>
        <v>#REF!</v>
      </c>
      <c r="BB409" s="51">
        <f t="shared" si="105"/>
        <v>0</v>
      </c>
      <c r="BC409" s="51" t="e">
        <f t="shared" si="106"/>
        <v>#REF!</v>
      </c>
      <c r="BD409" s="51">
        <f t="shared" si="107"/>
        <v>0</v>
      </c>
      <c r="BE409" s="51">
        <f>IFERROR(VLOOKUP(A409,salario!A$2:P$91,11,FALSE),0)</f>
        <v>0</v>
      </c>
      <c r="BF409" s="51">
        <f>SUMIFS(topmanager!$D:$D,topmanager!$C:$C,rs_nova!$A409,topmanager!$A:$A,rs_nova!BF$2)</f>
        <v>0</v>
      </c>
      <c r="BG409" s="51">
        <f>SUMIFS(topmanager!$D:$D,topmanager!$C:$C,rs_nova!$A409,topmanager!$A:$A,rs_nova!BG$2)</f>
        <v>0</v>
      </c>
      <c r="BH409" s="51">
        <f>SUMIFS(topmanager!$D:$D,topmanager!$C:$C,rs_nova!$A409,topmanager!$A:$A,rs_nova!BH$2)</f>
        <v>0</v>
      </c>
      <c r="BI409" s="51">
        <f>SUMIFS(topmanager!$D:$D,topmanager!$C:$C,rs_nova!$A409,topmanager!$A:$A,rs_nova!BI$2)</f>
        <v>0</v>
      </c>
      <c r="BJ409" s="51">
        <f>SUMIFS(topmanager!$D:$D,topmanager!$C:$C,rs_nova!$A409,topmanager!$A:$A,rs_nova!BJ$2)+SUMIFS(topmanager!$D:$D,topmanager!$C:$C,rs_nova!$A409,topmanager!$A:$A,rs_nova!BJ$2+1)</f>
        <v>0</v>
      </c>
      <c r="BK409" s="51">
        <f>IFERROR(VLOOKUP(A409,[8]ferias!$C$4:$G$100,5,FALSE),0)</f>
        <v>0</v>
      </c>
      <c r="BL409" s="51">
        <f>SUMIFS(topmanager!$D:$D,topmanager!$C:$C,rs_nova!$A409,topmanager!$A:$A,rs_nova!BL$2)</f>
        <v>0</v>
      </c>
      <c r="BM409" s="51">
        <f>SUMIFS(topmanager!$D:$D,topmanager!$C:$C,rs_nova!$A409,topmanager!$A:$A,rs_nova!BM$2)+SUMIFS(topmanager!$D:$D,topmanager!$C:$C,rs_nova!$A413,topmanager!$A:$A,151)</f>
        <v>0</v>
      </c>
      <c r="BN409" s="51">
        <f t="shared" si="108"/>
        <v>0</v>
      </c>
    </row>
    <row r="410" spans="1:66">
      <c r="A410" s="47" t="e">
        <f>total!#REF!</f>
        <v>#REF!</v>
      </c>
      <c r="B410" s="47">
        <f t="shared" si="95"/>
        <v>0</v>
      </c>
      <c r="C410" s="48" t="e">
        <f>total!#REF!</f>
        <v>#REF!</v>
      </c>
      <c r="D410" s="49" t="str">
        <f>IFERROR(VLOOKUP(A410,salario!A$3:J$32,10,FALSE),"")</f>
        <v/>
      </c>
      <c r="E410" s="49" t="str">
        <f>IFERROR(IF(VLOOKUP(A410,salario!A$3:O$32,15,FALSE)="","",VLOOKUP(A410,salario!A$3:O$32,15,FALSE)),"")</f>
        <v/>
      </c>
      <c r="F410" s="47" t="str">
        <f>IFERROR(VLOOKUP(A410,[5]base_pessoal!$B$2:$P$1504,13,FALSE),"")</f>
        <v/>
      </c>
      <c r="G410" s="50">
        <f>IFERROR(VLOOKUP(A410,salario!A$2:P$91,11,FALSE),0)*B410/30</f>
        <v>0</v>
      </c>
      <c r="H410" s="50">
        <f>SUMIFS(topmanager!$D:$D,topmanager!$C:$C,rs_nova!$A410,topmanager!$A:$A,rs_nova!H$2)+SUMIFS(topmanager!$D:$D,topmanager!$C:$C,rs_nova!$A410,topmanager!$A:$A,63)</f>
        <v>0</v>
      </c>
      <c r="I410" s="50">
        <f>-SUMIFS(topmanager!$D:$D,topmanager!$C:$C,rs_nova!$A410,topmanager!$A:$A,rs_nova!I$2)</f>
        <v>0</v>
      </c>
      <c r="J410" s="50">
        <f>SUMIFS(topmanager!$D:$D,topmanager!$C:$C,rs_nova!$A410,topmanager!$A:$A,rs_nova!J$2)</f>
        <v>0</v>
      </c>
      <c r="K410" s="50">
        <f>SUMIFS(topmanager!$D:$D,topmanager!$C:$C,rs_nova!$A410,topmanager!$A:$A,rs_nova!K$2)+SUMIFS(topmanager!$D:$D,topmanager!$C:$C,rs_nova!$A410,topmanager!$A:$A,911)</f>
        <v>0</v>
      </c>
      <c r="L410" s="50">
        <f>SUMIFS(topmanager!$D:$D,topmanager!$C:$C,rs_nova!$A410,topmanager!$A:$A,rs_nova!L$2)</f>
        <v>0</v>
      </c>
      <c r="M410" s="50">
        <f>SUMIFS(topmanager!$D:$D,topmanager!$C:$C,rs_nova!$A410,topmanager!$A:$A,rs_nova!M$2)+SUMIFS(topmanager!$D:$D,topmanager!$C:$C,rs_nova!$A410,topmanager!$A:$A,908)+SUMIFS(topmanager!$D:$D,topmanager!$C:$C,rs_nova!$A410,topmanager!$A:$A,550)</f>
        <v>0</v>
      </c>
      <c r="N410" s="50">
        <f>SUMIFS(topmanager!$D:$D,topmanager!$C:$C,rs_nova!$A410,topmanager!$A:$A,rs_nova!N$2)</f>
        <v>0</v>
      </c>
      <c r="O410" s="51">
        <f t="shared" si="96"/>
        <v>0</v>
      </c>
      <c r="P410" s="50">
        <f>IFERROR(VLOOKUP($A410,total!$B$4:$AW$437,27,0),0)</f>
        <v>0</v>
      </c>
      <c r="Q410" s="50">
        <f>IFERROR(VLOOKUP($A410,total!$B$4:$AW$437,21,0),0)</f>
        <v>0</v>
      </c>
      <c r="R410" s="50">
        <f>IFERROR(VLOOKUP($A410,total!$B$4:$AW$437,25,0),0)+IFERROR(VLOOKUP($A410,total!$B$4:$AW$437,36,0),0)</f>
        <v>0</v>
      </c>
      <c r="S410" s="50">
        <f>IFERROR(VLOOKUP(A410,gympass!$A$2:$F$148,6,0),0)</f>
        <v>0</v>
      </c>
      <c r="T410" s="50">
        <f>IFERROR(VLOOKUP($A410,total!$B$4:$AW$437,42,0),0)</f>
        <v>0</v>
      </c>
      <c r="U410" s="50">
        <f>IFERROR(VLOOKUP($A410,total!$B$4:$AW$437,32,0),0)</f>
        <v>0</v>
      </c>
      <c r="V410" s="50">
        <f>IFERROR(VLOOKUP($A410,total!$B$4:$AW$437,28,0),0)</f>
        <v>0</v>
      </c>
      <c r="W410" s="50">
        <f>IFERROR(VLOOKUP($A410,total!$B$4:$AX$437,49,0),0)</f>
        <v>0</v>
      </c>
      <c r="X410" s="50"/>
      <c r="Y410" s="50">
        <f>IFERROR(VLOOKUP(A410,#REF!,4,0),0)</f>
        <v>0</v>
      </c>
      <c r="Z410" s="50">
        <f>IFERROR(VLOOKUP(B410,#REF!,8,0),0)</f>
        <v>0</v>
      </c>
      <c r="AA410" s="50">
        <f>IFERROR(VLOOKUP($A410,total!$B$4:$AW$437,45,0),0)</f>
        <v>0</v>
      </c>
      <c r="AB410" s="50">
        <f>IFERROR(VLOOKUP($A410,total!$B$4:$AW$437,48,0),0)</f>
        <v>0</v>
      </c>
      <c r="AC410" s="50">
        <f>IFERROR(VLOOKUP($A410,total!$B$4:$AB$437,19,0),0)</f>
        <v>0</v>
      </c>
      <c r="AD410" s="50">
        <f>IFERROR(VLOOKUP($A410,total!$B$4:$AB$437,10,0),0)</f>
        <v>0</v>
      </c>
      <c r="AE410" s="50">
        <f>IFERROR(VLOOKUP($A410,total!$B$4:$AB$437,13,0),0)-SUMIFS(topmanager!$D:$D,topmanager!$C:$C,rs_nova!$A414,topmanager!$A:$A,856)</f>
        <v>0</v>
      </c>
      <c r="AF410" s="50">
        <f>IFERROR(VLOOKUP($A410,total!$B$4:$AB$437,16,0),0)</f>
        <v>0</v>
      </c>
      <c r="AG410" s="50">
        <f>IFERROR(VLOOKUP($A410,total!$B$4:$AB$437,7,0),0)</f>
        <v>0</v>
      </c>
      <c r="AH410" s="50">
        <f>IFERROR(VLOOKUP($A410,total!$B$4:$AD$437,29,0),0)</f>
        <v>0</v>
      </c>
      <c r="AI410" s="50">
        <f>IFERROR(VLOOKUP(A410,total!$B$4:$AN$437,39,0),0)</f>
        <v>0</v>
      </c>
      <c r="AJ410" s="51">
        <f t="shared" si="97"/>
        <v>0</v>
      </c>
      <c r="AK410" s="50">
        <f t="shared" si="98"/>
        <v>0</v>
      </c>
      <c r="AL410" s="50">
        <f t="shared" si="99"/>
        <v>0</v>
      </c>
      <c r="AM410" s="50">
        <f t="shared" si="100"/>
        <v>0</v>
      </c>
      <c r="AN410" s="50" t="e">
        <f t="shared" si="109"/>
        <v>#REF!</v>
      </c>
      <c r="AO410" s="50" t="e">
        <f t="shared" si="109"/>
        <v>#REF!</v>
      </c>
      <c r="AP410" s="50" t="e">
        <f t="shared" si="109"/>
        <v>#REF!</v>
      </c>
      <c r="AQ410" s="50">
        <f>IFERROR(VLOOKUP(TEXT($A410,"000000"),[6]Página1!$A$8:$S$801,13,FALSE),0)</f>
        <v>0</v>
      </c>
      <c r="AR410" s="50">
        <f>IFERROR(VLOOKUP(TEXT($A410,"000000"),[6]Página1!$A$8:$S$801,16,FALSE),0)</f>
        <v>0</v>
      </c>
      <c r="AS410" s="50">
        <f>IFERROR(VLOOKUP(TEXT($A410,"000000"),[6]Página1!$A$8:$S$801,19,FALSE),0)</f>
        <v>0</v>
      </c>
      <c r="AT410" s="50">
        <f>IFERROR(VLOOKUP(TEXT($A410,"000000"),[7]Página1!$A$8:$R$814,12,FALSE),0)</f>
        <v>0</v>
      </c>
      <c r="AU410" s="50">
        <f>IFERROR(VLOOKUP(TEXT($A410,"000000"),[7]Página1!$A$8:$R$814,15,FALSE),0)</f>
        <v>0</v>
      </c>
      <c r="AV410" s="50">
        <f>IFERROR(VLOOKUP(TEXT($A410,"000000"),[7]Página1!$A$8:$R$814,18,FALSE),0)</f>
        <v>0</v>
      </c>
      <c r="AW410" s="50"/>
      <c r="AX410" s="51" t="e">
        <f t="shared" si="101"/>
        <v>#REF!</v>
      </c>
      <c r="AY410" s="51" t="e">
        <f t="shared" si="102"/>
        <v>#REF!</v>
      </c>
      <c r="AZ410" s="51" t="e">
        <f t="shared" si="103"/>
        <v>#REF!</v>
      </c>
      <c r="BA410" s="51" t="e">
        <f t="shared" si="104"/>
        <v>#REF!</v>
      </c>
      <c r="BB410" s="51">
        <f t="shared" si="105"/>
        <v>0</v>
      </c>
      <c r="BC410" s="51" t="e">
        <f t="shared" si="106"/>
        <v>#REF!</v>
      </c>
      <c r="BD410" s="51">
        <f t="shared" si="107"/>
        <v>0</v>
      </c>
      <c r="BE410" s="51">
        <f>IFERROR(VLOOKUP(A410,salario!A$2:P$91,11,FALSE),0)</f>
        <v>0</v>
      </c>
      <c r="BF410" s="51">
        <f>SUMIFS(topmanager!$D:$D,topmanager!$C:$C,rs_nova!$A410,topmanager!$A:$A,rs_nova!BF$2)</f>
        <v>0</v>
      </c>
      <c r="BG410" s="51">
        <f>SUMIFS(topmanager!$D:$D,topmanager!$C:$C,rs_nova!$A410,topmanager!$A:$A,rs_nova!BG$2)</f>
        <v>0</v>
      </c>
      <c r="BH410" s="51">
        <f>SUMIFS(topmanager!$D:$D,topmanager!$C:$C,rs_nova!$A410,topmanager!$A:$A,rs_nova!BH$2)</f>
        <v>0</v>
      </c>
      <c r="BI410" s="51">
        <f>SUMIFS(topmanager!$D:$D,topmanager!$C:$C,rs_nova!$A410,topmanager!$A:$A,rs_nova!BI$2)</f>
        <v>0</v>
      </c>
      <c r="BJ410" s="51">
        <f>SUMIFS(topmanager!$D:$D,topmanager!$C:$C,rs_nova!$A410,topmanager!$A:$A,rs_nova!BJ$2)+SUMIFS(topmanager!$D:$D,topmanager!$C:$C,rs_nova!$A410,topmanager!$A:$A,rs_nova!BJ$2+1)</f>
        <v>0</v>
      </c>
      <c r="BK410" s="51">
        <f>IFERROR(VLOOKUP(A410,[8]ferias!$C$4:$G$100,5,FALSE),0)</f>
        <v>0</v>
      </c>
      <c r="BL410" s="51">
        <f>SUMIFS(topmanager!$D:$D,topmanager!$C:$C,rs_nova!$A410,topmanager!$A:$A,rs_nova!BL$2)</f>
        <v>0</v>
      </c>
      <c r="BM410" s="51">
        <f>SUMIFS(topmanager!$D:$D,topmanager!$C:$C,rs_nova!$A410,topmanager!$A:$A,rs_nova!BM$2)+SUMIFS(topmanager!$D:$D,topmanager!$C:$C,rs_nova!$A414,topmanager!$A:$A,151)</f>
        <v>0</v>
      </c>
      <c r="BN410" s="51">
        <f t="shared" si="108"/>
        <v>0</v>
      </c>
    </row>
    <row r="411" spans="1:66">
      <c r="A411" s="47" t="e">
        <f>total!#REF!</f>
        <v>#REF!</v>
      </c>
      <c r="B411" s="47">
        <f t="shared" si="95"/>
        <v>0</v>
      </c>
      <c r="C411" s="48" t="e">
        <f>total!#REF!</f>
        <v>#REF!</v>
      </c>
      <c r="D411" s="49" t="str">
        <f>IFERROR(VLOOKUP(A411,salario!A$3:J$32,10,FALSE),"")</f>
        <v/>
      </c>
      <c r="E411" s="49" t="str">
        <f>IFERROR(IF(VLOOKUP(A411,salario!A$3:O$32,15,FALSE)="","",VLOOKUP(A411,salario!A$3:O$32,15,FALSE)),"")</f>
        <v/>
      </c>
      <c r="F411" s="47" t="str">
        <f>IFERROR(VLOOKUP(A411,[5]base_pessoal!$B$2:$P$1504,13,FALSE),"")</f>
        <v/>
      </c>
      <c r="G411" s="50">
        <f>IFERROR(VLOOKUP(A411,salario!A$2:P$91,11,FALSE),0)*B411/30</f>
        <v>0</v>
      </c>
      <c r="H411" s="50">
        <f>SUMIFS(topmanager!$D:$D,topmanager!$C:$C,rs_nova!$A411,topmanager!$A:$A,rs_nova!H$2)+SUMIFS(topmanager!$D:$D,topmanager!$C:$C,rs_nova!$A411,topmanager!$A:$A,63)</f>
        <v>0</v>
      </c>
      <c r="I411" s="50">
        <f>-SUMIFS(topmanager!$D:$D,topmanager!$C:$C,rs_nova!$A411,topmanager!$A:$A,rs_nova!I$2)</f>
        <v>0</v>
      </c>
      <c r="J411" s="50">
        <f>SUMIFS(topmanager!$D:$D,topmanager!$C:$C,rs_nova!$A411,topmanager!$A:$A,rs_nova!J$2)</f>
        <v>0</v>
      </c>
      <c r="K411" s="50">
        <f>SUMIFS(topmanager!$D:$D,topmanager!$C:$C,rs_nova!$A411,topmanager!$A:$A,rs_nova!K$2)+SUMIFS(topmanager!$D:$D,topmanager!$C:$C,rs_nova!$A411,topmanager!$A:$A,911)</f>
        <v>0</v>
      </c>
      <c r="L411" s="50">
        <f>SUMIFS(topmanager!$D:$D,topmanager!$C:$C,rs_nova!$A411,topmanager!$A:$A,rs_nova!L$2)</f>
        <v>0</v>
      </c>
      <c r="M411" s="50">
        <f>SUMIFS(topmanager!$D:$D,topmanager!$C:$C,rs_nova!$A411,topmanager!$A:$A,rs_nova!M$2)+SUMIFS(topmanager!$D:$D,topmanager!$C:$C,rs_nova!$A411,topmanager!$A:$A,908)+SUMIFS(topmanager!$D:$D,topmanager!$C:$C,rs_nova!$A411,topmanager!$A:$A,550)</f>
        <v>0</v>
      </c>
      <c r="N411" s="50">
        <f>SUMIFS(topmanager!$D:$D,topmanager!$C:$C,rs_nova!$A411,topmanager!$A:$A,rs_nova!N$2)</f>
        <v>0</v>
      </c>
      <c r="O411" s="51">
        <f t="shared" si="96"/>
        <v>0</v>
      </c>
      <c r="P411" s="50">
        <f>IFERROR(VLOOKUP($A411,total!$B$4:$AW$437,27,0),0)</f>
        <v>0</v>
      </c>
      <c r="Q411" s="50">
        <f>IFERROR(VLOOKUP($A411,total!$B$4:$AW$437,21,0),0)</f>
        <v>0</v>
      </c>
      <c r="R411" s="50">
        <f>IFERROR(VLOOKUP($A411,total!$B$4:$AW$437,25,0),0)+IFERROR(VLOOKUP($A411,total!$B$4:$AW$437,36,0),0)</f>
        <v>0</v>
      </c>
      <c r="S411" s="50">
        <f>IFERROR(VLOOKUP(A411,gympass!$A$2:$F$148,6,0),0)</f>
        <v>0</v>
      </c>
      <c r="T411" s="50">
        <f>IFERROR(VLOOKUP($A411,total!$B$4:$AW$437,42,0),0)</f>
        <v>0</v>
      </c>
      <c r="U411" s="50">
        <f>IFERROR(VLOOKUP($A411,total!$B$4:$AW$437,32,0),0)</f>
        <v>0</v>
      </c>
      <c r="V411" s="50">
        <f>IFERROR(VLOOKUP($A411,total!$B$4:$AW$437,28,0),0)</f>
        <v>0</v>
      </c>
      <c r="W411" s="50">
        <f>IFERROR(VLOOKUP($A411,total!$B$4:$AX$437,49,0),0)</f>
        <v>0</v>
      </c>
      <c r="X411" s="50"/>
      <c r="Y411" s="50">
        <f>IFERROR(VLOOKUP(A411,#REF!,4,0),0)</f>
        <v>0</v>
      </c>
      <c r="Z411" s="50">
        <f>IFERROR(VLOOKUP(B411,#REF!,8,0),0)</f>
        <v>0</v>
      </c>
      <c r="AA411" s="50">
        <f>IFERROR(VLOOKUP($A411,total!$B$4:$AW$437,45,0),0)</f>
        <v>0</v>
      </c>
      <c r="AB411" s="50">
        <f>IFERROR(VLOOKUP($A411,total!$B$4:$AW$437,48,0),0)</f>
        <v>0</v>
      </c>
      <c r="AC411" s="50">
        <f>IFERROR(VLOOKUP($A411,total!$B$4:$AB$437,19,0),0)</f>
        <v>0</v>
      </c>
      <c r="AD411" s="50">
        <f>IFERROR(VLOOKUP($A411,total!$B$4:$AB$437,10,0),0)</f>
        <v>0</v>
      </c>
      <c r="AE411" s="50">
        <f>IFERROR(VLOOKUP($A411,total!$B$4:$AB$437,13,0),0)-SUMIFS(topmanager!$D:$D,topmanager!$C:$C,rs_nova!$A415,topmanager!$A:$A,856)</f>
        <v>0</v>
      </c>
      <c r="AF411" s="50">
        <f>IFERROR(VLOOKUP($A411,total!$B$4:$AB$437,16,0),0)</f>
        <v>0</v>
      </c>
      <c r="AG411" s="50">
        <f>IFERROR(VLOOKUP($A411,total!$B$4:$AB$437,7,0),0)</f>
        <v>0</v>
      </c>
      <c r="AH411" s="50">
        <f>IFERROR(VLOOKUP($A411,total!$B$4:$AD$437,29,0),0)</f>
        <v>0</v>
      </c>
      <c r="AI411" s="50">
        <f>IFERROR(VLOOKUP(A411,total!$B$4:$AN$437,39,0),0)</f>
        <v>0</v>
      </c>
      <c r="AJ411" s="51">
        <f t="shared" si="97"/>
        <v>0</v>
      </c>
      <c r="AK411" s="50">
        <f t="shared" si="98"/>
        <v>0</v>
      </c>
      <c r="AL411" s="50">
        <f t="shared" si="99"/>
        <v>0</v>
      </c>
      <c r="AM411" s="50">
        <f t="shared" si="100"/>
        <v>0</v>
      </c>
      <c r="AN411" s="50" t="e">
        <f t="shared" si="109"/>
        <v>#REF!</v>
      </c>
      <c r="AO411" s="50" t="e">
        <f t="shared" si="109"/>
        <v>#REF!</v>
      </c>
      <c r="AP411" s="50" t="e">
        <f t="shared" si="109"/>
        <v>#REF!</v>
      </c>
      <c r="AQ411" s="50">
        <f>IFERROR(VLOOKUP(TEXT($A411,"000000"),[6]Página1!$A$8:$S$801,13,FALSE),0)</f>
        <v>0</v>
      </c>
      <c r="AR411" s="50">
        <f>IFERROR(VLOOKUP(TEXT($A411,"000000"),[6]Página1!$A$8:$S$801,16,FALSE),0)</f>
        <v>0</v>
      </c>
      <c r="AS411" s="50">
        <f>IFERROR(VLOOKUP(TEXT($A411,"000000"),[6]Página1!$A$8:$S$801,19,FALSE),0)</f>
        <v>0</v>
      </c>
      <c r="AT411" s="50">
        <f>IFERROR(VLOOKUP(TEXT($A411,"000000"),[7]Página1!$A$8:$R$814,12,FALSE),0)</f>
        <v>0</v>
      </c>
      <c r="AU411" s="50">
        <f>IFERROR(VLOOKUP(TEXT($A411,"000000"),[7]Página1!$A$8:$R$814,15,FALSE),0)</f>
        <v>0</v>
      </c>
      <c r="AV411" s="50">
        <f>IFERROR(VLOOKUP(TEXT($A411,"000000"),[7]Página1!$A$8:$R$814,18,FALSE),0)</f>
        <v>0</v>
      </c>
      <c r="AW411" s="50"/>
      <c r="AX411" s="51" t="e">
        <f t="shared" si="101"/>
        <v>#REF!</v>
      </c>
      <c r="AY411" s="51" t="e">
        <f t="shared" si="102"/>
        <v>#REF!</v>
      </c>
      <c r="AZ411" s="51" t="e">
        <f t="shared" si="103"/>
        <v>#REF!</v>
      </c>
      <c r="BA411" s="51" t="e">
        <f t="shared" si="104"/>
        <v>#REF!</v>
      </c>
      <c r="BB411" s="51">
        <f t="shared" si="105"/>
        <v>0</v>
      </c>
      <c r="BC411" s="51" t="e">
        <f t="shared" si="106"/>
        <v>#REF!</v>
      </c>
      <c r="BD411" s="51">
        <f t="shared" si="107"/>
        <v>0</v>
      </c>
      <c r="BE411" s="51">
        <f>IFERROR(VLOOKUP(A411,salario!A$2:P$91,11,FALSE),0)</f>
        <v>0</v>
      </c>
      <c r="BF411" s="51">
        <f>SUMIFS(topmanager!$D:$D,topmanager!$C:$C,rs_nova!$A411,topmanager!$A:$A,rs_nova!BF$2)</f>
        <v>0</v>
      </c>
      <c r="BG411" s="51">
        <f>SUMIFS(topmanager!$D:$D,topmanager!$C:$C,rs_nova!$A411,topmanager!$A:$A,rs_nova!BG$2)</f>
        <v>0</v>
      </c>
      <c r="BH411" s="51">
        <f>SUMIFS(topmanager!$D:$D,topmanager!$C:$C,rs_nova!$A411,topmanager!$A:$A,rs_nova!BH$2)</f>
        <v>0</v>
      </c>
      <c r="BI411" s="51">
        <f>SUMIFS(topmanager!$D:$D,topmanager!$C:$C,rs_nova!$A411,topmanager!$A:$A,rs_nova!BI$2)</f>
        <v>0</v>
      </c>
      <c r="BJ411" s="51">
        <f>SUMIFS(topmanager!$D:$D,topmanager!$C:$C,rs_nova!$A411,topmanager!$A:$A,rs_nova!BJ$2)+SUMIFS(topmanager!$D:$D,topmanager!$C:$C,rs_nova!$A411,topmanager!$A:$A,rs_nova!BJ$2+1)</f>
        <v>0</v>
      </c>
      <c r="BK411" s="51">
        <f>IFERROR(VLOOKUP(A411,[8]ferias!$C$4:$G$100,5,FALSE),0)</f>
        <v>0</v>
      </c>
      <c r="BL411" s="51">
        <f>SUMIFS(topmanager!$D:$D,topmanager!$C:$C,rs_nova!$A411,topmanager!$A:$A,rs_nova!BL$2)</f>
        <v>0</v>
      </c>
      <c r="BM411" s="51">
        <f>SUMIFS(topmanager!$D:$D,topmanager!$C:$C,rs_nova!$A411,topmanager!$A:$A,rs_nova!BM$2)+SUMIFS(topmanager!$D:$D,topmanager!$C:$C,rs_nova!$A415,topmanager!$A:$A,151)</f>
        <v>0</v>
      </c>
      <c r="BN411" s="51">
        <f t="shared" si="108"/>
        <v>0</v>
      </c>
    </row>
    <row r="412" spans="1:66">
      <c r="A412" s="47" t="e">
        <f>total!#REF!</f>
        <v>#REF!</v>
      </c>
      <c r="B412" s="47">
        <f t="shared" si="95"/>
        <v>0</v>
      </c>
      <c r="C412" s="48" t="e">
        <f>total!#REF!</f>
        <v>#REF!</v>
      </c>
      <c r="D412" s="49" t="str">
        <f>IFERROR(VLOOKUP(A412,salario!A$3:J$32,10,FALSE),"")</f>
        <v/>
      </c>
      <c r="E412" s="49" t="str">
        <f>IFERROR(IF(VLOOKUP(A412,salario!A$3:O$32,15,FALSE)="","",VLOOKUP(A412,salario!A$3:O$32,15,FALSE)),"")</f>
        <v/>
      </c>
      <c r="F412" s="47" t="str">
        <f>IFERROR(VLOOKUP(A412,[5]base_pessoal!$B$2:$P$1504,13,FALSE),"")</f>
        <v/>
      </c>
      <c r="G412" s="50">
        <f>IFERROR(VLOOKUP(A412,salario!A$2:P$91,11,FALSE),0)*B412/30</f>
        <v>0</v>
      </c>
      <c r="H412" s="50">
        <f>SUMIFS(topmanager!$D:$D,topmanager!$C:$C,rs_nova!$A412,topmanager!$A:$A,rs_nova!H$2)+SUMIFS(topmanager!$D:$D,topmanager!$C:$C,rs_nova!$A412,topmanager!$A:$A,63)</f>
        <v>0</v>
      </c>
      <c r="I412" s="50">
        <f>-SUMIFS(topmanager!$D:$D,topmanager!$C:$C,rs_nova!$A412,topmanager!$A:$A,rs_nova!I$2)</f>
        <v>0</v>
      </c>
      <c r="J412" s="50">
        <f>SUMIFS(topmanager!$D:$D,topmanager!$C:$C,rs_nova!$A412,topmanager!$A:$A,rs_nova!J$2)</f>
        <v>0</v>
      </c>
      <c r="K412" s="50">
        <f>SUMIFS(topmanager!$D:$D,topmanager!$C:$C,rs_nova!$A412,topmanager!$A:$A,rs_nova!K$2)+SUMIFS(topmanager!$D:$D,topmanager!$C:$C,rs_nova!$A412,topmanager!$A:$A,911)</f>
        <v>0</v>
      </c>
      <c r="L412" s="50">
        <f>SUMIFS(topmanager!$D:$D,topmanager!$C:$C,rs_nova!$A412,topmanager!$A:$A,rs_nova!L$2)</f>
        <v>0</v>
      </c>
      <c r="M412" s="50">
        <f>SUMIFS(topmanager!$D:$D,topmanager!$C:$C,rs_nova!$A412,topmanager!$A:$A,rs_nova!M$2)+SUMIFS(topmanager!$D:$D,topmanager!$C:$C,rs_nova!$A412,topmanager!$A:$A,908)+SUMIFS(topmanager!$D:$D,topmanager!$C:$C,rs_nova!$A412,topmanager!$A:$A,550)</f>
        <v>0</v>
      </c>
      <c r="N412" s="50">
        <f>SUMIFS(topmanager!$D:$D,topmanager!$C:$C,rs_nova!$A412,topmanager!$A:$A,rs_nova!N$2)</f>
        <v>0</v>
      </c>
      <c r="O412" s="51">
        <f t="shared" si="96"/>
        <v>0</v>
      </c>
      <c r="P412" s="50">
        <f>IFERROR(VLOOKUP($A412,total!$B$4:$AW$437,27,0),0)</f>
        <v>0</v>
      </c>
      <c r="Q412" s="50">
        <f>IFERROR(VLOOKUP($A412,total!$B$4:$AW$437,21,0),0)</f>
        <v>0</v>
      </c>
      <c r="R412" s="50">
        <f>IFERROR(VLOOKUP($A412,total!$B$4:$AW$437,25,0),0)+IFERROR(VLOOKUP($A412,total!$B$4:$AW$437,36,0),0)</f>
        <v>0</v>
      </c>
      <c r="S412" s="50">
        <f>IFERROR(VLOOKUP(A412,gympass!$A$2:$F$148,6,0),0)</f>
        <v>0</v>
      </c>
      <c r="T412" s="50">
        <f>IFERROR(VLOOKUP($A412,total!$B$4:$AW$437,42,0),0)</f>
        <v>0</v>
      </c>
      <c r="U412" s="50">
        <f>IFERROR(VLOOKUP($A412,total!$B$4:$AW$437,32,0),0)</f>
        <v>0</v>
      </c>
      <c r="V412" s="50">
        <f>IFERROR(VLOOKUP($A412,total!$B$4:$AW$437,28,0),0)</f>
        <v>0</v>
      </c>
      <c r="W412" s="50">
        <f>IFERROR(VLOOKUP($A412,total!$B$4:$AX$437,49,0),0)</f>
        <v>0</v>
      </c>
      <c r="X412" s="50"/>
      <c r="Y412" s="50">
        <f>IFERROR(VLOOKUP(A412,#REF!,4,0),0)</f>
        <v>0</v>
      </c>
      <c r="Z412" s="50">
        <f>IFERROR(VLOOKUP(B412,#REF!,8,0),0)</f>
        <v>0</v>
      </c>
      <c r="AA412" s="50">
        <f>IFERROR(VLOOKUP($A412,total!$B$4:$AW$437,45,0),0)</f>
        <v>0</v>
      </c>
      <c r="AB412" s="50">
        <f>IFERROR(VLOOKUP($A412,total!$B$4:$AW$437,48,0),0)</f>
        <v>0</v>
      </c>
      <c r="AC412" s="50">
        <f>IFERROR(VLOOKUP($A412,total!$B$4:$AB$437,19,0),0)</f>
        <v>0</v>
      </c>
      <c r="AD412" s="50">
        <f>IFERROR(VLOOKUP($A412,total!$B$4:$AB$437,10,0),0)</f>
        <v>0</v>
      </c>
      <c r="AE412" s="50">
        <f>IFERROR(VLOOKUP($A412,total!$B$4:$AB$437,13,0),0)-SUMIFS(topmanager!$D:$D,topmanager!$C:$C,rs_nova!$A416,topmanager!$A:$A,856)</f>
        <v>0</v>
      </c>
      <c r="AF412" s="50">
        <f>IFERROR(VLOOKUP($A412,total!$B$4:$AB$437,16,0),0)</f>
        <v>0</v>
      </c>
      <c r="AG412" s="50">
        <f>IFERROR(VLOOKUP($A412,total!$B$4:$AB$437,7,0),0)</f>
        <v>0</v>
      </c>
      <c r="AH412" s="50">
        <f>IFERROR(VLOOKUP($A412,total!$B$4:$AD$437,29,0),0)</f>
        <v>0</v>
      </c>
      <c r="AI412" s="50">
        <f>IFERROR(VLOOKUP(A412,total!$B$4:$AN$437,39,0),0)</f>
        <v>0</v>
      </c>
      <c r="AJ412" s="51">
        <f t="shared" si="97"/>
        <v>0</v>
      </c>
      <c r="AK412" s="50">
        <f t="shared" si="98"/>
        <v>0</v>
      </c>
      <c r="AL412" s="50">
        <f t="shared" si="99"/>
        <v>0</v>
      </c>
      <c r="AM412" s="50">
        <f t="shared" si="100"/>
        <v>0</v>
      </c>
      <c r="AN412" s="50" t="e">
        <f t="shared" si="109"/>
        <v>#REF!</v>
      </c>
      <c r="AO412" s="50" t="e">
        <f t="shared" si="109"/>
        <v>#REF!</v>
      </c>
      <c r="AP412" s="50" t="e">
        <f t="shared" si="109"/>
        <v>#REF!</v>
      </c>
      <c r="AQ412" s="50">
        <f>IFERROR(VLOOKUP(TEXT($A412,"000000"),[6]Página1!$A$8:$S$801,13,FALSE),0)</f>
        <v>0</v>
      </c>
      <c r="AR412" s="50">
        <f>IFERROR(VLOOKUP(TEXT($A412,"000000"),[6]Página1!$A$8:$S$801,16,FALSE),0)</f>
        <v>0</v>
      </c>
      <c r="AS412" s="50">
        <f>IFERROR(VLOOKUP(TEXT($A412,"000000"),[6]Página1!$A$8:$S$801,19,FALSE),0)</f>
        <v>0</v>
      </c>
      <c r="AT412" s="50">
        <f>IFERROR(VLOOKUP(TEXT($A412,"000000"),[7]Página1!$A$8:$R$814,12,FALSE),0)</f>
        <v>0</v>
      </c>
      <c r="AU412" s="50">
        <f>IFERROR(VLOOKUP(TEXT($A412,"000000"),[7]Página1!$A$8:$R$814,15,FALSE),0)</f>
        <v>0</v>
      </c>
      <c r="AV412" s="50">
        <f>IFERROR(VLOOKUP(TEXT($A412,"000000"),[7]Página1!$A$8:$R$814,18,FALSE),0)</f>
        <v>0</v>
      </c>
      <c r="AW412" s="50"/>
      <c r="AX412" s="51" t="e">
        <f t="shared" si="101"/>
        <v>#REF!</v>
      </c>
      <c r="AY412" s="51" t="e">
        <f t="shared" si="102"/>
        <v>#REF!</v>
      </c>
      <c r="AZ412" s="51" t="e">
        <f t="shared" si="103"/>
        <v>#REF!</v>
      </c>
      <c r="BA412" s="51" t="e">
        <f t="shared" si="104"/>
        <v>#REF!</v>
      </c>
      <c r="BB412" s="51">
        <f t="shared" si="105"/>
        <v>0</v>
      </c>
      <c r="BC412" s="51" t="e">
        <f t="shared" si="106"/>
        <v>#REF!</v>
      </c>
      <c r="BD412" s="51">
        <f t="shared" si="107"/>
        <v>0</v>
      </c>
      <c r="BE412" s="51">
        <f>IFERROR(VLOOKUP(A412,salario!A$2:P$91,11,FALSE),0)</f>
        <v>0</v>
      </c>
      <c r="BF412" s="51">
        <f>SUMIFS(topmanager!$D:$D,topmanager!$C:$C,rs_nova!$A412,topmanager!$A:$A,rs_nova!BF$2)</f>
        <v>0</v>
      </c>
      <c r="BG412" s="51">
        <f>SUMIFS(topmanager!$D:$D,topmanager!$C:$C,rs_nova!$A412,topmanager!$A:$A,rs_nova!BG$2)</f>
        <v>0</v>
      </c>
      <c r="BH412" s="51">
        <f>SUMIFS(topmanager!$D:$D,topmanager!$C:$C,rs_nova!$A412,topmanager!$A:$A,rs_nova!BH$2)</f>
        <v>0</v>
      </c>
      <c r="BI412" s="51">
        <f>SUMIFS(topmanager!$D:$D,topmanager!$C:$C,rs_nova!$A412,topmanager!$A:$A,rs_nova!BI$2)</f>
        <v>0</v>
      </c>
      <c r="BJ412" s="51">
        <f>SUMIFS(topmanager!$D:$D,topmanager!$C:$C,rs_nova!$A412,topmanager!$A:$A,rs_nova!BJ$2)+SUMIFS(topmanager!$D:$D,topmanager!$C:$C,rs_nova!$A412,topmanager!$A:$A,rs_nova!BJ$2+1)</f>
        <v>0</v>
      </c>
      <c r="BK412" s="51">
        <f>IFERROR(VLOOKUP(A412,[8]ferias!$C$4:$G$100,5,FALSE),0)</f>
        <v>0</v>
      </c>
      <c r="BL412" s="51">
        <f>SUMIFS(topmanager!$D:$D,topmanager!$C:$C,rs_nova!$A412,topmanager!$A:$A,rs_nova!BL$2)</f>
        <v>0</v>
      </c>
      <c r="BM412" s="51">
        <f>SUMIFS(topmanager!$D:$D,topmanager!$C:$C,rs_nova!$A412,topmanager!$A:$A,rs_nova!BM$2)+SUMIFS(topmanager!$D:$D,topmanager!$C:$C,rs_nova!$A416,topmanager!$A:$A,151)</f>
        <v>0</v>
      </c>
      <c r="BN412" s="51">
        <f t="shared" si="108"/>
        <v>0</v>
      </c>
    </row>
    <row r="413" spans="1:66">
      <c r="A413" s="47" t="e">
        <f>total!#REF!</f>
        <v>#REF!</v>
      </c>
      <c r="B413" s="47">
        <f t="shared" si="95"/>
        <v>0</v>
      </c>
      <c r="C413" s="48" t="e">
        <f>total!#REF!</f>
        <v>#REF!</v>
      </c>
      <c r="D413" s="49" t="str">
        <f>IFERROR(VLOOKUP(A413,salario!A$3:J$32,10,FALSE),"")</f>
        <v/>
      </c>
      <c r="E413" s="49" t="str">
        <f>IFERROR(IF(VLOOKUP(A413,salario!A$3:O$32,15,FALSE)="","",VLOOKUP(A413,salario!A$3:O$32,15,FALSE)),"")</f>
        <v/>
      </c>
      <c r="F413" s="47" t="str">
        <f>IFERROR(VLOOKUP(A413,[5]base_pessoal!$B$2:$P$1504,13,FALSE),"")</f>
        <v/>
      </c>
      <c r="G413" s="50">
        <f>IFERROR(VLOOKUP(A413,salario!A$2:P$91,11,FALSE),0)*B413/30</f>
        <v>0</v>
      </c>
      <c r="H413" s="50">
        <f>SUMIFS(topmanager!$D:$D,topmanager!$C:$C,rs_nova!$A413,topmanager!$A:$A,rs_nova!H$2)+SUMIFS(topmanager!$D:$D,topmanager!$C:$C,rs_nova!$A413,topmanager!$A:$A,63)</f>
        <v>0</v>
      </c>
      <c r="I413" s="50">
        <f>-SUMIFS(topmanager!$D:$D,topmanager!$C:$C,rs_nova!$A413,topmanager!$A:$A,rs_nova!I$2)</f>
        <v>0</v>
      </c>
      <c r="J413" s="50">
        <f>SUMIFS(topmanager!$D:$D,topmanager!$C:$C,rs_nova!$A413,topmanager!$A:$A,rs_nova!J$2)</f>
        <v>0</v>
      </c>
      <c r="K413" s="50">
        <f>SUMIFS(topmanager!$D:$D,topmanager!$C:$C,rs_nova!$A413,topmanager!$A:$A,rs_nova!K$2)+SUMIFS(topmanager!$D:$D,topmanager!$C:$C,rs_nova!$A413,topmanager!$A:$A,911)</f>
        <v>0</v>
      </c>
      <c r="L413" s="50">
        <f>SUMIFS(topmanager!$D:$D,topmanager!$C:$C,rs_nova!$A413,topmanager!$A:$A,rs_nova!L$2)</f>
        <v>0</v>
      </c>
      <c r="M413" s="50">
        <f>SUMIFS(topmanager!$D:$D,topmanager!$C:$C,rs_nova!$A413,topmanager!$A:$A,rs_nova!M$2)+SUMIFS(topmanager!$D:$D,topmanager!$C:$C,rs_nova!$A413,topmanager!$A:$A,908)+SUMIFS(topmanager!$D:$D,topmanager!$C:$C,rs_nova!$A413,topmanager!$A:$A,550)</f>
        <v>0</v>
      </c>
      <c r="N413" s="50">
        <f>SUMIFS(topmanager!$D:$D,topmanager!$C:$C,rs_nova!$A413,topmanager!$A:$A,rs_nova!N$2)</f>
        <v>0</v>
      </c>
      <c r="O413" s="51">
        <f t="shared" si="96"/>
        <v>0</v>
      </c>
      <c r="P413" s="50">
        <f>IFERROR(VLOOKUP($A413,total!$B$4:$AW$437,27,0),0)</f>
        <v>0</v>
      </c>
      <c r="Q413" s="50">
        <f>IFERROR(VLOOKUP($A413,total!$B$4:$AW$437,21,0),0)</f>
        <v>0</v>
      </c>
      <c r="R413" s="50">
        <f>IFERROR(VLOOKUP($A413,total!$B$4:$AW$437,25,0),0)+IFERROR(VLOOKUP($A413,total!$B$4:$AW$437,36,0),0)</f>
        <v>0</v>
      </c>
      <c r="S413" s="50">
        <f>IFERROR(VLOOKUP(A413,gympass!$A$2:$F$148,6,0),0)</f>
        <v>0</v>
      </c>
      <c r="T413" s="50">
        <f>IFERROR(VLOOKUP($A413,total!$B$4:$AW$437,42,0),0)</f>
        <v>0</v>
      </c>
      <c r="U413" s="50">
        <f>IFERROR(VLOOKUP($A413,total!$B$4:$AW$437,32,0),0)</f>
        <v>0</v>
      </c>
      <c r="V413" s="50">
        <f>IFERROR(VLOOKUP($A413,total!$B$4:$AW$437,28,0),0)</f>
        <v>0</v>
      </c>
      <c r="W413" s="50">
        <f>IFERROR(VLOOKUP($A413,total!$B$4:$AX$437,49,0),0)</f>
        <v>0</v>
      </c>
      <c r="X413" s="50"/>
      <c r="Y413" s="50">
        <f>IFERROR(VLOOKUP(A413,#REF!,4,0),0)</f>
        <v>0</v>
      </c>
      <c r="Z413" s="50">
        <f>IFERROR(VLOOKUP(B413,#REF!,8,0),0)</f>
        <v>0</v>
      </c>
      <c r="AA413" s="50">
        <f>IFERROR(VLOOKUP($A413,total!$B$4:$AW$437,45,0),0)</f>
        <v>0</v>
      </c>
      <c r="AB413" s="50">
        <f>IFERROR(VLOOKUP($A413,total!$B$4:$AW$437,48,0),0)</f>
        <v>0</v>
      </c>
      <c r="AC413" s="50">
        <f>IFERROR(VLOOKUP($A413,total!$B$4:$AB$437,19,0),0)</f>
        <v>0</v>
      </c>
      <c r="AD413" s="50">
        <f>IFERROR(VLOOKUP($A413,total!$B$4:$AB$437,10,0),0)</f>
        <v>0</v>
      </c>
      <c r="AE413" s="50">
        <f>IFERROR(VLOOKUP($A413,total!$B$4:$AB$437,13,0),0)-SUMIFS(topmanager!$D:$D,topmanager!$C:$C,rs_nova!$A417,topmanager!$A:$A,856)</f>
        <v>0</v>
      </c>
      <c r="AF413" s="50">
        <f>IFERROR(VLOOKUP($A413,total!$B$4:$AB$437,16,0),0)</f>
        <v>0</v>
      </c>
      <c r="AG413" s="50">
        <f>IFERROR(VLOOKUP($A413,total!$B$4:$AB$437,7,0),0)</f>
        <v>0</v>
      </c>
      <c r="AH413" s="50">
        <f>IFERROR(VLOOKUP($A413,total!$B$4:$AD$437,29,0),0)</f>
        <v>0</v>
      </c>
      <c r="AI413" s="50">
        <f>IFERROR(VLOOKUP(A413,total!$B$4:$AN$437,39,0),0)</f>
        <v>0</v>
      </c>
      <c r="AJ413" s="51">
        <f t="shared" si="97"/>
        <v>0</v>
      </c>
      <c r="AK413" s="50">
        <f t="shared" si="98"/>
        <v>0</v>
      </c>
      <c r="AL413" s="50">
        <f t="shared" si="99"/>
        <v>0</v>
      </c>
      <c r="AM413" s="50">
        <f t="shared" si="100"/>
        <v>0</v>
      </c>
      <c r="AN413" s="50" t="e">
        <f t="shared" si="109"/>
        <v>#REF!</v>
      </c>
      <c r="AO413" s="50" t="e">
        <f t="shared" si="109"/>
        <v>#REF!</v>
      </c>
      <c r="AP413" s="50" t="e">
        <f t="shared" si="109"/>
        <v>#REF!</v>
      </c>
      <c r="AQ413" s="50">
        <f>IFERROR(VLOOKUP(TEXT($A413,"000000"),[6]Página1!$A$8:$S$801,13,FALSE),0)</f>
        <v>0</v>
      </c>
      <c r="AR413" s="50">
        <f>IFERROR(VLOOKUP(TEXT($A413,"000000"),[6]Página1!$A$8:$S$801,16,FALSE),0)</f>
        <v>0</v>
      </c>
      <c r="AS413" s="50">
        <f>IFERROR(VLOOKUP(TEXT($A413,"000000"),[6]Página1!$A$8:$S$801,19,FALSE),0)</f>
        <v>0</v>
      </c>
      <c r="AT413" s="50">
        <f>IFERROR(VLOOKUP(TEXT($A413,"000000"),[7]Página1!$A$8:$R$814,12,FALSE),0)</f>
        <v>0</v>
      </c>
      <c r="AU413" s="50">
        <f>IFERROR(VLOOKUP(TEXT($A413,"000000"),[7]Página1!$A$8:$R$814,15,FALSE),0)</f>
        <v>0</v>
      </c>
      <c r="AV413" s="50">
        <f>IFERROR(VLOOKUP(TEXT($A413,"000000"),[7]Página1!$A$8:$R$814,18,FALSE),0)</f>
        <v>0</v>
      </c>
      <c r="AW413" s="50"/>
      <c r="AX413" s="51" t="e">
        <f t="shared" si="101"/>
        <v>#REF!</v>
      </c>
      <c r="AY413" s="51" t="e">
        <f t="shared" si="102"/>
        <v>#REF!</v>
      </c>
      <c r="AZ413" s="51" t="e">
        <f t="shared" si="103"/>
        <v>#REF!</v>
      </c>
      <c r="BA413" s="51" t="e">
        <f t="shared" si="104"/>
        <v>#REF!</v>
      </c>
      <c r="BB413" s="51">
        <f t="shared" si="105"/>
        <v>0</v>
      </c>
      <c r="BC413" s="51" t="e">
        <f t="shared" si="106"/>
        <v>#REF!</v>
      </c>
      <c r="BD413" s="51">
        <f t="shared" si="107"/>
        <v>0</v>
      </c>
      <c r="BE413" s="51">
        <f>IFERROR(VLOOKUP(A413,salario!A$2:P$91,11,FALSE),0)</f>
        <v>0</v>
      </c>
      <c r="BF413" s="51">
        <f>SUMIFS(topmanager!$D:$D,topmanager!$C:$C,rs_nova!$A413,topmanager!$A:$A,rs_nova!BF$2)</f>
        <v>0</v>
      </c>
      <c r="BG413" s="51">
        <f>SUMIFS(topmanager!$D:$D,topmanager!$C:$C,rs_nova!$A413,topmanager!$A:$A,rs_nova!BG$2)</f>
        <v>0</v>
      </c>
      <c r="BH413" s="51">
        <f>SUMIFS(topmanager!$D:$D,topmanager!$C:$C,rs_nova!$A413,topmanager!$A:$A,rs_nova!BH$2)</f>
        <v>0</v>
      </c>
      <c r="BI413" s="51">
        <f>SUMIFS(topmanager!$D:$D,topmanager!$C:$C,rs_nova!$A413,topmanager!$A:$A,rs_nova!BI$2)</f>
        <v>0</v>
      </c>
      <c r="BJ413" s="51">
        <f>SUMIFS(topmanager!$D:$D,topmanager!$C:$C,rs_nova!$A413,topmanager!$A:$A,rs_nova!BJ$2)+SUMIFS(topmanager!$D:$D,topmanager!$C:$C,rs_nova!$A413,topmanager!$A:$A,rs_nova!BJ$2+1)</f>
        <v>0</v>
      </c>
      <c r="BK413" s="51">
        <f>IFERROR(VLOOKUP(A413,[8]ferias!$C$4:$G$100,5,FALSE),0)</f>
        <v>0</v>
      </c>
      <c r="BL413" s="51">
        <f>SUMIFS(topmanager!$D:$D,topmanager!$C:$C,rs_nova!$A413,topmanager!$A:$A,rs_nova!BL$2)</f>
        <v>0</v>
      </c>
      <c r="BM413" s="51">
        <f>SUMIFS(topmanager!$D:$D,topmanager!$C:$C,rs_nova!$A413,topmanager!$A:$A,rs_nova!BM$2)+SUMIFS(topmanager!$D:$D,topmanager!$C:$C,rs_nova!$A417,topmanager!$A:$A,151)</f>
        <v>0</v>
      </c>
      <c r="BN413" s="51">
        <f t="shared" si="108"/>
        <v>0</v>
      </c>
    </row>
    <row r="414" spans="1:66">
      <c r="A414" s="47" t="e">
        <f>total!#REF!</f>
        <v>#REF!</v>
      </c>
      <c r="B414" s="47">
        <f t="shared" si="95"/>
        <v>0</v>
      </c>
      <c r="C414" s="48" t="e">
        <f>total!#REF!</f>
        <v>#REF!</v>
      </c>
      <c r="D414" s="49" t="str">
        <f>IFERROR(VLOOKUP(A414,salario!A$3:J$32,10,FALSE),"")</f>
        <v/>
      </c>
      <c r="E414" s="49" t="str">
        <f>IFERROR(IF(VLOOKUP(A414,salario!A$3:O$32,15,FALSE)="","",VLOOKUP(A414,salario!A$3:O$32,15,FALSE)),"")</f>
        <v/>
      </c>
      <c r="F414" s="47" t="str">
        <f>IFERROR(VLOOKUP(A414,[5]base_pessoal!$B$2:$P$1504,13,FALSE),"")</f>
        <v/>
      </c>
      <c r="G414" s="50">
        <f>IFERROR(VLOOKUP(A414,salario!A$2:P$91,11,FALSE),0)*B414/30</f>
        <v>0</v>
      </c>
      <c r="H414" s="50">
        <f>SUMIFS(topmanager!$D:$D,topmanager!$C:$C,rs_nova!$A414,topmanager!$A:$A,rs_nova!H$2)+SUMIFS(topmanager!$D:$D,topmanager!$C:$C,rs_nova!$A414,topmanager!$A:$A,63)</f>
        <v>0</v>
      </c>
      <c r="I414" s="50">
        <f>-SUMIFS(topmanager!$D:$D,topmanager!$C:$C,rs_nova!$A414,topmanager!$A:$A,rs_nova!I$2)</f>
        <v>0</v>
      </c>
      <c r="J414" s="50">
        <f>SUMIFS(topmanager!$D:$D,topmanager!$C:$C,rs_nova!$A414,topmanager!$A:$A,rs_nova!J$2)</f>
        <v>0</v>
      </c>
      <c r="K414" s="50">
        <f>SUMIFS(topmanager!$D:$D,topmanager!$C:$C,rs_nova!$A414,topmanager!$A:$A,rs_nova!K$2)+SUMIFS(topmanager!$D:$D,topmanager!$C:$C,rs_nova!$A414,topmanager!$A:$A,911)</f>
        <v>0</v>
      </c>
      <c r="L414" s="50">
        <f>SUMIFS(topmanager!$D:$D,topmanager!$C:$C,rs_nova!$A414,topmanager!$A:$A,rs_nova!L$2)</f>
        <v>0</v>
      </c>
      <c r="M414" s="50">
        <f>SUMIFS(topmanager!$D:$D,topmanager!$C:$C,rs_nova!$A414,topmanager!$A:$A,rs_nova!M$2)+SUMIFS(topmanager!$D:$D,topmanager!$C:$C,rs_nova!$A414,topmanager!$A:$A,908)+SUMIFS(topmanager!$D:$D,topmanager!$C:$C,rs_nova!$A414,topmanager!$A:$A,550)</f>
        <v>0</v>
      </c>
      <c r="N414" s="50">
        <f>SUMIFS(topmanager!$D:$D,topmanager!$C:$C,rs_nova!$A414,topmanager!$A:$A,rs_nova!N$2)</f>
        <v>0</v>
      </c>
      <c r="O414" s="51">
        <f t="shared" si="96"/>
        <v>0</v>
      </c>
      <c r="P414" s="50">
        <f>IFERROR(VLOOKUP($A414,total!$B$4:$AW$437,27,0),0)</f>
        <v>0</v>
      </c>
      <c r="Q414" s="50">
        <f>IFERROR(VLOOKUP($A414,total!$B$4:$AW$437,21,0),0)</f>
        <v>0</v>
      </c>
      <c r="R414" s="50">
        <f>IFERROR(VLOOKUP($A414,total!$B$4:$AW$437,25,0),0)+IFERROR(VLOOKUP($A414,total!$B$4:$AW$437,36,0),0)</f>
        <v>0</v>
      </c>
      <c r="S414" s="50">
        <f>IFERROR(VLOOKUP(A414,gympass!$A$2:$F$148,6,0),0)</f>
        <v>0</v>
      </c>
      <c r="T414" s="50">
        <f>IFERROR(VLOOKUP($A414,total!$B$4:$AW$437,42,0),0)</f>
        <v>0</v>
      </c>
      <c r="U414" s="50">
        <f>IFERROR(VLOOKUP($A414,total!$B$4:$AW$437,32,0),0)</f>
        <v>0</v>
      </c>
      <c r="V414" s="50">
        <f>IFERROR(VLOOKUP($A414,total!$B$4:$AW$437,28,0),0)</f>
        <v>0</v>
      </c>
      <c r="W414" s="50">
        <f>IFERROR(VLOOKUP($A414,total!$B$4:$AX$437,49,0),0)</f>
        <v>0</v>
      </c>
      <c r="X414" s="50"/>
      <c r="Y414" s="50">
        <f>IFERROR(VLOOKUP(A414,#REF!,4,0),0)</f>
        <v>0</v>
      </c>
      <c r="Z414" s="50">
        <f>IFERROR(VLOOKUP(B414,#REF!,8,0),0)</f>
        <v>0</v>
      </c>
      <c r="AA414" s="50">
        <f>IFERROR(VLOOKUP($A414,total!$B$4:$AW$437,45,0),0)</f>
        <v>0</v>
      </c>
      <c r="AB414" s="50">
        <f>IFERROR(VLOOKUP($A414,total!$B$4:$AW$437,48,0),0)</f>
        <v>0</v>
      </c>
      <c r="AC414" s="50">
        <f>IFERROR(VLOOKUP($A414,total!$B$4:$AB$437,19,0),0)</f>
        <v>0</v>
      </c>
      <c r="AD414" s="50">
        <f>IFERROR(VLOOKUP($A414,total!$B$4:$AB$437,10,0),0)</f>
        <v>0</v>
      </c>
      <c r="AE414" s="50">
        <f>IFERROR(VLOOKUP($A414,total!$B$4:$AB$437,13,0),0)-SUMIFS(topmanager!$D:$D,topmanager!$C:$C,rs_nova!$A418,topmanager!$A:$A,856)</f>
        <v>0</v>
      </c>
      <c r="AF414" s="50">
        <f>IFERROR(VLOOKUP($A414,total!$B$4:$AB$437,16,0),0)</f>
        <v>0</v>
      </c>
      <c r="AG414" s="50">
        <f>IFERROR(VLOOKUP($A414,total!$B$4:$AB$437,7,0),0)</f>
        <v>0</v>
      </c>
      <c r="AH414" s="50">
        <f>IFERROR(VLOOKUP($A414,total!$B$4:$AD$437,29,0),0)</f>
        <v>0</v>
      </c>
      <c r="AI414" s="50">
        <f>IFERROR(VLOOKUP(A414,total!$B$4:$AN$437,39,0),0)</f>
        <v>0</v>
      </c>
      <c r="AJ414" s="51">
        <f t="shared" si="97"/>
        <v>0</v>
      </c>
      <c r="AK414" s="50">
        <f t="shared" si="98"/>
        <v>0</v>
      </c>
      <c r="AL414" s="50">
        <f t="shared" si="99"/>
        <v>0</v>
      </c>
      <c r="AM414" s="50">
        <f t="shared" si="100"/>
        <v>0</v>
      </c>
      <c r="AN414" s="50" t="e">
        <f t="shared" si="109"/>
        <v>#REF!</v>
      </c>
      <c r="AO414" s="50" t="e">
        <f t="shared" si="109"/>
        <v>#REF!</v>
      </c>
      <c r="AP414" s="50" t="e">
        <f t="shared" si="109"/>
        <v>#REF!</v>
      </c>
      <c r="AQ414" s="50">
        <f>IFERROR(VLOOKUP(TEXT($A414,"000000"),[6]Página1!$A$8:$S$801,13,FALSE),0)</f>
        <v>0</v>
      </c>
      <c r="AR414" s="50">
        <f>IFERROR(VLOOKUP(TEXT($A414,"000000"),[6]Página1!$A$8:$S$801,16,FALSE),0)</f>
        <v>0</v>
      </c>
      <c r="AS414" s="50">
        <f>IFERROR(VLOOKUP(TEXT($A414,"000000"),[6]Página1!$A$8:$S$801,19,FALSE),0)</f>
        <v>0</v>
      </c>
      <c r="AT414" s="50">
        <f>IFERROR(VLOOKUP(TEXT($A414,"000000"),[7]Página1!$A$8:$R$814,12,FALSE),0)</f>
        <v>0</v>
      </c>
      <c r="AU414" s="50">
        <f>IFERROR(VLOOKUP(TEXT($A414,"000000"),[7]Página1!$A$8:$R$814,15,FALSE),0)</f>
        <v>0</v>
      </c>
      <c r="AV414" s="50">
        <f>IFERROR(VLOOKUP(TEXT($A414,"000000"),[7]Página1!$A$8:$R$814,18,FALSE),0)</f>
        <v>0</v>
      </c>
      <c r="AW414" s="50"/>
      <c r="AX414" s="51" t="e">
        <f t="shared" si="101"/>
        <v>#REF!</v>
      </c>
      <c r="AY414" s="51" t="e">
        <f t="shared" si="102"/>
        <v>#REF!</v>
      </c>
      <c r="AZ414" s="51" t="e">
        <f t="shared" si="103"/>
        <v>#REF!</v>
      </c>
      <c r="BA414" s="51" t="e">
        <f t="shared" si="104"/>
        <v>#REF!</v>
      </c>
      <c r="BB414" s="51">
        <f t="shared" si="105"/>
        <v>0</v>
      </c>
      <c r="BC414" s="51" t="e">
        <f t="shared" si="106"/>
        <v>#REF!</v>
      </c>
      <c r="BD414" s="51">
        <f t="shared" si="107"/>
        <v>0</v>
      </c>
      <c r="BE414" s="51">
        <f>IFERROR(VLOOKUP(A414,salario!A$2:P$91,11,FALSE),0)</f>
        <v>0</v>
      </c>
      <c r="BF414" s="51">
        <f>SUMIFS(topmanager!$D:$D,topmanager!$C:$C,rs_nova!$A414,topmanager!$A:$A,rs_nova!BF$2)</f>
        <v>0</v>
      </c>
      <c r="BG414" s="51">
        <f>SUMIFS(topmanager!$D:$D,topmanager!$C:$C,rs_nova!$A414,topmanager!$A:$A,rs_nova!BG$2)</f>
        <v>0</v>
      </c>
      <c r="BH414" s="51">
        <f>SUMIFS(topmanager!$D:$D,topmanager!$C:$C,rs_nova!$A414,topmanager!$A:$A,rs_nova!BH$2)</f>
        <v>0</v>
      </c>
      <c r="BI414" s="51">
        <f>SUMIFS(topmanager!$D:$D,topmanager!$C:$C,rs_nova!$A414,topmanager!$A:$A,rs_nova!BI$2)</f>
        <v>0</v>
      </c>
      <c r="BJ414" s="51">
        <f>SUMIFS(topmanager!$D:$D,topmanager!$C:$C,rs_nova!$A414,topmanager!$A:$A,rs_nova!BJ$2)+SUMIFS(topmanager!$D:$D,topmanager!$C:$C,rs_nova!$A414,topmanager!$A:$A,rs_nova!BJ$2+1)</f>
        <v>0</v>
      </c>
      <c r="BK414" s="51">
        <f>IFERROR(VLOOKUP(A414,[8]ferias!$C$4:$G$100,5,FALSE),0)</f>
        <v>0</v>
      </c>
      <c r="BL414" s="51">
        <f>SUMIFS(topmanager!$D:$D,topmanager!$C:$C,rs_nova!$A414,topmanager!$A:$A,rs_nova!BL$2)</f>
        <v>0</v>
      </c>
      <c r="BM414" s="51">
        <f>SUMIFS(topmanager!$D:$D,topmanager!$C:$C,rs_nova!$A414,topmanager!$A:$A,rs_nova!BM$2)+SUMIFS(topmanager!$D:$D,topmanager!$C:$C,rs_nova!$A418,topmanager!$A:$A,151)</f>
        <v>0</v>
      </c>
      <c r="BN414" s="51">
        <f t="shared" si="108"/>
        <v>0</v>
      </c>
    </row>
    <row r="415" spans="1:66">
      <c r="A415" s="47" t="e">
        <f>total!#REF!</f>
        <v>#REF!</v>
      </c>
      <c r="B415" s="47">
        <f t="shared" si="95"/>
        <v>0</v>
      </c>
      <c r="C415" s="48" t="e">
        <f>total!#REF!</f>
        <v>#REF!</v>
      </c>
      <c r="D415" s="49" t="str">
        <f>IFERROR(VLOOKUP(A415,salario!A$3:J$32,10,FALSE),"")</f>
        <v/>
      </c>
      <c r="E415" s="49" t="str">
        <f>IFERROR(IF(VLOOKUP(A415,salario!A$3:O$32,15,FALSE)="","",VLOOKUP(A415,salario!A$3:O$32,15,FALSE)),"")</f>
        <v/>
      </c>
      <c r="F415" s="47" t="str">
        <f>IFERROR(VLOOKUP(A415,[5]base_pessoal!$B$2:$P$1504,13,FALSE),"")</f>
        <v/>
      </c>
      <c r="G415" s="50">
        <f>IFERROR(VLOOKUP(A415,salario!A$2:P$91,11,FALSE),0)*B415/30</f>
        <v>0</v>
      </c>
      <c r="H415" s="50">
        <f>SUMIFS(topmanager!$D:$D,topmanager!$C:$C,rs_nova!$A415,topmanager!$A:$A,rs_nova!H$2)+SUMIFS(topmanager!$D:$D,topmanager!$C:$C,rs_nova!$A415,topmanager!$A:$A,63)</f>
        <v>0</v>
      </c>
      <c r="I415" s="50">
        <f>-SUMIFS(topmanager!$D:$D,topmanager!$C:$C,rs_nova!$A415,topmanager!$A:$A,rs_nova!I$2)</f>
        <v>0</v>
      </c>
      <c r="J415" s="50">
        <f>SUMIFS(topmanager!$D:$D,topmanager!$C:$C,rs_nova!$A415,topmanager!$A:$A,rs_nova!J$2)</f>
        <v>0</v>
      </c>
      <c r="K415" s="50">
        <f>SUMIFS(topmanager!$D:$D,topmanager!$C:$C,rs_nova!$A415,topmanager!$A:$A,rs_nova!K$2)+SUMIFS(topmanager!$D:$D,topmanager!$C:$C,rs_nova!$A415,topmanager!$A:$A,911)</f>
        <v>0</v>
      </c>
      <c r="L415" s="50">
        <f>SUMIFS(topmanager!$D:$D,topmanager!$C:$C,rs_nova!$A415,topmanager!$A:$A,rs_nova!L$2)</f>
        <v>0</v>
      </c>
      <c r="M415" s="50">
        <f>SUMIFS(topmanager!$D:$D,topmanager!$C:$C,rs_nova!$A415,topmanager!$A:$A,rs_nova!M$2)+SUMIFS(topmanager!$D:$D,topmanager!$C:$C,rs_nova!$A415,topmanager!$A:$A,908)+SUMIFS(topmanager!$D:$D,topmanager!$C:$C,rs_nova!$A415,topmanager!$A:$A,550)</f>
        <v>0</v>
      </c>
      <c r="N415" s="50">
        <f>SUMIFS(topmanager!$D:$D,topmanager!$C:$C,rs_nova!$A415,topmanager!$A:$A,rs_nova!N$2)</f>
        <v>0</v>
      </c>
      <c r="O415" s="51">
        <f t="shared" si="96"/>
        <v>0</v>
      </c>
      <c r="P415" s="50">
        <f>IFERROR(VLOOKUP($A415,total!$B$4:$AW$437,27,0),0)</f>
        <v>0</v>
      </c>
      <c r="Q415" s="50">
        <f>IFERROR(VLOOKUP($A415,total!$B$4:$AW$437,21,0),0)</f>
        <v>0</v>
      </c>
      <c r="R415" s="50">
        <f>IFERROR(VLOOKUP($A415,total!$B$4:$AW$437,25,0),0)+IFERROR(VLOOKUP($A415,total!$B$4:$AW$437,36,0),0)</f>
        <v>0</v>
      </c>
      <c r="S415" s="50">
        <f>IFERROR(VLOOKUP(A415,gympass!$A$2:$F$148,6,0),0)</f>
        <v>0</v>
      </c>
      <c r="T415" s="50">
        <f>IFERROR(VLOOKUP($A415,total!$B$4:$AW$437,42,0),0)</f>
        <v>0</v>
      </c>
      <c r="U415" s="50">
        <f>IFERROR(VLOOKUP($A415,total!$B$4:$AW$437,32,0),0)</f>
        <v>0</v>
      </c>
      <c r="V415" s="50">
        <f>IFERROR(VLOOKUP($A415,total!$B$4:$AW$437,28,0),0)</f>
        <v>0</v>
      </c>
      <c r="W415" s="50">
        <f>IFERROR(VLOOKUP($A415,total!$B$4:$AX$437,49,0),0)</f>
        <v>0</v>
      </c>
      <c r="X415" s="50"/>
      <c r="Y415" s="50">
        <f>IFERROR(VLOOKUP(A415,#REF!,4,0),0)</f>
        <v>0</v>
      </c>
      <c r="Z415" s="50">
        <f>IFERROR(VLOOKUP(B415,#REF!,8,0),0)</f>
        <v>0</v>
      </c>
      <c r="AA415" s="50">
        <f>IFERROR(VLOOKUP($A415,total!$B$4:$AW$437,45,0),0)</f>
        <v>0</v>
      </c>
      <c r="AB415" s="50">
        <f>IFERROR(VLOOKUP($A415,total!$B$4:$AW$437,48,0),0)</f>
        <v>0</v>
      </c>
      <c r="AC415" s="50">
        <f>IFERROR(VLOOKUP($A415,total!$B$4:$AB$437,19,0),0)</f>
        <v>0</v>
      </c>
      <c r="AD415" s="50">
        <f>IFERROR(VLOOKUP($A415,total!$B$4:$AB$437,10,0),0)</f>
        <v>0</v>
      </c>
      <c r="AE415" s="50">
        <f>IFERROR(VLOOKUP($A415,total!$B$4:$AB$437,13,0),0)-SUMIFS(topmanager!$D:$D,topmanager!$C:$C,rs_nova!$A419,topmanager!$A:$A,856)</f>
        <v>0</v>
      </c>
      <c r="AF415" s="50">
        <f>IFERROR(VLOOKUP($A415,total!$B$4:$AB$437,16,0),0)</f>
        <v>0</v>
      </c>
      <c r="AG415" s="50">
        <f>IFERROR(VLOOKUP($A415,total!$B$4:$AB$437,7,0),0)</f>
        <v>0</v>
      </c>
      <c r="AH415" s="50">
        <f>IFERROR(VLOOKUP($A415,total!$B$4:$AD$437,29,0),0)</f>
        <v>0</v>
      </c>
      <c r="AI415" s="50">
        <f>IFERROR(VLOOKUP(A415,total!$B$4:$AN$437,39,0),0)</f>
        <v>0</v>
      </c>
      <c r="AJ415" s="51">
        <f t="shared" si="97"/>
        <v>0</v>
      </c>
      <c r="AK415" s="50">
        <f t="shared" si="98"/>
        <v>0</v>
      </c>
      <c r="AL415" s="50">
        <f t="shared" si="99"/>
        <v>0</v>
      </c>
      <c r="AM415" s="50">
        <f t="shared" si="100"/>
        <v>0</v>
      </c>
      <c r="AN415" s="50" t="e">
        <f t="shared" si="109"/>
        <v>#REF!</v>
      </c>
      <c r="AO415" s="50" t="e">
        <f t="shared" si="109"/>
        <v>#REF!</v>
      </c>
      <c r="AP415" s="50" t="e">
        <f t="shared" si="109"/>
        <v>#REF!</v>
      </c>
      <c r="AQ415" s="50">
        <f>IFERROR(VLOOKUP(TEXT($A415,"000000"),[6]Página1!$A$8:$S$801,13,FALSE),0)</f>
        <v>0</v>
      </c>
      <c r="AR415" s="50">
        <f>IFERROR(VLOOKUP(TEXT($A415,"000000"),[6]Página1!$A$8:$S$801,16,FALSE),0)</f>
        <v>0</v>
      </c>
      <c r="AS415" s="50">
        <f>IFERROR(VLOOKUP(TEXT($A415,"000000"),[6]Página1!$A$8:$S$801,19,FALSE),0)</f>
        <v>0</v>
      </c>
      <c r="AT415" s="50">
        <f>IFERROR(VLOOKUP(TEXT($A415,"000000"),[7]Página1!$A$8:$R$814,12,FALSE),0)</f>
        <v>0</v>
      </c>
      <c r="AU415" s="50">
        <f>IFERROR(VLOOKUP(TEXT($A415,"000000"),[7]Página1!$A$8:$R$814,15,FALSE),0)</f>
        <v>0</v>
      </c>
      <c r="AV415" s="50">
        <f>IFERROR(VLOOKUP(TEXT($A415,"000000"),[7]Página1!$A$8:$R$814,18,FALSE),0)</f>
        <v>0</v>
      </c>
      <c r="AW415" s="50"/>
      <c r="AX415" s="51" t="e">
        <f t="shared" si="101"/>
        <v>#REF!</v>
      </c>
      <c r="AY415" s="51" t="e">
        <f t="shared" si="102"/>
        <v>#REF!</v>
      </c>
      <c r="AZ415" s="51" t="e">
        <f t="shared" si="103"/>
        <v>#REF!</v>
      </c>
      <c r="BA415" s="51" t="e">
        <f t="shared" si="104"/>
        <v>#REF!</v>
      </c>
      <c r="BB415" s="51">
        <f t="shared" si="105"/>
        <v>0</v>
      </c>
      <c r="BC415" s="51" t="e">
        <f t="shared" si="106"/>
        <v>#REF!</v>
      </c>
      <c r="BD415" s="51">
        <f t="shared" si="107"/>
        <v>0</v>
      </c>
      <c r="BE415" s="51">
        <f>IFERROR(VLOOKUP(A415,salario!A$2:P$91,11,FALSE),0)</f>
        <v>0</v>
      </c>
      <c r="BF415" s="51">
        <f>SUMIFS(topmanager!$D:$D,topmanager!$C:$C,rs_nova!$A415,topmanager!$A:$A,rs_nova!BF$2)</f>
        <v>0</v>
      </c>
      <c r="BG415" s="51">
        <f>SUMIFS(topmanager!$D:$D,topmanager!$C:$C,rs_nova!$A415,topmanager!$A:$A,rs_nova!BG$2)</f>
        <v>0</v>
      </c>
      <c r="BH415" s="51">
        <f>SUMIFS(topmanager!$D:$D,topmanager!$C:$C,rs_nova!$A415,topmanager!$A:$A,rs_nova!BH$2)</f>
        <v>0</v>
      </c>
      <c r="BI415" s="51">
        <f>SUMIFS(topmanager!$D:$D,topmanager!$C:$C,rs_nova!$A415,topmanager!$A:$A,rs_nova!BI$2)</f>
        <v>0</v>
      </c>
      <c r="BJ415" s="51">
        <f>SUMIFS(topmanager!$D:$D,topmanager!$C:$C,rs_nova!$A415,topmanager!$A:$A,rs_nova!BJ$2)+SUMIFS(topmanager!$D:$D,topmanager!$C:$C,rs_nova!$A415,topmanager!$A:$A,rs_nova!BJ$2+1)</f>
        <v>0</v>
      </c>
      <c r="BK415" s="51">
        <f>IFERROR(VLOOKUP(A415,[8]ferias!$C$4:$G$100,5,FALSE),0)</f>
        <v>0</v>
      </c>
      <c r="BL415" s="51">
        <f>SUMIFS(topmanager!$D:$D,topmanager!$C:$C,rs_nova!$A415,topmanager!$A:$A,rs_nova!BL$2)</f>
        <v>0</v>
      </c>
      <c r="BM415" s="51">
        <f>SUMIFS(topmanager!$D:$D,topmanager!$C:$C,rs_nova!$A415,topmanager!$A:$A,rs_nova!BM$2)+SUMIFS(topmanager!$D:$D,topmanager!$C:$C,rs_nova!$A419,topmanager!$A:$A,151)</f>
        <v>0</v>
      </c>
      <c r="BN415" s="51">
        <f t="shared" si="108"/>
        <v>0</v>
      </c>
    </row>
    <row r="416" spans="1:66">
      <c r="A416" s="47" t="e">
        <f>total!#REF!</f>
        <v>#REF!</v>
      </c>
      <c r="B416" s="47">
        <f t="shared" si="95"/>
        <v>0</v>
      </c>
      <c r="C416" s="48" t="e">
        <f>total!#REF!</f>
        <v>#REF!</v>
      </c>
      <c r="D416" s="49" t="str">
        <f>IFERROR(VLOOKUP(A416,salario!A$3:J$32,10,FALSE),"")</f>
        <v/>
      </c>
      <c r="E416" s="49" t="str">
        <f>IFERROR(IF(VLOOKUP(A416,salario!A$3:O$32,15,FALSE)="","",VLOOKUP(A416,salario!A$3:O$32,15,FALSE)),"")</f>
        <v/>
      </c>
      <c r="F416" s="47" t="str">
        <f>IFERROR(VLOOKUP(A416,[5]base_pessoal!$B$2:$P$1504,13,FALSE),"")</f>
        <v/>
      </c>
      <c r="G416" s="50">
        <f>IFERROR(VLOOKUP(A416,salario!A$2:P$91,11,FALSE),0)*B416/30</f>
        <v>0</v>
      </c>
      <c r="H416" s="50">
        <f>SUMIFS(topmanager!$D:$D,topmanager!$C:$C,rs_nova!$A416,topmanager!$A:$A,rs_nova!H$2)+SUMIFS(topmanager!$D:$D,topmanager!$C:$C,rs_nova!$A416,topmanager!$A:$A,63)</f>
        <v>0</v>
      </c>
      <c r="I416" s="50">
        <f>-SUMIFS(topmanager!$D:$D,topmanager!$C:$C,rs_nova!$A416,topmanager!$A:$A,rs_nova!I$2)</f>
        <v>0</v>
      </c>
      <c r="J416" s="50">
        <f>SUMIFS(topmanager!$D:$D,topmanager!$C:$C,rs_nova!$A416,topmanager!$A:$A,rs_nova!J$2)</f>
        <v>0</v>
      </c>
      <c r="K416" s="50">
        <f>SUMIFS(topmanager!$D:$D,topmanager!$C:$C,rs_nova!$A416,topmanager!$A:$A,rs_nova!K$2)+SUMIFS(topmanager!$D:$D,topmanager!$C:$C,rs_nova!$A416,topmanager!$A:$A,911)</f>
        <v>0</v>
      </c>
      <c r="L416" s="50">
        <f>SUMIFS(topmanager!$D:$D,topmanager!$C:$C,rs_nova!$A416,topmanager!$A:$A,rs_nova!L$2)</f>
        <v>0</v>
      </c>
      <c r="M416" s="50">
        <f>SUMIFS(topmanager!$D:$D,topmanager!$C:$C,rs_nova!$A416,topmanager!$A:$A,rs_nova!M$2)+SUMIFS(topmanager!$D:$D,topmanager!$C:$C,rs_nova!$A416,topmanager!$A:$A,908)+SUMIFS(topmanager!$D:$D,topmanager!$C:$C,rs_nova!$A416,topmanager!$A:$A,550)</f>
        <v>0</v>
      </c>
      <c r="N416" s="50">
        <f>SUMIFS(topmanager!$D:$D,topmanager!$C:$C,rs_nova!$A416,topmanager!$A:$A,rs_nova!N$2)</f>
        <v>0</v>
      </c>
      <c r="O416" s="51">
        <f t="shared" si="96"/>
        <v>0</v>
      </c>
      <c r="P416" s="50">
        <f>IFERROR(VLOOKUP($A416,total!$B$4:$AW$437,27,0),0)</f>
        <v>0</v>
      </c>
      <c r="Q416" s="50">
        <f>IFERROR(VLOOKUP($A416,total!$B$4:$AW$437,21,0),0)</f>
        <v>0</v>
      </c>
      <c r="R416" s="50">
        <f>IFERROR(VLOOKUP($A416,total!$B$4:$AW$437,25,0),0)+IFERROR(VLOOKUP($A416,total!$B$4:$AW$437,36,0),0)</f>
        <v>0</v>
      </c>
      <c r="S416" s="50">
        <f>IFERROR(VLOOKUP(A416,gympass!$A$2:$F$148,6,0),0)</f>
        <v>0</v>
      </c>
      <c r="T416" s="50">
        <f>IFERROR(VLOOKUP($A416,total!$B$4:$AW$437,42,0),0)</f>
        <v>0</v>
      </c>
      <c r="U416" s="50">
        <f>IFERROR(VLOOKUP($A416,total!$B$4:$AW$437,32,0),0)</f>
        <v>0</v>
      </c>
      <c r="V416" s="50">
        <f>IFERROR(VLOOKUP($A416,total!$B$4:$AW$437,28,0),0)</f>
        <v>0</v>
      </c>
      <c r="W416" s="50">
        <f>IFERROR(VLOOKUP($A416,total!$B$4:$AX$437,49,0),0)</f>
        <v>0</v>
      </c>
      <c r="X416" s="50"/>
      <c r="Y416" s="50">
        <f>IFERROR(VLOOKUP(A416,#REF!,4,0),0)</f>
        <v>0</v>
      </c>
      <c r="Z416" s="50">
        <f>IFERROR(VLOOKUP(B416,#REF!,8,0),0)</f>
        <v>0</v>
      </c>
      <c r="AA416" s="50">
        <f>IFERROR(VLOOKUP($A416,total!$B$4:$AW$437,45,0),0)</f>
        <v>0</v>
      </c>
      <c r="AB416" s="50">
        <f>IFERROR(VLOOKUP($A416,total!$B$4:$AW$437,48,0),0)</f>
        <v>0</v>
      </c>
      <c r="AC416" s="50">
        <f>IFERROR(VLOOKUP($A416,total!$B$4:$AB$437,19,0),0)</f>
        <v>0</v>
      </c>
      <c r="AD416" s="50">
        <f>IFERROR(VLOOKUP($A416,total!$B$4:$AB$437,10,0),0)</f>
        <v>0</v>
      </c>
      <c r="AE416" s="50">
        <f>IFERROR(VLOOKUP($A416,total!$B$4:$AB$437,13,0),0)-SUMIFS(topmanager!$D:$D,topmanager!$C:$C,rs_nova!$A420,topmanager!$A:$A,856)</f>
        <v>0</v>
      </c>
      <c r="AF416" s="50">
        <f>IFERROR(VLOOKUP($A416,total!$B$4:$AB$437,16,0),0)</f>
        <v>0</v>
      </c>
      <c r="AG416" s="50">
        <f>IFERROR(VLOOKUP($A416,total!$B$4:$AB$437,7,0),0)</f>
        <v>0</v>
      </c>
      <c r="AH416" s="50">
        <f>IFERROR(VLOOKUP($A416,total!$B$4:$AD$437,29,0),0)</f>
        <v>0</v>
      </c>
      <c r="AI416" s="50">
        <f>IFERROR(VLOOKUP(A416,total!$B$4:$AN$437,39,0),0)</f>
        <v>0</v>
      </c>
      <c r="AJ416" s="51">
        <f t="shared" si="97"/>
        <v>0</v>
      </c>
      <c r="AK416" s="50">
        <f t="shared" si="98"/>
        <v>0</v>
      </c>
      <c r="AL416" s="50">
        <f t="shared" si="99"/>
        <v>0</v>
      </c>
      <c r="AM416" s="50">
        <f t="shared" si="100"/>
        <v>0</v>
      </c>
      <c r="AN416" s="50" t="e">
        <f t="shared" si="109"/>
        <v>#REF!</v>
      </c>
      <c r="AO416" s="50" t="e">
        <f t="shared" si="109"/>
        <v>#REF!</v>
      </c>
      <c r="AP416" s="50" t="e">
        <f t="shared" si="109"/>
        <v>#REF!</v>
      </c>
      <c r="AQ416" s="50">
        <f>IFERROR(VLOOKUP(TEXT($A416,"000000"),[6]Página1!$A$8:$S$801,13,FALSE),0)</f>
        <v>0</v>
      </c>
      <c r="AR416" s="50">
        <f>IFERROR(VLOOKUP(TEXT($A416,"000000"),[6]Página1!$A$8:$S$801,16,FALSE),0)</f>
        <v>0</v>
      </c>
      <c r="AS416" s="50">
        <f>IFERROR(VLOOKUP(TEXT($A416,"000000"),[6]Página1!$A$8:$S$801,19,FALSE),0)</f>
        <v>0</v>
      </c>
      <c r="AT416" s="50">
        <f>IFERROR(VLOOKUP(TEXT($A416,"000000"),[7]Página1!$A$8:$R$814,12,FALSE),0)</f>
        <v>0</v>
      </c>
      <c r="AU416" s="50">
        <f>IFERROR(VLOOKUP(TEXT($A416,"000000"),[7]Página1!$A$8:$R$814,15,FALSE),0)</f>
        <v>0</v>
      </c>
      <c r="AV416" s="50">
        <f>IFERROR(VLOOKUP(TEXT($A416,"000000"),[7]Página1!$A$8:$R$814,18,FALSE),0)</f>
        <v>0</v>
      </c>
      <c r="AW416" s="50"/>
      <c r="AX416" s="51" t="e">
        <f t="shared" si="101"/>
        <v>#REF!</v>
      </c>
      <c r="AY416" s="51" t="e">
        <f t="shared" si="102"/>
        <v>#REF!</v>
      </c>
      <c r="AZ416" s="51" t="e">
        <f t="shared" si="103"/>
        <v>#REF!</v>
      </c>
      <c r="BA416" s="51" t="e">
        <f t="shared" si="104"/>
        <v>#REF!</v>
      </c>
      <c r="BB416" s="51">
        <f t="shared" si="105"/>
        <v>0</v>
      </c>
      <c r="BC416" s="51" t="e">
        <f t="shared" si="106"/>
        <v>#REF!</v>
      </c>
      <c r="BD416" s="51">
        <f t="shared" si="107"/>
        <v>0</v>
      </c>
      <c r="BE416" s="51">
        <f>IFERROR(VLOOKUP(A416,salario!A$2:P$91,11,FALSE),0)</f>
        <v>0</v>
      </c>
      <c r="BF416" s="51">
        <f>SUMIFS(topmanager!$D:$D,topmanager!$C:$C,rs_nova!$A416,topmanager!$A:$A,rs_nova!BF$2)</f>
        <v>0</v>
      </c>
      <c r="BG416" s="51">
        <f>SUMIFS(topmanager!$D:$D,topmanager!$C:$C,rs_nova!$A416,topmanager!$A:$A,rs_nova!BG$2)</f>
        <v>0</v>
      </c>
      <c r="BH416" s="51">
        <f>SUMIFS(topmanager!$D:$D,topmanager!$C:$C,rs_nova!$A416,topmanager!$A:$A,rs_nova!BH$2)</f>
        <v>0</v>
      </c>
      <c r="BI416" s="51">
        <f>SUMIFS(topmanager!$D:$D,topmanager!$C:$C,rs_nova!$A416,topmanager!$A:$A,rs_nova!BI$2)</f>
        <v>0</v>
      </c>
      <c r="BJ416" s="51">
        <f>SUMIFS(topmanager!$D:$D,topmanager!$C:$C,rs_nova!$A416,topmanager!$A:$A,rs_nova!BJ$2)+SUMIFS(topmanager!$D:$D,topmanager!$C:$C,rs_nova!$A416,topmanager!$A:$A,rs_nova!BJ$2+1)</f>
        <v>0</v>
      </c>
      <c r="BK416" s="51">
        <f>IFERROR(VLOOKUP(A416,[8]ferias!$C$4:$G$100,5,FALSE),0)</f>
        <v>0</v>
      </c>
      <c r="BL416" s="51">
        <f>SUMIFS(topmanager!$D:$D,topmanager!$C:$C,rs_nova!$A416,topmanager!$A:$A,rs_nova!BL$2)</f>
        <v>0</v>
      </c>
      <c r="BM416" s="51">
        <f>SUMIFS(topmanager!$D:$D,topmanager!$C:$C,rs_nova!$A416,topmanager!$A:$A,rs_nova!BM$2)+SUMIFS(topmanager!$D:$D,topmanager!$C:$C,rs_nova!$A420,topmanager!$A:$A,151)</f>
        <v>0</v>
      </c>
      <c r="BN416" s="51">
        <f t="shared" si="108"/>
        <v>0</v>
      </c>
    </row>
    <row r="417" spans="1:66">
      <c r="A417" s="47" t="e">
        <f>total!#REF!</f>
        <v>#REF!</v>
      </c>
      <c r="B417" s="47">
        <f t="shared" si="95"/>
        <v>0</v>
      </c>
      <c r="C417" s="48" t="e">
        <f>total!#REF!</f>
        <v>#REF!</v>
      </c>
      <c r="D417" s="49" t="str">
        <f>IFERROR(VLOOKUP(A417,salario!A$3:J$32,10,FALSE),"")</f>
        <v/>
      </c>
      <c r="E417" s="49" t="str">
        <f>IFERROR(IF(VLOOKUP(A417,salario!A$3:O$32,15,FALSE)="","",VLOOKUP(A417,salario!A$3:O$32,15,FALSE)),"")</f>
        <v/>
      </c>
      <c r="F417" s="47" t="str">
        <f>IFERROR(VLOOKUP(A417,[5]base_pessoal!$B$2:$P$1504,13,FALSE),"")</f>
        <v/>
      </c>
      <c r="G417" s="50">
        <f>IFERROR(VLOOKUP(A417,salario!A$2:P$91,11,FALSE),0)*B417/30</f>
        <v>0</v>
      </c>
      <c r="H417" s="50">
        <f>SUMIFS(topmanager!$D:$D,topmanager!$C:$C,rs_nova!$A417,topmanager!$A:$A,rs_nova!H$2)+SUMIFS(topmanager!$D:$D,topmanager!$C:$C,rs_nova!$A417,topmanager!$A:$A,63)</f>
        <v>0</v>
      </c>
      <c r="I417" s="50">
        <f>-SUMIFS(topmanager!$D:$D,topmanager!$C:$C,rs_nova!$A417,topmanager!$A:$A,rs_nova!I$2)</f>
        <v>0</v>
      </c>
      <c r="J417" s="50">
        <f>SUMIFS(topmanager!$D:$D,topmanager!$C:$C,rs_nova!$A417,topmanager!$A:$A,rs_nova!J$2)</f>
        <v>0</v>
      </c>
      <c r="K417" s="50">
        <f>SUMIFS(topmanager!$D:$D,topmanager!$C:$C,rs_nova!$A417,topmanager!$A:$A,rs_nova!K$2)+SUMIFS(topmanager!$D:$D,topmanager!$C:$C,rs_nova!$A417,topmanager!$A:$A,911)</f>
        <v>0</v>
      </c>
      <c r="L417" s="50">
        <f>SUMIFS(topmanager!$D:$D,topmanager!$C:$C,rs_nova!$A417,topmanager!$A:$A,rs_nova!L$2)</f>
        <v>0</v>
      </c>
      <c r="M417" s="50">
        <f>SUMIFS(topmanager!$D:$D,topmanager!$C:$C,rs_nova!$A417,topmanager!$A:$A,rs_nova!M$2)+SUMIFS(topmanager!$D:$D,topmanager!$C:$C,rs_nova!$A417,topmanager!$A:$A,908)+SUMIFS(topmanager!$D:$D,topmanager!$C:$C,rs_nova!$A417,topmanager!$A:$A,550)</f>
        <v>0</v>
      </c>
      <c r="N417" s="50">
        <f>SUMIFS(topmanager!$D:$D,topmanager!$C:$C,rs_nova!$A417,topmanager!$A:$A,rs_nova!N$2)</f>
        <v>0</v>
      </c>
      <c r="O417" s="51">
        <f t="shared" si="96"/>
        <v>0</v>
      </c>
      <c r="P417" s="50">
        <f>IFERROR(VLOOKUP($A417,total!$B$4:$AW$437,27,0),0)</f>
        <v>0</v>
      </c>
      <c r="Q417" s="50">
        <f>IFERROR(VLOOKUP($A417,total!$B$4:$AW$437,21,0),0)</f>
        <v>0</v>
      </c>
      <c r="R417" s="50">
        <f>IFERROR(VLOOKUP($A417,total!$B$4:$AW$437,25,0),0)+IFERROR(VLOOKUP($A417,total!$B$4:$AW$437,36,0),0)</f>
        <v>0</v>
      </c>
      <c r="S417" s="50">
        <f>IFERROR(VLOOKUP(A417,gympass!$A$2:$F$148,6,0),0)</f>
        <v>0</v>
      </c>
      <c r="T417" s="50">
        <f>IFERROR(VLOOKUP($A417,total!$B$4:$AW$437,42,0),0)</f>
        <v>0</v>
      </c>
      <c r="U417" s="50">
        <f>IFERROR(VLOOKUP($A417,total!$B$4:$AW$437,32,0),0)</f>
        <v>0</v>
      </c>
      <c r="V417" s="50">
        <f>IFERROR(VLOOKUP($A417,total!$B$4:$AW$437,28,0),0)</f>
        <v>0</v>
      </c>
      <c r="W417" s="50">
        <f>IFERROR(VLOOKUP($A417,total!$B$4:$AX$437,49,0),0)</f>
        <v>0</v>
      </c>
      <c r="X417" s="50"/>
      <c r="Y417" s="50">
        <f>IFERROR(VLOOKUP(A417,#REF!,4,0),0)</f>
        <v>0</v>
      </c>
      <c r="Z417" s="50">
        <f>IFERROR(VLOOKUP(B417,#REF!,8,0),0)</f>
        <v>0</v>
      </c>
      <c r="AA417" s="50">
        <f>IFERROR(VLOOKUP($A417,total!$B$4:$AW$437,45,0),0)</f>
        <v>0</v>
      </c>
      <c r="AB417" s="50">
        <f>IFERROR(VLOOKUP($A417,total!$B$4:$AW$437,48,0),0)</f>
        <v>0</v>
      </c>
      <c r="AC417" s="50">
        <f>IFERROR(VLOOKUP($A417,total!$B$4:$AB$437,19,0),0)</f>
        <v>0</v>
      </c>
      <c r="AD417" s="50">
        <f>IFERROR(VLOOKUP($A417,total!$B$4:$AB$437,10,0),0)</f>
        <v>0</v>
      </c>
      <c r="AE417" s="50">
        <f>IFERROR(VLOOKUP($A417,total!$B$4:$AB$437,13,0),0)-SUMIFS(topmanager!$D:$D,topmanager!$C:$C,rs_nova!$A421,topmanager!$A:$A,856)</f>
        <v>0</v>
      </c>
      <c r="AF417" s="50">
        <f>IFERROR(VLOOKUP($A417,total!$B$4:$AB$437,16,0),0)</f>
        <v>0</v>
      </c>
      <c r="AG417" s="50">
        <f>IFERROR(VLOOKUP($A417,total!$B$4:$AB$437,7,0),0)</f>
        <v>0</v>
      </c>
      <c r="AH417" s="50">
        <f>IFERROR(VLOOKUP($A417,total!$B$4:$AD$437,29,0),0)</f>
        <v>0</v>
      </c>
      <c r="AI417" s="50">
        <f>IFERROR(VLOOKUP(A417,total!$B$4:$AN$437,39,0),0)</f>
        <v>0</v>
      </c>
      <c r="AJ417" s="51">
        <f t="shared" si="97"/>
        <v>0</v>
      </c>
      <c r="AK417" s="50">
        <f t="shared" si="98"/>
        <v>0</v>
      </c>
      <c r="AL417" s="50">
        <f t="shared" si="99"/>
        <v>0</v>
      </c>
      <c r="AM417" s="50">
        <f t="shared" si="100"/>
        <v>0</v>
      </c>
      <c r="AN417" s="50" t="e">
        <f t="shared" si="109"/>
        <v>#REF!</v>
      </c>
      <c r="AO417" s="50" t="e">
        <f t="shared" si="109"/>
        <v>#REF!</v>
      </c>
      <c r="AP417" s="50" t="e">
        <f t="shared" si="109"/>
        <v>#REF!</v>
      </c>
      <c r="AQ417" s="50">
        <f>IFERROR(VLOOKUP(TEXT($A417,"000000"),[6]Página1!$A$8:$S$801,13,FALSE),0)</f>
        <v>0</v>
      </c>
      <c r="AR417" s="50">
        <f>IFERROR(VLOOKUP(TEXT($A417,"000000"),[6]Página1!$A$8:$S$801,16,FALSE),0)</f>
        <v>0</v>
      </c>
      <c r="AS417" s="50">
        <f>IFERROR(VLOOKUP(TEXT($A417,"000000"),[6]Página1!$A$8:$S$801,19,FALSE),0)</f>
        <v>0</v>
      </c>
      <c r="AT417" s="50">
        <f>IFERROR(VLOOKUP(TEXT($A417,"000000"),[7]Página1!$A$8:$R$814,12,FALSE),0)</f>
        <v>0</v>
      </c>
      <c r="AU417" s="50">
        <f>IFERROR(VLOOKUP(TEXT($A417,"000000"),[7]Página1!$A$8:$R$814,15,FALSE),0)</f>
        <v>0</v>
      </c>
      <c r="AV417" s="50">
        <f>IFERROR(VLOOKUP(TEXT($A417,"000000"),[7]Página1!$A$8:$R$814,18,FALSE),0)</f>
        <v>0</v>
      </c>
      <c r="AW417" s="50"/>
      <c r="AX417" s="51" t="e">
        <f t="shared" si="101"/>
        <v>#REF!</v>
      </c>
      <c r="AY417" s="51" t="e">
        <f t="shared" si="102"/>
        <v>#REF!</v>
      </c>
      <c r="AZ417" s="51" t="e">
        <f t="shared" si="103"/>
        <v>#REF!</v>
      </c>
      <c r="BA417" s="51" t="e">
        <f t="shared" si="104"/>
        <v>#REF!</v>
      </c>
      <c r="BB417" s="51">
        <f t="shared" si="105"/>
        <v>0</v>
      </c>
      <c r="BC417" s="51" t="e">
        <f t="shared" si="106"/>
        <v>#REF!</v>
      </c>
      <c r="BD417" s="51">
        <f t="shared" si="107"/>
        <v>0</v>
      </c>
      <c r="BE417" s="51">
        <f>IFERROR(VLOOKUP(A417,salario!A$2:P$91,11,FALSE),0)</f>
        <v>0</v>
      </c>
      <c r="BF417" s="51">
        <f>SUMIFS(topmanager!$D:$D,topmanager!$C:$C,rs_nova!$A417,topmanager!$A:$A,rs_nova!BF$2)</f>
        <v>0</v>
      </c>
      <c r="BG417" s="51">
        <f>SUMIFS(topmanager!$D:$D,topmanager!$C:$C,rs_nova!$A417,topmanager!$A:$A,rs_nova!BG$2)</f>
        <v>0</v>
      </c>
      <c r="BH417" s="51">
        <f>SUMIFS(topmanager!$D:$D,topmanager!$C:$C,rs_nova!$A417,topmanager!$A:$A,rs_nova!BH$2)</f>
        <v>0</v>
      </c>
      <c r="BI417" s="51">
        <f>SUMIFS(topmanager!$D:$D,topmanager!$C:$C,rs_nova!$A417,topmanager!$A:$A,rs_nova!BI$2)</f>
        <v>0</v>
      </c>
      <c r="BJ417" s="51">
        <f>SUMIFS(topmanager!$D:$D,topmanager!$C:$C,rs_nova!$A417,topmanager!$A:$A,rs_nova!BJ$2)+SUMIFS(topmanager!$D:$D,topmanager!$C:$C,rs_nova!$A417,topmanager!$A:$A,rs_nova!BJ$2+1)</f>
        <v>0</v>
      </c>
      <c r="BK417" s="51">
        <f>IFERROR(VLOOKUP(A417,[8]ferias!$C$4:$G$100,5,FALSE),0)</f>
        <v>0</v>
      </c>
      <c r="BL417" s="51">
        <f>SUMIFS(topmanager!$D:$D,topmanager!$C:$C,rs_nova!$A417,topmanager!$A:$A,rs_nova!BL$2)</f>
        <v>0</v>
      </c>
      <c r="BM417" s="51">
        <f>SUMIFS(topmanager!$D:$D,topmanager!$C:$C,rs_nova!$A417,topmanager!$A:$A,rs_nova!BM$2)+SUMIFS(topmanager!$D:$D,topmanager!$C:$C,rs_nova!$A421,topmanager!$A:$A,151)</f>
        <v>0</v>
      </c>
      <c r="BN417" s="51">
        <f t="shared" si="108"/>
        <v>0</v>
      </c>
    </row>
    <row r="418" spans="1:66">
      <c r="A418" s="47" t="e">
        <f>total!#REF!</f>
        <v>#REF!</v>
      </c>
      <c r="B418" s="47">
        <f t="shared" si="95"/>
        <v>0</v>
      </c>
      <c r="C418" s="48" t="e">
        <f>total!#REF!</f>
        <v>#REF!</v>
      </c>
      <c r="D418" s="49" t="str">
        <f>IFERROR(VLOOKUP(A418,salario!A$3:J$32,10,FALSE),"")</f>
        <v/>
      </c>
      <c r="E418" s="49" t="str">
        <f>IFERROR(IF(VLOOKUP(A418,salario!A$3:O$32,15,FALSE)="","",VLOOKUP(A418,salario!A$3:O$32,15,FALSE)),"")</f>
        <v/>
      </c>
      <c r="F418" s="47" t="str">
        <f>IFERROR(VLOOKUP(A418,[5]base_pessoal!$B$2:$P$1504,13,FALSE),"")</f>
        <v/>
      </c>
      <c r="G418" s="50">
        <f>IFERROR(VLOOKUP(A418,salario!A$2:P$91,11,FALSE),0)*B418/30</f>
        <v>0</v>
      </c>
      <c r="H418" s="50">
        <f>SUMIFS(topmanager!$D:$D,topmanager!$C:$C,rs_nova!$A418,topmanager!$A:$A,rs_nova!H$2)+SUMIFS(topmanager!$D:$D,topmanager!$C:$C,rs_nova!$A418,topmanager!$A:$A,63)</f>
        <v>0</v>
      </c>
      <c r="I418" s="50">
        <f>-SUMIFS(topmanager!$D:$D,topmanager!$C:$C,rs_nova!$A418,topmanager!$A:$A,rs_nova!I$2)</f>
        <v>0</v>
      </c>
      <c r="J418" s="50">
        <f>SUMIFS(topmanager!$D:$D,topmanager!$C:$C,rs_nova!$A418,topmanager!$A:$A,rs_nova!J$2)</f>
        <v>0</v>
      </c>
      <c r="K418" s="50">
        <f>SUMIFS(topmanager!$D:$D,topmanager!$C:$C,rs_nova!$A418,topmanager!$A:$A,rs_nova!K$2)+SUMIFS(topmanager!$D:$D,topmanager!$C:$C,rs_nova!$A418,topmanager!$A:$A,911)</f>
        <v>0</v>
      </c>
      <c r="L418" s="50">
        <f>SUMIFS(topmanager!$D:$D,topmanager!$C:$C,rs_nova!$A418,topmanager!$A:$A,rs_nova!L$2)</f>
        <v>0</v>
      </c>
      <c r="M418" s="50">
        <f>SUMIFS(topmanager!$D:$D,topmanager!$C:$C,rs_nova!$A418,topmanager!$A:$A,rs_nova!M$2)+SUMIFS(topmanager!$D:$D,topmanager!$C:$C,rs_nova!$A418,topmanager!$A:$A,908)+SUMIFS(topmanager!$D:$D,topmanager!$C:$C,rs_nova!$A418,topmanager!$A:$A,550)</f>
        <v>0</v>
      </c>
      <c r="N418" s="50">
        <f>SUMIFS(topmanager!$D:$D,topmanager!$C:$C,rs_nova!$A418,topmanager!$A:$A,rs_nova!N$2)</f>
        <v>0</v>
      </c>
      <c r="O418" s="51">
        <f t="shared" si="96"/>
        <v>0</v>
      </c>
      <c r="P418" s="50">
        <f>IFERROR(VLOOKUP($A418,total!$B$4:$AW$437,27,0),0)</f>
        <v>0</v>
      </c>
      <c r="Q418" s="50">
        <f>IFERROR(VLOOKUP($A418,total!$B$4:$AW$437,21,0),0)</f>
        <v>0</v>
      </c>
      <c r="R418" s="50">
        <f>IFERROR(VLOOKUP($A418,total!$B$4:$AW$437,25,0),0)+IFERROR(VLOOKUP($A418,total!$B$4:$AW$437,36,0),0)</f>
        <v>0</v>
      </c>
      <c r="S418" s="50">
        <f>IFERROR(VLOOKUP(A418,gympass!$A$2:$F$148,6,0),0)</f>
        <v>0</v>
      </c>
      <c r="T418" s="50">
        <f>IFERROR(VLOOKUP($A418,total!$B$4:$AW$437,42,0),0)</f>
        <v>0</v>
      </c>
      <c r="U418" s="50">
        <f>IFERROR(VLOOKUP($A418,total!$B$4:$AW$437,32,0),0)</f>
        <v>0</v>
      </c>
      <c r="V418" s="50">
        <f>IFERROR(VLOOKUP($A418,total!$B$4:$AW$437,28,0),0)</f>
        <v>0</v>
      </c>
      <c r="W418" s="50">
        <f>IFERROR(VLOOKUP($A418,total!$B$4:$AX$437,49,0),0)</f>
        <v>0</v>
      </c>
      <c r="X418" s="50"/>
      <c r="Y418" s="50">
        <f>IFERROR(VLOOKUP(A418,#REF!,4,0),0)</f>
        <v>0</v>
      </c>
      <c r="Z418" s="50">
        <f>IFERROR(VLOOKUP(B418,#REF!,8,0),0)</f>
        <v>0</v>
      </c>
      <c r="AA418" s="50">
        <f>IFERROR(VLOOKUP($A418,total!$B$4:$AW$437,45,0),0)</f>
        <v>0</v>
      </c>
      <c r="AB418" s="50">
        <f>IFERROR(VLOOKUP($A418,total!$B$4:$AW$437,48,0),0)</f>
        <v>0</v>
      </c>
      <c r="AC418" s="50">
        <f>IFERROR(VLOOKUP($A418,total!$B$4:$AB$437,19,0),0)</f>
        <v>0</v>
      </c>
      <c r="AD418" s="50">
        <f>IFERROR(VLOOKUP($A418,total!$B$4:$AB$437,10,0),0)</f>
        <v>0</v>
      </c>
      <c r="AE418" s="50">
        <f>IFERROR(VLOOKUP($A418,total!$B$4:$AB$437,13,0),0)-SUMIFS(topmanager!$D:$D,topmanager!$C:$C,rs_nova!$A422,topmanager!$A:$A,856)</f>
        <v>0</v>
      </c>
      <c r="AF418" s="50">
        <f>IFERROR(VLOOKUP($A418,total!$B$4:$AB$437,16,0),0)</f>
        <v>0</v>
      </c>
      <c r="AG418" s="50">
        <f>IFERROR(VLOOKUP($A418,total!$B$4:$AB$437,7,0),0)</f>
        <v>0</v>
      </c>
      <c r="AH418" s="50">
        <f>IFERROR(VLOOKUP($A418,total!$B$4:$AD$437,29,0),0)</f>
        <v>0</v>
      </c>
      <c r="AI418" s="50">
        <f>IFERROR(VLOOKUP(A418,total!$B$4:$AN$437,39,0),0)</f>
        <v>0</v>
      </c>
      <c r="AJ418" s="51">
        <f t="shared" si="97"/>
        <v>0</v>
      </c>
      <c r="AK418" s="50">
        <f t="shared" si="98"/>
        <v>0</v>
      </c>
      <c r="AL418" s="50">
        <f t="shared" si="99"/>
        <v>0</v>
      </c>
      <c r="AM418" s="50">
        <f t="shared" si="100"/>
        <v>0</v>
      </c>
      <c r="AN418" s="50" t="e">
        <f t="shared" si="109"/>
        <v>#REF!</v>
      </c>
      <c r="AO418" s="50" t="e">
        <f t="shared" si="109"/>
        <v>#REF!</v>
      </c>
      <c r="AP418" s="50" t="e">
        <f t="shared" si="109"/>
        <v>#REF!</v>
      </c>
      <c r="AQ418" s="50">
        <f>IFERROR(VLOOKUP(TEXT($A418,"000000"),[6]Página1!$A$8:$S$801,13,FALSE),0)</f>
        <v>0</v>
      </c>
      <c r="AR418" s="50">
        <f>IFERROR(VLOOKUP(TEXT($A418,"000000"),[6]Página1!$A$8:$S$801,16,FALSE),0)</f>
        <v>0</v>
      </c>
      <c r="AS418" s="50">
        <f>IFERROR(VLOOKUP(TEXT($A418,"000000"),[6]Página1!$A$8:$S$801,19,FALSE),0)</f>
        <v>0</v>
      </c>
      <c r="AT418" s="50">
        <f>IFERROR(VLOOKUP(TEXT($A418,"000000"),[7]Página1!$A$8:$R$814,12,FALSE),0)</f>
        <v>0</v>
      </c>
      <c r="AU418" s="50">
        <f>IFERROR(VLOOKUP(TEXT($A418,"000000"),[7]Página1!$A$8:$R$814,15,FALSE),0)</f>
        <v>0</v>
      </c>
      <c r="AV418" s="50">
        <f>IFERROR(VLOOKUP(TEXT($A418,"000000"),[7]Página1!$A$8:$R$814,18,FALSE),0)</f>
        <v>0</v>
      </c>
      <c r="AW418" s="50"/>
      <c r="AX418" s="51" t="e">
        <f t="shared" si="101"/>
        <v>#REF!</v>
      </c>
      <c r="AY418" s="51" t="e">
        <f t="shared" si="102"/>
        <v>#REF!</v>
      </c>
      <c r="AZ418" s="51" t="e">
        <f t="shared" si="103"/>
        <v>#REF!</v>
      </c>
      <c r="BA418" s="51" t="e">
        <f t="shared" si="104"/>
        <v>#REF!</v>
      </c>
      <c r="BB418" s="51">
        <f t="shared" si="105"/>
        <v>0</v>
      </c>
      <c r="BC418" s="51" t="e">
        <f t="shared" si="106"/>
        <v>#REF!</v>
      </c>
      <c r="BD418" s="51">
        <f t="shared" si="107"/>
        <v>0</v>
      </c>
      <c r="BE418" s="51">
        <f>IFERROR(VLOOKUP(A418,salario!A$2:P$91,11,FALSE),0)</f>
        <v>0</v>
      </c>
      <c r="BF418" s="51">
        <f>SUMIFS(topmanager!$D:$D,topmanager!$C:$C,rs_nova!$A418,topmanager!$A:$A,rs_nova!BF$2)</f>
        <v>0</v>
      </c>
      <c r="BG418" s="51">
        <f>SUMIFS(topmanager!$D:$D,topmanager!$C:$C,rs_nova!$A418,topmanager!$A:$A,rs_nova!BG$2)</f>
        <v>0</v>
      </c>
      <c r="BH418" s="51">
        <f>SUMIFS(topmanager!$D:$D,topmanager!$C:$C,rs_nova!$A418,topmanager!$A:$A,rs_nova!BH$2)</f>
        <v>0</v>
      </c>
      <c r="BI418" s="51">
        <f>SUMIFS(topmanager!$D:$D,topmanager!$C:$C,rs_nova!$A418,topmanager!$A:$A,rs_nova!BI$2)</f>
        <v>0</v>
      </c>
      <c r="BJ418" s="51">
        <f>SUMIFS(topmanager!$D:$D,topmanager!$C:$C,rs_nova!$A418,topmanager!$A:$A,rs_nova!BJ$2)+SUMIFS(topmanager!$D:$D,topmanager!$C:$C,rs_nova!$A418,topmanager!$A:$A,rs_nova!BJ$2+1)</f>
        <v>0</v>
      </c>
      <c r="BK418" s="51">
        <f>IFERROR(VLOOKUP(A418,[8]ferias!$C$4:$G$100,5,FALSE),0)</f>
        <v>0</v>
      </c>
      <c r="BL418" s="51">
        <f>SUMIFS(topmanager!$D:$D,topmanager!$C:$C,rs_nova!$A418,topmanager!$A:$A,rs_nova!BL$2)</f>
        <v>0</v>
      </c>
      <c r="BM418" s="51">
        <f>SUMIFS(topmanager!$D:$D,topmanager!$C:$C,rs_nova!$A418,topmanager!$A:$A,rs_nova!BM$2)+SUMIFS(topmanager!$D:$D,topmanager!$C:$C,rs_nova!$A422,topmanager!$A:$A,151)</f>
        <v>0</v>
      </c>
      <c r="BN418" s="51">
        <f t="shared" si="108"/>
        <v>0</v>
      </c>
    </row>
    <row r="419" spans="1:66">
      <c r="A419" s="47" t="e">
        <f>total!#REF!</f>
        <v>#REF!</v>
      </c>
      <c r="B419" s="47">
        <f t="shared" si="95"/>
        <v>0</v>
      </c>
      <c r="C419" s="48" t="e">
        <f>total!#REF!</f>
        <v>#REF!</v>
      </c>
      <c r="D419" s="49" t="str">
        <f>IFERROR(VLOOKUP(A419,salario!A$3:J$32,10,FALSE),"")</f>
        <v/>
      </c>
      <c r="E419" s="49" t="str">
        <f>IFERROR(IF(VLOOKUP(A419,salario!A$3:O$32,15,FALSE)="","",VLOOKUP(A419,salario!A$3:O$32,15,FALSE)),"")</f>
        <v/>
      </c>
      <c r="F419" s="47" t="str">
        <f>IFERROR(VLOOKUP(A419,[5]base_pessoal!$B$2:$P$1504,13,FALSE),"")</f>
        <v/>
      </c>
      <c r="G419" s="50">
        <f>IFERROR(VLOOKUP(A419,salario!A$2:P$91,11,FALSE),0)*B419/30</f>
        <v>0</v>
      </c>
      <c r="H419" s="50">
        <f>SUMIFS(topmanager!$D:$D,topmanager!$C:$C,rs_nova!$A419,topmanager!$A:$A,rs_nova!H$2)+SUMIFS(topmanager!$D:$D,topmanager!$C:$C,rs_nova!$A419,topmanager!$A:$A,63)</f>
        <v>0</v>
      </c>
      <c r="I419" s="50">
        <f>-SUMIFS(topmanager!$D:$D,topmanager!$C:$C,rs_nova!$A419,topmanager!$A:$A,rs_nova!I$2)</f>
        <v>0</v>
      </c>
      <c r="J419" s="50">
        <f>SUMIFS(topmanager!$D:$D,topmanager!$C:$C,rs_nova!$A419,topmanager!$A:$A,rs_nova!J$2)</f>
        <v>0</v>
      </c>
      <c r="K419" s="50">
        <f>SUMIFS(topmanager!$D:$D,topmanager!$C:$C,rs_nova!$A419,topmanager!$A:$A,rs_nova!K$2)+SUMIFS(topmanager!$D:$D,topmanager!$C:$C,rs_nova!$A419,topmanager!$A:$A,911)</f>
        <v>0</v>
      </c>
      <c r="L419" s="50">
        <f>SUMIFS(topmanager!$D:$D,topmanager!$C:$C,rs_nova!$A419,topmanager!$A:$A,rs_nova!L$2)</f>
        <v>0</v>
      </c>
      <c r="M419" s="50">
        <f>SUMIFS(topmanager!$D:$D,topmanager!$C:$C,rs_nova!$A419,topmanager!$A:$A,rs_nova!M$2)+SUMIFS(topmanager!$D:$D,topmanager!$C:$C,rs_nova!$A419,topmanager!$A:$A,908)+SUMIFS(topmanager!$D:$D,topmanager!$C:$C,rs_nova!$A419,topmanager!$A:$A,550)</f>
        <v>0</v>
      </c>
      <c r="N419" s="50">
        <f>SUMIFS(topmanager!$D:$D,topmanager!$C:$C,rs_nova!$A419,topmanager!$A:$A,rs_nova!N$2)</f>
        <v>0</v>
      </c>
      <c r="O419" s="51">
        <f t="shared" si="96"/>
        <v>0</v>
      </c>
      <c r="P419" s="50">
        <f>IFERROR(VLOOKUP($A419,total!$B$4:$AW$437,27,0),0)</f>
        <v>0</v>
      </c>
      <c r="Q419" s="50">
        <f>IFERROR(VLOOKUP($A419,total!$B$4:$AW$437,21,0),0)</f>
        <v>0</v>
      </c>
      <c r="R419" s="50">
        <f>IFERROR(VLOOKUP($A419,total!$B$4:$AW$437,25,0),0)+IFERROR(VLOOKUP($A419,total!$B$4:$AW$437,36,0),0)</f>
        <v>0</v>
      </c>
      <c r="S419" s="50">
        <f>IFERROR(VLOOKUP(A419,gympass!$A$2:$F$148,6,0),0)</f>
        <v>0</v>
      </c>
      <c r="T419" s="50">
        <f>IFERROR(VLOOKUP($A419,total!$B$4:$AW$437,42,0),0)</f>
        <v>0</v>
      </c>
      <c r="U419" s="50">
        <f>IFERROR(VLOOKUP($A419,total!$B$4:$AW$437,32,0),0)</f>
        <v>0</v>
      </c>
      <c r="V419" s="50">
        <f>IFERROR(VLOOKUP($A419,total!$B$4:$AW$437,28,0),0)</f>
        <v>0</v>
      </c>
      <c r="W419" s="50">
        <f>IFERROR(VLOOKUP($A419,total!$B$4:$AX$437,49,0),0)</f>
        <v>0</v>
      </c>
      <c r="X419" s="50"/>
      <c r="Y419" s="50">
        <f>IFERROR(VLOOKUP(A419,#REF!,4,0),0)</f>
        <v>0</v>
      </c>
      <c r="Z419" s="50">
        <f>IFERROR(VLOOKUP(B419,#REF!,8,0),0)</f>
        <v>0</v>
      </c>
      <c r="AA419" s="50">
        <f>IFERROR(VLOOKUP($A419,total!$B$4:$AW$437,45,0),0)</f>
        <v>0</v>
      </c>
      <c r="AB419" s="50">
        <f>IFERROR(VLOOKUP($A419,total!$B$4:$AW$437,48,0),0)</f>
        <v>0</v>
      </c>
      <c r="AC419" s="50">
        <f>IFERROR(VLOOKUP($A419,total!$B$4:$AB$437,19,0),0)</f>
        <v>0</v>
      </c>
      <c r="AD419" s="50">
        <f>IFERROR(VLOOKUP($A419,total!$B$4:$AB$437,10,0),0)</f>
        <v>0</v>
      </c>
      <c r="AE419" s="50">
        <f>IFERROR(VLOOKUP($A419,total!$B$4:$AB$437,13,0),0)-SUMIFS(topmanager!$D:$D,topmanager!$C:$C,rs_nova!$A423,topmanager!$A:$A,856)</f>
        <v>0</v>
      </c>
      <c r="AF419" s="50">
        <f>IFERROR(VLOOKUP($A419,total!$B$4:$AB$437,16,0),0)</f>
        <v>0</v>
      </c>
      <c r="AG419" s="50">
        <f>IFERROR(VLOOKUP($A419,total!$B$4:$AB$437,7,0),0)</f>
        <v>0</v>
      </c>
      <c r="AH419" s="50">
        <f>IFERROR(VLOOKUP($A419,total!$B$4:$AD$437,29,0),0)</f>
        <v>0</v>
      </c>
      <c r="AI419" s="50">
        <f>IFERROR(VLOOKUP(A419,total!$B$4:$AN$437,39,0),0)</f>
        <v>0</v>
      </c>
      <c r="AJ419" s="51">
        <f t="shared" si="97"/>
        <v>0</v>
      </c>
      <c r="AK419" s="50">
        <f t="shared" si="98"/>
        <v>0</v>
      </c>
      <c r="AL419" s="50">
        <f t="shared" si="99"/>
        <v>0</v>
      </c>
      <c r="AM419" s="50">
        <f t="shared" si="100"/>
        <v>0</v>
      </c>
      <c r="AN419" s="50" t="e">
        <f t="shared" si="109"/>
        <v>#REF!</v>
      </c>
      <c r="AO419" s="50" t="e">
        <f t="shared" si="109"/>
        <v>#REF!</v>
      </c>
      <c r="AP419" s="50" t="e">
        <f t="shared" si="109"/>
        <v>#REF!</v>
      </c>
      <c r="AQ419" s="50">
        <f>IFERROR(VLOOKUP(TEXT($A419,"000000"),[6]Página1!$A$8:$S$801,13,FALSE),0)</f>
        <v>0</v>
      </c>
      <c r="AR419" s="50">
        <f>IFERROR(VLOOKUP(TEXT($A419,"000000"),[6]Página1!$A$8:$S$801,16,FALSE),0)</f>
        <v>0</v>
      </c>
      <c r="AS419" s="50">
        <f>IFERROR(VLOOKUP(TEXT($A419,"000000"),[6]Página1!$A$8:$S$801,19,FALSE),0)</f>
        <v>0</v>
      </c>
      <c r="AT419" s="50">
        <f>IFERROR(VLOOKUP(TEXT($A419,"000000"),[7]Página1!$A$8:$R$814,12,FALSE),0)</f>
        <v>0</v>
      </c>
      <c r="AU419" s="50">
        <f>IFERROR(VLOOKUP(TEXT($A419,"000000"),[7]Página1!$A$8:$R$814,15,FALSE),0)</f>
        <v>0</v>
      </c>
      <c r="AV419" s="50">
        <f>IFERROR(VLOOKUP(TEXT($A419,"000000"),[7]Página1!$A$8:$R$814,18,FALSE),0)</f>
        <v>0</v>
      </c>
      <c r="AW419" s="50"/>
      <c r="AX419" s="51" t="e">
        <f t="shared" si="101"/>
        <v>#REF!</v>
      </c>
      <c r="AY419" s="51" t="e">
        <f t="shared" si="102"/>
        <v>#REF!</v>
      </c>
      <c r="AZ419" s="51" t="e">
        <f t="shared" si="103"/>
        <v>#REF!</v>
      </c>
      <c r="BA419" s="51" t="e">
        <f t="shared" si="104"/>
        <v>#REF!</v>
      </c>
      <c r="BB419" s="51">
        <f t="shared" si="105"/>
        <v>0</v>
      </c>
      <c r="BC419" s="51" t="e">
        <f t="shared" si="106"/>
        <v>#REF!</v>
      </c>
      <c r="BD419" s="51">
        <f t="shared" si="107"/>
        <v>0</v>
      </c>
      <c r="BE419" s="51">
        <f>IFERROR(VLOOKUP(A419,salario!A$2:P$91,11,FALSE),0)</f>
        <v>0</v>
      </c>
      <c r="BF419" s="51">
        <f>SUMIFS(topmanager!$D:$D,topmanager!$C:$C,rs_nova!$A419,topmanager!$A:$A,rs_nova!BF$2)</f>
        <v>0</v>
      </c>
      <c r="BG419" s="51">
        <f>SUMIFS(topmanager!$D:$D,topmanager!$C:$C,rs_nova!$A419,topmanager!$A:$A,rs_nova!BG$2)</f>
        <v>0</v>
      </c>
      <c r="BH419" s="51">
        <f>SUMIFS(topmanager!$D:$D,topmanager!$C:$C,rs_nova!$A419,topmanager!$A:$A,rs_nova!BH$2)</f>
        <v>0</v>
      </c>
      <c r="BI419" s="51">
        <f>SUMIFS(topmanager!$D:$D,topmanager!$C:$C,rs_nova!$A419,topmanager!$A:$A,rs_nova!BI$2)</f>
        <v>0</v>
      </c>
      <c r="BJ419" s="51">
        <f>SUMIFS(topmanager!$D:$D,topmanager!$C:$C,rs_nova!$A419,topmanager!$A:$A,rs_nova!BJ$2)+SUMIFS(topmanager!$D:$D,topmanager!$C:$C,rs_nova!$A419,topmanager!$A:$A,rs_nova!BJ$2+1)</f>
        <v>0</v>
      </c>
      <c r="BK419" s="51">
        <f>IFERROR(VLOOKUP(A419,[8]ferias!$C$4:$G$100,5,FALSE),0)</f>
        <v>0</v>
      </c>
      <c r="BL419" s="51">
        <f>SUMIFS(topmanager!$D:$D,topmanager!$C:$C,rs_nova!$A419,topmanager!$A:$A,rs_nova!BL$2)</f>
        <v>0</v>
      </c>
      <c r="BM419" s="51">
        <f>SUMIFS(topmanager!$D:$D,topmanager!$C:$C,rs_nova!$A419,topmanager!$A:$A,rs_nova!BM$2)+SUMIFS(topmanager!$D:$D,topmanager!$C:$C,rs_nova!$A423,topmanager!$A:$A,151)</f>
        <v>0</v>
      </c>
      <c r="BN419" s="51">
        <f t="shared" si="108"/>
        <v>0</v>
      </c>
    </row>
    <row r="420" spans="1:66">
      <c r="A420" s="47" t="e">
        <f>total!#REF!</f>
        <v>#REF!</v>
      </c>
      <c r="B420" s="47">
        <f t="shared" si="95"/>
        <v>0</v>
      </c>
      <c r="C420" s="48" t="e">
        <f>total!#REF!</f>
        <v>#REF!</v>
      </c>
      <c r="D420" s="49" t="str">
        <f>IFERROR(VLOOKUP(A420,salario!A$3:J$32,10,FALSE),"")</f>
        <v/>
      </c>
      <c r="E420" s="49" t="str">
        <f>IFERROR(IF(VLOOKUP(A420,salario!A$3:O$32,15,FALSE)="","",VLOOKUP(A420,salario!A$3:O$32,15,FALSE)),"")</f>
        <v/>
      </c>
      <c r="F420" s="47" t="str">
        <f>IFERROR(VLOOKUP(A420,[5]base_pessoal!$B$2:$P$1504,13,FALSE),"")</f>
        <v/>
      </c>
      <c r="G420" s="50">
        <f>IFERROR(VLOOKUP(A420,salario!A$2:P$91,11,FALSE),0)*B420/30</f>
        <v>0</v>
      </c>
      <c r="H420" s="50">
        <f>SUMIFS(topmanager!$D:$D,topmanager!$C:$C,rs_nova!$A420,topmanager!$A:$A,rs_nova!H$2)+SUMIFS(topmanager!$D:$D,topmanager!$C:$C,rs_nova!$A420,topmanager!$A:$A,63)</f>
        <v>0</v>
      </c>
      <c r="I420" s="50">
        <f>-SUMIFS(topmanager!$D:$D,topmanager!$C:$C,rs_nova!$A420,topmanager!$A:$A,rs_nova!I$2)</f>
        <v>0</v>
      </c>
      <c r="J420" s="50">
        <f>SUMIFS(topmanager!$D:$D,topmanager!$C:$C,rs_nova!$A420,topmanager!$A:$A,rs_nova!J$2)</f>
        <v>0</v>
      </c>
      <c r="K420" s="50">
        <f>SUMIFS(topmanager!$D:$D,topmanager!$C:$C,rs_nova!$A420,topmanager!$A:$A,rs_nova!K$2)+SUMIFS(topmanager!$D:$D,topmanager!$C:$C,rs_nova!$A420,topmanager!$A:$A,911)</f>
        <v>0</v>
      </c>
      <c r="L420" s="50">
        <f>SUMIFS(topmanager!$D:$D,topmanager!$C:$C,rs_nova!$A420,topmanager!$A:$A,rs_nova!L$2)</f>
        <v>0</v>
      </c>
      <c r="M420" s="50">
        <f>SUMIFS(topmanager!$D:$D,topmanager!$C:$C,rs_nova!$A420,topmanager!$A:$A,rs_nova!M$2)+SUMIFS(topmanager!$D:$D,topmanager!$C:$C,rs_nova!$A420,topmanager!$A:$A,908)+SUMIFS(topmanager!$D:$D,topmanager!$C:$C,rs_nova!$A420,topmanager!$A:$A,550)</f>
        <v>0</v>
      </c>
      <c r="N420" s="50">
        <f>SUMIFS(topmanager!$D:$D,topmanager!$C:$C,rs_nova!$A420,topmanager!$A:$A,rs_nova!N$2)</f>
        <v>0</v>
      </c>
      <c r="O420" s="51">
        <f t="shared" si="96"/>
        <v>0</v>
      </c>
      <c r="P420" s="50">
        <f>IFERROR(VLOOKUP($A420,total!$B$4:$AW$437,27,0),0)</f>
        <v>0</v>
      </c>
      <c r="Q420" s="50">
        <f>IFERROR(VLOOKUP($A420,total!$B$4:$AW$437,21,0),0)</f>
        <v>0</v>
      </c>
      <c r="R420" s="50">
        <f>IFERROR(VLOOKUP($A420,total!$B$4:$AW$437,25,0),0)+IFERROR(VLOOKUP($A420,total!$B$4:$AW$437,36,0),0)</f>
        <v>0</v>
      </c>
      <c r="S420" s="50">
        <f>IFERROR(VLOOKUP(A420,gympass!$A$2:$F$148,6,0),0)</f>
        <v>0</v>
      </c>
      <c r="T420" s="50">
        <f>IFERROR(VLOOKUP($A420,total!$B$4:$AW$437,42,0),0)</f>
        <v>0</v>
      </c>
      <c r="U420" s="50">
        <f>IFERROR(VLOOKUP($A420,total!$B$4:$AW$437,32,0),0)</f>
        <v>0</v>
      </c>
      <c r="V420" s="50">
        <f>IFERROR(VLOOKUP($A420,total!$B$4:$AW$437,28,0),0)</f>
        <v>0</v>
      </c>
      <c r="W420" s="50">
        <f>IFERROR(VLOOKUP($A420,total!$B$4:$AX$437,49,0),0)</f>
        <v>0</v>
      </c>
      <c r="X420" s="50"/>
      <c r="Y420" s="50">
        <f>IFERROR(VLOOKUP(A420,#REF!,4,0),0)</f>
        <v>0</v>
      </c>
      <c r="Z420" s="50">
        <f>IFERROR(VLOOKUP(B420,#REF!,8,0),0)</f>
        <v>0</v>
      </c>
      <c r="AA420" s="50">
        <f>IFERROR(VLOOKUP($A420,total!$B$4:$AW$437,45,0),0)</f>
        <v>0</v>
      </c>
      <c r="AB420" s="50">
        <f>IFERROR(VLOOKUP($A420,total!$B$4:$AW$437,48,0),0)</f>
        <v>0</v>
      </c>
      <c r="AC420" s="50">
        <f>IFERROR(VLOOKUP($A420,total!$B$4:$AB$437,19,0),0)</f>
        <v>0</v>
      </c>
      <c r="AD420" s="50">
        <f>IFERROR(VLOOKUP($A420,total!$B$4:$AB$437,10,0),0)</f>
        <v>0</v>
      </c>
      <c r="AE420" s="50">
        <f>IFERROR(VLOOKUP($A420,total!$B$4:$AB$437,13,0),0)-SUMIFS(topmanager!$D:$D,topmanager!$C:$C,rs_nova!$A424,topmanager!$A:$A,856)</f>
        <v>0</v>
      </c>
      <c r="AF420" s="50">
        <f>IFERROR(VLOOKUP($A420,total!$B$4:$AB$437,16,0),0)</f>
        <v>0</v>
      </c>
      <c r="AG420" s="50">
        <f>IFERROR(VLOOKUP($A420,total!$B$4:$AB$437,7,0),0)</f>
        <v>0</v>
      </c>
      <c r="AH420" s="50">
        <f>IFERROR(VLOOKUP($A420,total!$B$4:$AD$437,29,0),0)</f>
        <v>0</v>
      </c>
      <c r="AI420" s="50">
        <f>IFERROR(VLOOKUP(A420,total!$B$4:$AN$437,39,0),0)</f>
        <v>0</v>
      </c>
      <c r="AJ420" s="51">
        <f t="shared" si="97"/>
        <v>0</v>
      </c>
      <c r="AK420" s="50">
        <f t="shared" si="98"/>
        <v>0</v>
      </c>
      <c r="AL420" s="50">
        <f t="shared" si="99"/>
        <v>0</v>
      </c>
      <c r="AM420" s="50">
        <f t="shared" si="100"/>
        <v>0</v>
      </c>
      <c r="AN420" s="50" t="e">
        <f t="shared" si="109"/>
        <v>#REF!</v>
      </c>
      <c r="AO420" s="50" t="e">
        <f t="shared" si="109"/>
        <v>#REF!</v>
      </c>
      <c r="AP420" s="50" t="e">
        <f t="shared" si="109"/>
        <v>#REF!</v>
      </c>
      <c r="AQ420" s="50">
        <f>IFERROR(VLOOKUP(TEXT($A420,"000000"),[6]Página1!$A$8:$S$801,13,FALSE),0)</f>
        <v>0</v>
      </c>
      <c r="AR420" s="50">
        <f>IFERROR(VLOOKUP(TEXT($A420,"000000"),[6]Página1!$A$8:$S$801,16,FALSE),0)</f>
        <v>0</v>
      </c>
      <c r="AS420" s="50">
        <f>IFERROR(VLOOKUP(TEXT($A420,"000000"),[6]Página1!$A$8:$S$801,19,FALSE),0)</f>
        <v>0</v>
      </c>
      <c r="AT420" s="50">
        <f>IFERROR(VLOOKUP(TEXT($A420,"000000"),[7]Página1!$A$8:$R$814,12,FALSE),0)</f>
        <v>0</v>
      </c>
      <c r="AU420" s="50">
        <f>IFERROR(VLOOKUP(TEXT($A420,"000000"),[7]Página1!$A$8:$R$814,15,FALSE),0)</f>
        <v>0</v>
      </c>
      <c r="AV420" s="50">
        <f>IFERROR(VLOOKUP(TEXT($A420,"000000"),[7]Página1!$A$8:$R$814,18,FALSE),0)</f>
        <v>0</v>
      </c>
      <c r="AW420" s="50"/>
      <c r="AX420" s="51" t="e">
        <f t="shared" si="101"/>
        <v>#REF!</v>
      </c>
      <c r="AY420" s="51" t="e">
        <f t="shared" si="102"/>
        <v>#REF!</v>
      </c>
      <c r="AZ420" s="51" t="e">
        <f t="shared" si="103"/>
        <v>#REF!</v>
      </c>
      <c r="BA420" s="51" t="e">
        <f t="shared" si="104"/>
        <v>#REF!</v>
      </c>
      <c r="BB420" s="51">
        <f t="shared" si="105"/>
        <v>0</v>
      </c>
      <c r="BC420" s="51" t="e">
        <f t="shared" si="106"/>
        <v>#REF!</v>
      </c>
      <c r="BD420" s="51">
        <f t="shared" si="107"/>
        <v>0</v>
      </c>
      <c r="BE420" s="51">
        <f>IFERROR(VLOOKUP(A420,salario!A$2:P$91,11,FALSE),0)</f>
        <v>0</v>
      </c>
      <c r="BF420" s="51">
        <f>SUMIFS(topmanager!$D:$D,topmanager!$C:$C,rs_nova!$A420,topmanager!$A:$A,rs_nova!BF$2)</f>
        <v>0</v>
      </c>
      <c r="BG420" s="51">
        <f>SUMIFS(topmanager!$D:$D,topmanager!$C:$C,rs_nova!$A420,topmanager!$A:$A,rs_nova!BG$2)</f>
        <v>0</v>
      </c>
      <c r="BH420" s="51">
        <f>SUMIFS(topmanager!$D:$D,topmanager!$C:$C,rs_nova!$A420,topmanager!$A:$A,rs_nova!BH$2)</f>
        <v>0</v>
      </c>
      <c r="BI420" s="51">
        <f>SUMIFS(topmanager!$D:$D,topmanager!$C:$C,rs_nova!$A420,topmanager!$A:$A,rs_nova!BI$2)</f>
        <v>0</v>
      </c>
      <c r="BJ420" s="51">
        <f>SUMIFS(topmanager!$D:$D,topmanager!$C:$C,rs_nova!$A420,topmanager!$A:$A,rs_nova!BJ$2)+SUMIFS(topmanager!$D:$D,topmanager!$C:$C,rs_nova!$A420,topmanager!$A:$A,rs_nova!BJ$2+1)</f>
        <v>0</v>
      </c>
      <c r="BK420" s="51">
        <f>IFERROR(VLOOKUP(A420,[8]ferias!$C$4:$G$100,5,FALSE),0)</f>
        <v>0</v>
      </c>
      <c r="BL420" s="51">
        <f>SUMIFS(topmanager!$D:$D,topmanager!$C:$C,rs_nova!$A420,topmanager!$A:$A,rs_nova!BL$2)</f>
        <v>0</v>
      </c>
      <c r="BM420" s="51">
        <f>SUMIFS(topmanager!$D:$D,topmanager!$C:$C,rs_nova!$A420,topmanager!$A:$A,rs_nova!BM$2)+SUMIFS(topmanager!$D:$D,topmanager!$C:$C,rs_nova!$A424,topmanager!$A:$A,151)</f>
        <v>0</v>
      </c>
      <c r="BN420" s="51">
        <f t="shared" si="108"/>
        <v>0</v>
      </c>
    </row>
    <row r="421" spans="1:66">
      <c r="A421" s="47" t="e">
        <f>total!#REF!</f>
        <v>#REF!</v>
      </c>
      <c r="B421" s="47">
        <f t="shared" si="95"/>
        <v>0</v>
      </c>
      <c r="C421" s="48" t="e">
        <f>total!#REF!</f>
        <v>#REF!</v>
      </c>
      <c r="D421" s="49" t="str">
        <f>IFERROR(VLOOKUP(A421,salario!A$3:J$32,10,FALSE),"")</f>
        <v/>
      </c>
      <c r="E421" s="49" t="str">
        <f>IFERROR(IF(VLOOKUP(A421,salario!A$3:O$32,15,FALSE)="","",VLOOKUP(A421,salario!A$3:O$32,15,FALSE)),"")</f>
        <v/>
      </c>
      <c r="F421" s="47" t="str">
        <f>IFERROR(VLOOKUP(A421,[5]base_pessoal!$B$2:$P$1504,13,FALSE),"")</f>
        <v/>
      </c>
      <c r="G421" s="50">
        <f>IFERROR(VLOOKUP(A421,salario!A$2:P$91,11,FALSE),0)*B421/30</f>
        <v>0</v>
      </c>
      <c r="H421" s="50">
        <f>SUMIFS(topmanager!$D:$D,topmanager!$C:$C,rs_nova!$A421,topmanager!$A:$A,rs_nova!H$2)+SUMIFS(topmanager!$D:$D,topmanager!$C:$C,rs_nova!$A421,topmanager!$A:$A,63)</f>
        <v>0</v>
      </c>
      <c r="I421" s="50">
        <f>-SUMIFS(topmanager!$D:$D,topmanager!$C:$C,rs_nova!$A421,topmanager!$A:$A,rs_nova!I$2)</f>
        <v>0</v>
      </c>
      <c r="J421" s="50">
        <f>SUMIFS(topmanager!$D:$D,topmanager!$C:$C,rs_nova!$A421,topmanager!$A:$A,rs_nova!J$2)</f>
        <v>0</v>
      </c>
      <c r="K421" s="50">
        <f>SUMIFS(topmanager!$D:$D,topmanager!$C:$C,rs_nova!$A421,topmanager!$A:$A,rs_nova!K$2)+SUMIFS(topmanager!$D:$D,topmanager!$C:$C,rs_nova!$A421,topmanager!$A:$A,911)</f>
        <v>0</v>
      </c>
      <c r="L421" s="50">
        <f>SUMIFS(topmanager!$D:$D,topmanager!$C:$C,rs_nova!$A421,topmanager!$A:$A,rs_nova!L$2)</f>
        <v>0</v>
      </c>
      <c r="M421" s="50">
        <f>SUMIFS(topmanager!$D:$D,topmanager!$C:$C,rs_nova!$A421,topmanager!$A:$A,rs_nova!M$2)+SUMIFS(topmanager!$D:$D,topmanager!$C:$C,rs_nova!$A421,topmanager!$A:$A,908)+SUMIFS(topmanager!$D:$D,topmanager!$C:$C,rs_nova!$A421,topmanager!$A:$A,550)</f>
        <v>0</v>
      </c>
      <c r="N421" s="50">
        <f>SUMIFS(topmanager!$D:$D,topmanager!$C:$C,rs_nova!$A421,topmanager!$A:$A,rs_nova!N$2)</f>
        <v>0</v>
      </c>
      <c r="O421" s="51">
        <f t="shared" si="96"/>
        <v>0</v>
      </c>
      <c r="P421" s="50">
        <f>IFERROR(VLOOKUP($A421,total!$B$4:$AW$437,27,0),0)</f>
        <v>0</v>
      </c>
      <c r="Q421" s="50">
        <f>IFERROR(VLOOKUP($A421,total!$B$4:$AW$437,21,0),0)</f>
        <v>0</v>
      </c>
      <c r="R421" s="50">
        <f>IFERROR(VLOOKUP($A421,total!$B$4:$AW$437,25,0),0)+IFERROR(VLOOKUP($A421,total!$B$4:$AW$437,36,0),0)</f>
        <v>0</v>
      </c>
      <c r="S421" s="50">
        <f>IFERROR(VLOOKUP(A421,gympass!$A$2:$F$148,6,0),0)</f>
        <v>0</v>
      </c>
      <c r="T421" s="50">
        <f>IFERROR(VLOOKUP($A421,total!$B$4:$AW$437,42,0),0)</f>
        <v>0</v>
      </c>
      <c r="U421" s="50">
        <f>IFERROR(VLOOKUP($A421,total!$B$4:$AW$437,32,0),0)</f>
        <v>0</v>
      </c>
      <c r="V421" s="50">
        <f>IFERROR(VLOOKUP($A421,total!$B$4:$AW$437,28,0),0)</f>
        <v>0</v>
      </c>
      <c r="W421" s="50">
        <f>IFERROR(VLOOKUP($A421,total!$B$4:$AX$437,49,0),0)</f>
        <v>0</v>
      </c>
      <c r="X421" s="50"/>
      <c r="Y421" s="50">
        <f>IFERROR(VLOOKUP(A421,#REF!,4,0),0)</f>
        <v>0</v>
      </c>
      <c r="Z421" s="50">
        <f>IFERROR(VLOOKUP(B421,#REF!,8,0),0)</f>
        <v>0</v>
      </c>
      <c r="AA421" s="50">
        <f>IFERROR(VLOOKUP($A421,total!$B$4:$AW$437,45,0),0)</f>
        <v>0</v>
      </c>
      <c r="AB421" s="50">
        <f>IFERROR(VLOOKUP($A421,total!$B$4:$AW$437,48,0),0)</f>
        <v>0</v>
      </c>
      <c r="AC421" s="50">
        <f>IFERROR(VLOOKUP($A421,total!$B$4:$AB$437,19,0),0)</f>
        <v>0</v>
      </c>
      <c r="AD421" s="50">
        <f>IFERROR(VLOOKUP($A421,total!$B$4:$AB$437,10,0),0)</f>
        <v>0</v>
      </c>
      <c r="AE421" s="50">
        <f>IFERROR(VLOOKUP($A421,total!$B$4:$AB$437,13,0),0)-SUMIFS(topmanager!$D:$D,topmanager!$C:$C,rs_nova!$A425,topmanager!$A:$A,856)</f>
        <v>0</v>
      </c>
      <c r="AF421" s="50">
        <f>IFERROR(VLOOKUP($A421,total!$B$4:$AB$437,16,0),0)</f>
        <v>0</v>
      </c>
      <c r="AG421" s="50">
        <f>IFERROR(VLOOKUP($A421,total!$B$4:$AB$437,7,0),0)</f>
        <v>0</v>
      </c>
      <c r="AH421" s="50">
        <f>IFERROR(VLOOKUP($A421,total!$B$4:$AD$437,29,0),0)</f>
        <v>0</v>
      </c>
      <c r="AI421" s="50">
        <f>IFERROR(VLOOKUP(A421,total!$B$4:$AN$437,39,0),0)</f>
        <v>0</v>
      </c>
      <c r="AJ421" s="51">
        <f t="shared" si="97"/>
        <v>0</v>
      </c>
      <c r="AK421" s="50">
        <f t="shared" si="98"/>
        <v>0</v>
      </c>
      <c r="AL421" s="50">
        <f t="shared" si="99"/>
        <v>0</v>
      </c>
      <c r="AM421" s="50">
        <f t="shared" si="100"/>
        <v>0</v>
      </c>
      <c r="AN421" s="50" t="e">
        <f t="shared" si="109"/>
        <v>#REF!</v>
      </c>
      <c r="AO421" s="50" t="e">
        <f t="shared" si="109"/>
        <v>#REF!</v>
      </c>
      <c r="AP421" s="50" t="e">
        <f t="shared" si="109"/>
        <v>#REF!</v>
      </c>
      <c r="AQ421" s="50">
        <f>IFERROR(VLOOKUP(TEXT($A421,"000000"),[6]Página1!$A$8:$S$801,13,FALSE),0)</f>
        <v>0</v>
      </c>
      <c r="AR421" s="50">
        <f>IFERROR(VLOOKUP(TEXT($A421,"000000"),[6]Página1!$A$8:$S$801,16,FALSE),0)</f>
        <v>0</v>
      </c>
      <c r="AS421" s="50">
        <f>IFERROR(VLOOKUP(TEXT($A421,"000000"),[6]Página1!$A$8:$S$801,19,FALSE),0)</f>
        <v>0</v>
      </c>
      <c r="AT421" s="50">
        <f>IFERROR(VLOOKUP(TEXT($A421,"000000"),[7]Página1!$A$8:$R$814,12,FALSE),0)</f>
        <v>0</v>
      </c>
      <c r="AU421" s="50">
        <f>IFERROR(VLOOKUP(TEXT($A421,"000000"),[7]Página1!$A$8:$R$814,15,FALSE),0)</f>
        <v>0</v>
      </c>
      <c r="AV421" s="50">
        <f>IFERROR(VLOOKUP(TEXT($A421,"000000"),[7]Página1!$A$8:$R$814,18,FALSE),0)</f>
        <v>0</v>
      </c>
      <c r="AW421" s="50"/>
      <c r="AX421" s="51" t="e">
        <f t="shared" si="101"/>
        <v>#REF!</v>
      </c>
      <c r="AY421" s="51" t="e">
        <f t="shared" si="102"/>
        <v>#REF!</v>
      </c>
      <c r="AZ421" s="51" t="e">
        <f t="shared" si="103"/>
        <v>#REF!</v>
      </c>
      <c r="BA421" s="51" t="e">
        <f t="shared" si="104"/>
        <v>#REF!</v>
      </c>
      <c r="BB421" s="51">
        <f t="shared" si="105"/>
        <v>0</v>
      </c>
      <c r="BC421" s="51" t="e">
        <f t="shared" si="106"/>
        <v>#REF!</v>
      </c>
      <c r="BD421" s="51">
        <f t="shared" si="107"/>
        <v>0</v>
      </c>
      <c r="BE421" s="51">
        <f>IFERROR(VLOOKUP(A421,salario!A$2:P$91,11,FALSE),0)</f>
        <v>0</v>
      </c>
      <c r="BF421" s="51">
        <f>SUMIFS(topmanager!$D:$D,topmanager!$C:$C,rs_nova!$A421,topmanager!$A:$A,rs_nova!BF$2)</f>
        <v>0</v>
      </c>
      <c r="BG421" s="51">
        <f>SUMIFS(topmanager!$D:$D,topmanager!$C:$C,rs_nova!$A421,topmanager!$A:$A,rs_nova!BG$2)</f>
        <v>0</v>
      </c>
      <c r="BH421" s="51">
        <f>SUMIFS(topmanager!$D:$D,topmanager!$C:$C,rs_nova!$A421,topmanager!$A:$A,rs_nova!BH$2)</f>
        <v>0</v>
      </c>
      <c r="BI421" s="51">
        <f>SUMIFS(topmanager!$D:$D,topmanager!$C:$C,rs_nova!$A421,topmanager!$A:$A,rs_nova!BI$2)</f>
        <v>0</v>
      </c>
      <c r="BJ421" s="51">
        <f>SUMIFS(topmanager!$D:$D,topmanager!$C:$C,rs_nova!$A421,topmanager!$A:$A,rs_nova!BJ$2)+SUMIFS(topmanager!$D:$D,topmanager!$C:$C,rs_nova!$A421,topmanager!$A:$A,rs_nova!BJ$2+1)</f>
        <v>0</v>
      </c>
      <c r="BK421" s="51">
        <f>IFERROR(VLOOKUP(A421,[8]ferias!$C$4:$G$100,5,FALSE),0)</f>
        <v>0</v>
      </c>
      <c r="BL421" s="51">
        <f>SUMIFS(topmanager!$D:$D,topmanager!$C:$C,rs_nova!$A421,topmanager!$A:$A,rs_nova!BL$2)</f>
        <v>0</v>
      </c>
      <c r="BM421" s="51">
        <f>SUMIFS(topmanager!$D:$D,topmanager!$C:$C,rs_nova!$A421,topmanager!$A:$A,rs_nova!BM$2)+SUMIFS(topmanager!$D:$D,topmanager!$C:$C,rs_nova!$A425,topmanager!$A:$A,151)</f>
        <v>0</v>
      </c>
      <c r="BN421" s="51">
        <f t="shared" si="108"/>
        <v>0</v>
      </c>
    </row>
    <row r="422" spans="1:66">
      <c r="A422" s="47" t="e">
        <f>total!#REF!</f>
        <v>#REF!</v>
      </c>
      <c r="B422" s="47">
        <f t="shared" si="95"/>
        <v>0</v>
      </c>
      <c r="C422" s="48" t="e">
        <f>total!#REF!</f>
        <v>#REF!</v>
      </c>
      <c r="D422" s="49" t="str">
        <f>IFERROR(VLOOKUP(A422,salario!A$3:J$32,10,FALSE),"")</f>
        <v/>
      </c>
      <c r="E422" s="49" t="str">
        <f>IFERROR(IF(VLOOKUP(A422,salario!A$3:O$32,15,FALSE)="","",VLOOKUP(A422,salario!A$3:O$32,15,FALSE)),"")</f>
        <v/>
      </c>
      <c r="F422" s="47" t="str">
        <f>IFERROR(VLOOKUP(A422,[5]base_pessoal!$B$2:$P$1504,13,FALSE),"")</f>
        <v/>
      </c>
      <c r="G422" s="50">
        <f>IFERROR(VLOOKUP(A422,salario!A$2:P$91,11,FALSE),0)*B422/30</f>
        <v>0</v>
      </c>
      <c r="H422" s="50">
        <f>SUMIFS(topmanager!$D:$D,topmanager!$C:$C,rs_nova!$A422,topmanager!$A:$A,rs_nova!H$2)+SUMIFS(topmanager!$D:$D,topmanager!$C:$C,rs_nova!$A422,topmanager!$A:$A,63)</f>
        <v>0</v>
      </c>
      <c r="I422" s="50">
        <f>-SUMIFS(topmanager!$D:$D,topmanager!$C:$C,rs_nova!$A422,topmanager!$A:$A,rs_nova!I$2)</f>
        <v>0</v>
      </c>
      <c r="J422" s="50">
        <f>SUMIFS(topmanager!$D:$D,topmanager!$C:$C,rs_nova!$A422,topmanager!$A:$A,rs_nova!J$2)</f>
        <v>0</v>
      </c>
      <c r="K422" s="50">
        <f>SUMIFS(topmanager!$D:$D,topmanager!$C:$C,rs_nova!$A422,topmanager!$A:$A,rs_nova!K$2)+SUMIFS(topmanager!$D:$D,topmanager!$C:$C,rs_nova!$A422,topmanager!$A:$A,911)</f>
        <v>0</v>
      </c>
      <c r="L422" s="50">
        <f>SUMIFS(topmanager!$D:$D,topmanager!$C:$C,rs_nova!$A422,topmanager!$A:$A,rs_nova!L$2)</f>
        <v>0</v>
      </c>
      <c r="M422" s="50">
        <f>SUMIFS(topmanager!$D:$D,topmanager!$C:$C,rs_nova!$A422,topmanager!$A:$A,rs_nova!M$2)+SUMIFS(topmanager!$D:$D,topmanager!$C:$C,rs_nova!$A422,topmanager!$A:$A,908)+SUMIFS(topmanager!$D:$D,topmanager!$C:$C,rs_nova!$A422,topmanager!$A:$A,550)</f>
        <v>0</v>
      </c>
      <c r="N422" s="50">
        <f>SUMIFS(topmanager!$D:$D,topmanager!$C:$C,rs_nova!$A422,topmanager!$A:$A,rs_nova!N$2)</f>
        <v>0</v>
      </c>
      <c r="O422" s="51">
        <f t="shared" si="96"/>
        <v>0</v>
      </c>
      <c r="P422" s="50">
        <f>IFERROR(VLOOKUP($A422,total!$B$4:$AW$437,27,0),0)</f>
        <v>0</v>
      </c>
      <c r="Q422" s="50">
        <f>IFERROR(VLOOKUP($A422,total!$B$4:$AW$437,21,0),0)</f>
        <v>0</v>
      </c>
      <c r="R422" s="50">
        <f>IFERROR(VLOOKUP($A422,total!$B$4:$AW$437,25,0),0)+IFERROR(VLOOKUP($A422,total!$B$4:$AW$437,36,0),0)</f>
        <v>0</v>
      </c>
      <c r="S422" s="50">
        <f>IFERROR(VLOOKUP(A422,gympass!$A$2:$F$148,6,0),0)</f>
        <v>0</v>
      </c>
      <c r="T422" s="50">
        <f>IFERROR(VLOOKUP($A422,total!$B$4:$AW$437,42,0),0)</f>
        <v>0</v>
      </c>
      <c r="U422" s="50">
        <f>IFERROR(VLOOKUP($A422,total!$B$4:$AW$437,32,0),0)</f>
        <v>0</v>
      </c>
      <c r="V422" s="50">
        <f>IFERROR(VLOOKUP($A422,total!$B$4:$AW$437,28,0),0)</f>
        <v>0</v>
      </c>
      <c r="W422" s="50">
        <f>IFERROR(VLOOKUP($A422,total!$B$4:$AX$437,49,0),0)</f>
        <v>0</v>
      </c>
      <c r="X422" s="50"/>
      <c r="Y422" s="50">
        <f>IFERROR(VLOOKUP(A422,#REF!,4,0),0)</f>
        <v>0</v>
      </c>
      <c r="Z422" s="50">
        <f>IFERROR(VLOOKUP(B422,#REF!,8,0),0)</f>
        <v>0</v>
      </c>
      <c r="AA422" s="50">
        <f>IFERROR(VLOOKUP($A422,total!$B$4:$AW$437,45,0),0)</f>
        <v>0</v>
      </c>
      <c r="AB422" s="50">
        <f>IFERROR(VLOOKUP($A422,total!$B$4:$AW$437,48,0),0)</f>
        <v>0</v>
      </c>
      <c r="AC422" s="50">
        <f>IFERROR(VLOOKUP($A422,total!$B$4:$AB$437,19,0),0)</f>
        <v>0</v>
      </c>
      <c r="AD422" s="50">
        <f>IFERROR(VLOOKUP($A422,total!$B$4:$AB$437,10,0),0)</f>
        <v>0</v>
      </c>
      <c r="AE422" s="50">
        <f>IFERROR(VLOOKUP($A422,total!$B$4:$AB$437,13,0),0)-SUMIFS(topmanager!$D:$D,topmanager!$C:$C,rs_nova!$A426,topmanager!$A:$A,856)</f>
        <v>0</v>
      </c>
      <c r="AF422" s="50">
        <f>IFERROR(VLOOKUP($A422,total!$B$4:$AB$437,16,0),0)</f>
        <v>0</v>
      </c>
      <c r="AG422" s="50">
        <f>IFERROR(VLOOKUP($A422,total!$B$4:$AB$437,7,0),0)</f>
        <v>0</v>
      </c>
      <c r="AH422" s="50">
        <f>IFERROR(VLOOKUP($A422,total!$B$4:$AD$437,29,0),0)</f>
        <v>0</v>
      </c>
      <c r="AI422" s="50">
        <f>IFERROR(VLOOKUP(A422,total!$B$4:$AN$437,39,0),0)</f>
        <v>0</v>
      </c>
      <c r="AJ422" s="51">
        <f t="shared" si="97"/>
        <v>0</v>
      </c>
      <c r="AK422" s="50">
        <f t="shared" si="98"/>
        <v>0</v>
      </c>
      <c r="AL422" s="50">
        <f t="shared" si="99"/>
        <v>0</v>
      </c>
      <c r="AM422" s="50">
        <f t="shared" si="100"/>
        <v>0</v>
      </c>
      <c r="AN422" s="50" t="e">
        <f t="shared" si="109"/>
        <v>#REF!</v>
      </c>
      <c r="AO422" s="50" t="e">
        <f t="shared" si="109"/>
        <v>#REF!</v>
      </c>
      <c r="AP422" s="50" t="e">
        <f t="shared" si="109"/>
        <v>#REF!</v>
      </c>
      <c r="AQ422" s="50">
        <f>IFERROR(VLOOKUP(TEXT($A422,"000000"),[6]Página1!$A$8:$S$801,13,FALSE),0)</f>
        <v>0</v>
      </c>
      <c r="AR422" s="50">
        <f>IFERROR(VLOOKUP(TEXT($A422,"000000"),[6]Página1!$A$8:$S$801,16,FALSE),0)</f>
        <v>0</v>
      </c>
      <c r="AS422" s="50">
        <f>IFERROR(VLOOKUP(TEXT($A422,"000000"),[6]Página1!$A$8:$S$801,19,FALSE),0)</f>
        <v>0</v>
      </c>
      <c r="AT422" s="50">
        <f>IFERROR(VLOOKUP(TEXT($A422,"000000"),[7]Página1!$A$8:$R$814,12,FALSE),0)</f>
        <v>0</v>
      </c>
      <c r="AU422" s="50">
        <f>IFERROR(VLOOKUP(TEXT($A422,"000000"),[7]Página1!$A$8:$R$814,15,FALSE),0)</f>
        <v>0</v>
      </c>
      <c r="AV422" s="50">
        <f>IFERROR(VLOOKUP(TEXT($A422,"000000"),[7]Página1!$A$8:$R$814,18,FALSE),0)</f>
        <v>0</v>
      </c>
      <c r="AW422" s="50"/>
      <c r="AX422" s="51" t="e">
        <f t="shared" si="101"/>
        <v>#REF!</v>
      </c>
      <c r="AY422" s="51" t="e">
        <f t="shared" si="102"/>
        <v>#REF!</v>
      </c>
      <c r="AZ422" s="51" t="e">
        <f t="shared" si="103"/>
        <v>#REF!</v>
      </c>
      <c r="BA422" s="51" t="e">
        <f t="shared" si="104"/>
        <v>#REF!</v>
      </c>
      <c r="BB422" s="51">
        <f t="shared" si="105"/>
        <v>0</v>
      </c>
      <c r="BC422" s="51" t="e">
        <f t="shared" si="106"/>
        <v>#REF!</v>
      </c>
      <c r="BD422" s="51">
        <f t="shared" si="107"/>
        <v>0</v>
      </c>
      <c r="BE422" s="51">
        <f>IFERROR(VLOOKUP(A422,salario!A$2:P$91,11,FALSE),0)</f>
        <v>0</v>
      </c>
      <c r="BF422" s="51">
        <f>SUMIFS(topmanager!$D:$D,topmanager!$C:$C,rs_nova!$A422,topmanager!$A:$A,rs_nova!BF$2)</f>
        <v>0</v>
      </c>
      <c r="BG422" s="51">
        <f>SUMIFS(topmanager!$D:$D,topmanager!$C:$C,rs_nova!$A422,topmanager!$A:$A,rs_nova!BG$2)</f>
        <v>0</v>
      </c>
      <c r="BH422" s="51">
        <f>SUMIFS(topmanager!$D:$D,topmanager!$C:$C,rs_nova!$A422,topmanager!$A:$A,rs_nova!BH$2)</f>
        <v>0</v>
      </c>
      <c r="BI422" s="51">
        <f>SUMIFS(topmanager!$D:$D,topmanager!$C:$C,rs_nova!$A422,topmanager!$A:$A,rs_nova!BI$2)</f>
        <v>0</v>
      </c>
      <c r="BJ422" s="51">
        <f>SUMIFS(topmanager!$D:$D,topmanager!$C:$C,rs_nova!$A422,topmanager!$A:$A,rs_nova!BJ$2)+SUMIFS(topmanager!$D:$D,topmanager!$C:$C,rs_nova!$A422,topmanager!$A:$A,rs_nova!BJ$2+1)</f>
        <v>0</v>
      </c>
      <c r="BK422" s="51">
        <f>IFERROR(VLOOKUP(A422,[8]ferias!$C$4:$G$100,5,FALSE),0)</f>
        <v>0</v>
      </c>
      <c r="BL422" s="51">
        <f>SUMIFS(topmanager!$D:$D,topmanager!$C:$C,rs_nova!$A422,topmanager!$A:$A,rs_nova!BL$2)</f>
        <v>0</v>
      </c>
      <c r="BM422" s="51">
        <f>SUMIFS(topmanager!$D:$D,topmanager!$C:$C,rs_nova!$A422,topmanager!$A:$A,rs_nova!BM$2)+SUMIFS(topmanager!$D:$D,topmanager!$C:$C,rs_nova!$A426,topmanager!$A:$A,151)</f>
        <v>0</v>
      </c>
      <c r="BN422" s="51">
        <f t="shared" si="108"/>
        <v>0</v>
      </c>
    </row>
    <row r="423" spans="1:66">
      <c r="A423" s="47" t="e">
        <f>total!#REF!</f>
        <v>#REF!</v>
      </c>
      <c r="B423" s="47">
        <f t="shared" si="95"/>
        <v>0</v>
      </c>
      <c r="C423" s="48" t="e">
        <f>total!#REF!</f>
        <v>#REF!</v>
      </c>
      <c r="D423" s="49" t="str">
        <f>IFERROR(VLOOKUP(A423,salario!A$3:J$32,10,FALSE),"")</f>
        <v/>
      </c>
      <c r="E423" s="49" t="str">
        <f>IFERROR(IF(VLOOKUP(A423,salario!A$3:O$32,15,FALSE)="","",VLOOKUP(A423,salario!A$3:O$32,15,FALSE)),"")</f>
        <v/>
      </c>
      <c r="F423" s="47" t="str">
        <f>IFERROR(VLOOKUP(A423,[5]base_pessoal!$B$2:$P$1504,13,FALSE),"")</f>
        <v/>
      </c>
      <c r="G423" s="50">
        <f>IFERROR(VLOOKUP(A423,salario!A$2:P$91,11,FALSE),0)*B423/30</f>
        <v>0</v>
      </c>
      <c r="H423" s="50">
        <f>SUMIFS(topmanager!$D:$D,topmanager!$C:$C,rs_nova!$A423,topmanager!$A:$A,rs_nova!H$2)+SUMIFS(topmanager!$D:$D,topmanager!$C:$C,rs_nova!$A423,topmanager!$A:$A,63)</f>
        <v>0</v>
      </c>
      <c r="I423" s="50">
        <f>-SUMIFS(topmanager!$D:$D,topmanager!$C:$C,rs_nova!$A423,topmanager!$A:$A,rs_nova!I$2)</f>
        <v>0</v>
      </c>
      <c r="J423" s="50">
        <f>SUMIFS(topmanager!$D:$D,topmanager!$C:$C,rs_nova!$A423,topmanager!$A:$A,rs_nova!J$2)</f>
        <v>0</v>
      </c>
      <c r="K423" s="50">
        <f>SUMIFS(topmanager!$D:$D,topmanager!$C:$C,rs_nova!$A423,topmanager!$A:$A,rs_nova!K$2)+SUMIFS(topmanager!$D:$D,topmanager!$C:$C,rs_nova!$A423,topmanager!$A:$A,911)</f>
        <v>0</v>
      </c>
      <c r="L423" s="50">
        <f>SUMIFS(topmanager!$D:$D,topmanager!$C:$C,rs_nova!$A423,topmanager!$A:$A,rs_nova!L$2)</f>
        <v>0</v>
      </c>
      <c r="M423" s="50">
        <f>SUMIFS(topmanager!$D:$D,topmanager!$C:$C,rs_nova!$A423,topmanager!$A:$A,rs_nova!M$2)+SUMIFS(topmanager!$D:$D,topmanager!$C:$C,rs_nova!$A423,topmanager!$A:$A,908)+SUMIFS(topmanager!$D:$D,topmanager!$C:$C,rs_nova!$A423,topmanager!$A:$A,550)</f>
        <v>0</v>
      </c>
      <c r="N423" s="50">
        <f>SUMIFS(topmanager!$D:$D,topmanager!$C:$C,rs_nova!$A423,topmanager!$A:$A,rs_nova!N$2)</f>
        <v>0</v>
      </c>
      <c r="O423" s="51">
        <f t="shared" si="96"/>
        <v>0</v>
      </c>
      <c r="P423" s="50">
        <f>IFERROR(VLOOKUP($A423,total!$B$4:$AW$437,27,0),0)</f>
        <v>0</v>
      </c>
      <c r="Q423" s="50">
        <f>IFERROR(VLOOKUP($A423,total!$B$4:$AW$437,21,0),0)</f>
        <v>0</v>
      </c>
      <c r="R423" s="50">
        <f>IFERROR(VLOOKUP($A423,total!$B$4:$AW$437,25,0),0)+IFERROR(VLOOKUP($A423,total!$B$4:$AW$437,36,0),0)</f>
        <v>0</v>
      </c>
      <c r="S423" s="50">
        <f>IFERROR(VLOOKUP(A423,gympass!$A$2:$F$148,6,0),0)</f>
        <v>0</v>
      </c>
      <c r="T423" s="50">
        <f>IFERROR(VLOOKUP($A423,total!$B$4:$AW$437,42,0),0)</f>
        <v>0</v>
      </c>
      <c r="U423" s="50">
        <f>IFERROR(VLOOKUP($A423,total!$B$4:$AW$437,32,0),0)</f>
        <v>0</v>
      </c>
      <c r="V423" s="50">
        <f>IFERROR(VLOOKUP($A423,total!$B$4:$AW$437,28,0),0)</f>
        <v>0</v>
      </c>
      <c r="W423" s="50">
        <f>IFERROR(VLOOKUP($A423,total!$B$4:$AX$437,49,0),0)</f>
        <v>0</v>
      </c>
      <c r="X423" s="50"/>
      <c r="Y423" s="50">
        <f>IFERROR(VLOOKUP(A423,#REF!,4,0),0)</f>
        <v>0</v>
      </c>
      <c r="Z423" s="50">
        <f>IFERROR(VLOOKUP(B423,#REF!,8,0),0)</f>
        <v>0</v>
      </c>
      <c r="AA423" s="50">
        <f>IFERROR(VLOOKUP($A423,total!$B$4:$AW$437,45,0),0)</f>
        <v>0</v>
      </c>
      <c r="AB423" s="50">
        <f>IFERROR(VLOOKUP($A423,total!$B$4:$AW$437,48,0),0)</f>
        <v>0</v>
      </c>
      <c r="AC423" s="50">
        <f>IFERROR(VLOOKUP($A423,total!$B$4:$AB$437,19,0),0)</f>
        <v>0</v>
      </c>
      <c r="AD423" s="50">
        <f>IFERROR(VLOOKUP($A423,total!$B$4:$AB$437,10,0),0)</f>
        <v>0</v>
      </c>
      <c r="AE423" s="50">
        <f>IFERROR(VLOOKUP($A423,total!$B$4:$AB$437,13,0),0)-SUMIFS(topmanager!$D:$D,topmanager!$C:$C,rs_nova!$A427,topmanager!$A:$A,856)</f>
        <v>0</v>
      </c>
      <c r="AF423" s="50">
        <f>IFERROR(VLOOKUP($A423,total!$B$4:$AB$437,16,0),0)</f>
        <v>0</v>
      </c>
      <c r="AG423" s="50">
        <f>IFERROR(VLOOKUP($A423,total!$B$4:$AB$437,7,0),0)</f>
        <v>0</v>
      </c>
      <c r="AH423" s="50">
        <f>IFERROR(VLOOKUP($A423,total!$B$4:$AD$437,29,0),0)</f>
        <v>0</v>
      </c>
      <c r="AI423" s="50">
        <f>IFERROR(VLOOKUP(A423,total!$B$4:$AN$437,39,0),0)</f>
        <v>0</v>
      </c>
      <c r="AJ423" s="51">
        <f t="shared" si="97"/>
        <v>0</v>
      </c>
      <c r="AK423" s="50">
        <f t="shared" si="98"/>
        <v>0</v>
      </c>
      <c r="AL423" s="50">
        <f t="shared" si="99"/>
        <v>0</v>
      </c>
      <c r="AM423" s="50">
        <f t="shared" si="100"/>
        <v>0</v>
      </c>
      <c r="AN423" s="50" t="e">
        <f t="shared" si="109"/>
        <v>#REF!</v>
      </c>
      <c r="AO423" s="50" t="e">
        <f t="shared" si="109"/>
        <v>#REF!</v>
      </c>
      <c r="AP423" s="50" t="e">
        <f t="shared" si="109"/>
        <v>#REF!</v>
      </c>
      <c r="AQ423" s="50">
        <f>IFERROR(VLOOKUP(TEXT($A423,"000000"),[6]Página1!$A$8:$S$801,13,FALSE),0)</f>
        <v>0</v>
      </c>
      <c r="AR423" s="50">
        <f>IFERROR(VLOOKUP(TEXT($A423,"000000"),[6]Página1!$A$8:$S$801,16,FALSE),0)</f>
        <v>0</v>
      </c>
      <c r="AS423" s="50">
        <f>IFERROR(VLOOKUP(TEXT($A423,"000000"),[6]Página1!$A$8:$S$801,19,FALSE),0)</f>
        <v>0</v>
      </c>
      <c r="AT423" s="50">
        <f>IFERROR(VLOOKUP(TEXT($A423,"000000"),[7]Página1!$A$8:$R$814,12,FALSE),0)</f>
        <v>0</v>
      </c>
      <c r="AU423" s="50">
        <f>IFERROR(VLOOKUP(TEXT($A423,"000000"),[7]Página1!$A$8:$R$814,15,FALSE),0)</f>
        <v>0</v>
      </c>
      <c r="AV423" s="50">
        <f>IFERROR(VLOOKUP(TEXT($A423,"000000"),[7]Página1!$A$8:$R$814,18,FALSE),0)</f>
        <v>0</v>
      </c>
      <c r="AW423" s="50"/>
      <c r="AX423" s="51" t="e">
        <f t="shared" si="101"/>
        <v>#REF!</v>
      </c>
      <c r="AY423" s="51" t="e">
        <f t="shared" si="102"/>
        <v>#REF!</v>
      </c>
      <c r="AZ423" s="51" t="e">
        <f t="shared" si="103"/>
        <v>#REF!</v>
      </c>
      <c r="BA423" s="51" t="e">
        <f t="shared" si="104"/>
        <v>#REF!</v>
      </c>
      <c r="BB423" s="51">
        <f t="shared" si="105"/>
        <v>0</v>
      </c>
      <c r="BC423" s="51" t="e">
        <f t="shared" si="106"/>
        <v>#REF!</v>
      </c>
      <c r="BD423" s="51">
        <f t="shared" si="107"/>
        <v>0</v>
      </c>
      <c r="BE423" s="51">
        <f>IFERROR(VLOOKUP(A423,salario!A$2:P$91,11,FALSE),0)</f>
        <v>0</v>
      </c>
      <c r="BF423" s="51">
        <f>SUMIFS(topmanager!$D:$D,topmanager!$C:$C,rs_nova!$A423,topmanager!$A:$A,rs_nova!BF$2)</f>
        <v>0</v>
      </c>
      <c r="BG423" s="51">
        <f>SUMIFS(topmanager!$D:$D,topmanager!$C:$C,rs_nova!$A423,topmanager!$A:$A,rs_nova!BG$2)</f>
        <v>0</v>
      </c>
      <c r="BH423" s="51">
        <f>SUMIFS(topmanager!$D:$D,topmanager!$C:$C,rs_nova!$A423,topmanager!$A:$A,rs_nova!BH$2)</f>
        <v>0</v>
      </c>
      <c r="BI423" s="51">
        <f>SUMIFS(topmanager!$D:$D,topmanager!$C:$C,rs_nova!$A423,topmanager!$A:$A,rs_nova!BI$2)</f>
        <v>0</v>
      </c>
      <c r="BJ423" s="51">
        <f>SUMIFS(topmanager!$D:$D,topmanager!$C:$C,rs_nova!$A423,topmanager!$A:$A,rs_nova!BJ$2)+SUMIFS(topmanager!$D:$D,topmanager!$C:$C,rs_nova!$A423,topmanager!$A:$A,rs_nova!BJ$2+1)</f>
        <v>0</v>
      </c>
      <c r="BK423" s="51">
        <f>IFERROR(VLOOKUP(A423,[8]ferias!$C$4:$G$100,5,FALSE),0)</f>
        <v>0</v>
      </c>
      <c r="BL423" s="51">
        <f>SUMIFS(topmanager!$D:$D,topmanager!$C:$C,rs_nova!$A423,topmanager!$A:$A,rs_nova!BL$2)</f>
        <v>0</v>
      </c>
      <c r="BM423" s="51">
        <f>SUMIFS(topmanager!$D:$D,topmanager!$C:$C,rs_nova!$A423,topmanager!$A:$A,rs_nova!BM$2)+SUMIFS(topmanager!$D:$D,topmanager!$C:$C,rs_nova!$A427,topmanager!$A:$A,151)</f>
        <v>0</v>
      </c>
      <c r="BN423" s="51">
        <f t="shared" si="108"/>
        <v>0</v>
      </c>
    </row>
    <row r="424" spans="1:66">
      <c r="A424" s="47" t="e">
        <f>total!#REF!</f>
        <v>#REF!</v>
      </c>
      <c r="B424" s="47">
        <f t="shared" si="95"/>
        <v>0</v>
      </c>
      <c r="C424" s="48" t="e">
        <f>total!#REF!</f>
        <v>#REF!</v>
      </c>
      <c r="D424" s="49" t="str">
        <f>IFERROR(VLOOKUP(A424,salario!A$3:J$32,10,FALSE),"")</f>
        <v/>
      </c>
      <c r="E424" s="49" t="str">
        <f>IFERROR(IF(VLOOKUP(A424,salario!A$3:O$32,15,FALSE)="","",VLOOKUP(A424,salario!A$3:O$32,15,FALSE)),"")</f>
        <v/>
      </c>
      <c r="F424" s="47" t="str">
        <f>IFERROR(VLOOKUP(A424,[5]base_pessoal!$B$2:$P$1504,13,FALSE),"")</f>
        <v/>
      </c>
      <c r="G424" s="50">
        <f>IFERROR(VLOOKUP(A424,salario!A$2:P$91,11,FALSE),0)*B424/30</f>
        <v>0</v>
      </c>
      <c r="H424" s="50">
        <f>SUMIFS(topmanager!$D:$D,topmanager!$C:$C,rs_nova!$A424,topmanager!$A:$A,rs_nova!H$2)+SUMIFS(topmanager!$D:$D,topmanager!$C:$C,rs_nova!$A424,topmanager!$A:$A,63)</f>
        <v>0</v>
      </c>
      <c r="I424" s="50">
        <f>-SUMIFS(topmanager!$D:$D,topmanager!$C:$C,rs_nova!$A424,topmanager!$A:$A,rs_nova!I$2)</f>
        <v>0</v>
      </c>
      <c r="J424" s="50">
        <f>SUMIFS(topmanager!$D:$D,topmanager!$C:$C,rs_nova!$A424,topmanager!$A:$A,rs_nova!J$2)</f>
        <v>0</v>
      </c>
      <c r="K424" s="50">
        <f>SUMIFS(topmanager!$D:$D,topmanager!$C:$C,rs_nova!$A424,topmanager!$A:$A,rs_nova!K$2)+SUMIFS(topmanager!$D:$D,topmanager!$C:$C,rs_nova!$A424,topmanager!$A:$A,911)</f>
        <v>0</v>
      </c>
      <c r="L424" s="50">
        <f>SUMIFS(topmanager!$D:$D,topmanager!$C:$C,rs_nova!$A424,topmanager!$A:$A,rs_nova!L$2)</f>
        <v>0</v>
      </c>
      <c r="M424" s="50">
        <f>SUMIFS(topmanager!$D:$D,topmanager!$C:$C,rs_nova!$A424,topmanager!$A:$A,rs_nova!M$2)+SUMIFS(topmanager!$D:$D,topmanager!$C:$C,rs_nova!$A424,topmanager!$A:$A,908)+SUMIFS(topmanager!$D:$D,topmanager!$C:$C,rs_nova!$A424,topmanager!$A:$A,550)</f>
        <v>0</v>
      </c>
      <c r="N424" s="50">
        <f>SUMIFS(topmanager!$D:$D,topmanager!$C:$C,rs_nova!$A424,topmanager!$A:$A,rs_nova!N$2)</f>
        <v>0</v>
      </c>
      <c r="O424" s="51">
        <f t="shared" si="96"/>
        <v>0</v>
      </c>
      <c r="P424" s="50">
        <f>IFERROR(VLOOKUP($A424,total!$B$4:$AW$437,27,0),0)</f>
        <v>0</v>
      </c>
      <c r="Q424" s="50">
        <f>IFERROR(VLOOKUP($A424,total!$B$4:$AW$437,21,0),0)</f>
        <v>0</v>
      </c>
      <c r="R424" s="50">
        <f>IFERROR(VLOOKUP($A424,total!$B$4:$AW$437,25,0),0)+IFERROR(VLOOKUP($A424,total!$B$4:$AW$437,36,0),0)</f>
        <v>0</v>
      </c>
      <c r="S424" s="50">
        <f>IFERROR(VLOOKUP(A424,gympass!$A$2:$F$148,6,0),0)</f>
        <v>0</v>
      </c>
      <c r="T424" s="50">
        <f>IFERROR(VLOOKUP($A424,total!$B$4:$AW$437,42,0),0)</f>
        <v>0</v>
      </c>
      <c r="U424" s="50">
        <f>IFERROR(VLOOKUP($A424,total!$B$4:$AW$437,32,0),0)</f>
        <v>0</v>
      </c>
      <c r="V424" s="50">
        <f>IFERROR(VLOOKUP($A424,total!$B$4:$AW$437,28,0),0)</f>
        <v>0</v>
      </c>
      <c r="W424" s="50">
        <f>IFERROR(VLOOKUP($A424,total!$B$4:$AX$437,49,0),0)</f>
        <v>0</v>
      </c>
      <c r="X424" s="50"/>
      <c r="Y424" s="50">
        <f>IFERROR(VLOOKUP(A424,#REF!,4,0),0)</f>
        <v>0</v>
      </c>
      <c r="Z424" s="50">
        <f>IFERROR(VLOOKUP(B424,#REF!,8,0),0)</f>
        <v>0</v>
      </c>
      <c r="AA424" s="50">
        <f>IFERROR(VLOOKUP($A424,total!$B$4:$AW$437,45,0),0)</f>
        <v>0</v>
      </c>
      <c r="AB424" s="50">
        <f>IFERROR(VLOOKUP($A424,total!$B$4:$AW$437,48,0),0)</f>
        <v>0</v>
      </c>
      <c r="AC424" s="50">
        <f>IFERROR(VLOOKUP($A424,total!$B$4:$AB$437,19,0),0)</f>
        <v>0</v>
      </c>
      <c r="AD424" s="50">
        <f>IFERROR(VLOOKUP($A424,total!$B$4:$AB$437,10,0),0)</f>
        <v>0</v>
      </c>
      <c r="AE424" s="50">
        <f>IFERROR(VLOOKUP($A424,total!$B$4:$AB$437,13,0),0)-SUMIFS(topmanager!$D:$D,topmanager!$C:$C,rs_nova!$A428,topmanager!$A:$A,856)</f>
        <v>0</v>
      </c>
      <c r="AF424" s="50">
        <f>IFERROR(VLOOKUP($A424,total!$B$4:$AB$437,16,0),0)</f>
        <v>0</v>
      </c>
      <c r="AG424" s="50">
        <f>IFERROR(VLOOKUP($A424,total!$B$4:$AB$437,7,0),0)</f>
        <v>0</v>
      </c>
      <c r="AH424" s="50">
        <f>IFERROR(VLOOKUP($A424,total!$B$4:$AD$437,29,0),0)</f>
        <v>0</v>
      </c>
      <c r="AI424" s="50">
        <f>IFERROR(VLOOKUP(A424,total!$B$4:$AN$437,39,0),0)</f>
        <v>0</v>
      </c>
      <c r="AJ424" s="51">
        <f t="shared" si="97"/>
        <v>0</v>
      </c>
      <c r="AK424" s="50">
        <f t="shared" si="98"/>
        <v>0</v>
      </c>
      <c r="AL424" s="50">
        <f t="shared" si="99"/>
        <v>0</v>
      </c>
      <c r="AM424" s="50">
        <f t="shared" si="100"/>
        <v>0</v>
      </c>
      <c r="AN424" s="50" t="e">
        <f t="shared" si="109"/>
        <v>#REF!</v>
      </c>
      <c r="AO424" s="50" t="e">
        <f t="shared" si="109"/>
        <v>#REF!</v>
      </c>
      <c r="AP424" s="50" t="e">
        <f t="shared" si="109"/>
        <v>#REF!</v>
      </c>
      <c r="AQ424" s="50">
        <f>IFERROR(VLOOKUP(TEXT($A424,"000000"),[6]Página1!$A$8:$S$801,13,FALSE),0)</f>
        <v>0</v>
      </c>
      <c r="AR424" s="50">
        <f>IFERROR(VLOOKUP(TEXT($A424,"000000"),[6]Página1!$A$8:$S$801,16,FALSE),0)</f>
        <v>0</v>
      </c>
      <c r="AS424" s="50">
        <f>IFERROR(VLOOKUP(TEXT($A424,"000000"),[6]Página1!$A$8:$S$801,19,FALSE),0)</f>
        <v>0</v>
      </c>
      <c r="AT424" s="50">
        <f>IFERROR(VLOOKUP(TEXT($A424,"000000"),[7]Página1!$A$8:$R$814,12,FALSE),0)</f>
        <v>0</v>
      </c>
      <c r="AU424" s="50">
        <f>IFERROR(VLOOKUP(TEXT($A424,"000000"),[7]Página1!$A$8:$R$814,15,FALSE),0)</f>
        <v>0</v>
      </c>
      <c r="AV424" s="50">
        <f>IFERROR(VLOOKUP(TEXT($A424,"000000"),[7]Página1!$A$8:$R$814,18,FALSE),0)</f>
        <v>0</v>
      </c>
      <c r="AW424" s="50"/>
      <c r="AX424" s="51" t="e">
        <f t="shared" si="101"/>
        <v>#REF!</v>
      </c>
      <c r="AY424" s="51" t="e">
        <f t="shared" si="102"/>
        <v>#REF!</v>
      </c>
      <c r="AZ424" s="51" t="e">
        <f t="shared" si="103"/>
        <v>#REF!</v>
      </c>
      <c r="BA424" s="51" t="e">
        <f t="shared" si="104"/>
        <v>#REF!</v>
      </c>
      <c r="BB424" s="51">
        <f t="shared" si="105"/>
        <v>0</v>
      </c>
      <c r="BC424" s="51" t="e">
        <f t="shared" si="106"/>
        <v>#REF!</v>
      </c>
      <c r="BD424" s="51">
        <f t="shared" si="107"/>
        <v>0</v>
      </c>
      <c r="BE424" s="51">
        <f>IFERROR(VLOOKUP(A424,salario!A$2:P$91,11,FALSE),0)</f>
        <v>0</v>
      </c>
      <c r="BF424" s="51">
        <f>SUMIFS(topmanager!$D:$D,topmanager!$C:$C,rs_nova!$A424,topmanager!$A:$A,rs_nova!BF$2)</f>
        <v>0</v>
      </c>
      <c r="BG424" s="51">
        <f>SUMIFS(topmanager!$D:$D,topmanager!$C:$C,rs_nova!$A424,topmanager!$A:$A,rs_nova!BG$2)</f>
        <v>0</v>
      </c>
      <c r="BH424" s="51">
        <f>SUMIFS(topmanager!$D:$D,topmanager!$C:$C,rs_nova!$A424,topmanager!$A:$A,rs_nova!BH$2)</f>
        <v>0</v>
      </c>
      <c r="BI424" s="51">
        <f>SUMIFS(topmanager!$D:$D,topmanager!$C:$C,rs_nova!$A424,topmanager!$A:$A,rs_nova!BI$2)</f>
        <v>0</v>
      </c>
      <c r="BJ424" s="51">
        <f>SUMIFS(topmanager!$D:$D,topmanager!$C:$C,rs_nova!$A424,topmanager!$A:$A,rs_nova!BJ$2)+SUMIFS(topmanager!$D:$D,topmanager!$C:$C,rs_nova!$A424,topmanager!$A:$A,rs_nova!BJ$2+1)</f>
        <v>0</v>
      </c>
      <c r="BK424" s="51">
        <f>IFERROR(VLOOKUP(A424,[8]ferias!$C$4:$G$100,5,FALSE),0)</f>
        <v>0</v>
      </c>
      <c r="BL424" s="51">
        <f>SUMIFS(topmanager!$D:$D,topmanager!$C:$C,rs_nova!$A424,topmanager!$A:$A,rs_nova!BL$2)</f>
        <v>0</v>
      </c>
      <c r="BM424" s="51">
        <f>SUMIFS(topmanager!$D:$D,topmanager!$C:$C,rs_nova!$A424,topmanager!$A:$A,rs_nova!BM$2)+SUMIFS(topmanager!$D:$D,topmanager!$C:$C,rs_nova!$A428,topmanager!$A:$A,151)</f>
        <v>0</v>
      </c>
      <c r="BN424" s="51">
        <f t="shared" si="108"/>
        <v>0</v>
      </c>
    </row>
    <row r="425" spans="1:66">
      <c r="A425" s="47" t="e">
        <f>total!#REF!</f>
        <v>#REF!</v>
      </c>
      <c r="B425" s="47">
        <f t="shared" si="95"/>
        <v>0</v>
      </c>
      <c r="C425" s="48" t="e">
        <f>total!#REF!</f>
        <v>#REF!</v>
      </c>
      <c r="D425" s="49" t="str">
        <f>IFERROR(VLOOKUP(A425,salario!A$3:J$32,10,FALSE),"")</f>
        <v/>
      </c>
      <c r="E425" s="49" t="str">
        <f>IFERROR(IF(VLOOKUP(A425,salario!A$3:O$32,15,FALSE)="","",VLOOKUP(A425,salario!A$3:O$32,15,FALSE)),"")</f>
        <v/>
      </c>
      <c r="F425" s="47" t="str">
        <f>IFERROR(VLOOKUP(A425,[5]base_pessoal!$B$2:$P$1504,13,FALSE),"")</f>
        <v/>
      </c>
      <c r="G425" s="50">
        <f>IFERROR(VLOOKUP(A425,salario!A$2:P$91,11,FALSE),0)*B425/30</f>
        <v>0</v>
      </c>
      <c r="H425" s="50">
        <f>SUMIFS(topmanager!$D:$D,topmanager!$C:$C,rs_nova!$A425,topmanager!$A:$A,rs_nova!H$2)+SUMIFS(topmanager!$D:$D,topmanager!$C:$C,rs_nova!$A425,topmanager!$A:$A,63)</f>
        <v>0</v>
      </c>
      <c r="I425" s="50">
        <f>-SUMIFS(topmanager!$D:$D,topmanager!$C:$C,rs_nova!$A425,topmanager!$A:$A,rs_nova!I$2)</f>
        <v>0</v>
      </c>
      <c r="J425" s="50">
        <f>SUMIFS(topmanager!$D:$D,topmanager!$C:$C,rs_nova!$A425,topmanager!$A:$A,rs_nova!J$2)</f>
        <v>0</v>
      </c>
      <c r="K425" s="50">
        <f>SUMIFS(topmanager!$D:$D,topmanager!$C:$C,rs_nova!$A425,topmanager!$A:$A,rs_nova!K$2)+SUMIFS(topmanager!$D:$D,topmanager!$C:$C,rs_nova!$A425,topmanager!$A:$A,911)</f>
        <v>0</v>
      </c>
      <c r="L425" s="50">
        <f>SUMIFS(topmanager!$D:$D,topmanager!$C:$C,rs_nova!$A425,topmanager!$A:$A,rs_nova!L$2)</f>
        <v>0</v>
      </c>
      <c r="M425" s="50">
        <f>SUMIFS(topmanager!$D:$D,topmanager!$C:$C,rs_nova!$A425,topmanager!$A:$A,rs_nova!M$2)+SUMIFS(topmanager!$D:$D,topmanager!$C:$C,rs_nova!$A425,topmanager!$A:$A,908)+SUMIFS(topmanager!$D:$D,topmanager!$C:$C,rs_nova!$A425,topmanager!$A:$A,550)</f>
        <v>0</v>
      </c>
      <c r="N425" s="50">
        <f>SUMIFS(topmanager!$D:$D,topmanager!$C:$C,rs_nova!$A425,topmanager!$A:$A,rs_nova!N$2)</f>
        <v>0</v>
      </c>
      <c r="O425" s="51">
        <f t="shared" si="96"/>
        <v>0</v>
      </c>
      <c r="P425" s="50">
        <f>IFERROR(VLOOKUP($A425,total!$B$4:$AW$437,27,0),0)</f>
        <v>0</v>
      </c>
      <c r="Q425" s="50">
        <f>IFERROR(VLOOKUP($A425,total!$B$4:$AW$437,21,0),0)</f>
        <v>0</v>
      </c>
      <c r="R425" s="50">
        <f>IFERROR(VLOOKUP($A425,total!$B$4:$AW$437,25,0),0)+IFERROR(VLOOKUP($A425,total!$B$4:$AW$437,36,0),0)</f>
        <v>0</v>
      </c>
      <c r="S425" s="50">
        <f>IFERROR(VLOOKUP(A425,gympass!$A$2:$F$148,6,0),0)</f>
        <v>0</v>
      </c>
      <c r="T425" s="50">
        <f>IFERROR(VLOOKUP($A425,total!$B$4:$AW$437,42,0),0)</f>
        <v>0</v>
      </c>
      <c r="U425" s="50">
        <f>IFERROR(VLOOKUP($A425,total!$B$4:$AW$437,32,0),0)</f>
        <v>0</v>
      </c>
      <c r="V425" s="50">
        <f>IFERROR(VLOOKUP($A425,total!$B$4:$AW$437,28,0),0)</f>
        <v>0</v>
      </c>
      <c r="W425" s="50">
        <f>IFERROR(VLOOKUP($A425,total!$B$4:$AX$437,49,0),0)</f>
        <v>0</v>
      </c>
      <c r="X425" s="50"/>
      <c r="Y425" s="50">
        <f>IFERROR(VLOOKUP(A425,#REF!,4,0),0)</f>
        <v>0</v>
      </c>
      <c r="Z425" s="50">
        <f>IFERROR(VLOOKUP(B425,#REF!,8,0),0)</f>
        <v>0</v>
      </c>
      <c r="AA425" s="50">
        <f>IFERROR(VLOOKUP($A425,total!$B$4:$AW$437,45,0),0)</f>
        <v>0</v>
      </c>
      <c r="AB425" s="50">
        <f>IFERROR(VLOOKUP($A425,total!$B$4:$AW$437,48,0),0)</f>
        <v>0</v>
      </c>
      <c r="AC425" s="50">
        <f>IFERROR(VLOOKUP($A425,total!$B$4:$AB$437,19,0),0)</f>
        <v>0</v>
      </c>
      <c r="AD425" s="50">
        <f>IFERROR(VLOOKUP($A425,total!$B$4:$AB$437,10,0),0)</f>
        <v>0</v>
      </c>
      <c r="AE425" s="50">
        <f>IFERROR(VLOOKUP($A425,total!$B$4:$AB$437,13,0),0)-SUMIFS(topmanager!$D:$D,topmanager!$C:$C,rs_nova!$A429,topmanager!$A:$A,856)</f>
        <v>0</v>
      </c>
      <c r="AF425" s="50">
        <f>IFERROR(VLOOKUP($A425,total!$B$4:$AB$437,16,0),0)</f>
        <v>0</v>
      </c>
      <c r="AG425" s="50">
        <f>IFERROR(VLOOKUP($A425,total!$B$4:$AB$437,7,0),0)</f>
        <v>0</v>
      </c>
      <c r="AH425" s="50">
        <f>IFERROR(VLOOKUP($A425,total!$B$4:$AD$437,29,0),0)</f>
        <v>0</v>
      </c>
      <c r="AI425" s="50">
        <f>IFERROR(VLOOKUP(A425,total!$B$4:$AN$437,39,0),0)</f>
        <v>0</v>
      </c>
      <c r="AJ425" s="51">
        <f t="shared" si="97"/>
        <v>0</v>
      </c>
      <c r="AK425" s="50">
        <f t="shared" si="98"/>
        <v>0</v>
      </c>
      <c r="AL425" s="50">
        <f t="shared" si="99"/>
        <v>0</v>
      </c>
      <c r="AM425" s="50">
        <f t="shared" si="100"/>
        <v>0</v>
      </c>
      <c r="AN425" s="50" t="e">
        <f t="shared" si="109"/>
        <v>#REF!</v>
      </c>
      <c r="AO425" s="50" t="e">
        <f t="shared" si="109"/>
        <v>#REF!</v>
      </c>
      <c r="AP425" s="50" t="e">
        <f t="shared" si="109"/>
        <v>#REF!</v>
      </c>
      <c r="AQ425" s="50">
        <f>IFERROR(VLOOKUP(TEXT($A425,"000000"),[6]Página1!$A$8:$S$801,13,FALSE),0)</f>
        <v>0</v>
      </c>
      <c r="AR425" s="50">
        <f>IFERROR(VLOOKUP(TEXT($A425,"000000"),[6]Página1!$A$8:$S$801,16,FALSE),0)</f>
        <v>0</v>
      </c>
      <c r="AS425" s="50">
        <f>IFERROR(VLOOKUP(TEXT($A425,"000000"),[6]Página1!$A$8:$S$801,19,FALSE),0)</f>
        <v>0</v>
      </c>
      <c r="AT425" s="50">
        <f>IFERROR(VLOOKUP(TEXT($A425,"000000"),[7]Página1!$A$8:$R$814,12,FALSE),0)</f>
        <v>0</v>
      </c>
      <c r="AU425" s="50">
        <f>IFERROR(VLOOKUP(TEXT($A425,"000000"),[7]Página1!$A$8:$R$814,15,FALSE),0)</f>
        <v>0</v>
      </c>
      <c r="AV425" s="50">
        <f>IFERROR(VLOOKUP(TEXT($A425,"000000"),[7]Página1!$A$8:$R$814,18,FALSE),0)</f>
        <v>0</v>
      </c>
      <c r="AW425" s="50"/>
      <c r="AX425" s="51" t="e">
        <f t="shared" si="101"/>
        <v>#REF!</v>
      </c>
      <c r="AY425" s="51" t="e">
        <f t="shared" si="102"/>
        <v>#REF!</v>
      </c>
      <c r="AZ425" s="51" t="e">
        <f t="shared" si="103"/>
        <v>#REF!</v>
      </c>
      <c r="BA425" s="51" t="e">
        <f t="shared" si="104"/>
        <v>#REF!</v>
      </c>
      <c r="BB425" s="51">
        <f t="shared" si="105"/>
        <v>0</v>
      </c>
      <c r="BC425" s="51" t="e">
        <f t="shared" si="106"/>
        <v>#REF!</v>
      </c>
      <c r="BD425" s="51">
        <f t="shared" si="107"/>
        <v>0</v>
      </c>
      <c r="BE425" s="51">
        <f>IFERROR(VLOOKUP(A425,salario!A$2:P$91,11,FALSE),0)</f>
        <v>0</v>
      </c>
      <c r="BF425" s="51">
        <f>SUMIFS(topmanager!$D:$D,topmanager!$C:$C,rs_nova!$A425,topmanager!$A:$A,rs_nova!BF$2)</f>
        <v>0</v>
      </c>
      <c r="BG425" s="51">
        <f>SUMIFS(topmanager!$D:$D,topmanager!$C:$C,rs_nova!$A425,topmanager!$A:$A,rs_nova!BG$2)</f>
        <v>0</v>
      </c>
      <c r="BH425" s="51">
        <f>SUMIFS(topmanager!$D:$D,topmanager!$C:$C,rs_nova!$A425,topmanager!$A:$A,rs_nova!BH$2)</f>
        <v>0</v>
      </c>
      <c r="BI425" s="51">
        <f>SUMIFS(topmanager!$D:$D,topmanager!$C:$C,rs_nova!$A425,topmanager!$A:$A,rs_nova!BI$2)</f>
        <v>0</v>
      </c>
      <c r="BJ425" s="51">
        <f>SUMIFS(topmanager!$D:$D,topmanager!$C:$C,rs_nova!$A425,topmanager!$A:$A,rs_nova!BJ$2)+SUMIFS(topmanager!$D:$D,topmanager!$C:$C,rs_nova!$A425,topmanager!$A:$A,rs_nova!BJ$2+1)</f>
        <v>0</v>
      </c>
      <c r="BK425" s="51">
        <f>IFERROR(VLOOKUP(A425,[8]ferias!$C$4:$G$100,5,FALSE),0)</f>
        <v>0</v>
      </c>
      <c r="BL425" s="51">
        <f>SUMIFS(topmanager!$D:$D,topmanager!$C:$C,rs_nova!$A425,topmanager!$A:$A,rs_nova!BL$2)</f>
        <v>0</v>
      </c>
      <c r="BM425" s="51">
        <f>SUMIFS(topmanager!$D:$D,topmanager!$C:$C,rs_nova!$A425,topmanager!$A:$A,rs_nova!BM$2)+SUMIFS(topmanager!$D:$D,topmanager!$C:$C,rs_nova!$A429,topmanager!$A:$A,151)</f>
        <v>0</v>
      </c>
      <c r="BN425" s="51">
        <f t="shared" si="108"/>
        <v>0</v>
      </c>
    </row>
    <row r="426" spans="1:66">
      <c r="A426" s="47" t="e">
        <f>total!#REF!</f>
        <v>#REF!</v>
      </c>
      <c r="B426" s="47">
        <f t="shared" si="95"/>
        <v>0</v>
      </c>
      <c r="C426" s="48" t="e">
        <f>total!#REF!</f>
        <v>#REF!</v>
      </c>
      <c r="D426" s="49" t="str">
        <f>IFERROR(VLOOKUP(A426,salario!A$3:J$32,10,FALSE),"")</f>
        <v/>
      </c>
      <c r="E426" s="49" t="str">
        <f>IFERROR(IF(VLOOKUP(A426,salario!A$3:O$32,15,FALSE)="","",VLOOKUP(A426,salario!A$3:O$32,15,FALSE)),"")</f>
        <v/>
      </c>
      <c r="F426" s="47" t="str">
        <f>IFERROR(VLOOKUP(A426,[5]base_pessoal!$B$2:$P$1504,13,FALSE),"")</f>
        <v/>
      </c>
      <c r="G426" s="50">
        <f>IFERROR(VLOOKUP(A426,salario!A$2:P$91,11,FALSE),0)*B426/30</f>
        <v>0</v>
      </c>
      <c r="H426" s="50">
        <f>SUMIFS(topmanager!$D:$D,topmanager!$C:$C,rs_nova!$A426,topmanager!$A:$A,rs_nova!H$2)+SUMIFS(topmanager!$D:$D,topmanager!$C:$C,rs_nova!$A426,topmanager!$A:$A,63)</f>
        <v>0</v>
      </c>
      <c r="I426" s="50">
        <f>-SUMIFS(topmanager!$D:$D,topmanager!$C:$C,rs_nova!$A426,topmanager!$A:$A,rs_nova!I$2)</f>
        <v>0</v>
      </c>
      <c r="J426" s="50">
        <f>SUMIFS(topmanager!$D:$D,topmanager!$C:$C,rs_nova!$A426,topmanager!$A:$A,rs_nova!J$2)</f>
        <v>0</v>
      </c>
      <c r="K426" s="50">
        <f>SUMIFS(topmanager!$D:$D,topmanager!$C:$C,rs_nova!$A426,topmanager!$A:$A,rs_nova!K$2)+SUMIFS(topmanager!$D:$D,topmanager!$C:$C,rs_nova!$A426,topmanager!$A:$A,911)</f>
        <v>0</v>
      </c>
      <c r="L426" s="50">
        <f>SUMIFS(topmanager!$D:$D,topmanager!$C:$C,rs_nova!$A426,topmanager!$A:$A,rs_nova!L$2)</f>
        <v>0</v>
      </c>
      <c r="M426" s="50">
        <f>SUMIFS(topmanager!$D:$D,topmanager!$C:$C,rs_nova!$A426,topmanager!$A:$A,rs_nova!M$2)+SUMIFS(topmanager!$D:$D,topmanager!$C:$C,rs_nova!$A426,topmanager!$A:$A,908)+SUMIFS(topmanager!$D:$D,topmanager!$C:$C,rs_nova!$A426,topmanager!$A:$A,550)</f>
        <v>0</v>
      </c>
      <c r="N426" s="50">
        <f>SUMIFS(topmanager!$D:$D,topmanager!$C:$C,rs_nova!$A426,topmanager!$A:$A,rs_nova!N$2)</f>
        <v>0</v>
      </c>
      <c r="O426" s="51">
        <f t="shared" si="96"/>
        <v>0</v>
      </c>
      <c r="P426" s="50">
        <f>IFERROR(VLOOKUP($A426,total!$B$4:$AW$437,27,0),0)</f>
        <v>0</v>
      </c>
      <c r="Q426" s="50">
        <f>IFERROR(VLOOKUP($A426,total!$B$4:$AW$437,21,0),0)</f>
        <v>0</v>
      </c>
      <c r="R426" s="50">
        <f>IFERROR(VLOOKUP($A426,total!$B$4:$AW$437,25,0),0)+IFERROR(VLOOKUP($A426,total!$B$4:$AW$437,36,0),0)</f>
        <v>0</v>
      </c>
      <c r="S426" s="50">
        <f>IFERROR(VLOOKUP(A426,gympass!$A$2:$F$148,6,0),0)</f>
        <v>0</v>
      </c>
      <c r="T426" s="50">
        <f>IFERROR(VLOOKUP($A426,total!$B$4:$AW$437,42,0),0)</f>
        <v>0</v>
      </c>
      <c r="U426" s="50">
        <f>IFERROR(VLOOKUP($A426,total!$B$4:$AW$437,32,0),0)</f>
        <v>0</v>
      </c>
      <c r="V426" s="50">
        <f>IFERROR(VLOOKUP($A426,total!$B$4:$AW$437,28,0),0)</f>
        <v>0</v>
      </c>
      <c r="W426" s="50">
        <f>IFERROR(VLOOKUP($A426,total!$B$4:$AX$437,49,0),0)</f>
        <v>0</v>
      </c>
      <c r="X426" s="50"/>
      <c r="Y426" s="50">
        <f>IFERROR(VLOOKUP(A426,#REF!,4,0),0)</f>
        <v>0</v>
      </c>
      <c r="Z426" s="50">
        <f>IFERROR(VLOOKUP(B426,#REF!,8,0),0)</f>
        <v>0</v>
      </c>
      <c r="AA426" s="50">
        <f>IFERROR(VLOOKUP($A426,total!$B$4:$AW$437,45,0),0)</f>
        <v>0</v>
      </c>
      <c r="AB426" s="50">
        <f>IFERROR(VLOOKUP($A426,total!$B$4:$AW$437,48,0),0)</f>
        <v>0</v>
      </c>
      <c r="AC426" s="50">
        <f>IFERROR(VLOOKUP($A426,total!$B$4:$AB$437,19,0),0)</f>
        <v>0</v>
      </c>
      <c r="AD426" s="50">
        <f>IFERROR(VLOOKUP($A426,total!$B$4:$AB$437,10,0),0)</f>
        <v>0</v>
      </c>
      <c r="AE426" s="50">
        <f>IFERROR(VLOOKUP($A426,total!$B$4:$AB$437,13,0),0)-SUMIFS(topmanager!$D:$D,topmanager!$C:$C,rs_nova!$A430,topmanager!$A:$A,856)</f>
        <v>0</v>
      </c>
      <c r="AF426" s="50">
        <f>IFERROR(VLOOKUP($A426,total!$B$4:$AB$437,16,0),0)</f>
        <v>0</v>
      </c>
      <c r="AG426" s="50">
        <f>IFERROR(VLOOKUP($A426,total!$B$4:$AB$437,7,0),0)</f>
        <v>0</v>
      </c>
      <c r="AH426" s="50">
        <f>IFERROR(VLOOKUP($A426,total!$B$4:$AD$437,29,0),0)</f>
        <v>0</v>
      </c>
      <c r="AI426" s="50">
        <f>IFERROR(VLOOKUP(A426,total!$B$4:$AN$437,39,0),0)</f>
        <v>0</v>
      </c>
      <c r="AJ426" s="51">
        <f t="shared" si="97"/>
        <v>0</v>
      </c>
      <c r="AK426" s="50">
        <f t="shared" si="98"/>
        <v>0</v>
      </c>
      <c r="AL426" s="50">
        <f t="shared" si="99"/>
        <v>0</v>
      </c>
      <c r="AM426" s="50">
        <f t="shared" si="100"/>
        <v>0</v>
      </c>
      <c r="AN426" s="50" t="e">
        <f t="shared" si="109"/>
        <v>#REF!</v>
      </c>
      <c r="AO426" s="50" t="e">
        <f t="shared" si="109"/>
        <v>#REF!</v>
      </c>
      <c r="AP426" s="50" t="e">
        <f t="shared" si="109"/>
        <v>#REF!</v>
      </c>
      <c r="AQ426" s="50">
        <f>IFERROR(VLOOKUP(TEXT($A426,"000000"),[6]Página1!$A$8:$S$801,13,FALSE),0)</f>
        <v>0</v>
      </c>
      <c r="AR426" s="50">
        <f>IFERROR(VLOOKUP(TEXT($A426,"000000"),[6]Página1!$A$8:$S$801,16,FALSE),0)</f>
        <v>0</v>
      </c>
      <c r="AS426" s="50">
        <f>IFERROR(VLOOKUP(TEXT($A426,"000000"),[6]Página1!$A$8:$S$801,19,FALSE),0)</f>
        <v>0</v>
      </c>
      <c r="AT426" s="50">
        <f>IFERROR(VLOOKUP(TEXT($A426,"000000"),[7]Página1!$A$8:$R$814,12,FALSE),0)</f>
        <v>0</v>
      </c>
      <c r="AU426" s="50">
        <f>IFERROR(VLOOKUP(TEXT($A426,"000000"),[7]Página1!$A$8:$R$814,15,FALSE),0)</f>
        <v>0</v>
      </c>
      <c r="AV426" s="50">
        <f>IFERROR(VLOOKUP(TEXT($A426,"000000"),[7]Página1!$A$8:$R$814,18,FALSE),0)</f>
        <v>0</v>
      </c>
      <c r="AW426" s="50"/>
      <c r="AX426" s="51" t="e">
        <f t="shared" si="101"/>
        <v>#REF!</v>
      </c>
      <c r="AY426" s="51" t="e">
        <f t="shared" si="102"/>
        <v>#REF!</v>
      </c>
      <c r="AZ426" s="51" t="e">
        <f t="shared" si="103"/>
        <v>#REF!</v>
      </c>
      <c r="BA426" s="51" t="e">
        <f t="shared" si="104"/>
        <v>#REF!</v>
      </c>
      <c r="BB426" s="51">
        <f t="shared" si="105"/>
        <v>0</v>
      </c>
      <c r="BC426" s="51" t="e">
        <f t="shared" si="106"/>
        <v>#REF!</v>
      </c>
      <c r="BD426" s="51">
        <f t="shared" si="107"/>
        <v>0</v>
      </c>
      <c r="BE426" s="51">
        <f>IFERROR(VLOOKUP(A426,salario!A$2:P$91,11,FALSE),0)</f>
        <v>0</v>
      </c>
      <c r="BF426" s="51">
        <f>SUMIFS(topmanager!$D:$D,topmanager!$C:$C,rs_nova!$A426,topmanager!$A:$A,rs_nova!BF$2)</f>
        <v>0</v>
      </c>
      <c r="BG426" s="51">
        <f>SUMIFS(topmanager!$D:$D,topmanager!$C:$C,rs_nova!$A426,topmanager!$A:$A,rs_nova!BG$2)</f>
        <v>0</v>
      </c>
      <c r="BH426" s="51">
        <f>SUMIFS(topmanager!$D:$D,topmanager!$C:$C,rs_nova!$A426,topmanager!$A:$A,rs_nova!BH$2)</f>
        <v>0</v>
      </c>
      <c r="BI426" s="51">
        <f>SUMIFS(topmanager!$D:$D,topmanager!$C:$C,rs_nova!$A426,topmanager!$A:$A,rs_nova!BI$2)</f>
        <v>0</v>
      </c>
      <c r="BJ426" s="51">
        <f>SUMIFS(topmanager!$D:$D,topmanager!$C:$C,rs_nova!$A426,topmanager!$A:$A,rs_nova!BJ$2)+SUMIFS(topmanager!$D:$D,topmanager!$C:$C,rs_nova!$A426,topmanager!$A:$A,rs_nova!BJ$2+1)</f>
        <v>0</v>
      </c>
      <c r="BK426" s="51">
        <f>IFERROR(VLOOKUP(A426,[8]ferias!$C$4:$G$100,5,FALSE),0)</f>
        <v>0</v>
      </c>
      <c r="BL426" s="51">
        <f>SUMIFS(topmanager!$D:$D,topmanager!$C:$C,rs_nova!$A426,topmanager!$A:$A,rs_nova!BL$2)</f>
        <v>0</v>
      </c>
      <c r="BM426" s="51">
        <f>SUMIFS(topmanager!$D:$D,topmanager!$C:$C,rs_nova!$A426,topmanager!$A:$A,rs_nova!BM$2)+SUMIFS(topmanager!$D:$D,topmanager!$C:$C,rs_nova!$A430,topmanager!$A:$A,151)</f>
        <v>0</v>
      </c>
      <c r="BN426" s="51">
        <f t="shared" si="108"/>
        <v>0</v>
      </c>
    </row>
    <row r="427" spans="1:66">
      <c r="A427" s="47" t="e">
        <f>total!#REF!</f>
        <v>#REF!</v>
      </c>
      <c r="B427" s="47">
        <f t="shared" si="95"/>
        <v>0</v>
      </c>
      <c r="C427" s="48" t="e">
        <f>total!#REF!</f>
        <v>#REF!</v>
      </c>
      <c r="D427" s="49" t="str">
        <f>IFERROR(VLOOKUP(A427,salario!A$3:J$32,10,FALSE),"")</f>
        <v/>
      </c>
      <c r="E427" s="49" t="str">
        <f>IFERROR(IF(VLOOKUP(A427,salario!A$3:O$32,15,FALSE)="","",VLOOKUP(A427,salario!A$3:O$32,15,FALSE)),"")</f>
        <v/>
      </c>
      <c r="F427" s="47" t="str">
        <f>IFERROR(VLOOKUP(A427,[5]base_pessoal!$B$2:$P$1504,13,FALSE),"")</f>
        <v/>
      </c>
      <c r="G427" s="50">
        <f>IFERROR(VLOOKUP(A427,salario!A$2:P$91,11,FALSE),0)*B427/30</f>
        <v>0</v>
      </c>
      <c r="H427" s="50">
        <f>SUMIFS(topmanager!$D:$D,topmanager!$C:$C,rs_nova!$A427,topmanager!$A:$A,rs_nova!H$2)+SUMIFS(topmanager!$D:$D,topmanager!$C:$C,rs_nova!$A427,topmanager!$A:$A,63)</f>
        <v>0</v>
      </c>
      <c r="I427" s="50">
        <f>-SUMIFS(topmanager!$D:$D,topmanager!$C:$C,rs_nova!$A427,topmanager!$A:$A,rs_nova!I$2)</f>
        <v>0</v>
      </c>
      <c r="J427" s="50">
        <f>SUMIFS(topmanager!$D:$D,topmanager!$C:$C,rs_nova!$A427,topmanager!$A:$A,rs_nova!J$2)</f>
        <v>0</v>
      </c>
      <c r="K427" s="50">
        <f>SUMIFS(topmanager!$D:$D,topmanager!$C:$C,rs_nova!$A427,topmanager!$A:$A,rs_nova!K$2)+SUMIFS(topmanager!$D:$D,topmanager!$C:$C,rs_nova!$A427,topmanager!$A:$A,911)</f>
        <v>0</v>
      </c>
      <c r="L427" s="50">
        <f>SUMIFS(topmanager!$D:$D,topmanager!$C:$C,rs_nova!$A427,topmanager!$A:$A,rs_nova!L$2)</f>
        <v>0</v>
      </c>
      <c r="M427" s="50">
        <f>SUMIFS(topmanager!$D:$D,topmanager!$C:$C,rs_nova!$A427,topmanager!$A:$A,rs_nova!M$2)+SUMIFS(topmanager!$D:$D,topmanager!$C:$C,rs_nova!$A427,topmanager!$A:$A,908)+SUMIFS(topmanager!$D:$D,topmanager!$C:$C,rs_nova!$A427,topmanager!$A:$A,550)</f>
        <v>0</v>
      </c>
      <c r="N427" s="50">
        <f>SUMIFS(topmanager!$D:$D,topmanager!$C:$C,rs_nova!$A427,topmanager!$A:$A,rs_nova!N$2)</f>
        <v>0</v>
      </c>
      <c r="O427" s="51">
        <f t="shared" si="96"/>
        <v>0</v>
      </c>
      <c r="P427" s="50">
        <f>IFERROR(VLOOKUP($A427,total!$B$4:$AW$437,27,0),0)</f>
        <v>0</v>
      </c>
      <c r="Q427" s="50">
        <f>IFERROR(VLOOKUP($A427,total!$B$4:$AW$437,21,0),0)</f>
        <v>0</v>
      </c>
      <c r="R427" s="50">
        <f>IFERROR(VLOOKUP($A427,total!$B$4:$AW$437,25,0),0)+IFERROR(VLOOKUP($A427,total!$B$4:$AW$437,36,0),0)</f>
        <v>0</v>
      </c>
      <c r="S427" s="50">
        <f>IFERROR(VLOOKUP(A427,gympass!$A$2:$F$148,6,0),0)</f>
        <v>0</v>
      </c>
      <c r="T427" s="50">
        <f>IFERROR(VLOOKUP($A427,total!$B$4:$AW$437,42,0),0)</f>
        <v>0</v>
      </c>
      <c r="U427" s="50">
        <f>IFERROR(VLOOKUP($A427,total!$B$4:$AW$437,32,0),0)</f>
        <v>0</v>
      </c>
      <c r="V427" s="50">
        <f>IFERROR(VLOOKUP($A427,total!$B$4:$AW$437,28,0),0)</f>
        <v>0</v>
      </c>
      <c r="W427" s="50">
        <f>IFERROR(VLOOKUP($A427,total!$B$4:$AX$437,49,0),0)</f>
        <v>0</v>
      </c>
      <c r="X427" s="50"/>
      <c r="Y427" s="50">
        <f>IFERROR(VLOOKUP(A427,#REF!,4,0),0)</f>
        <v>0</v>
      </c>
      <c r="Z427" s="50">
        <f>IFERROR(VLOOKUP(B427,#REF!,8,0),0)</f>
        <v>0</v>
      </c>
      <c r="AA427" s="50">
        <f>IFERROR(VLOOKUP($A427,total!$B$4:$AW$437,45,0),0)</f>
        <v>0</v>
      </c>
      <c r="AB427" s="50">
        <f>IFERROR(VLOOKUP($A427,total!$B$4:$AW$437,48,0),0)</f>
        <v>0</v>
      </c>
      <c r="AC427" s="50">
        <f>IFERROR(VLOOKUP($A427,total!$B$4:$AB$437,19,0),0)</f>
        <v>0</v>
      </c>
      <c r="AD427" s="50">
        <f>IFERROR(VLOOKUP($A427,total!$B$4:$AB$437,10,0),0)</f>
        <v>0</v>
      </c>
      <c r="AE427" s="50">
        <f>IFERROR(VLOOKUP($A427,total!$B$4:$AB$437,13,0),0)-SUMIFS(topmanager!$D:$D,topmanager!$C:$C,rs_nova!$A431,topmanager!$A:$A,856)</f>
        <v>0</v>
      </c>
      <c r="AF427" s="50">
        <f>IFERROR(VLOOKUP($A427,total!$B$4:$AB$437,16,0),0)</f>
        <v>0</v>
      </c>
      <c r="AG427" s="50">
        <f>IFERROR(VLOOKUP($A427,total!$B$4:$AB$437,7,0),0)</f>
        <v>0</v>
      </c>
      <c r="AH427" s="50">
        <f>IFERROR(VLOOKUP($A427,total!$B$4:$AD$437,29,0),0)</f>
        <v>0</v>
      </c>
      <c r="AI427" s="50">
        <f>IFERROR(VLOOKUP(A427,total!$B$4:$AN$437,39,0),0)</f>
        <v>0</v>
      </c>
      <c r="AJ427" s="51">
        <f t="shared" si="97"/>
        <v>0</v>
      </c>
      <c r="AK427" s="50">
        <f t="shared" si="98"/>
        <v>0</v>
      </c>
      <c r="AL427" s="50">
        <f t="shared" si="99"/>
        <v>0</v>
      </c>
      <c r="AM427" s="50">
        <f t="shared" si="100"/>
        <v>0</v>
      </c>
      <c r="AN427" s="50" t="e">
        <f t="shared" si="109"/>
        <v>#REF!</v>
      </c>
      <c r="AO427" s="50" t="e">
        <f t="shared" si="109"/>
        <v>#REF!</v>
      </c>
      <c r="AP427" s="50" t="e">
        <f t="shared" si="109"/>
        <v>#REF!</v>
      </c>
      <c r="AQ427" s="50">
        <f>IFERROR(VLOOKUP(TEXT($A427,"000000"),[6]Página1!$A$8:$S$801,13,FALSE),0)</f>
        <v>0</v>
      </c>
      <c r="AR427" s="50">
        <f>IFERROR(VLOOKUP(TEXT($A427,"000000"),[6]Página1!$A$8:$S$801,16,FALSE),0)</f>
        <v>0</v>
      </c>
      <c r="AS427" s="50">
        <f>IFERROR(VLOOKUP(TEXT($A427,"000000"),[6]Página1!$A$8:$S$801,19,FALSE),0)</f>
        <v>0</v>
      </c>
      <c r="AT427" s="50">
        <f>IFERROR(VLOOKUP(TEXT($A427,"000000"),[7]Página1!$A$8:$R$814,12,FALSE),0)</f>
        <v>0</v>
      </c>
      <c r="AU427" s="50">
        <f>IFERROR(VLOOKUP(TEXT($A427,"000000"),[7]Página1!$A$8:$R$814,15,FALSE),0)</f>
        <v>0</v>
      </c>
      <c r="AV427" s="50">
        <f>IFERROR(VLOOKUP(TEXT($A427,"000000"),[7]Página1!$A$8:$R$814,18,FALSE),0)</f>
        <v>0</v>
      </c>
      <c r="AW427" s="50"/>
      <c r="AX427" s="51" t="e">
        <f t="shared" si="101"/>
        <v>#REF!</v>
      </c>
      <c r="AY427" s="51" t="e">
        <f t="shared" si="102"/>
        <v>#REF!</v>
      </c>
      <c r="AZ427" s="51" t="e">
        <f t="shared" si="103"/>
        <v>#REF!</v>
      </c>
      <c r="BA427" s="51" t="e">
        <f t="shared" si="104"/>
        <v>#REF!</v>
      </c>
      <c r="BB427" s="51">
        <f t="shared" si="105"/>
        <v>0</v>
      </c>
      <c r="BC427" s="51" t="e">
        <f t="shared" si="106"/>
        <v>#REF!</v>
      </c>
      <c r="BD427" s="51">
        <f t="shared" si="107"/>
        <v>0</v>
      </c>
      <c r="BE427" s="51">
        <f>IFERROR(VLOOKUP(A427,salario!A$2:P$91,11,FALSE),0)</f>
        <v>0</v>
      </c>
      <c r="BF427" s="51">
        <f>SUMIFS(topmanager!$D:$D,topmanager!$C:$C,rs_nova!$A427,topmanager!$A:$A,rs_nova!BF$2)</f>
        <v>0</v>
      </c>
      <c r="BG427" s="51">
        <f>SUMIFS(topmanager!$D:$D,topmanager!$C:$C,rs_nova!$A427,topmanager!$A:$A,rs_nova!BG$2)</f>
        <v>0</v>
      </c>
      <c r="BH427" s="51">
        <f>SUMIFS(topmanager!$D:$D,topmanager!$C:$C,rs_nova!$A427,topmanager!$A:$A,rs_nova!BH$2)</f>
        <v>0</v>
      </c>
      <c r="BI427" s="51">
        <f>SUMIFS(topmanager!$D:$D,topmanager!$C:$C,rs_nova!$A427,topmanager!$A:$A,rs_nova!BI$2)</f>
        <v>0</v>
      </c>
      <c r="BJ427" s="51">
        <f>SUMIFS(topmanager!$D:$D,topmanager!$C:$C,rs_nova!$A427,topmanager!$A:$A,rs_nova!BJ$2)+SUMIFS(topmanager!$D:$D,topmanager!$C:$C,rs_nova!$A427,topmanager!$A:$A,rs_nova!BJ$2+1)</f>
        <v>0</v>
      </c>
      <c r="BK427" s="51">
        <f>IFERROR(VLOOKUP(A427,[8]ferias!$C$4:$G$100,5,FALSE),0)</f>
        <v>0</v>
      </c>
      <c r="BL427" s="51">
        <f>SUMIFS(topmanager!$D:$D,topmanager!$C:$C,rs_nova!$A427,topmanager!$A:$A,rs_nova!BL$2)</f>
        <v>0</v>
      </c>
      <c r="BM427" s="51">
        <f>SUMIFS(topmanager!$D:$D,topmanager!$C:$C,rs_nova!$A427,topmanager!$A:$A,rs_nova!BM$2)+SUMIFS(topmanager!$D:$D,topmanager!$C:$C,rs_nova!$A431,topmanager!$A:$A,151)</f>
        <v>0</v>
      </c>
      <c r="BN427" s="51">
        <f t="shared" si="108"/>
        <v>0</v>
      </c>
    </row>
    <row r="428" spans="1:66">
      <c r="A428" s="47" t="e">
        <f>total!#REF!</f>
        <v>#REF!</v>
      </c>
      <c r="B428" s="47">
        <f t="shared" si="95"/>
        <v>0</v>
      </c>
      <c r="C428" s="48" t="e">
        <f>total!#REF!</f>
        <v>#REF!</v>
      </c>
      <c r="D428" s="49" t="str">
        <f>IFERROR(VLOOKUP(A428,salario!A$3:J$32,10,FALSE),"")</f>
        <v/>
      </c>
      <c r="E428" s="49" t="str">
        <f>IFERROR(IF(VLOOKUP(A428,salario!A$3:O$32,15,FALSE)="","",VLOOKUP(A428,salario!A$3:O$32,15,FALSE)),"")</f>
        <v/>
      </c>
      <c r="F428" s="47" t="str">
        <f>IFERROR(VLOOKUP(A428,[5]base_pessoal!$B$2:$P$1504,13,FALSE),"")</f>
        <v/>
      </c>
      <c r="G428" s="50">
        <f>IFERROR(VLOOKUP(A428,salario!A$2:P$91,11,FALSE),0)*B428/30</f>
        <v>0</v>
      </c>
      <c r="H428" s="50">
        <f>SUMIFS(topmanager!$D:$D,topmanager!$C:$C,rs_nova!$A428,topmanager!$A:$A,rs_nova!H$2)+SUMIFS(topmanager!$D:$D,topmanager!$C:$C,rs_nova!$A428,topmanager!$A:$A,63)</f>
        <v>0</v>
      </c>
      <c r="I428" s="50">
        <f>-SUMIFS(topmanager!$D:$D,topmanager!$C:$C,rs_nova!$A428,topmanager!$A:$A,rs_nova!I$2)</f>
        <v>0</v>
      </c>
      <c r="J428" s="50">
        <f>SUMIFS(topmanager!$D:$D,topmanager!$C:$C,rs_nova!$A428,topmanager!$A:$A,rs_nova!J$2)</f>
        <v>0</v>
      </c>
      <c r="K428" s="50">
        <f>SUMIFS(topmanager!$D:$D,topmanager!$C:$C,rs_nova!$A428,topmanager!$A:$A,rs_nova!K$2)+SUMIFS(topmanager!$D:$D,topmanager!$C:$C,rs_nova!$A428,topmanager!$A:$A,911)</f>
        <v>0</v>
      </c>
      <c r="L428" s="50">
        <f>SUMIFS(topmanager!$D:$D,topmanager!$C:$C,rs_nova!$A428,topmanager!$A:$A,rs_nova!L$2)</f>
        <v>0</v>
      </c>
      <c r="M428" s="50">
        <f>SUMIFS(topmanager!$D:$D,topmanager!$C:$C,rs_nova!$A428,topmanager!$A:$A,rs_nova!M$2)+SUMIFS(topmanager!$D:$D,topmanager!$C:$C,rs_nova!$A428,topmanager!$A:$A,908)+SUMIFS(topmanager!$D:$D,topmanager!$C:$C,rs_nova!$A428,topmanager!$A:$A,550)</f>
        <v>0</v>
      </c>
      <c r="N428" s="50">
        <f>SUMIFS(topmanager!$D:$D,topmanager!$C:$C,rs_nova!$A428,topmanager!$A:$A,rs_nova!N$2)</f>
        <v>0</v>
      </c>
      <c r="O428" s="51">
        <f t="shared" si="96"/>
        <v>0</v>
      </c>
      <c r="P428" s="50">
        <f>IFERROR(VLOOKUP($A428,total!$B$4:$AW$437,27,0),0)</f>
        <v>0</v>
      </c>
      <c r="Q428" s="50">
        <f>IFERROR(VLOOKUP($A428,total!$B$4:$AW$437,21,0),0)</f>
        <v>0</v>
      </c>
      <c r="R428" s="50">
        <f>IFERROR(VLOOKUP($A428,total!$B$4:$AW$437,25,0),0)+IFERROR(VLOOKUP($A428,total!$B$4:$AW$437,36,0),0)</f>
        <v>0</v>
      </c>
      <c r="S428" s="50">
        <f>IFERROR(VLOOKUP(A428,gympass!$A$2:$F$148,6,0),0)</f>
        <v>0</v>
      </c>
      <c r="T428" s="50">
        <f>IFERROR(VLOOKUP($A428,total!$B$4:$AW$437,42,0),0)</f>
        <v>0</v>
      </c>
      <c r="U428" s="50">
        <f>IFERROR(VLOOKUP($A428,total!$B$4:$AW$437,32,0),0)</f>
        <v>0</v>
      </c>
      <c r="V428" s="50">
        <f>IFERROR(VLOOKUP($A428,total!$B$4:$AW$437,28,0),0)</f>
        <v>0</v>
      </c>
      <c r="W428" s="50">
        <f>IFERROR(VLOOKUP($A428,total!$B$4:$AX$437,49,0),0)</f>
        <v>0</v>
      </c>
      <c r="X428" s="50"/>
      <c r="Y428" s="50">
        <f>IFERROR(VLOOKUP(A428,#REF!,4,0),0)</f>
        <v>0</v>
      </c>
      <c r="Z428" s="50">
        <f>IFERROR(VLOOKUP(B428,#REF!,8,0),0)</f>
        <v>0</v>
      </c>
      <c r="AA428" s="50">
        <f>IFERROR(VLOOKUP($A428,total!$B$4:$AW$437,45,0),0)</f>
        <v>0</v>
      </c>
      <c r="AB428" s="50">
        <f>IFERROR(VLOOKUP($A428,total!$B$4:$AW$437,48,0),0)</f>
        <v>0</v>
      </c>
      <c r="AC428" s="50">
        <f>IFERROR(VLOOKUP($A428,total!$B$4:$AB$437,19,0),0)</f>
        <v>0</v>
      </c>
      <c r="AD428" s="50">
        <f>IFERROR(VLOOKUP($A428,total!$B$4:$AB$437,10,0),0)</f>
        <v>0</v>
      </c>
      <c r="AE428" s="50">
        <f>IFERROR(VLOOKUP($A428,total!$B$4:$AB$437,13,0),0)-SUMIFS(topmanager!$D:$D,topmanager!$C:$C,rs_nova!$A432,topmanager!$A:$A,856)</f>
        <v>0</v>
      </c>
      <c r="AF428" s="50">
        <f>IFERROR(VLOOKUP($A428,total!$B$4:$AB$437,16,0),0)</f>
        <v>0</v>
      </c>
      <c r="AG428" s="50">
        <f>IFERROR(VLOOKUP($A428,total!$B$4:$AB$437,7,0),0)</f>
        <v>0</v>
      </c>
      <c r="AH428" s="50">
        <f>IFERROR(VLOOKUP($A428,total!$B$4:$AD$437,29,0),0)</f>
        <v>0</v>
      </c>
      <c r="AI428" s="50">
        <f>IFERROR(VLOOKUP(A428,total!$B$4:$AN$437,39,0),0)</f>
        <v>0</v>
      </c>
      <c r="AJ428" s="51">
        <f t="shared" si="97"/>
        <v>0</v>
      </c>
      <c r="AK428" s="50">
        <f t="shared" si="98"/>
        <v>0</v>
      </c>
      <c r="AL428" s="50">
        <f t="shared" si="99"/>
        <v>0</v>
      </c>
      <c r="AM428" s="50">
        <f t="shared" si="100"/>
        <v>0</v>
      </c>
      <c r="AN428" s="50" t="e">
        <f t="shared" si="109"/>
        <v>#REF!</v>
      </c>
      <c r="AO428" s="50" t="e">
        <f t="shared" si="109"/>
        <v>#REF!</v>
      </c>
      <c r="AP428" s="50" t="e">
        <f t="shared" si="109"/>
        <v>#REF!</v>
      </c>
      <c r="AQ428" s="50">
        <f>IFERROR(VLOOKUP(TEXT($A428,"000000"),[6]Página1!$A$8:$S$801,13,FALSE),0)</f>
        <v>0</v>
      </c>
      <c r="AR428" s="50">
        <f>IFERROR(VLOOKUP(TEXT($A428,"000000"),[6]Página1!$A$8:$S$801,16,FALSE),0)</f>
        <v>0</v>
      </c>
      <c r="AS428" s="50">
        <f>IFERROR(VLOOKUP(TEXT($A428,"000000"),[6]Página1!$A$8:$S$801,19,FALSE),0)</f>
        <v>0</v>
      </c>
      <c r="AT428" s="50">
        <f>IFERROR(VLOOKUP(TEXT($A428,"000000"),[7]Página1!$A$8:$R$814,12,FALSE),0)</f>
        <v>0</v>
      </c>
      <c r="AU428" s="50">
        <f>IFERROR(VLOOKUP(TEXT($A428,"000000"),[7]Página1!$A$8:$R$814,15,FALSE),0)</f>
        <v>0</v>
      </c>
      <c r="AV428" s="50">
        <f>IFERROR(VLOOKUP(TEXT($A428,"000000"),[7]Página1!$A$8:$R$814,18,FALSE),0)</f>
        <v>0</v>
      </c>
      <c r="AW428" s="50"/>
      <c r="AX428" s="51" t="e">
        <f t="shared" si="101"/>
        <v>#REF!</v>
      </c>
      <c r="AY428" s="51" t="e">
        <f t="shared" si="102"/>
        <v>#REF!</v>
      </c>
      <c r="AZ428" s="51" t="e">
        <f t="shared" si="103"/>
        <v>#REF!</v>
      </c>
      <c r="BA428" s="51" t="e">
        <f t="shared" si="104"/>
        <v>#REF!</v>
      </c>
      <c r="BB428" s="51">
        <f t="shared" si="105"/>
        <v>0</v>
      </c>
      <c r="BC428" s="51" t="e">
        <f t="shared" si="106"/>
        <v>#REF!</v>
      </c>
      <c r="BD428" s="51">
        <f t="shared" si="107"/>
        <v>0</v>
      </c>
      <c r="BE428" s="51">
        <f>IFERROR(VLOOKUP(A428,salario!A$2:P$91,11,FALSE),0)</f>
        <v>0</v>
      </c>
      <c r="BF428" s="51">
        <f>SUMIFS(topmanager!$D:$D,topmanager!$C:$C,rs_nova!$A428,topmanager!$A:$A,rs_nova!BF$2)</f>
        <v>0</v>
      </c>
      <c r="BG428" s="51">
        <f>SUMIFS(topmanager!$D:$D,topmanager!$C:$C,rs_nova!$A428,topmanager!$A:$A,rs_nova!BG$2)</f>
        <v>0</v>
      </c>
      <c r="BH428" s="51">
        <f>SUMIFS(topmanager!$D:$D,topmanager!$C:$C,rs_nova!$A428,topmanager!$A:$A,rs_nova!BH$2)</f>
        <v>0</v>
      </c>
      <c r="BI428" s="51">
        <f>SUMIFS(topmanager!$D:$D,topmanager!$C:$C,rs_nova!$A428,topmanager!$A:$A,rs_nova!BI$2)</f>
        <v>0</v>
      </c>
      <c r="BJ428" s="51">
        <f>SUMIFS(topmanager!$D:$D,topmanager!$C:$C,rs_nova!$A428,topmanager!$A:$A,rs_nova!BJ$2)+SUMIFS(topmanager!$D:$D,topmanager!$C:$C,rs_nova!$A428,topmanager!$A:$A,rs_nova!BJ$2+1)</f>
        <v>0</v>
      </c>
      <c r="BK428" s="51">
        <f>IFERROR(VLOOKUP(A428,[8]ferias!$C$4:$G$100,5,FALSE),0)</f>
        <v>0</v>
      </c>
      <c r="BL428" s="51">
        <f>SUMIFS(topmanager!$D:$D,topmanager!$C:$C,rs_nova!$A428,topmanager!$A:$A,rs_nova!BL$2)</f>
        <v>0</v>
      </c>
      <c r="BM428" s="51">
        <f>SUMIFS(topmanager!$D:$D,topmanager!$C:$C,rs_nova!$A428,topmanager!$A:$A,rs_nova!BM$2)+SUMIFS(topmanager!$D:$D,topmanager!$C:$C,rs_nova!$A432,topmanager!$A:$A,151)</f>
        <v>0</v>
      </c>
      <c r="BN428" s="51">
        <f t="shared" si="108"/>
        <v>0</v>
      </c>
    </row>
    <row r="429" spans="1:66">
      <c r="A429" s="47" t="e">
        <f>total!#REF!</f>
        <v>#REF!</v>
      </c>
      <c r="B429" s="47">
        <f t="shared" si="95"/>
        <v>0</v>
      </c>
      <c r="C429" s="48" t="e">
        <f>total!#REF!</f>
        <v>#REF!</v>
      </c>
      <c r="D429" s="49" t="str">
        <f>IFERROR(VLOOKUP(A429,salario!A$3:J$32,10,FALSE),"")</f>
        <v/>
      </c>
      <c r="E429" s="49" t="str">
        <f>IFERROR(IF(VLOOKUP(A429,salario!A$3:O$32,15,FALSE)="","",VLOOKUP(A429,salario!A$3:O$32,15,FALSE)),"")</f>
        <v/>
      </c>
      <c r="F429" s="47" t="str">
        <f>IFERROR(VLOOKUP(A429,[5]base_pessoal!$B$2:$P$1504,13,FALSE),"")</f>
        <v/>
      </c>
      <c r="G429" s="50">
        <f>IFERROR(VLOOKUP(A429,salario!A$2:P$91,11,FALSE),0)*B429/30</f>
        <v>0</v>
      </c>
      <c r="H429" s="50">
        <f>SUMIFS(topmanager!$D:$D,topmanager!$C:$C,rs_nova!$A429,topmanager!$A:$A,rs_nova!H$2)+SUMIFS(topmanager!$D:$D,topmanager!$C:$C,rs_nova!$A429,topmanager!$A:$A,63)</f>
        <v>0</v>
      </c>
      <c r="I429" s="50">
        <f>-SUMIFS(topmanager!$D:$D,topmanager!$C:$C,rs_nova!$A429,topmanager!$A:$A,rs_nova!I$2)</f>
        <v>0</v>
      </c>
      <c r="J429" s="50">
        <f>SUMIFS(topmanager!$D:$D,topmanager!$C:$C,rs_nova!$A429,topmanager!$A:$A,rs_nova!J$2)</f>
        <v>0</v>
      </c>
      <c r="K429" s="50">
        <f>SUMIFS(topmanager!$D:$D,topmanager!$C:$C,rs_nova!$A429,topmanager!$A:$A,rs_nova!K$2)+SUMIFS(topmanager!$D:$D,topmanager!$C:$C,rs_nova!$A429,topmanager!$A:$A,911)</f>
        <v>0</v>
      </c>
      <c r="L429" s="50">
        <f>SUMIFS(topmanager!$D:$D,topmanager!$C:$C,rs_nova!$A429,topmanager!$A:$A,rs_nova!L$2)</f>
        <v>0</v>
      </c>
      <c r="M429" s="50">
        <f>SUMIFS(topmanager!$D:$D,topmanager!$C:$C,rs_nova!$A429,topmanager!$A:$A,rs_nova!M$2)+SUMIFS(topmanager!$D:$D,topmanager!$C:$C,rs_nova!$A429,topmanager!$A:$A,908)+SUMIFS(topmanager!$D:$D,topmanager!$C:$C,rs_nova!$A429,topmanager!$A:$A,550)</f>
        <v>0</v>
      </c>
      <c r="N429" s="50">
        <f>SUMIFS(topmanager!$D:$D,topmanager!$C:$C,rs_nova!$A429,topmanager!$A:$A,rs_nova!N$2)</f>
        <v>0</v>
      </c>
      <c r="O429" s="51">
        <f t="shared" si="96"/>
        <v>0</v>
      </c>
      <c r="P429" s="50">
        <f>IFERROR(VLOOKUP($A429,total!$B$4:$AW$437,27,0),0)</f>
        <v>0</v>
      </c>
      <c r="Q429" s="50">
        <f>IFERROR(VLOOKUP($A429,total!$B$4:$AW$437,21,0),0)</f>
        <v>0</v>
      </c>
      <c r="R429" s="50">
        <f>IFERROR(VLOOKUP($A429,total!$B$4:$AW$437,25,0),0)+IFERROR(VLOOKUP($A429,total!$B$4:$AW$437,36,0),0)</f>
        <v>0</v>
      </c>
      <c r="S429" s="50">
        <f>IFERROR(VLOOKUP(A429,gympass!$A$2:$F$148,6,0),0)</f>
        <v>0</v>
      </c>
      <c r="T429" s="50">
        <f>IFERROR(VLOOKUP($A429,total!$B$4:$AW$437,42,0),0)</f>
        <v>0</v>
      </c>
      <c r="U429" s="50">
        <f>IFERROR(VLOOKUP($A429,total!$B$4:$AW$437,32,0),0)</f>
        <v>0</v>
      </c>
      <c r="V429" s="50">
        <f>IFERROR(VLOOKUP($A429,total!$B$4:$AW$437,28,0),0)</f>
        <v>0</v>
      </c>
      <c r="W429" s="50">
        <f>IFERROR(VLOOKUP($A429,total!$B$4:$AX$437,49,0),0)</f>
        <v>0</v>
      </c>
      <c r="X429" s="50"/>
      <c r="Y429" s="50">
        <f>IFERROR(VLOOKUP(A429,#REF!,4,0),0)</f>
        <v>0</v>
      </c>
      <c r="Z429" s="50">
        <f>IFERROR(VLOOKUP(B429,#REF!,8,0),0)</f>
        <v>0</v>
      </c>
      <c r="AA429" s="50">
        <f>IFERROR(VLOOKUP($A429,total!$B$4:$AW$437,45,0),0)</f>
        <v>0</v>
      </c>
      <c r="AB429" s="50">
        <f>IFERROR(VLOOKUP($A429,total!$B$4:$AW$437,48,0),0)</f>
        <v>0</v>
      </c>
      <c r="AC429" s="50">
        <f>IFERROR(VLOOKUP($A429,total!$B$4:$AB$437,19,0),0)</f>
        <v>0</v>
      </c>
      <c r="AD429" s="50">
        <f>IFERROR(VLOOKUP($A429,total!$B$4:$AB$437,10,0),0)</f>
        <v>0</v>
      </c>
      <c r="AE429" s="50">
        <f>IFERROR(VLOOKUP($A429,total!$B$4:$AB$437,13,0),0)-SUMIFS(topmanager!$D:$D,topmanager!$C:$C,rs_nova!$A433,topmanager!$A:$A,856)</f>
        <v>0</v>
      </c>
      <c r="AF429" s="50">
        <f>IFERROR(VLOOKUP($A429,total!$B$4:$AB$437,16,0),0)</f>
        <v>0</v>
      </c>
      <c r="AG429" s="50">
        <f>IFERROR(VLOOKUP($A429,total!$B$4:$AB$437,7,0),0)</f>
        <v>0</v>
      </c>
      <c r="AH429" s="50">
        <f>IFERROR(VLOOKUP($A429,total!$B$4:$AD$437,29,0),0)</f>
        <v>0</v>
      </c>
      <c r="AI429" s="50">
        <f>IFERROR(VLOOKUP(A429,total!$B$4:$AN$437,39,0),0)</f>
        <v>0</v>
      </c>
      <c r="AJ429" s="51">
        <f t="shared" si="97"/>
        <v>0</v>
      </c>
      <c r="AK429" s="50">
        <f t="shared" si="98"/>
        <v>0</v>
      </c>
      <c r="AL429" s="50">
        <f t="shared" si="99"/>
        <v>0</v>
      </c>
      <c r="AM429" s="50">
        <f t="shared" si="100"/>
        <v>0</v>
      </c>
      <c r="AN429" s="50" t="e">
        <f t="shared" si="109"/>
        <v>#REF!</v>
      </c>
      <c r="AO429" s="50" t="e">
        <f t="shared" si="109"/>
        <v>#REF!</v>
      </c>
      <c r="AP429" s="50" t="e">
        <f t="shared" si="109"/>
        <v>#REF!</v>
      </c>
      <c r="AQ429" s="50">
        <f>IFERROR(VLOOKUP(TEXT($A429,"000000"),[6]Página1!$A$8:$S$801,13,FALSE),0)</f>
        <v>0</v>
      </c>
      <c r="AR429" s="50">
        <f>IFERROR(VLOOKUP(TEXT($A429,"000000"),[6]Página1!$A$8:$S$801,16,FALSE),0)</f>
        <v>0</v>
      </c>
      <c r="AS429" s="50">
        <f>IFERROR(VLOOKUP(TEXT($A429,"000000"),[6]Página1!$A$8:$S$801,19,FALSE),0)</f>
        <v>0</v>
      </c>
      <c r="AT429" s="50">
        <f>IFERROR(VLOOKUP(TEXT($A429,"000000"),[7]Página1!$A$8:$R$814,12,FALSE),0)</f>
        <v>0</v>
      </c>
      <c r="AU429" s="50">
        <f>IFERROR(VLOOKUP(TEXT($A429,"000000"),[7]Página1!$A$8:$R$814,15,FALSE),0)</f>
        <v>0</v>
      </c>
      <c r="AV429" s="50">
        <f>IFERROR(VLOOKUP(TEXT($A429,"000000"),[7]Página1!$A$8:$R$814,18,FALSE),0)</f>
        <v>0</v>
      </c>
      <c r="AW429" s="50"/>
      <c r="AX429" s="51" t="e">
        <f t="shared" si="101"/>
        <v>#REF!</v>
      </c>
      <c r="AY429" s="51" t="e">
        <f t="shared" si="102"/>
        <v>#REF!</v>
      </c>
      <c r="AZ429" s="51" t="e">
        <f t="shared" si="103"/>
        <v>#REF!</v>
      </c>
      <c r="BA429" s="51" t="e">
        <f t="shared" si="104"/>
        <v>#REF!</v>
      </c>
      <c r="BB429" s="51">
        <f t="shared" si="105"/>
        <v>0</v>
      </c>
      <c r="BC429" s="51" t="e">
        <f t="shared" si="106"/>
        <v>#REF!</v>
      </c>
      <c r="BD429" s="51">
        <f t="shared" si="107"/>
        <v>0</v>
      </c>
      <c r="BE429" s="51">
        <f>IFERROR(VLOOKUP(A429,salario!A$2:P$91,11,FALSE),0)</f>
        <v>0</v>
      </c>
      <c r="BF429" s="51">
        <f>SUMIFS(topmanager!$D:$D,topmanager!$C:$C,rs_nova!$A429,topmanager!$A:$A,rs_nova!BF$2)</f>
        <v>0</v>
      </c>
      <c r="BG429" s="51">
        <f>SUMIFS(topmanager!$D:$D,topmanager!$C:$C,rs_nova!$A429,topmanager!$A:$A,rs_nova!BG$2)</f>
        <v>0</v>
      </c>
      <c r="BH429" s="51">
        <f>SUMIFS(topmanager!$D:$D,topmanager!$C:$C,rs_nova!$A429,topmanager!$A:$A,rs_nova!BH$2)</f>
        <v>0</v>
      </c>
      <c r="BI429" s="51">
        <f>SUMIFS(topmanager!$D:$D,topmanager!$C:$C,rs_nova!$A429,topmanager!$A:$A,rs_nova!BI$2)</f>
        <v>0</v>
      </c>
      <c r="BJ429" s="51">
        <f>SUMIFS(topmanager!$D:$D,topmanager!$C:$C,rs_nova!$A429,topmanager!$A:$A,rs_nova!BJ$2)+SUMIFS(topmanager!$D:$D,topmanager!$C:$C,rs_nova!$A429,topmanager!$A:$A,rs_nova!BJ$2+1)</f>
        <v>0</v>
      </c>
      <c r="BK429" s="51">
        <f>IFERROR(VLOOKUP(A429,[8]ferias!$C$4:$G$100,5,FALSE),0)</f>
        <v>0</v>
      </c>
      <c r="BL429" s="51">
        <f>SUMIFS(topmanager!$D:$D,topmanager!$C:$C,rs_nova!$A429,topmanager!$A:$A,rs_nova!BL$2)</f>
        <v>0</v>
      </c>
      <c r="BM429" s="51">
        <f>SUMIFS(topmanager!$D:$D,topmanager!$C:$C,rs_nova!$A429,topmanager!$A:$A,rs_nova!BM$2)+SUMIFS(topmanager!$D:$D,topmanager!$C:$C,rs_nova!$A433,topmanager!$A:$A,151)</f>
        <v>0</v>
      </c>
      <c r="BN429" s="51">
        <f t="shared" si="108"/>
        <v>0</v>
      </c>
    </row>
    <row r="430" spans="1:66">
      <c r="A430" s="47" t="e">
        <f>total!#REF!</f>
        <v>#REF!</v>
      </c>
      <c r="B430" s="47">
        <f t="shared" si="95"/>
        <v>0</v>
      </c>
      <c r="C430" s="48" t="e">
        <f>total!#REF!</f>
        <v>#REF!</v>
      </c>
      <c r="D430" s="49" t="str">
        <f>IFERROR(VLOOKUP(A430,salario!A$3:J$32,10,FALSE),"")</f>
        <v/>
      </c>
      <c r="E430" s="49" t="str">
        <f>IFERROR(IF(VLOOKUP(A430,salario!A$3:O$32,15,FALSE)="","",VLOOKUP(A430,salario!A$3:O$32,15,FALSE)),"")</f>
        <v/>
      </c>
      <c r="F430" s="47" t="str">
        <f>IFERROR(VLOOKUP(A430,[5]base_pessoal!$B$2:$P$1504,13,FALSE),"")</f>
        <v/>
      </c>
      <c r="G430" s="50">
        <f>IFERROR(VLOOKUP(A430,salario!A$2:P$91,11,FALSE),0)*B430/30</f>
        <v>0</v>
      </c>
      <c r="H430" s="50">
        <f>SUMIFS(topmanager!$D:$D,topmanager!$C:$C,rs_nova!$A430,topmanager!$A:$A,rs_nova!H$2)+SUMIFS(topmanager!$D:$D,topmanager!$C:$C,rs_nova!$A430,topmanager!$A:$A,63)</f>
        <v>0</v>
      </c>
      <c r="I430" s="50">
        <f>-SUMIFS(topmanager!$D:$D,topmanager!$C:$C,rs_nova!$A430,topmanager!$A:$A,rs_nova!I$2)</f>
        <v>0</v>
      </c>
      <c r="J430" s="50">
        <f>SUMIFS(topmanager!$D:$D,topmanager!$C:$C,rs_nova!$A430,topmanager!$A:$A,rs_nova!J$2)</f>
        <v>0</v>
      </c>
      <c r="K430" s="50">
        <f>SUMIFS(topmanager!$D:$D,topmanager!$C:$C,rs_nova!$A430,topmanager!$A:$A,rs_nova!K$2)+SUMIFS(topmanager!$D:$D,topmanager!$C:$C,rs_nova!$A430,topmanager!$A:$A,911)</f>
        <v>0</v>
      </c>
      <c r="L430" s="50">
        <f>SUMIFS(topmanager!$D:$D,topmanager!$C:$C,rs_nova!$A430,topmanager!$A:$A,rs_nova!L$2)</f>
        <v>0</v>
      </c>
      <c r="M430" s="50">
        <f>SUMIFS(topmanager!$D:$D,topmanager!$C:$C,rs_nova!$A430,topmanager!$A:$A,rs_nova!M$2)+SUMIFS(topmanager!$D:$D,topmanager!$C:$C,rs_nova!$A430,topmanager!$A:$A,908)+SUMIFS(topmanager!$D:$D,topmanager!$C:$C,rs_nova!$A430,topmanager!$A:$A,550)</f>
        <v>0</v>
      </c>
      <c r="N430" s="50">
        <f>SUMIFS(topmanager!$D:$D,topmanager!$C:$C,rs_nova!$A430,topmanager!$A:$A,rs_nova!N$2)</f>
        <v>0</v>
      </c>
      <c r="O430" s="51">
        <f t="shared" si="96"/>
        <v>0</v>
      </c>
      <c r="P430" s="50">
        <f>IFERROR(VLOOKUP($A430,total!$B$4:$AW$437,27,0),0)</f>
        <v>0</v>
      </c>
      <c r="Q430" s="50">
        <f>IFERROR(VLOOKUP($A430,total!$B$4:$AW$437,21,0),0)</f>
        <v>0</v>
      </c>
      <c r="R430" s="50">
        <f>IFERROR(VLOOKUP($A430,total!$B$4:$AW$437,25,0),0)+IFERROR(VLOOKUP($A430,total!$B$4:$AW$437,36,0),0)</f>
        <v>0</v>
      </c>
      <c r="S430" s="50">
        <f>IFERROR(VLOOKUP(A430,gympass!$A$2:$F$148,6,0),0)</f>
        <v>0</v>
      </c>
      <c r="T430" s="50">
        <f>IFERROR(VLOOKUP($A430,total!$B$4:$AW$437,42,0),0)</f>
        <v>0</v>
      </c>
      <c r="U430" s="50">
        <f>IFERROR(VLOOKUP($A430,total!$B$4:$AW$437,32,0),0)</f>
        <v>0</v>
      </c>
      <c r="V430" s="50">
        <f>IFERROR(VLOOKUP($A430,total!$B$4:$AW$437,28,0),0)</f>
        <v>0</v>
      </c>
      <c r="W430" s="50">
        <f>IFERROR(VLOOKUP($A430,total!$B$4:$AX$437,49,0),0)</f>
        <v>0</v>
      </c>
      <c r="X430" s="50"/>
      <c r="Y430" s="50">
        <f>IFERROR(VLOOKUP(A430,#REF!,4,0),0)</f>
        <v>0</v>
      </c>
      <c r="Z430" s="50">
        <f>IFERROR(VLOOKUP(B430,#REF!,8,0),0)</f>
        <v>0</v>
      </c>
      <c r="AA430" s="50">
        <f>IFERROR(VLOOKUP($A430,total!$B$4:$AW$437,45,0),0)</f>
        <v>0</v>
      </c>
      <c r="AB430" s="50">
        <f>IFERROR(VLOOKUP($A430,total!$B$4:$AW$437,48,0),0)</f>
        <v>0</v>
      </c>
      <c r="AC430" s="50">
        <f>IFERROR(VLOOKUP($A430,total!$B$4:$AB$437,19,0),0)</f>
        <v>0</v>
      </c>
      <c r="AD430" s="50">
        <f>IFERROR(VLOOKUP($A430,total!$B$4:$AB$437,10,0),0)</f>
        <v>0</v>
      </c>
      <c r="AE430" s="50">
        <f>IFERROR(VLOOKUP($A430,total!$B$4:$AB$437,13,0),0)-SUMIFS(topmanager!$D:$D,topmanager!$C:$C,rs_nova!$A434,topmanager!$A:$A,856)</f>
        <v>0</v>
      </c>
      <c r="AF430" s="50">
        <f>IFERROR(VLOOKUP($A430,total!$B$4:$AB$437,16,0),0)</f>
        <v>0</v>
      </c>
      <c r="AG430" s="50">
        <f>IFERROR(VLOOKUP($A430,total!$B$4:$AB$437,7,0),0)</f>
        <v>0</v>
      </c>
      <c r="AH430" s="50">
        <f>IFERROR(VLOOKUP($A430,total!$B$4:$AD$437,29,0),0)</f>
        <v>0</v>
      </c>
      <c r="AI430" s="50">
        <f>IFERROR(VLOOKUP(A430,total!$B$4:$AN$437,39,0),0)</f>
        <v>0</v>
      </c>
      <c r="AJ430" s="51">
        <f t="shared" si="97"/>
        <v>0</v>
      </c>
      <c r="AK430" s="50">
        <f t="shared" si="98"/>
        <v>0</v>
      </c>
      <c r="AL430" s="50">
        <f t="shared" si="99"/>
        <v>0</v>
      </c>
      <c r="AM430" s="50">
        <f t="shared" si="100"/>
        <v>0</v>
      </c>
      <c r="AN430" s="50" t="e">
        <f t="shared" si="109"/>
        <v>#REF!</v>
      </c>
      <c r="AO430" s="50" t="e">
        <f t="shared" si="109"/>
        <v>#REF!</v>
      </c>
      <c r="AP430" s="50" t="e">
        <f t="shared" si="109"/>
        <v>#REF!</v>
      </c>
      <c r="AQ430" s="50">
        <f>IFERROR(VLOOKUP(TEXT($A430,"000000"),[6]Página1!$A$8:$S$801,13,FALSE),0)</f>
        <v>0</v>
      </c>
      <c r="AR430" s="50">
        <f>IFERROR(VLOOKUP(TEXT($A430,"000000"),[6]Página1!$A$8:$S$801,16,FALSE),0)</f>
        <v>0</v>
      </c>
      <c r="AS430" s="50">
        <f>IFERROR(VLOOKUP(TEXT($A430,"000000"),[6]Página1!$A$8:$S$801,19,FALSE),0)</f>
        <v>0</v>
      </c>
      <c r="AT430" s="50">
        <f>IFERROR(VLOOKUP(TEXT($A430,"000000"),[7]Página1!$A$8:$R$814,12,FALSE),0)</f>
        <v>0</v>
      </c>
      <c r="AU430" s="50">
        <f>IFERROR(VLOOKUP(TEXT($A430,"000000"),[7]Página1!$A$8:$R$814,15,FALSE),0)</f>
        <v>0</v>
      </c>
      <c r="AV430" s="50">
        <f>IFERROR(VLOOKUP(TEXT($A430,"000000"),[7]Página1!$A$8:$R$814,18,FALSE),0)</f>
        <v>0</v>
      </c>
      <c r="AW430" s="50"/>
      <c r="AX430" s="51" t="e">
        <f t="shared" si="101"/>
        <v>#REF!</v>
      </c>
      <c r="AY430" s="51" t="e">
        <f t="shared" si="102"/>
        <v>#REF!</v>
      </c>
      <c r="AZ430" s="51" t="e">
        <f t="shared" si="103"/>
        <v>#REF!</v>
      </c>
      <c r="BA430" s="51" t="e">
        <f t="shared" si="104"/>
        <v>#REF!</v>
      </c>
      <c r="BB430" s="51">
        <f t="shared" si="105"/>
        <v>0</v>
      </c>
      <c r="BC430" s="51" t="e">
        <f t="shared" si="106"/>
        <v>#REF!</v>
      </c>
      <c r="BD430" s="51">
        <f t="shared" si="107"/>
        <v>0</v>
      </c>
      <c r="BE430" s="51">
        <f>IFERROR(VLOOKUP(A430,salario!A$2:P$91,11,FALSE),0)</f>
        <v>0</v>
      </c>
      <c r="BF430" s="51">
        <f>SUMIFS(topmanager!$D:$D,topmanager!$C:$C,rs_nova!$A430,topmanager!$A:$A,rs_nova!BF$2)</f>
        <v>0</v>
      </c>
      <c r="BG430" s="51">
        <f>SUMIFS(topmanager!$D:$D,topmanager!$C:$C,rs_nova!$A430,topmanager!$A:$A,rs_nova!BG$2)</f>
        <v>0</v>
      </c>
      <c r="BH430" s="51">
        <f>SUMIFS(topmanager!$D:$D,topmanager!$C:$C,rs_nova!$A430,topmanager!$A:$A,rs_nova!BH$2)</f>
        <v>0</v>
      </c>
      <c r="BI430" s="51">
        <f>SUMIFS(topmanager!$D:$D,topmanager!$C:$C,rs_nova!$A430,topmanager!$A:$A,rs_nova!BI$2)</f>
        <v>0</v>
      </c>
      <c r="BJ430" s="51">
        <f>SUMIFS(topmanager!$D:$D,topmanager!$C:$C,rs_nova!$A430,topmanager!$A:$A,rs_nova!BJ$2)+SUMIFS(topmanager!$D:$D,topmanager!$C:$C,rs_nova!$A430,topmanager!$A:$A,rs_nova!BJ$2+1)</f>
        <v>0</v>
      </c>
      <c r="BK430" s="51">
        <f>IFERROR(VLOOKUP(A430,[8]ferias!$C$4:$G$100,5,FALSE),0)</f>
        <v>0</v>
      </c>
      <c r="BL430" s="51">
        <f>SUMIFS(topmanager!$D:$D,topmanager!$C:$C,rs_nova!$A430,topmanager!$A:$A,rs_nova!BL$2)</f>
        <v>0</v>
      </c>
      <c r="BM430" s="51">
        <f>SUMIFS(topmanager!$D:$D,topmanager!$C:$C,rs_nova!$A430,topmanager!$A:$A,rs_nova!BM$2)+SUMIFS(topmanager!$D:$D,topmanager!$C:$C,rs_nova!$A434,topmanager!$A:$A,151)</f>
        <v>0</v>
      </c>
      <c r="BN430" s="51">
        <f t="shared" si="108"/>
        <v>0</v>
      </c>
    </row>
    <row r="431" spans="1:66">
      <c r="A431" s="47" t="e">
        <f>total!#REF!</f>
        <v>#REF!</v>
      </c>
      <c r="B431" s="47">
        <f t="shared" si="95"/>
        <v>0</v>
      </c>
      <c r="C431" s="48" t="e">
        <f>total!#REF!</f>
        <v>#REF!</v>
      </c>
      <c r="D431" s="49" t="str">
        <f>IFERROR(VLOOKUP(A431,salario!A$3:J$32,10,FALSE),"")</f>
        <v/>
      </c>
      <c r="E431" s="49" t="str">
        <f>IFERROR(IF(VLOOKUP(A431,salario!A$3:O$32,15,FALSE)="","",VLOOKUP(A431,salario!A$3:O$32,15,FALSE)),"")</f>
        <v/>
      </c>
      <c r="F431" s="47" t="str">
        <f>IFERROR(VLOOKUP(A431,[5]base_pessoal!$B$2:$P$1504,13,FALSE),"")</f>
        <v/>
      </c>
      <c r="G431" s="50">
        <f>IFERROR(VLOOKUP(A431,salario!A$2:P$91,11,FALSE),0)*B431/30</f>
        <v>0</v>
      </c>
      <c r="H431" s="50">
        <f>SUMIFS(topmanager!$D:$D,topmanager!$C:$C,rs_nova!$A431,topmanager!$A:$A,rs_nova!H$2)+SUMIFS(topmanager!$D:$D,topmanager!$C:$C,rs_nova!$A431,topmanager!$A:$A,63)</f>
        <v>0</v>
      </c>
      <c r="I431" s="50">
        <f>-SUMIFS(topmanager!$D:$D,topmanager!$C:$C,rs_nova!$A431,topmanager!$A:$A,rs_nova!I$2)</f>
        <v>0</v>
      </c>
      <c r="J431" s="50">
        <f>SUMIFS(topmanager!$D:$D,topmanager!$C:$C,rs_nova!$A431,topmanager!$A:$A,rs_nova!J$2)</f>
        <v>0</v>
      </c>
      <c r="K431" s="50">
        <f>SUMIFS(topmanager!$D:$D,topmanager!$C:$C,rs_nova!$A431,topmanager!$A:$A,rs_nova!K$2)+SUMIFS(topmanager!$D:$D,topmanager!$C:$C,rs_nova!$A431,topmanager!$A:$A,911)</f>
        <v>0</v>
      </c>
      <c r="L431" s="50">
        <f>SUMIFS(topmanager!$D:$D,topmanager!$C:$C,rs_nova!$A431,topmanager!$A:$A,rs_nova!L$2)</f>
        <v>0</v>
      </c>
      <c r="M431" s="50">
        <f>SUMIFS(topmanager!$D:$D,topmanager!$C:$C,rs_nova!$A431,topmanager!$A:$A,rs_nova!M$2)+SUMIFS(topmanager!$D:$D,topmanager!$C:$C,rs_nova!$A431,topmanager!$A:$A,908)+SUMIFS(topmanager!$D:$D,topmanager!$C:$C,rs_nova!$A431,topmanager!$A:$A,550)</f>
        <v>0</v>
      </c>
      <c r="N431" s="50">
        <f>SUMIFS(topmanager!$D:$D,topmanager!$C:$C,rs_nova!$A431,topmanager!$A:$A,rs_nova!N$2)</f>
        <v>0</v>
      </c>
      <c r="O431" s="51">
        <f t="shared" si="96"/>
        <v>0</v>
      </c>
      <c r="P431" s="50">
        <f>IFERROR(VLOOKUP($A431,total!$B$4:$AW$437,27,0),0)</f>
        <v>0</v>
      </c>
      <c r="Q431" s="50">
        <f>IFERROR(VLOOKUP($A431,total!$B$4:$AW$437,21,0),0)</f>
        <v>0</v>
      </c>
      <c r="R431" s="50">
        <f>IFERROR(VLOOKUP($A431,total!$B$4:$AW$437,25,0),0)+IFERROR(VLOOKUP($A431,total!$B$4:$AW$437,36,0),0)</f>
        <v>0</v>
      </c>
      <c r="S431" s="50">
        <f>IFERROR(VLOOKUP(A431,gympass!$A$2:$F$148,6,0),0)</f>
        <v>0</v>
      </c>
      <c r="T431" s="50">
        <f>IFERROR(VLOOKUP($A431,total!$B$4:$AW$437,42,0),0)</f>
        <v>0</v>
      </c>
      <c r="U431" s="50">
        <f>IFERROR(VLOOKUP($A431,total!$B$4:$AW$437,32,0),0)</f>
        <v>0</v>
      </c>
      <c r="V431" s="50">
        <f>IFERROR(VLOOKUP($A431,total!$B$4:$AW$437,28,0),0)</f>
        <v>0</v>
      </c>
      <c r="W431" s="50">
        <f>IFERROR(VLOOKUP($A431,total!$B$4:$AX$437,49,0),0)</f>
        <v>0</v>
      </c>
      <c r="X431" s="50"/>
      <c r="Y431" s="50">
        <f>IFERROR(VLOOKUP(A431,#REF!,4,0),0)</f>
        <v>0</v>
      </c>
      <c r="Z431" s="50">
        <f>IFERROR(VLOOKUP(B431,#REF!,8,0),0)</f>
        <v>0</v>
      </c>
      <c r="AA431" s="50">
        <f>IFERROR(VLOOKUP($A431,total!$B$4:$AW$437,45,0),0)</f>
        <v>0</v>
      </c>
      <c r="AB431" s="50">
        <f>IFERROR(VLOOKUP($A431,total!$B$4:$AW$437,48,0),0)</f>
        <v>0</v>
      </c>
      <c r="AC431" s="50">
        <f>IFERROR(VLOOKUP($A431,total!$B$4:$AB$437,19,0),0)</f>
        <v>0</v>
      </c>
      <c r="AD431" s="50">
        <f>IFERROR(VLOOKUP($A431,total!$B$4:$AB$437,10,0),0)</f>
        <v>0</v>
      </c>
      <c r="AE431" s="50">
        <f>IFERROR(VLOOKUP($A431,total!$B$4:$AB$437,13,0),0)-SUMIFS(topmanager!$D:$D,topmanager!$C:$C,rs_nova!$A435,topmanager!$A:$A,856)</f>
        <v>0</v>
      </c>
      <c r="AF431" s="50">
        <f>IFERROR(VLOOKUP($A431,total!$B$4:$AB$437,16,0),0)</f>
        <v>0</v>
      </c>
      <c r="AG431" s="50">
        <f>IFERROR(VLOOKUP($A431,total!$B$4:$AB$437,7,0),0)</f>
        <v>0</v>
      </c>
      <c r="AH431" s="50">
        <f>IFERROR(VLOOKUP($A431,total!$B$4:$AD$437,29,0),0)</f>
        <v>0</v>
      </c>
      <c r="AI431" s="50">
        <f>IFERROR(VLOOKUP(A431,total!$B$4:$AN$437,39,0),0)</f>
        <v>0</v>
      </c>
      <c r="AJ431" s="51">
        <f t="shared" si="97"/>
        <v>0</v>
      </c>
      <c r="AK431" s="50">
        <f t="shared" si="98"/>
        <v>0</v>
      </c>
      <c r="AL431" s="50">
        <f t="shared" si="99"/>
        <v>0</v>
      </c>
      <c r="AM431" s="50">
        <f t="shared" si="100"/>
        <v>0</v>
      </c>
      <c r="AN431" s="50" t="e">
        <f t="shared" si="109"/>
        <v>#REF!</v>
      </c>
      <c r="AO431" s="50" t="e">
        <f t="shared" si="109"/>
        <v>#REF!</v>
      </c>
      <c r="AP431" s="50" t="e">
        <f t="shared" si="109"/>
        <v>#REF!</v>
      </c>
      <c r="AQ431" s="50">
        <f>IFERROR(VLOOKUP(TEXT($A431,"000000"),[6]Página1!$A$8:$S$801,13,FALSE),0)</f>
        <v>0</v>
      </c>
      <c r="AR431" s="50">
        <f>IFERROR(VLOOKUP(TEXT($A431,"000000"),[6]Página1!$A$8:$S$801,16,FALSE),0)</f>
        <v>0</v>
      </c>
      <c r="AS431" s="50">
        <f>IFERROR(VLOOKUP(TEXT($A431,"000000"),[6]Página1!$A$8:$S$801,19,FALSE),0)</f>
        <v>0</v>
      </c>
      <c r="AT431" s="50">
        <f>IFERROR(VLOOKUP(TEXT($A431,"000000"),[7]Página1!$A$8:$R$814,12,FALSE),0)</f>
        <v>0</v>
      </c>
      <c r="AU431" s="50">
        <f>IFERROR(VLOOKUP(TEXT($A431,"000000"),[7]Página1!$A$8:$R$814,15,FALSE),0)</f>
        <v>0</v>
      </c>
      <c r="AV431" s="50">
        <f>IFERROR(VLOOKUP(TEXT($A431,"000000"),[7]Página1!$A$8:$R$814,18,FALSE),0)</f>
        <v>0</v>
      </c>
      <c r="AW431" s="50"/>
      <c r="AX431" s="51" t="e">
        <f t="shared" si="101"/>
        <v>#REF!</v>
      </c>
      <c r="AY431" s="51" t="e">
        <f t="shared" si="102"/>
        <v>#REF!</v>
      </c>
      <c r="AZ431" s="51" t="e">
        <f t="shared" si="103"/>
        <v>#REF!</v>
      </c>
      <c r="BA431" s="51" t="e">
        <f t="shared" si="104"/>
        <v>#REF!</v>
      </c>
      <c r="BB431" s="51">
        <f t="shared" si="105"/>
        <v>0</v>
      </c>
      <c r="BC431" s="51" t="e">
        <f t="shared" si="106"/>
        <v>#REF!</v>
      </c>
      <c r="BD431" s="51">
        <f t="shared" si="107"/>
        <v>0</v>
      </c>
      <c r="BE431" s="51">
        <f>IFERROR(VLOOKUP(A431,salario!A$2:P$91,11,FALSE),0)</f>
        <v>0</v>
      </c>
      <c r="BF431" s="51">
        <f>SUMIFS(topmanager!$D:$D,topmanager!$C:$C,rs_nova!$A431,topmanager!$A:$A,rs_nova!BF$2)</f>
        <v>0</v>
      </c>
      <c r="BG431" s="51">
        <f>SUMIFS(topmanager!$D:$D,topmanager!$C:$C,rs_nova!$A431,topmanager!$A:$A,rs_nova!BG$2)</f>
        <v>0</v>
      </c>
      <c r="BH431" s="51">
        <f>SUMIFS(topmanager!$D:$D,topmanager!$C:$C,rs_nova!$A431,topmanager!$A:$A,rs_nova!BH$2)</f>
        <v>0</v>
      </c>
      <c r="BI431" s="51">
        <f>SUMIFS(topmanager!$D:$D,topmanager!$C:$C,rs_nova!$A431,topmanager!$A:$A,rs_nova!BI$2)</f>
        <v>0</v>
      </c>
      <c r="BJ431" s="51">
        <f>SUMIFS(topmanager!$D:$D,topmanager!$C:$C,rs_nova!$A431,topmanager!$A:$A,rs_nova!BJ$2)+SUMIFS(topmanager!$D:$D,topmanager!$C:$C,rs_nova!$A431,topmanager!$A:$A,rs_nova!BJ$2+1)</f>
        <v>0</v>
      </c>
      <c r="BK431" s="51">
        <f>IFERROR(VLOOKUP(A431,[8]ferias!$C$4:$G$100,5,FALSE),0)</f>
        <v>0</v>
      </c>
      <c r="BL431" s="51">
        <f>SUMIFS(topmanager!$D:$D,topmanager!$C:$C,rs_nova!$A431,topmanager!$A:$A,rs_nova!BL$2)</f>
        <v>0</v>
      </c>
      <c r="BM431" s="51">
        <f>SUMIFS(topmanager!$D:$D,topmanager!$C:$C,rs_nova!$A431,topmanager!$A:$A,rs_nova!BM$2)+SUMIFS(topmanager!$D:$D,topmanager!$C:$C,rs_nova!$A435,topmanager!$A:$A,151)</f>
        <v>0</v>
      </c>
      <c r="BN431" s="51">
        <f t="shared" si="108"/>
        <v>0</v>
      </c>
    </row>
    <row r="432" spans="1:66">
      <c r="A432" s="47" t="e">
        <f>total!#REF!</f>
        <v>#REF!</v>
      </c>
      <c r="B432" s="47">
        <f t="shared" si="95"/>
        <v>0</v>
      </c>
      <c r="C432" s="48" t="e">
        <f>total!#REF!</f>
        <v>#REF!</v>
      </c>
      <c r="D432" s="49" t="str">
        <f>IFERROR(VLOOKUP(A432,salario!A$3:J$32,10,FALSE),"")</f>
        <v/>
      </c>
      <c r="E432" s="49" t="str">
        <f>IFERROR(IF(VLOOKUP(A432,salario!A$3:O$32,15,FALSE)="","",VLOOKUP(A432,salario!A$3:O$32,15,FALSE)),"")</f>
        <v/>
      </c>
      <c r="F432" s="47" t="str">
        <f>IFERROR(VLOOKUP(A432,[5]base_pessoal!$B$2:$P$1504,13,FALSE),"")</f>
        <v/>
      </c>
      <c r="G432" s="50">
        <f>IFERROR(VLOOKUP(A432,salario!A$2:P$91,11,FALSE),0)*B432/30</f>
        <v>0</v>
      </c>
      <c r="H432" s="50">
        <f>SUMIFS(topmanager!$D:$D,topmanager!$C:$C,rs_nova!$A432,topmanager!$A:$A,rs_nova!H$2)+SUMIFS(topmanager!$D:$D,topmanager!$C:$C,rs_nova!$A432,topmanager!$A:$A,63)</f>
        <v>0</v>
      </c>
      <c r="I432" s="50">
        <f>-SUMIFS(topmanager!$D:$D,topmanager!$C:$C,rs_nova!$A432,topmanager!$A:$A,rs_nova!I$2)</f>
        <v>0</v>
      </c>
      <c r="J432" s="50">
        <f>SUMIFS(topmanager!$D:$D,topmanager!$C:$C,rs_nova!$A432,topmanager!$A:$A,rs_nova!J$2)</f>
        <v>0</v>
      </c>
      <c r="K432" s="50">
        <f>SUMIFS(topmanager!$D:$D,topmanager!$C:$C,rs_nova!$A432,topmanager!$A:$A,rs_nova!K$2)+SUMIFS(topmanager!$D:$D,topmanager!$C:$C,rs_nova!$A432,topmanager!$A:$A,911)</f>
        <v>0</v>
      </c>
      <c r="L432" s="50">
        <f>SUMIFS(topmanager!$D:$D,topmanager!$C:$C,rs_nova!$A432,topmanager!$A:$A,rs_nova!L$2)</f>
        <v>0</v>
      </c>
      <c r="M432" s="50">
        <f>SUMIFS(topmanager!$D:$D,topmanager!$C:$C,rs_nova!$A432,topmanager!$A:$A,rs_nova!M$2)+SUMIFS(topmanager!$D:$D,topmanager!$C:$C,rs_nova!$A432,topmanager!$A:$A,908)+SUMIFS(topmanager!$D:$D,topmanager!$C:$C,rs_nova!$A432,topmanager!$A:$A,550)</f>
        <v>0</v>
      </c>
      <c r="N432" s="50">
        <f>SUMIFS(topmanager!$D:$D,topmanager!$C:$C,rs_nova!$A432,topmanager!$A:$A,rs_nova!N$2)</f>
        <v>0</v>
      </c>
      <c r="O432" s="51">
        <f t="shared" si="96"/>
        <v>0</v>
      </c>
      <c r="P432" s="50">
        <f>IFERROR(VLOOKUP($A432,total!$B$4:$AW$437,27,0),0)</f>
        <v>0</v>
      </c>
      <c r="Q432" s="50">
        <f>IFERROR(VLOOKUP($A432,total!$B$4:$AW$437,21,0),0)</f>
        <v>0</v>
      </c>
      <c r="R432" s="50">
        <f>IFERROR(VLOOKUP($A432,total!$B$4:$AW$437,25,0),0)+IFERROR(VLOOKUP($A432,total!$B$4:$AW$437,36,0),0)</f>
        <v>0</v>
      </c>
      <c r="S432" s="50">
        <f>IFERROR(VLOOKUP(A432,gympass!$A$2:$F$148,6,0),0)</f>
        <v>0</v>
      </c>
      <c r="T432" s="50">
        <f>IFERROR(VLOOKUP($A432,total!$B$4:$AW$437,42,0),0)</f>
        <v>0</v>
      </c>
      <c r="U432" s="50">
        <f>IFERROR(VLOOKUP($A432,total!$B$4:$AW$437,32,0),0)</f>
        <v>0</v>
      </c>
      <c r="V432" s="50">
        <f>IFERROR(VLOOKUP($A432,total!$B$4:$AW$437,28,0),0)</f>
        <v>0</v>
      </c>
      <c r="W432" s="50">
        <f>IFERROR(VLOOKUP($A432,total!$B$4:$AX$437,49,0),0)</f>
        <v>0</v>
      </c>
      <c r="X432" s="50"/>
      <c r="Y432" s="50">
        <f>IFERROR(VLOOKUP(A432,#REF!,4,0),0)</f>
        <v>0</v>
      </c>
      <c r="Z432" s="50">
        <f>IFERROR(VLOOKUP(B432,#REF!,8,0),0)</f>
        <v>0</v>
      </c>
      <c r="AA432" s="50">
        <f>IFERROR(VLOOKUP($A432,total!$B$4:$AW$437,45,0),0)</f>
        <v>0</v>
      </c>
      <c r="AB432" s="50">
        <f>IFERROR(VLOOKUP($A432,total!$B$4:$AW$437,48,0),0)</f>
        <v>0</v>
      </c>
      <c r="AC432" s="50">
        <f>IFERROR(VLOOKUP($A432,total!$B$4:$AB$437,19,0),0)</f>
        <v>0</v>
      </c>
      <c r="AD432" s="50">
        <f>IFERROR(VLOOKUP($A432,total!$B$4:$AB$437,10,0),0)</f>
        <v>0</v>
      </c>
      <c r="AE432" s="50">
        <f>IFERROR(VLOOKUP($A432,total!$B$4:$AB$437,13,0),0)-SUMIFS(topmanager!$D:$D,topmanager!$C:$C,rs_nova!$A436,topmanager!$A:$A,856)</f>
        <v>0</v>
      </c>
      <c r="AF432" s="50">
        <f>IFERROR(VLOOKUP($A432,total!$B$4:$AB$437,16,0),0)</f>
        <v>0</v>
      </c>
      <c r="AG432" s="50">
        <f>IFERROR(VLOOKUP($A432,total!$B$4:$AB$437,7,0),0)</f>
        <v>0</v>
      </c>
      <c r="AH432" s="50">
        <f>IFERROR(VLOOKUP($A432,total!$B$4:$AD$437,29,0),0)</f>
        <v>0</v>
      </c>
      <c r="AI432" s="50">
        <f>IFERROR(VLOOKUP(A432,total!$B$4:$AN$437,39,0),0)</f>
        <v>0</v>
      </c>
      <c r="AJ432" s="51">
        <f t="shared" si="97"/>
        <v>0</v>
      </c>
      <c r="AK432" s="50">
        <f t="shared" si="98"/>
        <v>0</v>
      </c>
      <c r="AL432" s="50">
        <f t="shared" si="99"/>
        <v>0</v>
      </c>
      <c r="AM432" s="50">
        <f t="shared" si="100"/>
        <v>0</v>
      </c>
      <c r="AN432" s="50" t="e">
        <f t="shared" si="109"/>
        <v>#REF!</v>
      </c>
      <c r="AO432" s="50" t="e">
        <f t="shared" si="109"/>
        <v>#REF!</v>
      </c>
      <c r="AP432" s="50" t="e">
        <f t="shared" si="109"/>
        <v>#REF!</v>
      </c>
      <c r="AQ432" s="50">
        <f>IFERROR(VLOOKUP(TEXT($A432,"000000"),[6]Página1!$A$8:$S$801,13,FALSE),0)</f>
        <v>0</v>
      </c>
      <c r="AR432" s="50">
        <f>IFERROR(VLOOKUP(TEXT($A432,"000000"),[6]Página1!$A$8:$S$801,16,FALSE),0)</f>
        <v>0</v>
      </c>
      <c r="AS432" s="50">
        <f>IFERROR(VLOOKUP(TEXT($A432,"000000"),[6]Página1!$A$8:$S$801,19,FALSE),0)</f>
        <v>0</v>
      </c>
      <c r="AT432" s="50">
        <f>IFERROR(VLOOKUP(TEXT($A432,"000000"),[7]Página1!$A$8:$R$814,12,FALSE),0)</f>
        <v>0</v>
      </c>
      <c r="AU432" s="50">
        <f>IFERROR(VLOOKUP(TEXT($A432,"000000"),[7]Página1!$A$8:$R$814,15,FALSE),0)</f>
        <v>0</v>
      </c>
      <c r="AV432" s="50">
        <f>IFERROR(VLOOKUP(TEXT($A432,"000000"),[7]Página1!$A$8:$R$814,18,FALSE),0)</f>
        <v>0</v>
      </c>
      <c r="AW432" s="50"/>
      <c r="AX432" s="51" t="e">
        <f t="shared" si="101"/>
        <v>#REF!</v>
      </c>
      <c r="AY432" s="51" t="e">
        <f t="shared" si="102"/>
        <v>#REF!</v>
      </c>
      <c r="AZ432" s="51" t="e">
        <f t="shared" si="103"/>
        <v>#REF!</v>
      </c>
      <c r="BA432" s="51" t="e">
        <f t="shared" si="104"/>
        <v>#REF!</v>
      </c>
      <c r="BB432" s="51">
        <f t="shared" si="105"/>
        <v>0</v>
      </c>
      <c r="BC432" s="51" t="e">
        <f t="shared" si="106"/>
        <v>#REF!</v>
      </c>
      <c r="BD432" s="51">
        <f t="shared" si="107"/>
        <v>0</v>
      </c>
      <c r="BE432" s="51">
        <f>IFERROR(VLOOKUP(A432,salario!A$2:P$91,11,FALSE),0)</f>
        <v>0</v>
      </c>
      <c r="BF432" s="51">
        <f>SUMIFS(topmanager!$D:$D,topmanager!$C:$C,rs_nova!$A432,topmanager!$A:$A,rs_nova!BF$2)</f>
        <v>0</v>
      </c>
      <c r="BG432" s="51">
        <f>SUMIFS(topmanager!$D:$D,topmanager!$C:$C,rs_nova!$A432,topmanager!$A:$A,rs_nova!BG$2)</f>
        <v>0</v>
      </c>
      <c r="BH432" s="51">
        <f>SUMIFS(topmanager!$D:$D,topmanager!$C:$C,rs_nova!$A432,topmanager!$A:$A,rs_nova!BH$2)</f>
        <v>0</v>
      </c>
      <c r="BI432" s="51">
        <f>SUMIFS(topmanager!$D:$D,topmanager!$C:$C,rs_nova!$A432,topmanager!$A:$A,rs_nova!BI$2)</f>
        <v>0</v>
      </c>
      <c r="BJ432" s="51">
        <f>SUMIFS(topmanager!$D:$D,topmanager!$C:$C,rs_nova!$A432,topmanager!$A:$A,rs_nova!BJ$2)+SUMIFS(topmanager!$D:$D,topmanager!$C:$C,rs_nova!$A432,topmanager!$A:$A,rs_nova!BJ$2+1)</f>
        <v>0</v>
      </c>
      <c r="BK432" s="51">
        <f>IFERROR(VLOOKUP(A432,[8]ferias!$C$4:$G$100,5,FALSE),0)</f>
        <v>0</v>
      </c>
      <c r="BL432" s="51">
        <f>SUMIFS(topmanager!$D:$D,topmanager!$C:$C,rs_nova!$A432,topmanager!$A:$A,rs_nova!BL$2)</f>
        <v>0</v>
      </c>
      <c r="BM432" s="51">
        <f>SUMIFS(topmanager!$D:$D,topmanager!$C:$C,rs_nova!$A432,topmanager!$A:$A,rs_nova!BM$2)+SUMIFS(topmanager!$D:$D,topmanager!$C:$C,rs_nova!$A436,topmanager!$A:$A,151)</f>
        <v>0</v>
      </c>
      <c r="BN432" s="51">
        <f t="shared" si="108"/>
        <v>0</v>
      </c>
    </row>
    <row r="433" spans="1:66">
      <c r="A433" s="47" t="e">
        <f>total!#REF!</f>
        <v>#REF!</v>
      </c>
      <c r="B433" s="47">
        <f t="shared" si="95"/>
        <v>0</v>
      </c>
      <c r="C433" s="48" t="e">
        <f>total!#REF!</f>
        <v>#REF!</v>
      </c>
      <c r="D433" s="49" t="str">
        <f>IFERROR(VLOOKUP(A433,salario!A$3:J$32,10,FALSE),"")</f>
        <v/>
      </c>
      <c r="E433" s="49" t="str">
        <f>IFERROR(IF(VLOOKUP(A433,salario!A$3:O$32,15,FALSE)="","",VLOOKUP(A433,salario!A$3:O$32,15,FALSE)),"")</f>
        <v/>
      </c>
      <c r="F433" s="47" t="str">
        <f>IFERROR(VLOOKUP(A433,[5]base_pessoal!$B$2:$P$1504,13,FALSE),"")</f>
        <v/>
      </c>
      <c r="G433" s="50">
        <f>IFERROR(VLOOKUP(A433,salario!A$2:P$91,11,FALSE),0)*B433/30</f>
        <v>0</v>
      </c>
      <c r="H433" s="50">
        <f>SUMIFS(topmanager!$D:$D,topmanager!$C:$C,rs_nova!$A433,topmanager!$A:$A,rs_nova!H$2)+SUMIFS(topmanager!$D:$D,topmanager!$C:$C,rs_nova!$A433,topmanager!$A:$A,63)</f>
        <v>0</v>
      </c>
      <c r="I433" s="50">
        <f>-SUMIFS(topmanager!$D:$D,topmanager!$C:$C,rs_nova!$A433,topmanager!$A:$A,rs_nova!I$2)</f>
        <v>0</v>
      </c>
      <c r="J433" s="50">
        <f>SUMIFS(topmanager!$D:$D,topmanager!$C:$C,rs_nova!$A433,topmanager!$A:$A,rs_nova!J$2)</f>
        <v>0</v>
      </c>
      <c r="K433" s="50">
        <f>SUMIFS(topmanager!$D:$D,topmanager!$C:$C,rs_nova!$A433,topmanager!$A:$A,rs_nova!K$2)+SUMIFS(topmanager!$D:$D,topmanager!$C:$C,rs_nova!$A433,topmanager!$A:$A,911)</f>
        <v>0</v>
      </c>
      <c r="L433" s="50">
        <f>SUMIFS(topmanager!$D:$D,topmanager!$C:$C,rs_nova!$A433,topmanager!$A:$A,rs_nova!L$2)</f>
        <v>0</v>
      </c>
      <c r="M433" s="50">
        <f>SUMIFS(topmanager!$D:$D,topmanager!$C:$C,rs_nova!$A433,topmanager!$A:$A,rs_nova!M$2)+SUMIFS(topmanager!$D:$D,topmanager!$C:$C,rs_nova!$A433,topmanager!$A:$A,908)+SUMIFS(topmanager!$D:$D,topmanager!$C:$C,rs_nova!$A433,topmanager!$A:$A,550)</f>
        <v>0</v>
      </c>
      <c r="N433" s="50">
        <f>SUMIFS(topmanager!$D:$D,topmanager!$C:$C,rs_nova!$A433,topmanager!$A:$A,rs_nova!N$2)</f>
        <v>0</v>
      </c>
      <c r="O433" s="51">
        <f t="shared" si="96"/>
        <v>0</v>
      </c>
      <c r="P433" s="50">
        <f>IFERROR(VLOOKUP($A433,total!$B$4:$AW$437,27,0),0)</f>
        <v>0</v>
      </c>
      <c r="Q433" s="50">
        <f>IFERROR(VLOOKUP($A433,total!$B$4:$AW$437,21,0),0)</f>
        <v>0</v>
      </c>
      <c r="R433" s="50">
        <f>IFERROR(VLOOKUP($A433,total!$B$4:$AW$437,25,0),0)+IFERROR(VLOOKUP($A433,total!$B$4:$AW$437,36,0),0)</f>
        <v>0</v>
      </c>
      <c r="S433" s="50">
        <f>IFERROR(VLOOKUP(A433,gympass!$A$2:$F$148,6,0),0)</f>
        <v>0</v>
      </c>
      <c r="T433" s="50">
        <f>IFERROR(VLOOKUP($A433,total!$B$4:$AW$437,42,0),0)</f>
        <v>0</v>
      </c>
      <c r="U433" s="50">
        <f>IFERROR(VLOOKUP($A433,total!$B$4:$AW$437,32,0),0)</f>
        <v>0</v>
      </c>
      <c r="V433" s="50">
        <f>IFERROR(VLOOKUP($A433,total!$B$4:$AW$437,28,0),0)</f>
        <v>0</v>
      </c>
      <c r="W433" s="50">
        <f>IFERROR(VLOOKUP($A433,total!$B$4:$AX$437,49,0),0)</f>
        <v>0</v>
      </c>
      <c r="X433" s="50"/>
      <c r="Y433" s="50">
        <f>IFERROR(VLOOKUP(A433,#REF!,4,0),0)</f>
        <v>0</v>
      </c>
      <c r="Z433" s="50">
        <f>IFERROR(VLOOKUP(B433,#REF!,8,0),0)</f>
        <v>0</v>
      </c>
      <c r="AA433" s="50">
        <f>IFERROR(VLOOKUP($A433,total!$B$4:$AW$437,45,0),0)</f>
        <v>0</v>
      </c>
      <c r="AB433" s="50">
        <f>IFERROR(VLOOKUP($A433,total!$B$4:$AW$437,48,0),0)</f>
        <v>0</v>
      </c>
      <c r="AC433" s="50">
        <f>IFERROR(VLOOKUP($A433,total!$B$4:$AB$437,19,0),0)</f>
        <v>0</v>
      </c>
      <c r="AD433" s="50">
        <f>IFERROR(VLOOKUP($A433,total!$B$4:$AB$437,10,0),0)</f>
        <v>0</v>
      </c>
      <c r="AE433" s="50">
        <f>IFERROR(VLOOKUP($A433,total!$B$4:$AB$437,13,0),0)-SUMIFS(topmanager!$D:$D,topmanager!$C:$C,rs_nova!$A437,topmanager!$A:$A,856)</f>
        <v>0</v>
      </c>
      <c r="AF433" s="50">
        <f>IFERROR(VLOOKUP($A433,total!$B$4:$AB$437,16,0),0)</f>
        <v>0</v>
      </c>
      <c r="AG433" s="50">
        <f>IFERROR(VLOOKUP($A433,total!$B$4:$AB$437,7,0),0)</f>
        <v>0</v>
      </c>
      <c r="AH433" s="50">
        <f>IFERROR(VLOOKUP($A433,total!$B$4:$AD$437,29,0),0)</f>
        <v>0</v>
      </c>
      <c r="AI433" s="50">
        <f>IFERROR(VLOOKUP(A433,total!$B$4:$AN$437,39,0),0)</f>
        <v>0</v>
      </c>
      <c r="AJ433" s="51">
        <f t="shared" si="97"/>
        <v>0</v>
      </c>
      <c r="AK433" s="50">
        <f t="shared" si="98"/>
        <v>0</v>
      </c>
      <c r="AL433" s="50">
        <f t="shared" si="99"/>
        <v>0</v>
      </c>
      <c r="AM433" s="50">
        <f t="shared" si="100"/>
        <v>0</v>
      </c>
      <c r="AN433" s="50" t="e">
        <f t="shared" si="109"/>
        <v>#REF!</v>
      </c>
      <c r="AO433" s="50" t="e">
        <f t="shared" si="109"/>
        <v>#REF!</v>
      </c>
      <c r="AP433" s="50" t="e">
        <f t="shared" si="109"/>
        <v>#REF!</v>
      </c>
      <c r="AQ433" s="50">
        <f>IFERROR(VLOOKUP(TEXT($A433,"000000"),[6]Página1!$A$8:$S$801,13,FALSE),0)</f>
        <v>0</v>
      </c>
      <c r="AR433" s="50">
        <f>IFERROR(VLOOKUP(TEXT($A433,"000000"),[6]Página1!$A$8:$S$801,16,FALSE),0)</f>
        <v>0</v>
      </c>
      <c r="AS433" s="50">
        <f>IFERROR(VLOOKUP(TEXT($A433,"000000"),[6]Página1!$A$8:$S$801,19,FALSE),0)</f>
        <v>0</v>
      </c>
      <c r="AT433" s="50">
        <f>IFERROR(VLOOKUP(TEXT($A433,"000000"),[7]Página1!$A$8:$R$814,12,FALSE),0)</f>
        <v>0</v>
      </c>
      <c r="AU433" s="50">
        <f>IFERROR(VLOOKUP(TEXT($A433,"000000"),[7]Página1!$A$8:$R$814,15,FALSE),0)</f>
        <v>0</v>
      </c>
      <c r="AV433" s="50">
        <f>IFERROR(VLOOKUP(TEXT($A433,"000000"),[7]Página1!$A$8:$R$814,18,FALSE),0)</f>
        <v>0</v>
      </c>
      <c r="AW433" s="50"/>
      <c r="AX433" s="51" t="e">
        <f t="shared" si="101"/>
        <v>#REF!</v>
      </c>
      <c r="AY433" s="51" t="e">
        <f t="shared" si="102"/>
        <v>#REF!</v>
      </c>
      <c r="AZ433" s="51" t="e">
        <f t="shared" si="103"/>
        <v>#REF!</v>
      </c>
      <c r="BA433" s="51" t="e">
        <f t="shared" si="104"/>
        <v>#REF!</v>
      </c>
      <c r="BB433" s="51">
        <f t="shared" si="105"/>
        <v>0</v>
      </c>
      <c r="BC433" s="51" t="e">
        <f t="shared" si="106"/>
        <v>#REF!</v>
      </c>
      <c r="BD433" s="51">
        <f t="shared" si="107"/>
        <v>0</v>
      </c>
      <c r="BE433" s="51">
        <f>IFERROR(VLOOKUP(A433,salario!A$2:P$91,11,FALSE),0)</f>
        <v>0</v>
      </c>
      <c r="BF433" s="51">
        <f>SUMIFS(topmanager!$D:$D,topmanager!$C:$C,rs_nova!$A433,topmanager!$A:$A,rs_nova!BF$2)</f>
        <v>0</v>
      </c>
      <c r="BG433" s="51">
        <f>SUMIFS(topmanager!$D:$D,topmanager!$C:$C,rs_nova!$A433,topmanager!$A:$A,rs_nova!BG$2)</f>
        <v>0</v>
      </c>
      <c r="BH433" s="51">
        <f>SUMIFS(topmanager!$D:$D,topmanager!$C:$C,rs_nova!$A433,topmanager!$A:$A,rs_nova!BH$2)</f>
        <v>0</v>
      </c>
      <c r="BI433" s="51">
        <f>SUMIFS(topmanager!$D:$D,topmanager!$C:$C,rs_nova!$A433,topmanager!$A:$A,rs_nova!BI$2)</f>
        <v>0</v>
      </c>
      <c r="BJ433" s="51">
        <f>SUMIFS(topmanager!$D:$D,topmanager!$C:$C,rs_nova!$A433,topmanager!$A:$A,rs_nova!BJ$2)+SUMIFS(topmanager!$D:$D,topmanager!$C:$C,rs_nova!$A433,topmanager!$A:$A,rs_nova!BJ$2+1)</f>
        <v>0</v>
      </c>
      <c r="BK433" s="51">
        <f>IFERROR(VLOOKUP(A433,[8]ferias!$C$4:$G$100,5,FALSE),0)</f>
        <v>0</v>
      </c>
      <c r="BL433" s="51">
        <f>SUMIFS(topmanager!$D:$D,topmanager!$C:$C,rs_nova!$A433,topmanager!$A:$A,rs_nova!BL$2)</f>
        <v>0</v>
      </c>
      <c r="BM433" s="51">
        <f>SUMIFS(topmanager!$D:$D,topmanager!$C:$C,rs_nova!$A433,topmanager!$A:$A,rs_nova!BM$2)+SUMIFS(topmanager!$D:$D,topmanager!$C:$C,rs_nova!$A437,topmanager!$A:$A,151)</f>
        <v>0</v>
      </c>
      <c r="BN433" s="51">
        <f t="shared" si="108"/>
        <v>0</v>
      </c>
    </row>
    <row r="434" spans="1:66">
      <c r="A434" s="47" t="e">
        <f>total!#REF!</f>
        <v>#REF!</v>
      </c>
      <c r="B434" s="47">
        <f t="shared" si="95"/>
        <v>0</v>
      </c>
      <c r="C434" s="48" t="e">
        <f>total!#REF!</f>
        <v>#REF!</v>
      </c>
      <c r="D434" s="49" t="str">
        <f>IFERROR(VLOOKUP(A434,salario!A$3:J$32,10,FALSE),"")</f>
        <v/>
      </c>
      <c r="E434" s="49" t="str">
        <f>IFERROR(IF(VLOOKUP(A434,salario!A$3:O$32,15,FALSE)="","",VLOOKUP(A434,salario!A$3:O$32,15,FALSE)),"")</f>
        <v/>
      </c>
      <c r="F434" s="47" t="str">
        <f>IFERROR(VLOOKUP(A434,[5]base_pessoal!$B$2:$P$1504,13,FALSE),"")</f>
        <v/>
      </c>
      <c r="G434" s="50">
        <f>IFERROR(VLOOKUP(A434,salario!A$2:P$91,11,FALSE),0)*B434/30</f>
        <v>0</v>
      </c>
      <c r="H434" s="50">
        <f>SUMIFS(topmanager!$D:$D,topmanager!$C:$C,rs_nova!$A434,topmanager!$A:$A,rs_nova!H$2)+SUMIFS(topmanager!$D:$D,topmanager!$C:$C,rs_nova!$A434,topmanager!$A:$A,63)</f>
        <v>0</v>
      </c>
      <c r="I434" s="50">
        <f>-SUMIFS(topmanager!$D:$D,topmanager!$C:$C,rs_nova!$A434,topmanager!$A:$A,rs_nova!I$2)</f>
        <v>0</v>
      </c>
      <c r="J434" s="50">
        <f>SUMIFS(topmanager!$D:$D,topmanager!$C:$C,rs_nova!$A434,topmanager!$A:$A,rs_nova!J$2)</f>
        <v>0</v>
      </c>
      <c r="K434" s="50">
        <f>SUMIFS(topmanager!$D:$D,topmanager!$C:$C,rs_nova!$A434,topmanager!$A:$A,rs_nova!K$2)+SUMIFS(topmanager!$D:$D,topmanager!$C:$C,rs_nova!$A434,topmanager!$A:$A,911)</f>
        <v>0</v>
      </c>
      <c r="L434" s="50">
        <f>SUMIFS(topmanager!$D:$D,topmanager!$C:$C,rs_nova!$A434,topmanager!$A:$A,rs_nova!L$2)</f>
        <v>0</v>
      </c>
      <c r="M434" s="50">
        <f>SUMIFS(topmanager!$D:$D,topmanager!$C:$C,rs_nova!$A434,topmanager!$A:$A,rs_nova!M$2)+SUMIFS(topmanager!$D:$D,topmanager!$C:$C,rs_nova!$A434,topmanager!$A:$A,908)+SUMIFS(topmanager!$D:$D,topmanager!$C:$C,rs_nova!$A434,topmanager!$A:$A,550)</f>
        <v>0</v>
      </c>
      <c r="N434" s="50">
        <f>SUMIFS(topmanager!$D:$D,topmanager!$C:$C,rs_nova!$A434,topmanager!$A:$A,rs_nova!N$2)</f>
        <v>0</v>
      </c>
      <c r="O434" s="51">
        <f t="shared" si="96"/>
        <v>0</v>
      </c>
      <c r="P434" s="50">
        <f>IFERROR(VLOOKUP($A434,total!$B$4:$AW$437,27,0),0)</f>
        <v>0</v>
      </c>
      <c r="Q434" s="50">
        <f>IFERROR(VLOOKUP($A434,total!$B$4:$AW$437,21,0),0)</f>
        <v>0</v>
      </c>
      <c r="R434" s="50">
        <f>IFERROR(VLOOKUP($A434,total!$B$4:$AW$437,25,0),0)+IFERROR(VLOOKUP($A434,total!$B$4:$AW$437,36,0),0)</f>
        <v>0</v>
      </c>
      <c r="S434" s="50">
        <f>IFERROR(VLOOKUP(A434,gympass!$A$2:$F$148,6,0),0)</f>
        <v>0</v>
      </c>
      <c r="T434" s="50">
        <f>IFERROR(VLOOKUP($A434,total!$B$4:$AW$437,42,0),0)</f>
        <v>0</v>
      </c>
      <c r="U434" s="50">
        <f>IFERROR(VLOOKUP($A434,total!$B$4:$AW$437,32,0),0)</f>
        <v>0</v>
      </c>
      <c r="V434" s="50">
        <f>IFERROR(VLOOKUP($A434,total!$B$4:$AW$437,28,0),0)</f>
        <v>0</v>
      </c>
      <c r="W434" s="50">
        <f>IFERROR(VLOOKUP($A434,total!$B$4:$AX$437,49,0),0)</f>
        <v>0</v>
      </c>
      <c r="X434" s="50"/>
      <c r="Y434" s="50">
        <f>IFERROR(VLOOKUP(A434,#REF!,4,0),0)</f>
        <v>0</v>
      </c>
      <c r="Z434" s="50">
        <f>IFERROR(VLOOKUP(B434,#REF!,8,0),0)</f>
        <v>0</v>
      </c>
      <c r="AA434" s="50">
        <f>IFERROR(VLOOKUP($A434,total!$B$4:$AW$437,45,0),0)</f>
        <v>0</v>
      </c>
      <c r="AB434" s="50">
        <f>IFERROR(VLOOKUP($A434,total!$B$4:$AW$437,48,0),0)</f>
        <v>0</v>
      </c>
      <c r="AC434" s="50">
        <f>IFERROR(VLOOKUP($A434,total!$B$4:$AB$437,19,0),0)</f>
        <v>0</v>
      </c>
      <c r="AD434" s="50">
        <f>IFERROR(VLOOKUP($A434,total!$B$4:$AB$437,10,0),0)</f>
        <v>0</v>
      </c>
      <c r="AE434" s="50">
        <f>IFERROR(VLOOKUP($A434,total!$B$4:$AB$437,13,0),0)-SUMIFS(topmanager!$D:$D,topmanager!$C:$C,rs_nova!$A438,topmanager!$A:$A,856)</f>
        <v>0</v>
      </c>
      <c r="AF434" s="50">
        <f>IFERROR(VLOOKUP($A434,total!$B$4:$AB$437,16,0),0)</f>
        <v>0</v>
      </c>
      <c r="AG434" s="50">
        <f>IFERROR(VLOOKUP($A434,total!$B$4:$AB$437,7,0),0)</f>
        <v>0</v>
      </c>
      <c r="AH434" s="50">
        <f>IFERROR(VLOOKUP($A434,total!$B$4:$AD$437,29,0),0)</f>
        <v>0</v>
      </c>
      <c r="AI434" s="50">
        <f>IFERROR(VLOOKUP(A434,total!$B$4:$AN$437,39,0),0)</f>
        <v>0</v>
      </c>
      <c r="AJ434" s="51">
        <f t="shared" si="97"/>
        <v>0</v>
      </c>
      <c r="AK434" s="50">
        <f t="shared" si="98"/>
        <v>0</v>
      </c>
      <c r="AL434" s="50">
        <f t="shared" si="99"/>
        <v>0</v>
      </c>
      <c r="AM434" s="50">
        <f t="shared" si="100"/>
        <v>0</v>
      </c>
      <c r="AN434" s="50" t="e">
        <f t="shared" si="109"/>
        <v>#REF!</v>
      </c>
      <c r="AO434" s="50" t="e">
        <f t="shared" si="109"/>
        <v>#REF!</v>
      </c>
      <c r="AP434" s="50" t="e">
        <f t="shared" si="109"/>
        <v>#REF!</v>
      </c>
      <c r="AQ434" s="50">
        <f>IFERROR(VLOOKUP(TEXT($A434,"000000"),[6]Página1!$A$8:$S$801,13,FALSE),0)</f>
        <v>0</v>
      </c>
      <c r="AR434" s="50">
        <f>IFERROR(VLOOKUP(TEXT($A434,"000000"),[6]Página1!$A$8:$S$801,16,FALSE),0)</f>
        <v>0</v>
      </c>
      <c r="AS434" s="50">
        <f>IFERROR(VLOOKUP(TEXT($A434,"000000"),[6]Página1!$A$8:$S$801,19,FALSE),0)</f>
        <v>0</v>
      </c>
      <c r="AT434" s="50">
        <f>IFERROR(VLOOKUP(TEXT($A434,"000000"),[7]Página1!$A$8:$R$814,12,FALSE),0)</f>
        <v>0</v>
      </c>
      <c r="AU434" s="50">
        <f>IFERROR(VLOOKUP(TEXT($A434,"000000"),[7]Página1!$A$8:$R$814,15,FALSE),0)</f>
        <v>0</v>
      </c>
      <c r="AV434" s="50">
        <f>IFERROR(VLOOKUP(TEXT($A434,"000000"),[7]Página1!$A$8:$R$814,18,FALSE),0)</f>
        <v>0</v>
      </c>
      <c r="AW434" s="50"/>
      <c r="AX434" s="51" t="e">
        <f t="shared" si="101"/>
        <v>#REF!</v>
      </c>
      <c r="AY434" s="51" t="e">
        <f t="shared" si="102"/>
        <v>#REF!</v>
      </c>
      <c r="AZ434" s="51" t="e">
        <f t="shared" si="103"/>
        <v>#REF!</v>
      </c>
      <c r="BA434" s="51" t="e">
        <f t="shared" si="104"/>
        <v>#REF!</v>
      </c>
      <c r="BB434" s="51">
        <f t="shared" si="105"/>
        <v>0</v>
      </c>
      <c r="BC434" s="51" t="e">
        <f t="shared" si="106"/>
        <v>#REF!</v>
      </c>
      <c r="BD434" s="51">
        <f t="shared" si="107"/>
        <v>0</v>
      </c>
      <c r="BE434" s="51">
        <f>IFERROR(VLOOKUP(A434,salario!A$2:P$91,11,FALSE),0)</f>
        <v>0</v>
      </c>
      <c r="BF434" s="51">
        <f>SUMIFS(topmanager!$D:$D,topmanager!$C:$C,rs_nova!$A434,topmanager!$A:$A,rs_nova!BF$2)</f>
        <v>0</v>
      </c>
      <c r="BG434" s="51">
        <f>SUMIFS(topmanager!$D:$D,topmanager!$C:$C,rs_nova!$A434,topmanager!$A:$A,rs_nova!BG$2)</f>
        <v>0</v>
      </c>
      <c r="BH434" s="51">
        <f>SUMIFS(topmanager!$D:$D,topmanager!$C:$C,rs_nova!$A434,topmanager!$A:$A,rs_nova!BH$2)</f>
        <v>0</v>
      </c>
      <c r="BI434" s="51">
        <f>SUMIFS(topmanager!$D:$D,topmanager!$C:$C,rs_nova!$A434,topmanager!$A:$A,rs_nova!BI$2)</f>
        <v>0</v>
      </c>
      <c r="BJ434" s="51">
        <f>SUMIFS(topmanager!$D:$D,topmanager!$C:$C,rs_nova!$A434,topmanager!$A:$A,rs_nova!BJ$2)+SUMIFS(topmanager!$D:$D,topmanager!$C:$C,rs_nova!$A434,topmanager!$A:$A,rs_nova!BJ$2+1)</f>
        <v>0</v>
      </c>
      <c r="BK434" s="51">
        <f>IFERROR(VLOOKUP(A434,[8]ferias!$C$4:$G$100,5,FALSE),0)</f>
        <v>0</v>
      </c>
      <c r="BL434" s="51">
        <f>SUMIFS(topmanager!$D:$D,topmanager!$C:$C,rs_nova!$A434,topmanager!$A:$A,rs_nova!BL$2)</f>
        <v>0</v>
      </c>
      <c r="BM434" s="51">
        <f>SUMIFS(topmanager!$D:$D,topmanager!$C:$C,rs_nova!$A434,topmanager!$A:$A,rs_nova!BM$2)+SUMIFS(topmanager!$D:$D,topmanager!$C:$C,rs_nova!$A438,topmanager!$A:$A,151)</f>
        <v>0</v>
      </c>
      <c r="BN434" s="51">
        <f t="shared" si="108"/>
        <v>0</v>
      </c>
    </row>
    <row r="435" spans="1:66">
      <c r="A435" s="47" t="e">
        <f>total!#REF!</f>
        <v>#REF!</v>
      </c>
      <c r="B435" s="47">
        <f t="shared" si="95"/>
        <v>0</v>
      </c>
      <c r="C435" s="48" t="e">
        <f>total!#REF!</f>
        <v>#REF!</v>
      </c>
      <c r="D435" s="49" t="str">
        <f>IFERROR(VLOOKUP(A435,salario!A$3:J$32,10,FALSE),"")</f>
        <v/>
      </c>
      <c r="E435" s="49" t="str">
        <f>IFERROR(IF(VLOOKUP(A435,salario!A$3:O$32,15,FALSE)="","",VLOOKUP(A435,salario!A$3:O$32,15,FALSE)),"")</f>
        <v/>
      </c>
      <c r="F435" s="47" t="str">
        <f>IFERROR(VLOOKUP(A435,[5]base_pessoal!$B$2:$P$1504,13,FALSE),"")</f>
        <v/>
      </c>
      <c r="G435" s="50">
        <f>IFERROR(VLOOKUP(A435,salario!A$2:P$91,11,FALSE),0)*B435/30</f>
        <v>0</v>
      </c>
      <c r="H435" s="50">
        <f>SUMIFS(topmanager!$D:$D,topmanager!$C:$C,rs_nova!$A435,topmanager!$A:$A,rs_nova!H$2)+SUMIFS(topmanager!$D:$D,topmanager!$C:$C,rs_nova!$A435,topmanager!$A:$A,63)</f>
        <v>0</v>
      </c>
      <c r="I435" s="50">
        <f>-SUMIFS(topmanager!$D:$D,topmanager!$C:$C,rs_nova!$A435,topmanager!$A:$A,rs_nova!I$2)</f>
        <v>0</v>
      </c>
      <c r="J435" s="50">
        <f>SUMIFS(topmanager!$D:$D,topmanager!$C:$C,rs_nova!$A435,topmanager!$A:$A,rs_nova!J$2)</f>
        <v>0</v>
      </c>
      <c r="K435" s="50">
        <f>SUMIFS(topmanager!$D:$D,topmanager!$C:$C,rs_nova!$A435,topmanager!$A:$A,rs_nova!K$2)+SUMIFS(topmanager!$D:$D,topmanager!$C:$C,rs_nova!$A435,topmanager!$A:$A,911)</f>
        <v>0</v>
      </c>
      <c r="L435" s="50">
        <f>SUMIFS(topmanager!$D:$D,topmanager!$C:$C,rs_nova!$A435,topmanager!$A:$A,rs_nova!L$2)</f>
        <v>0</v>
      </c>
      <c r="M435" s="50">
        <f>SUMIFS(topmanager!$D:$D,topmanager!$C:$C,rs_nova!$A435,topmanager!$A:$A,rs_nova!M$2)+SUMIFS(topmanager!$D:$D,topmanager!$C:$C,rs_nova!$A435,topmanager!$A:$A,908)+SUMIFS(topmanager!$D:$D,topmanager!$C:$C,rs_nova!$A435,topmanager!$A:$A,550)</f>
        <v>0</v>
      </c>
      <c r="N435" s="50">
        <f>SUMIFS(topmanager!$D:$D,topmanager!$C:$C,rs_nova!$A435,topmanager!$A:$A,rs_nova!N$2)</f>
        <v>0</v>
      </c>
      <c r="O435" s="51">
        <f t="shared" si="96"/>
        <v>0</v>
      </c>
      <c r="P435" s="50">
        <f>IFERROR(VLOOKUP($A435,total!$B$4:$AW$437,27,0),0)</f>
        <v>0</v>
      </c>
      <c r="Q435" s="50">
        <f>IFERROR(VLOOKUP($A435,total!$B$4:$AW$437,21,0),0)</f>
        <v>0</v>
      </c>
      <c r="R435" s="50">
        <f>IFERROR(VLOOKUP($A435,total!$B$4:$AW$437,25,0),0)+IFERROR(VLOOKUP($A435,total!$B$4:$AW$437,36,0),0)</f>
        <v>0</v>
      </c>
      <c r="S435" s="50">
        <f>IFERROR(VLOOKUP(A435,gympass!$A$2:$F$148,6,0),0)</f>
        <v>0</v>
      </c>
      <c r="T435" s="50">
        <f>IFERROR(VLOOKUP($A435,total!$B$4:$AW$437,42,0),0)</f>
        <v>0</v>
      </c>
      <c r="U435" s="50">
        <f>IFERROR(VLOOKUP($A435,total!$B$4:$AW$437,32,0),0)</f>
        <v>0</v>
      </c>
      <c r="V435" s="50">
        <f>IFERROR(VLOOKUP($A435,total!$B$4:$AW$437,28,0),0)</f>
        <v>0</v>
      </c>
      <c r="W435" s="50">
        <f>IFERROR(VLOOKUP($A435,total!$B$4:$AX$437,49,0),0)</f>
        <v>0</v>
      </c>
      <c r="X435" s="50"/>
      <c r="Y435" s="50">
        <f>IFERROR(VLOOKUP(A435,#REF!,4,0),0)</f>
        <v>0</v>
      </c>
      <c r="Z435" s="50">
        <f>IFERROR(VLOOKUP(B435,#REF!,8,0),0)</f>
        <v>0</v>
      </c>
      <c r="AA435" s="50">
        <f>IFERROR(VLOOKUP($A435,total!$B$4:$AW$437,45,0),0)</f>
        <v>0</v>
      </c>
      <c r="AB435" s="50">
        <f>IFERROR(VLOOKUP($A435,total!$B$4:$AW$437,48,0),0)</f>
        <v>0</v>
      </c>
      <c r="AC435" s="50">
        <f>IFERROR(VLOOKUP($A435,total!$B$4:$AB$437,19,0),0)</f>
        <v>0</v>
      </c>
      <c r="AD435" s="50">
        <f>IFERROR(VLOOKUP($A435,total!$B$4:$AB$437,10,0),0)</f>
        <v>0</v>
      </c>
      <c r="AE435" s="50">
        <f>IFERROR(VLOOKUP($A435,total!$B$4:$AB$437,13,0),0)-SUMIFS(topmanager!$D:$D,topmanager!$C:$C,rs_nova!$A439,topmanager!$A:$A,856)</f>
        <v>0</v>
      </c>
      <c r="AF435" s="50">
        <f>IFERROR(VLOOKUP($A435,total!$B$4:$AB$437,16,0),0)</f>
        <v>0</v>
      </c>
      <c r="AG435" s="50">
        <f>IFERROR(VLOOKUP($A435,total!$B$4:$AB$437,7,0),0)</f>
        <v>0</v>
      </c>
      <c r="AH435" s="50">
        <f>IFERROR(VLOOKUP($A435,total!$B$4:$AD$437,29,0),0)</f>
        <v>0</v>
      </c>
      <c r="AI435" s="50">
        <f>IFERROR(VLOOKUP(A435,total!$B$4:$AN$437,39,0),0)</f>
        <v>0</v>
      </c>
      <c r="AJ435" s="51">
        <f t="shared" si="97"/>
        <v>0</v>
      </c>
      <c r="AK435" s="50">
        <f t="shared" si="98"/>
        <v>0</v>
      </c>
      <c r="AL435" s="50">
        <f t="shared" si="99"/>
        <v>0</v>
      </c>
      <c r="AM435" s="50">
        <f t="shared" si="100"/>
        <v>0</v>
      </c>
      <c r="AN435" s="50" t="e">
        <f t="shared" si="109"/>
        <v>#REF!</v>
      </c>
      <c r="AO435" s="50" t="e">
        <f t="shared" si="109"/>
        <v>#REF!</v>
      </c>
      <c r="AP435" s="50" t="e">
        <f t="shared" si="109"/>
        <v>#REF!</v>
      </c>
      <c r="AQ435" s="50">
        <f>IFERROR(VLOOKUP(TEXT($A435,"000000"),[6]Página1!$A$8:$S$801,13,FALSE),0)</f>
        <v>0</v>
      </c>
      <c r="AR435" s="50">
        <f>IFERROR(VLOOKUP(TEXT($A435,"000000"),[6]Página1!$A$8:$S$801,16,FALSE),0)</f>
        <v>0</v>
      </c>
      <c r="AS435" s="50">
        <f>IFERROR(VLOOKUP(TEXT($A435,"000000"),[6]Página1!$A$8:$S$801,19,FALSE),0)</f>
        <v>0</v>
      </c>
      <c r="AT435" s="50">
        <f>IFERROR(VLOOKUP(TEXT($A435,"000000"),[7]Página1!$A$8:$R$814,12,FALSE),0)</f>
        <v>0</v>
      </c>
      <c r="AU435" s="50">
        <f>IFERROR(VLOOKUP(TEXT($A435,"000000"),[7]Página1!$A$8:$R$814,15,FALSE),0)</f>
        <v>0</v>
      </c>
      <c r="AV435" s="50">
        <f>IFERROR(VLOOKUP(TEXT($A435,"000000"),[7]Página1!$A$8:$R$814,18,FALSE),0)</f>
        <v>0</v>
      </c>
      <c r="AW435" s="50"/>
      <c r="AX435" s="51" t="e">
        <f t="shared" si="101"/>
        <v>#REF!</v>
      </c>
      <c r="AY435" s="51" t="e">
        <f t="shared" si="102"/>
        <v>#REF!</v>
      </c>
      <c r="AZ435" s="51" t="e">
        <f t="shared" si="103"/>
        <v>#REF!</v>
      </c>
      <c r="BA435" s="51" t="e">
        <f t="shared" si="104"/>
        <v>#REF!</v>
      </c>
      <c r="BB435" s="51">
        <f t="shared" si="105"/>
        <v>0</v>
      </c>
      <c r="BC435" s="51" t="e">
        <f t="shared" si="106"/>
        <v>#REF!</v>
      </c>
      <c r="BD435" s="51">
        <f t="shared" si="107"/>
        <v>0</v>
      </c>
      <c r="BE435" s="51">
        <f>IFERROR(VLOOKUP(A435,salario!A$2:P$91,11,FALSE),0)</f>
        <v>0</v>
      </c>
      <c r="BF435" s="51">
        <f>SUMIFS(topmanager!$D:$D,topmanager!$C:$C,rs_nova!$A435,topmanager!$A:$A,rs_nova!BF$2)</f>
        <v>0</v>
      </c>
      <c r="BG435" s="51">
        <f>SUMIFS(topmanager!$D:$D,topmanager!$C:$C,rs_nova!$A435,topmanager!$A:$A,rs_nova!BG$2)</f>
        <v>0</v>
      </c>
      <c r="BH435" s="51">
        <f>SUMIFS(topmanager!$D:$D,topmanager!$C:$C,rs_nova!$A435,topmanager!$A:$A,rs_nova!BH$2)</f>
        <v>0</v>
      </c>
      <c r="BI435" s="51">
        <f>SUMIFS(topmanager!$D:$D,topmanager!$C:$C,rs_nova!$A435,topmanager!$A:$A,rs_nova!BI$2)</f>
        <v>0</v>
      </c>
      <c r="BJ435" s="51">
        <f>SUMIFS(topmanager!$D:$D,topmanager!$C:$C,rs_nova!$A435,topmanager!$A:$A,rs_nova!BJ$2)+SUMIFS(topmanager!$D:$D,topmanager!$C:$C,rs_nova!$A435,topmanager!$A:$A,rs_nova!BJ$2+1)</f>
        <v>0</v>
      </c>
      <c r="BK435" s="51">
        <f>IFERROR(VLOOKUP(A435,[8]ferias!$C$4:$G$100,5,FALSE),0)</f>
        <v>0</v>
      </c>
      <c r="BL435" s="51">
        <f>SUMIFS(topmanager!$D:$D,topmanager!$C:$C,rs_nova!$A435,topmanager!$A:$A,rs_nova!BL$2)</f>
        <v>0</v>
      </c>
      <c r="BM435" s="51">
        <f>SUMIFS(topmanager!$D:$D,topmanager!$C:$C,rs_nova!$A435,topmanager!$A:$A,rs_nova!BM$2)+SUMIFS(topmanager!$D:$D,topmanager!$C:$C,rs_nova!$A439,topmanager!$A:$A,151)</f>
        <v>0</v>
      </c>
      <c r="BN435" s="51">
        <f t="shared" si="108"/>
        <v>0</v>
      </c>
    </row>
    <row r="436" spans="1:66">
      <c r="A436" s="47" t="e">
        <f>total!#REF!</f>
        <v>#REF!</v>
      </c>
      <c r="B436" s="47">
        <f t="shared" si="95"/>
        <v>0</v>
      </c>
      <c r="C436" s="48" t="e">
        <f>total!#REF!</f>
        <v>#REF!</v>
      </c>
      <c r="D436" s="49" t="str">
        <f>IFERROR(VLOOKUP(A436,salario!A$3:J$32,10,FALSE),"")</f>
        <v/>
      </c>
      <c r="E436" s="49" t="str">
        <f>IFERROR(IF(VLOOKUP(A436,salario!A$3:O$32,15,FALSE)="","",VLOOKUP(A436,salario!A$3:O$32,15,FALSE)),"")</f>
        <v/>
      </c>
      <c r="F436" s="47" t="str">
        <f>IFERROR(VLOOKUP(A436,[5]base_pessoal!$B$2:$P$1504,13,FALSE),"")</f>
        <v/>
      </c>
      <c r="G436" s="50">
        <f>IFERROR(VLOOKUP(A436,salario!A$2:P$91,11,FALSE),0)*B436/30</f>
        <v>0</v>
      </c>
      <c r="H436" s="50">
        <f>SUMIFS(topmanager!$D:$D,topmanager!$C:$C,rs_nova!$A436,topmanager!$A:$A,rs_nova!H$2)+SUMIFS(topmanager!$D:$D,topmanager!$C:$C,rs_nova!$A436,topmanager!$A:$A,63)</f>
        <v>0</v>
      </c>
      <c r="I436" s="50">
        <f>-SUMIFS(topmanager!$D:$D,topmanager!$C:$C,rs_nova!$A436,topmanager!$A:$A,rs_nova!I$2)</f>
        <v>0</v>
      </c>
      <c r="J436" s="50">
        <f>SUMIFS(topmanager!$D:$D,topmanager!$C:$C,rs_nova!$A436,topmanager!$A:$A,rs_nova!J$2)</f>
        <v>0</v>
      </c>
      <c r="K436" s="50">
        <f>SUMIFS(topmanager!$D:$D,topmanager!$C:$C,rs_nova!$A436,topmanager!$A:$A,rs_nova!K$2)+SUMIFS(topmanager!$D:$D,topmanager!$C:$C,rs_nova!$A436,topmanager!$A:$A,911)</f>
        <v>0</v>
      </c>
      <c r="L436" s="50">
        <f>SUMIFS(topmanager!$D:$D,topmanager!$C:$C,rs_nova!$A436,topmanager!$A:$A,rs_nova!L$2)</f>
        <v>0</v>
      </c>
      <c r="M436" s="50">
        <f>SUMIFS(topmanager!$D:$D,topmanager!$C:$C,rs_nova!$A436,topmanager!$A:$A,rs_nova!M$2)+SUMIFS(topmanager!$D:$D,topmanager!$C:$C,rs_nova!$A436,topmanager!$A:$A,908)+SUMIFS(topmanager!$D:$D,topmanager!$C:$C,rs_nova!$A436,topmanager!$A:$A,550)</f>
        <v>0</v>
      </c>
      <c r="N436" s="50">
        <f>SUMIFS(topmanager!$D:$D,topmanager!$C:$C,rs_nova!$A436,topmanager!$A:$A,rs_nova!N$2)</f>
        <v>0</v>
      </c>
      <c r="O436" s="51">
        <f t="shared" si="96"/>
        <v>0</v>
      </c>
      <c r="P436" s="50">
        <f>IFERROR(VLOOKUP($A436,total!$B$4:$AW$437,27,0),0)</f>
        <v>0</v>
      </c>
      <c r="Q436" s="50">
        <f>IFERROR(VLOOKUP($A436,total!$B$4:$AW$437,21,0),0)</f>
        <v>0</v>
      </c>
      <c r="R436" s="50">
        <f>IFERROR(VLOOKUP($A436,total!$B$4:$AW$437,25,0),0)+IFERROR(VLOOKUP($A436,total!$B$4:$AW$437,36,0),0)</f>
        <v>0</v>
      </c>
      <c r="S436" s="50">
        <f>IFERROR(VLOOKUP(A436,gympass!$A$2:$F$148,6,0),0)</f>
        <v>0</v>
      </c>
      <c r="T436" s="50">
        <f>IFERROR(VLOOKUP($A436,total!$B$4:$AW$437,42,0),0)</f>
        <v>0</v>
      </c>
      <c r="U436" s="50">
        <f>IFERROR(VLOOKUP($A436,total!$B$4:$AW$437,32,0),0)</f>
        <v>0</v>
      </c>
      <c r="V436" s="50">
        <f>IFERROR(VLOOKUP($A436,total!$B$4:$AW$437,28,0),0)</f>
        <v>0</v>
      </c>
      <c r="W436" s="50">
        <f>IFERROR(VLOOKUP($A436,total!$B$4:$AX$437,49,0),0)</f>
        <v>0</v>
      </c>
      <c r="X436" s="50"/>
      <c r="Y436" s="50">
        <f>IFERROR(VLOOKUP(A436,#REF!,4,0),0)</f>
        <v>0</v>
      </c>
      <c r="Z436" s="50">
        <f>IFERROR(VLOOKUP(B436,#REF!,8,0),0)</f>
        <v>0</v>
      </c>
      <c r="AA436" s="50">
        <f>IFERROR(VLOOKUP($A436,total!$B$4:$AW$437,45,0),0)</f>
        <v>0</v>
      </c>
      <c r="AB436" s="50">
        <f>IFERROR(VLOOKUP($A436,total!$B$4:$AW$437,48,0),0)</f>
        <v>0</v>
      </c>
      <c r="AC436" s="50">
        <f>IFERROR(VLOOKUP($A436,total!$B$4:$AB$437,19,0),0)</f>
        <v>0</v>
      </c>
      <c r="AD436" s="50">
        <f>IFERROR(VLOOKUP($A436,total!$B$4:$AB$437,10,0),0)</f>
        <v>0</v>
      </c>
      <c r="AE436" s="50">
        <f>IFERROR(VLOOKUP($A436,total!$B$4:$AB$437,13,0),0)-SUMIFS(topmanager!$D:$D,topmanager!$C:$C,rs_nova!$A440,topmanager!$A:$A,856)</f>
        <v>0</v>
      </c>
      <c r="AF436" s="50">
        <f>IFERROR(VLOOKUP($A436,total!$B$4:$AB$437,16,0),0)</f>
        <v>0</v>
      </c>
      <c r="AG436" s="50">
        <f>IFERROR(VLOOKUP($A436,total!$B$4:$AB$437,7,0),0)</f>
        <v>0</v>
      </c>
      <c r="AH436" s="50">
        <f>IFERROR(VLOOKUP($A436,total!$B$4:$AD$437,29,0),0)</f>
        <v>0</v>
      </c>
      <c r="AI436" s="50">
        <f>IFERROR(VLOOKUP(A436,total!$B$4:$AN$437,39,0),0)</f>
        <v>0</v>
      </c>
      <c r="AJ436" s="51">
        <f t="shared" si="97"/>
        <v>0</v>
      </c>
      <c r="AK436" s="50">
        <f t="shared" si="98"/>
        <v>0</v>
      </c>
      <c r="AL436" s="50">
        <f t="shared" si="99"/>
        <v>0</v>
      </c>
      <c r="AM436" s="50">
        <f t="shared" si="100"/>
        <v>0</v>
      </c>
      <c r="AN436" s="50" t="e">
        <f t="shared" si="109"/>
        <v>#REF!</v>
      </c>
      <c r="AO436" s="50" t="e">
        <f t="shared" si="109"/>
        <v>#REF!</v>
      </c>
      <c r="AP436" s="50" t="e">
        <f t="shared" si="109"/>
        <v>#REF!</v>
      </c>
      <c r="AQ436" s="50">
        <f>IFERROR(VLOOKUP(TEXT($A436,"000000"),[6]Página1!$A$8:$S$801,13,FALSE),0)</f>
        <v>0</v>
      </c>
      <c r="AR436" s="50">
        <f>IFERROR(VLOOKUP(TEXT($A436,"000000"),[6]Página1!$A$8:$S$801,16,FALSE),0)</f>
        <v>0</v>
      </c>
      <c r="AS436" s="50">
        <f>IFERROR(VLOOKUP(TEXT($A436,"000000"),[6]Página1!$A$8:$S$801,19,FALSE),0)</f>
        <v>0</v>
      </c>
      <c r="AT436" s="50">
        <f>IFERROR(VLOOKUP(TEXT($A436,"000000"),[7]Página1!$A$8:$R$814,12,FALSE),0)</f>
        <v>0</v>
      </c>
      <c r="AU436" s="50">
        <f>IFERROR(VLOOKUP(TEXT($A436,"000000"),[7]Página1!$A$8:$R$814,15,FALSE),0)</f>
        <v>0</v>
      </c>
      <c r="AV436" s="50">
        <f>IFERROR(VLOOKUP(TEXT($A436,"000000"),[7]Página1!$A$8:$R$814,18,FALSE),0)</f>
        <v>0</v>
      </c>
      <c r="AW436" s="50"/>
      <c r="AX436" s="51" t="e">
        <f t="shared" si="101"/>
        <v>#REF!</v>
      </c>
      <c r="AY436" s="51" t="e">
        <f t="shared" si="102"/>
        <v>#REF!</v>
      </c>
      <c r="AZ436" s="51" t="e">
        <f t="shared" si="103"/>
        <v>#REF!</v>
      </c>
      <c r="BA436" s="51" t="e">
        <f t="shared" si="104"/>
        <v>#REF!</v>
      </c>
      <c r="BB436" s="51">
        <f t="shared" si="105"/>
        <v>0</v>
      </c>
      <c r="BC436" s="51" t="e">
        <f t="shared" si="106"/>
        <v>#REF!</v>
      </c>
      <c r="BD436" s="51">
        <f t="shared" si="107"/>
        <v>0</v>
      </c>
      <c r="BE436" s="51">
        <f>IFERROR(VLOOKUP(A436,salario!A$2:P$91,11,FALSE),0)</f>
        <v>0</v>
      </c>
      <c r="BF436" s="51">
        <f>SUMIFS(topmanager!$D:$D,topmanager!$C:$C,rs_nova!$A436,topmanager!$A:$A,rs_nova!BF$2)</f>
        <v>0</v>
      </c>
      <c r="BG436" s="51">
        <f>SUMIFS(topmanager!$D:$D,topmanager!$C:$C,rs_nova!$A436,topmanager!$A:$A,rs_nova!BG$2)</f>
        <v>0</v>
      </c>
      <c r="BH436" s="51">
        <f>SUMIFS(topmanager!$D:$D,topmanager!$C:$C,rs_nova!$A436,topmanager!$A:$A,rs_nova!BH$2)</f>
        <v>0</v>
      </c>
      <c r="BI436" s="51">
        <f>SUMIFS(topmanager!$D:$D,topmanager!$C:$C,rs_nova!$A436,topmanager!$A:$A,rs_nova!BI$2)</f>
        <v>0</v>
      </c>
      <c r="BJ436" s="51">
        <f>SUMIFS(topmanager!$D:$D,topmanager!$C:$C,rs_nova!$A436,topmanager!$A:$A,rs_nova!BJ$2)+SUMIFS(topmanager!$D:$D,topmanager!$C:$C,rs_nova!$A436,topmanager!$A:$A,rs_nova!BJ$2+1)</f>
        <v>0</v>
      </c>
      <c r="BK436" s="51">
        <f>IFERROR(VLOOKUP(A436,[8]ferias!$C$4:$G$100,5,FALSE),0)</f>
        <v>0</v>
      </c>
      <c r="BL436" s="51">
        <f>SUMIFS(topmanager!$D:$D,topmanager!$C:$C,rs_nova!$A436,topmanager!$A:$A,rs_nova!BL$2)</f>
        <v>0</v>
      </c>
      <c r="BM436" s="51">
        <f>SUMIFS(topmanager!$D:$D,topmanager!$C:$C,rs_nova!$A436,topmanager!$A:$A,rs_nova!BM$2)+SUMIFS(topmanager!$D:$D,topmanager!$C:$C,rs_nova!$A440,topmanager!$A:$A,151)</f>
        <v>0</v>
      </c>
      <c r="BN436" s="51">
        <f t="shared" si="108"/>
        <v>0</v>
      </c>
    </row>
    <row r="437" spans="1:66">
      <c r="A437" s="47" t="e">
        <f>total!#REF!</f>
        <v>#REF!</v>
      </c>
      <c r="B437" s="47">
        <f t="shared" si="95"/>
        <v>0</v>
      </c>
      <c r="C437" s="48" t="e">
        <f>total!#REF!</f>
        <v>#REF!</v>
      </c>
      <c r="D437" s="49" t="str">
        <f>IFERROR(VLOOKUP(A437,salario!A$3:J$32,10,FALSE),"")</f>
        <v/>
      </c>
      <c r="E437" s="49" t="str">
        <f>IFERROR(IF(VLOOKUP(A437,salario!A$3:O$32,15,FALSE)="","",VLOOKUP(A437,salario!A$3:O$32,15,FALSE)),"")</f>
        <v/>
      </c>
      <c r="F437" s="47" t="str">
        <f>IFERROR(VLOOKUP(A437,[5]base_pessoal!$B$2:$P$1504,13,FALSE),"")</f>
        <v/>
      </c>
      <c r="G437" s="50">
        <f>IFERROR(VLOOKUP(A437,salario!A$2:P$91,11,FALSE),0)*B437/30</f>
        <v>0</v>
      </c>
      <c r="H437" s="50">
        <f>SUMIFS(topmanager!$D:$D,topmanager!$C:$C,rs_nova!$A437,topmanager!$A:$A,rs_nova!H$2)+SUMIFS(topmanager!$D:$D,topmanager!$C:$C,rs_nova!$A437,topmanager!$A:$A,63)</f>
        <v>0</v>
      </c>
      <c r="I437" s="50">
        <f>-SUMIFS(topmanager!$D:$D,topmanager!$C:$C,rs_nova!$A437,topmanager!$A:$A,rs_nova!I$2)</f>
        <v>0</v>
      </c>
      <c r="J437" s="50">
        <f>SUMIFS(topmanager!$D:$D,topmanager!$C:$C,rs_nova!$A437,topmanager!$A:$A,rs_nova!J$2)</f>
        <v>0</v>
      </c>
      <c r="K437" s="50">
        <f>SUMIFS(topmanager!$D:$D,topmanager!$C:$C,rs_nova!$A437,topmanager!$A:$A,rs_nova!K$2)+SUMIFS(topmanager!$D:$D,topmanager!$C:$C,rs_nova!$A437,topmanager!$A:$A,911)</f>
        <v>0</v>
      </c>
      <c r="L437" s="50">
        <f>SUMIFS(topmanager!$D:$D,topmanager!$C:$C,rs_nova!$A437,topmanager!$A:$A,rs_nova!L$2)</f>
        <v>0</v>
      </c>
      <c r="M437" s="50">
        <f>SUMIFS(topmanager!$D:$D,topmanager!$C:$C,rs_nova!$A437,topmanager!$A:$A,rs_nova!M$2)+SUMIFS(topmanager!$D:$D,topmanager!$C:$C,rs_nova!$A437,topmanager!$A:$A,908)+SUMIFS(topmanager!$D:$D,topmanager!$C:$C,rs_nova!$A437,topmanager!$A:$A,550)</f>
        <v>0</v>
      </c>
      <c r="N437" s="50">
        <f>SUMIFS(topmanager!$D:$D,topmanager!$C:$C,rs_nova!$A437,topmanager!$A:$A,rs_nova!N$2)</f>
        <v>0</v>
      </c>
      <c r="O437" s="51">
        <f t="shared" si="96"/>
        <v>0</v>
      </c>
      <c r="P437" s="50">
        <f>IFERROR(VLOOKUP($A437,total!$B$4:$AW$437,27,0),0)</f>
        <v>0</v>
      </c>
      <c r="Q437" s="50">
        <f>IFERROR(VLOOKUP($A437,total!$B$4:$AW$437,21,0),0)</f>
        <v>0</v>
      </c>
      <c r="R437" s="50">
        <f>IFERROR(VLOOKUP($A437,total!$B$4:$AW$437,25,0),0)+IFERROR(VLOOKUP($A437,total!$B$4:$AW$437,36,0),0)</f>
        <v>0</v>
      </c>
      <c r="S437" s="50">
        <f>IFERROR(VLOOKUP(A437,gympass!$A$2:$F$148,6,0),0)</f>
        <v>0</v>
      </c>
      <c r="T437" s="50">
        <f>IFERROR(VLOOKUP($A437,total!$B$4:$AW$437,42,0),0)</f>
        <v>0</v>
      </c>
      <c r="U437" s="50">
        <f>IFERROR(VLOOKUP($A437,total!$B$4:$AW$437,32,0),0)</f>
        <v>0</v>
      </c>
      <c r="V437" s="50">
        <f>IFERROR(VLOOKUP($A437,total!$B$4:$AW$437,28,0),0)</f>
        <v>0</v>
      </c>
      <c r="W437" s="50">
        <f>IFERROR(VLOOKUP($A437,total!$B$4:$AX$437,49,0),0)</f>
        <v>0</v>
      </c>
      <c r="X437" s="50"/>
      <c r="Y437" s="50">
        <f>IFERROR(VLOOKUP(A437,#REF!,4,0),0)</f>
        <v>0</v>
      </c>
      <c r="Z437" s="50">
        <f>IFERROR(VLOOKUP(B437,#REF!,8,0),0)</f>
        <v>0</v>
      </c>
      <c r="AA437" s="50">
        <f>IFERROR(VLOOKUP($A437,total!$B$4:$AW$437,45,0),0)</f>
        <v>0</v>
      </c>
      <c r="AB437" s="50">
        <f>IFERROR(VLOOKUP($A437,total!$B$4:$AW$437,48,0),0)</f>
        <v>0</v>
      </c>
      <c r="AC437" s="50">
        <f>IFERROR(VLOOKUP($A437,total!$B$4:$AB$437,19,0),0)</f>
        <v>0</v>
      </c>
      <c r="AD437" s="50">
        <f>IFERROR(VLOOKUP($A437,total!$B$4:$AB$437,10,0),0)</f>
        <v>0</v>
      </c>
      <c r="AE437" s="50">
        <f>IFERROR(VLOOKUP($A437,total!$B$4:$AB$437,13,0),0)-SUMIFS(topmanager!$D:$D,topmanager!$C:$C,rs_nova!$A441,topmanager!$A:$A,856)</f>
        <v>0</v>
      </c>
      <c r="AF437" s="50">
        <f>IFERROR(VLOOKUP($A437,total!$B$4:$AB$437,16,0),0)</f>
        <v>0</v>
      </c>
      <c r="AG437" s="50">
        <f>IFERROR(VLOOKUP($A437,total!$B$4:$AB$437,7,0),0)</f>
        <v>0</v>
      </c>
      <c r="AH437" s="50">
        <f>IFERROR(VLOOKUP($A437,total!$B$4:$AD$437,29,0),0)</f>
        <v>0</v>
      </c>
      <c r="AI437" s="50">
        <f>IFERROR(VLOOKUP(A437,total!$B$4:$AN$437,39,0),0)</f>
        <v>0</v>
      </c>
      <c r="AJ437" s="51">
        <f t="shared" si="97"/>
        <v>0</v>
      </c>
      <c r="AK437" s="50">
        <f t="shared" si="98"/>
        <v>0</v>
      </c>
      <c r="AL437" s="50">
        <f t="shared" si="99"/>
        <v>0</v>
      </c>
      <c r="AM437" s="50">
        <f t="shared" si="100"/>
        <v>0</v>
      </c>
      <c r="AN437" s="50" t="e">
        <f t="shared" si="109"/>
        <v>#REF!</v>
      </c>
      <c r="AO437" s="50" t="e">
        <f t="shared" si="109"/>
        <v>#REF!</v>
      </c>
      <c r="AP437" s="50" t="e">
        <f t="shared" si="109"/>
        <v>#REF!</v>
      </c>
      <c r="AQ437" s="50">
        <f>IFERROR(VLOOKUP(TEXT($A437,"000000"),[6]Página1!$A$8:$S$801,13,FALSE),0)</f>
        <v>0</v>
      </c>
      <c r="AR437" s="50">
        <f>IFERROR(VLOOKUP(TEXT($A437,"000000"),[6]Página1!$A$8:$S$801,16,FALSE),0)</f>
        <v>0</v>
      </c>
      <c r="AS437" s="50">
        <f>IFERROR(VLOOKUP(TEXT($A437,"000000"),[6]Página1!$A$8:$S$801,19,FALSE),0)</f>
        <v>0</v>
      </c>
      <c r="AT437" s="50">
        <f>IFERROR(VLOOKUP(TEXT($A437,"000000"),[7]Página1!$A$8:$R$814,12,FALSE),0)</f>
        <v>0</v>
      </c>
      <c r="AU437" s="50">
        <f>IFERROR(VLOOKUP(TEXT($A437,"000000"),[7]Página1!$A$8:$R$814,15,FALSE),0)</f>
        <v>0</v>
      </c>
      <c r="AV437" s="50">
        <f>IFERROR(VLOOKUP(TEXT($A437,"000000"),[7]Página1!$A$8:$R$814,18,FALSE),0)</f>
        <v>0</v>
      </c>
      <c r="AW437" s="50"/>
      <c r="AX437" s="51" t="e">
        <f t="shared" si="101"/>
        <v>#REF!</v>
      </c>
      <c r="AY437" s="51" t="e">
        <f t="shared" si="102"/>
        <v>#REF!</v>
      </c>
      <c r="AZ437" s="51" t="e">
        <f t="shared" si="103"/>
        <v>#REF!</v>
      </c>
      <c r="BA437" s="51" t="e">
        <f t="shared" si="104"/>
        <v>#REF!</v>
      </c>
      <c r="BB437" s="51">
        <f t="shared" si="105"/>
        <v>0</v>
      </c>
      <c r="BC437" s="51" t="e">
        <f t="shared" si="106"/>
        <v>#REF!</v>
      </c>
      <c r="BD437" s="51">
        <f t="shared" si="107"/>
        <v>0</v>
      </c>
      <c r="BE437" s="51">
        <f>IFERROR(VLOOKUP(A437,salario!A$2:P$91,11,FALSE),0)</f>
        <v>0</v>
      </c>
      <c r="BF437" s="51">
        <f>SUMIFS(topmanager!$D:$D,topmanager!$C:$C,rs_nova!$A437,topmanager!$A:$A,rs_nova!BF$2)</f>
        <v>0</v>
      </c>
      <c r="BG437" s="51">
        <f>SUMIFS(topmanager!$D:$D,topmanager!$C:$C,rs_nova!$A437,topmanager!$A:$A,rs_nova!BG$2)</f>
        <v>0</v>
      </c>
      <c r="BH437" s="51">
        <f>SUMIFS(topmanager!$D:$D,topmanager!$C:$C,rs_nova!$A437,topmanager!$A:$A,rs_nova!BH$2)</f>
        <v>0</v>
      </c>
      <c r="BI437" s="51">
        <f>SUMIFS(topmanager!$D:$D,topmanager!$C:$C,rs_nova!$A437,topmanager!$A:$A,rs_nova!BI$2)</f>
        <v>0</v>
      </c>
      <c r="BJ437" s="51">
        <f>SUMIFS(topmanager!$D:$D,topmanager!$C:$C,rs_nova!$A437,topmanager!$A:$A,rs_nova!BJ$2)+SUMIFS(topmanager!$D:$D,topmanager!$C:$C,rs_nova!$A437,topmanager!$A:$A,rs_nova!BJ$2+1)</f>
        <v>0</v>
      </c>
      <c r="BK437" s="51">
        <f>IFERROR(VLOOKUP(A437,[8]ferias!$C$4:$G$100,5,FALSE),0)</f>
        <v>0</v>
      </c>
      <c r="BL437" s="51">
        <f>SUMIFS(topmanager!$D:$D,topmanager!$C:$C,rs_nova!$A437,topmanager!$A:$A,rs_nova!BL$2)</f>
        <v>0</v>
      </c>
      <c r="BM437" s="51">
        <f>SUMIFS(topmanager!$D:$D,topmanager!$C:$C,rs_nova!$A437,topmanager!$A:$A,rs_nova!BM$2)+SUMIFS(topmanager!$D:$D,topmanager!$C:$C,rs_nova!$A441,topmanager!$A:$A,151)</f>
        <v>0</v>
      </c>
      <c r="BN437" s="51">
        <f t="shared" si="108"/>
        <v>0</v>
      </c>
    </row>
    <row r="438" spans="1:66">
      <c r="A438" s="47" t="e">
        <f>total!#REF!</f>
        <v>#REF!</v>
      </c>
      <c r="B438" s="47">
        <f t="shared" si="95"/>
        <v>0</v>
      </c>
      <c r="C438" s="48" t="e">
        <f>total!#REF!</f>
        <v>#REF!</v>
      </c>
      <c r="D438" s="49" t="str">
        <f>IFERROR(VLOOKUP(A438,salario!A$3:J$32,10,FALSE),"")</f>
        <v/>
      </c>
      <c r="E438" s="49" t="str">
        <f>IFERROR(IF(VLOOKUP(A438,salario!A$3:O$32,15,FALSE)="","",VLOOKUP(A438,salario!A$3:O$32,15,FALSE)),"")</f>
        <v/>
      </c>
      <c r="F438" s="47" t="str">
        <f>IFERROR(VLOOKUP(A438,[5]base_pessoal!$B$2:$P$1504,13,FALSE),"")</f>
        <v/>
      </c>
      <c r="G438" s="50">
        <f>IFERROR(VLOOKUP(A438,salario!A$2:P$91,11,FALSE),0)*B438/30</f>
        <v>0</v>
      </c>
      <c r="H438" s="50">
        <f>SUMIFS(topmanager!$D:$D,topmanager!$C:$C,rs_nova!$A438,topmanager!$A:$A,rs_nova!H$2)+SUMIFS(topmanager!$D:$D,topmanager!$C:$C,rs_nova!$A438,topmanager!$A:$A,63)</f>
        <v>0</v>
      </c>
      <c r="I438" s="50">
        <f>-SUMIFS(topmanager!$D:$D,topmanager!$C:$C,rs_nova!$A438,topmanager!$A:$A,rs_nova!I$2)</f>
        <v>0</v>
      </c>
      <c r="J438" s="50">
        <f>SUMIFS(topmanager!$D:$D,topmanager!$C:$C,rs_nova!$A438,topmanager!$A:$A,rs_nova!J$2)</f>
        <v>0</v>
      </c>
      <c r="K438" s="50">
        <f>SUMIFS(topmanager!$D:$D,topmanager!$C:$C,rs_nova!$A438,topmanager!$A:$A,rs_nova!K$2)+SUMIFS(topmanager!$D:$D,topmanager!$C:$C,rs_nova!$A438,topmanager!$A:$A,911)</f>
        <v>0</v>
      </c>
      <c r="L438" s="50">
        <f>SUMIFS(topmanager!$D:$D,topmanager!$C:$C,rs_nova!$A438,topmanager!$A:$A,rs_nova!L$2)</f>
        <v>0</v>
      </c>
      <c r="M438" s="50">
        <f>SUMIFS(topmanager!$D:$D,topmanager!$C:$C,rs_nova!$A438,topmanager!$A:$A,rs_nova!M$2)+SUMIFS(topmanager!$D:$D,topmanager!$C:$C,rs_nova!$A438,topmanager!$A:$A,908)+SUMIFS(topmanager!$D:$D,topmanager!$C:$C,rs_nova!$A438,topmanager!$A:$A,550)</f>
        <v>0</v>
      </c>
      <c r="N438" s="50">
        <f>SUMIFS(topmanager!$D:$D,topmanager!$C:$C,rs_nova!$A438,topmanager!$A:$A,rs_nova!N$2)</f>
        <v>0</v>
      </c>
      <c r="O438" s="51">
        <f t="shared" si="96"/>
        <v>0</v>
      </c>
      <c r="P438" s="50">
        <f>IFERROR(VLOOKUP($A438,total!$B$4:$AW$437,27,0),0)</f>
        <v>0</v>
      </c>
      <c r="Q438" s="50">
        <f>IFERROR(VLOOKUP($A438,total!$B$4:$AW$437,21,0),0)</f>
        <v>0</v>
      </c>
      <c r="R438" s="50">
        <f>IFERROR(VLOOKUP($A438,total!$B$4:$AW$437,25,0),0)+IFERROR(VLOOKUP($A438,total!$B$4:$AW$437,36,0),0)</f>
        <v>0</v>
      </c>
      <c r="S438" s="50">
        <f>IFERROR(VLOOKUP(A438,gympass!$A$2:$F$148,6,0),0)</f>
        <v>0</v>
      </c>
      <c r="T438" s="50">
        <f>IFERROR(VLOOKUP($A438,total!$B$4:$AW$437,42,0),0)</f>
        <v>0</v>
      </c>
      <c r="U438" s="50">
        <f>IFERROR(VLOOKUP($A438,total!$B$4:$AW$437,32,0),0)</f>
        <v>0</v>
      </c>
      <c r="V438" s="50">
        <f>IFERROR(VLOOKUP($A438,total!$B$4:$AW$437,28,0),0)</f>
        <v>0</v>
      </c>
      <c r="W438" s="50">
        <f>IFERROR(VLOOKUP($A438,total!$B$4:$AX$437,49,0),0)</f>
        <v>0</v>
      </c>
      <c r="X438" s="50"/>
      <c r="Y438" s="50">
        <f>IFERROR(VLOOKUP(A438,#REF!,4,0),0)</f>
        <v>0</v>
      </c>
      <c r="Z438" s="50">
        <f>IFERROR(VLOOKUP(B438,#REF!,8,0),0)</f>
        <v>0</v>
      </c>
      <c r="AA438" s="50">
        <f>IFERROR(VLOOKUP($A438,total!$B$4:$AW$437,45,0),0)</f>
        <v>0</v>
      </c>
      <c r="AB438" s="50">
        <f>IFERROR(VLOOKUP($A438,total!$B$4:$AW$437,48,0),0)</f>
        <v>0</v>
      </c>
      <c r="AC438" s="50">
        <f>IFERROR(VLOOKUP($A438,total!$B$4:$AB$437,19,0),0)</f>
        <v>0</v>
      </c>
      <c r="AD438" s="50">
        <f>IFERROR(VLOOKUP($A438,total!$B$4:$AB$437,10,0),0)</f>
        <v>0</v>
      </c>
      <c r="AE438" s="50">
        <f>IFERROR(VLOOKUP($A438,total!$B$4:$AB$437,13,0),0)-SUMIFS(topmanager!$D:$D,topmanager!$C:$C,rs_nova!$A442,topmanager!$A:$A,856)</f>
        <v>0</v>
      </c>
      <c r="AF438" s="50">
        <f>IFERROR(VLOOKUP($A438,total!$B$4:$AB$437,16,0),0)</f>
        <v>0</v>
      </c>
      <c r="AG438" s="50">
        <f>IFERROR(VLOOKUP($A438,total!$B$4:$AB$437,7,0),0)</f>
        <v>0</v>
      </c>
      <c r="AH438" s="50">
        <f>IFERROR(VLOOKUP($A438,total!$B$4:$AD$437,29,0),0)</f>
        <v>0</v>
      </c>
      <c r="AI438" s="50">
        <f>IFERROR(VLOOKUP(A438,total!$B$4:$AN$437,39,0),0)</f>
        <v>0</v>
      </c>
      <c r="AJ438" s="51">
        <f t="shared" si="97"/>
        <v>0</v>
      </c>
      <c r="AK438" s="50">
        <f t="shared" si="98"/>
        <v>0</v>
      </c>
      <c r="AL438" s="50">
        <f t="shared" si="99"/>
        <v>0</v>
      </c>
      <c r="AM438" s="50">
        <f t="shared" si="100"/>
        <v>0</v>
      </c>
      <c r="AN438" s="50" t="e">
        <f t="shared" si="109"/>
        <v>#REF!</v>
      </c>
      <c r="AO438" s="50" t="e">
        <f t="shared" si="109"/>
        <v>#REF!</v>
      </c>
      <c r="AP438" s="50" t="e">
        <f t="shared" si="109"/>
        <v>#REF!</v>
      </c>
      <c r="AQ438" s="50">
        <f>IFERROR(VLOOKUP(TEXT($A438,"000000"),[6]Página1!$A$8:$S$801,13,FALSE),0)</f>
        <v>0</v>
      </c>
      <c r="AR438" s="50">
        <f>IFERROR(VLOOKUP(TEXT($A438,"000000"),[6]Página1!$A$8:$S$801,16,FALSE),0)</f>
        <v>0</v>
      </c>
      <c r="AS438" s="50">
        <f>IFERROR(VLOOKUP(TEXT($A438,"000000"),[6]Página1!$A$8:$S$801,19,FALSE),0)</f>
        <v>0</v>
      </c>
      <c r="AT438" s="50">
        <f>IFERROR(VLOOKUP(TEXT($A438,"000000"),[7]Página1!$A$8:$R$814,12,FALSE),0)</f>
        <v>0</v>
      </c>
      <c r="AU438" s="50">
        <f>IFERROR(VLOOKUP(TEXT($A438,"000000"),[7]Página1!$A$8:$R$814,15,FALSE),0)</f>
        <v>0</v>
      </c>
      <c r="AV438" s="50">
        <f>IFERROR(VLOOKUP(TEXT($A438,"000000"),[7]Página1!$A$8:$R$814,18,FALSE),0)</f>
        <v>0</v>
      </c>
      <c r="AW438" s="50"/>
      <c r="AX438" s="51" t="e">
        <f t="shared" si="101"/>
        <v>#REF!</v>
      </c>
      <c r="AY438" s="51" t="e">
        <f t="shared" si="102"/>
        <v>#REF!</v>
      </c>
      <c r="AZ438" s="51" t="e">
        <f t="shared" si="103"/>
        <v>#REF!</v>
      </c>
      <c r="BA438" s="51" t="e">
        <f t="shared" si="104"/>
        <v>#REF!</v>
      </c>
      <c r="BB438" s="51">
        <f t="shared" si="105"/>
        <v>0</v>
      </c>
      <c r="BC438" s="51" t="e">
        <f t="shared" si="106"/>
        <v>#REF!</v>
      </c>
      <c r="BD438" s="51">
        <f t="shared" si="107"/>
        <v>0</v>
      </c>
      <c r="BE438" s="51">
        <f>IFERROR(VLOOKUP(A438,salario!A$2:P$91,11,FALSE),0)</f>
        <v>0</v>
      </c>
      <c r="BF438" s="51">
        <f>SUMIFS(topmanager!$D:$D,topmanager!$C:$C,rs_nova!$A438,topmanager!$A:$A,rs_nova!BF$2)</f>
        <v>0</v>
      </c>
      <c r="BG438" s="51">
        <f>SUMIFS(topmanager!$D:$D,topmanager!$C:$C,rs_nova!$A438,topmanager!$A:$A,rs_nova!BG$2)</f>
        <v>0</v>
      </c>
      <c r="BH438" s="51">
        <f>SUMIFS(topmanager!$D:$D,topmanager!$C:$C,rs_nova!$A438,topmanager!$A:$A,rs_nova!BH$2)</f>
        <v>0</v>
      </c>
      <c r="BI438" s="51">
        <f>SUMIFS(topmanager!$D:$D,topmanager!$C:$C,rs_nova!$A438,topmanager!$A:$A,rs_nova!BI$2)</f>
        <v>0</v>
      </c>
      <c r="BJ438" s="51">
        <f>SUMIFS(topmanager!$D:$D,topmanager!$C:$C,rs_nova!$A438,topmanager!$A:$A,rs_nova!BJ$2)+SUMIFS(topmanager!$D:$D,topmanager!$C:$C,rs_nova!$A438,topmanager!$A:$A,rs_nova!BJ$2+1)</f>
        <v>0</v>
      </c>
      <c r="BK438" s="51">
        <f>IFERROR(VLOOKUP(A438,[8]ferias!$C$4:$G$100,5,FALSE),0)</f>
        <v>0</v>
      </c>
      <c r="BL438" s="51">
        <f>SUMIFS(topmanager!$D:$D,topmanager!$C:$C,rs_nova!$A438,topmanager!$A:$A,rs_nova!BL$2)</f>
        <v>0</v>
      </c>
      <c r="BM438" s="51">
        <f>SUMIFS(topmanager!$D:$D,topmanager!$C:$C,rs_nova!$A438,topmanager!$A:$A,rs_nova!BM$2)+SUMIFS(topmanager!$D:$D,topmanager!$C:$C,rs_nova!$A442,topmanager!$A:$A,151)</f>
        <v>0</v>
      </c>
      <c r="BN438" s="51">
        <f t="shared" si="108"/>
        <v>0</v>
      </c>
    </row>
    <row r="439" spans="1:66">
      <c r="A439" s="47" t="e">
        <f>total!#REF!</f>
        <v>#REF!</v>
      </c>
      <c r="B439" s="47">
        <f t="shared" si="95"/>
        <v>0</v>
      </c>
      <c r="C439" s="48" t="e">
        <f>total!#REF!</f>
        <v>#REF!</v>
      </c>
      <c r="D439" s="49" t="str">
        <f>IFERROR(VLOOKUP(A439,salario!A$3:J$32,10,FALSE),"")</f>
        <v/>
      </c>
      <c r="E439" s="49" t="str">
        <f>IFERROR(IF(VLOOKUP(A439,salario!A$3:O$32,15,FALSE)="","",VLOOKUP(A439,salario!A$3:O$32,15,FALSE)),"")</f>
        <v/>
      </c>
      <c r="F439" s="47" t="str">
        <f>IFERROR(VLOOKUP(A439,[5]base_pessoal!$B$2:$P$1504,13,FALSE),"")</f>
        <v/>
      </c>
      <c r="G439" s="50">
        <f>IFERROR(VLOOKUP(A439,salario!A$2:P$91,11,FALSE),0)*B439/30</f>
        <v>0</v>
      </c>
      <c r="H439" s="50">
        <f>SUMIFS(topmanager!$D:$D,topmanager!$C:$C,rs_nova!$A439,topmanager!$A:$A,rs_nova!H$2)+SUMIFS(topmanager!$D:$D,topmanager!$C:$C,rs_nova!$A439,topmanager!$A:$A,63)</f>
        <v>0</v>
      </c>
      <c r="I439" s="50">
        <f>-SUMIFS(topmanager!$D:$D,topmanager!$C:$C,rs_nova!$A439,topmanager!$A:$A,rs_nova!I$2)</f>
        <v>0</v>
      </c>
      <c r="J439" s="50">
        <f>SUMIFS(topmanager!$D:$D,topmanager!$C:$C,rs_nova!$A439,topmanager!$A:$A,rs_nova!J$2)</f>
        <v>0</v>
      </c>
      <c r="K439" s="50">
        <f>SUMIFS(topmanager!$D:$D,topmanager!$C:$C,rs_nova!$A439,topmanager!$A:$A,rs_nova!K$2)+SUMIFS(topmanager!$D:$D,topmanager!$C:$C,rs_nova!$A439,topmanager!$A:$A,911)</f>
        <v>0</v>
      </c>
      <c r="L439" s="50">
        <f>SUMIFS(topmanager!$D:$D,topmanager!$C:$C,rs_nova!$A439,topmanager!$A:$A,rs_nova!L$2)</f>
        <v>0</v>
      </c>
      <c r="M439" s="50">
        <f>SUMIFS(topmanager!$D:$D,topmanager!$C:$C,rs_nova!$A439,topmanager!$A:$A,rs_nova!M$2)+SUMIFS(topmanager!$D:$D,topmanager!$C:$C,rs_nova!$A439,topmanager!$A:$A,908)+SUMIFS(topmanager!$D:$D,topmanager!$C:$C,rs_nova!$A439,topmanager!$A:$A,550)</f>
        <v>0</v>
      </c>
      <c r="N439" s="50">
        <f>SUMIFS(topmanager!$D:$D,topmanager!$C:$C,rs_nova!$A439,topmanager!$A:$A,rs_nova!N$2)</f>
        <v>0</v>
      </c>
      <c r="O439" s="51">
        <f t="shared" si="96"/>
        <v>0</v>
      </c>
      <c r="P439" s="50">
        <f>IFERROR(VLOOKUP($A439,total!$B$4:$AW$437,27,0),0)</f>
        <v>0</v>
      </c>
      <c r="Q439" s="50">
        <f>IFERROR(VLOOKUP($A439,total!$B$4:$AW$437,21,0),0)</f>
        <v>0</v>
      </c>
      <c r="R439" s="50">
        <f>IFERROR(VLOOKUP($A439,total!$B$4:$AW$437,25,0),0)+IFERROR(VLOOKUP($A439,total!$B$4:$AW$437,36,0),0)</f>
        <v>0</v>
      </c>
      <c r="S439" s="50">
        <f>IFERROR(VLOOKUP(A439,gympass!$A$2:$F$148,6,0),0)</f>
        <v>0</v>
      </c>
      <c r="T439" s="50">
        <f>IFERROR(VLOOKUP($A439,total!$B$4:$AW$437,42,0),0)</f>
        <v>0</v>
      </c>
      <c r="U439" s="50">
        <f>IFERROR(VLOOKUP($A439,total!$B$4:$AW$437,32,0),0)</f>
        <v>0</v>
      </c>
      <c r="V439" s="50">
        <f>IFERROR(VLOOKUP($A439,total!$B$4:$AW$437,28,0),0)</f>
        <v>0</v>
      </c>
      <c r="W439" s="50">
        <f>IFERROR(VLOOKUP($A439,total!$B$4:$AX$437,49,0),0)</f>
        <v>0</v>
      </c>
      <c r="X439" s="50"/>
      <c r="Y439" s="50">
        <f>IFERROR(VLOOKUP(A439,#REF!,4,0),0)</f>
        <v>0</v>
      </c>
      <c r="Z439" s="50">
        <f>IFERROR(VLOOKUP(B439,#REF!,8,0),0)</f>
        <v>0</v>
      </c>
      <c r="AA439" s="50">
        <f>IFERROR(VLOOKUP($A439,total!$B$4:$AW$437,45,0),0)</f>
        <v>0</v>
      </c>
      <c r="AB439" s="50">
        <f>IFERROR(VLOOKUP($A439,total!$B$4:$AW$437,48,0),0)</f>
        <v>0</v>
      </c>
      <c r="AC439" s="50">
        <f>IFERROR(VLOOKUP($A439,total!$B$4:$AB$437,19,0),0)</f>
        <v>0</v>
      </c>
      <c r="AD439" s="50">
        <f>IFERROR(VLOOKUP($A439,total!$B$4:$AB$437,10,0),0)</f>
        <v>0</v>
      </c>
      <c r="AE439" s="50">
        <f>IFERROR(VLOOKUP($A439,total!$B$4:$AB$437,13,0),0)-SUMIFS(topmanager!$D:$D,topmanager!$C:$C,rs_nova!$A443,topmanager!$A:$A,856)</f>
        <v>0</v>
      </c>
      <c r="AF439" s="50">
        <f>IFERROR(VLOOKUP($A439,total!$B$4:$AB$437,16,0),0)</f>
        <v>0</v>
      </c>
      <c r="AG439" s="50">
        <f>IFERROR(VLOOKUP($A439,total!$B$4:$AB$437,7,0),0)</f>
        <v>0</v>
      </c>
      <c r="AH439" s="50">
        <f>IFERROR(VLOOKUP($A439,total!$B$4:$AD$437,29,0),0)</f>
        <v>0</v>
      </c>
      <c r="AI439" s="50">
        <f>IFERROR(VLOOKUP(A439,total!$B$4:$AN$437,39,0),0)</f>
        <v>0</v>
      </c>
      <c r="AJ439" s="51">
        <f t="shared" si="97"/>
        <v>0</v>
      </c>
      <c r="AK439" s="50">
        <f t="shared" si="98"/>
        <v>0</v>
      </c>
      <c r="AL439" s="50">
        <f t="shared" si="99"/>
        <v>0</v>
      </c>
      <c r="AM439" s="50">
        <f t="shared" si="100"/>
        <v>0</v>
      </c>
      <c r="AN439" s="50" t="e">
        <f t="shared" si="109"/>
        <v>#REF!</v>
      </c>
      <c r="AO439" s="50" t="e">
        <f t="shared" si="109"/>
        <v>#REF!</v>
      </c>
      <c r="AP439" s="50" t="e">
        <f t="shared" si="109"/>
        <v>#REF!</v>
      </c>
      <c r="AQ439" s="50">
        <f>IFERROR(VLOOKUP(TEXT($A439,"000000"),[6]Página1!$A$8:$S$801,13,FALSE),0)</f>
        <v>0</v>
      </c>
      <c r="AR439" s="50">
        <f>IFERROR(VLOOKUP(TEXT($A439,"000000"),[6]Página1!$A$8:$S$801,16,FALSE),0)</f>
        <v>0</v>
      </c>
      <c r="AS439" s="50">
        <f>IFERROR(VLOOKUP(TEXT($A439,"000000"),[6]Página1!$A$8:$S$801,19,FALSE),0)</f>
        <v>0</v>
      </c>
      <c r="AT439" s="50">
        <f>IFERROR(VLOOKUP(TEXT($A439,"000000"),[7]Página1!$A$8:$R$814,12,FALSE),0)</f>
        <v>0</v>
      </c>
      <c r="AU439" s="50">
        <f>IFERROR(VLOOKUP(TEXT($A439,"000000"),[7]Página1!$A$8:$R$814,15,FALSE),0)</f>
        <v>0</v>
      </c>
      <c r="AV439" s="50">
        <f>IFERROR(VLOOKUP(TEXT($A439,"000000"),[7]Página1!$A$8:$R$814,18,FALSE),0)</f>
        <v>0</v>
      </c>
      <c r="AW439" s="50"/>
      <c r="AX439" s="51" t="e">
        <f t="shared" si="101"/>
        <v>#REF!</v>
      </c>
      <c r="AY439" s="51" t="e">
        <f t="shared" si="102"/>
        <v>#REF!</v>
      </c>
      <c r="AZ439" s="51" t="e">
        <f t="shared" si="103"/>
        <v>#REF!</v>
      </c>
      <c r="BA439" s="51" t="e">
        <f t="shared" si="104"/>
        <v>#REF!</v>
      </c>
      <c r="BB439" s="51">
        <f t="shared" si="105"/>
        <v>0</v>
      </c>
      <c r="BC439" s="51" t="e">
        <f t="shared" si="106"/>
        <v>#REF!</v>
      </c>
      <c r="BD439" s="51">
        <f t="shared" si="107"/>
        <v>0</v>
      </c>
      <c r="BE439" s="51">
        <f>IFERROR(VLOOKUP(A439,salario!A$2:P$91,11,FALSE),0)</f>
        <v>0</v>
      </c>
      <c r="BF439" s="51">
        <f>SUMIFS(topmanager!$D:$D,topmanager!$C:$C,rs_nova!$A439,topmanager!$A:$A,rs_nova!BF$2)</f>
        <v>0</v>
      </c>
      <c r="BG439" s="51">
        <f>SUMIFS(topmanager!$D:$D,topmanager!$C:$C,rs_nova!$A439,topmanager!$A:$A,rs_nova!BG$2)</f>
        <v>0</v>
      </c>
      <c r="BH439" s="51">
        <f>SUMIFS(topmanager!$D:$D,topmanager!$C:$C,rs_nova!$A439,topmanager!$A:$A,rs_nova!BH$2)</f>
        <v>0</v>
      </c>
      <c r="BI439" s="51">
        <f>SUMIFS(topmanager!$D:$D,topmanager!$C:$C,rs_nova!$A439,topmanager!$A:$A,rs_nova!BI$2)</f>
        <v>0</v>
      </c>
      <c r="BJ439" s="51">
        <f>SUMIFS(topmanager!$D:$D,topmanager!$C:$C,rs_nova!$A439,topmanager!$A:$A,rs_nova!BJ$2)+SUMIFS(topmanager!$D:$D,topmanager!$C:$C,rs_nova!$A439,topmanager!$A:$A,rs_nova!BJ$2+1)</f>
        <v>0</v>
      </c>
      <c r="BK439" s="51">
        <f>IFERROR(VLOOKUP(A439,[8]ferias!$C$4:$G$100,5,FALSE),0)</f>
        <v>0</v>
      </c>
      <c r="BL439" s="51">
        <f>SUMIFS(topmanager!$D:$D,topmanager!$C:$C,rs_nova!$A439,topmanager!$A:$A,rs_nova!BL$2)</f>
        <v>0</v>
      </c>
      <c r="BM439" s="51">
        <f>SUMIFS(topmanager!$D:$D,topmanager!$C:$C,rs_nova!$A439,topmanager!$A:$A,rs_nova!BM$2)+SUMIFS(topmanager!$D:$D,topmanager!$C:$C,rs_nova!$A443,topmanager!$A:$A,151)</f>
        <v>0</v>
      </c>
      <c r="BN439" s="51">
        <f t="shared" si="108"/>
        <v>0</v>
      </c>
    </row>
    <row r="440" spans="1:66">
      <c r="A440" s="47" t="e">
        <f>total!#REF!</f>
        <v>#REF!</v>
      </c>
      <c r="B440" s="47">
        <f t="shared" si="95"/>
        <v>0</v>
      </c>
      <c r="C440" s="48" t="e">
        <f>total!#REF!</f>
        <v>#REF!</v>
      </c>
      <c r="D440" s="49" t="str">
        <f>IFERROR(VLOOKUP(A440,salario!A$3:J$32,10,FALSE),"")</f>
        <v/>
      </c>
      <c r="E440" s="49" t="str">
        <f>IFERROR(IF(VLOOKUP(A440,salario!A$3:O$32,15,FALSE)="","",VLOOKUP(A440,salario!A$3:O$32,15,FALSE)),"")</f>
        <v/>
      </c>
      <c r="F440" s="47" t="str">
        <f>IFERROR(VLOOKUP(A440,[5]base_pessoal!$B$2:$P$1504,13,FALSE),"")</f>
        <v/>
      </c>
      <c r="G440" s="50">
        <f>IFERROR(VLOOKUP(A440,salario!A$2:P$91,11,FALSE),0)*B440/30</f>
        <v>0</v>
      </c>
      <c r="H440" s="50">
        <f>SUMIFS(topmanager!$D:$D,topmanager!$C:$C,rs_nova!$A440,topmanager!$A:$A,rs_nova!H$2)+SUMIFS(topmanager!$D:$D,topmanager!$C:$C,rs_nova!$A440,topmanager!$A:$A,63)</f>
        <v>0</v>
      </c>
      <c r="I440" s="50">
        <f>-SUMIFS(topmanager!$D:$D,topmanager!$C:$C,rs_nova!$A440,topmanager!$A:$A,rs_nova!I$2)</f>
        <v>0</v>
      </c>
      <c r="J440" s="50">
        <f>SUMIFS(topmanager!$D:$D,topmanager!$C:$C,rs_nova!$A440,topmanager!$A:$A,rs_nova!J$2)</f>
        <v>0</v>
      </c>
      <c r="K440" s="50">
        <f>SUMIFS(topmanager!$D:$D,topmanager!$C:$C,rs_nova!$A440,topmanager!$A:$A,rs_nova!K$2)+SUMIFS(topmanager!$D:$D,topmanager!$C:$C,rs_nova!$A440,topmanager!$A:$A,911)</f>
        <v>0</v>
      </c>
      <c r="L440" s="50">
        <f>SUMIFS(topmanager!$D:$D,topmanager!$C:$C,rs_nova!$A440,topmanager!$A:$A,rs_nova!L$2)</f>
        <v>0</v>
      </c>
      <c r="M440" s="50">
        <f>SUMIFS(topmanager!$D:$D,topmanager!$C:$C,rs_nova!$A440,topmanager!$A:$A,rs_nova!M$2)+SUMIFS(topmanager!$D:$D,topmanager!$C:$C,rs_nova!$A440,topmanager!$A:$A,908)+SUMIFS(topmanager!$D:$D,topmanager!$C:$C,rs_nova!$A440,topmanager!$A:$A,550)</f>
        <v>0</v>
      </c>
      <c r="N440" s="50">
        <f>SUMIFS(topmanager!$D:$D,topmanager!$C:$C,rs_nova!$A440,topmanager!$A:$A,rs_nova!N$2)</f>
        <v>0</v>
      </c>
      <c r="O440" s="51">
        <f t="shared" si="96"/>
        <v>0</v>
      </c>
      <c r="P440" s="50">
        <f>IFERROR(VLOOKUP($A440,total!$B$4:$AW$437,27,0),0)</f>
        <v>0</v>
      </c>
      <c r="Q440" s="50">
        <f>IFERROR(VLOOKUP($A440,total!$B$4:$AW$437,21,0),0)</f>
        <v>0</v>
      </c>
      <c r="R440" s="50">
        <f>IFERROR(VLOOKUP($A440,total!$B$4:$AW$437,25,0),0)+IFERROR(VLOOKUP($A440,total!$B$4:$AW$437,36,0),0)</f>
        <v>0</v>
      </c>
      <c r="S440" s="50">
        <f>IFERROR(VLOOKUP(A440,gympass!$A$2:$F$148,6,0),0)</f>
        <v>0</v>
      </c>
      <c r="T440" s="50">
        <f>IFERROR(VLOOKUP($A440,total!$B$4:$AW$437,42,0),0)</f>
        <v>0</v>
      </c>
      <c r="U440" s="50">
        <f>IFERROR(VLOOKUP($A440,total!$B$4:$AW$437,32,0),0)</f>
        <v>0</v>
      </c>
      <c r="V440" s="50">
        <f>IFERROR(VLOOKUP($A440,total!$B$4:$AW$437,28,0),0)</f>
        <v>0</v>
      </c>
      <c r="W440" s="50">
        <f>IFERROR(VLOOKUP($A440,total!$B$4:$AX$437,49,0),0)</f>
        <v>0</v>
      </c>
      <c r="X440" s="50"/>
      <c r="Y440" s="50">
        <f>IFERROR(VLOOKUP(A440,#REF!,4,0),0)</f>
        <v>0</v>
      </c>
      <c r="Z440" s="50">
        <f>IFERROR(VLOOKUP(B440,#REF!,8,0),0)</f>
        <v>0</v>
      </c>
      <c r="AA440" s="50">
        <f>IFERROR(VLOOKUP($A440,total!$B$4:$AW$437,45,0),0)</f>
        <v>0</v>
      </c>
      <c r="AB440" s="50">
        <f>IFERROR(VLOOKUP($A440,total!$B$4:$AW$437,48,0),0)</f>
        <v>0</v>
      </c>
      <c r="AC440" s="50">
        <f>IFERROR(VLOOKUP($A440,total!$B$4:$AB$437,19,0),0)</f>
        <v>0</v>
      </c>
      <c r="AD440" s="50">
        <f>IFERROR(VLOOKUP($A440,total!$B$4:$AB$437,10,0),0)</f>
        <v>0</v>
      </c>
      <c r="AE440" s="50">
        <f>IFERROR(VLOOKUP($A440,total!$B$4:$AB$437,13,0),0)-SUMIFS(topmanager!$D:$D,topmanager!$C:$C,rs_nova!$A444,topmanager!$A:$A,856)</f>
        <v>0</v>
      </c>
      <c r="AF440" s="50">
        <f>IFERROR(VLOOKUP($A440,total!$B$4:$AB$437,16,0),0)</f>
        <v>0</v>
      </c>
      <c r="AG440" s="50">
        <f>IFERROR(VLOOKUP($A440,total!$B$4:$AB$437,7,0),0)</f>
        <v>0</v>
      </c>
      <c r="AH440" s="50">
        <f>IFERROR(VLOOKUP($A440,total!$B$4:$AD$437,29,0),0)</f>
        <v>0</v>
      </c>
      <c r="AI440" s="50">
        <f>IFERROR(VLOOKUP(A440,total!$B$4:$AN$437,39,0),0)</f>
        <v>0</v>
      </c>
      <c r="AJ440" s="51">
        <f t="shared" si="97"/>
        <v>0</v>
      </c>
      <c r="AK440" s="50">
        <f t="shared" si="98"/>
        <v>0</v>
      </c>
      <c r="AL440" s="50">
        <f t="shared" si="99"/>
        <v>0</v>
      </c>
      <c r="AM440" s="50">
        <f t="shared" si="100"/>
        <v>0</v>
      </c>
      <c r="AN440" s="50" t="e">
        <f t="shared" si="109"/>
        <v>#REF!</v>
      </c>
      <c r="AO440" s="50" t="e">
        <f t="shared" si="109"/>
        <v>#REF!</v>
      </c>
      <c r="AP440" s="50" t="e">
        <f t="shared" si="109"/>
        <v>#REF!</v>
      </c>
      <c r="AQ440" s="50">
        <f>IFERROR(VLOOKUP(TEXT($A440,"000000"),[6]Página1!$A$8:$S$801,13,FALSE),0)</f>
        <v>0</v>
      </c>
      <c r="AR440" s="50">
        <f>IFERROR(VLOOKUP(TEXT($A440,"000000"),[6]Página1!$A$8:$S$801,16,FALSE),0)</f>
        <v>0</v>
      </c>
      <c r="AS440" s="50">
        <f>IFERROR(VLOOKUP(TEXT($A440,"000000"),[6]Página1!$A$8:$S$801,19,FALSE),0)</f>
        <v>0</v>
      </c>
      <c r="AT440" s="50">
        <f>IFERROR(VLOOKUP(TEXT($A440,"000000"),[7]Página1!$A$8:$R$814,12,FALSE),0)</f>
        <v>0</v>
      </c>
      <c r="AU440" s="50">
        <f>IFERROR(VLOOKUP(TEXT($A440,"000000"),[7]Página1!$A$8:$R$814,15,FALSE),0)</f>
        <v>0</v>
      </c>
      <c r="AV440" s="50">
        <f>IFERROR(VLOOKUP(TEXT($A440,"000000"),[7]Página1!$A$8:$R$814,18,FALSE),0)</f>
        <v>0</v>
      </c>
      <c r="AW440" s="50"/>
      <c r="AX440" s="51" t="e">
        <f t="shared" si="101"/>
        <v>#REF!</v>
      </c>
      <c r="AY440" s="51" t="e">
        <f t="shared" si="102"/>
        <v>#REF!</v>
      </c>
      <c r="AZ440" s="51" t="e">
        <f t="shared" si="103"/>
        <v>#REF!</v>
      </c>
      <c r="BA440" s="51" t="e">
        <f t="shared" si="104"/>
        <v>#REF!</v>
      </c>
      <c r="BB440" s="51">
        <f t="shared" si="105"/>
        <v>0</v>
      </c>
      <c r="BC440" s="51" t="e">
        <f t="shared" si="106"/>
        <v>#REF!</v>
      </c>
      <c r="BD440" s="51">
        <f t="shared" si="107"/>
        <v>0</v>
      </c>
      <c r="BE440" s="51">
        <f>IFERROR(VLOOKUP(A440,salario!A$2:P$91,11,FALSE),0)</f>
        <v>0</v>
      </c>
      <c r="BF440" s="51">
        <f>SUMIFS(topmanager!$D:$D,topmanager!$C:$C,rs_nova!$A440,topmanager!$A:$A,rs_nova!BF$2)</f>
        <v>0</v>
      </c>
      <c r="BG440" s="51">
        <f>SUMIFS(topmanager!$D:$D,topmanager!$C:$C,rs_nova!$A440,topmanager!$A:$A,rs_nova!BG$2)</f>
        <v>0</v>
      </c>
      <c r="BH440" s="51">
        <f>SUMIFS(topmanager!$D:$D,topmanager!$C:$C,rs_nova!$A440,topmanager!$A:$A,rs_nova!BH$2)</f>
        <v>0</v>
      </c>
      <c r="BI440" s="51">
        <f>SUMIFS(topmanager!$D:$D,topmanager!$C:$C,rs_nova!$A440,topmanager!$A:$A,rs_nova!BI$2)</f>
        <v>0</v>
      </c>
      <c r="BJ440" s="51">
        <f>SUMIFS(topmanager!$D:$D,topmanager!$C:$C,rs_nova!$A440,topmanager!$A:$A,rs_nova!BJ$2)+SUMIFS(topmanager!$D:$D,topmanager!$C:$C,rs_nova!$A440,topmanager!$A:$A,rs_nova!BJ$2+1)</f>
        <v>0</v>
      </c>
      <c r="BK440" s="51">
        <f>IFERROR(VLOOKUP(A440,[8]ferias!$C$4:$G$100,5,FALSE),0)</f>
        <v>0</v>
      </c>
      <c r="BL440" s="51">
        <f>SUMIFS(topmanager!$D:$D,topmanager!$C:$C,rs_nova!$A440,topmanager!$A:$A,rs_nova!BL$2)</f>
        <v>0</v>
      </c>
      <c r="BM440" s="51">
        <f>SUMIFS(topmanager!$D:$D,topmanager!$C:$C,rs_nova!$A440,topmanager!$A:$A,rs_nova!BM$2)+SUMIFS(topmanager!$D:$D,topmanager!$C:$C,rs_nova!$A444,topmanager!$A:$A,151)</f>
        <v>0</v>
      </c>
      <c r="BN440" s="51">
        <f t="shared" si="108"/>
        <v>0</v>
      </c>
    </row>
    <row r="441" spans="1:66">
      <c r="A441" s="47" t="e">
        <f>total!#REF!</f>
        <v>#REF!</v>
      </c>
      <c r="B441" s="47">
        <f t="shared" si="95"/>
        <v>0</v>
      </c>
      <c r="C441" s="48" t="e">
        <f>total!#REF!</f>
        <v>#REF!</v>
      </c>
      <c r="D441" s="49" t="str">
        <f>IFERROR(VLOOKUP(A441,salario!A$3:J$32,10,FALSE),"")</f>
        <v/>
      </c>
      <c r="E441" s="49" t="str">
        <f>IFERROR(IF(VLOOKUP(A441,salario!A$3:O$32,15,FALSE)="","",VLOOKUP(A441,salario!A$3:O$32,15,FALSE)),"")</f>
        <v/>
      </c>
      <c r="F441" s="47" t="str">
        <f>IFERROR(VLOOKUP(A441,[5]base_pessoal!$B$2:$P$1504,13,FALSE),"")</f>
        <v/>
      </c>
      <c r="G441" s="50">
        <f>IFERROR(VLOOKUP(A441,salario!A$2:P$91,11,FALSE),0)*B441/30</f>
        <v>0</v>
      </c>
      <c r="H441" s="50">
        <f>SUMIFS(topmanager!$D:$D,topmanager!$C:$C,rs_nova!$A441,topmanager!$A:$A,rs_nova!H$2)+SUMIFS(topmanager!$D:$D,topmanager!$C:$C,rs_nova!$A441,topmanager!$A:$A,63)</f>
        <v>0</v>
      </c>
      <c r="I441" s="50">
        <f>-SUMIFS(topmanager!$D:$D,topmanager!$C:$C,rs_nova!$A441,topmanager!$A:$A,rs_nova!I$2)</f>
        <v>0</v>
      </c>
      <c r="J441" s="50">
        <f>SUMIFS(topmanager!$D:$D,topmanager!$C:$C,rs_nova!$A441,topmanager!$A:$A,rs_nova!J$2)</f>
        <v>0</v>
      </c>
      <c r="K441" s="50">
        <f>SUMIFS(topmanager!$D:$D,topmanager!$C:$C,rs_nova!$A441,topmanager!$A:$A,rs_nova!K$2)+SUMIFS(topmanager!$D:$D,topmanager!$C:$C,rs_nova!$A441,topmanager!$A:$A,911)</f>
        <v>0</v>
      </c>
      <c r="L441" s="50">
        <f>SUMIFS(topmanager!$D:$D,topmanager!$C:$C,rs_nova!$A441,topmanager!$A:$A,rs_nova!L$2)</f>
        <v>0</v>
      </c>
      <c r="M441" s="50">
        <f>SUMIFS(topmanager!$D:$D,topmanager!$C:$C,rs_nova!$A441,topmanager!$A:$A,rs_nova!M$2)+SUMIFS(topmanager!$D:$D,topmanager!$C:$C,rs_nova!$A441,topmanager!$A:$A,908)+SUMIFS(topmanager!$D:$D,topmanager!$C:$C,rs_nova!$A441,topmanager!$A:$A,550)</f>
        <v>0</v>
      </c>
      <c r="N441" s="50">
        <f>SUMIFS(topmanager!$D:$D,topmanager!$C:$C,rs_nova!$A441,topmanager!$A:$A,rs_nova!N$2)</f>
        <v>0</v>
      </c>
      <c r="O441" s="51">
        <f t="shared" si="96"/>
        <v>0</v>
      </c>
      <c r="P441" s="50">
        <f>IFERROR(VLOOKUP($A441,total!$B$4:$AW$437,27,0),0)</f>
        <v>0</v>
      </c>
      <c r="Q441" s="50">
        <f>IFERROR(VLOOKUP($A441,total!$B$4:$AW$437,21,0),0)</f>
        <v>0</v>
      </c>
      <c r="R441" s="50">
        <f>IFERROR(VLOOKUP($A441,total!$B$4:$AW$437,25,0),0)+IFERROR(VLOOKUP($A441,total!$B$4:$AW$437,36,0),0)</f>
        <v>0</v>
      </c>
      <c r="S441" s="50">
        <f>IFERROR(VLOOKUP(A441,gympass!$A$2:$F$148,6,0),0)</f>
        <v>0</v>
      </c>
      <c r="T441" s="50">
        <f>IFERROR(VLOOKUP($A441,total!$B$4:$AW$437,42,0),0)</f>
        <v>0</v>
      </c>
      <c r="U441" s="50">
        <f>IFERROR(VLOOKUP($A441,total!$B$4:$AW$437,32,0),0)</f>
        <v>0</v>
      </c>
      <c r="V441" s="50">
        <f>IFERROR(VLOOKUP($A441,total!$B$4:$AW$437,28,0),0)</f>
        <v>0</v>
      </c>
      <c r="W441" s="50">
        <f>IFERROR(VLOOKUP($A441,total!$B$4:$AX$437,49,0),0)</f>
        <v>0</v>
      </c>
      <c r="X441" s="50"/>
      <c r="Y441" s="50">
        <f>IFERROR(VLOOKUP(A441,#REF!,4,0),0)</f>
        <v>0</v>
      </c>
      <c r="Z441" s="50">
        <f>IFERROR(VLOOKUP(B441,#REF!,8,0),0)</f>
        <v>0</v>
      </c>
      <c r="AA441" s="50">
        <f>IFERROR(VLOOKUP($A441,total!$B$4:$AW$437,45,0),0)</f>
        <v>0</v>
      </c>
      <c r="AB441" s="50">
        <f>IFERROR(VLOOKUP($A441,total!$B$4:$AW$437,48,0),0)</f>
        <v>0</v>
      </c>
      <c r="AC441" s="50">
        <f>IFERROR(VLOOKUP($A441,total!$B$4:$AB$437,19,0),0)</f>
        <v>0</v>
      </c>
      <c r="AD441" s="50">
        <f>IFERROR(VLOOKUP($A441,total!$B$4:$AB$437,10,0),0)</f>
        <v>0</v>
      </c>
      <c r="AE441" s="50">
        <f>IFERROR(VLOOKUP($A441,total!$B$4:$AB$437,13,0),0)-SUMIFS(topmanager!$D:$D,topmanager!$C:$C,rs_nova!$A445,topmanager!$A:$A,856)</f>
        <v>0</v>
      </c>
      <c r="AF441" s="50">
        <f>IFERROR(VLOOKUP($A441,total!$B$4:$AB$437,16,0),0)</f>
        <v>0</v>
      </c>
      <c r="AG441" s="50">
        <f>IFERROR(VLOOKUP($A441,total!$B$4:$AB$437,7,0),0)</f>
        <v>0</v>
      </c>
      <c r="AH441" s="50">
        <f>IFERROR(VLOOKUP($A441,total!$B$4:$AD$437,29,0),0)</f>
        <v>0</v>
      </c>
      <c r="AI441" s="50">
        <f>IFERROR(VLOOKUP(A441,total!$B$4:$AN$437,39,0),0)</f>
        <v>0</v>
      </c>
      <c r="AJ441" s="51">
        <f t="shared" si="97"/>
        <v>0</v>
      </c>
      <c r="AK441" s="50">
        <f t="shared" si="98"/>
        <v>0</v>
      </c>
      <c r="AL441" s="50">
        <f t="shared" si="99"/>
        <v>0</v>
      </c>
      <c r="AM441" s="50">
        <f t="shared" si="100"/>
        <v>0</v>
      </c>
      <c r="AN441" s="50" t="e">
        <f t="shared" si="109"/>
        <v>#REF!</v>
      </c>
      <c r="AO441" s="50" t="e">
        <f t="shared" si="109"/>
        <v>#REF!</v>
      </c>
      <c r="AP441" s="50" t="e">
        <f t="shared" si="109"/>
        <v>#REF!</v>
      </c>
      <c r="AQ441" s="50">
        <f>IFERROR(VLOOKUP(TEXT($A441,"000000"),[6]Página1!$A$8:$S$801,13,FALSE),0)</f>
        <v>0</v>
      </c>
      <c r="AR441" s="50">
        <f>IFERROR(VLOOKUP(TEXT($A441,"000000"),[6]Página1!$A$8:$S$801,16,FALSE),0)</f>
        <v>0</v>
      </c>
      <c r="AS441" s="50">
        <f>IFERROR(VLOOKUP(TEXT($A441,"000000"),[6]Página1!$A$8:$S$801,19,FALSE),0)</f>
        <v>0</v>
      </c>
      <c r="AT441" s="50">
        <f>IFERROR(VLOOKUP(TEXT($A441,"000000"),[7]Página1!$A$8:$R$814,12,FALSE),0)</f>
        <v>0</v>
      </c>
      <c r="AU441" s="50">
        <f>IFERROR(VLOOKUP(TEXT($A441,"000000"),[7]Página1!$A$8:$R$814,15,FALSE),0)</f>
        <v>0</v>
      </c>
      <c r="AV441" s="50">
        <f>IFERROR(VLOOKUP(TEXT($A441,"000000"),[7]Página1!$A$8:$R$814,18,FALSE),0)</f>
        <v>0</v>
      </c>
      <c r="AW441" s="50"/>
      <c r="AX441" s="51" t="e">
        <f t="shared" si="101"/>
        <v>#REF!</v>
      </c>
      <c r="AY441" s="51" t="e">
        <f t="shared" si="102"/>
        <v>#REF!</v>
      </c>
      <c r="AZ441" s="51" t="e">
        <f t="shared" si="103"/>
        <v>#REF!</v>
      </c>
      <c r="BA441" s="51" t="e">
        <f t="shared" si="104"/>
        <v>#REF!</v>
      </c>
      <c r="BB441" s="51">
        <f t="shared" si="105"/>
        <v>0</v>
      </c>
      <c r="BC441" s="51" t="e">
        <f t="shared" si="106"/>
        <v>#REF!</v>
      </c>
      <c r="BD441" s="51">
        <f t="shared" si="107"/>
        <v>0</v>
      </c>
      <c r="BE441" s="51">
        <f>IFERROR(VLOOKUP(A441,salario!A$2:P$91,11,FALSE),0)</f>
        <v>0</v>
      </c>
      <c r="BF441" s="51">
        <f>SUMIFS(topmanager!$D:$D,topmanager!$C:$C,rs_nova!$A441,topmanager!$A:$A,rs_nova!BF$2)</f>
        <v>0</v>
      </c>
      <c r="BG441" s="51">
        <f>SUMIFS(topmanager!$D:$D,topmanager!$C:$C,rs_nova!$A441,topmanager!$A:$A,rs_nova!BG$2)</f>
        <v>0</v>
      </c>
      <c r="BH441" s="51">
        <f>SUMIFS(topmanager!$D:$D,topmanager!$C:$C,rs_nova!$A441,topmanager!$A:$A,rs_nova!BH$2)</f>
        <v>0</v>
      </c>
      <c r="BI441" s="51">
        <f>SUMIFS(topmanager!$D:$D,topmanager!$C:$C,rs_nova!$A441,topmanager!$A:$A,rs_nova!BI$2)</f>
        <v>0</v>
      </c>
      <c r="BJ441" s="51">
        <f>SUMIFS(topmanager!$D:$D,topmanager!$C:$C,rs_nova!$A441,topmanager!$A:$A,rs_nova!BJ$2)+SUMIFS(topmanager!$D:$D,topmanager!$C:$C,rs_nova!$A441,topmanager!$A:$A,rs_nova!BJ$2+1)</f>
        <v>0</v>
      </c>
      <c r="BK441" s="51">
        <f>IFERROR(VLOOKUP(A441,[8]ferias!$C$4:$G$100,5,FALSE),0)</f>
        <v>0</v>
      </c>
      <c r="BL441" s="51">
        <f>SUMIFS(topmanager!$D:$D,topmanager!$C:$C,rs_nova!$A441,topmanager!$A:$A,rs_nova!BL$2)</f>
        <v>0</v>
      </c>
      <c r="BM441" s="51">
        <f>SUMIFS(topmanager!$D:$D,topmanager!$C:$C,rs_nova!$A441,topmanager!$A:$A,rs_nova!BM$2)+SUMIFS(topmanager!$D:$D,topmanager!$C:$C,rs_nova!$A445,topmanager!$A:$A,151)</f>
        <v>0</v>
      </c>
      <c r="BN441" s="51">
        <f t="shared" si="108"/>
        <v>0</v>
      </c>
    </row>
    <row r="442" spans="1:66">
      <c r="A442" s="47" t="e">
        <f>total!#REF!</f>
        <v>#REF!</v>
      </c>
      <c r="B442" s="47">
        <f t="shared" si="95"/>
        <v>0</v>
      </c>
      <c r="C442" s="48" t="e">
        <f>total!#REF!</f>
        <v>#REF!</v>
      </c>
      <c r="D442" s="49" t="str">
        <f>IFERROR(VLOOKUP(A442,salario!A$3:J$32,10,FALSE),"")</f>
        <v/>
      </c>
      <c r="E442" s="49" t="str">
        <f>IFERROR(IF(VLOOKUP(A442,salario!A$3:O$32,15,FALSE)="","",VLOOKUP(A442,salario!A$3:O$32,15,FALSE)),"")</f>
        <v/>
      </c>
      <c r="F442" s="47" t="str">
        <f>IFERROR(VLOOKUP(A442,[5]base_pessoal!$B$2:$P$1504,13,FALSE),"")</f>
        <v/>
      </c>
      <c r="G442" s="50">
        <f>IFERROR(VLOOKUP(A442,salario!A$2:P$91,11,FALSE),0)*B442/30</f>
        <v>0</v>
      </c>
      <c r="H442" s="50">
        <f>SUMIFS(topmanager!$D:$D,topmanager!$C:$C,rs_nova!$A442,topmanager!$A:$A,rs_nova!H$2)+SUMIFS(topmanager!$D:$D,topmanager!$C:$C,rs_nova!$A442,topmanager!$A:$A,63)</f>
        <v>0</v>
      </c>
      <c r="I442" s="50">
        <f>-SUMIFS(topmanager!$D:$D,topmanager!$C:$C,rs_nova!$A442,topmanager!$A:$A,rs_nova!I$2)</f>
        <v>0</v>
      </c>
      <c r="J442" s="50">
        <f>SUMIFS(topmanager!$D:$D,topmanager!$C:$C,rs_nova!$A442,topmanager!$A:$A,rs_nova!J$2)</f>
        <v>0</v>
      </c>
      <c r="K442" s="50">
        <f>SUMIFS(topmanager!$D:$D,topmanager!$C:$C,rs_nova!$A442,topmanager!$A:$A,rs_nova!K$2)+SUMIFS(topmanager!$D:$D,topmanager!$C:$C,rs_nova!$A442,topmanager!$A:$A,911)</f>
        <v>0</v>
      </c>
      <c r="L442" s="50">
        <f>SUMIFS(topmanager!$D:$D,topmanager!$C:$C,rs_nova!$A442,topmanager!$A:$A,rs_nova!L$2)</f>
        <v>0</v>
      </c>
      <c r="M442" s="50">
        <f>SUMIFS(topmanager!$D:$D,topmanager!$C:$C,rs_nova!$A442,topmanager!$A:$A,rs_nova!M$2)+SUMIFS(topmanager!$D:$D,topmanager!$C:$C,rs_nova!$A442,topmanager!$A:$A,908)+SUMIFS(topmanager!$D:$D,topmanager!$C:$C,rs_nova!$A442,topmanager!$A:$A,550)</f>
        <v>0</v>
      </c>
      <c r="N442" s="50">
        <f>SUMIFS(topmanager!$D:$D,topmanager!$C:$C,rs_nova!$A442,topmanager!$A:$A,rs_nova!N$2)</f>
        <v>0</v>
      </c>
      <c r="O442" s="51">
        <f t="shared" si="96"/>
        <v>0</v>
      </c>
      <c r="P442" s="50">
        <f>IFERROR(VLOOKUP($A442,total!$B$4:$AW$437,27,0),0)</f>
        <v>0</v>
      </c>
      <c r="Q442" s="50">
        <f>IFERROR(VLOOKUP($A442,total!$B$4:$AW$437,21,0),0)</f>
        <v>0</v>
      </c>
      <c r="R442" s="50">
        <f>IFERROR(VLOOKUP($A442,total!$B$4:$AW$437,25,0),0)+IFERROR(VLOOKUP($A442,total!$B$4:$AW$437,36,0),0)</f>
        <v>0</v>
      </c>
      <c r="S442" s="50">
        <f>IFERROR(VLOOKUP(A442,gympass!$A$2:$F$148,6,0),0)</f>
        <v>0</v>
      </c>
      <c r="T442" s="50">
        <f>IFERROR(VLOOKUP($A442,total!$B$4:$AW$437,42,0),0)</f>
        <v>0</v>
      </c>
      <c r="U442" s="50">
        <f>IFERROR(VLOOKUP($A442,total!$B$4:$AW$437,32,0),0)</f>
        <v>0</v>
      </c>
      <c r="V442" s="50">
        <f>IFERROR(VLOOKUP($A442,total!$B$4:$AW$437,28,0),0)</f>
        <v>0</v>
      </c>
      <c r="W442" s="50">
        <f>IFERROR(VLOOKUP($A442,total!$B$4:$AX$437,49,0),0)</f>
        <v>0</v>
      </c>
      <c r="X442" s="50"/>
      <c r="Y442" s="50">
        <f>IFERROR(VLOOKUP(A442,#REF!,4,0),0)</f>
        <v>0</v>
      </c>
      <c r="Z442" s="50">
        <f>IFERROR(VLOOKUP(B442,#REF!,8,0),0)</f>
        <v>0</v>
      </c>
      <c r="AA442" s="50">
        <f>IFERROR(VLOOKUP($A442,total!$B$4:$AW$437,45,0),0)</f>
        <v>0</v>
      </c>
      <c r="AB442" s="50">
        <f>IFERROR(VLOOKUP($A442,total!$B$4:$AW$437,48,0),0)</f>
        <v>0</v>
      </c>
      <c r="AC442" s="50">
        <f>IFERROR(VLOOKUP($A442,total!$B$4:$AB$437,19,0),0)</f>
        <v>0</v>
      </c>
      <c r="AD442" s="50">
        <f>IFERROR(VLOOKUP($A442,total!$B$4:$AB$437,10,0),0)</f>
        <v>0</v>
      </c>
      <c r="AE442" s="50">
        <f>IFERROR(VLOOKUP($A442,total!$B$4:$AB$437,13,0),0)-SUMIFS(topmanager!$D:$D,topmanager!$C:$C,rs_nova!$A446,topmanager!$A:$A,856)</f>
        <v>0</v>
      </c>
      <c r="AF442" s="50">
        <f>IFERROR(VLOOKUP($A442,total!$B$4:$AB$437,16,0),0)</f>
        <v>0</v>
      </c>
      <c r="AG442" s="50">
        <f>IFERROR(VLOOKUP($A442,total!$B$4:$AB$437,7,0),0)</f>
        <v>0</v>
      </c>
      <c r="AH442" s="50">
        <f>IFERROR(VLOOKUP($A442,total!$B$4:$AD$437,29,0),0)</f>
        <v>0</v>
      </c>
      <c r="AI442" s="50">
        <f>IFERROR(VLOOKUP(A442,total!$B$4:$AN$437,39,0),0)</f>
        <v>0</v>
      </c>
      <c r="AJ442" s="51">
        <f t="shared" si="97"/>
        <v>0</v>
      </c>
      <c r="AK442" s="50">
        <f t="shared" si="98"/>
        <v>0</v>
      </c>
      <c r="AL442" s="50">
        <f t="shared" si="99"/>
        <v>0</v>
      </c>
      <c r="AM442" s="50">
        <f t="shared" si="100"/>
        <v>0</v>
      </c>
      <c r="AN442" s="50" t="e">
        <f t="shared" si="109"/>
        <v>#REF!</v>
      </c>
      <c r="AO442" s="50" t="e">
        <f t="shared" si="109"/>
        <v>#REF!</v>
      </c>
      <c r="AP442" s="50" t="e">
        <f t="shared" si="109"/>
        <v>#REF!</v>
      </c>
      <c r="AQ442" s="50">
        <f>IFERROR(VLOOKUP(TEXT($A442,"000000"),[6]Página1!$A$8:$S$801,13,FALSE),0)</f>
        <v>0</v>
      </c>
      <c r="AR442" s="50">
        <f>IFERROR(VLOOKUP(TEXT($A442,"000000"),[6]Página1!$A$8:$S$801,16,FALSE),0)</f>
        <v>0</v>
      </c>
      <c r="AS442" s="50">
        <f>IFERROR(VLOOKUP(TEXT($A442,"000000"),[6]Página1!$A$8:$S$801,19,FALSE),0)</f>
        <v>0</v>
      </c>
      <c r="AT442" s="50">
        <f>IFERROR(VLOOKUP(TEXT($A442,"000000"),[7]Página1!$A$8:$R$814,12,FALSE),0)</f>
        <v>0</v>
      </c>
      <c r="AU442" s="50">
        <f>IFERROR(VLOOKUP(TEXT($A442,"000000"),[7]Página1!$A$8:$R$814,15,FALSE),0)</f>
        <v>0</v>
      </c>
      <c r="AV442" s="50">
        <f>IFERROR(VLOOKUP(TEXT($A442,"000000"),[7]Página1!$A$8:$R$814,18,FALSE),0)</f>
        <v>0</v>
      </c>
      <c r="AW442" s="50"/>
      <c r="AX442" s="51" t="e">
        <f t="shared" si="101"/>
        <v>#REF!</v>
      </c>
      <c r="AY442" s="51" t="e">
        <f t="shared" si="102"/>
        <v>#REF!</v>
      </c>
      <c r="AZ442" s="51" t="e">
        <f t="shared" si="103"/>
        <v>#REF!</v>
      </c>
      <c r="BA442" s="51" t="e">
        <f t="shared" si="104"/>
        <v>#REF!</v>
      </c>
      <c r="BB442" s="51">
        <f t="shared" si="105"/>
        <v>0</v>
      </c>
      <c r="BC442" s="51" t="e">
        <f t="shared" si="106"/>
        <v>#REF!</v>
      </c>
      <c r="BD442" s="51">
        <f t="shared" si="107"/>
        <v>0</v>
      </c>
      <c r="BE442" s="51">
        <f>IFERROR(VLOOKUP(A442,salario!A$2:P$91,11,FALSE),0)</f>
        <v>0</v>
      </c>
      <c r="BF442" s="51">
        <f>SUMIFS(topmanager!$D:$D,topmanager!$C:$C,rs_nova!$A442,topmanager!$A:$A,rs_nova!BF$2)</f>
        <v>0</v>
      </c>
      <c r="BG442" s="51">
        <f>SUMIFS(topmanager!$D:$D,topmanager!$C:$C,rs_nova!$A442,topmanager!$A:$A,rs_nova!BG$2)</f>
        <v>0</v>
      </c>
      <c r="BH442" s="51">
        <f>SUMIFS(topmanager!$D:$D,topmanager!$C:$C,rs_nova!$A442,topmanager!$A:$A,rs_nova!BH$2)</f>
        <v>0</v>
      </c>
      <c r="BI442" s="51">
        <f>SUMIFS(topmanager!$D:$D,topmanager!$C:$C,rs_nova!$A442,topmanager!$A:$A,rs_nova!BI$2)</f>
        <v>0</v>
      </c>
      <c r="BJ442" s="51">
        <f>SUMIFS(topmanager!$D:$D,topmanager!$C:$C,rs_nova!$A442,topmanager!$A:$A,rs_nova!BJ$2)+SUMIFS(topmanager!$D:$D,topmanager!$C:$C,rs_nova!$A442,topmanager!$A:$A,rs_nova!BJ$2+1)</f>
        <v>0</v>
      </c>
      <c r="BK442" s="51">
        <f>IFERROR(VLOOKUP(A442,[8]ferias!$C$4:$G$100,5,FALSE),0)</f>
        <v>0</v>
      </c>
      <c r="BL442" s="51">
        <f>SUMIFS(topmanager!$D:$D,topmanager!$C:$C,rs_nova!$A442,topmanager!$A:$A,rs_nova!BL$2)</f>
        <v>0</v>
      </c>
      <c r="BM442" s="51">
        <f>SUMIFS(topmanager!$D:$D,topmanager!$C:$C,rs_nova!$A442,topmanager!$A:$A,rs_nova!BM$2)+SUMIFS(topmanager!$D:$D,topmanager!$C:$C,rs_nova!$A446,topmanager!$A:$A,151)</f>
        <v>0</v>
      </c>
      <c r="BN442" s="51">
        <f t="shared" si="108"/>
        <v>0</v>
      </c>
    </row>
    <row r="443" spans="1:66">
      <c r="A443" s="47" t="e">
        <f>total!#REF!</f>
        <v>#REF!</v>
      </c>
      <c r="B443" s="47">
        <f t="shared" si="95"/>
        <v>0</v>
      </c>
      <c r="C443" s="48" t="e">
        <f>total!#REF!</f>
        <v>#REF!</v>
      </c>
      <c r="D443" s="49" t="str">
        <f>IFERROR(VLOOKUP(A443,salario!A$3:J$32,10,FALSE),"")</f>
        <v/>
      </c>
      <c r="E443" s="49" t="str">
        <f>IFERROR(IF(VLOOKUP(A443,salario!A$3:O$32,15,FALSE)="","",VLOOKUP(A443,salario!A$3:O$32,15,FALSE)),"")</f>
        <v/>
      </c>
      <c r="F443" s="47" t="str">
        <f>IFERROR(VLOOKUP(A443,[5]base_pessoal!$B$2:$P$1504,13,FALSE),"")</f>
        <v/>
      </c>
      <c r="G443" s="50">
        <f>IFERROR(VLOOKUP(A443,salario!A$2:P$91,11,FALSE),0)*B443/30</f>
        <v>0</v>
      </c>
      <c r="H443" s="50">
        <f>SUMIFS(topmanager!$D:$D,topmanager!$C:$C,rs_nova!$A443,topmanager!$A:$A,rs_nova!H$2)+SUMIFS(topmanager!$D:$D,topmanager!$C:$C,rs_nova!$A443,topmanager!$A:$A,63)</f>
        <v>0</v>
      </c>
      <c r="I443" s="50">
        <f>-SUMIFS(topmanager!$D:$D,topmanager!$C:$C,rs_nova!$A443,topmanager!$A:$A,rs_nova!I$2)</f>
        <v>0</v>
      </c>
      <c r="J443" s="50">
        <f>SUMIFS(topmanager!$D:$D,topmanager!$C:$C,rs_nova!$A443,topmanager!$A:$A,rs_nova!J$2)</f>
        <v>0</v>
      </c>
      <c r="K443" s="50">
        <f>SUMIFS(topmanager!$D:$D,topmanager!$C:$C,rs_nova!$A443,topmanager!$A:$A,rs_nova!K$2)+SUMIFS(topmanager!$D:$D,topmanager!$C:$C,rs_nova!$A443,topmanager!$A:$A,911)</f>
        <v>0</v>
      </c>
      <c r="L443" s="50">
        <f>SUMIFS(topmanager!$D:$D,topmanager!$C:$C,rs_nova!$A443,topmanager!$A:$A,rs_nova!L$2)</f>
        <v>0</v>
      </c>
      <c r="M443" s="50">
        <f>SUMIFS(topmanager!$D:$D,topmanager!$C:$C,rs_nova!$A443,topmanager!$A:$A,rs_nova!M$2)+SUMIFS(topmanager!$D:$D,topmanager!$C:$C,rs_nova!$A443,topmanager!$A:$A,908)+SUMIFS(topmanager!$D:$D,topmanager!$C:$C,rs_nova!$A443,topmanager!$A:$A,550)</f>
        <v>0</v>
      </c>
      <c r="N443" s="50">
        <f>SUMIFS(topmanager!$D:$D,topmanager!$C:$C,rs_nova!$A443,topmanager!$A:$A,rs_nova!N$2)</f>
        <v>0</v>
      </c>
      <c r="O443" s="51">
        <f t="shared" si="96"/>
        <v>0</v>
      </c>
      <c r="P443" s="50">
        <f>IFERROR(VLOOKUP($A443,total!$B$4:$AW$437,27,0),0)</f>
        <v>0</v>
      </c>
      <c r="Q443" s="50">
        <f>IFERROR(VLOOKUP($A443,total!$B$4:$AW$437,21,0),0)</f>
        <v>0</v>
      </c>
      <c r="R443" s="50">
        <f>IFERROR(VLOOKUP($A443,total!$B$4:$AW$437,25,0),0)+IFERROR(VLOOKUP($A443,total!$B$4:$AW$437,36,0),0)</f>
        <v>0</v>
      </c>
      <c r="S443" s="50">
        <f>IFERROR(VLOOKUP(A443,gympass!$A$2:$F$148,6,0),0)</f>
        <v>0</v>
      </c>
      <c r="T443" s="50">
        <f>IFERROR(VLOOKUP($A443,total!$B$4:$AW$437,42,0),0)</f>
        <v>0</v>
      </c>
      <c r="U443" s="50">
        <f>IFERROR(VLOOKUP($A443,total!$B$4:$AW$437,32,0),0)</f>
        <v>0</v>
      </c>
      <c r="V443" s="50">
        <f>IFERROR(VLOOKUP($A443,total!$B$4:$AW$437,28,0),0)</f>
        <v>0</v>
      </c>
      <c r="W443" s="50">
        <f>IFERROR(VLOOKUP($A443,total!$B$4:$AX$437,49,0),0)</f>
        <v>0</v>
      </c>
      <c r="X443" s="50"/>
      <c r="Y443" s="50">
        <f>IFERROR(VLOOKUP(A443,#REF!,4,0),0)</f>
        <v>0</v>
      </c>
      <c r="Z443" s="50">
        <f>IFERROR(VLOOKUP(B443,#REF!,8,0),0)</f>
        <v>0</v>
      </c>
      <c r="AA443" s="50">
        <f>IFERROR(VLOOKUP($A443,total!$B$4:$AW$437,45,0),0)</f>
        <v>0</v>
      </c>
      <c r="AB443" s="50">
        <f>IFERROR(VLOOKUP($A443,total!$B$4:$AW$437,48,0),0)</f>
        <v>0</v>
      </c>
      <c r="AC443" s="50">
        <f>IFERROR(VLOOKUP($A443,total!$B$4:$AB$437,19,0),0)</f>
        <v>0</v>
      </c>
      <c r="AD443" s="50">
        <f>IFERROR(VLOOKUP($A443,total!$B$4:$AB$437,10,0),0)</f>
        <v>0</v>
      </c>
      <c r="AE443" s="50">
        <f>IFERROR(VLOOKUP($A443,total!$B$4:$AB$437,13,0),0)-SUMIFS(topmanager!$D:$D,topmanager!$C:$C,rs_nova!$A447,topmanager!$A:$A,856)</f>
        <v>0</v>
      </c>
      <c r="AF443" s="50">
        <f>IFERROR(VLOOKUP($A443,total!$B$4:$AB$437,16,0),0)</f>
        <v>0</v>
      </c>
      <c r="AG443" s="50">
        <f>IFERROR(VLOOKUP($A443,total!$B$4:$AB$437,7,0),0)</f>
        <v>0</v>
      </c>
      <c r="AH443" s="50">
        <f>IFERROR(VLOOKUP($A443,total!$B$4:$AD$437,29,0),0)</f>
        <v>0</v>
      </c>
      <c r="AI443" s="50">
        <f>IFERROR(VLOOKUP(A443,total!$B$4:$AN$437,39,0),0)</f>
        <v>0</v>
      </c>
      <c r="AJ443" s="51">
        <f t="shared" si="97"/>
        <v>0</v>
      </c>
      <c r="AK443" s="50">
        <f t="shared" si="98"/>
        <v>0</v>
      </c>
      <c r="AL443" s="50">
        <f t="shared" si="99"/>
        <v>0</v>
      </c>
      <c r="AM443" s="50">
        <f t="shared" si="100"/>
        <v>0</v>
      </c>
      <c r="AN443" s="50" t="e">
        <f t="shared" si="109"/>
        <v>#REF!</v>
      </c>
      <c r="AO443" s="50" t="e">
        <f t="shared" si="109"/>
        <v>#REF!</v>
      </c>
      <c r="AP443" s="50" t="e">
        <f t="shared" si="109"/>
        <v>#REF!</v>
      </c>
      <c r="AQ443" s="50">
        <f>IFERROR(VLOOKUP(TEXT($A443,"000000"),[6]Página1!$A$8:$S$801,13,FALSE),0)</f>
        <v>0</v>
      </c>
      <c r="AR443" s="50">
        <f>IFERROR(VLOOKUP(TEXT($A443,"000000"),[6]Página1!$A$8:$S$801,16,FALSE),0)</f>
        <v>0</v>
      </c>
      <c r="AS443" s="50">
        <f>IFERROR(VLOOKUP(TEXT($A443,"000000"),[6]Página1!$A$8:$S$801,19,FALSE),0)</f>
        <v>0</v>
      </c>
      <c r="AT443" s="50">
        <f>IFERROR(VLOOKUP(TEXT($A443,"000000"),[7]Página1!$A$8:$R$814,12,FALSE),0)</f>
        <v>0</v>
      </c>
      <c r="AU443" s="50">
        <f>IFERROR(VLOOKUP(TEXT($A443,"000000"),[7]Página1!$A$8:$R$814,15,FALSE),0)</f>
        <v>0</v>
      </c>
      <c r="AV443" s="50">
        <f>IFERROR(VLOOKUP(TEXT($A443,"000000"),[7]Página1!$A$8:$R$814,18,FALSE),0)</f>
        <v>0</v>
      </c>
      <c r="AW443" s="50"/>
      <c r="AX443" s="51" t="e">
        <f t="shared" si="101"/>
        <v>#REF!</v>
      </c>
      <c r="AY443" s="51" t="e">
        <f t="shared" si="102"/>
        <v>#REF!</v>
      </c>
      <c r="AZ443" s="51" t="e">
        <f t="shared" si="103"/>
        <v>#REF!</v>
      </c>
      <c r="BA443" s="51" t="e">
        <f t="shared" si="104"/>
        <v>#REF!</v>
      </c>
      <c r="BB443" s="51">
        <f t="shared" si="105"/>
        <v>0</v>
      </c>
      <c r="BC443" s="51" t="e">
        <f t="shared" si="106"/>
        <v>#REF!</v>
      </c>
      <c r="BD443" s="51">
        <f t="shared" si="107"/>
        <v>0</v>
      </c>
      <c r="BE443" s="51">
        <f>IFERROR(VLOOKUP(A443,salario!A$2:P$91,11,FALSE),0)</f>
        <v>0</v>
      </c>
      <c r="BF443" s="51">
        <f>SUMIFS(topmanager!$D:$D,topmanager!$C:$C,rs_nova!$A443,topmanager!$A:$A,rs_nova!BF$2)</f>
        <v>0</v>
      </c>
      <c r="BG443" s="51">
        <f>SUMIFS(topmanager!$D:$D,topmanager!$C:$C,rs_nova!$A443,topmanager!$A:$A,rs_nova!BG$2)</f>
        <v>0</v>
      </c>
      <c r="BH443" s="51">
        <f>SUMIFS(topmanager!$D:$D,topmanager!$C:$C,rs_nova!$A443,topmanager!$A:$A,rs_nova!BH$2)</f>
        <v>0</v>
      </c>
      <c r="BI443" s="51">
        <f>SUMIFS(topmanager!$D:$D,topmanager!$C:$C,rs_nova!$A443,topmanager!$A:$A,rs_nova!BI$2)</f>
        <v>0</v>
      </c>
      <c r="BJ443" s="51">
        <f>SUMIFS(topmanager!$D:$D,topmanager!$C:$C,rs_nova!$A443,topmanager!$A:$A,rs_nova!BJ$2)+SUMIFS(topmanager!$D:$D,topmanager!$C:$C,rs_nova!$A443,topmanager!$A:$A,rs_nova!BJ$2+1)</f>
        <v>0</v>
      </c>
      <c r="BK443" s="51">
        <f>IFERROR(VLOOKUP(A443,[8]ferias!$C$4:$G$100,5,FALSE),0)</f>
        <v>0</v>
      </c>
      <c r="BL443" s="51">
        <f>SUMIFS(topmanager!$D:$D,topmanager!$C:$C,rs_nova!$A443,topmanager!$A:$A,rs_nova!BL$2)</f>
        <v>0</v>
      </c>
      <c r="BM443" s="51">
        <f>SUMIFS(topmanager!$D:$D,topmanager!$C:$C,rs_nova!$A443,topmanager!$A:$A,rs_nova!BM$2)+SUMIFS(topmanager!$D:$D,topmanager!$C:$C,rs_nova!$A447,topmanager!$A:$A,151)</f>
        <v>0</v>
      </c>
      <c r="BN443" s="51">
        <f t="shared" si="108"/>
        <v>0</v>
      </c>
    </row>
    <row r="444" spans="1:66">
      <c r="A444" s="47" t="e">
        <f>total!#REF!</f>
        <v>#REF!</v>
      </c>
      <c r="B444" s="47">
        <f t="shared" si="95"/>
        <v>0</v>
      </c>
      <c r="C444" s="48" t="e">
        <f>total!#REF!</f>
        <v>#REF!</v>
      </c>
      <c r="D444" s="49" t="str">
        <f>IFERROR(VLOOKUP(A444,salario!A$3:J$32,10,FALSE),"")</f>
        <v/>
      </c>
      <c r="E444" s="49" t="str">
        <f>IFERROR(IF(VLOOKUP(A444,salario!A$3:O$32,15,FALSE)="","",VLOOKUP(A444,salario!A$3:O$32,15,FALSE)),"")</f>
        <v/>
      </c>
      <c r="F444" s="47" t="str">
        <f>IFERROR(VLOOKUP(A444,[5]base_pessoal!$B$2:$P$1504,13,FALSE),"")</f>
        <v/>
      </c>
      <c r="G444" s="50">
        <f>IFERROR(VLOOKUP(A444,salario!A$2:P$91,11,FALSE),0)*B444/30</f>
        <v>0</v>
      </c>
      <c r="H444" s="50">
        <f>SUMIFS(topmanager!$D:$D,topmanager!$C:$C,rs_nova!$A444,topmanager!$A:$A,rs_nova!H$2)+SUMIFS(topmanager!$D:$D,topmanager!$C:$C,rs_nova!$A444,topmanager!$A:$A,63)</f>
        <v>0</v>
      </c>
      <c r="I444" s="50">
        <f>-SUMIFS(topmanager!$D:$D,topmanager!$C:$C,rs_nova!$A444,topmanager!$A:$A,rs_nova!I$2)</f>
        <v>0</v>
      </c>
      <c r="J444" s="50">
        <f>SUMIFS(topmanager!$D:$D,topmanager!$C:$C,rs_nova!$A444,topmanager!$A:$A,rs_nova!J$2)</f>
        <v>0</v>
      </c>
      <c r="K444" s="50">
        <f>SUMIFS(topmanager!$D:$D,topmanager!$C:$C,rs_nova!$A444,topmanager!$A:$A,rs_nova!K$2)+SUMIFS(topmanager!$D:$D,topmanager!$C:$C,rs_nova!$A444,topmanager!$A:$A,911)</f>
        <v>0</v>
      </c>
      <c r="L444" s="50">
        <f>SUMIFS(topmanager!$D:$D,topmanager!$C:$C,rs_nova!$A444,topmanager!$A:$A,rs_nova!L$2)</f>
        <v>0</v>
      </c>
      <c r="M444" s="50">
        <f>SUMIFS(topmanager!$D:$D,topmanager!$C:$C,rs_nova!$A444,topmanager!$A:$A,rs_nova!M$2)+SUMIFS(topmanager!$D:$D,topmanager!$C:$C,rs_nova!$A444,topmanager!$A:$A,908)+SUMIFS(topmanager!$D:$D,topmanager!$C:$C,rs_nova!$A444,topmanager!$A:$A,550)</f>
        <v>0</v>
      </c>
      <c r="N444" s="50">
        <f>SUMIFS(topmanager!$D:$D,topmanager!$C:$C,rs_nova!$A444,topmanager!$A:$A,rs_nova!N$2)</f>
        <v>0</v>
      </c>
      <c r="O444" s="51">
        <f t="shared" si="96"/>
        <v>0</v>
      </c>
      <c r="P444" s="50">
        <f>IFERROR(VLOOKUP($A444,total!$B$4:$AW$437,27,0),0)</f>
        <v>0</v>
      </c>
      <c r="Q444" s="50">
        <f>IFERROR(VLOOKUP($A444,total!$B$4:$AW$437,21,0),0)</f>
        <v>0</v>
      </c>
      <c r="R444" s="50">
        <f>IFERROR(VLOOKUP($A444,total!$B$4:$AW$437,25,0),0)+IFERROR(VLOOKUP($A444,total!$B$4:$AW$437,36,0),0)</f>
        <v>0</v>
      </c>
      <c r="S444" s="50">
        <f>IFERROR(VLOOKUP(A444,gympass!$A$2:$F$148,6,0),0)</f>
        <v>0</v>
      </c>
      <c r="T444" s="50">
        <f>IFERROR(VLOOKUP($A444,total!$B$4:$AW$437,42,0),0)</f>
        <v>0</v>
      </c>
      <c r="U444" s="50">
        <f>IFERROR(VLOOKUP($A444,total!$B$4:$AW$437,32,0),0)</f>
        <v>0</v>
      </c>
      <c r="V444" s="50">
        <f>IFERROR(VLOOKUP($A444,total!$B$4:$AW$437,28,0),0)</f>
        <v>0</v>
      </c>
      <c r="W444" s="50">
        <f>IFERROR(VLOOKUP($A444,total!$B$4:$AX$437,49,0),0)</f>
        <v>0</v>
      </c>
      <c r="X444" s="50"/>
      <c r="Y444" s="50">
        <f>IFERROR(VLOOKUP(A444,#REF!,4,0),0)</f>
        <v>0</v>
      </c>
      <c r="Z444" s="50">
        <f>IFERROR(VLOOKUP(B444,#REF!,8,0),0)</f>
        <v>0</v>
      </c>
      <c r="AA444" s="50">
        <f>IFERROR(VLOOKUP($A444,total!$B$4:$AW$437,45,0),0)</f>
        <v>0</v>
      </c>
      <c r="AB444" s="50">
        <f>IFERROR(VLOOKUP($A444,total!$B$4:$AW$437,48,0),0)</f>
        <v>0</v>
      </c>
      <c r="AC444" s="50">
        <f>IFERROR(VLOOKUP($A444,total!$B$4:$AB$437,19,0),0)</f>
        <v>0</v>
      </c>
      <c r="AD444" s="50">
        <f>IFERROR(VLOOKUP($A444,total!$B$4:$AB$437,10,0),0)</f>
        <v>0</v>
      </c>
      <c r="AE444" s="50">
        <f>IFERROR(VLOOKUP($A444,total!$B$4:$AB$437,13,0),0)-SUMIFS(topmanager!$D:$D,topmanager!$C:$C,rs_nova!$A448,topmanager!$A:$A,856)</f>
        <v>0</v>
      </c>
      <c r="AF444" s="50">
        <f>IFERROR(VLOOKUP($A444,total!$B$4:$AB$437,16,0),0)</f>
        <v>0</v>
      </c>
      <c r="AG444" s="50">
        <f>IFERROR(VLOOKUP($A444,total!$B$4:$AB$437,7,0),0)</f>
        <v>0</v>
      </c>
      <c r="AH444" s="50">
        <f>IFERROR(VLOOKUP($A444,total!$B$4:$AD$437,29,0),0)</f>
        <v>0</v>
      </c>
      <c r="AI444" s="50">
        <f>IFERROR(VLOOKUP(A444,total!$B$4:$AN$437,39,0),0)</f>
        <v>0</v>
      </c>
      <c r="AJ444" s="51">
        <f t="shared" si="97"/>
        <v>0</v>
      </c>
      <c r="AK444" s="50">
        <f t="shared" si="98"/>
        <v>0</v>
      </c>
      <c r="AL444" s="50">
        <f t="shared" si="99"/>
        <v>0</v>
      </c>
      <c r="AM444" s="50">
        <f t="shared" si="100"/>
        <v>0</v>
      </c>
      <c r="AN444" s="50" t="e">
        <f t="shared" si="109"/>
        <v>#REF!</v>
      </c>
      <c r="AO444" s="50" t="e">
        <f t="shared" si="109"/>
        <v>#REF!</v>
      </c>
      <c r="AP444" s="50" t="e">
        <f t="shared" si="109"/>
        <v>#REF!</v>
      </c>
      <c r="AQ444" s="50">
        <f>IFERROR(VLOOKUP(TEXT($A444,"000000"),[6]Página1!$A$8:$S$801,13,FALSE),0)</f>
        <v>0</v>
      </c>
      <c r="AR444" s="50">
        <f>IFERROR(VLOOKUP(TEXT($A444,"000000"),[6]Página1!$A$8:$S$801,16,FALSE),0)</f>
        <v>0</v>
      </c>
      <c r="AS444" s="50">
        <f>IFERROR(VLOOKUP(TEXT($A444,"000000"),[6]Página1!$A$8:$S$801,19,FALSE),0)</f>
        <v>0</v>
      </c>
      <c r="AT444" s="50">
        <f>IFERROR(VLOOKUP(TEXT($A444,"000000"),[7]Página1!$A$8:$R$814,12,FALSE),0)</f>
        <v>0</v>
      </c>
      <c r="AU444" s="50">
        <f>IFERROR(VLOOKUP(TEXT($A444,"000000"),[7]Página1!$A$8:$R$814,15,FALSE),0)</f>
        <v>0</v>
      </c>
      <c r="AV444" s="50">
        <f>IFERROR(VLOOKUP(TEXT($A444,"000000"),[7]Página1!$A$8:$R$814,18,FALSE),0)</f>
        <v>0</v>
      </c>
      <c r="AW444" s="50"/>
      <c r="AX444" s="51" t="e">
        <f t="shared" si="101"/>
        <v>#REF!</v>
      </c>
      <c r="AY444" s="51" t="e">
        <f t="shared" si="102"/>
        <v>#REF!</v>
      </c>
      <c r="AZ444" s="51" t="e">
        <f t="shared" si="103"/>
        <v>#REF!</v>
      </c>
      <c r="BA444" s="51" t="e">
        <f t="shared" si="104"/>
        <v>#REF!</v>
      </c>
      <c r="BB444" s="51">
        <f t="shared" si="105"/>
        <v>0</v>
      </c>
      <c r="BC444" s="51" t="e">
        <f t="shared" si="106"/>
        <v>#REF!</v>
      </c>
      <c r="BD444" s="51">
        <f t="shared" si="107"/>
        <v>0</v>
      </c>
      <c r="BE444" s="51">
        <f>IFERROR(VLOOKUP(A444,salario!A$2:P$91,11,FALSE),0)</f>
        <v>0</v>
      </c>
      <c r="BF444" s="51">
        <f>SUMIFS(topmanager!$D:$D,topmanager!$C:$C,rs_nova!$A444,topmanager!$A:$A,rs_nova!BF$2)</f>
        <v>0</v>
      </c>
      <c r="BG444" s="51">
        <f>SUMIFS(topmanager!$D:$D,topmanager!$C:$C,rs_nova!$A444,topmanager!$A:$A,rs_nova!BG$2)</f>
        <v>0</v>
      </c>
      <c r="BH444" s="51">
        <f>SUMIFS(topmanager!$D:$D,topmanager!$C:$C,rs_nova!$A444,topmanager!$A:$A,rs_nova!BH$2)</f>
        <v>0</v>
      </c>
      <c r="BI444" s="51">
        <f>SUMIFS(topmanager!$D:$D,topmanager!$C:$C,rs_nova!$A444,topmanager!$A:$A,rs_nova!BI$2)</f>
        <v>0</v>
      </c>
      <c r="BJ444" s="51">
        <f>SUMIFS(topmanager!$D:$D,topmanager!$C:$C,rs_nova!$A444,topmanager!$A:$A,rs_nova!BJ$2)+SUMIFS(topmanager!$D:$D,topmanager!$C:$C,rs_nova!$A444,topmanager!$A:$A,rs_nova!BJ$2+1)</f>
        <v>0</v>
      </c>
      <c r="BK444" s="51">
        <f>IFERROR(VLOOKUP(A444,[8]ferias!$C$4:$G$100,5,FALSE),0)</f>
        <v>0</v>
      </c>
      <c r="BL444" s="51">
        <f>SUMIFS(topmanager!$D:$D,topmanager!$C:$C,rs_nova!$A444,topmanager!$A:$A,rs_nova!BL$2)</f>
        <v>0</v>
      </c>
      <c r="BM444" s="51">
        <f>SUMIFS(topmanager!$D:$D,topmanager!$C:$C,rs_nova!$A444,topmanager!$A:$A,rs_nova!BM$2)+SUMIFS(topmanager!$D:$D,topmanager!$C:$C,rs_nova!$A448,topmanager!$A:$A,151)</f>
        <v>0</v>
      </c>
      <c r="BN444" s="51">
        <f t="shared" si="108"/>
        <v>0</v>
      </c>
    </row>
    <row r="445" spans="1:66">
      <c r="A445" s="47" t="e">
        <f>total!#REF!</f>
        <v>#REF!</v>
      </c>
      <c r="B445" s="47">
        <f t="shared" si="95"/>
        <v>0</v>
      </c>
      <c r="C445" s="48" t="e">
        <f>total!#REF!</f>
        <v>#REF!</v>
      </c>
      <c r="D445" s="49" t="str">
        <f>IFERROR(VLOOKUP(A445,salario!A$3:J$32,10,FALSE),"")</f>
        <v/>
      </c>
      <c r="E445" s="49" t="str">
        <f>IFERROR(IF(VLOOKUP(A445,salario!A$3:O$32,15,FALSE)="","",VLOOKUP(A445,salario!A$3:O$32,15,FALSE)),"")</f>
        <v/>
      </c>
      <c r="F445" s="47" t="str">
        <f>IFERROR(VLOOKUP(A445,[5]base_pessoal!$B$2:$P$1504,13,FALSE),"")</f>
        <v/>
      </c>
      <c r="G445" s="50">
        <f>IFERROR(VLOOKUP(A445,salario!A$2:P$91,11,FALSE),0)*B445/30</f>
        <v>0</v>
      </c>
      <c r="H445" s="50">
        <f>SUMIFS(topmanager!$D:$D,topmanager!$C:$C,rs_nova!$A445,topmanager!$A:$A,rs_nova!H$2)+SUMIFS(topmanager!$D:$D,topmanager!$C:$C,rs_nova!$A445,topmanager!$A:$A,63)</f>
        <v>0</v>
      </c>
      <c r="I445" s="50">
        <f>-SUMIFS(topmanager!$D:$D,topmanager!$C:$C,rs_nova!$A445,topmanager!$A:$A,rs_nova!I$2)</f>
        <v>0</v>
      </c>
      <c r="J445" s="50">
        <f>SUMIFS(topmanager!$D:$D,topmanager!$C:$C,rs_nova!$A445,topmanager!$A:$A,rs_nova!J$2)</f>
        <v>0</v>
      </c>
      <c r="K445" s="50">
        <f>SUMIFS(topmanager!$D:$D,topmanager!$C:$C,rs_nova!$A445,topmanager!$A:$A,rs_nova!K$2)+SUMIFS(topmanager!$D:$D,topmanager!$C:$C,rs_nova!$A445,topmanager!$A:$A,911)</f>
        <v>0</v>
      </c>
      <c r="L445" s="50">
        <f>SUMIFS(topmanager!$D:$D,topmanager!$C:$C,rs_nova!$A445,topmanager!$A:$A,rs_nova!L$2)</f>
        <v>0</v>
      </c>
      <c r="M445" s="50">
        <f>SUMIFS(topmanager!$D:$D,topmanager!$C:$C,rs_nova!$A445,topmanager!$A:$A,rs_nova!M$2)+SUMIFS(topmanager!$D:$D,topmanager!$C:$C,rs_nova!$A445,topmanager!$A:$A,908)+SUMIFS(topmanager!$D:$D,topmanager!$C:$C,rs_nova!$A445,topmanager!$A:$A,550)</f>
        <v>0</v>
      </c>
      <c r="N445" s="50">
        <f>SUMIFS(topmanager!$D:$D,topmanager!$C:$C,rs_nova!$A445,topmanager!$A:$A,rs_nova!N$2)</f>
        <v>0</v>
      </c>
      <c r="O445" s="51">
        <f t="shared" si="96"/>
        <v>0</v>
      </c>
      <c r="P445" s="50">
        <f>IFERROR(VLOOKUP($A445,total!$B$4:$AW$437,27,0),0)</f>
        <v>0</v>
      </c>
      <c r="Q445" s="50">
        <f>IFERROR(VLOOKUP($A445,total!$B$4:$AW$437,21,0),0)</f>
        <v>0</v>
      </c>
      <c r="R445" s="50">
        <f>IFERROR(VLOOKUP($A445,total!$B$4:$AW$437,25,0),0)+IFERROR(VLOOKUP($A445,total!$B$4:$AW$437,36,0),0)</f>
        <v>0</v>
      </c>
      <c r="S445" s="50">
        <f>IFERROR(VLOOKUP(A445,gympass!$A$2:$F$148,6,0),0)</f>
        <v>0</v>
      </c>
      <c r="T445" s="50">
        <f>IFERROR(VLOOKUP($A445,total!$B$4:$AW$437,42,0),0)</f>
        <v>0</v>
      </c>
      <c r="U445" s="50">
        <f>IFERROR(VLOOKUP($A445,total!$B$4:$AW$437,32,0),0)</f>
        <v>0</v>
      </c>
      <c r="V445" s="50">
        <f>IFERROR(VLOOKUP($A445,total!$B$4:$AW$437,28,0),0)</f>
        <v>0</v>
      </c>
      <c r="W445" s="50">
        <f>IFERROR(VLOOKUP($A445,total!$B$4:$AX$437,49,0),0)</f>
        <v>0</v>
      </c>
      <c r="X445" s="50"/>
      <c r="Y445" s="50">
        <f>IFERROR(VLOOKUP(A445,#REF!,4,0),0)</f>
        <v>0</v>
      </c>
      <c r="Z445" s="50">
        <f>IFERROR(VLOOKUP(B445,#REF!,8,0),0)</f>
        <v>0</v>
      </c>
      <c r="AA445" s="50">
        <f>IFERROR(VLOOKUP($A445,total!$B$4:$AW$437,45,0),0)</f>
        <v>0</v>
      </c>
      <c r="AB445" s="50">
        <f>IFERROR(VLOOKUP($A445,total!$B$4:$AW$437,48,0),0)</f>
        <v>0</v>
      </c>
      <c r="AC445" s="50">
        <f>IFERROR(VLOOKUP($A445,total!$B$4:$AB$437,19,0),0)</f>
        <v>0</v>
      </c>
      <c r="AD445" s="50">
        <f>IFERROR(VLOOKUP($A445,total!$B$4:$AB$437,10,0),0)</f>
        <v>0</v>
      </c>
      <c r="AE445" s="50">
        <f>IFERROR(VLOOKUP($A445,total!$B$4:$AB$437,13,0),0)-SUMIFS(topmanager!$D:$D,topmanager!$C:$C,rs_nova!$A449,topmanager!$A:$A,856)</f>
        <v>0</v>
      </c>
      <c r="AF445" s="50">
        <f>IFERROR(VLOOKUP($A445,total!$B$4:$AB$437,16,0),0)</f>
        <v>0</v>
      </c>
      <c r="AG445" s="50">
        <f>IFERROR(VLOOKUP($A445,total!$B$4:$AB$437,7,0),0)</f>
        <v>0</v>
      </c>
      <c r="AH445" s="50">
        <f>IFERROR(VLOOKUP($A445,total!$B$4:$AD$437,29,0),0)</f>
        <v>0</v>
      </c>
      <c r="AI445" s="50">
        <f>IFERROR(VLOOKUP(A445,total!$B$4:$AN$437,39,0),0)</f>
        <v>0</v>
      </c>
      <c r="AJ445" s="51">
        <f t="shared" si="97"/>
        <v>0</v>
      </c>
      <c r="AK445" s="50">
        <f t="shared" si="98"/>
        <v>0</v>
      </c>
      <c r="AL445" s="50">
        <f t="shared" si="99"/>
        <v>0</v>
      </c>
      <c r="AM445" s="50">
        <f t="shared" si="100"/>
        <v>0</v>
      </c>
      <c r="AN445" s="50" t="e">
        <f t="shared" si="109"/>
        <v>#REF!</v>
      </c>
      <c r="AO445" s="50" t="e">
        <f t="shared" si="109"/>
        <v>#REF!</v>
      </c>
      <c r="AP445" s="50" t="e">
        <f t="shared" si="109"/>
        <v>#REF!</v>
      </c>
      <c r="AQ445" s="50">
        <f>IFERROR(VLOOKUP(TEXT($A445,"000000"),[6]Página1!$A$8:$S$801,13,FALSE),0)</f>
        <v>0</v>
      </c>
      <c r="AR445" s="50">
        <f>IFERROR(VLOOKUP(TEXT($A445,"000000"),[6]Página1!$A$8:$S$801,16,FALSE),0)</f>
        <v>0</v>
      </c>
      <c r="AS445" s="50">
        <f>IFERROR(VLOOKUP(TEXT($A445,"000000"),[6]Página1!$A$8:$S$801,19,FALSE),0)</f>
        <v>0</v>
      </c>
      <c r="AT445" s="50">
        <f>IFERROR(VLOOKUP(TEXT($A445,"000000"),[7]Página1!$A$8:$R$814,12,FALSE),0)</f>
        <v>0</v>
      </c>
      <c r="AU445" s="50">
        <f>IFERROR(VLOOKUP(TEXT($A445,"000000"),[7]Página1!$A$8:$R$814,15,FALSE),0)</f>
        <v>0</v>
      </c>
      <c r="AV445" s="50">
        <f>IFERROR(VLOOKUP(TEXT($A445,"000000"),[7]Página1!$A$8:$R$814,18,FALSE),0)</f>
        <v>0</v>
      </c>
      <c r="AW445" s="50"/>
      <c r="AX445" s="51" t="e">
        <f t="shared" si="101"/>
        <v>#REF!</v>
      </c>
      <c r="AY445" s="51" t="e">
        <f t="shared" si="102"/>
        <v>#REF!</v>
      </c>
      <c r="AZ445" s="51" t="e">
        <f t="shared" si="103"/>
        <v>#REF!</v>
      </c>
      <c r="BA445" s="51" t="e">
        <f t="shared" si="104"/>
        <v>#REF!</v>
      </c>
      <c r="BB445" s="51">
        <f t="shared" si="105"/>
        <v>0</v>
      </c>
      <c r="BC445" s="51" t="e">
        <f t="shared" si="106"/>
        <v>#REF!</v>
      </c>
      <c r="BD445" s="51">
        <f t="shared" si="107"/>
        <v>0</v>
      </c>
      <c r="BE445" s="51">
        <f>IFERROR(VLOOKUP(A445,salario!A$2:P$91,11,FALSE),0)</f>
        <v>0</v>
      </c>
      <c r="BF445" s="51">
        <f>SUMIFS(topmanager!$D:$D,topmanager!$C:$C,rs_nova!$A445,topmanager!$A:$A,rs_nova!BF$2)</f>
        <v>0</v>
      </c>
      <c r="BG445" s="51">
        <f>SUMIFS(topmanager!$D:$D,topmanager!$C:$C,rs_nova!$A445,topmanager!$A:$A,rs_nova!BG$2)</f>
        <v>0</v>
      </c>
      <c r="BH445" s="51">
        <f>SUMIFS(topmanager!$D:$D,topmanager!$C:$C,rs_nova!$A445,topmanager!$A:$A,rs_nova!BH$2)</f>
        <v>0</v>
      </c>
      <c r="BI445" s="51">
        <f>SUMIFS(topmanager!$D:$D,topmanager!$C:$C,rs_nova!$A445,topmanager!$A:$A,rs_nova!BI$2)</f>
        <v>0</v>
      </c>
      <c r="BJ445" s="51">
        <f>SUMIFS(topmanager!$D:$D,topmanager!$C:$C,rs_nova!$A445,topmanager!$A:$A,rs_nova!BJ$2)+SUMIFS(topmanager!$D:$D,topmanager!$C:$C,rs_nova!$A445,topmanager!$A:$A,rs_nova!BJ$2+1)</f>
        <v>0</v>
      </c>
      <c r="BK445" s="51">
        <f>IFERROR(VLOOKUP(A445,[8]ferias!$C$4:$G$100,5,FALSE),0)</f>
        <v>0</v>
      </c>
      <c r="BL445" s="51">
        <f>SUMIFS(topmanager!$D:$D,topmanager!$C:$C,rs_nova!$A445,topmanager!$A:$A,rs_nova!BL$2)</f>
        <v>0</v>
      </c>
      <c r="BM445" s="51">
        <f>SUMIFS(topmanager!$D:$D,topmanager!$C:$C,rs_nova!$A445,topmanager!$A:$A,rs_nova!BM$2)+SUMIFS(topmanager!$D:$D,topmanager!$C:$C,rs_nova!$A449,topmanager!$A:$A,151)</f>
        <v>0</v>
      </c>
      <c r="BN445" s="51">
        <f t="shared" si="108"/>
        <v>0</v>
      </c>
    </row>
    <row r="446" spans="1:66">
      <c r="A446" s="47" t="e">
        <f>total!#REF!</f>
        <v>#REF!</v>
      </c>
      <c r="B446" s="47">
        <f t="shared" si="95"/>
        <v>0</v>
      </c>
      <c r="C446" s="48" t="e">
        <f>total!#REF!</f>
        <v>#REF!</v>
      </c>
      <c r="D446" s="49" t="str">
        <f>IFERROR(VLOOKUP(A446,salario!A$3:J$32,10,FALSE),"")</f>
        <v/>
      </c>
      <c r="E446" s="49" t="str">
        <f>IFERROR(IF(VLOOKUP(A446,salario!A$3:O$32,15,FALSE)="","",VLOOKUP(A446,salario!A$3:O$32,15,FALSE)),"")</f>
        <v/>
      </c>
      <c r="F446" s="47" t="str">
        <f>IFERROR(VLOOKUP(A446,[5]base_pessoal!$B$2:$P$1504,13,FALSE),"")</f>
        <v/>
      </c>
      <c r="G446" s="50">
        <f>IFERROR(VLOOKUP(A446,salario!A$2:P$91,11,FALSE),0)*B446/30</f>
        <v>0</v>
      </c>
      <c r="H446" s="50">
        <f>SUMIFS(topmanager!$D:$D,topmanager!$C:$C,rs_nova!$A446,topmanager!$A:$A,rs_nova!H$2)+SUMIFS(topmanager!$D:$D,topmanager!$C:$C,rs_nova!$A446,topmanager!$A:$A,63)</f>
        <v>0</v>
      </c>
      <c r="I446" s="50">
        <f>-SUMIFS(topmanager!$D:$D,topmanager!$C:$C,rs_nova!$A446,topmanager!$A:$A,rs_nova!I$2)</f>
        <v>0</v>
      </c>
      <c r="J446" s="50">
        <f>SUMIFS(topmanager!$D:$D,topmanager!$C:$C,rs_nova!$A446,topmanager!$A:$A,rs_nova!J$2)</f>
        <v>0</v>
      </c>
      <c r="K446" s="50">
        <f>SUMIFS(topmanager!$D:$D,topmanager!$C:$C,rs_nova!$A446,topmanager!$A:$A,rs_nova!K$2)+SUMIFS(topmanager!$D:$D,topmanager!$C:$C,rs_nova!$A446,topmanager!$A:$A,911)</f>
        <v>0</v>
      </c>
      <c r="L446" s="50">
        <f>SUMIFS(topmanager!$D:$D,topmanager!$C:$C,rs_nova!$A446,topmanager!$A:$A,rs_nova!L$2)</f>
        <v>0</v>
      </c>
      <c r="M446" s="50">
        <f>SUMIFS(topmanager!$D:$D,topmanager!$C:$C,rs_nova!$A446,topmanager!$A:$A,rs_nova!M$2)+SUMIFS(topmanager!$D:$D,topmanager!$C:$C,rs_nova!$A446,topmanager!$A:$A,908)+SUMIFS(topmanager!$D:$D,topmanager!$C:$C,rs_nova!$A446,topmanager!$A:$A,550)</f>
        <v>0</v>
      </c>
      <c r="N446" s="50">
        <f>SUMIFS(topmanager!$D:$D,topmanager!$C:$C,rs_nova!$A446,topmanager!$A:$A,rs_nova!N$2)</f>
        <v>0</v>
      </c>
      <c r="O446" s="51">
        <f t="shared" si="96"/>
        <v>0</v>
      </c>
      <c r="P446" s="50">
        <f>IFERROR(VLOOKUP($A446,total!$B$4:$AW$437,27,0),0)</f>
        <v>0</v>
      </c>
      <c r="Q446" s="50">
        <f>IFERROR(VLOOKUP($A446,total!$B$4:$AW$437,21,0),0)</f>
        <v>0</v>
      </c>
      <c r="R446" s="50">
        <f>IFERROR(VLOOKUP($A446,total!$B$4:$AW$437,25,0),0)+IFERROR(VLOOKUP($A446,total!$B$4:$AW$437,36,0),0)</f>
        <v>0</v>
      </c>
      <c r="S446" s="50">
        <f>IFERROR(VLOOKUP(A446,gympass!$A$2:$F$148,6,0),0)</f>
        <v>0</v>
      </c>
      <c r="T446" s="50">
        <f>IFERROR(VLOOKUP($A446,total!$B$4:$AW$437,42,0),0)</f>
        <v>0</v>
      </c>
      <c r="U446" s="50">
        <f>IFERROR(VLOOKUP($A446,total!$B$4:$AW$437,32,0),0)</f>
        <v>0</v>
      </c>
      <c r="V446" s="50">
        <f>IFERROR(VLOOKUP($A446,total!$B$4:$AW$437,28,0),0)</f>
        <v>0</v>
      </c>
      <c r="W446" s="50">
        <f>IFERROR(VLOOKUP($A446,total!$B$4:$AX$437,49,0),0)</f>
        <v>0</v>
      </c>
      <c r="X446" s="50"/>
      <c r="Y446" s="50">
        <f>IFERROR(VLOOKUP(A446,#REF!,4,0),0)</f>
        <v>0</v>
      </c>
      <c r="Z446" s="50">
        <f>IFERROR(VLOOKUP(B446,#REF!,8,0),0)</f>
        <v>0</v>
      </c>
      <c r="AA446" s="50">
        <f>IFERROR(VLOOKUP($A446,total!$B$4:$AW$437,45,0),0)</f>
        <v>0</v>
      </c>
      <c r="AB446" s="50">
        <f>IFERROR(VLOOKUP($A446,total!$B$4:$AW$437,48,0),0)</f>
        <v>0</v>
      </c>
      <c r="AC446" s="50">
        <f>IFERROR(VLOOKUP($A446,total!$B$4:$AB$437,19,0),0)</f>
        <v>0</v>
      </c>
      <c r="AD446" s="50">
        <f>IFERROR(VLOOKUP($A446,total!$B$4:$AB$437,10,0),0)</f>
        <v>0</v>
      </c>
      <c r="AE446" s="50">
        <f>IFERROR(VLOOKUP($A446,total!$B$4:$AB$437,13,0),0)-SUMIFS(topmanager!$D:$D,topmanager!$C:$C,rs_nova!$A450,topmanager!$A:$A,856)</f>
        <v>0</v>
      </c>
      <c r="AF446" s="50">
        <f>IFERROR(VLOOKUP($A446,total!$B$4:$AB$437,16,0),0)</f>
        <v>0</v>
      </c>
      <c r="AG446" s="50">
        <f>IFERROR(VLOOKUP($A446,total!$B$4:$AB$437,7,0),0)</f>
        <v>0</v>
      </c>
      <c r="AH446" s="50">
        <f>IFERROR(VLOOKUP($A446,total!$B$4:$AD$437,29,0),0)</f>
        <v>0</v>
      </c>
      <c r="AI446" s="50">
        <f>IFERROR(VLOOKUP(A446,total!$B$4:$AN$437,39,0),0)</f>
        <v>0</v>
      </c>
      <c r="AJ446" s="51">
        <f t="shared" si="97"/>
        <v>0</v>
      </c>
      <c r="AK446" s="50">
        <f t="shared" si="98"/>
        <v>0</v>
      </c>
      <c r="AL446" s="50">
        <f t="shared" si="99"/>
        <v>0</v>
      </c>
      <c r="AM446" s="50">
        <f t="shared" si="100"/>
        <v>0</v>
      </c>
      <c r="AN446" s="50" t="e">
        <f t="shared" si="109"/>
        <v>#REF!</v>
      </c>
      <c r="AO446" s="50" t="e">
        <f t="shared" si="109"/>
        <v>#REF!</v>
      </c>
      <c r="AP446" s="50" t="e">
        <f t="shared" si="109"/>
        <v>#REF!</v>
      </c>
      <c r="AQ446" s="50">
        <f>IFERROR(VLOOKUP(TEXT($A446,"000000"),[6]Página1!$A$8:$S$801,13,FALSE),0)</f>
        <v>0</v>
      </c>
      <c r="AR446" s="50">
        <f>IFERROR(VLOOKUP(TEXT($A446,"000000"),[6]Página1!$A$8:$S$801,16,FALSE),0)</f>
        <v>0</v>
      </c>
      <c r="AS446" s="50">
        <f>IFERROR(VLOOKUP(TEXT($A446,"000000"),[6]Página1!$A$8:$S$801,19,FALSE),0)</f>
        <v>0</v>
      </c>
      <c r="AT446" s="50">
        <f>IFERROR(VLOOKUP(TEXT($A446,"000000"),[7]Página1!$A$8:$R$814,12,FALSE),0)</f>
        <v>0</v>
      </c>
      <c r="AU446" s="50">
        <f>IFERROR(VLOOKUP(TEXT($A446,"000000"),[7]Página1!$A$8:$R$814,15,FALSE),0)</f>
        <v>0</v>
      </c>
      <c r="AV446" s="50">
        <f>IFERROR(VLOOKUP(TEXT($A446,"000000"),[7]Página1!$A$8:$R$814,18,FALSE),0)</f>
        <v>0</v>
      </c>
      <c r="AW446" s="50"/>
      <c r="AX446" s="51" t="e">
        <f t="shared" si="101"/>
        <v>#REF!</v>
      </c>
      <c r="AY446" s="51" t="e">
        <f t="shared" si="102"/>
        <v>#REF!</v>
      </c>
      <c r="AZ446" s="51" t="e">
        <f t="shared" si="103"/>
        <v>#REF!</v>
      </c>
      <c r="BA446" s="51" t="e">
        <f t="shared" si="104"/>
        <v>#REF!</v>
      </c>
      <c r="BB446" s="51">
        <f t="shared" si="105"/>
        <v>0</v>
      </c>
      <c r="BC446" s="51" t="e">
        <f t="shared" si="106"/>
        <v>#REF!</v>
      </c>
      <c r="BD446" s="51">
        <f t="shared" si="107"/>
        <v>0</v>
      </c>
      <c r="BE446" s="51">
        <f>IFERROR(VLOOKUP(A446,salario!A$2:P$91,11,FALSE),0)</f>
        <v>0</v>
      </c>
      <c r="BF446" s="51">
        <f>SUMIFS(topmanager!$D:$D,topmanager!$C:$C,rs_nova!$A446,topmanager!$A:$A,rs_nova!BF$2)</f>
        <v>0</v>
      </c>
      <c r="BG446" s="51">
        <f>SUMIFS(topmanager!$D:$D,topmanager!$C:$C,rs_nova!$A446,topmanager!$A:$A,rs_nova!BG$2)</f>
        <v>0</v>
      </c>
      <c r="BH446" s="51">
        <f>SUMIFS(topmanager!$D:$D,topmanager!$C:$C,rs_nova!$A446,topmanager!$A:$A,rs_nova!BH$2)</f>
        <v>0</v>
      </c>
      <c r="BI446" s="51">
        <f>SUMIFS(topmanager!$D:$D,topmanager!$C:$C,rs_nova!$A446,topmanager!$A:$A,rs_nova!BI$2)</f>
        <v>0</v>
      </c>
      <c r="BJ446" s="51">
        <f>SUMIFS(topmanager!$D:$D,topmanager!$C:$C,rs_nova!$A446,topmanager!$A:$A,rs_nova!BJ$2)+SUMIFS(topmanager!$D:$D,topmanager!$C:$C,rs_nova!$A446,topmanager!$A:$A,rs_nova!BJ$2+1)</f>
        <v>0</v>
      </c>
      <c r="BK446" s="51">
        <f>IFERROR(VLOOKUP(A446,[8]ferias!$C$4:$G$100,5,FALSE),0)</f>
        <v>0</v>
      </c>
      <c r="BL446" s="51">
        <f>SUMIFS(topmanager!$D:$D,topmanager!$C:$C,rs_nova!$A446,topmanager!$A:$A,rs_nova!BL$2)</f>
        <v>0</v>
      </c>
      <c r="BM446" s="51">
        <f>SUMIFS(topmanager!$D:$D,topmanager!$C:$C,rs_nova!$A446,topmanager!$A:$A,rs_nova!BM$2)+SUMIFS(topmanager!$D:$D,topmanager!$C:$C,rs_nova!$A450,topmanager!$A:$A,151)</f>
        <v>0</v>
      </c>
      <c r="BN446" s="51">
        <f t="shared" si="108"/>
        <v>0</v>
      </c>
    </row>
    <row r="447" spans="1:66">
      <c r="A447" s="47" t="e">
        <f>total!#REF!</f>
        <v>#REF!</v>
      </c>
      <c r="B447" s="47">
        <f t="shared" si="95"/>
        <v>0</v>
      </c>
      <c r="C447" s="48" t="e">
        <f>total!#REF!</f>
        <v>#REF!</v>
      </c>
      <c r="D447" s="49" t="str">
        <f>IFERROR(VLOOKUP(A447,salario!A$3:J$32,10,FALSE),"")</f>
        <v/>
      </c>
      <c r="E447" s="49" t="str">
        <f>IFERROR(IF(VLOOKUP(A447,salario!A$3:O$32,15,FALSE)="","",VLOOKUP(A447,salario!A$3:O$32,15,FALSE)),"")</f>
        <v/>
      </c>
      <c r="F447" s="47" t="str">
        <f>IFERROR(VLOOKUP(A447,[5]base_pessoal!$B$2:$P$1504,13,FALSE),"")</f>
        <v/>
      </c>
      <c r="G447" s="50">
        <f>IFERROR(VLOOKUP(A447,salario!A$2:P$91,11,FALSE),0)*B447/30</f>
        <v>0</v>
      </c>
      <c r="H447" s="50">
        <f>SUMIFS(topmanager!$D:$D,topmanager!$C:$C,rs_nova!$A447,topmanager!$A:$A,rs_nova!H$2)+SUMIFS(topmanager!$D:$D,topmanager!$C:$C,rs_nova!$A447,topmanager!$A:$A,63)</f>
        <v>0</v>
      </c>
      <c r="I447" s="50">
        <f>-SUMIFS(topmanager!$D:$D,topmanager!$C:$C,rs_nova!$A447,topmanager!$A:$A,rs_nova!I$2)</f>
        <v>0</v>
      </c>
      <c r="J447" s="50">
        <f>SUMIFS(topmanager!$D:$D,topmanager!$C:$C,rs_nova!$A447,topmanager!$A:$A,rs_nova!J$2)</f>
        <v>0</v>
      </c>
      <c r="K447" s="50">
        <f>SUMIFS(topmanager!$D:$D,topmanager!$C:$C,rs_nova!$A447,topmanager!$A:$A,rs_nova!K$2)+SUMIFS(topmanager!$D:$D,topmanager!$C:$C,rs_nova!$A447,topmanager!$A:$A,911)</f>
        <v>0</v>
      </c>
      <c r="L447" s="50">
        <f>SUMIFS(topmanager!$D:$D,topmanager!$C:$C,rs_nova!$A447,topmanager!$A:$A,rs_nova!L$2)</f>
        <v>0</v>
      </c>
      <c r="M447" s="50">
        <f>SUMIFS(topmanager!$D:$D,topmanager!$C:$C,rs_nova!$A447,topmanager!$A:$A,rs_nova!M$2)+SUMIFS(topmanager!$D:$D,topmanager!$C:$C,rs_nova!$A447,topmanager!$A:$A,908)+SUMIFS(topmanager!$D:$D,topmanager!$C:$C,rs_nova!$A447,topmanager!$A:$A,550)</f>
        <v>0</v>
      </c>
      <c r="N447" s="50">
        <f>SUMIFS(topmanager!$D:$D,topmanager!$C:$C,rs_nova!$A447,topmanager!$A:$A,rs_nova!N$2)</f>
        <v>0</v>
      </c>
      <c r="O447" s="51">
        <f t="shared" si="96"/>
        <v>0</v>
      </c>
      <c r="P447" s="50">
        <f>IFERROR(VLOOKUP($A447,total!$B$4:$AW$437,27,0),0)</f>
        <v>0</v>
      </c>
      <c r="Q447" s="50">
        <f>IFERROR(VLOOKUP($A447,total!$B$4:$AW$437,21,0),0)</f>
        <v>0</v>
      </c>
      <c r="R447" s="50">
        <f>IFERROR(VLOOKUP($A447,total!$B$4:$AW$437,25,0),0)+IFERROR(VLOOKUP($A447,total!$B$4:$AW$437,36,0),0)</f>
        <v>0</v>
      </c>
      <c r="S447" s="50">
        <f>IFERROR(VLOOKUP(A447,gympass!$A$2:$F$148,6,0),0)</f>
        <v>0</v>
      </c>
      <c r="T447" s="50">
        <f>IFERROR(VLOOKUP($A447,total!$B$4:$AW$437,42,0),0)</f>
        <v>0</v>
      </c>
      <c r="U447" s="50">
        <f>IFERROR(VLOOKUP($A447,total!$B$4:$AW$437,32,0),0)</f>
        <v>0</v>
      </c>
      <c r="V447" s="50">
        <f>IFERROR(VLOOKUP($A447,total!$B$4:$AW$437,28,0),0)</f>
        <v>0</v>
      </c>
      <c r="W447" s="50">
        <f>IFERROR(VLOOKUP($A447,total!$B$4:$AX$437,49,0),0)</f>
        <v>0</v>
      </c>
      <c r="X447" s="50"/>
      <c r="Y447" s="50">
        <f>IFERROR(VLOOKUP(A447,#REF!,4,0),0)</f>
        <v>0</v>
      </c>
      <c r="Z447" s="50">
        <f>IFERROR(VLOOKUP(B447,#REF!,8,0),0)</f>
        <v>0</v>
      </c>
      <c r="AA447" s="50">
        <f>IFERROR(VLOOKUP($A447,total!$B$4:$AW$437,45,0),0)</f>
        <v>0</v>
      </c>
      <c r="AB447" s="50">
        <f>IFERROR(VLOOKUP($A447,total!$B$4:$AW$437,48,0),0)</f>
        <v>0</v>
      </c>
      <c r="AC447" s="50">
        <f>IFERROR(VLOOKUP($A447,total!$B$4:$AB$437,19,0),0)</f>
        <v>0</v>
      </c>
      <c r="AD447" s="50">
        <f>IFERROR(VLOOKUP($A447,total!$B$4:$AB$437,10,0),0)</f>
        <v>0</v>
      </c>
      <c r="AE447" s="50">
        <f>IFERROR(VLOOKUP($A447,total!$B$4:$AB$437,13,0),0)-SUMIFS(topmanager!$D:$D,topmanager!$C:$C,rs_nova!$A451,topmanager!$A:$A,856)</f>
        <v>0</v>
      </c>
      <c r="AF447" s="50">
        <f>IFERROR(VLOOKUP($A447,total!$B$4:$AB$437,16,0),0)</f>
        <v>0</v>
      </c>
      <c r="AG447" s="50">
        <f>IFERROR(VLOOKUP($A447,total!$B$4:$AB$437,7,0),0)</f>
        <v>0</v>
      </c>
      <c r="AH447" s="50">
        <f>IFERROR(VLOOKUP($A447,total!$B$4:$AD$437,29,0),0)</f>
        <v>0</v>
      </c>
      <c r="AI447" s="50">
        <f>IFERROR(VLOOKUP(A447,total!$B$4:$AN$437,39,0),0)</f>
        <v>0</v>
      </c>
      <c r="AJ447" s="51">
        <f t="shared" si="97"/>
        <v>0</v>
      </c>
      <c r="AK447" s="50">
        <f t="shared" si="98"/>
        <v>0</v>
      </c>
      <c r="AL447" s="50">
        <f t="shared" si="99"/>
        <v>0</v>
      </c>
      <c r="AM447" s="50">
        <f t="shared" si="100"/>
        <v>0</v>
      </c>
      <c r="AN447" s="50" t="e">
        <f t="shared" si="109"/>
        <v>#REF!</v>
      </c>
      <c r="AO447" s="50" t="e">
        <f t="shared" si="109"/>
        <v>#REF!</v>
      </c>
      <c r="AP447" s="50" t="e">
        <f t="shared" si="109"/>
        <v>#REF!</v>
      </c>
      <c r="AQ447" s="50">
        <f>IFERROR(VLOOKUP(TEXT($A447,"000000"),[6]Página1!$A$8:$S$801,13,FALSE),0)</f>
        <v>0</v>
      </c>
      <c r="AR447" s="50">
        <f>IFERROR(VLOOKUP(TEXT($A447,"000000"),[6]Página1!$A$8:$S$801,16,FALSE),0)</f>
        <v>0</v>
      </c>
      <c r="AS447" s="50">
        <f>IFERROR(VLOOKUP(TEXT($A447,"000000"),[6]Página1!$A$8:$S$801,19,FALSE),0)</f>
        <v>0</v>
      </c>
      <c r="AT447" s="50">
        <f>IFERROR(VLOOKUP(TEXT($A447,"000000"),[7]Página1!$A$8:$R$814,12,FALSE),0)</f>
        <v>0</v>
      </c>
      <c r="AU447" s="50">
        <f>IFERROR(VLOOKUP(TEXT($A447,"000000"),[7]Página1!$A$8:$R$814,15,FALSE),0)</f>
        <v>0</v>
      </c>
      <c r="AV447" s="50">
        <f>IFERROR(VLOOKUP(TEXT($A447,"000000"),[7]Página1!$A$8:$R$814,18,FALSE),0)</f>
        <v>0</v>
      </c>
      <c r="AW447" s="50"/>
      <c r="AX447" s="51" t="e">
        <f t="shared" si="101"/>
        <v>#REF!</v>
      </c>
      <c r="AY447" s="51" t="e">
        <f t="shared" si="102"/>
        <v>#REF!</v>
      </c>
      <c r="AZ447" s="51" t="e">
        <f t="shared" si="103"/>
        <v>#REF!</v>
      </c>
      <c r="BA447" s="51" t="e">
        <f t="shared" si="104"/>
        <v>#REF!</v>
      </c>
      <c r="BB447" s="51">
        <f t="shared" si="105"/>
        <v>0</v>
      </c>
      <c r="BC447" s="51" t="e">
        <f t="shared" si="106"/>
        <v>#REF!</v>
      </c>
      <c r="BD447" s="51">
        <f t="shared" si="107"/>
        <v>0</v>
      </c>
      <c r="BE447" s="51">
        <f>IFERROR(VLOOKUP(A447,salario!A$2:P$91,11,FALSE),0)</f>
        <v>0</v>
      </c>
      <c r="BF447" s="51">
        <f>SUMIFS(topmanager!$D:$D,topmanager!$C:$C,rs_nova!$A447,topmanager!$A:$A,rs_nova!BF$2)</f>
        <v>0</v>
      </c>
      <c r="BG447" s="51">
        <f>SUMIFS(topmanager!$D:$D,topmanager!$C:$C,rs_nova!$A447,topmanager!$A:$A,rs_nova!BG$2)</f>
        <v>0</v>
      </c>
      <c r="BH447" s="51">
        <f>SUMIFS(topmanager!$D:$D,topmanager!$C:$C,rs_nova!$A447,topmanager!$A:$A,rs_nova!BH$2)</f>
        <v>0</v>
      </c>
      <c r="BI447" s="51">
        <f>SUMIFS(topmanager!$D:$D,topmanager!$C:$C,rs_nova!$A447,topmanager!$A:$A,rs_nova!BI$2)</f>
        <v>0</v>
      </c>
      <c r="BJ447" s="51">
        <f>SUMIFS(topmanager!$D:$D,topmanager!$C:$C,rs_nova!$A447,topmanager!$A:$A,rs_nova!BJ$2)+SUMIFS(topmanager!$D:$D,topmanager!$C:$C,rs_nova!$A447,topmanager!$A:$A,rs_nova!BJ$2+1)</f>
        <v>0</v>
      </c>
      <c r="BK447" s="51">
        <f>IFERROR(VLOOKUP(A447,[8]ferias!$C$4:$G$100,5,FALSE),0)</f>
        <v>0</v>
      </c>
      <c r="BL447" s="51">
        <f>SUMIFS(topmanager!$D:$D,topmanager!$C:$C,rs_nova!$A447,topmanager!$A:$A,rs_nova!BL$2)</f>
        <v>0</v>
      </c>
      <c r="BM447" s="51">
        <f>SUMIFS(topmanager!$D:$D,topmanager!$C:$C,rs_nova!$A447,topmanager!$A:$A,rs_nova!BM$2)+SUMIFS(topmanager!$D:$D,topmanager!$C:$C,rs_nova!$A451,topmanager!$A:$A,151)</f>
        <v>0</v>
      </c>
      <c r="BN447" s="51">
        <f t="shared" si="108"/>
        <v>0</v>
      </c>
    </row>
    <row r="448" spans="1:66">
      <c r="A448" s="47" t="e">
        <f>total!#REF!</f>
        <v>#REF!</v>
      </c>
      <c r="B448" s="47">
        <f t="shared" si="95"/>
        <v>0</v>
      </c>
      <c r="C448" s="48" t="e">
        <f>total!#REF!</f>
        <v>#REF!</v>
      </c>
      <c r="D448" s="49" t="str">
        <f>IFERROR(VLOOKUP(A448,salario!A$3:J$32,10,FALSE),"")</f>
        <v/>
      </c>
      <c r="E448" s="49" t="str">
        <f>IFERROR(IF(VLOOKUP(A448,salario!A$3:O$32,15,FALSE)="","",VLOOKUP(A448,salario!A$3:O$32,15,FALSE)),"")</f>
        <v/>
      </c>
      <c r="F448" s="47" t="str">
        <f>IFERROR(VLOOKUP(A448,[5]base_pessoal!$B$2:$P$1504,13,FALSE),"")</f>
        <v/>
      </c>
      <c r="G448" s="50">
        <f>IFERROR(VLOOKUP(A448,salario!A$2:P$91,11,FALSE),0)*B448/30</f>
        <v>0</v>
      </c>
      <c r="H448" s="50">
        <f>SUMIFS(topmanager!$D:$D,topmanager!$C:$C,rs_nova!$A448,topmanager!$A:$A,rs_nova!H$2)+SUMIFS(topmanager!$D:$D,topmanager!$C:$C,rs_nova!$A448,topmanager!$A:$A,63)</f>
        <v>0</v>
      </c>
      <c r="I448" s="50">
        <f>-SUMIFS(topmanager!$D:$D,topmanager!$C:$C,rs_nova!$A448,topmanager!$A:$A,rs_nova!I$2)</f>
        <v>0</v>
      </c>
      <c r="J448" s="50">
        <f>SUMIFS(topmanager!$D:$D,topmanager!$C:$C,rs_nova!$A448,topmanager!$A:$A,rs_nova!J$2)</f>
        <v>0</v>
      </c>
      <c r="K448" s="50">
        <f>SUMIFS(topmanager!$D:$D,topmanager!$C:$C,rs_nova!$A448,topmanager!$A:$A,rs_nova!K$2)+SUMIFS(topmanager!$D:$D,topmanager!$C:$C,rs_nova!$A448,topmanager!$A:$A,911)</f>
        <v>0</v>
      </c>
      <c r="L448" s="50">
        <f>SUMIFS(topmanager!$D:$D,topmanager!$C:$C,rs_nova!$A448,topmanager!$A:$A,rs_nova!L$2)</f>
        <v>0</v>
      </c>
      <c r="M448" s="50">
        <f>SUMIFS(topmanager!$D:$D,topmanager!$C:$C,rs_nova!$A448,topmanager!$A:$A,rs_nova!M$2)+SUMIFS(topmanager!$D:$D,topmanager!$C:$C,rs_nova!$A448,topmanager!$A:$A,908)+SUMIFS(topmanager!$D:$D,topmanager!$C:$C,rs_nova!$A448,topmanager!$A:$A,550)</f>
        <v>0</v>
      </c>
      <c r="N448" s="50">
        <f>SUMIFS(topmanager!$D:$D,topmanager!$C:$C,rs_nova!$A448,topmanager!$A:$A,rs_nova!N$2)</f>
        <v>0</v>
      </c>
      <c r="O448" s="51">
        <f t="shared" si="96"/>
        <v>0</v>
      </c>
      <c r="P448" s="50">
        <f>IFERROR(VLOOKUP($A448,total!$B$4:$AW$437,27,0),0)</f>
        <v>0</v>
      </c>
      <c r="Q448" s="50">
        <f>IFERROR(VLOOKUP($A448,total!$B$4:$AW$437,21,0),0)</f>
        <v>0</v>
      </c>
      <c r="R448" s="50">
        <f>IFERROR(VLOOKUP($A448,total!$B$4:$AW$437,25,0),0)+IFERROR(VLOOKUP($A448,total!$B$4:$AW$437,36,0),0)</f>
        <v>0</v>
      </c>
      <c r="S448" s="50">
        <f>IFERROR(VLOOKUP(A448,gympass!$A$2:$F$148,6,0),0)</f>
        <v>0</v>
      </c>
      <c r="T448" s="50">
        <f>IFERROR(VLOOKUP($A448,total!$B$4:$AW$437,42,0),0)</f>
        <v>0</v>
      </c>
      <c r="U448" s="50">
        <f>IFERROR(VLOOKUP($A448,total!$B$4:$AW$437,32,0),0)</f>
        <v>0</v>
      </c>
      <c r="V448" s="50">
        <f>IFERROR(VLOOKUP($A448,total!$B$4:$AW$437,28,0),0)</f>
        <v>0</v>
      </c>
      <c r="W448" s="50">
        <f>IFERROR(VLOOKUP($A448,total!$B$4:$AX$437,49,0),0)</f>
        <v>0</v>
      </c>
      <c r="X448" s="50"/>
      <c r="Y448" s="50">
        <f>IFERROR(VLOOKUP(A448,#REF!,4,0),0)</f>
        <v>0</v>
      </c>
      <c r="Z448" s="50">
        <f>IFERROR(VLOOKUP(B448,#REF!,8,0),0)</f>
        <v>0</v>
      </c>
      <c r="AA448" s="50">
        <f>IFERROR(VLOOKUP($A448,total!$B$4:$AW$437,45,0),0)</f>
        <v>0</v>
      </c>
      <c r="AB448" s="50">
        <f>IFERROR(VLOOKUP($A448,total!$B$4:$AW$437,48,0),0)</f>
        <v>0</v>
      </c>
      <c r="AC448" s="50">
        <f>IFERROR(VLOOKUP($A448,total!$B$4:$AB$437,19,0),0)</f>
        <v>0</v>
      </c>
      <c r="AD448" s="50">
        <f>IFERROR(VLOOKUP($A448,total!$B$4:$AB$437,10,0),0)</f>
        <v>0</v>
      </c>
      <c r="AE448" s="50">
        <f>IFERROR(VLOOKUP($A448,total!$B$4:$AB$437,13,0),0)-SUMIFS(topmanager!$D:$D,topmanager!$C:$C,rs_nova!$A452,topmanager!$A:$A,856)</f>
        <v>0</v>
      </c>
      <c r="AF448" s="50">
        <f>IFERROR(VLOOKUP($A448,total!$B$4:$AB$437,16,0),0)</f>
        <v>0</v>
      </c>
      <c r="AG448" s="50">
        <f>IFERROR(VLOOKUP($A448,total!$B$4:$AB$437,7,0),0)</f>
        <v>0</v>
      </c>
      <c r="AH448" s="50">
        <f>IFERROR(VLOOKUP($A448,total!$B$4:$AD$437,29,0),0)</f>
        <v>0</v>
      </c>
      <c r="AI448" s="50">
        <f>IFERROR(VLOOKUP(A448,total!$B$4:$AN$437,39,0),0)</f>
        <v>0</v>
      </c>
      <c r="AJ448" s="51">
        <f t="shared" si="97"/>
        <v>0</v>
      </c>
      <c r="AK448" s="50">
        <f t="shared" si="98"/>
        <v>0</v>
      </c>
      <c r="AL448" s="50">
        <f t="shared" si="99"/>
        <v>0</v>
      </c>
      <c r="AM448" s="50">
        <f t="shared" si="100"/>
        <v>0</v>
      </c>
      <c r="AN448" s="50" t="e">
        <f t="shared" si="109"/>
        <v>#REF!</v>
      </c>
      <c r="AO448" s="50" t="e">
        <f t="shared" si="109"/>
        <v>#REF!</v>
      </c>
      <c r="AP448" s="50" t="e">
        <f t="shared" si="109"/>
        <v>#REF!</v>
      </c>
      <c r="AQ448" s="50">
        <f>IFERROR(VLOOKUP(TEXT($A448,"000000"),[6]Página1!$A$8:$S$801,13,FALSE),0)</f>
        <v>0</v>
      </c>
      <c r="AR448" s="50">
        <f>IFERROR(VLOOKUP(TEXT($A448,"000000"),[6]Página1!$A$8:$S$801,16,FALSE),0)</f>
        <v>0</v>
      </c>
      <c r="AS448" s="50">
        <f>IFERROR(VLOOKUP(TEXT($A448,"000000"),[6]Página1!$A$8:$S$801,19,FALSE),0)</f>
        <v>0</v>
      </c>
      <c r="AT448" s="50">
        <f>IFERROR(VLOOKUP(TEXT($A448,"000000"),[7]Página1!$A$8:$R$814,12,FALSE),0)</f>
        <v>0</v>
      </c>
      <c r="AU448" s="50">
        <f>IFERROR(VLOOKUP(TEXT($A448,"000000"),[7]Página1!$A$8:$R$814,15,FALSE),0)</f>
        <v>0</v>
      </c>
      <c r="AV448" s="50">
        <f>IFERROR(VLOOKUP(TEXT($A448,"000000"),[7]Página1!$A$8:$R$814,18,FALSE),0)</f>
        <v>0</v>
      </c>
      <c r="AW448" s="50"/>
      <c r="AX448" s="51" t="e">
        <f t="shared" si="101"/>
        <v>#REF!</v>
      </c>
      <c r="AY448" s="51" t="e">
        <f t="shared" si="102"/>
        <v>#REF!</v>
      </c>
      <c r="AZ448" s="51" t="e">
        <f t="shared" si="103"/>
        <v>#REF!</v>
      </c>
      <c r="BA448" s="51" t="e">
        <f t="shared" si="104"/>
        <v>#REF!</v>
      </c>
      <c r="BB448" s="51">
        <f t="shared" si="105"/>
        <v>0</v>
      </c>
      <c r="BC448" s="51" t="e">
        <f t="shared" si="106"/>
        <v>#REF!</v>
      </c>
      <c r="BD448" s="51">
        <f t="shared" si="107"/>
        <v>0</v>
      </c>
      <c r="BE448" s="51">
        <f>IFERROR(VLOOKUP(A448,salario!A$2:P$91,11,FALSE),0)</f>
        <v>0</v>
      </c>
      <c r="BF448" s="51">
        <f>SUMIFS(topmanager!$D:$D,topmanager!$C:$C,rs_nova!$A448,topmanager!$A:$A,rs_nova!BF$2)</f>
        <v>0</v>
      </c>
      <c r="BG448" s="51">
        <f>SUMIFS(topmanager!$D:$D,topmanager!$C:$C,rs_nova!$A448,topmanager!$A:$A,rs_nova!BG$2)</f>
        <v>0</v>
      </c>
      <c r="BH448" s="51">
        <f>SUMIFS(topmanager!$D:$D,topmanager!$C:$C,rs_nova!$A448,topmanager!$A:$A,rs_nova!BH$2)</f>
        <v>0</v>
      </c>
      <c r="BI448" s="51">
        <f>SUMIFS(topmanager!$D:$D,topmanager!$C:$C,rs_nova!$A448,topmanager!$A:$A,rs_nova!BI$2)</f>
        <v>0</v>
      </c>
      <c r="BJ448" s="51">
        <f>SUMIFS(topmanager!$D:$D,topmanager!$C:$C,rs_nova!$A448,topmanager!$A:$A,rs_nova!BJ$2)+SUMIFS(topmanager!$D:$D,topmanager!$C:$C,rs_nova!$A448,topmanager!$A:$A,rs_nova!BJ$2+1)</f>
        <v>0</v>
      </c>
      <c r="BK448" s="51">
        <f>IFERROR(VLOOKUP(A448,[8]ferias!$C$4:$G$100,5,FALSE),0)</f>
        <v>0</v>
      </c>
      <c r="BL448" s="51">
        <f>SUMIFS(topmanager!$D:$D,topmanager!$C:$C,rs_nova!$A448,topmanager!$A:$A,rs_nova!BL$2)</f>
        <v>0</v>
      </c>
      <c r="BM448" s="51">
        <f>SUMIFS(topmanager!$D:$D,topmanager!$C:$C,rs_nova!$A448,topmanager!$A:$A,rs_nova!BM$2)+SUMIFS(topmanager!$D:$D,topmanager!$C:$C,rs_nova!$A452,topmanager!$A:$A,151)</f>
        <v>0</v>
      </c>
      <c r="BN448" s="51">
        <f t="shared" si="108"/>
        <v>0</v>
      </c>
    </row>
    <row r="449" spans="1:66">
      <c r="A449" s="47" t="e">
        <f>total!#REF!</f>
        <v>#REF!</v>
      </c>
      <c r="B449" s="47">
        <f t="shared" si="95"/>
        <v>0</v>
      </c>
      <c r="C449" s="48" t="e">
        <f>total!#REF!</f>
        <v>#REF!</v>
      </c>
      <c r="D449" s="49" t="str">
        <f>IFERROR(VLOOKUP(A449,salario!A$3:J$32,10,FALSE),"")</f>
        <v/>
      </c>
      <c r="E449" s="49" t="str">
        <f>IFERROR(IF(VLOOKUP(A449,salario!A$3:O$32,15,FALSE)="","",VLOOKUP(A449,salario!A$3:O$32,15,FALSE)),"")</f>
        <v/>
      </c>
      <c r="F449" s="47" t="str">
        <f>IFERROR(VLOOKUP(A449,[5]base_pessoal!$B$2:$P$1504,13,FALSE),"")</f>
        <v/>
      </c>
      <c r="G449" s="50">
        <f>IFERROR(VLOOKUP(A449,salario!A$2:P$91,11,FALSE),0)*B449/30</f>
        <v>0</v>
      </c>
      <c r="H449" s="50">
        <f>SUMIFS(topmanager!$D:$D,topmanager!$C:$C,rs_nova!$A449,topmanager!$A:$A,rs_nova!H$2)+SUMIFS(topmanager!$D:$D,topmanager!$C:$C,rs_nova!$A449,topmanager!$A:$A,63)</f>
        <v>0</v>
      </c>
      <c r="I449" s="50">
        <f>-SUMIFS(topmanager!$D:$D,topmanager!$C:$C,rs_nova!$A449,topmanager!$A:$A,rs_nova!I$2)</f>
        <v>0</v>
      </c>
      <c r="J449" s="50">
        <f>SUMIFS(topmanager!$D:$D,topmanager!$C:$C,rs_nova!$A449,topmanager!$A:$A,rs_nova!J$2)</f>
        <v>0</v>
      </c>
      <c r="K449" s="50">
        <f>SUMIFS(topmanager!$D:$D,topmanager!$C:$C,rs_nova!$A449,topmanager!$A:$A,rs_nova!K$2)+SUMIFS(topmanager!$D:$D,topmanager!$C:$C,rs_nova!$A449,topmanager!$A:$A,911)</f>
        <v>0</v>
      </c>
      <c r="L449" s="50">
        <f>SUMIFS(topmanager!$D:$D,topmanager!$C:$C,rs_nova!$A449,topmanager!$A:$A,rs_nova!L$2)</f>
        <v>0</v>
      </c>
      <c r="M449" s="50">
        <f>SUMIFS(topmanager!$D:$D,topmanager!$C:$C,rs_nova!$A449,topmanager!$A:$A,rs_nova!M$2)+SUMIFS(topmanager!$D:$D,topmanager!$C:$C,rs_nova!$A449,topmanager!$A:$A,908)+SUMIFS(topmanager!$D:$D,topmanager!$C:$C,rs_nova!$A449,topmanager!$A:$A,550)</f>
        <v>0</v>
      </c>
      <c r="N449" s="50">
        <f>SUMIFS(topmanager!$D:$D,topmanager!$C:$C,rs_nova!$A449,topmanager!$A:$A,rs_nova!N$2)</f>
        <v>0</v>
      </c>
      <c r="O449" s="51">
        <f t="shared" si="96"/>
        <v>0</v>
      </c>
      <c r="P449" s="50">
        <f>IFERROR(VLOOKUP($A449,total!$B$4:$AW$437,27,0),0)</f>
        <v>0</v>
      </c>
      <c r="Q449" s="50">
        <f>IFERROR(VLOOKUP($A449,total!$B$4:$AW$437,21,0),0)</f>
        <v>0</v>
      </c>
      <c r="R449" s="50">
        <f>IFERROR(VLOOKUP($A449,total!$B$4:$AW$437,25,0),0)+IFERROR(VLOOKUP($A449,total!$B$4:$AW$437,36,0),0)</f>
        <v>0</v>
      </c>
      <c r="S449" s="50">
        <f>IFERROR(VLOOKUP(A449,gympass!$A$2:$F$148,6,0),0)</f>
        <v>0</v>
      </c>
      <c r="T449" s="50">
        <f>IFERROR(VLOOKUP($A449,total!$B$4:$AW$437,42,0),0)</f>
        <v>0</v>
      </c>
      <c r="U449" s="50">
        <f>IFERROR(VLOOKUP($A449,total!$B$4:$AW$437,32,0),0)</f>
        <v>0</v>
      </c>
      <c r="V449" s="50">
        <f>IFERROR(VLOOKUP($A449,total!$B$4:$AW$437,28,0),0)</f>
        <v>0</v>
      </c>
      <c r="W449" s="50">
        <f>IFERROR(VLOOKUP($A449,total!$B$4:$AX$437,49,0),0)</f>
        <v>0</v>
      </c>
      <c r="X449" s="50"/>
      <c r="Y449" s="50">
        <f>IFERROR(VLOOKUP(A449,#REF!,4,0),0)</f>
        <v>0</v>
      </c>
      <c r="Z449" s="50">
        <f>IFERROR(VLOOKUP(B449,#REF!,8,0),0)</f>
        <v>0</v>
      </c>
      <c r="AA449" s="50">
        <f>IFERROR(VLOOKUP($A449,total!$B$4:$AW$437,45,0),0)</f>
        <v>0</v>
      </c>
      <c r="AB449" s="50">
        <f>IFERROR(VLOOKUP($A449,total!$B$4:$AW$437,48,0),0)</f>
        <v>0</v>
      </c>
      <c r="AC449" s="50">
        <f>IFERROR(VLOOKUP($A449,total!$B$4:$AB$437,19,0),0)</f>
        <v>0</v>
      </c>
      <c r="AD449" s="50">
        <f>IFERROR(VLOOKUP($A449,total!$B$4:$AB$437,10,0),0)</f>
        <v>0</v>
      </c>
      <c r="AE449" s="50">
        <f>IFERROR(VLOOKUP($A449,total!$B$4:$AB$437,13,0),0)-SUMIFS(topmanager!$D:$D,topmanager!$C:$C,rs_nova!$A453,topmanager!$A:$A,856)</f>
        <v>0</v>
      </c>
      <c r="AF449" s="50">
        <f>IFERROR(VLOOKUP($A449,total!$B$4:$AB$437,16,0),0)</f>
        <v>0</v>
      </c>
      <c r="AG449" s="50">
        <f>IFERROR(VLOOKUP($A449,total!$B$4:$AB$437,7,0),0)</f>
        <v>0</v>
      </c>
      <c r="AH449" s="50">
        <f>IFERROR(VLOOKUP($A449,total!$B$4:$AD$437,29,0),0)</f>
        <v>0</v>
      </c>
      <c r="AI449" s="50">
        <f>IFERROR(VLOOKUP(A449,total!$B$4:$AN$437,39,0),0)</f>
        <v>0</v>
      </c>
      <c r="AJ449" s="51">
        <f t="shared" si="97"/>
        <v>0</v>
      </c>
      <c r="AK449" s="50">
        <f t="shared" si="98"/>
        <v>0</v>
      </c>
      <c r="AL449" s="50">
        <f t="shared" si="99"/>
        <v>0</v>
      </c>
      <c r="AM449" s="50">
        <f t="shared" si="100"/>
        <v>0</v>
      </c>
      <c r="AN449" s="50" t="e">
        <f t="shared" si="109"/>
        <v>#REF!</v>
      </c>
      <c r="AO449" s="50" t="e">
        <f t="shared" si="109"/>
        <v>#REF!</v>
      </c>
      <c r="AP449" s="50" t="e">
        <f t="shared" si="109"/>
        <v>#REF!</v>
      </c>
      <c r="AQ449" s="50">
        <f>IFERROR(VLOOKUP(TEXT($A449,"000000"),[6]Página1!$A$8:$S$801,13,FALSE),0)</f>
        <v>0</v>
      </c>
      <c r="AR449" s="50">
        <f>IFERROR(VLOOKUP(TEXT($A449,"000000"),[6]Página1!$A$8:$S$801,16,FALSE),0)</f>
        <v>0</v>
      </c>
      <c r="AS449" s="50">
        <f>IFERROR(VLOOKUP(TEXT($A449,"000000"),[6]Página1!$A$8:$S$801,19,FALSE),0)</f>
        <v>0</v>
      </c>
      <c r="AT449" s="50">
        <f>IFERROR(VLOOKUP(TEXT($A449,"000000"),[7]Página1!$A$8:$R$814,12,FALSE),0)</f>
        <v>0</v>
      </c>
      <c r="AU449" s="50">
        <f>IFERROR(VLOOKUP(TEXT($A449,"000000"),[7]Página1!$A$8:$R$814,15,FALSE),0)</f>
        <v>0</v>
      </c>
      <c r="AV449" s="50">
        <f>IFERROR(VLOOKUP(TEXT($A449,"000000"),[7]Página1!$A$8:$R$814,18,FALSE),0)</f>
        <v>0</v>
      </c>
      <c r="AW449" s="50"/>
      <c r="AX449" s="51" t="e">
        <f t="shared" si="101"/>
        <v>#REF!</v>
      </c>
      <c r="AY449" s="51" t="e">
        <f t="shared" si="102"/>
        <v>#REF!</v>
      </c>
      <c r="AZ449" s="51" t="e">
        <f t="shared" si="103"/>
        <v>#REF!</v>
      </c>
      <c r="BA449" s="51" t="e">
        <f t="shared" si="104"/>
        <v>#REF!</v>
      </c>
      <c r="BB449" s="51">
        <f t="shared" si="105"/>
        <v>0</v>
      </c>
      <c r="BC449" s="51" t="e">
        <f t="shared" si="106"/>
        <v>#REF!</v>
      </c>
      <c r="BD449" s="51">
        <f t="shared" si="107"/>
        <v>0</v>
      </c>
      <c r="BE449" s="51">
        <f>IFERROR(VLOOKUP(A449,salario!A$2:P$91,11,FALSE),0)</f>
        <v>0</v>
      </c>
      <c r="BF449" s="51">
        <f>SUMIFS(topmanager!$D:$D,topmanager!$C:$C,rs_nova!$A449,topmanager!$A:$A,rs_nova!BF$2)</f>
        <v>0</v>
      </c>
      <c r="BG449" s="51">
        <f>SUMIFS(topmanager!$D:$D,topmanager!$C:$C,rs_nova!$A449,topmanager!$A:$A,rs_nova!BG$2)</f>
        <v>0</v>
      </c>
      <c r="BH449" s="51">
        <f>SUMIFS(topmanager!$D:$D,topmanager!$C:$C,rs_nova!$A449,topmanager!$A:$A,rs_nova!BH$2)</f>
        <v>0</v>
      </c>
      <c r="BI449" s="51">
        <f>SUMIFS(topmanager!$D:$D,topmanager!$C:$C,rs_nova!$A449,topmanager!$A:$A,rs_nova!BI$2)</f>
        <v>0</v>
      </c>
      <c r="BJ449" s="51">
        <f>SUMIFS(topmanager!$D:$D,topmanager!$C:$C,rs_nova!$A449,topmanager!$A:$A,rs_nova!BJ$2)+SUMIFS(topmanager!$D:$D,topmanager!$C:$C,rs_nova!$A449,topmanager!$A:$A,rs_nova!BJ$2+1)</f>
        <v>0</v>
      </c>
      <c r="BK449" s="51">
        <f>IFERROR(VLOOKUP(A449,[8]ferias!$C$4:$G$100,5,FALSE),0)</f>
        <v>0</v>
      </c>
      <c r="BL449" s="51">
        <f>SUMIFS(topmanager!$D:$D,topmanager!$C:$C,rs_nova!$A449,topmanager!$A:$A,rs_nova!BL$2)</f>
        <v>0</v>
      </c>
      <c r="BM449" s="51">
        <f>SUMIFS(topmanager!$D:$D,topmanager!$C:$C,rs_nova!$A449,topmanager!$A:$A,rs_nova!BM$2)+SUMIFS(topmanager!$D:$D,topmanager!$C:$C,rs_nova!$A453,topmanager!$A:$A,151)</f>
        <v>0</v>
      </c>
      <c r="BN449" s="51">
        <f t="shared" si="108"/>
        <v>0</v>
      </c>
    </row>
    <row r="450" spans="1:66">
      <c r="A450" s="47" t="e">
        <f>total!#REF!</f>
        <v>#REF!</v>
      </c>
      <c r="B450" s="47">
        <f t="shared" si="95"/>
        <v>0</v>
      </c>
      <c r="C450" s="48" t="e">
        <f>total!#REF!</f>
        <v>#REF!</v>
      </c>
      <c r="D450" s="49" t="str">
        <f>IFERROR(VLOOKUP(A450,salario!A$3:J$32,10,FALSE),"")</f>
        <v/>
      </c>
      <c r="E450" s="49" t="str">
        <f>IFERROR(IF(VLOOKUP(A450,salario!A$3:O$32,15,FALSE)="","",VLOOKUP(A450,salario!A$3:O$32,15,FALSE)),"")</f>
        <v/>
      </c>
      <c r="F450" s="47" t="str">
        <f>IFERROR(VLOOKUP(A450,[5]base_pessoal!$B$2:$P$1504,13,FALSE),"")</f>
        <v/>
      </c>
      <c r="G450" s="50">
        <f>IFERROR(VLOOKUP(A450,salario!A$2:P$91,11,FALSE),0)*B450/30</f>
        <v>0</v>
      </c>
      <c r="H450" s="50">
        <f>SUMIFS(topmanager!$D:$D,topmanager!$C:$C,rs_nova!$A450,topmanager!$A:$A,rs_nova!H$2)+SUMIFS(topmanager!$D:$D,topmanager!$C:$C,rs_nova!$A450,topmanager!$A:$A,63)</f>
        <v>0</v>
      </c>
      <c r="I450" s="50">
        <f>-SUMIFS(topmanager!$D:$D,topmanager!$C:$C,rs_nova!$A450,topmanager!$A:$A,rs_nova!I$2)</f>
        <v>0</v>
      </c>
      <c r="J450" s="50">
        <f>SUMIFS(topmanager!$D:$D,topmanager!$C:$C,rs_nova!$A450,topmanager!$A:$A,rs_nova!J$2)</f>
        <v>0</v>
      </c>
      <c r="K450" s="50">
        <f>SUMIFS(topmanager!$D:$D,topmanager!$C:$C,rs_nova!$A450,topmanager!$A:$A,rs_nova!K$2)+SUMIFS(topmanager!$D:$D,topmanager!$C:$C,rs_nova!$A450,topmanager!$A:$A,911)</f>
        <v>0</v>
      </c>
      <c r="L450" s="50">
        <f>SUMIFS(topmanager!$D:$D,topmanager!$C:$C,rs_nova!$A450,topmanager!$A:$A,rs_nova!L$2)</f>
        <v>0</v>
      </c>
      <c r="M450" s="50">
        <f>SUMIFS(topmanager!$D:$D,topmanager!$C:$C,rs_nova!$A450,topmanager!$A:$A,rs_nova!M$2)+SUMIFS(topmanager!$D:$D,topmanager!$C:$C,rs_nova!$A450,topmanager!$A:$A,908)+SUMIFS(topmanager!$D:$D,topmanager!$C:$C,rs_nova!$A450,topmanager!$A:$A,550)</f>
        <v>0</v>
      </c>
      <c r="N450" s="50">
        <f>SUMIFS(topmanager!$D:$D,topmanager!$C:$C,rs_nova!$A450,topmanager!$A:$A,rs_nova!N$2)</f>
        <v>0</v>
      </c>
      <c r="O450" s="51">
        <f t="shared" si="96"/>
        <v>0</v>
      </c>
      <c r="P450" s="50">
        <f>IFERROR(VLOOKUP($A450,total!$B$4:$AW$437,27,0),0)</f>
        <v>0</v>
      </c>
      <c r="Q450" s="50">
        <f>IFERROR(VLOOKUP($A450,total!$B$4:$AW$437,21,0),0)</f>
        <v>0</v>
      </c>
      <c r="R450" s="50">
        <f>IFERROR(VLOOKUP($A450,total!$B$4:$AW$437,25,0),0)+IFERROR(VLOOKUP($A450,total!$B$4:$AW$437,36,0),0)</f>
        <v>0</v>
      </c>
      <c r="S450" s="50">
        <f>IFERROR(VLOOKUP(A450,gympass!$A$2:$F$148,6,0),0)</f>
        <v>0</v>
      </c>
      <c r="T450" s="50">
        <f>IFERROR(VLOOKUP($A450,total!$B$4:$AW$437,42,0),0)</f>
        <v>0</v>
      </c>
      <c r="U450" s="50">
        <f>IFERROR(VLOOKUP($A450,total!$B$4:$AW$437,32,0),0)</f>
        <v>0</v>
      </c>
      <c r="V450" s="50">
        <f>IFERROR(VLOOKUP($A450,total!$B$4:$AW$437,28,0),0)</f>
        <v>0</v>
      </c>
      <c r="W450" s="50">
        <f>IFERROR(VLOOKUP($A450,total!$B$4:$AX$437,49,0),0)</f>
        <v>0</v>
      </c>
      <c r="X450" s="50"/>
      <c r="Y450" s="50">
        <f>IFERROR(VLOOKUP(A450,#REF!,4,0),0)</f>
        <v>0</v>
      </c>
      <c r="Z450" s="50">
        <f>IFERROR(VLOOKUP(B450,#REF!,8,0),0)</f>
        <v>0</v>
      </c>
      <c r="AA450" s="50">
        <f>IFERROR(VLOOKUP($A450,total!$B$4:$AW$437,45,0),0)</f>
        <v>0</v>
      </c>
      <c r="AB450" s="50">
        <f>IFERROR(VLOOKUP($A450,total!$B$4:$AW$437,48,0),0)</f>
        <v>0</v>
      </c>
      <c r="AC450" s="50">
        <f>IFERROR(VLOOKUP($A450,total!$B$4:$AB$437,19,0),0)</f>
        <v>0</v>
      </c>
      <c r="AD450" s="50">
        <f>IFERROR(VLOOKUP($A450,total!$B$4:$AB$437,10,0),0)</f>
        <v>0</v>
      </c>
      <c r="AE450" s="50">
        <f>IFERROR(VLOOKUP($A450,total!$B$4:$AB$437,13,0),0)-SUMIFS(topmanager!$D:$D,topmanager!$C:$C,rs_nova!$A454,topmanager!$A:$A,856)</f>
        <v>0</v>
      </c>
      <c r="AF450" s="50">
        <f>IFERROR(VLOOKUP($A450,total!$B$4:$AB$437,16,0),0)</f>
        <v>0</v>
      </c>
      <c r="AG450" s="50">
        <f>IFERROR(VLOOKUP($A450,total!$B$4:$AB$437,7,0),0)</f>
        <v>0</v>
      </c>
      <c r="AH450" s="50">
        <f>IFERROR(VLOOKUP($A450,total!$B$4:$AD$437,29,0),0)</f>
        <v>0</v>
      </c>
      <c r="AI450" s="50">
        <f>IFERROR(VLOOKUP(A450,total!$B$4:$AN$437,39,0),0)</f>
        <v>0</v>
      </c>
      <c r="AJ450" s="51">
        <f t="shared" si="97"/>
        <v>0</v>
      </c>
      <c r="AK450" s="50">
        <f t="shared" si="98"/>
        <v>0</v>
      </c>
      <c r="AL450" s="50">
        <f t="shared" si="99"/>
        <v>0</v>
      </c>
      <c r="AM450" s="50">
        <f t="shared" si="100"/>
        <v>0</v>
      </c>
      <c r="AN450" s="50" t="e">
        <f t="shared" si="109"/>
        <v>#REF!</v>
      </c>
      <c r="AO450" s="50" t="e">
        <f t="shared" si="109"/>
        <v>#REF!</v>
      </c>
      <c r="AP450" s="50" t="e">
        <f t="shared" si="109"/>
        <v>#REF!</v>
      </c>
      <c r="AQ450" s="50">
        <f>IFERROR(VLOOKUP(TEXT($A450,"000000"),[6]Página1!$A$8:$S$801,13,FALSE),0)</f>
        <v>0</v>
      </c>
      <c r="AR450" s="50">
        <f>IFERROR(VLOOKUP(TEXT($A450,"000000"),[6]Página1!$A$8:$S$801,16,FALSE),0)</f>
        <v>0</v>
      </c>
      <c r="AS450" s="50">
        <f>IFERROR(VLOOKUP(TEXT($A450,"000000"),[6]Página1!$A$8:$S$801,19,FALSE),0)</f>
        <v>0</v>
      </c>
      <c r="AT450" s="50">
        <f>IFERROR(VLOOKUP(TEXT($A450,"000000"),[7]Página1!$A$8:$R$814,12,FALSE),0)</f>
        <v>0</v>
      </c>
      <c r="AU450" s="50">
        <f>IFERROR(VLOOKUP(TEXT($A450,"000000"),[7]Página1!$A$8:$R$814,15,FALSE),0)</f>
        <v>0</v>
      </c>
      <c r="AV450" s="50">
        <f>IFERROR(VLOOKUP(TEXT($A450,"000000"),[7]Página1!$A$8:$R$814,18,FALSE),0)</f>
        <v>0</v>
      </c>
      <c r="AW450" s="50"/>
      <c r="AX450" s="51" t="e">
        <f t="shared" si="101"/>
        <v>#REF!</v>
      </c>
      <c r="AY450" s="51" t="e">
        <f t="shared" si="102"/>
        <v>#REF!</v>
      </c>
      <c r="AZ450" s="51" t="e">
        <f t="shared" si="103"/>
        <v>#REF!</v>
      </c>
      <c r="BA450" s="51" t="e">
        <f t="shared" si="104"/>
        <v>#REF!</v>
      </c>
      <c r="BB450" s="51">
        <f t="shared" si="105"/>
        <v>0</v>
      </c>
      <c r="BC450" s="51" t="e">
        <f t="shared" si="106"/>
        <v>#REF!</v>
      </c>
      <c r="BD450" s="51">
        <f t="shared" si="107"/>
        <v>0</v>
      </c>
      <c r="BE450" s="51">
        <f>IFERROR(VLOOKUP(A450,salario!A$2:P$91,11,FALSE),0)</f>
        <v>0</v>
      </c>
      <c r="BF450" s="51">
        <f>SUMIFS(topmanager!$D:$D,topmanager!$C:$C,rs_nova!$A450,topmanager!$A:$A,rs_nova!BF$2)</f>
        <v>0</v>
      </c>
      <c r="BG450" s="51">
        <f>SUMIFS(topmanager!$D:$D,topmanager!$C:$C,rs_nova!$A450,topmanager!$A:$A,rs_nova!BG$2)</f>
        <v>0</v>
      </c>
      <c r="BH450" s="51">
        <f>SUMIFS(topmanager!$D:$D,topmanager!$C:$C,rs_nova!$A450,topmanager!$A:$A,rs_nova!BH$2)</f>
        <v>0</v>
      </c>
      <c r="BI450" s="51">
        <f>SUMIFS(topmanager!$D:$D,topmanager!$C:$C,rs_nova!$A450,topmanager!$A:$A,rs_nova!BI$2)</f>
        <v>0</v>
      </c>
      <c r="BJ450" s="51">
        <f>SUMIFS(topmanager!$D:$D,topmanager!$C:$C,rs_nova!$A450,topmanager!$A:$A,rs_nova!BJ$2)+SUMIFS(topmanager!$D:$D,topmanager!$C:$C,rs_nova!$A450,topmanager!$A:$A,rs_nova!BJ$2+1)</f>
        <v>0</v>
      </c>
      <c r="BK450" s="51">
        <f>IFERROR(VLOOKUP(A450,[8]ferias!$C$4:$G$100,5,FALSE),0)</f>
        <v>0</v>
      </c>
      <c r="BL450" s="51">
        <f>SUMIFS(topmanager!$D:$D,topmanager!$C:$C,rs_nova!$A450,topmanager!$A:$A,rs_nova!BL$2)</f>
        <v>0</v>
      </c>
      <c r="BM450" s="51">
        <f>SUMIFS(topmanager!$D:$D,topmanager!$C:$C,rs_nova!$A450,topmanager!$A:$A,rs_nova!BM$2)+SUMIFS(topmanager!$D:$D,topmanager!$C:$C,rs_nova!$A454,topmanager!$A:$A,151)</f>
        <v>0</v>
      </c>
      <c r="BN450" s="51">
        <f t="shared" si="108"/>
        <v>0</v>
      </c>
    </row>
    <row r="451" spans="1:66">
      <c r="A451" s="47" t="e">
        <f>total!#REF!</f>
        <v>#REF!</v>
      </c>
      <c r="B451" s="47">
        <f t="shared" si="95"/>
        <v>0</v>
      </c>
      <c r="C451" s="48" t="e">
        <f>total!#REF!</f>
        <v>#REF!</v>
      </c>
      <c r="D451" s="49" t="str">
        <f>IFERROR(VLOOKUP(A451,salario!A$3:J$32,10,FALSE),"")</f>
        <v/>
      </c>
      <c r="E451" s="49" t="str">
        <f>IFERROR(IF(VLOOKUP(A451,salario!A$3:O$32,15,FALSE)="","",VLOOKUP(A451,salario!A$3:O$32,15,FALSE)),"")</f>
        <v/>
      </c>
      <c r="F451" s="47" t="str">
        <f>IFERROR(VLOOKUP(A451,[5]base_pessoal!$B$2:$P$1504,13,FALSE),"")</f>
        <v/>
      </c>
      <c r="G451" s="50">
        <f>IFERROR(VLOOKUP(A451,salario!A$2:P$91,11,FALSE),0)*B451/30</f>
        <v>0</v>
      </c>
      <c r="H451" s="50">
        <f>SUMIFS(topmanager!$D:$D,topmanager!$C:$C,rs_nova!$A451,topmanager!$A:$A,rs_nova!H$2)+SUMIFS(topmanager!$D:$D,topmanager!$C:$C,rs_nova!$A451,topmanager!$A:$A,63)</f>
        <v>0</v>
      </c>
      <c r="I451" s="50">
        <f>-SUMIFS(topmanager!$D:$D,topmanager!$C:$C,rs_nova!$A451,topmanager!$A:$A,rs_nova!I$2)</f>
        <v>0</v>
      </c>
      <c r="J451" s="50">
        <f>SUMIFS(topmanager!$D:$D,topmanager!$C:$C,rs_nova!$A451,topmanager!$A:$A,rs_nova!J$2)</f>
        <v>0</v>
      </c>
      <c r="K451" s="50">
        <f>SUMIFS(topmanager!$D:$D,topmanager!$C:$C,rs_nova!$A451,topmanager!$A:$A,rs_nova!K$2)+SUMIFS(topmanager!$D:$D,topmanager!$C:$C,rs_nova!$A451,topmanager!$A:$A,911)</f>
        <v>0</v>
      </c>
      <c r="L451" s="50">
        <f>SUMIFS(topmanager!$D:$D,topmanager!$C:$C,rs_nova!$A451,topmanager!$A:$A,rs_nova!L$2)</f>
        <v>0</v>
      </c>
      <c r="M451" s="50">
        <f>SUMIFS(topmanager!$D:$D,topmanager!$C:$C,rs_nova!$A451,topmanager!$A:$A,rs_nova!M$2)+SUMIFS(topmanager!$D:$D,topmanager!$C:$C,rs_nova!$A451,topmanager!$A:$A,908)+SUMIFS(topmanager!$D:$D,topmanager!$C:$C,rs_nova!$A451,topmanager!$A:$A,550)</f>
        <v>0</v>
      </c>
      <c r="N451" s="50">
        <f>SUMIFS(topmanager!$D:$D,topmanager!$C:$C,rs_nova!$A451,topmanager!$A:$A,rs_nova!N$2)</f>
        <v>0</v>
      </c>
      <c r="O451" s="51">
        <f t="shared" si="96"/>
        <v>0</v>
      </c>
      <c r="P451" s="50">
        <f>IFERROR(VLOOKUP($A451,total!$B$4:$AW$437,27,0),0)</f>
        <v>0</v>
      </c>
      <c r="Q451" s="50">
        <f>IFERROR(VLOOKUP($A451,total!$B$4:$AW$437,21,0),0)</f>
        <v>0</v>
      </c>
      <c r="R451" s="50">
        <f>IFERROR(VLOOKUP($A451,total!$B$4:$AW$437,25,0),0)+IFERROR(VLOOKUP($A451,total!$B$4:$AW$437,36,0),0)</f>
        <v>0</v>
      </c>
      <c r="S451" s="50">
        <f>IFERROR(VLOOKUP(A451,gympass!$A$2:$F$148,6,0),0)</f>
        <v>0</v>
      </c>
      <c r="T451" s="50">
        <f>IFERROR(VLOOKUP($A451,total!$B$4:$AW$437,42,0),0)</f>
        <v>0</v>
      </c>
      <c r="U451" s="50">
        <f>IFERROR(VLOOKUP($A451,total!$B$4:$AW$437,32,0),0)</f>
        <v>0</v>
      </c>
      <c r="V451" s="50">
        <f>IFERROR(VLOOKUP($A451,total!$B$4:$AW$437,28,0),0)</f>
        <v>0</v>
      </c>
      <c r="W451" s="50">
        <f>IFERROR(VLOOKUP($A451,total!$B$4:$AX$437,49,0),0)</f>
        <v>0</v>
      </c>
      <c r="X451" s="50"/>
      <c r="Y451" s="50">
        <f>IFERROR(VLOOKUP(A451,#REF!,4,0),0)</f>
        <v>0</v>
      </c>
      <c r="Z451" s="50">
        <f>IFERROR(VLOOKUP(B451,#REF!,8,0),0)</f>
        <v>0</v>
      </c>
      <c r="AA451" s="50">
        <f>IFERROR(VLOOKUP($A451,total!$B$4:$AW$437,45,0),0)</f>
        <v>0</v>
      </c>
      <c r="AB451" s="50">
        <f>IFERROR(VLOOKUP($A451,total!$B$4:$AW$437,48,0),0)</f>
        <v>0</v>
      </c>
      <c r="AC451" s="50">
        <f>IFERROR(VLOOKUP($A451,total!$B$4:$AB$437,19,0),0)</f>
        <v>0</v>
      </c>
      <c r="AD451" s="50">
        <f>IFERROR(VLOOKUP($A451,total!$B$4:$AB$437,10,0),0)</f>
        <v>0</v>
      </c>
      <c r="AE451" s="50">
        <f>IFERROR(VLOOKUP($A451,total!$B$4:$AB$437,13,0),0)-SUMIFS(topmanager!$D:$D,topmanager!$C:$C,rs_nova!$A455,topmanager!$A:$A,856)</f>
        <v>0</v>
      </c>
      <c r="AF451" s="50">
        <f>IFERROR(VLOOKUP($A451,total!$B$4:$AB$437,16,0),0)</f>
        <v>0</v>
      </c>
      <c r="AG451" s="50">
        <f>IFERROR(VLOOKUP($A451,total!$B$4:$AB$437,7,0),0)</f>
        <v>0</v>
      </c>
      <c r="AH451" s="50">
        <f>IFERROR(VLOOKUP($A451,total!$B$4:$AD$437,29,0),0)</f>
        <v>0</v>
      </c>
      <c r="AI451" s="50">
        <f>IFERROR(VLOOKUP(A451,total!$B$4:$AN$437,39,0),0)</f>
        <v>0</v>
      </c>
      <c r="AJ451" s="51">
        <f t="shared" si="97"/>
        <v>0</v>
      </c>
      <c r="AK451" s="50">
        <f t="shared" si="98"/>
        <v>0</v>
      </c>
      <c r="AL451" s="50">
        <f t="shared" si="99"/>
        <v>0</v>
      </c>
      <c r="AM451" s="50">
        <f t="shared" si="100"/>
        <v>0</v>
      </c>
      <c r="AN451" s="50" t="e">
        <f t="shared" si="109"/>
        <v>#REF!</v>
      </c>
      <c r="AO451" s="50" t="e">
        <f t="shared" si="109"/>
        <v>#REF!</v>
      </c>
      <c r="AP451" s="50" t="e">
        <f t="shared" si="109"/>
        <v>#REF!</v>
      </c>
      <c r="AQ451" s="50">
        <f>IFERROR(VLOOKUP(TEXT($A451,"000000"),[6]Página1!$A$8:$S$801,13,FALSE),0)</f>
        <v>0</v>
      </c>
      <c r="AR451" s="50">
        <f>IFERROR(VLOOKUP(TEXT($A451,"000000"),[6]Página1!$A$8:$S$801,16,FALSE),0)</f>
        <v>0</v>
      </c>
      <c r="AS451" s="50">
        <f>IFERROR(VLOOKUP(TEXT($A451,"000000"),[6]Página1!$A$8:$S$801,19,FALSE),0)</f>
        <v>0</v>
      </c>
      <c r="AT451" s="50">
        <f>IFERROR(VLOOKUP(TEXT($A451,"000000"),[7]Página1!$A$8:$R$814,12,FALSE),0)</f>
        <v>0</v>
      </c>
      <c r="AU451" s="50">
        <f>IFERROR(VLOOKUP(TEXT($A451,"000000"),[7]Página1!$A$8:$R$814,15,FALSE),0)</f>
        <v>0</v>
      </c>
      <c r="AV451" s="50">
        <f>IFERROR(VLOOKUP(TEXT($A451,"000000"),[7]Página1!$A$8:$R$814,18,FALSE),0)</f>
        <v>0</v>
      </c>
      <c r="AW451" s="50"/>
      <c r="AX451" s="51" t="e">
        <f t="shared" si="101"/>
        <v>#REF!</v>
      </c>
      <c r="AY451" s="51" t="e">
        <f t="shared" si="102"/>
        <v>#REF!</v>
      </c>
      <c r="AZ451" s="51" t="e">
        <f t="shared" si="103"/>
        <v>#REF!</v>
      </c>
      <c r="BA451" s="51" t="e">
        <f t="shared" si="104"/>
        <v>#REF!</v>
      </c>
      <c r="BB451" s="51">
        <f t="shared" si="105"/>
        <v>0</v>
      </c>
      <c r="BC451" s="51" t="e">
        <f t="shared" si="106"/>
        <v>#REF!</v>
      </c>
      <c r="BD451" s="51">
        <f t="shared" si="107"/>
        <v>0</v>
      </c>
      <c r="BE451" s="51">
        <f>IFERROR(VLOOKUP(A451,salario!A$2:P$91,11,FALSE),0)</f>
        <v>0</v>
      </c>
      <c r="BF451" s="51">
        <f>SUMIFS(topmanager!$D:$D,topmanager!$C:$C,rs_nova!$A451,topmanager!$A:$A,rs_nova!BF$2)</f>
        <v>0</v>
      </c>
      <c r="BG451" s="51">
        <f>SUMIFS(topmanager!$D:$D,topmanager!$C:$C,rs_nova!$A451,topmanager!$A:$A,rs_nova!BG$2)</f>
        <v>0</v>
      </c>
      <c r="BH451" s="51">
        <f>SUMIFS(topmanager!$D:$D,topmanager!$C:$C,rs_nova!$A451,topmanager!$A:$A,rs_nova!BH$2)</f>
        <v>0</v>
      </c>
      <c r="BI451" s="51">
        <f>SUMIFS(topmanager!$D:$D,topmanager!$C:$C,rs_nova!$A451,topmanager!$A:$A,rs_nova!BI$2)</f>
        <v>0</v>
      </c>
      <c r="BJ451" s="51">
        <f>SUMIFS(topmanager!$D:$D,topmanager!$C:$C,rs_nova!$A451,topmanager!$A:$A,rs_nova!BJ$2)+SUMIFS(topmanager!$D:$D,topmanager!$C:$C,rs_nova!$A451,topmanager!$A:$A,rs_nova!BJ$2+1)</f>
        <v>0</v>
      </c>
      <c r="BK451" s="51">
        <f>IFERROR(VLOOKUP(A451,[8]ferias!$C$4:$G$100,5,FALSE),0)</f>
        <v>0</v>
      </c>
      <c r="BL451" s="51">
        <f>SUMIFS(topmanager!$D:$D,topmanager!$C:$C,rs_nova!$A451,topmanager!$A:$A,rs_nova!BL$2)</f>
        <v>0</v>
      </c>
      <c r="BM451" s="51">
        <f>SUMIFS(topmanager!$D:$D,topmanager!$C:$C,rs_nova!$A451,topmanager!$A:$A,rs_nova!BM$2)+SUMIFS(topmanager!$D:$D,topmanager!$C:$C,rs_nova!$A455,topmanager!$A:$A,151)</f>
        <v>0</v>
      </c>
      <c r="BN451" s="51">
        <f t="shared" si="108"/>
        <v>0</v>
      </c>
    </row>
    <row r="452" spans="1:66">
      <c r="A452" s="47" t="e">
        <f>total!#REF!</f>
        <v>#REF!</v>
      </c>
      <c r="B452" s="47">
        <f t="shared" si="95"/>
        <v>0</v>
      </c>
      <c r="C452" s="48" t="e">
        <f>total!#REF!</f>
        <v>#REF!</v>
      </c>
      <c r="D452" s="49" t="str">
        <f>IFERROR(VLOOKUP(A452,salario!A$3:J$32,10,FALSE),"")</f>
        <v/>
      </c>
      <c r="E452" s="49" t="str">
        <f>IFERROR(IF(VLOOKUP(A452,salario!A$3:O$32,15,FALSE)="","",VLOOKUP(A452,salario!A$3:O$32,15,FALSE)),"")</f>
        <v/>
      </c>
      <c r="F452" s="47" t="str">
        <f>IFERROR(VLOOKUP(A452,[5]base_pessoal!$B$2:$P$1504,13,FALSE),"")</f>
        <v/>
      </c>
      <c r="G452" s="50">
        <f>IFERROR(VLOOKUP(A452,salario!A$2:P$91,11,FALSE),0)*B452/30</f>
        <v>0</v>
      </c>
      <c r="H452" s="50">
        <f>SUMIFS(topmanager!$D:$D,topmanager!$C:$C,rs_nova!$A452,topmanager!$A:$A,rs_nova!H$2)+SUMIFS(topmanager!$D:$D,topmanager!$C:$C,rs_nova!$A452,topmanager!$A:$A,63)</f>
        <v>0</v>
      </c>
      <c r="I452" s="50">
        <f>-SUMIFS(topmanager!$D:$D,topmanager!$C:$C,rs_nova!$A452,topmanager!$A:$A,rs_nova!I$2)</f>
        <v>0</v>
      </c>
      <c r="J452" s="50">
        <f>SUMIFS(topmanager!$D:$D,topmanager!$C:$C,rs_nova!$A452,topmanager!$A:$A,rs_nova!J$2)</f>
        <v>0</v>
      </c>
      <c r="K452" s="50">
        <f>SUMIFS(topmanager!$D:$D,topmanager!$C:$C,rs_nova!$A452,topmanager!$A:$A,rs_nova!K$2)+SUMIFS(topmanager!$D:$D,topmanager!$C:$C,rs_nova!$A452,topmanager!$A:$A,911)</f>
        <v>0</v>
      </c>
      <c r="L452" s="50">
        <f>SUMIFS(topmanager!$D:$D,topmanager!$C:$C,rs_nova!$A452,topmanager!$A:$A,rs_nova!L$2)</f>
        <v>0</v>
      </c>
      <c r="M452" s="50">
        <f>SUMIFS(topmanager!$D:$D,topmanager!$C:$C,rs_nova!$A452,topmanager!$A:$A,rs_nova!M$2)+SUMIFS(topmanager!$D:$D,topmanager!$C:$C,rs_nova!$A452,topmanager!$A:$A,908)+SUMIFS(topmanager!$D:$D,topmanager!$C:$C,rs_nova!$A452,topmanager!$A:$A,550)</f>
        <v>0</v>
      </c>
      <c r="N452" s="50">
        <f>SUMIFS(topmanager!$D:$D,topmanager!$C:$C,rs_nova!$A452,topmanager!$A:$A,rs_nova!N$2)</f>
        <v>0</v>
      </c>
      <c r="O452" s="51">
        <f t="shared" si="96"/>
        <v>0</v>
      </c>
      <c r="P452" s="50">
        <f>IFERROR(VLOOKUP($A452,total!$B$4:$AW$437,27,0),0)</f>
        <v>0</v>
      </c>
      <c r="Q452" s="50">
        <f>IFERROR(VLOOKUP($A452,total!$B$4:$AW$437,21,0),0)</f>
        <v>0</v>
      </c>
      <c r="R452" s="50">
        <f>IFERROR(VLOOKUP($A452,total!$B$4:$AW$437,25,0),0)+IFERROR(VLOOKUP($A452,total!$B$4:$AW$437,36,0),0)</f>
        <v>0</v>
      </c>
      <c r="S452" s="50">
        <f>IFERROR(VLOOKUP(A452,gympass!$A$2:$F$148,6,0),0)</f>
        <v>0</v>
      </c>
      <c r="T452" s="50">
        <f>IFERROR(VLOOKUP($A452,total!$B$4:$AW$437,42,0),0)</f>
        <v>0</v>
      </c>
      <c r="U452" s="50">
        <f>IFERROR(VLOOKUP($A452,total!$B$4:$AW$437,32,0),0)</f>
        <v>0</v>
      </c>
      <c r="V452" s="50">
        <f>IFERROR(VLOOKUP($A452,total!$B$4:$AW$437,28,0),0)</f>
        <v>0</v>
      </c>
      <c r="W452" s="50">
        <f>IFERROR(VLOOKUP($A452,total!$B$4:$AX$437,49,0),0)</f>
        <v>0</v>
      </c>
      <c r="X452" s="50"/>
      <c r="Y452" s="50">
        <f>IFERROR(VLOOKUP(A452,#REF!,4,0),0)</f>
        <v>0</v>
      </c>
      <c r="Z452" s="50">
        <f>IFERROR(VLOOKUP(B452,#REF!,8,0),0)</f>
        <v>0</v>
      </c>
      <c r="AA452" s="50">
        <f>IFERROR(VLOOKUP($A452,total!$B$4:$AW$437,45,0),0)</f>
        <v>0</v>
      </c>
      <c r="AB452" s="50">
        <f>IFERROR(VLOOKUP($A452,total!$B$4:$AW$437,48,0),0)</f>
        <v>0</v>
      </c>
      <c r="AC452" s="50">
        <f>IFERROR(VLOOKUP($A452,total!$B$4:$AB$437,19,0),0)</f>
        <v>0</v>
      </c>
      <c r="AD452" s="50">
        <f>IFERROR(VLOOKUP($A452,total!$B$4:$AB$437,10,0),0)</f>
        <v>0</v>
      </c>
      <c r="AE452" s="50">
        <f>IFERROR(VLOOKUP($A452,total!$B$4:$AB$437,13,0),0)-SUMIFS(topmanager!$D:$D,topmanager!$C:$C,rs_nova!$A456,topmanager!$A:$A,856)</f>
        <v>0</v>
      </c>
      <c r="AF452" s="50">
        <f>IFERROR(VLOOKUP($A452,total!$B$4:$AB$437,16,0),0)</f>
        <v>0</v>
      </c>
      <c r="AG452" s="50">
        <f>IFERROR(VLOOKUP($A452,total!$B$4:$AB$437,7,0),0)</f>
        <v>0</v>
      </c>
      <c r="AH452" s="50">
        <f>IFERROR(VLOOKUP($A452,total!$B$4:$AD$437,29,0),0)</f>
        <v>0</v>
      </c>
      <c r="AI452" s="50">
        <f>IFERROR(VLOOKUP(A452,total!$B$4:$AN$437,39,0),0)</f>
        <v>0</v>
      </c>
      <c r="AJ452" s="51">
        <f t="shared" si="97"/>
        <v>0</v>
      </c>
      <c r="AK452" s="50">
        <f t="shared" si="98"/>
        <v>0</v>
      </c>
      <c r="AL452" s="50">
        <f t="shared" si="99"/>
        <v>0</v>
      </c>
      <c r="AM452" s="50">
        <f t="shared" si="100"/>
        <v>0</v>
      </c>
      <c r="AN452" s="50" t="e">
        <f t="shared" si="109"/>
        <v>#REF!</v>
      </c>
      <c r="AO452" s="50" t="e">
        <f t="shared" si="109"/>
        <v>#REF!</v>
      </c>
      <c r="AP452" s="50" t="e">
        <f t="shared" si="109"/>
        <v>#REF!</v>
      </c>
      <c r="AQ452" s="50">
        <f>IFERROR(VLOOKUP(TEXT($A452,"000000"),[6]Página1!$A$8:$S$801,13,FALSE),0)</f>
        <v>0</v>
      </c>
      <c r="AR452" s="50">
        <f>IFERROR(VLOOKUP(TEXT($A452,"000000"),[6]Página1!$A$8:$S$801,16,FALSE),0)</f>
        <v>0</v>
      </c>
      <c r="AS452" s="50">
        <f>IFERROR(VLOOKUP(TEXT($A452,"000000"),[6]Página1!$A$8:$S$801,19,FALSE),0)</f>
        <v>0</v>
      </c>
      <c r="AT452" s="50">
        <f>IFERROR(VLOOKUP(TEXT($A452,"000000"),[7]Página1!$A$8:$R$814,12,FALSE),0)</f>
        <v>0</v>
      </c>
      <c r="AU452" s="50">
        <f>IFERROR(VLOOKUP(TEXT($A452,"000000"),[7]Página1!$A$8:$R$814,15,FALSE),0)</f>
        <v>0</v>
      </c>
      <c r="AV452" s="50">
        <f>IFERROR(VLOOKUP(TEXT($A452,"000000"),[7]Página1!$A$8:$R$814,18,FALSE),0)</f>
        <v>0</v>
      </c>
      <c r="AW452" s="50"/>
      <c r="AX452" s="51" t="e">
        <f t="shared" si="101"/>
        <v>#REF!</v>
      </c>
      <c r="AY452" s="51" t="e">
        <f t="shared" si="102"/>
        <v>#REF!</v>
      </c>
      <c r="AZ452" s="51" t="e">
        <f t="shared" si="103"/>
        <v>#REF!</v>
      </c>
      <c r="BA452" s="51" t="e">
        <f t="shared" si="104"/>
        <v>#REF!</v>
      </c>
      <c r="BB452" s="51">
        <f t="shared" si="105"/>
        <v>0</v>
      </c>
      <c r="BC452" s="51" t="e">
        <f t="shared" si="106"/>
        <v>#REF!</v>
      </c>
      <c r="BD452" s="51">
        <f t="shared" si="107"/>
        <v>0</v>
      </c>
      <c r="BE452" s="51">
        <f>IFERROR(VLOOKUP(A452,salario!A$2:P$91,11,FALSE),0)</f>
        <v>0</v>
      </c>
      <c r="BF452" s="51">
        <f>SUMIFS(topmanager!$D:$D,topmanager!$C:$C,rs_nova!$A452,topmanager!$A:$A,rs_nova!BF$2)</f>
        <v>0</v>
      </c>
      <c r="BG452" s="51">
        <f>SUMIFS(topmanager!$D:$D,topmanager!$C:$C,rs_nova!$A452,topmanager!$A:$A,rs_nova!BG$2)</f>
        <v>0</v>
      </c>
      <c r="BH452" s="51">
        <f>SUMIFS(topmanager!$D:$D,topmanager!$C:$C,rs_nova!$A452,topmanager!$A:$A,rs_nova!BH$2)</f>
        <v>0</v>
      </c>
      <c r="BI452" s="51">
        <f>SUMIFS(topmanager!$D:$D,topmanager!$C:$C,rs_nova!$A452,topmanager!$A:$A,rs_nova!BI$2)</f>
        <v>0</v>
      </c>
      <c r="BJ452" s="51">
        <f>SUMIFS(topmanager!$D:$D,topmanager!$C:$C,rs_nova!$A452,topmanager!$A:$A,rs_nova!BJ$2)+SUMIFS(topmanager!$D:$D,topmanager!$C:$C,rs_nova!$A452,topmanager!$A:$A,rs_nova!BJ$2+1)</f>
        <v>0</v>
      </c>
      <c r="BK452" s="51">
        <f>IFERROR(VLOOKUP(A452,[8]ferias!$C$4:$G$100,5,FALSE),0)</f>
        <v>0</v>
      </c>
      <c r="BL452" s="51">
        <f>SUMIFS(topmanager!$D:$D,topmanager!$C:$C,rs_nova!$A452,topmanager!$A:$A,rs_nova!BL$2)</f>
        <v>0</v>
      </c>
      <c r="BM452" s="51">
        <f>SUMIFS(topmanager!$D:$D,topmanager!$C:$C,rs_nova!$A452,topmanager!$A:$A,rs_nova!BM$2)+SUMIFS(topmanager!$D:$D,topmanager!$C:$C,rs_nova!$A456,topmanager!$A:$A,151)</f>
        <v>0</v>
      </c>
      <c r="BN452" s="51">
        <f t="shared" si="108"/>
        <v>0</v>
      </c>
    </row>
    <row r="453" spans="1:66">
      <c r="A453" s="47" t="e">
        <f>total!#REF!</f>
        <v>#REF!</v>
      </c>
      <c r="B453" s="47">
        <f t="shared" si="95"/>
        <v>0</v>
      </c>
      <c r="C453" s="48" t="e">
        <f>total!#REF!</f>
        <v>#REF!</v>
      </c>
      <c r="D453" s="49" t="str">
        <f>IFERROR(VLOOKUP(A453,salario!A$3:J$32,10,FALSE),"")</f>
        <v/>
      </c>
      <c r="E453" s="49" t="str">
        <f>IFERROR(IF(VLOOKUP(A453,salario!A$3:O$32,15,FALSE)="","",VLOOKUP(A453,salario!A$3:O$32,15,FALSE)),"")</f>
        <v/>
      </c>
      <c r="F453" s="47" t="str">
        <f>IFERROR(VLOOKUP(A453,[5]base_pessoal!$B$2:$P$1504,13,FALSE),"")</f>
        <v/>
      </c>
      <c r="G453" s="50">
        <f>IFERROR(VLOOKUP(A453,salario!A$2:P$91,11,FALSE),0)*B453/30</f>
        <v>0</v>
      </c>
      <c r="H453" s="50">
        <f>SUMIFS(topmanager!$D:$D,topmanager!$C:$C,rs_nova!$A453,topmanager!$A:$A,rs_nova!H$2)+SUMIFS(topmanager!$D:$D,topmanager!$C:$C,rs_nova!$A453,topmanager!$A:$A,63)</f>
        <v>0</v>
      </c>
      <c r="I453" s="50">
        <f>-SUMIFS(topmanager!$D:$D,topmanager!$C:$C,rs_nova!$A453,topmanager!$A:$A,rs_nova!I$2)</f>
        <v>0</v>
      </c>
      <c r="J453" s="50">
        <f>SUMIFS(topmanager!$D:$D,topmanager!$C:$C,rs_nova!$A453,topmanager!$A:$A,rs_nova!J$2)</f>
        <v>0</v>
      </c>
      <c r="K453" s="50">
        <f>SUMIFS(topmanager!$D:$D,topmanager!$C:$C,rs_nova!$A453,topmanager!$A:$A,rs_nova!K$2)+SUMIFS(topmanager!$D:$D,topmanager!$C:$C,rs_nova!$A453,topmanager!$A:$A,911)</f>
        <v>0</v>
      </c>
      <c r="L453" s="50">
        <f>SUMIFS(topmanager!$D:$D,topmanager!$C:$C,rs_nova!$A453,topmanager!$A:$A,rs_nova!L$2)</f>
        <v>0</v>
      </c>
      <c r="M453" s="50">
        <f>SUMIFS(topmanager!$D:$D,topmanager!$C:$C,rs_nova!$A453,topmanager!$A:$A,rs_nova!M$2)+SUMIFS(topmanager!$D:$D,topmanager!$C:$C,rs_nova!$A453,topmanager!$A:$A,908)+SUMIFS(topmanager!$D:$D,topmanager!$C:$C,rs_nova!$A453,topmanager!$A:$A,550)</f>
        <v>0</v>
      </c>
      <c r="N453" s="50">
        <f>SUMIFS(topmanager!$D:$D,topmanager!$C:$C,rs_nova!$A453,topmanager!$A:$A,rs_nova!N$2)</f>
        <v>0</v>
      </c>
      <c r="O453" s="51">
        <f t="shared" si="96"/>
        <v>0</v>
      </c>
      <c r="P453" s="50">
        <f>IFERROR(VLOOKUP($A453,total!$B$4:$AW$437,27,0),0)</f>
        <v>0</v>
      </c>
      <c r="Q453" s="50">
        <f>IFERROR(VLOOKUP($A453,total!$B$4:$AW$437,21,0),0)</f>
        <v>0</v>
      </c>
      <c r="R453" s="50">
        <f>IFERROR(VLOOKUP($A453,total!$B$4:$AW$437,25,0),0)+IFERROR(VLOOKUP($A453,total!$B$4:$AW$437,36,0),0)</f>
        <v>0</v>
      </c>
      <c r="S453" s="50">
        <f>IFERROR(VLOOKUP(A453,gympass!$A$2:$F$148,6,0),0)</f>
        <v>0</v>
      </c>
      <c r="T453" s="50">
        <f>IFERROR(VLOOKUP($A453,total!$B$4:$AW$437,42,0),0)</f>
        <v>0</v>
      </c>
      <c r="U453" s="50">
        <f>IFERROR(VLOOKUP($A453,total!$B$4:$AW$437,32,0),0)</f>
        <v>0</v>
      </c>
      <c r="V453" s="50">
        <f>IFERROR(VLOOKUP($A453,total!$B$4:$AW$437,28,0),0)</f>
        <v>0</v>
      </c>
      <c r="W453" s="50">
        <f>IFERROR(VLOOKUP($A453,total!$B$4:$AX$437,49,0),0)</f>
        <v>0</v>
      </c>
      <c r="X453" s="50"/>
      <c r="Y453" s="50">
        <f>IFERROR(VLOOKUP(A453,#REF!,4,0),0)</f>
        <v>0</v>
      </c>
      <c r="Z453" s="50">
        <f>IFERROR(VLOOKUP(B453,#REF!,8,0),0)</f>
        <v>0</v>
      </c>
      <c r="AA453" s="50">
        <f>IFERROR(VLOOKUP($A453,total!$B$4:$AW$437,45,0),0)</f>
        <v>0</v>
      </c>
      <c r="AB453" s="50">
        <f>IFERROR(VLOOKUP($A453,total!$B$4:$AW$437,48,0),0)</f>
        <v>0</v>
      </c>
      <c r="AC453" s="50">
        <f>IFERROR(VLOOKUP($A453,total!$B$4:$AB$437,19,0),0)</f>
        <v>0</v>
      </c>
      <c r="AD453" s="50">
        <f>IFERROR(VLOOKUP($A453,total!$B$4:$AB$437,10,0),0)</f>
        <v>0</v>
      </c>
      <c r="AE453" s="50">
        <f>IFERROR(VLOOKUP($A453,total!$B$4:$AB$437,13,0),0)-SUMIFS(topmanager!$D:$D,topmanager!$C:$C,rs_nova!$A457,topmanager!$A:$A,856)</f>
        <v>0</v>
      </c>
      <c r="AF453" s="50">
        <f>IFERROR(VLOOKUP($A453,total!$B$4:$AB$437,16,0),0)</f>
        <v>0</v>
      </c>
      <c r="AG453" s="50">
        <f>IFERROR(VLOOKUP($A453,total!$B$4:$AB$437,7,0),0)</f>
        <v>0</v>
      </c>
      <c r="AH453" s="50">
        <f>IFERROR(VLOOKUP($A453,total!$B$4:$AD$437,29,0),0)</f>
        <v>0</v>
      </c>
      <c r="AI453" s="50">
        <f>IFERROR(VLOOKUP(A453,total!$B$4:$AN$437,39,0),0)</f>
        <v>0</v>
      </c>
      <c r="AJ453" s="51">
        <f t="shared" si="97"/>
        <v>0</v>
      </c>
      <c r="AK453" s="50">
        <f t="shared" si="98"/>
        <v>0</v>
      </c>
      <c r="AL453" s="50">
        <f t="shared" si="99"/>
        <v>0</v>
      </c>
      <c r="AM453" s="50">
        <f t="shared" si="100"/>
        <v>0</v>
      </c>
      <c r="AN453" s="50" t="e">
        <f t="shared" si="109"/>
        <v>#REF!</v>
      </c>
      <c r="AO453" s="50" t="e">
        <f t="shared" si="109"/>
        <v>#REF!</v>
      </c>
      <c r="AP453" s="50" t="e">
        <f t="shared" si="109"/>
        <v>#REF!</v>
      </c>
      <c r="AQ453" s="50">
        <f>IFERROR(VLOOKUP(TEXT($A453,"000000"),[6]Página1!$A$8:$S$801,13,FALSE),0)</f>
        <v>0</v>
      </c>
      <c r="AR453" s="50">
        <f>IFERROR(VLOOKUP(TEXT($A453,"000000"),[6]Página1!$A$8:$S$801,16,FALSE),0)</f>
        <v>0</v>
      </c>
      <c r="AS453" s="50">
        <f>IFERROR(VLOOKUP(TEXT($A453,"000000"),[6]Página1!$A$8:$S$801,19,FALSE),0)</f>
        <v>0</v>
      </c>
      <c r="AT453" s="50">
        <f>IFERROR(VLOOKUP(TEXT($A453,"000000"),[7]Página1!$A$8:$R$814,12,FALSE),0)</f>
        <v>0</v>
      </c>
      <c r="AU453" s="50">
        <f>IFERROR(VLOOKUP(TEXT($A453,"000000"),[7]Página1!$A$8:$R$814,15,FALSE),0)</f>
        <v>0</v>
      </c>
      <c r="AV453" s="50">
        <f>IFERROR(VLOOKUP(TEXT($A453,"000000"),[7]Página1!$A$8:$R$814,18,FALSE),0)</f>
        <v>0</v>
      </c>
      <c r="AW453" s="50"/>
      <c r="AX453" s="51" t="e">
        <f t="shared" si="101"/>
        <v>#REF!</v>
      </c>
      <c r="AY453" s="51" t="e">
        <f t="shared" si="102"/>
        <v>#REF!</v>
      </c>
      <c r="AZ453" s="51" t="e">
        <f t="shared" si="103"/>
        <v>#REF!</v>
      </c>
      <c r="BA453" s="51" t="e">
        <f t="shared" si="104"/>
        <v>#REF!</v>
      </c>
      <c r="BB453" s="51">
        <f t="shared" si="105"/>
        <v>0</v>
      </c>
      <c r="BC453" s="51" t="e">
        <f t="shared" si="106"/>
        <v>#REF!</v>
      </c>
      <c r="BD453" s="51">
        <f t="shared" si="107"/>
        <v>0</v>
      </c>
      <c r="BE453" s="51">
        <f>IFERROR(VLOOKUP(A453,salario!A$2:P$91,11,FALSE),0)</f>
        <v>0</v>
      </c>
      <c r="BF453" s="51">
        <f>SUMIFS(topmanager!$D:$D,topmanager!$C:$C,rs_nova!$A453,topmanager!$A:$A,rs_nova!BF$2)</f>
        <v>0</v>
      </c>
      <c r="BG453" s="51">
        <f>SUMIFS(topmanager!$D:$D,topmanager!$C:$C,rs_nova!$A453,topmanager!$A:$A,rs_nova!BG$2)</f>
        <v>0</v>
      </c>
      <c r="BH453" s="51">
        <f>SUMIFS(topmanager!$D:$D,topmanager!$C:$C,rs_nova!$A453,topmanager!$A:$A,rs_nova!BH$2)</f>
        <v>0</v>
      </c>
      <c r="BI453" s="51">
        <f>SUMIFS(topmanager!$D:$D,topmanager!$C:$C,rs_nova!$A453,topmanager!$A:$A,rs_nova!BI$2)</f>
        <v>0</v>
      </c>
      <c r="BJ453" s="51">
        <f>SUMIFS(topmanager!$D:$D,topmanager!$C:$C,rs_nova!$A453,topmanager!$A:$A,rs_nova!BJ$2)+SUMIFS(topmanager!$D:$D,topmanager!$C:$C,rs_nova!$A453,topmanager!$A:$A,rs_nova!BJ$2+1)</f>
        <v>0</v>
      </c>
      <c r="BK453" s="51">
        <f>IFERROR(VLOOKUP(A453,[8]ferias!$C$4:$G$100,5,FALSE),0)</f>
        <v>0</v>
      </c>
      <c r="BL453" s="51">
        <f>SUMIFS(topmanager!$D:$D,topmanager!$C:$C,rs_nova!$A453,topmanager!$A:$A,rs_nova!BL$2)</f>
        <v>0</v>
      </c>
      <c r="BM453" s="51">
        <f>SUMIFS(topmanager!$D:$D,topmanager!$C:$C,rs_nova!$A453,topmanager!$A:$A,rs_nova!BM$2)+SUMIFS(topmanager!$D:$D,topmanager!$C:$C,rs_nova!$A457,topmanager!$A:$A,151)</f>
        <v>0</v>
      </c>
      <c r="BN453" s="51">
        <f t="shared" si="108"/>
        <v>0</v>
      </c>
    </row>
    <row r="454" spans="1:66">
      <c r="A454" s="47" t="e">
        <f>total!#REF!</f>
        <v>#REF!</v>
      </c>
      <c r="B454" s="47">
        <f t="shared" si="95"/>
        <v>0</v>
      </c>
      <c r="C454" s="48" t="e">
        <f>total!#REF!</f>
        <v>#REF!</v>
      </c>
      <c r="D454" s="49" t="str">
        <f>IFERROR(VLOOKUP(A454,salario!A$3:J$32,10,FALSE),"")</f>
        <v/>
      </c>
      <c r="E454" s="49" t="str">
        <f>IFERROR(IF(VLOOKUP(A454,salario!A$3:O$32,15,FALSE)="","",VLOOKUP(A454,salario!A$3:O$32,15,FALSE)),"")</f>
        <v/>
      </c>
      <c r="F454" s="47" t="str">
        <f>IFERROR(VLOOKUP(A454,[5]base_pessoal!$B$2:$P$1504,13,FALSE),"")</f>
        <v/>
      </c>
      <c r="G454" s="50">
        <f>IFERROR(VLOOKUP(A454,salario!A$2:P$91,11,FALSE),0)*B454/30</f>
        <v>0</v>
      </c>
      <c r="H454" s="50">
        <f>SUMIFS(topmanager!$D:$D,topmanager!$C:$C,rs_nova!$A454,topmanager!$A:$A,rs_nova!H$2)+SUMIFS(topmanager!$D:$D,topmanager!$C:$C,rs_nova!$A454,topmanager!$A:$A,63)</f>
        <v>0</v>
      </c>
      <c r="I454" s="50">
        <f>-SUMIFS(topmanager!$D:$D,topmanager!$C:$C,rs_nova!$A454,topmanager!$A:$A,rs_nova!I$2)</f>
        <v>0</v>
      </c>
      <c r="J454" s="50">
        <f>SUMIFS(topmanager!$D:$D,topmanager!$C:$C,rs_nova!$A454,topmanager!$A:$A,rs_nova!J$2)</f>
        <v>0</v>
      </c>
      <c r="K454" s="50">
        <f>SUMIFS(topmanager!$D:$D,topmanager!$C:$C,rs_nova!$A454,topmanager!$A:$A,rs_nova!K$2)+SUMIFS(topmanager!$D:$D,topmanager!$C:$C,rs_nova!$A454,topmanager!$A:$A,911)</f>
        <v>0</v>
      </c>
      <c r="L454" s="50">
        <f>SUMIFS(topmanager!$D:$D,topmanager!$C:$C,rs_nova!$A454,topmanager!$A:$A,rs_nova!L$2)</f>
        <v>0</v>
      </c>
      <c r="M454" s="50">
        <f>SUMIFS(topmanager!$D:$D,topmanager!$C:$C,rs_nova!$A454,topmanager!$A:$A,rs_nova!M$2)+SUMIFS(topmanager!$D:$D,topmanager!$C:$C,rs_nova!$A454,topmanager!$A:$A,908)+SUMIFS(topmanager!$D:$D,topmanager!$C:$C,rs_nova!$A454,topmanager!$A:$A,550)</f>
        <v>0</v>
      </c>
      <c r="N454" s="50">
        <f>SUMIFS(topmanager!$D:$D,topmanager!$C:$C,rs_nova!$A454,topmanager!$A:$A,rs_nova!N$2)</f>
        <v>0</v>
      </c>
      <c r="O454" s="51">
        <f t="shared" si="96"/>
        <v>0</v>
      </c>
      <c r="P454" s="50">
        <f>IFERROR(VLOOKUP($A454,total!$B$4:$AW$437,27,0),0)</f>
        <v>0</v>
      </c>
      <c r="Q454" s="50">
        <f>IFERROR(VLOOKUP($A454,total!$B$4:$AW$437,21,0),0)</f>
        <v>0</v>
      </c>
      <c r="R454" s="50">
        <f>IFERROR(VLOOKUP($A454,total!$B$4:$AW$437,25,0),0)+IFERROR(VLOOKUP($A454,total!$B$4:$AW$437,36,0),0)</f>
        <v>0</v>
      </c>
      <c r="S454" s="50">
        <f>IFERROR(VLOOKUP(A454,gympass!$A$2:$F$148,6,0),0)</f>
        <v>0</v>
      </c>
      <c r="T454" s="50">
        <f>IFERROR(VLOOKUP($A454,total!$B$4:$AW$437,42,0),0)</f>
        <v>0</v>
      </c>
      <c r="U454" s="50">
        <f>IFERROR(VLOOKUP($A454,total!$B$4:$AW$437,32,0),0)</f>
        <v>0</v>
      </c>
      <c r="V454" s="50">
        <f>IFERROR(VLOOKUP($A454,total!$B$4:$AW$437,28,0),0)</f>
        <v>0</v>
      </c>
      <c r="W454" s="50">
        <f>IFERROR(VLOOKUP($A454,total!$B$4:$AX$437,49,0),0)</f>
        <v>0</v>
      </c>
      <c r="X454" s="50"/>
      <c r="Y454" s="50">
        <f>IFERROR(VLOOKUP(A454,#REF!,4,0),0)</f>
        <v>0</v>
      </c>
      <c r="Z454" s="50">
        <f>IFERROR(VLOOKUP(B454,#REF!,8,0),0)</f>
        <v>0</v>
      </c>
      <c r="AA454" s="50">
        <f>IFERROR(VLOOKUP($A454,total!$B$4:$AW$437,45,0),0)</f>
        <v>0</v>
      </c>
      <c r="AB454" s="50">
        <f>IFERROR(VLOOKUP($A454,total!$B$4:$AW$437,48,0),0)</f>
        <v>0</v>
      </c>
      <c r="AC454" s="50">
        <f>IFERROR(VLOOKUP($A454,total!$B$4:$AB$437,19,0),0)</f>
        <v>0</v>
      </c>
      <c r="AD454" s="50">
        <f>IFERROR(VLOOKUP($A454,total!$B$4:$AB$437,10,0),0)</f>
        <v>0</v>
      </c>
      <c r="AE454" s="50">
        <f>IFERROR(VLOOKUP($A454,total!$B$4:$AB$437,13,0),0)-SUMIFS(topmanager!$D:$D,topmanager!$C:$C,rs_nova!$A458,topmanager!$A:$A,856)</f>
        <v>0</v>
      </c>
      <c r="AF454" s="50">
        <f>IFERROR(VLOOKUP($A454,total!$B$4:$AB$437,16,0),0)</f>
        <v>0</v>
      </c>
      <c r="AG454" s="50">
        <f>IFERROR(VLOOKUP($A454,total!$B$4:$AB$437,7,0),0)</f>
        <v>0</v>
      </c>
      <c r="AH454" s="50">
        <f>IFERROR(VLOOKUP($A454,total!$B$4:$AD$437,29,0),0)</f>
        <v>0</v>
      </c>
      <c r="AI454" s="50">
        <f>IFERROR(VLOOKUP(A454,total!$B$4:$AN$437,39,0),0)</f>
        <v>0</v>
      </c>
      <c r="AJ454" s="51">
        <f t="shared" si="97"/>
        <v>0</v>
      </c>
      <c r="AK454" s="50">
        <f t="shared" si="98"/>
        <v>0</v>
      </c>
      <c r="AL454" s="50">
        <f t="shared" si="99"/>
        <v>0</v>
      </c>
      <c r="AM454" s="50">
        <f t="shared" si="100"/>
        <v>0</v>
      </c>
      <c r="AN454" s="50" t="e">
        <f t="shared" si="109"/>
        <v>#REF!</v>
      </c>
      <c r="AO454" s="50" t="e">
        <f t="shared" si="109"/>
        <v>#REF!</v>
      </c>
      <c r="AP454" s="50" t="e">
        <f t="shared" si="109"/>
        <v>#REF!</v>
      </c>
      <c r="AQ454" s="50">
        <f>IFERROR(VLOOKUP(TEXT($A454,"000000"),[6]Página1!$A$8:$S$801,13,FALSE),0)</f>
        <v>0</v>
      </c>
      <c r="AR454" s="50">
        <f>IFERROR(VLOOKUP(TEXT($A454,"000000"),[6]Página1!$A$8:$S$801,16,FALSE),0)</f>
        <v>0</v>
      </c>
      <c r="AS454" s="50">
        <f>IFERROR(VLOOKUP(TEXT($A454,"000000"),[6]Página1!$A$8:$S$801,19,FALSE),0)</f>
        <v>0</v>
      </c>
      <c r="AT454" s="50">
        <f>IFERROR(VLOOKUP(TEXT($A454,"000000"),[7]Página1!$A$8:$R$814,12,FALSE),0)</f>
        <v>0</v>
      </c>
      <c r="AU454" s="50">
        <f>IFERROR(VLOOKUP(TEXT($A454,"000000"),[7]Página1!$A$8:$R$814,15,FALSE),0)</f>
        <v>0</v>
      </c>
      <c r="AV454" s="50">
        <f>IFERROR(VLOOKUP(TEXT($A454,"000000"),[7]Página1!$A$8:$R$814,18,FALSE),0)</f>
        <v>0</v>
      </c>
      <c r="AW454" s="50"/>
      <c r="AX454" s="51" t="e">
        <f t="shared" si="101"/>
        <v>#REF!</v>
      </c>
      <c r="AY454" s="51" t="e">
        <f t="shared" si="102"/>
        <v>#REF!</v>
      </c>
      <c r="AZ454" s="51" t="e">
        <f t="shared" si="103"/>
        <v>#REF!</v>
      </c>
      <c r="BA454" s="51" t="e">
        <f t="shared" si="104"/>
        <v>#REF!</v>
      </c>
      <c r="BB454" s="51">
        <f t="shared" si="105"/>
        <v>0</v>
      </c>
      <c r="BC454" s="51" t="e">
        <f t="shared" si="106"/>
        <v>#REF!</v>
      </c>
      <c r="BD454" s="51">
        <f t="shared" si="107"/>
        <v>0</v>
      </c>
      <c r="BE454" s="51">
        <f>IFERROR(VLOOKUP(A454,salario!A$2:P$91,11,FALSE),0)</f>
        <v>0</v>
      </c>
      <c r="BF454" s="51">
        <f>SUMIFS(topmanager!$D:$D,topmanager!$C:$C,rs_nova!$A454,topmanager!$A:$A,rs_nova!BF$2)</f>
        <v>0</v>
      </c>
      <c r="BG454" s="51">
        <f>SUMIFS(topmanager!$D:$D,topmanager!$C:$C,rs_nova!$A454,topmanager!$A:$A,rs_nova!BG$2)</f>
        <v>0</v>
      </c>
      <c r="BH454" s="51">
        <f>SUMIFS(topmanager!$D:$D,topmanager!$C:$C,rs_nova!$A454,topmanager!$A:$A,rs_nova!BH$2)</f>
        <v>0</v>
      </c>
      <c r="BI454" s="51">
        <f>SUMIFS(topmanager!$D:$D,topmanager!$C:$C,rs_nova!$A454,topmanager!$A:$A,rs_nova!BI$2)</f>
        <v>0</v>
      </c>
      <c r="BJ454" s="51">
        <f>SUMIFS(topmanager!$D:$D,topmanager!$C:$C,rs_nova!$A454,topmanager!$A:$A,rs_nova!BJ$2)+SUMIFS(topmanager!$D:$D,topmanager!$C:$C,rs_nova!$A454,topmanager!$A:$A,rs_nova!BJ$2+1)</f>
        <v>0</v>
      </c>
      <c r="BK454" s="51">
        <f>IFERROR(VLOOKUP(A454,[8]ferias!$C$4:$G$100,5,FALSE),0)</f>
        <v>0</v>
      </c>
      <c r="BL454" s="51">
        <f>SUMIFS(topmanager!$D:$D,topmanager!$C:$C,rs_nova!$A454,topmanager!$A:$A,rs_nova!BL$2)</f>
        <v>0</v>
      </c>
      <c r="BM454" s="51">
        <f>SUMIFS(topmanager!$D:$D,topmanager!$C:$C,rs_nova!$A454,topmanager!$A:$A,rs_nova!BM$2)+SUMIFS(topmanager!$D:$D,topmanager!$C:$C,rs_nova!$A458,topmanager!$A:$A,151)</f>
        <v>0</v>
      </c>
      <c r="BN454" s="51">
        <f t="shared" si="108"/>
        <v>0</v>
      </c>
    </row>
    <row r="455" spans="1:66">
      <c r="A455" s="47" t="e">
        <f>total!#REF!</f>
        <v>#REF!</v>
      </c>
      <c r="B455" s="47">
        <f t="shared" ref="B455:B518" si="110">IFERROR(IF(E455="",IF(D455&lt;=B$2,30,31-DAY(D455)),IF(E455&lt;B$2,0,IF(D455&gt;=B$2,DAY(E455)-DAY(D455),DAY(E455)))),0)</f>
        <v>0</v>
      </c>
      <c r="C455" s="48" t="e">
        <f>total!#REF!</f>
        <v>#REF!</v>
      </c>
      <c r="D455" s="49" t="str">
        <f>IFERROR(VLOOKUP(A455,salario!A$3:J$32,10,FALSE),"")</f>
        <v/>
      </c>
      <c r="E455" s="49" t="str">
        <f>IFERROR(IF(VLOOKUP(A455,salario!A$3:O$32,15,FALSE)="","",VLOOKUP(A455,salario!A$3:O$32,15,FALSE)),"")</f>
        <v/>
      </c>
      <c r="F455" s="47" t="str">
        <f>IFERROR(VLOOKUP(A455,[5]base_pessoal!$B$2:$P$1504,13,FALSE),"")</f>
        <v/>
      </c>
      <c r="G455" s="50">
        <f>IFERROR(VLOOKUP(A455,salario!A$2:P$91,11,FALSE),0)*B455/30</f>
        <v>0</v>
      </c>
      <c r="H455" s="50">
        <f>SUMIFS(topmanager!$D:$D,topmanager!$C:$C,rs_nova!$A455,topmanager!$A:$A,rs_nova!H$2)+SUMIFS(topmanager!$D:$D,topmanager!$C:$C,rs_nova!$A455,topmanager!$A:$A,63)</f>
        <v>0</v>
      </c>
      <c r="I455" s="50">
        <f>-SUMIFS(topmanager!$D:$D,topmanager!$C:$C,rs_nova!$A455,topmanager!$A:$A,rs_nova!I$2)</f>
        <v>0</v>
      </c>
      <c r="J455" s="50">
        <f>SUMIFS(topmanager!$D:$D,topmanager!$C:$C,rs_nova!$A455,topmanager!$A:$A,rs_nova!J$2)</f>
        <v>0</v>
      </c>
      <c r="K455" s="50">
        <f>SUMIFS(topmanager!$D:$D,topmanager!$C:$C,rs_nova!$A455,topmanager!$A:$A,rs_nova!K$2)+SUMIFS(topmanager!$D:$D,topmanager!$C:$C,rs_nova!$A455,topmanager!$A:$A,911)</f>
        <v>0</v>
      </c>
      <c r="L455" s="50">
        <f>SUMIFS(topmanager!$D:$D,topmanager!$C:$C,rs_nova!$A455,topmanager!$A:$A,rs_nova!L$2)</f>
        <v>0</v>
      </c>
      <c r="M455" s="50">
        <f>SUMIFS(topmanager!$D:$D,topmanager!$C:$C,rs_nova!$A455,topmanager!$A:$A,rs_nova!M$2)+SUMIFS(topmanager!$D:$D,topmanager!$C:$C,rs_nova!$A455,topmanager!$A:$A,908)+SUMIFS(topmanager!$D:$D,topmanager!$C:$C,rs_nova!$A455,topmanager!$A:$A,550)</f>
        <v>0</v>
      </c>
      <c r="N455" s="50">
        <f>SUMIFS(topmanager!$D:$D,topmanager!$C:$C,rs_nova!$A455,topmanager!$A:$A,rs_nova!N$2)</f>
        <v>0</v>
      </c>
      <c r="O455" s="51">
        <f t="shared" ref="O455:O518" si="111">SUM(H455:N455)</f>
        <v>0</v>
      </c>
      <c r="P455" s="50">
        <f>IFERROR(VLOOKUP($A455,total!$B$4:$AW$437,27,0),0)</f>
        <v>0</v>
      </c>
      <c r="Q455" s="50">
        <f>IFERROR(VLOOKUP($A455,total!$B$4:$AW$437,21,0),0)</f>
        <v>0</v>
      </c>
      <c r="R455" s="50">
        <f>IFERROR(VLOOKUP($A455,total!$B$4:$AW$437,25,0),0)+IFERROR(VLOOKUP($A455,total!$B$4:$AW$437,36,0),0)</f>
        <v>0</v>
      </c>
      <c r="S455" s="50">
        <f>IFERROR(VLOOKUP(A455,gympass!$A$2:$F$148,6,0),0)</f>
        <v>0</v>
      </c>
      <c r="T455" s="50">
        <f>IFERROR(VLOOKUP($A455,total!$B$4:$AW$437,42,0),0)</f>
        <v>0</v>
      </c>
      <c r="U455" s="50">
        <f>IFERROR(VLOOKUP($A455,total!$B$4:$AW$437,32,0),0)</f>
        <v>0</v>
      </c>
      <c r="V455" s="50">
        <f>IFERROR(VLOOKUP($A455,total!$B$4:$AW$437,28,0),0)</f>
        <v>0</v>
      </c>
      <c r="W455" s="50">
        <f>IFERROR(VLOOKUP($A455,total!$B$4:$AX$437,49,0),0)</f>
        <v>0</v>
      </c>
      <c r="X455" s="50"/>
      <c r="Y455" s="50">
        <f>IFERROR(VLOOKUP(A455,#REF!,4,0),0)</f>
        <v>0</v>
      </c>
      <c r="Z455" s="50">
        <f>IFERROR(VLOOKUP(B455,#REF!,8,0),0)</f>
        <v>0</v>
      </c>
      <c r="AA455" s="50">
        <f>IFERROR(VLOOKUP($A455,total!$B$4:$AW$437,45,0),0)</f>
        <v>0</v>
      </c>
      <c r="AB455" s="50">
        <f>IFERROR(VLOOKUP($A455,total!$B$4:$AW$437,48,0),0)</f>
        <v>0</v>
      </c>
      <c r="AC455" s="50">
        <f>IFERROR(VLOOKUP($A455,total!$B$4:$AB$437,19,0),0)</f>
        <v>0</v>
      </c>
      <c r="AD455" s="50">
        <f>IFERROR(VLOOKUP($A455,total!$B$4:$AB$437,10,0),0)</f>
        <v>0</v>
      </c>
      <c r="AE455" s="50">
        <f>IFERROR(VLOOKUP($A455,total!$B$4:$AB$437,13,0),0)-SUMIFS(topmanager!$D:$D,topmanager!$C:$C,rs_nova!$A459,topmanager!$A:$A,856)</f>
        <v>0</v>
      </c>
      <c r="AF455" s="50">
        <f>IFERROR(VLOOKUP($A455,total!$B$4:$AB$437,16,0),0)</f>
        <v>0</v>
      </c>
      <c r="AG455" s="50">
        <f>IFERROR(VLOOKUP($A455,total!$B$4:$AB$437,7,0),0)</f>
        <v>0</v>
      </c>
      <c r="AH455" s="50">
        <f>IFERROR(VLOOKUP($A455,total!$B$4:$AD$437,29,0),0)</f>
        <v>0</v>
      </c>
      <c r="AI455" s="50">
        <f>IFERROR(VLOOKUP(A455,total!$B$4:$AN$437,39,0),0)</f>
        <v>0</v>
      </c>
      <c r="AJ455" s="51">
        <f t="shared" ref="AJ455:AJ518" si="112">SUM(P455:AI455)</f>
        <v>0</v>
      </c>
      <c r="AK455" s="50">
        <f t="shared" ref="AK455:AK518" si="113">AK$5*($BN455-BG455)</f>
        <v>0</v>
      </c>
      <c r="AL455" s="50">
        <f t="shared" ref="AL455:AL518" si="114">AL$5*($BN455+BJ455+BK455+BL455+BM455)</f>
        <v>0</v>
      </c>
      <c r="AM455" s="50">
        <f t="shared" ref="AM455:AM518" si="115">IF(F455="NÃO",0,AM$5*$BN455)</f>
        <v>0</v>
      </c>
      <c r="AN455" s="50" t="e">
        <f t="shared" si="109"/>
        <v>#REF!</v>
      </c>
      <c r="AO455" s="50" t="e">
        <f t="shared" si="109"/>
        <v>#REF!</v>
      </c>
      <c r="AP455" s="50" t="e">
        <f t="shared" si="109"/>
        <v>#REF!</v>
      </c>
      <c r="AQ455" s="50">
        <f>IFERROR(VLOOKUP(TEXT($A455,"000000"),[6]Página1!$A$8:$S$801,13,FALSE),0)</f>
        <v>0</v>
      </c>
      <c r="AR455" s="50">
        <f>IFERROR(VLOOKUP(TEXT($A455,"000000"),[6]Página1!$A$8:$S$801,16,FALSE),0)</f>
        <v>0</v>
      </c>
      <c r="AS455" s="50">
        <f>IFERROR(VLOOKUP(TEXT($A455,"000000"),[6]Página1!$A$8:$S$801,19,FALSE),0)</f>
        <v>0</v>
      </c>
      <c r="AT455" s="50">
        <f>IFERROR(VLOOKUP(TEXT($A455,"000000"),[7]Página1!$A$8:$R$814,12,FALSE),0)</f>
        <v>0</v>
      </c>
      <c r="AU455" s="50">
        <f>IFERROR(VLOOKUP(TEXT($A455,"000000"),[7]Página1!$A$8:$R$814,15,FALSE),0)</f>
        <v>0</v>
      </c>
      <c r="AV455" s="50">
        <f>IFERROR(VLOOKUP(TEXT($A455,"000000"),[7]Página1!$A$8:$R$814,18,FALSE),0)</f>
        <v>0</v>
      </c>
      <c r="AW455" s="50"/>
      <c r="AX455" s="51" t="e">
        <f t="shared" ref="AX455:AX518" si="116">SUM(AK455:AW455)</f>
        <v>#REF!</v>
      </c>
      <c r="AY455" s="51" t="e">
        <f t="shared" ref="AY455:AY518" si="117">AN455+AO455+AP455</f>
        <v>#REF!</v>
      </c>
      <c r="AZ455" s="51" t="e">
        <f t="shared" ref="AZ455:AZ518" si="118">AX455+AJ455+O455+G455-AY455</f>
        <v>#REF!</v>
      </c>
      <c r="BA455" s="51" t="e">
        <f t="shared" ref="BA455:BA518" si="119">AX455+AJ455+O455+G455</f>
        <v>#REF!</v>
      </c>
      <c r="BB455" s="51">
        <f t="shared" ref="BB455:BB518" si="120">($G455)/$BB$3</f>
        <v>0</v>
      </c>
      <c r="BC455" s="51" t="e">
        <f t="shared" ref="BC455:BC518" si="121">$AX455/$BB$3</f>
        <v>#REF!</v>
      </c>
      <c r="BD455" s="51">
        <f t="shared" ref="BD455:BD518" si="122">$AJ455/$BB$3</f>
        <v>0</v>
      </c>
      <c r="BE455" s="51">
        <f>IFERROR(VLOOKUP(A455,salario!A$2:P$91,11,FALSE),0)</f>
        <v>0</v>
      </c>
      <c r="BF455" s="51">
        <f>SUMIFS(topmanager!$D:$D,topmanager!$C:$C,rs_nova!$A455,topmanager!$A:$A,rs_nova!BF$2)</f>
        <v>0</v>
      </c>
      <c r="BG455" s="51">
        <f>SUMIFS(topmanager!$D:$D,topmanager!$C:$C,rs_nova!$A455,topmanager!$A:$A,rs_nova!BG$2)</f>
        <v>0</v>
      </c>
      <c r="BH455" s="51">
        <f>SUMIFS(topmanager!$D:$D,topmanager!$C:$C,rs_nova!$A455,topmanager!$A:$A,rs_nova!BH$2)</f>
        <v>0</v>
      </c>
      <c r="BI455" s="51">
        <f>SUMIFS(topmanager!$D:$D,topmanager!$C:$C,rs_nova!$A455,topmanager!$A:$A,rs_nova!BI$2)</f>
        <v>0</v>
      </c>
      <c r="BJ455" s="51">
        <f>SUMIFS(topmanager!$D:$D,topmanager!$C:$C,rs_nova!$A455,topmanager!$A:$A,rs_nova!BJ$2)+SUMIFS(topmanager!$D:$D,topmanager!$C:$C,rs_nova!$A455,topmanager!$A:$A,rs_nova!BJ$2+1)</f>
        <v>0</v>
      </c>
      <c r="BK455" s="51">
        <f>IFERROR(VLOOKUP(A455,[8]ferias!$C$4:$G$100,5,FALSE),0)</f>
        <v>0</v>
      </c>
      <c r="BL455" s="51">
        <f>SUMIFS(topmanager!$D:$D,topmanager!$C:$C,rs_nova!$A455,topmanager!$A:$A,rs_nova!BL$2)</f>
        <v>0</v>
      </c>
      <c r="BM455" s="51">
        <f>SUMIFS(topmanager!$D:$D,topmanager!$C:$C,rs_nova!$A455,topmanager!$A:$A,rs_nova!BM$2)+SUMIFS(topmanager!$D:$D,topmanager!$C:$C,rs_nova!$A459,topmanager!$A:$A,151)</f>
        <v>0</v>
      </c>
      <c r="BN455" s="51">
        <f t="shared" ref="BN455:BN518" si="123">BF455+BG455+BH455+BI455+P455+O455+W455</f>
        <v>0</v>
      </c>
    </row>
    <row r="456" spans="1:66">
      <c r="A456" s="47" t="e">
        <f>total!#REF!</f>
        <v>#REF!</v>
      </c>
      <c r="B456" s="47">
        <f t="shared" si="110"/>
        <v>0</v>
      </c>
      <c r="C456" s="48" t="e">
        <f>total!#REF!</f>
        <v>#REF!</v>
      </c>
      <c r="D456" s="49" t="str">
        <f>IFERROR(VLOOKUP(A456,salario!A$3:J$32,10,FALSE),"")</f>
        <v/>
      </c>
      <c r="E456" s="49" t="str">
        <f>IFERROR(IF(VLOOKUP(A456,salario!A$3:O$32,15,FALSE)="","",VLOOKUP(A456,salario!A$3:O$32,15,FALSE)),"")</f>
        <v/>
      </c>
      <c r="F456" s="47" t="str">
        <f>IFERROR(VLOOKUP(A456,[5]base_pessoal!$B$2:$P$1504,13,FALSE),"")</f>
        <v/>
      </c>
      <c r="G456" s="50">
        <f>IFERROR(VLOOKUP(A456,salario!A$2:P$91,11,FALSE),0)*B456/30</f>
        <v>0</v>
      </c>
      <c r="H456" s="50">
        <f>SUMIFS(topmanager!$D:$D,topmanager!$C:$C,rs_nova!$A456,topmanager!$A:$A,rs_nova!H$2)+SUMIFS(topmanager!$D:$D,topmanager!$C:$C,rs_nova!$A456,topmanager!$A:$A,63)</f>
        <v>0</v>
      </c>
      <c r="I456" s="50">
        <f>-SUMIFS(topmanager!$D:$D,topmanager!$C:$C,rs_nova!$A456,topmanager!$A:$A,rs_nova!I$2)</f>
        <v>0</v>
      </c>
      <c r="J456" s="50">
        <f>SUMIFS(topmanager!$D:$D,topmanager!$C:$C,rs_nova!$A456,topmanager!$A:$A,rs_nova!J$2)</f>
        <v>0</v>
      </c>
      <c r="K456" s="50">
        <f>SUMIFS(topmanager!$D:$D,topmanager!$C:$C,rs_nova!$A456,topmanager!$A:$A,rs_nova!K$2)+SUMIFS(topmanager!$D:$D,topmanager!$C:$C,rs_nova!$A456,topmanager!$A:$A,911)</f>
        <v>0</v>
      </c>
      <c r="L456" s="50">
        <f>SUMIFS(topmanager!$D:$D,topmanager!$C:$C,rs_nova!$A456,topmanager!$A:$A,rs_nova!L$2)</f>
        <v>0</v>
      </c>
      <c r="M456" s="50">
        <f>SUMIFS(topmanager!$D:$D,topmanager!$C:$C,rs_nova!$A456,topmanager!$A:$A,rs_nova!M$2)+SUMIFS(topmanager!$D:$D,topmanager!$C:$C,rs_nova!$A456,topmanager!$A:$A,908)+SUMIFS(topmanager!$D:$D,topmanager!$C:$C,rs_nova!$A456,topmanager!$A:$A,550)</f>
        <v>0</v>
      </c>
      <c r="N456" s="50">
        <f>SUMIFS(topmanager!$D:$D,topmanager!$C:$C,rs_nova!$A456,topmanager!$A:$A,rs_nova!N$2)</f>
        <v>0</v>
      </c>
      <c r="O456" s="51">
        <f t="shared" si="111"/>
        <v>0</v>
      </c>
      <c r="P456" s="50">
        <f>IFERROR(VLOOKUP($A456,total!$B$4:$AW$437,27,0),0)</f>
        <v>0</v>
      </c>
      <c r="Q456" s="50">
        <f>IFERROR(VLOOKUP($A456,total!$B$4:$AW$437,21,0),0)</f>
        <v>0</v>
      </c>
      <c r="R456" s="50">
        <f>IFERROR(VLOOKUP($A456,total!$B$4:$AW$437,25,0),0)+IFERROR(VLOOKUP($A456,total!$B$4:$AW$437,36,0),0)</f>
        <v>0</v>
      </c>
      <c r="S456" s="50">
        <f>IFERROR(VLOOKUP(A456,gympass!$A$2:$F$148,6,0),0)</f>
        <v>0</v>
      </c>
      <c r="T456" s="50">
        <f>IFERROR(VLOOKUP($A456,total!$B$4:$AW$437,42,0),0)</f>
        <v>0</v>
      </c>
      <c r="U456" s="50">
        <f>IFERROR(VLOOKUP($A456,total!$B$4:$AW$437,32,0),0)</f>
        <v>0</v>
      </c>
      <c r="V456" s="50">
        <f>IFERROR(VLOOKUP($A456,total!$B$4:$AW$437,28,0),0)</f>
        <v>0</v>
      </c>
      <c r="W456" s="50">
        <f>IFERROR(VLOOKUP($A456,total!$B$4:$AX$437,49,0),0)</f>
        <v>0</v>
      </c>
      <c r="X456" s="50"/>
      <c r="Y456" s="50">
        <f>IFERROR(VLOOKUP(A456,#REF!,4,0),0)</f>
        <v>0</v>
      </c>
      <c r="Z456" s="50">
        <f>IFERROR(VLOOKUP(B456,#REF!,8,0),0)</f>
        <v>0</v>
      </c>
      <c r="AA456" s="50">
        <f>IFERROR(VLOOKUP($A456,total!$B$4:$AW$437,45,0),0)</f>
        <v>0</v>
      </c>
      <c r="AB456" s="50">
        <f>IFERROR(VLOOKUP($A456,total!$B$4:$AW$437,48,0),0)</f>
        <v>0</v>
      </c>
      <c r="AC456" s="50">
        <f>IFERROR(VLOOKUP($A456,total!$B$4:$AB$437,19,0),0)</f>
        <v>0</v>
      </c>
      <c r="AD456" s="50">
        <f>IFERROR(VLOOKUP($A456,total!$B$4:$AB$437,10,0),0)</f>
        <v>0</v>
      </c>
      <c r="AE456" s="50">
        <f>IFERROR(VLOOKUP($A456,total!$B$4:$AB$437,13,0),0)-SUMIFS(topmanager!$D:$D,topmanager!$C:$C,rs_nova!$A460,topmanager!$A:$A,856)</f>
        <v>0</v>
      </c>
      <c r="AF456" s="50">
        <f>IFERROR(VLOOKUP($A456,total!$B$4:$AB$437,16,0),0)</f>
        <v>0</v>
      </c>
      <c r="AG456" s="50">
        <f>IFERROR(VLOOKUP($A456,total!$B$4:$AB$437,7,0),0)</f>
        <v>0</v>
      </c>
      <c r="AH456" s="50">
        <f>IFERROR(VLOOKUP($A456,total!$B$4:$AD$437,29,0),0)</f>
        <v>0</v>
      </c>
      <c r="AI456" s="50">
        <f>IFERROR(VLOOKUP(A456,total!$B$4:$AN$437,39,0),0)</f>
        <v>0</v>
      </c>
      <c r="AJ456" s="51">
        <f t="shared" si="112"/>
        <v>0</v>
      </c>
      <c r="AK456" s="50">
        <f t="shared" si="113"/>
        <v>0</v>
      </c>
      <c r="AL456" s="50">
        <f t="shared" si="114"/>
        <v>0</v>
      </c>
      <c r="AM456" s="50">
        <f t="shared" si="115"/>
        <v>0</v>
      </c>
      <c r="AN456" s="50" t="e">
        <f t="shared" si="109"/>
        <v>#REF!</v>
      </c>
      <c r="AO456" s="50" t="e">
        <f t="shared" si="109"/>
        <v>#REF!</v>
      </c>
      <c r="AP456" s="50" t="e">
        <f t="shared" si="109"/>
        <v>#REF!</v>
      </c>
      <c r="AQ456" s="50">
        <f>IFERROR(VLOOKUP(TEXT($A456,"000000"),[6]Página1!$A$8:$S$801,13,FALSE),0)</f>
        <v>0</v>
      </c>
      <c r="AR456" s="50">
        <f>IFERROR(VLOOKUP(TEXT($A456,"000000"),[6]Página1!$A$8:$S$801,16,FALSE),0)</f>
        <v>0</v>
      </c>
      <c r="AS456" s="50">
        <f>IFERROR(VLOOKUP(TEXT($A456,"000000"),[6]Página1!$A$8:$S$801,19,FALSE),0)</f>
        <v>0</v>
      </c>
      <c r="AT456" s="50">
        <f>IFERROR(VLOOKUP(TEXT($A456,"000000"),[7]Página1!$A$8:$R$814,12,FALSE),0)</f>
        <v>0</v>
      </c>
      <c r="AU456" s="50">
        <f>IFERROR(VLOOKUP(TEXT($A456,"000000"),[7]Página1!$A$8:$R$814,15,FALSE),0)</f>
        <v>0</v>
      </c>
      <c r="AV456" s="50">
        <f>IFERROR(VLOOKUP(TEXT($A456,"000000"),[7]Página1!$A$8:$R$814,18,FALSE),0)</f>
        <v>0</v>
      </c>
      <c r="AW456" s="50"/>
      <c r="AX456" s="51" t="e">
        <f t="shared" si="116"/>
        <v>#REF!</v>
      </c>
      <c r="AY456" s="51" t="e">
        <f t="shared" si="117"/>
        <v>#REF!</v>
      </c>
      <c r="AZ456" s="51" t="e">
        <f t="shared" si="118"/>
        <v>#REF!</v>
      </c>
      <c r="BA456" s="51" t="e">
        <f t="shared" si="119"/>
        <v>#REF!</v>
      </c>
      <c r="BB456" s="51">
        <f t="shared" si="120"/>
        <v>0</v>
      </c>
      <c r="BC456" s="51" t="e">
        <f t="shared" si="121"/>
        <v>#REF!</v>
      </c>
      <c r="BD456" s="51">
        <f t="shared" si="122"/>
        <v>0</v>
      </c>
      <c r="BE456" s="51">
        <f>IFERROR(VLOOKUP(A456,salario!A$2:P$91,11,FALSE),0)</f>
        <v>0</v>
      </c>
      <c r="BF456" s="51">
        <f>SUMIFS(topmanager!$D:$D,topmanager!$C:$C,rs_nova!$A456,topmanager!$A:$A,rs_nova!BF$2)</f>
        <v>0</v>
      </c>
      <c r="BG456" s="51">
        <f>SUMIFS(topmanager!$D:$D,topmanager!$C:$C,rs_nova!$A456,topmanager!$A:$A,rs_nova!BG$2)</f>
        <v>0</v>
      </c>
      <c r="BH456" s="51">
        <f>SUMIFS(topmanager!$D:$D,topmanager!$C:$C,rs_nova!$A456,topmanager!$A:$A,rs_nova!BH$2)</f>
        <v>0</v>
      </c>
      <c r="BI456" s="51">
        <f>SUMIFS(topmanager!$D:$D,topmanager!$C:$C,rs_nova!$A456,topmanager!$A:$A,rs_nova!BI$2)</f>
        <v>0</v>
      </c>
      <c r="BJ456" s="51">
        <f>SUMIFS(topmanager!$D:$D,topmanager!$C:$C,rs_nova!$A456,topmanager!$A:$A,rs_nova!BJ$2)+SUMIFS(topmanager!$D:$D,topmanager!$C:$C,rs_nova!$A456,topmanager!$A:$A,rs_nova!BJ$2+1)</f>
        <v>0</v>
      </c>
      <c r="BK456" s="51">
        <f>IFERROR(VLOOKUP(A456,[8]ferias!$C$4:$G$100,5,FALSE),0)</f>
        <v>0</v>
      </c>
      <c r="BL456" s="51">
        <f>SUMIFS(topmanager!$D:$D,topmanager!$C:$C,rs_nova!$A456,topmanager!$A:$A,rs_nova!BL$2)</f>
        <v>0</v>
      </c>
      <c r="BM456" s="51">
        <f>SUMIFS(topmanager!$D:$D,topmanager!$C:$C,rs_nova!$A456,topmanager!$A:$A,rs_nova!BM$2)+SUMIFS(topmanager!$D:$D,topmanager!$C:$C,rs_nova!$A460,topmanager!$A:$A,151)</f>
        <v>0</v>
      </c>
      <c r="BN456" s="51">
        <f t="shared" si="123"/>
        <v>0</v>
      </c>
    </row>
    <row r="457" spans="1:66">
      <c r="A457" s="47" t="e">
        <f>total!#REF!</f>
        <v>#REF!</v>
      </c>
      <c r="B457" s="47">
        <f t="shared" si="110"/>
        <v>0</v>
      </c>
      <c r="C457" s="48" t="e">
        <f>total!#REF!</f>
        <v>#REF!</v>
      </c>
      <c r="D457" s="49" t="str">
        <f>IFERROR(VLOOKUP(A457,salario!A$3:J$32,10,FALSE),"")</f>
        <v/>
      </c>
      <c r="E457" s="49" t="str">
        <f>IFERROR(IF(VLOOKUP(A457,salario!A$3:O$32,15,FALSE)="","",VLOOKUP(A457,salario!A$3:O$32,15,FALSE)),"")</f>
        <v/>
      </c>
      <c r="F457" s="47" t="str">
        <f>IFERROR(VLOOKUP(A457,[5]base_pessoal!$B$2:$P$1504,13,FALSE),"")</f>
        <v/>
      </c>
      <c r="G457" s="50">
        <f>IFERROR(VLOOKUP(A457,salario!A$2:P$91,11,FALSE),0)*B457/30</f>
        <v>0</v>
      </c>
      <c r="H457" s="50">
        <f>SUMIFS(topmanager!$D:$D,topmanager!$C:$C,rs_nova!$A457,topmanager!$A:$A,rs_nova!H$2)+SUMIFS(topmanager!$D:$D,topmanager!$C:$C,rs_nova!$A457,topmanager!$A:$A,63)</f>
        <v>0</v>
      </c>
      <c r="I457" s="50">
        <f>-SUMIFS(topmanager!$D:$D,topmanager!$C:$C,rs_nova!$A457,topmanager!$A:$A,rs_nova!I$2)</f>
        <v>0</v>
      </c>
      <c r="J457" s="50">
        <f>SUMIFS(topmanager!$D:$D,topmanager!$C:$C,rs_nova!$A457,topmanager!$A:$A,rs_nova!J$2)</f>
        <v>0</v>
      </c>
      <c r="K457" s="50">
        <f>SUMIFS(topmanager!$D:$D,topmanager!$C:$C,rs_nova!$A457,topmanager!$A:$A,rs_nova!K$2)+SUMIFS(topmanager!$D:$D,topmanager!$C:$C,rs_nova!$A457,topmanager!$A:$A,911)</f>
        <v>0</v>
      </c>
      <c r="L457" s="50">
        <f>SUMIFS(topmanager!$D:$D,topmanager!$C:$C,rs_nova!$A457,topmanager!$A:$A,rs_nova!L$2)</f>
        <v>0</v>
      </c>
      <c r="M457" s="50">
        <f>SUMIFS(topmanager!$D:$D,topmanager!$C:$C,rs_nova!$A457,topmanager!$A:$A,rs_nova!M$2)+SUMIFS(topmanager!$D:$D,topmanager!$C:$C,rs_nova!$A457,topmanager!$A:$A,908)+SUMIFS(topmanager!$D:$D,topmanager!$C:$C,rs_nova!$A457,topmanager!$A:$A,550)</f>
        <v>0</v>
      </c>
      <c r="N457" s="50">
        <f>SUMIFS(topmanager!$D:$D,topmanager!$C:$C,rs_nova!$A457,topmanager!$A:$A,rs_nova!N$2)</f>
        <v>0</v>
      </c>
      <c r="O457" s="51">
        <f t="shared" si="111"/>
        <v>0</v>
      </c>
      <c r="P457" s="50">
        <f>IFERROR(VLOOKUP($A457,total!$B$4:$AW$437,27,0),0)</f>
        <v>0</v>
      </c>
      <c r="Q457" s="50">
        <f>IFERROR(VLOOKUP($A457,total!$B$4:$AW$437,21,0),0)</f>
        <v>0</v>
      </c>
      <c r="R457" s="50">
        <f>IFERROR(VLOOKUP($A457,total!$B$4:$AW$437,25,0),0)+IFERROR(VLOOKUP($A457,total!$B$4:$AW$437,36,0),0)</f>
        <v>0</v>
      </c>
      <c r="S457" s="50">
        <f>IFERROR(VLOOKUP(A457,gympass!$A$2:$F$148,6,0),0)</f>
        <v>0</v>
      </c>
      <c r="T457" s="50">
        <f>IFERROR(VLOOKUP($A457,total!$B$4:$AW$437,42,0),0)</f>
        <v>0</v>
      </c>
      <c r="U457" s="50">
        <f>IFERROR(VLOOKUP($A457,total!$B$4:$AW$437,32,0),0)</f>
        <v>0</v>
      </c>
      <c r="V457" s="50">
        <f>IFERROR(VLOOKUP($A457,total!$B$4:$AW$437,28,0),0)</f>
        <v>0</v>
      </c>
      <c r="W457" s="50">
        <f>IFERROR(VLOOKUP($A457,total!$B$4:$AX$437,49,0),0)</f>
        <v>0</v>
      </c>
      <c r="X457" s="50"/>
      <c r="Y457" s="50">
        <f>IFERROR(VLOOKUP(A457,#REF!,4,0),0)</f>
        <v>0</v>
      </c>
      <c r="Z457" s="50">
        <f>IFERROR(VLOOKUP(B457,#REF!,8,0),0)</f>
        <v>0</v>
      </c>
      <c r="AA457" s="50">
        <f>IFERROR(VLOOKUP($A457,total!$B$4:$AW$437,45,0),0)</f>
        <v>0</v>
      </c>
      <c r="AB457" s="50">
        <f>IFERROR(VLOOKUP($A457,total!$B$4:$AW$437,48,0),0)</f>
        <v>0</v>
      </c>
      <c r="AC457" s="50">
        <f>IFERROR(VLOOKUP($A457,total!$B$4:$AB$437,19,0),0)</f>
        <v>0</v>
      </c>
      <c r="AD457" s="50">
        <f>IFERROR(VLOOKUP($A457,total!$B$4:$AB$437,10,0),0)</f>
        <v>0</v>
      </c>
      <c r="AE457" s="50">
        <f>IFERROR(VLOOKUP($A457,total!$B$4:$AB$437,13,0),0)-SUMIFS(topmanager!$D:$D,topmanager!$C:$C,rs_nova!$A461,topmanager!$A:$A,856)</f>
        <v>0</v>
      </c>
      <c r="AF457" s="50">
        <f>IFERROR(VLOOKUP($A457,total!$B$4:$AB$437,16,0),0)</f>
        <v>0</v>
      </c>
      <c r="AG457" s="50">
        <f>IFERROR(VLOOKUP($A457,total!$B$4:$AB$437,7,0),0)</f>
        <v>0</v>
      </c>
      <c r="AH457" s="50">
        <f>IFERROR(VLOOKUP($A457,total!$B$4:$AD$437,29,0),0)</f>
        <v>0</v>
      </c>
      <c r="AI457" s="50">
        <f>IFERROR(VLOOKUP(A457,total!$B$4:$AN$437,39,0),0)</f>
        <v>0</v>
      </c>
      <c r="AJ457" s="51">
        <f t="shared" si="112"/>
        <v>0</v>
      </c>
      <c r="AK457" s="50">
        <f t="shared" si="113"/>
        <v>0</v>
      </c>
      <c r="AL457" s="50">
        <f t="shared" si="114"/>
        <v>0</v>
      </c>
      <c r="AM457" s="50">
        <f t="shared" si="115"/>
        <v>0</v>
      </c>
      <c r="AN457" s="50" t="e">
        <f t="shared" si="109"/>
        <v>#REF!</v>
      </c>
      <c r="AO457" s="50" t="e">
        <f t="shared" si="109"/>
        <v>#REF!</v>
      </c>
      <c r="AP457" s="50" t="e">
        <f t="shared" si="109"/>
        <v>#REF!</v>
      </c>
      <c r="AQ457" s="50">
        <f>IFERROR(VLOOKUP(TEXT($A457,"000000"),[6]Página1!$A$8:$S$801,13,FALSE),0)</f>
        <v>0</v>
      </c>
      <c r="AR457" s="50">
        <f>IFERROR(VLOOKUP(TEXT($A457,"000000"),[6]Página1!$A$8:$S$801,16,FALSE),0)</f>
        <v>0</v>
      </c>
      <c r="AS457" s="50">
        <f>IFERROR(VLOOKUP(TEXT($A457,"000000"),[6]Página1!$A$8:$S$801,19,FALSE),0)</f>
        <v>0</v>
      </c>
      <c r="AT457" s="50">
        <f>IFERROR(VLOOKUP(TEXT($A457,"000000"),[7]Página1!$A$8:$R$814,12,FALSE),0)</f>
        <v>0</v>
      </c>
      <c r="AU457" s="50">
        <f>IFERROR(VLOOKUP(TEXT($A457,"000000"),[7]Página1!$A$8:$R$814,15,FALSE),0)</f>
        <v>0</v>
      </c>
      <c r="AV457" s="50">
        <f>IFERROR(VLOOKUP(TEXT($A457,"000000"),[7]Página1!$A$8:$R$814,18,FALSE),0)</f>
        <v>0</v>
      </c>
      <c r="AW457" s="50"/>
      <c r="AX457" s="51" t="e">
        <f t="shared" si="116"/>
        <v>#REF!</v>
      </c>
      <c r="AY457" s="51" t="e">
        <f t="shared" si="117"/>
        <v>#REF!</v>
      </c>
      <c r="AZ457" s="51" t="e">
        <f t="shared" si="118"/>
        <v>#REF!</v>
      </c>
      <c r="BA457" s="51" t="e">
        <f t="shared" si="119"/>
        <v>#REF!</v>
      </c>
      <c r="BB457" s="51">
        <f t="shared" si="120"/>
        <v>0</v>
      </c>
      <c r="BC457" s="51" t="e">
        <f t="shared" si="121"/>
        <v>#REF!</v>
      </c>
      <c r="BD457" s="51">
        <f t="shared" si="122"/>
        <v>0</v>
      </c>
      <c r="BE457" s="51">
        <f>IFERROR(VLOOKUP(A457,salario!A$2:P$91,11,FALSE),0)</f>
        <v>0</v>
      </c>
      <c r="BF457" s="51">
        <f>SUMIFS(topmanager!$D:$D,topmanager!$C:$C,rs_nova!$A457,topmanager!$A:$A,rs_nova!BF$2)</f>
        <v>0</v>
      </c>
      <c r="BG457" s="51">
        <f>SUMIFS(topmanager!$D:$D,topmanager!$C:$C,rs_nova!$A457,topmanager!$A:$A,rs_nova!BG$2)</f>
        <v>0</v>
      </c>
      <c r="BH457" s="51">
        <f>SUMIFS(topmanager!$D:$D,topmanager!$C:$C,rs_nova!$A457,topmanager!$A:$A,rs_nova!BH$2)</f>
        <v>0</v>
      </c>
      <c r="BI457" s="51">
        <f>SUMIFS(topmanager!$D:$D,topmanager!$C:$C,rs_nova!$A457,topmanager!$A:$A,rs_nova!BI$2)</f>
        <v>0</v>
      </c>
      <c r="BJ457" s="51">
        <f>SUMIFS(topmanager!$D:$D,topmanager!$C:$C,rs_nova!$A457,topmanager!$A:$A,rs_nova!BJ$2)+SUMIFS(topmanager!$D:$D,topmanager!$C:$C,rs_nova!$A457,topmanager!$A:$A,rs_nova!BJ$2+1)</f>
        <v>0</v>
      </c>
      <c r="BK457" s="51">
        <f>IFERROR(VLOOKUP(A457,[8]ferias!$C$4:$G$100,5,FALSE),0)</f>
        <v>0</v>
      </c>
      <c r="BL457" s="51">
        <f>SUMIFS(topmanager!$D:$D,topmanager!$C:$C,rs_nova!$A457,topmanager!$A:$A,rs_nova!BL$2)</f>
        <v>0</v>
      </c>
      <c r="BM457" s="51">
        <f>SUMIFS(topmanager!$D:$D,topmanager!$C:$C,rs_nova!$A457,topmanager!$A:$A,rs_nova!BM$2)+SUMIFS(topmanager!$D:$D,topmanager!$C:$C,rs_nova!$A461,topmanager!$A:$A,151)</f>
        <v>0</v>
      </c>
      <c r="BN457" s="51">
        <f t="shared" si="123"/>
        <v>0</v>
      </c>
    </row>
    <row r="458" spans="1:66">
      <c r="A458" s="47" t="e">
        <f>total!#REF!</f>
        <v>#REF!</v>
      </c>
      <c r="B458" s="47">
        <f t="shared" si="110"/>
        <v>0</v>
      </c>
      <c r="C458" s="48" t="e">
        <f>total!#REF!</f>
        <v>#REF!</v>
      </c>
      <c r="D458" s="49" t="str">
        <f>IFERROR(VLOOKUP(A458,salario!A$3:J$32,10,FALSE),"")</f>
        <v/>
      </c>
      <c r="E458" s="49" t="str">
        <f>IFERROR(IF(VLOOKUP(A458,salario!A$3:O$32,15,FALSE)="","",VLOOKUP(A458,salario!A$3:O$32,15,FALSE)),"")</f>
        <v/>
      </c>
      <c r="F458" s="47" t="str">
        <f>IFERROR(VLOOKUP(A458,[5]base_pessoal!$B$2:$P$1504,13,FALSE),"")</f>
        <v/>
      </c>
      <c r="G458" s="50">
        <f>IFERROR(VLOOKUP(A458,salario!A$2:P$91,11,FALSE),0)*B458/30</f>
        <v>0</v>
      </c>
      <c r="H458" s="50">
        <f>SUMIFS(topmanager!$D:$D,topmanager!$C:$C,rs_nova!$A458,topmanager!$A:$A,rs_nova!H$2)+SUMIFS(topmanager!$D:$D,topmanager!$C:$C,rs_nova!$A458,topmanager!$A:$A,63)</f>
        <v>0</v>
      </c>
      <c r="I458" s="50">
        <f>-SUMIFS(topmanager!$D:$D,topmanager!$C:$C,rs_nova!$A458,topmanager!$A:$A,rs_nova!I$2)</f>
        <v>0</v>
      </c>
      <c r="J458" s="50">
        <f>SUMIFS(topmanager!$D:$D,topmanager!$C:$C,rs_nova!$A458,topmanager!$A:$A,rs_nova!J$2)</f>
        <v>0</v>
      </c>
      <c r="K458" s="50">
        <f>SUMIFS(topmanager!$D:$D,topmanager!$C:$C,rs_nova!$A458,topmanager!$A:$A,rs_nova!K$2)+SUMIFS(topmanager!$D:$D,topmanager!$C:$C,rs_nova!$A458,topmanager!$A:$A,911)</f>
        <v>0</v>
      </c>
      <c r="L458" s="50">
        <f>SUMIFS(topmanager!$D:$D,topmanager!$C:$C,rs_nova!$A458,topmanager!$A:$A,rs_nova!L$2)</f>
        <v>0</v>
      </c>
      <c r="M458" s="50">
        <f>SUMIFS(topmanager!$D:$D,topmanager!$C:$C,rs_nova!$A458,topmanager!$A:$A,rs_nova!M$2)+SUMIFS(topmanager!$D:$D,topmanager!$C:$C,rs_nova!$A458,topmanager!$A:$A,908)+SUMIFS(topmanager!$D:$D,topmanager!$C:$C,rs_nova!$A458,topmanager!$A:$A,550)</f>
        <v>0</v>
      </c>
      <c r="N458" s="50">
        <f>SUMIFS(topmanager!$D:$D,topmanager!$C:$C,rs_nova!$A458,topmanager!$A:$A,rs_nova!N$2)</f>
        <v>0</v>
      </c>
      <c r="O458" s="51">
        <f t="shared" si="111"/>
        <v>0</v>
      </c>
      <c r="P458" s="50">
        <f>IFERROR(VLOOKUP($A458,total!$B$4:$AW$437,27,0),0)</f>
        <v>0</v>
      </c>
      <c r="Q458" s="50">
        <f>IFERROR(VLOOKUP($A458,total!$B$4:$AW$437,21,0),0)</f>
        <v>0</v>
      </c>
      <c r="R458" s="50">
        <f>IFERROR(VLOOKUP($A458,total!$B$4:$AW$437,25,0),0)+IFERROR(VLOOKUP($A458,total!$B$4:$AW$437,36,0),0)</f>
        <v>0</v>
      </c>
      <c r="S458" s="50">
        <f>IFERROR(VLOOKUP(A458,gympass!$A$2:$F$148,6,0),0)</f>
        <v>0</v>
      </c>
      <c r="T458" s="50">
        <f>IFERROR(VLOOKUP($A458,total!$B$4:$AW$437,42,0),0)</f>
        <v>0</v>
      </c>
      <c r="U458" s="50">
        <f>IFERROR(VLOOKUP($A458,total!$B$4:$AW$437,32,0),0)</f>
        <v>0</v>
      </c>
      <c r="V458" s="50">
        <f>IFERROR(VLOOKUP($A458,total!$B$4:$AW$437,28,0),0)</f>
        <v>0</v>
      </c>
      <c r="W458" s="50">
        <f>IFERROR(VLOOKUP($A458,total!$B$4:$AX$437,49,0),0)</f>
        <v>0</v>
      </c>
      <c r="X458" s="50"/>
      <c r="Y458" s="50">
        <f>IFERROR(VLOOKUP(A458,#REF!,4,0),0)</f>
        <v>0</v>
      </c>
      <c r="Z458" s="50">
        <f>IFERROR(VLOOKUP(B458,#REF!,8,0),0)</f>
        <v>0</v>
      </c>
      <c r="AA458" s="50">
        <f>IFERROR(VLOOKUP($A458,total!$B$4:$AW$437,45,0),0)</f>
        <v>0</v>
      </c>
      <c r="AB458" s="50">
        <f>IFERROR(VLOOKUP($A458,total!$B$4:$AW$437,48,0),0)</f>
        <v>0</v>
      </c>
      <c r="AC458" s="50">
        <f>IFERROR(VLOOKUP($A458,total!$B$4:$AB$437,19,0),0)</f>
        <v>0</v>
      </c>
      <c r="AD458" s="50">
        <f>IFERROR(VLOOKUP($A458,total!$B$4:$AB$437,10,0),0)</f>
        <v>0</v>
      </c>
      <c r="AE458" s="50">
        <f>IFERROR(VLOOKUP($A458,total!$B$4:$AB$437,13,0),0)-SUMIFS(topmanager!$D:$D,topmanager!$C:$C,rs_nova!$A462,topmanager!$A:$A,856)</f>
        <v>0</v>
      </c>
      <c r="AF458" s="50">
        <f>IFERROR(VLOOKUP($A458,total!$B$4:$AB$437,16,0),0)</f>
        <v>0</v>
      </c>
      <c r="AG458" s="50">
        <f>IFERROR(VLOOKUP($A458,total!$B$4:$AB$437,7,0),0)</f>
        <v>0</v>
      </c>
      <c r="AH458" s="50">
        <f>IFERROR(VLOOKUP($A458,total!$B$4:$AD$437,29,0),0)</f>
        <v>0</v>
      </c>
      <c r="AI458" s="50">
        <f>IFERROR(VLOOKUP(A458,total!$B$4:$AN$437,39,0),0)</f>
        <v>0</v>
      </c>
      <c r="AJ458" s="51">
        <f t="shared" si="112"/>
        <v>0</v>
      </c>
      <c r="AK458" s="50">
        <f t="shared" si="113"/>
        <v>0</v>
      </c>
      <c r="AL458" s="50">
        <f t="shared" si="114"/>
        <v>0</v>
      </c>
      <c r="AM458" s="50">
        <f t="shared" si="115"/>
        <v>0</v>
      </c>
      <c r="AN458" s="50" t="e">
        <f t="shared" si="109"/>
        <v>#REF!</v>
      </c>
      <c r="AO458" s="50" t="e">
        <f t="shared" si="109"/>
        <v>#REF!</v>
      </c>
      <c r="AP458" s="50" t="e">
        <f t="shared" si="109"/>
        <v>#REF!</v>
      </c>
      <c r="AQ458" s="50">
        <f>IFERROR(VLOOKUP(TEXT($A458,"000000"),[6]Página1!$A$8:$S$801,13,FALSE),0)</f>
        <v>0</v>
      </c>
      <c r="AR458" s="50">
        <f>IFERROR(VLOOKUP(TEXT($A458,"000000"),[6]Página1!$A$8:$S$801,16,FALSE),0)</f>
        <v>0</v>
      </c>
      <c r="AS458" s="50">
        <f>IFERROR(VLOOKUP(TEXT($A458,"000000"),[6]Página1!$A$8:$S$801,19,FALSE),0)</f>
        <v>0</v>
      </c>
      <c r="AT458" s="50">
        <f>IFERROR(VLOOKUP(TEXT($A458,"000000"),[7]Página1!$A$8:$R$814,12,FALSE),0)</f>
        <v>0</v>
      </c>
      <c r="AU458" s="50">
        <f>IFERROR(VLOOKUP(TEXT($A458,"000000"),[7]Página1!$A$8:$R$814,15,FALSE),0)</f>
        <v>0</v>
      </c>
      <c r="AV458" s="50">
        <f>IFERROR(VLOOKUP(TEXT($A458,"000000"),[7]Página1!$A$8:$R$814,18,FALSE),0)</f>
        <v>0</v>
      </c>
      <c r="AW458" s="50"/>
      <c r="AX458" s="51" t="e">
        <f t="shared" si="116"/>
        <v>#REF!</v>
      </c>
      <c r="AY458" s="51" t="e">
        <f t="shared" si="117"/>
        <v>#REF!</v>
      </c>
      <c r="AZ458" s="51" t="e">
        <f t="shared" si="118"/>
        <v>#REF!</v>
      </c>
      <c r="BA458" s="51" t="e">
        <f t="shared" si="119"/>
        <v>#REF!</v>
      </c>
      <c r="BB458" s="51">
        <f t="shared" si="120"/>
        <v>0</v>
      </c>
      <c r="BC458" s="51" t="e">
        <f t="shared" si="121"/>
        <v>#REF!</v>
      </c>
      <c r="BD458" s="51">
        <f t="shared" si="122"/>
        <v>0</v>
      </c>
      <c r="BE458" s="51">
        <f>IFERROR(VLOOKUP(A458,salario!A$2:P$91,11,FALSE),0)</f>
        <v>0</v>
      </c>
      <c r="BF458" s="51">
        <f>SUMIFS(topmanager!$D:$D,topmanager!$C:$C,rs_nova!$A458,topmanager!$A:$A,rs_nova!BF$2)</f>
        <v>0</v>
      </c>
      <c r="BG458" s="51">
        <f>SUMIFS(topmanager!$D:$D,topmanager!$C:$C,rs_nova!$A458,topmanager!$A:$A,rs_nova!BG$2)</f>
        <v>0</v>
      </c>
      <c r="BH458" s="51">
        <f>SUMIFS(topmanager!$D:$D,topmanager!$C:$C,rs_nova!$A458,topmanager!$A:$A,rs_nova!BH$2)</f>
        <v>0</v>
      </c>
      <c r="BI458" s="51">
        <f>SUMIFS(topmanager!$D:$D,topmanager!$C:$C,rs_nova!$A458,topmanager!$A:$A,rs_nova!BI$2)</f>
        <v>0</v>
      </c>
      <c r="BJ458" s="51">
        <f>SUMIFS(topmanager!$D:$D,topmanager!$C:$C,rs_nova!$A458,topmanager!$A:$A,rs_nova!BJ$2)+SUMIFS(topmanager!$D:$D,topmanager!$C:$C,rs_nova!$A458,topmanager!$A:$A,rs_nova!BJ$2+1)</f>
        <v>0</v>
      </c>
      <c r="BK458" s="51">
        <f>IFERROR(VLOOKUP(A458,[8]ferias!$C$4:$G$100,5,FALSE),0)</f>
        <v>0</v>
      </c>
      <c r="BL458" s="51">
        <f>SUMIFS(topmanager!$D:$D,topmanager!$C:$C,rs_nova!$A458,topmanager!$A:$A,rs_nova!BL$2)</f>
        <v>0</v>
      </c>
      <c r="BM458" s="51">
        <f>SUMIFS(topmanager!$D:$D,topmanager!$C:$C,rs_nova!$A458,topmanager!$A:$A,rs_nova!BM$2)+SUMIFS(topmanager!$D:$D,topmanager!$C:$C,rs_nova!$A462,topmanager!$A:$A,151)</f>
        <v>0</v>
      </c>
      <c r="BN458" s="51">
        <f t="shared" si="123"/>
        <v>0</v>
      </c>
    </row>
    <row r="459" spans="1:66">
      <c r="A459" s="47" t="e">
        <f>total!#REF!</f>
        <v>#REF!</v>
      </c>
      <c r="B459" s="47">
        <f t="shared" si="110"/>
        <v>0</v>
      </c>
      <c r="C459" s="48" t="e">
        <f>total!#REF!</f>
        <v>#REF!</v>
      </c>
      <c r="D459" s="49" t="str">
        <f>IFERROR(VLOOKUP(A459,salario!A$3:J$32,10,FALSE),"")</f>
        <v/>
      </c>
      <c r="E459" s="49" t="str">
        <f>IFERROR(IF(VLOOKUP(A459,salario!A$3:O$32,15,FALSE)="","",VLOOKUP(A459,salario!A$3:O$32,15,FALSE)),"")</f>
        <v/>
      </c>
      <c r="F459" s="47" t="str">
        <f>IFERROR(VLOOKUP(A459,[5]base_pessoal!$B$2:$P$1504,13,FALSE),"")</f>
        <v/>
      </c>
      <c r="G459" s="50">
        <f>IFERROR(VLOOKUP(A459,salario!A$2:P$91,11,FALSE),0)*B459/30</f>
        <v>0</v>
      </c>
      <c r="H459" s="50">
        <f>SUMIFS(topmanager!$D:$D,topmanager!$C:$C,rs_nova!$A459,topmanager!$A:$A,rs_nova!H$2)+SUMIFS(topmanager!$D:$D,topmanager!$C:$C,rs_nova!$A459,topmanager!$A:$A,63)</f>
        <v>0</v>
      </c>
      <c r="I459" s="50">
        <f>-SUMIFS(topmanager!$D:$D,topmanager!$C:$C,rs_nova!$A459,topmanager!$A:$A,rs_nova!I$2)</f>
        <v>0</v>
      </c>
      <c r="J459" s="50">
        <f>SUMIFS(topmanager!$D:$D,topmanager!$C:$C,rs_nova!$A459,topmanager!$A:$A,rs_nova!J$2)</f>
        <v>0</v>
      </c>
      <c r="K459" s="50">
        <f>SUMIFS(topmanager!$D:$D,topmanager!$C:$C,rs_nova!$A459,topmanager!$A:$A,rs_nova!K$2)+SUMIFS(topmanager!$D:$D,topmanager!$C:$C,rs_nova!$A459,topmanager!$A:$A,911)</f>
        <v>0</v>
      </c>
      <c r="L459" s="50">
        <f>SUMIFS(topmanager!$D:$D,topmanager!$C:$C,rs_nova!$A459,topmanager!$A:$A,rs_nova!L$2)</f>
        <v>0</v>
      </c>
      <c r="M459" s="50">
        <f>SUMIFS(topmanager!$D:$D,topmanager!$C:$C,rs_nova!$A459,topmanager!$A:$A,rs_nova!M$2)+SUMIFS(topmanager!$D:$D,topmanager!$C:$C,rs_nova!$A459,topmanager!$A:$A,908)+SUMIFS(topmanager!$D:$D,topmanager!$C:$C,rs_nova!$A459,topmanager!$A:$A,550)</f>
        <v>0</v>
      </c>
      <c r="N459" s="50">
        <f>SUMIFS(topmanager!$D:$D,topmanager!$C:$C,rs_nova!$A459,topmanager!$A:$A,rs_nova!N$2)</f>
        <v>0</v>
      </c>
      <c r="O459" s="51">
        <f t="shared" si="111"/>
        <v>0</v>
      </c>
      <c r="P459" s="50">
        <f>IFERROR(VLOOKUP($A459,total!$B$4:$AW$437,27,0),0)</f>
        <v>0</v>
      </c>
      <c r="Q459" s="50">
        <f>IFERROR(VLOOKUP($A459,total!$B$4:$AW$437,21,0),0)</f>
        <v>0</v>
      </c>
      <c r="R459" s="50">
        <f>IFERROR(VLOOKUP($A459,total!$B$4:$AW$437,25,0),0)+IFERROR(VLOOKUP($A459,total!$B$4:$AW$437,36,0),0)</f>
        <v>0</v>
      </c>
      <c r="S459" s="50">
        <f>IFERROR(VLOOKUP(A459,gympass!$A$2:$F$148,6,0),0)</f>
        <v>0</v>
      </c>
      <c r="T459" s="50">
        <f>IFERROR(VLOOKUP($A459,total!$B$4:$AW$437,42,0),0)</f>
        <v>0</v>
      </c>
      <c r="U459" s="50">
        <f>IFERROR(VLOOKUP($A459,total!$B$4:$AW$437,32,0),0)</f>
        <v>0</v>
      </c>
      <c r="V459" s="50">
        <f>IFERROR(VLOOKUP($A459,total!$B$4:$AW$437,28,0),0)</f>
        <v>0</v>
      </c>
      <c r="W459" s="50">
        <f>IFERROR(VLOOKUP($A459,total!$B$4:$AX$437,49,0),0)</f>
        <v>0</v>
      </c>
      <c r="X459" s="50"/>
      <c r="Y459" s="50">
        <f>IFERROR(VLOOKUP(A459,#REF!,4,0),0)</f>
        <v>0</v>
      </c>
      <c r="Z459" s="50">
        <f>IFERROR(VLOOKUP(B459,#REF!,8,0),0)</f>
        <v>0</v>
      </c>
      <c r="AA459" s="50">
        <f>IFERROR(VLOOKUP($A459,total!$B$4:$AW$437,45,0),0)</f>
        <v>0</v>
      </c>
      <c r="AB459" s="50">
        <f>IFERROR(VLOOKUP($A459,total!$B$4:$AW$437,48,0),0)</f>
        <v>0</v>
      </c>
      <c r="AC459" s="50">
        <f>IFERROR(VLOOKUP($A459,total!$B$4:$AB$437,19,0),0)</f>
        <v>0</v>
      </c>
      <c r="AD459" s="50">
        <f>IFERROR(VLOOKUP($A459,total!$B$4:$AB$437,10,0),0)</f>
        <v>0</v>
      </c>
      <c r="AE459" s="50">
        <f>IFERROR(VLOOKUP($A459,total!$B$4:$AB$437,13,0),0)-SUMIFS(topmanager!$D:$D,topmanager!$C:$C,rs_nova!$A463,topmanager!$A:$A,856)</f>
        <v>0</v>
      </c>
      <c r="AF459" s="50">
        <f>IFERROR(VLOOKUP($A459,total!$B$4:$AB$437,16,0),0)</f>
        <v>0</v>
      </c>
      <c r="AG459" s="50">
        <f>IFERROR(VLOOKUP($A459,total!$B$4:$AB$437,7,0),0)</f>
        <v>0</v>
      </c>
      <c r="AH459" s="50">
        <f>IFERROR(VLOOKUP($A459,total!$B$4:$AD$437,29,0),0)</f>
        <v>0</v>
      </c>
      <c r="AI459" s="50">
        <f>IFERROR(VLOOKUP(A459,total!$B$4:$AN$437,39,0),0)</f>
        <v>0</v>
      </c>
      <c r="AJ459" s="51">
        <f t="shared" si="112"/>
        <v>0</v>
      </c>
      <c r="AK459" s="50">
        <f t="shared" si="113"/>
        <v>0</v>
      </c>
      <c r="AL459" s="50">
        <f t="shared" si="114"/>
        <v>0</v>
      </c>
      <c r="AM459" s="50">
        <f t="shared" si="115"/>
        <v>0</v>
      </c>
      <c r="AN459" s="50" t="e">
        <f t="shared" si="109"/>
        <v>#REF!</v>
      </c>
      <c r="AO459" s="50" t="e">
        <f t="shared" si="109"/>
        <v>#REF!</v>
      </c>
      <c r="AP459" s="50" t="e">
        <f t="shared" si="109"/>
        <v>#REF!</v>
      </c>
      <c r="AQ459" s="50">
        <f>IFERROR(VLOOKUP(TEXT($A459,"000000"),[6]Página1!$A$8:$S$801,13,FALSE),0)</f>
        <v>0</v>
      </c>
      <c r="AR459" s="50">
        <f>IFERROR(VLOOKUP(TEXT($A459,"000000"),[6]Página1!$A$8:$S$801,16,FALSE),0)</f>
        <v>0</v>
      </c>
      <c r="AS459" s="50">
        <f>IFERROR(VLOOKUP(TEXT($A459,"000000"),[6]Página1!$A$8:$S$801,19,FALSE),0)</f>
        <v>0</v>
      </c>
      <c r="AT459" s="50">
        <f>IFERROR(VLOOKUP(TEXT($A459,"000000"),[7]Página1!$A$8:$R$814,12,FALSE),0)</f>
        <v>0</v>
      </c>
      <c r="AU459" s="50">
        <f>IFERROR(VLOOKUP(TEXT($A459,"000000"),[7]Página1!$A$8:$R$814,15,FALSE),0)</f>
        <v>0</v>
      </c>
      <c r="AV459" s="50">
        <f>IFERROR(VLOOKUP(TEXT($A459,"000000"),[7]Página1!$A$8:$R$814,18,FALSE),0)</f>
        <v>0</v>
      </c>
      <c r="AW459" s="50"/>
      <c r="AX459" s="51" t="e">
        <f t="shared" si="116"/>
        <v>#REF!</v>
      </c>
      <c r="AY459" s="51" t="e">
        <f t="shared" si="117"/>
        <v>#REF!</v>
      </c>
      <c r="AZ459" s="51" t="e">
        <f t="shared" si="118"/>
        <v>#REF!</v>
      </c>
      <c r="BA459" s="51" t="e">
        <f t="shared" si="119"/>
        <v>#REF!</v>
      </c>
      <c r="BB459" s="51">
        <f t="shared" si="120"/>
        <v>0</v>
      </c>
      <c r="BC459" s="51" t="e">
        <f t="shared" si="121"/>
        <v>#REF!</v>
      </c>
      <c r="BD459" s="51">
        <f t="shared" si="122"/>
        <v>0</v>
      </c>
      <c r="BE459" s="51">
        <f>IFERROR(VLOOKUP(A459,salario!A$2:P$91,11,FALSE),0)</f>
        <v>0</v>
      </c>
      <c r="BF459" s="51">
        <f>SUMIFS(topmanager!$D:$D,topmanager!$C:$C,rs_nova!$A459,topmanager!$A:$A,rs_nova!BF$2)</f>
        <v>0</v>
      </c>
      <c r="BG459" s="51">
        <f>SUMIFS(topmanager!$D:$D,topmanager!$C:$C,rs_nova!$A459,topmanager!$A:$A,rs_nova!BG$2)</f>
        <v>0</v>
      </c>
      <c r="BH459" s="51">
        <f>SUMIFS(topmanager!$D:$D,topmanager!$C:$C,rs_nova!$A459,topmanager!$A:$A,rs_nova!BH$2)</f>
        <v>0</v>
      </c>
      <c r="BI459" s="51">
        <f>SUMIFS(topmanager!$D:$D,topmanager!$C:$C,rs_nova!$A459,topmanager!$A:$A,rs_nova!BI$2)</f>
        <v>0</v>
      </c>
      <c r="BJ459" s="51">
        <f>SUMIFS(topmanager!$D:$D,topmanager!$C:$C,rs_nova!$A459,topmanager!$A:$A,rs_nova!BJ$2)+SUMIFS(topmanager!$D:$D,topmanager!$C:$C,rs_nova!$A459,topmanager!$A:$A,rs_nova!BJ$2+1)</f>
        <v>0</v>
      </c>
      <c r="BK459" s="51">
        <f>IFERROR(VLOOKUP(A459,[8]ferias!$C$4:$G$100,5,FALSE),0)</f>
        <v>0</v>
      </c>
      <c r="BL459" s="51">
        <f>SUMIFS(topmanager!$D:$D,topmanager!$C:$C,rs_nova!$A459,topmanager!$A:$A,rs_nova!BL$2)</f>
        <v>0</v>
      </c>
      <c r="BM459" s="51">
        <f>SUMIFS(topmanager!$D:$D,topmanager!$C:$C,rs_nova!$A459,topmanager!$A:$A,rs_nova!BM$2)+SUMIFS(topmanager!$D:$D,topmanager!$C:$C,rs_nova!$A463,topmanager!$A:$A,151)</f>
        <v>0</v>
      </c>
      <c r="BN459" s="51">
        <f t="shared" si="123"/>
        <v>0</v>
      </c>
    </row>
    <row r="460" spans="1:66">
      <c r="A460" s="47" t="e">
        <f>total!#REF!</f>
        <v>#REF!</v>
      </c>
      <c r="B460" s="47">
        <f t="shared" si="110"/>
        <v>0</v>
      </c>
      <c r="C460" s="48" t="e">
        <f>total!#REF!</f>
        <v>#REF!</v>
      </c>
      <c r="D460" s="49" t="str">
        <f>IFERROR(VLOOKUP(A460,salario!A$3:J$32,10,FALSE),"")</f>
        <v/>
      </c>
      <c r="E460" s="49" t="str">
        <f>IFERROR(IF(VLOOKUP(A460,salario!A$3:O$32,15,FALSE)="","",VLOOKUP(A460,salario!A$3:O$32,15,FALSE)),"")</f>
        <v/>
      </c>
      <c r="F460" s="47" t="str">
        <f>IFERROR(VLOOKUP(A460,[5]base_pessoal!$B$2:$P$1504,13,FALSE),"")</f>
        <v/>
      </c>
      <c r="G460" s="50">
        <f>IFERROR(VLOOKUP(A460,salario!A$2:P$91,11,FALSE),0)*B460/30</f>
        <v>0</v>
      </c>
      <c r="H460" s="50">
        <f>SUMIFS(topmanager!$D:$D,topmanager!$C:$C,rs_nova!$A460,topmanager!$A:$A,rs_nova!H$2)+SUMIFS(topmanager!$D:$D,topmanager!$C:$C,rs_nova!$A460,topmanager!$A:$A,63)</f>
        <v>0</v>
      </c>
      <c r="I460" s="50">
        <f>-SUMIFS(topmanager!$D:$D,topmanager!$C:$C,rs_nova!$A460,topmanager!$A:$A,rs_nova!I$2)</f>
        <v>0</v>
      </c>
      <c r="J460" s="50">
        <f>SUMIFS(topmanager!$D:$D,topmanager!$C:$C,rs_nova!$A460,topmanager!$A:$A,rs_nova!J$2)</f>
        <v>0</v>
      </c>
      <c r="K460" s="50">
        <f>SUMIFS(topmanager!$D:$D,topmanager!$C:$C,rs_nova!$A460,topmanager!$A:$A,rs_nova!K$2)+SUMIFS(topmanager!$D:$D,topmanager!$C:$C,rs_nova!$A460,topmanager!$A:$A,911)</f>
        <v>0</v>
      </c>
      <c r="L460" s="50">
        <f>SUMIFS(topmanager!$D:$D,topmanager!$C:$C,rs_nova!$A460,topmanager!$A:$A,rs_nova!L$2)</f>
        <v>0</v>
      </c>
      <c r="M460" s="50">
        <f>SUMIFS(topmanager!$D:$D,topmanager!$C:$C,rs_nova!$A460,topmanager!$A:$A,rs_nova!M$2)+SUMIFS(topmanager!$D:$D,topmanager!$C:$C,rs_nova!$A460,topmanager!$A:$A,908)+SUMIFS(topmanager!$D:$D,topmanager!$C:$C,rs_nova!$A460,topmanager!$A:$A,550)</f>
        <v>0</v>
      </c>
      <c r="N460" s="50">
        <f>SUMIFS(topmanager!$D:$D,topmanager!$C:$C,rs_nova!$A460,topmanager!$A:$A,rs_nova!N$2)</f>
        <v>0</v>
      </c>
      <c r="O460" s="51">
        <f t="shared" si="111"/>
        <v>0</v>
      </c>
      <c r="P460" s="50">
        <f>IFERROR(VLOOKUP($A460,total!$B$4:$AW$437,27,0),0)</f>
        <v>0</v>
      </c>
      <c r="Q460" s="50">
        <f>IFERROR(VLOOKUP($A460,total!$B$4:$AW$437,21,0),0)</f>
        <v>0</v>
      </c>
      <c r="R460" s="50">
        <f>IFERROR(VLOOKUP($A460,total!$B$4:$AW$437,25,0),0)+IFERROR(VLOOKUP($A460,total!$B$4:$AW$437,36,0),0)</f>
        <v>0</v>
      </c>
      <c r="S460" s="50">
        <f>IFERROR(VLOOKUP(A460,gympass!$A$2:$F$148,6,0),0)</f>
        <v>0</v>
      </c>
      <c r="T460" s="50">
        <f>IFERROR(VLOOKUP($A460,total!$B$4:$AW$437,42,0),0)</f>
        <v>0</v>
      </c>
      <c r="U460" s="50">
        <f>IFERROR(VLOOKUP($A460,total!$B$4:$AW$437,32,0),0)</f>
        <v>0</v>
      </c>
      <c r="V460" s="50">
        <f>IFERROR(VLOOKUP($A460,total!$B$4:$AW$437,28,0),0)</f>
        <v>0</v>
      </c>
      <c r="W460" s="50">
        <f>IFERROR(VLOOKUP($A460,total!$B$4:$AX$437,49,0),0)</f>
        <v>0</v>
      </c>
      <c r="X460" s="50"/>
      <c r="Y460" s="50">
        <f>IFERROR(VLOOKUP(A460,#REF!,4,0),0)</f>
        <v>0</v>
      </c>
      <c r="Z460" s="50">
        <f>IFERROR(VLOOKUP(B460,#REF!,8,0),0)</f>
        <v>0</v>
      </c>
      <c r="AA460" s="50">
        <f>IFERROR(VLOOKUP($A460,total!$B$4:$AW$437,45,0),0)</f>
        <v>0</v>
      </c>
      <c r="AB460" s="50">
        <f>IFERROR(VLOOKUP($A460,total!$B$4:$AW$437,48,0),0)</f>
        <v>0</v>
      </c>
      <c r="AC460" s="50">
        <f>IFERROR(VLOOKUP($A460,total!$B$4:$AB$437,19,0),0)</f>
        <v>0</v>
      </c>
      <c r="AD460" s="50">
        <f>IFERROR(VLOOKUP($A460,total!$B$4:$AB$437,10,0),0)</f>
        <v>0</v>
      </c>
      <c r="AE460" s="50">
        <f>IFERROR(VLOOKUP($A460,total!$B$4:$AB$437,13,0),0)-SUMIFS(topmanager!$D:$D,topmanager!$C:$C,rs_nova!$A464,topmanager!$A:$A,856)</f>
        <v>0</v>
      </c>
      <c r="AF460" s="50">
        <f>IFERROR(VLOOKUP($A460,total!$B$4:$AB$437,16,0),0)</f>
        <v>0</v>
      </c>
      <c r="AG460" s="50">
        <f>IFERROR(VLOOKUP($A460,total!$B$4:$AB$437,7,0),0)</f>
        <v>0</v>
      </c>
      <c r="AH460" s="50">
        <f>IFERROR(VLOOKUP($A460,total!$B$4:$AD$437,29,0),0)</f>
        <v>0</v>
      </c>
      <c r="AI460" s="50">
        <f>IFERROR(VLOOKUP(A460,total!$B$4:$AN$437,39,0),0)</f>
        <v>0</v>
      </c>
      <c r="AJ460" s="51">
        <f t="shared" si="112"/>
        <v>0</v>
      </c>
      <c r="AK460" s="50">
        <f t="shared" si="113"/>
        <v>0</v>
      </c>
      <c r="AL460" s="50">
        <f t="shared" si="114"/>
        <v>0</v>
      </c>
      <c r="AM460" s="50">
        <f t="shared" si="115"/>
        <v>0</v>
      </c>
      <c r="AN460" s="50" t="e">
        <f t="shared" si="109"/>
        <v>#REF!</v>
      </c>
      <c r="AO460" s="50" t="e">
        <f t="shared" si="109"/>
        <v>#REF!</v>
      </c>
      <c r="AP460" s="50" t="e">
        <f t="shared" si="109"/>
        <v>#REF!</v>
      </c>
      <c r="AQ460" s="50">
        <f>IFERROR(VLOOKUP(TEXT($A460,"000000"),[6]Página1!$A$8:$S$801,13,FALSE),0)</f>
        <v>0</v>
      </c>
      <c r="AR460" s="50">
        <f>IFERROR(VLOOKUP(TEXT($A460,"000000"),[6]Página1!$A$8:$S$801,16,FALSE),0)</f>
        <v>0</v>
      </c>
      <c r="AS460" s="50">
        <f>IFERROR(VLOOKUP(TEXT($A460,"000000"),[6]Página1!$A$8:$S$801,19,FALSE),0)</f>
        <v>0</v>
      </c>
      <c r="AT460" s="50">
        <f>IFERROR(VLOOKUP(TEXT($A460,"000000"),[7]Página1!$A$8:$R$814,12,FALSE),0)</f>
        <v>0</v>
      </c>
      <c r="AU460" s="50">
        <f>IFERROR(VLOOKUP(TEXT($A460,"000000"),[7]Página1!$A$8:$R$814,15,FALSE),0)</f>
        <v>0</v>
      </c>
      <c r="AV460" s="50">
        <f>IFERROR(VLOOKUP(TEXT($A460,"000000"),[7]Página1!$A$8:$R$814,18,FALSE),0)</f>
        <v>0</v>
      </c>
      <c r="AW460" s="50"/>
      <c r="AX460" s="51" t="e">
        <f t="shared" si="116"/>
        <v>#REF!</v>
      </c>
      <c r="AY460" s="51" t="e">
        <f t="shared" si="117"/>
        <v>#REF!</v>
      </c>
      <c r="AZ460" s="51" t="e">
        <f t="shared" si="118"/>
        <v>#REF!</v>
      </c>
      <c r="BA460" s="51" t="e">
        <f t="shared" si="119"/>
        <v>#REF!</v>
      </c>
      <c r="BB460" s="51">
        <f t="shared" si="120"/>
        <v>0</v>
      </c>
      <c r="BC460" s="51" t="e">
        <f t="shared" si="121"/>
        <v>#REF!</v>
      </c>
      <c r="BD460" s="51">
        <f t="shared" si="122"/>
        <v>0</v>
      </c>
      <c r="BE460" s="51">
        <f>IFERROR(VLOOKUP(A460,salario!A$2:P$91,11,FALSE),0)</f>
        <v>0</v>
      </c>
      <c r="BF460" s="51">
        <f>SUMIFS(topmanager!$D:$D,topmanager!$C:$C,rs_nova!$A460,topmanager!$A:$A,rs_nova!BF$2)</f>
        <v>0</v>
      </c>
      <c r="BG460" s="51">
        <f>SUMIFS(topmanager!$D:$D,topmanager!$C:$C,rs_nova!$A460,topmanager!$A:$A,rs_nova!BG$2)</f>
        <v>0</v>
      </c>
      <c r="BH460" s="51">
        <f>SUMIFS(topmanager!$D:$D,topmanager!$C:$C,rs_nova!$A460,topmanager!$A:$A,rs_nova!BH$2)</f>
        <v>0</v>
      </c>
      <c r="BI460" s="51">
        <f>SUMIFS(topmanager!$D:$D,topmanager!$C:$C,rs_nova!$A460,topmanager!$A:$A,rs_nova!BI$2)</f>
        <v>0</v>
      </c>
      <c r="BJ460" s="51">
        <f>SUMIFS(topmanager!$D:$D,topmanager!$C:$C,rs_nova!$A460,topmanager!$A:$A,rs_nova!BJ$2)+SUMIFS(topmanager!$D:$D,topmanager!$C:$C,rs_nova!$A460,topmanager!$A:$A,rs_nova!BJ$2+1)</f>
        <v>0</v>
      </c>
      <c r="BK460" s="51">
        <f>IFERROR(VLOOKUP(A460,[8]ferias!$C$4:$G$100,5,FALSE),0)</f>
        <v>0</v>
      </c>
      <c r="BL460" s="51">
        <f>SUMIFS(topmanager!$D:$D,topmanager!$C:$C,rs_nova!$A460,topmanager!$A:$A,rs_nova!BL$2)</f>
        <v>0</v>
      </c>
      <c r="BM460" s="51">
        <f>SUMIFS(topmanager!$D:$D,topmanager!$C:$C,rs_nova!$A460,topmanager!$A:$A,rs_nova!BM$2)+SUMIFS(topmanager!$D:$D,topmanager!$C:$C,rs_nova!$A464,topmanager!$A:$A,151)</f>
        <v>0</v>
      </c>
      <c r="BN460" s="51">
        <f t="shared" si="123"/>
        <v>0</v>
      </c>
    </row>
    <row r="461" spans="1:66">
      <c r="A461" s="47" t="e">
        <f>total!#REF!</f>
        <v>#REF!</v>
      </c>
      <c r="B461" s="47">
        <f t="shared" si="110"/>
        <v>0</v>
      </c>
      <c r="C461" s="48" t="e">
        <f>total!#REF!</f>
        <v>#REF!</v>
      </c>
      <c r="D461" s="49" t="str">
        <f>IFERROR(VLOOKUP(A461,salario!A$3:J$32,10,FALSE),"")</f>
        <v/>
      </c>
      <c r="E461" s="49" t="str">
        <f>IFERROR(IF(VLOOKUP(A461,salario!A$3:O$32,15,FALSE)="","",VLOOKUP(A461,salario!A$3:O$32,15,FALSE)),"")</f>
        <v/>
      </c>
      <c r="F461" s="47" t="str">
        <f>IFERROR(VLOOKUP(A461,[5]base_pessoal!$B$2:$P$1504,13,FALSE),"")</f>
        <v/>
      </c>
      <c r="G461" s="50">
        <f>IFERROR(VLOOKUP(A461,salario!A$2:P$91,11,FALSE),0)*B461/30</f>
        <v>0</v>
      </c>
      <c r="H461" s="50">
        <f>SUMIFS(topmanager!$D:$D,topmanager!$C:$C,rs_nova!$A461,topmanager!$A:$A,rs_nova!H$2)+SUMIFS(topmanager!$D:$D,topmanager!$C:$C,rs_nova!$A461,topmanager!$A:$A,63)</f>
        <v>0</v>
      </c>
      <c r="I461" s="50">
        <f>-SUMIFS(topmanager!$D:$D,topmanager!$C:$C,rs_nova!$A461,topmanager!$A:$A,rs_nova!I$2)</f>
        <v>0</v>
      </c>
      <c r="J461" s="50">
        <f>SUMIFS(topmanager!$D:$D,topmanager!$C:$C,rs_nova!$A461,topmanager!$A:$A,rs_nova!J$2)</f>
        <v>0</v>
      </c>
      <c r="K461" s="50">
        <f>SUMIFS(topmanager!$D:$D,topmanager!$C:$C,rs_nova!$A461,topmanager!$A:$A,rs_nova!K$2)+SUMIFS(topmanager!$D:$D,topmanager!$C:$C,rs_nova!$A461,topmanager!$A:$A,911)</f>
        <v>0</v>
      </c>
      <c r="L461" s="50">
        <f>SUMIFS(topmanager!$D:$D,topmanager!$C:$C,rs_nova!$A461,topmanager!$A:$A,rs_nova!L$2)</f>
        <v>0</v>
      </c>
      <c r="M461" s="50">
        <f>SUMIFS(topmanager!$D:$D,topmanager!$C:$C,rs_nova!$A461,topmanager!$A:$A,rs_nova!M$2)+SUMIFS(topmanager!$D:$D,topmanager!$C:$C,rs_nova!$A461,topmanager!$A:$A,908)+SUMIFS(topmanager!$D:$D,topmanager!$C:$C,rs_nova!$A461,topmanager!$A:$A,550)</f>
        <v>0</v>
      </c>
      <c r="N461" s="50">
        <f>SUMIFS(topmanager!$D:$D,topmanager!$C:$C,rs_nova!$A461,topmanager!$A:$A,rs_nova!N$2)</f>
        <v>0</v>
      </c>
      <c r="O461" s="51">
        <f t="shared" si="111"/>
        <v>0</v>
      </c>
      <c r="P461" s="50">
        <f>IFERROR(VLOOKUP($A461,total!$B$4:$AW$437,27,0),0)</f>
        <v>0</v>
      </c>
      <c r="Q461" s="50">
        <f>IFERROR(VLOOKUP($A461,total!$B$4:$AW$437,21,0),0)</f>
        <v>0</v>
      </c>
      <c r="R461" s="50">
        <f>IFERROR(VLOOKUP($A461,total!$B$4:$AW$437,25,0),0)+IFERROR(VLOOKUP($A461,total!$B$4:$AW$437,36,0),0)</f>
        <v>0</v>
      </c>
      <c r="S461" s="50">
        <f>IFERROR(VLOOKUP(A461,gympass!$A$2:$F$148,6,0),0)</f>
        <v>0</v>
      </c>
      <c r="T461" s="50">
        <f>IFERROR(VLOOKUP($A461,total!$B$4:$AW$437,42,0),0)</f>
        <v>0</v>
      </c>
      <c r="U461" s="50">
        <f>IFERROR(VLOOKUP($A461,total!$B$4:$AW$437,32,0),0)</f>
        <v>0</v>
      </c>
      <c r="V461" s="50">
        <f>IFERROR(VLOOKUP($A461,total!$B$4:$AW$437,28,0),0)</f>
        <v>0</v>
      </c>
      <c r="W461" s="50">
        <f>IFERROR(VLOOKUP($A461,total!$B$4:$AX$437,49,0),0)</f>
        <v>0</v>
      </c>
      <c r="X461" s="50"/>
      <c r="Y461" s="50">
        <f>IFERROR(VLOOKUP(A461,#REF!,4,0),0)</f>
        <v>0</v>
      </c>
      <c r="Z461" s="50">
        <f>IFERROR(VLOOKUP(B461,#REF!,8,0),0)</f>
        <v>0</v>
      </c>
      <c r="AA461" s="50">
        <f>IFERROR(VLOOKUP($A461,total!$B$4:$AW$437,45,0),0)</f>
        <v>0</v>
      </c>
      <c r="AB461" s="50">
        <f>IFERROR(VLOOKUP($A461,total!$B$4:$AW$437,48,0),0)</f>
        <v>0</v>
      </c>
      <c r="AC461" s="50">
        <f>IFERROR(VLOOKUP($A461,total!$B$4:$AB$437,19,0),0)</f>
        <v>0</v>
      </c>
      <c r="AD461" s="50">
        <f>IFERROR(VLOOKUP($A461,total!$B$4:$AB$437,10,0),0)</f>
        <v>0</v>
      </c>
      <c r="AE461" s="50">
        <f>IFERROR(VLOOKUP($A461,total!$B$4:$AB$437,13,0),0)-SUMIFS(topmanager!$D:$D,topmanager!$C:$C,rs_nova!$A465,topmanager!$A:$A,856)</f>
        <v>0</v>
      </c>
      <c r="AF461" s="50">
        <f>IFERROR(VLOOKUP($A461,total!$B$4:$AB$437,16,0),0)</f>
        <v>0</v>
      </c>
      <c r="AG461" s="50">
        <f>IFERROR(VLOOKUP($A461,total!$B$4:$AB$437,7,0),0)</f>
        <v>0</v>
      </c>
      <c r="AH461" s="50">
        <f>IFERROR(VLOOKUP($A461,total!$B$4:$AD$437,29,0),0)</f>
        <v>0</v>
      </c>
      <c r="AI461" s="50">
        <f>IFERROR(VLOOKUP(A461,total!$B$4:$AN$437,39,0),0)</f>
        <v>0</v>
      </c>
      <c r="AJ461" s="51">
        <f t="shared" si="112"/>
        <v>0</v>
      </c>
      <c r="AK461" s="50">
        <f t="shared" si="113"/>
        <v>0</v>
      </c>
      <c r="AL461" s="50">
        <f t="shared" si="114"/>
        <v>0</v>
      </c>
      <c r="AM461" s="50">
        <f t="shared" si="115"/>
        <v>0</v>
      </c>
      <c r="AN461" s="50" t="e">
        <f t="shared" si="109"/>
        <v>#REF!</v>
      </c>
      <c r="AO461" s="50" t="e">
        <f t="shared" si="109"/>
        <v>#REF!</v>
      </c>
      <c r="AP461" s="50" t="e">
        <f t="shared" si="109"/>
        <v>#REF!</v>
      </c>
      <c r="AQ461" s="50">
        <f>IFERROR(VLOOKUP(TEXT($A461,"000000"),[6]Página1!$A$8:$S$801,13,FALSE),0)</f>
        <v>0</v>
      </c>
      <c r="AR461" s="50">
        <f>IFERROR(VLOOKUP(TEXT($A461,"000000"),[6]Página1!$A$8:$S$801,16,FALSE),0)</f>
        <v>0</v>
      </c>
      <c r="AS461" s="50">
        <f>IFERROR(VLOOKUP(TEXT($A461,"000000"),[6]Página1!$A$8:$S$801,19,FALSE),0)</f>
        <v>0</v>
      </c>
      <c r="AT461" s="50">
        <f>IFERROR(VLOOKUP(TEXT($A461,"000000"),[7]Página1!$A$8:$R$814,12,FALSE),0)</f>
        <v>0</v>
      </c>
      <c r="AU461" s="50">
        <f>IFERROR(VLOOKUP(TEXT($A461,"000000"),[7]Página1!$A$8:$R$814,15,FALSE),0)</f>
        <v>0</v>
      </c>
      <c r="AV461" s="50">
        <f>IFERROR(VLOOKUP(TEXT($A461,"000000"),[7]Página1!$A$8:$R$814,18,FALSE),0)</f>
        <v>0</v>
      </c>
      <c r="AW461" s="50"/>
      <c r="AX461" s="51" t="e">
        <f t="shared" si="116"/>
        <v>#REF!</v>
      </c>
      <c r="AY461" s="51" t="e">
        <f t="shared" si="117"/>
        <v>#REF!</v>
      </c>
      <c r="AZ461" s="51" t="e">
        <f t="shared" si="118"/>
        <v>#REF!</v>
      </c>
      <c r="BA461" s="51" t="e">
        <f t="shared" si="119"/>
        <v>#REF!</v>
      </c>
      <c r="BB461" s="51">
        <f t="shared" si="120"/>
        <v>0</v>
      </c>
      <c r="BC461" s="51" t="e">
        <f t="shared" si="121"/>
        <v>#REF!</v>
      </c>
      <c r="BD461" s="51">
        <f t="shared" si="122"/>
        <v>0</v>
      </c>
      <c r="BE461" s="51">
        <f>IFERROR(VLOOKUP(A461,salario!A$2:P$91,11,FALSE),0)</f>
        <v>0</v>
      </c>
      <c r="BF461" s="51">
        <f>SUMIFS(topmanager!$D:$D,topmanager!$C:$C,rs_nova!$A461,topmanager!$A:$A,rs_nova!BF$2)</f>
        <v>0</v>
      </c>
      <c r="BG461" s="51">
        <f>SUMIFS(topmanager!$D:$D,topmanager!$C:$C,rs_nova!$A461,topmanager!$A:$A,rs_nova!BG$2)</f>
        <v>0</v>
      </c>
      <c r="BH461" s="51">
        <f>SUMIFS(topmanager!$D:$D,topmanager!$C:$C,rs_nova!$A461,topmanager!$A:$A,rs_nova!BH$2)</f>
        <v>0</v>
      </c>
      <c r="BI461" s="51">
        <f>SUMIFS(topmanager!$D:$D,topmanager!$C:$C,rs_nova!$A461,topmanager!$A:$A,rs_nova!BI$2)</f>
        <v>0</v>
      </c>
      <c r="BJ461" s="51">
        <f>SUMIFS(topmanager!$D:$D,topmanager!$C:$C,rs_nova!$A461,topmanager!$A:$A,rs_nova!BJ$2)+SUMIFS(topmanager!$D:$D,topmanager!$C:$C,rs_nova!$A461,topmanager!$A:$A,rs_nova!BJ$2+1)</f>
        <v>0</v>
      </c>
      <c r="BK461" s="51">
        <f>IFERROR(VLOOKUP(A461,[8]ferias!$C$4:$G$100,5,FALSE),0)</f>
        <v>0</v>
      </c>
      <c r="BL461" s="51">
        <f>SUMIFS(topmanager!$D:$D,topmanager!$C:$C,rs_nova!$A461,topmanager!$A:$A,rs_nova!BL$2)</f>
        <v>0</v>
      </c>
      <c r="BM461" s="51">
        <f>SUMIFS(topmanager!$D:$D,topmanager!$C:$C,rs_nova!$A461,topmanager!$A:$A,rs_nova!BM$2)+SUMIFS(topmanager!$D:$D,topmanager!$C:$C,rs_nova!$A465,topmanager!$A:$A,151)</f>
        <v>0</v>
      </c>
      <c r="BN461" s="51">
        <f t="shared" si="123"/>
        <v>0</v>
      </c>
    </row>
    <row r="462" spans="1:66">
      <c r="A462" s="47" t="e">
        <f>total!#REF!</f>
        <v>#REF!</v>
      </c>
      <c r="B462" s="47">
        <f t="shared" si="110"/>
        <v>0</v>
      </c>
      <c r="C462" s="48" t="e">
        <f>total!#REF!</f>
        <v>#REF!</v>
      </c>
      <c r="D462" s="49" t="str">
        <f>IFERROR(VLOOKUP(A462,salario!A$3:J$32,10,FALSE),"")</f>
        <v/>
      </c>
      <c r="E462" s="49" t="str">
        <f>IFERROR(IF(VLOOKUP(A462,salario!A$3:O$32,15,FALSE)="","",VLOOKUP(A462,salario!A$3:O$32,15,FALSE)),"")</f>
        <v/>
      </c>
      <c r="F462" s="47" t="str">
        <f>IFERROR(VLOOKUP(A462,[5]base_pessoal!$B$2:$P$1504,13,FALSE),"")</f>
        <v/>
      </c>
      <c r="G462" s="50">
        <f>IFERROR(VLOOKUP(A462,salario!A$2:P$91,11,FALSE),0)*B462/30</f>
        <v>0</v>
      </c>
      <c r="H462" s="50">
        <f>SUMIFS(topmanager!$D:$D,topmanager!$C:$C,rs_nova!$A462,topmanager!$A:$A,rs_nova!H$2)+SUMIFS(topmanager!$D:$D,topmanager!$C:$C,rs_nova!$A462,topmanager!$A:$A,63)</f>
        <v>0</v>
      </c>
      <c r="I462" s="50">
        <f>-SUMIFS(topmanager!$D:$D,topmanager!$C:$C,rs_nova!$A462,topmanager!$A:$A,rs_nova!I$2)</f>
        <v>0</v>
      </c>
      <c r="J462" s="50">
        <f>SUMIFS(topmanager!$D:$D,topmanager!$C:$C,rs_nova!$A462,topmanager!$A:$A,rs_nova!J$2)</f>
        <v>0</v>
      </c>
      <c r="K462" s="50">
        <f>SUMIFS(topmanager!$D:$D,topmanager!$C:$C,rs_nova!$A462,topmanager!$A:$A,rs_nova!K$2)+SUMIFS(topmanager!$D:$D,topmanager!$C:$C,rs_nova!$A462,topmanager!$A:$A,911)</f>
        <v>0</v>
      </c>
      <c r="L462" s="50">
        <f>SUMIFS(topmanager!$D:$D,topmanager!$C:$C,rs_nova!$A462,topmanager!$A:$A,rs_nova!L$2)</f>
        <v>0</v>
      </c>
      <c r="M462" s="50">
        <f>SUMIFS(topmanager!$D:$D,topmanager!$C:$C,rs_nova!$A462,topmanager!$A:$A,rs_nova!M$2)+SUMIFS(topmanager!$D:$D,topmanager!$C:$C,rs_nova!$A462,topmanager!$A:$A,908)+SUMIFS(topmanager!$D:$D,topmanager!$C:$C,rs_nova!$A462,topmanager!$A:$A,550)</f>
        <v>0</v>
      </c>
      <c r="N462" s="50">
        <f>SUMIFS(topmanager!$D:$D,topmanager!$C:$C,rs_nova!$A462,topmanager!$A:$A,rs_nova!N$2)</f>
        <v>0</v>
      </c>
      <c r="O462" s="51">
        <f t="shared" si="111"/>
        <v>0</v>
      </c>
      <c r="P462" s="50">
        <f>IFERROR(VLOOKUP($A462,total!$B$4:$AW$437,27,0),0)</f>
        <v>0</v>
      </c>
      <c r="Q462" s="50">
        <f>IFERROR(VLOOKUP($A462,total!$B$4:$AW$437,21,0),0)</f>
        <v>0</v>
      </c>
      <c r="R462" s="50">
        <f>IFERROR(VLOOKUP($A462,total!$B$4:$AW$437,25,0),0)+IFERROR(VLOOKUP($A462,total!$B$4:$AW$437,36,0),0)</f>
        <v>0</v>
      </c>
      <c r="S462" s="50">
        <f>IFERROR(VLOOKUP(A462,gympass!$A$2:$F$148,6,0),0)</f>
        <v>0</v>
      </c>
      <c r="T462" s="50">
        <f>IFERROR(VLOOKUP($A462,total!$B$4:$AW$437,42,0),0)</f>
        <v>0</v>
      </c>
      <c r="U462" s="50">
        <f>IFERROR(VLOOKUP($A462,total!$B$4:$AW$437,32,0),0)</f>
        <v>0</v>
      </c>
      <c r="V462" s="50">
        <f>IFERROR(VLOOKUP($A462,total!$B$4:$AW$437,28,0),0)</f>
        <v>0</v>
      </c>
      <c r="W462" s="50">
        <f>IFERROR(VLOOKUP($A462,total!$B$4:$AX$437,49,0),0)</f>
        <v>0</v>
      </c>
      <c r="X462" s="50"/>
      <c r="Y462" s="50">
        <f>IFERROR(VLOOKUP(A462,#REF!,4,0),0)</f>
        <v>0</v>
      </c>
      <c r="Z462" s="50">
        <f>IFERROR(VLOOKUP(B462,#REF!,8,0),0)</f>
        <v>0</v>
      </c>
      <c r="AA462" s="50">
        <f>IFERROR(VLOOKUP($A462,total!$B$4:$AW$437,45,0),0)</f>
        <v>0</v>
      </c>
      <c r="AB462" s="50">
        <f>IFERROR(VLOOKUP($A462,total!$B$4:$AW$437,48,0),0)</f>
        <v>0</v>
      </c>
      <c r="AC462" s="50">
        <f>IFERROR(VLOOKUP($A462,total!$B$4:$AB$437,19,0),0)</f>
        <v>0</v>
      </c>
      <c r="AD462" s="50">
        <f>IFERROR(VLOOKUP($A462,total!$B$4:$AB$437,10,0),0)</f>
        <v>0</v>
      </c>
      <c r="AE462" s="50">
        <f>IFERROR(VLOOKUP($A462,total!$B$4:$AB$437,13,0),0)-SUMIFS(topmanager!$D:$D,topmanager!$C:$C,rs_nova!$A466,topmanager!$A:$A,856)</f>
        <v>0</v>
      </c>
      <c r="AF462" s="50">
        <f>IFERROR(VLOOKUP($A462,total!$B$4:$AB$437,16,0),0)</f>
        <v>0</v>
      </c>
      <c r="AG462" s="50">
        <f>IFERROR(VLOOKUP($A462,total!$B$4:$AB$437,7,0),0)</f>
        <v>0</v>
      </c>
      <c r="AH462" s="50">
        <f>IFERROR(VLOOKUP($A462,total!$B$4:$AD$437,29,0),0)</f>
        <v>0</v>
      </c>
      <c r="AI462" s="50">
        <f>IFERROR(VLOOKUP(A462,total!$B$4:$AN$437,39,0),0)</f>
        <v>0</v>
      </c>
      <c r="AJ462" s="51">
        <f t="shared" si="112"/>
        <v>0</v>
      </c>
      <c r="AK462" s="50">
        <f t="shared" si="113"/>
        <v>0</v>
      </c>
      <c r="AL462" s="50">
        <f t="shared" si="114"/>
        <v>0</v>
      </c>
      <c r="AM462" s="50">
        <f t="shared" si="115"/>
        <v>0</v>
      </c>
      <c r="AN462" s="50" t="e">
        <f t="shared" si="109"/>
        <v>#REF!</v>
      </c>
      <c r="AO462" s="50" t="e">
        <f t="shared" si="109"/>
        <v>#REF!</v>
      </c>
      <c r="AP462" s="50" t="e">
        <f t="shared" si="109"/>
        <v>#REF!</v>
      </c>
      <c r="AQ462" s="50">
        <f>IFERROR(VLOOKUP(TEXT($A462,"000000"),[6]Página1!$A$8:$S$801,13,FALSE),0)</f>
        <v>0</v>
      </c>
      <c r="AR462" s="50">
        <f>IFERROR(VLOOKUP(TEXT($A462,"000000"),[6]Página1!$A$8:$S$801,16,FALSE),0)</f>
        <v>0</v>
      </c>
      <c r="AS462" s="50">
        <f>IFERROR(VLOOKUP(TEXT($A462,"000000"),[6]Página1!$A$8:$S$801,19,FALSE),0)</f>
        <v>0</v>
      </c>
      <c r="AT462" s="50">
        <f>IFERROR(VLOOKUP(TEXT($A462,"000000"),[7]Página1!$A$8:$R$814,12,FALSE),0)</f>
        <v>0</v>
      </c>
      <c r="AU462" s="50">
        <f>IFERROR(VLOOKUP(TEXT($A462,"000000"),[7]Página1!$A$8:$R$814,15,FALSE),0)</f>
        <v>0</v>
      </c>
      <c r="AV462" s="50">
        <f>IFERROR(VLOOKUP(TEXT($A462,"000000"),[7]Página1!$A$8:$R$814,18,FALSE),0)</f>
        <v>0</v>
      </c>
      <c r="AW462" s="50"/>
      <c r="AX462" s="51" t="e">
        <f t="shared" si="116"/>
        <v>#REF!</v>
      </c>
      <c r="AY462" s="51" t="e">
        <f t="shared" si="117"/>
        <v>#REF!</v>
      </c>
      <c r="AZ462" s="51" t="e">
        <f t="shared" si="118"/>
        <v>#REF!</v>
      </c>
      <c r="BA462" s="51" t="e">
        <f t="shared" si="119"/>
        <v>#REF!</v>
      </c>
      <c r="BB462" s="51">
        <f t="shared" si="120"/>
        <v>0</v>
      </c>
      <c r="BC462" s="51" t="e">
        <f t="shared" si="121"/>
        <v>#REF!</v>
      </c>
      <c r="BD462" s="51">
        <f t="shared" si="122"/>
        <v>0</v>
      </c>
      <c r="BE462" s="51">
        <f>IFERROR(VLOOKUP(A462,salario!A$2:P$91,11,FALSE),0)</f>
        <v>0</v>
      </c>
      <c r="BF462" s="51">
        <f>SUMIFS(topmanager!$D:$D,topmanager!$C:$C,rs_nova!$A462,topmanager!$A:$A,rs_nova!BF$2)</f>
        <v>0</v>
      </c>
      <c r="BG462" s="51">
        <f>SUMIFS(topmanager!$D:$D,topmanager!$C:$C,rs_nova!$A462,topmanager!$A:$A,rs_nova!BG$2)</f>
        <v>0</v>
      </c>
      <c r="BH462" s="51">
        <f>SUMIFS(topmanager!$D:$D,topmanager!$C:$C,rs_nova!$A462,topmanager!$A:$A,rs_nova!BH$2)</f>
        <v>0</v>
      </c>
      <c r="BI462" s="51">
        <f>SUMIFS(topmanager!$D:$D,topmanager!$C:$C,rs_nova!$A462,topmanager!$A:$A,rs_nova!BI$2)</f>
        <v>0</v>
      </c>
      <c r="BJ462" s="51">
        <f>SUMIFS(topmanager!$D:$D,topmanager!$C:$C,rs_nova!$A462,topmanager!$A:$A,rs_nova!BJ$2)+SUMIFS(topmanager!$D:$D,topmanager!$C:$C,rs_nova!$A462,topmanager!$A:$A,rs_nova!BJ$2+1)</f>
        <v>0</v>
      </c>
      <c r="BK462" s="51">
        <f>IFERROR(VLOOKUP(A462,[8]ferias!$C$4:$G$100,5,FALSE),0)</f>
        <v>0</v>
      </c>
      <c r="BL462" s="51">
        <f>SUMIFS(topmanager!$D:$D,topmanager!$C:$C,rs_nova!$A462,topmanager!$A:$A,rs_nova!BL$2)</f>
        <v>0</v>
      </c>
      <c r="BM462" s="51">
        <f>SUMIFS(topmanager!$D:$D,topmanager!$C:$C,rs_nova!$A462,topmanager!$A:$A,rs_nova!BM$2)+SUMIFS(topmanager!$D:$D,topmanager!$C:$C,rs_nova!$A466,topmanager!$A:$A,151)</f>
        <v>0</v>
      </c>
      <c r="BN462" s="51">
        <f t="shared" si="123"/>
        <v>0</v>
      </c>
    </row>
    <row r="463" spans="1:66">
      <c r="A463" s="47" t="e">
        <f>total!#REF!</f>
        <v>#REF!</v>
      </c>
      <c r="B463" s="47">
        <f t="shared" si="110"/>
        <v>0</v>
      </c>
      <c r="C463" s="48" t="e">
        <f>total!#REF!</f>
        <v>#REF!</v>
      </c>
      <c r="D463" s="49" t="str">
        <f>IFERROR(VLOOKUP(A463,salario!A$3:J$32,10,FALSE),"")</f>
        <v/>
      </c>
      <c r="E463" s="49" t="str">
        <f>IFERROR(IF(VLOOKUP(A463,salario!A$3:O$32,15,FALSE)="","",VLOOKUP(A463,salario!A$3:O$32,15,FALSE)),"")</f>
        <v/>
      </c>
      <c r="F463" s="47" t="str">
        <f>IFERROR(VLOOKUP(A463,[5]base_pessoal!$B$2:$P$1504,13,FALSE),"")</f>
        <v/>
      </c>
      <c r="G463" s="50">
        <f>IFERROR(VLOOKUP(A463,salario!A$2:P$91,11,FALSE),0)*B463/30</f>
        <v>0</v>
      </c>
      <c r="H463" s="50">
        <f>SUMIFS(topmanager!$D:$D,topmanager!$C:$C,rs_nova!$A463,topmanager!$A:$A,rs_nova!H$2)+SUMIFS(topmanager!$D:$D,topmanager!$C:$C,rs_nova!$A463,topmanager!$A:$A,63)</f>
        <v>0</v>
      </c>
      <c r="I463" s="50">
        <f>-SUMIFS(topmanager!$D:$D,topmanager!$C:$C,rs_nova!$A463,topmanager!$A:$A,rs_nova!I$2)</f>
        <v>0</v>
      </c>
      <c r="J463" s="50">
        <f>SUMIFS(topmanager!$D:$D,topmanager!$C:$C,rs_nova!$A463,topmanager!$A:$A,rs_nova!J$2)</f>
        <v>0</v>
      </c>
      <c r="K463" s="50">
        <f>SUMIFS(topmanager!$D:$D,topmanager!$C:$C,rs_nova!$A463,topmanager!$A:$A,rs_nova!K$2)+SUMIFS(topmanager!$D:$D,topmanager!$C:$C,rs_nova!$A463,topmanager!$A:$A,911)</f>
        <v>0</v>
      </c>
      <c r="L463" s="50">
        <f>SUMIFS(topmanager!$D:$D,topmanager!$C:$C,rs_nova!$A463,topmanager!$A:$A,rs_nova!L$2)</f>
        <v>0</v>
      </c>
      <c r="M463" s="50">
        <f>SUMIFS(topmanager!$D:$D,topmanager!$C:$C,rs_nova!$A463,topmanager!$A:$A,rs_nova!M$2)+SUMIFS(topmanager!$D:$D,topmanager!$C:$C,rs_nova!$A463,topmanager!$A:$A,908)+SUMIFS(topmanager!$D:$D,topmanager!$C:$C,rs_nova!$A463,topmanager!$A:$A,550)</f>
        <v>0</v>
      </c>
      <c r="N463" s="50">
        <f>SUMIFS(topmanager!$D:$D,topmanager!$C:$C,rs_nova!$A463,topmanager!$A:$A,rs_nova!N$2)</f>
        <v>0</v>
      </c>
      <c r="O463" s="51">
        <f t="shared" si="111"/>
        <v>0</v>
      </c>
      <c r="P463" s="50">
        <f>IFERROR(VLOOKUP($A463,total!$B$4:$AW$437,27,0),0)</f>
        <v>0</v>
      </c>
      <c r="Q463" s="50">
        <f>IFERROR(VLOOKUP($A463,total!$B$4:$AW$437,21,0),0)</f>
        <v>0</v>
      </c>
      <c r="R463" s="50">
        <f>IFERROR(VLOOKUP($A463,total!$B$4:$AW$437,25,0),0)+IFERROR(VLOOKUP($A463,total!$B$4:$AW$437,36,0),0)</f>
        <v>0</v>
      </c>
      <c r="S463" s="50">
        <f>IFERROR(VLOOKUP(A463,gympass!$A$2:$F$148,6,0),0)</f>
        <v>0</v>
      </c>
      <c r="T463" s="50">
        <f>IFERROR(VLOOKUP($A463,total!$B$4:$AW$437,42,0),0)</f>
        <v>0</v>
      </c>
      <c r="U463" s="50">
        <f>IFERROR(VLOOKUP($A463,total!$B$4:$AW$437,32,0),0)</f>
        <v>0</v>
      </c>
      <c r="V463" s="50">
        <f>IFERROR(VLOOKUP($A463,total!$B$4:$AW$437,28,0),0)</f>
        <v>0</v>
      </c>
      <c r="W463" s="50">
        <f>IFERROR(VLOOKUP($A463,total!$B$4:$AX$437,49,0),0)</f>
        <v>0</v>
      </c>
      <c r="X463" s="50"/>
      <c r="Y463" s="50">
        <f>IFERROR(VLOOKUP(A463,#REF!,4,0),0)</f>
        <v>0</v>
      </c>
      <c r="Z463" s="50">
        <f>IFERROR(VLOOKUP(B463,#REF!,8,0),0)</f>
        <v>0</v>
      </c>
      <c r="AA463" s="50">
        <f>IFERROR(VLOOKUP($A463,total!$B$4:$AW$437,45,0),0)</f>
        <v>0</v>
      </c>
      <c r="AB463" s="50">
        <f>IFERROR(VLOOKUP($A463,total!$B$4:$AW$437,48,0),0)</f>
        <v>0</v>
      </c>
      <c r="AC463" s="50">
        <f>IFERROR(VLOOKUP($A463,total!$B$4:$AB$437,19,0),0)</f>
        <v>0</v>
      </c>
      <c r="AD463" s="50">
        <f>IFERROR(VLOOKUP($A463,total!$B$4:$AB$437,10,0),0)</f>
        <v>0</v>
      </c>
      <c r="AE463" s="50">
        <f>IFERROR(VLOOKUP($A463,total!$B$4:$AB$437,13,0),0)-SUMIFS(topmanager!$D:$D,topmanager!$C:$C,rs_nova!$A467,topmanager!$A:$A,856)</f>
        <v>0</v>
      </c>
      <c r="AF463" s="50">
        <f>IFERROR(VLOOKUP($A463,total!$B$4:$AB$437,16,0),0)</f>
        <v>0</v>
      </c>
      <c r="AG463" s="50">
        <f>IFERROR(VLOOKUP($A463,total!$B$4:$AB$437,7,0),0)</f>
        <v>0</v>
      </c>
      <c r="AH463" s="50">
        <f>IFERROR(VLOOKUP($A463,total!$B$4:$AD$437,29,0),0)</f>
        <v>0</v>
      </c>
      <c r="AI463" s="50">
        <f>IFERROR(VLOOKUP(A463,total!$B$4:$AN$437,39,0),0)</f>
        <v>0</v>
      </c>
      <c r="AJ463" s="51">
        <f t="shared" si="112"/>
        <v>0</v>
      </c>
      <c r="AK463" s="50">
        <f t="shared" si="113"/>
        <v>0</v>
      </c>
      <c r="AL463" s="50">
        <f t="shared" si="114"/>
        <v>0</v>
      </c>
      <c r="AM463" s="50">
        <f t="shared" si="115"/>
        <v>0</v>
      </c>
      <c r="AN463" s="50" t="e">
        <f t="shared" si="109"/>
        <v>#REF!</v>
      </c>
      <c r="AO463" s="50" t="e">
        <f t="shared" si="109"/>
        <v>#REF!</v>
      </c>
      <c r="AP463" s="50" t="e">
        <f t="shared" si="109"/>
        <v>#REF!</v>
      </c>
      <c r="AQ463" s="50">
        <f>IFERROR(VLOOKUP(TEXT($A463,"000000"),[6]Página1!$A$8:$S$801,13,FALSE),0)</f>
        <v>0</v>
      </c>
      <c r="AR463" s="50">
        <f>IFERROR(VLOOKUP(TEXT($A463,"000000"),[6]Página1!$A$8:$S$801,16,FALSE),0)</f>
        <v>0</v>
      </c>
      <c r="AS463" s="50">
        <f>IFERROR(VLOOKUP(TEXT($A463,"000000"),[6]Página1!$A$8:$S$801,19,FALSE),0)</f>
        <v>0</v>
      </c>
      <c r="AT463" s="50">
        <f>IFERROR(VLOOKUP(TEXT($A463,"000000"),[7]Página1!$A$8:$R$814,12,FALSE),0)</f>
        <v>0</v>
      </c>
      <c r="AU463" s="50">
        <f>IFERROR(VLOOKUP(TEXT($A463,"000000"),[7]Página1!$A$8:$R$814,15,FALSE),0)</f>
        <v>0</v>
      </c>
      <c r="AV463" s="50">
        <f>IFERROR(VLOOKUP(TEXT($A463,"000000"),[7]Página1!$A$8:$R$814,18,FALSE),0)</f>
        <v>0</v>
      </c>
      <c r="AW463" s="50"/>
      <c r="AX463" s="51" t="e">
        <f t="shared" si="116"/>
        <v>#REF!</v>
      </c>
      <c r="AY463" s="51" t="e">
        <f t="shared" si="117"/>
        <v>#REF!</v>
      </c>
      <c r="AZ463" s="51" t="e">
        <f t="shared" si="118"/>
        <v>#REF!</v>
      </c>
      <c r="BA463" s="51" t="e">
        <f t="shared" si="119"/>
        <v>#REF!</v>
      </c>
      <c r="BB463" s="51">
        <f t="shared" si="120"/>
        <v>0</v>
      </c>
      <c r="BC463" s="51" t="e">
        <f t="shared" si="121"/>
        <v>#REF!</v>
      </c>
      <c r="BD463" s="51">
        <f t="shared" si="122"/>
        <v>0</v>
      </c>
      <c r="BE463" s="51">
        <f>IFERROR(VLOOKUP(A463,salario!A$2:P$91,11,FALSE),0)</f>
        <v>0</v>
      </c>
      <c r="BF463" s="51">
        <f>SUMIFS(topmanager!$D:$D,topmanager!$C:$C,rs_nova!$A463,topmanager!$A:$A,rs_nova!BF$2)</f>
        <v>0</v>
      </c>
      <c r="BG463" s="51">
        <f>SUMIFS(topmanager!$D:$D,topmanager!$C:$C,rs_nova!$A463,topmanager!$A:$A,rs_nova!BG$2)</f>
        <v>0</v>
      </c>
      <c r="BH463" s="51">
        <f>SUMIFS(topmanager!$D:$D,topmanager!$C:$C,rs_nova!$A463,topmanager!$A:$A,rs_nova!BH$2)</f>
        <v>0</v>
      </c>
      <c r="BI463" s="51">
        <f>SUMIFS(topmanager!$D:$D,topmanager!$C:$C,rs_nova!$A463,topmanager!$A:$A,rs_nova!BI$2)</f>
        <v>0</v>
      </c>
      <c r="BJ463" s="51">
        <f>SUMIFS(topmanager!$D:$D,topmanager!$C:$C,rs_nova!$A463,topmanager!$A:$A,rs_nova!BJ$2)+SUMIFS(topmanager!$D:$D,topmanager!$C:$C,rs_nova!$A463,topmanager!$A:$A,rs_nova!BJ$2+1)</f>
        <v>0</v>
      </c>
      <c r="BK463" s="51">
        <f>IFERROR(VLOOKUP(A463,[8]ferias!$C$4:$G$100,5,FALSE),0)</f>
        <v>0</v>
      </c>
      <c r="BL463" s="51">
        <f>SUMIFS(topmanager!$D:$D,topmanager!$C:$C,rs_nova!$A463,topmanager!$A:$A,rs_nova!BL$2)</f>
        <v>0</v>
      </c>
      <c r="BM463" s="51">
        <f>SUMIFS(topmanager!$D:$D,topmanager!$C:$C,rs_nova!$A463,topmanager!$A:$A,rs_nova!BM$2)+SUMIFS(topmanager!$D:$D,topmanager!$C:$C,rs_nova!$A467,topmanager!$A:$A,151)</f>
        <v>0</v>
      </c>
      <c r="BN463" s="51">
        <f t="shared" si="123"/>
        <v>0</v>
      </c>
    </row>
    <row r="464" spans="1:66">
      <c r="A464" s="47" t="e">
        <f>total!#REF!</f>
        <v>#REF!</v>
      </c>
      <c r="B464" s="47">
        <f t="shared" si="110"/>
        <v>0</v>
      </c>
      <c r="C464" s="48" t="e">
        <f>total!#REF!</f>
        <v>#REF!</v>
      </c>
      <c r="D464" s="49" t="str">
        <f>IFERROR(VLOOKUP(A464,salario!A$3:J$32,10,FALSE),"")</f>
        <v/>
      </c>
      <c r="E464" s="49" t="str">
        <f>IFERROR(IF(VLOOKUP(A464,salario!A$3:O$32,15,FALSE)="","",VLOOKUP(A464,salario!A$3:O$32,15,FALSE)),"")</f>
        <v/>
      </c>
      <c r="F464" s="47" t="str">
        <f>IFERROR(VLOOKUP(A464,[5]base_pessoal!$B$2:$P$1504,13,FALSE),"")</f>
        <v/>
      </c>
      <c r="G464" s="50">
        <f>IFERROR(VLOOKUP(A464,salario!A$2:P$91,11,FALSE),0)*B464/30</f>
        <v>0</v>
      </c>
      <c r="H464" s="50">
        <f>SUMIFS(topmanager!$D:$D,topmanager!$C:$C,rs_nova!$A464,topmanager!$A:$A,rs_nova!H$2)+SUMIFS(topmanager!$D:$D,topmanager!$C:$C,rs_nova!$A464,topmanager!$A:$A,63)</f>
        <v>0</v>
      </c>
      <c r="I464" s="50">
        <f>-SUMIFS(topmanager!$D:$D,topmanager!$C:$C,rs_nova!$A464,topmanager!$A:$A,rs_nova!I$2)</f>
        <v>0</v>
      </c>
      <c r="J464" s="50">
        <f>SUMIFS(topmanager!$D:$D,topmanager!$C:$C,rs_nova!$A464,topmanager!$A:$A,rs_nova!J$2)</f>
        <v>0</v>
      </c>
      <c r="K464" s="50">
        <f>SUMIFS(topmanager!$D:$D,topmanager!$C:$C,rs_nova!$A464,topmanager!$A:$A,rs_nova!K$2)+SUMIFS(topmanager!$D:$D,topmanager!$C:$C,rs_nova!$A464,topmanager!$A:$A,911)</f>
        <v>0</v>
      </c>
      <c r="L464" s="50">
        <f>SUMIFS(topmanager!$D:$D,topmanager!$C:$C,rs_nova!$A464,topmanager!$A:$A,rs_nova!L$2)</f>
        <v>0</v>
      </c>
      <c r="M464" s="50">
        <f>SUMIFS(topmanager!$D:$D,topmanager!$C:$C,rs_nova!$A464,topmanager!$A:$A,rs_nova!M$2)+SUMIFS(topmanager!$D:$D,topmanager!$C:$C,rs_nova!$A464,topmanager!$A:$A,908)+SUMIFS(topmanager!$D:$D,topmanager!$C:$C,rs_nova!$A464,topmanager!$A:$A,550)</f>
        <v>0</v>
      </c>
      <c r="N464" s="50">
        <f>SUMIFS(topmanager!$D:$D,topmanager!$C:$C,rs_nova!$A464,topmanager!$A:$A,rs_nova!N$2)</f>
        <v>0</v>
      </c>
      <c r="O464" s="51">
        <f t="shared" si="111"/>
        <v>0</v>
      </c>
      <c r="P464" s="50">
        <f>IFERROR(VLOOKUP($A464,total!$B$4:$AW$437,27,0),0)</f>
        <v>0</v>
      </c>
      <c r="Q464" s="50">
        <f>IFERROR(VLOOKUP($A464,total!$B$4:$AW$437,21,0),0)</f>
        <v>0</v>
      </c>
      <c r="R464" s="50">
        <f>IFERROR(VLOOKUP($A464,total!$B$4:$AW$437,25,0),0)+IFERROR(VLOOKUP($A464,total!$B$4:$AW$437,36,0),0)</f>
        <v>0</v>
      </c>
      <c r="S464" s="50">
        <f>IFERROR(VLOOKUP(A464,gympass!$A$2:$F$148,6,0),0)</f>
        <v>0</v>
      </c>
      <c r="T464" s="50">
        <f>IFERROR(VLOOKUP($A464,total!$B$4:$AW$437,42,0),0)</f>
        <v>0</v>
      </c>
      <c r="U464" s="50">
        <f>IFERROR(VLOOKUP($A464,total!$B$4:$AW$437,32,0),0)</f>
        <v>0</v>
      </c>
      <c r="V464" s="50">
        <f>IFERROR(VLOOKUP($A464,total!$B$4:$AW$437,28,0),0)</f>
        <v>0</v>
      </c>
      <c r="W464" s="50">
        <f>IFERROR(VLOOKUP($A464,total!$B$4:$AX$437,49,0),0)</f>
        <v>0</v>
      </c>
      <c r="X464" s="50"/>
      <c r="Y464" s="50">
        <f>IFERROR(VLOOKUP(A464,#REF!,4,0),0)</f>
        <v>0</v>
      </c>
      <c r="Z464" s="50">
        <f>IFERROR(VLOOKUP(B464,#REF!,8,0),0)</f>
        <v>0</v>
      </c>
      <c r="AA464" s="50">
        <f>IFERROR(VLOOKUP($A464,total!$B$4:$AW$437,45,0),0)</f>
        <v>0</v>
      </c>
      <c r="AB464" s="50">
        <f>IFERROR(VLOOKUP($A464,total!$B$4:$AW$437,48,0),0)</f>
        <v>0</v>
      </c>
      <c r="AC464" s="50">
        <f>IFERROR(VLOOKUP($A464,total!$B$4:$AB$437,19,0),0)</f>
        <v>0</v>
      </c>
      <c r="AD464" s="50">
        <f>IFERROR(VLOOKUP($A464,total!$B$4:$AB$437,10,0),0)</f>
        <v>0</v>
      </c>
      <c r="AE464" s="50">
        <f>IFERROR(VLOOKUP($A464,total!$B$4:$AB$437,13,0),0)-SUMIFS(topmanager!$D:$D,topmanager!$C:$C,rs_nova!$A468,topmanager!$A:$A,856)</f>
        <v>0</v>
      </c>
      <c r="AF464" s="50">
        <f>IFERROR(VLOOKUP($A464,total!$B$4:$AB$437,16,0),0)</f>
        <v>0</v>
      </c>
      <c r="AG464" s="50">
        <f>IFERROR(VLOOKUP($A464,total!$B$4:$AB$437,7,0),0)</f>
        <v>0</v>
      </c>
      <c r="AH464" s="50">
        <f>IFERROR(VLOOKUP($A464,total!$B$4:$AD$437,29,0),0)</f>
        <v>0</v>
      </c>
      <c r="AI464" s="50">
        <f>IFERROR(VLOOKUP(A464,total!$B$4:$AN$437,39,0),0)</f>
        <v>0</v>
      </c>
      <c r="AJ464" s="51">
        <f t="shared" si="112"/>
        <v>0</v>
      </c>
      <c r="AK464" s="50">
        <f t="shared" si="113"/>
        <v>0</v>
      </c>
      <c r="AL464" s="50">
        <f t="shared" si="114"/>
        <v>0</v>
      </c>
      <c r="AM464" s="50">
        <f t="shared" si="115"/>
        <v>0</v>
      </c>
      <c r="AN464" s="50" t="e">
        <f t="shared" si="109"/>
        <v>#REF!</v>
      </c>
      <c r="AO464" s="50" t="e">
        <f t="shared" si="109"/>
        <v>#REF!</v>
      </c>
      <c r="AP464" s="50" t="e">
        <f t="shared" si="109"/>
        <v>#REF!</v>
      </c>
      <c r="AQ464" s="50">
        <f>IFERROR(VLOOKUP(TEXT($A464,"000000"),[6]Página1!$A$8:$S$801,13,FALSE),0)</f>
        <v>0</v>
      </c>
      <c r="AR464" s="50">
        <f>IFERROR(VLOOKUP(TEXT($A464,"000000"),[6]Página1!$A$8:$S$801,16,FALSE),0)</f>
        <v>0</v>
      </c>
      <c r="AS464" s="50">
        <f>IFERROR(VLOOKUP(TEXT($A464,"000000"),[6]Página1!$A$8:$S$801,19,FALSE),0)</f>
        <v>0</v>
      </c>
      <c r="AT464" s="50">
        <f>IFERROR(VLOOKUP(TEXT($A464,"000000"),[7]Página1!$A$8:$R$814,12,FALSE),0)</f>
        <v>0</v>
      </c>
      <c r="AU464" s="50">
        <f>IFERROR(VLOOKUP(TEXT($A464,"000000"),[7]Página1!$A$8:$R$814,15,FALSE),0)</f>
        <v>0</v>
      </c>
      <c r="AV464" s="50">
        <f>IFERROR(VLOOKUP(TEXT($A464,"000000"),[7]Página1!$A$8:$R$814,18,FALSE),0)</f>
        <v>0</v>
      </c>
      <c r="AW464" s="50"/>
      <c r="AX464" s="51" t="e">
        <f t="shared" si="116"/>
        <v>#REF!</v>
      </c>
      <c r="AY464" s="51" t="e">
        <f t="shared" si="117"/>
        <v>#REF!</v>
      </c>
      <c r="AZ464" s="51" t="e">
        <f t="shared" si="118"/>
        <v>#REF!</v>
      </c>
      <c r="BA464" s="51" t="e">
        <f t="shared" si="119"/>
        <v>#REF!</v>
      </c>
      <c r="BB464" s="51">
        <f t="shared" si="120"/>
        <v>0</v>
      </c>
      <c r="BC464" s="51" t="e">
        <f t="shared" si="121"/>
        <v>#REF!</v>
      </c>
      <c r="BD464" s="51">
        <f t="shared" si="122"/>
        <v>0</v>
      </c>
      <c r="BE464" s="51">
        <f>IFERROR(VLOOKUP(A464,salario!A$2:P$91,11,FALSE),0)</f>
        <v>0</v>
      </c>
      <c r="BF464" s="51">
        <f>SUMIFS(topmanager!$D:$D,topmanager!$C:$C,rs_nova!$A464,topmanager!$A:$A,rs_nova!BF$2)</f>
        <v>0</v>
      </c>
      <c r="BG464" s="51">
        <f>SUMIFS(topmanager!$D:$D,topmanager!$C:$C,rs_nova!$A464,topmanager!$A:$A,rs_nova!BG$2)</f>
        <v>0</v>
      </c>
      <c r="BH464" s="51">
        <f>SUMIFS(topmanager!$D:$D,topmanager!$C:$C,rs_nova!$A464,topmanager!$A:$A,rs_nova!BH$2)</f>
        <v>0</v>
      </c>
      <c r="BI464" s="51">
        <f>SUMIFS(topmanager!$D:$D,topmanager!$C:$C,rs_nova!$A464,topmanager!$A:$A,rs_nova!BI$2)</f>
        <v>0</v>
      </c>
      <c r="BJ464" s="51">
        <f>SUMIFS(topmanager!$D:$D,topmanager!$C:$C,rs_nova!$A464,topmanager!$A:$A,rs_nova!BJ$2)+SUMIFS(topmanager!$D:$D,topmanager!$C:$C,rs_nova!$A464,topmanager!$A:$A,rs_nova!BJ$2+1)</f>
        <v>0</v>
      </c>
      <c r="BK464" s="51">
        <f>IFERROR(VLOOKUP(A464,[8]ferias!$C$4:$G$100,5,FALSE),0)</f>
        <v>0</v>
      </c>
      <c r="BL464" s="51">
        <f>SUMIFS(topmanager!$D:$D,topmanager!$C:$C,rs_nova!$A464,topmanager!$A:$A,rs_nova!BL$2)</f>
        <v>0</v>
      </c>
      <c r="BM464" s="51">
        <f>SUMIFS(topmanager!$D:$D,topmanager!$C:$C,rs_nova!$A464,topmanager!$A:$A,rs_nova!BM$2)+SUMIFS(topmanager!$D:$D,topmanager!$C:$C,rs_nova!$A468,topmanager!$A:$A,151)</f>
        <v>0</v>
      </c>
      <c r="BN464" s="51">
        <f t="shared" si="123"/>
        <v>0</v>
      </c>
    </row>
    <row r="465" spans="1:66">
      <c r="A465" s="47" t="e">
        <f>total!#REF!</f>
        <v>#REF!</v>
      </c>
      <c r="B465" s="47">
        <f t="shared" si="110"/>
        <v>0</v>
      </c>
      <c r="C465" s="48" t="e">
        <f>total!#REF!</f>
        <v>#REF!</v>
      </c>
      <c r="D465" s="49" t="str">
        <f>IFERROR(VLOOKUP(A465,salario!A$3:J$32,10,FALSE),"")</f>
        <v/>
      </c>
      <c r="E465" s="49" t="str">
        <f>IFERROR(IF(VLOOKUP(A465,salario!A$3:O$32,15,FALSE)="","",VLOOKUP(A465,salario!A$3:O$32,15,FALSE)),"")</f>
        <v/>
      </c>
      <c r="F465" s="47" t="str">
        <f>IFERROR(VLOOKUP(A465,[5]base_pessoal!$B$2:$P$1504,13,FALSE),"")</f>
        <v/>
      </c>
      <c r="G465" s="50">
        <f>IFERROR(VLOOKUP(A465,salario!A$2:P$91,11,FALSE),0)*B465/30</f>
        <v>0</v>
      </c>
      <c r="H465" s="50">
        <f>SUMIFS(topmanager!$D:$D,topmanager!$C:$C,rs_nova!$A465,topmanager!$A:$A,rs_nova!H$2)+SUMIFS(topmanager!$D:$D,topmanager!$C:$C,rs_nova!$A465,topmanager!$A:$A,63)</f>
        <v>0</v>
      </c>
      <c r="I465" s="50">
        <f>-SUMIFS(topmanager!$D:$D,topmanager!$C:$C,rs_nova!$A465,topmanager!$A:$A,rs_nova!I$2)</f>
        <v>0</v>
      </c>
      <c r="J465" s="50">
        <f>SUMIFS(topmanager!$D:$D,topmanager!$C:$C,rs_nova!$A465,topmanager!$A:$A,rs_nova!J$2)</f>
        <v>0</v>
      </c>
      <c r="K465" s="50">
        <f>SUMIFS(topmanager!$D:$D,topmanager!$C:$C,rs_nova!$A465,topmanager!$A:$A,rs_nova!K$2)+SUMIFS(topmanager!$D:$D,topmanager!$C:$C,rs_nova!$A465,topmanager!$A:$A,911)</f>
        <v>0</v>
      </c>
      <c r="L465" s="50">
        <f>SUMIFS(topmanager!$D:$D,topmanager!$C:$C,rs_nova!$A465,topmanager!$A:$A,rs_nova!L$2)</f>
        <v>0</v>
      </c>
      <c r="M465" s="50">
        <f>SUMIFS(topmanager!$D:$D,topmanager!$C:$C,rs_nova!$A465,topmanager!$A:$A,rs_nova!M$2)+SUMIFS(topmanager!$D:$D,topmanager!$C:$C,rs_nova!$A465,topmanager!$A:$A,908)+SUMIFS(topmanager!$D:$D,topmanager!$C:$C,rs_nova!$A465,topmanager!$A:$A,550)</f>
        <v>0</v>
      </c>
      <c r="N465" s="50">
        <f>SUMIFS(topmanager!$D:$D,topmanager!$C:$C,rs_nova!$A465,topmanager!$A:$A,rs_nova!N$2)</f>
        <v>0</v>
      </c>
      <c r="O465" s="51">
        <f t="shared" si="111"/>
        <v>0</v>
      </c>
      <c r="P465" s="50">
        <f>IFERROR(VLOOKUP($A465,total!$B$4:$AW$437,27,0),0)</f>
        <v>0</v>
      </c>
      <c r="Q465" s="50">
        <f>IFERROR(VLOOKUP($A465,total!$B$4:$AW$437,21,0),0)</f>
        <v>0</v>
      </c>
      <c r="R465" s="50">
        <f>IFERROR(VLOOKUP($A465,total!$B$4:$AW$437,25,0),0)+IFERROR(VLOOKUP($A465,total!$B$4:$AW$437,36,0),0)</f>
        <v>0</v>
      </c>
      <c r="S465" s="50">
        <f>IFERROR(VLOOKUP(A465,gympass!$A$2:$F$148,6,0),0)</f>
        <v>0</v>
      </c>
      <c r="T465" s="50">
        <f>IFERROR(VLOOKUP($A465,total!$B$4:$AW$437,42,0),0)</f>
        <v>0</v>
      </c>
      <c r="U465" s="50">
        <f>IFERROR(VLOOKUP($A465,total!$B$4:$AW$437,32,0),0)</f>
        <v>0</v>
      </c>
      <c r="V465" s="50">
        <f>IFERROR(VLOOKUP($A465,total!$B$4:$AW$437,28,0),0)</f>
        <v>0</v>
      </c>
      <c r="W465" s="50">
        <f>IFERROR(VLOOKUP($A465,total!$B$4:$AX$437,49,0),0)</f>
        <v>0</v>
      </c>
      <c r="X465" s="50"/>
      <c r="Y465" s="50">
        <f>IFERROR(VLOOKUP(A465,#REF!,4,0),0)</f>
        <v>0</v>
      </c>
      <c r="Z465" s="50">
        <f>IFERROR(VLOOKUP(B465,#REF!,8,0),0)</f>
        <v>0</v>
      </c>
      <c r="AA465" s="50">
        <f>IFERROR(VLOOKUP($A465,total!$B$4:$AW$437,45,0),0)</f>
        <v>0</v>
      </c>
      <c r="AB465" s="50">
        <f>IFERROR(VLOOKUP($A465,total!$B$4:$AW$437,48,0),0)</f>
        <v>0</v>
      </c>
      <c r="AC465" s="50">
        <f>IFERROR(VLOOKUP($A465,total!$B$4:$AB$437,19,0),0)</f>
        <v>0</v>
      </c>
      <c r="AD465" s="50">
        <f>IFERROR(VLOOKUP($A465,total!$B$4:$AB$437,10,0),0)</f>
        <v>0</v>
      </c>
      <c r="AE465" s="50">
        <f>IFERROR(VLOOKUP($A465,total!$B$4:$AB$437,13,0),0)-SUMIFS(topmanager!$D:$D,topmanager!$C:$C,rs_nova!$A469,topmanager!$A:$A,856)</f>
        <v>0</v>
      </c>
      <c r="AF465" s="50">
        <f>IFERROR(VLOOKUP($A465,total!$B$4:$AB$437,16,0),0)</f>
        <v>0</v>
      </c>
      <c r="AG465" s="50">
        <f>IFERROR(VLOOKUP($A465,total!$B$4:$AB$437,7,0),0)</f>
        <v>0</v>
      </c>
      <c r="AH465" s="50">
        <f>IFERROR(VLOOKUP($A465,total!$B$4:$AD$437,29,0),0)</f>
        <v>0</v>
      </c>
      <c r="AI465" s="50">
        <f>IFERROR(VLOOKUP(A465,total!$B$4:$AN$437,39,0),0)</f>
        <v>0</v>
      </c>
      <c r="AJ465" s="51">
        <f t="shared" si="112"/>
        <v>0</v>
      </c>
      <c r="AK465" s="50">
        <f t="shared" si="113"/>
        <v>0</v>
      </c>
      <c r="AL465" s="50">
        <f t="shared" si="114"/>
        <v>0</v>
      </c>
      <c r="AM465" s="50">
        <f t="shared" si="115"/>
        <v>0</v>
      </c>
      <c r="AN465" s="50" t="e">
        <f t="shared" si="109"/>
        <v>#REF!</v>
      </c>
      <c r="AO465" s="50" t="e">
        <f t="shared" si="109"/>
        <v>#REF!</v>
      </c>
      <c r="AP465" s="50" t="e">
        <f t="shared" si="109"/>
        <v>#REF!</v>
      </c>
      <c r="AQ465" s="50">
        <f>IFERROR(VLOOKUP(TEXT($A465,"000000"),[6]Página1!$A$8:$S$801,13,FALSE),0)</f>
        <v>0</v>
      </c>
      <c r="AR465" s="50">
        <f>IFERROR(VLOOKUP(TEXT($A465,"000000"),[6]Página1!$A$8:$S$801,16,FALSE),0)</f>
        <v>0</v>
      </c>
      <c r="AS465" s="50">
        <f>IFERROR(VLOOKUP(TEXT($A465,"000000"),[6]Página1!$A$8:$S$801,19,FALSE),0)</f>
        <v>0</v>
      </c>
      <c r="AT465" s="50">
        <f>IFERROR(VLOOKUP(TEXT($A465,"000000"),[7]Página1!$A$8:$R$814,12,FALSE),0)</f>
        <v>0</v>
      </c>
      <c r="AU465" s="50">
        <f>IFERROR(VLOOKUP(TEXT($A465,"000000"),[7]Página1!$A$8:$R$814,15,FALSE),0)</f>
        <v>0</v>
      </c>
      <c r="AV465" s="50">
        <f>IFERROR(VLOOKUP(TEXT($A465,"000000"),[7]Página1!$A$8:$R$814,18,FALSE),0)</f>
        <v>0</v>
      </c>
      <c r="AW465" s="50"/>
      <c r="AX465" s="51" t="e">
        <f t="shared" si="116"/>
        <v>#REF!</v>
      </c>
      <c r="AY465" s="51" t="e">
        <f t="shared" si="117"/>
        <v>#REF!</v>
      </c>
      <c r="AZ465" s="51" t="e">
        <f t="shared" si="118"/>
        <v>#REF!</v>
      </c>
      <c r="BA465" s="51" t="e">
        <f t="shared" si="119"/>
        <v>#REF!</v>
      </c>
      <c r="BB465" s="51">
        <f t="shared" si="120"/>
        <v>0</v>
      </c>
      <c r="BC465" s="51" t="e">
        <f t="shared" si="121"/>
        <v>#REF!</v>
      </c>
      <c r="BD465" s="51">
        <f t="shared" si="122"/>
        <v>0</v>
      </c>
      <c r="BE465" s="51">
        <f>IFERROR(VLOOKUP(A465,salario!A$2:P$91,11,FALSE),0)</f>
        <v>0</v>
      </c>
      <c r="BF465" s="51">
        <f>SUMIFS(topmanager!$D:$D,topmanager!$C:$C,rs_nova!$A465,topmanager!$A:$A,rs_nova!BF$2)</f>
        <v>0</v>
      </c>
      <c r="BG465" s="51">
        <f>SUMIFS(topmanager!$D:$D,topmanager!$C:$C,rs_nova!$A465,topmanager!$A:$A,rs_nova!BG$2)</f>
        <v>0</v>
      </c>
      <c r="BH465" s="51">
        <f>SUMIFS(topmanager!$D:$D,topmanager!$C:$C,rs_nova!$A465,topmanager!$A:$A,rs_nova!BH$2)</f>
        <v>0</v>
      </c>
      <c r="BI465" s="51">
        <f>SUMIFS(topmanager!$D:$D,topmanager!$C:$C,rs_nova!$A465,topmanager!$A:$A,rs_nova!BI$2)</f>
        <v>0</v>
      </c>
      <c r="BJ465" s="51">
        <f>SUMIFS(topmanager!$D:$D,topmanager!$C:$C,rs_nova!$A465,topmanager!$A:$A,rs_nova!BJ$2)+SUMIFS(topmanager!$D:$D,topmanager!$C:$C,rs_nova!$A465,topmanager!$A:$A,rs_nova!BJ$2+1)</f>
        <v>0</v>
      </c>
      <c r="BK465" s="51">
        <f>IFERROR(VLOOKUP(A465,[8]ferias!$C$4:$G$100,5,FALSE),0)</f>
        <v>0</v>
      </c>
      <c r="BL465" s="51">
        <f>SUMIFS(topmanager!$D:$D,topmanager!$C:$C,rs_nova!$A465,topmanager!$A:$A,rs_nova!BL$2)</f>
        <v>0</v>
      </c>
      <c r="BM465" s="51">
        <f>SUMIFS(topmanager!$D:$D,topmanager!$C:$C,rs_nova!$A465,topmanager!$A:$A,rs_nova!BM$2)+SUMIFS(topmanager!$D:$D,topmanager!$C:$C,rs_nova!$A469,topmanager!$A:$A,151)</f>
        <v>0</v>
      </c>
      <c r="BN465" s="51">
        <f t="shared" si="123"/>
        <v>0</v>
      </c>
    </row>
    <row r="466" spans="1:66">
      <c r="A466" s="47" t="e">
        <f>total!#REF!</f>
        <v>#REF!</v>
      </c>
      <c r="B466" s="47">
        <f t="shared" si="110"/>
        <v>0</v>
      </c>
      <c r="C466" s="48" t="e">
        <f>total!#REF!</f>
        <v>#REF!</v>
      </c>
      <c r="D466" s="49" t="str">
        <f>IFERROR(VLOOKUP(A466,salario!A$3:J$32,10,FALSE),"")</f>
        <v/>
      </c>
      <c r="E466" s="49" t="str">
        <f>IFERROR(IF(VLOOKUP(A466,salario!A$3:O$32,15,FALSE)="","",VLOOKUP(A466,salario!A$3:O$32,15,FALSE)),"")</f>
        <v/>
      </c>
      <c r="F466" s="47" t="str">
        <f>IFERROR(VLOOKUP(A466,[5]base_pessoal!$B$2:$P$1504,13,FALSE),"")</f>
        <v/>
      </c>
      <c r="G466" s="50">
        <f>IFERROR(VLOOKUP(A466,salario!A$2:P$91,11,FALSE),0)*B466/30</f>
        <v>0</v>
      </c>
      <c r="H466" s="50">
        <f>SUMIFS(topmanager!$D:$D,topmanager!$C:$C,rs_nova!$A466,topmanager!$A:$A,rs_nova!H$2)+SUMIFS(topmanager!$D:$D,topmanager!$C:$C,rs_nova!$A466,topmanager!$A:$A,63)</f>
        <v>0</v>
      </c>
      <c r="I466" s="50">
        <f>-SUMIFS(topmanager!$D:$D,topmanager!$C:$C,rs_nova!$A466,topmanager!$A:$A,rs_nova!I$2)</f>
        <v>0</v>
      </c>
      <c r="J466" s="50">
        <f>SUMIFS(topmanager!$D:$D,topmanager!$C:$C,rs_nova!$A466,topmanager!$A:$A,rs_nova!J$2)</f>
        <v>0</v>
      </c>
      <c r="K466" s="50">
        <f>SUMIFS(topmanager!$D:$D,topmanager!$C:$C,rs_nova!$A466,topmanager!$A:$A,rs_nova!K$2)+SUMIFS(topmanager!$D:$D,topmanager!$C:$C,rs_nova!$A466,topmanager!$A:$A,911)</f>
        <v>0</v>
      </c>
      <c r="L466" s="50">
        <f>SUMIFS(topmanager!$D:$D,topmanager!$C:$C,rs_nova!$A466,topmanager!$A:$A,rs_nova!L$2)</f>
        <v>0</v>
      </c>
      <c r="M466" s="50">
        <f>SUMIFS(topmanager!$D:$D,topmanager!$C:$C,rs_nova!$A466,topmanager!$A:$A,rs_nova!M$2)+SUMIFS(topmanager!$D:$D,topmanager!$C:$C,rs_nova!$A466,topmanager!$A:$A,908)+SUMIFS(topmanager!$D:$D,topmanager!$C:$C,rs_nova!$A466,topmanager!$A:$A,550)</f>
        <v>0</v>
      </c>
      <c r="N466" s="50">
        <f>SUMIFS(topmanager!$D:$D,topmanager!$C:$C,rs_nova!$A466,topmanager!$A:$A,rs_nova!N$2)</f>
        <v>0</v>
      </c>
      <c r="O466" s="51">
        <f t="shared" si="111"/>
        <v>0</v>
      </c>
      <c r="P466" s="50">
        <f>IFERROR(VLOOKUP($A466,total!$B$4:$AW$437,27,0),0)</f>
        <v>0</v>
      </c>
      <c r="Q466" s="50">
        <f>IFERROR(VLOOKUP($A466,total!$B$4:$AW$437,21,0),0)</f>
        <v>0</v>
      </c>
      <c r="R466" s="50">
        <f>IFERROR(VLOOKUP($A466,total!$B$4:$AW$437,25,0),0)+IFERROR(VLOOKUP($A466,total!$B$4:$AW$437,36,0),0)</f>
        <v>0</v>
      </c>
      <c r="S466" s="50">
        <f>IFERROR(VLOOKUP(A466,gympass!$A$2:$F$148,6,0),0)</f>
        <v>0</v>
      </c>
      <c r="T466" s="50">
        <f>IFERROR(VLOOKUP($A466,total!$B$4:$AW$437,42,0),0)</f>
        <v>0</v>
      </c>
      <c r="U466" s="50">
        <f>IFERROR(VLOOKUP($A466,total!$B$4:$AW$437,32,0),0)</f>
        <v>0</v>
      </c>
      <c r="V466" s="50">
        <f>IFERROR(VLOOKUP($A466,total!$B$4:$AW$437,28,0),0)</f>
        <v>0</v>
      </c>
      <c r="W466" s="50">
        <f>IFERROR(VLOOKUP($A466,total!$B$4:$AX$437,49,0),0)</f>
        <v>0</v>
      </c>
      <c r="X466" s="50"/>
      <c r="Y466" s="50">
        <f>IFERROR(VLOOKUP(A466,#REF!,4,0),0)</f>
        <v>0</v>
      </c>
      <c r="Z466" s="50">
        <f>IFERROR(VLOOKUP(B466,#REF!,8,0),0)</f>
        <v>0</v>
      </c>
      <c r="AA466" s="50">
        <f>IFERROR(VLOOKUP($A466,total!$B$4:$AW$437,45,0),0)</f>
        <v>0</v>
      </c>
      <c r="AB466" s="50">
        <f>IFERROR(VLOOKUP($A466,total!$B$4:$AW$437,48,0),0)</f>
        <v>0</v>
      </c>
      <c r="AC466" s="50">
        <f>IFERROR(VLOOKUP($A466,total!$B$4:$AB$437,19,0),0)</f>
        <v>0</v>
      </c>
      <c r="AD466" s="50">
        <f>IFERROR(VLOOKUP($A466,total!$B$4:$AB$437,10,0),0)</f>
        <v>0</v>
      </c>
      <c r="AE466" s="50">
        <f>IFERROR(VLOOKUP($A466,total!$B$4:$AB$437,13,0),0)-SUMIFS(topmanager!$D:$D,topmanager!$C:$C,rs_nova!$A470,topmanager!$A:$A,856)</f>
        <v>0</v>
      </c>
      <c r="AF466" s="50">
        <f>IFERROR(VLOOKUP($A466,total!$B$4:$AB$437,16,0),0)</f>
        <v>0</v>
      </c>
      <c r="AG466" s="50">
        <f>IFERROR(VLOOKUP($A466,total!$B$4:$AB$437,7,0),0)</f>
        <v>0</v>
      </c>
      <c r="AH466" s="50">
        <f>IFERROR(VLOOKUP($A466,total!$B$4:$AD$437,29,0),0)</f>
        <v>0</v>
      </c>
      <c r="AI466" s="50">
        <f>IFERROR(VLOOKUP(A466,total!$B$4:$AN$437,39,0),0)</f>
        <v>0</v>
      </c>
      <c r="AJ466" s="51">
        <f t="shared" si="112"/>
        <v>0</v>
      </c>
      <c r="AK466" s="50">
        <f t="shared" si="113"/>
        <v>0</v>
      </c>
      <c r="AL466" s="50">
        <f t="shared" si="114"/>
        <v>0</v>
      </c>
      <c r="AM466" s="50">
        <f t="shared" si="115"/>
        <v>0</v>
      </c>
      <c r="AN466" s="50" t="e">
        <f t="shared" si="109"/>
        <v>#REF!</v>
      </c>
      <c r="AO466" s="50" t="e">
        <f t="shared" si="109"/>
        <v>#REF!</v>
      </c>
      <c r="AP466" s="50" t="e">
        <f t="shared" si="109"/>
        <v>#REF!</v>
      </c>
      <c r="AQ466" s="50">
        <f>IFERROR(VLOOKUP(TEXT($A466,"000000"),[6]Página1!$A$8:$S$801,13,FALSE),0)</f>
        <v>0</v>
      </c>
      <c r="AR466" s="50">
        <f>IFERROR(VLOOKUP(TEXT($A466,"000000"),[6]Página1!$A$8:$S$801,16,FALSE),0)</f>
        <v>0</v>
      </c>
      <c r="AS466" s="50">
        <f>IFERROR(VLOOKUP(TEXT($A466,"000000"),[6]Página1!$A$8:$S$801,19,FALSE),0)</f>
        <v>0</v>
      </c>
      <c r="AT466" s="50">
        <f>IFERROR(VLOOKUP(TEXT($A466,"000000"),[7]Página1!$A$8:$R$814,12,FALSE),0)</f>
        <v>0</v>
      </c>
      <c r="AU466" s="50">
        <f>IFERROR(VLOOKUP(TEXT($A466,"000000"),[7]Página1!$A$8:$R$814,15,FALSE),0)</f>
        <v>0</v>
      </c>
      <c r="AV466" s="50">
        <f>IFERROR(VLOOKUP(TEXT($A466,"000000"),[7]Página1!$A$8:$R$814,18,FALSE),0)</f>
        <v>0</v>
      </c>
      <c r="AW466" s="50"/>
      <c r="AX466" s="51" t="e">
        <f t="shared" si="116"/>
        <v>#REF!</v>
      </c>
      <c r="AY466" s="51" t="e">
        <f t="shared" si="117"/>
        <v>#REF!</v>
      </c>
      <c r="AZ466" s="51" t="e">
        <f t="shared" si="118"/>
        <v>#REF!</v>
      </c>
      <c r="BA466" s="51" t="e">
        <f t="shared" si="119"/>
        <v>#REF!</v>
      </c>
      <c r="BB466" s="51">
        <f t="shared" si="120"/>
        <v>0</v>
      </c>
      <c r="BC466" s="51" t="e">
        <f t="shared" si="121"/>
        <v>#REF!</v>
      </c>
      <c r="BD466" s="51">
        <f t="shared" si="122"/>
        <v>0</v>
      </c>
      <c r="BE466" s="51">
        <f>IFERROR(VLOOKUP(A466,salario!A$2:P$91,11,FALSE),0)</f>
        <v>0</v>
      </c>
      <c r="BF466" s="51">
        <f>SUMIFS(topmanager!$D:$D,topmanager!$C:$C,rs_nova!$A466,topmanager!$A:$A,rs_nova!BF$2)</f>
        <v>0</v>
      </c>
      <c r="BG466" s="51">
        <f>SUMIFS(topmanager!$D:$D,topmanager!$C:$C,rs_nova!$A466,topmanager!$A:$A,rs_nova!BG$2)</f>
        <v>0</v>
      </c>
      <c r="BH466" s="51">
        <f>SUMIFS(topmanager!$D:$D,topmanager!$C:$C,rs_nova!$A466,topmanager!$A:$A,rs_nova!BH$2)</f>
        <v>0</v>
      </c>
      <c r="BI466" s="51">
        <f>SUMIFS(topmanager!$D:$D,topmanager!$C:$C,rs_nova!$A466,topmanager!$A:$A,rs_nova!BI$2)</f>
        <v>0</v>
      </c>
      <c r="BJ466" s="51">
        <f>SUMIFS(topmanager!$D:$D,topmanager!$C:$C,rs_nova!$A466,topmanager!$A:$A,rs_nova!BJ$2)+SUMIFS(topmanager!$D:$D,topmanager!$C:$C,rs_nova!$A466,topmanager!$A:$A,rs_nova!BJ$2+1)</f>
        <v>0</v>
      </c>
      <c r="BK466" s="51">
        <f>IFERROR(VLOOKUP(A466,[8]ferias!$C$4:$G$100,5,FALSE),0)</f>
        <v>0</v>
      </c>
      <c r="BL466" s="51">
        <f>SUMIFS(topmanager!$D:$D,topmanager!$C:$C,rs_nova!$A466,topmanager!$A:$A,rs_nova!BL$2)</f>
        <v>0</v>
      </c>
      <c r="BM466" s="51">
        <f>SUMIFS(topmanager!$D:$D,topmanager!$C:$C,rs_nova!$A466,topmanager!$A:$A,rs_nova!BM$2)+SUMIFS(topmanager!$D:$D,topmanager!$C:$C,rs_nova!$A470,topmanager!$A:$A,151)</f>
        <v>0</v>
      </c>
      <c r="BN466" s="51">
        <f t="shared" si="123"/>
        <v>0</v>
      </c>
    </row>
    <row r="467" spans="1:66">
      <c r="A467" s="47" t="e">
        <f>total!#REF!</f>
        <v>#REF!</v>
      </c>
      <c r="B467" s="47">
        <f t="shared" si="110"/>
        <v>0</v>
      </c>
      <c r="C467" s="48" t="e">
        <f>total!#REF!</f>
        <v>#REF!</v>
      </c>
      <c r="D467" s="49" t="str">
        <f>IFERROR(VLOOKUP(A467,salario!A$3:J$32,10,FALSE),"")</f>
        <v/>
      </c>
      <c r="E467" s="49" t="str">
        <f>IFERROR(IF(VLOOKUP(A467,salario!A$3:O$32,15,FALSE)="","",VLOOKUP(A467,salario!A$3:O$32,15,FALSE)),"")</f>
        <v/>
      </c>
      <c r="F467" s="47" t="str">
        <f>IFERROR(VLOOKUP(A467,[5]base_pessoal!$B$2:$P$1504,13,FALSE),"")</f>
        <v/>
      </c>
      <c r="G467" s="50">
        <f>IFERROR(VLOOKUP(A467,salario!A$2:P$91,11,FALSE),0)*B467/30</f>
        <v>0</v>
      </c>
      <c r="H467" s="50">
        <f>SUMIFS(topmanager!$D:$D,topmanager!$C:$C,rs_nova!$A467,topmanager!$A:$A,rs_nova!H$2)+SUMIFS(topmanager!$D:$D,topmanager!$C:$C,rs_nova!$A467,topmanager!$A:$A,63)</f>
        <v>0</v>
      </c>
      <c r="I467" s="50">
        <f>-SUMIFS(topmanager!$D:$D,topmanager!$C:$C,rs_nova!$A467,topmanager!$A:$A,rs_nova!I$2)</f>
        <v>0</v>
      </c>
      <c r="J467" s="50">
        <f>SUMIFS(topmanager!$D:$D,topmanager!$C:$C,rs_nova!$A467,topmanager!$A:$A,rs_nova!J$2)</f>
        <v>0</v>
      </c>
      <c r="K467" s="50">
        <f>SUMIFS(topmanager!$D:$D,topmanager!$C:$C,rs_nova!$A467,topmanager!$A:$A,rs_nova!K$2)+SUMIFS(topmanager!$D:$D,topmanager!$C:$C,rs_nova!$A467,topmanager!$A:$A,911)</f>
        <v>0</v>
      </c>
      <c r="L467" s="50">
        <f>SUMIFS(topmanager!$D:$D,topmanager!$C:$C,rs_nova!$A467,topmanager!$A:$A,rs_nova!L$2)</f>
        <v>0</v>
      </c>
      <c r="M467" s="50">
        <f>SUMIFS(topmanager!$D:$D,topmanager!$C:$C,rs_nova!$A467,topmanager!$A:$A,rs_nova!M$2)+SUMIFS(topmanager!$D:$D,topmanager!$C:$C,rs_nova!$A467,topmanager!$A:$A,908)+SUMIFS(topmanager!$D:$D,topmanager!$C:$C,rs_nova!$A467,topmanager!$A:$A,550)</f>
        <v>0</v>
      </c>
      <c r="N467" s="50">
        <f>SUMIFS(topmanager!$D:$D,topmanager!$C:$C,rs_nova!$A467,topmanager!$A:$A,rs_nova!N$2)</f>
        <v>0</v>
      </c>
      <c r="O467" s="51">
        <f t="shared" si="111"/>
        <v>0</v>
      </c>
      <c r="P467" s="50">
        <f>IFERROR(VLOOKUP($A467,total!$B$4:$AW$437,27,0),0)</f>
        <v>0</v>
      </c>
      <c r="Q467" s="50">
        <f>IFERROR(VLOOKUP($A467,total!$B$4:$AW$437,21,0),0)</f>
        <v>0</v>
      </c>
      <c r="R467" s="50">
        <f>IFERROR(VLOOKUP($A467,total!$B$4:$AW$437,25,0),0)+IFERROR(VLOOKUP($A467,total!$B$4:$AW$437,36,0),0)</f>
        <v>0</v>
      </c>
      <c r="S467" s="50">
        <f>IFERROR(VLOOKUP(A467,gympass!$A$2:$F$148,6,0),0)</f>
        <v>0</v>
      </c>
      <c r="T467" s="50">
        <f>IFERROR(VLOOKUP($A467,total!$B$4:$AW$437,42,0),0)</f>
        <v>0</v>
      </c>
      <c r="U467" s="50">
        <f>IFERROR(VLOOKUP($A467,total!$B$4:$AW$437,32,0),0)</f>
        <v>0</v>
      </c>
      <c r="V467" s="50">
        <f>IFERROR(VLOOKUP($A467,total!$B$4:$AW$437,28,0),0)</f>
        <v>0</v>
      </c>
      <c r="W467" s="50">
        <f>IFERROR(VLOOKUP($A467,total!$B$4:$AX$437,49,0),0)</f>
        <v>0</v>
      </c>
      <c r="X467" s="50"/>
      <c r="Y467" s="50">
        <f>IFERROR(VLOOKUP(A467,#REF!,4,0),0)</f>
        <v>0</v>
      </c>
      <c r="Z467" s="50">
        <f>IFERROR(VLOOKUP(B467,#REF!,8,0),0)</f>
        <v>0</v>
      </c>
      <c r="AA467" s="50">
        <f>IFERROR(VLOOKUP($A467,total!$B$4:$AW$437,45,0),0)</f>
        <v>0</v>
      </c>
      <c r="AB467" s="50">
        <f>IFERROR(VLOOKUP($A467,total!$B$4:$AW$437,48,0),0)</f>
        <v>0</v>
      </c>
      <c r="AC467" s="50">
        <f>IFERROR(VLOOKUP($A467,total!$B$4:$AB$437,19,0),0)</f>
        <v>0</v>
      </c>
      <c r="AD467" s="50">
        <f>IFERROR(VLOOKUP($A467,total!$B$4:$AB$437,10,0),0)</f>
        <v>0</v>
      </c>
      <c r="AE467" s="50">
        <f>IFERROR(VLOOKUP($A467,total!$B$4:$AB$437,13,0),0)-SUMIFS(topmanager!$D:$D,topmanager!$C:$C,rs_nova!$A471,topmanager!$A:$A,856)</f>
        <v>0</v>
      </c>
      <c r="AF467" s="50">
        <f>IFERROR(VLOOKUP($A467,total!$B$4:$AB$437,16,0),0)</f>
        <v>0</v>
      </c>
      <c r="AG467" s="50">
        <f>IFERROR(VLOOKUP($A467,total!$B$4:$AB$437,7,0),0)</f>
        <v>0</v>
      </c>
      <c r="AH467" s="50">
        <f>IFERROR(VLOOKUP($A467,total!$B$4:$AD$437,29,0),0)</f>
        <v>0</v>
      </c>
      <c r="AI467" s="50">
        <f>IFERROR(VLOOKUP(A467,total!$B$4:$AN$437,39,0),0)</f>
        <v>0</v>
      </c>
      <c r="AJ467" s="51">
        <f t="shared" si="112"/>
        <v>0</v>
      </c>
      <c r="AK467" s="50">
        <f t="shared" si="113"/>
        <v>0</v>
      </c>
      <c r="AL467" s="50">
        <f t="shared" si="114"/>
        <v>0</v>
      </c>
      <c r="AM467" s="50">
        <f t="shared" si="115"/>
        <v>0</v>
      </c>
      <c r="AN467" s="50" t="e">
        <f t="shared" si="109"/>
        <v>#REF!</v>
      </c>
      <c r="AO467" s="50" t="e">
        <f t="shared" si="109"/>
        <v>#REF!</v>
      </c>
      <c r="AP467" s="50" t="e">
        <f t="shared" si="109"/>
        <v>#REF!</v>
      </c>
      <c r="AQ467" s="50">
        <f>IFERROR(VLOOKUP(TEXT($A467,"000000"),[6]Página1!$A$8:$S$801,13,FALSE),0)</f>
        <v>0</v>
      </c>
      <c r="AR467" s="50">
        <f>IFERROR(VLOOKUP(TEXT($A467,"000000"),[6]Página1!$A$8:$S$801,16,FALSE),0)</f>
        <v>0</v>
      </c>
      <c r="AS467" s="50">
        <f>IFERROR(VLOOKUP(TEXT($A467,"000000"),[6]Página1!$A$8:$S$801,19,FALSE),0)</f>
        <v>0</v>
      </c>
      <c r="AT467" s="50">
        <f>IFERROR(VLOOKUP(TEXT($A467,"000000"),[7]Página1!$A$8:$R$814,12,FALSE),0)</f>
        <v>0</v>
      </c>
      <c r="AU467" s="50">
        <f>IFERROR(VLOOKUP(TEXT($A467,"000000"),[7]Página1!$A$8:$R$814,15,FALSE),0)</f>
        <v>0</v>
      </c>
      <c r="AV467" s="50">
        <f>IFERROR(VLOOKUP(TEXT($A467,"000000"),[7]Página1!$A$8:$R$814,18,FALSE),0)</f>
        <v>0</v>
      </c>
      <c r="AW467" s="50"/>
      <c r="AX467" s="51" t="e">
        <f t="shared" si="116"/>
        <v>#REF!</v>
      </c>
      <c r="AY467" s="51" t="e">
        <f t="shared" si="117"/>
        <v>#REF!</v>
      </c>
      <c r="AZ467" s="51" t="e">
        <f t="shared" si="118"/>
        <v>#REF!</v>
      </c>
      <c r="BA467" s="51" t="e">
        <f t="shared" si="119"/>
        <v>#REF!</v>
      </c>
      <c r="BB467" s="51">
        <f t="shared" si="120"/>
        <v>0</v>
      </c>
      <c r="BC467" s="51" t="e">
        <f t="shared" si="121"/>
        <v>#REF!</v>
      </c>
      <c r="BD467" s="51">
        <f t="shared" si="122"/>
        <v>0</v>
      </c>
      <c r="BE467" s="51">
        <f>IFERROR(VLOOKUP(A467,salario!A$2:P$91,11,FALSE),0)</f>
        <v>0</v>
      </c>
      <c r="BF467" s="51">
        <f>SUMIFS(topmanager!$D:$D,topmanager!$C:$C,rs_nova!$A467,topmanager!$A:$A,rs_nova!BF$2)</f>
        <v>0</v>
      </c>
      <c r="BG467" s="51">
        <f>SUMIFS(topmanager!$D:$D,topmanager!$C:$C,rs_nova!$A467,topmanager!$A:$A,rs_nova!BG$2)</f>
        <v>0</v>
      </c>
      <c r="BH467" s="51">
        <f>SUMIFS(topmanager!$D:$D,topmanager!$C:$C,rs_nova!$A467,topmanager!$A:$A,rs_nova!BH$2)</f>
        <v>0</v>
      </c>
      <c r="BI467" s="51">
        <f>SUMIFS(topmanager!$D:$D,topmanager!$C:$C,rs_nova!$A467,topmanager!$A:$A,rs_nova!BI$2)</f>
        <v>0</v>
      </c>
      <c r="BJ467" s="51">
        <f>SUMIFS(topmanager!$D:$D,topmanager!$C:$C,rs_nova!$A467,topmanager!$A:$A,rs_nova!BJ$2)+SUMIFS(topmanager!$D:$D,topmanager!$C:$C,rs_nova!$A467,topmanager!$A:$A,rs_nova!BJ$2+1)</f>
        <v>0</v>
      </c>
      <c r="BK467" s="51">
        <f>IFERROR(VLOOKUP(A467,[8]ferias!$C$4:$G$100,5,FALSE),0)</f>
        <v>0</v>
      </c>
      <c r="BL467" s="51">
        <f>SUMIFS(topmanager!$D:$D,topmanager!$C:$C,rs_nova!$A467,topmanager!$A:$A,rs_nova!BL$2)</f>
        <v>0</v>
      </c>
      <c r="BM467" s="51">
        <f>SUMIFS(topmanager!$D:$D,topmanager!$C:$C,rs_nova!$A467,topmanager!$A:$A,rs_nova!BM$2)+SUMIFS(topmanager!$D:$D,topmanager!$C:$C,rs_nova!$A471,topmanager!$A:$A,151)</f>
        <v>0</v>
      </c>
      <c r="BN467" s="51">
        <f t="shared" si="123"/>
        <v>0</v>
      </c>
    </row>
    <row r="468" spans="1:66">
      <c r="A468" s="47" t="e">
        <f>total!#REF!</f>
        <v>#REF!</v>
      </c>
      <c r="B468" s="47">
        <f t="shared" si="110"/>
        <v>0</v>
      </c>
      <c r="C468" s="48" t="e">
        <f>total!#REF!</f>
        <v>#REF!</v>
      </c>
      <c r="D468" s="49" t="str">
        <f>IFERROR(VLOOKUP(A468,salario!A$3:J$32,10,FALSE),"")</f>
        <v/>
      </c>
      <c r="E468" s="49" t="str">
        <f>IFERROR(IF(VLOOKUP(A468,salario!A$3:O$32,15,FALSE)="","",VLOOKUP(A468,salario!A$3:O$32,15,FALSE)),"")</f>
        <v/>
      </c>
      <c r="F468" s="47" t="str">
        <f>IFERROR(VLOOKUP(A468,[5]base_pessoal!$B$2:$P$1504,13,FALSE),"")</f>
        <v/>
      </c>
      <c r="G468" s="50">
        <f>IFERROR(VLOOKUP(A468,salario!A$2:P$91,11,FALSE),0)*B468/30</f>
        <v>0</v>
      </c>
      <c r="H468" s="50">
        <f>SUMIFS(topmanager!$D:$D,topmanager!$C:$C,rs_nova!$A468,topmanager!$A:$A,rs_nova!H$2)+SUMIFS(topmanager!$D:$D,topmanager!$C:$C,rs_nova!$A468,topmanager!$A:$A,63)</f>
        <v>0</v>
      </c>
      <c r="I468" s="50">
        <f>-SUMIFS(topmanager!$D:$D,topmanager!$C:$C,rs_nova!$A468,topmanager!$A:$A,rs_nova!I$2)</f>
        <v>0</v>
      </c>
      <c r="J468" s="50">
        <f>SUMIFS(topmanager!$D:$D,topmanager!$C:$C,rs_nova!$A468,topmanager!$A:$A,rs_nova!J$2)</f>
        <v>0</v>
      </c>
      <c r="K468" s="50">
        <f>SUMIFS(topmanager!$D:$D,topmanager!$C:$C,rs_nova!$A468,topmanager!$A:$A,rs_nova!K$2)+SUMIFS(topmanager!$D:$D,topmanager!$C:$C,rs_nova!$A468,topmanager!$A:$A,911)</f>
        <v>0</v>
      </c>
      <c r="L468" s="50">
        <f>SUMIFS(topmanager!$D:$D,topmanager!$C:$C,rs_nova!$A468,topmanager!$A:$A,rs_nova!L$2)</f>
        <v>0</v>
      </c>
      <c r="M468" s="50">
        <f>SUMIFS(topmanager!$D:$D,topmanager!$C:$C,rs_nova!$A468,topmanager!$A:$A,rs_nova!M$2)+SUMIFS(topmanager!$D:$D,topmanager!$C:$C,rs_nova!$A468,topmanager!$A:$A,908)+SUMIFS(topmanager!$D:$D,topmanager!$C:$C,rs_nova!$A468,topmanager!$A:$A,550)</f>
        <v>0</v>
      </c>
      <c r="N468" s="50">
        <f>SUMIFS(topmanager!$D:$D,topmanager!$C:$C,rs_nova!$A468,topmanager!$A:$A,rs_nova!N$2)</f>
        <v>0</v>
      </c>
      <c r="O468" s="51">
        <f t="shared" si="111"/>
        <v>0</v>
      </c>
      <c r="P468" s="50">
        <f>IFERROR(VLOOKUP($A468,total!$B$4:$AW$437,27,0),0)</f>
        <v>0</v>
      </c>
      <c r="Q468" s="50">
        <f>IFERROR(VLOOKUP($A468,total!$B$4:$AW$437,21,0),0)</f>
        <v>0</v>
      </c>
      <c r="R468" s="50">
        <f>IFERROR(VLOOKUP($A468,total!$B$4:$AW$437,25,0),0)+IFERROR(VLOOKUP($A468,total!$B$4:$AW$437,36,0),0)</f>
        <v>0</v>
      </c>
      <c r="S468" s="50">
        <f>IFERROR(VLOOKUP(A468,gympass!$A$2:$F$148,6,0),0)</f>
        <v>0</v>
      </c>
      <c r="T468" s="50">
        <f>IFERROR(VLOOKUP($A468,total!$B$4:$AW$437,42,0),0)</f>
        <v>0</v>
      </c>
      <c r="U468" s="50">
        <f>IFERROR(VLOOKUP($A468,total!$B$4:$AW$437,32,0),0)</f>
        <v>0</v>
      </c>
      <c r="V468" s="50">
        <f>IFERROR(VLOOKUP($A468,total!$B$4:$AW$437,28,0),0)</f>
        <v>0</v>
      </c>
      <c r="W468" s="50">
        <f>IFERROR(VLOOKUP($A468,total!$B$4:$AX$437,49,0),0)</f>
        <v>0</v>
      </c>
      <c r="X468" s="50"/>
      <c r="Y468" s="50">
        <f>IFERROR(VLOOKUP(A468,#REF!,4,0),0)</f>
        <v>0</v>
      </c>
      <c r="Z468" s="50">
        <f>IFERROR(VLOOKUP(B468,#REF!,8,0),0)</f>
        <v>0</v>
      </c>
      <c r="AA468" s="50">
        <f>IFERROR(VLOOKUP($A468,total!$B$4:$AW$437,45,0),0)</f>
        <v>0</v>
      </c>
      <c r="AB468" s="50">
        <f>IFERROR(VLOOKUP($A468,total!$B$4:$AW$437,48,0),0)</f>
        <v>0</v>
      </c>
      <c r="AC468" s="50">
        <f>IFERROR(VLOOKUP($A468,total!$B$4:$AB$437,19,0),0)</f>
        <v>0</v>
      </c>
      <c r="AD468" s="50">
        <f>IFERROR(VLOOKUP($A468,total!$B$4:$AB$437,10,0),0)</f>
        <v>0</v>
      </c>
      <c r="AE468" s="50">
        <f>IFERROR(VLOOKUP($A468,total!$B$4:$AB$437,13,0),0)-SUMIFS(topmanager!$D:$D,topmanager!$C:$C,rs_nova!$A472,topmanager!$A:$A,856)</f>
        <v>0</v>
      </c>
      <c r="AF468" s="50">
        <f>IFERROR(VLOOKUP($A468,total!$B$4:$AB$437,16,0),0)</f>
        <v>0</v>
      </c>
      <c r="AG468" s="50">
        <f>IFERROR(VLOOKUP($A468,total!$B$4:$AB$437,7,0),0)</f>
        <v>0</v>
      </c>
      <c r="AH468" s="50">
        <f>IFERROR(VLOOKUP($A468,total!$B$4:$AD$437,29,0),0)</f>
        <v>0</v>
      </c>
      <c r="AI468" s="50">
        <f>IFERROR(VLOOKUP(A468,total!$B$4:$AN$437,39,0),0)</f>
        <v>0</v>
      </c>
      <c r="AJ468" s="51">
        <f t="shared" si="112"/>
        <v>0</v>
      </c>
      <c r="AK468" s="50">
        <f t="shared" si="113"/>
        <v>0</v>
      </c>
      <c r="AL468" s="50">
        <f t="shared" si="114"/>
        <v>0</v>
      </c>
      <c r="AM468" s="50">
        <f t="shared" si="115"/>
        <v>0</v>
      </c>
      <c r="AN468" s="50" t="e">
        <f t="shared" si="109"/>
        <v>#REF!</v>
      </c>
      <c r="AO468" s="50" t="e">
        <f t="shared" si="109"/>
        <v>#REF!</v>
      </c>
      <c r="AP468" s="50" t="e">
        <f t="shared" si="109"/>
        <v>#REF!</v>
      </c>
      <c r="AQ468" s="50">
        <f>IFERROR(VLOOKUP(TEXT($A468,"000000"),[6]Página1!$A$8:$S$801,13,FALSE),0)</f>
        <v>0</v>
      </c>
      <c r="AR468" s="50">
        <f>IFERROR(VLOOKUP(TEXT($A468,"000000"),[6]Página1!$A$8:$S$801,16,FALSE),0)</f>
        <v>0</v>
      </c>
      <c r="AS468" s="50">
        <f>IFERROR(VLOOKUP(TEXT($A468,"000000"),[6]Página1!$A$8:$S$801,19,FALSE),0)</f>
        <v>0</v>
      </c>
      <c r="AT468" s="50">
        <f>IFERROR(VLOOKUP(TEXT($A468,"000000"),[7]Página1!$A$8:$R$814,12,FALSE),0)</f>
        <v>0</v>
      </c>
      <c r="AU468" s="50">
        <f>IFERROR(VLOOKUP(TEXT($A468,"000000"),[7]Página1!$A$8:$R$814,15,FALSE),0)</f>
        <v>0</v>
      </c>
      <c r="AV468" s="50">
        <f>IFERROR(VLOOKUP(TEXT($A468,"000000"),[7]Página1!$A$8:$R$814,18,FALSE),0)</f>
        <v>0</v>
      </c>
      <c r="AW468" s="50"/>
      <c r="AX468" s="51" t="e">
        <f t="shared" si="116"/>
        <v>#REF!</v>
      </c>
      <c r="AY468" s="51" t="e">
        <f t="shared" si="117"/>
        <v>#REF!</v>
      </c>
      <c r="AZ468" s="51" t="e">
        <f t="shared" si="118"/>
        <v>#REF!</v>
      </c>
      <c r="BA468" s="51" t="e">
        <f t="shared" si="119"/>
        <v>#REF!</v>
      </c>
      <c r="BB468" s="51">
        <f t="shared" si="120"/>
        <v>0</v>
      </c>
      <c r="BC468" s="51" t="e">
        <f t="shared" si="121"/>
        <v>#REF!</v>
      </c>
      <c r="BD468" s="51">
        <f t="shared" si="122"/>
        <v>0</v>
      </c>
      <c r="BE468" s="51">
        <f>IFERROR(VLOOKUP(A468,salario!A$2:P$91,11,FALSE),0)</f>
        <v>0</v>
      </c>
      <c r="BF468" s="51">
        <f>SUMIFS(topmanager!$D:$D,topmanager!$C:$C,rs_nova!$A468,topmanager!$A:$A,rs_nova!BF$2)</f>
        <v>0</v>
      </c>
      <c r="BG468" s="51">
        <f>SUMIFS(topmanager!$D:$D,topmanager!$C:$C,rs_nova!$A468,topmanager!$A:$A,rs_nova!BG$2)</f>
        <v>0</v>
      </c>
      <c r="BH468" s="51">
        <f>SUMIFS(topmanager!$D:$D,topmanager!$C:$C,rs_nova!$A468,topmanager!$A:$A,rs_nova!BH$2)</f>
        <v>0</v>
      </c>
      <c r="BI468" s="51">
        <f>SUMIFS(topmanager!$D:$D,topmanager!$C:$C,rs_nova!$A468,topmanager!$A:$A,rs_nova!BI$2)</f>
        <v>0</v>
      </c>
      <c r="BJ468" s="51">
        <f>SUMIFS(topmanager!$D:$D,topmanager!$C:$C,rs_nova!$A468,topmanager!$A:$A,rs_nova!BJ$2)+SUMIFS(topmanager!$D:$D,topmanager!$C:$C,rs_nova!$A468,topmanager!$A:$A,rs_nova!BJ$2+1)</f>
        <v>0</v>
      </c>
      <c r="BK468" s="51">
        <f>IFERROR(VLOOKUP(A468,[8]ferias!$C$4:$G$100,5,FALSE),0)</f>
        <v>0</v>
      </c>
      <c r="BL468" s="51">
        <f>SUMIFS(topmanager!$D:$D,topmanager!$C:$C,rs_nova!$A468,topmanager!$A:$A,rs_nova!BL$2)</f>
        <v>0</v>
      </c>
      <c r="BM468" s="51">
        <f>SUMIFS(topmanager!$D:$D,topmanager!$C:$C,rs_nova!$A468,topmanager!$A:$A,rs_nova!BM$2)+SUMIFS(topmanager!$D:$D,topmanager!$C:$C,rs_nova!$A472,topmanager!$A:$A,151)</f>
        <v>0</v>
      </c>
      <c r="BN468" s="51">
        <f t="shared" si="123"/>
        <v>0</v>
      </c>
    </row>
    <row r="469" spans="1:66">
      <c r="A469" s="47" t="e">
        <f>total!#REF!</f>
        <v>#REF!</v>
      </c>
      <c r="B469" s="47">
        <f t="shared" si="110"/>
        <v>0</v>
      </c>
      <c r="C469" s="48" t="e">
        <f>total!#REF!</f>
        <v>#REF!</v>
      </c>
      <c r="D469" s="49" t="str">
        <f>IFERROR(VLOOKUP(A469,salario!A$3:J$32,10,FALSE),"")</f>
        <v/>
      </c>
      <c r="E469" s="49" t="str">
        <f>IFERROR(IF(VLOOKUP(A469,salario!A$3:O$32,15,FALSE)="","",VLOOKUP(A469,salario!A$3:O$32,15,FALSE)),"")</f>
        <v/>
      </c>
      <c r="F469" s="47" t="str">
        <f>IFERROR(VLOOKUP(A469,[5]base_pessoal!$B$2:$P$1504,13,FALSE),"")</f>
        <v/>
      </c>
      <c r="G469" s="50">
        <f>IFERROR(VLOOKUP(A469,salario!A$2:P$91,11,FALSE),0)*B469/30</f>
        <v>0</v>
      </c>
      <c r="H469" s="50">
        <f>SUMIFS(topmanager!$D:$D,topmanager!$C:$C,rs_nova!$A469,topmanager!$A:$A,rs_nova!H$2)+SUMIFS(topmanager!$D:$D,topmanager!$C:$C,rs_nova!$A469,topmanager!$A:$A,63)</f>
        <v>0</v>
      </c>
      <c r="I469" s="50">
        <f>-SUMIFS(topmanager!$D:$D,topmanager!$C:$C,rs_nova!$A469,topmanager!$A:$A,rs_nova!I$2)</f>
        <v>0</v>
      </c>
      <c r="J469" s="50">
        <f>SUMIFS(topmanager!$D:$D,topmanager!$C:$C,rs_nova!$A469,topmanager!$A:$A,rs_nova!J$2)</f>
        <v>0</v>
      </c>
      <c r="K469" s="50">
        <f>SUMIFS(topmanager!$D:$D,topmanager!$C:$C,rs_nova!$A469,topmanager!$A:$A,rs_nova!K$2)+SUMIFS(topmanager!$D:$D,topmanager!$C:$C,rs_nova!$A469,topmanager!$A:$A,911)</f>
        <v>0</v>
      </c>
      <c r="L469" s="50">
        <f>SUMIFS(topmanager!$D:$D,topmanager!$C:$C,rs_nova!$A469,topmanager!$A:$A,rs_nova!L$2)</f>
        <v>0</v>
      </c>
      <c r="M469" s="50">
        <f>SUMIFS(topmanager!$D:$D,topmanager!$C:$C,rs_nova!$A469,topmanager!$A:$A,rs_nova!M$2)+SUMIFS(topmanager!$D:$D,topmanager!$C:$C,rs_nova!$A469,topmanager!$A:$A,908)+SUMIFS(topmanager!$D:$D,topmanager!$C:$C,rs_nova!$A469,topmanager!$A:$A,550)</f>
        <v>0</v>
      </c>
      <c r="N469" s="50">
        <f>SUMIFS(topmanager!$D:$D,topmanager!$C:$C,rs_nova!$A469,topmanager!$A:$A,rs_nova!N$2)</f>
        <v>0</v>
      </c>
      <c r="O469" s="51">
        <f t="shared" si="111"/>
        <v>0</v>
      </c>
      <c r="P469" s="50">
        <f>IFERROR(VLOOKUP($A469,total!$B$4:$AW$437,27,0),0)</f>
        <v>0</v>
      </c>
      <c r="Q469" s="50">
        <f>IFERROR(VLOOKUP($A469,total!$B$4:$AW$437,21,0),0)</f>
        <v>0</v>
      </c>
      <c r="R469" s="50">
        <f>IFERROR(VLOOKUP($A469,total!$B$4:$AW$437,25,0),0)+IFERROR(VLOOKUP($A469,total!$B$4:$AW$437,36,0),0)</f>
        <v>0</v>
      </c>
      <c r="S469" s="50">
        <f>IFERROR(VLOOKUP(A469,gympass!$A$2:$F$148,6,0),0)</f>
        <v>0</v>
      </c>
      <c r="T469" s="50">
        <f>IFERROR(VLOOKUP($A469,total!$B$4:$AW$437,42,0),0)</f>
        <v>0</v>
      </c>
      <c r="U469" s="50">
        <f>IFERROR(VLOOKUP($A469,total!$B$4:$AW$437,32,0),0)</f>
        <v>0</v>
      </c>
      <c r="V469" s="50">
        <f>IFERROR(VLOOKUP($A469,total!$B$4:$AW$437,28,0),0)</f>
        <v>0</v>
      </c>
      <c r="W469" s="50">
        <f>IFERROR(VLOOKUP($A469,total!$B$4:$AX$437,49,0),0)</f>
        <v>0</v>
      </c>
      <c r="X469" s="50"/>
      <c r="Y469" s="50">
        <f>IFERROR(VLOOKUP(A469,#REF!,4,0),0)</f>
        <v>0</v>
      </c>
      <c r="Z469" s="50">
        <f>IFERROR(VLOOKUP(B469,#REF!,8,0),0)</f>
        <v>0</v>
      </c>
      <c r="AA469" s="50">
        <f>IFERROR(VLOOKUP($A469,total!$B$4:$AW$437,45,0),0)</f>
        <v>0</v>
      </c>
      <c r="AB469" s="50">
        <f>IFERROR(VLOOKUP($A469,total!$B$4:$AW$437,48,0),0)</f>
        <v>0</v>
      </c>
      <c r="AC469" s="50">
        <f>IFERROR(VLOOKUP($A469,total!$B$4:$AB$437,19,0),0)</f>
        <v>0</v>
      </c>
      <c r="AD469" s="50">
        <f>IFERROR(VLOOKUP($A469,total!$B$4:$AB$437,10,0),0)</f>
        <v>0</v>
      </c>
      <c r="AE469" s="50">
        <f>IFERROR(VLOOKUP($A469,total!$B$4:$AB$437,13,0),0)-SUMIFS(topmanager!$D:$D,topmanager!$C:$C,rs_nova!$A473,topmanager!$A:$A,856)</f>
        <v>0</v>
      </c>
      <c r="AF469" s="50">
        <f>IFERROR(VLOOKUP($A469,total!$B$4:$AB$437,16,0),0)</f>
        <v>0</v>
      </c>
      <c r="AG469" s="50">
        <f>IFERROR(VLOOKUP($A469,total!$B$4:$AB$437,7,0),0)</f>
        <v>0</v>
      </c>
      <c r="AH469" s="50">
        <f>IFERROR(VLOOKUP($A469,total!$B$4:$AD$437,29,0),0)</f>
        <v>0</v>
      </c>
      <c r="AI469" s="50">
        <f>IFERROR(VLOOKUP(A469,total!$B$4:$AN$437,39,0),0)</f>
        <v>0</v>
      </c>
      <c r="AJ469" s="51">
        <f t="shared" si="112"/>
        <v>0</v>
      </c>
      <c r="AK469" s="50">
        <f t="shared" si="113"/>
        <v>0</v>
      </c>
      <c r="AL469" s="50">
        <f t="shared" si="114"/>
        <v>0</v>
      </c>
      <c r="AM469" s="50">
        <f t="shared" si="115"/>
        <v>0</v>
      </c>
      <c r="AN469" s="50" t="e">
        <f t="shared" si="109"/>
        <v>#REF!</v>
      </c>
      <c r="AO469" s="50" t="e">
        <f t="shared" si="109"/>
        <v>#REF!</v>
      </c>
      <c r="AP469" s="50" t="e">
        <f t="shared" si="109"/>
        <v>#REF!</v>
      </c>
      <c r="AQ469" s="50">
        <f>IFERROR(VLOOKUP(TEXT($A469,"000000"),[6]Página1!$A$8:$S$801,13,FALSE),0)</f>
        <v>0</v>
      </c>
      <c r="AR469" s="50">
        <f>IFERROR(VLOOKUP(TEXT($A469,"000000"),[6]Página1!$A$8:$S$801,16,FALSE),0)</f>
        <v>0</v>
      </c>
      <c r="AS469" s="50">
        <f>IFERROR(VLOOKUP(TEXT($A469,"000000"),[6]Página1!$A$8:$S$801,19,FALSE),0)</f>
        <v>0</v>
      </c>
      <c r="AT469" s="50">
        <f>IFERROR(VLOOKUP(TEXT($A469,"000000"),[7]Página1!$A$8:$R$814,12,FALSE),0)</f>
        <v>0</v>
      </c>
      <c r="AU469" s="50">
        <f>IFERROR(VLOOKUP(TEXT($A469,"000000"),[7]Página1!$A$8:$R$814,15,FALSE),0)</f>
        <v>0</v>
      </c>
      <c r="AV469" s="50">
        <f>IFERROR(VLOOKUP(TEXT($A469,"000000"),[7]Página1!$A$8:$R$814,18,FALSE),0)</f>
        <v>0</v>
      </c>
      <c r="AW469" s="50"/>
      <c r="AX469" s="51" t="e">
        <f t="shared" si="116"/>
        <v>#REF!</v>
      </c>
      <c r="AY469" s="51" t="e">
        <f t="shared" si="117"/>
        <v>#REF!</v>
      </c>
      <c r="AZ469" s="51" t="e">
        <f t="shared" si="118"/>
        <v>#REF!</v>
      </c>
      <c r="BA469" s="51" t="e">
        <f t="shared" si="119"/>
        <v>#REF!</v>
      </c>
      <c r="BB469" s="51">
        <f t="shared" si="120"/>
        <v>0</v>
      </c>
      <c r="BC469" s="51" t="e">
        <f t="shared" si="121"/>
        <v>#REF!</v>
      </c>
      <c r="BD469" s="51">
        <f t="shared" si="122"/>
        <v>0</v>
      </c>
      <c r="BE469" s="51">
        <f>IFERROR(VLOOKUP(A469,salario!A$2:P$91,11,FALSE),0)</f>
        <v>0</v>
      </c>
      <c r="BF469" s="51">
        <f>SUMIFS(topmanager!$D:$D,topmanager!$C:$C,rs_nova!$A469,topmanager!$A:$A,rs_nova!BF$2)</f>
        <v>0</v>
      </c>
      <c r="BG469" s="51">
        <f>SUMIFS(topmanager!$D:$D,topmanager!$C:$C,rs_nova!$A469,topmanager!$A:$A,rs_nova!BG$2)</f>
        <v>0</v>
      </c>
      <c r="BH469" s="51">
        <f>SUMIFS(topmanager!$D:$D,topmanager!$C:$C,rs_nova!$A469,topmanager!$A:$A,rs_nova!BH$2)</f>
        <v>0</v>
      </c>
      <c r="BI469" s="51">
        <f>SUMIFS(topmanager!$D:$D,topmanager!$C:$C,rs_nova!$A469,topmanager!$A:$A,rs_nova!BI$2)</f>
        <v>0</v>
      </c>
      <c r="BJ469" s="51">
        <f>SUMIFS(topmanager!$D:$D,topmanager!$C:$C,rs_nova!$A469,topmanager!$A:$A,rs_nova!BJ$2)+SUMIFS(topmanager!$D:$D,topmanager!$C:$C,rs_nova!$A469,topmanager!$A:$A,rs_nova!BJ$2+1)</f>
        <v>0</v>
      </c>
      <c r="BK469" s="51">
        <f>IFERROR(VLOOKUP(A469,[8]ferias!$C$4:$G$100,5,FALSE),0)</f>
        <v>0</v>
      </c>
      <c r="BL469" s="51">
        <f>SUMIFS(topmanager!$D:$D,topmanager!$C:$C,rs_nova!$A469,topmanager!$A:$A,rs_nova!BL$2)</f>
        <v>0</v>
      </c>
      <c r="BM469" s="51">
        <f>SUMIFS(topmanager!$D:$D,topmanager!$C:$C,rs_nova!$A469,topmanager!$A:$A,rs_nova!BM$2)+SUMIFS(topmanager!$D:$D,topmanager!$C:$C,rs_nova!$A473,topmanager!$A:$A,151)</f>
        <v>0</v>
      </c>
      <c r="BN469" s="51">
        <f t="shared" si="123"/>
        <v>0</v>
      </c>
    </row>
    <row r="470" spans="1:66">
      <c r="A470" s="47" t="e">
        <f>total!#REF!</f>
        <v>#REF!</v>
      </c>
      <c r="B470" s="47">
        <f t="shared" si="110"/>
        <v>0</v>
      </c>
      <c r="C470" s="48" t="e">
        <f>total!#REF!</f>
        <v>#REF!</v>
      </c>
      <c r="D470" s="49" t="str">
        <f>IFERROR(VLOOKUP(A470,salario!A$3:J$32,10,FALSE),"")</f>
        <v/>
      </c>
      <c r="E470" s="49" t="str">
        <f>IFERROR(IF(VLOOKUP(A470,salario!A$3:O$32,15,FALSE)="","",VLOOKUP(A470,salario!A$3:O$32,15,FALSE)),"")</f>
        <v/>
      </c>
      <c r="F470" s="47" t="str">
        <f>IFERROR(VLOOKUP(A470,[5]base_pessoal!$B$2:$P$1504,13,FALSE),"")</f>
        <v/>
      </c>
      <c r="G470" s="50">
        <f>IFERROR(VLOOKUP(A470,salario!A$2:P$91,11,FALSE),0)*B470/30</f>
        <v>0</v>
      </c>
      <c r="H470" s="50">
        <f>SUMIFS(topmanager!$D:$D,topmanager!$C:$C,rs_nova!$A470,topmanager!$A:$A,rs_nova!H$2)+SUMIFS(topmanager!$D:$D,topmanager!$C:$C,rs_nova!$A470,topmanager!$A:$A,63)</f>
        <v>0</v>
      </c>
      <c r="I470" s="50">
        <f>-SUMIFS(topmanager!$D:$D,topmanager!$C:$C,rs_nova!$A470,topmanager!$A:$A,rs_nova!I$2)</f>
        <v>0</v>
      </c>
      <c r="J470" s="50">
        <f>SUMIFS(topmanager!$D:$D,topmanager!$C:$C,rs_nova!$A470,topmanager!$A:$A,rs_nova!J$2)</f>
        <v>0</v>
      </c>
      <c r="K470" s="50">
        <f>SUMIFS(topmanager!$D:$D,topmanager!$C:$C,rs_nova!$A470,topmanager!$A:$A,rs_nova!K$2)+SUMIFS(topmanager!$D:$D,topmanager!$C:$C,rs_nova!$A470,topmanager!$A:$A,911)</f>
        <v>0</v>
      </c>
      <c r="L470" s="50">
        <f>SUMIFS(topmanager!$D:$D,topmanager!$C:$C,rs_nova!$A470,topmanager!$A:$A,rs_nova!L$2)</f>
        <v>0</v>
      </c>
      <c r="M470" s="50">
        <f>SUMIFS(topmanager!$D:$D,topmanager!$C:$C,rs_nova!$A470,topmanager!$A:$A,rs_nova!M$2)+SUMIFS(topmanager!$D:$D,topmanager!$C:$C,rs_nova!$A470,topmanager!$A:$A,908)+SUMIFS(topmanager!$D:$D,topmanager!$C:$C,rs_nova!$A470,topmanager!$A:$A,550)</f>
        <v>0</v>
      </c>
      <c r="N470" s="50">
        <f>SUMIFS(topmanager!$D:$D,topmanager!$C:$C,rs_nova!$A470,topmanager!$A:$A,rs_nova!N$2)</f>
        <v>0</v>
      </c>
      <c r="O470" s="51">
        <f t="shared" si="111"/>
        <v>0</v>
      </c>
      <c r="P470" s="50">
        <f>IFERROR(VLOOKUP($A470,total!$B$4:$AW$437,27,0),0)</f>
        <v>0</v>
      </c>
      <c r="Q470" s="50">
        <f>IFERROR(VLOOKUP($A470,total!$B$4:$AW$437,21,0),0)</f>
        <v>0</v>
      </c>
      <c r="R470" s="50">
        <f>IFERROR(VLOOKUP($A470,total!$B$4:$AW$437,25,0),0)+IFERROR(VLOOKUP($A470,total!$B$4:$AW$437,36,0),0)</f>
        <v>0</v>
      </c>
      <c r="S470" s="50">
        <f>IFERROR(VLOOKUP(A470,gympass!$A$2:$F$148,6,0),0)</f>
        <v>0</v>
      </c>
      <c r="T470" s="50">
        <f>IFERROR(VLOOKUP($A470,total!$B$4:$AW$437,42,0),0)</f>
        <v>0</v>
      </c>
      <c r="U470" s="50">
        <f>IFERROR(VLOOKUP($A470,total!$B$4:$AW$437,32,0),0)</f>
        <v>0</v>
      </c>
      <c r="V470" s="50">
        <f>IFERROR(VLOOKUP($A470,total!$B$4:$AW$437,28,0),0)</f>
        <v>0</v>
      </c>
      <c r="W470" s="50">
        <f>IFERROR(VLOOKUP($A470,total!$B$4:$AX$437,49,0),0)</f>
        <v>0</v>
      </c>
      <c r="X470" s="50"/>
      <c r="Y470" s="50">
        <f>IFERROR(VLOOKUP(A470,#REF!,4,0),0)</f>
        <v>0</v>
      </c>
      <c r="Z470" s="50">
        <f>IFERROR(VLOOKUP(B470,#REF!,8,0),0)</f>
        <v>0</v>
      </c>
      <c r="AA470" s="50">
        <f>IFERROR(VLOOKUP($A470,total!$B$4:$AW$437,45,0),0)</f>
        <v>0</v>
      </c>
      <c r="AB470" s="50">
        <f>IFERROR(VLOOKUP($A470,total!$B$4:$AW$437,48,0),0)</f>
        <v>0</v>
      </c>
      <c r="AC470" s="50">
        <f>IFERROR(VLOOKUP($A470,total!$B$4:$AB$437,19,0),0)</f>
        <v>0</v>
      </c>
      <c r="AD470" s="50">
        <f>IFERROR(VLOOKUP($A470,total!$B$4:$AB$437,10,0),0)</f>
        <v>0</v>
      </c>
      <c r="AE470" s="50">
        <f>IFERROR(VLOOKUP($A470,total!$B$4:$AB$437,13,0),0)-SUMIFS(topmanager!$D:$D,topmanager!$C:$C,rs_nova!$A474,topmanager!$A:$A,856)</f>
        <v>0</v>
      </c>
      <c r="AF470" s="50">
        <f>IFERROR(VLOOKUP($A470,total!$B$4:$AB$437,16,0),0)</f>
        <v>0</v>
      </c>
      <c r="AG470" s="50">
        <f>IFERROR(VLOOKUP($A470,total!$B$4:$AB$437,7,0),0)</f>
        <v>0</v>
      </c>
      <c r="AH470" s="50">
        <f>IFERROR(VLOOKUP($A470,total!$B$4:$AD$437,29,0),0)</f>
        <v>0</v>
      </c>
      <c r="AI470" s="50">
        <f>IFERROR(VLOOKUP(A470,total!$B$4:$AN$437,39,0),0)</f>
        <v>0</v>
      </c>
      <c r="AJ470" s="51">
        <f t="shared" si="112"/>
        <v>0</v>
      </c>
      <c r="AK470" s="50">
        <f t="shared" si="113"/>
        <v>0</v>
      </c>
      <c r="AL470" s="50">
        <f t="shared" si="114"/>
        <v>0</v>
      </c>
      <c r="AM470" s="50">
        <f t="shared" si="115"/>
        <v>0</v>
      </c>
      <c r="AN470" s="50" t="e">
        <f t="shared" si="109"/>
        <v>#REF!</v>
      </c>
      <c r="AO470" s="50" t="e">
        <f t="shared" si="109"/>
        <v>#REF!</v>
      </c>
      <c r="AP470" s="50" t="e">
        <f t="shared" si="109"/>
        <v>#REF!</v>
      </c>
      <c r="AQ470" s="50">
        <f>IFERROR(VLOOKUP(TEXT($A470,"000000"),[6]Página1!$A$8:$S$801,13,FALSE),0)</f>
        <v>0</v>
      </c>
      <c r="AR470" s="50">
        <f>IFERROR(VLOOKUP(TEXT($A470,"000000"),[6]Página1!$A$8:$S$801,16,FALSE),0)</f>
        <v>0</v>
      </c>
      <c r="AS470" s="50">
        <f>IFERROR(VLOOKUP(TEXT($A470,"000000"),[6]Página1!$A$8:$S$801,19,FALSE),0)</f>
        <v>0</v>
      </c>
      <c r="AT470" s="50">
        <f>IFERROR(VLOOKUP(TEXT($A470,"000000"),[7]Página1!$A$8:$R$814,12,FALSE),0)</f>
        <v>0</v>
      </c>
      <c r="AU470" s="50">
        <f>IFERROR(VLOOKUP(TEXT($A470,"000000"),[7]Página1!$A$8:$R$814,15,FALSE),0)</f>
        <v>0</v>
      </c>
      <c r="AV470" s="50">
        <f>IFERROR(VLOOKUP(TEXT($A470,"000000"),[7]Página1!$A$8:$R$814,18,FALSE),0)</f>
        <v>0</v>
      </c>
      <c r="AW470" s="50"/>
      <c r="AX470" s="51" t="e">
        <f t="shared" si="116"/>
        <v>#REF!</v>
      </c>
      <c r="AY470" s="51" t="e">
        <f t="shared" si="117"/>
        <v>#REF!</v>
      </c>
      <c r="AZ470" s="51" t="e">
        <f t="shared" si="118"/>
        <v>#REF!</v>
      </c>
      <c r="BA470" s="51" t="e">
        <f t="shared" si="119"/>
        <v>#REF!</v>
      </c>
      <c r="BB470" s="51">
        <f t="shared" si="120"/>
        <v>0</v>
      </c>
      <c r="BC470" s="51" t="e">
        <f t="shared" si="121"/>
        <v>#REF!</v>
      </c>
      <c r="BD470" s="51">
        <f t="shared" si="122"/>
        <v>0</v>
      </c>
      <c r="BE470" s="51">
        <f>IFERROR(VLOOKUP(A470,salario!A$2:P$91,11,FALSE),0)</f>
        <v>0</v>
      </c>
      <c r="BF470" s="51">
        <f>SUMIFS(topmanager!$D:$D,topmanager!$C:$C,rs_nova!$A470,topmanager!$A:$A,rs_nova!BF$2)</f>
        <v>0</v>
      </c>
      <c r="BG470" s="51">
        <f>SUMIFS(topmanager!$D:$D,topmanager!$C:$C,rs_nova!$A470,topmanager!$A:$A,rs_nova!BG$2)</f>
        <v>0</v>
      </c>
      <c r="BH470" s="51">
        <f>SUMIFS(topmanager!$D:$D,topmanager!$C:$C,rs_nova!$A470,topmanager!$A:$A,rs_nova!BH$2)</f>
        <v>0</v>
      </c>
      <c r="BI470" s="51">
        <f>SUMIFS(topmanager!$D:$D,topmanager!$C:$C,rs_nova!$A470,topmanager!$A:$A,rs_nova!BI$2)</f>
        <v>0</v>
      </c>
      <c r="BJ470" s="51">
        <f>SUMIFS(topmanager!$D:$D,topmanager!$C:$C,rs_nova!$A470,topmanager!$A:$A,rs_nova!BJ$2)+SUMIFS(topmanager!$D:$D,topmanager!$C:$C,rs_nova!$A470,topmanager!$A:$A,rs_nova!BJ$2+1)</f>
        <v>0</v>
      </c>
      <c r="BK470" s="51">
        <f>IFERROR(VLOOKUP(A470,[8]ferias!$C$4:$G$100,5,FALSE),0)</f>
        <v>0</v>
      </c>
      <c r="BL470" s="51">
        <f>SUMIFS(topmanager!$D:$D,topmanager!$C:$C,rs_nova!$A470,topmanager!$A:$A,rs_nova!BL$2)</f>
        <v>0</v>
      </c>
      <c r="BM470" s="51">
        <f>SUMIFS(topmanager!$D:$D,topmanager!$C:$C,rs_nova!$A470,topmanager!$A:$A,rs_nova!BM$2)+SUMIFS(topmanager!$D:$D,topmanager!$C:$C,rs_nova!$A474,topmanager!$A:$A,151)</f>
        <v>0</v>
      </c>
      <c r="BN470" s="51">
        <f t="shared" si="123"/>
        <v>0</v>
      </c>
    </row>
    <row r="471" spans="1:66">
      <c r="A471" s="47" t="e">
        <f>total!#REF!</f>
        <v>#REF!</v>
      </c>
      <c r="B471" s="47">
        <f t="shared" si="110"/>
        <v>0</v>
      </c>
      <c r="C471" s="48" t="e">
        <f>total!#REF!</f>
        <v>#REF!</v>
      </c>
      <c r="D471" s="49" t="str">
        <f>IFERROR(VLOOKUP(A471,salario!A$3:J$32,10,FALSE),"")</f>
        <v/>
      </c>
      <c r="E471" s="49" t="str">
        <f>IFERROR(IF(VLOOKUP(A471,salario!A$3:O$32,15,FALSE)="","",VLOOKUP(A471,salario!A$3:O$32,15,FALSE)),"")</f>
        <v/>
      </c>
      <c r="F471" s="47" t="str">
        <f>IFERROR(VLOOKUP(A471,[5]base_pessoal!$B$2:$P$1504,13,FALSE),"")</f>
        <v/>
      </c>
      <c r="G471" s="50">
        <f>IFERROR(VLOOKUP(A471,salario!A$2:P$91,11,FALSE),0)*B471/30</f>
        <v>0</v>
      </c>
      <c r="H471" s="50">
        <f>SUMIFS(topmanager!$D:$D,topmanager!$C:$C,rs_nova!$A471,topmanager!$A:$A,rs_nova!H$2)+SUMIFS(topmanager!$D:$D,topmanager!$C:$C,rs_nova!$A471,topmanager!$A:$A,63)</f>
        <v>0</v>
      </c>
      <c r="I471" s="50">
        <f>-SUMIFS(topmanager!$D:$D,topmanager!$C:$C,rs_nova!$A471,topmanager!$A:$A,rs_nova!I$2)</f>
        <v>0</v>
      </c>
      <c r="J471" s="50">
        <f>SUMIFS(topmanager!$D:$D,topmanager!$C:$C,rs_nova!$A471,topmanager!$A:$A,rs_nova!J$2)</f>
        <v>0</v>
      </c>
      <c r="K471" s="50">
        <f>SUMIFS(topmanager!$D:$D,topmanager!$C:$C,rs_nova!$A471,topmanager!$A:$A,rs_nova!K$2)+SUMIFS(topmanager!$D:$D,topmanager!$C:$C,rs_nova!$A471,topmanager!$A:$A,911)</f>
        <v>0</v>
      </c>
      <c r="L471" s="50">
        <f>SUMIFS(topmanager!$D:$D,topmanager!$C:$C,rs_nova!$A471,topmanager!$A:$A,rs_nova!L$2)</f>
        <v>0</v>
      </c>
      <c r="M471" s="50">
        <f>SUMIFS(topmanager!$D:$D,topmanager!$C:$C,rs_nova!$A471,topmanager!$A:$A,rs_nova!M$2)+SUMIFS(topmanager!$D:$D,topmanager!$C:$C,rs_nova!$A471,topmanager!$A:$A,908)+SUMIFS(topmanager!$D:$D,topmanager!$C:$C,rs_nova!$A471,topmanager!$A:$A,550)</f>
        <v>0</v>
      </c>
      <c r="N471" s="50">
        <f>SUMIFS(topmanager!$D:$D,topmanager!$C:$C,rs_nova!$A471,topmanager!$A:$A,rs_nova!N$2)</f>
        <v>0</v>
      </c>
      <c r="O471" s="51">
        <f t="shared" si="111"/>
        <v>0</v>
      </c>
      <c r="P471" s="50">
        <f>IFERROR(VLOOKUP($A471,total!$B$4:$AW$437,27,0),0)</f>
        <v>0</v>
      </c>
      <c r="Q471" s="50">
        <f>IFERROR(VLOOKUP($A471,total!$B$4:$AW$437,21,0),0)</f>
        <v>0</v>
      </c>
      <c r="R471" s="50">
        <f>IFERROR(VLOOKUP($A471,total!$B$4:$AW$437,25,0),0)+IFERROR(VLOOKUP($A471,total!$B$4:$AW$437,36,0),0)</f>
        <v>0</v>
      </c>
      <c r="S471" s="50">
        <f>IFERROR(VLOOKUP(A471,gympass!$A$2:$F$148,6,0),0)</f>
        <v>0</v>
      </c>
      <c r="T471" s="50">
        <f>IFERROR(VLOOKUP($A471,total!$B$4:$AW$437,42,0),0)</f>
        <v>0</v>
      </c>
      <c r="U471" s="50">
        <f>IFERROR(VLOOKUP($A471,total!$B$4:$AW$437,32,0),0)</f>
        <v>0</v>
      </c>
      <c r="V471" s="50">
        <f>IFERROR(VLOOKUP($A471,total!$B$4:$AW$437,28,0),0)</f>
        <v>0</v>
      </c>
      <c r="W471" s="50">
        <f>IFERROR(VLOOKUP($A471,total!$B$4:$AX$437,49,0),0)</f>
        <v>0</v>
      </c>
      <c r="X471" s="50"/>
      <c r="Y471" s="50">
        <f>IFERROR(VLOOKUP(A471,#REF!,4,0),0)</f>
        <v>0</v>
      </c>
      <c r="Z471" s="50">
        <f>IFERROR(VLOOKUP(B471,#REF!,8,0),0)</f>
        <v>0</v>
      </c>
      <c r="AA471" s="50">
        <f>IFERROR(VLOOKUP($A471,total!$B$4:$AW$437,45,0),0)</f>
        <v>0</v>
      </c>
      <c r="AB471" s="50">
        <f>IFERROR(VLOOKUP($A471,total!$B$4:$AW$437,48,0),0)</f>
        <v>0</v>
      </c>
      <c r="AC471" s="50">
        <f>IFERROR(VLOOKUP($A471,total!$B$4:$AB$437,19,0),0)</f>
        <v>0</v>
      </c>
      <c r="AD471" s="50">
        <f>IFERROR(VLOOKUP($A471,total!$B$4:$AB$437,10,0),0)</f>
        <v>0</v>
      </c>
      <c r="AE471" s="50">
        <f>IFERROR(VLOOKUP($A471,total!$B$4:$AB$437,13,0),0)-SUMIFS(topmanager!$D:$D,topmanager!$C:$C,rs_nova!$A475,topmanager!$A:$A,856)</f>
        <v>0</v>
      </c>
      <c r="AF471" s="50">
        <f>IFERROR(VLOOKUP($A471,total!$B$4:$AB$437,16,0),0)</f>
        <v>0</v>
      </c>
      <c r="AG471" s="50">
        <f>IFERROR(VLOOKUP($A471,total!$B$4:$AB$437,7,0),0)</f>
        <v>0</v>
      </c>
      <c r="AH471" s="50">
        <f>IFERROR(VLOOKUP($A471,total!$B$4:$AD$437,29,0),0)</f>
        <v>0</v>
      </c>
      <c r="AI471" s="50">
        <f>IFERROR(VLOOKUP(A471,total!$B$4:$AN$437,39,0),0)</f>
        <v>0</v>
      </c>
      <c r="AJ471" s="51">
        <f t="shared" si="112"/>
        <v>0</v>
      </c>
      <c r="AK471" s="50">
        <f t="shared" si="113"/>
        <v>0</v>
      </c>
      <c r="AL471" s="50">
        <f t="shared" si="114"/>
        <v>0</v>
      </c>
      <c r="AM471" s="50">
        <f t="shared" si="115"/>
        <v>0</v>
      </c>
      <c r="AN471" s="50" t="e">
        <f t="shared" ref="AN471:AP534" si="124">IF(AND($A471&gt;1000,$A471&lt;=1999),0,AN$5*$G471)</f>
        <v>#REF!</v>
      </c>
      <c r="AO471" s="50" t="e">
        <f t="shared" si="124"/>
        <v>#REF!</v>
      </c>
      <c r="AP471" s="50" t="e">
        <f t="shared" si="124"/>
        <v>#REF!</v>
      </c>
      <c r="AQ471" s="50">
        <f>IFERROR(VLOOKUP(TEXT($A471,"000000"),[6]Página1!$A$8:$S$801,13,FALSE),0)</f>
        <v>0</v>
      </c>
      <c r="AR471" s="50">
        <f>IFERROR(VLOOKUP(TEXT($A471,"000000"),[6]Página1!$A$8:$S$801,16,FALSE),0)</f>
        <v>0</v>
      </c>
      <c r="AS471" s="50">
        <f>IFERROR(VLOOKUP(TEXT($A471,"000000"),[6]Página1!$A$8:$S$801,19,FALSE),0)</f>
        <v>0</v>
      </c>
      <c r="AT471" s="50">
        <f>IFERROR(VLOOKUP(TEXT($A471,"000000"),[7]Página1!$A$8:$R$814,12,FALSE),0)</f>
        <v>0</v>
      </c>
      <c r="AU471" s="50">
        <f>IFERROR(VLOOKUP(TEXT($A471,"000000"),[7]Página1!$A$8:$R$814,15,FALSE),0)</f>
        <v>0</v>
      </c>
      <c r="AV471" s="50">
        <f>IFERROR(VLOOKUP(TEXT($A471,"000000"),[7]Página1!$A$8:$R$814,18,FALSE),0)</f>
        <v>0</v>
      </c>
      <c r="AW471" s="50"/>
      <c r="AX471" s="51" t="e">
        <f t="shared" si="116"/>
        <v>#REF!</v>
      </c>
      <c r="AY471" s="51" t="e">
        <f t="shared" si="117"/>
        <v>#REF!</v>
      </c>
      <c r="AZ471" s="51" t="e">
        <f t="shared" si="118"/>
        <v>#REF!</v>
      </c>
      <c r="BA471" s="51" t="e">
        <f t="shared" si="119"/>
        <v>#REF!</v>
      </c>
      <c r="BB471" s="51">
        <f t="shared" si="120"/>
        <v>0</v>
      </c>
      <c r="BC471" s="51" t="e">
        <f t="shared" si="121"/>
        <v>#REF!</v>
      </c>
      <c r="BD471" s="51">
        <f t="shared" si="122"/>
        <v>0</v>
      </c>
      <c r="BE471" s="51">
        <f>IFERROR(VLOOKUP(A471,salario!A$2:P$91,11,FALSE),0)</f>
        <v>0</v>
      </c>
      <c r="BF471" s="51">
        <f>SUMIFS(topmanager!$D:$D,topmanager!$C:$C,rs_nova!$A471,topmanager!$A:$A,rs_nova!BF$2)</f>
        <v>0</v>
      </c>
      <c r="BG471" s="51">
        <f>SUMIFS(topmanager!$D:$D,topmanager!$C:$C,rs_nova!$A471,topmanager!$A:$A,rs_nova!BG$2)</f>
        <v>0</v>
      </c>
      <c r="BH471" s="51">
        <f>SUMIFS(topmanager!$D:$D,topmanager!$C:$C,rs_nova!$A471,topmanager!$A:$A,rs_nova!BH$2)</f>
        <v>0</v>
      </c>
      <c r="BI471" s="51">
        <f>SUMIFS(topmanager!$D:$D,topmanager!$C:$C,rs_nova!$A471,topmanager!$A:$A,rs_nova!BI$2)</f>
        <v>0</v>
      </c>
      <c r="BJ471" s="51">
        <f>SUMIFS(topmanager!$D:$D,topmanager!$C:$C,rs_nova!$A471,topmanager!$A:$A,rs_nova!BJ$2)+SUMIFS(topmanager!$D:$D,topmanager!$C:$C,rs_nova!$A471,topmanager!$A:$A,rs_nova!BJ$2+1)</f>
        <v>0</v>
      </c>
      <c r="BK471" s="51">
        <f>IFERROR(VLOOKUP(A471,[8]ferias!$C$4:$G$100,5,FALSE),0)</f>
        <v>0</v>
      </c>
      <c r="BL471" s="51">
        <f>SUMIFS(topmanager!$D:$D,topmanager!$C:$C,rs_nova!$A471,topmanager!$A:$A,rs_nova!BL$2)</f>
        <v>0</v>
      </c>
      <c r="BM471" s="51">
        <f>SUMIFS(topmanager!$D:$D,topmanager!$C:$C,rs_nova!$A471,topmanager!$A:$A,rs_nova!BM$2)+SUMIFS(topmanager!$D:$D,topmanager!$C:$C,rs_nova!$A475,topmanager!$A:$A,151)</f>
        <v>0</v>
      </c>
      <c r="BN471" s="51">
        <f t="shared" si="123"/>
        <v>0</v>
      </c>
    </row>
    <row r="472" spans="1:66">
      <c r="A472" s="47" t="e">
        <f>total!#REF!</f>
        <v>#REF!</v>
      </c>
      <c r="B472" s="47">
        <f t="shared" si="110"/>
        <v>0</v>
      </c>
      <c r="C472" s="48" t="e">
        <f>total!#REF!</f>
        <v>#REF!</v>
      </c>
      <c r="D472" s="49" t="str">
        <f>IFERROR(VLOOKUP(A472,salario!A$3:J$32,10,FALSE),"")</f>
        <v/>
      </c>
      <c r="E472" s="49" t="str">
        <f>IFERROR(IF(VLOOKUP(A472,salario!A$3:O$32,15,FALSE)="","",VLOOKUP(A472,salario!A$3:O$32,15,FALSE)),"")</f>
        <v/>
      </c>
      <c r="F472" s="47" t="str">
        <f>IFERROR(VLOOKUP(A472,[5]base_pessoal!$B$2:$P$1504,13,FALSE),"")</f>
        <v/>
      </c>
      <c r="G472" s="50">
        <f>IFERROR(VLOOKUP(A472,salario!A$2:P$91,11,FALSE),0)*B472/30</f>
        <v>0</v>
      </c>
      <c r="H472" s="50">
        <f>SUMIFS(topmanager!$D:$D,topmanager!$C:$C,rs_nova!$A472,topmanager!$A:$A,rs_nova!H$2)+SUMIFS(topmanager!$D:$D,topmanager!$C:$C,rs_nova!$A472,topmanager!$A:$A,63)</f>
        <v>0</v>
      </c>
      <c r="I472" s="50">
        <f>-SUMIFS(topmanager!$D:$D,topmanager!$C:$C,rs_nova!$A472,topmanager!$A:$A,rs_nova!I$2)</f>
        <v>0</v>
      </c>
      <c r="J472" s="50">
        <f>SUMIFS(topmanager!$D:$D,topmanager!$C:$C,rs_nova!$A472,topmanager!$A:$A,rs_nova!J$2)</f>
        <v>0</v>
      </c>
      <c r="K472" s="50">
        <f>SUMIFS(topmanager!$D:$D,topmanager!$C:$C,rs_nova!$A472,topmanager!$A:$A,rs_nova!K$2)+SUMIFS(topmanager!$D:$D,topmanager!$C:$C,rs_nova!$A472,topmanager!$A:$A,911)</f>
        <v>0</v>
      </c>
      <c r="L472" s="50">
        <f>SUMIFS(topmanager!$D:$D,topmanager!$C:$C,rs_nova!$A472,topmanager!$A:$A,rs_nova!L$2)</f>
        <v>0</v>
      </c>
      <c r="M472" s="50">
        <f>SUMIFS(topmanager!$D:$D,topmanager!$C:$C,rs_nova!$A472,topmanager!$A:$A,rs_nova!M$2)+SUMIFS(topmanager!$D:$D,topmanager!$C:$C,rs_nova!$A472,topmanager!$A:$A,908)+SUMIFS(topmanager!$D:$D,topmanager!$C:$C,rs_nova!$A472,topmanager!$A:$A,550)</f>
        <v>0</v>
      </c>
      <c r="N472" s="50">
        <f>SUMIFS(topmanager!$D:$D,topmanager!$C:$C,rs_nova!$A472,topmanager!$A:$A,rs_nova!N$2)</f>
        <v>0</v>
      </c>
      <c r="O472" s="51">
        <f t="shared" si="111"/>
        <v>0</v>
      </c>
      <c r="P472" s="50">
        <f>IFERROR(VLOOKUP($A472,total!$B$4:$AW$437,27,0),0)</f>
        <v>0</v>
      </c>
      <c r="Q472" s="50">
        <f>IFERROR(VLOOKUP($A472,total!$B$4:$AW$437,21,0),0)</f>
        <v>0</v>
      </c>
      <c r="R472" s="50">
        <f>IFERROR(VLOOKUP($A472,total!$B$4:$AW$437,25,0),0)+IFERROR(VLOOKUP($A472,total!$B$4:$AW$437,36,0),0)</f>
        <v>0</v>
      </c>
      <c r="S472" s="50">
        <f>IFERROR(VLOOKUP(A472,gympass!$A$2:$F$148,6,0),0)</f>
        <v>0</v>
      </c>
      <c r="T472" s="50">
        <f>IFERROR(VLOOKUP($A472,total!$B$4:$AW$437,42,0),0)</f>
        <v>0</v>
      </c>
      <c r="U472" s="50">
        <f>IFERROR(VLOOKUP($A472,total!$B$4:$AW$437,32,0),0)</f>
        <v>0</v>
      </c>
      <c r="V472" s="50">
        <f>IFERROR(VLOOKUP($A472,total!$B$4:$AW$437,28,0),0)</f>
        <v>0</v>
      </c>
      <c r="W472" s="50">
        <f>IFERROR(VLOOKUP($A472,total!$B$4:$AX$437,49,0),0)</f>
        <v>0</v>
      </c>
      <c r="X472" s="50"/>
      <c r="Y472" s="50">
        <f>IFERROR(VLOOKUP(A472,#REF!,4,0),0)</f>
        <v>0</v>
      </c>
      <c r="Z472" s="50">
        <f>IFERROR(VLOOKUP(B472,#REF!,8,0),0)</f>
        <v>0</v>
      </c>
      <c r="AA472" s="50">
        <f>IFERROR(VLOOKUP($A472,total!$B$4:$AW$437,45,0),0)</f>
        <v>0</v>
      </c>
      <c r="AB472" s="50">
        <f>IFERROR(VLOOKUP($A472,total!$B$4:$AW$437,48,0),0)</f>
        <v>0</v>
      </c>
      <c r="AC472" s="50">
        <f>IFERROR(VLOOKUP($A472,total!$B$4:$AB$437,19,0),0)</f>
        <v>0</v>
      </c>
      <c r="AD472" s="50">
        <f>IFERROR(VLOOKUP($A472,total!$B$4:$AB$437,10,0),0)</f>
        <v>0</v>
      </c>
      <c r="AE472" s="50">
        <f>IFERROR(VLOOKUP($A472,total!$B$4:$AB$437,13,0),0)-SUMIFS(topmanager!$D:$D,topmanager!$C:$C,rs_nova!$A476,topmanager!$A:$A,856)</f>
        <v>0</v>
      </c>
      <c r="AF472" s="50">
        <f>IFERROR(VLOOKUP($A472,total!$B$4:$AB$437,16,0),0)</f>
        <v>0</v>
      </c>
      <c r="AG472" s="50">
        <f>IFERROR(VLOOKUP($A472,total!$B$4:$AB$437,7,0),0)</f>
        <v>0</v>
      </c>
      <c r="AH472" s="50">
        <f>IFERROR(VLOOKUP($A472,total!$B$4:$AD$437,29,0),0)</f>
        <v>0</v>
      </c>
      <c r="AI472" s="50">
        <f>IFERROR(VLOOKUP(A472,total!$B$4:$AN$437,39,0),0)</f>
        <v>0</v>
      </c>
      <c r="AJ472" s="51">
        <f t="shared" si="112"/>
        <v>0</v>
      </c>
      <c r="AK472" s="50">
        <f t="shared" si="113"/>
        <v>0</v>
      </c>
      <c r="AL472" s="50">
        <f t="shared" si="114"/>
        <v>0</v>
      </c>
      <c r="AM472" s="50">
        <f t="shared" si="115"/>
        <v>0</v>
      </c>
      <c r="AN472" s="50" t="e">
        <f t="shared" si="124"/>
        <v>#REF!</v>
      </c>
      <c r="AO472" s="50" t="e">
        <f t="shared" si="124"/>
        <v>#REF!</v>
      </c>
      <c r="AP472" s="50" t="e">
        <f t="shared" si="124"/>
        <v>#REF!</v>
      </c>
      <c r="AQ472" s="50">
        <f>IFERROR(VLOOKUP(TEXT($A472,"000000"),[6]Página1!$A$8:$S$801,13,FALSE),0)</f>
        <v>0</v>
      </c>
      <c r="AR472" s="50">
        <f>IFERROR(VLOOKUP(TEXT($A472,"000000"),[6]Página1!$A$8:$S$801,16,FALSE),0)</f>
        <v>0</v>
      </c>
      <c r="AS472" s="50">
        <f>IFERROR(VLOOKUP(TEXT($A472,"000000"),[6]Página1!$A$8:$S$801,19,FALSE),0)</f>
        <v>0</v>
      </c>
      <c r="AT472" s="50">
        <f>IFERROR(VLOOKUP(TEXT($A472,"000000"),[7]Página1!$A$8:$R$814,12,FALSE),0)</f>
        <v>0</v>
      </c>
      <c r="AU472" s="50">
        <f>IFERROR(VLOOKUP(TEXT($A472,"000000"),[7]Página1!$A$8:$R$814,15,FALSE),0)</f>
        <v>0</v>
      </c>
      <c r="AV472" s="50">
        <f>IFERROR(VLOOKUP(TEXT($A472,"000000"),[7]Página1!$A$8:$R$814,18,FALSE),0)</f>
        <v>0</v>
      </c>
      <c r="AW472" s="50"/>
      <c r="AX472" s="51" t="e">
        <f t="shared" si="116"/>
        <v>#REF!</v>
      </c>
      <c r="AY472" s="51" t="e">
        <f t="shared" si="117"/>
        <v>#REF!</v>
      </c>
      <c r="AZ472" s="51" t="e">
        <f t="shared" si="118"/>
        <v>#REF!</v>
      </c>
      <c r="BA472" s="51" t="e">
        <f t="shared" si="119"/>
        <v>#REF!</v>
      </c>
      <c r="BB472" s="51">
        <f t="shared" si="120"/>
        <v>0</v>
      </c>
      <c r="BC472" s="51" t="e">
        <f t="shared" si="121"/>
        <v>#REF!</v>
      </c>
      <c r="BD472" s="51">
        <f t="shared" si="122"/>
        <v>0</v>
      </c>
      <c r="BE472" s="51">
        <f>IFERROR(VLOOKUP(A472,salario!A$2:P$91,11,FALSE),0)</f>
        <v>0</v>
      </c>
      <c r="BF472" s="51">
        <f>SUMIFS(topmanager!$D:$D,topmanager!$C:$C,rs_nova!$A472,topmanager!$A:$A,rs_nova!BF$2)</f>
        <v>0</v>
      </c>
      <c r="BG472" s="51">
        <f>SUMIFS(topmanager!$D:$D,topmanager!$C:$C,rs_nova!$A472,topmanager!$A:$A,rs_nova!BG$2)</f>
        <v>0</v>
      </c>
      <c r="BH472" s="51">
        <f>SUMIFS(topmanager!$D:$D,topmanager!$C:$C,rs_nova!$A472,topmanager!$A:$A,rs_nova!BH$2)</f>
        <v>0</v>
      </c>
      <c r="BI472" s="51">
        <f>SUMIFS(topmanager!$D:$D,topmanager!$C:$C,rs_nova!$A472,topmanager!$A:$A,rs_nova!BI$2)</f>
        <v>0</v>
      </c>
      <c r="BJ472" s="51">
        <f>SUMIFS(topmanager!$D:$D,topmanager!$C:$C,rs_nova!$A472,topmanager!$A:$A,rs_nova!BJ$2)+SUMIFS(topmanager!$D:$D,topmanager!$C:$C,rs_nova!$A472,topmanager!$A:$A,rs_nova!BJ$2+1)</f>
        <v>0</v>
      </c>
      <c r="BK472" s="51">
        <f>IFERROR(VLOOKUP(A472,[8]ferias!$C$4:$G$100,5,FALSE),0)</f>
        <v>0</v>
      </c>
      <c r="BL472" s="51">
        <f>SUMIFS(topmanager!$D:$D,topmanager!$C:$C,rs_nova!$A472,topmanager!$A:$A,rs_nova!BL$2)</f>
        <v>0</v>
      </c>
      <c r="BM472" s="51">
        <f>SUMIFS(topmanager!$D:$D,topmanager!$C:$C,rs_nova!$A472,topmanager!$A:$A,rs_nova!BM$2)+SUMIFS(topmanager!$D:$D,topmanager!$C:$C,rs_nova!$A476,topmanager!$A:$A,151)</f>
        <v>0</v>
      </c>
      <c r="BN472" s="51">
        <f t="shared" si="123"/>
        <v>0</v>
      </c>
    </row>
    <row r="473" spans="1:66">
      <c r="A473" s="47" t="e">
        <f>total!#REF!</f>
        <v>#REF!</v>
      </c>
      <c r="B473" s="47">
        <f t="shared" si="110"/>
        <v>0</v>
      </c>
      <c r="C473" s="48" t="e">
        <f>total!#REF!</f>
        <v>#REF!</v>
      </c>
      <c r="D473" s="49" t="str">
        <f>IFERROR(VLOOKUP(A473,salario!A$3:J$32,10,FALSE),"")</f>
        <v/>
      </c>
      <c r="E473" s="49" t="str">
        <f>IFERROR(IF(VLOOKUP(A473,salario!A$3:O$32,15,FALSE)="","",VLOOKUP(A473,salario!A$3:O$32,15,FALSE)),"")</f>
        <v/>
      </c>
      <c r="F473" s="47" t="str">
        <f>IFERROR(VLOOKUP(A473,[5]base_pessoal!$B$2:$P$1504,13,FALSE),"")</f>
        <v/>
      </c>
      <c r="G473" s="50">
        <f>IFERROR(VLOOKUP(A473,salario!A$2:P$91,11,FALSE),0)*B473/30</f>
        <v>0</v>
      </c>
      <c r="H473" s="50">
        <f>SUMIFS(topmanager!$D:$D,topmanager!$C:$C,rs_nova!$A473,topmanager!$A:$A,rs_nova!H$2)+SUMIFS(topmanager!$D:$D,topmanager!$C:$C,rs_nova!$A473,topmanager!$A:$A,63)</f>
        <v>0</v>
      </c>
      <c r="I473" s="50">
        <f>-SUMIFS(topmanager!$D:$D,topmanager!$C:$C,rs_nova!$A473,topmanager!$A:$A,rs_nova!I$2)</f>
        <v>0</v>
      </c>
      <c r="J473" s="50">
        <f>SUMIFS(topmanager!$D:$D,topmanager!$C:$C,rs_nova!$A473,topmanager!$A:$A,rs_nova!J$2)</f>
        <v>0</v>
      </c>
      <c r="K473" s="50">
        <f>SUMIFS(topmanager!$D:$D,topmanager!$C:$C,rs_nova!$A473,topmanager!$A:$A,rs_nova!K$2)+SUMIFS(topmanager!$D:$D,topmanager!$C:$C,rs_nova!$A473,topmanager!$A:$A,911)</f>
        <v>0</v>
      </c>
      <c r="L473" s="50">
        <f>SUMIFS(topmanager!$D:$D,topmanager!$C:$C,rs_nova!$A473,topmanager!$A:$A,rs_nova!L$2)</f>
        <v>0</v>
      </c>
      <c r="M473" s="50">
        <f>SUMIFS(topmanager!$D:$D,topmanager!$C:$C,rs_nova!$A473,topmanager!$A:$A,rs_nova!M$2)+SUMIFS(topmanager!$D:$D,topmanager!$C:$C,rs_nova!$A473,topmanager!$A:$A,908)+SUMIFS(topmanager!$D:$D,topmanager!$C:$C,rs_nova!$A473,topmanager!$A:$A,550)</f>
        <v>0</v>
      </c>
      <c r="N473" s="50">
        <f>SUMIFS(topmanager!$D:$D,topmanager!$C:$C,rs_nova!$A473,topmanager!$A:$A,rs_nova!N$2)</f>
        <v>0</v>
      </c>
      <c r="O473" s="51">
        <f t="shared" si="111"/>
        <v>0</v>
      </c>
      <c r="P473" s="50">
        <f>IFERROR(VLOOKUP($A473,total!$B$4:$AW$437,27,0),0)</f>
        <v>0</v>
      </c>
      <c r="Q473" s="50">
        <f>IFERROR(VLOOKUP($A473,total!$B$4:$AW$437,21,0),0)</f>
        <v>0</v>
      </c>
      <c r="R473" s="50">
        <f>IFERROR(VLOOKUP($A473,total!$B$4:$AW$437,25,0),0)+IFERROR(VLOOKUP($A473,total!$B$4:$AW$437,36,0),0)</f>
        <v>0</v>
      </c>
      <c r="S473" s="50">
        <f>IFERROR(VLOOKUP(A473,gympass!$A$2:$F$148,6,0),0)</f>
        <v>0</v>
      </c>
      <c r="T473" s="50">
        <f>IFERROR(VLOOKUP($A473,total!$B$4:$AW$437,42,0),0)</f>
        <v>0</v>
      </c>
      <c r="U473" s="50">
        <f>IFERROR(VLOOKUP($A473,total!$B$4:$AW$437,32,0),0)</f>
        <v>0</v>
      </c>
      <c r="V473" s="50">
        <f>IFERROR(VLOOKUP($A473,total!$B$4:$AW$437,28,0),0)</f>
        <v>0</v>
      </c>
      <c r="W473" s="50">
        <f>IFERROR(VLOOKUP($A473,total!$B$4:$AX$437,49,0),0)</f>
        <v>0</v>
      </c>
      <c r="X473" s="50"/>
      <c r="Y473" s="50">
        <f>IFERROR(VLOOKUP(A473,#REF!,4,0),0)</f>
        <v>0</v>
      </c>
      <c r="Z473" s="50">
        <f>IFERROR(VLOOKUP(B473,#REF!,8,0),0)</f>
        <v>0</v>
      </c>
      <c r="AA473" s="50">
        <f>IFERROR(VLOOKUP($A473,total!$B$4:$AW$437,45,0),0)</f>
        <v>0</v>
      </c>
      <c r="AB473" s="50">
        <f>IFERROR(VLOOKUP($A473,total!$B$4:$AW$437,48,0),0)</f>
        <v>0</v>
      </c>
      <c r="AC473" s="50">
        <f>IFERROR(VLOOKUP($A473,total!$B$4:$AB$437,19,0),0)</f>
        <v>0</v>
      </c>
      <c r="AD473" s="50">
        <f>IFERROR(VLOOKUP($A473,total!$B$4:$AB$437,10,0),0)</f>
        <v>0</v>
      </c>
      <c r="AE473" s="50">
        <f>IFERROR(VLOOKUP($A473,total!$B$4:$AB$437,13,0),0)-SUMIFS(topmanager!$D:$D,topmanager!$C:$C,rs_nova!$A477,topmanager!$A:$A,856)</f>
        <v>0</v>
      </c>
      <c r="AF473" s="50">
        <f>IFERROR(VLOOKUP($A473,total!$B$4:$AB$437,16,0),0)</f>
        <v>0</v>
      </c>
      <c r="AG473" s="50">
        <f>IFERROR(VLOOKUP($A473,total!$B$4:$AB$437,7,0),0)</f>
        <v>0</v>
      </c>
      <c r="AH473" s="50">
        <f>IFERROR(VLOOKUP($A473,total!$B$4:$AD$437,29,0),0)</f>
        <v>0</v>
      </c>
      <c r="AI473" s="50">
        <f>IFERROR(VLOOKUP(A473,total!$B$4:$AN$437,39,0),0)</f>
        <v>0</v>
      </c>
      <c r="AJ473" s="51">
        <f t="shared" si="112"/>
        <v>0</v>
      </c>
      <c r="AK473" s="50">
        <f t="shared" si="113"/>
        <v>0</v>
      </c>
      <c r="AL473" s="50">
        <f t="shared" si="114"/>
        <v>0</v>
      </c>
      <c r="AM473" s="50">
        <f t="shared" si="115"/>
        <v>0</v>
      </c>
      <c r="AN473" s="50" t="e">
        <f t="shared" si="124"/>
        <v>#REF!</v>
      </c>
      <c r="AO473" s="50" t="e">
        <f t="shared" si="124"/>
        <v>#REF!</v>
      </c>
      <c r="AP473" s="50" t="e">
        <f t="shared" si="124"/>
        <v>#REF!</v>
      </c>
      <c r="AQ473" s="50">
        <f>IFERROR(VLOOKUP(TEXT($A473,"000000"),[6]Página1!$A$8:$S$801,13,FALSE),0)</f>
        <v>0</v>
      </c>
      <c r="AR473" s="50">
        <f>IFERROR(VLOOKUP(TEXT($A473,"000000"),[6]Página1!$A$8:$S$801,16,FALSE),0)</f>
        <v>0</v>
      </c>
      <c r="AS473" s="50">
        <f>IFERROR(VLOOKUP(TEXT($A473,"000000"),[6]Página1!$A$8:$S$801,19,FALSE),0)</f>
        <v>0</v>
      </c>
      <c r="AT473" s="50">
        <f>IFERROR(VLOOKUP(TEXT($A473,"000000"),[7]Página1!$A$8:$R$814,12,FALSE),0)</f>
        <v>0</v>
      </c>
      <c r="AU473" s="50">
        <f>IFERROR(VLOOKUP(TEXT($A473,"000000"),[7]Página1!$A$8:$R$814,15,FALSE),0)</f>
        <v>0</v>
      </c>
      <c r="AV473" s="50">
        <f>IFERROR(VLOOKUP(TEXT($A473,"000000"),[7]Página1!$A$8:$R$814,18,FALSE),0)</f>
        <v>0</v>
      </c>
      <c r="AW473" s="50"/>
      <c r="AX473" s="51" t="e">
        <f t="shared" si="116"/>
        <v>#REF!</v>
      </c>
      <c r="AY473" s="51" t="e">
        <f t="shared" si="117"/>
        <v>#REF!</v>
      </c>
      <c r="AZ473" s="51" t="e">
        <f t="shared" si="118"/>
        <v>#REF!</v>
      </c>
      <c r="BA473" s="51" t="e">
        <f t="shared" si="119"/>
        <v>#REF!</v>
      </c>
      <c r="BB473" s="51">
        <f t="shared" si="120"/>
        <v>0</v>
      </c>
      <c r="BC473" s="51" t="e">
        <f t="shared" si="121"/>
        <v>#REF!</v>
      </c>
      <c r="BD473" s="51">
        <f t="shared" si="122"/>
        <v>0</v>
      </c>
      <c r="BE473" s="51">
        <f>IFERROR(VLOOKUP(A473,salario!A$2:P$91,11,FALSE),0)</f>
        <v>0</v>
      </c>
      <c r="BF473" s="51">
        <f>SUMIFS(topmanager!$D:$D,topmanager!$C:$C,rs_nova!$A473,topmanager!$A:$A,rs_nova!BF$2)</f>
        <v>0</v>
      </c>
      <c r="BG473" s="51">
        <f>SUMIFS(topmanager!$D:$D,topmanager!$C:$C,rs_nova!$A473,topmanager!$A:$A,rs_nova!BG$2)</f>
        <v>0</v>
      </c>
      <c r="BH473" s="51">
        <f>SUMIFS(topmanager!$D:$D,topmanager!$C:$C,rs_nova!$A473,topmanager!$A:$A,rs_nova!BH$2)</f>
        <v>0</v>
      </c>
      <c r="BI473" s="51">
        <f>SUMIFS(topmanager!$D:$D,topmanager!$C:$C,rs_nova!$A473,topmanager!$A:$A,rs_nova!BI$2)</f>
        <v>0</v>
      </c>
      <c r="BJ473" s="51">
        <f>SUMIFS(topmanager!$D:$D,topmanager!$C:$C,rs_nova!$A473,topmanager!$A:$A,rs_nova!BJ$2)+SUMIFS(topmanager!$D:$D,topmanager!$C:$C,rs_nova!$A473,topmanager!$A:$A,rs_nova!BJ$2+1)</f>
        <v>0</v>
      </c>
      <c r="BK473" s="51">
        <f>IFERROR(VLOOKUP(A473,[8]ferias!$C$4:$G$100,5,FALSE),0)</f>
        <v>0</v>
      </c>
      <c r="BL473" s="51">
        <f>SUMIFS(topmanager!$D:$D,topmanager!$C:$C,rs_nova!$A473,topmanager!$A:$A,rs_nova!BL$2)</f>
        <v>0</v>
      </c>
      <c r="BM473" s="51">
        <f>SUMIFS(topmanager!$D:$D,topmanager!$C:$C,rs_nova!$A473,topmanager!$A:$A,rs_nova!BM$2)+SUMIFS(topmanager!$D:$D,topmanager!$C:$C,rs_nova!$A477,topmanager!$A:$A,151)</f>
        <v>0</v>
      </c>
      <c r="BN473" s="51">
        <f t="shared" si="123"/>
        <v>0</v>
      </c>
    </row>
    <row r="474" spans="1:66">
      <c r="A474" s="47" t="e">
        <f>total!#REF!</f>
        <v>#REF!</v>
      </c>
      <c r="B474" s="47">
        <f t="shared" si="110"/>
        <v>0</v>
      </c>
      <c r="C474" s="48" t="e">
        <f>total!#REF!</f>
        <v>#REF!</v>
      </c>
      <c r="D474" s="49" t="str">
        <f>IFERROR(VLOOKUP(A474,salario!A$3:J$32,10,FALSE),"")</f>
        <v/>
      </c>
      <c r="E474" s="49" t="str">
        <f>IFERROR(IF(VLOOKUP(A474,salario!A$3:O$32,15,FALSE)="","",VLOOKUP(A474,salario!A$3:O$32,15,FALSE)),"")</f>
        <v/>
      </c>
      <c r="F474" s="47" t="str">
        <f>IFERROR(VLOOKUP(A474,[5]base_pessoal!$B$2:$P$1504,13,FALSE),"")</f>
        <v/>
      </c>
      <c r="G474" s="50">
        <f>IFERROR(VLOOKUP(A474,salario!A$2:P$91,11,FALSE),0)*B474/30</f>
        <v>0</v>
      </c>
      <c r="H474" s="50">
        <f>SUMIFS(topmanager!$D:$D,topmanager!$C:$C,rs_nova!$A474,topmanager!$A:$A,rs_nova!H$2)+SUMIFS(topmanager!$D:$D,topmanager!$C:$C,rs_nova!$A474,topmanager!$A:$A,63)</f>
        <v>0</v>
      </c>
      <c r="I474" s="50">
        <f>-SUMIFS(topmanager!$D:$D,topmanager!$C:$C,rs_nova!$A474,topmanager!$A:$A,rs_nova!I$2)</f>
        <v>0</v>
      </c>
      <c r="J474" s="50">
        <f>SUMIFS(topmanager!$D:$D,topmanager!$C:$C,rs_nova!$A474,topmanager!$A:$A,rs_nova!J$2)</f>
        <v>0</v>
      </c>
      <c r="K474" s="50">
        <f>SUMIFS(topmanager!$D:$D,topmanager!$C:$C,rs_nova!$A474,topmanager!$A:$A,rs_nova!K$2)+SUMIFS(topmanager!$D:$D,topmanager!$C:$C,rs_nova!$A474,topmanager!$A:$A,911)</f>
        <v>0</v>
      </c>
      <c r="L474" s="50">
        <f>SUMIFS(topmanager!$D:$D,topmanager!$C:$C,rs_nova!$A474,topmanager!$A:$A,rs_nova!L$2)</f>
        <v>0</v>
      </c>
      <c r="M474" s="50">
        <f>SUMIFS(topmanager!$D:$D,topmanager!$C:$C,rs_nova!$A474,topmanager!$A:$A,rs_nova!M$2)+SUMIFS(topmanager!$D:$D,topmanager!$C:$C,rs_nova!$A474,topmanager!$A:$A,908)+SUMIFS(topmanager!$D:$D,topmanager!$C:$C,rs_nova!$A474,topmanager!$A:$A,550)</f>
        <v>0</v>
      </c>
      <c r="N474" s="50">
        <f>SUMIFS(topmanager!$D:$D,topmanager!$C:$C,rs_nova!$A474,topmanager!$A:$A,rs_nova!N$2)</f>
        <v>0</v>
      </c>
      <c r="O474" s="51">
        <f t="shared" si="111"/>
        <v>0</v>
      </c>
      <c r="P474" s="50">
        <f>IFERROR(VLOOKUP($A474,total!$B$4:$AW$437,27,0),0)</f>
        <v>0</v>
      </c>
      <c r="Q474" s="50">
        <f>IFERROR(VLOOKUP($A474,total!$B$4:$AW$437,21,0),0)</f>
        <v>0</v>
      </c>
      <c r="R474" s="50">
        <f>IFERROR(VLOOKUP($A474,total!$B$4:$AW$437,25,0),0)+IFERROR(VLOOKUP($A474,total!$B$4:$AW$437,36,0),0)</f>
        <v>0</v>
      </c>
      <c r="S474" s="50">
        <f>IFERROR(VLOOKUP(A474,gympass!$A$2:$F$148,6,0),0)</f>
        <v>0</v>
      </c>
      <c r="T474" s="50">
        <f>IFERROR(VLOOKUP($A474,total!$B$4:$AW$437,42,0),0)</f>
        <v>0</v>
      </c>
      <c r="U474" s="50">
        <f>IFERROR(VLOOKUP($A474,total!$B$4:$AW$437,32,0),0)</f>
        <v>0</v>
      </c>
      <c r="V474" s="50">
        <f>IFERROR(VLOOKUP($A474,total!$B$4:$AW$437,28,0),0)</f>
        <v>0</v>
      </c>
      <c r="W474" s="50">
        <f>IFERROR(VLOOKUP($A474,total!$B$4:$AX$437,49,0),0)</f>
        <v>0</v>
      </c>
      <c r="X474" s="50"/>
      <c r="Y474" s="50">
        <f>IFERROR(VLOOKUP(A474,#REF!,4,0),0)</f>
        <v>0</v>
      </c>
      <c r="Z474" s="50">
        <f>IFERROR(VLOOKUP(B474,#REF!,8,0),0)</f>
        <v>0</v>
      </c>
      <c r="AA474" s="50">
        <f>IFERROR(VLOOKUP($A474,total!$B$4:$AW$437,45,0),0)</f>
        <v>0</v>
      </c>
      <c r="AB474" s="50">
        <f>IFERROR(VLOOKUP($A474,total!$B$4:$AW$437,48,0),0)</f>
        <v>0</v>
      </c>
      <c r="AC474" s="50">
        <f>IFERROR(VLOOKUP($A474,total!$B$4:$AB$437,19,0),0)</f>
        <v>0</v>
      </c>
      <c r="AD474" s="50">
        <f>IFERROR(VLOOKUP($A474,total!$B$4:$AB$437,10,0),0)</f>
        <v>0</v>
      </c>
      <c r="AE474" s="50">
        <f>IFERROR(VLOOKUP($A474,total!$B$4:$AB$437,13,0),0)-SUMIFS(topmanager!$D:$D,topmanager!$C:$C,rs_nova!$A478,topmanager!$A:$A,856)</f>
        <v>0</v>
      </c>
      <c r="AF474" s="50">
        <f>IFERROR(VLOOKUP($A474,total!$B$4:$AB$437,16,0),0)</f>
        <v>0</v>
      </c>
      <c r="AG474" s="50">
        <f>IFERROR(VLOOKUP($A474,total!$B$4:$AB$437,7,0),0)</f>
        <v>0</v>
      </c>
      <c r="AH474" s="50">
        <f>IFERROR(VLOOKUP($A474,total!$B$4:$AD$437,29,0),0)</f>
        <v>0</v>
      </c>
      <c r="AI474" s="50">
        <f>IFERROR(VLOOKUP(A474,total!$B$4:$AN$437,39,0),0)</f>
        <v>0</v>
      </c>
      <c r="AJ474" s="51">
        <f t="shared" si="112"/>
        <v>0</v>
      </c>
      <c r="AK474" s="50">
        <f t="shared" si="113"/>
        <v>0</v>
      </c>
      <c r="AL474" s="50">
        <f t="shared" si="114"/>
        <v>0</v>
      </c>
      <c r="AM474" s="50">
        <f t="shared" si="115"/>
        <v>0</v>
      </c>
      <c r="AN474" s="50" t="e">
        <f t="shared" si="124"/>
        <v>#REF!</v>
      </c>
      <c r="AO474" s="50" t="e">
        <f t="shared" si="124"/>
        <v>#REF!</v>
      </c>
      <c r="AP474" s="50" t="e">
        <f t="shared" si="124"/>
        <v>#REF!</v>
      </c>
      <c r="AQ474" s="50">
        <f>IFERROR(VLOOKUP(TEXT($A474,"000000"),[6]Página1!$A$8:$S$801,13,FALSE),0)</f>
        <v>0</v>
      </c>
      <c r="AR474" s="50">
        <f>IFERROR(VLOOKUP(TEXT($A474,"000000"),[6]Página1!$A$8:$S$801,16,FALSE),0)</f>
        <v>0</v>
      </c>
      <c r="AS474" s="50">
        <f>IFERROR(VLOOKUP(TEXT($A474,"000000"),[6]Página1!$A$8:$S$801,19,FALSE),0)</f>
        <v>0</v>
      </c>
      <c r="AT474" s="50">
        <f>IFERROR(VLOOKUP(TEXT($A474,"000000"),[7]Página1!$A$8:$R$814,12,FALSE),0)</f>
        <v>0</v>
      </c>
      <c r="AU474" s="50">
        <f>IFERROR(VLOOKUP(TEXT($A474,"000000"),[7]Página1!$A$8:$R$814,15,FALSE),0)</f>
        <v>0</v>
      </c>
      <c r="AV474" s="50">
        <f>IFERROR(VLOOKUP(TEXT($A474,"000000"),[7]Página1!$A$8:$R$814,18,FALSE),0)</f>
        <v>0</v>
      </c>
      <c r="AW474" s="50"/>
      <c r="AX474" s="51" t="e">
        <f t="shared" si="116"/>
        <v>#REF!</v>
      </c>
      <c r="AY474" s="51" t="e">
        <f t="shared" si="117"/>
        <v>#REF!</v>
      </c>
      <c r="AZ474" s="51" t="e">
        <f t="shared" si="118"/>
        <v>#REF!</v>
      </c>
      <c r="BA474" s="51" t="e">
        <f t="shared" si="119"/>
        <v>#REF!</v>
      </c>
      <c r="BB474" s="51">
        <f t="shared" si="120"/>
        <v>0</v>
      </c>
      <c r="BC474" s="51" t="e">
        <f t="shared" si="121"/>
        <v>#REF!</v>
      </c>
      <c r="BD474" s="51">
        <f t="shared" si="122"/>
        <v>0</v>
      </c>
      <c r="BE474" s="51">
        <f>IFERROR(VLOOKUP(A474,salario!A$2:P$91,11,FALSE),0)</f>
        <v>0</v>
      </c>
      <c r="BF474" s="51">
        <f>SUMIFS(topmanager!$D:$D,topmanager!$C:$C,rs_nova!$A474,topmanager!$A:$A,rs_nova!BF$2)</f>
        <v>0</v>
      </c>
      <c r="BG474" s="51">
        <f>SUMIFS(topmanager!$D:$D,topmanager!$C:$C,rs_nova!$A474,topmanager!$A:$A,rs_nova!BG$2)</f>
        <v>0</v>
      </c>
      <c r="BH474" s="51">
        <f>SUMIFS(topmanager!$D:$D,topmanager!$C:$C,rs_nova!$A474,topmanager!$A:$A,rs_nova!BH$2)</f>
        <v>0</v>
      </c>
      <c r="BI474" s="51">
        <f>SUMIFS(topmanager!$D:$D,topmanager!$C:$C,rs_nova!$A474,topmanager!$A:$A,rs_nova!BI$2)</f>
        <v>0</v>
      </c>
      <c r="BJ474" s="51">
        <f>SUMIFS(topmanager!$D:$D,topmanager!$C:$C,rs_nova!$A474,topmanager!$A:$A,rs_nova!BJ$2)+SUMIFS(topmanager!$D:$D,topmanager!$C:$C,rs_nova!$A474,topmanager!$A:$A,rs_nova!BJ$2+1)</f>
        <v>0</v>
      </c>
      <c r="BK474" s="51">
        <f>IFERROR(VLOOKUP(A474,[8]ferias!$C$4:$G$100,5,FALSE),0)</f>
        <v>0</v>
      </c>
      <c r="BL474" s="51">
        <f>SUMIFS(topmanager!$D:$D,topmanager!$C:$C,rs_nova!$A474,topmanager!$A:$A,rs_nova!BL$2)</f>
        <v>0</v>
      </c>
      <c r="BM474" s="51">
        <f>SUMIFS(topmanager!$D:$D,topmanager!$C:$C,rs_nova!$A474,topmanager!$A:$A,rs_nova!BM$2)+SUMIFS(topmanager!$D:$D,topmanager!$C:$C,rs_nova!$A478,topmanager!$A:$A,151)</f>
        <v>0</v>
      </c>
      <c r="BN474" s="51">
        <f t="shared" si="123"/>
        <v>0</v>
      </c>
    </row>
    <row r="475" spans="1:66">
      <c r="A475" s="47" t="e">
        <f>total!#REF!</f>
        <v>#REF!</v>
      </c>
      <c r="B475" s="47">
        <f t="shared" si="110"/>
        <v>0</v>
      </c>
      <c r="C475" s="48" t="e">
        <f>total!#REF!</f>
        <v>#REF!</v>
      </c>
      <c r="D475" s="49" t="str">
        <f>IFERROR(VLOOKUP(A475,salario!A$3:J$32,10,FALSE),"")</f>
        <v/>
      </c>
      <c r="E475" s="49" t="str">
        <f>IFERROR(IF(VLOOKUP(A475,salario!A$3:O$32,15,FALSE)="","",VLOOKUP(A475,salario!A$3:O$32,15,FALSE)),"")</f>
        <v/>
      </c>
      <c r="F475" s="47" t="str">
        <f>IFERROR(VLOOKUP(A475,[5]base_pessoal!$B$2:$P$1504,13,FALSE),"")</f>
        <v/>
      </c>
      <c r="G475" s="50">
        <f>IFERROR(VLOOKUP(A475,salario!A$2:P$91,11,FALSE),0)*B475/30</f>
        <v>0</v>
      </c>
      <c r="H475" s="50">
        <f>SUMIFS(topmanager!$D:$D,topmanager!$C:$C,rs_nova!$A475,topmanager!$A:$A,rs_nova!H$2)+SUMIFS(topmanager!$D:$D,topmanager!$C:$C,rs_nova!$A475,topmanager!$A:$A,63)</f>
        <v>0</v>
      </c>
      <c r="I475" s="50">
        <f>-SUMIFS(topmanager!$D:$D,topmanager!$C:$C,rs_nova!$A475,topmanager!$A:$A,rs_nova!I$2)</f>
        <v>0</v>
      </c>
      <c r="J475" s="50">
        <f>SUMIFS(topmanager!$D:$D,topmanager!$C:$C,rs_nova!$A475,topmanager!$A:$A,rs_nova!J$2)</f>
        <v>0</v>
      </c>
      <c r="K475" s="50">
        <f>SUMIFS(topmanager!$D:$D,topmanager!$C:$C,rs_nova!$A475,topmanager!$A:$A,rs_nova!K$2)+SUMIFS(topmanager!$D:$D,topmanager!$C:$C,rs_nova!$A475,topmanager!$A:$A,911)</f>
        <v>0</v>
      </c>
      <c r="L475" s="50">
        <f>SUMIFS(topmanager!$D:$D,topmanager!$C:$C,rs_nova!$A475,topmanager!$A:$A,rs_nova!L$2)</f>
        <v>0</v>
      </c>
      <c r="M475" s="50">
        <f>SUMIFS(topmanager!$D:$D,topmanager!$C:$C,rs_nova!$A475,topmanager!$A:$A,rs_nova!M$2)+SUMIFS(topmanager!$D:$D,topmanager!$C:$C,rs_nova!$A475,topmanager!$A:$A,908)+SUMIFS(topmanager!$D:$D,topmanager!$C:$C,rs_nova!$A475,topmanager!$A:$A,550)</f>
        <v>0</v>
      </c>
      <c r="N475" s="50">
        <f>SUMIFS(topmanager!$D:$D,topmanager!$C:$C,rs_nova!$A475,topmanager!$A:$A,rs_nova!N$2)</f>
        <v>0</v>
      </c>
      <c r="O475" s="51">
        <f t="shared" si="111"/>
        <v>0</v>
      </c>
      <c r="P475" s="50">
        <f>IFERROR(VLOOKUP($A475,total!$B$4:$AW$437,27,0),0)</f>
        <v>0</v>
      </c>
      <c r="Q475" s="50">
        <f>IFERROR(VLOOKUP($A475,total!$B$4:$AW$437,21,0),0)</f>
        <v>0</v>
      </c>
      <c r="R475" s="50">
        <f>IFERROR(VLOOKUP($A475,total!$B$4:$AW$437,25,0),0)+IFERROR(VLOOKUP($A475,total!$B$4:$AW$437,36,0),0)</f>
        <v>0</v>
      </c>
      <c r="S475" s="50">
        <f>IFERROR(VLOOKUP(A475,gympass!$A$2:$F$148,6,0),0)</f>
        <v>0</v>
      </c>
      <c r="T475" s="50">
        <f>IFERROR(VLOOKUP($A475,total!$B$4:$AW$437,42,0),0)</f>
        <v>0</v>
      </c>
      <c r="U475" s="50">
        <f>IFERROR(VLOOKUP($A475,total!$B$4:$AW$437,32,0),0)</f>
        <v>0</v>
      </c>
      <c r="V475" s="50">
        <f>IFERROR(VLOOKUP($A475,total!$B$4:$AW$437,28,0),0)</f>
        <v>0</v>
      </c>
      <c r="W475" s="50">
        <f>IFERROR(VLOOKUP($A475,total!$B$4:$AX$437,49,0),0)</f>
        <v>0</v>
      </c>
      <c r="X475" s="50"/>
      <c r="Y475" s="50">
        <f>IFERROR(VLOOKUP(A475,#REF!,4,0),0)</f>
        <v>0</v>
      </c>
      <c r="Z475" s="50">
        <f>IFERROR(VLOOKUP(B475,#REF!,8,0),0)</f>
        <v>0</v>
      </c>
      <c r="AA475" s="50">
        <f>IFERROR(VLOOKUP($A475,total!$B$4:$AW$437,45,0),0)</f>
        <v>0</v>
      </c>
      <c r="AB475" s="50">
        <f>IFERROR(VLOOKUP($A475,total!$B$4:$AW$437,48,0),0)</f>
        <v>0</v>
      </c>
      <c r="AC475" s="50">
        <f>IFERROR(VLOOKUP($A475,total!$B$4:$AB$437,19,0),0)</f>
        <v>0</v>
      </c>
      <c r="AD475" s="50">
        <f>IFERROR(VLOOKUP($A475,total!$B$4:$AB$437,10,0),0)</f>
        <v>0</v>
      </c>
      <c r="AE475" s="50">
        <f>IFERROR(VLOOKUP($A475,total!$B$4:$AB$437,13,0),0)-SUMIFS(topmanager!$D:$D,topmanager!$C:$C,rs_nova!$A479,topmanager!$A:$A,856)</f>
        <v>0</v>
      </c>
      <c r="AF475" s="50">
        <f>IFERROR(VLOOKUP($A475,total!$B$4:$AB$437,16,0),0)</f>
        <v>0</v>
      </c>
      <c r="AG475" s="50">
        <f>IFERROR(VLOOKUP($A475,total!$B$4:$AB$437,7,0),0)</f>
        <v>0</v>
      </c>
      <c r="AH475" s="50">
        <f>IFERROR(VLOOKUP($A475,total!$B$4:$AD$437,29,0),0)</f>
        <v>0</v>
      </c>
      <c r="AI475" s="50">
        <f>IFERROR(VLOOKUP(A475,total!$B$4:$AN$437,39,0),0)</f>
        <v>0</v>
      </c>
      <c r="AJ475" s="51">
        <f t="shared" si="112"/>
        <v>0</v>
      </c>
      <c r="AK475" s="50">
        <f t="shared" si="113"/>
        <v>0</v>
      </c>
      <c r="AL475" s="50">
        <f t="shared" si="114"/>
        <v>0</v>
      </c>
      <c r="AM475" s="50">
        <f t="shared" si="115"/>
        <v>0</v>
      </c>
      <c r="AN475" s="50" t="e">
        <f t="shared" si="124"/>
        <v>#REF!</v>
      </c>
      <c r="AO475" s="50" t="e">
        <f t="shared" si="124"/>
        <v>#REF!</v>
      </c>
      <c r="AP475" s="50" t="e">
        <f t="shared" si="124"/>
        <v>#REF!</v>
      </c>
      <c r="AQ475" s="50">
        <f>IFERROR(VLOOKUP(TEXT($A475,"000000"),[6]Página1!$A$8:$S$801,13,FALSE),0)</f>
        <v>0</v>
      </c>
      <c r="AR475" s="50">
        <f>IFERROR(VLOOKUP(TEXT($A475,"000000"),[6]Página1!$A$8:$S$801,16,FALSE),0)</f>
        <v>0</v>
      </c>
      <c r="AS475" s="50">
        <f>IFERROR(VLOOKUP(TEXT($A475,"000000"),[6]Página1!$A$8:$S$801,19,FALSE),0)</f>
        <v>0</v>
      </c>
      <c r="AT475" s="50">
        <f>IFERROR(VLOOKUP(TEXT($A475,"000000"),[7]Página1!$A$8:$R$814,12,FALSE),0)</f>
        <v>0</v>
      </c>
      <c r="AU475" s="50">
        <f>IFERROR(VLOOKUP(TEXT($A475,"000000"),[7]Página1!$A$8:$R$814,15,FALSE),0)</f>
        <v>0</v>
      </c>
      <c r="AV475" s="50">
        <f>IFERROR(VLOOKUP(TEXT($A475,"000000"),[7]Página1!$A$8:$R$814,18,FALSE),0)</f>
        <v>0</v>
      </c>
      <c r="AW475" s="50"/>
      <c r="AX475" s="51" t="e">
        <f t="shared" si="116"/>
        <v>#REF!</v>
      </c>
      <c r="AY475" s="51" t="e">
        <f t="shared" si="117"/>
        <v>#REF!</v>
      </c>
      <c r="AZ475" s="51" t="e">
        <f t="shared" si="118"/>
        <v>#REF!</v>
      </c>
      <c r="BA475" s="51" t="e">
        <f t="shared" si="119"/>
        <v>#REF!</v>
      </c>
      <c r="BB475" s="51">
        <f t="shared" si="120"/>
        <v>0</v>
      </c>
      <c r="BC475" s="51" t="e">
        <f t="shared" si="121"/>
        <v>#REF!</v>
      </c>
      <c r="BD475" s="51">
        <f t="shared" si="122"/>
        <v>0</v>
      </c>
      <c r="BE475" s="51">
        <f>IFERROR(VLOOKUP(A475,salario!A$2:P$91,11,FALSE),0)</f>
        <v>0</v>
      </c>
      <c r="BF475" s="51">
        <f>SUMIFS(topmanager!$D:$D,topmanager!$C:$C,rs_nova!$A475,topmanager!$A:$A,rs_nova!BF$2)</f>
        <v>0</v>
      </c>
      <c r="BG475" s="51">
        <f>SUMIFS(topmanager!$D:$D,topmanager!$C:$C,rs_nova!$A475,topmanager!$A:$A,rs_nova!BG$2)</f>
        <v>0</v>
      </c>
      <c r="BH475" s="51">
        <f>SUMIFS(topmanager!$D:$D,topmanager!$C:$C,rs_nova!$A475,topmanager!$A:$A,rs_nova!BH$2)</f>
        <v>0</v>
      </c>
      <c r="BI475" s="51">
        <f>SUMIFS(topmanager!$D:$D,topmanager!$C:$C,rs_nova!$A475,topmanager!$A:$A,rs_nova!BI$2)</f>
        <v>0</v>
      </c>
      <c r="BJ475" s="51">
        <f>SUMIFS(topmanager!$D:$D,topmanager!$C:$C,rs_nova!$A475,topmanager!$A:$A,rs_nova!BJ$2)+SUMIFS(topmanager!$D:$D,topmanager!$C:$C,rs_nova!$A475,topmanager!$A:$A,rs_nova!BJ$2+1)</f>
        <v>0</v>
      </c>
      <c r="BK475" s="51">
        <f>IFERROR(VLOOKUP(A475,[8]ferias!$C$4:$G$100,5,FALSE),0)</f>
        <v>0</v>
      </c>
      <c r="BL475" s="51">
        <f>SUMIFS(topmanager!$D:$D,topmanager!$C:$C,rs_nova!$A475,topmanager!$A:$A,rs_nova!BL$2)</f>
        <v>0</v>
      </c>
      <c r="BM475" s="51">
        <f>SUMIFS(topmanager!$D:$D,topmanager!$C:$C,rs_nova!$A475,topmanager!$A:$A,rs_nova!BM$2)+SUMIFS(topmanager!$D:$D,topmanager!$C:$C,rs_nova!$A479,topmanager!$A:$A,151)</f>
        <v>0</v>
      </c>
      <c r="BN475" s="51">
        <f t="shared" si="123"/>
        <v>0</v>
      </c>
    </row>
    <row r="476" spans="1:66">
      <c r="A476" s="47" t="e">
        <f>total!#REF!</f>
        <v>#REF!</v>
      </c>
      <c r="B476" s="47">
        <f t="shared" si="110"/>
        <v>0</v>
      </c>
      <c r="C476" s="48" t="e">
        <f>total!#REF!</f>
        <v>#REF!</v>
      </c>
      <c r="D476" s="49" t="str">
        <f>IFERROR(VLOOKUP(A476,salario!A$3:J$32,10,FALSE),"")</f>
        <v/>
      </c>
      <c r="E476" s="49" t="str">
        <f>IFERROR(IF(VLOOKUP(A476,salario!A$3:O$32,15,FALSE)="","",VLOOKUP(A476,salario!A$3:O$32,15,FALSE)),"")</f>
        <v/>
      </c>
      <c r="F476" s="47" t="str">
        <f>IFERROR(VLOOKUP(A476,[5]base_pessoal!$B$2:$P$1504,13,FALSE),"")</f>
        <v/>
      </c>
      <c r="G476" s="50">
        <f>IFERROR(VLOOKUP(A476,salario!A$2:P$91,11,FALSE),0)*B476/30</f>
        <v>0</v>
      </c>
      <c r="H476" s="50">
        <f>SUMIFS(topmanager!$D:$D,topmanager!$C:$C,rs_nova!$A476,topmanager!$A:$A,rs_nova!H$2)+SUMIFS(topmanager!$D:$D,topmanager!$C:$C,rs_nova!$A476,topmanager!$A:$A,63)</f>
        <v>0</v>
      </c>
      <c r="I476" s="50">
        <f>-SUMIFS(topmanager!$D:$D,topmanager!$C:$C,rs_nova!$A476,topmanager!$A:$A,rs_nova!I$2)</f>
        <v>0</v>
      </c>
      <c r="J476" s="50">
        <f>SUMIFS(topmanager!$D:$D,topmanager!$C:$C,rs_nova!$A476,topmanager!$A:$A,rs_nova!J$2)</f>
        <v>0</v>
      </c>
      <c r="K476" s="50">
        <f>SUMIFS(topmanager!$D:$D,topmanager!$C:$C,rs_nova!$A476,topmanager!$A:$A,rs_nova!K$2)+SUMIFS(topmanager!$D:$D,topmanager!$C:$C,rs_nova!$A476,topmanager!$A:$A,911)</f>
        <v>0</v>
      </c>
      <c r="L476" s="50">
        <f>SUMIFS(topmanager!$D:$D,topmanager!$C:$C,rs_nova!$A476,topmanager!$A:$A,rs_nova!L$2)</f>
        <v>0</v>
      </c>
      <c r="M476" s="50">
        <f>SUMIFS(topmanager!$D:$D,topmanager!$C:$C,rs_nova!$A476,topmanager!$A:$A,rs_nova!M$2)+SUMIFS(topmanager!$D:$D,topmanager!$C:$C,rs_nova!$A476,topmanager!$A:$A,908)+SUMIFS(topmanager!$D:$D,topmanager!$C:$C,rs_nova!$A476,topmanager!$A:$A,550)</f>
        <v>0</v>
      </c>
      <c r="N476" s="50">
        <f>SUMIFS(topmanager!$D:$D,topmanager!$C:$C,rs_nova!$A476,topmanager!$A:$A,rs_nova!N$2)</f>
        <v>0</v>
      </c>
      <c r="O476" s="51">
        <f t="shared" si="111"/>
        <v>0</v>
      </c>
      <c r="P476" s="50">
        <f>IFERROR(VLOOKUP($A476,total!$B$4:$AW$437,27,0),0)</f>
        <v>0</v>
      </c>
      <c r="Q476" s="50">
        <f>IFERROR(VLOOKUP($A476,total!$B$4:$AW$437,21,0),0)</f>
        <v>0</v>
      </c>
      <c r="R476" s="50">
        <f>IFERROR(VLOOKUP($A476,total!$B$4:$AW$437,25,0),0)+IFERROR(VLOOKUP($A476,total!$B$4:$AW$437,36,0),0)</f>
        <v>0</v>
      </c>
      <c r="S476" s="50">
        <f>IFERROR(VLOOKUP(A476,gympass!$A$2:$F$148,6,0),0)</f>
        <v>0</v>
      </c>
      <c r="T476" s="50">
        <f>IFERROR(VLOOKUP($A476,total!$B$4:$AW$437,42,0),0)</f>
        <v>0</v>
      </c>
      <c r="U476" s="50">
        <f>IFERROR(VLOOKUP($A476,total!$B$4:$AW$437,32,0),0)</f>
        <v>0</v>
      </c>
      <c r="V476" s="50">
        <f>IFERROR(VLOOKUP($A476,total!$B$4:$AW$437,28,0),0)</f>
        <v>0</v>
      </c>
      <c r="W476" s="50">
        <f>IFERROR(VLOOKUP($A476,total!$B$4:$AX$437,49,0),0)</f>
        <v>0</v>
      </c>
      <c r="X476" s="50"/>
      <c r="Y476" s="50">
        <f>IFERROR(VLOOKUP(A476,#REF!,4,0),0)</f>
        <v>0</v>
      </c>
      <c r="Z476" s="50">
        <f>IFERROR(VLOOKUP(B476,#REF!,8,0),0)</f>
        <v>0</v>
      </c>
      <c r="AA476" s="50">
        <f>IFERROR(VLOOKUP($A476,total!$B$4:$AW$437,45,0),0)</f>
        <v>0</v>
      </c>
      <c r="AB476" s="50">
        <f>IFERROR(VLOOKUP($A476,total!$B$4:$AW$437,48,0),0)</f>
        <v>0</v>
      </c>
      <c r="AC476" s="50">
        <f>IFERROR(VLOOKUP($A476,total!$B$4:$AB$437,19,0),0)</f>
        <v>0</v>
      </c>
      <c r="AD476" s="50">
        <f>IFERROR(VLOOKUP($A476,total!$B$4:$AB$437,10,0),0)</f>
        <v>0</v>
      </c>
      <c r="AE476" s="50">
        <f>IFERROR(VLOOKUP($A476,total!$B$4:$AB$437,13,0),0)-SUMIFS(topmanager!$D:$D,topmanager!$C:$C,rs_nova!$A480,topmanager!$A:$A,856)</f>
        <v>0</v>
      </c>
      <c r="AF476" s="50">
        <f>IFERROR(VLOOKUP($A476,total!$B$4:$AB$437,16,0),0)</f>
        <v>0</v>
      </c>
      <c r="AG476" s="50">
        <f>IFERROR(VLOOKUP($A476,total!$B$4:$AB$437,7,0),0)</f>
        <v>0</v>
      </c>
      <c r="AH476" s="50">
        <f>IFERROR(VLOOKUP($A476,total!$B$4:$AD$437,29,0),0)</f>
        <v>0</v>
      </c>
      <c r="AI476" s="50">
        <f>IFERROR(VLOOKUP(A476,total!$B$4:$AN$437,39,0),0)</f>
        <v>0</v>
      </c>
      <c r="AJ476" s="51">
        <f t="shared" si="112"/>
        <v>0</v>
      </c>
      <c r="AK476" s="50">
        <f t="shared" si="113"/>
        <v>0</v>
      </c>
      <c r="AL476" s="50">
        <f t="shared" si="114"/>
        <v>0</v>
      </c>
      <c r="AM476" s="50">
        <f t="shared" si="115"/>
        <v>0</v>
      </c>
      <c r="AN476" s="50" t="e">
        <f t="shared" si="124"/>
        <v>#REF!</v>
      </c>
      <c r="AO476" s="50" t="e">
        <f t="shared" si="124"/>
        <v>#REF!</v>
      </c>
      <c r="AP476" s="50" t="e">
        <f t="shared" si="124"/>
        <v>#REF!</v>
      </c>
      <c r="AQ476" s="50">
        <f>IFERROR(VLOOKUP(TEXT($A476,"000000"),[6]Página1!$A$8:$S$801,13,FALSE),0)</f>
        <v>0</v>
      </c>
      <c r="AR476" s="50">
        <f>IFERROR(VLOOKUP(TEXT($A476,"000000"),[6]Página1!$A$8:$S$801,16,FALSE),0)</f>
        <v>0</v>
      </c>
      <c r="AS476" s="50">
        <f>IFERROR(VLOOKUP(TEXT($A476,"000000"),[6]Página1!$A$8:$S$801,19,FALSE),0)</f>
        <v>0</v>
      </c>
      <c r="AT476" s="50">
        <f>IFERROR(VLOOKUP(TEXT($A476,"000000"),[7]Página1!$A$8:$R$814,12,FALSE),0)</f>
        <v>0</v>
      </c>
      <c r="AU476" s="50">
        <f>IFERROR(VLOOKUP(TEXT($A476,"000000"),[7]Página1!$A$8:$R$814,15,FALSE),0)</f>
        <v>0</v>
      </c>
      <c r="AV476" s="50">
        <f>IFERROR(VLOOKUP(TEXT($A476,"000000"),[7]Página1!$A$8:$R$814,18,FALSE),0)</f>
        <v>0</v>
      </c>
      <c r="AW476" s="50"/>
      <c r="AX476" s="51" t="e">
        <f t="shared" si="116"/>
        <v>#REF!</v>
      </c>
      <c r="AY476" s="51" t="e">
        <f t="shared" si="117"/>
        <v>#REF!</v>
      </c>
      <c r="AZ476" s="51" t="e">
        <f t="shared" si="118"/>
        <v>#REF!</v>
      </c>
      <c r="BA476" s="51" t="e">
        <f t="shared" si="119"/>
        <v>#REF!</v>
      </c>
      <c r="BB476" s="51">
        <f t="shared" si="120"/>
        <v>0</v>
      </c>
      <c r="BC476" s="51" t="e">
        <f t="shared" si="121"/>
        <v>#REF!</v>
      </c>
      <c r="BD476" s="51">
        <f t="shared" si="122"/>
        <v>0</v>
      </c>
      <c r="BE476" s="51">
        <f>IFERROR(VLOOKUP(A476,salario!A$2:P$91,11,FALSE),0)</f>
        <v>0</v>
      </c>
      <c r="BF476" s="51">
        <f>SUMIFS(topmanager!$D:$D,topmanager!$C:$C,rs_nova!$A476,topmanager!$A:$A,rs_nova!BF$2)</f>
        <v>0</v>
      </c>
      <c r="BG476" s="51">
        <f>SUMIFS(topmanager!$D:$D,topmanager!$C:$C,rs_nova!$A476,topmanager!$A:$A,rs_nova!BG$2)</f>
        <v>0</v>
      </c>
      <c r="BH476" s="51">
        <f>SUMIFS(topmanager!$D:$D,topmanager!$C:$C,rs_nova!$A476,topmanager!$A:$A,rs_nova!BH$2)</f>
        <v>0</v>
      </c>
      <c r="BI476" s="51">
        <f>SUMIFS(topmanager!$D:$D,topmanager!$C:$C,rs_nova!$A476,topmanager!$A:$A,rs_nova!BI$2)</f>
        <v>0</v>
      </c>
      <c r="BJ476" s="51">
        <f>SUMIFS(topmanager!$D:$D,topmanager!$C:$C,rs_nova!$A476,topmanager!$A:$A,rs_nova!BJ$2)+SUMIFS(topmanager!$D:$D,topmanager!$C:$C,rs_nova!$A476,topmanager!$A:$A,rs_nova!BJ$2+1)</f>
        <v>0</v>
      </c>
      <c r="BK476" s="51">
        <f>IFERROR(VLOOKUP(A476,[8]ferias!$C$4:$G$100,5,FALSE),0)</f>
        <v>0</v>
      </c>
      <c r="BL476" s="51">
        <f>SUMIFS(topmanager!$D:$D,topmanager!$C:$C,rs_nova!$A476,topmanager!$A:$A,rs_nova!BL$2)</f>
        <v>0</v>
      </c>
      <c r="BM476" s="51">
        <f>SUMIFS(topmanager!$D:$D,topmanager!$C:$C,rs_nova!$A476,topmanager!$A:$A,rs_nova!BM$2)+SUMIFS(topmanager!$D:$D,topmanager!$C:$C,rs_nova!$A480,topmanager!$A:$A,151)</f>
        <v>0</v>
      </c>
      <c r="BN476" s="51">
        <f t="shared" si="123"/>
        <v>0</v>
      </c>
    </row>
    <row r="477" spans="1:66">
      <c r="A477" s="47" t="e">
        <f>total!#REF!</f>
        <v>#REF!</v>
      </c>
      <c r="B477" s="47">
        <f t="shared" si="110"/>
        <v>0</v>
      </c>
      <c r="C477" s="48" t="e">
        <f>total!#REF!</f>
        <v>#REF!</v>
      </c>
      <c r="D477" s="49" t="str">
        <f>IFERROR(VLOOKUP(A477,salario!A$3:J$32,10,FALSE),"")</f>
        <v/>
      </c>
      <c r="E477" s="49" t="str">
        <f>IFERROR(IF(VLOOKUP(A477,salario!A$3:O$32,15,FALSE)="","",VLOOKUP(A477,salario!A$3:O$32,15,FALSE)),"")</f>
        <v/>
      </c>
      <c r="F477" s="47" t="str">
        <f>IFERROR(VLOOKUP(A477,[5]base_pessoal!$B$2:$P$1504,13,FALSE),"")</f>
        <v/>
      </c>
      <c r="G477" s="50">
        <f>IFERROR(VLOOKUP(A477,salario!A$2:P$91,11,FALSE),0)*B477/30</f>
        <v>0</v>
      </c>
      <c r="H477" s="50">
        <f>SUMIFS(topmanager!$D:$D,topmanager!$C:$C,rs_nova!$A477,topmanager!$A:$A,rs_nova!H$2)+SUMIFS(topmanager!$D:$D,topmanager!$C:$C,rs_nova!$A477,topmanager!$A:$A,63)</f>
        <v>0</v>
      </c>
      <c r="I477" s="50">
        <f>-SUMIFS(topmanager!$D:$D,topmanager!$C:$C,rs_nova!$A477,topmanager!$A:$A,rs_nova!I$2)</f>
        <v>0</v>
      </c>
      <c r="J477" s="50">
        <f>SUMIFS(topmanager!$D:$D,topmanager!$C:$C,rs_nova!$A477,topmanager!$A:$A,rs_nova!J$2)</f>
        <v>0</v>
      </c>
      <c r="K477" s="50">
        <f>SUMIFS(topmanager!$D:$D,topmanager!$C:$C,rs_nova!$A477,topmanager!$A:$A,rs_nova!K$2)+SUMIFS(topmanager!$D:$D,topmanager!$C:$C,rs_nova!$A477,topmanager!$A:$A,911)</f>
        <v>0</v>
      </c>
      <c r="L477" s="50">
        <f>SUMIFS(topmanager!$D:$D,topmanager!$C:$C,rs_nova!$A477,topmanager!$A:$A,rs_nova!L$2)</f>
        <v>0</v>
      </c>
      <c r="M477" s="50">
        <f>SUMIFS(topmanager!$D:$D,topmanager!$C:$C,rs_nova!$A477,topmanager!$A:$A,rs_nova!M$2)+SUMIFS(topmanager!$D:$D,topmanager!$C:$C,rs_nova!$A477,topmanager!$A:$A,908)+SUMIFS(topmanager!$D:$D,topmanager!$C:$C,rs_nova!$A477,topmanager!$A:$A,550)</f>
        <v>0</v>
      </c>
      <c r="N477" s="50">
        <f>SUMIFS(topmanager!$D:$D,topmanager!$C:$C,rs_nova!$A477,topmanager!$A:$A,rs_nova!N$2)</f>
        <v>0</v>
      </c>
      <c r="O477" s="51">
        <f t="shared" si="111"/>
        <v>0</v>
      </c>
      <c r="P477" s="50">
        <f>IFERROR(VLOOKUP($A477,total!$B$4:$AW$437,27,0),0)</f>
        <v>0</v>
      </c>
      <c r="Q477" s="50">
        <f>IFERROR(VLOOKUP($A477,total!$B$4:$AW$437,21,0),0)</f>
        <v>0</v>
      </c>
      <c r="R477" s="50">
        <f>IFERROR(VLOOKUP($A477,total!$B$4:$AW$437,25,0),0)+IFERROR(VLOOKUP($A477,total!$B$4:$AW$437,36,0),0)</f>
        <v>0</v>
      </c>
      <c r="S477" s="50">
        <f>IFERROR(VLOOKUP(A477,gympass!$A$2:$F$148,6,0),0)</f>
        <v>0</v>
      </c>
      <c r="T477" s="50">
        <f>IFERROR(VLOOKUP($A477,total!$B$4:$AW$437,42,0),0)</f>
        <v>0</v>
      </c>
      <c r="U477" s="50">
        <f>IFERROR(VLOOKUP($A477,total!$B$4:$AW$437,32,0),0)</f>
        <v>0</v>
      </c>
      <c r="V477" s="50">
        <f>IFERROR(VLOOKUP($A477,total!$B$4:$AW$437,28,0),0)</f>
        <v>0</v>
      </c>
      <c r="W477" s="50">
        <f>IFERROR(VLOOKUP($A477,total!$B$4:$AX$437,49,0),0)</f>
        <v>0</v>
      </c>
      <c r="X477" s="50"/>
      <c r="Y477" s="50">
        <f>IFERROR(VLOOKUP(A477,#REF!,4,0),0)</f>
        <v>0</v>
      </c>
      <c r="Z477" s="50">
        <f>IFERROR(VLOOKUP(B477,#REF!,8,0),0)</f>
        <v>0</v>
      </c>
      <c r="AA477" s="50">
        <f>IFERROR(VLOOKUP($A477,total!$B$4:$AW$437,45,0),0)</f>
        <v>0</v>
      </c>
      <c r="AB477" s="50">
        <f>IFERROR(VLOOKUP($A477,total!$B$4:$AW$437,48,0),0)</f>
        <v>0</v>
      </c>
      <c r="AC477" s="50">
        <f>IFERROR(VLOOKUP($A477,total!$B$4:$AB$437,19,0),0)</f>
        <v>0</v>
      </c>
      <c r="AD477" s="50">
        <f>IFERROR(VLOOKUP($A477,total!$B$4:$AB$437,10,0),0)</f>
        <v>0</v>
      </c>
      <c r="AE477" s="50">
        <f>IFERROR(VLOOKUP($A477,total!$B$4:$AB$437,13,0),0)-SUMIFS(topmanager!$D:$D,topmanager!$C:$C,rs_nova!$A481,topmanager!$A:$A,856)</f>
        <v>0</v>
      </c>
      <c r="AF477" s="50">
        <f>IFERROR(VLOOKUP($A477,total!$B$4:$AB$437,16,0),0)</f>
        <v>0</v>
      </c>
      <c r="AG477" s="50">
        <f>IFERROR(VLOOKUP($A477,total!$B$4:$AB$437,7,0),0)</f>
        <v>0</v>
      </c>
      <c r="AH477" s="50">
        <f>IFERROR(VLOOKUP($A477,total!$B$4:$AD$437,29,0),0)</f>
        <v>0</v>
      </c>
      <c r="AI477" s="50">
        <f>IFERROR(VLOOKUP(A477,total!$B$4:$AN$437,39,0),0)</f>
        <v>0</v>
      </c>
      <c r="AJ477" s="51">
        <f t="shared" si="112"/>
        <v>0</v>
      </c>
      <c r="AK477" s="50">
        <f t="shared" si="113"/>
        <v>0</v>
      </c>
      <c r="AL477" s="50">
        <f t="shared" si="114"/>
        <v>0</v>
      </c>
      <c r="AM477" s="50">
        <f t="shared" si="115"/>
        <v>0</v>
      </c>
      <c r="AN477" s="50" t="e">
        <f t="shared" si="124"/>
        <v>#REF!</v>
      </c>
      <c r="AO477" s="50" t="e">
        <f t="shared" si="124"/>
        <v>#REF!</v>
      </c>
      <c r="AP477" s="50" t="e">
        <f t="shared" si="124"/>
        <v>#REF!</v>
      </c>
      <c r="AQ477" s="50">
        <f>IFERROR(VLOOKUP(TEXT($A477,"000000"),[6]Página1!$A$8:$S$801,13,FALSE),0)</f>
        <v>0</v>
      </c>
      <c r="AR477" s="50">
        <f>IFERROR(VLOOKUP(TEXT($A477,"000000"),[6]Página1!$A$8:$S$801,16,FALSE),0)</f>
        <v>0</v>
      </c>
      <c r="AS477" s="50">
        <f>IFERROR(VLOOKUP(TEXT($A477,"000000"),[6]Página1!$A$8:$S$801,19,FALSE),0)</f>
        <v>0</v>
      </c>
      <c r="AT477" s="50">
        <f>IFERROR(VLOOKUP(TEXT($A477,"000000"),[7]Página1!$A$8:$R$814,12,FALSE),0)</f>
        <v>0</v>
      </c>
      <c r="AU477" s="50">
        <f>IFERROR(VLOOKUP(TEXT($A477,"000000"),[7]Página1!$A$8:$R$814,15,FALSE),0)</f>
        <v>0</v>
      </c>
      <c r="AV477" s="50">
        <f>IFERROR(VLOOKUP(TEXT($A477,"000000"),[7]Página1!$A$8:$R$814,18,FALSE),0)</f>
        <v>0</v>
      </c>
      <c r="AW477" s="50"/>
      <c r="AX477" s="51" t="e">
        <f t="shared" si="116"/>
        <v>#REF!</v>
      </c>
      <c r="AY477" s="51" t="e">
        <f t="shared" si="117"/>
        <v>#REF!</v>
      </c>
      <c r="AZ477" s="51" t="e">
        <f t="shared" si="118"/>
        <v>#REF!</v>
      </c>
      <c r="BA477" s="51" t="e">
        <f t="shared" si="119"/>
        <v>#REF!</v>
      </c>
      <c r="BB477" s="51">
        <f t="shared" si="120"/>
        <v>0</v>
      </c>
      <c r="BC477" s="51" t="e">
        <f t="shared" si="121"/>
        <v>#REF!</v>
      </c>
      <c r="BD477" s="51">
        <f t="shared" si="122"/>
        <v>0</v>
      </c>
      <c r="BE477" s="51">
        <f>IFERROR(VLOOKUP(A477,salario!A$2:P$91,11,FALSE),0)</f>
        <v>0</v>
      </c>
      <c r="BF477" s="51">
        <f>SUMIFS(topmanager!$D:$D,topmanager!$C:$C,rs_nova!$A477,topmanager!$A:$A,rs_nova!BF$2)</f>
        <v>0</v>
      </c>
      <c r="BG477" s="51">
        <f>SUMIFS(topmanager!$D:$D,topmanager!$C:$C,rs_nova!$A477,topmanager!$A:$A,rs_nova!BG$2)</f>
        <v>0</v>
      </c>
      <c r="BH477" s="51">
        <f>SUMIFS(topmanager!$D:$D,topmanager!$C:$C,rs_nova!$A477,topmanager!$A:$A,rs_nova!BH$2)</f>
        <v>0</v>
      </c>
      <c r="BI477" s="51">
        <f>SUMIFS(topmanager!$D:$D,topmanager!$C:$C,rs_nova!$A477,topmanager!$A:$A,rs_nova!BI$2)</f>
        <v>0</v>
      </c>
      <c r="BJ477" s="51">
        <f>SUMIFS(topmanager!$D:$D,topmanager!$C:$C,rs_nova!$A477,topmanager!$A:$A,rs_nova!BJ$2)+SUMIFS(topmanager!$D:$D,topmanager!$C:$C,rs_nova!$A477,topmanager!$A:$A,rs_nova!BJ$2+1)</f>
        <v>0</v>
      </c>
      <c r="BK477" s="51">
        <f>IFERROR(VLOOKUP(A477,[8]ferias!$C$4:$G$100,5,FALSE),0)</f>
        <v>0</v>
      </c>
      <c r="BL477" s="51">
        <f>SUMIFS(topmanager!$D:$D,topmanager!$C:$C,rs_nova!$A477,topmanager!$A:$A,rs_nova!BL$2)</f>
        <v>0</v>
      </c>
      <c r="BM477" s="51">
        <f>SUMIFS(topmanager!$D:$D,topmanager!$C:$C,rs_nova!$A477,topmanager!$A:$A,rs_nova!BM$2)+SUMIFS(topmanager!$D:$D,topmanager!$C:$C,rs_nova!$A481,topmanager!$A:$A,151)</f>
        <v>0</v>
      </c>
      <c r="BN477" s="51">
        <f t="shared" si="123"/>
        <v>0</v>
      </c>
    </row>
    <row r="478" spans="1:66">
      <c r="A478" s="47" t="e">
        <f>total!#REF!</f>
        <v>#REF!</v>
      </c>
      <c r="B478" s="47">
        <f t="shared" si="110"/>
        <v>0</v>
      </c>
      <c r="C478" s="48" t="e">
        <f>total!#REF!</f>
        <v>#REF!</v>
      </c>
      <c r="D478" s="49" t="str">
        <f>IFERROR(VLOOKUP(A478,salario!A$3:J$32,10,FALSE),"")</f>
        <v/>
      </c>
      <c r="E478" s="49" t="str">
        <f>IFERROR(IF(VLOOKUP(A478,salario!A$3:O$32,15,FALSE)="","",VLOOKUP(A478,salario!A$3:O$32,15,FALSE)),"")</f>
        <v/>
      </c>
      <c r="F478" s="47" t="str">
        <f>IFERROR(VLOOKUP(A478,[5]base_pessoal!$B$2:$P$1504,13,FALSE),"")</f>
        <v/>
      </c>
      <c r="G478" s="50">
        <f>IFERROR(VLOOKUP(A478,salario!A$2:P$91,11,FALSE),0)*B478/30</f>
        <v>0</v>
      </c>
      <c r="H478" s="50">
        <f>SUMIFS(topmanager!$D:$D,topmanager!$C:$C,rs_nova!$A478,topmanager!$A:$A,rs_nova!H$2)+SUMIFS(topmanager!$D:$D,topmanager!$C:$C,rs_nova!$A478,topmanager!$A:$A,63)</f>
        <v>0</v>
      </c>
      <c r="I478" s="50">
        <f>-SUMIFS(topmanager!$D:$D,topmanager!$C:$C,rs_nova!$A478,topmanager!$A:$A,rs_nova!I$2)</f>
        <v>0</v>
      </c>
      <c r="J478" s="50">
        <f>SUMIFS(topmanager!$D:$D,topmanager!$C:$C,rs_nova!$A478,topmanager!$A:$A,rs_nova!J$2)</f>
        <v>0</v>
      </c>
      <c r="K478" s="50">
        <f>SUMIFS(topmanager!$D:$D,topmanager!$C:$C,rs_nova!$A478,topmanager!$A:$A,rs_nova!K$2)+SUMIFS(topmanager!$D:$D,topmanager!$C:$C,rs_nova!$A478,topmanager!$A:$A,911)</f>
        <v>0</v>
      </c>
      <c r="L478" s="50">
        <f>SUMIFS(topmanager!$D:$D,topmanager!$C:$C,rs_nova!$A478,topmanager!$A:$A,rs_nova!L$2)</f>
        <v>0</v>
      </c>
      <c r="M478" s="50">
        <f>SUMIFS(topmanager!$D:$D,topmanager!$C:$C,rs_nova!$A478,topmanager!$A:$A,rs_nova!M$2)+SUMIFS(topmanager!$D:$D,topmanager!$C:$C,rs_nova!$A478,topmanager!$A:$A,908)+SUMIFS(topmanager!$D:$D,topmanager!$C:$C,rs_nova!$A478,topmanager!$A:$A,550)</f>
        <v>0</v>
      </c>
      <c r="N478" s="50">
        <f>SUMIFS(topmanager!$D:$D,topmanager!$C:$C,rs_nova!$A478,topmanager!$A:$A,rs_nova!N$2)</f>
        <v>0</v>
      </c>
      <c r="O478" s="51">
        <f t="shared" si="111"/>
        <v>0</v>
      </c>
      <c r="P478" s="50">
        <f>IFERROR(VLOOKUP($A478,total!$B$4:$AW$437,27,0),0)</f>
        <v>0</v>
      </c>
      <c r="Q478" s="50">
        <f>IFERROR(VLOOKUP($A478,total!$B$4:$AW$437,21,0),0)</f>
        <v>0</v>
      </c>
      <c r="R478" s="50">
        <f>IFERROR(VLOOKUP($A478,total!$B$4:$AW$437,25,0),0)+IFERROR(VLOOKUP($A478,total!$B$4:$AW$437,36,0),0)</f>
        <v>0</v>
      </c>
      <c r="S478" s="50">
        <f>IFERROR(VLOOKUP(A478,gympass!$A$2:$F$148,6,0),0)</f>
        <v>0</v>
      </c>
      <c r="T478" s="50">
        <f>IFERROR(VLOOKUP($A478,total!$B$4:$AW$437,42,0),0)</f>
        <v>0</v>
      </c>
      <c r="U478" s="50">
        <f>IFERROR(VLOOKUP($A478,total!$B$4:$AW$437,32,0),0)</f>
        <v>0</v>
      </c>
      <c r="V478" s="50">
        <f>IFERROR(VLOOKUP($A478,total!$B$4:$AW$437,28,0),0)</f>
        <v>0</v>
      </c>
      <c r="W478" s="50">
        <f>IFERROR(VLOOKUP($A478,total!$B$4:$AX$437,49,0),0)</f>
        <v>0</v>
      </c>
      <c r="X478" s="50"/>
      <c r="Y478" s="50">
        <f>IFERROR(VLOOKUP(A478,#REF!,4,0),0)</f>
        <v>0</v>
      </c>
      <c r="Z478" s="50">
        <f>IFERROR(VLOOKUP(B478,#REF!,8,0),0)</f>
        <v>0</v>
      </c>
      <c r="AA478" s="50">
        <f>IFERROR(VLOOKUP($A478,total!$B$4:$AW$437,45,0),0)</f>
        <v>0</v>
      </c>
      <c r="AB478" s="50">
        <f>IFERROR(VLOOKUP($A478,total!$B$4:$AW$437,48,0),0)</f>
        <v>0</v>
      </c>
      <c r="AC478" s="50">
        <f>IFERROR(VLOOKUP($A478,total!$B$4:$AB$437,19,0),0)</f>
        <v>0</v>
      </c>
      <c r="AD478" s="50">
        <f>IFERROR(VLOOKUP($A478,total!$B$4:$AB$437,10,0),0)</f>
        <v>0</v>
      </c>
      <c r="AE478" s="50">
        <f>IFERROR(VLOOKUP($A478,total!$B$4:$AB$437,13,0),0)-SUMIFS(topmanager!$D:$D,topmanager!$C:$C,rs_nova!$A482,topmanager!$A:$A,856)</f>
        <v>0</v>
      </c>
      <c r="AF478" s="50">
        <f>IFERROR(VLOOKUP($A478,total!$B$4:$AB$437,16,0),0)</f>
        <v>0</v>
      </c>
      <c r="AG478" s="50">
        <f>IFERROR(VLOOKUP($A478,total!$B$4:$AB$437,7,0),0)</f>
        <v>0</v>
      </c>
      <c r="AH478" s="50">
        <f>IFERROR(VLOOKUP($A478,total!$B$4:$AD$437,29,0),0)</f>
        <v>0</v>
      </c>
      <c r="AI478" s="50">
        <f>IFERROR(VLOOKUP(A478,total!$B$4:$AN$437,39,0),0)</f>
        <v>0</v>
      </c>
      <c r="AJ478" s="51">
        <f t="shared" si="112"/>
        <v>0</v>
      </c>
      <c r="AK478" s="50">
        <f t="shared" si="113"/>
        <v>0</v>
      </c>
      <c r="AL478" s="50">
        <f t="shared" si="114"/>
        <v>0</v>
      </c>
      <c r="AM478" s="50">
        <f t="shared" si="115"/>
        <v>0</v>
      </c>
      <c r="AN478" s="50" t="e">
        <f t="shared" si="124"/>
        <v>#REF!</v>
      </c>
      <c r="AO478" s="50" t="e">
        <f t="shared" si="124"/>
        <v>#REF!</v>
      </c>
      <c r="AP478" s="50" t="e">
        <f t="shared" si="124"/>
        <v>#REF!</v>
      </c>
      <c r="AQ478" s="50">
        <f>IFERROR(VLOOKUP(TEXT($A478,"000000"),[6]Página1!$A$8:$S$801,13,FALSE),0)</f>
        <v>0</v>
      </c>
      <c r="AR478" s="50">
        <f>IFERROR(VLOOKUP(TEXT($A478,"000000"),[6]Página1!$A$8:$S$801,16,FALSE),0)</f>
        <v>0</v>
      </c>
      <c r="AS478" s="50">
        <f>IFERROR(VLOOKUP(TEXT($A478,"000000"),[6]Página1!$A$8:$S$801,19,FALSE),0)</f>
        <v>0</v>
      </c>
      <c r="AT478" s="50">
        <f>IFERROR(VLOOKUP(TEXT($A478,"000000"),[7]Página1!$A$8:$R$814,12,FALSE),0)</f>
        <v>0</v>
      </c>
      <c r="AU478" s="50">
        <f>IFERROR(VLOOKUP(TEXT($A478,"000000"),[7]Página1!$A$8:$R$814,15,FALSE),0)</f>
        <v>0</v>
      </c>
      <c r="AV478" s="50">
        <f>IFERROR(VLOOKUP(TEXT($A478,"000000"),[7]Página1!$A$8:$R$814,18,FALSE),0)</f>
        <v>0</v>
      </c>
      <c r="AW478" s="50"/>
      <c r="AX478" s="51" t="e">
        <f t="shared" si="116"/>
        <v>#REF!</v>
      </c>
      <c r="AY478" s="51" t="e">
        <f t="shared" si="117"/>
        <v>#REF!</v>
      </c>
      <c r="AZ478" s="51" t="e">
        <f t="shared" si="118"/>
        <v>#REF!</v>
      </c>
      <c r="BA478" s="51" t="e">
        <f t="shared" si="119"/>
        <v>#REF!</v>
      </c>
      <c r="BB478" s="51">
        <f t="shared" si="120"/>
        <v>0</v>
      </c>
      <c r="BC478" s="51" t="e">
        <f t="shared" si="121"/>
        <v>#REF!</v>
      </c>
      <c r="BD478" s="51">
        <f t="shared" si="122"/>
        <v>0</v>
      </c>
      <c r="BE478" s="51">
        <f>IFERROR(VLOOKUP(A478,salario!A$2:P$91,11,FALSE),0)</f>
        <v>0</v>
      </c>
      <c r="BF478" s="51">
        <f>SUMIFS(topmanager!$D:$D,topmanager!$C:$C,rs_nova!$A478,topmanager!$A:$A,rs_nova!BF$2)</f>
        <v>0</v>
      </c>
      <c r="BG478" s="51">
        <f>SUMIFS(topmanager!$D:$D,topmanager!$C:$C,rs_nova!$A478,topmanager!$A:$A,rs_nova!BG$2)</f>
        <v>0</v>
      </c>
      <c r="BH478" s="51">
        <f>SUMIFS(topmanager!$D:$D,topmanager!$C:$C,rs_nova!$A478,topmanager!$A:$A,rs_nova!BH$2)</f>
        <v>0</v>
      </c>
      <c r="BI478" s="51">
        <f>SUMIFS(topmanager!$D:$D,topmanager!$C:$C,rs_nova!$A478,topmanager!$A:$A,rs_nova!BI$2)</f>
        <v>0</v>
      </c>
      <c r="BJ478" s="51">
        <f>SUMIFS(topmanager!$D:$D,topmanager!$C:$C,rs_nova!$A478,topmanager!$A:$A,rs_nova!BJ$2)+SUMIFS(topmanager!$D:$D,topmanager!$C:$C,rs_nova!$A478,topmanager!$A:$A,rs_nova!BJ$2+1)</f>
        <v>0</v>
      </c>
      <c r="BK478" s="51">
        <f>IFERROR(VLOOKUP(A478,[8]ferias!$C$4:$G$100,5,FALSE),0)</f>
        <v>0</v>
      </c>
      <c r="BL478" s="51">
        <f>SUMIFS(topmanager!$D:$D,topmanager!$C:$C,rs_nova!$A478,topmanager!$A:$A,rs_nova!BL$2)</f>
        <v>0</v>
      </c>
      <c r="BM478" s="51">
        <f>SUMIFS(topmanager!$D:$D,topmanager!$C:$C,rs_nova!$A478,topmanager!$A:$A,rs_nova!BM$2)+SUMIFS(topmanager!$D:$D,topmanager!$C:$C,rs_nova!$A482,topmanager!$A:$A,151)</f>
        <v>0</v>
      </c>
      <c r="BN478" s="51">
        <f t="shared" si="123"/>
        <v>0</v>
      </c>
    </row>
    <row r="479" spans="1:66">
      <c r="A479" s="47" t="e">
        <f>total!#REF!</f>
        <v>#REF!</v>
      </c>
      <c r="B479" s="47">
        <f t="shared" si="110"/>
        <v>0</v>
      </c>
      <c r="C479" s="48" t="e">
        <f>total!#REF!</f>
        <v>#REF!</v>
      </c>
      <c r="D479" s="49" t="str">
        <f>IFERROR(VLOOKUP(A479,salario!A$3:J$32,10,FALSE),"")</f>
        <v/>
      </c>
      <c r="E479" s="49" t="str">
        <f>IFERROR(IF(VLOOKUP(A479,salario!A$3:O$32,15,FALSE)="","",VLOOKUP(A479,salario!A$3:O$32,15,FALSE)),"")</f>
        <v/>
      </c>
      <c r="F479" s="47" t="str">
        <f>IFERROR(VLOOKUP(A479,[5]base_pessoal!$B$2:$P$1504,13,FALSE),"")</f>
        <v/>
      </c>
      <c r="G479" s="50">
        <f>IFERROR(VLOOKUP(A479,salario!A$2:P$91,11,FALSE),0)*B479/30</f>
        <v>0</v>
      </c>
      <c r="H479" s="50">
        <f>SUMIFS(topmanager!$D:$D,topmanager!$C:$C,rs_nova!$A479,topmanager!$A:$A,rs_nova!H$2)+SUMIFS(topmanager!$D:$D,topmanager!$C:$C,rs_nova!$A479,topmanager!$A:$A,63)</f>
        <v>0</v>
      </c>
      <c r="I479" s="50">
        <f>-SUMIFS(topmanager!$D:$D,topmanager!$C:$C,rs_nova!$A479,topmanager!$A:$A,rs_nova!I$2)</f>
        <v>0</v>
      </c>
      <c r="J479" s="50">
        <f>SUMIFS(topmanager!$D:$D,topmanager!$C:$C,rs_nova!$A479,topmanager!$A:$A,rs_nova!J$2)</f>
        <v>0</v>
      </c>
      <c r="K479" s="50">
        <f>SUMIFS(topmanager!$D:$D,topmanager!$C:$C,rs_nova!$A479,topmanager!$A:$A,rs_nova!K$2)+SUMIFS(topmanager!$D:$D,topmanager!$C:$C,rs_nova!$A479,topmanager!$A:$A,911)</f>
        <v>0</v>
      </c>
      <c r="L479" s="50">
        <f>SUMIFS(topmanager!$D:$D,topmanager!$C:$C,rs_nova!$A479,topmanager!$A:$A,rs_nova!L$2)</f>
        <v>0</v>
      </c>
      <c r="M479" s="50">
        <f>SUMIFS(topmanager!$D:$D,topmanager!$C:$C,rs_nova!$A479,topmanager!$A:$A,rs_nova!M$2)+SUMIFS(topmanager!$D:$D,topmanager!$C:$C,rs_nova!$A479,topmanager!$A:$A,908)+SUMIFS(topmanager!$D:$D,topmanager!$C:$C,rs_nova!$A479,topmanager!$A:$A,550)</f>
        <v>0</v>
      </c>
      <c r="N479" s="50">
        <f>SUMIFS(topmanager!$D:$D,topmanager!$C:$C,rs_nova!$A479,topmanager!$A:$A,rs_nova!N$2)</f>
        <v>0</v>
      </c>
      <c r="O479" s="51">
        <f t="shared" si="111"/>
        <v>0</v>
      </c>
      <c r="P479" s="50">
        <f>IFERROR(VLOOKUP($A479,total!$B$4:$AW$437,27,0),0)</f>
        <v>0</v>
      </c>
      <c r="Q479" s="50">
        <f>IFERROR(VLOOKUP($A479,total!$B$4:$AW$437,21,0),0)</f>
        <v>0</v>
      </c>
      <c r="R479" s="50">
        <f>IFERROR(VLOOKUP($A479,total!$B$4:$AW$437,25,0),0)+IFERROR(VLOOKUP($A479,total!$B$4:$AW$437,36,0),0)</f>
        <v>0</v>
      </c>
      <c r="S479" s="50">
        <f>IFERROR(VLOOKUP(A479,gympass!$A$2:$F$148,6,0),0)</f>
        <v>0</v>
      </c>
      <c r="T479" s="50">
        <f>IFERROR(VLOOKUP($A479,total!$B$4:$AW$437,42,0),0)</f>
        <v>0</v>
      </c>
      <c r="U479" s="50">
        <f>IFERROR(VLOOKUP($A479,total!$B$4:$AW$437,32,0),0)</f>
        <v>0</v>
      </c>
      <c r="V479" s="50">
        <f>IFERROR(VLOOKUP($A479,total!$B$4:$AW$437,28,0),0)</f>
        <v>0</v>
      </c>
      <c r="W479" s="50">
        <f>IFERROR(VLOOKUP($A479,total!$B$4:$AX$437,49,0),0)</f>
        <v>0</v>
      </c>
      <c r="X479" s="50"/>
      <c r="Y479" s="50">
        <f>IFERROR(VLOOKUP(A479,#REF!,4,0),0)</f>
        <v>0</v>
      </c>
      <c r="Z479" s="50">
        <f>IFERROR(VLOOKUP(B479,#REF!,8,0),0)</f>
        <v>0</v>
      </c>
      <c r="AA479" s="50">
        <f>IFERROR(VLOOKUP($A479,total!$B$4:$AW$437,45,0),0)</f>
        <v>0</v>
      </c>
      <c r="AB479" s="50">
        <f>IFERROR(VLOOKUP($A479,total!$B$4:$AW$437,48,0),0)</f>
        <v>0</v>
      </c>
      <c r="AC479" s="50">
        <f>IFERROR(VLOOKUP($A479,total!$B$4:$AB$437,19,0),0)</f>
        <v>0</v>
      </c>
      <c r="AD479" s="50">
        <f>IFERROR(VLOOKUP($A479,total!$B$4:$AB$437,10,0),0)</f>
        <v>0</v>
      </c>
      <c r="AE479" s="50">
        <f>IFERROR(VLOOKUP($A479,total!$B$4:$AB$437,13,0),0)-SUMIFS(topmanager!$D:$D,topmanager!$C:$C,rs_nova!$A483,topmanager!$A:$A,856)</f>
        <v>0</v>
      </c>
      <c r="AF479" s="50">
        <f>IFERROR(VLOOKUP($A479,total!$B$4:$AB$437,16,0),0)</f>
        <v>0</v>
      </c>
      <c r="AG479" s="50">
        <f>IFERROR(VLOOKUP($A479,total!$B$4:$AB$437,7,0),0)</f>
        <v>0</v>
      </c>
      <c r="AH479" s="50">
        <f>IFERROR(VLOOKUP($A479,total!$B$4:$AD$437,29,0),0)</f>
        <v>0</v>
      </c>
      <c r="AI479" s="50">
        <f>IFERROR(VLOOKUP(A479,total!$B$4:$AN$437,39,0),0)</f>
        <v>0</v>
      </c>
      <c r="AJ479" s="51">
        <f t="shared" si="112"/>
        <v>0</v>
      </c>
      <c r="AK479" s="50">
        <f t="shared" si="113"/>
        <v>0</v>
      </c>
      <c r="AL479" s="50">
        <f t="shared" si="114"/>
        <v>0</v>
      </c>
      <c r="AM479" s="50">
        <f t="shared" si="115"/>
        <v>0</v>
      </c>
      <c r="AN479" s="50" t="e">
        <f t="shared" si="124"/>
        <v>#REF!</v>
      </c>
      <c r="AO479" s="50" t="e">
        <f t="shared" si="124"/>
        <v>#REF!</v>
      </c>
      <c r="AP479" s="50" t="e">
        <f t="shared" si="124"/>
        <v>#REF!</v>
      </c>
      <c r="AQ479" s="50">
        <f>IFERROR(VLOOKUP(TEXT($A479,"000000"),[6]Página1!$A$8:$S$801,13,FALSE),0)</f>
        <v>0</v>
      </c>
      <c r="AR479" s="50">
        <f>IFERROR(VLOOKUP(TEXT($A479,"000000"),[6]Página1!$A$8:$S$801,16,FALSE),0)</f>
        <v>0</v>
      </c>
      <c r="AS479" s="50">
        <f>IFERROR(VLOOKUP(TEXT($A479,"000000"),[6]Página1!$A$8:$S$801,19,FALSE),0)</f>
        <v>0</v>
      </c>
      <c r="AT479" s="50">
        <f>IFERROR(VLOOKUP(TEXT($A479,"000000"),[7]Página1!$A$8:$R$814,12,FALSE),0)</f>
        <v>0</v>
      </c>
      <c r="AU479" s="50">
        <f>IFERROR(VLOOKUP(TEXT($A479,"000000"),[7]Página1!$A$8:$R$814,15,FALSE),0)</f>
        <v>0</v>
      </c>
      <c r="AV479" s="50">
        <f>IFERROR(VLOOKUP(TEXT($A479,"000000"),[7]Página1!$A$8:$R$814,18,FALSE),0)</f>
        <v>0</v>
      </c>
      <c r="AW479" s="50"/>
      <c r="AX479" s="51" t="e">
        <f t="shared" si="116"/>
        <v>#REF!</v>
      </c>
      <c r="AY479" s="51" t="e">
        <f t="shared" si="117"/>
        <v>#REF!</v>
      </c>
      <c r="AZ479" s="51" t="e">
        <f t="shared" si="118"/>
        <v>#REF!</v>
      </c>
      <c r="BA479" s="51" t="e">
        <f t="shared" si="119"/>
        <v>#REF!</v>
      </c>
      <c r="BB479" s="51">
        <f t="shared" si="120"/>
        <v>0</v>
      </c>
      <c r="BC479" s="51" t="e">
        <f t="shared" si="121"/>
        <v>#REF!</v>
      </c>
      <c r="BD479" s="51">
        <f t="shared" si="122"/>
        <v>0</v>
      </c>
      <c r="BE479" s="51">
        <f>IFERROR(VLOOKUP(A479,salario!A$2:P$91,11,FALSE),0)</f>
        <v>0</v>
      </c>
      <c r="BF479" s="51">
        <f>SUMIFS(topmanager!$D:$D,topmanager!$C:$C,rs_nova!$A479,topmanager!$A:$A,rs_nova!BF$2)</f>
        <v>0</v>
      </c>
      <c r="BG479" s="51">
        <f>SUMIFS(topmanager!$D:$D,topmanager!$C:$C,rs_nova!$A479,topmanager!$A:$A,rs_nova!BG$2)</f>
        <v>0</v>
      </c>
      <c r="BH479" s="51">
        <f>SUMIFS(topmanager!$D:$D,topmanager!$C:$C,rs_nova!$A479,topmanager!$A:$A,rs_nova!BH$2)</f>
        <v>0</v>
      </c>
      <c r="BI479" s="51">
        <f>SUMIFS(topmanager!$D:$D,topmanager!$C:$C,rs_nova!$A479,topmanager!$A:$A,rs_nova!BI$2)</f>
        <v>0</v>
      </c>
      <c r="BJ479" s="51">
        <f>SUMIFS(topmanager!$D:$D,topmanager!$C:$C,rs_nova!$A479,topmanager!$A:$A,rs_nova!BJ$2)+SUMIFS(topmanager!$D:$D,topmanager!$C:$C,rs_nova!$A479,topmanager!$A:$A,rs_nova!BJ$2+1)</f>
        <v>0</v>
      </c>
      <c r="BK479" s="51">
        <f>IFERROR(VLOOKUP(A479,[8]ferias!$C$4:$G$100,5,FALSE),0)</f>
        <v>0</v>
      </c>
      <c r="BL479" s="51">
        <f>SUMIFS(topmanager!$D:$D,topmanager!$C:$C,rs_nova!$A479,topmanager!$A:$A,rs_nova!BL$2)</f>
        <v>0</v>
      </c>
      <c r="BM479" s="51">
        <f>SUMIFS(topmanager!$D:$D,topmanager!$C:$C,rs_nova!$A479,topmanager!$A:$A,rs_nova!BM$2)+SUMIFS(topmanager!$D:$D,topmanager!$C:$C,rs_nova!$A483,topmanager!$A:$A,151)</f>
        <v>0</v>
      </c>
      <c r="BN479" s="51">
        <f t="shared" si="123"/>
        <v>0</v>
      </c>
    </row>
    <row r="480" spans="1:66">
      <c r="A480" s="47" t="e">
        <f>total!#REF!</f>
        <v>#REF!</v>
      </c>
      <c r="B480" s="47">
        <f t="shared" si="110"/>
        <v>0</v>
      </c>
      <c r="C480" s="48" t="e">
        <f>total!#REF!</f>
        <v>#REF!</v>
      </c>
      <c r="D480" s="49" t="str">
        <f>IFERROR(VLOOKUP(A480,salario!A$3:J$32,10,FALSE),"")</f>
        <v/>
      </c>
      <c r="E480" s="49" t="str">
        <f>IFERROR(IF(VLOOKUP(A480,salario!A$3:O$32,15,FALSE)="","",VLOOKUP(A480,salario!A$3:O$32,15,FALSE)),"")</f>
        <v/>
      </c>
      <c r="F480" s="47" t="str">
        <f>IFERROR(VLOOKUP(A480,[5]base_pessoal!$B$2:$P$1504,13,FALSE),"")</f>
        <v/>
      </c>
      <c r="G480" s="50">
        <f>IFERROR(VLOOKUP(A480,salario!A$2:P$91,11,FALSE),0)*B480/30</f>
        <v>0</v>
      </c>
      <c r="H480" s="50">
        <f>SUMIFS(topmanager!$D:$D,topmanager!$C:$C,rs_nova!$A480,topmanager!$A:$A,rs_nova!H$2)+SUMIFS(topmanager!$D:$D,topmanager!$C:$C,rs_nova!$A480,topmanager!$A:$A,63)</f>
        <v>0</v>
      </c>
      <c r="I480" s="50">
        <f>-SUMIFS(topmanager!$D:$D,topmanager!$C:$C,rs_nova!$A480,topmanager!$A:$A,rs_nova!I$2)</f>
        <v>0</v>
      </c>
      <c r="J480" s="50">
        <f>SUMIFS(topmanager!$D:$D,topmanager!$C:$C,rs_nova!$A480,topmanager!$A:$A,rs_nova!J$2)</f>
        <v>0</v>
      </c>
      <c r="K480" s="50">
        <f>SUMIFS(topmanager!$D:$D,topmanager!$C:$C,rs_nova!$A480,topmanager!$A:$A,rs_nova!K$2)+SUMIFS(topmanager!$D:$D,topmanager!$C:$C,rs_nova!$A480,topmanager!$A:$A,911)</f>
        <v>0</v>
      </c>
      <c r="L480" s="50">
        <f>SUMIFS(topmanager!$D:$D,topmanager!$C:$C,rs_nova!$A480,topmanager!$A:$A,rs_nova!L$2)</f>
        <v>0</v>
      </c>
      <c r="M480" s="50">
        <f>SUMIFS(topmanager!$D:$D,topmanager!$C:$C,rs_nova!$A480,topmanager!$A:$A,rs_nova!M$2)+SUMIFS(topmanager!$D:$D,topmanager!$C:$C,rs_nova!$A480,topmanager!$A:$A,908)+SUMIFS(topmanager!$D:$D,topmanager!$C:$C,rs_nova!$A480,topmanager!$A:$A,550)</f>
        <v>0</v>
      </c>
      <c r="N480" s="50">
        <f>SUMIFS(topmanager!$D:$D,topmanager!$C:$C,rs_nova!$A480,topmanager!$A:$A,rs_nova!N$2)</f>
        <v>0</v>
      </c>
      <c r="O480" s="51">
        <f t="shared" si="111"/>
        <v>0</v>
      </c>
      <c r="P480" s="50">
        <f>IFERROR(VLOOKUP($A480,total!$B$4:$AW$437,27,0),0)</f>
        <v>0</v>
      </c>
      <c r="Q480" s="50">
        <f>IFERROR(VLOOKUP($A480,total!$B$4:$AW$437,21,0),0)</f>
        <v>0</v>
      </c>
      <c r="R480" s="50">
        <f>IFERROR(VLOOKUP($A480,total!$B$4:$AW$437,25,0),0)+IFERROR(VLOOKUP($A480,total!$B$4:$AW$437,36,0),0)</f>
        <v>0</v>
      </c>
      <c r="S480" s="50">
        <f>IFERROR(VLOOKUP(A480,gympass!$A$2:$F$148,6,0),0)</f>
        <v>0</v>
      </c>
      <c r="T480" s="50">
        <f>IFERROR(VLOOKUP($A480,total!$B$4:$AW$437,42,0),0)</f>
        <v>0</v>
      </c>
      <c r="U480" s="50">
        <f>IFERROR(VLOOKUP($A480,total!$B$4:$AW$437,32,0),0)</f>
        <v>0</v>
      </c>
      <c r="V480" s="50">
        <f>IFERROR(VLOOKUP($A480,total!$B$4:$AW$437,28,0),0)</f>
        <v>0</v>
      </c>
      <c r="W480" s="50">
        <f>IFERROR(VLOOKUP($A480,total!$B$4:$AX$437,49,0),0)</f>
        <v>0</v>
      </c>
      <c r="X480" s="50"/>
      <c r="Y480" s="50">
        <f>IFERROR(VLOOKUP(A480,#REF!,4,0),0)</f>
        <v>0</v>
      </c>
      <c r="Z480" s="50">
        <f>IFERROR(VLOOKUP(B480,#REF!,8,0),0)</f>
        <v>0</v>
      </c>
      <c r="AA480" s="50">
        <f>IFERROR(VLOOKUP($A480,total!$B$4:$AW$437,45,0),0)</f>
        <v>0</v>
      </c>
      <c r="AB480" s="50">
        <f>IFERROR(VLOOKUP($A480,total!$B$4:$AW$437,48,0),0)</f>
        <v>0</v>
      </c>
      <c r="AC480" s="50">
        <f>IFERROR(VLOOKUP($A480,total!$B$4:$AB$437,19,0),0)</f>
        <v>0</v>
      </c>
      <c r="AD480" s="50">
        <f>IFERROR(VLOOKUP($A480,total!$B$4:$AB$437,10,0),0)</f>
        <v>0</v>
      </c>
      <c r="AE480" s="50">
        <f>IFERROR(VLOOKUP($A480,total!$B$4:$AB$437,13,0),0)-SUMIFS(topmanager!$D:$D,topmanager!$C:$C,rs_nova!$A484,topmanager!$A:$A,856)</f>
        <v>0</v>
      </c>
      <c r="AF480" s="50">
        <f>IFERROR(VLOOKUP($A480,total!$B$4:$AB$437,16,0),0)</f>
        <v>0</v>
      </c>
      <c r="AG480" s="50">
        <f>IFERROR(VLOOKUP($A480,total!$B$4:$AB$437,7,0),0)</f>
        <v>0</v>
      </c>
      <c r="AH480" s="50">
        <f>IFERROR(VLOOKUP($A480,total!$B$4:$AD$437,29,0),0)</f>
        <v>0</v>
      </c>
      <c r="AI480" s="50">
        <f>IFERROR(VLOOKUP(A480,total!$B$4:$AN$437,39,0),0)</f>
        <v>0</v>
      </c>
      <c r="AJ480" s="51">
        <f t="shared" si="112"/>
        <v>0</v>
      </c>
      <c r="AK480" s="50">
        <f t="shared" si="113"/>
        <v>0</v>
      </c>
      <c r="AL480" s="50">
        <f t="shared" si="114"/>
        <v>0</v>
      </c>
      <c r="AM480" s="50">
        <f t="shared" si="115"/>
        <v>0</v>
      </c>
      <c r="AN480" s="50" t="e">
        <f t="shared" si="124"/>
        <v>#REF!</v>
      </c>
      <c r="AO480" s="50" t="e">
        <f t="shared" si="124"/>
        <v>#REF!</v>
      </c>
      <c r="AP480" s="50" t="e">
        <f t="shared" si="124"/>
        <v>#REF!</v>
      </c>
      <c r="AQ480" s="50">
        <f>IFERROR(VLOOKUP(TEXT($A480,"000000"),[6]Página1!$A$8:$S$801,13,FALSE),0)</f>
        <v>0</v>
      </c>
      <c r="AR480" s="50">
        <f>IFERROR(VLOOKUP(TEXT($A480,"000000"),[6]Página1!$A$8:$S$801,16,FALSE),0)</f>
        <v>0</v>
      </c>
      <c r="AS480" s="50">
        <f>IFERROR(VLOOKUP(TEXT($A480,"000000"),[6]Página1!$A$8:$S$801,19,FALSE),0)</f>
        <v>0</v>
      </c>
      <c r="AT480" s="50">
        <f>IFERROR(VLOOKUP(TEXT($A480,"000000"),[7]Página1!$A$8:$R$814,12,FALSE),0)</f>
        <v>0</v>
      </c>
      <c r="AU480" s="50">
        <f>IFERROR(VLOOKUP(TEXT($A480,"000000"),[7]Página1!$A$8:$R$814,15,FALSE),0)</f>
        <v>0</v>
      </c>
      <c r="AV480" s="50">
        <f>IFERROR(VLOOKUP(TEXT($A480,"000000"),[7]Página1!$A$8:$R$814,18,FALSE),0)</f>
        <v>0</v>
      </c>
      <c r="AW480" s="50"/>
      <c r="AX480" s="51" t="e">
        <f t="shared" si="116"/>
        <v>#REF!</v>
      </c>
      <c r="AY480" s="51" t="e">
        <f t="shared" si="117"/>
        <v>#REF!</v>
      </c>
      <c r="AZ480" s="51" t="e">
        <f t="shared" si="118"/>
        <v>#REF!</v>
      </c>
      <c r="BA480" s="51" t="e">
        <f t="shared" si="119"/>
        <v>#REF!</v>
      </c>
      <c r="BB480" s="51">
        <f t="shared" si="120"/>
        <v>0</v>
      </c>
      <c r="BC480" s="51" t="e">
        <f t="shared" si="121"/>
        <v>#REF!</v>
      </c>
      <c r="BD480" s="51">
        <f t="shared" si="122"/>
        <v>0</v>
      </c>
      <c r="BE480" s="51">
        <f>IFERROR(VLOOKUP(A480,salario!A$2:P$91,11,FALSE),0)</f>
        <v>0</v>
      </c>
      <c r="BF480" s="51">
        <f>SUMIFS(topmanager!$D:$D,topmanager!$C:$C,rs_nova!$A480,topmanager!$A:$A,rs_nova!BF$2)</f>
        <v>0</v>
      </c>
      <c r="BG480" s="51">
        <f>SUMIFS(topmanager!$D:$D,topmanager!$C:$C,rs_nova!$A480,topmanager!$A:$A,rs_nova!BG$2)</f>
        <v>0</v>
      </c>
      <c r="BH480" s="51">
        <f>SUMIFS(topmanager!$D:$D,topmanager!$C:$C,rs_nova!$A480,topmanager!$A:$A,rs_nova!BH$2)</f>
        <v>0</v>
      </c>
      <c r="BI480" s="51">
        <f>SUMIFS(topmanager!$D:$D,topmanager!$C:$C,rs_nova!$A480,topmanager!$A:$A,rs_nova!BI$2)</f>
        <v>0</v>
      </c>
      <c r="BJ480" s="51">
        <f>SUMIFS(topmanager!$D:$D,topmanager!$C:$C,rs_nova!$A480,topmanager!$A:$A,rs_nova!BJ$2)+SUMIFS(topmanager!$D:$D,topmanager!$C:$C,rs_nova!$A480,topmanager!$A:$A,rs_nova!BJ$2+1)</f>
        <v>0</v>
      </c>
      <c r="BK480" s="51">
        <f>IFERROR(VLOOKUP(A480,[8]ferias!$C$4:$G$100,5,FALSE),0)</f>
        <v>0</v>
      </c>
      <c r="BL480" s="51">
        <f>SUMIFS(topmanager!$D:$D,topmanager!$C:$C,rs_nova!$A480,topmanager!$A:$A,rs_nova!BL$2)</f>
        <v>0</v>
      </c>
      <c r="BM480" s="51">
        <f>SUMIFS(topmanager!$D:$D,topmanager!$C:$C,rs_nova!$A480,topmanager!$A:$A,rs_nova!BM$2)+SUMIFS(topmanager!$D:$D,topmanager!$C:$C,rs_nova!$A484,topmanager!$A:$A,151)</f>
        <v>0</v>
      </c>
      <c r="BN480" s="51">
        <f t="shared" si="123"/>
        <v>0</v>
      </c>
    </row>
    <row r="481" spans="1:66">
      <c r="A481" s="47" t="e">
        <f>total!#REF!</f>
        <v>#REF!</v>
      </c>
      <c r="B481" s="47">
        <f t="shared" si="110"/>
        <v>0</v>
      </c>
      <c r="C481" s="48" t="e">
        <f>total!#REF!</f>
        <v>#REF!</v>
      </c>
      <c r="D481" s="49" t="str">
        <f>IFERROR(VLOOKUP(A481,salario!A$3:J$32,10,FALSE),"")</f>
        <v/>
      </c>
      <c r="E481" s="49" t="str">
        <f>IFERROR(IF(VLOOKUP(A481,salario!A$3:O$32,15,FALSE)="","",VLOOKUP(A481,salario!A$3:O$32,15,FALSE)),"")</f>
        <v/>
      </c>
      <c r="F481" s="47" t="str">
        <f>IFERROR(VLOOKUP(A481,[5]base_pessoal!$B$2:$P$1504,13,FALSE),"")</f>
        <v/>
      </c>
      <c r="G481" s="50">
        <f>IFERROR(VLOOKUP(A481,salario!A$2:P$91,11,FALSE),0)*B481/30</f>
        <v>0</v>
      </c>
      <c r="H481" s="50">
        <f>SUMIFS(topmanager!$D:$D,topmanager!$C:$C,rs_nova!$A481,topmanager!$A:$A,rs_nova!H$2)+SUMIFS(topmanager!$D:$D,topmanager!$C:$C,rs_nova!$A481,topmanager!$A:$A,63)</f>
        <v>0</v>
      </c>
      <c r="I481" s="50">
        <f>-SUMIFS(topmanager!$D:$D,topmanager!$C:$C,rs_nova!$A481,topmanager!$A:$A,rs_nova!I$2)</f>
        <v>0</v>
      </c>
      <c r="J481" s="50">
        <f>SUMIFS(topmanager!$D:$D,topmanager!$C:$C,rs_nova!$A481,topmanager!$A:$A,rs_nova!J$2)</f>
        <v>0</v>
      </c>
      <c r="K481" s="50">
        <f>SUMIFS(topmanager!$D:$D,topmanager!$C:$C,rs_nova!$A481,topmanager!$A:$A,rs_nova!K$2)+SUMIFS(topmanager!$D:$D,topmanager!$C:$C,rs_nova!$A481,topmanager!$A:$A,911)</f>
        <v>0</v>
      </c>
      <c r="L481" s="50">
        <f>SUMIFS(topmanager!$D:$D,topmanager!$C:$C,rs_nova!$A481,topmanager!$A:$A,rs_nova!L$2)</f>
        <v>0</v>
      </c>
      <c r="M481" s="50">
        <f>SUMIFS(topmanager!$D:$D,topmanager!$C:$C,rs_nova!$A481,topmanager!$A:$A,rs_nova!M$2)+SUMIFS(topmanager!$D:$D,topmanager!$C:$C,rs_nova!$A481,topmanager!$A:$A,908)+SUMIFS(topmanager!$D:$D,topmanager!$C:$C,rs_nova!$A481,topmanager!$A:$A,550)</f>
        <v>0</v>
      </c>
      <c r="N481" s="50">
        <f>SUMIFS(topmanager!$D:$D,topmanager!$C:$C,rs_nova!$A481,topmanager!$A:$A,rs_nova!N$2)</f>
        <v>0</v>
      </c>
      <c r="O481" s="51">
        <f t="shared" si="111"/>
        <v>0</v>
      </c>
      <c r="P481" s="50">
        <f>IFERROR(VLOOKUP($A481,total!$B$4:$AW$437,27,0),0)</f>
        <v>0</v>
      </c>
      <c r="Q481" s="50">
        <f>IFERROR(VLOOKUP($A481,total!$B$4:$AW$437,21,0),0)</f>
        <v>0</v>
      </c>
      <c r="R481" s="50">
        <f>IFERROR(VLOOKUP($A481,total!$B$4:$AW$437,25,0),0)+IFERROR(VLOOKUP($A481,total!$B$4:$AW$437,36,0),0)</f>
        <v>0</v>
      </c>
      <c r="S481" s="50">
        <f>IFERROR(VLOOKUP(A481,gympass!$A$2:$F$148,6,0),0)</f>
        <v>0</v>
      </c>
      <c r="T481" s="50">
        <f>IFERROR(VLOOKUP($A481,total!$B$4:$AW$437,42,0),0)</f>
        <v>0</v>
      </c>
      <c r="U481" s="50">
        <f>IFERROR(VLOOKUP($A481,total!$B$4:$AW$437,32,0),0)</f>
        <v>0</v>
      </c>
      <c r="V481" s="50">
        <f>IFERROR(VLOOKUP($A481,total!$B$4:$AW$437,28,0),0)</f>
        <v>0</v>
      </c>
      <c r="W481" s="50">
        <f>IFERROR(VLOOKUP($A481,total!$B$4:$AX$437,49,0),0)</f>
        <v>0</v>
      </c>
      <c r="X481" s="50"/>
      <c r="Y481" s="50">
        <f>IFERROR(VLOOKUP(A481,#REF!,4,0),0)</f>
        <v>0</v>
      </c>
      <c r="Z481" s="50">
        <f>IFERROR(VLOOKUP(B481,#REF!,8,0),0)</f>
        <v>0</v>
      </c>
      <c r="AA481" s="50">
        <f>IFERROR(VLOOKUP($A481,total!$B$4:$AW$437,45,0),0)</f>
        <v>0</v>
      </c>
      <c r="AB481" s="50">
        <f>IFERROR(VLOOKUP($A481,total!$B$4:$AW$437,48,0),0)</f>
        <v>0</v>
      </c>
      <c r="AC481" s="50">
        <f>IFERROR(VLOOKUP($A481,total!$B$4:$AB$437,19,0),0)</f>
        <v>0</v>
      </c>
      <c r="AD481" s="50">
        <f>IFERROR(VLOOKUP($A481,total!$B$4:$AB$437,10,0),0)</f>
        <v>0</v>
      </c>
      <c r="AE481" s="50">
        <f>IFERROR(VLOOKUP($A481,total!$B$4:$AB$437,13,0),0)-SUMIFS(topmanager!$D:$D,topmanager!$C:$C,rs_nova!$A485,topmanager!$A:$A,856)</f>
        <v>0</v>
      </c>
      <c r="AF481" s="50">
        <f>IFERROR(VLOOKUP($A481,total!$B$4:$AB$437,16,0),0)</f>
        <v>0</v>
      </c>
      <c r="AG481" s="50">
        <f>IFERROR(VLOOKUP($A481,total!$B$4:$AB$437,7,0),0)</f>
        <v>0</v>
      </c>
      <c r="AH481" s="50">
        <f>IFERROR(VLOOKUP($A481,total!$B$4:$AD$437,29,0),0)</f>
        <v>0</v>
      </c>
      <c r="AI481" s="50">
        <f>IFERROR(VLOOKUP(A481,total!$B$4:$AN$437,39,0),0)</f>
        <v>0</v>
      </c>
      <c r="AJ481" s="51">
        <f t="shared" si="112"/>
        <v>0</v>
      </c>
      <c r="AK481" s="50">
        <f t="shared" si="113"/>
        <v>0</v>
      </c>
      <c r="AL481" s="50">
        <f t="shared" si="114"/>
        <v>0</v>
      </c>
      <c r="AM481" s="50">
        <f t="shared" si="115"/>
        <v>0</v>
      </c>
      <c r="AN481" s="50" t="e">
        <f t="shared" si="124"/>
        <v>#REF!</v>
      </c>
      <c r="AO481" s="50" t="e">
        <f t="shared" si="124"/>
        <v>#REF!</v>
      </c>
      <c r="AP481" s="50" t="e">
        <f t="shared" si="124"/>
        <v>#REF!</v>
      </c>
      <c r="AQ481" s="50">
        <f>IFERROR(VLOOKUP(TEXT($A481,"000000"),[6]Página1!$A$8:$S$801,13,FALSE),0)</f>
        <v>0</v>
      </c>
      <c r="AR481" s="50">
        <f>IFERROR(VLOOKUP(TEXT($A481,"000000"),[6]Página1!$A$8:$S$801,16,FALSE),0)</f>
        <v>0</v>
      </c>
      <c r="AS481" s="50">
        <f>IFERROR(VLOOKUP(TEXT($A481,"000000"),[6]Página1!$A$8:$S$801,19,FALSE),0)</f>
        <v>0</v>
      </c>
      <c r="AT481" s="50">
        <f>IFERROR(VLOOKUP(TEXT($A481,"000000"),[7]Página1!$A$8:$R$814,12,FALSE),0)</f>
        <v>0</v>
      </c>
      <c r="AU481" s="50">
        <f>IFERROR(VLOOKUP(TEXT($A481,"000000"),[7]Página1!$A$8:$R$814,15,FALSE),0)</f>
        <v>0</v>
      </c>
      <c r="AV481" s="50">
        <f>IFERROR(VLOOKUP(TEXT($A481,"000000"),[7]Página1!$A$8:$R$814,18,FALSE),0)</f>
        <v>0</v>
      </c>
      <c r="AW481" s="50"/>
      <c r="AX481" s="51" t="e">
        <f t="shared" si="116"/>
        <v>#REF!</v>
      </c>
      <c r="AY481" s="51" t="e">
        <f t="shared" si="117"/>
        <v>#REF!</v>
      </c>
      <c r="AZ481" s="51" t="e">
        <f t="shared" si="118"/>
        <v>#REF!</v>
      </c>
      <c r="BA481" s="51" t="e">
        <f t="shared" si="119"/>
        <v>#REF!</v>
      </c>
      <c r="BB481" s="51">
        <f t="shared" si="120"/>
        <v>0</v>
      </c>
      <c r="BC481" s="51" t="e">
        <f t="shared" si="121"/>
        <v>#REF!</v>
      </c>
      <c r="BD481" s="51">
        <f t="shared" si="122"/>
        <v>0</v>
      </c>
      <c r="BE481" s="51">
        <f>IFERROR(VLOOKUP(A481,salario!A$2:P$91,11,FALSE),0)</f>
        <v>0</v>
      </c>
      <c r="BF481" s="51">
        <f>SUMIFS(topmanager!$D:$D,topmanager!$C:$C,rs_nova!$A481,topmanager!$A:$A,rs_nova!BF$2)</f>
        <v>0</v>
      </c>
      <c r="BG481" s="51">
        <f>SUMIFS(topmanager!$D:$D,topmanager!$C:$C,rs_nova!$A481,topmanager!$A:$A,rs_nova!BG$2)</f>
        <v>0</v>
      </c>
      <c r="BH481" s="51">
        <f>SUMIFS(topmanager!$D:$D,topmanager!$C:$C,rs_nova!$A481,topmanager!$A:$A,rs_nova!BH$2)</f>
        <v>0</v>
      </c>
      <c r="BI481" s="51">
        <f>SUMIFS(topmanager!$D:$D,topmanager!$C:$C,rs_nova!$A481,topmanager!$A:$A,rs_nova!BI$2)</f>
        <v>0</v>
      </c>
      <c r="BJ481" s="51">
        <f>SUMIFS(topmanager!$D:$D,topmanager!$C:$C,rs_nova!$A481,topmanager!$A:$A,rs_nova!BJ$2)+SUMIFS(topmanager!$D:$D,topmanager!$C:$C,rs_nova!$A481,topmanager!$A:$A,rs_nova!BJ$2+1)</f>
        <v>0</v>
      </c>
      <c r="BK481" s="51">
        <f>IFERROR(VLOOKUP(A481,[8]ferias!$C$4:$G$100,5,FALSE),0)</f>
        <v>0</v>
      </c>
      <c r="BL481" s="51">
        <f>SUMIFS(topmanager!$D:$D,topmanager!$C:$C,rs_nova!$A481,topmanager!$A:$A,rs_nova!BL$2)</f>
        <v>0</v>
      </c>
      <c r="BM481" s="51">
        <f>SUMIFS(topmanager!$D:$D,topmanager!$C:$C,rs_nova!$A481,topmanager!$A:$A,rs_nova!BM$2)+SUMIFS(topmanager!$D:$D,topmanager!$C:$C,rs_nova!$A485,topmanager!$A:$A,151)</f>
        <v>0</v>
      </c>
      <c r="BN481" s="51">
        <f t="shared" si="123"/>
        <v>0</v>
      </c>
    </row>
    <row r="482" spans="1:66">
      <c r="A482" s="47" t="e">
        <f>total!#REF!</f>
        <v>#REF!</v>
      </c>
      <c r="B482" s="47">
        <f t="shared" si="110"/>
        <v>0</v>
      </c>
      <c r="C482" s="48" t="e">
        <f>total!#REF!</f>
        <v>#REF!</v>
      </c>
      <c r="D482" s="49" t="str">
        <f>IFERROR(VLOOKUP(A482,salario!A$3:J$32,10,FALSE),"")</f>
        <v/>
      </c>
      <c r="E482" s="49" t="str">
        <f>IFERROR(IF(VLOOKUP(A482,salario!A$3:O$32,15,FALSE)="","",VLOOKUP(A482,salario!A$3:O$32,15,FALSE)),"")</f>
        <v/>
      </c>
      <c r="F482" s="47" t="str">
        <f>IFERROR(VLOOKUP(A482,[5]base_pessoal!$B$2:$P$1504,13,FALSE),"")</f>
        <v/>
      </c>
      <c r="G482" s="50">
        <f>IFERROR(VLOOKUP(A482,salario!A$2:P$91,11,FALSE),0)*B482/30</f>
        <v>0</v>
      </c>
      <c r="H482" s="50">
        <f>SUMIFS(topmanager!$D:$D,topmanager!$C:$C,rs_nova!$A482,topmanager!$A:$A,rs_nova!H$2)+SUMIFS(topmanager!$D:$D,topmanager!$C:$C,rs_nova!$A482,topmanager!$A:$A,63)</f>
        <v>0</v>
      </c>
      <c r="I482" s="50">
        <f>-SUMIFS(topmanager!$D:$D,topmanager!$C:$C,rs_nova!$A482,topmanager!$A:$A,rs_nova!I$2)</f>
        <v>0</v>
      </c>
      <c r="J482" s="50">
        <f>SUMIFS(topmanager!$D:$D,topmanager!$C:$C,rs_nova!$A482,topmanager!$A:$A,rs_nova!J$2)</f>
        <v>0</v>
      </c>
      <c r="K482" s="50">
        <f>SUMIFS(topmanager!$D:$D,topmanager!$C:$C,rs_nova!$A482,topmanager!$A:$A,rs_nova!K$2)+SUMIFS(topmanager!$D:$D,topmanager!$C:$C,rs_nova!$A482,topmanager!$A:$A,911)</f>
        <v>0</v>
      </c>
      <c r="L482" s="50">
        <f>SUMIFS(topmanager!$D:$D,topmanager!$C:$C,rs_nova!$A482,topmanager!$A:$A,rs_nova!L$2)</f>
        <v>0</v>
      </c>
      <c r="M482" s="50">
        <f>SUMIFS(topmanager!$D:$D,topmanager!$C:$C,rs_nova!$A482,topmanager!$A:$A,rs_nova!M$2)+SUMIFS(topmanager!$D:$D,topmanager!$C:$C,rs_nova!$A482,topmanager!$A:$A,908)+SUMIFS(topmanager!$D:$D,topmanager!$C:$C,rs_nova!$A482,topmanager!$A:$A,550)</f>
        <v>0</v>
      </c>
      <c r="N482" s="50">
        <f>SUMIFS(topmanager!$D:$D,topmanager!$C:$C,rs_nova!$A482,topmanager!$A:$A,rs_nova!N$2)</f>
        <v>0</v>
      </c>
      <c r="O482" s="51">
        <f t="shared" si="111"/>
        <v>0</v>
      </c>
      <c r="P482" s="50">
        <f>IFERROR(VLOOKUP($A482,total!$B$4:$AW$437,27,0),0)</f>
        <v>0</v>
      </c>
      <c r="Q482" s="50">
        <f>IFERROR(VLOOKUP($A482,total!$B$4:$AW$437,21,0),0)</f>
        <v>0</v>
      </c>
      <c r="R482" s="50">
        <f>IFERROR(VLOOKUP($A482,total!$B$4:$AW$437,25,0),0)+IFERROR(VLOOKUP($A482,total!$B$4:$AW$437,36,0),0)</f>
        <v>0</v>
      </c>
      <c r="S482" s="50">
        <f>IFERROR(VLOOKUP(A482,gympass!$A$2:$F$148,6,0),0)</f>
        <v>0</v>
      </c>
      <c r="T482" s="50">
        <f>IFERROR(VLOOKUP($A482,total!$B$4:$AW$437,42,0),0)</f>
        <v>0</v>
      </c>
      <c r="U482" s="50">
        <f>IFERROR(VLOOKUP($A482,total!$B$4:$AW$437,32,0),0)</f>
        <v>0</v>
      </c>
      <c r="V482" s="50">
        <f>IFERROR(VLOOKUP($A482,total!$B$4:$AW$437,28,0),0)</f>
        <v>0</v>
      </c>
      <c r="W482" s="50">
        <f>IFERROR(VLOOKUP($A482,total!$B$4:$AX$437,49,0),0)</f>
        <v>0</v>
      </c>
      <c r="X482" s="50"/>
      <c r="Y482" s="50">
        <f>IFERROR(VLOOKUP(A482,#REF!,4,0),0)</f>
        <v>0</v>
      </c>
      <c r="Z482" s="50">
        <f>IFERROR(VLOOKUP(B482,#REF!,8,0),0)</f>
        <v>0</v>
      </c>
      <c r="AA482" s="50">
        <f>IFERROR(VLOOKUP($A482,total!$B$4:$AW$437,45,0),0)</f>
        <v>0</v>
      </c>
      <c r="AB482" s="50">
        <f>IFERROR(VLOOKUP($A482,total!$B$4:$AW$437,48,0),0)</f>
        <v>0</v>
      </c>
      <c r="AC482" s="50">
        <f>IFERROR(VLOOKUP($A482,total!$B$4:$AB$437,19,0),0)</f>
        <v>0</v>
      </c>
      <c r="AD482" s="50">
        <f>IFERROR(VLOOKUP($A482,total!$B$4:$AB$437,10,0),0)</f>
        <v>0</v>
      </c>
      <c r="AE482" s="50">
        <f>IFERROR(VLOOKUP($A482,total!$B$4:$AB$437,13,0),0)-SUMIFS(topmanager!$D:$D,topmanager!$C:$C,rs_nova!$A486,topmanager!$A:$A,856)</f>
        <v>0</v>
      </c>
      <c r="AF482" s="50">
        <f>IFERROR(VLOOKUP($A482,total!$B$4:$AB$437,16,0),0)</f>
        <v>0</v>
      </c>
      <c r="AG482" s="50">
        <f>IFERROR(VLOOKUP($A482,total!$B$4:$AB$437,7,0),0)</f>
        <v>0</v>
      </c>
      <c r="AH482" s="50">
        <f>IFERROR(VLOOKUP($A482,total!$B$4:$AD$437,29,0),0)</f>
        <v>0</v>
      </c>
      <c r="AI482" s="50">
        <f>IFERROR(VLOOKUP(A482,total!$B$4:$AN$437,39,0),0)</f>
        <v>0</v>
      </c>
      <c r="AJ482" s="51">
        <f t="shared" si="112"/>
        <v>0</v>
      </c>
      <c r="AK482" s="50">
        <f t="shared" si="113"/>
        <v>0</v>
      </c>
      <c r="AL482" s="50">
        <f t="shared" si="114"/>
        <v>0</v>
      </c>
      <c r="AM482" s="50">
        <f t="shared" si="115"/>
        <v>0</v>
      </c>
      <c r="AN482" s="50" t="e">
        <f t="shared" si="124"/>
        <v>#REF!</v>
      </c>
      <c r="AO482" s="50" t="e">
        <f t="shared" si="124"/>
        <v>#REF!</v>
      </c>
      <c r="AP482" s="50" t="e">
        <f t="shared" si="124"/>
        <v>#REF!</v>
      </c>
      <c r="AQ482" s="50">
        <f>IFERROR(VLOOKUP(TEXT($A482,"000000"),[6]Página1!$A$8:$S$801,13,FALSE),0)</f>
        <v>0</v>
      </c>
      <c r="AR482" s="50">
        <f>IFERROR(VLOOKUP(TEXT($A482,"000000"),[6]Página1!$A$8:$S$801,16,FALSE),0)</f>
        <v>0</v>
      </c>
      <c r="AS482" s="50">
        <f>IFERROR(VLOOKUP(TEXT($A482,"000000"),[6]Página1!$A$8:$S$801,19,FALSE),0)</f>
        <v>0</v>
      </c>
      <c r="AT482" s="50">
        <f>IFERROR(VLOOKUP(TEXT($A482,"000000"),[7]Página1!$A$8:$R$814,12,FALSE),0)</f>
        <v>0</v>
      </c>
      <c r="AU482" s="50">
        <f>IFERROR(VLOOKUP(TEXT($A482,"000000"),[7]Página1!$A$8:$R$814,15,FALSE),0)</f>
        <v>0</v>
      </c>
      <c r="AV482" s="50">
        <f>IFERROR(VLOOKUP(TEXT($A482,"000000"),[7]Página1!$A$8:$R$814,18,FALSE),0)</f>
        <v>0</v>
      </c>
      <c r="AW482" s="50"/>
      <c r="AX482" s="51" t="e">
        <f t="shared" si="116"/>
        <v>#REF!</v>
      </c>
      <c r="AY482" s="51" t="e">
        <f t="shared" si="117"/>
        <v>#REF!</v>
      </c>
      <c r="AZ482" s="51" t="e">
        <f t="shared" si="118"/>
        <v>#REF!</v>
      </c>
      <c r="BA482" s="51" t="e">
        <f t="shared" si="119"/>
        <v>#REF!</v>
      </c>
      <c r="BB482" s="51">
        <f t="shared" si="120"/>
        <v>0</v>
      </c>
      <c r="BC482" s="51" t="e">
        <f t="shared" si="121"/>
        <v>#REF!</v>
      </c>
      <c r="BD482" s="51">
        <f t="shared" si="122"/>
        <v>0</v>
      </c>
      <c r="BE482" s="51">
        <f>IFERROR(VLOOKUP(A482,salario!A$2:P$91,11,FALSE),0)</f>
        <v>0</v>
      </c>
      <c r="BF482" s="51">
        <f>SUMIFS(topmanager!$D:$D,topmanager!$C:$C,rs_nova!$A482,topmanager!$A:$A,rs_nova!BF$2)</f>
        <v>0</v>
      </c>
      <c r="BG482" s="51">
        <f>SUMIFS(topmanager!$D:$D,topmanager!$C:$C,rs_nova!$A482,topmanager!$A:$A,rs_nova!BG$2)</f>
        <v>0</v>
      </c>
      <c r="BH482" s="51">
        <f>SUMIFS(topmanager!$D:$D,topmanager!$C:$C,rs_nova!$A482,topmanager!$A:$A,rs_nova!BH$2)</f>
        <v>0</v>
      </c>
      <c r="BI482" s="51">
        <f>SUMIFS(topmanager!$D:$D,topmanager!$C:$C,rs_nova!$A482,topmanager!$A:$A,rs_nova!BI$2)</f>
        <v>0</v>
      </c>
      <c r="BJ482" s="51">
        <f>SUMIFS(topmanager!$D:$D,topmanager!$C:$C,rs_nova!$A482,topmanager!$A:$A,rs_nova!BJ$2)+SUMIFS(topmanager!$D:$D,topmanager!$C:$C,rs_nova!$A482,topmanager!$A:$A,rs_nova!BJ$2+1)</f>
        <v>0</v>
      </c>
      <c r="BK482" s="51">
        <f>IFERROR(VLOOKUP(A482,[8]ferias!$C$4:$G$100,5,FALSE),0)</f>
        <v>0</v>
      </c>
      <c r="BL482" s="51">
        <f>SUMIFS(topmanager!$D:$D,topmanager!$C:$C,rs_nova!$A482,topmanager!$A:$A,rs_nova!BL$2)</f>
        <v>0</v>
      </c>
      <c r="BM482" s="51">
        <f>SUMIFS(topmanager!$D:$D,topmanager!$C:$C,rs_nova!$A482,topmanager!$A:$A,rs_nova!BM$2)+SUMIFS(topmanager!$D:$D,topmanager!$C:$C,rs_nova!$A486,topmanager!$A:$A,151)</f>
        <v>0</v>
      </c>
      <c r="BN482" s="51">
        <f t="shared" si="123"/>
        <v>0</v>
      </c>
    </row>
    <row r="483" spans="1:66">
      <c r="A483" s="47" t="e">
        <f>total!#REF!</f>
        <v>#REF!</v>
      </c>
      <c r="B483" s="47">
        <f t="shared" si="110"/>
        <v>0</v>
      </c>
      <c r="C483" s="48" t="e">
        <f>total!#REF!</f>
        <v>#REF!</v>
      </c>
      <c r="D483" s="49" t="str">
        <f>IFERROR(VLOOKUP(A483,salario!A$3:J$32,10,FALSE),"")</f>
        <v/>
      </c>
      <c r="E483" s="49" t="str">
        <f>IFERROR(IF(VLOOKUP(A483,salario!A$3:O$32,15,FALSE)="","",VLOOKUP(A483,salario!A$3:O$32,15,FALSE)),"")</f>
        <v/>
      </c>
      <c r="F483" s="47" t="str">
        <f>IFERROR(VLOOKUP(A483,[5]base_pessoal!$B$2:$P$1504,13,FALSE),"")</f>
        <v/>
      </c>
      <c r="G483" s="50">
        <f>IFERROR(VLOOKUP(A483,salario!A$2:P$91,11,FALSE),0)*B483/30</f>
        <v>0</v>
      </c>
      <c r="H483" s="50">
        <f>SUMIFS(topmanager!$D:$D,topmanager!$C:$C,rs_nova!$A483,topmanager!$A:$A,rs_nova!H$2)+SUMIFS(topmanager!$D:$D,topmanager!$C:$C,rs_nova!$A483,topmanager!$A:$A,63)</f>
        <v>0</v>
      </c>
      <c r="I483" s="50">
        <f>-SUMIFS(topmanager!$D:$D,topmanager!$C:$C,rs_nova!$A483,topmanager!$A:$A,rs_nova!I$2)</f>
        <v>0</v>
      </c>
      <c r="J483" s="50">
        <f>SUMIFS(topmanager!$D:$D,topmanager!$C:$C,rs_nova!$A483,topmanager!$A:$A,rs_nova!J$2)</f>
        <v>0</v>
      </c>
      <c r="K483" s="50">
        <f>SUMIFS(topmanager!$D:$D,topmanager!$C:$C,rs_nova!$A483,topmanager!$A:$A,rs_nova!K$2)+SUMIFS(topmanager!$D:$D,topmanager!$C:$C,rs_nova!$A483,topmanager!$A:$A,911)</f>
        <v>0</v>
      </c>
      <c r="L483" s="50">
        <f>SUMIFS(topmanager!$D:$D,topmanager!$C:$C,rs_nova!$A483,topmanager!$A:$A,rs_nova!L$2)</f>
        <v>0</v>
      </c>
      <c r="M483" s="50">
        <f>SUMIFS(topmanager!$D:$D,topmanager!$C:$C,rs_nova!$A483,topmanager!$A:$A,rs_nova!M$2)+SUMIFS(topmanager!$D:$D,topmanager!$C:$C,rs_nova!$A483,topmanager!$A:$A,908)+SUMIFS(topmanager!$D:$D,topmanager!$C:$C,rs_nova!$A483,topmanager!$A:$A,550)</f>
        <v>0</v>
      </c>
      <c r="N483" s="50">
        <f>SUMIFS(topmanager!$D:$D,topmanager!$C:$C,rs_nova!$A483,topmanager!$A:$A,rs_nova!N$2)</f>
        <v>0</v>
      </c>
      <c r="O483" s="51">
        <f t="shared" si="111"/>
        <v>0</v>
      </c>
      <c r="P483" s="50">
        <f>IFERROR(VLOOKUP($A483,total!$B$4:$AW$437,27,0),0)</f>
        <v>0</v>
      </c>
      <c r="Q483" s="50">
        <f>IFERROR(VLOOKUP($A483,total!$B$4:$AW$437,21,0),0)</f>
        <v>0</v>
      </c>
      <c r="R483" s="50">
        <f>IFERROR(VLOOKUP($A483,total!$B$4:$AW$437,25,0),0)+IFERROR(VLOOKUP($A483,total!$B$4:$AW$437,36,0),0)</f>
        <v>0</v>
      </c>
      <c r="S483" s="50">
        <f>IFERROR(VLOOKUP(A483,gympass!$A$2:$F$148,6,0),0)</f>
        <v>0</v>
      </c>
      <c r="T483" s="50">
        <f>IFERROR(VLOOKUP($A483,total!$B$4:$AW$437,42,0),0)</f>
        <v>0</v>
      </c>
      <c r="U483" s="50">
        <f>IFERROR(VLOOKUP($A483,total!$B$4:$AW$437,32,0),0)</f>
        <v>0</v>
      </c>
      <c r="V483" s="50">
        <f>IFERROR(VLOOKUP($A483,total!$B$4:$AW$437,28,0),0)</f>
        <v>0</v>
      </c>
      <c r="W483" s="50">
        <f>IFERROR(VLOOKUP($A483,total!$B$4:$AX$437,49,0),0)</f>
        <v>0</v>
      </c>
      <c r="X483" s="50"/>
      <c r="Y483" s="50">
        <f>IFERROR(VLOOKUP(A483,#REF!,4,0),0)</f>
        <v>0</v>
      </c>
      <c r="Z483" s="50">
        <f>IFERROR(VLOOKUP(B483,#REF!,8,0),0)</f>
        <v>0</v>
      </c>
      <c r="AA483" s="50">
        <f>IFERROR(VLOOKUP($A483,total!$B$4:$AW$437,45,0),0)</f>
        <v>0</v>
      </c>
      <c r="AB483" s="50">
        <f>IFERROR(VLOOKUP($A483,total!$B$4:$AW$437,48,0),0)</f>
        <v>0</v>
      </c>
      <c r="AC483" s="50">
        <f>IFERROR(VLOOKUP($A483,total!$B$4:$AB$437,19,0),0)</f>
        <v>0</v>
      </c>
      <c r="AD483" s="50">
        <f>IFERROR(VLOOKUP($A483,total!$B$4:$AB$437,10,0),0)</f>
        <v>0</v>
      </c>
      <c r="AE483" s="50">
        <f>IFERROR(VLOOKUP($A483,total!$B$4:$AB$437,13,0),0)-SUMIFS(topmanager!$D:$D,topmanager!$C:$C,rs_nova!$A487,topmanager!$A:$A,856)</f>
        <v>0</v>
      </c>
      <c r="AF483" s="50">
        <f>IFERROR(VLOOKUP($A483,total!$B$4:$AB$437,16,0),0)</f>
        <v>0</v>
      </c>
      <c r="AG483" s="50">
        <f>IFERROR(VLOOKUP($A483,total!$B$4:$AB$437,7,0),0)</f>
        <v>0</v>
      </c>
      <c r="AH483" s="50">
        <f>IFERROR(VLOOKUP($A483,total!$B$4:$AD$437,29,0),0)</f>
        <v>0</v>
      </c>
      <c r="AI483" s="50">
        <f>IFERROR(VLOOKUP(A483,total!$B$4:$AN$437,39,0),0)</f>
        <v>0</v>
      </c>
      <c r="AJ483" s="51">
        <f t="shared" si="112"/>
        <v>0</v>
      </c>
      <c r="AK483" s="50">
        <f t="shared" si="113"/>
        <v>0</v>
      </c>
      <c r="AL483" s="50">
        <f t="shared" si="114"/>
        <v>0</v>
      </c>
      <c r="AM483" s="50">
        <f t="shared" si="115"/>
        <v>0</v>
      </c>
      <c r="AN483" s="50" t="e">
        <f t="shared" si="124"/>
        <v>#REF!</v>
      </c>
      <c r="AO483" s="50" t="e">
        <f t="shared" si="124"/>
        <v>#REF!</v>
      </c>
      <c r="AP483" s="50" t="e">
        <f t="shared" si="124"/>
        <v>#REF!</v>
      </c>
      <c r="AQ483" s="50">
        <f>IFERROR(VLOOKUP(TEXT($A483,"000000"),[6]Página1!$A$8:$S$801,13,FALSE),0)</f>
        <v>0</v>
      </c>
      <c r="AR483" s="50">
        <f>IFERROR(VLOOKUP(TEXT($A483,"000000"),[6]Página1!$A$8:$S$801,16,FALSE),0)</f>
        <v>0</v>
      </c>
      <c r="AS483" s="50">
        <f>IFERROR(VLOOKUP(TEXT($A483,"000000"),[6]Página1!$A$8:$S$801,19,FALSE),0)</f>
        <v>0</v>
      </c>
      <c r="AT483" s="50">
        <f>IFERROR(VLOOKUP(TEXT($A483,"000000"),[7]Página1!$A$8:$R$814,12,FALSE),0)</f>
        <v>0</v>
      </c>
      <c r="AU483" s="50">
        <f>IFERROR(VLOOKUP(TEXT($A483,"000000"),[7]Página1!$A$8:$R$814,15,FALSE),0)</f>
        <v>0</v>
      </c>
      <c r="AV483" s="50">
        <f>IFERROR(VLOOKUP(TEXT($A483,"000000"),[7]Página1!$A$8:$R$814,18,FALSE),0)</f>
        <v>0</v>
      </c>
      <c r="AW483" s="50"/>
      <c r="AX483" s="51" t="e">
        <f t="shared" si="116"/>
        <v>#REF!</v>
      </c>
      <c r="AY483" s="51" t="e">
        <f t="shared" si="117"/>
        <v>#REF!</v>
      </c>
      <c r="AZ483" s="51" t="e">
        <f t="shared" si="118"/>
        <v>#REF!</v>
      </c>
      <c r="BA483" s="51" t="e">
        <f t="shared" si="119"/>
        <v>#REF!</v>
      </c>
      <c r="BB483" s="51">
        <f t="shared" si="120"/>
        <v>0</v>
      </c>
      <c r="BC483" s="51" t="e">
        <f t="shared" si="121"/>
        <v>#REF!</v>
      </c>
      <c r="BD483" s="51">
        <f t="shared" si="122"/>
        <v>0</v>
      </c>
      <c r="BE483" s="51">
        <f>IFERROR(VLOOKUP(A483,salario!A$2:P$91,11,FALSE),0)</f>
        <v>0</v>
      </c>
      <c r="BF483" s="51">
        <f>SUMIFS(topmanager!$D:$D,topmanager!$C:$C,rs_nova!$A483,topmanager!$A:$A,rs_nova!BF$2)</f>
        <v>0</v>
      </c>
      <c r="BG483" s="51">
        <f>SUMIFS(topmanager!$D:$D,topmanager!$C:$C,rs_nova!$A483,topmanager!$A:$A,rs_nova!BG$2)</f>
        <v>0</v>
      </c>
      <c r="BH483" s="51">
        <f>SUMIFS(topmanager!$D:$D,topmanager!$C:$C,rs_nova!$A483,topmanager!$A:$A,rs_nova!BH$2)</f>
        <v>0</v>
      </c>
      <c r="BI483" s="51">
        <f>SUMIFS(topmanager!$D:$D,topmanager!$C:$C,rs_nova!$A483,topmanager!$A:$A,rs_nova!BI$2)</f>
        <v>0</v>
      </c>
      <c r="BJ483" s="51">
        <f>SUMIFS(topmanager!$D:$D,topmanager!$C:$C,rs_nova!$A483,topmanager!$A:$A,rs_nova!BJ$2)+SUMIFS(topmanager!$D:$D,topmanager!$C:$C,rs_nova!$A483,topmanager!$A:$A,rs_nova!BJ$2+1)</f>
        <v>0</v>
      </c>
      <c r="BK483" s="51">
        <f>IFERROR(VLOOKUP(A483,[8]ferias!$C$4:$G$100,5,FALSE),0)</f>
        <v>0</v>
      </c>
      <c r="BL483" s="51">
        <f>SUMIFS(topmanager!$D:$D,topmanager!$C:$C,rs_nova!$A483,topmanager!$A:$A,rs_nova!BL$2)</f>
        <v>0</v>
      </c>
      <c r="BM483" s="51">
        <f>SUMIFS(topmanager!$D:$D,topmanager!$C:$C,rs_nova!$A483,topmanager!$A:$A,rs_nova!BM$2)+SUMIFS(topmanager!$D:$D,topmanager!$C:$C,rs_nova!$A487,topmanager!$A:$A,151)</f>
        <v>0</v>
      </c>
      <c r="BN483" s="51">
        <f t="shared" si="123"/>
        <v>0</v>
      </c>
    </row>
    <row r="484" spans="1:66">
      <c r="A484" s="47" t="e">
        <f>total!#REF!</f>
        <v>#REF!</v>
      </c>
      <c r="B484" s="47">
        <f t="shared" si="110"/>
        <v>0</v>
      </c>
      <c r="C484" s="48" t="e">
        <f>total!#REF!</f>
        <v>#REF!</v>
      </c>
      <c r="D484" s="49" t="str">
        <f>IFERROR(VLOOKUP(A484,salario!A$3:J$32,10,FALSE),"")</f>
        <v/>
      </c>
      <c r="E484" s="49" t="str">
        <f>IFERROR(IF(VLOOKUP(A484,salario!A$3:O$32,15,FALSE)="","",VLOOKUP(A484,salario!A$3:O$32,15,FALSE)),"")</f>
        <v/>
      </c>
      <c r="F484" s="47" t="str">
        <f>IFERROR(VLOOKUP(A484,[5]base_pessoal!$B$2:$P$1504,13,FALSE),"")</f>
        <v/>
      </c>
      <c r="G484" s="50">
        <f>IFERROR(VLOOKUP(A484,salario!A$2:P$91,11,FALSE),0)*B484/30</f>
        <v>0</v>
      </c>
      <c r="H484" s="50">
        <f>SUMIFS(topmanager!$D:$D,topmanager!$C:$C,rs_nova!$A484,topmanager!$A:$A,rs_nova!H$2)+SUMIFS(topmanager!$D:$D,topmanager!$C:$C,rs_nova!$A484,topmanager!$A:$A,63)</f>
        <v>0</v>
      </c>
      <c r="I484" s="50">
        <f>-SUMIFS(topmanager!$D:$D,topmanager!$C:$C,rs_nova!$A484,topmanager!$A:$A,rs_nova!I$2)</f>
        <v>0</v>
      </c>
      <c r="J484" s="50">
        <f>SUMIFS(topmanager!$D:$D,topmanager!$C:$C,rs_nova!$A484,topmanager!$A:$A,rs_nova!J$2)</f>
        <v>0</v>
      </c>
      <c r="K484" s="50">
        <f>SUMIFS(topmanager!$D:$D,topmanager!$C:$C,rs_nova!$A484,topmanager!$A:$A,rs_nova!K$2)+SUMIFS(topmanager!$D:$D,topmanager!$C:$C,rs_nova!$A484,topmanager!$A:$A,911)</f>
        <v>0</v>
      </c>
      <c r="L484" s="50">
        <f>SUMIFS(topmanager!$D:$D,topmanager!$C:$C,rs_nova!$A484,topmanager!$A:$A,rs_nova!L$2)</f>
        <v>0</v>
      </c>
      <c r="M484" s="50">
        <f>SUMIFS(topmanager!$D:$D,topmanager!$C:$C,rs_nova!$A484,topmanager!$A:$A,rs_nova!M$2)+SUMIFS(topmanager!$D:$D,topmanager!$C:$C,rs_nova!$A484,topmanager!$A:$A,908)+SUMIFS(topmanager!$D:$D,topmanager!$C:$C,rs_nova!$A484,topmanager!$A:$A,550)</f>
        <v>0</v>
      </c>
      <c r="N484" s="50">
        <f>SUMIFS(topmanager!$D:$D,topmanager!$C:$C,rs_nova!$A484,topmanager!$A:$A,rs_nova!N$2)</f>
        <v>0</v>
      </c>
      <c r="O484" s="51">
        <f t="shared" si="111"/>
        <v>0</v>
      </c>
      <c r="P484" s="50">
        <f>IFERROR(VLOOKUP($A484,total!$B$4:$AW$437,27,0),0)</f>
        <v>0</v>
      </c>
      <c r="Q484" s="50">
        <f>IFERROR(VLOOKUP($A484,total!$B$4:$AW$437,21,0),0)</f>
        <v>0</v>
      </c>
      <c r="R484" s="50">
        <f>IFERROR(VLOOKUP($A484,total!$B$4:$AW$437,25,0),0)+IFERROR(VLOOKUP($A484,total!$B$4:$AW$437,36,0),0)</f>
        <v>0</v>
      </c>
      <c r="S484" s="50">
        <f>IFERROR(VLOOKUP(A484,gympass!$A$2:$F$148,6,0),0)</f>
        <v>0</v>
      </c>
      <c r="T484" s="50">
        <f>IFERROR(VLOOKUP($A484,total!$B$4:$AW$437,42,0),0)</f>
        <v>0</v>
      </c>
      <c r="U484" s="50">
        <f>IFERROR(VLOOKUP($A484,total!$B$4:$AW$437,32,0),0)</f>
        <v>0</v>
      </c>
      <c r="V484" s="50">
        <f>IFERROR(VLOOKUP($A484,total!$B$4:$AW$437,28,0),0)</f>
        <v>0</v>
      </c>
      <c r="W484" s="50">
        <f>IFERROR(VLOOKUP($A484,total!$B$4:$AX$437,49,0),0)</f>
        <v>0</v>
      </c>
      <c r="X484" s="50"/>
      <c r="Y484" s="50">
        <f>IFERROR(VLOOKUP(A484,#REF!,4,0),0)</f>
        <v>0</v>
      </c>
      <c r="Z484" s="50">
        <f>IFERROR(VLOOKUP(B484,#REF!,8,0),0)</f>
        <v>0</v>
      </c>
      <c r="AA484" s="50">
        <f>IFERROR(VLOOKUP($A484,total!$B$4:$AW$437,45,0),0)</f>
        <v>0</v>
      </c>
      <c r="AB484" s="50">
        <f>IFERROR(VLOOKUP($A484,total!$B$4:$AW$437,48,0),0)</f>
        <v>0</v>
      </c>
      <c r="AC484" s="50">
        <f>IFERROR(VLOOKUP($A484,total!$B$4:$AB$437,19,0),0)</f>
        <v>0</v>
      </c>
      <c r="AD484" s="50">
        <f>IFERROR(VLOOKUP($A484,total!$B$4:$AB$437,10,0),0)</f>
        <v>0</v>
      </c>
      <c r="AE484" s="50">
        <f>IFERROR(VLOOKUP($A484,total!$B$4:$AB$437,13,0),0)-SUMIFS(topmanager!$D:$D,topmanager!$C:$C,rs_nova!$A488,topmanager!$A:$A,856)</f>
        <v>0</v>
      </c>
      <c r="AF484" s="50">
        <f>IFERROR(VLOOKUP($A484,total!$B$4:$AB$437,16,0),0)</f>
        <v>0</v>
      </c>
      <c r="AG484" s="50">
        <f>IFERROR(VLOOKUP($A484,total!$B$4:$AB$437,7,0),0)</f>
        <v>0</v>
      </c>
      <c r="AH484" s="50">
        <f>IFERROR(VLOOKUP($A484,total!$B$4:$AD$437,29,0),0)</f>
        <v>0</v>
      </c>
      <c r="AI484" s="50">
        <f>IFERROR(VLOOKUP(A484,total!$B$4:$AN$437,39,0),0)</f>
        <v>0</v>
      </c>
      <c r="AJ484" s="51">
        <f t="shared" si="112"/>
        <v>0</v>
      </c>
      <c r="AK484" s="50">
        <f t="shared" si="113"/>
        <v>0</v>
      </c>
      <c r="AL484" s="50">
        <f t="shared" si="114"/>
        <v>0</v>
      </c>
      <c r="AM484" s="50">
        <f t="shared" si="115"/>
        <v>0</v>
      </c>
      <c r="AN484" s="50" t="e">
        <f t="shared" si="124"/>
        <v>#REF!</v>
      </c>
      <c r="AO484" s="50" t="e">
        <f t="shared" si="124"/>
        <v>#REF!</v>
      </c>
      <c r="AP484" s="50" t="e">
        <f t="shared" si="124"/>
        <v>#REF!</v>
      </c>
      <c r="AQ484" s="50">
        <f>IFERROR(VLOOKUP(TEXT($A484,"000000"),[6]Página1!$A$8:$S$801,13,FALSE),0)</f>
        <v>0</v>
      </c>
      <c r="AR484" s="50">
        <f>IFERROR(VLOOKUP(TEXT($A484,"000000"),[6]Página1!$A$8:$S$801,16,FALSE),0)</f>
        <v>0</v>
      </c>
      <c r="AS484" s="50">
        <f>IFERROR(VLOOKUP(TEXT($A484,"000000"),[6]Página1!$A$8:$S$801,19,FALSE),0)</f>
        <v>0</v>
      </c>
      <c r="AT484" s="50">
        <f>IFERROR(VLOOKUP(TEXT($A484,"000000"),[7]Página1!$A$8:$R$814,12,FALSE),0)</f>
        <v>0</v>
      </c>
      <c r="AU484" s="50">
        <f>IFERROR(VLOOKUP(TEXT($A484,"000000"),[7]Página1!$A$8:$R$814,15,FALSE),0)</f>
        <v>0</v>
      </c>
      <c r="AV484" s="50">
        <f>IFERROR(VLOOKUP(TEXT($A484,"000000"),[7]Página1!$A$8:$R$814,18,FALSE),0)</f>
        <v>0</v>
      </c>
      <c r="AW484" s="50"/>
      <c r="AX484" s="51" t="e">
        <f t="shared" si="116"/>
        <v>#REF!</v>
      </c>
      <c r="AY484" s="51" t="e">
        <f t="shared" si="117"/>
        <v>#REF!</v>
      </c>
      <c r="AZ484" s="51" t="e">
        <f t="shared" si="118"/>
        <v>#REF!</v>
      </c>
      <c r="BA484" s="51" t="e">
        <f t="shared" si="119"/>
        <v>#REF!</v>
      </c>
      <c r="BB484" s="51">
        <f t="shared" si="120"/>
        <v>0</v>
      </c>
      <c r="BC484" s="51" t="e">
        <f t="shared" si="121"/>
        <v>#REF!</v>
      </c>
      <c r="BD484" s="51">
        <f t="shared" si="122"/>
        <v>0</v>
      </c>
      <c r="BE484" s="51">
        <f>IFERROR(VLOOKUP(A484,salario!A$2:P$91,11,FALSE),0)</f>
        <v>0</v>
      </c>
      <c r="BF484" s="51">
        <f>SUMIFS(topmanager!$D:$D,topmanager!$C:$C,rs_nova!$A484,topmanager!$A:$A,rs_nova!BF$2)</f>
        <v>0</v>
      </c>
      <c r="BG484" s="51">
        <f>SUMIFS(topmanager!$D:$D,topmanager!$C:$C,rs_nova!$A484,topmanager!$A:$A,rs_nova!BG$2)</f>
        <v>0</v>
      </c>
      <c r="BH484" s="51">
        <f>SUMIFS(topmanager!$D:$D,topmanager!$C:$C,rs_nova!$A484,topmanager!$A:$A,rs_nova!BH$2)</f>
        <v>0</v>
      </c>
      <c r="BI484" s="51">
        <f>SUMIFS(topmanager!$D:$D,topmanager!$C:$C,rs_nova!$A484,topmanager!$A:$A,rs_nova!BI$2)</f>
        <v>0</v>
      </c>
      <c r="BJ484" s="51">
        <f>SUMIFS(topmanager!$D:$D,topmanager!$C:$C,rs_nova!$A484,topmanager!$A:$A,rs_nova!BJ$2)+SUMIFS(topmanager!$D:$D,topmanager!$C:$C,rs_nova!$A484,topmanager!$A:$A,rs_nova!BJ$2+1)</f>
        <v>0</v>
      </c>
      <c r="BK484" s="51">
        <f>IFERROR(VLOOKUP(A484,[8]ferias!$C$4:$G$100,5,FALSE),0)</f>
        <v>0</v>
      </c>
      <c r="BL484" s="51">
        <f>SUMIFS(topmanager!$D:$D,topmanager!$C:$C,rs_nova!$A484,topmanager!$A:$A,rs_nova!BL$2)</f>
        <v>0</v>
      </c>
      <c r="BM484" s="51">
        <f>SUMIFS(topmanager!$D:$D,topmanager!$C:$C,rs_nova!$A484,topmanager!$A:$A,rs_nova!BM$2)+SUMIFS(topmanager!$D:$D,topmanager!$C:$C,rs_nova!$A488,topmanager!$A:$A,151)</f>
        <v>0</v>
      </c>
      <c r="BN484" s="51">
        <f t="shared" si="123"/>
        <v>0</v>
      </c>
    </row>
    <row r="485" spans="1:66">
      <c r="A485" s="47" t="e">
        <f>total!#REF!</f>
        <v>#REF!</v>
      </c>
      <c r="B485" s="47">
        <f t="shared" si="110"/>
        <v>0</v>
      </c>
      <c r="C485" s="48" t="e">
        <f>total!#REF!</f>
        <v>#REF!</v>
      </c>
      <c r="D485" s="49" t="str">
        <f>IFERROR(VLOOKUP(A485,salario!A$3:J$32,10,FALSE),"")</f>
        <v/>
      </c>
      <c r="E485" s="49" t="str">
        <f>IFERROR(IF(VLOOKUP(A485,salario!A$3:O$32,15,FALSE)="","",VLOOKUP(A485,salario!A$3:O$32,15,FALSE)),"")</f>
        <v/>
      </c>
      <c r="F485" s="47" t="str">
        <f>IFERROR(VLOOKUP(A485,[5]base_pessoal!$B$2:$P$1504,13,FALSE),"")</f>
        <v/>
      </c>
      <c r="G485" s="50">
        <f>IFERROR(VLOOKUP(A485,salario!A$2:P$91,11,FALSE),0)*B485/30</f>
        <v>0</v>
      </c>
      <c r="H485" s="50">
        <f>SUMIFS(topmanager!$D:$D,topmanager!$C:$C,rs_nova!$A485,topmanager!$A:$A,rs_nova!H$2)+SUMIFS(topmanager!$D:$D,topmanager!$C:$C,rs_nova!$A485,topmanager!$A:$A,63)</f>
        <v>0</v>
      </c>
      <c r="I485" s="50">
        <f>-SUMIFS(topmanager!$D:$D,topmanager!$C:$C,rs_nova!$A485,topmanager!$A:$A,rs_nova!I$2)</f>
        <v>0</v>
      </c>
      <c r="J485" s="50">
        <f>SUMIFS(topmanager!$D:$D,topmanager!$C:$C,rs_nova!$A485,topmanager!$A:$A,rs_nova!J$2)</f>
        <v>0</v>
      </c>
      <c r="K485" s="50">
        <f>SUMIFS(topmanager!$D:$D,topmanager!$C:$C,rs_nova!$A485,topmanager!$A:$A,rs_nova!K$2)+SUMIFS(topmanager!$D:$D,topmanager!$C:$C,rs_nova!$A485,topmanager!$A:$A,911)</f>
        <v>0</v>
      </c>
      <c r="L485" s="50">
        <f>SUMIFS(topmanager!$D:$D,topmanager!$C:$C,rs_nova!$A485,topmanager!$A:$A,rs_nova!L$2)</f>
        <v>0</v>
      </c>
      <c r="M485" s="50">
        <f>SUMIFS(topmanager!$D:$D,topmanager!$C:$C,rs_nova!$A485,topmanager!$A:$A,rs_nova!M$2)+SUMIFS(topmanager!$D:$D,topmanager!$C:$C,rs_nova!$A485,topmanager!$A:$A,908)+SUMIFS(topmanager!$D:$D,topmanager!$C:$C,rs_nova!$A485,topmanager!$A:$A,550)</f>
        <v>0</v>
      </c>
      <c r="N485" s="50">
        <f>SUMIFS(topmanager!$D:$D,topmanager!$C:$C,rs_nova!$A485,topmanager!$A:$A,rs_nova!N$2)</f>
        <v>0</v>
      </c>
      <c r="O485" s="51">
        <f t="shared" si="111"/>
        <v>0</v>
      </c>
      <c r="P485" s="50">
        <f>IFERROR(VLOOKUP($A485,total!$B$4:$AW$437,27,0),0)</f>
        <v>0</v>
      </c>
      <c r="Q485" s="50">
        <f>IFERROR(VLOOKUP($A485,total!$B$4:$AW$437,21,0),0)</f>
        <v>0</v>
      </c>
      <c r="R485" s="50">
        <f>IFERROR(VLOOKUP($A485,total!$B$4:$AW$437,25,0),0)+IFERROR(VLOOKUP($A485,total!$B$4:$AW$437,36,0),0)</f>
        <v>0</v>
      </c>
      <c r="S485" s="50">
        <f>IFERROR(VLOOKUP(A485,gympass!$A$2:$F$148,6,0),0)</f>
        <v>0</v>
      </c>
      <c r="T485" s="50">
        <f>IFERROR(VLOOKUP($A485,total!$B$4:$AW$437,42,0),0)</f>
        <v>0</v>
      </c>
      <c r="U485" s="50">
        <f>IFERROR(VLOOKUP($A485,total!$B$4:$AW$437,32,0),0)</f>
        <v>0</v>
      </c>
      <c r="V485" s="50">
        <f>IFERROR(VLOOKUP($A485,total!$B$4:$AW$437,28,0),0)</f>
        <v>0</v>
      </c>
      <c r="W485" s="50">
        <f>IFERROR(VLOOKUP($A485,total!$B$4:$AX$437,49,0),0)</f>
        <v>0</v>
      </c>
      <c r="X485" s="50"/>
      <c r="Y485" s="50">
        <f>IFERROR(VLOOKUP(A485,#REF!,4,0),0)</f>
        <v>0</v>
      </c>
      <c r="Z485" s="50">
        <f>IFERROR(VLOOKUP(B485,#REF!,8,0),0)</f>
        <v>0</v>
      </c>
      <c r="AA485" s="50">
        <f>IFERROR(VLOOKUP($A485,total!$B$4:$AW$437,45,0),0)</f>
        <v>0</v>
      </c>
      <c r="AB485" s="50">
        <f>IFERROR(VLOOKUP($A485,total!$B$4:$AW$437,48,0),0)</f>
        <v>0</v>
      </c>
      <c r="AC485" s="50">
        <f>IFERROR(VLOOKUP($A485,total!$B$4:$AB$437,19,0),0)</f>
        <v>0</v>
      </c>
      <c r="AD485" s="50">
        <f>IFERROR(VLOOKUP($A485,total!$B$4:$AB$437,10,0),0)</f>
        <v>0</v>
      </c>
      <c r="AE485" s="50">
        <f>IFERROR(VLOOKUP($A485,total!$B$4:$AB$437,13,0),0)-SUMIFS(topmanager!$D:$D,topmanager!$C:$C,rs_nova!$A489,topmanager!$A:$A,856)</f>
        <v>0</v>
      </c>
      <c r="AF485" s="50">
        <f>IFERROR(VLOOKUP($A485,total!$B$4:$AB$437,16,0),0)</f>
        <v>0</v>
      </c>
      <c r="AG485" s="50">
        <f>IFERROR(VLOOKUP($A485,total!$B$4:$AB$437,7,0),0)</f>
        <v>0</v>
      </c>
      <c r="AH485" s="50">
        <f>IFERROR(VLOOKUP($A485,total!$B$4:$AD$437,29,0),0)</f>
        <v>0</v>
      </c>
      <c r="AI485" s="50">
        <f>IFERROR(VLOOKUP(A485,total!$B$4:$AN$437,39,0),0)</f>
        <v>0</v>
      </c>
      <c r="AJ485" s="51">
        <f t="shared" si="112"/>
        <v>0</v>
      </c>
      <c r="AK485" s="50">
        <f t="shared" si="113"/>
        <v>0</v>
      </c>
      <c r="AL485" s="50">
        <f t="shared" si="114"/>
        <v>0</v>
      </c>
      <c r="AM485" s="50">
        <f t="shared" si="115"/>
        <v>0</v>
      </c>
      <c r="AN485" s="50" t="e">
        <f t="shared" si="124"/>
        <v>#REF!</v>
      </c>
      <c r="AO485" s="50" t="e">
        <f t="shared" si="124"/>
        <v>#REF!</v>
      </c>
      <c r="AP485" s="50" t="e">
        <f t="shared" si="124"/>
        <v>#REF!</v>
      </c>
      <c r="AQ485" s="50">
        <f>IFERROR(VLOOKUP(TEXT($A485,"000000"),[6]Página1!$A$8:$S$801,13,FALSE),0)</f>
        <v>0</v>
      </c>
      <c r="AR485" s="50">
        <f>IFERROR(VLOOKUP(TEXT($A485,"000000"),[6]Página1!$A$8:$S$801,16,FALSE),0)</f>
        <v>0</v>
      </c>
      <c r="AS485" s="50">
        <f>IFERROR(VLOOKUP(TEXT($A485,"000000"),[6]Página1!$A$8:$S$801,19,FALSE),0)</f>
        <v>0</v>
      </c>
      <c r="AT485" s="50">
        <f>IFERROR(VLOOKUP(TEXT($A485,"000000"),[7]Página1!$A$8:$R$814,12,FALSE),0)</f>
        <v>0</v>
      </c>
      <c r="AU485" s="50">
        <f>IFERROR(VLOOKUP(TEXT($A485,"000000"),[7]Página1!$A$8:$R$814,15,FALSE),0)</f>
        <v>0</v>
      </c>
      <c r="AV485" s="50">
        <f>IFERROR(VLOOKUP(TEXT($A485,"000000"),[7]Página1!$A$8:$R$814,18,FALSE),0)</f>
        <v>0</v>
      </c>
      <c r="AW485" s="50"/>
      <c r="AX485" s="51" t="e">
        <f t="shared" si="116"/>
        <v>#REF!</v>
      </c>
      <c r="AY485" s="51" t="e">
        <f t="shared" si="117"/>
        <v>#REF!</v>
      </c>
      <c r="AZ485" s="51" t="e">
        <f t="shared" si="118"/>
        <v>#REF!</v>
      </c>
      <c r="BA485" s="51" t="e">
        <f t="shared" si="119"/>
        <v>#REF!</v>
      </c>
      <c r="BB485" s="51">
        <f t="shared" si="120"/>
        <v>0</v>
      </c>
      <c r="BC485" s="51" t="e">
        <f t="shared" si="121"/>
        <v>#REF!</v>
      </c>
      <c r="BD485" s="51">
        <f t="shared" si="122"/>
        <v>0</v>
      </c>
      <c r="BE485" s="51">
        <f>IFERROR(VLOOKUP(A485,salario!A$2:P$91,11,FALSE),0)</f>
        <v>0</v>
      </c>
      <c r="BF485" s="51">
        <f>SUMIFS(topmanager!$D:$D,topmanager!$C:$C,rs_nova!$A485,topmanager!$A:$A,rs_nova!BF$2)</f>
        <v>0</v>
      </c>
      <c r="BG485" s="51">
        <f>SUMIFS(topmanager!$D:$D,topmanager!$C:$C,rs_nova!$A485,topmanager!$A:$A,rs_nova!BG$2)</f>
        <v>0</v>
      </c>
      <c r="BH485" s="51">
        <f>SUMIFS(topmanager!$D:$D,topmanager!$C:$C,rs_nova!$A485,topmanager!$A:$A,rs_nova!BH$2)</f>
        <v>0</v>
      </c>
      <c r="BI485" s="51">
        <f>SUMIFS(topmanager!$D:$D,topmanager!$C:$C,rs_nova!$A485,topmanager!$A:$A,rs_nova!BI$2)</f>
        <v>0</v>
      </c>
      <c r="BJ485" s="51">
        <f>SUMIFS(topmanager!$D:$D,topmanager!$C:$C,rs_nova!$A485,topmanager!$A:$A,rs_nova!BJ$2)+SUMIFS(topmanager!$D:$D,topmanager!$C:$C,rs_nova!$A485,topmanager!$A:$A,rs_nova!BJ$2+1)</f>
        <v>0</v>
      </c>
      <c r="BK485" s="51">
        <f>IFERROR(VLOOKUP(A485,[8]ferias!$C$4:$G$100,5,FALSE),0)</f>
        <v>0</v>
      </c>
      <c r="BL485" s="51">
        <f>SUMIFS(topmanager!$D:$D,topmanager!$C:$C,rs_nova!$A485,topmanager!$A:$A,rs_nova!BL$2)</f>
        <v>0</v>
      </c>
      <c r="BM485" s="51">
        <f>SUMIFS(topmanager!$D:$D,topmanager!$C:$C,rs_nova!$A485,topmanager!$A:$A,rs_nova!BM$2)+SUMIFS(topmanager!$D:$D,topmanager!$C:$C,rs_nova!$A489,topmanager!$A:$A,151)</f>
        <v>0</v>
      </c>
      <c r="BN485" s="51">
        <f t="shared" si="123"/>
        <v>0</v>
      </c>
    </row>
    <row r="486" spans="1:66">
      <c r="A486" s="47" t="e">
        <f>total!#REF!</f>
        <v>#REF!</v>
      </c>
      <c r="B486" s="47">
        <f t="shared" si="110"/>
        <v>0</v>
      </c>
      <c r="C486" s="48" t="e">
        <f>total!#REF!</f>
        <v>#REF!</v>
      </c>
      <c r="D486" s="49" t="str">
        <f>IFERROR(VLOOKUP(A486,salario!A$3:J$32,10,FALSE),"")</f>
        <v/>
      </c>
      <c r="E486" s="49" t="str">
        <f>IFERROR(IF(VLOOKUP(A486,salario!A$3:O$32,15,FALSE)="","",VLOOKUP(A486,salario!A$3:O$32,15,FALSE)),"")</f>
        <v/>
      </c>
      <c r="F486" s="47" t="str">
        <f>IFERROR(VLOOKUP(A486,[5]base_pessoal!$B$2:$P$1504,13,FALSE),"")</f>
        <v/>
      </c>
      <c r="G486" s="50">
        <f>IFERROR(VLOOKUP(A486,salario!A$2:P$91,11,FALSE),0)*B486/30</f>
        <v>0</v>
      </c>
      <c r="H486" s="50">
        <f>SUMIFS(topmanager!$D:$D,topmanager!$C:$C,rs_nova!$A486,topmanager!$A:$A,rs_nova!H$2)+SUMIFS(topmanager!$D:$D,topmanager!$C:$C,rs_nova!$A486,topmanager!$A:$A,63)</f>
        <v>0</v>
      </c>
      <c r="I486" s="50">
        <f>-SUMIFS(topmanager!$D:$D,topmanager!$C:$C,rs_nova!$A486,topmanager!$A:$A,rs_nova!I$2)</f>
        <v>0</v>
      </c>
      <c r="J486" s="50">
        <f>SUMIFS(topmanager!$D:$D,topmanager!$C:$C,rs_nova!$A486,topmanager!$A:$A,rs_nova!J$2)</f>
        <v>0</v>
      </c>
      <c r="K486" s="50">
        <f>SUMIFS(topmanager!$D:$D,topmanager!$C:$C,rs_nova!$A486,topmanager!$A:$A,rs_nova!K$2)+SUMIFS(topmanager!$D:$D,topmanager!$C:$C,rs_nova!$A486,topmanager!$A:$A,911)</f>
        <v>0</v>
      </c>
      <c r="L486" s="50">
        <f>SUMIFS(topmanager!$D:$D,topmanager!$C:$C,rs_nova!$A486,topmanager!$A:$A,rs_nova!L$2)</f>
        <v>0</v>
      </c>
      <c r="M486" s="50">
        <f>SUMIFS(topmanager!$D:$D,topmanager!$C:$C,rs_nova!$A486,topmanager!$A:$A,rs_nova!M$2)+SUMIFS(topmanager!$D:$D,topmanager!$C:$C,rs_nova!$A486,topmanager!$A:$A,908)+SUMIFS(topmanager!$D:$D,topmanager!$C:$C,rs_nova!$A486,topmanager!$A:$A,550)</f>
        <v>0</v>
      </c>
      <c r="N486" s="50">
        <f>SUMIFS(topmanager!$D:$D,topmanager!$C:$C,rs_nova!$A486,topmanager!$A:$A,rs_nova!N$2)</f>
        <v>0</v>
      </c>
      <c r="O486" s="51">
        <f t="shared" si="111"/>
        <v>0</v>
      </c>
      <c r="P486" s="50">
        <f>IFERROR(VLOOKUP($A486,total!$B$4:$AW$437,27,0),0)</f>
        <v>0</v>
      </c>
      <c r="Q486" s="50">
        <f>IFERROR(VLOOKUP($A486,total!$B$4:$AW$437,21,0),0)</f>
        <v>0</v>
      </c>
      <c r="R486" s="50">
        <f>IFERROR(VLOOKUP($A486,total!$B$4:$AW$437,25,0),0)+IFERROR(VLOOKUP($A486,total!$B$4:$AW$437,36,0),0)</f>
        <v>0</v>
      </c>
      <c r="S486" s="50">
        <f>IFERROR(VLOOKUP(A486,gympass!$A$2:$F$148,6,0),0)</f>
        <v>0</v>
      </c>
      <c r="T486" s="50">
        <f>IFERROR(VLOOKUP($A486,total!$B$4:$AW$437,42,0),0)</f>
        <v>0</v>
      </c>
      <c r="U486" s="50">
        <f>IFERROR(VLOOKUP($A486,total!$B$4:$AW$437,32,0),0)</f>
        <v>0</v>
      </c>
      <c r="V486" s="50">
        <f>IFERROR(VLOOKUP($A486,total!$B$4:$AW$437,28,0),0)</f>
        <v>0</v>
      </c>
      <c r="W486" s="50">
        <f>IFERROR(VLOOKUP($A486,total!$B$4:$AX$437,49,0),0)</f>
        <v>0</v>
      </c>
      <c r="X486" s="50"/>
      <c r="Y486" s="50">
        <f>IFERROR(VLOOKUP(A486,#REF!,4,0),0)</f>
        <v>0</v>
      </c>
      <c r="Z486" s="50">
        <f>IFERROR(VLOOKUP(B486,#REF!,8,0),0)</f>
        <v>0</v>
      </c>
      <c r="AA486" s="50">
        <f>IFERROR(VLOOKUP($A486,total!$B$4:$AW$437,45,0),0)</f>
        <v>0</v>
      </c>
      <c r="AB486" s="50">
        <f>IFERROR(VLOOKUP($A486,total!$B$4:$AW$437,48,0),0)</f>
        <v>0</v>
      </c>
      <c r="AC486" s="50">
        <f>IFERROR(VLOOKUP($A486,total!$B$4:$AB$437,19,0),0)</f>
        <v>0</v>
      </c>
      <c r="AD486" s="50">
        <f>IFERROR(VLOOKUP($A486,total!$B$4:$AB$437,10,0),0)</f>
        <v>0</v>
      </c>
      <c r="AE486" s="50">
        <f>IFERROR(VLOOKUP($A486,total!$B$4:$AB$437,13,0),0)-SUMIFS(topmanager!$D:$D,topmanager!$C:$C,rs_nova!$A490,topmanager!$A:$A,856)</f>
        <v>0</v>
      </c>
      <c r="AF486" s="50">
        <f>IFERROR(VLOOKUP($A486,total!$B$4:$AB$437,16,0),0)</f>
        <v>0</v>
      </c>
      <c r="AG486" s="50">
        <f>IFERROR(VLOOKUP($A486,total!$B$4:$AB$437,7,0),0)</f>
        <v>0</v>
      </c>
      <c r="AH486" s="50">
        <f>IFERROR(VLOOKUP($A486,total!$B$4:$AD$437,29,0),0)</f>
        <v>0</v>
      </c>
      <c r="AI486" s="50">
        <f>IFERROR(VLOOKUP(A486,total!$B$4:$AN$437,39,0),0)</f>
        <v>0</v>
      </c>
      <c r="AJ486" s="51">
        <f t="shared" si="112"/>
        <v>0</v>
      </c>
      <c r="AK486" s="50">
        <f t="shared" si="113"/>
        <v>0</v>
      </c>
      <c r="AL486" s="50">
        <f t="shared" si="114"/>
        <v>0</v>
      </c>
      <c r="AM486" s="50">
        <f t="shared" si="115"/>
        <v>0</v>
      </c>
      <c r="AN486" s="50" t="e">
        <f t="shared" si="124"/>
        <v>#REF!</v>
      </c>
      <c r="AO486" s="50" t="e">
        <f t="shared" si="124"/>
        <v>#REF!</v>
      </c>
      <c r="AP486" s="50" t="e">
        <f t="shared" si="124"/>
        <v>#REF!</v>
      </c>
      <c r="AQ486" s="50">
        <f>IFERROR(VLOOKUP(TEXT($A486,"000000"),[6]Página1!$A$8:$S$801,13,FALSE),0)</f>
        <v>0</v>
      </c>
      <c r="AR486" s="50">
        <f>IFERROR(VLOOKUP(TEXT($A486,"000000"),[6]Página1!$A$8:$S$801,16,FALSE),0)</f>
        <v>0</v>
      </c>
      <c r="AS486" s="50">
        <f>IFERROR(VLOOKUP(TEXT($A486,"000000"),[6]Página1!$A$8:$S$801,19,FALSE),0)</f>
        <v>0</v>
      </c>
      <c r="AT486" s="50">
        <f>IFERROR(VLOOKUP(TEXT($A486,"000000"),[7]Página1!$A$8:$R$814,12,FALSE),0)</f>
        <v>0</v>
      </c>
      <c r="AU486" s="50">
        <f>IFERROR(VLOOKUP(TEXT($A486,"000000"),[7]Página1!$A$8:$R$814,15,FALSE),0)</f>
        <v>0</v>
      </c>
      <c r="AV486" s="50">
        <f>IFERROR(VLOOKUP(TEXT($A486,"000000"),[7]Página1!$A$8:$R$814,18,FALSE),0)</f>
        <v>0</v>
      </c>
      <c r="AW486" s="50"/>
      <c r="AX486" s="51" t="e">
        <f t="shared" si="116"/>
        <v>#REF!</v>
      </c>
      <c r="AY486" s="51" t="e">
        <f t="shared" si="117"/>
        <v>#REF!</v>
      </c>
      <c r="AZ486" s="51" t="e">
        <f t="shared" si="118"/>
        <v>#REF!</v>
      </c>
      <c r="BA486" s="51" t="e">
        <f t="shared" si="119"/>
        <v>#REF!</v>
      </c>
      <c r="BB486" s="51">
        <f t="shared" si="120"/>
        <v>0</v>
      </c>
      <c r="BC486" s="51" t="e">
        <f t="shared" si="121"/>
        <v>#REF!</v>
      </c>
      <c r="BD486" s="51">
        <f t="shared" si="122"/>
        <v>0</v>
      </c>
      <c r="BE486" s="51">
        <f>IFERROR(VLOOKUP(A486,salario!A$2:P$91,11,FALSE),0)</f>
        <v>0</v>
      </c>
      <c r="BF486" s="51">
        <f>SUMIFS(topmanager!$D:$D,topmanager!$C:$C,rs_nova!$A486,topmanager!$A:$A,rs_nova!BF$2)</f>
        <v>0</v>
      </c>
      <c r="BG486" s="51">
        <f>SUMIFS(topmanager!$D:$D,topmanager!$C:$C,rs_nova!$A486,topmanager!$A:$A,rs_nova!BG$2)</f>
        <v>0</v>
      </c>
      <c r="BH486" s="51">
        <f>SUMIFS(topmanager!$D:$D,topmanager!$C:$C,rs_nova!$A486,topmanager!$A:$A,rs_nova!BH$2)</f>
        <v>0</v>
      </c>
      <c r="BI486" s="51">
        <f>SUMIFS(topmanager!$D:$D,topmanager!$C:$C,rs_nova!$A486,topmanager!$A:$A,rs_nova!BI$2)</f>
        <v>0</v>
      </c>
      <c r="BJ486" s="51">
        <f>SUMIFS(topmanager!$D:$D,topmanager!$C:$C,rs_nova!$A486,topmanager!$A:$A,rs_nova!BJ$2)+SUMIFS(topmanager!$D:$D,topmanager!$C:$C,rs_nova!$A486,topmanager!$A:$A,rs_nova!BJ$2+1)</f>
        <v>0</v>
      </c>
      <c r="BK486" s="51">
        <f>IFERROR(VLOOKUP(A486,[8]ferias!$C$4:$G$100,5,FALSE),0)</f>
        <v>0</v>
      </c>
      <c r="BL486" s="51">
        <f>SUMIFS(topmanager!$D:$D,topmanager!$C:$C,rs_nova!$A486,topmanager!$A:$A,rs_nova!BL$2)</f>
        <v>0</v>
      </c>
      <c r="BM486" s="51">
        <f>SUMIFS(topmanager!$D:$D,topmanager!$C:$C,rs_nova!$A486,topmanager!$A:$A,rs_nova!BM$2)+SUMIFS(topmanager!$D:$D,topmanager!$C:$C,rs_nova!$A490,topmanager!$A:$A,151)</f>
        <v>0</v>
      </c>
      <c r="BN486" s="51">
        <f t="shared" si="123"/>
        <v>0</v>
      </c>
    </row>
    <row r="487" spans="1:66">
      <c r="A487" s="47" t="e">
        <f>total!#REF!</f>
        <v>#REF!</v>
      </c>
      <c r="B487" s="47">
        <f t="shared" si="110"/>
        <v>0</v>
      </c>
      <c r="C487" s="48" t="e">
        <f>total!#REF!</f>
        <v>#REF!</v>
      </c>
      <c r="D487" s="49" t="str">
        <f>IFERROR(VLOOKUP(A487,salario!A$3:J$32,10,FALSE),"")</f>
        <v/>
      </c>
      <c r="E487" s="49" t="str">
        <f>IFERROR(IF(VLOOKUP(A487,salario!A$3:O$32,15,FALSE)="","",VLOOKUP(A487,salario!A$3:O$32,15,FALSE)),"")</f>
        <v/>
      </c>
      <c r="F487" s="47" t="str">
        <f>IFERROR(VLOOKUP(A487,[5]base_pessoal!$B$2:$P$1504,13,FALSE),"")</f>
        <v/>
      </c>
      <c r="G487" s="50">
        <f>IFERROR(VLOOKUP(A487,salario!A$2:P$91,11,FALSE),0)*B487/30</f>
        <v>0</v>
      </c>
      <c r="H487" s="50">
        <f>SUMIFS(topmanager!$D:$D,topmanager!$C:$C,rs_nova!$A487,topmanager!$A:$A,rs_nova!H$2)+SUMIFS(topmanager!$D:$D,topmanager!$C:$C,rs_nova!$A487,topmanager!$A:$A,63)</f>
        <v>0</v>
      </c>
      <c r="I487" s="50">
        <f>-SUMIFS(topmanager!$D:$D,topmanager!$C:$C,rs_nova!$A487,topmanager!$A:$A,rs_nova!I$2)</f>
        <v>0</v>
      </c>
      <c r="J487" s="50">
        <f>SUMIFS(topmanager!$D:$D,topmanager!$C:$C,rs_nova!$A487,topmanager!$A:$A,rs_nova!J$2)</f>
        <v>0</v>
      </c>
      <c r="K487" s="50">
        <f>SUMIFS(topmanager!$D:$D,topmanager!$C:$C,rs_nova!$A487,topmanager!$A:$A,rs_nova!K$2)+SUMIFS(topmanager!$D:$D,topmanager!$C:$C,rs_nova!$A487,topmanager!$A:$A,911)</f>
        <v>0</v>
      </c>
      <c r="L487" s="50">
        <f>SUMIFS(topmanager!$D:$D,topmanager!$C:$C,rs_nova!$A487,topmanager!$A:$A,rs_nova!L$2)</f>
        <v>0</v>
      </c>
      <c r="M487" s="50">
        <f>SUMIFS(topmanager!$D:$D,topmanager!$C:$C,rs_nova!$A487,topmanager!$A:$A,rs_nova!M$2)+SUMIFS(topmanager!$D:$D,topmanager!$C:$C,rs_nova!$A487,topmanager!$A:$A,908)+SUMIFS(topmanager!$D:$D,topmanager!$C:$C,rs_nova!$A487,topmanager!$A:$A,550)</f>
        <v>0</v>
      </c>
      <c r="N487" s="50">
        <f>SUMIFS(topmanager!$D:$D,topmanager!$C:$C,rs_nova!$A487,topmanager!$A:$A,rs_nova!N$2)</f>
        <v>0</v>
      </c>
      <c r="O487" s="51">
        <f t="shared" si="111"/>
        <v>0</v>
      </c>
      <c r="P487" s="50">
        <f>IFERROR(VLOOKUP($A487,total!$B$4:$AW$437,27,0),0)</f>
        <v>0</v>
      </c>
      <c r="Q487" s="50">
        <f>IFERROR(VLOOKUP($A487,total!$B$4:$AW$437,21,0),0)</f>
        <v>0</v>
      </c>
      <c r="R487" s="50">
        <f>IFERROR(VLOOKUP($A487,total!$B$4:$AW$437,25,0),0)+IFERROR(VLOOKUP($A487,total!$B$4:$AW$437,36,0),0)</f>
        <v>0</v>
      </c>
      <c r="S487" s="50">
        <f>IFERROR(VLOOKUP(A487,gympass!$A$2:$F$148,6,0),0)</f>
        <v>0</v>
      </c>
      <c r="T487" s="50">
        <f>IFERROR(VLOOKUP($A487,total!$B$4:$AW$437,42,0),0)</f>
        <v>0</v>
      </c>
      <c r="U487" s="50">
        <f>IFERROR(VLOOKUP($A487,total!$B$4:$AW$437,32,0),0)</f>
        <v>0</v>
      </c>
      <c r="V487" s="50">
        <f>IFERROR(VLOOKUP($A487,total!$B$4:$AW$437,28,0),0)</f>
        <v>0</v>
      </c>
      <c r="W487" s="50">
        <f>IFERROR(VLOOKUP($A487,total!$B$4:$AX$437,49,0),0)</f>
        <v>0</v>
      </c>
      <c r="X487" s="50"/>
      <c r="Y487" s="50">
        <f>IFERROR(VLOOKUP(A487,#REF!,4,0),0)</f>
        <v>0</v>
      </c>
      <c r="Z487" s="50">
        <f>IFERROR(VLOOKUP(B487,#REF!,8,0),0)</f>
        <v>0</v>
      </c>
      <c r="AA487" s="50">
        <f>IFERROR(VLOOKUP($A487,total!$B$4:$AW$437,45,0),0)</f>
        <v>0</v>
      </c>
      <c r="AB487" s="50">
        <f>IFERROR(VLOOKUP($A487,total!$B$4:$AW$437,48,0),0)</f>
        <v>0</v>
      </c>
      <c r="AC487" s="50">
        <f>IFERROR(VLOOKUP($A487,total!$B$4:$AB$437,19,0),0)</f>
        <v>0</v>
      </c>
      <c r="AD487" s="50">
        <f>IFERROR(VLOOKUP($A487,total!$B$4:$AB$437,10,0),0)</f>
        <v>0</v>
      </c>
      <c r="AE487" s="50">
        <f>IFERROR(VLOOKUP($A487,total!$B$4:$AB$437,13,0),0)-SUMIFS(topmanager!$D:$D,topmanager!$C:$C,rs_nova!$A491,topmanager!$A:$A,856)</f>
        <v>0</v>
      </c>
      <c r="AF487" s="50">
        <f>IFERROR(VLOOKUP($A487,total!$B$4:$AB$437,16,0),0)</f>
        <v>0</v>
      </c>
      <c r="AG487" s="50">
        <f>IFERROR(VLOOKUP($A487,total!$B$4:$AB$437,7,0),0)</f>
        <v>0</v>
      </c>
      <c r="AH487" s="50">
        <f>IFERROR(VLOOKUP($A487,total!$B$4:$AD$437,29,0),0)</f>
        <v>0</v>
      </c>
      <c r="AI487" s="50">
        <f>IFERROR(VLOOKUP(A487,total!$B$4:$AN$437,39,0),0)</f>
        <v>0</v>
      </c>
      <c r="AJ487" s="51">
        <f t="shared" si="112"/>
        <v>0</v>
      </c>
      <c r="AK487" s="50">
        <f t="shared" si="113"/>
        <v>0</v>
      </c>
      <c r="AL487" s="50">
        <f t="shared" si="114"/>
        <v>0</v>
      </c>
      <c r="AM487" s="50">
        <f t="shared" si="115"/>
        <v>0</v>
      </c>
      <c r="AN487" s="50" t="e">
        <f t="shared" si="124"/>
        <v>#REF!</v>
      </c>
      <c r="AO487" s="50" t="e">
        <f t="shared" si="124"/>
        <v>#REF!</v>
      </c>
      <c r="AP487" s="50" t="e">
        <f t="shared" si="124"/>
        <v>#REF!</v>
      </c>
      <c r="AQ487" s="50">
        <f>IFERROR(VLOOKUP(TEXT($A487,"000000"),[6]Página1!$A$8:$S$801,13,FALSE),0)</f>
        <v>0</v>
      </c>
      <c r="AR487" s="50">
        <f>IFERROR(VLOOKUP(TEXT($A487,"000000"),[6]Página1!$A$8:$S$801,16,FALSE),0)</f>
        <v>0</v>
      </c>
      <c r="AS487" s="50">
        <f>IFERROR(VLOOKUP(TEXT($A487,"000000"),[6]Página1!$A$8:$S$801,19,FALSE),0)</f>
        <v>0</v>
      </c>
      <c r="AT487" s="50">
        <f>IFERROR(VLOOKUP(TEXT($A487,"000000"),[7]Página1!$A$8:$R$814,12,FALSE),0)</f>
        <v>0</v>
      </c>
      <c r="AU487" s="50">
        <f>IFERROR(VLOOKUP(TEXT($A487,"000000"),[7]Página1!$A$8:$R$814,15,FALSE),0)</f>
        <v>0</v>
      </c>
      <c r="AV487" s="50">
        <f>IFERROR(VLOOKUP(TEXT($A487,"000000"),[7]Página1!$A$8:$R$814,18,FALSE),0)</f>
        <v>0</v>
      </c>
      <c r="AW487" s="50"/>
      <c r="AX487" s="51" t="e">
        <f t="shared" si="116"/>
        <v>#REF!</v>
      </c>
      <c r="AY487" s="51" t="e">
        <f t="shared" si="117"/>
        <v>#REF!</v>
      </c>
      <c r="AZ487" s="51" t="e">
        <f t="shared" si="118"/>
        <v>#REF!</v>
      </c>
      <c r="BA487" s="51" t="e">
        <f t="shared" si="119"/>
        <v>#REF!</v>
      </c>
      <c r="BB487" s="51">
        <f t="shared" si="120"/>
        <v>0</v>
      </c>
      <c r="BC487" s="51" t="e">
        <f t="shared" si="121"/>
        <v>#REF!</v>
      </c>
      <c r="BD487" s="51">
        <f t="shared" si="122"/>
        <v>0</v>
      </c>
      <c r="BE487" s="51">
        <f>IFERROR(VLOOKUP(A487,salario!A$2:P$91,11,FALSE),0)</f>
        <v>0</v>
      </c>
      <c r="BF487" s="51">
        <f>SUMIFS(topmanager!$D:$D,topmanager!$C:$C,rs_nova!$A487,topmanager!$A:$A,rs_nova!BF$2)</f>
        <v>0</v>
      </c>
      <c r="BG487" s="51">
        <f>SUMIFS(topmanager!$D:$D,topmanager!$C:$C,rs_nova!$A487,topmanager!$A:$A,rs_nova!BG$2)</f>
        <v>0</v>
      </c>
      <c r="BH487" s="51">
        <f>SUMIFS(topmanager!$D:$D,topmanager!$C:$C,rs_nova!$A487,topmanager!$A:$A,rs_nova!BH$2)</f>
        <v>0</v>
      </c>
      <c r="BI487" s="51">
        <f>SUMIFS(topmanager!$D:$D,topmanager!$C:$C,rs_nova!$A487,topmanager!$A:$A,rs_nova!BI$2)</f>
        <v>0</v>
      </c>
      <c r="BJ487" s="51">
        <f>SUMIFS(topmanager!$D:$D,topmanager!$C:$C,rs_nova!$A487,topmanager!$A:$A,rs_nova!BJ$2)+SUMIFS(topmanager!$D:$D,topmanager!$C:$C,rs_nova!$A487,topmanager!$A:$A,rs_nova!BJ$2+1)</f>
        <v>0</v>
      </c>
      <c r="BK487" s="51">
        <f>IFERROR(VLOOKUP(A487,[8]ferias!$C$4:$G$100,5,FALSE),0)</f>
        <v>0</v>
      </c>
      <c r="BL487" s="51">
        <f>SUMIFS(topmanager!$D:$D,topmanager!$C:$C,rs_nova!$A487,topmanager!$A:$A,rs_nova!BL$2)</f>
        <v>0</v>
      </c>
      <c r="BM487" s="51">
        <f>SUMIFS(topmanager!$D:$D,topmanager!$C:$C,rs_nova!$A487,topmanager!$A:$A,rs_nova!BM$2)+SUMIFS(topmanager!$D:$D,topmanager!$C:$C,rs_nova!$A491,topmanager!$A:$A,151)</f>
        <v>0</v>
      </c>
      <c r="BN487" s="51">
        <f t="shared" si="123"/>
        <v>0</v>
      </c>
    </row>
    <row r="488" spans="1:66">
      <c r="A488" s="47" t="e">
        <f>total!#REF!</f>
        <v>#REF!</v>
      </c>
      <c r="B488" s="47">
        <f t="shared" si="110"/>
        <v>0</v>
      </c>
      <c r="C488" s="48" t="e">
        <f>total!#REF!</f>
        <v>#REF!</v>
      </c>
      <c r="D488" s="49" t="str">
        <f>IFERROR(VLOOKUP(A488,salario!A$3:J$32,10,FALSE),"")</f>
        <v/>
      </c>
      <c r="E488" s="49" t="str">
        <f>IFERROR(IF(VLOOKUP(A488,salario!A$3:O$32,15,FALSE)="","",VLOOKUP(A488,salario!A$3:O$32,15,FALSE)),"")</f>
        <v/>
      </c>
      <c r="F488" s="47" t="str">
        <f>IFERROR(VLOOKUP(A488,[5]base_pessoal!$B$2:$P$1504,13,FALSE),"")</f>
        <v/>
      </c>
      <c r="G488" s="50">
        <f>IFERROR(VLOOKUP(A488,salario!A$2:P$91,11,FALSE),0)*B488/30</f>
        <v>0</v>
      </c>
      <c r="H488" s="50">
        <f>SUMIFS(topmanager!$D:$D,topmanager!$C:$C,rs_nova!$A488,topmanager!$A:$A,rs_nova!H$2)+SUMIFS(topmanager!$D:$D,topmanager!$C:$C,rs_nova!$A488,topmanager!$A:$A,63)</f>
        <v>0</v>
      </c>
      <c r="I488" s="50">
        <f>-SUMIFS(topmanager!$D:$D,topmanager!$C:$C,rs_nova!$A488,topmanager!$A:$A,rs_nova!I$2)</f>
        <v>0</v>
      </c>
      <c r="J488" s="50">
        <f>SUMIFS(topmanager!$D:$D,topmanager!$C:$C,rs_nova!$A488,topmanager!$A:$A,rs_nova!J$2)</f>
        <v>0</v>
      </c>
      <c r="K488" s="50">
        <f>SUMIFS(topmanager!$D:$D,topmanager!$C:$C,rs_nova!$A488,topmanager!$A:$A,rs_nova!K$2)+SUMIFS(topmanager!$D:$D,topmanager!$C:$C,rs_nova!$A488,topmanager!$A:$A,911)</f>
        <v>0</v>
      </c>
      <c r="L488" s="50">
        <f>SUMIFS(topmanager!$D:$D,topmanager!$C:$C,rs_nova!$A488,topmanager!$A:$A,rs_nova!L$2)</f>
        <v>0</v>
      </c>
      <c r="M488" s="50">
        <f>SUMIFS(topmanager!$D:$D,topmanager!$C:$C,rs_nova!$A488,topmanager!$A:$A,rs_nova!M$2)+SUMIFS(topmanager!$D:$D,topmanager!$C:$C,rs_nova!$A488,topmanager!$A:$A,908)+SUMIFS(topmanager!$D:$D,topmanager!$C:$C,rs_nova!$A488,topmanager!$A:$A,550)</f>
        <v>0</v>
      </c>
      <c r="N488" s="50">
        <f>SUMIFS(topmanager!$D:$D,topmanager!$C:$C,rs_nova!$A488,topmanager!$A:$A,rs_nova!N$2)</f>
        <v>0</v>
      </c>
      <c r="O488" s="51">
        <f t="shared" si="111"/>
        <v>0</v>
      </c>
      <c r="P488" s="50">
        <f>IFERROR(VLOOKUP($A488,total!$B$4:$AW$437,27,0),0)</f>
        <v>0</v>
      </c>
      <c r="Q488" s="50">
        <f>IFERROR(VLOOKUP($A488,total!$B$4:$AW$437,21,0),0)</f>
        <v>0</v>
      </c>
      <c r="R488" s="50">
        <f>IFERROR(VLOOKUP($A488,total!$B$4:$AW$437,25,0),0)+IFERROR(VLOOKUP($A488,total!$B$4:$AW$437,36,0),0)</f>
        <v>0</v>
      </c>
      <c r="S488" s="50">
        <f>IFERROR(VLOOKUP(A488,gympass!$A$2:$F$148,6,0),0)</f>
        <v>0</v>
      </c>
      <c r="T488" s="50">
        <f>IFERROR(VLOOKUP($A488,total!$B$4:$AW$437,42,0),0)</f>
        <v>0</v>
      </c>
      <c r="U488" s="50">
        <f>IFERROR(VLOOKUP($A488,total!$B$4:$AW$437,32,0),0)</f>
        <v>0</v>
      </c>
      <c r="V488" s="50">
        <f>IFERROR(VLOOKUP($A488,total!$B$4:$AW$437,28,0),0)</f>
        <v>0</v>
      </c>
      <c r="W488" s="50">
        <f>IFERROR(VLOOKUP($A488,total!$B$4:$AX$437,49,0),0)</f>
        <v>0</v>
      </c>
      <c r="X488" s="50"/>
      <c r="Y488" s="50">
        <f>IFERROR(VLOOKUP(A488,#REF!,4,0),0)</f>
        <v>0</v>
      </c>
      <c r="Z488" s="50">
        <f>IFERROR(VLOOKUP(B488,#REF!,8,0),0)</f>
        <v>0</v>
      </c>
      <c r="AA488" s="50">
        <f>IFERROR(VLOOKUP($A488,total!$B$4:$AW$437,45,0),0)</f>
        <v>0</v>
      </c>
      <c r="AB488" s="50">
        <f>IFERROR(VLOOKUP($A488,total!$B$4:$AW$437,48,0),0)</f>
        <v>0</v>
      </c>
      <c r="AC488" s="50">
        <f>IFERROR(VLOOKUP($A488,total!$B$4:$AB$437,19,0),0)</f>
        <v>0</v>
      </c>
      <c r="AD488" s="50">
        <f>IFERROR(VLOOKUP($A488,total!$B$4:$AB$437,10,0),0)</f>
        <v>0</v>
      </c>
      <c r="AE488" s="50">
        <f>IFERROR(VLOOKUP($A488,total!$B$4:$AB$437,13,0),0)-SUMIFS(topmanager!$D:$D,topmanager!$C:$C,rs_nova!$A492,topmanager!$A:$A,856)</f>
        <v>0</v>
      </c>
      <c r="AF488" s="50">
        <f>IFERROR(VLOOKUP($A488,total!$B$4:$AB$437,16,0),0)</f>
        <v>0</v>
      </c>
      <c r="AG488" s="50">
        <f>IFERROR(VLOOKUP($A488,total!$B$4:$AB$437,7,0),0)</f>
        <v>0</v>
      </c>
      <c r="AH488" s="50">
        <f>IFERROR(VLOOKUP($A488,total!$B$4:$AD$437,29,0),0)</f>
        <v>0</v>
      </c>
      <c r="AI488" s="50">
        <f>IFERROR(VLOOKUP(A488,total!$B$4:$AN$437,39,0),0)</f>
        <v>0</v>
      </c>
      <c r="AJ488" s="51">
        <f t="shared" si="112"/>
        <v>0</v>
      </c>
      <c r="AK488" s="50">
        <f t="shared" si="113"/>
        <v>0</v>
      </c>
      <c r="AL488" s="50">
        <f t="shared" si="114"/>
        <v>0</v>
      </c>
      <c r="AM488" s="50">
        <f t="shared" si="115"/>
        <v>0</v>
      </c>
      <c r="AN488" s="50" t="e">
        <f t="shared" si="124"/>
        <v>#REF!</v>
      </c>
      <c r="AO488" s="50" t="e">
        <f t="shared" si="124"/>
        <v>#REF!</v>
      </c>
      <c r="AP488" s="50" t="e">
        <f t="shared" si="124"/>
        <v>#REF!</v>
      </c>
      <c r="AQ488" s="50">
        <f>IFERROR(VLOOKUP(TEXT($A488,"000000"),[6]Página1!$A$8:$S$801,13,FALSE),0)</f>
        <v>0</v>
      </c>
      <c r="AR488" s="50">
        <f>IFERROR(VLOOKUP(TEXT($A488,"000000"),[6]Página1!$A$8:$S$801,16,FALSE),0)</f>
        <v>0</v>
      </c>
      <c r="AS488" s="50">
        <f>IFERROR(VLOOKUP(TEXT($A488,"000000"),[6]Página1!$A$8:$S$801,19,FALSE),0)</f>
        <v>0</v>
      </c>
      <c r="AT488" s="50">
        <f>IFERROR(VLOOKUP(TEXT($A488,"000000"),[7]Página1!$A$8:$R$814,12,FALSE),0)</f>
        <v>0</v>
      </c>
      <c r="AU488" s="50">
        <f>IFERROR(VLOOKUP(TEXT($A488,"000000"),[7]Página1!$A$8:$R$814,15,FALSE),0)</f>
        <v>0</v>
      </c>
      <c r="AV488" s="50">
        <f>IFERROR(VLOOKUP(TEXT($A488,"000000"),[7]Página1!$A$8:$R$814,18,FALSE),0)</f>
        <v>0</v>
      </c>
      <c r="AW488" s="50"/>
      <c r="AX488" s="51" t="e">
        <f t="shared" si="116"/>
        <v>#REF!</v>
      </c>
      <c r="AY488" s="51" t="e">
        <f t="shared" si="117"/>
        <v>#REF!</v>
      </c>
      <c r="AZ488" s="51" t="e">
        <f t="shared" si="118"/>
        <v>#REF!</v>
      </c>
      <c r="BA488" s="51" t="e">
        <f t="shared" si="119"/>
        <v>#REF!</v>
      </c>
      <c r="BB488" s="51">
        <f t="shared" si="120"/>
        <v>0</v>
      </c>
      <c r="BC488" s="51" t="e">
        <f t="shared" si="121"/>
        <v>#REF!</v>
      </c>
      <c r="BD488" s="51">
        <f t="shared" si="122"/>
        <v>0</v>
      </c>
      <c r="BE488" s="51">
        <f>IFERROR(VLOOKUP(A488,salario!A$2:P$91,11,FALSE),0)</f>
        <v>0</v>
      </c>
      <c r="BF488" s="51">
        <f>SUMIFS(topmanager!$D:$D,topmanager!$C:$C,rs_nova!$A488,topmanager!$A:$A,rs_nova!BF$2)</f>
        <v>0</v>
      </c>
      <c r="BG488" s="51">
        <f>SUMIFS(topmanager!$D:$D,topmanager!$C:$C,rs_nova!$A488,topmanager!$A:$A,rs_nova!BG$2)</f>
        <v>0</v>
      </c>
      <c r="BH488" s="51">
        <f>SUMIFS(topmanager!$D:$D,topmanager!$C:$C,rs_nova!$A488,topmanager!$A:$A,rs_nova!BH$2)</f>
        <v>0</v>
      </c>
      <c r="BI488" s="51">
        <f>SUMIFS(topmanager!$D:$D,topmanager!$C:$C,rs_nova!$A488,topmanager!$A:$A,rs_nova!BI$2)</f>
        <v>0</v>
      </c>
      <c r="BJ488" s="51">
        <f>SUMIFS(topmanager!$D:$D,topmanager!$C:$C,rs_nova!$A488,topmanager!$A:$A,rs_nova!BJ$2)+SUMIFS(topmanager!$D:$D,topmanager!$C:$C,rs_nova!$A488,topmanager!$A:$A,rs_nova!BJ$2+1)</f>
        <v>0</v>
      </c>
      <c r="BK488" s="51">
        <f>IFERROR(VLOOKUP(A488,[8]ferias!$C$4:$G$100,5,FALSE),0)</f>
        <v>0</v>
      </c>
      <c r="BL488" s="51">
        <f>SUMIFS(topmanager!$D:$D,topmanager!$C:$C,rs_nova!$A488,topmanager!$A:$A,rs_nova!BL$2)</f>
        <v>0</v>
      </c>
      <c r="BM488" s="51">
        <f>SUMIFS(topmanager!$D:$D,topmanager!$C:$C,rs_nova!$A488,topmanager!$A:$A,rs_nova!BM$2)+SUMIFS(topmanager!$D:$D,topmanager!$C:$C,rs_nova!$A492,topmanager!$A:$A,151)</f>
        <v>0</v>
      </c>
      <c r="BN488" s="51">
        <f t="shared" si="123"/>
        <v>0</v>
      </c>
    </row>
    <row r="489" spans="1:66">
      <c r="A489" s="47" t="e">
        <f>total!#REF!</f>
        <v>#REF!</v>
      </c>
      <c r="B489" s="47">
        <f t="shared" si="110"/>
        <v>0</v>
      </c>
      <c r="C489" s="48" t="e">
        <f>total!#REF!</f>
        <v>#REF!</v>
      </c>
      <c r="D489" s="49" t="str">
        <f>IFERROR(VLOOKUP(A489,salario!A$3:J$32,10,FALSE),"")</f>
        <v/>
      </c>
      <c r="E489" s="49" t="str">
        <f>IFERROR(IF(VLOOKUP(A489,salario!A$3:O$32,15,FALSE)="","",VLOOKUP(A489,salario!A$3:O$32,15,FALSE)),"")</f>
        <v/>
      </c>
      <c r="F489" s="47" t="str">
        <f>IFERROR(VLOOKUP(A489,[5]base_pessoal!$B$2:$P$1504,13,FALSE),"")</f>
        <v/>
      </c>
      <c r="G489" s="50">
        <f>IFERROR(VLOOKUP(A489,salario!A$2:P$91,11,FALSE),0)*B489/30</f>
        <v>0</v>
      </c>
      <c r="H489" s="50">
        <f>SUMIFS(topmanager!$D:$D,topmanager!$C:$C,rs_nova!$A489,topmanager!$A:$A,rs_nova!H$2)+SUMIFS(topmanager!$D:$D,topmanager!$C:$C,rs_nova!$A489,topmanager!$A:$A,63)</f>
        <v>0</v>
      </c>
      <c r="I489" s="50">
        <f>-SUMIFS(topmanager!$D:$D,topmanager!$C:$C,rs_nova!$A489,topmanager!$A:$A,rs_nova!I$2)</f>
        <v>0</v>
      </c>
      <c r="J489" s="50">
        <f>SUMIFS(topmanager!$D:$D,topmanager!$C:$C,rs_nova!$A489,topmanager!$A:$A,rs_nova!J$2)</f>
        <v>0</v>
      </c>
      <c r="K489" s="50">
        <f>SUMIFS(topmanager!$D:$D,topmanager!$C:$C,rs_nova!$A489,topmanager!$A:$A,rs_nova!K$2)+SUMIFS(topmanager!$D:$D,topmanager!$C:$C,rs_nova!$A489,topmanager!$A:$A,911)</f>
        <v>0</v>
      </c>
      <c r="L489" s="50">
        <f>SUMIFS(topmanager!$D:$D,topmanager!$C:$C,rs_nova!$A489,topmanager!$A:$A,rs_nova!L$2)</f>
        <v>0</v>
      </c>
      <c r="M489" s="50">
        <f>SUMIFS(topmanager!$D:$D,topmanager!$C:$C,rs_nova!$A489,topmanager!$A:$A,rs_nova!M$2)+SUMIFS(topmanager!$D:$D,topmanager!$C:$C,rs_nova!$A489,topmanager!$A:$A,908)+SUMIFS(topmanager!$D:$D,topmanager!$C:$C,rs_nova!$A489,topmanager!$A:$A,550)</f>
        <v>0</v>
      </c>
      <c r="N489" s="50">
        <f>SUMIFS(topmanager!$D:$D,topmanager!$C:$C,rs_nova!$A489,topmanager!$A:$A,rs_nova!N$2)</f>
        <v>0</v>
      </c>
      <c r="O489" s="51">
        <f t="shared" si="111"/>
        <v>0</v>
      </c>
      <c r="P489" s="50">
        <f>IFERROR(VLOOKUP($A489,total!$B$4:$AW$437,27,0),0)</f>
        <v>0</v>
      </c>
      <c r="Q489" s="50">
        <f>IFERROR(VLOOKUP($A489,total!$B$4:$AW$437,21,0),0)</f>
        <v>0</v>
      </c>
      <c r="R489" s="50">
        <f>IFERROR(VLOOKUP($A489,total!$B$4:$AW$437,25,0),0)+IFERROR(VLOOKUP($A489,total!$B$4:$AW$437,36,0),0)</f>
        <v>0</v>
      </c>
      <c r="S489" s="50">
        <f>IFERROR(VLOOKUP(A489,gympass!$A$2:$F$148,6,0),0)</f>
        <v>0</v>
      </c>
      <c r="T489" s="50">
        <f>IFERROR(VLOOKUP($A489,total!$B$4:$AW$437,42,0),0)</f>
        <v>0</v>
      </c>
      <c r="U489" s="50">
        <f>IFERROR(VLOOKUP($A489,total!$B$4:$AW$437,32,0),0)</f>
        <v>0</v>
      </c>
      <c r="V489" s="50">
        <f>IFERROR(VLOOKUP($A489,total!$B$4:$AW$437,28,0),0)</f>
        <v>0</v>
      </c>
      <c r="W489" s="50">
        <f>IFERROR(VLOOKUP($A489,total!$B$4:$AX$437,49,0),0)</f>
        <v>0</v>
      </c>
      <c r="X489" s="50"/>
      <c r="Y489" s="50">
        <f>IFERROR(VLOOKUP(A489,#REF!,4,0),0)</f>
        <v>0</v>
      </c>
      <c r="Z489" s="50">
        <f>IFERROR(VLOOKUP(B489,#REF!,8,0),0)</f>
        <v>0</v>
      </c>
      <c r="AA489" s="50">
        <f>IFERROR(VLOOKUP($A489,total!$B$4:$AW$437,45,0),0)</f>
        <v>0</v>
      </c>
      <c r="AB489" s="50">
        <f>IFERROR(VLOOKUP($A489,total!$B$4:$AW$437,48,0),0)</f>
        <v>0</v>
      </c>
      <c r="AC489" s="50">
        <f>IFERROR(VLOOKUP($A489,total!$B$4:$AB$437,19,0),0)</f>
        <v>0</v>
      </c>
      <c r="AD489" s="50">
        <f>IFERROR(VLOOKUP($A489,total!$B$4:$AB$437,10,0),0)</f>
        <v>0</v>
      </c>
      <c r="AE489" s="50">
        <f>IFERROR(VLOOKUP($A489,total!$B$4:$AB$437,13,0),0)-SUMIFS(topmanager!$D:$D,topmanager!$C:$C,rs_nova!$A493,topmanager!$A:$A,856)</f>
        <v>0</v>
      </c>
      <c r="AF489" s="50">
        <f>IFERROR(VLOOKUP($A489,total!$B$4:$AB$437,16,0),0)</f>
        <v>0</v>
      </c>
      <c r="AG489" s="50">
        <f>IFERROR(VLOOKUP($A489,total!$B$4:$AB$437,7,0),0)</f>
        <v>0</v>
      </c>
      <c r="AH489" s="50">
        <f>IFERROR(VLOOKUP($A489,total!$B$4:$AD$437,29,0),0)</f>
        <v>0</v>
      </c>
      <c r="AI489" s="50">
        <f>IFERROR(VLOOKUP(A489,total!$B$4:$AN$437,39,0),0)</f>
        <v>0</v>
      </c>
      <c r="AJ489" s="51">
        <f t="shared" si="112"/>
        <v>0</v>
      </c>
      <c r="AK489" s="50">
        <f t="shared" si="113"/>
        <v>0</v>
      </c>
      <c r="AL489" s="50">
        <f t="shared" si="114"/>
        <v>0</v>
      </c>
      <c r="AM489" s="50">
        <f t="shared" si="115"/>
        <v>0</v>
      </c>
      <c r="AN489" s="50" t="e">
        <f t="shared" si="124"/>
        <v>#REF!</v>
      </c>
      <c r="AO489" s="50" t="e">
        <f t="shared" si="124"/>
        <v>#REF!</v>
      </c>
      <c r="AP489" s="50" t="e">
        <f t="shared" si="124"/>
        <v>#REF!</v>
      </c>
      <c r="AQ489" s="50">
        <f>IFERROR(VLOOKUP(TEXT($A489,"000000"),[6]Página1!$A$8:$S$801,13,FALSE),0)</f>
        <v>0</v>
      </c>
      <c r="AR489" s="50">
        <f>IFERROR(VLOOKUP(TEXT($A489,"000000"),[6]Página1!$A$8:$S$801,16,FALSE),0)</f>
        <v>0</v>
      </c>
      <c r="AS489" s="50">
        <f>IFERROR(VLOOKUP(TEXT($A489,"000000"),[6]Página1!$A$8:$S$801,19,FALSE),0)</f>
        <v>0</v>
      </c>
      <c r="AT489" s="50">
        <f>IFERROR(VLOOKUP(TEXT($A489,"000000"),[7]Página1!$A$8:$R$814,12,FALSE),0)</f>
        <v>0</v>
      </c>
      <c r="AU489" s="50">
        <f>IFERROR(VLOOKUP(TEXT($A489,"000000"),[7]Página1!$A$8:$R$814,15,FALSE),0)</f>
        <v>0</v>
      </c>
      <c r="AV489" s="50">
        <f>IFERROR(VLOOKUP(TEXT($A489,"000000"),[7]Página1!$A$8:$R$814,18,FALSE),0)</f>
        <v>0</v>
      </c>
      <c r="AW489" s="50"/>
      <c r="AX489" s="51" t="e">
        <f t="shared" si="116"/>
        <v>#REF!</v>
      </c>
      <c r="AY489" s="51" t="e">
        <f t="shared" si="117"/>
        <v>#REF!</v>
      </c>
      <c r="AZ489" s="51" t="e">
        <f t="shared" si="118"/>
        <v>#REF!</v>
      </c>
      <c r="BA489" s="51" t="e">
        <f t="shared" si="119"/>
        <v>#REF!</v>
      </c>
      <c r="BB489" s="51">
        <f t="shared" si="120"/>
        <v>0</v>
      </c>
      <c r="BC489" s="51" t="e">
        <f t="shared" si="121"/>
        <v>#REF!</v>
      </c>
      <c r="BD489" s="51">
        <f t="shared" si="122"/>
        <v>0</v>
      </c>
      <c r="BE489" s="51">
        <f>IFERROR(VLOOKUP(A489,salario!A$2:P$91,11,FALSE),0)</f>
        <v>0</v>
      </c>
      <c r="BF489" s="51">
        <f>SUMIFS(topmanager!$D:$D,topmanager!$C:$C,rs_nova!$A489,topmanager!$A:$A,rs_nova!BF$2)</f>
        <v>0</v>
      </c>
      <c r="BG489" s="51">
        <f>SUMIFS(topmanager!$D:$D,topmanager!$C:$C,rs_nova!$A489,topmanager!$A:$A,rs_nova!BG$2)</f>
        <v>0</v>
      </c>
      <c r="BH489" s="51">
        <f>SUMIFS(topmanager!$D:$D,topmanager!$C:$C,rs_nova!$A489,topmanager!$A:$A,rs_nova!BH$2)</f>
        <v>0</v>
      </c>
      <c r="BI489" s="51">
        <f>SUMIFS(topmanager!$D:$D,topmanager!$C:$C,rs_nova!$A489,topmanager!$A:$A,rs_nova!BI$2)</f>
        <v>0</v>
      </c>
      <c r="BJ489" s="51">
        <f>SUMIFS(topmanager!$D:$D,topmanager!$C:$C,rs_nova!$A489,topmanager!$A:$A,rs_nova!BJ$2)+SUMIFS(topmanager!$D:$D,topmanager!$C:$C,rs_nova!$A489,topmanager!$A:$A,rs_nova!BJ$2+1)</f>
        <v>0</v>
      </c>
      <c r="BK489" s="51">
        <f>IFERROR(VLOOKUP(A489,[8]ferias!$C$4:$G$100,5,FALSE),0)</f>
        <v>0</v>
      </c>
      <c r="BL489" s="51">
        <f>SUMIFS(topmanager!$D:$D,topmanager!$C:$C,rs_nova!$A489,topmanager!$A:$A,rs_nova!BL$2)</f>
        <v>0</v>
      </c>
      <c r="BM489" s="51">
        <f>SUMIFS(topmanager!$D:$D,topmanager!$C:$C,rs_nova!$A489,topmanager!$A:$A,rs_nova!BM$2)+SUMIFS(topmanager!$D:$D,topmanager!$C:$C,rs_nova!$A493,topmanager!$A:$A,151)</f>
        <v>0</v>
      </c>
      <c r="BN489" s="51">
        <f t="shared" si="123"/>
        <v>0</v>
      </c>
    </row>
    <row r="490" spans="1:66">
      <c r="A490" s="47" t="e">
        <f>total!#REF!</f>
        <v>#REF!</v>
      </c>
      <c r="B490" s="47">
        <f t="shared" si="110"/>
        <v>0</v>
      </c>
      <c r="C490" s="48" t="e">
        <f>total!#REF!</f>
        <v>#REF!</v>
      </c>
      <c r="D490" s="49" t="str">
        <f>IFERROR(VLOOKUP(A490,salario!A$3:J$32,10,FALSE),"")</f>
        <v/>
      </c>
      <c r="E490" s="49" t="str">
        <f>IFERROR(IF(VLOOKUP(A490,salario!A$3:O$32,15,FALSE)="","",VLOOKUP(A490,salario!A$3:O$32,15,FALSE)),"")</f>
        <v/>
      </c>
      <c r="F490" s="47" t="str">
        <f>IFERROR(VLOOKUP(A490,[5]base_pessoal!$B$2:$P$1504,13,FALSE),"")</f>
        <v/>
      </c>
      <c r="G490" s="50">
        <f>IFERROR(VLOOKUP(A490,salario!A$2:P$91,11,FALSE),0)*B490/30</f>
        <v>0</v>
      </c>
      <c r="H490" s="50">
        <f>SUMIFS(topmanager!$D:$D,topmanager!$C:$C,rs_nova!$A490,topmanager!$A:$A,rs_nova!H$2)+SUMIFS(topmanager!$D:$D,topmanager!$C:$C,rs_nova!$A490,topmanager!$A:$A,63)</f>
        <v>0</v>
      </c>
      <c r="I490" s="50">
        <f>-SUMIFS(topmanager!$D:$D,topmanager!$C:$C,rs_nova!$A490,topmanager!$A:$A,rs_nova!I$2)</f>
        <v>0</v>
      </c>
      <c r="J490" s="50">
        <f>SUMIFS(topmanager!$D:$D,topmanager!$C:$C,rs_nova!$A490,topmanager!$A:$A,rs_nova!J$2)</f>
        <v>0</v>
      </c>
      <c r="K490" s="50">
        <f>SUMIFS(topmanager!$D:$D,topmanager!$C:$C,rs_nova!$A490,topmanager!$A:$A,rs_nova!K$2)+SUMIFS(topmanager!$D:$D,topmanager!$C:$C,rs_nova!$A490,topmanager!$A:$A,911)</f>
        <v>0</v>
      </c>
      <c r="L490" s="50">
        <f>SUMIFS(topmanager!$D:$D,topmanager!$C:$C,rs_nova!$A490,topmanager!$A:$A,rs_nova!L$2)</f>
        <v>0</v>
      </c>
      <c r="M490" s="50">
        <f>SUMIFS(topmanager!$D:$D,topmanager!$C:$C,rs_nova!$A490,topmanager!$A:$A,rs_nova!M$2)+SUMIFS(topmanager!$D:$D,topmanager!$C:$C,rs_nova!$A490,topmanager!$A:$A,908)+SUMIFS(topmanager!$D:$D,topmanager!$C:$C,rs_nova!$A490,topmanager!$A:$A,550)</f>
        <v>0</v>
      </c>
      <c r="N490" s="50">
        <f>SUMIFS(topmanager!$D:$D,topmanager!$C:$C,rs_nova!$A490,topmanager!$A:$A,rs_nova!N$2)</f>
        <v>0</v>
      </c>
      <c r="O490" s="51">
        <f t="shared" si="111"/>
        <v>0</v>
      </c>
      <c r="P490" s="50">
        <f>IFERROR(VLOOKUP($A490,total!$B$4:$AW$437,27,0),0)</f>
        <v>0</v>
      </c>
      <c r="Q490" s="50">
        <f>IFERROR(VLOOKUP($A490,total!$B$4:$AW$437,21,0),0)</f>
        <v>0</v>
      </c>
      <c r="R490" s="50">
        <f>IFERROR(VLOOKUP($A490,total!$B$4:$AW$437,25,0),0)+IFERROR(VLOOKUP($A490,total!$B$4:$AW$437,36,0),0)</f>
        <v>0</v>
      </c>
      <c r="S490" s="50">
        <f>IFERROR(VLOOKUP(A490,gympass!$A$2:$F$148,6,0),0)</f>
        <v>0</v>
      </c>
      <c r="T490" s="50">
        <f>IFERROR(VLOOKUP($A490,total!$B$4:$AW$437,42,0),0)</f>
        <v>0</v>
      </c>
      <c r="U490" s="50">
        <f>IFERROR(VLOOKUP($A490,total!$B$4:$AW$437,32,0),0)</f>
        <v>0</v>
      </c>
      <c r="V490" s="50">
        <f>IFERROR(VLOOKUP($A490,total!$B$4:$AW$437,28,0),0)</f>
        <v>0</v>
      </c>
      <c r="W490" s="50">
        <f>IFERROR(VLOOKUP($A490,total!$B$4:$AX$437,49,0),0)</f>
        <v>0</v>
      </c>
      <c r="X490" s="50"/>
      <c r="Y490" s="50">
        <f>IFERROR(VLOOKUP(A490,#REF!,4,0),0)</f>
        <v>0</v>
      </c>
      <c r="Z490" s="50">
        <f>IFERROR(VLOOKUP(B490,#REF!,8,0),0)</f>
        <v>0</v>
      </c>
      <c r="AA490" s="50">
        <f>IFERROR(VLOOKUP($A490,total!$B$4:$AW$437,45,0),0)</f>
        <v>0</v>
      </c>
      <c r="AB490" s="50">
        <f>IFERROR(VLOOKUP($A490,total!$B$4:$AW$437,48,0),0)</f>
        <v>0</v>
      </c>
      <c r="AC490" s="50">
        <f>IFERROR(VLOOKUP($A490,total!$B$4:$AB$437,19,0),0)</f>
        <v>0</v>
      </c>
      <c r="AD490" s="50">
        <f>IFERROR(VLOOKUP($A490,total!$B$4:$AB$437,10,0),0)</f>
        <v>0</v>
      </c>
      <c r="AE490" s="50">
        <f>IFERROR(VLOOKUP($A490,total!$B$4:$AB$437,13,0),0)-SUMIFS(topmanager!$D:$D,topmanager!$C:$C,rs_nova!$A494,topmanager!$A:$A,856)</f>
        <v>0</v>
      </c>
      <c r="AF490" s="50">
        <f>IFERROR(VLOOKUP($A490,total!$B$4:$AB$437,16,0),0)</f>
        <v>0</v>
      </c>
      <c r="AG490" s="50">
        <f>IFERROR(VLOOKUP($A490,total!$B$4:$AB$437,7,0),0)</f>
        <v>0</v>
      </c>
      <c r="AH490" s="50">
        <f>IFERROR(VLOOKUP($A490,total!$B$4:$AD$437,29,0),0)</f>
        <v>0</v>
      </c>
      <c r="AI490" s="50">
        <f>IFERROR(VLOOKUP(A490,total!$B$4:$AN$437,39,0),0)</f>
        <v>0</v>
      </c>
      <c r="AJ490" s="51">
        <f t="shared" si="112"/>
        <v>0</v>
      </c>
      <c r="AK490" s="50">
        <f t="shared" si="113"/>
        <v>0</v>
      </c>
      <c r="AL490" s="50">
        <f t="shared" si="114"/>
        <v>0</v>
      </c>
      <c r="AM490" s="50">
        <f t="shared" si="115"/>
        <v>0</v>
      </c>
      <c r="AN490" s="50" t="e">
        <f t="shared" si="124"/>
        <v>#REF!</v>
      </c>
      <c r="AO490" s="50" t="e">
        <f t="shared" si="124"/>
        <v>#REF!</v>
      </c>
      <c r="AP490" s="50" t="e">
        <f t="shared" si="124"/>
        <v>#REF!</v>
      </c>
      <c r="AQ490" s="50">
        <f>IFERROR(VLOOKUP(TEXT($A490,"000000"),[6]Página1!$A$8:$S$801,13,FALSE),0)</f>
        <v>0</v>
      </c>
      <c r="AR490" s="50">
        <f>IFERROR(VLOOKUP(TEXT($A490,"000000"),[6]Página1!$A$8:$S$801,16,FALSE),0)</f>
        <v>0</v>
      </c>
      <c r="AS490" s="50">
        <f>IFERROR(VLOOKUP(TEXT($A490,"000000"),[6]Página1!$A$8:$S$801,19,FALSE),0)</f>
        <v>0</v>
      </c>
      <c r="AT490" s="50">
        <f>IFERROR(VLOOKUP(TEXT($A490,"000000"),[7]Página1!$A$8:$R$814,12,FALSE),0)</f>
        <v>0</v>
      </c>
      <c r="AU490" s="50">
        <f>IFERROR(VLOOKUP(TEXT($A490,"000000"),[7]Página1!$A$8:$R$814,15,FALSE),0)</f>
        <v>0</v>
      </c>
      <c r="AV490" s="50">
        <f>IFERROR(VLOOKUP(TEXT($A490,"000000"),[7]Página1!$A$8:$R$814,18,FALSE),0)</f>
        <v>0</v>
      </c>
      <c r="AW490" s="50"/>
      <c r="AX490" s="51" t="e">
        <f t="shared" si="116"/>
        <v>#REF!</v>
      </c>
      <c r="AY490" s="51" t="e">
        <f t="shared" si="117"/>
        <v>#REF!</v>
      </c>
      <c r="AZ490" s="51" t="e">
        <f t="shared" si="118"/>
        <v>#REF!</v>
      </c>
      <c r="BA490" s="51" t="e">
        <f t="shared" si="119"/>
        <v>#REF!</v>
      </c>
      <c r="BB490" s="51">
        <f t="shared" si="120"/>
        <v>0</v>
      </c>
      <c r="BC490" s="51" t="e">
        <f t="shared" si="121"/>
        <v>#REF!</v>
      </c>
      <c r="BD490" s="51">
        <f t="shared" si="122"/>
        <v>0</v>
      </c>
      <c r="BE490" s="51">
        <f>IFERROR(VLOOKUP(A490,salario!A$2:P$91,11,FALSE),0)</f>
        <v>0</v>
      </c>
      <c r="BF490" s="51">
        <f>SUMIFS(topmanager!$D:$D,topmanager!$C:$C,rs_nova!$A490,topmanager!$A:$A,rs_nova!BF$2)</f>
        <v>0</v>
      </c>
      <c r="BG490" s="51">
        <f>SUMIFS(topmanager!$D:$D,topmanager!$C:$C,rs_nova!$A490,topmanager!$A:$A,rs_nova!BG$2)</f>
        <v>0</v>
      </c>
      <c r="BH490" s="51">
        <f>SUMIFS(topmanager!$D:$D,topmanager!$C:$C,rs_nova!$A490,topmanager!$A:$A,rs_nova!BH$2)</f>
        <v>0</v>
      </c>
      <c r="BI490" s="51">
        <f>SUMIFS(topmanager!$D:$D,topmanager!$C:$C,rs_nova!$A490,topmanager!$A:$A,rs_nova!BI$2)</f>
        <v>0</v>
      </c>
      <c r="BJ490" s="51">
        <f>SUMIFS(topmanager!$D:$D,topmanager!$C:$C,rs_nova!$A490,topmanager!$A:$A,rs_nova!BJ$2)+SUMIFS(topmanager!$D:$D,topmanager!$C:$C,rs_nova!$A490,topmanager!$A:$A,rs_nova!BJ$2+1)</f>
        <v>0</v>
      </c>
      <c r="BK490" s="51">
        <f>IFERROR(VLOOKUP(A490,[8]ferias!$C$4:$G$100,5,FALSE),0)</f>
        <v>0</v>
      </c>
      <c r="BL490" s="51">
        <f>SUMIFS(topmanager!$D:$D,topmanager!$C:$C,rs_nova!$A490,topmanager!$A:$A,rs_nova!BL$2)</f>
        <v>0</v>
      </c>
      <c r="BM490" s="51">
        <f>SUMIFS(topmanager!$D:$D,topmanager!$C:$C,rs_nova!$A490,topmanager!$A:$A,rs_nova!BM$2)+SUMIFS(topmanager!$D:$D,topmanager!$C:$C,rs_nova!$A494,topmanager!$A:$A,151)</f>
        <v>0</v>
      </c>
      <c r="BN490" s="51">
        <f t="shared" si="123"/>
        <v>0</v>
      </c>
    </row>
    <row r="491" spans="1:66">
      <c r="A491" s="47" t="e">
        <f>total!#REF!</f>
        <v>#REF!</v>
      </c>
      <c r="B491" s="47">
        <f t="shared" si="110"/>
        <v>0</v>
      </c>
      <c r="C491" s="48" t="e">
        <f>total!#REF!</f>
        <v>#REF!</v>
      </c>
      <c r="D491" s="49" t="str">
        <f>IFERROR(VLOOKUP(A491,salario!A$3:J$32,10,FALSE),"")</f>
        <v/>
      </c>
      <c r="E491" s="49" t="str">
        <f>IFERROR(IF(VLOOKUP(A491,salario!A$3:O$32,15,FALSE)="","",VLOOKUP(A491,salario!A$3:O$32,15,FALSE)),"")</f>
        <v/>
      </c>
      <c r="F491" s="47" t="str">
        <f>IFERROR(VLOOKUP(A491,[5]base_pessoal!$B$2:$P$1504,13,FALSE),"")</f>
        <v/>
      </c>
      <c r="G491" s="50">
        <f>IFERROR(VLOOKUP(A491,salario!A$2:P$91,11,FALSE),0)*B491/30</f>
        <v>0</v>
      </c>
      <c r="H491" s="50">
        <f>SUMIFS(topmanager!$D:$D,topmanager!$C:$C,rs_nova!$A491,topmanager!$A:$A,rs_nova!H$2)+SUMIFS(topmanager!$D:$D,topmanager!$C:$C,rs_nova!$A491,topmanager!$A:$A,63)</f>
        <v>0</v>
      </c>
      <c r="I491" s="50">
        <f>-SUMIFS(topmanager!$D:$D,topmanager!$C:$C,rs_nova!$A491,topmanager!$A:$A,rs_nova!I$2)</f>
        <v>0</v>
      </c>
      <c r="J491" s="50">
        <f>SUMIFS(topmanager!$D:$D,topmanager!$C:$C,rs_nova!$A491,topmanager!$A:$A,rs_nova!J$2)</f>
        <v>0</v>
      </c>
      <c r="K491" s="50">
        <f>SUMIFS(topmanager!$D:$D,topmanager!$C:$C,rs_nova!$A491,topmanager!$A:$A,rs_nova!K$2)+SUMIFS(topmanager!$D:$D,topmanager!$C:$C,rs_nova!$A491,topmanager!$A:$A,911)</f>
        <v>0</v>
      </c>
      <c r="L491" s="50">
        <f>SUMIFS(topmanager!$D:$D,topmanager!$C:$C,rs_nova!$A491,topmanager!$A:$A,rs_nova!L$2)</f>
        <v>0</v>
      </c>
      <c r="M491" s="50">
        <f>SUMIFS(topmanager!$D:$D,topmanager!$C:$C,rs_nova!$A491,topmanager!$A:$A,rs_nova!M$2)+SUMIFS(topmanager!$D:$D,topmanager!$C:$C,rs_nova!$A491,topmanager!$A:$A,908)+SUMIFS(topmanager!$D:$D,topmanager!$C:$C,rs_nova!$A491,topmanager!$A:$A,550)</f>
        <v>0</v>
      </c>
      <c r="N491" s="50">
        <f>SUMIFS(topmanager!$D:$D,topmanager!$C:$C,rs_nova!$A491,topmanager!$A:$A,rs_nova!N$2)</f>
        <v>0</v>
      </c>
      <c r="O491" s="51">
        <f t="shared" si="111"/>
        <v>0</v>
      </c>
      <c r="P491" s="50">
        <f>IFERROR(VLOOKUP($A491,total!$B$4:$AW$437,27,0),0)</f>
        <v>0</v>
      </c>
      <c r="Q491" s="50">
        <f>IFERROR(VLOOKUP($A491,total!$B$4:$AW$437,21,0),0)</f>
        <v>0</v>
      </c>
      <c r="R491" s="50">
        <f>IFERROR(VLOOKUP($A491,total!$B$4:$AW$437,25,0),0)+IFERROR(VLOOKUP($A491,total!$B$4:$AW$437,36,0),0)</f>
        <v>0</v>
      </c>
      <c r="S491" s="50">
        <f>IFERROR(VLOOKUP(A491,gympass!$A$2:$F$148,6,0),0)</f>
        <v>0</v>
      </c>
      <c r="T491" s="50">
        <f>IFERROR(VLOOKUP($A491,total!$B$4:$AW$437,42,0),0)</f>
        <v>0</v>
      </c>
      <c r="U491" s="50">
        <f>IFERROR(VLOOKUP($A491,total!$B$4:$AW$437,32,0),0)</f>
        <v>0</v>
      </c>
      <c r="V491" s="50">
        <f>IFERROR(VLOOKUP($A491,total!$B$4:$AW$437,28,0),0)</f>
        <v>0</v>
      </c>
      <c r="W491" s="50">
        <f>IFERROR(VLOOKUP($A491,total!$B$4:$AX$437,49,0),0)</f>
        <v>0</v>
      </c>
      <c r="X491" s="50"/>
      <c r="Y491" s="50">
        <f>IFERROR(VLOOKUP(A491,#REF!,4,0),0)</f>
        <v>0</v>
      </c>
      <c r="Z491" s="50">
        <f>IFERROR(VLOOKUP(B491,#REF!,8,0),0)</f>
        <v>0</v>
      </c>
      <c r="AA491" s="50">
        <f>IFERROR(VLOOKUP($A491,total!$B$4:$AW$437,45,0),0)</f>
        <v>0</v>
      </c>
      <c r="AB491" s="50">
        <f>IFERROR(VLOOKUP($A491,total!$B$4:$AW$437,48,0),0)</f>
        <v>0</v>
      </c>
      <c r="AC491" s="50">
        <f>IFERROR(VLOOKUP($A491,total!$B$4:$AB$437,19,0),0)</f>
        <v>0</v>
      </c>
      <c r="AD491" s="50">
        <f>IFERROR(VLOOKUP($A491,total!$B$4:$AB$437,10,0),0)</f>
        <v>0</v>
      </c>
      <c r="AE491" s="50">
        <f>IFERROR(VLOOKUP($A491,total!$B$4:$AB$437,13,0),0)-SUMIFS(topmanager!$D:$D,topmanager!$C:$C,rs_nova!$A495,topmanager!$A:$A,856)</f>
        <v>0</v>
      </c>
      <c r="AF491" s="50">
        <f>IFERROR(VLOOKUP($A491,total!$B$4:$AB$437,16,0),0)</f>
        <v>0</v>
      </c>
      <c r="AG491" s="50">
        <f>IFERROR(VLOOKUP($A491,total!$B$4:$AB$437,7,0),0)</f>
        <v>0</v>
      </c>
      <c r="AH491" s="50">
        <f>IFERROR(VLOOKUP($A491,total!$B$4:$AD$437,29,0),0)</f>
        <v>0</v>
      </c>
      <c r="AI491" s="50">
        <f>IFERROR(VLOOKUP(A491,total!$B$4:$AN$437,39,0),0)</f>
        <v>0</v>
      </c>
      <c r="AJ491" s="51">
        <f t="shared" si="112"/>
        <v>0</v>
      </c>
      <c r="AK491" s="50">
        <f t="shared" si="113"/>
        <v>0</v>
      </c>
      <c r="AL491" s="50">
        <f t="shared" si="114"/>
        <v>0</v>
      </c>
      <c r="AM491" s="50">
        <f t="shared" si="115"/>
        <v>0</v>
      </c>
      <c r="AN491" s="50" t="e">
        <f t="shared" si="124"/>
        <v>#REF!</v>
      </c>
      <c r="AO491" s="50" t="e">
        <f t="shared" si="124"/>
        <v>#REF!</v>
      </c>
      <c r="AP491" s="50" t="e">
        <f t="shared" si="124"/>
        <v>#REF!</v>
      </c>
      <c r="AQ491" s="50">
        <f>IFERROR(VLOOKUP(TEXT($A491,"000000"),[6]Página1!$A$8:$S$801,13,FALSE),0)</f>
        <v>0</v>
      </c>
      <c r="AR491" s="50">
        <f>IFERROR(VLOOKUP(TEXT($A491,"000000"),[6]Página1!$A$8:$S$801,16,FALSE),0)</f>
        <v>0</v>
      </c>
      <c r="AS491" s="50">
        <f>IFERROR(VLOOKUP(TEXT($A491,"000000"),[6]Página1!$A$8:$S$801,19,FALSE),0)</f>
        <v>0</v>
      </c>
      <c r="AT491" s="50">
        <f>IFERROR(VLOOKUP(TEXT($A491,"000000"),[7]Página1!$A$8:$R$814,12,FALSE),0)</f>
        <v>0</v>
      </c>
      <c r="AU491" s="50">
        <f>IFERROR(VLOOKUP(TEXT($A491,"000000"),[7]Página1!$A$8:$R$814,15,FALSE),0)</f>
        <v>0</v>
      </c>
      <c r="AV491" s="50">
        <f>IFERROR(VLOOKUP(TEXT($A491,"000000"),[7]Página1!$A$8:$R$814,18,FALSE),0)</f>
        <v>0</v>
      </c>
      <c r="AW491" s="50"/>
      <c r="AX491" s="51" t="e">
        <f t="shared" si="116"/>
        <v>#REF!</v>
      </c>
      <c r="AY491" s="51" t="e">
        <f t="shared" si="117"/>
        <v>#REF!</v>
      </c>
      <c r="AZ491" s="51" t="e">
        <f t="shared" si="118"/>
        <v>#REF!</v>
      </c>
      <c r="BA491" s="51" t="e">
        <f t="shared" si="119"/>
        <v>#REF!</v>
      </c>
      <c r="BB491" s="51">
        <f t="shared" si="120"/>
        <v>0</v>
      </c>
      <c r="BC491" s="51" t="e">
        <f t="shared" si="121"/>
        <v>#REF!</v>
      </c>
      <c r="BD491" s="51">
        <f t="shared" si="122"/>
        <v>0</v>
      </c>
      <c r="BE491" s="51">
        <f>IFERROR(VLOOKUP(A491,salario!A$2:P$91,11,FALSE),0)</f>
        <v>0</v>
      </c>
      <c r="BF491" s="51">
        <f>SUMIFS(topmanager!$D:$D,topmanager!$C:$C,rs_nova!$A491,topmanager!$A:$A,rs_nova!BF$2)</f>
        <v>0</v>
      </c>
      <c r="BG491" s="51">
        <f>SUMIFS(topmanager!$D:$D,topmanager!$C:$C,rs_nova!$A491,topmanager!$A:$A,rs_nova!BG$2)</f>
        <v>0</v>
      </c>
      <c r="BH491" s="51">
        <f>SUMIFS(topmanager!$D:$D,topmanager!$C:$C,rs_nova!$A491,topmanager!$A:$A,rs_nova!BH$2)</f>
        <v>0</v>
      </c>
      <c r="BI491" s="51">
        <f>SUMIFS(topmanager!$D:$D,topmanager!$C:$C,rs_nova!$A491,topmanager!$A:$A,rs_nova!BI$2)</f>
        <v>0</v>
      </c>
      <c r="BJ491" s="51">
        <f>SUMIFS(topmanager!$D:$D,topmanager!$C:$C,rs_nova!$A491,topmanager!$A:$A,rs_nova!BJ$2)+SUMIFS(topmanager!$D:$D,topmanager!$C:$C,rs_nova!$A491,topmanager!$A:$A,rs_nova!BJ$2+1)</f>
        <v>0</v>
      </c>
      <c r="BK491" s="51">
        <f>IFERROR(VLOOKUP(A491,[8]ferias!$C$4:$G$100,5,FALSE),0)</f>
        <v>0</v>
      </c>
      <c r="BL491" s="51">
        <f>SUMIFS(topmanager!$D:$D,topmanager!$C:$C,rs_nova!$A491,topmanager!$A:$A,rs_nova!BL$2)</f>
        <v>0</v>
      </c>
      <c r="BM491" s="51">
        <f>SUMIFS(topmanager!$D:$D,topmanager!$C:$C,rs_nova!$A491,topmanager!$A:$A,rs_nova!BM$2)+SUMIFS(topmanager!$D:$D,topmanager!$C:$C,rs_nova!$A495,topmanager!$A:$A,151)</f>
        <v>0</v>
      </c>
      <c r="BN491" s="51">
        <f t="shared" si="123"/>
        <v>0</v>
      </c>
    </row>
    <row r="492" spans="1:66">
      <c r="A492" s="47" t="e">
        <f>total!#REF!</f>
        <v>#REF!</v>
      </c>
      <c r="B492" s="47">
        <f t="shared" si="110"/>
        <v>0</v>
      </c>
      <c r="C492" s="48" t="e">
        <f>total!#REF!</f>
        <v>#REF!</v>
      </c>
      <c r="D492" s="49" t="str">
        <f>IFERROR(VLOOKUP(A492,salario!A$3:J$32,10,FALSE),"")</f>
        <v/>
      </c>
      <c r="E492" s="49" t="str">
        <f>IFERROR(IF(VLOOKUP(A492,salario!A$3:O$32,15,FALSE)="","",VLOOKUP(A492,salario!A$3:O$32,15,FALSE)),"")</f>
        <v/>
      </c>
      <c r="F492" s="47" t="str">
        <f>IFERROR(VLOOKUP(A492,[5]base_pessoal!$B$2:$P$1504,13,FALSE),"")</f>
        <v/>
      </c>
      <c r="G492" s="50">
        <f>IFERROR(VLOOKUP(A492,salario!A$2:P$91,11,FALSE),0)*B492/30</f>
        <v>0</v>
      </c>
      <c r="H492" s="50">
        <f>SUMIFS(topmanager!$D:$D,topmanager!$C:$C,rs_nova!$A492,topmanager!$A:$A,rs_nova!H$2)+SUMIFS(topmanager!$D:$D,topmanager!$C:$C,rs_nova!$A492,topmanager!$A:$A,63)</f>
        <v>0</v>
      </c>
      <c r="I492" s="50">
        <f>-SUMIFS(topmanager!$D:$D,topmanager!$C:$C,rs_nova!$A492,topmanager!$A:$A,rs_nova!I$2)</f>
        <v>0</v>
      </c>
      <c r="J492" s="50">
        <f>SUMIFS(topmanager!$D:$D,topmanager!$C:$C,rs_nova!$A492,topmanager!$A:$A,rs_nova!J$2)</f>
        <v>0</v>
      </c>
      <c r="K492" s="50">
        <f>SUMIFS(topmanager!$D:$D,topmanager!$C:$C,rs_nova!$A492,topmanager!$A:$A,rs_nova!K$2)+SUMIFS(topmanager!$D:$D,topmanager!$C:$C,rs_nova!$A492,topmanager!$A:$A,911)</f>
        <v>0</v>
      </c>
      <c r="L492" s="50">
        <f>SUMIFS(topmanager!$D:$D,topmanager!$C:$C,rs_nova!$A492,topmanager!$A:$A,rs_nova!L$2)</f>
        <v>0</v>
      </c>
      <c r="M492" s="50">
        <f>SUMIFS(topmanager!$D:$D,topmanager!$C:$C,rs_nova!$A492,topmanager!$A:$A,rs_nova!M$2)+SUMIFS(topmanager!$D:$D,topmanager!$C:$C,rs_nova!$A492,topmanager!$A:$A,908)+SUMIFS(topmanager!$D:$D,topmanager!$C:$C,rs_nova!$A492,topmanager!$A:$A,550)</f>
        <v>0</v>
      </c>
      <c r="N492" s="50">
        <f>SUMIFS(topmanager!$D:$D,topmanager!$C:$C,rs_nova!$A492,topmanager!$A:$A,rs_nova!N$2)</f>
        <v>0</v>
      </c>
      <c r="O492" s="51">
        <f t="shared" si="111"/>
        <v>0</v>
      </c>
      <c r="P492" s="50">
        <f>IFERROR(VLOOKUP($A492,total!$B$4:$AW$437,27,0),0)</f>
        <v>0</v>
      </c>
      <c r="Q492" s="50">
        <f>IFERROR(VLOOKUP($A492,total!$B$4:$AW$437,21,0),0)</f>
        <v>0</v>
      </c>
      <c r="R492" s="50">
        <f>IFERROR(VLOOKUP($A492,total!$B$4:$AW$437,25,0),0)+IFERROR(VLOOKUP($A492,total!$B$4:$AW$437,36,0),0)</f>
        <v>0</v>
      </c>
      <c r="S492" s="50">
        <f>IFERROR(VLOOKUP(A492,gympass!$A$2:$F$148,6,0),0)</f>
        <v>0</v>
      </c>
      <c r="T492" s="50">
        <f>IFERROR(VLOOKUP($A492,total!$B$4:$AW$437,42,0),0)</f>
        <v>0</v>
      </c>
      <c r="U492" s="50">
        <f>IFERROR(VLOOKUP($A492,total!$B$4:$AW$437,32,0),0)</f>
        <v>0</v>
      </c>
      <c r="V492" s="50">
        <f>IFERROR(VLOOKUP($A492,total!$B$4:$AW$437,28,0),0)</f>
        <v>0</v>
      </c>
      <c r="W492" s="50">
        <f>IFERROR(VLOOKUP($A492,total!$B$4:$AX$437,49,0),0)</f>
        <v>0</v>
      </c>
      <c r="X492" s="50"/>
      <c r="Y492" s="50">
        <f>IFERROR(VLOOKUP(A492,#REF!,4,0),0)</f>
        <v>0</v>
      </c>
      <c r="Z492" s="50">
        <f>IFERROR(VLOOKUP(B492,#REF!,8,0),0)</f>
        <v>0</v>
      </c>
      <c r="AA492" s="50">
        <f>IFERROR(VLOOKUP($A492,total!$B$4:$AW$437,45,0),0)</f>
        <v>0</v>
      </c>
      <c r="AB492" s="50">
        <f>IFERROR(VLOOKUP($A492,total!$B$4:$AW$437,48,0),0)</f>
        <v>0</v>
      </c>
      <c r="AC492" s="50">
        <f>IFERROR(VLOOKUP($A492,total!$B$4:$AB$437,19,0),0)</f>
        <v>0</v>
      </c>
      <c r="AD492" s="50">
        <f>IFERROR(VLOOKUP($A492,total!$B$4:$AB$437,10,0),0)</f>
        <v>0</v>
      </c>
      <c r="AE492" s="50">
        <f>IFERROR(VLOOKUP($A492,total!$B$4:$AB$437,13,0),0)-SUMIFS(topmanager!$D:$D,topmanager!$C:$C,rs_nova!$A496,topmanager!$A:$A,856)</f>
        <v>0</v>
      </c>
      <c r="AF492" s="50">
        <f>IFERROR(VLOOKUP($A492,total!$B$4:$AB$437,16,0),0)</f>
        <v>0</v>
      </c>
      <c r="AG492" s="50">
        <f>IFERROR(VLOOKUP($A492,total!$B$4:$AB$437,7,0),0)</f>
        <v>0</v>
      </c>
      <c r="AH492" s="50">
        <f>IFERROR(VLOOKUP($A492,total!$B$4:$AD$437,29,0),0)</f>
        <v>0</v>
      </c>
      <c r="AI492" s="50">
        <f>IFERROR(VLOOKUP(A492,total!$B$4:$AN$437,39,0),0)</f>
        <v>0</v>
      </c>
      <c r="AJ492" s="51">
        <f t="shared" si="112"/>
        <v>0</v>
      </c>
      <c r="AK492" s="50">
        <f t="shared" si="113"/>
        <v>0</v>
      </c>
      <c r="AL492" s="50">
        <f t="shared" si="114"/>
        <v>0</v>
      </c>
      <c r="AM492" s="50">
        <f t="shared" si="115"/>
        <v>0</v>
      </c>
      <c r="AN492" s="50" t="e">
        <f t="shared" si="124"/>
        <v>#REF!</v>
      </c>
      <c r="AO492" s="50" t="e">
        <f t="shared" si="124"/>
        <v>#REF!</v>
      </c>
      <c r="AP492" s="50" t="e">
        <f t="shared" si="124"/>
        <v>#REF!</v>
      </c>
      <c r="AQ492" s="50">
        <f>IFERROR(VLOOKUP(TEXT($A492,"000000"),[6]Página1!$A$8:$S$801,13,FALSE),0)</f>
        <v>0</v>
      </c>
      <c r="AR492" s="50">
        <f>IFERROR(VLOOKUP(TEXT($A492,"000000"),[6]Página1!$A$8:$S$801,16,FALSE),0)</f>
        <v>0</v>
      </c>
      <c r="AS492" s="50">
        <f>IFERROR(VLOOKUP(TEXT($A492,"000000"),[6]Página1!$A$8:$S$801,19,FALSE),0)</f>
        <v>0</v>
      </c>
      <c r="AT492" s="50">
        <f>IFERROR(VLOOKUP(TEXT($A492,"000000"),[7]Página1!$A$8:$R$814,12,FALSE),0)</f>
        <v>0</v>
      </c>
      <c r="AU492" s="50">
        <f>IFERROR(VLOOKUP(TEXT($A492,"000000"),[7]Página1!$A$8:$R$814,15,FALSE),0)</f>
        <v>0</v>
      </c>
      <c r="AV492" s="50">
        <f>IFERROR(VLOOKUP(TEXT($A492,"000000"),[7]Página1!$A$8:$R$814,18,FALSE),0)</f>
        <v>0</v>
      </c>
      <c r="AW492" s="50"/>
      <c r="AX492" s="51" t="e">
        <f t="shared" si="116"/>
        <v>#REF!</v>
      </c>
      <c r="AY492" s="51" t="e">
        <f t="shared" si="117"/>
        <v>#REF!</v>
      </c>
      <c r="AZ492" s="51" t="e">
        <f t="shared" si="118"/>
        <v>#REF!</v>
      </c>
      <c r="BA492" s="51" t="e">
        <f t="shared" si="119"/>
        <v>#REF!</v>
      </c>
      <c r="BB492" s="51">
        <f t="shared" si="120"/>
        <v>0</v>
      </c>
      <c r="BC492" s="51" t="e">
        <f t="shared" si="121"/>
        <v>#REF!</v>
      </c>
      <c r="BD492" s="51">
        <f t="shared" si="122"/>
        <v>0</v>
      </c>
      <c r="BE492" s="51">
        <f>IFERROR(VLOOKUP(A492,salario!A$2:P$91,11,FALSE),0)</f>
        <v>0</v>
      </c>
      <c r="BF492" s="51">
        <f>SUMIFS(topmanager!$D:$D,topmanager!$C:$C,rs_nova!$A492,topmanager!$A:$A,rs_nova!BF$2)</f>
        <v>0</v>
      </c>
      <c r="BG492" s="51">
        <f>SUMIFS(topmanager!$D:$D,topmanager!$C:$C,rs_nova!$A492,topmanager!$A:$A,rs_nova!BG$2)</f>
        <v>0</v>
      </c>
      <c r="BH492" s="51">
        <f>SUMIFS(topmanager!$D:$D,topmanager!$C:$C,rs_nova!$A492,topmanager!$A:$A,rs_nova!BH$2)</f>
        <v>0</v>
      </c>
      <c r="BI492" s="51">
        <f>SUMIFS(topmanager!$D:$D,topmanager!$C:$C,rs_nova!$A492,topmanager!$A:$A,rs_nova!BI$2)</f>
        <v>0</v>
      </c>
      <c r="BJ492" s="51">
        <f>SUMIFS(topmanager!$D:$D,topmanager!$C:$C,rs_nova!$A492,topmanager!$A:$A,rs_nova!BJ$2)+SUMIFS(topmanager!$D:$D,topmanager!$C:$C,rs_nova!$A492,topmanager!$A:$A,rs_nova!BJ$2+1)</f>
        <v>0</v>
      </c>
      <c r="BK492" s="51">
        <f>IFERROR(VLOOKUP(A492,[8]ferias!$C$4:$G$100,5,FALSE),0)</f>
        <v>0</v>
      </c>
      <c r="BL492" s="51">
        <f>SUMIFS(topmanager!$D:$D,topmanager!$C:$C,rs_nova!$A492,topmanager!$A:$A,rs_nova!BL$2)</f>
        <v>0</v>
      </c>
      <c r="BM492" s="51">
        <f>SUMIFS(topmanager!$D:$D,topmanager!$C:$C,rs_nova!$A492,topmanager!$A:$A,rs_nova!BM$2)+SUMIFS(topmanager!$D:$D,topmanager!$C:$C,rs_nova!$A496,topmanager!$A:$A,151)</f>
        <v>0</v>
      </c>
      <c r="BN492" s="51">
        <f t="shared" si="123"/>
        <v>0</v>
      </c>
    </row>
    <row r="493" spans="1:66">
      <c r="A493" s="47" t="e">
        <f>total!#REF!</f>
        <v>#REF!</v>
      </c>
      <c r="B493" s="47">
        <f t="shared" si="110"/>
        <v>0</v>
      </c>
      <c r="C493" s="48" t="e">
        <f>total!#REF!</f>
        <v>#REF!</v>
      </c>
      <c r="D493" s="49" t="str">
        <f>IFERROR(VLOOKUP(A493,salario!A$3:J$32,10,FALSE),"")</f>
        <v/>
      </c>
      <c r="E493" s="49" t="str">
        <f>IFERROR(IF(VLOOKUP(A493,salario!A$3:O$32,15,FALSE)="","",VLOOKUP(A493,salario!A$3:O$32,15,FALSE)),"")</f>
        <v/>
      </c>
      <c r="F493" s="47" t="str">
        <f>IFERROR(VLOOKUP(A493,[5]base_pessoal!$B$2:$P$1504,13,FALSE),"")</f>
        <v/>
      </c>
      <c r="G493" s="50">
        <f>IFERROR(VLOOKUP(A493,salario!A$2:P$91,11,FALSE),0)*B493/30</f>
        <v>0</v>
      </c>
      <c r="H493" s="50">
        <f>SUMIFS(topmanager!$D:$D,topmanager!$C:$C,rs_nova!$A493,topmanager!$A:$A,rs_nova!H$2)+SUMIFS(topmanager!$D:$D,topmanager!$C:$C,rs_nova!$A493,topmanager!$A:$A,63)</f>
        <v>0</v>
      </c>
      <c r="I493" s="50">
        <f>-SUMIFS(topmanager!$D:$D,topmanager!$C:$C,rs_nova!$A493,topmanager!$A:$A,rs_nova!I$2)</f>
        <v>0</v>
      </c>
      <c r="J493" s="50">
        <f>SUMIFS(topmanager!$D:$D,topmanager!$C:$C,rs_nova!$A493,topmanager!$A:$A,rs_nova!J$2)</f>
        <v>0</v>
      </c>
      <c r="K493" s="50">
        <f>SUMIFS(topmanager!$D:$D,topmanager!$C:$C,rs_nova!$A493,topmanager!$A:$A,rs_nova!K$2)+SUMIFS(topmanager!$D:$D,topmanager!$C:$C,rs_nova!$A493,topmanager!$A:$A,911)</f>
        <v>0</v>
      </c>
      <c r="L493" s="50">
        <f>SUMIFS(topmanager!$D:$D,topmanager!$C:$C,rs_nova!$A493,topmanager!$A:$A,rs_nova!L$2)</f>
        <v>0</v>
      </c>
      <c r="M493" s="50">
        <f>SUMIFS(topmanager!$D:$D,topmanager!$C:$C,rs_nova!$A493,topmanager!$A:$A,rs_nova!M$2)+SUMIFS(topmanager!$D:$D,topmanager!$C:$C,rs_nova!$A493,topmanager!$A:$A,908)+SUMIFS(topmanager!$D:$D,topmanager!$C:$C,rs_nova!$A493,topmanager!$A:$A,550)</f>
        <v>0</v>
      </c>
      <c r="N493" s="50">
        <f>SUMIFS(topmanager!$D:$D,topmanager!$C:$C,rs_nova!$A493,topmanager!$A:$A,rs_nova!N$2)</f>
        <v>0</v>
      </c>
      <c r="O493" s="51">
        <f t="shared" si="111"/>
        <v>0</v>
      </c>
      <c r="P493" s="50">
        <f>IFERROR(VLOOKUP($A493,total!$B$4:$AW$437,27,0),0)</f>
        <v>0</v>
      </c>
      <c r="Q493" s="50">
        <f>IFERROR(VLOOKUP($A493,total!$B$4:$AW$437,21,0),0)</f>
        <v>0</v>
      </c>
      <c r="R493" s="50">
        <f>IFERROR(VLOOKUP($A493,total!$B$4:$AW$437,25,0),0)+IFERROR(VLOOKUP($A493,total!$B$4:$AW$437,36,0),0)</f>
        <v>0</v>
      </c>
      <c r="S493" s="50">
        <f>IFERROR(VLOOKUP(A493,gympass!$A$2:$F$148,6,0),0)</f>
        <v>0</v>
      </c>
      <c r="T493" s="50">
        <f>IFERROR(VLOOKUP($A493,total!$B$4:$AW$437,42,0),0)</f>
        <v>0</v>
      </c>
      <c r="U493" s="50">
        <f>IFERROR(VLOOKUP($A493,total!$B$4:$AW$437,32,0),0)</f>
        <v>0</v>
      </c>
      <c r="V493" s="50">
        <f>IFERROR(VLOOKUP($A493,total!$B$4:$AW$437,28,0),0)</f>
        <v>0</v>
      </c>
      <c r="W493" s="50">
        <f>IFERROR(VLOOKUP($A493,total!$B$4:$AX$437,49,0),0)</f>
        <v>0</v>
      </c>
      <c r="X493" s="50"/>
      <c r="Y493" s="50">
        <f>IFERROR(VLOOKUP(A493,#REF!,4,0),0)</f>
        <v>0</v>
      </c>
      <c r="Z493" s="50">
        <f>IFERROR(VLOOKUP(B493,#REF!,8,0),0)</f>
        <v>0</v>
      </c>
      <c r="AA493" s="50">
        <f>IFERROR(VLOOKUP($A493,total!$B$4:$AW$437,45,0),0)</f>
        <v>0</v>
      </c>
      <c r="AB493" s="50">
        <f>IFERROR(VLOOKUP($A493,total!$B$4:$AW$437,48,0),0)</f>
        <v>0</v>
      </c>
      <c r="AC493" s="50">
        <f>IFERROR(VLOOKUP($A493,total!$B$4:$AB$437,19,0),0)</f>
        <v>0</v>
      </c>
      <c r="AD493" s="50">
        <f>IFERROR(VLOOKUP($A493,total!$B$4:$AB$437,10,0),0)</f>
        <v>0</v>
      </c>
      <c r="AE493" s="50">
        <f>IFERROR(VLOOKUP($A493,total!$B$4:$AB$437,13,0),0)-SUMIFS(topmanager!$D:$D,topmanager!$C:$C,rs_nova!$A497,topmanager!$A:$A,856)</f>
        <v>0</v>
      </c>
      <c r="AF493" s="50">
        <f>IFERROR(VLOOKUP($A493,total!$B$4:$AB$437,16,0),0)</f>
        <v>0</v>
      </c>
      <c r="AG493" s="50">
        <f>IFERROR(VLOOKUP($A493,total!$B$4:$AB$437,7,0),0)</f>
        <v>0</v>
      </c>
      <c r="AH493" s="50">
        <f>IFERROR(VLOOKUP($A493,total!$B$4:$AD$437,29,0),0)</f>
        <v>0</v>
      </c>
      <c r="AI493" s="50">
        <f>IFERROR(VLOOKUP(A493,total!$B$4:$AN$437,39,0),0)</f>
        <v>0</v>
      </c>
      <c r="AJ493" s="51">
        <f t="shared" si="112"/>
        <v>0</v>
      </c>
      <c r="AK493" s="50">
        <f t="shared" si="113"/>
        <v>0</v>
      </c>
      <c r="AL493" s="50">
        <f t="shared" si="114"/>
        <v>0</v>
      </c>
      <c r="AM493" s="50">
        <f t="shared" si="115"/>
        <v>0</v>
      </c>
      <c r="AN493" s="50" t="e">
        <f t="shared" si="124"/>
        <v>#REF!</v>
      </c>
      <c r="AO493" s="50" t="e">
        <f t="shared" si="124"/>
        <v>#REF!</v>
      </c>
      <c r="AP493" s="50" t="e">
        <f t="shared" si="124"/>
        <v>#REF!</v>
      </c>
      <c r="AQ493" s="50">
        <f>IFERROR(VLOOKUP(TEXT($A493,"000000"),[6]Página1!$A$8:$S$801,13,FALSE),0)</f>
        <v>0</v>
      </c>
      <c r="AR493" s="50">
        <f>IFERROR(VLOOKUP(TEXT($A493,"000000"),[6]Página1!$A$8:$S$801,16,FALSE),0)</f>
        <v>0</v>
      </c>
      <c r="AS493" s="50">
        <f>IFERROR(VLOOKUP(TEXT($A493,"000000"),[6]Página1!$A$8:$S$801,19,FALSE),0)</f>
        <v>0</v>
      </c>
      <c r="AT493" s="50">
        <f>IFERROR(VLOOKUP(TEXT($A493,"000000"),[7]Página1!$A$8:$R$814,12,FALSE),0)</f>
        <v>0</v>
      </c>
      <c r="AU493" s="50">
        <f>IFERROR(VLOOKUP(TEXT($A493,"000000"),[7]Página1!$A$8:$R$814,15,FALSE),0)</f>
        <v>0</v>
      </c>
      <c r="AV493" s="50">
        <f>IFERROR(VLOOKUP(TEXT($A493,"000000"),[7]Página1!$A$8:$R$814,18,FALSE),0)</f>
        <v>0</v>
      </c>
      <c r="AW493" s="50"/>
      <c r="AX493" s="51" t="e">
        <f t="shared" si="116"/>
        <v>#REF!</v>
      </c>
      <c r="AY493" s="51" t="e">
        <f t="shared" si="117"/>
        <v>#REF!</v>
      </c>
      <c r="AZ493" s="51" t="e">
        <f t="shared" si="118"/>
        <v>#REF!</v>
      </c>
      <c r="BA493" s="51" t="e">
        <f t="shared" si="119"/>
        <v>#REF!</v>
      </c>
      <c r="BB493" s="51">
        <f t="shared" si="120"/>
        <v>0</v>
      </c>
      <c r="BC493" s="51" t="e">
        <f t="shared" si="121"/>
        <v>#REF!</v>
      </c>
      <c r="BD493" s="51">
        <f t="shared" si="122"/>
        <v>0</v>
      </c>
      <c r="BE493" s="51">
        <f>IFERROR(VLOOKUP(A493,salario!A$2:P$91,11,FALSE),0)</f>
        <v>0</v>
      </c>
      <c r="BF493" s="51">
        <f>SUMIFS(topmanager!$D:$D,topmanager!$C:$C,rs_nova!$A493,topmanager!$A:$A,rs_nova!BF$2)</f>
        <v>0</v>
      </c>
      <c r="BG493" s="51">
        <f>SUMIFS(topmanager!$D:$D,topmanager!$C:$C,rs_nova!$A493,topmanager!$A:$A,rs_nova!BG$2)</f>
        <v>0</v>
      </c>
      <c r="BH493" s="51">
        <f>SUMIFS(topmanager!$D:$D,topmanager!$C:$C,rs_nova!$A493,topmanager!$A:$A,rs_nova!BH$2)</f>
        <v>0</v>
      </c>
      <c r="BI493" s="51">
        <f>SUMIFS(topmanager!$D:$D,topmanager!$C:$C,rs_nova!$A493,topmanager!$A:$A,rs_nova!BI$2)</f>
        <v>0</v>
      </c>
      <c r="BJ493" s="51">
        <f>SUMIFS(topmanager!$D:$D,topmanager!$C:$C,rs_nova!$A493,topmanager!$A:$A,rs_nova!BJ$2)+SUMIFS(topmanager!$D:$D,topmanager!$C:$C,rs_nova!$A493,topmanager!$A:$A,rs_nova!BJ$2+1)</f>
        <v>0</v>
      </c>
      <c r="BK493" s="51">
        <f>IFERROR(VLOOKUP(A493,[8]ferias!$C$4:$G$100,5,FALSE),0)</f>
        <v>0</v>
      </c>
      <c r="BL493" s="51">
        <f>SUMIFS(topmanager!$D:$D,topmanager!$C:$C,rs_nova!$A493,topmanager!$A:$A,rs_nova!BL$2)</f>
        <v>0</v>
      </c>
      <c r="BM493" s="51">
        <f>SUMIFS(topmanager!$D:$D,topmanager!$C:$C,rs_nova!$A493,topmanager!$A:$A,rs_nova!BM$2)+SUMIFS(topmanager!$D:$D,topmanager!$C:$C,rs_nova!$A497,topmanager!$A:$A,151)</f>
        <v>0</v>
      </c>
      <c r="BN493" s="51">
        <f t="shared" si="123"/>
        <v>0</v>
      </c>
    </row>
    <row r="494" spans="1:66">
      <c r="A494" s="47" t="e">
        <f>total!#REF!</f>
        <v>#REF!</v>
      </c>
      <c r="B494" s="47">
        <f t="shared" si="110"/>
        <v>0</v>
      </c>
      <c r="C494" s="48" t="e">
        <f>total!#REF!</f>
        <v>#REF!</v>
      </c>
      <c r="D494" s="49" t="str">
        <f>IFERROR(VLOOKUP(A494,salario!A$3:J$32,10,FALSE),"")</f>
        <v/>
      </c>
      <c r="E494" s="49" t="str">
        <f>IFERROR(IF(VLOOKUP(A494,salario!A$3:O$32,15,FALSE)="","",VLOOKUP(A494,salario!A$3:O$32,15,FALSE)),"")</f>
        <v/>
      </c>
      <c r="F494" s="47" t="str">
        <f>IFERROR(VLOOKUP(A494,[5]base_pessoal!$B$2:$P$1504,13,FALSE),"")</f>
        <v/>
      </c>
      <c r="G494" s="50">
        <f>IFERROR(VLOOKUP(A494,salario!A$2:P$91,11,FALSE),0)*B494/30</f>
        <v>0</v>
      </c>
      <c r="H494" s="50">
        <f>SUMIFS(topmanager!$D:$D,topmanager!$C:$C,rs_nova!$A494,topmanager!$A:$A,rs_nova!H$2)+SUMIFS(topmanager!$D:$D,topmanager!$C:$C,rs_nova!$A494,topmanager!$A:$A,63)</f>
        <v>0</v>
      </c>
      <c r="I494" s="50">
        <f>-SUMIFS(topmanager!$D:$D,topmanager!$C:$C,rs_nova!$A494,topmanager!$A:$A,rs_nova!I$2)</f>
        <v>0</v>
      </c>
      <c r="J494" s="50">
        <f>SUMIFS(topmanager!$D:$D,topmanager!$C:$C,rs_nova!$A494,topmanager!$A:$A,rs_nova!J$2)</f>
        <v>0</v>
      </c>
      <c r="K494" s="50">
        <f>SUMIFS(topmanager!$D:$D,topmanager!$C:$C,rs_nova!$A494,topmanager!$A:$A,rs_nova!K$2)+SUMIFS(topmanager!$D:$D,topmanager!$C:$C,rs_nova!$A494,topmanager!$A:$A,911)</f>
        <v>0</v>
      </c>
      <c r="L494" s="50">
        <f>SUMIFS(topmanager!$D:$D,topmanager!$C:$C,rs_nova!$A494,topmanager!$A:$A,rs_nova!L$2)</f>
        <v>0</v>
      </c>
      <c r="M494" s="50">
        <f>SUMIFS(topmanager!$D:$D,topmanager!$C:$C,rs_nova!$A494,topmanager!$A:$A,rs_nova!M$2)+SUMIFS(topmanager!$D:$D,topmanager!$C:$C,rs_nova!$A494,topmanager!$A:$A,908)+SUMIFS(topmanager!$D:$D,topmanager!$C:$C,rs_nova!$A494,topmanager!$A:$A,550)</f>
        <v>0</v>
      </c>
      <c r="N494" s="50">
        <f>SUMIFS(topmanager!$D:$D,topmanager!$C:$C,rs_nova!$A494,topmanager!$A:$A,rs_nova!N$2)</f>
        <v>0</v>
      </c>
      <c r="O494" s="51">
        <f t="shared" si="111"/>
        <v>0</v>
      </c>
      <c r="P494" s="50">
        <f>IFERROR(VLOOKUP($A494,total!$B$4:$AW$437,27,0),0)</f>
        <v>0</v>
      </c>
      <c r="Q494" s="50">
        <f>IFERROR(VLOOKUP($A494,total!$B$4:$AW$437,21,0),0)</f>
        <v>0</v>
      </c>
      <c r="R494" s="50">
        <f>IFERROR(VLOOKUP($A494,total!$B$4:$AW$437,25,0),0)+IFERROR(VLOOKUP($A494,total!$B$4:$AW$437,36,0),0)</f>
        <v>0</v>
      </c>
      <c r="S494" s="50">
        <f>IFERROR(VLOOKUP(A494,gympass!$A$2:$F$148,6,0),0)</f>
        <v>0</v>
      </c>
      <c r="T494" s="50">
        <f>IFERROR(VLOOKUP($A494,total!$B$4:$AW$437,42,0),0)</f>
        <v>0</v>
      </c>
      <c r="U494" s="50">
        <f>IFERROR(VLOOKUP($A494,total!$B$4:$AW$437,32,0),0)</f>
        <v>0</v>
      </c>
      <c r="V494" s="50">
        <f>IFERROR(VLOOKUP($A494,total!$B$4:$AW$437,28,0),0)</f>
        <v>0</v>
      </c>
      <c r="W494" s="50">
        <f>IFERROR(VLOOKUP($A494,total!$B$4:$AX$437,49,0),0)</f>
        <v>0</v>
      </c>
      <c r="X494" s="50"/>
      <c r="Y494" s="50">
        <f>IFERROR(VLOOKUP(A494,#REF!,4,0),0)</f>
        <v>0</v>
      </c>
      <c r="Z494" s="50">
        <f>IFERROR(VLOOKUP(B494,#REF!,8,0),0)</f>
        <v>0</v>
      </c>
      <c r="AA494" s="50">
        <f>IFERROR(VLOOKUP($A494,total!$B$4:$AW$437,45,0),0)</f>
        <v>0</v>
      </c>
      <c r="AB494" s="50">
        <f>IFERROR(VLOOKUP($A494,total!$B$4:$AW$437,48,0),0)</f>
        <v>0</v>
      </c>
      <c r="AC494" s="50">
        <f>IFERROR(VLOOKUP($A494,total!$B$4:$AB$437,19,0),0)</f>
        <v>0</v>
      </c>
      <c r="AD494" s="50">
        <f>IFERROR(VLOOKUP($A494,total!$B$4:$AB$437,10,0),0)</f>
        <v>0</v>
      </c>
      <c r="AE494" s="50">
        <f>IFERROR(VLOOKUP($A494,total!$B$4:$AB$437,13,0),0)-SUMIFS(topmanager!$D:$D,topmanager!$C:$C,rs_nova!$A498,topmanager!$A:$A,856)</f>
        <v>0</v>
      </c>
      <c r="AF494" s="50">
        <f>IFERROR(VLOOKUP($A494,total!$B$4:$AB$437,16,0),0)</f>
        <v>0</v>
      </c>
      <c r="AG494" s="50">
        <f>IFERROR(VLOOKUP($A494,total!$B$4:$AB$437,7,0),0)</f>
        <v>0</v>
      </c>
      <c r="AH494" s="50">
        <f>IFERROR(VLOOKUP($A494,total!$B$4:$AD$437,29,0),0)</f>
        <v>0</v>
      </c>
      <c r="AI494" s="50">
        <f>IFERROR(VLOOKUP(A494,total!$B$4:$AN$437,39,0),0)</f>
        <v>0</v>
      </c>
      <c r="AJ494" s="51">
        <f t="shared" si="112"/>
        <v>0</v>
      </c>
      <c r="AK494" s="50">
        <f t="shared" si="113"/>
        <v>0</v>
      </c>
      <c r="AL494" s="50">
        <f t="shared" si="114"/>
        <v>0</v>
      </c>
      <c r="AM494" s="50">
        <f t="shared" si="115"/>
        <v>0</v>
      </c>
      <c r="AN494" s="50" t="e">
        <f t="shared" si="124"/>
        <v>#REF!</v>
      </c>
      <c r="AO494" s="50" t="e">
        <f t="shared" si="124"/>
        <v>#REF!</v>
      </c>
      <c r="AP494" s="50" t="e">
        <f t="shared" si="124"/>
        <v>#REF!</v>
      </c>
      <c r="AQ494" s="50">
        <f>IFERROR(VLOOKUP(TEXT($A494,"000000"),[6]Página1!$A$8:$S$801,13,FALSE),0)</f>
        <v>0</v>
      </c>
      <c r="AR494" s="50">
        <f>IFERROR(VLOOKUP(TEXT($A494,"000000"),[6]Página1!$A$8:$S$801,16,FALSE),0)</f>
        <v>0</v>
      </c>
      <c r="AS494" s="50">
        <f>IFERROR(VLOOKUP(TEXT($A494,"000000"),[6]Página1!$A$8:$S$801,19,FALSE),0)</f>
        <v>0</v>
      </c>
      <c r="AT494" s="50">
        <f>IFERROR(VLOOKUP(TEXT($A494,"000000"),[7]Página1!$A$8:$R$814,12,FALSE),0)</f>
        <v>0</v>
      </c>
      <c r="AU494" s="50">
        <f>IFERROR(VLOOKUP(TEXT($A494,"000000"),[7]Página1!$A$8:$R$814,15,FALSE),0)</f>
        <v>0</v>
      </c>
      <c r="AV494" s="50">
        <f>IFERROR(VLOOKUP(TEXT($A494,"000000"),[7]Página1!$A$8:$R$814,18,FALSE),0)</f>
        <v>0</v>
      </c>
      <c r="AW494" s="50"/>
      <c r="AX494" s="51" t="e">
        <f t="shared" si="116"/>
        <v>#REF!</v>
      </c>
      <c r="AY494" s="51" t="e">
        <f t="shared" si="117"/>
        <v>#REF!</v>
      </c>
      <c r="AZ494" s="51" t="e">
        <f t="shared" si="118"/>
        <v>#REF!</v>
      </c>
      <c r="BA494" s="51" t="e">
        <f t="shared" si="119"/>
        <v>#REF!</v>
      </c>
      <c r="BB494" s="51">
        <f t="shared" si="120"/>
        <v>0</v>
      </c>
      <c r="BC494" s="51" t="e">
        <f t="shared" si="121"/>
        <v>#REF!</v>
      </c>
      <c r="BD494" s="51">
        <f t="shared" si="122"/>
        <v>0</v>
      </c>
      <c r="BE494" s="51">
        <f>IFERROR(VLOOKUP(A494,salario!A$2:P$91,11,FALSE),0)</f>
        <v>0</v>
      </c>
      <c r="BF494" s="51">
        <f>SUMIFS(topmanager!$D:$D,topmanager!$C:$C,rs_nova!$A494,topmanager!$A:$A,rs_nova!BF$2)</f>
        <v>0</v>
      </c>
      <c r="BG494" s="51">
        <f>SUMIFS(topmanager!$D:$D,topmanager!$C:$C,rs_nova!$A494,topmanager!$A:$A,rs_nova!BG$2)</f>
        <v>0</v>
      </c>
      <c r="BH494" s="51">
        <f>SUMIFS(topmanager!$D:$D,topmanager!$C:$C,rs_nova!$A494,topmanager!$A:$A,rs_nova!BH$2)</f>
        <v>0</v>
      </c>
      <c r="BI494" s="51">
        <f>SUMIFS(topmanager!$D:$D,topmanager!$C:$C,rs_nova!$A494,topmanager!$A:$A,rs_nova!BI$2)</f>
        <v>0</v>
      </c>
      <c r="BJ494" s="51">
        <f>SUMIFS(topmanager!$D:$D,topmanager!$C:$C,rs_nova!$A494,topmanager!$A:$A,rs_nova!BJ$2)+SUMIFS(topmanager!$D:$D,topmanager!$C:$C,rs_nova!$A494,topmanager!$A:$A,rs_nova!BJ$2+1)</f>
        <v>0</v>
      </c>
      <c r="BK494" s="51">
        <f>IFERROR(VLOOKUP(A494,[8]ferias!$C$4:$G$100,5,FALSE),0)</f>
        <v>0</v>
      </c>
      <c r="BL494" s="51">
        <f>SUMIFS(topmanager!$D:$D,topmanager!$C:$C,rs_nova!$A494,topmanager!$A:$A,rs_nova!BL$2)</f>
        <v>0</v>
      </c>
      <c r="BM494" s="51">
        <f>SUMIFS(topmanager!$D:$D,topmanager!$C:$C,rs_nova!$A494,topmanager!$A:$A,rs_nova!BM$2)+SUMIFS(topmanager!$D:$D,topmanager!$C:$C,rs_nova!$A498,topmanager!$A:$A,151)</f>
        <v>0</v>
      </c>
      <c r="BN494" s="51">
        <f t="shared" si="123"/>
        <v>0</v>
      </c>
    </row>
    <row r="495" spans="1:66">
      <c r="A495" s="47" t="e">
        <f>total!#REF!</f>
        <v>#REF!</v>
      </c>
      <c r="B495" s="47">
        <f t="shared" si="110"/>
        <v>0</v>
      </c>
      <c r="C495" s="48" t="e">
        <f>total!#REF!</f>
        <v>#REF!</v>
      </c>
      <c r="D495" s="49" t="str">
        <f>IFERROR(VLOOKUP(A495,salario!A$3:J$32,10,FALSE),"")</f>
        <v/>
      </c>
      <c r="E495" s="49" t="str">
        <f>IFERROR(IF(VLOOKUP(A495,salario!A$3:O$32,15,FALSE)="","",VLOOKUP(A495,salario!A$3:O$32,15,FALSE)),"")</f>
        <v/>
      </c>
      <c r="F495" s="47" t="str">
        <f>IFERROR(VLOOKUP(A495,[5]base_pessoal!$B$2:$P$1504,13,FALSE),"")</f>
        <v/>
      </c>
      <c r="G495" s="50">
        <f>IFERROR(VLOOKUP(A495,salario!A$2:P$91,11,FALSE),0)*B495/30</f>
        <v>0</v>
      </c>
      <c r="H495" s="50">
        <f>SUMIFS(topmanager!$D:$D,topmanager!$C:$C,rs_nova!$A495,topmanager!$A:$A,rs_nova!H$2)+SUMIFS(topmanager!$D:$D,topmanager!$C:$C,rs_nova!$A495,topmanager!$A:$A,63)</f>
        <v>0</v>
      </c>
      <c r="I495" s="50">
        <f>-SUMIFS(topmanager!$D:$D,topmanager!$C:$C,rs_nova!$A495,topmanager!$A:$A,rs_nova!I$2)</f>
        <v>0</v>
      </c>
      <c r="J495" s="50">
        <f>SUMIFS(topmanager!$D:$D,topmanager!$C:$C,rs_nova!$A495,topmanager!$A:$A,rs_nova!J$2)</f>
        <v>0</v>
      </c>
      <c r="K495" s="50">
        <f>SUMIFS(topmanager!$D:$D,topmanager!$C:$C,rs_nova!$A495,topmanager!$A:$A,rs_nova!K$2)+SUMIFS(topmanager!$D:$D,topmanager!$C:$C,rs_nova!$A495,topmanager!$A:$A,911)</f>
        <v>0</v>
      </c>
      <c r="L495" s="50">
        <f>SUMIFS(topmanager!$D:$D,topmanager!$C:$C,rs_nova!$A495,topmanager!$A:$A,rs_nova!L$2)</f>
        <v>0</v>
      </c>
      <c r="M495" s="50">
        <f>SUMIFS(topmanager!$D:$D,topmanager!$C:$C,rs_nova!$A495,topmanager!$A:$A,rs_nova!M$2)+SUMIFS(topmanager!$D:$D,topmanager!$C:$C,rs_nova!$A495,topmanager!$A:$A,908)+SUMIFS(topmanager!$D:$D,topmanager!$C:$C,rs_nova!$A495,topmanager!$A:$A,550)</f>
        <v>0</v>
      </c>
      <c r="N495" s="50">
        <f>SUMIFS(topmanager!$D:$D,topmanager!$C:$C,rs_nova!$A495,topmanager!$A:$A,rs_nova!N$2)</f>
        <v>0</v>
      </c>
      <c r="O495" s="51">
        <f t="shared" si="111"/>
        <v>0</v>
      </c>
      <c r="P495" s="50">
        <f>IFERROR(VLOOKUP($A495,total!$B$4:$AW$437,27,0),0)</f>
        <v>0</v>
      </c>
      <c r="Q495" s="50">
        <f>IFERROR(VLOOKUP($A495,total!$B$4:$AW$437,21,0),0)</f>
        <v>0</v>
      </c>
      <c r="R495" s="50">
        <f>IFERROR(VLOOKUP($A495,total!$B$4:$AW$437,25,0),0)+IFERROR(VLOOKUP($A495,total!$B$4:$AW$437,36,0),0)</f>
        <v>0</v>
      </c>
      <c r="S495" s="50">
        <f>IFERROR(VLOOKUP(A495,gympass!$A$2:$F$148,6,0),0)</f>
        <v>0</v>
      </c>
      <c r="T495" s="50">
        <f>IFERROR(VLOOKUP($A495,total!$B$4:$AW$437,42,0),0)</f>
        <v>0</v>
      </c>
      <c r="U495" s="50">
        <f>IFERROR(VLOOKUP($A495,total!$B$4:$AW$437,32,0),0)</f>
        <v>0</v>
      </c>
      <c r="V495" s="50">
        <f>IFERROR(VLOOKUP($A495,total!$B$4:$AW$437,28,0),0)</f>
        <v>0</v>
      </c>
      <c r="W495" s="50">
        <f>IFERROR(VLOOKUP($A495,total!$B$4:$AX$437,49,0),0)</f>
        <v>0</v>
      </c>
      <c r="X495" s="50"/>
      <c r="Y495" s="50">
        <f>IFERROR(VLOOKUP(A495,#REF!,4,0),0)</f>
        <v>0</v>
      </c>
      <c r="Z495" s="50">
        <f>IFERROR(VLOOKUP(B495,#REF!,8,0),0)</f>
        <v>0</v>
      </c>
      <c r="AA495" s="50">
        <f>IFERROR(VLOOKUP($A495,total!$B$4:$AW$437,45,0),0)</f>
        <v>0</v>
      </c>
      <c r="AB495" s="50">
        <f>IFERROR(VLOOKUP($A495,total!$B$4:$AW$437,48,0),0)</f>
        <v>0</v>
      </c>
      <c r="AC495" s="50">
        <f>IFERROR(VLOOKUP($A495,total!$B$4:$AB$437,19,0),0)</f>
        <v>0</v>
      </c>
      <c r="AD495" s="50">
        <f>IFERROR(VLOOKUP($A495,total!$B$4:$AB$437,10,0),0)</f>
        <v>0</v>
      </c>
      <c r="AE495" s="50">
        <f>IFERROR(VLOOKUP($A495,total!$B$4:$AB$437,13,0),0)-SUMIFS(topmanager!$D:$D,topmanager!$C:$C,rs_nova!$A499,topmanager!$A:$A,856)</f>
        <v>0</v>
      </c>
      <c r="AF495" s="50">
        <f>IFERROR(VLOOKUP($A495,total!$B$4:$AB$437,16,0),0)</f>
        <v>0</v>
      </c>
      <c r="AG495" s="50">
        <f>IFERROR(VLOOKUP($A495,total!$B$4:$AB$437,7,0),0)</f>
        <v>0</v>
      </c>
      <c r="AH495" s="50">
        <f>IFERROR(VLOOKUP($A495,total!$B$4:$AD$437,29,0),0)</f>
        <v>0</v>
      </c>
      <c r="AI495" s="50">
        <f>IFERROR(VLOOKUP(A495,total!$B$4:$AN$437,39,0),0)</f>
        <v>0</v>
      </c>
      <c r="AJ495" s="51">
        <f t="shared" si="112"/>
        <v>0</v>
      </c>
      <c r="AK495" s="50">
        <f t="shared" si="113"/>
        <v>0</v>
      </c>
      <c r="AL495" s="50">
        <f t="shared" si="114"/>
        <v>0</v>
      </c>
      <c r="AM495" s="50">
        <f t="shared" si="115"/>
        <v>0</v>
      </c>
      <c r="AN495" s="50" t="e">
        <f t="shared" si="124"/>
        <v>#REF!</v>
      </c>
      <c r="AO495" s="50" t="e">
        <f t="shared" si="124"/>
        <v>#REF!</v>
      </c>
      <c r="AP495" s="50" t="e">
        <f t="shared" si="124"/>
        <v>#REF!</v>
      </c>
      <c r="AQ495" s="50">
        <f>IFERROR(VLOOKUP(TEXT($A495,"000000"),[6]Página1!$A$8:$S$801,13,FALSE),0)</f>
        <v>0</v>
      </c>
      <c r="AR495" s="50">
        <f>IFERROR(VLOOKUP(TEXT($A495,"000000"),[6]Página1!$A$8:$S$801,16,FALSE),0)</f>
        <v>0</v>
      </c>
      <c r="AS495" s="50">
        <f>IFERROR(VLOOKUP(TEXT($A495,"000000"),[6]Página1!$A$8:$S$801,19,FALSE),0)</f>
        <v>0</v>
      </c>
      <c r="AT495" s="50">
        <f>IFERROR(VLOOKUP(TEXT($A495,"000000"),[7]Página1!$A$8:$R$814,12,FALSE),0)</f>
        <v>0</v>
      </c>
      <c r="AU495" s="50">
        <f>IFERROR(VLOOKUP(TEXT($A495,"000000"),[7]Página1!$A$8:$R$814,15,FALSE),0)</f>
        <v>0</v>
      </c>
      <c r="AV495" s="50">
        <f>IFERROR(VLOOKUP(TEXT($A495,"000000"),[7]Página1!$A$8:$R$814,18,FALSE),0)</f>
        <v>0</v>
      </c>
      <c r="AW495" s="50"/>
      <c r="AX495" s="51" t="e">
        <f t="shared" si="116"/>
        <v>#REF!</v>
      </c>
      <c r="AY495" s="51" t="e">
        <f t="shared" si="117"/>
        <v>#REF!</v>
      </c>
      <c r="AZ495" s="51" t="e">
        <f t="shared" si="118"/>
        <v>#REF!</v>
      </c>
      <c r="BA495" s="51" t="e">
        <f t="shared" si="119"/>
        <v>#REF!</v>
      </c>
      <c r="BB495" s="51">
        <f t="shared" si="120"/>
        <v>0</v>
      </c>
      <c r="BC495" s="51" t="e">
        <f t="shared" si="121"/>
        <v>#REF!</v>
      </c>
      <c r="BD495" s="51">
        <f t="shared" si="122"/>
        <v>0</v>
      </c>
      <c r="BE495" s="51">
        <f>IFERROR(VLOOKUP(A495,salario!A$2:P$91,11,FALSE),0)</f>
        <v>0</v>
      </c>
      <c r="BF495" s="51">
        <f>SUMIFS(topmanager!$D:$D,topmanager!$C:$C,rs_nova!$A495,topmanager!$A:$A,rs_nova!BF$2)</f>
        <v>0</v>
      </c>
      <c r="BG495" s="51">
        <f>SUMIFS(topmanager!$D:$D,topmanager!$C:$C,rs_nova!$A495,topmanager!$A:$A,rs_nova!BG$2)</f>
        <v>0</v>
      </c>
      <c r="BH495" s="51">
        <f>SUMIFS(topmanager!$D:$D,topmanager!$C:$C,rs_nova!$A495,topmanager!$A:$A,rs_nova!BH$2)</f>
        <v>0</v>
      </c>
      <c r="BI495" s="51">
        <f>SUMIFS(topmanager!$D:$D,topmanager!$C:$C,rs_nova!$A495,topmanager!$A:$A,rs_nova!BI$2)</f>
        <v>0</v>
      </c>
      <c r="BJ495" s="51">
        <f>SUMIFS(topmanager!$D:$D,topmanager!$C:$C,rs_nova!$A495,topmanager!$A:$A,rs_nova!BJ$2)+SUMIFS(topmanager!$D:$D,topmanager!$C:$C,rs_nova!$A495,topmanager!$A:$A,rs_nova!BJ$2+1)</f>
        <v>0</v>
      </c>
      <c r="BK495" s="51">
        <f>IFERROR(VLOOKUP(A495,[8]ferias!$C$4:$G$100,5,FALSE),0)</f>
        <v>0</v>
      </c>
      <c r="BL495" s="51">
        <f>SUMIFS(topmanager!$D:$D,topmanager!$C:$C,rs_nova!$A495,topmanager!$A:$A,rs_nova!BL$2)</f>
        <v>0</v>
      </c>
      <c r="BM495" s="51">
        <f>SUMIFS(topmanager!$D:$D,topmanager!$C:$C,rs_nova!$A495,topmanager!$A:$A,rs_nova!BM$2)+SUMIFS(topmanager!$D:$D,topmanager!$C:$C,rs_nova!$A499,topmanager!$A:$A,151)</f>
        <v>0</v>
      </c>
      <c r="BN495" s="51">
        <f t="shared" si="123"/>
        <v>0</v>
      </c>
    </row>
    <row r="496" spans="1:66">
      <c r="A496" s="47" t="e">
        <f>total!#REF!</f>
        <v>#REF!</v>
      </c>
      <c r="B496" s="47">
        <f t="shared" si="110"/>
        <v>0</v>
      </c>
      <c r="C496" s="48" t="e">
        <f>total!#REF!</f>
        <v>#REF!</v>
      </c>
      <c r="D496" s="49" t="str">
        <f>IFERROR(VLOOKUP(A496,salario!A$3:J$32,10,FALSE),"")</f>
        <v/>
      </c>
      <c r="E496" s="49" t="str">
        <f>IFERROR(IF(VLOOKUP(A496,salario!A$3:O$32,15,FALSE)="","",VLOOKUP(A496,salario!A$3:O$32,15,FALSE)),"")</f>
        <v/>
      </c>
      <c r="F496" s="47" t="str">
        <f>IFERROR(VLOOKUP(A496,[5]base_pessoal!$B$2:$P$1504,13,FALSE),"")</f>
        <v/>
      </c>
      <c r="G496" s="50">
        <f>IFERROR(VLOOKUP(A496,salario!A$2:P$91,11,FALSE),0)*B496/30</f>
        <v>0</v>
      </c>
      <c r="H496" s="50">
        <f>SUMIFS(topmanager!$D:$D,topmanager!$C:$C,rs_nova!$A496,topmanager!$A:$A,rs_nova!H$2)+SUMIFS(topmanager!$D:$D,topmanager!$C:$C,rs_nova!$A496,topmanager!$A:$A,63)</f>
        <v>0</v>
      </c>
      <c r="I496" s="50">
        <f>-SUMIFS(topmanager!$D:$D,topmanager!$C:$C,rs_nova!$A496,topmanager!$A:$A,rs_nova!I$2)</f>
        <v>0</v>
      </c>
      <c r="J496" s="50">
        <f>SUMIFS(topmanager!$D:$D,topmanager!$C:$C,rs_nova!$A496,topmanager!$A:$A,rs_nova!J$2)</f>
        <v>0</v>
      </c>
      <c r="K496" s="50">
        <f>SUMIFS(topmanager!$D:$D,topmanager!$C:$C,rs_nova!$A496,topmanager!$A:$A,rs_nova!K$2)+SUMIFS(topmanager!$D:$D,topmanager!$C:$C,rs_nova!$A496,topmanager!$A:$A,911)</f>
        <v>0</v>
      </c>
      <c r="L496" s="50">
        <f>SUMIFS(topmanager!$D:$D,topmanager!$C:$C,rs_nova!$A496,topmanager!$A:$A,rs_nova!L$2)</f>
        <v>0</v>
      </c>
      <c r="M496" s="50">
        <f>SUMIFS(topmanager!$D:$D,topmanager!$C:$C,rs_nova!$A496,topmanager!$A:$A,rs_nova!M$2)+SUMIFS(topmanager!$D:$D,topmanager!$C:$C,rs_nova!$A496,topmanager!$A:$A,908)+SUMIFS(topmanager!$D:$D,topmanager!$C:$C,rs_nova!$A496,topmanager!$A:$A,550)</f>
        <v>0</v>
      </c>
      <c r="N496" s="50">
        <f>SUMIFS(topmanager!$D:$D,topmanager!$C:$C,rs_nova!$A496,topmanager!$A:$A,rs_nova!N$2)</f>
        <v>0</v>
      </c>
      <c r="O496" s="51">
        <f t="shared" si="111"/>
        <v>0</v>
      </c>
      <c r="P496" s="50">
        <f>IFERROR(VLOOKUP($A496,total!$B$4:$AW$437,27,0),0)</f>
        <v>0</v>
      </c>
      <c r="Q496" s="50">
        <f>IFERROR(VLOOKUP($A496,total!$B$4:$AW$437,21,0),0)</f>
        <v>0</v>
      </c>
      <c r="R496" s="50">
        <f>IFERROR(VLOOKUP($A496,total!$B$4:$AW$437,25,0),0)+IFERROR(VLOOKUP($A496,total!$B$4:$AW$437,36,0),0)</f>
        <v>0</v>
      </c>
      <c r="S496" s="50">
        <f>IFERROR(VLOOKUP(A496,gympass!$A$2:$F$148,6,0),0)</f>
        <v>0</v>
      </c>
      <c r="T496" s="50">
        <f>IFERROR(VLOOKUP($A496,total!$B$4:$AW$437,42,0),0)</f>
        <v>0</v>
      </c>
      <c r="U496" s="50">
        <f>IFERROR(VLOOKUP($A496,total!$B$4:$AW$437,32,0),0)</f>
        <v>0</v>
      </c>
      <c r="V496" s="50">
        <f>IFERROR(VLOOKUP($A496,total!$B$4:$AW$437,28,0),0)</f>
        <v>0</v>
      </c>
      <c r="W496" s="50">
        <f>IFERROR(VLOOKUP($A496,total!$B$4:$AX$437,49,0),0)</f>
        <v>0</v>
      </c>
      <c r="X496" s="50"/>
      <c r="Y496" s="50">
        <f>IFERROR(VLOOKUP(A496,#REF!,4,0),0)</f>
        <v>0</v>
      </c>
      <c r="Z496" s="50">
        <f>IFERROR(VLOOKUP(B496,#REF!,8,0),0)</f>
        <v>0</v>
      </c>
      <c r="AA496" s="50">
        <f>IFERROR(VLOOKUP($A496,total!$B$4:$AW$437,45,0),0)</f>
        <v>0</v>
      </c>
      <c r="AB496" s="50">
        <f>IFERROR(VLOOKUP($A496,total!$B$4:$AW$437,48,0),0)</f>
        <v>0</v>
      </c>
      <c r="AC496" s="50">
        <f>IFERROR(VLOOKUP($A496,total!$B$4:$AB$437,19,0),0)</f>
        <v>0</v>
      </c>
      <c r="AD496" s="50">
        <f>IFERROR(VLOOKUP($A496,total!$B$4:$AB$437,10,0),0)</f>
        <v>0</v>
      </c>
      <c r="AE496" s="50">
        <f>IFERROR(VLOOKUP($A496,total!$B$4:$AB$437,13,0),0)-SUMIFS(topmanager!$D:$D,topmanager!$C:$C,rs_nova!$A500,topmanager!$A:$A,856)</f>
        <v>0</v>
      </c>
      <c r="AF496" s="50">
        <f>IFERROR(VLOOKUP($A496,total!$B$4:$AB$437,16,0),0)</f>
        <v>0</v>
      </c>
      <c r="AG496" s="50">
        <f>IFERROR(VLOOKUP($A496,total!$B$4:$AB$437,7,0),0)</f>
        <v>0</v>
      </c>
      <c r="AH496" s="50">
        <f>IFERROR(VLOOKUP($A496,total!$B$4:$AD$437,29,0),0)</f>
        <v>0</v>
      </c>
      <c r="AI496" s="50">
        <f>IFERROR(VLOOKUP(A496,total!$B$4:$AN$437,39,0),0)</f>
        <v>0</v>
      </c>
      <c r="AJ496" s="51">
        <f t="shared" si="112"/>
        <v>0</v>
      </c>
      <c r="AK496" s="50">
        <f t="shared" si="113"/>
        <v>0</v>
      </c>
      <c r="AL496" s="50">
        <f t="shared" si="114"/>
        <v>0</v>
      </c>
      <c r="AM496" s="50">
        <f t="shared" si="115"/>
        <v>0</v>
      </c>
      <c r="AN496" s="50" t="e">
        <f t="shared" si="124"/>
        <v>#REF!</v>
      </c>
      <c r="AO496" s="50" t="e">
        <f t="shared" si="124"/>
        <v>#REF!</v>
      </c>
      <c r="AP496" s="50" t="e">
        <f t="shared" si="124"/>
        <v>#REF!</v>
      </c>
      <c r="AQ496" s="50">
        <f>IFERROR(VLOOKUP(TEXT($A496,"000000"),[6]Página1!$A$8:$S$801,13,FALSE),0)</f>
        <v>0</v>
      </c>
      <c r="AR496" s="50">
        <f>IFERROR(VLOOKUP(TEXT($A496,"000000"),[6]Página1!$A$8:$S$801,16,FALSE),0)</f>
        <v>0</v>
      </c>
      <c r="AS496" s="50">
        <f>IFERROR(VLOOKUP(TEXT($A496,"000000"),[6]Página1!$A$8:$S$801,19,FALSE),0)</f>
        <v>0</v>
      </c>
      <c r="AT496" s="50">
        <f>IFERROR(VLOOKUP(TEXT($A496,"000000"),[7]Página1!$A$8:$R$814,12,FALSE),0)</f>
        <v>0</v>
      </c>
      <c r="AU496" s="50">
        <f>IFERROR(VLOOKUP(TEXT($A496,"000000"),[7]Página1!$A$8:$R$814,15,FALSE),0)</f>
        <v>0</v>
      </c>
      <c r="AV496" s="50">
        <f>IFERROR(VLOOKUP(TEXT($A496,"000000"),[7]Página1!$A$8:$R$814,18,FALSE),0)</f>
        <v>0</v>
      </c>
      <c r="AW496" s="50"/>
      <c r="AX496" s="51" t="e">
        <f t="shared" si="116"/>
        <v>#REF!</v>
      </c>
      <c r="AY496" s="51" t="e">
        <f t="shared" si="117"/>
        <v>#REF!</v>
      </c>
      <c r="AZ496" s="51" t="e">
        <f t="shared" si="118"/>
        <v>#REF!</v>
      </c>
      <c r="BA496" s="51" t="e">
        <f t="shared" si="119"/>
        <v>#REF!</v>
      </c>
      <c r="BB496" s="51">
        <f t="shared" si="120"/>
        <v>0</v>
      </c>
      <c r="BC496" s="51" t="e">
        <f t="shared" si="121"/>
        <v>#REF!</v>
      </c>
      <c r="BD496" s="51">
        <f t="shared" si="122"/>
        <v>0</v>
      </c>
      <c r="BE496" s="51">
        <f>IFERROR(VLOOKUP(A496,salario!A$2:P$91,11,FALSE),0)</f>
        <v>0</v>
      </c>
      <c r="BF496" s="51">
        <f>SUMIFS(topmanager!$D:$D,topmanager!$C:$C,rs_nova!$A496,topmanager!$A:$A,rs_nova!BF$2)</f>
        <v>0</v>
      </c>
      <c r="BG496" s="51">
        <f>SUMIFS(topmanager!$D:$D,topmanager!$C:$C,rs_nova!$A496,topmanager!$A:$A,rs_nova!BG$2)</f>
        <v>0</v>
      </c>
      <c r="BH496" s="51">
        <f>SUMIFS(topmanager!$D:$D,topmanager!$C:$C,rs_nova!$A496,topmanager!$A:$A,rs_nova!BH$2)</f>
        <v>0</v>
      </c>
      <c r="BI496" s="51">
        <f>SUMIFS(topmanager!$D:$D,topmanager!$C:$C,rs_nova!$A496,topmanager!$A:$A,rs_nova!BI$2)</f>
        <v>0</v>
      </c>
      <c r="BJ496" s="51">
        <f>SUMIFS(topmanager!$D:$D,topmanager!$C:$C,rs_nova!$A496,topmanager!$A:$A,rs_nova!BJ$2)+SUMIFS(topmanager!$D:$D,topmanager!$C:$C,rs_nova!$A496,topmanager!$A:$A,rs_nova!BJ$2+1)</f>
        <v>0</v>
      </c>
      <c r="BK496" s="51">
        <f>IFERROR(VLOOKUP(A496,[8]ferias!$C$4:$G$100,5,FALSE),0)</f>
        <v>0</v>
      </c>
      <c r="BL496" s="51">
        <f>SUMIFS(topmanager!$D:$D,topmanager!$C:$C,rs_nova!$A496,topmanager!$A:$A,rs_nova!BL$2)</f>
        <v>0</v>
      </c>
      <c r="BM496" s="51">
        <f>SUMIFS(topmanager!$D:$D,topmanager!$C:$C,rs_nova!$A496,topmanager!$A:$A,rs_nova!BM$2)+SUMIFS(topmanager!$D:$D,topmanager!$C:$C,rs_nova!$A500,topmanager!$A:$A,151)</f>
        <v>0</v>
      </c>
      <c r="BN496" s="51">
        <f t="shared" si="123"/>
        <v>0</v>
      </c>
    </row>
    <row r="497" spans="1:66">
      <c r="A497" s="47" t="e">
        <f>total!#REF!</f>
        <v>#REF!</v>
      </c>
      <c r="B497" s="47">
        <f t="shared" si="110"/>
        <v>0</v>
      </c>
      <c r="C497" s="48" t="e">
        <f>total!#REF!</f>
        <v>#REF!</v>
      </c>
      <c r="D497" s="49" t="str">
        <f>IFERROR(VLOOKUP(A497,salario!A$3:J$32,10,FALSE),"")</f>
        <v/>
      </c>
      <c r="E497" s="49" t="str">
        <f>IFERROR(IF(VLOOKUP(A497,salario!A$3:O$32,15,FALSE)="","",VLOOKUP(A497,salario!A$3:O$32,15,FALSE)),"")</f>
        <v/>
      </c>
      <c r="F497" s="47" t="str">
        <f>IFERROR(VLOOKUP(A497,[5]base_pessoal!$B$2:$P$1504,13,FALSE),"")</f>
        <v/>
      </c>
      <c r="G497" s="50">
        <f>IFERROR(VLOOKUP(A497,salario!A$2:P$91,11,FALSE),0)*B497/30</f>
        <v>0</v>
      </c>
      <c r="H497" s="50">
        <f>SUMIFS(topmanager!$D:$D,topmanager!$C:$C,rs_nova!$A497,topmanager!$A:$A,rs_nova!H$2)+SUMIFS(topmanager!$D:$D,topmanager!$C:$C,rs_nova!$A497,topmanager!$A:$A,63)</f>
        <v>0</v>
      </c>
      <c r="I497" s="50">
        <f>-SUMIFS(topmanager!$D:$D,topmanager!$C:$C,rs_nova!$A497,topmanager!$A:$A,rs_nova!I$2)</f>
        <v>0</v>
      </c>
      <c r="J497" s="50">
        <f>SUMIFS(topmanager!$D:$D,topmanager!$C:$C,rs_nova!$A497,topmanager!$A:$A,rs_nova!J$2)</f>
        <v>0</v>
      </c>
      <c r="K497" s="50">
        <f>SUMIFS(topmanager!$D:$D,topmanager!$C:$C,rs_nova!$A497,topmanager!$A:$A,rs_nova!K$2)+SUMIFS(topmanager!$D:$D,topmanager!$C:$C,rs_nova!$A497,topmanager!$A:$A,911)</f>
        <v>0</v>
      </c>
      <c r="L497" s="50">
        <f>SUMIFS(topmanager!$D:$D,topmanager!$C:$C,rs_nova!$A497,topmanager!$A:$A,rs_nova!L$2)</f>
        <v>0</v>
      </c>
      <c r="M497" s="50">
        <f>SUMIFS(topmanager!$D:$D,topmanager!$C:$C,rs_nova!$A497,topmanager!$A:$A,rs_nova!M$2)+SUMIFS(topmanager!$D:$D,topmanager!$C:$C,rs_nova!$A497,topmanager!$A:$A,908)+SUMIFS(topmanager!$D:$D,topmanager!$C:$C,rs_nova!$A497,topmanager!$A:$A,550)</f>
        <v>0</v>
      </c>
      <c r="N497" s="50">
        <f>SUMIFS(topmanager!$D:$D,topmanager!$C:$C,rs_nova!$A497,topmanager!$A:$A,rs_nova!N$2)</f>
        <v>0</v>
      </c>
      <c r="O497" s="51">
        <f t="shared" si="111"/>
        <v>0</v>
      </c>
      <c r="P497" s="50">
        <f>IFERROR(VLOOKUP($A497,total!$B$4:$AW$437,27,0),0)</f>
        <v>0</v>
      </c>
      <c r="Q497" s="50">
        <f>IFERROR(VLOOKUP($A497,total!$B$4:$AW$437,21,0),0)</f>
        <v>0</v>
      </c>
      <c r="R497" s="50">
        <f>IFERROR(VLOOKUP($A497,total!$B$4:$AW$437,25,0),0)+IFERROR(VLOOKUP($A497,total!$B$4:$AW$437,36,0),0)</f>
        <v>0</v>
      </c>
      <c r="S497" s="50">
        <f>IFERROR(VLOOKUP(A497,gympass!$A$2:$F$148,6,0),0)</f>
        <v>0</v>
      </c>
      <c r="T497" s="50">
        <f>IFERROR(VLOOKUP($A497,total!$B$4:$AW$437,42,0),0)</f>
        <v>0</v>
      </c>
      <c r="U497" s="50">
        <f>IFERROR(VLOOKUP($A497,total!$B$4:$AW$437,32,0),0)</f>
        <v>0</v>
      </c>
      <c r="V497" s="50">
        <f>IFERROR(VLOOKUP($A497,total!$B$4:$AW$437,28,0),0)</f>
        <v>0</v>
      </c>
      <c r="W497" s="50">
        <f>IFERROR(VLOOKUP($A497,total!$B$4:$AX$437,49,0),0)</f>
        <v>0</v>
      </c>
      <c r="X497" s="50"/>
      <c r="Y497" s="50">
        <f>IFERROR(VLOOKUP(A497,#REF!,4,0),0)</f>
        <v>0</v>
      </c>
      <c r="Z497" s="50">
        <f>IFERROR(VLOOKUP(B497,#REF!,8,0),0)</f>
        <v>0</v>
      </c>
      <c r="AA497" s="50">
        <f>IFERROR(VLOOKUP($A497,total!$B$4:$AW$437,45,0),0)</f>
        <v>0</v>
      </c>
      <c r="AB497" s="50">
        <f>IFERROR(VLOOKUP($A497,total!$B$4:$AW$437,48,0),0)</f>
        <v>0</v>
      </c>
      <c r="AC497" s="50">
        <f>IFERROR(VLOOKUP($A497,total!$B$4:$AB$437,19,0),0)</f>
        <v>0</v>
      </c>
      <c r="AD497" s="50">
        <f>IFERROR(VLOOKUP($A497,total!$B$4:$AB$437,10,0),0)</f>
        <v>0</v>
      </c>
      <c r="AE497" s="50">
        <f>IFERROR(VLOOKUP($A497,total!$B$4:$AB$437,13,0),0)-SUMIFS(topmanager!$D:$D,topmanager!$C:$C,rs_nova!$A501,topmanager!$A:$A,856)</f>
        <v>0</v>
      </c>
      <c r="AF497" s="50">
        <f>IFERROR(VLOOKUP($A497,total!$B$4:$AB$437,16,0),0)</f>
        <v>0</v>
      </c>
      <c r="AG497" s="50">
        <f>IFERROR(VLOOKUP($A497,total!$B$4:$AB$437,7,0),0)</f>
        <v>0</v>
      </c>
      <c r="AH497" s="50">
        <f>IFERROR(VLOOKUP($A497,total!$B$4:$AD$437,29,0),0)</f>
        <v>0</v>
      </c>
      <c r="AI497" s="50">
        <f>IFERROR(VLOOKUP(A497,total!$B$4:$AN$437,39,0),0)</f>
        <v>0</v>
      </c>
      <c r="AJ497" s="51">
        <f t="shared" si="112"/>
        <v>0</v>
      </c>
      <c r="AK497" s="50">
        <f t="shared" si="113"/>
        <v>0</v>
      </c>
      <c r="AL497" s="50">
        <f t="shared" si="114"/>
        <v>0</v>
      </c>
      <c r="AM497" s="50">
        <f t="shared" si="115"/>
        <v>0</v>
      </c>
      <c r="AN497" s="50" t="e">
        <f t="shared" si="124"/>
        <v>#REF!</v>
      </c>
      <c r="AO497" s="50" t="e">
        <f t="shared" si="124"/>
        <v>#REF!</v>
      </c>
      <c r="AP497" s="50" t="e">
        <f t="shared" si="124"/>
        <v>#REF!</v>
      </c>
      <c r="AQ497" s="50">
        <f>IFERROR(VLOOKUP(TEXT($A497,"000000"),[6]Página1!$A$8:$S$801,13,FALSE),0)</f>
        <v>0</v>
      </c>
      <c r="AR497" s="50">
        <f>IFERROR(VLOOKUP(TEXT($A497,"000000"),[6]Página1!$A$8:$S$801,16,FALSE),0)</f>
        <v>0</v>
      </c>
      <c r="AS497" s="50">
        <f>IFERROR(VLOOKUP(TEXT($A497,"000000"),[6]Página1!$A$8:$S$801,19,FALSE),0)</f>
        <v>0</v>
      </c>
      <c r="AT497" s="50">
        <f>IFERROR(VLOOKUP(TEXT($A497,"000000"),[7]Página1!$A$8:$R$814,12,FALSE),0)</f>
        <v>0</v>
      </c>
      <c r="AU497" s="50">
        <f>IFERROR(VLOOKUP(TEXT($A497,"000000"),[7]Página1!$A$8:$R$814,15,FALSE),0)</f>
        <v>0</v>
      </c>
      <c r="AV497" s="50">
        <f>IFERROR(VLOOKUP(TEXT($A497,"000000"),[7]Página1!$A$8:$R$814,18,FALSE),0)</f>
        <v>0</v>
      </c>
      <c r="AW497" s="50"/>
      <c r="AX497" s="51" t="e">
        <f t="shared" si="116"/>
        <v>#REF!</v>
      </c>
      <c r="AY497" s="51" t="e">
        <f t="shared" si="117"/>
        <v>#REF!</v>
      </c>
      <c r="AZ497" s="51" t="e">
        <f t="shared" si="118"/>
        <v>#REF!</v>
      </c>
      <c r="BA497" s="51" t="e">
        <f t="shared" si="119"/>
        <v>#REF!</v>
      </c>
      <c r="BB497" s="51">
        <f t="shared" si="120"/>
        <v>0</v>
      </c>
      <c r="BC497" s="51" t="e">
        <f t="shared" si="121"/>
        <v>#REF!</v>
      </c>
      <c r="BD497" s="51">
        <f t="shared" si="122"/>
        <v>0</v>
      </c>
      <c r="BE497" s="51">
        <f>IFERROR(VLOOKUP(A497,salario!A$2:P$91,11,FALSE),0)</f>
        <v>0</v>
      </c>
      <c r="BF497" s="51">
        <f>SUMIFS(topmanager!$D:$D,topmanager!$C:$C,rs_nova!$A497,topmanager!$A:$A,rs_nova!BF$2)</f>
        <v>0</v>
      </c>
      <c r="BG497" s="51">
        <f>SUMIFS(topmanager!$D:$D,topmanager!$C:$C,rs_nova!$A497,topmanager!$A:$A,rs_nova!BG$2)</f>
        <v>0</v>
      </c>
      <c r="BH497" s="51">
        <f>SUMIFS(topmanager!$D:$D,topmanager!$C:$C,rs_nova!$A497,topmanager!$A:$A,rs_nova!BH$2)</f>
        <v>0</v>
      </c>
      <c r="BI497" s="51">
        <f>SUMIFS(topmanager!$D:$D,topmanager!$C:$C,rs_nova!$A497,topmanager!$A:$A,rs_nova!BI$2)</f>
        <v>0</v>
      </c>
      <c r="BJ497" s="51">
        <f>SUMIFS(topmanager!$D:$D,topmanager!$C:$C,rs_nova!$A497,topmanager!$A:$A,rs_nova!BJ$2)+SUMIFS(topmanager!$D:$D,topmanager!$C:$C,rs_nova!$A497,topmanager!$A:$A,rs_nova!BJ$2+1)</f>
        <v>0</v>
      </c>
      <c r="BK497" s="51">
        <f>IFERROR(VLOOKUP(A497,[8]ferias!$C$4:$G$100,5,FALSE),0)</f>
        <v>0</v>
      </c>
      <c r="BL497" s="51">
        <f>SUMIFS(topmanager!$D:$D,topmanager!$C:$C,rs_nova!$A497,topmanager!$A:$A,rs_nova!BL$2)</f>
        <v>0</v>
      </c>
      <c r="BM497" s="51">
        <f>SUMIFS(topmanager!$D:$D,topmanager!$C:$C,rs_nova!$A497,topmanager!$A:$A,rs_nova!BM$2)+SUMIFS(topmanager!$D:$D,topmanager!$C:$C,rs_nova!$A501,topmanager!$A:$A,151)</f>
        <v>0</v>
      </c>
      <c r="BN497" s="51">
        <f t="shared" si="123"/>
        <v>0</v>
      </c>
    </row>
    <row r="498" spans="1:66">
      <c r="A498" s="47" t="e">
        <f>total!#REF!</f>
        <v>#REF!</v>
      </c>
      <c r="B498" s="47">
        <f t="shared" si="110"/>
        <v>0</v>
      </c>
      <c r="C498" s="48" t="e">
        <f>total!#REF!</f>
        <v>#REF!</v>
      </c>
      <c r="D498" s="49" t="str">
        <f>IFERROR(VLOOKUP(A498,salario!A$3:J$32,10,FALSE),"")</f>
        <v/>
      </c>
      <c r="E498" s="49" t="str">
        <f>IFERROR(IF(VLOOKUP(A498,salario!A$3:O$32,15,FALSE)="","",VLOOKUP(A498,salario!A$3:O$32,15,FALSE)),"")</f>
        <v/>
      </c>
      <c r="F498" s="47" t="str">
        <f>IFERROR(VLOOKUP(A498,[5]base_pessoal!$B$2:$P$1504,13,FALSE),"")</f>
        <v/>
      </c>
      <c r="G498" s="50">
        <f>IFERROR(VLOOKUP(A498,salario!A$2:P$91,11,FALSE),0)*B498/30</f>
        <v>0</v>
      </c>
      <c r="H498" s="50">
        <f>SUMIFS(topmanager!$D:$D,topmanager!$C:$C,rs_nova!$A498,topmanager!$A:$A,rs_nova!H$2)+SUMIFS(topmanager!$D:$D,topmanager!$C:$C,rs_nova!$A498,topmanager!$A:$A,63)</f>
        <v>0</v>
      </c>
      <c r="I498" s="50">
        <f>-SUMIFS(topmanager!$D:$D,topmanager!$C:$C,rs_nova!$A498,topmanager!$A:$A,rs_nova!I$2)</f>
        <v>0</v>
      </c>
      <c r="J498" s="50">
        <f>SUMIFS(topmanager!$D:$D,topmanager!$C:$C,rs_nova!$A498,topmanager!$A:$A,rs_nova!J$2)</f>
        <v>0</v>
      </c>
      <c r="K498" s="50">
        <f>SUMIFS(topmanager!$D:$D,topmanager!$C:$C,rs_nova!$A498,topmanager!$A:$A,rs_nova!K$2)+SUMIFS(topmanager!$D:$D,topmanager!$C:$C,rs_nova!$A498,topmanager!$A:$A,911)</f>
        <v>0</v>
      </c>
      <c r="L498" s="50">
        <f>SUMIFS(topmanager!$D:$D,topmanager!$C:$C,rs_nova!$A498,topmanager!$A:$A,rs_nova!L$2)</f>
        <v>0</v>
      </c>
      <c r="M498" s="50">
        <f>SUMIFS(topmanager!$D:$D,topmanager!$C:$C,rs_nova!$A498,topmanager!$A:$A,rs_nova!M$2)+SUMIFS(topmanager!$D:$D,topmanager!$C:$C,rs_nova!$A498,topmanager!$A:$A,908)+SUMIFS(topmanager!$D:$D,topmanager!$C:$C,rs_nova!$A498,topmanager!$A:$A,550)</f>
        <v>0</v>
      </c>
      <c r="N498" s="50">
        <f>SUMIFS(topmanager!$D:$D,topmanager!$C:$C,rs_nova!$A498,topmanager!$A:$A,rs_nova!N$2)</f>
        <v>0</v>
      </c>
      <c r="O498" s="51">
        <f t="shared" si="111"/>
        <v>0</v>
      </c>
      <c r="P498" s="50">
        <f>IFERROR(VLOOKUP($A498,total!$B$4:$AW$437,27,0),0)</f>
        <v>0</v>
      </c>
      <c r="Q498" s="50">
        <f>IFERROR(VLOOKUP($A498,total!$B$4:$AW$437,21,0),0)</f>
        <v>0</v>
      </c>
      <c r="R498" s="50">
        <f>IFERROR(VLOOKUP($A498,total!$B$4:$AW$437,25,0),0)+IFERROR(VLOOKUP($A498,total!$B$4:$AW$437,36,0),0)</f>
        <v>0</v>
      </c>
      <c r="S498" s="50">
        <f>IFERROR(VLOOKUP(A498,gympass!$A$2:$F$148,6,0),0)</f>
        <v>0</v>
      </c>
      <c r="T498" s="50">
        <f>IFERROR(VLOOKUP($A498,total!$B$4:$AW$437,42,0),0)</f>
        <v>0</v>
      </c>
      <c r="U498" s="50">
        <f>IFERROR(VLOOKUP($A498,total!$B$4:$AW$437,32,0),0)</f>
        <v>0</v>
      </c>
      <c r="V498" s="50">
        <f>IFERROR(VLOOKUP($A498,total!$B$4:$AW$437,28,0),0)</f>
        <v>0</v>
      </c>
      <c r="W498" s="50">
        <f>IFERROR(VLOOKUP($A498,total!$B$4:$AX$437,49,0),0)</f>
        <v>0</v>
      </c>
      <c r="X498" s="50"/>
      <c r="Y498" s="50">
        <f>IFERROR(VLOOKUP(A498,#REF!,4,0),0)</f>
        <v>0</v>
      </c>
      <c r="Z498" s="50">
        <f>IFERROR(VLOOKUP(B498,#REF!,8,0),0)</f>
        <v>0</v>
      </c>
      <c r="AA498" s="50">
        <f>IFERROR(VLOOKUP($A498,total!$B$4:$AW$437,45,0),0)</f>
        <v>0</v>
      </c>
      <c r="AB498" s="50">
        <f>IFERROR(VLOOKUP($A498,total!$B$4:$AW$437,48,0),0)</f>
        <v>0</v>
      </c>
      <c r="AC498" s="50">
        <f>IFERROR(VLOOKUP($A498,total!$B$4:$AB$437,19,0),0)</f>
        <v>0</v>
      </c>
      <c r="AD498" s="50">
        <f>IFERROR(VLOOKUP($A498,total!$B$4:$AB$437,10,0),0)</f>
        <v>0</v>
      </c>
      <c r="AE498" s="50">
        <f>IFERROR(VLOOKUP($A498,total!$B$4:$AB$437,13,0),0)-SUMIFS(topmanager!$D:$D,topmanager!$C:$C,rs_nova!$A502,topmanager!$A:$A,856)</f>
        <v>0</v>
      </c>
      <c r="AF498" s="50">
        <f>IFERROR(VLOOKUP($A498,total!$B$4:$AB$437,16,0),0)</f>
        <v>0</v>
      </c>
      <c r="AG498" s="50">
        <f>IFERROR(VLOOKUP($A498,total!$B$4:$AB$437,7,0),0)</f>
        <v>0</v>
      </c>
      <c r="AH498" s="50">
        <f>IFERROR(VLOOKUP($A498,total!$B$4:$AD$437,29,0),0)</f>
        <v>0</v>
      </c>
      <c r="AI498" s="50">
        <f>IFERROR(VLOOKUP(A498,total!$B$4:$AN$437,39,0),0)</f>
        <v>0</v>
      </c>
      <c r="AJ498" s="51">
        <f t="shared" si="112"/>
        <v>0</v>
      </c>
      <c r="AK498" s="50">
        <f t="shared" si="113"/>
        <v>0</v>
      </c>
      <c r="AL498" s="50">
        <f t="shared" si="114"/>
        <v>0</v>
      </c>
      <c r="AM498" s="50">
        <f t="shared" si="115"/>
        <v>0</v>
      </c>
      <c r="AN498" s="50" t="e">
        <f t="shared" si="124"/>
        <v>#REF!</v>
      </c>
      <c r="AO498" s="50" t="e">
        <f t="shared" si="124"/>
        <v>#REF!</v>
      </c>
      <c r="AP498" s="50" t="e">
        <f t="shared" si="124"/>
        <v>#REF!</v>
      </c>
      <c r="AQ498" s="50">
        <f>IFERROR(VLOOKUP(TEXT($A498,"000000"),[6]Página1!$A$8:$S$801,13,FALSE),0)</f>
        <v>0</v>
      </c>
      <c r="AR498" s="50">
        <f>IFERROR(VLOOKUP(TEXT($A498,"000000"),[6]Página1!$A$8:$S$801,16,FALSE),0)</f>
        <v>0</v>
      </c>
      <c r="AS498" s="50">
        <f>IFERROR(VLOOKUP(TEXT($A498,"000000"),[6]Página1!$A$8:$S$801,19,FALSE),0)</f>
        <v>0</v>
      </c>
      <c r="AT498" s="50">
        <f>IFERROR(VLOOKUP(TEXT($A498,"000000"),[7]Página1!$A$8:$R$814,12,FALSE),0)</f>
        <v>0</v>
      </c>
      <c r="AU498" s="50">
        <f>IFERROR(VLOOKUP(TEXT($A498,"000000"),[7]Página1!$A$8:$R$814,15,FALSE),0)</f>
        <v>0</v>
      </c>
      <c r="AV498" s="50">
        <f>IFERROR(VLOOKUP(TEXT($A498,"000000"),[7]Página1!$A$8:$R$814,18,FALSE),0)</f>
        <v>0</v>
      </c>
      <c r="AW498" s="50"/>
      <c r="AX498" s="51" t="e">
        <f t="shared" si="116"/>
        <v>#REF!</v>
      </c>
      <c r="AY498" s="51" t="e">
        <f t="shared" si="117"/>
        <v>#REF!</v>
      </c>
      <c r="AZ498" s="51" t="e">
        <f t="shared" si="118"/>
        <v>#REF!</v>
      </c>
      <c r="BA498" s="51" t="e">
        <f t="shared" si="119"/>
        <v>#REF!</v>
      </c>
      <c r="BB498" s="51">
        <f t="shared" si="120"/>
        <v>0</v>
      </c>
      <c r="BC498" s="51" t="e">
        <f t="shared" si="121"/>
        <v>#REF!</v>
      </c>
      <c r="BD498" s="51">
        <f t="shared" si="122"/>
        <v>0</v>
      </c>
      <c r="BE498" s="51">
        <f>IFERROR(VLOOKUP(A498,salario!A$2:P$91,11,FALSE),0)</f>
        <v>0</v>
      </c>
      <c r="BF498" s="51">
        <f>SUMIFS(topmanager!$D:$D,topmanager!$C:$C,rs_nova!$A498,topmanager!$A:$A,rs_nova!BF$2)</f>
        <v>0</v>
      </c>
      <c r="BG498" s="51">
        <f>SUMIFS(topmanager!$D:$D,topmanager!$C:$C,rs_nova!$A498,topmanager!$A:$A,rs_nova!BG$2)</f>
        <v>0</v>
      </c>
      <c r="BH498" s="51">
        <f>SUMIFS(topmanager!$D:$D,topmanager!$C:$C,rs_nova!$A498,topmanager!$A:$A,rs_nova!BH$2)</f>
        <v>0</v>
      </c>
      <c r="BI498" s="51">
        <f>SUMIFS(topmanager!$D:$D,topmanager!$C:$C,rs_nova!$A498,topmanager!$A:$A,rs_nova!BI$2)</f>
        <v>0</v>
      </c>
      <c r="BJ498" s="51">
        <f>SUMIFS(topmanager!$D:$D,topmanager!$C:$C,rs_nova!$A498,topmanager!$A:$A,rs_nova!BJ$2)+SUMIFS(topmanager!$D:$D,topmanager!$C:$C,rs_nova!$A498,topmanager!$A:$A,rs_nova!BJ$2+1)</f>
        <v>0</v>
      </c>
      <c r="BK498" s="51">
        <f>IFERROR(VLOOKUP(A498,[8]ferias!$C$4:$G$100,5,FALSE),0)</f>
        <v>0</v>
      </c>
      <c r="BL498" s="51">
        <f>SUMIFS(topmanager!$D:$D,topmanager!$C:$C,rs_nova!$A498,topmanager!$A:$A,rs_nova!BL$2)</f>
        <v>0</v>
      </c>
      <c r="BM498" s="51">
        <f>SUMIFS(topmanager!$D:$D,topmanager!$C:$C,rs_nova!$A498,topmanager!$A:$A,rs_nova!BM$2)+SUMIFS(topmanager!$D:$D,topmanager!$C:$C,rs_nova!$A502,topmanager!$A:$A,151)</f>
        <v>0</v>
      </c>
      <c r="BN498" s="51">
        <f t="shared" si="123"/>
        <v>0</v>
      </c>
    </row>
    <row r="499" spans="1:66">
      <c r="A499" s="47" t="e">
        <f>total!#REF!</f>
        <v>#REF!</v>
      </c>
      <c r="B499" s="47">
        <f t="shared" si="110"/>
        <v>0</v>
      </c>
      <c r="C499" s="48" t="e">
        <f>total!#REF!</f>
        <v>#REF!</v>
      </c>
      <c r="D499" s="49" t="str">
        <f>IFERROR(VLOOKUP(A499,salario!A$3:J$32,10,FALSE),"")</f>
        <v/>
      </c>
      <c r="E499" s="49" t="str">
        <f>IFERROR(IF(VLOOKUP(A499,salario!A$3:O$32,15,FALSE)="","",VLOOKUP(A499,salario!A$3:O$32,15,FALSE)),"")</f>
        <v/>
      </c>
      <c r="F499" s="47" t="str">
        <f>IFERROR(VLOOKUP(A499,[5]base_pessoal!$B$2:$P$1504,13,FALSE),"")</f>
        <v/>
      </c>
      <c r="G499" s="50">
        <f>IFERROR(VLOOKUP(A499,salario!A$2:P$91,11,FALSE),0)*B499/30</f>
        <v>0</v>
      </c>
      <c r="H499" s="50">
        <f>SUMIFS(topmanager!$D:$D,topmanager!$C:$C,rs_nova!$A499,topmanager!$A:$A,rs_nova!H$2)+SUMIFS(topmanager!$D:$D,topmanager!$C:$C,rs_nova!$A499,topmanager!$A:$A,63)</f>
        <v>0</v>
      </c>
      <c r="I499" s="50">
        <f>-SUMIFS(topmanager!$D:$D,topmanager!$C:$C,rs_nova!$A499,topmanager!$A:$A,rs_nova!I$2)</f>
        <v>0</v>
      </c>
      <c r="J499" s="50">
        <f>SUMIFS(topmanager!$D:$D,topmanager!$C:$C,rs_nova!$A499,topmanager!$A:$A,rs_nova!J$2)</f>
        <v>0</v>
      </c>
      <c r="K499" s="50">
        <f>SUMIFS(topmanager!$D:$D,topmanager!$C:$C,rs_nova!$A499,topmanager!$A:$A,rs_nova!K$2)+SUMIFS(topmanager!$D:$D,topmanager!$C:$C,rs_nova!$A499,topmanager!$A:$A,911)</f>
        <v>0</v>
      </c>
      <c r="L499" s="50">
        <f>SUMIFS(topmanager!$D:$D,topmanager!$C:$C,rs_nova!$A499,topmanager!$A:$A,rs_nova!L$2)</f>
        <v>0</v>
      </c>
      <c r="M499" s="50">
        <f>SUMIFS(topmanager!$D:$D,topmanager!$C:$C,rs_nova!$A499,topmanager!$A:$A,rs_nova!M$2)+SUMIFS(topmanager!$D:$D,topmanager!$C:$C,rs_nova!$A499,topmanager!$A:$A,908)+SUMIFS(topmanager!$D:$D,topmanager!$C:$C,rs_nova!$A499,topmanager!$A:$A,550)</f>
        <v>0</v>
      </c>
      <c r="N499" s="50">
        <f>SUMIFS(topmanager!$D:$D,topmanager!$C:$C,rs_nova!$A499,topmanager!$A:$A,rs_nova!N$2)</f>
        <v>0</v>
      </c>
      <c r="O499" s="51">
        <f t="shared" si="111"/>
        <v>0</v>
      </c>
      <c r="P499" s="50">
        <f>IFERROR(VLOOKUP($A499,total!$B$4:$AW$437,27,0),0)</f>
        <v>0</v>
      </c>
      <c r="Q499" s="50">
        <f>IFERROR(VLOOKUP($A499,total!$B$4:$AW$437,21,0),0)</f>
        <v>0</v>
      </c>
      <c r="R499" s="50">
        <f>IFERROR(VLOOKUP($A499,total!$B$4:$AW$437,25,0),0)+IFERROR(VLOOKUP($A499,total!$B$4:$AW$437,36,0),0)</f>
        <v>0</v>
      </c>
      <c r="S499" s="50">
        <f>IFERROR(VLOOKUP(A499,gympass!$A$2:$F$148,6,0),0)</f>
        <v>0</v>
      </c>
      <c r="T499" s="50">
        <f>IFERROR(VLOOKUP($A499,total!$B$4:$AW$437,42,0),0)</f>
        <v>0</v>
      </c>
      <c r="U499" s="50">
        <f>IFERROR(VLOOKUP($A499,total!$B$4:$AW$437,32,0),0)</f>
        <v>0</v>
      </c>
      <c r="V499" s="50">
        <f>IFERROR(VLOOKUP($A499,total!$B$4:$AW$437,28,0),0)</f>
        <v>0</v>
      </c>
      <c r="W499" s="50">
        <f>IFERROR(VLOOKUP($A499,total!$B$4:$AX$437,49,0),0)</f>
        <v>0</v>
      </c>
      <c r="X499" s="50"/>
      <c r="Y499" s="50">
        <f>IFERROR(VLOOKUP(A499,#REF!,4,0),0)</f>
        <v>0</v>
      </c>
      <c r="Z499" s="50">
        <f>IFERROR(VLOOKUP(B499,#REF!,8,0),0)</f>
        <v>0</v>
      </c>
      <c r="AA499" s="50">
        <f>IFERROR(VLOOKUP($A499,total!$B$4:$AW$437,45,0),0)</f>
        <v>0</v>
      </c>
      <c r="AB499" s="50">
        <f>IFERROR(VLOOKUP($A499,total!$B$4:$AW$437,48,0),0)</f>
        <v>0</v>
      </c>
      <c r="AC499" s="50">
        <f>IFERROR(VLOOKUP($A499,total!$B$4:$AB$437,19,0),0)</f>
        <v>0</v>
      </c>
      <c r="AD499" s="50">
        <f>IFERROR(VLOOKUP($A499,total!$B$4:$AB$437,10,0),0)</f>
        <v>0</v>
      </c>
      <c r="AE499" s="50">
        <f>IFERROR(VLOOKUP($A499,total!$B$4:$AB$437,13,0),0)-SUMIFS(topmanager!$D:$D,topmanager!$C:$C,rs_nova!$A503,topmanager!$A:$A,856)</f>
        <v>0</v>
      </c>
      <c r="AF499" s="50">
        <f>IFERROR(VLOOKUP($A499,total!$B$4:$AB$437,16,0),0)</f>
        <v>0</v>
      </c>
      <c r="AG499" s="50">
        <f>IFERROR(VLOOKUP($A499,total!$B$4:$AB$437,7,0),0)</f>
        <v>0</v>
      </c>
      <c r="AH499" s="50">
        <f>IFERROR(VLOOKUP($A499,total!$B$4:$AD$437,29,0),0)</f>
        <v>0</v>
      </c>
      <c r="AI499" s="50">
        <f>IFERROR(VLOOKUP(A499,total!$B$4:$AN$437,39,0),0)</f>
        <v>0</v>
      </c>
      <c r="AJ499" s="51">
        <f t="shared" si="112"/>
        <v>0</v>
      </c>
      <c r="AK499" s="50">
        <f t="shared" si="113"/>
        <v>0</v>
      </c>
      <c r="AL499" s="50">
        <f t="shared" si="114"/>
        <v>0</v>
      </c>
      <c r="AM499" s="50">
        <f t="shared" si="115"/>
        <v>0</v>
      </c>
      <c r="AN499" s="50" t="e">
        <f t="shared" si="124"/>
        <v>#REF!</v>
      </c>
      <c r="AO499" s="50" t="e">
        <f t="shared" si="124"/>
        <v>#REF!</v>
      </c>
      <c r="AP499" s="50" t="e">
        <f t="shared" si="124"/>
        <v>#REF!</v>
      </c>
      <c r="AQ499" s="50">
        <f>IFERROR(VLOOKUP(TEXT($A499,"000000"),[6]Página1!$A$8:$S$801,13,FALSE),0)</f>
        <v>0</v>
      </c>
      <c r="AR499" s="50">
        <f>IFERROR(VLOOKUP(TEXT($A499,"000000"),[6]Página1!$A$8:$S$801,16,FALSE),0)</f>
        <v>0</v>
      </c>
      <c r="AS499" s="50">
        <f>IFERROR(VLOOKUP(TEXT($A499,"000000"),[6]Página1!$A$8:$S$801,19,FALSE),0)</f>
        <v>0</v>
      </c>
      <c r="AT499" s="50">
        <f>IFERROR(VLOOKUP(TEXT($A499,"000000"),[7]Página1!$A$8:$R$814,12,FALSE),0)</f>
        <v>0</v>
      </c>
      <c r="AU499" s="50">
        <f>IFERROR(VLOOKUP(TEXT($A499,"000000"),[7]Página1!$A$8:$R$814,15,FALSE),0)</f>
        <v>0</v>
      </c>
      <c r="AV499" s="50">
        <f>IFERROR(VLOOKUP(TEXT($A499,"000000"),[7]Página1!$A$8:$R$814,18,FALSE),0)</f>
        <v>0</v>
      </c>
      <c r="AW499" s="50"/>
      <c r="AX499" s="51" t="e">
        <f t="shared" si="116"/>
        <v>#REF!</v>
      </c>
      <c r="AY499" s="51" t="e">
        <f t="shared" si="117"/>
        <v>#REF!</v>
      </c>
      <c r="AZ499" s="51" t="e">
        <f t="shared" si="118"/>
        <v>#REF!</v>
      </c>
      <c r="BA499" s="51" t="e">
        <f t="shared" si="119"/>
        <v>#REF!</v>
      </c>
      <c r="BB499" s="51">
        <f t="shared" si="120"/>
        <v>0</v>
      </c>
      <c r="BC499" s="51" t="e">
        <f t="shared" si="121"/>
        <v>#REF!</v>
      </c>
      <c r="BD499" s="51">
        <f t="shared" si="122"/>
        <v>0</v>
      </c>
      <c r="BE499" s="51">
        <f>IFERROR(VLOOKUP(A499,salario!A$2:P$91,11,FALSE),0)</f>
        <v>0</v>
      </c>
      <c r="BF499" s="51">
        <f>SUMIFS(topmanager!$D:$D,topmanager!$C:$C,rs_nova!$A499,topmanager!$A:$A,rs_nova!BF$2)</f>
        <v>0</v>
      </c>
      <c r="BG499" s="51">
        <f>SUMIFS(topmanager!$D:$D,topmanager!$C:$C,rs_nova!$A499,topmanager!$A:$A,rs_nova!BG$2)</f>
        <v>0</v>
      </c>
      <c r="BH499" s="51">
        <f>SUMIFS(topmanager!$D:$D,topmanager!$C:$C,rs_nova!$A499,topmanager!$A:$A,rs_nova!BH$2)</f>
        <v>0</v>
      </c>
      <c r="BI499" s="51">
        <f>SUMIFS(topmanager!$D:$D,topmanager!$C:$C,rs_nova!$A499,topmanager!$A:$A,rs_nova!BI$2)</f>
        <v>0</v>
      </c>
      <c r="BJ499" s="51">
        <f>SUMIFS(topmanager!$D:$D,topmanager!$C:$C,rs_nova!$A499,topmanager!$A:$A,rs_nova!BJ$2)+SUMIFS(topmanager!$D:$D,topmanager!$C:$C,rs_nova!$A499,topmanager!$A:$A,rs_nova!BJ$2+1)</f>
        <v>0</v>
      </c>
      <c r="BK499" s="51">
        <f>IFERROR(VLOOKUP(A499,[8]ferias!$C$4:$G$100,5,FALSE),0)</f>
        <v>0</v>
      </c>
      <c r="BL499" s="51">
        <f>SUMIFS(topmanager!$D:$D,topmanager!$C:$C,rs_nova!$A499,topmanager!$A:$A,rs_nova!BL$2)</f>
        <v>0</v>
      </c>
      <c r="BM499" s="51">
        <f>SUMIFS(topmanager!$D:$D,topmanager!$C:$C,rs_nova!$A499,topmanager!$A:$A,rs_nova!BM$2)+SUMIFS(topmanager!$D:$D,topmanager!$C:$C,rs_nova!$A503,topmanager!$A:$A,151)</f>
        <v>0</v>
      </c>
      <c r="BN499" s="51">
        <f t="shared" si="123"/>
        <v>0</v>
      </c>
    </row>
    <row r="500" spans="1:66">
      <c r="A500" s="47" t="e">
        <f>total!#REF!</f>
        <v>#REF!</v>
      </c>
      <c r="B500" s="47">
        <f t="shared" si="110"/>
        <v>0</v>
      </c>
      <c r="C500" s="48" t="e">
        <f>total!#REF!</f>
        <v>#REF!</v>
      </c>
      <c r="D500" s="49" t="str">
        <f>IFERROR(VLOOKUP(A500,salario!A$3:J$32,10,FALSE),"")</f>
        <v/>
      </c>
      <c r="E500" s="49" t="str">
        <f>IFERROR(IF(VLOOKUP(A500,salario!A$3:O$32,15,FALSE)="","",VLOOKUP(A500,salario!A$3:O$32,15,FALSE)),"")</f>
        <v/>
      </c>
      <c r="F500" s="47" t="str">
        <f>IFERROR(VLOOKUP(A500,[5]base_pessoal!$B$2:$P$1504,13,FALSE),"")</f>
        <v/>
      </c>
      <c r="G500" s="50">
        <f>IFERROR(VLOOKUP(A500,salario!A$2:P$91,11,FALSE),0)*B500/30</f>
        <v>0</v>
      </c>
      <c r="H500" s="50">
        <f>SUMIFS(topmanager!$D:$D,topmanager!$C:$C,rs_nova!$A500,topmanager!$A:$A,rs_nova!H$2)+SUMIFS(topmanager!$D:$D,topmanager!$C:$C,rs_nova!$A500,topmanager!$A:$A,63)</f>
        <v>0</v>
      </c>
      <c r="I500" s="50">
        <f>-SUMIFS(topmanager!$D:$D,topmanager!$C:$C,rs_nova!$A500,topmanager!$A:$A,rs_nova!I$2)</f>
        <v>0</v>
      </c>
      <c r="J500" s="50">
        <f>SUMIFS(topmanager!$D:$D,topmanager!$C:$C,rs_nova!$A500,topmanager!$A:$A,rs_nova!J$2)</f>
        <v>0</v>
      </c>
      <c r="K500" s="50">
        <f>SUMIFS(topmanager!$D:$D,topmanager!$C:$C,rs_nova!$A500,topmanager!$A:$A,rs_nova!K$2)+SUMIFS(topmanager!$D:$D,topmanager!$C:$C,rs_nova!$A500,topmanager!$A:$A,911)</f>
        <v>0</v>
      </c>
      <c r="L500" s="50">
        <f>SUMIFS(topmanager!$D:$D,topmanager!$C:$C,rs_nova!$A500,topmanager!$A:$A,rs_nova!L$2)</f>
        <v>0</v>
      </c>
      <c r="M500" s="50">
        <f>SUMIFS(topmanager!$D:$D,topmanager!$C:$C,rs_nova!$A500,topmanager!$A:$A,rs_nova!M$2)+SUMIFS(topmanager!$D:$D,topmanager!$C:$C,rs_nova!$A500,topmanager!$A:$A,908)+SUMIFS(topmanager!$D:$D,topmanager!$C:$C,rs_nova!$A500,topmanager!$A:$A,550)</f>
        <v>0</v>
      </c>
      <c r="N500" s="50">
        <f>SUMIFS(topmanager!$D:$D,topmanager!$C:$C,rs_nova!$A500,topmanager!$A:$A,rs_nova!N$2)</f>
        <v>0</v>
      </c>
      <c r="O500" s="51">
        <f t="shared" si="111"/>
        <v>0</v>
      </c>
      <c r="P500" s="50">
        <f>IFERROR(VLOOKUP($A500,total!$B$4:$AW$437,27,0),0)</f>
        <v>0</v>
      </c>
      <c r="Q500" s="50">
        <f>IFERROR(VLOOKUP($A500,total!$B$4:$AW$437,21,0),0)</f>
        <v>0</v>
      </c>
      <c r="R500" s="50">
        <f>IFERROR(VLOOKUP($A500,total!$B$4:$AW$437,25,0),0)+IFERROR(VLOOKUP($A500,total!$B$4:$AW$437,36,0),0)</f>
        <v>0</v>
      </c>
      <c r="S500" s="50">
        <f>IFERROR(VLOOKUP(A500,gympass!$A$2:$F$148,6,0),0)</f>
        <v>0</v>
      </c>
      <c r="T500" s="50">
        <f>IFERROR(VLOOKUP($A500,total!$B$4:$AW$437,42,0),0)</f>
        <v>0</v>
      </c>
      <c r="U500" s="50">
        <f>IFERROR(VLOOKUP($A500,total!$B$4:$AW$437,32,0),0)</f>
        <v>0</v>
      </c>
      <c r="V500" s="50">
        <f>IFERROR(VLOOKUP($A500,total!$B$4:$AW$437,28,0),0)</f>
        <v>0</v>
      </c>
      <c r="W500" s="50">
        <f>IFERROR(VLOOKUP($A500,total!$B$4:$AX$437,49,0),0)</f>
        <v>0</v>
      </c>
      <c r="X500" s="50"/>
      <c r="Y500" s="50">
        <f>IFERROR(VLOOKUP(A500,#REF!,4,0),0)</f>
        <v>0</v>
      </c>
      <c r="Z500" s="50">
        <f>IFERROR(VLOOKUP(B500,#REF!,8,0),0)</f>
        <v>0</v>
      </c>
      <c r="AA500" s="50">
        <f>IFERROR(VLOOKUP($A500,total!$B$4:$AW$437,45,0),0)</f>
        <v>0</v>
      </c>
      <c r="AB500" s="50">
        <f>IFERROR(VLOOKUP($A500,total!$B$4:$AW$437,48,0),0)</f>
        <v>0</v>
      </c>
      <c r="AC500" s="50">
        <f>IFERROR(VLOOKUP($A500,total!$B$4:$AB$437,19,0),0)</f>
        <v>0</v>
      </c>
      <c r="AD500" s="50">
        <f>IFERROR(VLOOKUP($A500,total!$B$4:$AB$437,10,0),0)</f>
        <v>0</v>
      </c>
      <c r="AE500" s="50">
        <f>IFERROR(VLOOKUP($A500,total!$B$4:$AB$437,13,0),0)-SUMIFS(topmanager!$D:$D,topmanager!$C:$C,rs_nova!$A504,topmanager!$A:$A,856)</f>
        <v>0</v>
      </c>
      <c r="AF500" s="50">
        <f>IFERROR(VLOOKUP($A500,total!$B$4:$AB$437,16,0),0)</f>
        <v>0</v>
      </c>
      <c r="AG500" s="50">
        <f>IFERROR(VLOOKUP($A500,total!$B$4:$AB$437,7,0),0)</f>
        <v>0</v>
      </c>
      <c r="AH500" s="50">
        <f>IFERROR(VLOOKUP($A500,total!$B$4:$AD$437,29,0),0)</f>
        <v>0</v>
      </c>
      <c r="AI500" s="50">
        <f>IFERROR(VLOOKUP(A500,total!$B$4:$AN$437,39,0),0)</f>
        <v>0</v>
      </c>
      <c r="AJ500" s="51">
        <f t="shared" si="112"/>
        <v>0</v>
      </c>
      <c r="AK500" s="50">
        <f t="shared" si="113"/>
        <v>0</v>
      </c>
      <c r="AL500" s="50">
        <f t="shared" si="114"/>
        <v>0</v>
      </c>
      <c r="AM500" s="50">
        <f t="shared" si="115"/>
        <v>0</v>
      </c>
      <c r="AN500" s="50" t="e">
        <f t="shared" si="124"/>
        <v>#REF!</v>
      </c>
      <c r="AO500" s="50" t="e">
        <f t="shared" si="124"/>
        <v>#REF!</v>
      </c>
      <c r="AP500" s="50" t="e">
        <f t="shared" si="124"/>
        <v>#REF!</v>
      </c>
      <c r="AQ500" s="50">
        <f>IFERROR(VLOOKUP(TEXT($A500,"000000"),[6]Página1!$A$8:$S$801,13,FALSE),0)</f>
        <v>0</v>
      </c>
      <c r="AR500" s="50">
        <f>IFERROR(VLOOKUP(TEXT($A500,"000000"),[6]Página1!$A$8:$S$801,16,FALSE),0)</f>
        <v>0</v>
      </c>
      <c r="AS500" s="50">
        <f>IFERROR(VLOOKUP(TEXT($A500,"000000"),[6]Página1!$A$8:$S$801,19,FALSE),0)</f>
        <v>0</v>
      </c>
      <c r="AT500" s="50">
        <f>IFERROR(VLOOKUP(TEXT($A500,"000000"),[7]Página1!$A$8:$R$814,12,FALSE),0)</f>
        <v>0</v>
      </c>
      <c r="AU500" s="50">
        <f>IFERROR(VLOOKUP(TEXT($A500,"000000"),[7]Página1!$A$8:$R$814,15,FALSE),0)</f>
        <v>0</v>
      </c>
      <c r="AV500" s="50">
        <f>IFERROR(VLOOKUP(TEXT($A500,"000000"),[7]Página1!$A$8:$R$814,18,FALSE),0)</f>
        <v>0</v>
      </c>
      <c r="AW500" s="50"/>
      <c r="AX500" s="51" t="e">
        <f t="shared" si="116"/>
        <v>#REF!</v>
      </c>
      <c r="AY500" s="51" t="e">
        <f t="shared" si="117"/>
        <v>#REF!</v>
      </c>
      <c r="AZ500" s="51" t="e">
        <f t="shared" si="118"/>
        <v>#REF!</v>
      </c>
      <c r="BA500" s="51" t="e">
        <f t="shared" si="119"/>
        <v>#REF!</v>
      </c>
      <c r="BB500" s="51">
        <f t="shared" si="120"/>
        <v>0</v>
      </c>
      <c r="BC500" s="51" t="e">
        <f t="shared" si="121"/>
        <v>#REF!</v>
      </c>
      <c r="BD500" s="51">
        <f t="shared" si="122"/>
        <v>0</v>
      </c>
      <c r="BE500" s="51">
        <f>IFERROR(VLOOKUP(A500,salario!A$2:P$91,11,FALSE),0)</f>
        <v>0</v>
      </c>
      <c r="BF500" s="51">
        <f>SUMIFS(topmanager!$D:$D,topmanager!$C:$C,rs_nova!$A500,topmanager!$A:$A,rs_nova!BF$2)</f>
        <v>0</v>
      </c>
      <c r="BG500" s="51">
        <f>SUMIFS(topmanager!$D:$D,topmanager!$C:$C,rs_nova!$A500,topmanager!$A:$A,rs_nova!BG$2)</f>
        <v>0</v>
      </c>
      <c r="BH500" s="51">
        <f>SUMIFS(topmanager!$D:$D,topmanager!$C:$C,rs_nova!$A500,topmanager!$A:$A,rs_nova!BH$2)</f>
        <v>0</v>
      </c>
      <c r="BI500" s="51">
        <f>SUMIFS(topmanager!$D:$D,topmanager!$C:$C,rs_nova!$A500,topmanager!$A:$A,rs_nova!BI$2)</f>
        <v>0</v>
      </c>
      <c r="BJ500" s="51">
        <f>SUMIFS(topmanager!$D:$D,topmanager!$C:$C,rs_nova!$A500,topmanager!$A:$A,rs_nova!BJ$2)+SUMIFS(topmanager!$D:$D,topmanager!$C:$C,rs_nova!$A500,topmanager!$A:$A,rs_nova!BJ$2+1)</f>
        <v>0</v>
      </c>
      <c r="BK500" s="51">
        <f>IFERROR(VLOOKUP(A500,[8]ferias!$C$4:$G$100,5,FALSE),0)</f>
        <v>0</v>
      </c>
      <c r="BL500" s="51">
        <f>SUMIFS(topmanager!$D:$D,topmanager!$C:$C,rs_nova!$A500,topmanager!$A:$A,rs_nova!BL$2)</f>
        <v>0</v>
      </c>
      <c r="BM500" s="51">
        <f>SUMIFS(topmanager!$D:$D,topmanager!$C:$C,rs_nova!$A500,topmanager!$A:$A,rs_nova!BM$2)+SUMIFS(topmanager!$D:$D,topmanager!$C:$C,rs_nova!$A504,topmanager!$A:$A,151)</f>
        <v>0</v>
      </c>
      <c r="BN500" s="51">
        <f t="shared" si="123"/>
        <v>0</v>
      </c>
    </row>
    <row r="501" spans="1:66">
      <c r="A501" s="47" t="e">
        <f>total!#REF!</f>
        <v>#REF!</v>
      </c>
      <c r="B501" s="47">
        <f t="shared" si="110"/>
        <v>0</v>
      </c>
      <c r="C501" s="48" t="e">
        <f>total!#REF!</f>
        <v>#REF!</v>
      </c>
      <c r="D501" s="49" t="str">
        <f>IFERROR(VLOOKUP(A501,salario!A$3:J$32,10,FALSE),"")</f>
        <v/>
      </c>
      <c r="E501" s="49" t="str">
        <f>IFERROR(IF(VLOOKUP(A501,salario!A$3:O$32,15,FALSE)="","",VLOOKUP(A501,salario!A$3:O$32,15,FALSE)),"")</f>
        <v/>
      </c>
      <c r="F501" s="47" t="str">
        <f>IFERROR(VLOOKUP(A501,[5]base_pessoal!$B$2:$P$1504,13,FALSE),"")</f>
        <v/>
      </c>
      <c r="G501" s="50">
        <f>IFERROR(VLOOKUP(A501,salario!A$2:P$91,11,FALSE),0)*B501/30</f>
        <v>0</v>
      </c>
      <c r="H501" s="50">
        <f>SUMIFS(topmanager!$D:$D,topmanager!$C:$C,rs_nova!$A501,topmanager!$A:$A,rs_nova!H$2)+SUMIFS(topmanager!$D:$D,topmanager!$C:$C,rs_nova!$A501,topmanager!$A:$A,63)</f>
        <v>0</v>
      </c>
      <c r="I501" s="50">
        <f>-SUMIFS(topmanager!$D:$D,topmanager!$C:$C,rs_nova!$A501,topmanager!$A:$A,rs_nova!I$2)</f>
        <v>0</v>
      </c>
      <c r="J501" s="50">
        <f>SUMIFS(topmanager!$D:$D,topmanager!$C:$C,rs_nova!$A501,topmanager!$A:$A,rs_nova!J$2)</f>
        <v>0</v>
      </c>
      <c r="K501" s="50">
        <f>SUMIFS(topmanager!$D:$D,topmanager!$C:$C,rs_nova!$A501,topmanager!$A:$A,rs_nova!K$2)+SUMIFS(topmanager!$D:$D,topmanager!$C:$C,rs_nova!$A501,topmanager!$A:$A,911)</f>
        <v>0</v>
      </c>
      <c r="L501" s="50">
        <f>SUMIFS(topmanager!$D:$D,topmanager!$C:$C,rs_nova!$A501,topmanager!$A:$A,rs_nova!L$2)</f>
        <v>0</v>
      </c>
      <c r="M501" s="50">
        <f>SUMIFS(topmanager!$D:$D,topmanager!$C:$C,rs_nova!$A501,topmanager!$A:$A,rs_nova!M$2)+SUMIFS(topmanager!$D:$D,topmanager!$C:$C,rs_nova!$A501,topmanager!$A:$A,908)+SUMIFS(topmanager!$D:$D,topmanager!$C:$C,rs_nova!$A501,topmanager!$A:$A,550)</f>
        <v>0</v>
      </c>
      <c r="N501" s="50">
        <f>SUMIFS(topmanager!$D:$D,topmanager!$C:$C,rs_nova!$A501,topmanager!$A:$A,rs_nova!N$2)</f>
        <v>0</v>
      </c>
      <c r="O501" s="51">
        <f t="shared" si="111"/>
        <v>0</v>
      </c>
      <c r="P501" s="50">
        <f>IFERROR(VLOOKUP($A501,total!$B$4:$AW$437,27,0),0)</f>
        <v>0</v>
      </c>
      <c r="Q501" s="50">
        <f>IFERROR(VLOOKUP($A501,total!$B$4:$AW$437,21,0),0)</f>
        <v>0</v>
      </c>
      <c r="R501" s="50">
        <f>IFERROR(VLOOKUP($A501,total!$B$4:$AW$437,25,0),0)+IFERROR(VLOOKUP($A501,total!$B$4:$AW$437,36,0),0)</f>
        <v>0</v>
      </c>
      <c r="S501" s="50">
        <f>IFERROR(VLOOKUP(A501,gympass!$A$2:$F$148,6,0),0)</f>
        <v>0</v>
      </c>
      <c r="T501" s="50">
        <f>IFERROR(VLOOKUP($A501,total!$B$4:$AW$437,42,0),0)</f>
        <v>0</v>
      </c>
      <c r="U501" s="50">
        <f>IFERROR(VLOOKUP($A501,total!$B$4:$AW$437,32,0),0)</f>
        <v>0</v>
      </c>
      <c r="V501" s="50">
        <f>IFERROR(VLOOKUP($A501,total!$B$4:$AW$437,28,0),0)</f>
        <v>0</v>
      </c>
      <c r="W501" s="50">
        <f>IFERROR(VLOOKUP($A501,total!$B$4:$AX$437,49,0),0)</f>
        <v>0</v>
      </c>
      <c r="X501" s="50"/>
      <c r="Y501" s="50">
        <f>IFERROR(VLOOKUP(A501,#REF!,4,0),0)</f>
        <v>0</v>
      </c>
      <c r="Z501" s="50">
        <f>IFERROR(VLOOKUP(B501,#REF!,8,0),0)</f>
        <v>0</v>
      </c>
      <c r="AA501" s="50">
        <f>IFERROR(VLOOKUP($A501,total!$B$4:$AW$437,45,0),0)</f>
        <v>0</v>
      </c>
      <c r="AB501" s="50">
        <f>IFERROR(VLOOKUP($A501,total!$B$4:$AW$437,48,0),0)</f>
        <v>0</v>
      </c>
      <c r="AC501" s="50">
        <f>IFERROR(VLOOKUP($A501,total!$B$4:$AB$437,19,0),0)</f>
        <v>0</v>
      </c>
      <c r="AD501" s="50">
        <f>IFERROR(VLOOKUP($A501,total!$B$4:$AB$437,10,0),0)</f>
        <v>0</v>
      </c>
      <c r="AE501" s="50">
        <f>IFERROR(VLOOKUP($A501,total!$B$4:$AB$437,13,0),0)-SUMIFS(topmanager!$D:$D,topmanager!$C:$C,rs_nova!$A505,topmanager!$A:$A,856)</f>
        <v>0</v>
      </c>
      <c r="AF501" s="50">
        <f>IFERROR(VLOOKUP($A501,total!$B$4:$AB$437,16,0),0)</f>
        <v>0</v>
      </c>
      <c r="AG501" s="50">
        <f>IFERROR(VLOOKUP($A501,total!$B$4:$AB$437,7,0),0)</f>
        <v>0</v>
      </c>
      <c r="AH501" s="50">
        <f>IFERROR(VLOOKUP($A501,total!$B$4:$AD$437,29,0),0)</f>
        <v>0</v>
      </c>
      <c r="AI501" s="50">
        <f>IFERROR(VLOOKUP(A501,total!$B$4:$AN$437,39,0),0)</f>
        <v>0</v>
      </c>
      <c r="AJ501" s="51">
        <f t="shared" si="112"/>
        <v>0</v>
      </c>
      <c r="AK501" s="50">
        <f t="shared" si="113"/>
        <v>0</v>
      </c>
      <c r="AL501" s="50">
        <f t="shared" si="114"/>
        <v>0</v>
      </c>
      <c r="AM501" s="50">
        <f t="shared" si="115"/>
        <v>0</v>
      </c>
      <c r="AN501" s="50" t="e">
        <f t="shared" si="124"/>
        <v>#REF!</v>
      </c>
      <c r="AO501" s="50" t="e">
        <f t="shared" si="124"/>
        <v>#REF!</v>
      </c>
      <c r="AP501" s="50" t="e">
        <f t="shared" si="124"/>
        <v>#REF!</v>
      </c>
      <c r="AQ501" s="50">
        <f>IFERROR(VLOOKUP(TEXT($A501,"000000"),[6]Página1!$A$8:$S$801,13,FALSE),0)</f>
        <v>0</v>
      </c>
      <c r="AR501" s="50">
        <f>IFERROR(VLOOKUP(TEXT($A501,"000000"),[6]Página1!$A$8:$S$801,16,FALSE),0)</f>
        <v>0</v>
      </c>
      <c r="AS501" s="50">
        <f>IFERROR(VLOOKUP(TEXT($A501,"000000"),[6]Página1!$A$8:$S$801,19,FALSE),0)</f>
        <v>0</v>
      </c>
      <c r="AT501" s="50">
        <f>IFERROR(VLOOKUP(TEXT($A501,"000000"),[7]Página1!$A$8:$R$814,12,FALSE),0)</f>
        <v>0</v>
      </c>
      <c r="AU501" s="50">
        <f>IFERROR(VLOOKUP(TEXT($A501,"000000"),[7]Página1!$A$8:$R$814,15,FALSE),0)</f>
        <v>0</v>
      </c>
      <c r="AV501" s="50">
        <f>IFERROR(VLOOKUP(TEXT($A501,"000000"),[7]Página1!$A$8:$R$814,18,FALSE),0)</f>
        <v>0</v>
      </c>
      <c r="AW501" s="50"/>
      <c r="AX501" s="51" t="e">
        <f t="shared" si="116"/>
        <v>#REF!</v>
      </c>
      <c r="AY501" s="51" t="e">
        <f t="shared" si="117"/>
        <v>#REF!</v>
      </c>
      <c r="AZ501" s="51" t="e">
        <f t="shared" si="118"/>
        <v>#REF!</v>
      </c>
      <c r="BA501" s="51" t="e">
        <f t="shared" si="119"/>
        <v>#REF!</v>
      </c>
      <c r="BB501" s="51">
        <f t="shared" si="120"/>
        <v>0</v>
      </c>
      <c r="BC501" s="51" t="e">
        <f t="shared" si="121"/>
        <v>#REF!</v>
      </c>
      <c r="BD501" s="51">
        <f t="shared" si="122"/>
        <v>0</v>
      </c>
      <c r="BE501" s="51">
        <f>IFERROR(VLOOKUP(A501,salario!A$2:P$91,11,FALSE),0)</f>
        <v>0</v>
      </c>
      <c r="BF501" s="51">
        <f>SUMIFS(topmanager!$D:$D,topmanager!$C:$C,rs_nova!$A501,topmanager!$A:$A,rs_nova!BF$2)</f>
        <v>0</v>
      </c>
      <c r="BG501" s="51">
        <f>SUMIFS(topmanager!$D:$D,topmanager!$C:$C,rs_nova!$A501,topmanager!$A:$A,rs_nova!BG$2)</f>
        <v>0</v>
      </c>
      <c r="BH501" s="51">
        <f>SUMIFS(topmanager!$D:$D,topmanager!$C:$C,rs_nova!$A501,topmanager!$A:$A,rs_nova!BH$2)</f>
        <v>0</v>
      </c>
      <c r="BI501" s="51">
        <f>SUMIFS(topmanager!$D:$D,topmanager!$C:$C,rs_nova!$A501,topmanager!$A:$A,rs_nova!BI$2)</f>
        <v>0</v>
      </c>
      <c r="BJ501" s="51">
        <f>SUMIFS(topmanager!$D:$D,topmanager!$C:$C,rs_nova!$A501,topmanager!$A:$A,rs_nova!BJ$2)+SUMIFS(topmanager!$D:$D,topmanager!$C:$C,rs_nova!$A501,topmanager!$A:$A,rs_nova!BJ$2+1)</f>
        <v>0</v>
      </c>
      <c r="BK501" s="51">
        <f>IFERROR(VLOOKUP(A501,[8]ferias!$C$4:$G$100,5,FALSE),0)</f>
        <v>0</v>
      </c>
      <c r="BL501" s="51">
        <f>SUMIFS(topmanager!$D:$D,topmanager!$C:$C,rs_nova!$A501,topmanager!$A:$A,rs_nova!BL$2)</f>
        <v>0</v>
      </c>
      <c r="BM501" s="51">
        <f>SUMIFS(topmanager!$D:$D,topmanager!$C:$C,rs_nova!$A501,topmanager!$A:$A,rs_nova!BM$2)+SUMIFS(topmanager!$D:$D,topmanager!$C:$C,rs_nova!$A505,topmanager!$A:$A,151)</f>
        <v>0</v>
      </c>
      <c r="BN501" s="51">
        <f t="shared" si="123"/>
        <v>0</v>
      </c>
    </row>
    <row r="502" spans="1:66">
      <c r="A502" s="47" t="e">
        <f>total!#REF!</f>
        <v>#REF!</v>
      </c>
      <c r="B502" s="47">
        <f t="shared" si="110"/>
        <v>0</v>
      </c>
      <c r="C502" s="48" t="e">
        <f>total!#REF!</f>
        <v>#REF!</v>
      </c>
      <c r="D502" s="49" t="str">
        <f>IFERROR(VLOOKUP(A502,salario!A$3:J$32,10,FALSE),"")</f>
        <v/>
      </c>
      <c r="E502" s="49" t="str">
        <f>IFERROR(IF(VLOOKUP(A502,salario!A$3:O$32,15,FALSE)="","",VLOOKUP(A502,salario!A$3:O$32,15,FALSE)),"")</f>
        <v/>
      </c>
      <c r="F502" s="47" t="str">
        <f>IFERROR(VLOOKUP(A502,[5]base_pessoal!$B$2:$P$1504,13,FALSE),"")</f>
        <v/>
      </c>
      <c r="G502" s="50">
        <f>IFERROR(VLOOKUP(A502,salario!A$2:P$91,11,FALSE),0)*B502/30</f>
        <v>0</v>
      </c>
      <c r="H502" s="50">
        <f>SUMIFS(topmanager!$D:$D,topmanager!$C:$C,rs_nova!$A502,topmanager!$A:$A,rs_nova!H$2)+SUMIFS(topmanager!$D:$D,topmanager!$C:$C,rs_nova!$A502,topmanager!$A:$A,63)</f>
        <v>0</v>
      </c>
      <c r="I502" s="50">
        <f>-SUMIFS(topmanager!$D:$D,topmanager!$C:$C,rs_nova!$A502,topmanager!$A:$A,rs_nova!I$2)</f>
        <v>0</v>
      </c>
      <c r="J502" s="50">
        <f>SUMIFS(topmanager!$D:$D,topmanager!$C:$C,rs_nova!$A502,topmanager!$A:$A,rs_nova!J$2)</f>
        <v>0</v>
      </c>
      <c r="K502" s="50">
        <f>SUMIFS(topmanager!$D:$D,topmanager!$C:$C,rs_nova!$A502,topmanager!$A:$A,rs_nova!K$2)+SUMIFS(topmanager!$D:$D,topmanager!$C:$C,rs_nova!$A502,topmanager!$A:$A,911)</f>
        <v>0</v>
      </c>
      <c r="L502" s="50">
        <f>SUMIFS(topmanager!$D:$D,topmanager!$C:$C,rs_nova!$A502,topmanager!$A:$A,rs_nova!L$2)</f>
        <v>0</v>
      </c>
      <c r="M502" s="50">
        <f>SUMIFS(topmanager!$D:$D,topmanager!$C:$C,rs_nova!$A502,topmanager!$A:$A,rs_nova!M$2)+SUMIFS(topmanager!$D:$D,topmanager!$C:$C,rs_nova!$A502,topmanager!$A:$A,908)+SUMIFS(topmanager!$D:$D,topmanager!$C:$C,rs_nova!$A502,topmanager!$A:$A,550)</f>
        <v>0</v>
      </c>
      <c r="N502" s="50">
        <f>SUMIFS(topmanager!$D:$D,topmanager!$C:$C,rs_nova!$A502,topmanager!$A:$A,rs_nova!N$2)</f>
        <v>0</v>
      </c>
      <c r="O502" s="51">
        <f t="shared" si="111"/>
        <v>0</v>
      </c>
      <c r="P502" s="50">
        <f>IFERROR(VLOOKUP($A502,total!$B$4:$AW$437,27,0),0)</f>
        <v>0</v>
      </c>
      <c r="Q502" s="50">
        <f>IFERROR(VLOOKUP($A502,total!$B$4:$AW$437,21,0),0)</f>
        <v>0</v>
      </c>
      <c r="R502" s="50">
        <f>IFERROR(VLOOKUP($A502,total!$B$4:$AW$437,25,0),0)+IFERROR(VLOOKUP($A502,total!$B$4:$AW$437,36,0),0)</f>
        <v>0</v>
      </c>
      <c r="S502" s="50">
        <f>IFERROR(VLOOKUP(A502,gympass!$A$2:$F$148,6,0),0)</f>
        <v>0</v>
      </c>
      <c r="T502" s="50">
        <f>IFERROR(VLOOKUP($A502,total!$B$4:$AW$437,42,0),0)</f>
        <v>0</v>
      </c>
      <c r="U502" s="50">
        <f>IFERROR(VLOOKUP($A502,total!$B$4:$AW$437,32,0),0)</f>
        <v>0</v>
      </c>
      <c r="V502" s="50">
        <f>IFERROR(VLOOKUP($A502,total!$B$4:$AW$437,28,0),0)</f>
        <v>0</v>
      </c>
      <c r="W502" s="50">
        <f>IFERROR(VLOOKUP($A502,total!$B$4:$AX$437,49,0),0)</f>
        <v>0</v>
      </c>
      <c r="X502" s="50"/>
      <c r="Y502" s="50">
        <f>IFERROR(VLOOKUP(A502,#REF!,4,0),0)</f>
        <v>0</v>
      </c>
      <c r="Z502" s="50">
        <f>IFERROR(VLOOKUP(B502,#REF!,8,0),0)</f>
        <v>0</v>
      </c>
      <c r="AA502" s="50">
        <f>IFERROR(VLOOKUP($A502,total!$B$4:$AW$437,45,0),0)</f>
        <v>0</v>
      </c>
      <c r="AB502" s="50">
        <f>IFERROR(VLOOKUP($A502,total!$B$4:$AW$437,48,0),0)</f>
        <v>0</v>
      </c>
      <c r="AC502" s="50">
        <f>IFERROR(VLOOKUP($A502,total!$B$4:$AB$437,19,0),0)</f>
        <v>0</v>
      </c>
      <c r="AD502" s="50">
        <f>IFERROR(VLOOKUP($A502,total!$B$4:$AB$437,10,0),0)</f>
        <v>0</v>
      </c>
      <c r="AE502" s="50">
        <f>IFERROR(VLOOKUP($A502,total!$B$4:$AB$437,13,0),0)-SUMIFS(topmanager!$D:$D,topmanager!$C:$C,rs_nova!$A506,topmanager!$A:$A,856)</f>
        <v>0</v>
      </c>
      <c r="AF502" s="50">
        <f>IFERROR(VLOOKUP($A502,total!$B$4:$AB$437,16,0),0)</f>
        <v>0</v>
      </c>
      <c r="AG502" s="50">
        <f>IFERROR(VLOOKUP($A502,total!$B$4:$AB$437,7,0),0)</f>
        <v>0</v>
      </c>
      <c r="AH502" s="50">
        <f>IFERROR(VLOOKUP($A502,total!$B$4:$AD$437,29,0),0)</f>
        <v>0</v>
      </c>
      <c r="AI502" s="50">
        <f>IFERROR(VLOOKUP(A502,total!$B$4:$AN$437,39,0),0)</f>
        <v>0</v>
      </c>
      <c r="AJ502" s="51">
        <f t="shared" si="112"/>
        <v>0</v>
      </c>
      <c r="AK502" s="50">
        <f t="shared" si="113"/>
        <v>0</v>
      </c>
      <c r="AL502" s="50">
        <f t="shared" si="114"/>
        <v>0</v>
      </c>
      <c r="AM502" s="50">
        <f t="shared" si="115"/>
        <v>0</v>
      </c>
      <c r="AN502" s="50" t="e">
        <f t="shared" si="124"/>
        <v>#REF!</v>
      </c>
      <c r="AO502" s="50" t="e">
        <f t="shared" si="124"/>
        <v>#REF!</v>
      </c>
      <c r="AP502" s="50" t="e">
        <f t="shared" si="124"/>
        <v>#REF!</v>
      </c>
      <c r="AQ502" s="50">
        <f>IFERROR(VLOOKUP(TEXT($A502,"000000"),[6]Página1!$A$8:$S$801,13,FALSE),0)</f>
        <v>0</v>
      </c>
      <c r="AR502" s="50">
        <f>IFERROR(VLOOKUP(TEXT($A502,"000000"),[6]Página1!$A$8:$S$801,16,FALSE),0)</f>
        <v>0</v>
      </c>
      <c r="AS502" s="50">
        <f>IFERROR(VLOOKUP(TEXT($A502,"000000"),[6]Página1!$A$8:$S$801,19,FALSE),0)</f>
        <v>0</v>
      </c>
      <c r="AT502" s="50">
        <f>IFERROR(VLOOKUP(TEXT($A502,"000000"),[7]Página1!$A$8:$R$814,12,FALSE),0)</f>
        <v>0</v>
      </c>
      <c r="AU502" s="50">
        <f>IFERROR(VLOOKUP(TEXT($A502,"000000"),[7]Página1!$A$8:$R$814,15,FALSE),0)</f>
        <v>0</v>
      </c>
      <c r="AV502" s="50">
        <f>IFERROR(VLOOKUP(TEXT($A502,"000000"),[7]Página1!$A$8:$R$814,18,FALSE),0)</f>
        <v>0</v>
      </c>
      <c r="AW502" s="50"/>
      <c r="AX502" s="51" t="e">
        <f t="shared" si="116"/>
        <v>#REF!</v>
      </c>
      <c r="AY502" s="51" t="e">
        <f t="shared" si="117"/>
        <v>#REF!</v>
      </c>
      <c r="AZ502" s="51" t="e">
        <f t="shared" si="118"/>
        <v>#REF!</v>
      </c>
      <c r="BA502" s="51" t="e">
        <f t="shared" si="119"/>
        <v>#REF!</v>
      </c>
      <c r="BB502" s="51">
        <f t="shared" si="120"/>
        <v>0</v>
      </c>
      <c r="BC502" s="51" t="e">
        <f t="shared" si="121"/>
        <v>#REF!</v>
      </c>
      <c r="BD502" s="51">
        <f t="shared" si="122"/>
        <v>0</v>
      </c>
      <c r="BE502" s="51">
        <f>IFERROR(VLOOKUP(A502,salario!A$2:P$91,11,FALSE),0)</f>
        <v>0</v>
      </c>
      <c r="BF502" s="51">
        <f>SUMIFS(topmanager!$D:$D,topmanager!$C:$C,rs_nova!$A502,topmanager!$A:$A,rs_nova!BF$2)</f>
        <v>0</v>
      </c>
      <c r="BG502" s="51">
        <f>SUMIFS(topmanager!$D:$D,topmanager!$C:$C,rs_nova!$A502,topmanager!$A:$A,rs_nova!BG$2)</f>
        <v>0</v>
      </c>
      <c r="BH502" s="51">
        <f>SUMIFS(topmanager!$D:$D,topmanager!$C:$C,rs_nova!$A502,topmanager!$A:$A,rs_nova!BH$2)</f>
        <v>0</v>
      </c>
      <c r="BI502" s="51">
        <f>SUMIFS(topmanager!$D:$D,topmanager!$C:$C,rs_nova!$A502,topmanager!$A:$A,rs_nova!BI$2)</f>
        <v>0</v>
      </c>
      <c r="BJ502" s="51">
        <f>SUMIFS(topmanager!$D:$D,topmanager!$C:$C,rs_nova!$A502,topmanager!$A:$A,rs_nova!BJ$2)+SUMIFS(topmanager!$D:$D,topmanager!$C:$C,rs_nova!$A502,topmanager!$A:$A,rs_nova!BJ$2+1)</f>
        <v>0</v>
      </c>
      <c r="BK502" s="51">
        <f>IFERROR(VLOOKUP(A502,[8]ferias!$C$4:$G$100,5,FALSE),0)</f>
        <v>0</v>
      </c>
      <c r="BL502" s="51">
        <f>SUMIFS(topmanager!$D:$D,topmanager!$C:$C,rs_nova!$A502,topmanager!$A:$A,rs_nova!BL$2)</f>
        <v>0</v>
      </c>
      <c r="BM502" s="51">
        <f>SUMIFS(topmanager!$D:$D,topmanager!$C:$C,rs_nova!$A502,topmanager!$A:$A,rs_nova!BM$2)+SUMIFS(topmanager!$D:$D,topmanager!$C:$C,rs_nova!$A506,topmanager!$A:$A,151)</f>
        <v>0</v>
      </c>
      <c r="BN502" s="51">
        <f t="shared" si="123"/>
        <v>0</v>
      </c>
    </row>
    <row r="503" spans="1:66">
      <c r="A503" s="47" t="e">
        <f>total!#REF!</f>
        <v>#REF!</v>
      </c>
      <c r="B503" s="47">
        <f t="shared" si="110"/>
        <v>0</v>
      </c>
      <c r="C503" s="48" t="e">
        <f>total!#REF!</f>
        <v>#REF!</v>
      </c>
      <c r="D503" s="49" t="str">
        <f>IFERROR(VLOOKUP(A503,salario!A$3:J$32,10,FALSE),"")</f>
        <v/>
      </c>
      <c r="E503" s="49" t="str">
        <f>IFERROR(IF(VLOOKUP(A503,salario!A$3:O$32,15,FALSE)="","",VLOOKUP(A503,salario!A$3:O$32,15,FALSE)),"")</f>
        <v/>
      </c>
      <c r="F503" s="47" t="str">
        <f>IFERROR(VLOOKUP(A503,[5]base_pessoal!$B$2:$P$1504,13,FALSE),"")</f>
        <v/>
      </c>
      <c r="G503" s="50">
        <f>IFERROR(VLOOKUP(A503,salario!A$2:P$91,11,FALSE),0)*B503/30</f>
        <v>0</v>
      </c>
      <c r="H503" s="50">
        <f>SUMIFS(topmanager!$D:$D,topmanager!$C:$C,rs_nova!$A503,topmanager!$A:$A,rs_nova!H$2)+SUMIFS(topmanager!$D:$D,topmanager!$C:$C,rs_nova!$A503,topmanager!$A:$A,63)</f>
        <v>0</v>
      </c>
      <c r="I503" s="50">
        <f>-SUMIFS(topmanager!$D:$D,topmanager!$C:$C,rs_nova!$A503,topmanager!$A:$A,rs_nova!I$2)</f>
        <v>0</v>
      </c>
      <c r="J503" s="50">
        <f>SUMIFS(topmanager!$D:$D,topmanager!$C:$C,rs_nova!$A503,topmanager!$A:$A,rs_nova!J$2)</f>
        <v>0</v>
      </c>
      <c r="K503" s="50">
        <f>SUMIFS(topmanager!$D:$D,topmanager!$C:$C,rs_nova!$A503,topmanager!$A:$A,rs_nova!K$2)+SUMIFS(topmanager!$D:$D,topmanager!$C:$C,rs_nova!$A503,topmanager!$A:$A,911)</f>
        <v>0</v>
      </c>
      <c r="L503" s="50">
        <f>SUMIFS(topmanager!$D:$D,topmanager!$C:$C,rs_nova!$A503,topmanager!$A:$A,rs_nova!L$2)</f>
        <v>0</v>
      </c>
      <c r="M503" s="50">
        <f>SUMIFS(topmanager!$D:$D,topmanager!$C:$C,rs_nova!$A503,topmanager!$A:$A,rs_nova!M$2)+SUMIFS(topmanager!$D:$D,topmanager!$C:$C,rs_nova!$A503,topmanager!$A:$A,908)+SUMIFS(topmanager!$D:$D,topmanager!$C:$C,rs_nova!$A503,topmanager!$A:$A,550)</f>
        <v>0</v>
      </c>
      <c r="N503" s="50">
        <f>SUMIFS(topmanager!$D:$D,topmanager!$C:$C,rs_nova!$A503,topmanager!$A:$A,rs_nova!N$2)</f>
        <v>0</v>
      </c>
      <c r="O503" s="51">
        <f t="shared" si="111"/>
        <v>0</v>
      </c>
      <c r="P503" s="50">
        <f>IFERROR(VLOOKUP($A503,total!$B$4:$AW$437,27,0),0)</f>
        <v>0</v>
      </c>
      <c r="Q503" s="50">
        <f>IFERROR(VLOOKUP($A503,total!$B$4:$AW$437,21,0),0)</f>
        <v>0</v>
      </c>
      <c r="R503" s="50">
        <f>IFERROR(VLOOKUP($A503,total!$B$4:$AW$437,25,0),0)+IFERROR(VLOOKUP($A503,total!$B$4:$AW$437,36,0),0)</f>
        <v>0</v>
      </c>
      <c r="S503" s="50">
        <f>IFERROR(VLOOKUP(A503,gympass!$A$2:$F$148,6,0),0)</f>
        <v>0</v>
      </c>
      <c r="T503" s="50">
        <f>IFERROR(VLOOKUP($A503,total!$B$4:$AW$437,42,0),0)</f>
        <v>0</v>
      </c>
      <c r="U503" s="50">
        <f>IFERROR(VLOOKUP($A503,total!$B$4:$AW$437,32,0),0)</f>
        <v>0</v>
      </c>
      <c r="V503" s="50">
        <f>IFERROR(VLOOKUP($A503,total!$B$4:$AW$437,28,0),0)</f>
        <v>0</v>
      </c>
      <c r="W503" s="50">
        <f>IFERROR(VLOOKUP($A503,total!$B$4:$AX$437,49,0),0)</f>
        <v>0</v>
      </c>
      <c r="X503" s="50"/>
      <c r="Y503" s="50">
        <f>IFERROR(VLOOKUP(A503,#REF!,4,0),0)</f>
        <v>0</v>
      </c>
      <c r="Z503" s="50">
        <f>IFERROR(VLOOKUP(B503,#REF!,8,0),0)</f>
        <v>0</v>
      </c>
      <c r="AA503" s="50">
        <f>IFERROR(VLOOKUP($A503,total!$B$4:$AW$437,45,0),0)</f>
        <v>0</v>
      </c>
      <c r="AB503" s="50">
        <f>IFERROR(VLOOKUP($A503,total!$B$4:$AW$437,48,0),0)</f>
        <v>0</v>
      </c>
      <c r="AC503" s="50">
        <f>IFERROR(VLOOKUP($A503,total!$B$4:$AB$437,19,0),0)</f>
        <v>0</v>
      </c>
      <c r="AD503" s="50">
        <f>IFERROR(VLOOKUP($A503,total!$B$4:$AB$437,10,0),0)</f>
        <v>0</v>
      </c>
      <c r="AE503" s="50">
        <f>IFERROR(VLOOKUP($A503,total!$B$4:$AB$437,13,0),0)-SUMIFS(topmanager!$D:$D,topmanager!$C:$C,rs_nova!$A507,topmanager!$A:$A,856)</f>
        <v>0</v>
      </c>
      <c r="AF503" s="50">
        <f>IFERROR(VLOOKUP($A503,total!$B$4:$AB$437,16,0),0)</f>
        <v>0</v>
      </c>
      <c r="AG503" s="50">
        <f>IFERROR(VLOOKUP($A503,total!$B$4:$AB$437,7,0),0)</f>
        <v>0</v>
      </c>
      <c r="AH503" s="50">
        <f>IFERROR(VLOOKUP($A503,total!$B$4:$AD$437,29,0),0)</f>
        <v>0</v>
      </c>
      <c r="AI503" s="50">
        <f>IFERROR(VLOOKUP(A503,total!$B$4:$AN$437,39,0),0)</f>
        <v>0</v>
      </c>
      <c r="AJ503" s="51">
        <f t="shared" si="112"/>
        <v>0</v>
      </c>
      <c r="AK503" s="50">
        <f t="shared" si="113"/>
        <v>0</v>
      </c>
      <c r="AL503" s="50">
        <f t="shared" si="114"/>
        <v>0</v>
      </c>
      <c r="AM503" s="50">
        <f t="shared" si="115"/>
        <v>0</v>
      </c>
      <c r="AN503" s="50" t="e">
        <f t="shared" si="124"/>
        <v>#REF!</v>
      </c>
      <c r="AO503" s="50" t="e">
        <f t="shared" si="124"/>
        <v>#REF!</v>
      </c>
      <c r="AP503" s="50" t="e">
        <f t="shared" si="124"/>
        <v>#REF!</v>
      </c>
      <c r="AQ503" s="50">
        <f>IFERROR(VLOOKUP(TEXT($A503,"000000"),[6]Página1!$A$8:$S$801,13,FALSE),0)</f>
        <v>0</v>
      </c>
      <c r="AR503" s="50">
        <f>IFERROR(VLOOKUP(TEXT($A503,"000000"),[6]Página1!$A$8:$S$801,16,FALSE),0)</f>
        <v>0</v>
      </c>
      <c r="AS503" s="50">
        <f>IFERROR(VLOOKUP(TEXT($A503,"000000"),[6]Página1!$A$8:$S$801,19,FALSE),0)</f>
        <v>0</v>
      </c>
      <c r="AT503" s="50">
        <f>IFERROR(VLOOKUP(TEXT($A503,"000000"),[7]Página1!$A$8:$R$814,12,FALSE),0)</f>
        <v>0</v>
      </c>
      <c r="AU503" s="50">
        <f>IFERROR(VLOOKUP(TEXT($A503,"000000"),[7]Página1!$A$8:$R$814,15,FALSE),0)</f>
        <v>0</v>
      </c>
      <c r="AV503" s="50">
        <f>IFERROR(VLOOKUP(TEXT($A503,"000000"),[7]Página1!$A$8:$R$814,18,FALSE),0)</f>
        <v>0</v>
      </c>
      <c r="AW503" s="50"/>
      <c r="AX503" s="51" t="e">
        <f t="shared" si="116"/>
        <v>#REF!</v>
      </c>
      <c r="AY503" s="51" t="e">
        <f t="shared" si="117"/>
        <v>#REF!</v>
      </c>
      <c r="AZ503" s="51" t="e">
        <f t="shared" si="118"/>
        <v>#REF!</v>
      </c>
      <c r="BA503" s="51" t="e">
        <f t="shared" si="119"/>
        <v>#REF!</v>
      </c>
      <c r="BB503" s="51">
        <f t="shared" si="120"/>
        <v>0</v>
      </c>
      <c r="BC503" s="51" t="e">
        <f t="shared" si="121"/>
        <v>#REF!</v>
      </c>
      <c r="BD503" s="51">
        <f t="shared" si="122"/>
        <v>0</v>
      </c>
      <c r="BE503" s="51">
        <f>IFERROR(VLOOKUP(A503,salario!A$2:P$91,11,FALSE),0)</f>
        <v>0</v>
      </c>
      <c r="BF503" s="51">
        <f>SUMIFS(topmanager!$D:$D,topmanager!$C:$C,rs_nova!$A503,topmanager!$A:$A,rs_nova!BF$2)</f>
        <v>0</v>
      </c>
      <c r="BG503" s="51">
        <f>SUMIFS(topmanager!$D:$D,topmanager!$C:$C,rs_nova!$A503,topmanager!$A:$A,rs_nova!BG$2)</f>
        <v>0</v>
      </c>
      <c r="BH503" s="51">
        <f>SUMIFS(topmanager!$D:$D,topmanager!$C:$C,rs_nova!$A503,topmanager!$A:$A,rs_nova!BH$2)</f>
        <v>0</v>
      </c>
      <c r="BI503" s="51">
        <f>SUMIFS(topmanager!$D:$D,topmanager!$C:$C,rs_nova!$A503,topmanager!$A:$A,rs_nova!BI$2)</f>
        <v>0</v>
      </c>
      <c r="BJ503" s="51">
        <f>SUMIFS(topmanager!$D:$D,topmanager!$C:$C,rs_nova!$A503,topmanager!$A:$A,rs_nova!BJ$2)+SUMIFS(topmanager!$D:$D,topmanager!$C:$C,rs_nova!$A503,topmanager!$A:$A,rs_nova!BJ$2+1)</f>
        <v>0</v>
      </c>
      <c r="BK503" s="51">
        <f>IFERROR(VLOOKUP(A503,[8]ferias!$C$4:$G$100,5,FALSE),0)</f>
        <v>0</v>
      </c>
      <c r="BL503" s="51">
        <f>SUMIFS(topmanager!$D:$D,topmanager!$C:$C,rs_nova!$A503,topmanager!$A:$A,rs_nova!BL$2)</f>
        <v>0</v>
      </c>
      <c r="BM503" s="51">
        <f>SUMIFS(topmanager!$D:$D,topmanager!$C:$C,rs_nova!$A503,topmanager!$A:$A,rs_nova!BM$2)+SUMIFS(topmanager!$D:$D,topmanager!$C:$C,rs_nova!$A507,topmanager!$A:$A,151)</f>
        <v>0</v>
      </c>
      <c r="BN503" s="51">
        <f t="shared" si="123"/>
        <v>0</v>
      </c>
    </row>
    <row r="504" spans="1:66">
      <c r="A504" s="47" t="e">
        <f>total!#REF!</f>
        <v>#REF!</v>
      </c>
      <c r="B504" s="47">
        <f t="shared" si="110"/>
        <v>0</v>
      </c>
      <c r="C504" s="48" t="e">
        <f>total!#REF!</f>
        <v>#REF!</v>
      </c>
      <c r="D504" s="49" t="str">
        <f>IFERROR(VLOOKUP(A504,salario!A$3:J$32,10,FALSE),"")</f>
        <v/>
      </c>
      <c r="E504" s="49" t="str">
        <f>IFERROR(IF(VLOOKUP(A504,salario!A$3:O$32,15,FALSE)="","",VLOOKUP(A504,salario!A$3:O$32,15,FALSE)),"")</f>
        <v/>
      </c>
      <c r="F504" s="47" t="str">
        <f>IFERROR(VLOOKUP(A504,[5]base_pessoal!$B$2:$P$1504,13,FALSE),"")</f>
        <v/>
      </c>
      <c r="G504" s="50">
        <f>IFERROR(VLOOKUP(A504,salario!A$2:P$91,11,FALSE),0)*B504/30</f>
        <v>0</v>
      </c>
      <c r="H504" s="50">
        <f>SUMIFS(topmanager!$D:$D,topmanager!$C:$C,rs_nova!$A504,topmanager!$A:$A,rs_nova!H$2)+SUMIFS(topmanager!$D:$D,topmanager!$C:$C,rs_nova!$A504,topmanager!$A:$A,63)</f>
        <v>0</v>
      </c>
      <c r="I504" s="50">
        <f>-SUMIFS(topmanager!$D:$D,topmanager!$C:$C,rs_nova!$A504,topmanager!$A:$A,rs_nova!I$2)</f>
        <v>0</v>
      </c>
      <c r="J504" s="50">
        <f>SUMIFS(topmanager!$D:$D,topmanager!$C:$C,rs_nova!$A504,topmanager!$A:$A,rs_nova!J$2)</f>
        <v>0</v>
      </c>
      <c r="K504" s="50">
        <f>SUMIFS(topmanager!$D:$D,topmanager!$C:$C,rs_nova!$A504,topmanager!$A:$A,rs_nova!K$2)+SUMIFS(topmanager!$D:$D,topmanager!$C:$C,rs_nova!$A504,topmanager!$A:$A,911)</f>
        <v>0</v>
      </c>
      <c r="L504" s="50">
        <f>SUMIFS(topmanager!$D:$D,topmanager!$C:$C,rs_nova!$A504,topmanager!$A:$A,rs_nova!L$2)</f>
        <v>0</v>
      </c>
      <c r="M504" s="50">
        <f>SUMIFS(topmanager!$D:$D,topmanager!$C:$C,rs_nova!$A504,topmanager!$A:$A,rs_nova!M$2)+SUMIFS(topmanager!$D:$D,topmanager!$C:$C,rs_nova!$A504,topmanager!$A:$A,908)+SUMIFS(topmanager!$D:$D,topmanager!$C:$C,rs_nova!$A504,topmanager!$A:$A,550)</f>
        <v>0</v>
      </c>
      <c r="N504" s="50">
        <f>SUMIFS(topmanager!$D:$D,topmanager!$C:$C,rs_nova!$A504,topmanager!$A:$A,rs_nova!N$2)</f>
        <v>0</v>
      </c>
      <c r="O504" s="51">
        <f t="shared" si="111"/>
        <v>0</v>
      </c>
      <c r="P504" s="50">
        <f>IFERROR(VLOOKUP($A504,total!$B$4:$AW$437,27,0),0)</f>
        <v>0</v>
      </c>
      <c r="Q504" s="50">
        <f>IFERROR(VLOOKUP($A504,total!$B$4:$AW$437,21,0),0)</f>
        <v>0</v>
      </c>
      <c r="R504" s="50">
        <f>IFERROR(VLOOKUP($A504,total!$B$4:$AW$437,25,0),0)+IFERROR(VLOOKUP($A504,total!$B$4:$AW$437,36,0),0)</f>
        <v>0</v>
      </c>
      <c r="S504" s="50">
        <f>IFERROR(VLOOKUP(A504,gympass!$A$2:$F$148,6,0),0)</f>
        <v>0</v>
      </c>
      <c r="T504" s="50">
        <f>IFERROR(VLOOKUP($A504,total!$B$4:$AW$437,42,0),0)</f>
        <v>0</v>
      </c>
      <c r="U504" s="50">
        <f>IFERROR(VLOOKUP($A504,total!$B$4:$AW$437,32,0),0)</f>
        <v>0</v>
      </c>
      <c r="V504" s="50">
        <f>IFERROR(VLOOKUP($A504,total!$B$4:$AW$437,28,0),0)</f>
        <v>0</v>
      </c>
      <c r="W504" s="50">
        <f>IFERROR(VLOOKUP($A504,total!$B$4:$AX$437,49,0),0)</f>
        <v>0</v>
      </c>
      <c r="X504" s="50"/>
      <c r="Y504" s="50">
        <f>IFERROR(VLOOKUP(A504,#REF!,4,0),0)</f>
        <v>0</v>
      </c>
      <c r="Z504" s="50">
        <f>IFERROR(VLOOKUP(B504,#REF!,8,0),0)</f>
        <v>0</v>
      </c>
      <c r="AA504" s="50">
        <f>IFERROR(VLOOKUP($A504,total!$B$4:$AW$437,45,0),0)</f>
        <v>0</v>
      </c>
      <c r="AB504" s="50">
        <f>IFERROR(VLOOKUP($A504,total!$B$4:$AW$437,48,0),0)</f>
        <v>0</v>
      </c>
      <c r="AC504" s="50">
        <f>IFERROR(VLOOKUP($A504,total!$B$4:$AB$437,19,0),0)</f>
        <v>0</v>
      </c>
      <c r="AD504" s="50">
        <f>IFERROR(VLOOKUP($A504,total!$B$4:$AB$437,10,0),0)</f>
        <v>0</v>
      </c>
      <c r="AE504" s="50">
        <f>IFERROR(VLOOKUP($A504,total!$B$4:$AB$437,13,0),0)-SUMIFS(topmanager!$D:$D,topmanager!$C:$C,rs_nova!$A508,topmanager!$A:$A,856)</f>
        <v>0</v>
      </c>
      <c r="AF504" s="50">
        <f>IFERROR(VLOOKUP($A504,total!$B$4:$AB$437,16,0),0)</f>
        <v>0</v>
      </c>
      <c r="AG504" s="50">
        <f>IFERROR(VLOOKUP($A504,total!$B$4:$AB$437,7,0),0)</f>
        <v>0</v>
      </c>
      <c r="AH504" s="50">
        <f>IFERROR(VLOOKUP($A504,total!$B$4:$AD$437,29,0),0)</f>
        <v>0</v>
      </c>
      <c r="AI504" s="50">
        <f>IFERROR(VLOOKUP(A504,total!$B$4:$AN$437,39,0),0)</f>
        <v>0</v>
      </c>
      <c r="AJ504" s="51">
        <f t="shared" si="112"/>
        <v>0</v>
      </c>
      <c r="AK504" s="50">
        <f t="shared" si="113"/>
        <v>0</v>
      </c>
      <c r="AL504" s="50">
        <f t="shared" si="114"/>
        <v>0</v>
      </c>
      <c r="AM504" s="50">
        <f t="shared" si="115"/>
        <v>0</v>
      </c>
      <c r="AN504" s="50" t="e">
        <f t="shared" si="124"/>
        <v>#REF!</v>
      </c>
      <c r="AO504" s="50" t="e">
        <f t="shared" si="124"/>
        <v>#REF!</v>
      </c>
      <c r="AP504" s="50" t="e">
        <f t="shared" si="124"/>
        <v>#REF!</v>
      </c>
      <c r="AQ504" s="50">
        <f>IFERROR(VLOOKUP(TEXT($A504,"000000"),[6]Página1!$A$8:$S$801,13,FALSE),0)</f>
        <v>0</v>
      </c>
      <c r="AR504" s="50">
        <f>IFERROR(VLOOKUP(TEXT($A504,"000000"),[6]Página1!$A$8:$S$801,16,FALSE),0)</f>
        <v>0</v>
      </c>
      <c r="AS504" s="50">
        <f>IFERROR(VLOOKUP(TEXT($A504,"000000"),[6]Página1!$A$8:$S$801,19,FALSE),0)</f>
        <v>0</v>
      </c>
      <c r="AT504" s="50">
        <f>IFERROR(VLOOKUP(TEXT($A504,"000000"),[7]Página1!$A$8:$R$814,12,FALSE),0)</f>
        <v>0</v>
      </c>
      <c r="AU504" s="50">
        <f>IFERROR(VLOOKUP(TEXT($A504,"000000"),[7]Página1!$A$8:$R$814,15,FALSE),0)</f>
        <v>0</v>
      </c>
      <c r="AV504" s="50">
        <f>IFERROR(VLOOKUP(TEXT($A504,"000000"),[7]Página1!$A$8:$R$814,18,FALSE),0)</f>
        <v>0</v>
      </c>
      <c r="AW504" s="50"/>
      <c r="AX504" s="51" t="e">
        <f t="shared" si="116"/>
        <v>#REF!</v>
      </c>
      <c r="AY504" s="51" t="e">
        <f t="shared" si="117"/>
        <v>#REF!</v>
      </c>
      <c r="AZ504" s="51" t="e">
        <f t="shared" si="118"/>
        <v>#REF!</v>
      </c>
      <c r="BA504" s="51" t="e">
        <f t="shared" si="119"/>
        <v>#REF!</v>
      </c>
      <c r="BB504" s="51">
        <f t="shared" si="120"/>
        <v>0</v>
      </c>
      <c r="BC504" s="51" t="e">
        <f t="shared" si="121"/>
        <v>#REF!</v>
      </c>
      <c r="BD504" s="51">
        <f t="shared" si="122"/>
        <v>0</v>
      </c>
      <c r="BE504" s="51">
        <f>IFERROR(VLOOKUP(A504,salario!A$2:P$91,11,FALSE),0)</f>
        <v>0</v>
      </c>
      <c r="BF504" s="51">
        <f>SUMIFS(topmanager!$D:$D,topmanager!$C:$C,rs_nova!$A504,topmanager!$A:$A,rs_nova!BF$2)</f>
        <v>0</v>
      </c>
      <c r="BG504" s="51">
        <f>SUMIFS(topmanager!$D:$D,topmanager!$C:$C,rs_nova!$A504,topmanager!$A:$A,rs_nova!BG$2)</f>
        <v>0</v>
      </c>
      <c r="BH504" s="51">
        <f>SUMIFS(topmanager!$D:$D,topmanager!$C:$C,rs_nova!$A504,topmanager!$A:$A,rs_nova!BH$2)</f>
        <v>0</v>
      </c>
      <c r="BI504" s="51">
        <f>SUMIFS(topmanager!$D:$D,topmanager!$C:$C,rs_nova!$A504,topmanager!$A:$A,rs_nova!BI$2)</f>
        <v>0</v>
      </c>
      <c r="BJ504" s="51">
        <f>SUMIFS(topmanager!$D:$D,topmanager!$C:$C,rs_nova!$A504,topmanager!$A:$A,rs_nova!BJ$2)+SUMIFS(topmanager!$D:$D,topmanager!$C:$C,rs_nova!$A504,topmanager!$A:$A,rs_nova!BJ$2+1)</f>
        <v>0</v>
      </c>
      <c r="BK504" s="51">
        <f>IFERROR(VLOOKUP(A504,[8]ferias!$C$4:$G$100,5,FALSE),0)</f>
        <v>0</v>
      </c>
      <c r="BL504" s="51">
        <f>SUMIFS(topmanager!$D:$D,topmanager!$C:$C,rs_nova!$A504,topmanager!$A:$A,rs_nova!BL$2)</f>
        <v>0</v>
      </c>
      <c r="BM504" s="51">
        <f>SUMIFS(topmanager!$D:$D,topmanager!$C:$C,rs_nova!$A504,topmanager!$A:$A,rs_nova!BM$2)+SUMIFS(topmanager!$D:$D,topmanager!$C:$C,rs_nova!$A508,topmanager!$A:$A,151)</f>
        <v>0</v>
      </c>
      <c r="BN504" s="51">
        <f t="shared" si="123"/>
        <v>0</v>
      </c>
    </row>
    <row r="505" spans="1:66">
      <c r="A505" s="47" t="e">
        <f>total!#REF!</f>
        <v>#REF!</v>
      </c>
      <c r="B505" s="47">
        <f t="shared" si="110"/>
        <v>0</v>
      </c>
      <c r="C505" s="48" t="e">
        <f>total!#REF!</f>
        <v>#REF!</v>
      </c>
      <c r="D505" s="49" t="str">
        <f>IFERROR(VLOOKUP(A505,salario!A$3:J$32,10,FALSE),"")</f>
        <v/>
      </c>
      <c r="E505" s="49" t="str">
        <f>IFERROR(IF(VLOOKUP(A505,salario!A$3:O$32,15,FALSE)="","",VLOOKUP(A505,salario!A$3:O$32,15,FALSE)),"")</f>
        <v/>
      </c>
      <c r="F505" s="47" t="str">
        <f>IFERROR(VLOOKUP(A505,[5]base_pessoal!$B$2:$P$1504,13,FALSE),"")</f>
        <v/>
      </c>
      <c r="G505" s="50">
        <f>IFERROR(VLOOKUP(A505,salario!A$2:P$91,11,FALSE),0)*B505/30</f>
        <v>0</v>
      </c>
      <c r="H505" s="50">
        <f>SUMIFS(topmanager!$D:$D,topmanager!$C:$C,rs_nova!$A505,topmanager!$A:$A,rs_nova!H$2)+SUMIFS(topmanager!$D:$D,topmanager!$C:$C,rs_nova!$A505,topmanager!$A:$A,63)</f>
        <v>0</v>
      </c>
      <c r="I505" s="50">
        <f>-SUMIFS(topmanager!$D:$D,topmanager!$C:$C,rs_nova!$A505,topmanager!$A:$A,rs_nova!I$2)</f>
        <v>0</v>
      </c>
      <c r="J505" s="50">
        <f>SUMIFS(topmanager!$D:$D,topmanager!$C:$C,rs_nova!$A505,topmanager!$A:$A,rs_nova!J$2)</f>
        <v>0</v>
      </c>
      <c r="K505" s="50">
        <f>SUMIFS(topmanager!$D:$D,topmanager!$C:$C,rs_nova!$A505,topmanager!$A:$A,rs_nova!K$2)+SUMIFS(topmanager!$D:$D,topmanager!$C:$C,rs_nova!$A505,topmanager!$A:$A,911)</f>
        <v>0</v>
      </c>
      <c r="L505" s="50">
        <f>SUMIFS(topmanager!$D:$D,topmanager!$C:$C,rs_nova!$A505,topmanager!$A:$A,rs_nova!L$2)</f>
        <v>0</v>
      </c>
      <c r="M505" s="50">
        <f>SUMIFS(topmanager!$D:$D,topmanager!$C:$C,rs_nova!$A505,topmanager!$A:$A,rs_nova!M$2)+SUMIFS(topmanager!$D:$D,topmanager!$C:$C,rs_nova!$A505,topmanager!$A:$A,908)+SUMIFS(topmanager!$D:$D,topmanager!$C:$C,rs_nova!$A505,topmanager!$A:$A,550)</f>
        <v>0</v>
      </c>
      <c r="N505" s="50">
        <f>SUMIFS(topmanager!$D:$D,topmanager!$C:$C,rs_nova!$A505,topmanager!$A:$A,rs_nova!N$2)</f>
        <v>0</v>
      </c>
      <c r="O505" s="51">
        <f t="shared" si="111"/>
        <v>0</v>
      </c>
      <c r="P505" s="50">
        <f>IFERROR(VLOOKUP($A505,total!$B$4:$AW$437,27,0),0)</f>
        <v>0</v>
      </c>
      <c r="Q505" s="50">
        <f>IFERROR(VLOOKUP($A505,total!$B$4:$AW$437,21,0),0)</f>
        <v>0</v>
      </c>
      <c r="R505" s="50">
        <f>IFERROR(VLOOKUP($A505,total!$B$4:$AW$437,25,0),0)+IFERROR(VLOOKUP($A505,total!$B$4:$AW$437,36,0),0)</f>
        <v>0</v>
      </c>
      <c r="S505" s="50">
        <f>IFERROR(VLOOKUP(A505,gympass!$A$2:$F$148,6,0),0)</f>
        <v>0</v>
      </c>
      <c r="T505" s="50">
        <f>IFERROR(VLOOKUP($A505,total!$B$4:$AW$437,42,0),0)</f>
        <v>0</v>
      </c>
      <c r="U505" s="50">
        <f>IFERROR(VLOOKUP($A505,total!$B$4:$AW$437,32,0),0)</f>
        <v>0</v>
      </c>
      <c r="V505" s="50">
        <f>IFERROR(VLOOKUP($A505,total!$B$4:$AW$437,28,0),0)</f>
        <v>0</v>
      </c>
      <c r="W505" s="50">
        <f>IFERROR(VLOOKUP($A505,total!$B$4:$AX$437,49,0),0)</f>
        <v>0</v>
      </c>
      <c r="X505" s="50"/>
      <c r="Y505" s="50">
        <f>IFERROR(VLOOKUP(A505,#REF!,4,0),0)</f>
        <v>0</v>
      </c>
      <c r="Z505" s="50">
        <f>IFERROR(VLOOKUP(B505,#REF!,8,0),0)</f>
        <v>0</v>
      </c>
      <c r="AA505" s="50">
        <f>IFERROR(VLOOKUP($A505,total!$B$4:$AW$437,45,0),0)</f>
        <v>0</v>
      </c>
      <c r="AB505" s="50">
        <f>IFERROR(VLOOKUP($A505,total!$B$4:$AW$437,48,0),0)</f>
        <v>0</v>
      </c>
      <c r="AC505" s="50">
        <f>IFERROR(VLOOKUP($A505,total!$B$4:$AB$437,19,0),0)</f>
        <v>0</v>
      </c>
      <c r="AD505" s="50">
        <f>IFERROR(VLOOKUP($A505,total!$B$4:$AB$437,10,0),0)</f>
        <v>0</v>
      </c>
      <c r="AE505" s="50">
        <f>IFERROR(VLOOKUP($A505,total!$B$4:$AB$437,13,0),0)-SUMIFS(topmanager!$D:$D,topmanager!$C:$C,rs_nova!$A509,topmanager!$A:$A,856)</f>
        <v>0</v>
      </c>
      <c r="AF505" s="50">
        <f>IFERROR(VLOOKUP($A505,total!$B$4:$AB$437,16,0),0)</f>
        <v>0</v>
      </c>
      <c r="AG505" s="50">
        <f>IFERROR(VLOOKUP($A505,total!$B$4:$AB$437,7,0),0)</f>
        <v>0</v>
      </c>
      <c r="AH505" s="50">
        <f>IFERROR(VLOOKUP($A505,total!$B$4:$AD$437,29,0),0)</f>
        <v>0</v>
      </c>
      <c r="AI505" s="50">
        <f>IFERROR(VLOOKUP(A505,total!$B$4:$AN$437,39,0),0)</f>
        <v>0</v>
      </c>
      <c r="AJ505" s="51">
        <f t="shared" si="112"/>
        <v>0</v>
      </c>
      <c r="AK505" s="50">
        <f t="shared" si="113"/>
        <v>0</v>
      </c>
      <c r="AL505" s="50">
        <f t="shared" si="114"/>
        <v>0</v>
      </c>
      <c r="AM505" s="50">
        <f t="shared" si="115"/>
        <v>0</v>
      </c>
      <c r="AN505" s="50" t="e">
        <f t="shared" si="124"/>
        <v>#REF!</v>
      </c>
      <c r="AO505" s="50" t="e">
        <f t="shared" si="124"/>
        <v>#REF!</v>
      </c>
      <c r="AP505" s="50" t="e">
        <f t="shared" si="124"/>
        <v>#REF!</v>
      </c>
      <c r="AQ505" s="50">
        <f>IFERROR(VLOOKUP(TEXT($A505,"000000"),[6]Página1!$A$8:$S$801,13,FALSE),0)</f>
        <v>0</v>
      </c>
      <c r="AR505" s="50">
        <f>IFERROR(VLOOKUP(TEXT($A505,"000000"),[6]Página1!$A$8:$S$801,16,FALSE),0)</f>
        <v>0</v>
      </c>
      <c r="AS505" s="50">
        <f>IFERROR(VLOOKUP(TEXT($A505,"000000"),[6]Página1!$A$8:$S$801,19,FALSE),0)</f>
        <v>0</v>
      </c>
      <c r="AT505" s="50">
        <f>IFERROR(VLOOKUP(TEXT($A505,"000000"),[7]Página1!$A$8:$R$814,12,FALSE),0)</f>
        <v>0</v>
      </c>
      <c r="AU505" s="50">
        <f>IFERROR(VLOOKUP(TEXT($A505,"000000"),[7]Página1!$A$8:$R$814,15,FALSE),0)</f>
        <v>0</v>
      </c>
      <c r="AV505" s="50">
        <f>IFERROR(VLOOKUP(TEXT($A505,"000000"),[7]Página1!$A$8:$R$814,18,FALSE),0)</f>
        <v>0</v>
      </c>
      <c r="AW505" s="50"/>
      <c r="AX505" s="51" t="e">
        <f t="shared" si="116"/>
        <v>#REF!</v>
      </c>
      <c r="AY505" s="51" t="e">
        <f t="shared" si="117"/>
        <v>#REF!</v>
      </c>
      <c r="AZ505" s="51" t="e">
        <f t="shared" si="118"/>
        <v>#REF!</v>
      </c>
      <c r="BA505" s="51" t="e">
        <f t="shared" si="119"/>
        <v>#REF!</v>
      </c>
      <c r="BB505" s="51">
        <f t="shared" si="120"/>
        <v>0</v>
      </c>
      <c r="BC505" s="51" t="e">
        <f t="shared" si="121"/>
        <v>#REF!</v>
      </c>
      <c r="BD505" s="51">
        <f t="shared" si="122"/>
        <v>0</v>
      </c>
      <c r="BE505" s="51">
        <f>IFERROR(VLOOKUP(A505,salario!A$2:P$91,11,FALSE),0)</f>
        <v>0</v>
      </c>
      <c r="BF505" s="51">
        <f>SUMIFS(topmanager!$D:$D,topmanager!$C:$C,rs_nova!$A505,topmanager!$A:$A,rs_nova!BF$2)</f>
        <v>0</v>
      </c>
      <c r="BG505" s="51">
        <f>SUMIFS(topmanager!$D:$D,topmanager!$C:$C,rs_nova!$A505,topmanager!$A:$A,rs_nova!BG$2)</f>
        <v>0</v>
      </c>
      <c r="BH505" s="51">
        <f>SUMIFS(topmanager!$D:$D,topmanager!$C:$C,rs_nova!$A505,topmanager!$A:$A,rs_nova!BH$2)</f>
        <v>0</v>
      </c>
      <c r="BI505" s="51">
        <f>SUMIFS(topmanager!$D:$D,topmanager!$C:$C,rs_nova!$A505,topmanager!$A:$A,rs_nova!BI$2)</f>
        <v>0</v>
      </c>
      <c r="BJ505" s="51">
        <f>SUMIFS(topmanager!$D:$D,topmanager!$C:$C,rs_nova!$A505,topmanager!$A:$A,rs_nova!BJ$2)+SUMIFS(topmanager!$D:$D,topmanager!$C:$C,rs_nova!$A505,topmanager!$A:$A,rs_nova!BJ$2+1)</f>
        <v>0</v>
      </c>
      <c r="BK505" s="51">
        <f>IFERROR(VLOOKUP(A505,[8]ferias!$C$4:$G$100,5,FALSE),0)</f>
        <v>0</v>
      </c>
      <c r="BL505" s="51">
        <f>SUMIFS(topmanager!$D:$D,topmanager!$C:$C,rs_nova!$A505,topmanager!$A:$A,rs_nova!BL$2)</f>
        <v>0</v>
      </c>
      <c r="BM505" s="51">
        <f>SUMIFS(topmanager!$D:$D,topmanager!$C:$C,rs_nova!$A505,topmanager!$A:$A,rs_nova!BM$2)+SUMIFS(topmanager!$D:$D,topmanager!$C:$C,rs_nova!$A509,topmanager!$A:$A,151)</f>
        <v>0</v>
      </c>
      <c r="BN505" s="51">
        <f t="shared" si="123"/>
        <v>0</v>
      </c>
    </row>
    <row r="506" spans="1:66">
      <c r="A506" s="47" t="e">
        <f>total!#REF!</f>
        <v>#REF!</v>
      </c>
      <c r="B506" s="47">
        <f t="shared" si="110"/>
        <v>0</v>
      </c>
      <c r="C506" s="48" t="e">
        <f>total!#REF!</f>
        <v>#REF!</v>
      </c>
      <c r="D506" s="49" t="str">
        <f>IFERROR(VLOOKUP(A506,salario!A$3:J$32,10,FALSE),"")</f>
        <v/>
      </c>
      <c r="E506" s="49" t="str">
        <f>IFERROR(IF(VLOOKUP(A506,salario!A$3:O$32,15,FALSE)="","",VLOOKUP(A506,salario!A$3:O$32,15,FALSE)),"")</f>
        <v/>
      </c>
      <c r="F506" s="47" t="str">
        <f>IFERROR(VLOOKUP(A506,[5]base_pessoal!$B$2:$P$1504,13,FALSE),"")</f>
        <v/>
      </c>
      <c r="G506" s="50">
        <f>IFERROR(VLOOKUP(A506,salario!A$2:P$91,11,FALSE),0)*B506/30</f>
        <v>0</v>
      </c>
      <c r="H506" s="50">
        <f>SUMIFS(topmanager!$D:$D,topmanager!$C:$C,rs_nova!$A506,topmanager!$A:$A,rs_nova!H$2)+SUMIFS(topmanager!$D:$D,topmanager!$C:$C,rs_nova!$A506,topmanager!$A:$A,63)</f>
        <v>0</v>
      </c>
      <c r="I506" s="50">
        <f>-SUMIFS(topmanager!$D:$D,topmanager!$C:$C,rs_nova!$A506,topmanager!$A:$A,rs_nova!I$2)</f>
        <v>0</v>
      </c>
      <c r="J506" s="50">
        <f>SUMIFS(topmanager!$D:$D,topmanager!$C:$C,rs_nova!$A506,topmanager!$A:$A,rs_nova!J$2)</f>
        <v>0</v>
      </c>
      <c r="K506" s="50">
        <f>SUMIFS(topmanager!$D:$D,topmanager!$C:$C,rs_nova!$A506,topmanager!$A:$A,rs_nova!K$2)+SUMIFS(topmanager!$D:$D,topmanager!$C:$C,rs_nova!$A506,topmanager!$A:$A,911)</f>
        <v>0</v>
      </c>
      <c r="L506" s="50">
        <f>SUMIFS(topmanager!$D:$D,topmanager!$C:$C,rs_nova!$A506,topmanager!$A:$A,rs_nova!L$2)</f>
        <v>0</v>
      </c>
      <c r="M506" s="50">
        <f>SUMIFS(topmanager!$D:$D,topmanager!$C:$C,rs_nova!$A506,topmanager!$A:$A,rs_nova!M$2)+SUMIFS(topmanager!$D:$D,topmanager!$C:$C,rs_nova!$A506,topmanager!$A:$A,908)+SUMIFS(topmanager!$D:$D,topmanager!$C:$C,rs_nova!$A506,topmanager!$A:$A,550)</f>
        <v>0</v>
      </c>
      <c r="N506" s="50">
        <f>SUMIFS(topmanager!$D:$D,topmanager!$C:$C,rs_nova!$A506,topmanager!$A:$A,rs_nova!N$2)</f>
        <v>0</v>
      </c>
      <c r="O506" s="51">
        <f t="shared" si="111"/>
        <v>0</v>
      </c>
      <c r="P506" s="50">
        <f>IFERROR(VLOOKUP($A506,total!$B$4:$AW$437,27,0),0)</f>
        <v>0</v>
      </c>
      <c r="Q506" s="50">
        <f>IFERROR(VLOOKUP($A506,total!$B$4:$AW$437,21,0),0)</f>
        <v>0</v>
      </c>
      <c r="R506" s="50">
        <f>IFERROR(VLOOKUP($A506,total!$B$4:$AW$437,25,0),0)+IFERROR(VLOOKUP($A506,total!$B$4:$AW$437,36,0),0)</f>
        <v>0</v>
      </c>
      <c r="S506" s="50">
        <f>IFERROR(VLOOKUP(A506,gympass!$A$2:$F$148,6,0),0)</f>
        <v>0</v>
      </c>
      <c r="T506" s="50">
        <f>IFERROR(VLOOKUP($A506,total!$B$4:$AW$437,42,0),0)</f>
        <v>0</v>
      </c>
      <c r="U506" s="50">
        <f>IFERROR(VLOOKUP($A506,total!$B$4:$AW$437,32,0),0)</f>
        <v>0</v>
      </c>
      <c r="V506" s="50">
        <f>IFERROR(VLOOKUP($A506,total!$B$4:$AW$437,28,0),0)</f>
        <v>0</v>
      </c>
      <c r="W506" s="50">
        <f>IFERROR(VLOOKUP($A506,total!$B$4:$AX$437,49,0),0)</f>
        <v>0</v>
      </c>
      <c r="X506" s="50"/>
      <c r="Y506" s="50">
        <f>IFERROR(VLOOKUP(A506,#REF!,4,0),0)</f>
        <v>0</v>
      </c>
      <c r="Z506" s="50">
        <f>IFERROR(VLOOKUP(B506,#REF!,8,0),0)</f>
        <v>0</v>
      </c>
      <c r="AA506" s="50">
        <f>IFERROR(VLOOKUP($A506,total!$B$4:$AW$437,45,0),0)</f>
        <v>0</v>
      </c>
      <c r="AB506" s="50">
        <f>IFERROR(VLOOKUP($A506,total!$B$4:$AW$437,48,0),0)</f>
        <v>0</v>
      </c>
      <c r="AC506" s="50">
        <f>IFERROR(VLOOKUP($A506,total!$B$4:$AB$437,19,0),0)</f>
        <v>0</v>
      </c>
      <c r="AD506" s="50">
        <f>IFERROR(VLOOKUP($A506,total!$B$4:$AB$437,10,0),0)</f>
        <v>0</v>
      </c>
      <c r="AE506" s="50">
        <f>IFERROR(VLOOKUP($A506,total!$B$4:$AB$437,13,0),0)-SUMIFS(topmanager!$D:$D,topmanager!$C:$C,rs_nova!$A510,topmanager!$A:$A,856)</f>
        <v>0</v>
      </c>
      <c r="AF506" s="50">
        <f>IFERROR(VLOOKUP($A506,total!$B$4:$AB$437,16,0),0)</f>
        <v>0</v>
      </c>
      <c r="AG506" s="50">
        <f>IFERROR(VLOOKUP($A506,total!$B$4:$AB$437,7,0),0)</f>
        <v>0</v>
      </c>
      <c r="AH506" s="50">
        <f>IFERROR(VLOOKUP($A506,total!$B$4:$AD$437,29,0),0)</f>
        <v>0</v>
      </c>
      <c r="AI506" s="50">
        <f>IFERROR(VLOOKUP(A506,total!$B$4:$AN$437,39,0),0)</f>
        <v>0</v>
      </c>
      <c r="AJ506" s="51">
        <f t="shared" si="112"/>
        <v>0</v>
      </c>
      <c r="AK506" s="50">
        <f t="shared" si="113"/>
        <v>0</v>
      </c>
      <c r="AL506" s="50">
        <f t="shared" si="114"/>
        <v>0</v>
      </c>
      <c r="AM506" s="50">
        <f t="shared" si="115"/>
        <v>0</v>
      </c>
      <c r="AN506" s="50" t="e">
        <f t="shared" si="124"/>
        <v>#REF!</v>
      </c>
      <c r="AO506" s="50" t="e">
        <f t="shared" si="124"/>
        <v>#REF!</v>
      </c>
      <c r="AP506" s="50" t="e">
        <f t="shared" si="124"/>
        <v>#REF!</v>
      </c>
      <c r="AQ506" s="50">
        <f>IFERROR(VLOOKUP(TEXT($A506,"000000"),[6]Página1!$A$8:$S$801,13,FALSE),0)</f>
        <v>0</v>
      </c>
      <c r="AR506" s="50">
        <f>IFERROR(VLOOKUP(TEXT($A506,"000000"),[6]Página1!$A$8:$S$801,16,FALSE),0)</f>
        <v>0</v>
      </c>
      <c r="AS506" s="50">
        <f>IFERROR(VLOOKUP(TEXT($A506,"000000"),[6]Página1!$A$8:$S$801,19,FALSE),0)</f>
        <v>0</v>
      </c>
      <c r="AT506" s="50">
        <f>IFERROR(VLOOKUP(TEXT($A506,"000000"),[7]Página1!$A$8:$R$814,12,FALSE),0)</f>
        <v>0</v>
      </c>
      <c r="AU506" s="50">
        <f>IFERROR(VLOOKUP(TEXT($A506,"000000"),[7]Página1!$A$8:$R$814,15,FALSE),0)</f>
        <v>0</v>
      </c>
      <c r="AV506" s="50">
        <f>IFERROR(VLOOKUP(TEXT($A506,"000000"),[7]Página1!$A$8:$R$814,18,FALSE),0)</f>
        <v>0</v>
      </c>
      <c r="AW506" s="50"/>
      <c r="AX506" s="51" t="e">
        <f t="shared" si="116"/>
        <v>#REF!</v>
      </c>
      <c r="AY506" s="51" t="e">
        <f t="shared" si="117"/>
        <v>#REF!</v>
      </c>
      <c r="AZ506" s="51" t="e">
        <f t="shared" si="118"/>
        <v>#REF!</v>
      </c>
      <c r="BA506" s="51" t="e">
        <f t="shared" si="119"/>
        <v>#REF!</v>
      </c>
      <c r="BB506" s="51">
        <f t="shared" si="120"/>
        <v>0</v>
      </c>
      <c r="BC506" s="51" t="e">
        <f t="shared" si="121"/>
        <v>#REF!</v>
      </c>
      <c r="BD506" s="51">
        <f t="shared" si="122"/>
        <v>0</v>
      </c>
      <c r="BE506" s="51">
        <f>IFERROR(VLOOKUP(A506,salario!A$2:P$91,11,FALSE),0)</f>
        <v>0</v>
      </c>
      <c r="BF506" s="51">
        <f>SUMIFS(topmanager!$D:$D,topmanager!$C:$C,rs_nova!$A506,topmanager!$A:$A,rs_nova!BF$2)</f>
        <v>0</v>
      </c>
      <c r="BG506" s="51">
        <f>SUMIFS(topmanager!$D:$D,topmanager!$C:$C,rs_nova!$A506,topmanager!$A:$A,rs_nova!BG$2)</f>
        <v>0</v>
      </c>
      <c r="BH506" s="51">
        <f>SUMIFS(topmanager!$D:$D,topmanager!$C:$C,rs_nova!$A506,topmanager!$A:$A,rs_nova!BH$2)</f>
        <v>0</v>
      </c>
      <c r="BI506" s="51">
        <f>SUMIFS(topmanager!$D:$D,topmanager!$C:$C,rs_nova!$A506,topmanager!$A:$A,rs_nova!BI$2)</f>
        <v>0</v>
      </c>
      <c r="BJ506" s="51">
        <f>SUMIFS(topmanager!$D:$D,topmanager!$C:$C,rs_nova!$A506,topmanager!$A:$A,rs_nova!BJ$2)+SUMIFS(topmanager!$D:$D,topmanager!$C:$C,rs_nova!$A506,topmanager!$A:$A,rs_nova!BJ$2+1)</f>
        <v>0</v>
      </c>
      <c r="BK506" s="51">
        <f>IFERROR(VLOOKUP(A506,[8]ferias!$C$4:$G$100,5,FALSE),0)</f>
        <v>0</v>
      </c>
      <c r="BL506" s="51">
        <f>SUMIFS(topmanager!$D:$D,topmanager!$C:$C,rs_nova!$A506,topmanager!$A:$A,rs_nova!BL$2)</f>
        <v>0</v>
      </c>
      <c r="BM506" s="51">
        <f>SUMIFS(topmanager!$D:$D,topmanager!$C:$C,rs_nova!$A506,topmanager!$A:$A,rs_nova!BM$2)+SUMIFS(topmanager!$D:$D,topmanager!$C:$C,rs_nova!$A510,topmanager!$A:$A,151)</f>
        <v>0</v>
      </c>
      <c r="BN506" s="51">
        <f t="shared" si="123"/>
        <v>0</v>
      </c>
    </row>
    <row r="507" spans="1:66">
      <c r="A507" s="47" t="e">
        <f>total!#REF!</f>
        <v>#REF!</v>
      </c>
      <c r="B507" s="47">
        <f t="shared" si="110"/>
        <v>0</v>
      </c>
      <c r="C507" s="48" t="e">
        <f>total!#REF!</f>
        <v>#REF!</v>
      </c>
      <c r="D507" s="49" t="str">
        <f>IFERROR(VLOOKUP(A507,salario!A$3:J$32,10,FALSE),"")</f>
        <v/>
      </c>
      <c r="E507" s="49" t="str">
        <f>IFERROR(IF(VLOOKUP(A507,salario!A$3:O$32,15,FALSE)="","",VLOOKUP(A507,salario!A$3:O$32,15,FALSE)),"")</f>
        <v/>
      </c>
      <c r="F507" s="47" t="str">
        <f>IFERROR(VLOOKUP(A507,[5]base_pessoal!$B$2:$P$1504,13,FALSE),"")</f>
        <v/>
      </c>
      <c r="G507" s="50">
        <f>IFERROR(VLOOKUP(A507,salario!A$2:P$91,11,FALSE),0)*B507/30</f>
        <v>0</v>
      </c>
      <c r="H507" s="50">
        <f>SUMIFS(topmanager!$D:$D,topmanager!$C:$C,rs_nova!$A507,topmanager!$A:$A,rs_nova!H$2)+SUMIFS(topmanager!$D:$D,topmanager!$C:$C,rs_nova!$A507,topmanager!$A:$A,63)</f>
        <v>0</v>
      </c>
      <c r="I507" s="50">
        <f>-SUMIFS(topmanager!$D:$D,topmanager!$C:$C,rs_nova!$A507,topmanager!$A:$A,rs_nova!I$2)</f>
        <v>0</v>
      </c>
      <c r="J507" s="50">
        <f>SUMIFS(topmanager!$D:$D,topmanager!$C:$C,rs_nova!$A507,topmanager!$A:$A,rs_nova!J$2)</f>
        <v>0</v>
      </c>
      <c r="K507" s="50">
        <f>SUMIFS(topmanager!$D:$D,topmanager!$C:$C,rs_nova!$A507,topmanager!$A:$A,rs_nova!K$2)+SUMIFS(topmanager!$D:$D,topmanager!$C:$C,rs_nova!$A507,topmanager!$A:$A,911)</f>
        <v>0</v>
      </c>
      <c r="L507" s="50">
        <f>SUMIFS(topmanager!$D:$D,topmanager!$C:$C,rs_nova!$A507,topmanager!$A:$A,rs_nova!L$2)</f>
        <v>0</v>
      </c>
      <c r="M507" s="50">
        <f>SUMIFS(topmanager!$D:$D,topmanager!$C:$C,rs_nova!$A507,topmanager!$A:$A,rs_nova!M$2)+SUMIFS(topmanager!$D:$D,topmanager!$C:$C,rs_nova!$A507,topmanager!$A:$A,908)+SUMIFS(topmanager!$D:$D,topmanager!$C:$C,rs_nova!$A507,topmanager!$A:$A,550)</f>
        <v>0</v>
      </c>
      <c r="N507" s="50">
        <f>SUMIFS(topmanager!$D:$D,topmanager!$C:$C,rs_nova!$A507,topmanager!$A:$A,rs_nova!N$2)</f>
        <v>0</v>
      </c>
      <c r="O507" s="51">
        <f t="shared" si="111"/>
        <v>0</v>
      </c>
      <c r="P507" s="50">
        <f>IFERROR(VLOOKUP($A507,total!$B$4:$AW$437,27,0),0)</f>
        <v>0</v>
      </c>
      <c r="Q507" s="50">
        <f>IFERROR(VLOOKUP($A507,total!$B$4:$AW$437,21,0),0)</f>
        <v>0</v>
      </c>
      <c r="R507" s="50">
        <f>IFERROR(VLOOKUP($A507,total!$B$4:$AW$437,25,0),0)+IFERROR(VLOOKUP($A507,total!$B$4:$AW$437,36,0),0)</f>
        <v>0</v>
      </c>
      <c r="S507" s="50">
        <f>IFERROR(VLOOKUP(A507,gympass!$A$2:$F$148,6,0),0)</f>
        <v>0</v>
      </c>
      <c r="T507" s="50">
        <f>IFERROR(VLOOKUP($A507,total!$B$4:$AW$437,42,0),0)</f>
        <v>0</v>
      </c>
      <c r="U507" s="50">
        <f>IFERROR(VLOOKUP($A507,total!$B$4:$AW$437,32,0),0)</f>
        <v>0</v>
      </c>
      <c r="V507" s="50">
        <f>IFERROR(VLOOKUP($A507,total!$B$4:$AW$437,28,0),0)</f>
        <v>0</v>
      </c>
      <c r="W507" s="50">
        <f>IFERROR(VLOOKUP($A507,total!$B$4:$AX$437,49,0),0)</f>
        <v>0</v>
      </c>
      <c r="X507" s="50"/>
      <c r="Y507" s="50">
        <f>IFERROR(VLOOKUP(A507,#REF!,4,0),0)</f>
        <v>0</v>
      </c>
      <c r="Z507" s="50">
        <f>IFERROR(VLOOKUP(B507,#REF!,8,0),0)</f>
        <v>0</v>
      </c>
      <c r="AA507" s="50">
        <f>IFERROR(VLOOKUP($A507,total!$B$4:$AW$437,45,0),0)</f>
        <v>0</v>
      </c>
      <c r="AB507" s="50">
        <f>IFERROR(VLOOKUP($A507,total!$B$4:$AW$437,48,0),0)</f>
        <v>0</v>
      </c>
      <c r="AC507" s="50">
        <f>IFERROR(VLOOKUP($A507,total!$B$4:$AB$437,19,0),0)</f>
        <v>0</v>
      </c>
      <c r="AD507" s="50">
        <f>IFERROR(VLOOKUP($A507,total!$B$4:$AB$437,10,0),0)</f>
        <v>0</v>
      </c>
      <c r="AE507" s="50">
        <f>IFERROR(VLOOKUP($A507,total!$B$4:$AB$437,13,0),0)-SUMIFS(topmanager!$D:$D,topmanager!$C:$C,rs_nova!$A511,topmanager!$A:$A,856)</f>
        <v>0</v>
      </c>
      <c r="AF507" s="50">
        <f>IFERROR(VLOOKUP($A507,total!$B$4:$AB$437,16,0),0)</f>
        <v>0</v>
      </c>
      <c r="AG507" s="50">
        <f>IFERROR(VLOOKUP($A507,total!$B$4:$AB$437,7,0),0)</f>
        <v>0</v>
      </c>
      <c r="AH507" s="50">
        <f>IFERROR(VLOOKUP($A507,total!$B$4:$AD$437,29,0),0)</f>
        <v>0</v>
      </c>
      <c r="AI507" s="50">
        <f>IFERROR(VLOOKUP(A507,total!$B$4:$AN$437,39,0),0)</f>
        <v>0</v>
      </c>
      <c r="AJ507" s="51">
        <f t="shared" si="112"/>
        <v>0</v>
      </c>
      <c r="AK507" s="50">
        <f t="shared" si="113"/>
        <v>0</v>
      </c>
      <c r="AL507" s="50">
        <f t="shared" si="114"/>
        <v>0</v>
      </c>
      <c r="AM507" s="50">
        <f t="shared" si="115"/>
        <v>0</v>
      </c>
      <c r="AN507" s="50" t="e">
        <f t="shared" si="124"/>
        <v>#REF!</v>
      </c>
      <c r="AO507" s="50" t="e">
        <f t="shared" si="124"/>
        <v>#REF!</v>
      </c>
      <c r="AP507" s="50" t="e">
        <f t="shared" si="124"/>
        <v>#REF!</v>
      </c>
      <c r="AQ507" s="50">
        <f>IFERROR(VLOOKUP(TEXT($A507,"000000"),[6]Página1!$A$8:$S$801,13,FALSE),0)</f>
        <v>0</v>
      </c>
      <c r="AR507" s="50">
        <f>IFERROR(VLOOKUP(TEXT($A507,"000000"),[6]Página1!$A$8:$S$801,16,FALSE),0)</f>
        <v>0</v>
      </c>
      <c r="AS507" s="50">
        <f>IFERROR(VLOOKUP(TEXT($A507,"000000"),[6]Página1!$A$8:$S$801,19,FALSE),0)</f>
        <v>0</v>
      </c>
      <c r="AT507" s="50">
        <f>IFERROR(VLOOKUP(TEXT($A507,"000000"),[7]Página1!$A$8:$R$814,12,FALSE),0)</f>
        <v>0</v>
      </c>
      <c r="AU507" s="50">
        <f>IFERROR(VLOOKUP(TEXT($A507,"000000"),[7]Página1!$A$8:$R$814,15,FALSE),0)</f>
        <v>0</v>
      </c>
      <c r="AV507" s="50">
        <f>IFERROR(VLOOKUP(TEXT($A507,"000000"),[7]Página1!$A$8:$R$814,18,FALSE),0)</f>
        <v>0</v>
      </c>
      <c r="AW507" s="50"/>
      <c r="AX507" s="51" t="e">
        <f t="shared" si="116"/>
        <v>#REF!</v>
      </c>
      <c r="AY507" s="51" t="e">
        <f t="shared" si="117"/>
        <v>#REF!</v>
      </c>
      <c r="AZ507" s="51" t="e">
        <f t="shared" si="118"/>
        <v>#REF!</v>
      </c>
      <c r="BA507" s="51" t="e">
        <f t="shared" si="119"/>
        <v>#REF!</v>
      </c>
      <c r="BB507" s="51">
        <f t="shared" si="120"/>
        <v>0</v>
      </c>
      <c r="BC507" s="51" t="e">
        <f t="shared" si="121"/>
        <v>#REF!</v>
      </c>
      <c r="BD507" s="51">
        <f t="shared" si="122"/>
        <v>0</v>
      </c>
      <c r="BE507" s="51">
        <f>IFERROR(VLOOKUP(A507,salario!A$2:P$91,11,FALSE),0)</f>
        <v>0</v>
      </c>
      <c r="BF507" s="51">
        <f>SUMIFS(topmanager!$D:$D,topmanager!$C:$C,rs_nova!$A507,topmanager!$A:$A,rs_nova!BF$2)</f>
        <v>0</v>
      </c>
      <c r="BG507" s="51">
        <f>SUMIFS(topmanager!$D:$D,topmanager!$C:$C,rs_nova!$A507,topmanager!$A:$A,rs_nova!BG$2)</f>
        <v>0</v>
      </c>
      <c r="BH507" s="51">
        <f>SUMIFS(topmanager!$D:$D,topmanager!$C:$C,rs_nova!$A507,topmanager!$A:$A,rs_nova!BH$2)</f>
        <v>0</v>
      </c>
      <c r="BI507" s="51">
        <f>SUMIFS(topmanager!$D:$D,topmanager!$C:$C,rs_nova!$A507,topmanager!$A:$A,rs_nova!BI$2)</f>
        <v>0</v>
      </c>
      <c r="BJ507" s="51">
        <f>SUMIFS(topmanager!$D:$D,topmanager!$C:$C,rs_nova!$A507,topmanager!$A:$A,rs_nova!BJ$2)+SUMIFS(topmanager!$D:$D,topmanager!$C:$C,rs_nova!$A507,topmanager!$A:$A,rs_nova!BJ$2+1)</f>
        <v>0</v>
      </c>
      <c r="BK507" s="51">
        <f>IFERROR(VLOOKUP(A507,[8]ferias!$C$4:$G$100,5,FALSE),0)</f>
        <v>0</v>
      </c>
      <c r="BL507" s="51">
        <f>SUMIFS(topmanager!$D:$D,topmanager!$C:$C,rs_nova!$A507,topmanager!$A:$A,rs_nova!BL$2)</f>
        <v>0</v>
      </c>
      <c r="BM507" s="51">
        <f>SUMIFS(topmanager!$D:$D,topmanager!$C:$C,rs_nova!$A507,topmanager!$A:$A,rs_nova!BM$2)+SUMIFS(topmanager!$D:$D,topmanager!$C:$C,rs_nova!$A511,topmanager!$A:$A,151)</f>
        <v>0</v>
      </c>
      <c r="BN507" s="51">
        <f t="shared" si="123"/>
        <v>0</v>
      </c>
    </row>
    <row r="508" spans="1:66">
      <c r="A508" s="47" t="e">
        <f>total!#REF!</f>
        <v>#REF!</v>
      </c>
      <c r="B508" s="47">
        <f t="shared" si="110"/>
        <v>0</v>
      </c>
      <c r="C508" s="48" t="e">
        <f>total!#REF!</f>
        <v>#REF!</v>
      </c>
      <c r="D508" s="49" t="str">
        <f>IFERROR(VLOOKUP(A508,salario!A$3:J$32,10,FALSE),"")</f>
        <v/>
      </c>
      <c r="E508" s="49" t="str">
        <f>IFERROR(IF(VLOOKUP(A508,salario!A$3:O$32,15,FALSE)="","",VLOOKUP(A508,salario!A$3:O$32,15,FALSE)),"")</f>
        <v/>
      </c>
      <c r="F508" s="47" t="str">
        <f>IFERROR(VLOOKUP(A508,[5]base_pessoal!$B$2:$P$1504,13,FALSE),"")</f>
        <v/>
      </c>
      <c r="G508" s="50">
        <f>IFERROR(VLOOKUP(A508,salario!A$2:P$91,11,FALSE),0)*B508/30</f>
        <v>0</v>
      </c>
      <c r="H508" s="50">
        <f>SUMIFS(topmanager!$D:$D,topmanager!$C:$C,rs_nova!$A508,topmanager!$A:$A,rs_nova!H$2)+SUMIFS(topmanager!$D:$D,topmanager!$C:$C,rs_nova!$A508,topmanager!$A:$A,63)</f>
        <v>0</v>
      </c>
      <c r="I508" s="50">
        <f>-SUMIFS(topmanager!$D:$D,topmanager!$C:$C,rs_nova!$A508,topmanager!$A:$A,rs_nova!I$2)</f>
        <v>0</v>
      </c>
      <c r="J508" s="50">
        <f>SUMIFS(topmanager!$D:$D,topmanager!$C:$C,rs_nova!$A508,topmanager!$A:$A,rs_nova!J$2)</f>
        <v>0</v>
      </c>
      <c r="K508" s="50">
        <f>SUMIFS(topmanager!$D:$D,topmanager!$C:$C,rs_nova!$A508,topmanager!$A:$A,rs_nova!K$2)+SUMIFS(topmanager!$D:$D,topmanager!$C:$C,rs_nova!$A508,topmanager!$A:$A,911)</f>
        <v>0</v>
      </c>
      <c r="L508" s="50">
        <f>SUMIFS(topmanager!$D:$D,topmanager!$C:$C,rs_nova!$A508,topmanager!$A:$A,rs_nova!L$2)</f>
        <v>0</v>
      </c>
      <c r="M508" s="50">
        <f>SUMIFS(topmanager!$D:$D,topmanager!$C:$C,rs_nova!$A508,topmanager!$A:$A,rs_nova!M$2)+SUMIFS(topmanager!$D:$D,topmanager!$C:$C,rs_nova!$A508,topmanager!$A:$A,908)+SUMIFS(topmanager!$D:$D,topmanager!$C:$C,rs_nova!$A508,topmanager!$A:$A,550)</f>
        <v>0</v>
      </c>
      <c r="N508" s="50">
        <f>SUMIFS(topmanager!$D:$D,topmanager!$C:$C,rs_nova!$A508,topmanager!$A:$A,rs_nova!N$2)</f>
        <v>0</v>
      </c>
      <c r="O508" s="51">
        <f t="shared" si="111"/>
        <v>0</v>
      </c>
      <c r="P508" s="50">
        <f>IFERROR(VLOOKUP($A508,total!$B$4:$AW$437,27,0),0)</f>
        <v>0</v>
      </c>
      <c r="Q508" s="50">
        <f>IFERROR(VLOOKUP($A508,total!$B$4:$AW$437,21,0),0)</f>
        <v>0</v>
      </c>
      <c r="R508" s="50">
        <f>IFERROR(VLOOKUP($A508,total!$B$4:$AW$437,25,0),0)+IFERROR(VLOOKUP($A508,total!$B$4:$AW$437,36,0),0)</f>
        <v>0</v>
      </c>
      <c r="S508" s="50">
        <f>IFERROR(VLOOKUP(A508,gympass!$A$2:$F$148,6,0),0)</f>
        <v>0</v>
      </c>
      <c r="T508" s="50">
        <f>IFERROR(VLOOKUP($A508,total!$B$4:$AW$437,42,0),0)</f>
        <v>0</v>
      </c>
      <c r="U508" s="50">
        <f>IFERROR(VLOOKUP($A508,total!$B$4:$AW$437,32,0),0)</f>
        <v>0</v>
      </c>
      <c r="V508" s="50">
        <f>IFERROR(VLOOKUP($A508,total!$B$4:$AW$437,28,0),0)</f>
        <v>0</v>
      </c>
      <c r="W508" s="50">
        <f>IFERROR(VLOOKUP($A508,total!$B$4:$AX$437,49,0),0)</f>
        <v>0</v>
      </c>
      <c r="X508" s="50"/>
      <c r="Y508" s="50">
        <f>IFERROR(VLOOKUP(A508,#REF!,4,0),0)</f>
        <v>0</v>
      </c>
      <c r="Z508" s="50">
        <f>IFERROR(VLOOKUP(B508,#REF!,8,0),0)</f>
        <v>0</v>
      </c>
      <c r="AA508" s="50">
        <f>IFERROR(VLOOKUP($A508,total!$B$4:$AW$437,45,0),0)</f>
        <v>0</v>
      </c>
      <c r="AB508" s="50">
        <f>IFERROR(VLOOKUP($A508,total!$B$4:$AW$437,48,0),0)</f>
        <v>0</v>
      </c>
      <c r="AC508" s="50">
        <f>IFERROR(VLOOKUP($A508,total!$B$4:$AB$437,19,0),0)</f>
        <v>0</v>
      </c>
      <c r="AD508" s="50">
        <f>IFERROR(VLOOKUP($A508,total!$B$4:$AB$437,10,0),0)</f>
        <v>0</v>
      </c>
      <c r="AE508" s="50">
        <f>IFERROR(VLOOKUP($A508,total!$B$4:$AB$437,13,0),0)-SUMIFS(topmanager!$D:$D,topmanager!$C:$C,rs_nova!$A512,topmanager!$A:$A,856)</f>
        <v>0</v>
      </c>
      <c r="AF508" s="50">
        <f>IFERROR(VLOOKUP($A508,total!$B$4:$AB$437,16,0),0)</f>
        <v>0</v>
      </c>
      <c r="AG508" s="50">
        <f>IFERROR(VLOOKUP($A508,total!$B$4:$AB$437,7,0),0)</f>
        <v>0</v>
      </c>
      <c r="AH508" s="50">
        <f>IFERROR(VLOOKUP($A508,total!$B$4:$AD$437,29,0),0)</f>
        <v>0</v>
      </c>
      <c r="AI508" s="50">
        <f>IFERROR(VLOOKUP(A508,total!$B$4:$AN$437,39,0),0)</f>
        <v>0</v>
      </c>
      <c r="AJ508" s="51">
        <f t="shared" si="112"/>
        <v>0</v>
      </c>
      <c r="AK508" s="50">
        <f t="shared" si="113"/>
        <v>0</v>
      </c>
      <c r="AL508" s="50">
        <f t="shared" si="114"/>
        <v>0</v>
      </c>
      <c r="AM508" s="50">
        <f t="shared" si="115"/>
        <v>0</v>
      </c>
      <c r="AN508" s="50" t="e">
        <f t="shared" si="124"/>
        <v>#REF!</v>
      </c>
      <c r="AO508" s="50" t="e">
        <f t="shared" si="124"/>
        <v>#REF!</v>
      </c>
      <c r="AP508" s="50" t="e">
        <f t="shared" si="124"/>
        <v>#REF!</v>
      </c>
      <c r="AQ508" s="50">
        <f>IFERROR(VLOOKUP(TEXT($A508,"000000"),[6]Página1!$A$8:$S$801,13,FALSE),0)</f>
        <v>0</v>
      </c>
      <c r="AR508" s="50">
        <f>IFERROR(VLOOKUP(TEXT($A508,"000000"),[6]Página1!$A$8:$S$801,16,FALSE),0)</f>
        <v>0</v>
      </c>
      <c r="AS508" s="50">
        <f>IFERROR(VLOOKUP(TEXT($A508,"000000"),[6]Página1!$A$8:$S$801,19,FALSE),0)</f>
        <v>0</v>
      </c>
      <c r="AT508" s="50">
        <f>IFERROR(VLOOKUP(TEXT($A508,"000000"),[7]Página1!$A$8:$R$814,12,FALSE),0)</f>
        <v>0</v>
      </c>
      <c r="AU508" s="50">
        <f>IFERROR(VLOOKUP(TEXT($A508,"000000"),[7]Página1!$A$8:$R$814,15,FALSE),0)</f>
        <v>0</v>
      </c>
      <c r="AV508" s="50">
        <f>IFERROR(VLOOKUP(TEXT($A508,"000000"),[7]Página1!$A$8:$R$814,18,FALSE),0)</f>
        <v>0</v>
      </c>
      <c r="AW508" s="50"/>
      <c r="AX508" s="51" t="e">
        <f t="shared" si="116"/>
        <v>#REF!</v>
      </c>
      <c r="AY508" s="51" t="e">
        <f t="shared" si="117"/>
        <v>#REF!</v>
      </c>
      <c r="AZ508" s="51" t="e">
        <f t="shared" si="118"/>
        <v>#REF!</v>
      </c>
      <c r="BA508" s="51" t="e">
        <f t="shared" si="119"/>
        <v>#REF!</v>
      </c>
      <c r="BB508" s="51">
        <f t="shared" si="120"/>
        <v>0</v>
      </c>
      <c r="BC508" s="51" t="e">
        <f t="shared" si="121"/>
        <v>#REF!</v>
      </c>
      <c r="BD508" s="51">
        <f t="shared" si="122"/>
        <v>0</v>
      </c>
      <c r="BE508" s="51">
        <f>IFERROR(VLOOKUP(A508,salario!A$2:P$91,11,FALSE),0)</f>
        <v>0</v>
      </c>
      <c r="BF508" s="51">
        <f>SUMIFS(topmanager!$D:$D,topmanager!$C:$C,rs_nova!$A508,topmanager!$A:$A,rs_nova!BF$2)</f>
        <v>0</v>
      </c>
      <c r="BG508" s="51">
        <f>SUMIFS(topmanager!$D:$D,topmanager!$C:$C,rs_nova!$A508,topmanager!$A:$A,rs_nova!BG$2)</f>
        <v>0</v>
      </c>
      <c r="BH508" s="51">
        <f>SUMIFS(topmanager!$D:$D,topmanager!$C:$C,rs_nova!$A508,topmanager!$A:$A,rs_nova!BH$2)</f>
        <v>0</v>
      </c>
      <c r="BI508" s="51">
        <f>SUMIFS(topmanager!$D:$D,topmanager!$C:$C,rs_nova!$A508,topmanager!$A:$A,rs_nova!BI$2)</f>
        <v>0</v>
      </c>
      <c r="BJ508" s="51">
        <f>SUMIFS(topmanager!$D:$D,topmanager!$C:$C,rs_nova!$A508,topmanager!$A:$A,rs_nova!BJ$2)+SUMIFS(topmanager!$D:$D,topmanager!$C:$C,rs_nova!$A508,topmanager!$A:$A,rs_nova!BJ$2+1)</f>
        <v>0</v>
      </c>
      <c r="BK508" s="51">
        <f>IFERROR(VLOOKUP(A508,[8]ferias!$C$4:$G$100,5,FALSE),0)</f>
        <v>0</v>
      </c>
      <c r="BL508" s="51">
        <f>SUMIFS(topmanager!$D:$D,topmanager!$C:$C,rs_nova!$A508,topmanager!$A:$A,rs_nova!BL$2)</f>
        <v>0</v>
      </c>
      <c r="BM508" s="51">
        <f>SUMIFS(topmanager!$D:$D,topmanager!$C:$C,rs_nova!$A508,topmanager!$A:$A,rs_nova!BM$2)+SUMIFS(topmanager!$D:$D,topmanager!$C:$C,rs_nova!$A512,topmanager!$A:$A,151)</f>
        <v>0</v>
      </c>
      <c r="BN508" s="51">
        <f t="shared" si="123"/>
        <v>0</v>
      </c>
    </row>
    <row r="509" spans="1:66">
      <c r="A509" s="47" t="e">
        <f>total!#REF!</f>
        <v>#REF!</v>
      </c>
      <c r="B509" s="47">
        <f t="shared" si="110"/>
        <v>0</v>
      </c>
      <c r="C509" s="48" t="e">
        <f>total!#REF!</f>
        <v>#REF!</v>
      </c>
      <c r="D509" s="49" t="str">
        <f>IFERROR(VLOOKUP(A509,salario!A$3:J$32,10,FALSE),"")</f>
        <v/>
      </c>
      <c r="E509" s="49" t="str">
        <f>IFERROR(IF(VLOOKUP(A509,salario!A$3:O$32,15,FALSE)="","",VLOOKUP(A509,salario!A$3:O$32,15,FALSE)),"")</f>
        <v/>
      </c>
      <c r="F509" s="47" t="str">
        <f>IFERROR(VLOOKUP(A509,[5]base_pessoal!$B$2:$P$1504,13,FALSE),"")</f>
        <v/>
      </c>
      <c r="G509" s="50">
        <f>IFERROR(VLOOKUP(A509,salario!A$2:P$91,11,FALSE),0)*B509/30</f>
        <v>0</v>
      </c>
      <c r="H509" s="50">
        <f>SUMIFS(topmanager!$D:$D,topmanager!$C:$C,rs_nova!$A509,topmanager!$A:$A,rs_nova!H$2)+SUMIFS(topmanager!$D:$D,topmanager!$C:$C,rs_nova!$A509,topmanager!$A:$A,63)</f>
        <v>0</v>
      </c>
      <c r="I509" s="50">
        <f>-SUMIFS(topmanager!$D:$D,topmanager!$C:$C,rs_nova!$A509,topmanager!$A:$A,rs_nova!I$2)</f>
        <v>0</v>
      </c>
      <c r="J509" s="50">
        <f>SUMIFS(topmanager!$D:$D,topmanager!$C:$C,rs_nova!$A509,topmanager!$A:$A,rs_nova!J$2)</f>
        <v>0</v>
      </c>
      <c r="K509" s="50">
        <f>SUMIFS(topmanager!$D:$D,topmanager!$C:$C,rs_nova!$A509,topmanager!$A:$A,rs_nova!K$2)+SUMIFS(topmanager!$D:$D,topmanager!$C:$C,rs_nova!$A509,topmanager!$A:$A,911)</f>
        <v>0</v>
      </c>
      <c r="L509" s="50">
        <f>SUMIFS(topmanager!$D:$D,topmanager!$C:$C,rs_nova!$A509,topmanager!$A:$A,rs_nova!L$2)</f>
        <v>0</v>
      </c>
      <c r="M509" s="50">
        <f>SUMIFS(topmanager!$D:$D,topmanager!$C:$C,rs_nova!$A509,topmanager!$A:$A,rs_nova!M$2)+SUMIFS(topmanager!$D:$D,topmanager!$C:$C,rs_nova!$A509,topmanager!$A:$A,908)+SUMIFS(topmanager!$D:$D,topmanager!$C:$C,rs_nova!$A509,topmanager!$A:$A,550)</f>
        <v>0</v>
      </c>
      <c r="N509" s="50">
        <f>SUMIFS(topmanager!$D:$D,topmanager!$C:$C,rs_nova!$A509,topmanager!$A:$A,rs_nova!N$2)</f>
        <v>0</v>
      </c>
      <c r="O509" s="51">
        <f t="shared" si="111"/>
        <v>0</v>
      </c>
      <c r="P509" s="50">
        <f>IFERROR(VLOOKUP($A509,total!$B$4:$AW$437,27,0),0)</f>
        <v>0</v>
      </c>
      <c r="Q509" s="50">
        <f>IFERROR(VLOOKUP($A509,total!$B$4:$AW$437,21,0),0)</f>
        <v>0</v>
      </c>
      <c r="R509" s="50">
        <f>IFERROR(VLOOKUP($A509,total!$B$4:$AW$437,25,0),0)+IFERROR(VLOOKUP($A509,total!$B$4:$AW$437,36,0),0)</f>
        <v>0</v>
      </c>
      <c r="S509" s="50">
        <f>IFERROR(VLOOKUP(A509,gympass!$A$2:$F$148,6,0),0)</f>
        <v>0</v>
      </c>
      <c r="T509" s="50">
        <f>IFERROR(VLOOKUP($A509,total!$B$4:$AW$437,42,0),0)</f>
        <v>0</v>
      </c>
      <c r="U509" s="50">
        <f>IFERROR(VLOOKUP($A509,total!$B$4:$AW$437,32,0),0)</f>
        <v>0</v>
      </c>
      <c r="V509" s="50">
        <f>IFERROR(VLOOKUP($A509,total!$B$4:$AW$437,28,0),0)</f>
        <v>0</v>
      </c>
      <c r="W509" s="50">
        <f>IFERROR(VLOOKUP($A509,total!$B$4:$AX$437,49,0),0)</f>
        <v>0</v>
      </c>
      <c r="X509" s="50"/>
      <c r="Y509" s="50">
        <f>IFERROR(VLOOKUP(A509,#REF!,4,0),0)</f>
        <v>0</v>
      </c>
      <c r="Z509" s="50">
        <f>IFERROR(VLOOKUP(B509,#REF!,8,0),0)</f>
        <v>0</v>
      </c>
      <c r="AA509" s="50">
        <f>IFERROR(VLOOKUP($A509,total!$B$4:$AW$437,45,0),0)</f>
        <v>0</v>
      </c>
      <c r="AB509" s="50">
        <f>IFERROR(VLOOKUP($A509,total!$B$4:$AW$437,48,0),0)</f>
        <v>0</v>
      </c>
      <c r="AC509" s="50">
        <f>IFERROR(VLOOKUP($A509,total!$B$4:$AB$437,19,0),0)</f>
        <v>0</v>
      </c>
      <c r="AD509" s="50">
        <f>IFERROR(VLOOKUP($A509,total!$B$4:$AB$437,10,0),0)</f>
        <v>0</v>
      </c>
      <c r="AE509" s="50">
        <f>IFERROR(VLOOKUP($A509,total!$B$4:$AB$437,13,0),0)-SUMIFS(topmanager!$D:$D,topmanager!$C:$C,rs_nova!$A513,topmanager!$A:$A,856)</f>
        <v>0</v>
      </c>
      <c r="AF509" s="50">
        <f>IFERROR(VLOOKUP($A509,total!$B$4:$AB$437,16,0),0)</f>
        <v>0</v>
      </c>
      <c r="AG509" s="50">
        <f>IFERROR(VLOOKUP($A509,total!$B$4:$AB$437,7,0),0)</f>
        <v>0</v>
      </c>
      <c r="AH509" s="50">
        <f>IFERROR(VLOOKUP($A509,total!$B$4:$AD$437,29,0),0)</f>
        <v>0</v>
      </c>
      <c r="AI509" s="50">
        <f>IFERROR(VLOOKUP(A509,total!$B$4:$AN$437,39,0),0)</f>
        <v>0</v>
      </c>
      <c r="AJ509" s="51">
        <f t="shared" si="112"/>
        <v>0</v>
      </c>
      <c r="AK509" s="50">
        <f t="shared" si="113"/>
        <v>0</v>
      </c>
      <c r="AL509" s="50">
        <f t="shared" si="114"/>
        <v>0</v>
      </c>
      <c r="AM509" s="50">
        <f t="shared" si="115"/>
        <v>0</v>
      </c>
      <c r="AN509" s="50" t="e">
        <f t="shared" si="124"/>
        <v>#REF!</v>
      </c>
      <c r="AO509" s="50" t="e">
        <f t="shared" si="124"/>
        <v>#REF!</v>
      </c>
      <c r="AP509" s="50" t="e">
        <f t="shared" si="124"/>
        <v>#REF!</v>
      </c>
      <c r="AQ509" s="50">
        <f>IFERROR(VLOOKUP(TEXT($A509,"000000"),[6]Página1!$A$8:$S$801,13,FALSE),0)</f>
        <v>0</v>
      </c>
      <c r="AR509" s="50">
        <f>IFERROR(VLOOKUP(TEXT($A509,"000000"),[6]Página1!$A$8:$S$801,16,FALSE),0)</f>
        <v>0</v>
      </c>
      <c r="AS509" s="50">
        <f>IFERROR(VLOOKUP(TEXT($A509,"000000"),[6]Página1!$A$8:$S$801,19,FALSE),0)</f>
        <v>0</v>
      </c>
      <c r="AT509" s="50">
        <f>IFERROR(VLOOKUP(TEXT($A509,"000000"),[7]Página1!$A$8:$R$814,12,FALSE),0)</f>
        <v>0</v>
      </c>
      <c r="AU509" s="50">
        <f>IFERROR(VLOOKUP(TEXT($A509,"000000"),[7]Página1!$A$8:$R$814,15,FALSE),0)</f>
        <v>0</v>
      </c>
      <c r="AV509" s="50">
        <f>IFERROR(VLOOKUP(TEXT($A509,"000000"),[7]Página1!$A$8:$R$814,18,FALSE),0)</f>
        <v>0</v>
      </c>
      <c r="AW509" s="50"/>
      <c r="AX509" s="51" t="e">
        <f t="shared" si="116"/>
        <v>#REF!</v>
      </c>
      <c r="AY509" s="51" t="e">
        <f t="shared" si="117"/>
        <v>#REF!</v>
      </c>
      <c r="AZ509" s="51" t="e">
        <f t="shared" si="118"/>
        <v>#REF!</v>
      </c>
      <c r="BA509" s="51" t="e">
        <f t="shared" si="119"/>
        <v>#REF!</v>
      </c>
      <c r="BB509" s="51">
        <f t="shared" si="120"/>
        <v>0</v>
      </c>
      <c r="BC509" s="51" t="e">
        <f t="shared" si="121"/>
        <v>#REF!</v>
      </c>
      <c r="BD509" s="51">
        <f t="shared" si="122"/>
        <v>0</v>
      </c>
      <c r="BE509" s="51">
        <f>IFERROR(VLOOKUP(A509,salario!A$2:P$91,11,FALSE),0)</f>
        <v>0</v>
      </c>
      <c r="BF509" s="51">
        <f>SUMIFS(topmanager!$D:$D,topmanager!$C:$C,rs_nova!$A509,topmanager!$A:$A,rs_nova!BF$2)</f>
        <v>0</v>
      </c>
      <c r="BG509" s="51">
        <f>SUMIFS(topmanager!$D:$D,topmanager!$C:$C,rs_nova!$A509,topmanager!$A:$A,rs_nova!BG$2)</f>
        <v>0</v>
      </c>
      <c r="BH509" s="51">
        <f>SUMIFS(topmanager!$D:$D,topmanager!$C:$C,rs_nova!$A509,topmanager!$A:$A,rs_nova!BH$2)</f>
        <v>0</v>
      </c>
      <c r="BI509" s="51">
        <f>SUMIFS(topmanager!$D:$D,topmanager!$C:$C,rs_nova!$A509,topmanager!$A:$A,rs_nova!BI$2)</f>
        <v>0</v>
      </c>
      <c r="BJ509" s="51">
        <f>SUMIFS(topmanager!$D:$D,topmanager!$C:$C,rs_nova!$A509,topmanager!$A:$A,rs_nova!BJ$2)+SUMIFS(topmanager!$D:$D,topmanager!$C:$C,rs_nova!$A509,topmanager!$A:$A,rs_nova!BJ$2+1)</f>
        <v>0</v>
      </c>
      <c r="BK509" s="51">
        <f>IFERROR(VLOOKUP(A509,[8]ferias!$C$4:$G$100,5,FALSE),0)</f>
        <v>0</v>
      </c>
      <c r="BL509" s="51">
        <f>SUMIFS(topmanager!$D:$D,topmanager!$C:$C,rs_nova!$A509,topmanager!$A:$A,rs_nova!BL$2)</f>
        <v>0</v>
      </c>
      <c r="BM509" s="51">
        <f>SUMIFS(topmanager!$D:$D,topmanager!$C:$C,rs_nova!$A509,topmanager!$A:$A,rs_nova!BM$2)+SUMIFS(topmanager!$D:$D,topmanager!$C:$C,rs_nova!$A513,topmanager!$A:$A,151)</f>
        <v>0</v>
      </c>
      <c r="BN509" s="51">
        <f t="shared" si="123"/>
        <v>0</v>
      </c>
    </row>
    <row r="510" spans="1:66">
      <c r="A510" s="47" t="e">
        <f>total!#REF!</f>
        <v>#REF!</v>
      </c>
      <c r="B510" s="47">
        <f t="shared" si="110"/>
        <v>0</v>
      </c>
      <c r="C510" s="48" t="e">
        <f>total!#REF!</f>
        <v>#REF!</v>
      </c>
      <c r="D510" s="49" t="str">
        <f>IFERROR(VLOOKUP(A510,salario!A$3:J$32,10,FALSE),"")</f>
        <v/>
      </c>
      <c r="E510" s="49" t="str">
        <f>IFERROR(IF(VLOOKUP(A510,salario!A$3:O$32,15,FALSE)="","",VLOOKUP(A510,salario!A$3:O$32,15,FALSE)),"")</f>
        <v/>
      </c>
      <c r="F510" s="47" t="str">
        <f>IFERROR(VLOOKUP(A510,[5]base_pessoal!$B$2:$P$1504,13,FALSE),"")</f>
        <v/>
      </c>
      <c r="G510" s="50">
        <f>IFERROR(VLOOKUP(A510,salario!A$2:P$91,11,FALSE),0)*B510/30</f>
        <v>0</v>
      </c>
      <c r="H510" s="50">
        <f>SUMIFS(topmanager!$D:$D,topmanager!$C:$C,rs_nova!$A510,topmanager!$A:$A,rs_nova!H$2)+SUMIFS(topmanager!$D:$D,topmanager!$C:$C,rs_nova!$A510,topmanager!$A:$A,63)</f>
        <v>0</v>
      </c>
      <c r="I510" s="50">
        <f>-SUMIFS(topmanager!$D:$D,topmanager!$C:$C,rs_nova!$A510,topmanager!$A:$A,rs_nova!I$2)</f>
        <v>0</v>
      </c>
      <c r="J510" s="50">
        <f>SUMIFS(topmanager!$D:$D,topmanager!$C:$C,rs_nova!$A510,topmanager!$A:$A,rs_nova!J$2)</f>
        <v>0</v>
      </c>
      <c r="K510" s="50">
        <f>SUMIFS(topmanager!$D:$D,topmanager!$C:$C,rs_nova!$A510,topmanager!$A:$A,rs_nova!K$2)+SUMIFS(topmanager!$D:$D,topmanager!$C:$C,rs_nova!$A510,topmanager!$A:$A,911)</f>
        <v>0</v>
      </c>
      <c r="L510" s="50">
        <f>SUMIFS(topmanager!$D:$D,topmanager!$C:$C,rs_nova!$A510,topmanager!$A:$A,rs_nova!L$2)</f>
        <v>0</v>
      </c>
      <c r="M510" s="50">
        <f>SUMIFS(topmanager!$D:$D,topmanager!$C:$C,rs_nova!$A510,topmanager!$A:$A,rs_nova!M$2)+SUMIFS(topmanager!$D:$D,topmanager!$C:$C,rs_nova!$A510,topmanager!$A:$A,908)+SUMIFS(topmanager!$D:$D,topmanager!$C:$C,rs_nova!$A510,topmanager!$A:$A,550)</f>
        <v>0</v>
      </c>
      <c r="N510" s="50">
        <f>SUMIFS(topmanager!$D:$D,topmanager!$C:$C,rs_nova!$A510,topmanager!$A:$A,rs_nova!N$2)</f>
        <v>0</v>
      </c>
      <c r="O510" s="51">
        <f t="shared" si="111"/>
        <v>0</v>
      </c>
      <c r="P510" s="50">
        <f>IFERROR(VLOOKUP($A510,total!$B$4:$AW$437,27,0),0)</f>
        <v>0</v>
      </c>
      <c r="Q510" s="50">
        <f>IFERROR(VLOOKUP($A510,total!$B$4:$AW$437,21,0),0)</f>
        <v>0</v>
      </c>
      <c r="R510" s="50">
        <f>IFERROR(VLOOKUP($A510,total!$B$4:$AW$437,25,0),0)+IFERROR(VLOOKUP($A510,total!$B$4:$AW$437,36,0),0)</f>
        <v>0</v>
      </c>
      <c r="S510" s="50">
        <f>IFERROR(VLOOKUP(A510,gympass!$A$2:$F$148,6,0),0)</f>
        <v>0</v>
      </c>
      <c r="T510" s="50">
        <f>IFERROR(VLOOKUP($A510,total!$B$4:$AW$437,42,0),0)</f>
        <v>0</v>
      </c>
      <c r="U510" s="50">
        <f>IFERROR(VLOOKUP($A510,total!$B$4:$AW$437,32,0),0)</f>
        <v>0</v>
      </c>
      <c r="V510" s="50">
        <f>IFERROR(VLOOKUP($A510,total!$B$4:$AW$437,28,0),0)</f>
        <v>0</v>
      </c>
      <c r="W510" s="50">
        <f>IFERROR(VLOOKUP($A510,total!$B$4:$AX$437,49,0),0)</f>
        <v>0</v>
      </c>
      <c r="X510" s="50"/>
      <c r="Y510" s="50">
        <f>IFERROR(VLOOKUP(A510,#REF!,4,0),0)</f>
        <v>0</v>
      </c>
      <c r="Z510" s="50">
        <f>IFERROR(VLOOKUP(B510,#REF!,8,0),0)</f>
        <v>0</v>
      </c>
      <c r="AA510" s="50">
        <f>IFERROR(VLOOKUP($A510,total!$B$4:$AW$437,45,0),0)</f>
        <v>0</v>
      </c>
      <c r="AB510" s="50">
        <f>IFERROR(VLOOKUP($A510,total!$B$4:$AW$437,48,0),0)</f>
        <v>0</v>
      </c>
      <c r="AC510" s="50">
        <f>IFERROR(VLOOKUP($A510,total!$B$4:$AB$437,19,0),0)</f>
        <v>0</v>
      </c>
      <c r="AD510" s="50">
        <f>IFERROR(VLOOKUP($A510,total!$B$4:$AB$437,10,0),0)</f>
        <v>0</v>
      </c>
      <c r="AE510" s="50">
        <f>IFERROR(VLOOKUP($A510,total!$B$4:$AB$437,13,0),0)-SUMIFS(topmanager!$D:$D,topmanager!$C:$C,rs_nova!$A514,topmanager!$A:$A,856)</f>
        <v>0</v>
      </c>
      <c r="AF510" s="50">
        <f>IFERROR(VLOOKUP($A510,total!$B$4:$AB$437,16,0),0)</f>
        <v>0</v>
      </c>
      <c r="AG510" s="50">
        <f>IFERROR(VLOOKUP($A510,total!$B$4:$AB$437,7,0),0)</f>
        <v>0</v>
      </c>
      <c r="AH510" s="50">
        <f>IFERROR(VLOOKUP($A510,total!$B$4:$AD$437,29,0),0)</f>
        <v>0</v>
      </c>
      <c r="AI510" s="50">
        <f>IFERROR(VLOOKUP(A510,total!$B$4:$AN$437,39,0),0)</f>
        <v>0</v>
      </c>
      <c r="AJ510" s="51">
        <f t="shared" si="112"/>
        <v>0</v>
      </c>
      <c r="AK510" s="50">
        <f t="shared" si="113"/>
        <v>0</v>
      </c>
      <c r="AL510" s="50">
        <f t="shared" si="114"/>
        <v>0</v>
      </c>
      <c r="AM510" s="50">
        <f t="shared" si="115"/>
        <v>0</v>
      </c>
      <c r="AN510" s="50" t="e">
        <f t="shared" si="124"/>
        <v>#REF!</v>
      </c>
      <c r="AO510" s="50" t="e">
        <f t="shared" si="124"/>
        <v>#REF!</v>
      </c>
      <c r="AP510" s="50" t="e">
        <f t="shared" si="124"/>
        <v>#REF!</v>
      </c>
      <c r="AQ510" s="50">
        <f>IFERROR(VLOOKUP(TEXT($A510,"000000"),[6]Página1!$A$8:$S$801,13,FALSE),0)</f>
        <v>0</v>
      </c>
      <c r="AR510" s="50">
        <f>IFERROR(VLOOKUP(TEXT($A510,"000000"),[6]Página1!$A$8:$S$801,16,FALSE),0)</f>
        <v>0</v>
      </c>
      <c r="AS510" s="50">
        <f>IFERROR(VLOOKUP(TEXT($A510,"000000"),[6]Página1!$A$8:$S$801,19,FALSE),0)</f>
        <v>0</v>
      </c>
      <c r="AT510" s="50">
        <f>IFERROR(VLOOKUP(TEXT($A510,"000000"),[7]Página1!$A$8:$R$814,12,FALSE),0)</f>
        <v>0</v>
      </c>
      <c r="AU510" s="50">
        <f>IFERROR(VLOOKUP(TEXT($A510,"000000"),[7]Página1!$A$8:$R$814,15,FALSE),0)</f>
        <v>0</v>
      </c>
      <c r="AV510" s="50">
        <f>IFERROR(VLOOKUP(TEXT($A510,"000000"),[7]Página1!$A$8:$R$814,18,FALSE),0)</f>
        <v>0</v>
      </c>
      <c r="AW510" s="50"/>
      <c r="AX510" s="51" t="e">
        <f t="shared" si="116"/>
        <v>#REF!</v>
      </c>
      <c r="AY510" s="51" t="e">
        <f t="shared" si="117"/>
        <v>#REF!</v>
      </c>
      <c r="AZ510" s="51" t="e">
        <f t="shared" si="118"/>
        <v>#REF!</v>
      </c>
      <c r="BA510" s="51" t="e">
        <f t="shared" si="119"/>
        <v>#REF!</v>
      </c>
      <c r="BB510" s="51">
        <f t="shared" si="120"/>
        <v>0</v>
      </c>
      <c r="BC510" s="51" t="e">
        <f t="shared" si="121"/>
        <v>#REF!</v>
      </c>
      <c r="BD510" s="51">
        <f t="shared" si="122"/>
        <v>0</v>
      </c>
      <c r="BE510" s="51">
        <f>IFERROR(VLOOKUP(A510,salario!A$2:P$91,11,FALSE),0)</f>
        <v>0</v>
      </c>
      <c r="BF510" s="51">
        <f>SUMIFS(topmanager!$D:$D,topmanager!$C:$C,rs_nova!$A510,topmanager!$A:$A,rs_nova!BF$2)</f>
        <v>0</v>
      </c>
      <c r="BG510" s="51">
        <f>SUMIFS(topmanager!$D:$D,topmanager!$C:$C,rs_nova!$A510,topmanager!$A:$A,rs_nova!BG$2)</f>
        <v>0</v>
      </c>
      <c r="BH510" s="51">
        <f>SUMIFS(topmanager!$D:$D,topmanager!$C:$C,rs_nova!$A510,topmanager!$A:$A,rs_nova!BH$2)</f>
        <v>0</v>
      </c>
      <c r="BI510" s="51">
        <f>SUMIFS(topmanager!$D:$D,topmanager!$C:$C,rs_nova!$A510,topmanager!$A:$A,rs_nova!BI$2)</f>
        <v>0</v>
      </c>
      <c r="BJ510" s="51">
        <f>SUMIFS(topmanager!$D:$D,topmanager!$C:$C,rs_nova!$A510,topmanager!$A:$A,rs_nova!BJ$2)+SUMIFS(topmanager!$D:$D,topmanager!$C:$C,rs_nova!$A510,topmanager!$A:$A,rs_nova!BJ$2+1)</f>
        <v>0</v>
      </c>
      <c r="BK510" s="51">
        <f>IFERROR(VLOOKUP(A510,[8]ferias!$C$4:$G$100,5,FALSE),0)</f>
        <v>0</v>
      </c>
      <c r="BL510" s="51">
        <f>SUMIFS(topmanager!$D:$D,topmanager!$C:$C,rs_nova!$A510,topmanager!$A:$A,rs_nova!BL$2)</f>
        <v>0</v>
      </c>
      <c r="BM510" s="51">
        <f>SUMIFS(topmanager!$D:$D,topmanager!$C:$C,rs_nova!$A510,topmanager!$A:$A,rs_nova!BM$2)+SUMIFS(topmanager!$D:$D,topmanager!$C:$C,rs_nova!$A514,topmanager!$A:$A,151)</f>
        <v>0</v>
      </c>
      <c r="BN510" s="51">
        <f t="shared" si="123"/>
        <v>0</v>
      </c>
    </row>
    <row r="511" spans="1:66">
      <c r="A511" s="47" t="e">
        <f>total!#REF!</f>
        <v>#REF!</v>
      </c>
      <c r="B511" s="47">
        <f t="shared" si="110"/>
        <v>0</v>
      </c>
      <c r="C511" s="48" t="e">
        <f>total!#REF!</f>
        <v>#REF!</v>
      </c>
      <c r="D511" s="49" t="str">
        <f>IFERROR(VLOOKUP(A511,salario!A$3:J$32,10,FALSE),"")</f>
        <v/>
      </c>
      <c r="E511" s="49" t="str">
        <f>IFERROR(IF(VLOOKUP(A511,salario!A$3:O$32,15,FALSE)="","",VLOOKUP(A511,salario!A$3:O$32,15,FALSE)),"")</f>
        <v/>
      </c>
      <c r="F511" s="47" t="str">
        <f>IFERROR(VLOOKUP(A511,[5]base_pessoal!$B$2:$P$1504,13,FALSE),"")</f>
        <v/>
      </c>
      <c r="G511" s="50">
        <f>IFERROR(VLOOKUP(A511,salario!A$2:P$91,11,FALSE),0)*B511/30</f>
        <v>0</v>
      </c>
      <c r="H511" s="50">
        <f>SUMIFS(topmanager!$D:$D,topmanager!$C:$C,rs_nova!$A511,topmanager!$A:$A,rs_nova!H$2)+SUMIFS(topmanager!$D:$D,topmanager!$C:$C,rs_nova!$A511,topmanager!$A:$A,63)</f>
        <v>0</v>
      </c>
      <c r="I511" s="50">
        <f>-SUMIFS(topmanager!$D:$D,topmanager!$C:$C,rs_nova!$A511,topmanager!$A:$A,rs_nova!I$2)</f>
        <v>0</v>
      </c>
      <c r="J511" s="50">
        <f>SUMIFS(topmanager!$D:$D,topmanager!$C:$C,rs_nova!$A511,topmanager!$A:$A,rs_nova!J$2)</f>
        <v>0</v>
      </c>
      <c r="K511" s="50">
        <f>SUMIFS(topmanager!$D:$D,topmanager!$C:$C,rs_nova!$A511,topmanager!$A:$A,rs_nova!K$2)+SUMIFS(topmanager!$D:$D,topmanager!$C:$C,rs_nova!$A511,topmanager!$A:$A,911)</f>
        <v>0</v>
      </c>
      <c r="L511" s="50">
        <f>SUMIFS(topmanager!$D:$D,topmanager!$C:$C,rs_nova!$A511,topmanager!$A:$A,rs_nova!L$2)</f>
        <v>0</v>
      </c>
      <c r="M511" s="50">
        <f>SUMIFS(topmanager!$D:$D,topmanager!$C:$C,rs_nova!$A511,topmanager!$A:$A,rs_nova!M$2)+SUMIFS(topmanager!$D:$D,topmanager!$C:$C,rs_nova!$A511,topmanager!$A:$A,908)+SUMIFS(topmanager!$D:$D,topmanager!$C:$C,rs_nova!$A511,topmanager!$A:$A,550)</f>
        <v>0</v>
      </c>
      <c r="N511" s="50">
        <f>SUMIFS(topmanager!$D:$D,topmanager!$C:$C,rs_nova!$A511,topmanager!$A:$A,rs_nova!N$2)</f>
        <v>0</v>
      </c>
      <c r="O511" s="51">
        <f t="shared" si="111"/>
        <v>0</v>
      </c>
      <c r="P511" s="50">
        <f>IFERROR(VLOOKUP($A511,total!$B$4:$AW$437,27,0),0)</f>
        <v>0</v>
      </c>
      <c r="Q511" s="50">
        <f>IFERROR(VLOOKUP($A511,total!$B$4:$AW$437,21,0),0)</f>
        <v>0</v>
      </c>
      <c r="R511" s="50">
        <f>IFERROR(VLOOKUP($A511,total!$B$4:$AW$437,25,0),0)+IFERROR(VLOOKUP($A511,total!$B$4:$AW$437,36,0),0)</f>
        <v>0</v>
      </c>
      <c r="S511" s="50">
        <f>IFERROR(VLOOKUP(A511,gympass!$A$2:$F$148,6,0),0)</f>
        <v>0</v>
      </c>
      <c r="T511" s="50">
        <f>IFERROR(VLOOKUP($A511,total!$B$4:$AW$437,42,0),0)</f>
        <v>0</v>
      </c>
      <c r="U511" s="50">
        <f>IFERROR(VLOOKUP($A511,total!$B$4:$AW$437,32,0),0)</f>
        <v>0</v>
      </c>
      <c r="V511" s="50">
        <f>IFERROR(VLOOKUP($A511,total!$B$4:$AW$437,28,0),0)</f>
        <v>0</v>
      </c>
      <c r="W511" s="50">
        <f>IFERROR(VLOOKUP($A511,total!$B$4:$AX$437,49,0),0)</f>
        <v>0</v>
      </c>
      <c r="X511" s="50"/>
      <c r="Y511" s="50">
        <f>IFERROR(VLOOKUP(A511,#REF!,4,0),0)</f>
        <v>0</v>
      </c>
      <c r="Z511" s="50">
        <f>IFERROR(VLOOKUP(B511,#REF!,8,0),0)</f>
        <v>0</v>
      </c>
      <c r="AA511" s="50">
        <f>IFERROR(VLOOKUP($A511,total!$B$4:$AW$437,45,0),0)</f>
        <v>0</v>
      </c>
      <c r="AB511" s="50">
        <f>IFERROR(VLOOKUP($A511,total!$B$4:$AW$437,48,0),0)</f>
        <v>0</v>
      </c>
      <c r="AC511" s="50">
        <f>IFERROR(VLOOKUP($A511,total!$B$4:$AB$437,19,0),0)</f>
        <v>0</v>
      </c>
      <c r="AD511" s="50">
        <f>IFERROR(VLOOKUP($A511,total!$B$4:$AB$437,10,0),0)</f>
        <v>0</v>
      </c>
      <c r="AE511" s="50">
        <f>IFERROR(VLOOKUP($A511,total!$B$4:$AB$437,13,0),0)-SUMIFS(topmanager!$D:$D,topmanager!$C:$C,rs_nova!$A515,topmanager!$A:$A,856)</f>
        <v>0</v>
      </c>
      <c r="AF511" s="50">
        <f>IFERROR(VLOOKUP($A511,total!$B$4:$AB$437,16,0),0)</f>
        <v>0</v>
      </c>
      <c r="AG511" s="50">
        <f>IFERROR(VLOOKUP($A511,total!$B$4:$AB$437,7,0),0)</f>
        <v>0</v>
      </c>
      <c r="AH511" s="50">
        <f>IFERROR(VLOOKUP($A511,total!$B$4:$AD$437,29,0),0)</f>
        <v>0</v>
      </c>
      <c r="AI511" s="50">
        <f>IFERROR(VLOOKUP(A511,total!$B$4:$AN$437,39,0),0)</f>
        <v>0</v>
      </c>
      <c r="AJ511" s="51">
        <f t="shared" si="112"/>
        <v>0</v>
      </c>
      <c r="AK511" s="50">
        <f t="shared" si="113"/>
        <v>0</v>
      </c>
      <c r="AL511" s="50">
        <f t="shared" si="114"/>
        <v>0</v>
      </c>
      <c r="AM511" s="50">
        <f t="shared" si="115"/>
        <v>0</v>
      </c>
      <c r="AN511" s="50" t="e">
        <f t="shared" si="124"/>
        <v>#REF!</v>
      </c>
      <c r="AO511" s="50" t="e">
        <f t="shared" si="124"/>
        <v>#REF!</v>
      </c>
      <c r="AP511" s="50" t="e">
        <f t="shared" si="124"/>
        <v>#REF!</v>
      </c>
      <c r="AQ511" s="50">
        <f>IFERROR(VLOOKUP(TEXT($A511,"000000"),[6]Página1!$A$8:$S$801,13,FALSE),0)</f>
        <v>0</v>
      </c>
      <c r="AR511" s="50">
        <f>IFERROR(VLOOKUP(TEXT($A511,"000000"),[6]Página1!$A$8:$S$801,16,FALSE),0)</f>
        <v>0</v>
      </c>
      <c r="AS511" s="50">
        <f>IFERROR(VLOOKUP(TEXT($A511,"000000"),[6]Página1!$A$8:$S$801,19,FALSE),0)</f>
        <v>0</v>
      </c>
      <c r="AT511" s="50">
        <f>IFERROR(VLOOKUP(TEXT($A511,"000000"),[7]Página1!$A$8:$R$814,12,FALSE),0)</f>
        <v>0</v>
      </c>
      <c r="AU511" s="50">
        <f>IFERROR(VLOOKUP(TEXT($A511,"000000"),[7]Página1!$A$8:$R$814,15,FALSE),0)</f>
        <v>0</v>
      </c>
      <c r="AV511" s="50">
        <f>IFERROR(VLOOKUP(TEXT($A511,"000000"),[7]Página1!$A$8:$R$814,18,FALSE),0)</f>
        <v>0</v>
      </c>
      <c r="AW511" s="50"/>
      <c r="AX511" s="51" t="e">
        <f t="shared" si="116"/>
        <v>#REF!</v>
      </c>
      <c r="AY511" s="51" t="e">
        <f t="shared" si="117"/>
        <v>#REF!</v>
      </c>
      <c r="AZ511" s="51" t="e">
        <f t="shared" si="118"/>
        <v>#REF!</v>
      </c>
      <c r="BA511" s="51" t="e">
        <f t="shared" si="119"/>
        <v>#REF!</v>
      </c>
      <c r="BB511" s="51">
        <f t="shared" si="120"/>
        <v>0</v>
      </c>
      <c r="BC511" s="51" t="e">
        <f t="shared" si="121"/>
        <v>#REF!</v>
      </c>
      <c r="BD511" s="51">
        <f t="shared" si="122"/>
        <v>0</v>
      </c>
      <c r="BE511" s="51">
        <f>IFERROR(VLOOKUP(A511,salario!A$2:P$91,11,FALSE),0)</f>
        <v>0</v>
      </c>
      <c r="BF511" s="51">
        <f>SUMIFS(topmanager!$D:$D,topmanager!$C:$C,rs_nova!$A511,topmanager!$A:$A,rs_nova!BF$2)</f>
        <v>0</v>
      </c>
      <c r="BG511" s="51">
        <f>SUMIFS(topmanager!$D:$D,topmanager!$C:$C,rs_nova!$A511,topmanager!$A:$A,rs_nova!BG$2)</f>
        <v>0</v>
      </c>
      <c r="BH511" s="51">
        <f>SUMIFS(topmanager!$D:$D,topmanager!$C:$C,rs_nova!$A511,topmanager!$A:$A,rs_nova!BH$2)</f>
        <v>0</v>
      </c>
      <c r="BI511" s="51">
        <f>SUMIFS(topmanager!$D:$D,topmanager!$C:$C,rs_nova!$A511,topmanager!$A:$A,rs_nova!BI$2)</f>
        <v>0</v>
      </c>
      <c r="BJ511" s="51">
        <f>SUMIFS(topmanager!$D:$D,topmanager!$C:$C,rs_nova!$A511,topmanager!$A:$A,rs_nova!BJ$2)+SUMIFS(topmanager!$D:$D,topmanager!$C:$C,rs_nova!$A511,topmanager!$A:$A,rs_nova!BJ$2+1)</f>
        <v>0</v>
      </c>
      <c r="BK511" s="51">
        <f>IFERROR(VLOOKUP(A511,[8]ferias!$C$4:$G$100,5,FALSE),0)</f>
        <v>0</v>
      </c>
      <c r="BL511" s="51">
        <f>SUMIFS(topmanager!$D:$D,topmanager!$C:$C,rs_nova!$A511,topmanager!$A:$A,rs_nova!BL$2)</f>
        <v>0</v>
      </c>
      <c r="BM511" s="51">
        <f>SUMIFS(topmanager!$D:$D,topmanager!$C:$C,rs_nova!$A511,topmanager!$A:$A,rs_nova!BM$2)+SUMIFS(topmanager!$D:$D,topmanager!$C:$C,rs_nova!$A515,topmanager!$A:$A,151)</f>
        <v>0</v>
      </c>
      <c r="BN511" s="51">
        <f t="shared" si="123"/>
        <v>0</v>
      </c>
    </row>
    <row r="512" spans="1:66">
      <c r="A512" s="47" t="e">
        <f>total!#REF!</f>
        <v>#REF!</v>
      </c>
      <c r="B512" s="47">
        <f t="shared" si="110"/>
        <v>0</v>
      </c>
      <c r="C512" s="48" t="e">
        <f>total!#REF!</f>
        <v>#REF!</v>
      </c>
      <c r="D512" s="49" t="str">
        <f>IFERROR(VLOOKUP(A512,salario!A$3:J$32,10,FALSE),"")</f>
        <v/>
      </c>
      <c r="E512" s="49" t="str">
        <f>IFERROR(IF(VLOOKUP(A512,salario!A$3:O$32,15,FALSE)="","",VLOOKUP(A512,salario!A$3:O$32,15,FALSE)),"")</f>
        <v/>
      </c>
      <c r="F512" s="47" t="str">
        <f>IFERROR(VLOOKUP(A512,[5]base_pessoal!$B$2:$P$1504,13,FALSE),"")</f>
        <v/>
      </c>
      <c r="G512" s="50">
        <f>IFERROR(VLOOKUP(A512,salario!A$2:P$91,11,FALSE),0)*B512/30</f>
        <v>0</v>
      </c>
      <c r="H512" s="50">
        <f>SUMIFS(topmanager!$D:$D,topmanager!$C:$C,rs_nova!$A512,topmanager!$A:$A,rs_nova!H$2)+SUMIFS(topmanager!$D:$D,topmanager!$C:$C,rs_nova!$A512,topmanager!$A:$A,63)</f>
        <v>0</v>
      </c>
      <c r="I512" s="50">
        <f>-SUMIFS(topmanager!$D:$D,topmanager!$C:$C,rs_nova!$A512,topmanager!$A:$A,rs_nova!I$2)</f>
        <v>0</v>
      </c>
      <c r="J512" s="50">
        <f>SUMIFS(topmanager!$D:$D,topmanager!$C:$C,rs_nova!$A512,topmanager!$A:$A,rs_nova!J$2)</f>
        <v>0</v>
      </c>
      <c r="K512" s="50">
        <f>SUMIFS(topmanager!$D:$D,topmanager!$C:$C,rs_nova!$A512,topmanager!$A:$A,rs_nova!K$2)+SUMIFS(topmanager!$D:$D,topmanager!$C:$C,rs_nova!$A512,topmanager!$A:$A,911)</f>
        <v>0</v>
      </c>
      <c r="L512" s="50">
        <f>SUMIFS(topmanager!$D:$D,topmanager!$C:$C,rs_nova!$A512,topmanager!$A:$A,rs_nova!L$2)</f>
        <v>0</v>
      </c>
      <c r="M512" s="50">
        <f>SUMIFS(topmanager!$D:$D,topmanager!$C:$C,rs_nova!$A512,topmanager!$A:$A,rs_nova!M$2)+SUMIFS(topmanager!$D:$D,topmanager!$C:$C,rs_nova!$A512,topmanager!$A:$A,908)+SUMIFS(topmanager!$D:$D,topmanager!$C:$C,rs_nova!$A512,topmanager!$A:$A,550)</f>
        <v>0</v>
      </c>
      <c r="N512" s="50">
        <f>SUMIFS(topmanager!$D:$D,topmanager!$C:$C,rs_nova!$A512,topmanager!$A:$A,rs_nova!N$2)</f>
        <v>0</v>
      </c>
      <c r="O512" s="51">
        <f t="shared" si="111"/>
        <v>0</v>
      </c>
      <c r="P512" s="50">
        <f>IFERROR(VLOOKUP($A512,total!$B$4:$AW$437,27,0),0)</f>
        <v>0</v>
      </c>
      <c r="Q512" s="50">
        <f>IFERROR(VLOOKUP($A512,total!$B$4:$AW$437,21,0),0)</f>
        <v>0</v>
      </c>
      <c r="R512" s="50">
        <f>IFERROR(VLOOKUP($A512,total!$B$4:$AW$437,25,0),0)+IFERROR(VLOOKUP($A512,total!$B$4:$AW$437,36,0),0)</f>
        <v>0</v>
      </c>
      <c r="S512" s="50">
        <f>IFERROR(VLOOKUP(A512,gympass!$A$2:$F$148,6,0),0)</f>
        <v>0</v>
      </c>
      <c r="T512" s="50">
        <f>IFERROR(VLOOKUP($A512,total!$B$4:$AW$437,42,0),0)</f>
        <v>0</v>
      </c>
      <c r="U512" s="50">
        <f>IFERROR(VLOOKUP($A512,total!$B$4:$AW$437,32,0),0)</f>
        <v>0</v>
      </c>
      <c r="V512" s="50">
        <f>IFERROR(VLOOKUP($A512,total!$B$4:$AW$437,28,0),0)</f>
        <v>0</v>
      </c>
      <c r="W512" s="50">
        <f>IFERROR(VLOOKUP($A512,total!$B$4:$AX$437,49,0),0)</f>
        <v>0</v>
      </c>
      <c r="X512" s="50"/>
      <c r="Y512" s="50">
        <f>IFERROR(VLOOKUP(A512,#REF!,4,0),0)</f>
        <v>0</v>
      </c>
      <c r="Z512" s="50">
        <f>IFERROR(VLOOKUP(B512,#REF!,8,0),0)</f>
        <v>0</v>
      </c>
      <c r="AA512" s="50">
        <f>IFERROR(VLOOKUP($A512,total!$B$4:$AW$437,45,0),0)</f>
        <v>0</v>
      </c>
      <c r="AB512" s="50">
        <f>IFERROR(VLOOKUP($A512,total!$B$4:$AW$437,48,0),0)</f>
        <v>0</v>
      </c>
      <c r="AC512" s="50">
        <f>IFERROR(VLOOKUP($A512,total!$B$4:$AB$437,19,0),0)</f>
        <v>0</v>
      </c>
      <c r="AD512" s="50">
        <f>IFERROR(VLOOKUP($A512,total!$B$4:$AB$437,10,0),0)</f>
        <v>0</v>
      </c>
      <c r="AE512" s="50">
        <f>IFERROR(VLOOKUP($A512,total!$B$4:$AB$437,13,0),0)-SUMIFS(topmanager!$D:$D,topmanager!$C:$C,rs_nova!$A516,topmanager!$A:$A,856)</f>
        <v>0</v>
      </c>
      <c r="AF512" s="50">
        <f>IFERROR(VLOOKUP($A512,total!$B$4:$AB$437,16,0),0)</f>
        <v>0</v>
      </c>
      <c r="AG512" s="50">
        <f>IFERROR(VLOOKUP($A512,total!$B$4:$AB$437,7,0),0)</f>
        <v>0</v>
      </c>
      <c r="AH512" s="50">
        <f>IFERROR(VLOOKUP($A512,total!$B$4:$AD$437,29,0),0)</f>
        <v>0</v>
      </c>
      <c r="AI512" s="50">
        <f>IFERROR(VLOOKUP(A512,total!$B$4:$AN$437,39,0),0)</f>
        <v>0</v>
      </c>
      <c r="AJ512" s="51">
        <f t="shared" si="112"/>
        <v>0</v>
      </c>
      <c r="AK512" s="50">
        <f t="shared" si="113"/>
        <v>0</v>
      </c>
      <c r="AL512" s="50">
        <f t="shared" si="114"/>
        <v>0</v>
      </c>
      <c r="AM512" s="50">
        <f t="shared" si="115"/>
        <v>0</v>
      </c>
      <c r="AN512" s="50" t="e">
        <f t="shared" si="124"/>
        <v>#REF!</v>
      </c>
      <c r="AO512" s="50" t="e">
        <f t="shared" si="124"/>
        <v>#REF!</v>
      </c>
      <c r="AP512" s="50" t="e">
        <f t="shared" si="124"/>
        <v>#REF!</v>
      </c>
      <c r="AQ512" s="50">
        <f>IFERROR(VLOOKUP(TEXT($A512,"000000"),[6]Página1!$A$8:$S$801,13,FALSE),0)</f>
        <v>0</v>
      </c>
      <c r="AR512" s="50">
        <f>IFERROR(VLOOKUP(TEXT($A512,"000000"),[6]Página1!$A$8:$S$801,16,FALSE),0)</f>
        <v>0</v>
      </c>
      <c r="AS512" s="50">
        <f>IFERROR(VLOOKUP(TEXT($A512,"000000"),[6]Página1!$A$8:$S$801,19,FALSE),0)</f>
        <v>0</v>
      </c>
      <c r="AT512" s="50">
        <f>IFERROR(VLOOKUP(TEXT($A512,"000000"),[7]Página1!$A$8:$R$814,12,FALSE),0)</f>
        <v>0</v>
      </c>
      <c r="AU512" s="50">
        <f>IFERROR(VLOOKUP(TEXT($A512,"000000"),[7]Página1!$A$8:$R$814,15,FALSE),0)</f>
        <v>0</v>
      </c>
      <c r="AV512" s="50">
        <f>IFERROR(VLOOKUP(TEXT($A512,"000000"),[7]Página1!$A$8:$R$814,18,FALSE),0)</f>
        <v>0</v>
      </c>
      <c r="AW512" s="50"/>
      <c r="AX512" s="51" t="e">
        <f t="shared" si="116"/>
        <v>#REF!</v>
      </c>
      <c r="AY512" s="51" t="e">
        <f t="shared" si="117"/>
        <v>#REF!</v>
      </c>
      <c r="AZ512" s="51" t="e">
        <f t="shared" si="118"/>
        <v>#REF!</v>
      </c>
      <c r="BA512" s="51" t="e">
        <f t="shared" si="119"/>
        <v>#REF!</v>
      </c>
      <c r="BB512" s="51">
        <f t="shared" si="120"/>
        <v>0</v>
      </c>
      <c r="BC512" s="51" t="e">
        <f t="shared" si="121"/>
        <v>#REF!</v>
      </c>
      <c r="BD512" s="51">
        <f t="shared" si="122"/>
        <v>0</v>
      </c>
      <c r="BE512" s="51">
        <f>IFERROR(VLOOKUP(A512,salario!A$2:P$91,11,FALSE),0)</f>
        <v>0</v>
      </c>
      <c r="BF512" s="51">
        <f>SUMIFS(topmanager!$D:$D,topmanager!$C:$C,rs_nova!$A512,topmanager!$A:$A,rs_nova!BF$2)</f>
        <v>0</v>
      </c>
      <c r="BG512" s="51">
        <f>SUMIFS(topmanager!$D:$D,topmanager!$C:$C,rs_nova!$A512,topmanager!$A:$A,rs_nova!BG$2)</f>
        <v>0</v>
      </c>
      <c r="BH512" s="51">
        <f>SUMIFS(topmanager!$D:$D,topmanager!$C:$C,rs_nova!$A512,topmanager!$A:$A,rs_nova!BH$2)</f>
        <v>0</v>
      </c>
      <c r="BI512" s="51">
        <f>SUMIFS(topmanager!$D:$D,topmanager!$C:$C,rs_nova!$A512,topmanager!$A:$A,rs_nova!BI$2)</f>
        <v>0</v>
      </c>
      <c r="BJ512" s="51">
        <f>SUMIFS(topmanager!$D:$D,topmanager!$C:$C,rs_nova!$A512,topmanager!$A:$A,rs_nova!BJ$2)+SUMIFS(topmanager!$D:$D,topmanager!$C:$C,rs_nova!$A512,topmanager!$A:$A,rs_nova!BJ$2+1)</f>
        <v>0</v>
      </c>
      <c r="BK512" s="51">
        <f>IFERROR(VLOOKUP(A512,[8]ferias!$C$4:$G$100,5,FALSE),0)</f>
        <v>0</v>
      </c>
      <c r="BL512" s="51">
        <f>SUMIFS(topmanager!$D:$D,topmanager!$C:$C,rs_nova!$A512,topmanager!$A:$A,rs_nova!BL$2)</f>
        <v>0</v>
      </c>
      <c r="BM512" s="51">
        <f>SUMIFS(topmanager!$D:$D,topmanager!$C:$C,rs_nova!$A512,topmanager!$A:$A,rs_nova!BM$2)+SUMIFS(topmanager!$D:$D,topmanager!$C:$C,rs_nova!$A516,topmanager!$A:$A,151)</f>
        <v>0</v>
      </c>
      <c r="BN512" s="51">
        <f t="shared" si="123"/>
        <v>0</v>
      </c>
    </row>
    <row r="513" spans="1:66">
      <c r="A513" s="47" t="e">
        <f>total!#REF!</f>
        <v>#REF!</v>
      </c>
      <c r="B513" s="47">
        <f t="shared" si="110"/>
        <v>0</v>
      </c>
      <c r="C513" s="48" t="e">
        <f>total!#REF!</f>
        <v>#REF!</v>
      </c>
      <c r="D513" s="49" t="str">
        <f>IFERROR(VLOOKUP(A513,salario!A$3:J$32,10,FALSE),"")</f>
        <v/>
      </c>
      <c r="E513" s="49" t="str">
        <f>IFERROR(IF(VLOOKUP(A513,salario!A$3:O$32,15,FALSE)="","",VLOOKUP(A513,salario!A$3:O$32,15,FALSE)),"")</f>
        <v/>
      </c>
      <c r="F513" s="47" t="str">
        <f>IFERROR(VLOOKUP(A513,[5]base_pessoal!$B$2:$P$1504,13,FALSE),"")</f>
        <v/>
      </c>
      <c r="G513" s="50">
        <f>IFERROR(VLOOKUP(A513,salario!A$2:P$91,11,FALSE),0)*B513/30</f>
        <v>0</v>
      </c>
      <c r="H513" s="50">
        <f>SUMIFS(topmanager!$D:$D,topmanager!$C:$C,rs_nova!$A513,topmanager!$A:$A,rs_nova!H$2)+SUMIFS(topmanager!$D:$D,topmanager!$C:$C,rs_nova!$A513,topmanager!$A:$A,63)</f>
        <v>0</v>
      </c>
      <c r="I513" s="50">
        <f>-SUMIFS(topmanager!$D:$D,topmanager!$C:$C,rs_nova!$A513,topmanager!$A:$A,rs_nova!I$2)</f>
        <v>0</v>
      </c>
      <c r="J513" s="50">
        <f>SUMIFS(topmanager!$D:$D,topmanager!$C:$C,rs_nova!$A513,topmanager!$A:$A,rs_nova!J$2)</f>
        <v>0</v>
      </c>
      <c r="K513" s="50">
        <f>SUMIFS(topmanager!$D:$D,topmanager!$C:$C,rs_nova!$A513,topmanager!$A:$A,rs_nova!K$2)+SUMIFS(topmanager!$D:$D,topmanager!$C:$C,rs_nova!$A513,topmanager!$A:$A,911)</f>
        <v>0</v>
      </c>
      <c r="L513" s="50">
        <f>SUMIFS(topmanager!$D:$D,topmanager!$C:$C,rs_nova!$A513,topmanager!$A:$A,rs_nova!L$2)</f>
        <v>0</v>
      </c>
      <c r="M513" s="50">
        <f>SUMIFS(topmanager!$D:$D,topmanager!$C:$C,rs_nova!$A513,topmanager!$A:$A,rs_nova!M$2)+SUMIFS(topmanager!$D:$D,topmanager!$C:$C,rs_nova!$A513,topmanager!$A:$A,908)+SUMIFS(topmanager!$D:$D,topmanager!$C:$C,rs_nova!$A513,topmanager!$A:$A,550)</f>
        <v>0</v>
      </c>
      <c r="N513" s="50">
        <f>SUMIFS(topmanager!$D:$D,topmanager!$C:$C,rs_nova!$A513,topmanager!$A:$A,rs_nova!N$2)</f>
        <v>0</v>
      </c>
      <c r="O513" s="51">
        <f t="shared" si="111"/>
        <v>0</v>
      </c>
      <c r="P513" s="50">
        <f>IFERROR(VLOOKUP($A513,total!$B$4:$AW$437,27,0),0)</f>
        <v>0</v>
      </c>
      <c r="Q513" s="50">
        <f>IFERROR(VLOOKUP($A513,total!$B$4:$AW$437,21,0),0)</f>
        <v>0</v>
      </c>
      <c r="R513" s="50">
        <f>IFERROR(VLOOKUP($A513,total!$B$4:$AW$437,25,0),0)+IFERROR(VLOOKUP($A513,total!$B$4:$AW$437,36,0),0)</f>
        <v>0</v>
      </c>
      <c r="S513" s="50">
        <f>IFERROR(VLOOKUP(A513,gympass!$A$2:$F$148,6,0),0)</f>
        <v>0</v>
      </c>
      <c r="T513" s="50">
        <f>IFERROR(VLOOKUP($A513,total!$B$4:$AW$437,42,0),0)</f>
        <v>0</v>
      </c>
      <c r="U513" s="50">
        <f>IFERROR(VLOOKUP($A513,total!$B$4:$AW$437,32,0),0)</f>
        <v>0</v>
      </c>
      <c r="V513" s="50">
        <f>IFERROR(VLOOKUP($A513,total!$B$4:$AW$437,28,0),0)</f>
        <v>0</v>
      </c>
      <c r="W513" s="50">
        <f>IFERROR(VLOOKUP($A513,total!$B$4:$AX$437,49,0),0)</f>
        <v>0</v>
      </c>
      <c r="X513" s="50"/>
      <c r="Y513" s="50">
        <f>IFERROR(VLOOKUP(A513,#REF!,4,0),0)</f>
        <v>0</v>
      </c>
      <c r="Z513" s="50">
        <f>IFERROR(VLOOKUP(B513,#REF!,8,0),0)</f>
        <v>0</v>
      </c>
      <c r="AA513" s="50">
        <f>IFERROR(VLOOKUP($A513,total!$B$4:$AW$437,45,0),0)</f>
        <v>0</v>
      </c>
      <c r="AB513" s="50">
        <f>IFERROR(VLOOKUP($A513,total!$B$4:$AW$437,48,0),0)</f>
        <v>0</v>
      </c>
      <c r="AC513" s="50">
        <f>IFERROR(VLOOKUP($A513,total!$B$4:$AB$437,19,0),0)</f>
        <v>0</v>
      </c>
      <c r="AD513" s="50">
        <f>IFERROR(VLOOKUP($A513,total!$B$4:$AB$437,10,0),0)</f>
        <v>0</v>
      </c>
      <c r="AE513" s="50">
        <f>IFERROR(VLOOKUP($A513,total!$B$4:$AB$437,13,0),0)-SUMIFS(topmanager!$D:$D,topmanager!$C:$C,rs_nova!$A517,topmanager!$A:$A,856)</f>
        <v>0</v>
      </c>
      <c r="AF513" s="50">
        <f>IFERROR(VLOOKUP($A513,total!$B$4:$AB$437,16,0),0)</f>
        <v>0</v>
      </c>
      <c r="AG513" s="50">
        <f>IFERROR(VLOOKUP($A513,total!$B$4:$AB$437,7,0),0)</f>
        <v>0</v>
      </c>
      <c r="AH513" s="50">
        <f>IFERROR(VLOOKUP($A513,total!$B$4:$AD$437,29,0),0)</f>
        <v>0</v>
      </c>
      <c r="AI513" s="50">
        <f>IFERROR(VLOOKUP(A513,total!$B$4:$AN$437,39,0),0)</f>
        <v>0</v>
      </c>
      <c r="AJ513" s="51">
        <f t="shared" si="112"/>
        <v>0</v>
      </c>
      <c r="AK513" s="50">
        <f t="shared" si="113"/>
        <v>0</v>
      </c>
      <c r="AL513" s="50">
        <f t="shared" si="114"/>
        <v>0</v>
      </c>
      <c r="AM513" s="50">
        <f t="shared" si="115"/>
        <v>0</v>
      </c>
      <c r="AN513" s="50" t="e">
        <f t="shared" si="124"/>
        <v>#REF!</v>
      </c>
      <c r="AO513" s="50" t="e">
        <f t="shared" si="124"/>
        <v>#REF!</v>
      </c>
      <c r="AP513" s="50" t="e">
        <f t="shared" si="124"/>
        <v>#REF!</v>
      </c>
      <c r="AQ513" s="50">
        <f>IFERROR(VLOOKUP(TEXT($A513,"000000"),[6]Página1!$A$8:$S$801,13,FALSE),0)</f>
        <v>0</v>
      </c>
      <c r="AR513" s="50">
        <f>IFERROR(VLOOKUP(TEXT($A513,"000000"),[6]Página1!$A$8:$S$801,16,FALSE),0)</f>
        <v>0</v>
      </c>
      <c r="AS513" s="50">
        <f>IFERROR(VLOOKUP(TEXT($A513,"000000"),[6]Página1!$A$8:$S$801,19,FALSE),0)</f>
        <v>0</v>
      </c>
      <c r="AT513" s="50">
        <f>IFERROR(VLOOKUP(TEXT($A513,"000000"),[7]Página1!$A$8:$R$814,12,FALSE),0)</f>
        <v>0</v>
      </c>
      <c r="AU513" s="50">
        <f>IFERROR(VLOOKUP(TEXT($A513,"000000"),[7]Página1!$A$8:$R$814,15,FALSE),0)</f>
        <v>0</v>
      </c>
      <c r="AV513" s="50">
        <f>IFERROR(VLOOKUP(TEXT($A513,"000000"),[7]Página1!$A$8:$R$814,18,FALSE),0)</f>
        <v>0</v>
      </c>
      <c r="AW513" s="50"/>
      <c r="AX513" s="51" t="e">
        <f t="shared" si="116"/>
        <v>#REF!</v>
      </c>
      <c r="AY513" s="51" t="e">
        <f t="shared" si="117"/>
        <v>#REF!</v>
      </c>
      <c r="AZ513" s="51" t="e">
        <f t="shared" si="118"/>
        <v>#REF!</v>
      </c>
      <c r="BA513" s="51" t="e">
        <f t="shared" si="119"/>
        <v>#REF!</v>
      </c>
      <c r="BB513" s="51">
        <f t="shared" si="120"/>
        <v>0</v>
      </c>
      <c r="BC513" s="51" t="e">
        <f t="shared" si="121"/>
        <v>#REF!</v>
      </c>
      <c r="BD513" s="51">
        <f t="shared" si="122"/>
        <v>0</v>
      </c>
      <c r="BE513" s="51">
        <f>IFERROR(VLOOKUP(A513,salario!A$2:P$91,11,FALSE),0)</f>
        <v>0</v>
      </c>
      <c r="BF513" s="51">
        <f>SUMIFS(topmanager!$D:$D,topmanager!$C:$C,rs_nova!$A513,topmanager!$A:$A,rs_nova!BF$2)</f>
        <v>0</v>
      </c>
      <c r="BG513" s="51">
        <f>SUMIFS(topmanager!$D:$D,topmanager!$C:$C,rs_nova!$A513,topmanager!$A:$A,rs_nova!BG$2)</f>
        <v>0</v>
      </c>
      <c r="BH513" s="51">
        <f>SUMIFS(topmanager!$D:$D,topmanager!$C:$C,rs_nova!$A513,topmanager!$A:$A,rs_nova!BH$2)</f>
        <v>0</v>
      </c>
      <c r="BI513" s="51">
        <f>SUMIFS(topmanager!$D:$D,topmanager!$C:$C,rs_nova!$A513,topmanager!$A:$A,rs_nova!BI$2)</f>
        <v>0</v>
      </c>
      <c r="BJ513" s="51">
        <f>SUMIFS(topmanager!$D:$D,topmanager!$C:$C,rs_nova!$A513,topmanager!$A:$A,rs_nova!BJ$2)+SUMIFS(topmanager!$D:$D,topmanager!$C:$C,rs_nova!$A513,topmanager!$A:$A,rs_nova!BJ$2+1)</f>
        <v>0</v>
      </c>
      <c r="BK513" s="51">
        <f>IFERROR(VLOOKUP(A513,[8]ferias!$C$4:$G$100,5,FALSE),0)</f>
        <v>0</v>
      </c>
      <c r="BL513" s="51">
        <f>SUMIFS(topmanager!$D:$D,topmanager!$C:$C,rs_nova!$A513,topmanager!$A:$A,rs_nova!BL$2)</f>
        <v>0</v>
      </c>
      <c r="BM513" s="51">
        <f>SUMIFS(topmanager!$D:$D,topmanager!$C:$C,rs_nova!$A513,topmanager!$A:$A,rs_nova!BM$2)+SUMIFS(topmanager!$D:$D,topmanager!$C:$C,rs_nova!$A517,topmanager!$A:$A,151)</f>
        <v>0</v>
      </c>
      <c r="BN513" s="51">
        <f t="shared" si="123"/>
        <v>0</v>
      </c>
    </row>
    <row r="514" spans="1:66">
      <c r="A514" s="47" t="e">
        <f>total!#REF!</f>
        <v>#REF!</v>
      </c>
      <c r="B514" s="47">
        <f t="shared" si="110"/>
        <v>0</v>
      </c>
      <c r="C514" s="48" t="e">
        <f>total!#REF!</f>
        <v>#REF!</v>
      </c>
      <c r="D514" s="49" t="str">
        <f>IFERROR(VLOOKUP(A514,salario!A$3:J$32,10,FALSE),"")</f>
        <v/>
      </c>
      <c r="E514" s="49" t="str">
        <f>IFERROR(IF(VLOOKUP(A514,salario!A$3:O$32,15,FALSE)="","",VLOOKUP(A514,salario!A$3:O$32,15,FALSE)),"")</f>
        <v/>
      </c>
      <c r="F514" s="47" t="str">
        <f>IFERROR(VLOOKUP(A514,[5]base_pessoal!$B$2:$P$1504,13,FALSE),"")</f>
        <v/>
      </c>
      <c r="G514" s="50">
        <f>IFERROR(VLOOKUP(A514,salario!A$2:P$91,11,FALSE),0)*B514/30</f>
        <v>0</v>
      </c>
      <c r="H514" s="50">
        <f>SUMIFS(topmanager!$D:$D,topmanager!$C:$C,rs_nova!$A514,topmanager!$A:$A,rs_nova!H$2)+SUMIFS(topmanager!$D:$D,topmanager!$C:$C,rs_nova!$A514,topmanager!$A:$A,63)</f>
        <v>0</v>
      </c>
      <c r="I514" s="50">
        <f>-SUMIFS(topmanager!$D:$D,topmanager!$C:$C,rs_nova!$A514,topmanager!$A:$A,rs_nova!I$2)</f>
        <v>0</v>
      </c>
      <c r="J514" s="50">
        <f>SUMIFS(topmanager!$D:$D,topmanager!$C:$C,rs_nova!$A514,topmanager!$A:$A,rs_nova!J$2)</f>
        <v>0</v>
      </c>
      <c r="K514" s="50">
        <f>SUMIFS(topmanager!$D:$D,topmanager!$C:$C,rs_nova!$A514,topmanager!$A:$A,rs_nova!K$2)+SUMIFS(topmanager!$D:$D,topmanager!$C:$C,rs_nova!$A514,topmanager!$A:$A,911)</f>
        <v>0</v>
      </c>
      <c r="L514" s="50">
        <f>SUMIFS(topmanager!$D:$D,topmanager!$C:$C,rs_nova!$A514,topmanager!$A:$A,rs_nova!L$2)</f>
        <v>0</v>
      </c>
      <c r="M514" s="50">
        <f>SUMIFS(topmanager!$D:$D,topmanager!$C:$C,rs_nova!$A514,topmanager!$A:$A,rs_nova!M$2)+SUMIFS(topmanager!$D:$D,topmanager!$C:$C,rs_nova!$A514,topmanager!$A:$A,908)+SUMIFS(topmanager!$D:$D,topmanager!$C:$C,rs_nova!$A514,topmanager!$A:$A,550)</f>
        <v>0</v>
      </c>
      <c r="N514" s="50">
        <f>SUMIFS(topmanager!$D:$D,topmanager!$C:$C,rs_nova!$A514,topmanager!$A:$A,rs_nova!N$2)</f>
        <v>0</v>
      </c>
      <c r="O514" s="51">
        <f t="shared" si="111"/>
        <v>0</v>
      </c>
      <c r="P514" s="50">
        <f>IFERROR(VLOOKUP($A514,total!$B$4:$AW$437,27,0),0)</f>
        <v>0</v>
      </c>
      <c r="Q514" s="50">
        <f>IFERROR(VLOOKUP($A514,total!$B$4:$AW$437,21,0),0)</f>
        <v>0</v>
      </c>
      <c r="R514" s="50">
        <f>IFERROR(VLOOKUP($A514,total!$B$4:$AW$437,25,0),0)+IFERROR(VLOOKUP($A514,total!$B$4:$AW$437,36,0),0)</f>
        <v>0</v>
      </c>
      <c r="S514" s="50">
        <f>IFERROR(VLOOKUP(A514,gympass!$A$2:$F$148,6,0),0)</f>
        <v>0</v>
      </c>
      <c r="T514" s="50">
        <f>IFERROR(VLOOKUP($A514,total!$B$4:$AW$437,42,0),0)</f>
        <v>0</v>
      </c>
      <c r="U514" s="50">
        <f>IFERROR(VLOOKUP($A514,total!$B$4:$AW$437,32,0),0)</f>
        <v>0</v>
      </c>
      <c r="V514" s="50">
        <f>IFERROR(VLOOKUP($A514,total!$B$4:$AW$437,28,0),0)</f>
        <v>0</v>
      </c>
      <c r="W514" s="50">
        <f>IFERROR(VLOOKUP($A514,total!$B$4:$AX$437,49,0),0)</f>
        <v>0</v>
      </c>
      <c r="X514" s="50"/>
      <c r="Y514" s="50">
        <f>IFERROR(VLOOKUP(A514,#REF!,4,0),0)</f>
        <v>0</v>
      </c>
      <c r="Z514" s="50">
        <f>IFERROR(VLOOKUP(B514,#REF!,8,0),0)</f>
        <v>0</v>
      </c>
      <c r="AA514" s="50">
        <f>IFERROR(VLOOKUP($A514,total!$B$4:$AW$437,45,0),0)</f>
        <v>0</v>
      </c>
      <c r="AB514" s="50">
        <f>IFERROR(VLOOKUP($A514,total!$B$4:$AW$437,48,0),0)</f>
        <v>0</v>
      </c>
      <c r="AC514" s="50">
        <f>IFERROR(VLOOKUP($A514,total!$B$4:$AB$437,19,0),0)</f>
        <v>0</v>
      </c>
      <c r="AD514" s="50">
        <f>IFERROR(VLOOKUP($A514,total!$B$4:$AB$437,10,0),0)</f>
        <v>0</v>
      </c>
      <c r="AE514" s="50">
        <f>IFERROR(VLOOKUP($A514,total!$B$4:$AB$437,13,0),0)-SUMIFS(topmanager!$D:$D,topmanager!$C:$C,rs_nova!$A518,topmanager!$A:$A,856)</f>
        <v>0</v>
      </c>
      <c r="AF514" s="50">
        <f>IFERROR(VLOOKUP($A514,total!$B$4:$AB$437,16,0),0)</f>
        <v>0</v>
      </c>
      <c r="AG514" s="50">
        <f>IFERROR(VLOOKUP($A514,total!$B$4:$AB$437,7,0),0)</f>
        <v>0</v>
      </c>
      <c r="AH514" s="50">
        <f>IFERROR(VLOOKUP($A514,total!$B$4:$AD$437,29,0),0)</f>
        <v>0</v>
      </c>
      <c r="AI514" s="50">
        <f>IFERROR(VLOOKUP(A514,total!$B$4:$AN$437,39,0),0)</f>
        <v>0</v>
      </c>
      <c r="AJ514" s="51">
        <f t="shared" si="112"/>
        <v>0</v>
      </c>
      <c r="AK514" s="50">
        <f t="shared" si="113"/>
        <v>0</v>
      </c>
      <c r="AL514" s="50">
        <f t="shared" si="114"/>
        <v>0</v>
      </c>
      <c r="AM514" s="50">
        <f t="shared" si="115"/>
        <v>0</v>
      </c>
      <c r="AN514" s="50" t="e">
        <f t="shared" si="124"/>
        <v>#REF!</v>
      </c>
      <c r="AO514" s="50" t="e">
        <f t="shared" si="124"/>
        <v>#REF!</v>
      </c>
      <c r="AP514" s="50" t="e">
        <f t="shared" si="124"/>
        <v>#REF!</v>
      </c>
      <c r="AQ514" s="50">
        <f>IFERROR(VLOOKUP(TEXT($A514,"000000"),[6]Página1!$A$8:$S$801,13,FALSE),0)</f>
        <v>0</v>
      </c>
      <c r="AR514" s="50">
        <f>IFERROR(VLOOKUP(TEXT($A514,"000000"),[6]Página1!$A$8:$S$801,16,FALSE),0)</f>
        <v>0</v>
      </c>
      <c r="AS514" s="50">
        <f>IFERROR(VLOOKUP(TEXT($A514,"000000"),[6]Página1!$A$8:$S$801,19,FALSE),0)</f>
        <v>0</v>
      </c>
      <c r="AT514" s="50">
        <f>IFERROR(VLOOKUP(TEXT($A514,"000000"),[7]Página1!$A$8:$R$814,12,FALSE),0)</f>
        <v>0</v>
      </c>
      <c r="AU514" s="50">
        <f>IFERROR(VLOOKUP(TEXT($A514,"000000"),[7]Página1!$A$8:$R$814,15,FALSE),0)</f>
        <v>0</v>
      </c>
      <c r="AV514" s="50">
        <f>IFERROR(VLOOKUP(TEXT($A514,"000000"),[7]Página1!$A$8:$R$814,18,FALSE),0)</f>
        <v>0</v>
      </c>
      <c r="AW514" s="50"/>
      <c r="AX514" s="51" t="e">
        <f t="shared" si="116"/>
        <v>#REF!</v>
      </c>
      <c r="AY514" s="51" t="e">
        <f t="shared" si="117"/>
        <v>#REF!</v>
      </c>
      <c r="AZ514" s="51" t="e">
        <f t="shared" si="118"/>
        <v>#REF!</v>
      </c>
      <c r="BA514" s="51" t="e">
        <f t="shared" si="119"/>
        <v>#REF!</v>
      </c>
      <c r="BB514" s="51">
        <f t="shared" si="120"/>
        <v>0</v>
      </c>
      <c r="BC514" s="51" t="e">
        <f t="shared" si="121"/>
        <v>#REF!</v>
      </c>
      <c r="BD514" s="51">
        <f t="shared" si="122"/>
        <v>0</v>
      </c>
      <c r="BE514" s="51">
        <f>IFERROR(VLOOKUP(A514,salario!A$2:P$91,11,FALSE),0)</f>
        <v>0</v>
      </c>
      <c r="BF514" s="51">
        <f>SUMIFS(topmanager!$D:$D,topmanager!$C:$C,rs_nova!$A514,topmanager!$A:$A,rs_nova!BF$2)</f>
        <v>0</v>
      </c>
      <c r="BG514" s="51">
        <f>SUMIFS(topmanager!$D:$D,topmanager!$C:$C,rs_nova!$A514,topmanager!$A:$A,rs_nova!BG$2)</f>
        <v>0</v>
      </c>
      <c r="BH514" s="51">
        <f>SUMIFS(topmanager!$D:$D,topmanager!$C:$C,rs_nova!$A514,topmanager!$A:$A,rs_nova!BH$2)</f>
        <v>0</v>
      </c>
      <c r="BI514" s="51">
        <f>SUMIFS(topmanager!$D:$D,topmanager!$C:$C,rs_nova!$A514,topmanager!$A:$A,rs_nova!BI$2)</f>
        <v>0</v>
      </c>
      <c r="BJ514" s="51">
        <f>SUMIFS(topmanager!$D:$D,topmanager!$C:$C,rs_nova!$A514,topmanager!$A:$A,rs_nova!BJ$2)+SUMIFS(topmanager!$D:$D,topmanager!$C:$C,rs_nova!$A514,topmanager!$A:$A,rs_nova!BJ$2+1)</f>
        <v>0</v>
      </c>
      <c r="BK514" s="51">
        <f>IFERROR(VLOOKUP(A514,[8]ferias!$C$4:$G$100,5,FALSE),0)</f>
        <v>0</v>
      </c>
      <c r="BL514" s="51">
        <f>SUMIFS(topmanager!$D:$D,topmanager!$C:$C,rs_nova!$A514,topmanager!$A:$A,rs_nova!BL$2)</f>
        <v>0</v>
      </c>
      <c r="BM514" s="51">
        <f>SUMIFS(topmanager!$D:$D,topmanager!$C:$C,rs_nova!$A514,topmanager!$A:$A,rs_nova!BM$2)+SUMIFS(topmanager!$D:$D,topmanager!$C:$C,rs_nova!$A518,topmanager!$A:$A,151)</f>
        <v>0</v>
      </c>
      <c r="BN514" s="51">
        <f t="shared" si="123"/>
        <v>0</v>
      </c>
    </row>
    <row r="515" spans="1:66">
      <c r="A515" s="47" t="e">
        <f>total!#REF!</f>
        <v>#REF!</v>
      </c>
      <c r="B515" s="47">
        <f t="shared" si="110"/>
        <v>0</v>
      </c>
      <c r="C515" s="48" t="e">
        <f>total!#REF!</f>
        <v>#REF!</v>
      </c>
      <c r="D515" s="49" t="str">
        <f>IFERROR(VLOOKUP(A515,salario!A$3:J$32,10,FALSE),"")</f>
        <v/>
      </c>
      <c r="E515" s="49" t="str">
        <f>IFERROR(IF(VLOOKUP(A515,salario!A$3:O$32,15,FALSE)="","",VLOOKUP(A515,salario!A$3:O$32,15,FALSE)),"")</f>
        <v/>
      </c>
      <c r="F515" s="47" t="str">
        <f>IFERROR(VLOOKUP(A515,[5]base_pessoal!$B$2:$P$1504,13,FALSE),"")</f>
        <v/>
      </c>
      <c r="G515" s="50">
        <f>IFERROR(VLOOKUP(A515,salario!A$2:P$91,11,FALSE),0)*B515/30</f>
        <v>0</v>
      </c>
      <c r="H515" s="50">
        <f>SUMIFS(topmanager!$D:$D,topmanager!$C:$C,rs_nova!$A515,topmanager!$A:$A,rs_nova!H$2)+SUMIFS(topmanager!$D:$D,topmanager!$C:$C,rs_nova!$A515,topmanager!$A:$A,63)</f>
        <v>0</v>
      </c>
      <c r="I515" s="50">
        <f>-SUMIFS(topmanager!$D:$D,topmanager!$C:$C,rs_nova!$A515,topmanager!$A:$A,rs_nova!I$2)</f>
        <v>0</v>
      </c>
      <c r="J515" s="50">
        <f>SUMIFS(topmanager!$D:$D,topmanager!$C:$C,rs_nova!$A515,topmanager!$A:$A,rs_nova!J$2)</f>
        <v>0</v>
      </c>
      <c r="K515" s="50">
        <f>SUMIFS(topmanager!$D:$D,topmanager!$C:$C,rs_nova!$A515,topmanager!$A:$A,rs_nova!K$2)+SUMIFS(topmanager!$D:$D,topmanager!$C:$C,rs_nova!$A515,topmanager!$A:$A,911)</f>
        <v>0</v>
      </c>
      <c r="L515" s="50">
        <f>SUMIFS(topmanager!$D:$D,topmanager!$C:$C,rs_nova!$A515,topmanager!$A:$A,rs_nova!L$2)</f>
        <v>0</v>
      </c>
      <c r="M515" s="50">
        <f>SUMIFS(topmanager!$D:$D,topmanager!$C:$C,rs_nova!$A515,topmanager!$A:$A,rs_nova!M$2)+SUMIFS(topmanager!$D:$D,topmanager!$C:$C,rs_nova!$A515,topmanager!$A:$A,908)+SUMIFS(topmanager!$D:$D,topmanager!$C:$C,rs_nova!$A515,topmanager!$A:$A,550)</f>
        <v>0</v>
      </c>
      <c r="N515" s="50">
        <f>SUMIFS(topmanager!$D:$D,topmanager!$C:$C,rs_nova!$A515,topmanager!$A:$A,rs_nova!N$2)</f>
        <v>0</v>
      </c>
      <c r="O515" s="51">
        <f t="shared" si="111"/>
        <v>0</v>
      </c>
      <c r="P515" s="50">
        <f>IFERROR(VLOOKUP($A515,total!$B$4:$AW$437,27,0),0)</f>
        <v>0</v>
      </c>
      <c r="Q515" s="50">
        <f>IFERROR(VLOOKUP($A515,total!$B$4:$AW$437,21,0),0)</f>
        <v>0</v>
      </c>
      <c r="R515" s="50">
        <f>IFERROR(VLOOKUP($A515,total!$B$4:$AW$437,25,0),0)+IFERROR(VLOOKUP($A515,total!$B$4:$AW$437,36,0),0)</f>
        <v>0</v>
      </c>
      <c r="S515" s="50">
        <f>IFERROR(VLOOKUP(A515,gympass!$A$2:$F$148,6,0),0)</f>
        <v>0</v>
      </c>
      <c r="T515" s="50">
        <f>IFERROR(VLOOKUP($A515,total!$B$4:$AW$437,42,0),0)</f>
        <v>0</v>
      </c>
      <c r="U515" s="50">
        <f>IFERROR(VLOOKUP($A515,total!$B$4:$AW$437,32,0),0)</f>
        <v>0</v>
      </c>
      <c r="V515" s="50">
        <f>IFERROR(VLOOKUP($A515,total!$B$4:$AW$437,28,0),0)</f>
        <v>0</v>
      </c>
      <c r="W515" s="50">
        <f>IFERROR(VLOOKUP($A515,total!$B$4:$AX$437,49,0),0)</f>
        <v>0</v>
      </c>
      <c r="X515" s="50"/>
      <c r="Y515" s="50">
        <f>IFERROR(VLOOKUP(A515,#REF!,4,0),0)</f>
        <v>0</v>
      </c>
      <c r="Z515" s="50">
        <f>IFERROR(VLOOKUP(B515,#REF!,8,0),0)</f>
        <v>0</v>
      </c>
      <c r="AA515" s="50">
        <f>IFERROR(VLOOKUP($A515,total!$B$4:$AW$437,45,0),0)</f>
        <v>0</v>
      </c>
      <c r="AB515" s="50">
        <f>IFERROR(VLOOKUP($A515,total!$B$4:$AW$437,48,0),0)</f>
        <v>0</v>
      </c>
      <c r="AC515" s="50">
        <f>IFERROR(VLOOKUP($A515,total!$B$4:$AB$437,19,0),0)</f>
        <v>0</v>
      </c>
      <c r="AD515" s="50">
        <f>IFERROR(VLOOKUP($A515,total!$B$4:$AB$437,10,0),0)</f>
        <v>0</v>
      </c>
      <c r="AE515" s="50">
        <f>IFERROR(VLOOKUP($A515,total!$B$4:$AB$437,13,0),0)-SUMIFS(topmanager!$D:$D,topmanager!$C:$C,rs_nova!$A519,topmanager!$A:$A,856)</f>
        <v>0</v>
      </c>
      <c r="AF515" s="50">
        <f>IFERROR(VLOOKUP($A515,total!$B$4:$AB$437,16,0),0)</f>
        <v>0</v>
      </c>
      <c r="AG515" s="50">
        <f>IFERROR(VLOOKUP($A515,total!$B$4:$AB$437,7,0),0)</f>
        <v>0</v>
      </c>
      <c r="AH515" s="50">
        <f>IFERROR(VLOOKUP($A515,total!$B$4:$AD$437,29,0),0)</f>
        <v>0</v>
      </c>
      <c r="AI515" s="50">
        <f>IFERROR(VLOOKUP(A515,total!$B$4:$AN$437,39,0),0)</f>
        <v>0</v>
      </c>
      <c r="AJ515" s="51">
        <f t="shared" si="112"/>
        <v>0</v>
      </c>
      <c r="AK515" s="50">
        <f t="shared" si="113"/>
        <v>0</v>
      </c>
      <c r="AL515" s="50">
        <f t="shared" si="114"/>
        <v>0</v>
      </c>
      <c r="AM515" s="50">
        <f t="shared" si="115"/>
        <v>0</v>
      </c>
      <c r="AN515" s="50" t="e">
        <f t="shared" si="124"/>
        <v>#REF!</v>
      </c>
      <c r="AO515" s="50" t="e">
        <f t="shared" si="124"/>
        <v>#REF!</v>
      </c>
      <c r="AP515" s="50" t="e">
        <f t="shared" si="124"/>
        <v>#REF!</v>
      </c>
      <c r="AQ515" s="50">
        <f>IFERROR(VLOOKUP(TEXT($A515,"000000"),[6]Página1!$A$8:$S$801,13,FALSE),0)</f>
        <v>0</v>
      </c>
      <c r="AR515" s="50">
        <f>IFERROR(VLOOKUP(TEXT($A515,"000000"),[6]Página1!$A$8:$S$801,16,FALSE),0)</f>
        <v>0</v>
      </c>
      <c r="AS515" s="50">
        <f>IFERROR(VLOOKUP(TEXT($A515,"000000"),[6]Página1!$A$8:$S$801,19,FALSE),0)</f>
        <v>0</v>
      </c>
      <c r="AT515" s="50">
        <f>IFERROR(VLOOKUP(TEXT($A515,"000000"),[7]Página1!$A$8:$R$814,12,FALSE),0)</f>
        <v>0</v>
      </c>
      <c r="AU515" s="50">
        <f>IFERROR(VLOOKUP(TEXT($A515,"000000"),[7]Página1!$A$8:$R$814,15,FALSE),0)</f>
        <v>0</v>
      </c>
      <c r="AV515" s="50">
        <f>IFERROR(VLOOKUP(TEXT($A515,"000000"),[7]Página1!$A$8:$R$814,18,FALSE),0)</f>
        <v>0</v>
      </c>
      <c r="AW515" s="50"/>
      <c r="AX515" s="51" t="e">
        <f t="shared" si="116"/>
        <v>#REF!</v>
      </c>
      <c r="AY515" s="51" t="e">
        <f t="shared" si="117"/>
        <v>#REF!</v>
      </c>
      <c r="AZ515" s="51" t="e">
        <f t="shared" si="118"/>
        <v>#REF!</v>
      </c>
      <c r="BA515" s="51" t="e">
        <f t="shared" si="119"/>
        <v>#REF!</v>
      </c>
      <c r="BB515" s="51">
        <f t="shared" si="120"/>
        <v>0</v>
      </c>
      <c r="BC515" s="51" t="e">
        <f t="shared" si="121"/>
        <v>#REF!</v>
      </c>
      <c r="BD515" s="51">
        <f t="shared" si="122"/>
        <v>0</v>
      </c>
      <c r="BE515" s="51">
        <f>IFERROR(VLOOKUP(A515,salario!A$2:P$91,11,FALSE),0)</f>
        <v>0</v>
      </c>
      <c r="BF515" s="51">
        <f>SUMIFS(topmanager!$D:$D,topmanager!$C:$C,rs_nova!$A515,topmanager!$A:$A,rs_nova!BF$2)</f>
        <v>0</v>
      </c>
      <c r="BG515" s="51">
        <f>SUMIFS(topmanager!$D:$D,topmanager!$C:$C,rs_nova!$A515,topmanager!$A:$A,rs_nova!BG$2)</f>
        <v>0</v>
      </c>
      <c r="BH515" s="51">
        <f>SUMIFS(topmanager!$D:$D,topmanager!$C:$C,rs_nova!$A515,topmanager!$A:$A,rs_nova!BH$2)</f>
        <v>0</v>
      </c>
      <c r="BI515" s="51">
        <f>SUMIFS(topmanager!$D:$D,topmanager!$C:$C,rs_nova!$A515,topmanager!$A:$A,rs_nova!BI$2)</f>
        <v>0</v>
      </c>
      <c r="BJ515" s="51">
        <f>SUMIFS(topmanager!$D:$D,topmanager!$C:$C,rs_nova!$A515,topmanager!$A:$A,rs_nova!BJ$2)+SUMIFS(topmanager!$D:$D,topmanager!$C:$C,rs_nova!$A515,topmanager!$A:$A,rs_nova!BJ$2+1)</f>
        <v>0</v>
      </c>
      <c r="BK515" s="51">
        <f>IFERROR(VLOOKUP(A515,[8]ferias!$C$4:$G$100,5,FALSE),0)</f>
        <v>0</v>
      </c>
      <c r="BL515" s="51">
        <f>SUMIFS(topmanager!$D:$D,topmanager!$C:$C,rs_nova!$A515,topmanager!$A:$A,rs_nova!BL$2)</f>
        <v>0</v>
      </c>
      <c r="BM515" s="51">
        <f>SUMIFS(topmanager!$D:$D,topmanager!$C:$C,rs_nova!$A515,topmanager!$A:$A,rs_nova!BM$2)+SUMIFS(topmanager!$D:$D,topmanager!$C:$C,rs_nova!$A519,topmanager!$A:$A,151)</f>
        <v>0</v>
      </c>
      <c r="BN515" s="51">
        <f t="shared" si="123"/>
        <v>0</v>
      </c>
    </row>
    <row r="516" spans="1:66">
      <c r="A516" s="47" t="e">
        <f>total!#REF!</f>
        <v>#REF!</v>
      </c>
      <c r="B516" s="47">
        <f t="shared" si="110"/>
        <v>0</v>
      </c>
      <c r="C516" s="48" t="e">
        <f>total!#REF!</f>
        <v>#REF!</v>
      </c>
      <c r="D516" s="49" t="str">
        <f>IFERROR(VLOOKUP(A516,salario!A$3:J$32,10,FALSE),"")</f>
        <v/>
      </c>
      <c r="E516" s="49" t="str">
        <f>IFERROR(IF(VLOOKUP(A516,salario!A$3:O$32,15,FALSE)="","",VLOOKUP(A516,salario!A$3:O$32,15,FALSE)),"")</f>
        <v/>
      </c>
      <c r="F516" s="47" t="str">
        <f>IFERROR(VLOOKUP(A516,[5]base_pessoal!$B$2:$P$1504,13,FALSE),"")</f>
        <v/>
      </c>
      <c r="G516" s="50">
        <f>IFERROR(VLOOKUP(A516,salario!A$2:P$91,11,FALSE),0)*B516/30</f>
        <v>0</v>
      </c>
      <c r="H516" s="50">
        <f>SUMIFS(topmanager!$D:$D,topmanager!$C:$C,rs_nova!$A516,topmanager!$A:$A,rs_nova!H$2)+SUMIFS(topmanager!$D:$D,topmanager!$C:$C,rs_nova!$A516,topmanager!$A:$A,63)</f>
        <v>0</v>
      </c>
      <c r="I516" s="50">
        <f>-SUMIFS(topmanager!$D:$D,topmanager!$C:$C,rs_nova!$A516,topmanager!$A:$A,rs_nova!I$2)</f>
        <v>0</v>
      </c>
      <c r="J516" s="50">
        <f>SUMIFS(topmanager!$D:$D,topmanager!$C:$C,rs_nova!$A516,topmanager!$A:$A,rs_nova!J$2)</f>
        <v>0</v>
      </c>
      <c r="K516" s="50">
        <f>SUMIFS(topmanager!$D:$D,topmanager!$C:$C,rs_nova!$A516,topmanager!$A:$A,rs_nova!K$2)+SUMIFS(topmanager!$D:$D,topmanager!$C:$C,rs_nova!$A516,topmanager!$A:$A,911)</f>
        <v>0</v>
      </c>
      <c r="L516" s="50">
        <f>SUMIFS(topmanager!$D:$D,topmanager!$C:$C,rs_nova!$A516,topmanager!$A:$A,rs_nova!L$2)</f>
        <v>0</v>
      </c>
      <c r="M516" s="50">
        <f>SUMIFS(topmanager!$D:$D,topmanager!$C:$C,rs_nova!$A516,topmanager!$A:$A,rs_nova!M$2)+SUMIFS(topmanager!$D:$D,topmanager!$C:$C,rs_nova!$A516,topmanager!$A:$A,908)+SUMIFS(topmanager!$D:$D,topmanager!$C:$C,rs_nova!$A516,topmanager!$A:$A,550)</f>
        <v>0</v>
      </c>
      <c r="N516" s="50">
        <f>SUMIFS(topmanager!$D:$D,topmanager!$C:$C,rs_nova!$A516,topmanager!$A:$A,rs_nova!N$2)</f>
        <v>0</v>
      </c>
      <c r="O516" s="51">
        <f t="shared" si="111"/>
        <v>0</v>
      </c>
      <c r="P516" s="50">
        <f>IFERROR(VLOOKUP($A516,total!$B$4:$AW$437,27,0),0)</f>
        <v>0</v>
      </c>
      <c r="Q516" s="50">
        <f>IFERROR(VLOOKUP($A516,total!$B$4:$AW$437,21,0),0)</f>
        <v>0</v>
      </c>
      <c r="R516" s="50">
        <f>IFERROR(VLOOKUP($A516,total!$B$4:$AW$437,25,0),0)+IFERROR(VLOOKUP($A516,total!$B$4:$AW$437,36,0),0)</f>
        <v>0</v>
      </c>
      <c r="S516" s="50">
        <f>IFERROR(VLOOKUP(A516,gympass!$A$2:$F$148,6,0),0)</f>
        <v>0</v>
      </c>
      <c r="T516" s="50">
        <f>IFERROR(VLOOKUP($A516,total!$B$4:$AW$437,42,0),0)</f>
        <v>0</v>
      </c>
      <c r="U516" s="50">
        <f>IFERROR(VLOOKUP($A516,total!$B$4:$AW$437,32,0),0)</f>
        <v>0</v>
      </c>
      <c r="V516" s="50">
        <f>IFERROR(VLOOKUP($A516,total!$B$4:$AW$437,28,0),0)</f>
        <v>0</v>
      </c>
      <c r="W516" s="50">
        <f>IFERROR(VLOOKUP($A516,total!$B$4:$AX$437,49,0),0)</f>
        <v>0</v>
      </c>
      <c r="X516" s="50"/>
      <c r="Y516" s="50">
        <f>IFERROR(VLOOKUP(A516,#REF!,4,0),0)</f>
        <v>0</v>
      </c>
      <c r="Z516" s="50">
        <f>IFERROR(VLOOKUP(B516,#REF!,8,0),0)</f>
        <v>0</v>
      </c>
      <c r="AA516" s="50">
        <f>IFERROR(VLOOKUP($A516,total!$B$4:$AW$437,45,0),0)</f>
        <v>0</v>
      </c>
      <c r="AB516" s="50">
        <f>IFERROR(VLOOKUP($A516,total!$B$4:$AW$437,48,0),0)</f>
        <v>0</v>
      </c>
      <c r="AC516" s="50">
        <f>IFERROR(VLOOKUP($A516,total!$B$4:$AB$437,19,0),0)</f>
        <v>0</v>
      </c>
      <c r="AD516" s="50">
        <f>IFERROR(VLOOKUP($A516,total!$B$4:$AB$437,10,0),0)</f>
        <v>0</v>
      </c>
      <c r="AE516" s="50">
        <f>IFERROR(VLOOKUP($A516,total!$B$4:$AB$437,13,0),0)-SUMIFS(topmanager!$D:$D,topmanager!$C:$C,rs_nova!$A520,topmanager!$A:$A,856)</f>
        <v>0</v>
      </c>
      <c r="AF516" s="50">
        <f>IFERROR(VLOOKUP($A516,total!$B$4:$AB$437,16,0),0)</f>
        <v>0</v>
      </c>
      <c r="AG516" s="50">
        <f>IFERROR(VLOOKUP($A516,total!$B$4:$AB$437,7,0),0)</f>
        <v>0</v>
      </c>
      <c r="AH516" s="50">
        <f>IFERROR(VLOOKUP($A516,total!$B$4:$AD$437,29,0),0)</f>
        <v>0</v>
      </c>
      <c r="AI516" s="50">
        <f>IFERROR(VLOOKUP(A516,total!$B$4:$AN$437,39,0),0)</f>
        <v>0</v>
      </c>
      <c r="AJ516" s="51">
        <f t="shared" si="112"/>
        <v>0</v>
      </c>
      <c r="AK516" s="50">
        <f t="shared" si="113"/>
        <v>0</v>
      </c>
      <c r="AL516" s="50">
        <f t="shared" si="114"/>
        <v>0</v>
      </c>
      <c r="AM516" s="50">
        <f t="shared" si="115"/>
        <v>0</v>
      </c>
      <c r="AN516" s="50" t="e">
        <f t="shared" si="124"/>
        <v>#REF!</v>
      </c>
      <c r="AO516" s="50" t="e">
        <f t="shared" si="124"/>
        <v>#REF!</v>
      </c>
      <c r="AP516" s="50" t="e">
        <f t="shared" si="124"/>
        <v>#REF!</v>
      </c>
      <c r="AQ516" s="50">
        <f>IFERROR(VLOOKUP(TEXT($A516,"000000"),[6]Página1!$A$8:$S$801,13,FALSE),0)</f>
        <v>0</v>
      </c>
      <c r="AR516" s="50">
        <f>IFERROR(VLOOKUP(TEXT($A516,"000000"),[6]Página1!$A$8:$S$801,16,FALSE),0)</f>
        <v>0</v>
      </c>
      <c r="AS516" s="50">
        <f>IFERROR(VLOOKUP(TEXT($A516,"000000"),[6]Página1!$A$8:$S$801,19,FALSE),0)</f>
        <v>0</v>
      </c>
      <c r="AT516" s="50">
        <f>IFERROR(VLOOKUP(TEXT($A516,"000000"),[7]Página1!$A$8:$R$814,12,FALSE),0)</f>
        <v>0</v>
      </c>
      <c r="AU516" s="50">
        <f>IFERROR(VLOOKUP(TEXT($A516,"000000"),[7]Página1!$A$8:$R$814,15,FALSE),0)</f>
        <v>0</v>
      </c>
      <c r="AV516" s="50">
        <f>IFERROR(VLOOKUP(TEXT($A516,"000000"),[7]Página1!$A$8:$R$814,18,FALSE),0)</f>
        <v>0</v>
      </c>
      <c r="AW516" s="50"/>
      <c r="AX516" s="51" t="e">
        <f t="shared" si="116"/>
        <v>#REF!</v>
      </c>
      <c r="AY516" s="51" t="e">
        <f t="shared" si="117"/>
        <v>#REF!</v>
      </c>
      <c r="AZ516" s="51" t="e">
        <f t="shared" si="118"/>
        <v>#REF!</v>
      </c>
      <c r="BA516" s="51" t="e">
        <f t="shared" si="119"/>
        <v>#REF!</v>
      </c>
      <c r="BB516" s="51">
        <f t="shared" si="120"/>
        <v>0</v>
      </c>
      <c r="BC516" s="51" t="e">
        <f t="shared" si="121"/>
        <v>#REF!</v>
      </c>
      <c r="BD516" s="51">
        <f t="shared" si="122"/>
        <v>0</v>
      </c>
      <c r="BE516" s="51">
        <f>IFERROR(VLOOKUP(A516,salario!A$2:P$91,11,FALSE),0)</f>
        <v>0</v>
      </c>
      <c r="BF516" s="51">
        <f>SUMIFS(topmanager!$D:$D,topmanager!$C:$C,rs_nova!$A516,topmanager!$A:$A,rs_nova!BF$2)</f>
        <v>0</v>
      </c>
      <c r="BG516" s="51">
        <f>SUMIFS(topmanager!$D:$D,topmanager!$C:$C,rs_nova!$A516,topmanager!$A:$A,rs_nova!BG$2)</f>
        <v>0</v>
      </c>
      <c r="BH516" s="51">
        <f>SUMIFS(topmanager!$D:$D,topmanager!$C:$C,rs_nova!$A516,topmanager!$A:$A,rs_nova!BH$2)</f>
        <v>0</v>
      </c>
      <c r="BI516" s="51">
        <f>SUMIFS(topmanager!$D:$D,topmanager!$C:$C,rs_nova!$A516,topmanager!$A:$A,rs_nova!BI$2)</f>
        <v>0</v>
      </c>
      <c r="BJ516" s="51">
        <f>SUMIFS(topmanager!$D:$D,topmanager!$C:$C,rs_nova!$A516,topmanager!$A:$A,rs_nova!BJ$2)+SUMIFS(topmanager!$D:$D,topmanager!$C:$C,rs_nova!$A516,topmanager!$A:$A,rs_nova!BJ$2+1)</f>
        <v>0</v>
      </c>
      <c r="BK516" s="51">
        <f>IFERROR(VLOOKUP(A516,[8]ferias!$C$4:$G$100,5,FALSE),0)</f>
        <v>0</v>
      </c>
      <c r="BL516" s="51">
        <f>SUMIFS(topmanager!$D:$D,topmanager!$C:$C,rs_nova!$A516,topmanager!$A:$A,rs_nova!BL$2)</f>
        <v>0</v>
      </c>
      <c r="BM516" s="51">
        <f>SUMIFS(topmanager!$D:$D,topmanager!$C:$C,rs_nova!$A516,topmanager!$A:$A,rs_nova!BM$2)+SUMIFS(topmanager!$D:$D,topmanager!$C:$C,rs_nova!$A520,topmanager!$A:$A,151)</f>
        <v>0</v>
      </c>
      <c r="BN516" s="51">
        <f t="shared" si="123"/>
        <v>0</v>
      </c>
    </row>
    <row r="517" spans="1:66">
      <c r="A517" s="47" t="e">
        <f>total!#REF!</f>
        <v>#REF!</v>
      </c>
      <c r="B517" s="47">
        <f t="shared" si="110"/>
        <v>0</v>
      </c>
      <c r="C517" s="48" t="e">
        <f>total!#REF!</f>
        <v>#REF!</v>
      </c>
      <c r="D517" s="49" t="str">
        <f>IFERROR(VLOOKUP(A517,salario!A$3:J$32,10,FALSE),"")</f>
        <v/>
      </c>
      <c r="E517" s="49" t="str">
        <f>IFERROR(IF(VLOOKUP(A517,salario!A$3:O$32,15,FALSE)="","",VLOOKUP(A517,salario!A$3:O$32,15,FALSE)),"")</f>
        <v/>
      </c>
      <c r="F517" s="47" t="str">
        <f>IFERROR(VLOOKUP(A517,[5]base_pessoal!$B$2:$P$1504,13,FALSE),"")</f>
        <v/>
      </c>
      <c r="G517" s="50">
        <f>IFERROR(VLOOKUP(A517,salario!A$2:P$91,11,FALSE),0)*B517/30</f>
        <v>0</v>
      </c>
      <c r="H517" s="50">
        <f>SUMIFS(topmanager!$D:$D,topmanager!$C:$C,rs_nova!$A517,topmanager!$A:$A,rs_nova!H$2)+SUMIFS(topmanager!$D:$D,topmanager!$C:$C,rs_nova!$A517,topmanager!$A:$A,63)</f>
        <v>0</v>
      </c>
      <c r="I517" s="50">
        <f>-SUMIFS(topmanager!$D:$D,topmanager!$C:$C,rs_nova!$A517,topmanager!$A:$A,rs_nova!I$2)</f>
        <v>0</v>
      </c>
      <c r="J517" s="50">
        <f>SUMIFS(topmanager!$D:$D,topmanager!$C:$C,rs_nova!$A517,topmanager!$A:$A,rs_nova!J$2)</f>
        <v>0</v>
      </c>
      <c r="K517" s="50">
        <f>SUMIFS(topmanager!$D:$D,topmanager!$C:$C,rs_nova!$A517,topmanager!$A:$A,rs_nova!K$2)+SUMIFS(topmanager!$D:$D,topmanager!$C:$C,rs_nova!$A517,topmanager!$A:$A,911)</f>
        <v>0</v>
      </c>
      <c r="L517" s="50">
        <f>SUMIFS(topmanager!$D:$D,topmanager!$C:$C,rs_nova!$A517,topmanager!$A:$A,rs_nova!L$2)</f>
        <v>0</v>
      </c>
      <c r="M517" s="50">
        <f>SUMIFS(topmanager!$D:$D,topmanager!$C:$C,rs_nova!$A517,topmanager!$A:$A,rs_nova!M$2)+SUMIFS(topmanager!$D:$D,topmanager!$C:$C,rs_nova!$A517,topmanager!$A:$A,908)+SUMIFS(topmanager!$D:$D,topmanager!$C:$C,rs_nova!$A517,topmanager!$A:$A,550)</f>
        <v>0</v>
      </c>
      <c r="N517" s="50">
        <f>SUMIFS(topmanager!$D:$D,topmanager!$C:$C,rs_nova!$A517,topmanager!$A:$A,rs_nova!N$2)</f>
        <v>0</v>
      </c>
      <c r="O517" s="51">
        <f t="shared" si="111"/>
        <v>0</v>
      </c>
      <c r="P517" s="50">
        <f>IFERROR(VLOOKUP($A517,total!$B$4:$AW$437,27,0),0)</f>
        <v>0</v>
      </c>
      <c r="Q517" s="50">
        <f>IFERROR(VLOOKUP($A517,total!$B$4:$AW$437,21,0),0)</f>
        <v>0</v>
      </c>
      <c r="R517" s="50">
        <f>IFERROR(VLOOKUP($A517,total!$B$4:$AW$437,25,0),0)+IFERROR(VLOOKUP($A517,total!$B$4:$AW$437,36,0),0)</f>
        <v>0</v>
      </c>
      <c r="S517" s="50">
        <f>IFERROR(VLOOKUP(A517,gympass!$A$2:$F$148,6,0),0)</f>
        <v>0</v>
      </c>
      <c r="T517" s="50">
        <f>IFERROR(VLOOKUP($A517,total!$B$4:$AW$437,42,0),0)</f>
        <v>0</v>
      </c>
      <c r="U517" s="50">
        <f>IFERROR(VLOOKUP($A517,total!$B$4:$AW$437,32,0),0)</f>
        <v>0</v>
      </c>
      <c r="V517" s="50">
        <f>IFERROR(VLOOKUP($A517,total!$B$4:$AW$437,28,0),0)</f>
        <v>0</v>
      </c>
      <c r="W517" s="50">
        <f>IFERROR(VLOOKUP($A517,total!$B$4:$AX$437,49,0),0)</f>
        <v>0</v>
      </c>
      <c r="X517" s="50"/>
      <c r="Y517" s="50">
        <f>IFERROR(VLOOKUP(A517,#REF!,4,0),0)</f>
        <v>0</v>
      </c>
      <c r="Z517" s="50">
        <f>IFERROR(VLOOKUP(B517,#REF!,8,0),0)</f>
        <v>0</v>
      </c>
      <c r="AA517" s="50">
        <f>IFERROR(VLOOKUP($A517,total!$B$4:$AW$437,45,0),0)</f>
        <v>0</v>
      </c>
      <c r="AB517" s="50">
        <f>IFERROR(VLOOKUP($A517,total!$B$4:$AW$437,48,0),0)</f>
        <v>0</v>
      </c>
      <c r="AC517" s="50">
        <f>IFERROR(VLOOKUP($A517,total!$B$4:$AB$437,19,0),0)</f>
        <v>0</v>
      </c>
      <c r="AD517" s="50">
        <f>IFERROR(VLOOKUP($A517,total!$B$4:$AB$437,10,0),0)</f>
        <v>0</v>
      </c>
      <c r="AE517" s="50">
        <f>IFERROR(VLOOKUP($A517,total!$B$4:$AB$437,13,0),0)-SUMIFS(topmanager!$D:$D,topmanager!$C:$C,rs_nova!$A521,topmanager!$A:$A,856)</f>
        <v>0</v>
      </c>
      <c r="AF517" s="50">
        <f>IFERROR(VLOOKUP($A517,total!$B$4:$AB$437,16,0),0)</f>
        <v>0</v>
      </c>
      <c r="AG517" s="50">
        <f>IFERROR(VLOOKUP($A517,total!$B$4:$AB$437,7,0),0)</f>
        <v>0</v>
      </c>
      <c r="AH517" s="50">
        <f>IFERROR(VLOOKUP($A517,total!$B$4:$AD$437,29,0),0)</f>
        <v>0</v>
      </c>
      <c r="AI517" s="50">
        <f>IFERROR(VLOOKUP(A517,total!$B$4:$AN$437,39,0),0)</f>
        <v>0</v>
      </c>
      <c r="AJ517" s="51">
        <f t="shared" si="112"/>
        <v>0</v>
      </c>
      <c r="AK517" s="50">
        <f t="shared" si="113"/>
        <v>0</v>
      </c>
      <c r="AL517" s="50">
        <f t="shared" si="114"/>
        <v>0</v>
      </c>
      <c r="AM517" s="50">
        <f t="shared" si="115"/>
        <v>0</v>
      </c>
      <c r="AN517" s="50" t="e">
        <f t="shared" si="124"/>
        <v>#REF!</v>
      </c>
      <c r="AO517" s="50" t="e">
        <f t="shared" si="124"/>
        <v>#REF!</v>
      </c>
      <c r="AP517" s="50" t="e">
        <f t="shared" si="124"/>
        <v>#REF!</v>
      </c>
      <c r="AQ517" s="50">
        <f>IFERROR(VLOOKUP(TEXT($A517,"000000"),[6]Página1!$A$8:$S$801,13,FALSE),0)</f>
        <v>0</v>
      </c>
      <c r="AR517" s="50">
        <f>IFERROR(VLOOKUP(TEXT($A517,"000000"),[6]Página1!$A$8:$S$801,16,FALSE),0)</f>
        <v>0</v>
      </c>
      <c r="AS517" s="50">
        <f>IFERROR(VLOOKUP(TEXT($A517,"000000"),[6]Página1!$A$8:$S$801,19,FALSE),0)</f>
        <v>0</v>
      </c>
      <c r="AT517" s="50">
        <f>IFERROR(VLOOKUP(TEXT($A517,"000000"),[7]Página1!$A$8:$R$814,12,FALSE),0)</f>
        <v>0</v>
      </c>
      <c r="AU517" s="50">
        <f>IFERROR(VLOOKUP(TEXT($A517,"000000"),[7]Página1!$A$8:$R$814,15,FALSE),0)</f>
        <v>0</v>
      </c>
      <c r="AV517" s="50">
        <f>IFERROR(VLOOKUP(TEXT($A517,"000000"),[7]Página1!$A$8:$R$814,18,FALSE),0)</f>
        <v>0</v>
      </c>
      <c r="AW517" s="50"/>
      <c r="AX517" s="51" t="e">
        <f t="shared" si="116"/>
        <v>#REF!</v>
      </c>
      <c r="AY517" s="51" t="e">
        <f t="shared" si="117"/>
        <v>#REF!</v>
      </c>
      <c r="AZ517" s="51" t="e">
        <f t="shared" si="118"/>
        <v>#REF!</v>
      </c>
      <c r="BA517" s="51" t="e">
        <f t="shared" si="119"/>
        <v>#REF!</v>
      </c>
      <c r="BB517" s="51">
        <f t="shared" si="120"/>
        <v>0</v>
      </c>
      <c r="BC517" s="51" t="e">
        <f t="shared" si="121"/>
        <v>#REF!</v>
      </c>
      <c r="BD517" s="51">
        <f t="shared" si="122"/>
        <v>0</v>
      </c>
      <c r="BE517" s="51">
        <f>IFERROR(VLOOKUP(A517,salario!A$2:P$91,11,FALSE),0)</f>
        <v>0</v>
      </c>
      <c r="BF517" s="51">
        <f>SUMIFS(topmanager!$D:$D,topmanager!$C:$C,rs_nova!$A517,topmanager!$A:$A,rs_nova!BF$2)</f>
        <v>0</v>
      </c>
      <c r="BG517" s="51">
        <f>SUMIFS(topmanager!$D:$D,topmanager!$C:$C,rs_nova!$A517,topmanager!$A:$A,rs_nova!BG$2)</f>
        <v>0</v>
      </c>
      <c r="BH517" s="51">
        <f>SUMIFS(topmanager!$D:$D,topmanager!$C:$C,rs_nova!$A517,topmanager!$A:$A,rs_nova!BH$2)</f>
        <v>0</v>
      </c>
      <c r="BI517" s="51">
        <f>SUMIFS(topmanager!$D:$D,topmanager!$C:$C,rs_nova!$A517,topmanager!$A:$A,rs_nova!BI$2)</f>
        <v>0</v>
      </c>
      <c r="BJ517" s="51">
        <f>SUMIFS(topmanager!$D:$D,topmanager!$C:$C,rs_nova!$A517,topmanager!$A:$A,rs_nova!BJ$2)+SUMIFS(topmanager!$D:$D,topmanager!$C:$C,rs_nova!$A517,topmanager!$A:$A,rs_nova!BJ$2+1)</f>
        <v>0</v>
      </c>
      <c r="BK517" s="51">
        <f>IFERROR(VLOOKUP(A517,[8]ferias!$C$4:$G$100,5,FALSE),0)</f>
        <v>0</v>
      </c>
      <c r="BL517" s="51">
        <f>SUMIFS(topmanager!$D:$D,topmanager!$C:$C,rs_nova!$A517,topmanager!$A:$A,rs_nova!BL$2)</f>
        <v>0</v>
      </c>
      <c r="BM517" s="51">
        <f>SUMIFS(topmanager!$D:$D,topmanager!$C:$C,rs_nova!$A517,topmanager!$A:$A,rs_nova!BM$2)+SUMIFS(topmanager!$D:$D,topmanager!$C:$C,rs_nova!$A521,topmanager!$A:$A,151)</f>
        <v>0</v>
      </c>
      <c r="BN517" s="51">
        <f t="shared" si="123"/>
        <v>0</v>
      </c>
    </row>
    <row r="518" spans="1:66">
      <c r="A518" s="47" t="e">
        <f>total!#REF!</f>
        <v>#REF!</v>
      </c>
      <c r="B518" s="47">
        <f t="shared" si="110"/>
        <v>0</v>
      </c>
      <c r="C518" s="48" t="e">
        <f>total!#REF!</f>
        <v>#REF!</v>
      </c>
      <c r="D518" s="49" t="str">
        <f>IFERROR(VLOOKUP(A518,salario!A$3:J$32,10,FALSE),"")</f>
        <v/>
      </c>
      <c r="E518" s="49" t="str">
        <f>IFERROR(IF(VLOOKUP(A518,salario!A$3:O$32,15,FALSE)="","",VLOOKUP(A518,salario!A$3:O$32,15,FALSE)),"")</f>
        <v/>
      </c>
      <c r="F518" s="47" t="str">
        <f>IFERROR(VLOOKUP(A518,[5]base_pessoal!$B$2:$P$1504,13,FALSE),"")</f>
        <v/>
      </c>
      <c r="G518" s="50">
        <f>IFERROR(VLOOKUP(A518,salario!A$2:P$91,11,FALSE),0)*B518/30</f>
        <v>0</v>
      </c>
      <c r="H518" s="50">
        <f>SUMIFS(topmanager!$D:$D,topmanager!$C:$C,rs_nova!$A518,topmanager!$A:$A,rs_nova!H$2)+SUMIFS(topmanager!$D:$D,topmanager!$C:$C,rs_nova!$A518,topmanager!$A:$A,63)</f>
        <v>0</v>
      </c>
      <c r="I518" s="50">
        <f>-SUMIFS(topmanager!$D:$D,topmanager!$C:$C,rs_nova!$A518,topmanager!$A:$A,rs_nova!I$2)</f>
        <v>0</v>
      </c>
      <c r="J518" s="50">
        <f>SUMIFS(topmanager!$D:$D,topmanager!$C:$C,rs_nova!$A518,topmanager!$A:$A,rs_nova!J$2)</f>
        <v>0</v>
      </c>
      <c r="K518" s="50">
        <f>SUMIFS(topmanager!$D:$D,topmanager!$C:$C,rs_nova!$A518,topmanager!$A:$A,rs_nova!K$2)+SUMIFS(topmanager!$D:$D,topmanager!$C:$C,rs_nova!$A518,topmanager!$A:$A,911)</f>
        <v>0</v>
      </c>
      <c r="L518" s="50">
        <f>SUMIFS(topmanager!$D:$D,topmanager!$C:$C,rs_nova!$A518,topmanager!$A:$A,rs_nova!L$2)</f>
        <v>0</v>
      </c>
      <c r="M518" s="50">
        <f>SUMIFS(topmanager!$D:$D,topmanager!$C:$C,rs_nova!$A518,topmanager!$A:$A,rs_nova!M$2)+SUMIFS(topmanager!$D:$D,topmanager!$C:$C,rs_nova!$A518,topmanager!$A:$A,908)+SUMIFS(topmanager!$D:$D,topmanager!$C:$C,rs_nova!$A518,topmanager!$A:$A,550)</f>
        <v>0</v>
      </c>
      <c r="N518" s="50">
        <f>SUMIFS(topmanager!$D:$D,topmanager!$C:$C,rs_nova!$A518,topmanager!$A:$A,rs_nova!N$2)</f>
        <v>0</v>
      </c>
      <c r="O518" s="51">
        <f t="shared" si="111"/>
        <v>0</v>
      </c>
      <c r="P518" s="50">
        <f>IFERROR(VLOOKUP($A518,total!$B$4:$AW$437,27,0),0)</f>
        <v>0</v>
      </c>
      <c r="Q518" s="50">
        <f>IFERROR(VLOOKUP($A518,total!$B$4:$AW$437,21,0),0)</f>
        <v>0</v>
      </c>
      <c r="R518" s="50">
        <f>IFERROR(VLOOKUP($A518,total!$B$4:$AW$437,25,0),0)+IFERROR(VLOOKUP($A518,total!$B$4:$AW$437,36,0),0)</f>
        <v>0</v>
      </c>
      <c r="S518" s="50">
        <f>IFERROR(VLOOKUP(A518,gympass!$A$2:$F$148,6,0),0)</f>
        <v>0</v>
      </c>
      <c r="T518" s="50">
        <f>IFERROR(VLOOKUP($A518,total!$B$4:$AW$437,42,0),0)</f>
        <v>0</v>
      </c>
      <c r="U518" s="50">
        <f>IFERROR(VLOOKUP($A518,total!$B$4:$AW$437,32,0),0)</f>
        <v>0</v>
      </c>
      <c r="V518" s="50">
        <f>IFERROR(VLOOKUP($A518,total!$B$4:$AW$437,28,0),0)</f>
        <v>0</v>
      </c>
      <c r="W518" s="50">
        <f>IFERROR(VLOOKUP($A518,total!$B$4:$AX$437,49,0),0)</f>
        <v>0</v>
      </c>
      <c r="X518" s="50"/>
      <c r="Y518" s="50">
        <f>IFERROR(VLOOKUP(A518,#REF!,4,0),0)</f>
        <v>0</v>
      </c>
      <c r="Z518" s="50">
        <f>IFERROR(VLOOKUP(B518,#REF!,8,0),0)</f>
        <v>0</v>
      </c>
      <c r="AA518" s="50">
        <f>IFERROR(VLOOKUP($A518,total!$B$4:$AW$437,45,0),0)</f>
        <v>0</v>
      </c>
      <c r="AB518" s="50">
        <f>IFERROR(VLOOKUP($A518,total!$B$4:$AW$437,48,0),0)</f>
        <v>0</v>
      </c>
      <c r="AC518" s="50">
        <f>IFERROR(VLOOKUP($A518,total!$B$4:$AB$437,19,0),0)</f>
        <v>0</v>
      </c>
      <c r="AD518" s="50">
        <f>IFERROR(VLOOKUP($A518,total!$B$4:$AB$437,10,0),0)</f>
        <v>0</v>
      </c>
      <c r="AE518" s="50">
        <f>IFERROR(VLOOKUP($A518,total!$B$4:$AB$437,13,0),0)-SUMIFS(topmanager!$D:$D,topmanager!$C:$C,rs_nova!$A522,topmanager!$A:$A,856)</f>
        <v>0</v>
      </c>
      <c r="AF518" s="50">
        <f>IFERROR(VLOOKUP($A518,total!$B$4:$AB$437,16,0),0)</f>
        <v>0</v>
      </c>
      <c r="AG518" s="50">
        <f>IFERROR(VLOOKUP($A518,total!$B$4:$AB$437,7,0),0)</f>
        <v>0</v>
      </c>
      <c r="AH518" s="50">
        <f>IFERROR(VLOOKUP($A518,total!$B$4:$AD$437,29,0),0)</f>
        <v>0</v>
      </c>
      <c r="AI518" s="50">
        <f>IFERROR(VLOOKUP(A518,total!$B$4:$AN$437,39,0),0)</f>
        <v>0</v>
      </c>
      <c r="AJ518" s="51">
        <f t="shared" si="112"/>
        <v>0</v>
      </c>
      <c r="AK518" s="50">
        <f t="shared" si="113"/>
        <v>0</v>
      </c>
      <c r="AL518" s="50">
        <f t="shared" si="114"/>
        <v>0</v>
      </c>
      <c r="AM518" s="50">
        <f t="shared" si="115"/>
        <v>0</v>
      </c>
      <c r="AN518" s="50" t="e">
        <f t="shared" si="124"/>
        <v>#REF!</v>
      </c>
      <c r="AO518" s="50" t="e">
        <f t="shared" si="124"/>
        <v>#REF!</v>
      </c>
      <c r="AP518" s="50" t="e">
        <f t="shared" si="124"/>
        <v>#REF!</v>
      </c>
      <c r="AQ518" s="50">
        <f>IFERROR(VLOOKUP(TEXT($A518,"000000"),[6]Página1!$A$8:$S$801,13,FALSE),0)</f>
        <v>0</v>
      </c>
      <c r="AR518" s="50">
        <f>IFERROR(VLOOKUP(TEXT($A518,"000000"),[6]Página1!$A$8:$S$801,16,FALSE),0)</f>
        <v>0</v>
      </c>
      <c r="AS518" s="50">
        <f>IFERROR(VLOOKUP(TEXT($A518,"000000"),[6]Página1!$A$8:$S$801,19,FALSE),0)</f>
        <v>0</v>
      </c>
      <c r="AT518" s="50">
        <f>IFERROR(VLOOKUP(TEXT($A518,"000000"),[7]Página1!$A$8:$R$814,12,FALSE),0)</f>
        <v>0</v>
      </c>
      <c r="AU518" s="50">
        <f>IFERROR(VLOOKUP(TEXT($A518,"000000"),[7]Página1!$A$8:$R$814,15,FALSE),0)</f>
        <v>0</v>
      </c>
      <c r="AV518" s="50">
        <f>IFERROR(VLOOKUP(TEXT($A518,"000000"),[7]Página1!$A$8:$R$814,18,FALSE),0)</f>
        <v>0</v>
      </c>
      <c r="AW518" s="50"/>
      <c r="AX518" s="51" t="e">
        <f t="shared" si="116"/>
        <v>#REF!</v>
      </c>
      <c r="AY518" s="51" t="e">
        <f t="shared" si="117"/>
        <v>#REF!</v>
      </c>
      <c r="AZ518" s="51" t="e">
        <f t="shared" si="118"/>
        <v>#REF!</v>
      </c>
      <c r="BA518" s="51" t="e">
        <f t="shared" si="119"/>
        <v>#REF!</v>
      </c>
      <c r="BB518" s="51">
        <f t="shared" si="120"/>
        <v>0</v>
      </c>
      <c r="BC518" s="51" t="e">
        <f t="shared" si="121"/>
        <v>#REF!</v>
      </c>
      <c r="BD518" s="51">
        <f t="shared" si="122"/>
        <v>0</v>
      </c>
      <c r="BE518" s="51">
        <f>IFERROR(VLOOKUP(A518,salario!A$2:P$91,11,FALSE),0)</f>
        <v>0</v>
      </c>
      <c r="BF518" s="51">
        <f>SUMIFS(topmanager!$D:$D,topmanager!$C:$C,rs_nova!$A518,topmanager!$A:$A,rs_nova!BF$2)</f>
        <v>0</v>
      </c>
      <c r="BG518" s="51">
        <f>SUMIFS(topmanager!$D:$D,topmanager!$C:$C,rs_nova!$A518,topmanager!$A:$A,rs_nova!BG$2)</f>
        <v>0</v>
      </c>
      <c r="BH518" s="51">
        <f>SUMIFS(topmanager!$D:$D,topmanager!$C:$C,rs_nova!$A518,topmanager!$A:$A,rs_nova!BH$2)</f>
        <v>0</v>
      </c>
      <c r="BI518" s="51">
        <f>SUMIFS(topmanager!$D:$D,topmanager!$C:$C,rs_nova!$A518,topmanager!$A:$A,rs_nova!BI$2)</f>
        <v>0</v>
      </c>
      <c r="BJ518" s="51">
        <f>SUMIFS(topmanager!$D:$D,topmanager!$C:$C,rs_nova!$A518,topmanager!$A:$A,rs_nova!BJ$2)+SUMIFS(topmanager!$D:$D,topmanager!$C:$C,rs_nova!$A518,topmanager!$A:$A,rs_nova!BJ$2+1)</f>
        <v>0</v>
      </c>
      <c r="BK518" s="51">
        <f>IFERROR(VLOOKUP(A518,[8]ferias!$C$4:$G$100,5,FALSE),0)</f>
        <v>0</v>
      </c>
      <c r="BL518" s="51">
        <f>SUMIFS(topmanager!$D:$D,topmanager!$C:$C,rs_nova!$A518,topmanager!$A:$A,rs_nova!BL$2)</f>
        <v>0</v>
      </c>
      <c r="BM518" s="51">
        <f>SUMIFS(topmanager!$D:$D,topmanager!$C:$C,rs_nova!$A518,topmanager!$A:$A,rs_nova!BM$2)+SUMIFS(topmanager!$D:$D,topmanager!$C:$C,rs_nova!$A522,topmanager!$A:$A,151)</f>
        <v>0</v>
      </c>
      <c r="BN518" s="51">
        <f t="shared" si="123"/>
        <v>0</v>
      </c>
    </row>
    <row r="519" spans="1:66">
      <c r="A519" s="47" t="e">
        <f>total!#REF!</f>
        <v>#REF!</v>
      </c>
      <c r="B519" s="47">
        <f t="shared" ref="B519:B582" si="125">IFERROR(IF(E519="",IF(D519&lt;=B$2,30,31-DAY(D519)),IF(E519&lt;B$2,0,IF(D519&gt;=B$2,DAY(E519)-DAY(D519),DAY(E519)))),0)</f>
        <v>0</v>
      </c>
      <c r="C519" s="48" t="e">
        <f>total!#REF!</f>
        <v>#REF!</v>
      </c>
      <c r="D519" s="49" t="str">
        <f>IFERROR(VLOOKUP(A519,salario!A$3:J$32,10,FALSE),"")</f>
        <v/>
      </c>
      <c r="E519" s="49" t="str">
        <f>IFERROR(IF(VLOOKUP(A519,salario!A$3:O$32,15,FALSE)="","",VLOOKUP(A519,salario!A$3:O$32,15,FALSE)),"")</f>
        <v/>
      </c>
      <c r="F519" s="47" t="str">
        <f>IFERROR(VLOOKUP(A519,[5]base_pessoal!$B$2:$P$1504,13,FALSE),"")</f>
        <v/>
      </c>
      <c r="G519" s="50">
        <f>IFERROR(VLOOKUP(A519,salario!A$2:P$91,11,FALSE),0)*B519/30</f>
        <v>0</v>
      </c>
      <c r="H519" s="50">
        <f>SUMIFS(topmanager!$D:$D,topmanager!$C:$C,rs_nova!$A519,topmanager!$A:$A,rs_nova!H$2)+SUMIFS(topmanager!$D:$D,topmanager!$C:$C,rs_nova!$A519,topmanager!$A:$A,63)</f>
        <v>0</v>
      </c>
      <c r="I519" s="50">
        <f>-SUMIFS(topmanager!$D:$D,topmanager!$C:$C,rs_nova!$A519,topmanager!$A:$A,rs_nova!I$2)</f>
        <v>0</v>
      </c>
      <c r="J519" s="50">
        <f>SUMIFS(topmanager!$D:$D,topmanager!$C:$C,rs_nova!$A519,topmanager!$A:$A,rs_nova!J$2)</f>
        <v>0</v>
      </c>
      <c r="K519" s="50">
        <f>SUMIFS(topmanager!$D:$D,topmanager!$C:$C,rs_nova!$A519,topmanager!$A:$A,rs_nova!K$2)+SUMIFS(topmanager!$D:$D,topmanager!$C:$C,rs_nova!$A519,topmanager!$A:$A,911)</f>
        <v>0</v>
      </c>
      <c r="L519" s="50">
        <f>SUMIFS(topmanager!$D:$D,topmanager!$C:$C,rs_nova!$A519,topmanager!$A:$A,rs_nova!L$2)</f>
        <v>0</v>
      </c>
      <c r="M519" s="50">
        <f>SUMIFS(topmanager!$D:$D,topmanager!$C:$C,rs_nova!$A519,topmanager!$A:$A,rs_nova!M$2)+SUMIFS(topmanager!$D:$D,topmanager!$C:$C,rs_nova!$A519,topmanager!$A:$A,908)+SUMIFS(topmanager!$D:$D,topmanager!$C:$C,rs_nova!$A519,topmanager!$A:$A,550)</f>
        <v>0</v>
      </c>
      <c r="N519" s="50">
        <f>SUMIFS(topmanager!$D:$D,topmanager!$C:$C,rs_nova!$A519,topmanager!$A:$A,rs_nova!N$2)</f>
        <v>0</v>
      </c>
      <c r="O519" s="51">
        <f t="shared" ref="O519:O582" si="126">SUM(H519:N519)</f>
        <v>0</v>
      </c>
      <c r="P519" s="50">
        <f>IFERROR(VLOOKUP($A519,total!$B$4:$AW$437,27,0),0)</f>
        <v>0</v>
      </c>
      <c r="Q519" s="50">
        <f>IFERROR(VLOOKUP($A519,total!$B$4:$AW$437,21,0),0)</f>
        <v>0</v>
      </c>
      <c r="R519" s="50">
        <f>IFERROR(VLOOKUP($A519,total!$B$4:$AW$437,25,0),0)+IFERROR(VLOOKUP($A519,total!$B$4:$AW$437,36,0),0)</f>
        <v>0</v>
      </c>
      <c r="S519" s="50">
        <f>IFERROR(VLOOKUP(A519,gympass!$A$2:$F$148,6,0),0)</f>
        <v>0</v>
      </c>
      <c r="T519" s="50">
        <f>IFERROR(VLOOKUP($A519,total!$B$4:$AW$437,42,0),0)</f>
        <v>0</v>
      </c>
      <c r="U519" s="50">
        <f>IFERROR(VLOOKUP($A519,total!$B$4:$AW$437,32,0),0)</f>
        <v>0</v>
      </c>
      <c r="V519" s="50">
        <f>IFERROR(VLOOKUP($A519,total!$B$4:$AW$437,28,0),0)</f>
        <v>0</v>
      </c>
      <c r="W519" s="50">
        <f>IFERROR(VLOOKUP($A519,total!$B$4:$AX$437,49,0),0)</f>
        <v>0</v>
      </c>
      <c r="X519" s="50"/>
      <c r="Y519" s="50">
        <f>IFERROR(VLOOKUP(A519,#REF!,4,0),0)</f>
        <v>0</v>
      </c>
      <c r="Z519" s="50">
        <f>IFERROR(VLOOKUP(B519,#REF!,8,0),0)</f>
        <v>0</v>
      </c>
      <c r="AA519" s="50">
        <f>IFERROR(VLOOKUP($A519,total!$B$4:$AW$437,45,0),0)</f>
        <v>0</v>
      </c>
      <c r="AB519" s="50">
        <f>IFERROR(VLOOKUP($A519,total!$B$4:$AW$437,48,0),0)</f>
        <v>0</v>
      </c>
      <c r="AC519" s="50">
        <f>IFERROR(VLOOKUP($A519,total!$B$4:$AB$437,19,0),0)</f>
        <v>0</v>
      </c>
      <c r="AD519" s="50">
        <f>IFERROR(VLOOKUP($A519,total!$B$4:$AB$437,10,0),0)</f>
        <v>0</v>
      </c>
      <c r="AE519" s="50">
        <f>IFERROR(VLOOKUP($A519,total!$B$4:$AB$437,13,0),0)-SUMIFS(topmanager!$D:$D,topmanager!$C:$C,rs_nova!$A523,topmanager!$A:$A,856)</f>
        <v>0</v>
      </c>
      <c r="AF519" s="50">
        <f>IFERROR(VLOOKUP($A519,total!$B$4:$AB$437,16,0),0)</f>
        <v>0</v>
      </c>
      <c r="AG519" s="50">
        <f>IFERROR(VLOOKUP($A519,total!$B$4:$AB$437,7,0),0)</f>
        <v>0</v>
      </c>
      <c r="AH519" s="50">
        <f>IFERROR(VLOOKUP($A519,total!$B$4:$AD$437,29,0),0)</f>
        <v>0</v>
      </c>
      <c r="AI519" s="50">
        <f>IFERROR(VLOOKUP(A519,total!$B$4:$AN$437,39,0),0)</f>
        <v>0</v>
      </c>
      <c r="AJ519" s="51">
        <f t="shared" ref="AJ519:AJ582" si="127">SUM(P519:AI519)</f>
        <v>0</v>
      </c>
      <c r="AK519" s="50">
        <f t="shared" ref="AK519:AK582" si="128">AK$5*($BN519-BG519)</f>
        <v>0</v>
      </c>
      <c r="AL519" s="50">
        <f t="shared" ref="AL519:AL582" si="129">AL$5*($BN519+BJ519+BK519+BL519+BM519)</f>
        <v>0</v>
      </c>
      <c r="AM519" s="50">
        <f t="shared" ref="AM519:AM582" si="130">IF(F519="NÃO",0,AM$5*$BN519)</f>
        <v>0</v>
      </c>
      <c r="AN519" s="50" t="e">
        <f t="shared" si="124"/>
        <v>#REF!</v>
      </c>
      <c r="AO519" s="50" t="e">
        <f t="shared" si="124"/>
        <v>#REF!</v>
      </c>
      <c r="AP519" s="50" t="e">
        <f t="shared" si="124"/>
        <v>#REF!</v>
      </c>
      <c r="AQ519" s="50">
        <f>IFERROR(VLOOKUP(TEXT($A519,"000000"),[6]Página1!$A$8:$S$801,13,FALSE),0)</f>
        <v>0</v>
      </c>
      <c r="AR519" s="50">
        <f>IFERROR(VLOOKUP(TEXT($A519,"000000"),[6]Página1!$A$8:$S$801,16,FALSE),0)</f>
        <v>0</v>
      </c>
      <c r="AS519" s="50">
        <f>IFERROR(VLOOKUP(TEXT($A519,"000000"),[6]Página1!$A$8:$S$801,19,FALSE),0)</f>
        <v>0</v>
      </c>
      <c r="AT519" s="50">
        <f>IFERROR(VLOOKUP(TEXT($A519,"000000"),[7]Página1!$A$8:$R$814,12,FALSE),0)</f>
        <v>0</v>
      </c>
      <c r="AU519" s="50">
        <f>IFERROR(VLOOKUP(TEXT($A519,"000000"),[7]Página1!$A$8:$R$814,15,FALSE),0)</f>
        <v>0</v>
      </c>
      <c r="AV519" s="50">
        <f>IFERROR(VLOOKUP(TEXT($A519,"000000"),[7]Página1!$A$8:$R$814,18,FALSE),0)</f>
        <v>0</v>
      </c>
      <c r="AW519" s="50"/>
      <c r="AX519" s="51" t="e">
        <f t="shared" ref="AX519:AX582" si="131">SUM(AK519:AW519)</f>
        <v>#REF!</v>
      </c>
      <c r="AY519" s="51" t="e">
        <f t="shared" ref="AY519:AY582" si="132">AN519+AO519+AP519</f>
        <v>#REF!</v>
      </c>
      <c r="AZ519" s="51" t="e">
        <f t="shared" ref="AZ519:AZ582" si="133">AX519+AJ519+O519+G519-AY519</f>
        <v>#REF!</v>
      </c>
      <c r="BA519" s="51" t="e">
        <f t="shared" ref="BA519:BA582" si="134">AX519+AJ519+O519+G519</f>
        <v>#REF!</v>
      </c>
      <c r="BB519" s="51">
        <f t="shared" ref="BB519:BB582" si="135">($G519)/$BB$3</f>
        <v>0</v>
      </c>
      <c r="BC519" s="51" t="e">
        <f t="shared" ref="BC519:BC582" si="136">$AX519/$BB$3</f>
        <v>#REF!</v>
      </c>
      <c r="BD519" s="51">
        <f t="shared" ref="BD519:BD582" si="137">$AJ519/$BB$3</f>
        <v>0</v>
      </c>
      <c r="BE519" s="51">
        <f>IFERROR(VLOOKUP(A519,salario!A$2:P$91,11,FALSE),0)</f>
        <v>0</v>
      </c>
      <c r="BF519" s="51">
        <f>SUMIFS(topmanager!$D:$D,topmanager!$C:$C,rs_nova!$A519,topmanager!$A:$A,rs_nova!BF$2)</f>
        <v>0</v>
      </c>
      <c r="BG519" s="51">
        <f>SUMIFS(topmanager!$D:$D,topmanager!$C:$C,rs_nova!$A519,topmanager!$A:$A,rs_nova!BG$2)</f>
        <v>0</v>
      </c>
      <c r="BH519" s="51">
        <f>SUMIFS(topmanager!$D:$D,topmanager!$C:$C,rs_nova!$A519,topmanager!$A:$A,rs_nova!BH$2)</f>
        <v>0</v>
      </c>
      <c r="BI519" s="51">
        <f>SUMIFS(topmanager!$D:$D,topmanager!$C:$C,rs_nova!$A519,topmanager!$A:$A,rs_nova!BI$2)</f>
        <v>0</v>
      </c>
      <c r="BJ519" s="51">
        <f>SUMIFS(topmanager!$D:$D,topmanager!$C:$C,rs_nova!$A519,topmanager!$A:$A,rs_nova!BJ$2)+SUMIFS(topmanager!$D:$D,topmanager!$C:$C,rs_nova!$A519,topmanager!$A:$A,rs_nova!BJ$2+1)</f>
        <v>0</v>
      </c>
      <c r="BK519" s="51">
        <f>IFERROR(VLOOKUP(A519,[8]ferias!$C$4:$G$100,5,FALSE),0)</f>
        <v>0</v>
      </c>
      <c r="BL519" s="51">
        <f>SUMIFS(topmanager!$D:$D,topmanager!$C:$C,rs_nova!$A519,topmanager!$A:$A,rs_nova!BL$2)</f>
        <v>0</v>
      </c>
      <c r="BM519" s="51">
        <f>SUMIFS(topmanager!$D:$D,topmanager!$C:$C,rs_nova!$A519,topmanager!$A:$A,rs_nova!BM$2)+SUMIFS(topmanager!$D:$D,topmanager!$C:$C,rs_nova!$A523,topmanager!$A:$A,151)</f>
        <v>0</v>
      </c>
      <c r="BN519" s="51">
        <f t="shared" ref="BN519:BN582" si="138">BF519+BG519+BH519+BI519+P519+O519+W519</f>
        <v>0</v>
      </c>
    </row>
    <row r="520" spans="1:66">
      <c r="A520" s="47" t="e">
        <f>total!#REF!</f>
        <v>#REF!</v>
      </c>
      <c r="B520" s="47">
        <f t="shared" si="125"/>
        <v>0</v>
      </c>
      <c r="C520" s="48" t="e">
        <f>total!#REF!</f>
        <v>#REF!</v>
      </c>
      <c r="D520" s="49" t="str">
        <f>IFERROR(VLOOKUP(A520,salario!A$3:J$32,10,FALSE),"")</f>
        <v/>
      </c>
      <c r="E520" s="49" t="str">
        <f>IFERROR(IF(VLOOKUP(A520,salario!A$3:O$32,15,FALSE)="","",VLOOKUP(A520,salario!A$3:O$32,15,FALSE)),"")</f>
        <v/>
      </c>
      <c r="F520" s="47" t="str">
        <f>IFERROR(VLOOKUP(A520,[5]base_pessoal!$B$2:$P$1504,13,FALSE),"")</f>
        <v/>
      </c>
      <c r="G520" s="50">
        <f>IFERROR(VLOOKUP(A520,salario!A$2:P$91,11,FALSE),0)*B520/30</f>
        <v>0</v>
      </c>
      <c r="H520" s="50">
        <f>SUMIFS(topmanager!$D:$D,topmanager!$C:$C,rs_nova!$A520,topmanager!$A:$A,rs_nova!H$2)+SUMIFS(topmanager!$D:$D,topmanager!$C:$C,rs_nova!$A520,topmanager!$A:$A,63)</f>
        <v>0</v>
      </c>
      <c r="I520" s="50">
        <f>-SUMIFS(topmanager!$D:$D,topmanager!$C:$C,rs_nova!$A520,topmanager!$A:$A,rs_nova!I$2)</f>
        <v>0</v>
      </c>
      <c r="J520" s="50">
        <f>SUMIFS(topmanager!$D:$D,topmanager!$C:$C,rs_nova!$A520,topmanager!$A:$A,rs_nova!J$2)</f>
        <v>0</v>
      </c>
      <c r="K520" s="50">
        <f>SUMIFS(topmanager!$D:$D,topmanager!$C:$C,rs_nova!$A520,topmanager!$A:$A,rs_nova!K$2)+SUMIFS(topmanager!$D:$D,topmanager!$C:$C,rs_nova!$A520,topmanager!$A:$A,911)</f>
        <v>0</v>
      </c>
      <c r="L520" s="50">
        <f>SUMIFS(topmanager!$D:$D,topmanager!$C:$C,rs_nova!$A520,topmanager!$A:$A,rs_nova!L$2)</f>
        <v>0</v>
      </c>
      <c r="M520" s="50">
        <f>SUMIFS(topmanager!$D:$D,topmanager!$C:$C,rs_nova!$A520,topmanager!$A:$A,rs_nova!M$2)+SUMIFS(topmanager!$D:$D,topmanager!$C:$C,rs_nova!$A520,topmanager!$A:$A,908)+SUMIFS(topmanager!$D:$D,topmanager!$C:$C,rs_nova!$A520,topmanager!$A:$A,550)</f>
        <v>0</v>
      </c>
      <c r="N520" s="50">
        <f>SUMIFS(topmanager!$D:$D,topmanager!$C:$C,rs_nova!$A520,topmanager!$A:$A,rs_nova!N$2)</f>
        <v>0</v>
      </c>
      <c r="O520" s="51">
        <f t="shared" si="126"/>
        <v>0</v>
      </c>
      <c r="P520" s="50">
        <f>IFERROR(VLOOKUP($A520,total!$B$4:$AW$437,27,0),0)</f>
        <v>0</v>
      </c>
      <c r="Q520" s="50">
        <f>IFERROR(VLOOKUP($A520,total!$B$4:$AW$437,21,0),0)</f>
        <v>0</v>
      </c>
      <c r="R520" s="50">
        <f>IFERROR(VLOOKUP($A520,total!$B$4:$AW$437,25,0),0)+IFERROR(VLOOKUP($A520,total!$B$4:$AW$437,36,0),0)</f>
        <v>0</v>
      </c>
      <c r="S520" s="50">
        <f>IFERROR(VLOOKUP(A520,gympass!$A$2:$F$148,6,0),0)</f>
        <v>0</v>
      </c>
      <c r="T520" s="50">
        <f>IFERROR(VLOOKUP($A520,total!$B$4:$AW$437,42,0),0)</f>
        <v>0</v>
      </c>
      <c r="U520" s="50">
        <f>IFERROR(VLOOKUP($A520,total!$B$4:$AW$437,32,0),0)</f>
        <v>0</v>
      </c>
      <c r="V520" s="50">
        <f>IFERROR(VLOOKUP($A520,total!$B$4:$AW$437,28,0),0)</f>
        <v>0</v>
      </c>
      <c r="W520" s="50">
        <f>IFERROR(VLOOKUP($A520,total!$B$4:$AX$437,49,0),0)</f>
        <v>0</v>
      </c>
      <c r="X520" s="50"/>
      <c r="Y520" s="50">
        <f>IFERROR(VLOOKUP(A520,#REF!,4,0),0)</f>
        <v>0</v>
      </c>
      <c r="Z520" s="50">
        <f>IFERROR(VLOOKUP(B520,#REF!,8,0),0)</f>
        <v>0</v>
      </c>
      <c r="AA520" s="50">
        <f>IFERROR(VLOOKUP($A520,total!$B$4:$AW$437,45,0),0)</f>
        <v>0</v>
      </c>
      <c r="AB520" s="50">
        <f>IFERROR(VLOOKUP($A520,total!$B$4:$AW$437,48,0),0)</f>
        <v>0</v>
      </c>
      <c r="AC520" s="50">
        <f>IFERROR(VLOOKUP($A520,total!$B$4:$AB$437,19,0),0)</f>
        <v>0</v>
      </c>
      <c r="AD520" s="50">
        <f>IFERROR(VLOOKUP($A520,total!$B$4:$AB$437,10,0),0)</f>
        <v>0</v>
      </c>
      <c r="AE520" s="50">
        <f>IFERROR(VLOOKUP($A520,total!$B$4:$AB$437,13,0),0)-SUMIFS(topmanager!$D:$D,topmanager!$C:$C,rs_nova!$A524,topmanager!$A:$A,856)</f>
        <v>0</v>
      </c>
      <c r="AF520" s="50">
        <f>IFERROR(VLOOKUP($A520,total!$B$4:$AB$437,16,0),0)</f>
        <v>0</v>
      </c>
      <c r="AG520" s="50">
        <f>IFERROR(VLOOKUP($A520,total!$B$4:$AB$437,7,0),0)</f>
        <v>0</v>
      </c>
      <c r="AH520" s="50">
        <f>IFERROR(VLOOKUP($A520,total!$B$4:$AD$437,29,0),0)</f>
        <v>0</v>
      </c>
      <c r="AI520" s="50">
        <f>IFERROR(VLOOKUP(A520,total!$B$4:$AN$437,39,0),0)</f>
        <v>0</v>
      </c>
      <c r="AJ520" s="51">
        <f t="shared" si="127"/>
        <v>0</v>
      </c>
      <c r="AK520" s="50">
        <f t="shared" si="128"/>
        <v>0</v>
      </c>
      <c r="AL520" s="50">
        <f t="shared" si="129"/>
        <v>0</v>
      </c>
      <c r="AM520" s="50">
        <f t="shared" si="130"/>
        <v>0</v>
      </c>
      <c r="AN520" s="50" t="e">
        <f t="shared" si="124"/>
        <v>#REF!</v>
      </c>
      <c r="AO520" s="50" t="e">
        <f t="shared" si="124"/>
        <v>#REF!</v>
      </c>
      <c r="AP520" s="50" t="e">
        <f t="shared" si="124"/>
        <v>#REF!</v>
      </c>
      <c r="AQ520" s="50">
        <f>IFERROR(VLOOKUP(TEXT($A520,"000000"),[6]Página1!$A$8:$S$801,13,FALSE),0)</f>
        <v>0</v>
      </c>
      <c r="AR520" s="50">
        <f>IFERROR(VLOOKUP(TEXT($A520,"000000"),[6]Página1!$A$8:$S$801,16,FALSE),0)</f>
        <v>0</v>
      </c>
      <c r="AS520" s="50">
        <f>IFERROR(VLOOKUP(TEXT($A520,"000000"),[6]Página1!$A$8:$S$801,19,FALSE),0)</f>
        <v>0</v>
      </c>
      <c r="AT520" s="50">
        <f>IFERROR(VLOOKUP(TEXT($A520,"000000"),[7]Página1!$A$8:$R$814,12,FALSE),0)</f>
        <v>0</v>
      </c>
      <c r="AU520" s="50">
        <f>IFERROR(VLOOKUP(TEXT($A520,"000000"),[7]Página1!$A$8:$R$814,15,FALSE),0)</f>
        <v>0</v>
      </c>
      <c r="AV520" s="50">
        <f>IFERROR(VLOOKUP(TEXT($A520,"000000"),[7]Página1!$A$8:$R$814,18,FALSE),0)</f>
        <v>0</v>
      </c>
      <c r="AW520" s="50"/>
      <c r="AX520" s="51" t="e">
        <f t="shared" si="131"/>
        <v>#REF!</v>
      </c>
      <c r="AY520" s="51" t="e">
        <f t="shared" si="132"/>
        <v>#REF!</v>
      </c>
      <c r="AZ520" s="51" t="e">
        <f t="shared" si="133"/>
        <v>#REF!</v>
      </c>
      <c r="BA520" s="51" t="e">
        <f t="shared" si="134"/>
        <v>#REF!</v>
      </c>
      <c r="BB520" s="51">
        <f t="shared" si="135"/>
        <v>0</v>
      </c>
      <c r="BC520" s="51" t="e">
        <f t="shared" si="136"/>
        <v>#REF!</v>
      </c>
      <c r="BD520" s="51">
        <f t="shared" si="137"/>
        <v>0</v>
      </c>
      <c r="BE520" s="51">
        <f>IFERROR(VLOOKUP(A520,salario!A$2:P$91,11,FALSE),0)</f>
        <v>0</v>
      </c>
      <c r="BF520" s="51">
        <f>SUMIFS(topmanager!$D:$D,topmanager!$C:$C,rs_nova!$A520,topmanager!$A:$A,rs_nova!BF$2)</f>
        <v>0</v>
      </c>
      <c r="BG520" s="51">
        <f>SUMIFS(topmanager!$D:$D,topmanager!$C:$C,rs_nova!$A520,topmanager!$A:$A,rs_nova!BG$2)</f>
        <v>0</v>
      </c>
      <c r="BH520" s="51">
        <f>SUMIFS(topmanager!$D:$D,topmanager!$C:$C,rs_nova!$A520,topmanager!$A:$A,rs_nova!BH$2)</f>
        <v>0</v>
      </c>
      <c r="BI520" s="51">
        <f>SUMIFS(topmanager!$D:$D,topmanager!$C:$C,rs_nova!$A520,topmanager!$A:$A,rs_nova!BI$2)</f>
        <v>0</v>
      </c>
      <c r="BJ520" s="51">
        <f>SUMIFS(topmanager!$D:$D,topmanager!$C:$C,rs_nova!$A520,topmanager!$A:$A,rs_nova!BJ$2)+SUMIFS(topmanager!$D:$D,topmanager!$C:$C,rs_nova!$A520,topmanager!$A:$A,rs_nova!BJ$2+1)</f>
        <v>0</v>
      </c>
      <c r="BK520" s="51">
        <f>IFERROR(VLOOKUP(A520,[8]ferias!$C$4:$G$100,5,FALSE),0)</f>
        <v>0</v>
      </c>
      <c r="BL520" s="51">
        <f>SUMIFS(topmanager!$D:$D,topmanager!$C:$C,rs_nova!$A520,topmanager!$A:$A,rs_nova!BL$2)</f>
        <v>0</v>
      </c>
      <c r="BM520" s="51">
        <f>SUMIFS(topmanager!$D:$D,topmanager!$C:$C,rs_nova!$A520,topmanager!$A:$A,rs_nova!BM$2)+SUMIFS(topmanager!$D:$D,topmanager!$C:$C,rs_nova!$A524,topmanager!$A:$A,151)</f>
        <v>0</v>
      </c>
      <c r="BN520" s="51">
        <f t="shared" si="138"/>
        <v>0</v>
      </c>
    </row>
    <row r="521" spans="1:66">
      <c r="A521" s="47" t="e">
        <f>total!#REF!</f>
        <v>#REF!</v>
      </c>
      <c r="B521" s="47">
        <f t="shared" si="125"/>
        <v>0</v>
      </c>
      <c r="C521" s="48" t="e">
        <f>total!#REF!</f>
        <v>#REF!</v>
      </c>
      <c r="D521" s="49" t="str">
        <f>IFERROR(VLOOKUP(A521,salario!A$3:J$32,10,FALSE),"")</f>
        <v/>
      </c>
      <c r="E521" s="49" t="str">
        <f>IFERROR(IF(VLOOKUP(A521,salario!A$3:O$32,15,FALSE)="","",VLOOKUP(A521,salario!A$3:O$32,15,FALSE)),"")</f>
        <v/>
      </c>
      <c r="F521" s="47" t="str">
        <f>IFERROR(VLOOKUP(A521,[5]base_pessoal!$B$2:$P$1504,13,FALSE),"")</f>
        <v/>
      </c>
      <c r="G521" s="50">
        <f>IFERROR(VLOOKUP(A521,salario!A$2:P$91,11,FALSE),0)*B521/30</f>
        <v>0</v>
      </c>
      <c r="H521" s="50">
        <f>SUMIFS(topmanager!$D:$D,topmanager!$C:$C,rs_nova!$A521,topmanager!$A:$A,rs_nova!H$2)+SUMIFS(topmanager!$D:$D,topmanager!$C:$C,rs_nova!$A521,topmanager!$A:$A,63)</f>
        <v>0</v>
      </c>
      <c r="I521" s="50">
        <f>-SUMIFS(topmanager!$D:$D,topmanager!$C:$C,rs_nova!$A521,topmanager!$A:$A,rs_nova!I$2)</f>
        <v>0</v>
      </c>
      <c r="J521" s="50">
        <f>SUMIFS(topmanager!$D:$D,topmanager!$C:$C,rs_nova!$A521,topmanager!$A:$A,rs_nova!J$2)</f>
        <v>0</v>
      </c>
      <c r="K521" s="50">
        <f>SUMIFS(topmanager!$D:$D,topmanager!$C:$C,rs_nova!$A521,topmanager!$A:$A,rs_nova!K$2)+SUMIFS(topmanager!$D:$D,topmanager!$C:$C,rs_nova!$A521,topmanager!$A:$A,911)</f>
        <v>0</v>
      </c>
      <c r="L521" s="50">
        <f>SUMIFS(topmanager!$D:$D,topmanager!$C:$C,rs_nova!$A521,topmanager!$A:$A,rs_nova!L$2)</f>
        <v>0</v>
      </c>
      <c r="M521" s="50">
        <f>SUMIFS(topmanager!$D:$D,topmanager!$C:$C,rs_nova!$A521,topmanager!$A:$A,rs_nova!M$2)+SUMIFS(topmanager!$D:$D,topmanager!$C:$C,rs_nova!$A521,topmanager!$A:$A,908)+SUMIFS(topmanager!$D:$D,topmanager!$C:$C,rs_nova!$A521,topmanager!$A:$A,550)</f>
        <v>0</v>
      </c>
      <c r="N521" s="50">
        <f>SUMIFS(topmanager!$D:$D,topmanager!$C:$C,rs_nova!$A521,topmanager!$A:$A,rs_nova!N$2)</f>
        <v>0</v>
      </c>
      <c r="O521" s="51">
        <f t="shared" si="126"/>
        <v>0</v>
      </c>
      <c r="P521" s="50">
        <f>IFERROR(VLOOKUP($A521,total!$B$4:$AW$437,27,0),0)</f>
        <v>0</v>
      </c>
      <c r="Q521" s="50">
        <f>IFERROR(VLOOKUP($A521,total!$B$4:$AW$437,21,0),0)</f>
        <v>0</v>
      </c>
      <c r="R521" s="50">
        <f>IFERROR(VLOOKUP($A521,total!$B$4:$AW$437,25,0),0)+IFERROR(VLOOKUP($A521,total!$B$4:$AW$437,36,0),0)</f>
        <v>0</v>
      </c>
      <c r="S521" s="50">
        <f>IFERROR(VLOOKUP(A521,gympass!$A$2:$F$148,6,0),0)</f>
        <v>0</v>
      </c>
      <c r="T521" s="50">
        <f>IFERROR(VLOOKUP($A521,total!$B$4:$AW$437,42,0),0)</f>
        <v>0</v>
      </c>
      <c r="U521" s="50">
        <f>IFERROR(VLOOKUP($A521,total!$B$4:$AW$437,32,0),0)</f>
        <v>0</v>
      </c>
      <c r="V521" s="50">
        <f>IFERROR(VLOOKUP($A521,total!$B$4:$AW$437,28,0),0)</f>
        <v>0</v>
      </c>
      <c r="W521" s="50">
        <f>IFERROR(VLOOKUP($A521,total!$B$4:$AX$437,49,0),0)</f>
        <v>0</v>
      </c>
      <c r="X521" s="50"/>
      <c r="Y521" s="50">
        <f>IFERROR(VLOOKUP(A521,#REF!,4,0),0)</f>
        <v>0</v>
      </c>
      <c r="Z521" s="50">
        <f>IFERROR(VLOOKUP(B521,#REF!,8,0),0)</f>
        <v>0</v>
      </c>
      <c r="AA521" s="50">
        <f>IFERROR(VLOOKUP($A521,total!$B$4:$AW$437,45,0),0)</f>
        <v>0</v>
      </c>
      <c r="AB521" s="50">
        <f>IFERROR(VLOOKUP($A521,total!$B$4:$AW$437,48,0),0)</f>
        <v>0</v>
      </c>
      <c r="AC521" s="50">
        <f>IFERROR(VLOOKUP($A521,total!$B$4:$AB$437,19,0),0)</f>
        <v>0</v>
      </c>
      <c r="AD521" s="50">
        <f>IFERROR(VLOOKUP($A521,total!$B$4:$AB$437,10,0),0)</f>
        <v>0</v>
      </c>
      <c r="AE521" s="50">
        <f>IFERROR(VLOOKUP($A521,total!$B$4:$AB$437,13,0),0)-SUMIFS(topmanager!$D:$D,topmanager!$C:$C,rs_nova!$A525,topmanager!$A:$A,856)</f>
        <v>0</v>
      </c>
      <c r="AF521" s="50">
        <f>IFERROR(VLOOKUP($A521,total!$B$4:$AB$437,16,0),0)</f>
        <v>0</v>
      </c>
      <c r="AG521" s="50">
        <f>IFERROR(VLOOKUP($A521,total!$B$4:$AB$437,7,0),0)</f>
        <v>0</v>
      </c>
      <c r="AH521" s="50">
        <f>IFERROR(VLOOKUP($A521,total!$B$4:$AD$437,29,0),0)</f>
        <v>0</v>
      </c>
      <c r="AI521" s="50">
        <f>IFERROR(VLOOKUP(A521,total!$B$4:$AN$437,39,0),0)</f>
        <v>0</v>
      </c>
      <c r="AJ521" s="51">
        <f t="shared" si="127"/>
        <v>0</v>
      </c>
      <c r="AK521" s="50">
        <f t="shared" si="128"/>
        <v>0</v>
      </c>
      <c r="AL521" s="50">
        <f t="shared" si="129"/>
        <v>0</v>
      </c>
      <c r="AM521" s="50">
        <f t="shared" si="130"/>
        <v>0</v>
      </c>
      <c r="AN521" s="50" t="e">
        <f t="shared" si="124"/>
        <v>#REF!</v>
      </c>
      <c r="AO521" s="50" t="e">
        <f t="shared" si="124"/>
        <v>#REF!</v>
      </c>
      <c r="AP521" s="50" t="e">
        <f t="shared" si="124"/>
        <v>#REF!</v>
      </c>
      <c r="AQ521" s="50">
        <f>IFERROR(VLOOKUP(TEXT($A521,"000000"),[6]Página1!$A$8:$S$801,13,FALSE),0)</f>
        <v>0</v>
      </c>
      <c r="AR521" s="50">
        <f>IFERROR(VLOOKUP(TEXT($A521,"000000"),[6]Página1!$A$8:$S$801,16,FALSE),0)</f>
        <v>0</v>
      </c>
      <c r="AS521" s="50">
        <f>IFERROR(VLOOKUP(TEXT($A521,"000000"),[6]Página1!$A$8:$S$801,19,FALSE),0)</f>
        <v>0</v>
      </c>
      <c r="AT521" s="50">
        <f>IFERROR(VLOOKUP(TEXT($A521,"000000"),[7]Página1!$A$8:$R$814,12,FALSE),0)</f>
        <v>0</v>
      </c>
      <c r="AU521" s="50">
        <f>IFERROR(VLOOKUP(TEXT($A521,"000000"),[7]Página1!$A$8:$R$814,15,FALSE),0)</f>
        <v>0</v>
      </c>
      <c r="AV521" s="50">
        <f>IFERROR(VLOOKUP(TEXT($A521,"000000"),[7]Página1!$A$8:$R$814,18,FALSE),0)</f>
        <v>0</v>
      </c>
      <c r="AW521" s="50"/>
      <c r="AX521" s="51" t="e">
        <f t="shared" si="131"/>
        <v>#REF!</v>
      </c>
      <c r="AY521" s="51" t="e">
        <f t="shared" si="132"/>
        <v>#REF!</v>
      </c>
      <c r="AZ521" s="51" t="e">
        <f t="shared" si="133"/>
        <v>#REF!</v>
      </c>
      <c r="BA521" s="51" t="e">
        <f t="shared" si="134"/>
        <v>#REF!</v>
      </c>
      <c r="BB521" s="51">
        <f t="shared" si="135"/>
        <v>0</v>
      </c>
      <c r="BC521" s="51" t="e">
        <f t="shared" si="136"/>
        <v>#REF!</v>
      </c>
      <c r="BD521" s="51">
        <f t="shared" si="137"/>
        <v>0</v>
      </c>
      <c r="BE521" s="51">
        <f>IFERROR(VLOOKUP(A521,salario!A$2:P$91,11,FALSE),0)</f>
        <v>0</v>
      </c>
      <c r="BF521" s="51">
        <f>SUMIFS(topmanager!$D:$D,topmanager!$C:$C,rs_nova!$A521,topmanager!$A:$A,rs_nova!BF$2)</f>
        <v>0</v>
      </c>
      <c r="BG521" s="51">
        <f>SUMIFS(topmanager!$D:$D,topmanager!$C:$C,rs_nova!$A521,topmanager!$A:$A,rs_nova!BG$2)</f>
        <v>0</v>
      </c>
      <c r="BH521" s="51">
        <f>SUMIFS(topmanager!$D:$D,topmanager!$C:$C,rs_nova!$A521,topmanager!$A:$A,rs_nova!BH$2)</f>
        <v>0</v>
      </c>
      <c r="BI521" s="51">
        <f>SUMIFS(topmanager!$D:$D,topmanager!$C:$C,rs_nova!$A521,topmanager!$A:$A,rs_nova!BI$2)</f>
        <v>0</v>
      </c>
      <c r="BJ521" s="51">
        <f>SUMIFS(topmanager!$D:$D,topmanager!$C:$C,rs_nova!$A521,topmanager!$A:$A,rs_nova!BJ$2)+SUMIFS(topmanager!$D:$D,topmanager!$C:$C,rs_nova!$A521,topmanager!$A:$A,rs_nova!BJ$2+1)</f>
        <v>0</v>
      </c>
      <c r="BK521" s="51">
        <f>IFERROR(VLOOKUP(A521,[8]ferias!$C$4:$G$100,5,FALSE),0)</f>
        <v>0</v>
      </c>
      <c r="BL521" s="51">
        <f>SUMIFS(topmanager!$D:$D,topmanager!$C:$C,rs_nova!$A521,topmanager!$A:$A,rs_nova!BL$2)</f>
        <v>0</v>
      </c>
      <c r="BM521" s="51">
        <f>SUMIFS(topmanager!$D:$D,topmanager!$C:$C,rs_nova!$A521,topmanager!$A:$A,rs_nova!BM$2)+SUMIFS(topmanager!$D:$D,topmanager!$C:$C,rs_nova!$A525,topmanager!$A:$A,151)</f>
        <v>0</v>
      </c>
      <c r="BN521" s="51">
        <f t="shared" si="138"/>
        <v>0</v>
      </c>
    </row>
    <row r="522" spans="1:66">
      <c r="A522" s="47" t="e">
        <f>total!#REF!</f>
        <v>#REF!</v>
      </c>
      <c r="B522" s="47">
        <f t="shared" si="125"/>
        <v>0</v>
      </c>
      <c r="C522" s="48" t="e">
        <f>total!#REF!</f>
        <v>#REF!</v>
      </c>
      <c r="D522" s="49" t="str">
        <f>IFERROR(VLOOKUP(A522,salario!A$3:J$32,10,FALSE),"")</f>
        <v/>
      </c>
      <c r="E522" s="49" t="str">
        <f>IFERROR(IF(VLOOKUP(A522,salario!A$3:O$32,15,FALSE)="","",VLOOKUP(A522,salario!A$3:O$32,15,FALSE)),"")</f>
        <v/>
      </c>
      <c r="F522" s="47" t="str">
        <f>IFERROR(VLOOKUP(A522,[5]base_pessoal!$B$2:$P$1504,13,FALSE),"")</f>
        <v/>
      </c>
      <c r="G522" s="50">
        <f>IFERROR(VLOOKUP(A522,salario!A$2:P$91,11,FALSE),0)*B522/30</f>
        <v>0</v>
      </c>
      <c r="H522" s="50">
        <f>SUMIFS(topmanager!$D:$D,topmanager!$C:$C,rs_nova!$A522,topmanager!$A:$A,rs_nova!H$2)+SUMIFS(topmanager!$D:$D,topmanager!$C:$C,rs_nova!$A522,topmanager!$A:$A,63)</f>
        <v>0</v>
      </c>
      <c r="I522" s="50">
        <f>-SUMIFS(topmanager!$D:$D,topmanager!$C:$C,rs_nova!$A522,topmanager!$A:$A,rs_nova!I$2)</f>
        <v>0</v>
      </c>
      <c r="J522" s="50">
        <f>SUMIFS(topmanager!$D:$D,topmanager!$C:$C,rs_nova!$A522,topmanager!$A:$A,rs_nova!J$2)</f>
        <v>0</v>
      </c>
      <c r="K522" s="50">
        <f>SUMIFS(topmanager!$D:$D,topmanager!$C:$C,rs_nova!$A522,topmanager!$A:$A,rs_nova!K$2)+SUMIFS(topmanager!$D:$D,topmanager!$C:$C,rs_nova!$A522,topmanager!$A:$A,911)</f>
        <v>0</v>
      </c>
      <c r="L522" s="50">
        <f>SUMIFS(topmanager!$D:$D,topmanager!$C:$C,rs_nova!$A522,topmanager!$A:$A,rs_nova!L$2)</f>
        <v>0</v>
      </c>
      <c r="M522" s="50">
        <f>SUMIFS(topmanager!$D:$D,topmanager!$C:$C,rs_nova!$A522,topmanager!$A:$A,rs_nova!M$2)+SUMIFS(topmanager!$D:$D,topmanager!$C:$C,rs_nova!$A522,topmanager!$A:$A,908)+SUMIFS(topmanager!$D:$D,topmanager!$C:$C,rs_nova!$A522,topmanager!$A:$A,550)</f>
        <v>0</v>
      </c>
      <c r="N522" s="50">
        <f>SUMIFS(topmanager!$D:$D,topmanager!$C:$C,rs_nova!$A522,topmanager!$A:$A,rs_nova!N$2)</f>
        <v>0</v>
      </c>
      <c r="O522" s="51">
        <f t="shared" si="126"/>
        <v>0</v>
      </c>
      <c r="P522" s="50">
        <f>IFERROR(VLOOKUP($A522,total!$B$4:$AW$437,27,0),0)</f>
        <v>0</v>
      </c>
      <c r="Q522" s="50">
        <f>IFERROR(VLOOKUP($A522,total!$B$4:$AW$437,21,0),0)</f>
        <v>0</v>
      </c>
      <c r="R522" s="50">
        <f>IFERROR(VLOOKUP($A522,total!$B$4:$AW$437,25,0),0)+IFERROR(VLOOKUP($A522,total!$B$4:$AW$437,36,0),0)</f>
        <v>0</v>
      </c>
      <c r="S522" s="50">
        <f>IFERROR(VLOOKUP(A522,gympass!$A$2:$F$148,6,0),0)</f>
        <v>0</v>
      </c>
      <c r="T522" s="50">
        <f>IFERROR(VLOOKUP($A522,total!$B$4:$AW$437,42,0),0)</f>
        <v>0</v>
      </c>
      <c r="U522" s="50">
        <f>IFERROR(VLOOKUP($A522,total!$B$4:$AW$437,32,0),0)</f>
        <v>0</v>
      </c>
      <c r="V522" s="50">
        <f>IFERROR(VLOOKUP($A522,total!$B$4:$AW$437,28,0),0)</f>
        <v>0</v>
      </c>
      <c r="W522" s="50">
        <f>IFERROR(VLOOKUP($A522,total!$B$4:$AX$437,49,0),0)</f>
        <v>0</v>
      </c>
      <c r="X522" s="50"/>
      <c r="Y522" s="50">
        <f>IFERROR(VLOOKUP(A522,#REF!,4,0),0)</f>
        <v>0</v>
      </c>
      <c r="Z522" s="50">
        <f>IFERROR(VLOOKUP(B522,#REF!,8,0),0)</f>
        <v>0</v>
      </c>
      <c r="AA522" s="50">
        <f>IFERROR(VLOOKUP($A522,total!$B$4:$AW$437,45,0),0)</f>
        <v>0</v>
      </c>
      <c r="AB522" s="50">
        <f>IFERROR(VLOOKUP($A522,total!$B$4:$AW$437,48,0),0)</f>
        <v>0</v>
      </c>
      <c r="AC522" s="50">
        <f>IFERROR(VLOOKUP($A522,total!$B$4:$AB$437,19,0),0)</f>
        <v>0</v>
      </c>
      <c r="AD522" s="50">
        <f>IFERROR(VLOOKUP($A522,total!$B$4:$AB$437,10,0),0)</f>
        <v>0</v>
      </c>
      <c r="AE522" s="50">
        <f>IFERROR(VLOOKUP($A522,total!$B$4:$AB$437,13,0),0)-SUMIFS(topmanager!$D:$D,topmanager!$C:$C,rs_nova!$A526,topmanager!$A:$A,856)</f>
        <v>0</v>
      </c>
      <c r="AF522" s="50">
        <f>IFERROR(VLOOKUP($A522,total!$B$4:$AB$437,16,0),0)</f>
        <v>0</v>
      </c>
      <c r="AG522" s="50">
        <f>IFERROR(VLOOKUP($A522,total!$B$4:$AB$437,7,0),0)</f>
        <v>0</v>
      </c>
      <c r="AH522" s="50">
        <f>IFERROR(VLOOKUP($A522,total!$B$4:$AD$437,29,0),0)</f>
        <v>0</v>
      </c>
      <c r="AI522" s="50">
        <f>IFERROR(VLOOKUP(A522,total!$B$4:$AN$437,39,0),0)</f>
        <v>0</v>
      </c>
      <c r="AJ522" s="51">
        <f t="shared" si="127"/>
        <v>0</v>
      </c>
      <c r="AK522" s="50">
        <f t="shared" si="128"/>
        <v>0</v>
      </c>
      <c r="AL522" s="50">
        <f t="shared" si="129"/>
        <v>0</v>
      </c>
      <c r="AM522" s="50">
        <f t="shared" si="130"/>
        <v>0</v>
      </c>
      <c r="AN522" s="50" t="e">
        <f t="shared" si="124"/>
        <v>#REF!</v>
      </c>
      <c r="AO522" s="50" t="e">
        <f t="shared" si="124"/>
        <v>#REF!</v>
      </c>
      <c r="AP522" s="50" t="e">
        <f t="shared" si="124"/>
        <v>#REF!</v>
      </c>
      <c r="AQ522" s="50">
        <f>IFERROR(VLOOKUP(TEXT($A522,"000000"),[6]Página1!$A$8:$S$801,13,FALSE),0)</f>
        <v>0</v>
      </c>
      <c r="AR522" s="50">
        <f>IFERROR(VLOOKUP(TEXT($A522,"000000"),[6]Página1!$A$8:$S$801,16,FALSE),0)</f>
        <v>0</v>
      </c>
      <c r="AS522" s="50">
        <f>IFERROR(VLOOKUP(TEXT($A522,"000000"),[6]Página1!$A$8:$S$801,19,FALSE),0)</f>
        <v>0</v>
      </c>
      <c r="AT522" s="50">
        <f>IFERROR(VLOOKUP(TEXT($A522,"000000"),[7]Página1!$A$8:$R$814,12,FALSE),0)</f>
        <v>0</v>
      </c>
      <c r="AU522" s="50">
        <f>IFERROR(VLOOKUP(TEXT($A522,"000000"),[7]Página1!$A$8:$R$814,15,FALSE),0)</f>
        <v>0</v>
      </c>
      <c r="AV522" s="50">
        <f>IFERROR(VLOOKUP(TEXT($A522,"000000"),[7]Página1!$A$8:$R$814,18,FALSE),0)</f>
        <v>0</v>
      </c>
      <c r="AW522" s="50"/>
      <c r="AX522" s="51" t="e">
        <f t="shared" si="131"/>
        <v>#REF!</v>
      </c>
      <c r="AY522" s="51" t="e">
        <f t="shared" si="132"/>
        <v>#REF!</v>
      </c>
      <c r="AZ522" s="51" t="e">
        <f t="shared" si="133"/>
        <v>#REF!</v>
      </c>
      <c r="BA522" s="51" t="e">
        <f t="shared" si="134"/>
        <v>#REF!</v>
      </c>
      <c r="BB522" s="51">
        <f t="shared" si="135"/>
        <v>0</v>
      </c>
      <c r="BC522" s="51" t="e">
        <f t="shared" si="136"/>
        <v>#REF!</v>
      </c>
      <c r="BD522" s="51">
        <f t="shared" si="137"/>
        <v>0</v>
      </c>
      <c r="BE522" s="51">
        <f>IFERROR(VLOOKUP(A522,salario!A$2:P$91,11,FALSE),0)</f>
        <v>0</v>
      </c>
      <c r="BF522" s="51">
        <f>SUMIFS(topmanager!$D:$D,topmanager!$C:$C,rs_nova!$A522,topmanager!$A:$A,rs_nova!BF$2)</f>
        <v>0</v>
      </c>
      <c r="BG522" s="51">
        <f>SUMIFS(topmanager!$D:$D,topmanager!$C:$C,rs_nova!$A522,topmanager!$A:$A,rs_nova!BG$2)</f>
        <v>0</v>
      </c>
      <c r="BH522" s="51">
        <f>SUMIFS(topmanager!$D:$D,topmanager!$C:$C,rs_nova!$A522,topmanager!$A:$A,rs_nova!BH$2)</f>
        <v>0</v>
      </c>
      <c r="BI522" s="51">
        <f>SUMIFS(topmanager!$D:$D,topmanager!$C:$C,rs_nova!$A522,topmanager!$A:$A,rs_nova!BI$2)</f>
        <v>0</v>
      </c>
      <c r="BJ522" s="51">
        <f>SUMIFS(topmanager!$D:$D,topmanager!$C:$C,rs_nova!$A522,topmanager!$A:$A,rs_nova!BJ$2)+SUMIFS(topmanager!$D:$D,topmanager!$C:$C,rs_nova!$A522,topmanager!$A:$A,rs_nova!BJ$2+1)</f>
        <v>0</v>
      </c>
      <c r="BK522" s="51">
        <f>IFERROR(VLOOKUP(A522,[8]ferias!$C$4:$G$100,5,FALSE),0)</f>
        <v>0</v>
      </c>
      <c r="BL522" s="51">
        <f>SUMIFS(topmanager!$D:$D,topmanager!$C:$C,rs_nova!$A522,topmanager!$A:$A,rs_nova!BL$2)</f>
        <v>0</v>
      </c>
      <c r="BM522" s="51">
        <f>SUMIFS(topmanager!$D:$D,topmanager!$C:$C,rs_nova!$A522,topmanager!$A:$A,rs_nova!BM$2)+SUMIFS(topmanager!$D:$D,topmanager!$C:$C,rs_nova!$A526,topmanager!$A:$A,151)</f>
        <v>0</v>
      </c>
      <c r="BN522" s="51">
        <f t="shared" si="138"/>
        <v>0</v>
      </c>
    </row>
    <row r="523" spans="1:66">
      <c r="A523" s="47" t="e">
        <f>total!#REF!</f>
        <v>#REF!</v>
      </c>
      <c r="B523" s="47">
        <f t="shared" si="125"/>
        <v>0</v>
      </c>
      <c r="C523" s="48" t="e">
        <f>total!#REF!</f>
        <v>#REF!</v>
      </c>
      <c r="D523" s="49" t="str">
        <f>IFERROR(VLOOKUP(A523,salario!A$3:J$32,10,FALSE),"")</f>
        <v/>
      </c>
      <c r="E523" s="49" t="str">
        <f>IFERROR(IF(VLOOKUP(A523,salario!A$3:O$32,15,FALSE)="","",VLOOKUP(A523,salario!A$3:O$32,15,FALSE)),"")</f>
        <v/>
      </c>
      <c r="F523" s="47" t="str">
        <f>IFERROR(VLOOKUP(A523,[5]base_pessoal!$B$2:$P$1504,13,FALSE),"")</f>
        <v/>
      </c>
      <c r="G523" s="50">
        <f>IFERROR(VLOOKUP(A523,salario!A$2:P$91,11,FALSE),0)*B523/30</f>
        <v>0</v>
      </c>
      <c r="H523" s="50">
        <f>SUMIFS(topmanager!$D:$D,topmanager!$C:$C,rs_nova!$A523,topmanager!$A:$A,rs_nova!H$2)+SUMIFS(topmanager!$D:$D,topmanager!$C:$C,rs_nova!$A523,topmanager!$A:$A,63)</f>
        <v>0</v>
      </c>
      <c r="I523" s="50">
        <f>-SUMIFS(topmanager!$D:$D,topmanager!$C:$C,rs_nova!$A523,topmanager!$A:$A,rs_nova!I$2)</f>
        <v>0</v>
      </c>
      <c r="J523" s="50">
        <f>SUMIFS(topmanager!$D:$D,topmanager!$C:$C,rs_nova!$A523,topmanager!$A:$A,rs_nova!J$2)</f>
        <v>0</v>
      </c>
      <c r="K523" s="50">
        <f>SUMIFS(topmanager!$D:$D,topmanager!$C:$C,rs_nova!$A523,topmanager!$A:$A,rs_nova!K$2)+SUMIFS(topmanager!$D:$D,topmanager!$C:$C,rs_nova!$A523,topmanager!$A:$A,911)</f>
        <v>0</v>
      </c>
      <c r="L523" s="50">
        <f>SUMIFS(topmanager!$D:$D,topmanager!$C:$C,rs_nova!$A523,topmanager!$A:$A,rs_nova!L$2)</f>
        <v>0</v>
      </c>
      <c r="M523" s="50">
        <f>SUMIFS(topmanager!$D:$D,topmanager!$C:$C,rs_nova!$A523,topmanager!$A:$A,rs_nova!M$2)+SUMIFS(topmanager!$D:$D,topmanager!$C:$C,rs_nova!$A523,topmanager!$A:$A,908)+SUMIFS(topmanager!$D:$D,topmanager!$C:$C,rs_nova!$A523,topmanager!$A:$A,550)</f>
        <v>0</v>
      </c>
      <c r="N523" s="50">
        <f>SUMIFS(topmanager!$D:$D,topmanager!$C:$C,rs_nova!$A523,topmanager!$A:$A,rs_nova!N$2)</f>
        <v>0</v>
      </c>
      <c r="O523" s="51">
        <f t="shared" si="126"/>
        <v>0</v>
      </c>
      <c r="P523" s="50">
        <f>IFERROR(VLOOKUP($A523,total!$B$4:$AW$437,27,0),0)</f>
        <v>0</v>
      </c>
      <c r="Q523" s="50">
        <f>IFERROR(VLOOKUP($A523,total!$B$4:$AW$437,21,0),0)</f>
        <v>0</v>
      </c>
      <c r="R523" s="50">
        <f>IFERROR(VLOOKUP($A523,total!$B$4:$AW$437,25,0),0)+IFERROR(VLOOKUP($A523,total!$B$4:$AW$437,36,0),0)</f>
        <v>0</v>
      </c>
      <c r="S523" s="50">
        <f>IFERROR(VLOOKUP(A523,gympass!$A$2:$F$148,6,0),0)</f>
        <v>0</v>
      </c>
      <c r="T523" s="50">
        <f>IFERROR(VLOOKUP($A523,total!$B$4:$AW$437,42,0),0)</f>
        <v>0</v>
      </c>
      <c r="U523" s="50">
        <f>IFERROR(VLOOKUP($A523,total!$B$4:$AW$437,32,0),0)</f>
        <v>0</v>
      </c>
      <c r="V523" s="50">
        <f>IFERROR(VLOOKUP($A523,total!$B$4:$AW$437,28,0),0)</f>
        <v>0</v>
      </c>
      <c r="W523" s="50">
        <f>IFERROR(VLOOKUP($A523,total!$B$4:$AX$437,49,0),0)</f>
        <v>0</v>
      </c>
      <c r="X523" s="50"/>
      <c r="Y523" s="50">
        <f>IFERROR(VLOOKUP(A523,#REF!,4,0),0)</f>
        <v>0</v>
      </c>
      <c r="Z523" s="50">
        <f>IFERROR(VLOOKUP(B523,#REF!,8,0),0)</f>
        <v>0</v>
      </c>
      <c r="AA523" s="50">
        <f>IFERROR(VLOOKUP($A523,total!$B$4:$AW$437,45,0),0)</f>
        <v>0</v>
      </c>
      <c r="AB523" s="50">
        <f>IFERROR(VLOOKUP($A523,total!$B$4:$AW$437,48,0),0)</f>
        <v>0</v>
      </c>
      <c r="AC523" s="50">
        <f>IFERROR(VLOOKUP($A523,total!$B$4:$AB$437,19,0),0)</f>
        <v>0</v>
      </c>
      <c r="AD523" s="50">
        <f>IFERROR(VLOOKUP($A523,total!$B$4:$AB$437,10,0),0)</f>
        <v>0</v>
      </c>
      <c r="AE523" s="50">
        <f>IFERROR(VLOOKUP($A523,total!$B$4:$AB$437,13,0),0)-SUMIFS(topmanager!$D:$D,topmanager!$C:$C,rs_nova!$A527,topmanager!$A:$A,856)</f>
        <v>0</v>
      </c>
      <c r="AF523" s="50">
        <f>IFERROR(VLOOKUP($A523,total!$B$4:$AB$437,16,0),0)</f>
        <v>0</v>
      </c>
      <c r="AG523" s="50">
        <f>IFERROR(VLOOKUP($A523,total!$B$4:$AB$437,7,0),0)</f>
        <v>0</v>
      </c>
      <c r="AH523" s="50">
        <f>IFERROR(VLOOKUP($A523,total!$B$4:$AD$437,29,0),0)</f>
        <v>0</v>
      </c>
      <c r="AI523" s="50">
        <f>IFERROR(VLOOKUP(A523,total!$B$4:$AN$437,39,0),0)</f>
        <v>0</v>
      </c>
      <c r="AJ523" s="51">
        <f t="shared" si="127"/>
        <v>0</v>
      </c>
      <c r="AK523" s="50">
        <f t="shared" si="128"/>
        <v>0</v>
      </c>
      <c r="AL523" s="50">
        <f t="shared" si="129"/>
        <v>0</v>
      </c>
      <c r="AM523" s="50">
        <f t="shared" si="130"/>
        <v>0</v>
      </c>
      <c r="AN523" s="50" t="e">
        <f t="shared" si="124"/>
        <v>#REF!</v>
      </c>
      <c r="AO523" s="50" t="e">
        <f t="shared" si="124"/>
        <v>#REF!</v>
      </c>
      <c r="AP523" s="50" t="e">
        <f t="shared" si="124"/>
        <v>#REF!</v>
      </c>
      <c r="AQ523" s="50">
        <f>IFERROR(VLOOKUP(TEXT($A523,"000000"),[6]Página1!$A$8:$S$801,13,FALSE),0)</f>
        <v>0</v>
      </c>
      <c r="AR523" s="50">
        <f>IFERROR(VLOOKUP(TEXT($A523,"000000"),[6]Página1!$A$8:$S$801,16,FALSE),0)</f>
        <v>0</v>
      </c>
      <c r="AS523" s="50">
        <f>IFERROR(VLOOKUP(TEXT($A523,"000000"),[6]Página1!$A$8:$S$801,19,FALSE),0)</f>
        <v>0</v>
      </c>
      <c r="AT523" s="50">
        <f>IFERROR(VLOOKUP(TEXT($A523,"000000"),[7]Página1!$A$8:$R$814,12,FALSE),0)</f>
        <v>0</v>
      </c>
      <c r="AU523" s="50">
        <f>IFERROR(VLOOKUP(TEXT($A523,"000000"),[7]Página1!$A$8:$R$814,15,FALSE),0)</f>
        <v>0</v>
      </c>
      <c r="AV523" s="50">
        <f>IFERROR(VLOOKUP(TEXT($A523,"000000"),[7]Página1!$A$8:$R$814,18,FALSE),0)</f>
        <v>0</v>
      </c>
      <c r="AW523" s="50"/>
      <c r="AX523" s="51" t="e">
        <f t="shared" si="131"/>
        <v>#REF!</v>
      </c>
      <c r="AY523" s="51" t="e">
        <f t="shared" si="132"/>
        <v>#REF!</v>
      </c>
      <c r="AZ523" s="51" t="e">
        <f t="shared" si="133"/>
        <v>#REF!</v>
      </c>
      <c r="BA523" s="51" t="e">
        <f t="shared" si="134"/>
        <v>#REF!</v>
      </c>
      <c r="BB523" s="51">
        <f t="shared" si="135"/>
        <v>0</v>
      </c>
      <c r="BC523" s="51" t="e">
        <f t="shared" si="136"/>
        <v>#REF!</v>
      </c>
      <c r="BD523" s="51">
        <f t="shared" si="137"/>
        <v>0</v>
      </c>
      <c r="BE523" s="51">
        <f>IFERROR(VLOOKUP(A523,salario!A$2:P$91,11,FALSE),0)</f>
        <v>0</v>
      </c>
      <c r="BF523" s="51">
        <f>SUMIFS(topmanager!$D:$D,topmanager!$C:$C,rs_nova!$A523,topmanager!$A:$A,rs_nova!BF$2)</f>
        <v>0</v>
      </c>
      <c r="BG523" s="51">
        <f>SUMIFS(topmanager!$D:$D,topmanager!$C:$C,rs_nova!$A523,topmanager!$A:$A,rs_nova!BG$2)</f>
        <v>0</v>
      </c>
      <c r="BH523" s="51">
        <f>SUMIFS(topmanager!$D:$D,topmanager!$C:$C,rs_nova!$A523,topmanager!$A:$A,rs_nova!BH$2)</f>
        <v>0</v>
      </c>
      <c r="BI523" s="51">
        <f>SUMIFS(topmanager!$D:$D,topmanager!$C:$C,rs_nova!$A523,topmanager!$A:$A,rs_nova!BI$2)</f>
        <v>0</v>
      </c>
      <c r="BJ523" s="51">
        <f>SUMIFS(topmanager!$D:$D,topmanager!$C:$C,rs_nova!$A523,topmanager!$A:$A,rs_nova!BJ$2)+SUMIFS(topmanager!$D:$D,topmanager!$C:$C,rs_nova!$A523,topmanager!$A:$A,rs_nova!BJ$2+1)</f>
        <v>0</v>
      </c>
      <c r="BK523" s="51">
        <f>IFERROR(VLOOKUP(A523,[8]ferias!$C$4:$G$100,5,FALSE),0)</f>
        <v>0</v>
      </c>
      <c r="BL523" s="51">
        <f>SUMIFS(topmanager!$D:$D,topmanager!$C:$C,rs_nova!$A523,topmanager!$A:$A,rs_nova!BL$2)</f>
        <v>0</v>
      </c>
      <c r="BM523" s="51">
        <f>SUMIFS(topmanager!$D:$D,topmanager!$C:$C,rs_nova!$A523,topmanager!$A:$A,rs_nova!BM$2)+SUMIFS(topmanager!$D:$D,topmanager!$C:$C,rs_nova!$A527,topmanager!$A:$A,151)</f>
        <v>0</v>
      </c>
      <c r="BN523" s="51">
        <f t="shared" si="138"/>
        <v>0</v>
      </c>
    </row>
    <row r="524" spans="1:66">
      <c r="A524" s="47" t="e">
        <f>total!#REF!</f>
        <v>#REF!</v>
      </c>
      <c r="B524" s="47">
        <f t="shared" si="125"/>
        <v>0</v>
      </c>
      <c r="C524" s="48" t="e">
        <f>total!#REF!</f>
        <v>#REF!</v>
      </c>
      <c r="D524" s="49" t="str">
        <f>IFERROR(VLOOKUP(A524,salario!A$3:J$32,10,FALSE),"")</f>
        <v/>
      </c>
      <c r="E524" s="49" t="str">
        <f>IFERROR(IF(VLOOKUP(A524,salario!A$3:O$32,15,FALSE)="","",VLOOKUP(A524,salario!A$3:O$32,15,FALSE)),"")</f>
        <v/>
      </c>
      <c r="F524" s="47" t="str">
        <f>IFERROR(VLOOKUP(A524,[5]base_pessoal!$B$2:$P$1504,13,FALSE),"")</f>
        <v/>
      </c>
      <c r="G524" s="50">
        <f>IFERROR(VLOOKUP(A524,salario!A$2:P$91,11,FALSE),0)*B524/30</f>
        <v>0</v>
      </c>
      <c r="H524" s="50">
        <f>SUMIFS(topmanager!$D:$D,topmanager!$C:$C,rs_nova!$A524,topmanager!$A:$A,rs_nova!H$2)+SUMIFS(topmanager!$D:$D,topmanager!$C:$C,rs_nova!$A524,topmanager!$A:$A,63)</f>
        <v>0</v>
      </c>
      <c r="I524" s="50">
        <f>-SUMIFS(topmanager!$D:$D,topmanager!$C:$C,rs_nova!$A524,topmanager!$A:$A,rs_nova!I$2)</f>
        <v>0</v>
      </c>
      <c r="J524" s="50">
        <f>SUMIFS(topmanager!$D:$D,topmanager!$C:$C,rs_nova!$A524,topmanager!$A:$A,rs_nova!J$2)</f>
        <v>0</v>
      </c>
      <c r="K524" s="50">
        <f>SUMIFS(topmanager!$D:$D,topmanager!$C:$C,rs_nova!$A524,topmanager!$A:$A,rs_nova!K$2)+SUMIFS(topmanager!$D:$D,topmanager!$C:$C,rs_nova!$A524,topmanager!$A:$A,911)</f>
        <v>0</v>
      </c>
      <c r="L524" s="50">
        <f>SUMIFS(topmanager!$D:$D,topmanager!$C:$C,rs_nova!$A524,topmanager!$A:$A,rs_nova!L$2)</f>
        <v>0</v>
      </c>
      <c r="M524" s="50">
        <f>SUMIFS(topmanager!$D:$D,topmanager!$C:$C,rs_nova!$A524,topmanager!$A:$A,rs_nova!M$2)+SUMIFS(topmanager!$D:$D,topmanager!$C:$C,rs_nova!$A524,topmanager!$A:$A,908)+SUMIFS(topmanager!$D:$D,topmanager!$C:$C,rs_nova!$A524,topmanager!$A:$A,550)</f>
        <v>0</v>
      </c>
      <c r="N524" s="50">
        <f>SUMIFS(topmanager!$D:$D,topmanager!$C:$C,rs_nova!$A524,topmanager!$A:$A,rs_nova!N$2)</f>
        <v>0</v>
      </c>
      <c r="O524" s="51">
        <f t="shared" si="126"/>
        <v>0</v>
      </c>
      <c r="P524" s="50">
        <f>IFERROR(VLOOKUP($A524,total!$B$4:$AW$437,27,0),0)</f>
        <v>0</v>
      </c>
      <c r="Q524" s="50">
        <f>IFERROR(VLOOKUP($A524,total!$B$4:$AW$437,21,0),0)</f>
        <v>0</v>
      </c>
      <c r="R524" s="50">
        <f>IFERROR(VLOOKUP($A524,total!$B$4:$AW$437,25,0),0)+IFERROR(VLOOKUP($A524,total!$B$4:$AW$437,36,0),0)</f>
        <v>0</v>
      </c>
      <c r="S524" s="50">
        <f>IFERROR(VLOOKUP(A524,gympass!$A$2:$F$148,6,0),0)</f>
        <v>0</v>
      </c>
      <c r="T524" s="50">
        <f>IFERROR(VLOOKUP($A524,total!$B$4:$AW$437,42,0),0)</f>
        <v>0</v>
      </c>
      <c r="U524" s="50">
        <f>IFERROR(VLOOKUP($A524,total!$B$4:$AW$437,32,0),0)</f>
        <v>0</v>
      </c>
      <c r="V524" s="50">
        <f>IFERROR(VLOOKUP($A524,total!$B$4:$AW$437,28,0),0)</f>
        <v>0</v>
      </c>
      <c r="W524" s="50">
        <f>IFERROR(VLOOKUP($A524,total!$B$4:$AX$437,49,0),0)</f>
        <v>0</v>
      </c>
      <c r="X524" s="50"/>
      <c r="Y524" s="50">
        <f>IFERROR(VLOOKUP(A524,#REF!,4,0),0)</f>
        <v>0</v>
      </c>
      <c r="Z524" s="50">
        <f>IFERROR(VLOOKUP(B524,#REF!,8,0),0)</f>
        <v>0</v>
      </c>
      <c r="AA524" s="50">
        <f>IFERROR(VLOOKUP($A524,total!$B$4:$AW$437,45,0),0)</f>
        <v>0</v>
      </c>
      <c r="AB524" s="50">
        <f>IFERROR(VLOOKUP($A524,total!$B$4:$AW$437,48,0),0)</f>
        <v>0</v>
      </c>
      <c r="AC524" s="50">
        <f>IFERROR(VLOOKUP($A524,total!$B$4:$AB$437,19,0),0)</f>
        <v>0</v>
      </c>
      <c r="AD524" s="50">
        <f>IFERROR(VLOOKUP($A524,total!$B$4:$AB$437,10,0),0)</f>
        <v>0</v>
      </c>
      <c r="AE524" s="50">
        <f>IFERROR(VLOOKUP($A524,total!$B$4:$AB$437,13,0),0)-SUMIFS(topmanager!$D:$D,topmanager!$C:$C,rs_nova!$A528,topmanager!$A:$A,856)</f>
        <v>0</v>
      </c>
      <c r="AF524" s="50">
        <f>IFERROR(VLOOKUP($A524,total!$B$4:$AB$437,16,0),0)</f>
        <v>0</v>
      </c>
      <c r="AG524" s="50">
        <f>IFERROR(VLOOKUP($A524,total!$B$4:$AB$437,7,0),0)</f>
        <v>0</v>
      </c>
      <c r="AH524" s="50">
        <f>IFERROR(VLOOKUP($A524,total!$B$4:$AD$437,29,0),0)</f>
        <v>0</v>
      </c>
      <c r="AI524" s="50">
        <f>IFERROR(VLOOKUP(A524,total!$B$4:$AN$437,39,0),0)</f>
        <v>0</v>
      </c>
      <c r="AJ524" s="51">
        <f t="shared" si="127"/>
        <v>0</v>
      </c>
      <c r="AK524" s="50">
        <f t="shared" si="128"/>
        <v>0</v>
      </c>
      <c r="AL524" s="50">
        <f t="shared" si="129"/>
        <v>0</v>
      </c>
      <c r="AM524" s="50">
        <f t="shared" si="130"/>
        <v>0</v>
      </c>
      <c r="AN524" s="50" t="e">
        <f t="shared" si="124"/>
        <v>#REF!</v>
      </c>
      <c r="AO524" s="50" t="e">
        <f t="shared" si="124"/>
        <v>#REF!</v>
      </c>
      <c r="AP524" s="50" t="e">
        <f t="shared" si="124"/>
        <v>#REF!</v>
      </c>
      <c r="AQ524" s="50">
        <f>IFERROR(VLOOKUP(TEXT($A524,"000000"),[6]Página1!$A$8:$S$801,13,FALSE),0)</f>
        <v>0</v>
      </c>
      <c r="AR524" s="50">
        <f>IFERROR(VLOOKUP(TEXT($A524,"000000"),[6]Página1!$A$8:$S$801,16,FALSE),0)</f>
        <v>0</v>
      </c>
      <c r="AS524" s="50">
        <f>IFERROR(VLOOKUP(TEXT($A524,"000000"),[6]Página1!$A$8:$S$801,19,FALSE),0)</f>
        <v>0</v>
      </c>
      <c r="AT524" s="50">
        <f>IFERROR(VLOOKUP(TEXT($A524,"000000"),[7]Página1!$A$8:$R$814,12,FALSE),0)</f>
        <v>0</v>
      </c>
      <c r="AU524" s="50">
        <f>IFERROR(VLOOKUP(TEXT($A524,"000000"),[7]Página1!$A$8:$R$814,15,FALSE),0)</f>
        <v>0</v>
      </c>
      <c r="AV524" s="50">
        <f>IFERROR(VLOOKUP(TEXT($A524,"000000"),[7]Página1!$A$8:$R$814,18,FALSE),0)</f>
        <v>0</v>
      </c>
      <c r="AW524" s="50"/>
      <c r="AX524" s="51" t="e">
        <f t="shared" si="131"/>
        <v>#REF!</v>
      </c>
      <c r="AY524" s="51" t="e">
        <f t="shared" si="132"/>
        <v>#REF!</v>
      </c>
      <c r="AZ524" s="51" t="e">
        <f t="shared" si="133"/>
        <v>#REF!</v>
      </c>
      <c r="BA524" s="51" t="e">
        <f t="shared" si="134"/>
        <v>#REF!</v>
      </c>
      <c r="BB524" s="51">
        <f t="shared" si="135"/>
        <v>0</v>
      </c>
      <c r="BC524" s="51" t="e">
        <f t="shared" si="136"/>
        <v>#REF!</v>
      </c>
      <c r="BD524" s="51">
        <f t="shared" si="137"/>
        <v>0</v>
      </c>
      <c r="BE524" s="51">
        <f>IFERROR(VLOOKUP(A524,salario!A$2:P$91,11,FALSE),0)</f>
        <v>0</v>
      </c>
      <c r="BF524" s="51">
        <f>SUMIFS(topmanager!$D:$D,topmanager!$C:$C,rs_nova!$A524,topmanager!$A:$A,rs_nova!BF$2)</f>
        <v>0</v>
      </c>
      <c r="BG524" s="51">
        <f>SUMIFS(topmanager!$D:$D,topmanager!$C:$C,rs_nova!$A524,topmanager!$A:$A,rs_nova!BG$2)</f>
        <v>0</v>
      </c>
      <c r="BH524" s="51">
        <f>SUMIFS(topmanager!$D:$D,topmanager!$C:$C,rs_nova!$A524,topmanager!$A:$A,rs_nova!BH$2)</f>
        <v>0</v>
      </c>
      <c r="BI524" s="51">
        <f>SUMIFS(topmanager!$D:$D,topmanager!$C:$C,rs_nova!$A524,topmanager!$A:$A,rs_nova!BI$2)</f>
        <v>0</v>
      </c>
      <c r="BJ524" s="51">
        <f>SUMIFS(topmanager!$D:$D,topmanager!$C:$C,rs_nova!$A524,topmanager!$A:$A,rs_nova!BJ$2)+SUMIFS(topmanager!$D:$D,topmanager!$C:$C,rs_nova!$A524,topmanager!$A:$A,rs_nova!BJ$2+1)</f>
        <v>0</v>
      </c>
      <c r="BK524" s="51">
        <f>IFERROR(VLOOKUP(A524,[8]ferias!$C$4:$G$100,5,FALSE),0)</f>
        <v>0</v>
      </c>
      <c r="BL524" s="51">
        <f>SUMIFS(topmanager!$D:$D,topmanager!$C:$C,rs_nova!$A524,topmanager!$A:$A,rs_nova!BL$2)</f>
        <v>0</v>
      </c>
      <c r="BM524" s="51">
        <f>SUMIFS(topmanager!$D:$D,topmanager!$C:$C,rs_nova!$A524,topmanager!$A:$A,rs_nova!BM$2)+SUMIFS(topmanager!$D:$D,topmanager!$C:$C,rs_nova!$A528,topmanager!$A:$A,151)</f>
        <v>0</v>
      </c>
      <c r="BN524" s="51">
        <f t="shared" si="138"/>
        <v>0</v>
      </c>
    </row>
    <row r="525" spans="1:66">
      <c r="A525" s="47" t="e">
        <f>total!#REF!</f>
        <v>#REF!</v>
      </c>
      <c r="B525" s="47">
        <f t="shared" si="125"/>
        <v>0</v>
      </c>
      <c r="C525" s="48" t="e">
        <f>total!#REF!</f>
        <v>#REF!</v>
      </c>
      <c r="D525" s="49" t="str">
        <f>IFERROR(VLOOKUP(A525,salario!A$3:J$32,10,FALSE),"")</f>
        <v/>
      </c>
      <c r="E525" s="49" t="str">
        <f>IFERROR(IF(VLOOKUP(A525,salario!A$3:O$32,15,FALSE)="","",VLOOKUP(A525,salario!A$3:O$32,15,FALSE)),"")</f>
        <v/>
      </c>
      <c r="F525" s="47" t="str">
        <f>IFERROR(VLOOKUP(A525,[5]base_pessoal!$B$2:$P$1504,13,FALSE),"")</f>
        <v/>
      </c>
      <c r="G525" s="50">
        <f>IFERROR(VLOOKUP(A525,salario!A$2:P$91,11,FALSE),0)*B525/30</f>
        <v>0</v>
      </c>
      <c r="H525" s="50">
        <f>SUMIFS(topmanager!$D:$D,topmanager!$C:$C,rs_nova!$A525,topmanager!$A:$A,rs_nova!H$2)+SUMIFS(topmanager!$D:$D,topmanager!$C:$C,rs_nova!$A525,topmanager!$A:$A,63)</f>
        <v>0</v>
      </c>
      <c r="I525" s="50">
        <f>-SUMIFS(topmanager!$D:$D,topmanager!$C:$C,rs_nova!$A525,topmanager!$A:$A,rs_nova!I$2)</f>
        <v>0</v>
      </c>
      <c r="J525" s="50">
        <f>SUMIFS(topmanager!$D:$D,topmanager!$C:$C,rs_nova!$A525,topmanager!$A:$A,rs_nova!J$2)</f>
        <v>0</v>
      </c>
      <c r="K525" s="50">
        <f>SUMIFS(topmanager!$D:$D,topmanager!$C:$C,rs_nova!$A525,topmanager!$A:$A,rs_nova!K$2)+SUMIFS(topmanager!$D:$D,topmanager!$C:$C,rs_nova!$A525,topmanager!$A:$A,911)</f>
        <v>0</v>
      </c>
      <c r="L525" s="50">
        <f>SUMIFS(topmanager!$D:$D,topmanager!$C:$C,rs_nova!$A525,topmanager!$A:$A,rs_nova!L$2)</f>
        <v>0</v>
      </c>
      <c r="M525" s="50">
        <f>SUMIFS(topmanager!$D:$D,topmanager!$C:$C,rs_nova!$A525,topmanager!$A:$A,rs_nova!M$2)+SUMIFS(topmanager!$D:$D,topmanager!$C:$C,rs_nova!$A525,topmanager!$A:$A,908)+SUMIFS(topmanager!$D:$D,topmanager!$C:$C,rs_nova!$A525,topmanager!$A:$A,550)</f>
        <v>0</v>
      </c>
      <c r="N525" s="50">
        <f>SUMIFS(topmanager!$D:$D,topmanager!$C:$C,rs_nova!$A525,topmanager!$A:$A,rs_nova!N$2)</f>
        <v>0</v>
      </c>
      <c r="O525" s="51">
        <f t="shared" si="126"/>
        <v>0</v>
      </c>
      <c r="P525" s="50">
        <f>IFERROR(VLOOKUP($A525,total!$B$4:$AW$437,27,0),0)</f>
        <v>0</v>
      </c>
      <c r="Q525" s="50">
        <f>IFERROR(VLOOKUP($A525,total!$B$4:$AW$437,21,0),0)</f>
        <v>0</v>
      </c>
      <c r="R525" s="50">
        <f>IFERROR(VLOOKUP($A525,total!$B$4:$AW$437,25,0),0)+IFERROR(VLOOKUP($A525,total!$B$4:$AW$437,36,0),0)</f>
        <v>0</v>
      </c>
      <c r="S525" s="50">
        <f>IFERROR(VLOOKUP(A525,gympass!$A$2:$F$148,6,0),0)</f>
        <v>0</v>
      </c>
      <c r="T525" s="50">
        <f>IFERROR(VLOOKUP($A525,total!$B$4:$AW$437,42,0),0)</f>
        <v>0</v>
      </c>
      <c r="U525" s="50">
        <f>IFERROR(VLOOKUP($A525,total!$B$4:$AW$437,32,0),0)</f>
        <v>0</v>
      </c>
      <c r="V525" s="50">
        <f>IFERROR(VLOOKUP($A525,total!$B$4:$AW$437,28,0),0)</f>
        <v>0</v>
      </c>
      <c r="W525" s="50">
        <f>IFERROR(VLOOKUP($A525,total!$B$4:$AX$437,49,0),0)</f>
        <v>0</v>
      </c>
      <c r="X525" s="50"/>
      <c r="Y525" s="50">
        <f>IFERROR(VLOOKUP(A525,#REF!,4,0),0)</f>
        <v>0</v>
      </c>
      <c r="Z525" s="50">
        <f>IFERROR(VLOOKUP(B525,#REF!,8,0),0)</f>
        <v>0</v>
      </c>
      <c r="AA525" s="50">
        <f>IFERROR(VLOOKUP($A525,total!$B$4:$AW$437,45,0),0)</f>
        <v>0</v>
      </c>
      <c r="AB525" s="50">
        <f>IFERROR(VLOOKUP($A525,total!$B$4:$AW$437,48,0),0)</f>
        <v>0</v>
      </c>
      <c r="AC525" s="50">
        <f>IFERROR(VLOOKUP($A525,total!$B$4:$AB$437,19,0),0)</f>
        <v>0</v>
      </c>
      <c r="AD525" s="50">
        <f>IFERROR(VLOOKUP($A525,total!$B$4:$AB$437,10,0),0)</f>
        <v>0</v>
      </c>
      <c r="AE525" s="50">
        <f>IFERROR(VLOOKUP($A525,total!$B$4:$AB$437,13,0),0)-SUMIFS(topmanager!$D:$D,topmanager!$C:$C,rs_nova!$A529,topmanager!$A:$A,856)</f>
        <v>0</v>
      </c>
      <c r="AF525" s="50">
        <f>IFERROR(VLOOKUP($A525,total!$B$4:$AB$437,16,0),0)</f>
        <v>0</v>
      </c>
      <c r="AG525" s="50">
        <f>IFERROR(VLOOKUP($A525,total!$B$4:$AB$437,7,0),0)</f>
        <v>0</v>
      </c>
      <c r="AH525" s="50">
        <f>IFERROR(VLOOKUP($A525,total!$B$4:$AD$437,29,0),0)</f>
        <v>0</v>
      </c>
      <c r="AI525" s="50">
        <f>IFERROR(VLOOKUP(A525,total!$B$4:$AN$437,39,0),0)</f>
        <v>0</v>
      </c>
      <c r="AJ525" s="51">
        <f t="shared" si="127"/>
        <v>0</v>
      </c>
      <c r="AK525" s="50">
        <f t="shared" si="128"/>
        <v>0</v>
      </c>
      <c r="AL525" s="50">
        <f t="shared" si="129"/>
        <v>0</v>
      </c>
      <c r="AM525" s="50">
        <f t="shared" si="130"/>
        <v>0</v>
      </c>
      <c r="AN525" s="50" t="e">
        <f t="shared" si="124"/>
        <v>#REF!</v>
      </c>
      <c r="AO525" s="50" t="e">
        <f t="shared" si="124"/>
        <v>#REF!</v>
      </c>
      <c r="AP525" s="50" t="e">
        <f t="shared" si="124"/>
        <v>#REF!</v>
      </c>
      <c r="AQ525" s="50">
        <f>IFERROR(VLOOKUP(TEXT($A525,"000000"),[6]Página1!$A$8:$S$801,13,FALSE),0)</f>
        <v>0</v>
      </c>
      <c r="AR525" s="50">
        <f>IFERROR(VLOOKUP(TEXT($A525,"000000"),[6]Página1!$A$8:$S$801,16,FALSE),0)</f>
        <v>0</v>
      </c>
      <c r="AS525" s="50">
        <f>IFERROR(VLOOKUP(TEXT($A525,"000000"),[6]Página1!$A$8:$S$801,19,FALSE),0)</f>
        <v>0</v>
      </c>
      <c r="AT525" s="50">
        <f>IFERROR(VLOOKUP(TEXT($A525,"000000"),[7]Página1!$A$8:$R$814,12,FALSE),0)</f>
        <v>0</v>
      </c>
      <c r="AU525" s="50">
        <f>IFERROR(VLOOKUP(TEXT($A525,"000000"),[7]Página1!$A$8:$R$814,15,FALSE),0)</f>
        <v>0</v>
      </c>
      <c r="AV525" s="50">
        <f>IFERROR(VLOOKUP(TEXT($A525,"000000"),[7]Página1!$A$8:$R$814,18,FALSE),0)</f>
        <v>0</v>
      </c>
      <c r="AW525" s="50"/>
      <c r="AX525" s="51" t="e">
        <f t="shared" si="131"/>
        <v>#REF!</v>
      </c>
      <c r="AY525" s="51" t="e">
        <f t="shared" si="132"/>
        <v>#REF!</v>
      </c>
      <c r="AZ525" s="51" t="e">
        <f t="shared" si="133"/>
        <v>#REF!</v>
      </c>
      <c r="BA525" s="51" t="e">
        <f t="shared" si="134"/>
        <v>#REF!</v>
      </c>
      <c r="BB525" s="51">
        <f t="shared" si="135"/>
        <v>0</v>
      </c>
      <c r="BC525" s="51" t="e">
        <f t="shared" si="136"/>
        <v>#REF!</v>
      </c>
      <c r="BD525" s="51">
        <f t="shared" si="137"/>
        <v>0</v>
      </c>
      <c r="BE525" s="51">
        <f>IFERROR(VLOOKUP(A525,salario!A$2:P$91,11,FALSE),0)</f>
        <v>0</v>
      </c>
      <c r="BF525" s="51">
        <f>SUMIFS(topmanager!$D:$D,topmanager!$C:$C,rs_nova!$A525,topmanager!$A:$A,rs_nova!BF$2)</f>
        <v>0</v>
      </c>
      <c r="BG525" s="51">
        <f>SUMIFS(topmanager!$D:$D,topmanager!$C:$C,rs_nova!$A525,topmanager!$A:$A,rs_nova!BG$2)</f>
        <v>0</v>
      </c>
      <c r="BH525" s="51">
        <f>SUMIFS(topmanager!$D:$D,topmanager!$C:$C,rs_nova!$A525,topmanager!$A:$A,rs_nova!BH$2)</f>
        <v>0</v>
      </c>
      <c r="BI525" s="51">
        <f>SUMIFS(topmanager!$D:$D,topmanager!$C:$C,rs_nova!$A525,topmanager!$A:$A,rs_nova!BI$2)</f>
        <v>0</v>
      </c>
      <c r="BJ525" s="51">
        <f>SUMIFS(topmanager!$D:$D,topmanager!$C:$C,rs_nova!$A525,topmanager!$A:$A,rs_nova!BJ$2)+SUMIFS(topmanager!$D:$D,topmanager!$C:$C,rs_nova!$A525,topmanager!$A:$A,rs_nova!BJ$2+1)</f>
        <v>0</v>
      </c>
      <c r="BK525" s="51">
        <f>IFERROR(VLOOKUP(A525,[8]ferias!$C$4:$G$100,5,FALSE),0)</f>
        <v>0</v>
      </c>
      <c r="BL525" s="51">
        <f>SUMIFS(topmanager!$D:$D,topmanager!$C:$C,rs_nova!$A525,topmanager!$A:$A,rs_nova!BL$2)</f>
        <v>0</v>
      </c>
      <c r="BM525" s="51">
        <f>SUMIFS(topmanager!$D:$D,topmanager!$C:$C,rs_nova!$A525,topmanager!$A:$A,rs_nova!BM$2)+SUMIFS(topmanager!$D:$D,topmanager!$C:$C,rs_nova!$A529,topmanager!$A:$A,151)</f>
        <v>0</v>
      </c>
      <c r="BN525" s="51">
        <f t="shared" si="138"/>
        <v>0</v>
      </c>
    </row>
    <row r="526" spans="1:66">
      <c r="A526" s="47" t="e">
        <f>total!#REF!</f>
        <v>#REF!</v>
      </c>
      <c r="B526" s="47">
        <f t="shared" si="125"/>
        <v>0</v>
      </c>
      <c r="C526" s="48" t="e">
        <f>total!#REF!</f>
        <v>#REF!</v>
      </c>
      <c r="D526" s="49" t="str">
        <f>IFERROR(VLOOKUP(A526,salario!A$3:J$32,10,FALSE),"")</f>
        <v/>
      </c>
      <c r="E526" s="49" t="str">
        <f>IFERROR(IF(VLOOKUP(A526,salario!A$3:O$32,15,FALSE)="","",VLOOKUP(A526,salario!A$3:O$32,15,FALSE)),"")</f>
        <v/>
      </c>
      <c r="F526" s="47" t="str">
        <f>IFERROR(VLOOKUP(A526,[5]base_pessoal!$B$2:$P$1504,13,FALSE),"")</f>
        <v/>
      </c>
      <c r="G526" s="50">
        <f>IFERROR(VLOOKUP(A526,salario!A$2:P$91,11,FALSE),0)*B526/30</f>
        <v>0</v>
      </c>
      <c r="H526" s="50">
        <f>SUMIFS(topmanager!$D:$D,topmanager!$C:$C,rs_nova!$A526,topmanager!$A:$A,rs_nova!H$2)+SUMIFS(topmanager!$D:$D,topmanager!$C:$C,rs_nova!$A526,topmanager!$A:$A,63)</f>
        <v>0</v>
      </c>
      <c r="I526" s="50">
        <f>-SUMIFS(topmanager!$D:$D,topmanager!$C:$C,rs_nova!$A526,topmanager!$A:$A,rs_nova!I$2)</f>
        <v>0</v>
      </c>
      <c r="J526" s="50">
        <f>SUMIFS(topmanager!$D:$D,topmanager!$C:$C,rs_nova!$A526,topmanager!$A:$A,rs_nova!J$2)</f>
        <v>0</v>
      </c>
      <c r="K526" s="50">
        <f>SUMIFS(topmanager!$D:$D,topmanager!$C:$C,rs_nova!$A526,topmanager!$A:$A,rs_nova!K$2)+SUMIFS(topmanager!$D:$D,topmanager!$C:$C,rs_nova!$A526,topmanager!$A:$A,911)</f>
        <v>0</v>
      </c>
      <c r="L526" s="50">
        <f>SUMIFS(topmanager!$D:$D,topmanager!$C:$C,rs_nova!$A526,topmanager!$A:$A,rs_nova!L$2)</f>
        <v>0</v>
      </c>
      <c r="M526" s="50">
        <f>SUMIFS(topmanager!$D:$D,topmanager!$C:$C,rs_nova!$A526,topmanager!$A:$A,rs_nova!M$2)+SUMIFS(topmanager!$D:$D,topmanager!$C:$C,rs_nova!$A526,topmanager!$A:$A,908)+SUMIFS(topmanager!$D:$D,topmanager!$C:$C,rs_nova!$A526,topmanager!$A:$A,550)</f>
        <v>0</v>
      </c>
      <c r="N526" s="50">
        <f>SUMIFS(topmanager!$D:$D,topmanager!$C:$C,rs_nova!$A526,topmanager!$A:$A,rs_nova!N$2)</f>
        <v>0</v>
      </c>
      <c r="O526" s="51">
        <f t="shared" si="126"/>
        <v>0</v>
      </c>
      <c r="P526" s="50">
        <f>IFERROR(VLOOKUP($A526,total!$B$4:$AW$437,27,0),0)</f>
        <v>0</v>
      </c>
      <c r="Q526" s="50">
        <f>IFERROR(VLOOKUP($A526,total!$B$4:$AW$437,21,0),0)</f>
        <v>0</v>
      </c>
      <c r="R526" s="50">
        <f>IFERROR(VLOOKUP($A526,total!$B$4:$AW$437,25,0),0)+IFERROR(VLOOKUP($A526,total!$B$4:$AW$437,36,0),0)</f>
        <v>0</v>
      </c>
      <c r="S526" s="50">
        <f>IFERROR(VLOOKUP(A526,gympass!$A$2:$F$148,6,0),0)</f>
        <v>0</v>
      </c>
      <c r="T526" s="50">
        <f>IFERROR(VLOOKUP($A526,total!$B$4:$AW$437,42,0),0)</f>
        <v>0</v>
      </c>
      <c r="U526" s="50">
        <f>IFERROR(VLOOKUP($A526,total!$B$4:$AW$437,32,0),0)</f>
        <v>0</v>
      </c>
      <c r="V526" s="50">
        <f>IFERROR(VLOOKUP($A526,total!$B$4:$AW$437,28,0),0)</f>
        <v>0</v>
      </c>
      <c r="W526" s="50">
        <f>IFERROR(VLOOKUP($A526,total!$B$4:$AX$437,49,0),0)</f>
        <v>0</v>
      </c>
      <c r="X526" s="50"/>
      <c r="Y526" s="50">
        <f>IFERROR(VLOOKUP(A526,#REF!,4,0),0)</f>
        <v>0</v>
      </c>
      <c r="Z526" s="50">
        <f>IFERROR(VLOOKUP(B526,#REF!,8,0),0)</f>
        <v>0</v>
      </c>
      <c r="AA526" s="50">
        <f>IFERROR(VLOOKUP($A526,total!$B$4:$AW$437,45,0),0)</f>
        <v>0</v>
      </c>
      <c r="AB526" s="50">
        <f>IFERROR(VLOOKUP($A526,total!$B$4:$AW$437,48,0),0)</f>
        <v>0</v>
      </c>
      <c r="AC526" s="50">
        <f>IFERROR(VLOOKUP($A526,total!$B$4:$AB$437,19,0),0)</f>
        <v>0</v>
      </c>
      <c r="AD526" s="50">
        <f>IFERROR(VLOOKUP($A526,total!$B$4:$AB$437,10,0),0)</f>
        <v>0</v>
      </c>
      <c r="AE526" s="50">
        <f>IFERROR(VLOOKUP($A526,total!$B$4:$AB$437,13,0),0)-SUMIFS(topmanager!$D:$D,topmanager!$C:$C,rs_nova!$A530,topmanager!$A:$A,856)</f>
        <v>0</v>
      </c>
      <c r="AF526" s="50">
        <f>IFERROR(VLOOKUP($A526,total!$B$4:$AB$437,16,0),0)</f>
        <v>0</v>
      </c>
      <c r="AG526" s="50">
        <f>IFERROR(VLOOKUP($A526,total!$B$4:$AB$437,7,0),0)</f>
        <v>0</v>
      </c>
      <c r="AH526" s="50">
        <f>IFERROR(VLOOKUP($A526,total!$B$4:$AD$437,29,0),0)</f>
        <v>0</v>
      </c>
      <c r="AI526" s="50">
        <f>IFERROR(VLOOKUP(A526,total!$B$4:$AN$437,39,0),0)</f>
        <v>0</v>
      </c>
      <c r="AJ526" s="51">
        <f t="shared" si="127"/>
        <v>0</v>
      </c>
      <c r="AK526" s="50">
        <f t="shared" si="128"/>
        <v>0</v>
      </c>
      <c r="AL526" s="50">
        <f t="shared" si="129"/>
        <v>0</v>
      </c>
      <c r="AM526" s="50">
        <f t="shared" si="130"/>
        <v>0</v>
      </c>
      <c r="AN526" s="50" t="e">
        <f t="shared" si="124"/>
        <v>#REF!</v>
      </c>
      <c r="AO526" s="50" t="e">
        <f t="shared" si="124"/>
        <v>#REF!</v>
      </c>
      <c r="AP526" s="50" t="e">
        <f t="shared" si="124"/>
        <v>#REF!</v>
      </c>
      <c r="AQ526" s="50">
        <f>IFERROR(VLOOKUP(TEXT($A526,"000000"),[6]Página1!$A$8:$S$801,13,FALSE),0)</f>
        <v>0</v>
      </c>
      <c r="AR526" s="50">
        <f>IFERROR(VLOOKUP(TEXT($A526,"000000"),[6]Página1!$A$8:$S$801,16,FALSE),0)</f>
        <v>0</v>
      </c>
      <c r="AS526" s="50">
        <f>IFERROR(VLOOKUP(TEXT($A526,"000000"),[6]Página1!$A$8:$S$801,19,FALSE),0)</f>
        <v>0</v>
      </c>
      <c r="AT526" s="50">
        <f>IFERROR(VLOOKUP(TEXT($A526,"000000"),[7]Página1!$A$8:$R$814,12,FALSE),0)</f>
        <v>0</v>
      </c>
      <c r="AU526" s="50">
        <f>IFERROR(VLOOKUP(TEXT($A526,"000000"),[7]Página1!$A$8:$R$814,15,FALSE),0)</f>
        <v>0</v>
      </c>
      <c r="AV526" s="50">
        <f>IFERROR(VLOOKUP(TEXT($A526,"000000"),[7]Página1!$A$8:$R$814,18,FALSE),0)</f>
        <v>0</v>
      </c>
      <c r="AW526" s="50"/>
      <c r="AX526" s="51" t="e">
        <f t="shared" si="131"/>
        <v>#REF!</v>
      </c>
      <c r="AY526" s="51" t="e">
        <f t="shared" si="132"/>
        <v>#REF!</v>
      </c>
      <c r="AZ526" s="51" t="e">
        <f t="shared" si="133"/>
        <v>#REF!</v>
      </c>
      <c r="BA526" s="51" t="e">
        <f t="shared" si="134"/>
        <v>#REF!</v>
      </c>
      <c r="BB526" s="51">
        <f t="shared" si="135"/>
        <v>0</v>
      </c>
      <c r="BC526" s="51" t="e">
        <f t="shared" si="136"/>
        <v>#REF!</v>
      </c>
      <c r="BD526" s="51">
        <f t="shared" si="137"/>
        <v>0</v>
      </c>
      <c r="BE526" s="51">
        <f>IFERROR(VLOOKUP(A526,salario!A$2:P$91,11,FALSE),0)</f>
        <v>0</v>
      </c>
      <c r="BF526" s="51">
        <f>SUMIFS(topmanager!$D:$D,topmanager!$C:$C,rs_nova!$A526,topmanager!$A:$A,rs_nova!BF$2)</f>
        <v>0</v>
      </c>
      <c r="BG526" s="51">
        <f>SUMIFS(topmanager!$D:$D,topmanager!$C:$C,rs_nova!$A526,topmanager!$A:$A,rs_nova!BG$2)</f>
        <v>0</v>
      </c>
      <c r="BH526" s="51">
        <f>SUMIFS(topmanager!$D:$D,topmanager!$C:$C,rs_nova!$A526,topmanager!$A:$A,rs_nova!BH$2)</f>
        <v>0</v>
      </c>
      <c r="BI526" s="51">
        <f>SUMIFS(topmanager!$D:$D,topmanager!$C:$C,rs_nova!$A526,topmanager!$A:$A,rs_nova!BI$2)</f>
        <v>0</v>
      </c>
      <c r="BJ526" s="51">
        <f>SUMIFS(topmanager!$D:$D,topmanager!$C:$C,rs_nova!$A526,topmanager!$A:$A,rs_nova!BJ$2)+SUMIFS(topmanager!$D:$D,topmanager!$C:$C,rs_nova!$A526,topmanager!$A:$A,rs_nova!BJ$2+1)</f>
        <v>0</v>
      </c>
      <c r="BK526" s="51">
        <f>IFERROR(VLOOKUP(A526,[8]ferias!$C$4:$G$100,5,FALSE),0)</f>
        <v>0</v>
      </c>
      <c r="BL526" s="51">
        <f>SUMIFS(topmanager!$D:$D,topmanager!$C:$C,rs_nova!$A526,topmanager!$A:$A,rs_nova!BL$2)</f>
        <v>0</v>
      </c>
      <c r="BM526" s="51">
        <f>SUMIFS(topmanager!$D:$D,topmanager!$C:$C,rs_nova!$A526,topmanager!$A:$A,rs_nova!BM$2)+SUMIFS(topmanager!$D:$D,topmanager!$C:$C,rs_nova!$A530,topmanager!$A:$A,151)</f>
        <v>0</v>
      </c>
      <c r="BN526" s="51">
        <f t="shared" si="138"/>
        <v>0</v>
      </c>
    </row>
    <row r="527" spans="1:66">
      <c r="A527" s="47" t="e">
        <f>total!#REF!</f>
        <v>#REF!</v>
      </c>
      <c r="B527" s="47">
        <f t="shared" si="125"/>
        <v>0</v>
      </c>
      <c r="C527" s="48" t="e">
        <f>total!#REF!</f>
        <v>#REF!</v>
      </c>
      <c r="D527" s="49" t="str">
        <f>IFERROR(VLOOKUP(A527,salario!A$3:J$32,10,FALSE),"")</f>
        <v/>
      </c>
      <c r="E527" s="49" t="str">
        <f>IFERROR(IF(VLOOKUP(A527,salario!A$3:O$32,15,FALSE)="","",VLOOKUP(A527,salario!A$3:O$32,15,FALSE)),"")</f>
        <v/>
      </c>
      <c r="F527" s="47" t="str">
        <f>IFERROR(VLOOKUP(A527,[5]base_pessoal!$B$2:$P$1504,13,FALSE),"")</f>
        <v/>
      </c>
      <c r="G527" s="50">
        <f>IFERROR(VLOOKUP(A527,salario!A$2:P$91,11,FALSE),0)*B527/30</f>
        <v>0</v>
      </c>
      <c r="H527" s="50">
        <f>SUMIFS(topmanager!$D:$D,topmanager!$C:$C,rs_nova!$A527,topmanager!$A:$A,rs_nova!H$2)+SUMIFS(topmanager!$D:$D,topmanager!$C:$C,rs_nova!$A527,topmanager!$A:$A,63)</f>
        <v>0</v>
      </c>
      <c r="I527" s="50">
        <f>-SUMIFS(topmanager!$D:$D,topmanager!$C:$C,rs_nova!$A527,topmanager!$A:$A,rs_nova!I$2)</f>
        <v>0</v>
      </c>
      <c r="J527" s="50">
        <f>SUMIFS(topmanager!$D:$D,topmanager!$C:$C,rs_nova!$A527,topmanager!$A:$A,rs_nova!J$2)</f>
        <v>0</v>
      </c>
      <c r="K527" s="50">
        <f>SUMIFS(topmanager!$D:$D,topmanager!$C:$C,rs_nova!$A527,topmanager!$A:$A,rs_nova!K$2)+SUMIFS(topmanager!$D:$D,topmanager!$C:$C,rs_nova!$A527,topmanager!$A:$A,911)</f>
        <v>0</v>
      </c>
      <c r="L527" s="50">
        <f>SUMIFS(topmanager!$D:$D,topmanager!$C:$C,rs_nova!$A527,topmanager!$A:$A,rs_nova!L$2)</f>
        <v>0</v>
      </c>
      <c r="M527" s="50">
        <f>SUMIFS(topmanager!$D:$D,topmanager!$C:$C,rs_nova!$A527,topmanager!$A:$A,rs_nova!M$2)+SUMIFS(topmanager!$D:$D,topmanager!$C:$C,rs_nova!$A527,topmanager!$A:$A,908)+SUMIFS(topmanager!$D:$D,topmanager!$C:$C,rs_nova!$A527,topmanager!$A:$A,550)</f>
        <v>0</v>
      </c>
      <c r="N527" s="50">
        <f>SUMIFS(topmanager!$D:$D,topmanager!$C:$C,rs_nova!$A527,topmanager!$A:$A,rs_nova!N$2)</f>
        <v>0</v>
      </c>
      <c r="O527" s="51">
        <f t="shared" si="126"/>
        <v>0</v>
      </c>
      <c r="P527" s="50">
        <f>IFERROR(VLOOKUP($A527,total!$B$4:$AW$437,27,0),0)</f>
        <v>0</v>
      </c>
      <c r="Q527" s="50">
        <f>IFERROR(VLOOKUP($A527,total!$B$4:$AW$437,21,0),0)</f>
        <v>0</v>
      </c>
      <c r="R527" s="50">
        <f>IFERROR(VLOOKUP($A527,total!$B$4:$AW$437,25,0),0)+IFERROR(VLOOKUP($A527,total!$B$4:$AW$437,36,0),0)</f>
        <v>0</v>
      </c>
      <c r="S527" s="50">
        <f>IFERROR(VLOOKUP(A527,gympass!$A$2:$F$148,6,0),0)</f>
        <v>0</v>
      </c>
      <c r="T527" s="50">
        <f>IFERROR(VLOOKUP($A527,total!$B$4:$AW$437,42,0),0)</f>
        <v>0</v>
      </c>
      <c r="U527" s="50">
        <f>IFERROR(VLOOKUP($A527,total!$B$4:$AW$437,32,0),0)</f>
        <v>0</v>
      </c>
      <c r="V527" s="50">
        <f>IFERROR(VLOOKUP($A527,total!$B$4:$AW$437,28,0),0)</f>
        <v>0</v>
      </c>
      <c r="W527" s="50">
        <f>IFERROR(VLOOKUP($A527,total!$B$4:$AX$437,49,0),0)</f>
        <v>0</v>
      </c>
      <c r="X527" s="50"/>
      <c r="Y527" s="50">
        <f>IFERROR(VLOOKUP(A527,#REF!,4,0),0)</f>
        <v>0</v>
      </c>
      <c r="Z527" s="50">
        <f>IFERROR(VLOOKUP(B527,#REF!,8,0),0)</f>
        <v>0</v>
      </c>
      <c r="AA527" s="50">
        <f>IFERROR(VLOOKUP($A527,total!$B$4:$AW$437,45,0),0)</f>
        <v>0</v>
      </c>
      <c r="AB527" s="50">
        <f>IFERROR(VLOOKUP($A527,total!$B$4:$AW$437,48,0),0)</f>
        <v>0</v>
      </c>
      <c r="AC527" s="50">
        <f>IFERROR(VLOOKUP($A527,total!$B$4:$AB$437,19,0),0)</f>
        <v>0</v>
      </c>
      <c r="AD527" s="50">
        <f>IFERROR(VLOOKUP($A527,total!$B$4:$AB$437,10,0),0)</f>
        <v>0</v>
      </c>
      <c r="AE527" s="50">
        <f>IFERROR(VLOOKUP($A527,total!$B$4:$AB$437,13,0),0)-SUMIFS(topmanager!$D:$D,topmanager!$C:$C,rs_nova!$A531,topmanager!$A:$A,856)</f>
        <v>0</v>
      </c>
      <c r="AF527" s="50">
        <f>IFERROR(VLOOKUP($A527,total!$B$4:$AB$437,16,0),0)</f>
        <v>0</v>
      </c>
      <c r="AG527" s="50">
        <f>IFERROR(VLOOKUP($A527,total!$B$4:$AB$437,7,0),0)</f>
        <v>0</v>
      </c>
      <c r="AH527" s="50">
        <f>IFERROR(VLOOKUP($A527,total!$B$4:$AD$437,29,0),0)</f>
        <v>0</v>
      </c>
      <c r="AI527" s="50">
        <f>IFERROR(VLOOKUP(A527,total!$B$4:$AN$437,39,0),0)</f>
        <v>0</v>
      </c>
      <c r="AJ527" s="51">
        <f t="shared" si="127"/>
        <v>0</v>
      </c>
      <c r="AK527" s="50">
        <f t="shared" si="128"/>
        <v>0</v>
      </c>
      <c r="AL527" s="50">
        <f t="shared" si="129"/>
        <v>0</v>
      </c>
      <c r="AM527" s="50">
        <f t="shared" si="130"/>
        <v>0</v>
      </c>
      <c r="AN527" s="50" t="e">
        <f t="shared" si="124"/>
        <v>#REF!</v>
      </c>
      <c r="AO527" s="50" t="e">
        <f t="shared" si="124"/>
        <v>#REF!</v>
      </c>
      <c r="AP527" s="50" t="e">
        <f t="shared" si="124"/>
        <v>#REF!</v>
      </c>
      <c r="AQ527" s="50">
        <f>IFERROR(VLOOKUP(TEXT($A527,"000000"),[6]Página1!$A$8:$S$801,13,FALSE),0)</f>
        <v>0</v>
      </c>
      <c r="AR527" s="50">
        <f>IFERROR(VLOOKUP(TEXT($A527,"000000"),[6]Página1!$A$8:$S$801,16,FALSE),0)</f>
        <v>0</v>
      </c>
      <c r="AS527" s="50">
        <f>IFERROR(VLOOKUP(TEXT($A527,"000000"),[6]Página1!$A$8:$S$801,19,FALSE),0)</f>
        <v>0</v>
      </c>
      <c r="AT527" s="50">
        <f>IFERROR(VLOOKUP(TEXT($A527,"000000"),[7]Página1!$A$8:$R$814,12,FALSE),0)</f>
        <v>0</v>
      </c>
      <c r="AU527" s="50">
        <f>IFERROR(VLOOKUP(TEXT($A527,"000000"),[7]Página1!$A$8:$R$814,15,FALSE),0)</f>
        <v>0</v>
      </c>
      <c r="AV527" s="50">
        <f>IFERROR(VLOOKUP(TEXT($A527,"000000"),[7]Página1!$A$8:$R$814,18,FALSE),0)</f>
        <v>0</v>
      </c>
      <c r="AW527" s="50"/>
      <c r="AX527" s="51" t="e">
        <f t="shared" si="131"/>
        <v>#REF!</v>
      </c>
      <c r="AY527" s="51" t="e">
        <f t="shared" si="132"/>
        <v>#REF!</v>
      </c>
      <c r="AZ527" s="51" t="e">
        <f t="shared" si="133"/>
        <v>#REF!</v>
      </c>
      <c r="BA527" s="51" t="e">
        <f t="shared" si="134"/>
        <v>#REF!</v>
      </c>
      <c r="BB527" s="51">
        <f t="shared" si="135"/>
        <v>0</v>
      </c>
      <c r="BC527" s="51" t="e">
        <f t="shared" si="136"/>
        <v>#REF!</v>
      </c>
      <c r="BD527" s="51">
        <f t="shared" si="137"/>
        <v>0</v>
      </c>
      <c r="BE527" s="51">
        <f>IFERROR(VLOOKUP(A527,salario!A$2:P$91,11,FALSE),0)</f>
        <v>0</v>
      </c>
      <c r="BF527" s="51">
        <f>SUMIFS(topmanager!$D:$D,topmanager!$C:$C,rs_nova!$A527,topmanager!$A:$A,rs_nova!BF$2)</f>
        <v>0</v>
      </c>
      <c r="BG527" s="51">
        <f>SUMIFS(topmanager!$D:$D,topmanager!$C:$C,rs_nova!$A527,topmanager!$A:$A,rs_nova!BG$2)</f>
        <v>0</v>
      </c>
      <c r="BH527" s="51">
        <f>SUMIFS(topmanager!$D:$D,topmanager!$C:$C,rs_nova!$A527,topmanager!$A:$A,rs_nova!BH$2)</f>
        <v>0</v>
      </c>
      <c r="BI527" s="51">
        <f>SUMIFS(topmanager!$D:$D,topmanager!$C:$C,rs_nova!$A527,topmanager!$A:$A,rs_nova!BI$2)</f>
        <v>0</v>
      </c>
      <c r="BJ527" s="51">
        <f>SUMIFS(topmanager!$D:$D,topmanager!$C:$C,rs_nova!$A527,topmanager!$A:$A,rs_nova!BJ$2)+SUMIFS(topmanager!$D:$D,topmanager!$C:$C,rs_nova!$A527,topmanager!$A:$A,rs_nova!BJ$2+1)</f>
        <v>0</v>
      </c>
      <c r="BK527" s="51">
        <f>IFERROR(VLOOKUP(A527,[8]ferias!$C$4:$G$100,5,FALSE),0)</f>
        <v>0</v>
      </c>
      <c r="BL527" s="51">
        <f>SUMIFS(topmanager!$D:$D,topmanager!$C:$C,rs_nova!$A527,topmanager!$A:$A,rs_nova!BL$2)</f>
        <v>0</v>
      </c>
      <c r="BM527" s="51">
        <f>SUMIFS(topmanager!$D:$D,topmanager!$C:$C,rs_nova!$A527,topmanager!$A:$A,rs_nova!BM$2)+SUMIFS(topmanager!$D:$D,topmanager!$C:$C,rs_nova!$A531,topmanager!$A:$A,151)</f>
        <v>0</v>
      </c>
      <c r="BN527" s="51">
        <f t="shared" si="138"/>
        <v>0</v>
      </c>
    </row>
    <row r="528" spans="1:66">
      <c r="A528" s="47" t="e">
        <f>total!#REF!</f>
        <v>#REF!</v>
      </c>
      <c r="B528" s="47">
        <f t="shared" si="125"/>
        <v>0</v>
      </c>
      <c r="C528" s="48" t="e">
        <f>total!#REF!</f>
        <v>#REF!</v>
      </c>
      <c r="D528" s="49" t="str">
        <f>IFERROR(VLOOKUP(A528,salario!A$3:J$32,10,FALSE),"")</f>
        <v/>
      </c>
      <c r="E528" s="49" t="str">
        <f>IFERROR(IF(VLOOKUP(A528,salario!A$3:O$32,15,FALSE)="","",VLOOKUP(A528,salario!A$3:O$32,15,FALSE)),"")</f>
        <v/>
      </c>
      <c r="F528" s="47" t="str">
        <f>IFERROR(VLOOKUP(A528,[5]base_pessoal!$B$2:$P$1504,13,FALSE),"")</f>
        <v/>
      </c>
      <c r="G528" s="50">
        <f>IFERROR(VLOOKUP(A528,salario!A$2:P$91,11,FALSE),0)*B528/30</f>
        <v>0</v>
      </c>
      <c r="H528" s="50">
        <f>SUMIFS(topmanager!$D:$D,topmanager!$C:$C,rs_nova!$A528,topmanager!$A:$A,rs_nova!H$2)+SUMIFS(topmanager!$D:$D,topmanager!$C:$C,rs_nova!$A528,topmanager!$A:$A,63)</f>
        <v>0</v>
      </c>
      <c r="I528" s="50">
        <f>-SUMIFS(topmanager!$D:$D,topmanager!$C:$C,rs_nova!$A528,topmanager!$A:$A,rs_nova!I$2)</f>
        <v>0</v>
      </c>
      <c r="J528" s="50">
        <f>SUMIFS(topmanager!$D:$D,topmanager!$C:$C,rs_nova!$A528,topmanager!$A:$A,rs_nova!J$2)</f>
        <v>0</v>
      </c>
      <c r="K528" s="50">
        <f>SUMIFS(topmanager!$D:$D,topmanager!$C:$C,rs_nova!$A528,topmanager!$A:$A,rs_nova!K$2)+SUMIFS(topmanager!$D:$D,topmanager!$C:$C,rs_nova!$A528,topmanager!$A:$A,911)</f>
        <v>0</v>
      </c>
      <c r="L528" s="50">
        <f>SUMIFS(topmanager!$D:$D,topmanager!$C:$C,rs_nova!$A528,topmanager!$A:$A,rs_nova!L$2)</f>
        <v>0</v>
      </c>
      <c r="M528" s="50">
        <f>SUMIFS(topmanager!$D:$D,topmanager!$C:$C,rs_nova!$A528,topmanager!$A:$A,rs_nova!M$2)+SUMIFS(topmanager!$D:$D,topmanager!$C:$C,rs_nova!$A528,topmanager!$A:$A,908)+SUMIFS(topmanager!$D:$D,topmanager!$C:$C,rs_nova!$A528,topmanager!$A:$A,550)</f>
        <v>0</v>
      </c>
      <c r="N528" s="50">
        <f>SUMIFS(topmanager!$D:$D,topmanager!$C:$C,rs_nova!$A528,topmanager!$A:$A,rs_nova!N$2)</f>
        <v>0</v>
      </c>
      <c r="O528" s="51">
        <f t="shared" si="126"/>
        <v>0</v>
      </c>
      <c r="P528" s="50">
        <f>IFERROR(VLOOKUP($A528,total!$B$4:$AW$437,27,0),0)</f>
        <v>0</v>
      </c>
      <c r="Q528" s="50">
        <f>IFERROR(VLOOKUP($A528,total!$B$4:$AW$437,21,0),0)</f>
        <v>0</v>
      </c>
      <c r="R528" s="50">
        <f>IFERROR(VLOOKUP($A528,total!$B$4:$AW$437,25,0),0)+IFERROR(VLOOKUP($A528,total!$B$4:$AW$437,36,0),0)</f>
        <v>0</v>
      </c>
      <c r="S528" s="50">
        <f>IFERROR(VLOOKUP(A528,gympass!$A$2:$F$148,6,0),0)</f>
        <v>0</v>
      </c>
      <c r="T528" s="50">
        <f>IFERROR(VLOOKUP($A528,total!$B$4:$AW$437,42,0),0)</f>
        <v>0</v>
      </c>
      <c r="U528" s="50">
        <f>IFERROR(VLOOKUP($A528,total!$B$4:$AW$437,32,0),0)</f>
        <v>0</v>
      </c>
      <c r="V528" s="50">
        <f>IFERROR(VLOOKUP($A528,total!$B$4:$AW$437,28,0),0)</f>
        <v>0</v>
      </c>
      <c r="W528" s="50">
        <f>IFERROR(VLOOKUP($A528,total!$B$4:$AX$437,49,0),0)</f>
        <v>0</v>
      </c>
      <c r="X528" s="50"/>
      <c r="Y528" s="50">
        <f>IFERROR(VLOOKUP(A528,#REF!,4,0),0)</f>
        <v>0</v>
      </c>
      <c r="Z528" s="50">
        <f>IFERROR(VLOOKUP(B528,#REF!,8,0),0)</f>
        <v>0</v>
      </c>
      <c r="AA528" s="50">
        <f>IFERROR(VLOOKUP($A528,total!$B$4:$AW$437,45,0),0)</f>
        <v>0</v>
      </c>
      <c r="AB528" s="50">
        <f>IFERROR(VLOOKUP($A528,total!$B$4:$AW$437,48,0),0)</f>
        <v>0</v>
      </c>
      <c r="AC528" s="50">
        <f>IFERROR(VLOOKUP($A528,total!$B$4:$AB$437,19,0),0)</f>
        <v>0</v>
      </c>
      <c r="AD528" s="50">
        <f>IFERROR(VLOOKUP($A528,total!$B$4:$AB$437,10,0),0)</f>
        <v>0</v>
      </c>
      <c r="AE528" s="50">
        <f>IFERROR(VLOOKUP($A528,total!$B$4:$AB$437,13,0),0)-SUMIFS(topmanager!$D:$D,topmanager!$C:$C,rs_nova!$A532,topmanager!$A:$A,856)</f>
        <v>0</v>
      </c>
      <c r="AF528" s="50">
        <f>IFERROR(VLOOKUP($A528,total!$B$4:$AB$437,16,0),0)</f>
        <v>0</v>
      </c>
      <c r="AG528" s="50">
        <f>IFERROR(VLOOKUP($A528,total!$B$4:$AB$437,7,0),0)</f>
        <v>0</v>
      </c>
      <c r="AH528" s="50">
        <f>IFERROR(VLOOKUP($A528,total!$B$4:$AD$437,29,0),0)</f>
        <v>0</v>
      </c>
      <c r="AI528" s="50">
        <f>IFERROR(VLOOKUP(A528,total!$B$4:$AN$437,39,0),0)</f>
        <v>0</v>
      </c>
      <c r="AJ528" s="51">
        <f t="shared" si="127"/>
        <v>0</v>
      </c>
      <c r="AK528" s="50">
        <f t="shared" si="128"/>
        <v>0</v>
      </c>
      <c r="AL528" s="50">
        <f t="shared" si="129"/>
        <v>0</v>
      </c>
      <c r="AM528" s="50">
        <f t="shared" si="130"/>
        <v>0</v>
      </c>
      <c r="AN528" s="50" t="e">
        <f t="shared" si="124"/>
        <v>#REF!</v>
      </c>
      <c r="AO528" s="50" t="e">
        <f t="shared" si="124"/>
        <v>#REF!</v>
      </c>
      <c r="AP528" s="50" t="e">
        <f t="shared" si="124"/>
        <v>#REF!</v>
      </c>
      <c r="AQ528" s="50">
        <f>IFERROR(VLOOKUP(TEXT($A528,"000000"),[6]Página1!$A$8:$S$801,13,FALSE),0)</f>
        <v>0</v>
      </c>
      <c r="AR528" s="50">
        <f>IFERROR(VLOOKUP(TEXT($A528,"000000"),[6]Página1!$A$8:$S$801,16,FALSE),0)</f>
        <v>0</v>
      </c>
      <c r="AS528" s="50">
        <f>IFERROR(VLOOKUP(TEXT($A528,"000000"),[6]Página1!$A$8:$S$801,19,FALSE),0)</f>
        <v>0</v>
      </c>
      <c r="AT528" s="50">
        <f>IFERROR(VLOOKUP(TEXT($A528,"000000"),[7]Página1!$A$8:$R$814,12,FALSE),0)</f>
        <v>0</v>
      </c>
      <c r="AU528" s="50">
        <f>IFERROR(VLOOKUP(TEXT($A528,"000000"),[7]Página1!$A$8:$R$814,15,FALSE),0)</f>
        <v>0</v>
      </c>
      <c r="AV528" s="50">
        <f>IFERROR(VLOOKUP(TEXT($A528,"000000"),[7]Página1!$A$8:$R$814,18,FALSE),0)</f>
        <v>0</v>
      </c>
      <c r="AW528" s="50"/>
      <c r="AX528" s="51" t="e">
        <f t="shared" si="131"/>
        <v>#REF!</v>
      </c>
      <c r="AY528" s="51" t="e">
        <f t="shared" si="132"/>
        <v>#REF!</v>
      </c>
      <c r="AZ528" s="51" t="e">
        <f t="shared" si="133"/>
        <v>#REF!</v>
      </c>
      <c r="BA528" s="51" t="e">
        <f t="shared" si="134"/>
        <v>#REF!</v>
      </c>
      <c r="BB528" s="51">
        <f t="shared" si="135"/>
        <v>0</v>
      </c>
      <c r="BC528" s="51" t="e">
        <f t="shared" si="136"/>
        <v>#REF!</v>
      </c>
      <c r="BD528" s="51">
        <f t="shared" si="137"/>
        <v>0</v>
      </c>
      <c r="BE528" s="51">
        <f>IFERROR(VLOOKUP(A528,salario!A$2:P$91,11,FALSE),0)</f>
        <v>0</v>
      </c>
      <c r="BF528" s="51">
        <f>SUMIFS(topmanager!$D:$D,topmanager!$C:$C,rs_nova!$A528,topmanager!$A:$A,rs_nova!BF$2)</f>
        <v>0</v>
      </c>
      <c r="BG528" s="51">
        <f>SUMIFS(topmanager!$D:$D,topmanager!$C:$C,rs_nova!$A528,topmanager!$A:$A,rs_nova!BG$2)</f>
        <v>0</v>
      </c>
      <c r="BH528" s="51">
        <f>SUMIFS(topmanager!$D:$D,topmanager!$C:$C,rs_nova!$A528,topmanager!$A:$A,rs_nova!BH$2)</f>
        <v>0</v>
      </c>
      <c r="BI528" s="51">
        <f>SUMIFS(topmanager!$D:$D,topmanager!$C:$C,rs_nova!$A528,topmanager!$A:$A,rs_nova!BI$2)</f>
        <v>0</v>
      </c>
      <c r="BJ528" s="51">
        <f>SUMIFS(topmanager!$D:$D,topmanager!$C:$C,rs_nova!$A528,topmanager!$A:$A,rs_nova!BJ$2)+SUMIFS(topmanager!$D:$D,topmanager!$C:$C,rs_nova!$A528,topmanager!$A:$A,rs_nova!BJ$2+1)</f>
        <v>0</v>
      </c>
      <c r="BK528" s="51">
        <f>IFERROR(VLOOKUP(A528,[8]ferias!$C$4:$G$100,5,FALSE),0)</f>
        <v>0</v>
      </c>
      <c r="BL528" s="51">
        <f>SUMIFS(topmanager!$D:$D,topmanager!$C:$C,rs_nova!$A528,topmanager!$A:$A,rs_nova!BL$2)</f>
        <v>0</v>
      </c>
      <c r="BM528" s="51">
        <f>SUMIFS(topmanager!$D:$D,topmanager!$C:$C,rs_nova!$A528,topmanager!$A:$A,rs_nova!BM$2)+SUMIFS(topmanager!$D:$D,topmanager!$C:$C,rs_nova!$A532,topmanager!$A:$A,151)</f>
        <v>0</v>
      </c>
      <c r="BN528" s="51">
        <f t="shared" si="138"/>
        <v>0</v>
      </c>
    </row>
    <row r="529" spans="1:66">
      <c r="A529" s="47" t="e">
        <f>total!#REF!</f>
        <v>#REF!</v>
      </c>
      <c r="B529" s="47">
        <f t="shared" si="125"/>
        <v>0</v>
      </c>
      <c r="C529" s="48" t="e">
        <f>total!#REF!</f>
        <v>#REF!</v>
      </c>
      <c r="D529" s="49" t="str">
        <f>IFERROR(VLOOKUP(A529,salario!A$3:J$32,10,FALSE),"")</f>
        <v/>
      </c>
      <c r="E529" s="49" t="str">
        <f>IFERROR(IF(VLOOKUP(A529,salario!A$3:O$32,15,FALSE)="","",VLOOKUP(A529,salario!A$3:O$32,15,FALSE)),"")</f>
        <v/>
      </c>
      <c r="F529" s="47" t="str">
        <f>IFERROR(VLOOKUP(A529,[5]base_pessoal!$B$2:$P$1504,13,FALSE),"")</f>
        <v/>
      </c>
      <c r="G529" s="50">
        <f>IFERROR(VLOOKUP(A529,salario!A$2:P$91,11,FALSE),0)*B529/30</f>
        <v>0</v>
      </c>
      <c r="H529" s="50">
        <f>SUMIFS(topmanager!$D:$D,topmanager!$C:$C,rs_nova!$A529,topmanager!$A:$A,rs_nova!H$2)+SUMIFS(topmanager!$D:$D,topmanager!$C:$C,rs_nova!$A529,topmanager!$A:$A,63)</f>
        <v>0</v>
      </c>
      <c r="I529" s="50">
        <f>-SUMIFS(topmanager!$D:$D,topmanager!$C:$C,rs_nova!$A529,topmanager!$A:$A,rs_nova!I$2)</f>
        <v>0</v>
      </c>
      <c r="J529" s="50">
        <f>SUMIFS(topmanager!$D:$D,topmanager!$C:$C,rs_nova!$A529,topmanager!$A:$A,rs_nova!J$2)</f>
        <v>0</v>
      </c>
      <c r="K529" s="50">
        <f>SUMIFS(topmanager!$D:$D,topmanager!$C:$C,rs_nova!$A529,topmanager!$A:$A,rs_nova!K$2)+SUMIFS(topmanager!$D:$D,topmanager!$C:$C,rs_nova!$A529,topmanager!$A:$A,911)</f>
        <v>0</v>
      </c>
      <c r="L529" s="50">
        <f>SUMIFS(topmanager!$D:$D,topmanager!$C:$C,rs_nova!$A529,topmanager!$A:$A,rs_nova!L$2)</f>
        <v>0</v>
      </c>
      <c r="M529" s="50">
        <f>SUMIFS(topmanager!$D:$D,topmanager!$C:$C,rs_nova!$A529,topmanager!$A:$A,rs_nova!M$2)+SUMIFS(topmanager!$D:$D,topmanager!$C:$C,rs_nova!$A529,topmanager!$A:$A,908)+SUMIFS(topmanager!$D:$D,topmanager!$C:$C,rs_nova!$A529,topmanager!$A:$A,550)</f>
        <v>0</v>
      </c>
      <c r="N529" s="50">
        <f>SUMIFS(topmanager!$D:$D,topmanager!$C:$C,rs_nova!$A529,topmanager!$A:$A,rs_nova!N$2)</f>
        <v>0</v>
      </c>
      <c r="O529" s="51">
        <f t="shared" si="126"/>
        <v>0</v>
      </c>
      <c r="P529" s="50">
        <f>IFERROR(VLOOKUP($A529,total!$B$4:$AW$437,27,0),0)</f>
        <v>0</v>
      </c>
      <c r="Q529" s="50">
        <f>IFERROR(VLOOKUP($A529,total!$B$4:$AW$437,21,0),0)</f>
        <v>0</v>
      </c>
      <c r="R529" s="50">
        <f>IFERROR(VLOOKUP($A529,total!$B$4:$AW$437,25,0),0)+IFERROR(VLOOKUP($A529,total!$B$4:$AW$437,36,0),0)</f>
        <v>0</v>
      </c>
      <c r="S529" s="50">
        <f>IFERROR(VLOOKUP(A529,gympass!$A$2:$F$148,6,0),0)</f>
        <v>0</v>
      </c>
      <c r="T529" s="50">
        <f>IFERROR(VLOOKUP($A529,total!$B$4:$AW$437,42,0),0)</f>
        <v>0</v>
      </c>
      <c r="U529" s="50">
        <f>IFERROR(VLOOKUP($A529,total!$B$4:$AW$437,32,0),0)</f>
        <v>0</v>
      </c>
      <c r="V529" s="50">
        <f>IFERROR(VLOOKUP($A529,total!$B$4:$AW$437,28,0),0)</f>
        <v>0</v>
      </c>
      <c r="W529" s="50">
        <f>IFERROR(VLOOKUP($A529,total!$B$4:$AX$437,49,0),0)</f>
        <v>0</v>
      </c>
      <c r="X529" s="50"/>
      <c r="Y529" s="50">
        <f>IFERROR(VLOOKUP(A529,#REF!,4,0),0)</f>
        <v>0</v>
      </c>
      <c r="Z529" s="50">
        <f>IFERROR(VLOOKUP(B529,#REF!,8,0),0)</f>
        <v>0</v>
      </c>
      <c r="AA529" s="50">
        <f>IFERROR(VLOOKUP($A529,total!$B$4:$AW$437,45,0),0)</f>
        <v>0</v>
      </c>
      <c r="AB529" s="50">
        <f>IFERROR(VLOOKUP($A529,total!$B$4:$AW$437,48,0),0)</f>
        <v>0</v>
      </c>
      <c r="AC529" s="50">
        <f>IFERROR(VLOOKUP($A529,total!$B$4:$AB$437,19,0),0)</f>
        <v>0</v>
      </c>
      <c r="AD529" s="50">
        <f>IFERROR(VLOOKUP($A529,total!$B$4:$AB$437,10,0),0)</f>
        <v>0</v>
      </c>
      <c r="AE529" s="50">
        <f>IFERROR(VLOOKUP($A529,total!$B$4:$AB$437,13,0),0)-SUMIFS(topmanager!$D:$D,topmanager!$C:$C,rs_nova!$A533,topmanager!$A:$A,856)</f>
        <v>0</v>
      </c>
      <c r="AF529" s="50">
        <f>IFERROR(VLOOKUP($A529,total!$B$4:$AB$437,16,0),0)</f>
        <v>0</v>
      </c>
      <c r="AG529" s="50">
        <f>IFERROR(VLOOKUP($A529,total!$B$4:$AB$437,7,0),0)</f>
        <v>0</v>
      </c>
      <c r="AH529" s="50">
        <f>IFERROR(VLOOKUP($A529,total!$B$4:$AD$437,29,0),0)</f>
        <v>0</v>
      </c>
      <c r="AI529" s="50">
        <f>IFERROR(VLOOKUP(A529,total!$B$4:$AN$437,39,0),0)</f>
        <v>0</v>
      </c>
      <c r="AJ529" s="51">
        <f t="shared" si="127"/>
        <v>0</v>
      </c>
      <c r="AK529" s="50">
        <f t="shared" si="128"/>
        <v>0</v>
      </c>
      <c r="AL529" s="50">
        <f t="shared" si="129"/>
        <v>0</v>
      </c>
      <c r="AM529" s="50">
        <f t="shared" si="130"/>
        <v>0</v>
      </c>
      <c r="AN529" s="50" t="e">
        <f t="shared" si="124"/>
        <v>#REF!</v>
      </c>
      <c r="AO529" s="50" t="e">
        <f t="shared" si="124"/>
        <v>#REF!</v>
      </c>
      <c r="AP529" s="50" t="e">
        <f t="shared" si="124"/>
        <v>#REF!</v>
      </c>
      <c r="AQ529" s="50">
        <f>IFERROR(VLOOKUP(TEXT($A529,"000000"),[6]Página1!$A$8:$S$801,13,FALSE),0)</f>
        <v>0</v>
      </c>
      <c r="AR529" s="50">
        <f>IFERROR(VLOOKUP(TEXT($A529,"000000"),[6]Página1!$A$8:$S$801,16,FALSE),0)</f>
        <v>0</v>
      </c>
      <c r="AS529" s="50">
        <f>IFERROR(VLOOKUP(TEXT($A529,"000000"),[6]Página1!$A$8:$S$801,19,FALSE),0)</f>
        <v>0</v>
      </c>
      <c r="AT529" s="50">
        <f>IFERROR(VLOOKUP(TEXT($A529,"000000"),[7]Página1!$A$8:$R$814,12,FALSE),0)</f>
        <v>0</v>
      </c>
      <c r="AU529" s="50">
        <f>IFERROR(VLOOKUP(TEXT($A529,"000000"),[7]Página1!$A$8:$R$814,15,FALSE),0)</f>
        <v>0</v>
      </c>
      <c r="AV529" s="50">
        <f>IFERROR(VLOOKUP(TEXT($A529,"000000"),[7]Página1!$A$8:$R$814,18,FALSE),0)</f>
        <v>0</v>
      </c>
      <c r="AW529" s="50"/>
      <c r="AX529" s="51" t="e">
        <f t="shared" si="131"/>
        <v>#REF!</v>
      </c>
      <c r="AY529" s="51" t="e">
        <f t="shared" si="132"/>
        <v>#REF!</v>
      </c>
      <c r="AZ529" s="51" t="e">
        <f t="shared" si="133"/>
        <v>#REF!</v>
      </c>
      <c r="BA529" s="51" t="e">
        <f t="shared" si="134"/>
        <v>#REF!</v>
      </c>
      <c r="BB529" s="51">
        <f t="shared" si="135"/>
        <v>0</v>
      </c>
      <c r="BC529" s="51" t="e">
        <f t="shared" si="136"/>
        <v>#REF!</v>
      </c>
      <c r="BD529" s="51">
        <f t="shared" si="137"/>
        <v>0</v>
      </c>
      <c r="BE529" s="51">
        <f>IFERROR(VLOOKUP(A529,salario!A$2:P$91,11,FALSE),0)</f>
        <v>0</v>
      </c>
      <c r="BF529" s="51">
        <f>SUMIFS(topmanager!$D:$D,topmanager!$C:$C,rs_nova!$A529,topmanager!$A:$A,rs_nova!BF$2)</f>
        <v>0</v>
      </c>
      <c r="BG529" s="51">
        <f>SUMIFS(topmanager!$D:$D,topmanager!$C:$C,rs_nova!$A529,topmanager!$A:$A,rs_nova!BG$2)</f>
        <v>0</v>
      </c>
      <c r="BH529" s="51">
        <f>SUMIFS(topmanager!$D:$D,topmanager!$C:$C,rs_nova!$A529,topmanager!$A:$A,rs_nova!BH$2)</f>
        <v>0</v>
      </c>
      <c r="BI529" s="51">
        <f>SUMIFS(topmanager!$D:$D,topmanager!$C:$C,rs_nova!$A529,topmanager!$A:$A,rs_nova!BI$2)</f>
        <v>0</v>
      </c>
      <c r="BJ529" s="51">
        <f>SUMIFS(topmanager!$D:$D,topmanager!$C:$C,rs_nova!$A529,topmanager!$A:$A,rs_nova!BJ$2)+SUMIFS(topmanager!$D:$D,topmanager!$C:$C,rs_nova!$A529,topmanager!$A:$A,rs_nova!BJ$2+1)</f>
        <v>0</v>
      </c>
      <c r="BK529" s="51">
        <f>IFERROR(VLOOKUP(A529,[8]ferias!$C$4:$G$100,5,FALSE),0)</f>
        <v>0</v>
      </c>
      <c r="BL529" s="51">
        <f>SUMIFS(topmanager!$D:$D,topmanager!$C:$C,rs_nova!$A529,topmanager!$A:$A,rs_nova!BL$2)</f>
        <v>0</v>
      </c>
      <c r="BM529" s="51">
        <f>SUMIFS(topmanager!$D:$D,topmanager!$C:$C,rs_nova!$A529,topmanager!$A:$A,rs_nova!BM$2)+SUMIFS(topmanager!$D:$D,topmanager!$C:$C,rs_nova!$A533,topmanager!$A:$A,151)</f>
        <v>0</v>
      </c>
      <c r="BN529" s="51">
        <f t="shared" si="138"/>
        <v>0</v>
      </c>
    </row>
    <row r="530" spans="1:66">
      <c r="A530" s="47" t="e">
        <f>total!#REF!</f>
        <v>#REF!</v>
      </c>
      <c r="B530" s="47">
        <f t="shared" si="125"/>
        <v>0</v>
      </c>
      <c r="C530" s="48" t="e">
        <f>total!#REF!</f>
        <v>#REF!</v>
      </c>
      <c r="D530" s="49" t="str">
        <f>IFERROR(VLOOKUP(A530,salario!A$3:J$32,10,FALSE),"")</f>
        <v/>
      </c>
      <c r="E530" s="49" t="str">
        <f>IFERROR(IF(VLOOKUP(A530,salario!A$3:O$32,15,FALSE)="","",VLOOKUP(A530,salario!A$3:O$32,15,FALSE)),"")</f>
        <v/>
      </c>
      <c r="F530" s="47" t="str">
        <f>IFERROR(VLOOKUP(A530,[5]base_pessoal!$B$2:$P$1504,13,FALSE),"")</f>
        <v/>
      </c>
      <c r="G530" s="50">
        <f>IFERROR(VLOOKUP(A530,salario!A$2:P$91,11,FALSE),0)*B530/30</f>
        <v>0</v>
      </c>
      <c r="H530" s="50">
        <f>SUMIFS(topmanager!$D:$D,topmanager!$C:$C,rs_nova!$A530,topmanager!$A:$A,rs_nova!H$2)+SUMIFS(topmanager!$D:$D,topmanager!$C:$C,rs_nova!$A530,topmanager!$A:$A,63)</f>
        <v>0</v>
      </c>
      <c r="I530" s="50">
        <f>-SUMIFS(topmanager!$D:$D,topmanager!$C:$C,rs_nova!$A530,topmanager!$A:$A,rs_nova!I$2)</f>
        <v>0</v>
      </c>
      <c r="J530" s="50">
        <f>SUMIFS(topmanager!$D:$D,topmanager!$C:$C,rs_nova!$A530,topmanager!$A:$A,rs_nova!J$2)</f>
        <v>0</v>
      </c>
      <c r="K530" s="50">
        <f>SUMIFS(topmanager!$D:$D,topmanager!$C:$C,rs_nova!$A530,topmanager!$A:$A,rs_nova!K$2)+SUMIFS(topmanager!$D:$D,topmanager!$C:$C,rs_nova!$A530,topmanager!$A:$A,911)</f>
        <v>0</v>
      </c>
      <c r="L530" s="50">
        <f>SUMIFS(topmanager!$D:$D,topmanager!$C:$C,rs_nova!$A530,topmanager!$A:$A,rs_nova!L$2)</f>
        <v>0</v>
      </c>
      <c r="M530" s="50">
        <f>SUMIFS(topmanager!$D:$D,topmanager!$C:$C,rs_nova!$A530,topmanager!$A:$A,rs_nova!M$2)+SUMIFS(topmanager!$D:$D,topmanager!$C:$C,rs_nova!$A530,topmanager!$A:$A,908)+SUMIFS(topmanager!$D:$D,topmanager!$C:$C,rs_nova!$A530,topmanager!$A:$A,550)</f>
        <v>0</v>
      </c>
      <c r="N530" s="50">
        <f>SUMIFS(topmanager!$D:$D,topmanager!$C:$C,rs_nova!$A530,topmanager!$A:$A,rs_nova!N$2)</f>
        <v>0</v>
      </c>
      <c r="O530" s="51">
        <f t="shared" si="126"/>
        <v>0</v>
      </c>
      <c r="P530" s="50">
        <f>IFERROR(VLOOKUP($A530,total!$B$4:$AW$437,27,0),0)</f>
        <v>0</v>
      </c>
      <c r="Q530" s="50">
        <f>IFERROR(VLOOKUP($A530,total!$B$4:$AW$437,21,0),0)</f>
        <v>0</v>
      </c>
      <c r="R530" s="50">
        <f>IFERROR(VLOOKUP($A530,total!$B$4:$AW$437,25,0),0)+IFERROR(VLOOKUP($A530,total!$B$4:$AW$437,36,0),0)</f>
        <v>0</v>
      </c>
      <c r="S530" s="50">
        <f>IFERROR(VLOOKUP(A530,gympass!$A$2:$F$148,6,0),0)</f>
        <v>0</v>
      </c>
      <c r="T530" s="50">
        <f>IFERROR(VLOOKUP($A530,total!$B$4:$AW$437,42,0),0)</f>
        <v>0</v>
      </c>
      <c r="U530" s="50">
        <f>IFERROR(VLOOKUP($A530,total!$B$4:$AW$437,32,0),0)</f>
        <v>0</v>
      </c>
      <c r="V530" s="50">
        <f>IFERROR(VLOOKUP($A530,total!$B$4:$AW$437,28,0),0)</f>
        <v>0</v>
      </c>
      <c r="W530" s="50">
        <f>IFERROR(VLOOKUP($A530,total!$B$4:$AX$437,49,0),0)</f>
        <v>0</v>
      </c>
      <c r="X530" s="50"/>
      <c r="Y530" s="50">
        <f>IFERROR(VLOOKUP(A530,#REF!,4,0),0)</f>
        <v>0</v>
      </c>
      <c r="Z530" s="50">
        <f>IFERROR(VLOOKUP(B530,#REF!,8,0),0)</f>
        <v>0</v>
      </c>
      <c r="AA530" s="50">
        <f>IFERROR(VLOOKUP($A530,total!$B$4:$AW$437,45,0),0)</f>
        <v>0</v>
      </c>
      <c r="AB530" s="50">
        <f>IFERROR(VLOOKUP($A530,total!$B$4:$AW$437,48,0),0)</f>
        <v>0</v>
      </c>
      <c r="AC530" s="50">
        <f>IFERROR(VLOOKUP($A530,total!$B$4:$AB$437,19,0),0)</f>
        <v>0</v>
      </c>
      <c r="AD530" s="50">
        <f>IFERROR(VLOOKUP($A530,total!$B$4:$AB$437,10,0),0)</f>
        <v>0</v>
      </c>
      <c r="AE530" s="50">
        <f>IFERROR(VLOOKUP($A530,total!$B$4:$AB$437,13,0),0)-SUMIFS(topmanager!$D:$D,topmanager!$C:$C,rs_nova!$A534,topmanager!$A:$A,856)</f>
        <v>0</v>
      </c>
      <c r="AF530" s="50">
        <f>IFERROR(VLOOKUP($A530,total!$B$4:$AB$437,16,0),0)</f>
        <v>0</v>
      </c>
      <c r="AG530" s="50">
        <f>IFERROR(VLOOKUP($A530,total!$B$4:$AB$437,7,0),0)</f>
        <v>0</v>
      </c>
      <c r="AH530" s="50">
        <f>IFERROR(VLOOKUP($A530,total!$B$4:$AD$437,29,0),0)</f>
        <v>0</v>
      </c>
      <c r="AI530" s="50">
        <f>IFERROR(VLOOKUP(A530,total!$B$4:$AN$437,39,0),0)</f>
        <v>0</v>
      </c>
      <c r="AJ530" s="51">
        <f t="shared" si="127"/>
        <v>0</v>
      </c>
      <c r="AK530" s="50">
        <f t="shared" si="128"/>
        <v>0</v>
      </c>
      <c r="AL530" s="50">
        <f t="shared" si="129"/>
        <v>0</v>
      </c>
      <c r="AM530" s="50">
        <f t="shared" si="130"/>
        <v>0</v>
      </c>
      <c r="AN530" s="50" t="e">
        <f t="shared" si="124"/>
        <v>#REF!</v>
      </c>
      <c r="AO530" s="50" t="e">
        <f t="shared" si="124"/>
        <v>#REF!</v>
      </c>
      <c r="AP530" s="50" t="e">
        <f t="shared" si="124"/>
        <v>#REF!</v>
      </c>
      <c r="AQ530" s="50">
        <f>IFERROR(VLOOKUP(TEXT($A530,"000000"),[6]Página1!$A$8:$S$801,13,FALSE),0)</f>
        <v>0</v>
      </c>
      <c r="AR530" s="50">
        <f>IFERROR(VLOOKUP(TEXT($A530,"000000"),[6]Página1!$A$8:$S$801,16,FALSE),0)</f>
        <v>0</v>
      </c>
      <c r="AS530" s="50">
        <f>IFERROR(VLOOKUP(TEXT($A530,"000000"),[6]Página1!$A$8:$S$801,19,FALSE),0)</f>
        <v>0</v>
      </c>
      <c r="AT530" s="50">
        <f>IFERROR(VLOOKUP(TEXT($A530,"000000"),[7]Página1!$A$8:$R$814,12,FALSE),0)</f>
        <v>0</v>
      </c>
      <c r="AU530" s="50">
        <f>IFERROR(VLOOKUP(TEXT($A530,"000000"),[7]Página1!$A$8:$R$814,15,FALSE),0)</f>
        <v>0</v>
      </c>
      <c r="AV530" s="50">
        <f>IFERROR(VLOOKUP(TEXT($A530,"000000"),[7]Página1!$A$8:$R$814,18,FALSE),0)</f>
        <v>0</v>
      </c>
      <c r="AW530" s="50"/>
      <c r="AX530" s="51" t="e">
        <f t="shared" si="131"/>
        <v>#REF!</v>
      </c>
      <c r="AY530" s="51" t="e">
        <f t="shared" si="132"/>
        <v>#REF!</v>
      </c>
      <c r="AZ530" s="51" t="e">
        <f t="shared" si="133"/>
        <v>#REF!</v>
      </c>
      <c r="BA530" s="51" t="e">
        <f t="shared" si="134"/>
        <v>#REF!</v>
      </c>
      <c r="BB530" s="51">
        <f t="shared" si="135"/>
        <v>0</v>
      </c>
      <c r="BC530" s="51" t="e">
        <f t="shared" si="136"/>
        <v>#REF!</v>
      </c>
      <c r="BD530" s="51">
        <f t="shared" si="137"/>
        <v>0</v>
      </c>
      <c r="BE530" s="51">
        <f>IFERROR(VLOOKUP(A530,salario!A$2:P$91,11,FALSE),0)</f>
        <v>0</v>
      </c>
      <c r="BF530" s="51">
        <f>SUMIFS(topmanager!$D:$D,topmanager!$C:$C,rs_nova!$A530,topmanager!$A:$A,rs_nova!BF$2)</f>
        <v>0</v>
      </c>
      <c r="BG530" s="51">
        <f>SUMIFS(topmanager!$D:$D,topmanager!$C:$C,rs_nova!$A530,topmanager!$A:$A,rs_nova!BG$2)</f>
        <v>0</v>
      </c>
      <c r="BH530" s="51">
        <f>SUMIFS(topmanager!$D:$D,topmanager!$C:$C,rs_nova!$A530,topmanager!$A:$A,rs_nova!BH$2)</f>
        <v>0</v>
      </c>
      <c r="BI530" s="51">
        <f>SUMIFS(topmanager!$D:$D,topmanager!$C:$C,rs_nova!$A530,topmanager!$A:$A,rs_nova!BI$2)</f>
        <v>0</v>
      </c>
      <c r="BJ530" s="51">
        <f>SUMIFS(topmanager!$D:$D,topmanager!$C:$C,rs_nova!$A530,topmanager!$A:$A,rs_nova!BJ$2)+SUMIFS(topmanager!$D:$D,topmanager!$C:$C,rs_nova!$A530,topmanager!$A:$A,rs_nova!BJ$2+1)</f>
        <v>0</v>
      </c>
      <c r="BK530" s="51">
        <f>IFERROR(VLOOKUP(A530,[8]ferias!$C$4:$G$100,5,FALSE),0)</f>
        <v>0</v>
      </c>
      <c r="BL530" s="51">
        <f>SUMIFS(topmanager!$D:$D,topmanager!$C:$C,rs_nova!$A530,topmanager!$A:$A,rs_nova!BL$2)</f>
        <v>0</v>
      </c>
      <c r="BM530" s="51">
        <f>SUMIFS(topmanager!$D:$D,topmanager!$C:$C,rs_nova!$A530,topmanager!$A:$A,rs_nova!BM$2)+SUMIFS(topmanager!$D:$D,topmanager!$C:$C,rs_nova!$A534,topmanager!$A:$A,151)</f>
        <v>0</v>
      </c>
      <c r="BN530" s="51">
        <f t="shared" si="138"/>
        <v>0</v>
      </c>
    </row>
    <row r="531" spans="1:66">
      <c r="A531" s="47" t="e">
        <f>total!#REF!</f>
        <v>#REF!</v>
      </c>
      <c r="B531" s="47">
        <f t="shared" si="125"/>
        <v>0</v>
      </c>
      <c r="C531" s="48" t="e">
        <f>total!#REF!</f>
        <v>#REF!</v>
      </c>
      <c r="D531" s="49" t="str">
        <f>IFERROR(VLOOKUP(A531,salario!A$3:J$32,10,FALSE),"")</f>
        <v/>
      </c>
      <c r="E531" s="49" t="str">
        <f>IFERROR(IF(VLOOKUP(A531,salario!A$3:O$32,15,FALSE)="","",VLOOKUP(A531,salario!A$3:O$32,15,FALSE)),"")</f>
        <v/>
      </c>
      <c r="F531" s="47" t="str">
        <f>IFERROR(VLOOKUP(A531,[5]base_pessoal!$B$2:$P$1504,13,FALSE),"")</f>
        <v/>
      </c>
      <c r="G531" s="50">
        <f>IFERROR(VLOOKUP(A531,salario!A$2:P$91,11,FALSE),0)*B531/30</f>
        <v>0</v>
      </c>
      <c r="H531" s="50">
        <f>SUMIFS(topmanager!$D:$D,topmanager!$C:$C,rs_nova!$A531,topmanager!$A:$A,rs_nova!H$2)+SUMIFS(topmanager!$D:$D,topmanager!$C:$C,rs_nova!$A531,topmanager!$A:$A,63)</f>
        <v>0</v>
      </c>
      <c r="I531" s="50">
        <f>-SUMIFS(topmanager!$D:$D,topmanager!$C:$C,rs_nova!$A531,topmanager!$A:$A,rs_nova!I$2)</f>
        <v>0</v>
      </c>
      <c r="J531" s="50">
        <f>SUMIFS(topmanager!$D:$D,topmanager!$C:$C,rs_nova!$A531,topmanager!$A:$A,rs_nova!J$2)</f>
        <v>0</v>
      </c>
      <c r="K531" s="50">
        <f>SUMIFS(topmanager!$D:$D,topmanager!$C:$C,rs_nova!$A531,topmanager!$A:$A,rs_nova!K$2)+SUMIFS(topmanager!$D:$D,topmanager!$C:$C,rs_nova!$A531,topmanager!$A:$A,911)</f>
        <v>0</v>
      </c>
      <c r="L531" s="50">
        <f>SUMIFS(topmanager!$D:$D,topmanager!$C:$C,rs_nova!$A531,topmanager!$A:$A,rs_nova!L$2)</f>
        <v>0</v>
      </c>
      <c r="M531" s="50">
        <f>SUMIFS(topmanager!$D:$D,topmanager!$C:$C,rs_nova!$A531,topmanager!$A:$A,rs_nova!M$2)+SUMIFS(topmanager!$D:$D,topmanager!$C:$C,rs_nova!$A531,topmanager!$A:$A,908)+SUMIFS(topmanager!$D:$D,topmanager!$C:$C,rs_nova!$A531,topmanager!$A:$A,550)</f>
        <v>0</v>
      </c>
      <c r="N531" s="50">
        <f>SUMIFS(topmanager!$D:$D,topmanager!$C:$C,rs_nova!$A531,topmanager!$A:$A,rs_nova!N$2)</f>
        <v>0</v>
      </c>
      <c r="O531" s="51">
        <f t="shared" si="126"/>
        <v>0</v>
      </c>
      <c r="P531" s="50">
        <f>IFERROR(VLOOKUP($A531,total!$B$4:$AW$437,27,0),0)</f>
        <v>0</v>
      </c>
      <c r="Q531" s="50">
        <f>IFERROR(VLOOKUP($A531,total!$B$4:$AW$437,21,0),0)</f>
        <v>0</v>
      </c>
      <c r="R531" s="50">
        <f>IFERROR(VLOOKUP($A531,total!$B$4:$AW$437,25,0),0)+IFERROR(VLOOKUP($A531,total!$B$4:$AW$437,36,0),0)</f>
        <v>0</v>
      </c>
      <c r="S531" s="50">
        <f>IFERROR(VLOOKUP(A531,gympass!$A$2:$F$148,6,0),0)</f>
        <v>0</v>
      </c>
      <c r="T531" s="50">
        <f>IFERROR(VLOOKUP($A531,total!$B$4:$AW$437,42,0),0)</f>
        <v>0</v>
      </c>
      <c r="U531" s="50">
        <f>IFERROR(VLOOKUP($A531,total!$B$4:$AW$437,32,0),0)</f>
        <v>0</v>
      </c>
      <c r="V531" s="50">
        <f>IFERROR(VLOOKUP($A531,total!$B$4:$AW$437,28,0),0)</f>
        <v>0</v>
      </c>
      <c r="W531" s="50">
        <f>IFERROR(VLOOKUP($A531,total!$B$4:$AX$437,49,0),0)</f>
        <v>0</v>
      </c>
      <c r="X531" s="50"/>
      <c r="Y531" s="50">
        <f>IFERROR(VLOOKUP(A531,#REF!,4,0),0)</f>
        <v>0</v>
      </c>
      <c r="Z531" s="50">
        <f>IFERROR(VLOOKUP(B531,#REF!,8,0),0)</f>
        <v>0</v>
      </c>
      <c r="AA531" s="50">
        <f>IFERROR(VLOOKUP($A531,total!$B$4:$AW$437,45,0),0)</f>
        <v>0</v>
      </c>
      <c r="AB531" s="50">
        <f>IFERROR(VLOOKUP($A531,total!$B$4:$AW$437,48,0),0)</f>
        <v>0</v>
      </c>
      <c r="AC531" s="50">
        <f>IFERROR(VLOOKUP($A531,total!$B$4:$AB$437,19,0),0)</f>
        <v>0</v>
      </c>
      <c r="AD531" s="50">
        <f>IFERROR(VLOOKUP($A531,total!$B$4:$AB$437,10,0),0)</f>
        <v>0</v>
      </c>
      <c r="AE531" s="50">
        <f>IFERROR(VLOOKUP($A531,total!$B$4:$AB$437,13,0),0)-SUMIFS(topmanager!$D:$D,topmanager!$C:$C,rs_nova!$A535,topmanager!$A:$A,856)</f>
        <v>0</v>
      </c>
      <c r="AF531" s="50">
        <f>IFERROR(VLOOKUP($A531,total!$B$4:$AB$437,16,0),0)</f>
        <v>0</v>
      </c>
      <c r="AG531" s="50">
        <f>IFERROR(VLOOKUP($A531,total!$B$4:$AB$437,7,0),0)</f>
        <v>0</v>
      </c>
      <c r="AH531" s="50">
        <f>IFERROR(VLOOKUP($A531,total!$B$4:$AD$437,29,0),0)</f>
        <v>0</v>
      </c>
      <c r="AI531" s="50">
        <f>IFERROR(VLOOKUP(A531,total!$B$4:$AN$437,39,0),0)</f>
        <v>0</v>
      </c>
      <c r="AJ531" s="51">
        <f t="shared" si="127"/>
        <v>0</v>
      </c>
      <c r="AK531" s="50">
        <f t="shared" si="128"/>
        <v>0</v>
      </c>
      <c r="AL531" s="50">
        <f t="shared" si="129"/>
        <v>0</v>
      </c>
      <c r="AM531" s="50">
        <f t="shared" si="130"/>
        <v>0</v>
      </c>
      <c r="AN531" s="50" t="e">
        <f t="shared" si="124"/>
        <v>#REF!</v>
      </c>
      <c r="AO531" s="50" t="e">
        <f t="shared" si="124"/>
        <v>#REF!</v>
      </c>
      <c r="AP531" s="50" t="e">
        <f t="shared" si="124"/>
        <v>#REF!</v>
      </c>
      <c r="AQ531" s="50">
        <f>IFERROR(VLOOKUP(TEXT($A531,"000000"),[6]Página1!$A$8:$S$801,13,FALSE),0)</f>
        <v>0</v>
      </c>
      <c r="AR531" s="50">
        <f>IFERROR(VLOOKUP(TEXT($A531,"000000"),[6]Página1!$A$8:$S$801,16,FALSE),0)</f>
        <v>0</v>
      </c>
      <c r="AS531" s="50">
        <f>IFERROR(VLOOKUP(TEXT($A531,"000000"),[6]Página1!$A$8:$S$801,19,FALSE),0)</f>
        <v>0</v>
      </c>
      <c r="AT531" s="50">
        <f>IFERROR(VLOOKUP(TEXT($A531,"000000"),[7]Página1!$A$8:$R$814,12,FALSE),0)</f>
        <v>0</v>
      </c>
      <c r="AU531" s="50">
        <f>IFERROR(VLOOKUP(TEXT($A531,"000000"),[7]Página1!$A$8:$R$814,15,FALSE),0)</f>
        <v>0</v>
      </c>
      <c r="AV531" s="50">
        <f>IFERROR(VLOOKUP(TEXT($A531,"000000"),[7]Página1!$A$8:$R$814,18,FALSE),0)</f>
        <v>0</v>
      </c>
      <c r="AW531" s="50"/>
      <c r="AX531" s="51" t="e">
        <f t="shared" si="131"/>
        <v>#REF!</v>
      </c>
      <c r="AY531" s="51" t="e">
        <f t="shared" si="132"/>
        <v>#REF!</v>
      </c>
      <c r="AZ531" s="51" t="e">
        <f t="shared" si="133"/>
        <v>#REF!</v>
      </c>
      <c r="BA531" s="51" t="e">
        <f t="shared" si="134"/>
        <v>#REF!</v>
      </c>
      <c r="BB531" s="51">
        <f t="shared" si="135"/>
        <v>0</v>
      </c>
      <c r="BC531" s="51" t="e">
        <f t="shared" si="136"/>
        <v>#REF!</v>
      </c>
      <c r="BD531" s="51">
        <f t="shared" si="137"/>
        <v>0</v>
      </c>
      <c r="BE531" s="51">
        <f>IFERROR(VLOOKUP(A531,salario!A$2:P$91,11,FALSE),0)</f>
        <v>0</v>
      </c>
      <c r="BF531" s="51">
        <f>SUMIFS(topmanager!$D:$D,topmanager!$C:$C,rs_nova!$A531,topmanager!$A:$A,rs_nova!BF$2)</f>
        <v>0</v>
      </c>
      <c r="BG531" s="51">
        <f>SUMIFS(topmanager!$D:$D,topmanager!$C:$C,rs_nova!$A531,topmanager!$A:$A,rs_nova!BG$2)</f>
        <v>0</v>
      </c>
      <c r="BH531" s="51">
        <f>SUMIFS(topmanager!$D:$D,topmanager!$C:$C,rs_nova!$A531,topmanager!$A:$A,rs_nova!BH$2)</f>
        <v>0</v>
      </c>
      <c r="BI531" s="51">
        <f>SUMIFS(topmanager!$D:$D,topmanager!$C:$C,rs_nova!$A531,topmanager!$A:$A,rs_nova!BI$2)</f>
        <v>0</v>
      </c>
      <c r="BJ531" s="51">
        <f>SUMIFS(topmanager!$D:$D,topmanager!$C:$C,rs_nova!$A531,topmanager!$A:$A,rs_nova!BJ$2)+SUMIFS(topmanager!$D:$D,topmanager!$C:$C,rs_nova!$A531,topmanager!$A:$A,rs_nova!BJ$2+1)</f>
        <v>0</v>
      </c>
      <c r="BK531" s="51">
        <f>IFERROR(VLOOKUP(A531,[8]ferias!$C$4:$G$100,5,FALSE),0)</f>
        <v>0</v>
      </c>
      <c r="BL531" s="51">
        <f>SUMIFS(topmanager!$D:$D,topmanager!$C:$C,rs_nova!$A531,topmanager!$A:$A,rs_nova!BL$2)</f>
        <v>0</v>
      </c>
      <c r="BM531" s="51">
        <f>SUMIFS(topmanager!$D:$D,topmanager!$C:$C,rs_nova!$A531,topmanager!$A:$A,rs_nova!BM$2)+SUMIFS(topmanager!$D:$D,topmanager!$C:$C,rs_nova!$A535,topmanager!$A:$A,151)</f>
        <v>0</v>
      </c>
      <c r="BN531" s="51">
        <f t="shared" si="138"/>
        <v>0</v>
      </c>
    </row>
    <row r="532" spans="1:66">
      <c r="A532" s="47" t="e">
        <f>total!#REF!</f>
        <v>#REF!</v>
      </c>
      <c r="B532" s="47">
        <f t="shared" si="125"/>
        <v>0</v>
      </c>
      <c r="C532" s="48" t="e">
        <f>total!#REF!</f>
        <v>#REF!</v>
      </c>
      <c r="D532" s="49" t="str">
        <f>IFERROR(VLOOKUP(A532,salario!A$3:J$32,10,FALSE),"")</f>
        <v/>
      </c>
      <c r="E532" s="49" t="str">
        <f>IFERROR(IF(VLOOKUP(A532,salario!A$3:O$32,15,FALSE)="","",VLOOKUP(A532,salario!A$3:O$32,15,FALSE)),"")</f>
        <v/>
      </c>
      <c r="F532" s="47" t="str">
        <f>IFERROR(VLOOKUP(A532,[5]base_pessoal!$B$2:$P$1504,13,FALSE),"")</f>
        <v/>
      </c>
      <c r="G532" s="50">
        <f>IFERROR(VLOOKUP(A532,salario!A$2:P$91,11,FALSE),0)*B532/30</f>
        <v>0</v>
      </c>
      <c r="H532" s="50">
        <f>SUMIFS(topmanager!$D:$D,topmanager!$C:$C,rs_nova!$A532,topmanager!$A:$A,rs_nova!H$2)+SUMIFS(topmanager!$D:$D,topmanager!$C:$C,rs_nova!$A532,topmanager!$A:$A,63)</f>
        <v>0</v>
      </c>
      <c r="I532" s="50">
        <f>-SUMIFS(topmanager!$D:$D,topmanager!$C:$C,rs_nova!$A532,topmanager!$A:$A,rs_nova!I$2)</f>
        <v>0</v>
      </c>
      <c r="J532" s="50">
        <f>SUMIFS(topmanager!$D:$D,topmanager!$C:$C,rs_nova!$A532,topmanager!$A:$A,rs_nova!J$2)</f>
        <v>0</v>
      </c>
      <c r="K532" s="50">
        <f>SUMIFS(topmanager!$D:$D,topmanager!$C:$C,rs_nova!$A532,topmanager!$A:$A,rs_nova!K$2)+SUMIFS(topmanager!$D:$D,topmanager!$C:$C,rs_nova!$A532,topmanager!$A:$A,911)</f>
        <v>0</v>
      </c>
      <c r="L532" s="50">
        <f>SUMIFS(topmanager!$D:$D,topmanager!$C:$C,rs_nova!$A532,topmanager!$A:$A,rs_nova!L$2)</f>
        <v>0</v>
      </c>
      <c r="M532" s="50">
        <f>SUMIFS(topmanager!$D:$D,topmanager!$C:$C,rs_nova!$A532,topmanager!$A:$A,rs_nova!M$2)+SUMIFS(topmanager!$D:$D,topmanager!$C:$C,rs_nova!$A532,topmanager!$A:$A,908)+SUMIFS(topmanager!$D:$D,topmanager!$C:$C,rs_nova!$A532,topmanager!$A:$A,550)</f>
        <v>0</v>
      </c>
      <c r="N532" s="50">
        <f>SUMIFS(topmanager!$D:$D,topmanager!$C:$C,rs_nova!$A532,topmanager!$A:$A,rs_nova!N$2)</f>
        <v>0</v>
      </c>
      <c r="O532" s="51">
        <f t="shared" si="126"/>
        <v>0</v>
      </c>
      <c r="P532" s="50">
        <f>IFERROR(VLOOKUP($A532,total!$B$4:$AW$437,27,0),0)</f>
        <v>0</v>
      </c>
      <c r="Q532" s="50">
        <f>IFERROR(VLOOKUP($A532,total!$B$4:$AW$437,21,0),0)</f>
        <v>0</v>
      </c>
      <c r="R532" s="50">
        <f>IFERROR(VLOOKUP($A532,total!$B$4:$AW$437,25,0),0)+IFERROR(VLOOKUP($A532,total!$B$4:$AW$437,36,0),0)</f>
        <v>0</v>
      </c>
      <c r="S532" s="50">
        <f>IFERROR(VLOOKUP(A532,gympass!$A$2:$F$148,6,0),0)</f>
        <v>0</v>
      </c>
      <c r="T532" s="50">
        <f>IFERROR(VLOOKUP($A532,total!$B$4:$AW$437,42,0),0)</f>
        <v>0</v>
      </c>
      <c r="U532" s="50">
        <f>IFERROR(VLOOKUP($A532,total!$B$4:$AW$437,32,0),0)</f>
        <v>0</v>
      </c>
      <c r="V532" s="50">
        <f>IFERROR(VLOOKUP($A532,total!$B$4:$AW$437,28,0),0)</f>
        <v>0</v>
      </c>
      <c r="W532" s="50">
        <f>IFERROR(VLOOKUP($A532,total!$B$4:$AX$437,49,0),0)</f>
        <v>0</v>
      </c>
      <c r="X532" s="50"/>
      <c r="Y532" s="50">
        <f>IFERROR(VLOOKUP(A532,#REF!,4,0),0)</f>
        <v>0</v>
      </c>
      <c r="Z532" s="50">
        <f>IFERROR(VLOOKUP(B532,#REF!,8,0),0)</f>
        <v>0</v>
      </c>
      <c r="AA532" s="50">
        <f>IFERROR(VLOOKUP($A532,total!$B$4:$AW$437,45,0),0)</f>
        <v>0</v>
      </c>
      <c r="AB532" s="50">
        <f>IFERROR(VLOOKUP($A532,total!$B$4:$AW$437,48,0),0)</f>
        <v>0</v>
      </c>
      <c r="AC532" s="50">
        <f>IFERROR(VLOOKUP($A532,total!$B$4:$AB$437,19,0),0)</f>
        <v>0</v>
      </c>
      <c r="AD532" s="50">
        <f>IFERROR(VLOOKUP($A532,total!$B$4:$AB$437,10,0),0)</f>
        <v>0</v>
      </c>
      <c r="AE532" s="50">
        <f>IFERROR(VLOOKUP($A532,total!$B$4:$AB$437,13,0),0)-SUMIFS(topmanager!$D:$D,topmanager!$C:$C,rs_nova!$A536,topmanager!$A:$A,856)</f>
        <v>0</v>
      </c>
      <c r="AF532" s="50">
        <f>IFERROR(VLOOKUP($A532,total!$B$4:$AB$437,16,0),0)</f>
        <v>0</v>
      </c>
      <c r="AG532" s="50">
        <f>IFERROR(VLOOKUP($A532,total!$B$4:$AB$437,7,0),0)</f>
        <v>0</v>
      </c>
      <c r="AH532" s="50">
        <f>IFERROR(VLOOKUP($A532,total!$B$4:$AD$437,29,0),0)</f>
        <v>0</v>
      </c>
      <c r="AI532" s="50">
        <f>IFERROR(VLOOKUP(A532,total!$B$4:$AN$437,39,0),0)</f>
        <v>0</v>
      </c>
      <c r="AJ532" s="51">
        <f t="shared" si="127"/>
        <v>0</v>
      </c>
      <c r="AK532" s="50">
        <f t="shared" si="128"/>
        <v>0</v>
      </c>
      <c r="AL532" s="50">
        <f t="shared" si="129"/>
        <v>0</v>
      </c>
      <c r="AM532" s="50">
        <f t="shared" si="130"/>
        <v>0</v>
      </c>
      <c r="AN532" s="50" t="e">
        <f t="shared" si="124"/>
        <v>#REF!</v>
      </c>
      <c r="AO532" s="50" t="e">
        <f t="shared" si="124"/>
        <v>#REF!</v>
      </c>
      <c r="AP532" s="50" t="e">
        <f t="shared" si="124"/>
        <v>#REF!</v>
      </c>
      <c r="AQ532" s="50">
        <f>IFERROR(VLOOKUP(TEXT($A532,"000000"),[6]Página1!$A$8:$S$801,13,FALSE),0)</f>
        <v>0</v>
      </c>
      <c r="AR532" s="50">
        <f>IFERROR(VLOOKUP(TEXT($A532,"000000"),[6]Página1!$A$8:$S$801,16,FALSE),0)</f>
        <v>0</v>
      </c>
      <c r="AS532" s="50">
        <f>IFERROR(VLOOKUP(TEXT($A532,"000000"),[6]Página1!$A$8:$S$801,19,FALSE),0)</f>
        <v>0</v>
      </c>
      <c r="AT532" s="50">
        <f>IFERROR(VLOOKUP(TEXT($A532,"000000"),[7]Página1!$A$8:$R$814,12,FALSE),0)</f>
        <v>0</v>
      </c>
      <c r="AU532" s="50">
        <f>IFERROR(VLOOKUP(TEXT($A532,"000000"),[7]Página1!$A$8:$R$814,15,FALSE),0)</f>
        <v>0</v>
      </c>
      <c r="AV532" s="50">
        <f>IFERROR(VLOOKUP(TEXT($A532,"000000"),[7]Página1!$A$8:$R$814,18,FALSE),0)</f>
        <v>0</v>
      </c>
      <c r="AW532" s="50"/>
      <c r="AX532" s="51" t="e">
        <f t="shared" si="131"/>
        <v>#REF!</v>
      </c>
      <c r="AY532" s="51" t="e">
        <f t="shared" si="132"/>
        <v>#REF!</v>
      </c>
      <c r="AZ532" s="51" t="e">
        <f t="shared" si="133"/>
        <v>#REF!</v>
      </c>
      <c r="BA532" s="51" t="e">
        <f t="shared" si="134"/>
        <v>#REF!</v>
      </c>
      <c r="BB532" s="51">
        <f t="shared" si="135"/>
        <v>0</v>
      </c>
      <c r="BC532" s="51" t="e">
        <f t="shared" si="136"/>
        <v>#REF!</v>
      </c>
      <c r="BD532" s="51">
        <f t="shared" si="137"/>
        <v>0</v>
      </c>
      <c r="BE532" s="51">
        <f>IFERROR(VLOOKUP(A532,salario!A$2:P$91,11,FALSE),0)</f>
        <v>0</v>
      </c>
      <c r="BF532" s="51">
        <f>SUMIFS(topmanager!$D:$D,topmanager!$C:$C,rs_nova!$A532,topmanager!$A:$A,rs_nova!BF$2)</f>
        <v>0</v>
      </c>
      <c r="BG532" s="51">
        <f>SUMIFS(topmanager!$D:$D,topmanager!$C:$C,rs_nova!$A532,topmanager!$A:$A,rs_nova!BG$2)</f>
        <v>0</v>
      </c>
      <c r="BH532" s="51">
        <f>SUMIFS(topmanager!$D:$D,topmanager!$C:$C,rs_nova!$A532,topmanager!$A:$A,rs_nova!BH$2)</f>
        <v>0</v>
      </c>
      <c r="BI532" s="51">
        <f>SUMIFS(topmanager!$D:$D,topmanager!$C:$C,rs_nova!$A532,topmanager!$A:$A,rs_nova!BI$2)</f>
        <v>0</v>
      </c>
      <c r="BJ532" s="51">
        <f>SUMIFS(topmanager!$D:$D,topmanager!$C:$C,rs_nova!$A532,topmanager!$A:$A,rs_nova!BJ$2)+SUMIFS(topmanager!$D:$D,topmanager!$C:$C,rs_nova!$A532,topmanager!$A:$A,rs_nova!BJ$2+1)</f>
        <v>0</v>
      </c>
      <c r="BK532" s="51">
        <f>IFERROR(VLOOKUP(A532,[8]ferias!$C$4:$G$100,5,FALSE),0)</f>
        <v>0</v>
      </c>
      <c r="BL532" s="51">
        <f>SUMIFS(topmanager!$D:$D,topmanager!$C:$C,rs_nova!$A532,topmanager!$A:$A,rs_nova!BL$2)</f>
        <v>0</v>
      </c>
      <c r="BM532" s="51">
        <f>SUMIFS(topmanager!$D:$D,topmanager!$C:$C,rs_nova!$A532,topmanager!$A:$A,rs_nova!BM$2)+SUMIFS(topmanager!$D:$D,topmanager!$C:$C,rs_nova!$A536,topmanager!$A:$A,151)</f>
        <v>0</v>
      </c>
      <c r="BN532" s="51">
        <f t="shared" si="138"/>
        <v>0</v>
      </c>
    </row>
    <row r="533" spans="1:66">
      <c r="A533" s="47" t="e">
        <f>total!#REF!</f>
        <v>#REF!</v>
      </c>
      <c r="B533" s="47">
        <f t="shared" si="125"/>
        <v>0</v>
      </c>
      <c r="C533" s="48" t="e">
        <f>total!#REF!</f>
        <v>#REF!</v>
      </c>
      <c r="D533" s="49" t="str">
        <f>IFERROR(VLOOKUP(A533,salario!A$3:J$32,10,FALSE),"")</f>
        <v/>
      </c>
      <c r="E533" s="49" t="str">
        <f>IFERROR(IF(VLOOKUP(A533,salario!A$3:O$32,15,FALSE)="","",VLOOKUP(A533,salario!A$3:O$32,15,FALSE)),"")</f>
        <v/>
      </c>
      <c r="F533" s="47" t="str">
        <f>IFERROR(VLOOKUP(A533,[5]base_pessoal!$B$2:$P$1504,13,FALSE),"")</f>
        <v/>
      </c>
      <c r="G533" s="50">
        <f>IFERROR(VLOOKUP(A533,salario!A$2:P$91,11,FALSE),0)*B533/30</f>
        <v>0</v>
      </c>
      <c r="H533" s="50">
        <f>SUMIFS(topmanager!$D:$D,topmanager!$C:$C,rs_nova!$A533,topmanager!$A:$A,rs_nova!H$2)+SUMIFS(topmanager!$D:$D,topmanager!$C:$C,rs_nova!$A533,topmanager!$A:$A,63)</f>
        <v>0</v>
      </c>
      <c r="I533" s="50">
        <f>-SUMIFS(topmanager!$D:$D,topmanager!$C:$C,rs_nova!$A533,topmanager!$A:$A,rs_nova!I$2)</f>
        <v>0</v>
      </c>
      <c r="J533" s="50">
        <f>SUMIFS(topmanager!$D:$D,topmanager!$C:$C,rs_nova!$A533,topmanager!$A:$A,rs_nova!J$2)</f>
        <v>0</v>
      </c>
      <c r="K533" s="50">
        <f>SUMIFS(topmanager!$D:$D,topmanager!$C:$C,rs_nova!$A533,topmanager!$A:$A,rs_nova!K$2)+SUMIFS(topmanager!$D:$D,topmanager!$C:$C,rs_nova!$A533,topmanager!$A:$A,911)</f>
        <v>0</v>
      </c>
      <c r="L533" s="50">
        <f>SUMIFS(topmanager!$D:$D,topmanager!$C:$C,rs_nova!$A533,topmanager!$A:$A,rs_nova!L$2)</f>
        <v>0</v>
      </c>
      <c r="M533" s="50">
        <f>SUMIFS(topmanager!$D:$D,topmanager!$C:$C,rs_nova!$A533,topmanager!$A:$A,rs_nova!M$2)+SUMIFS(topmanager!$D:$D,topmanager!$C:$C,rs_nova!$A533,topmanager!$A:$A,908)+SUMIFS(topmanager!$D:$D,topmanager!$C:$C,rs_nova!$A533,topmanager!$A:$A,550)</f>
        <v>0</v>
      </c>
      <c r="N533" s="50">
        <f>SUMIFS(topmanager!$D:$D,topmanager!$C:$C,rs_nova!$A533,topmanager!$A:$A,rs_nova!N$2)</f>
        <v>0</v>
      </c>
      <c r="O533" s="51">
        <f t="shared" si="126"/>
        <v>0</v>
      </c>
      <c r="P533" s="50">
        <f>IFERROR(VLOOKUP($A533,total!$B$4:$AW$437,27,0),0)</f>
        <v>0</v>
      </c>
      <c r="Q533" s="50">
        <f>IFERROR(VLOOKUP($A533,total!$B$4:$AW$437,21,0),0)</f>
        <v>0</v>
      </c>
      <c r="R533" s="50">
        <f>IFERROR(VLOOKUP($A533,total!$B$4:$AW$437,25,0),0)+IFERROR(VLOOKUP($A533,total!$B$4:$AW$437,36,0),0)</f>
        <v>0</v>
      </c>
      <c r="S533" s="50">
        <f>IFERROR(VLOOKUP(A533,gympass!$A$2:$F$148,6,0),0)</f>
        <v>0</v>
      </c>
      <c r="T533" s="50">
        <f>IFERROR(VLOOKUP($A533,total!$B$4:$AW$437,42,0),0)</f>
        <v>0</v>
      </c>
      <c r="U533" s="50">
        <f>IFERROR(VLOOKUP($A533,total!$B$4:$AW$437,32,0),0)</f>
        <v>0</v>
      </c>
      <c r="V533" s="50">
        <f>IFERROR(VLOOKUP($A533,total!$B$4:$AW$437,28,0),0)</f>
        <v>0</v>
      </c>
      <c r="W533" s="50">
        <f>IFERROR(VLOOKUP($A533,total!$B$4:$AX$437,49,0),0)</f>
        <v>0</v>
      </c>
      <c r="X533" s="50"/>
      <c r="Y533" s="50">
        <f>IFERROR(VLOOKUP(A533,#REF!,4,0),0)</f>
        <v>0</v>
      </c>
      <c r="Z533" s="50">
        <f>IFERROR(VLOOKUP(B533,#REF!,8,0),0)</f>
        <v>0</v>
      </c>
      <c r="AA533" s="50">
        <f>IFERROR(VLOOKUP($A533,total!$B$4:$AW$437,45,0),0)</f>
        <v>0</v>
      </c>
      <c r="AB533" s="50">
        <f>IFERROR(VLOOKUP($A533,total!$B$4:$AW$437,48,0),0)</f>
        <v>0</v>
      </c>
      <c r="AC533" s="50">
        <f>IFERROR(VLOOKUP($A533,total!$B$4:$AB$437,19,0),0)</f>
        <v>0</v>
      </c>
      <c r="AD533" s="50">
        <f>IFERROR(VLOOKUP($A533,total!$B$4:$AB$437,10,0),0)</f>
        <v>0</v>
      </c>
      <c r="AE533" s="50">
        <f>IFERROR(VLOOKUP($A533,total!$B$4:$AB$437,13,0),0)-SUMIFS(topmanager!$D:$D,topmanager!$C:$C,rs_nova!$A537,topmanager!$A:$A,856)</f>
        <v>0</v>
      </c>
      <c r="AF533" s="50">
        <f>IFERROR(VLOOKUP($A533,total!$B$4:$AB$437,16,0),0)</f>
        <v>0</v>
      </c>
      <c r="AG533" s="50">
        <f>IFERROR(VLOOKUP($A533,total!$B$4:$AB$437,7,0),0)</f>
        <v>0</v>
      </c>
      <c r="AH533" s="50">
        <f>IFERROR(VLOOKUP($A533,total!$B$4:$AD$437,29,0),0)</f>
        <v>0</v>
      </c>
      <c r="AI533" s="50">
        <f>IFERROR(VLOOKUP(A533,total!$B$4:$AN$437,39,0),0)</f>
        <v>0</v>
      </c>
      <c r="AJ533" s="51">
        <f t="shared" si="127"/>
        <v>0</v>
      </c>
      <c r="AK533" s="50">
        <f t="shared" si="128"/>
        <v>0</v>
      </c>
      <c r="AL533" s="50">
        <f t="shared" si="129"/>
        <v>0</v>
      </c>
      <c r="AM533" s="50">
        <f t="shared" si="130"/>
        <v>0</v>
      </c>
      <c r="AN533" s="50" t="e">
        <f t="shared" si="124"/>
        <v>#REF!</v>
      </c>
      <c r="AO533" s="50" t="e">
        <f t="shared" si="124"/>
        <v>#REF!</v>
      </c>
      <c r="AP533" s="50" t="e">
        <f t="shared" si="124"/>
        <v>#REF!</v>
      </c>
      <c r="AQ533" s="50">
        <f>IFERROR(VLOOKUP(TEXT($A533,"000000"),[6]Página1!$A$8:$S$801,13,FALSE),0)</f>
        <v>0</v>
      </c>
      <c r="AR533" s="50">
        <f>IFERROR(VLOOKUP(TEXT($A533,"000000"),[6]Página1!$A$8:$S$801,16,FALSE),0)</f>
        <v>0</v>
      </c>
      <c r="AS533" s="50">
        <f>IFERROR(VLOOKUP(TEXT($A533,"000000"),[6]Página1!$A$8:$S$801,19,FALSE),0)</f>
        <v>0</v>
      </c>
      <c r="AT533" s="50">
        <f>IFERROR(VLOOKUP(TEXT($A533,"000000"),[7]Página1!$A$8:$R$814,12,FALSE),0)</f>
        <v>0</v>
      </c>
      <c r="AU533" s="50">
        <f>IFERROR(VLOOKUP(TEXT($A533,"000000"),[7]Página1!$A$8:$R$814,15,FALSE),0)</f>
        <v>0</v>
      </c>
      <c r="AV533" s="50">
        <f>IFERROR(VLOOKUP(TEXT($A533,"000000"),[7]Página1!$A$8:$R$814,18,FALSE),0)</f>
        <v>0</v>
      </c>
      <c r="AW533" s="50"/>
      <c r="AX533" s="51" t="e">
        <f t="shared" si="131"/>
        <v>#REF!</v>
      </c>
      <c r="AY533" s="51" t="e">
        <f t="shared" si="132"/>
        <v>#REF!</v>
      </c>
      <c r="AZ533" s="51" t="e">
        <f t="shared" si="133"/>
        <v>#REF!</v>
      </c>
      <c r="BA533" s="51" t="e">
        <f t="shared" si="134"/>
        <v>#REF!</v>
      </c>
      <c r="BB533" s="51">
        <f t="shared" si="135"/>
        <v>0</v>
      </c>
      <c r="BC533" s="51" t="e">
        <f t="shared" si="136"/>
        <v>#REF!</v>
      </c>
      <c r="BD533" s="51">
        <f t="shared" si="137"/>
        <v>0</v>
      </c>
      <c r="BE533" s="51">
        <f>IFERROR(VLOOKUP(A533,salario!A$2:P$91,11,FALSE),0)</f>
        <v>0</v>
      </c>
      <c r="BF533" s="51">
        <f>SUMIFS(topmanager!$D:$D,topmanager!$C:$C,rs_nova!$A533,topmanager!$A:$A,rs_nova!BF$2)</f>
        <v>0</v>
      </c>
      <c r="BG533" s="51">
        <f>SUMIFS(topmanager!$D:$D,topmanager!$C:$C,rs_nova!$A533,topmanager!$A:$A,rs_nova!BG$2)</f>
        <v>0</v>
      </c>
      <c r="BH533" s="51">
        <f>SUMIFS(topmanager!$D:$D,topmanager!$C:$C,rs_nova!$A533,topmanager!$A:$A,rs_nova!BH$2)</f>
        <v>0</v>
      </c>
      <c r="BI533" s="51">
        <f>SUMIFS(topmanager!$D:$D,topmanager!$C:$C,rs_nova!$A533,topmanager!$A:$A,rs_nova!BI$2)</f>
        <v>0</v>
      </c>
      <c r="BJ533" s="51">
        <f>SUMIFS(topmanager!$D:$D,topmanager!$C:$C,rs_nova!$A533,topmanager!$A:$A,rs_nova!BJ$2)+SUMIFS(topmanager!$D:$D,topmanager!$C:$C,rs_nova!$A533,topmanager!$A:$A,rs_nova!BJ$2+1)</f>
        <v>0</v>
      </c>
      <c r="BK533" s="51">
        <f>IFERROR(VLOOKUP(A533,[8]ferias!$C$4:$G$100,5,FALSE),0)</f>
        <v>0</v>
      </c>
      <c r="BL533" s="51">
        <f>SUMIFS(topmanager!$D:$D,topmanager!$C:$C,rs_nova!$A533,topmanager!$A:$A,rs_nova!BL$2)</f>
        <v>0</v>
      </c>
      <c r="BM533" s="51">
        <f>SUMIFS(topmanager!$D:$D,topmanager!$C:$C,rs_nova!$A533,topmanager!$A:$A,rs_nova!BM$2)+SUMIFS(topmanager!$D:$D,topmanager!$C:$C,rs_nova!$A537,topmanager!$A:$A,151)</f>
        <v>0</v>
      </c>
      <c r="BN533" s="51">
        <f t="shared" si="138"/>
        <v>0</v>
      </c>
    </row>
    <row r="534" spans="1:66">
      <c r="A534" s="47" t="e">
        <f>total!#REF!</f>
        <v>#REF!</v>
      </c>
      <c r="B534" s="47">
        <f t="shared" si="125"/>
        <v>0</v>
      </c>
      <c r="C534" s="48" t="e">
        <f>total!#REF!</f>
        <v>#REF!</v>
      </c>
      <c r="D534" s="49" t="str">
        <f>IFERROR(VLOOKUP(A534,salario!A$3:J$32,10,FALSE),"")</f>
        <v/>
      </c>
      <c r="E534" s="49" t="str">
        <f>IFERROR(IF(VLOOKUP(A534,salario!A$3:O$32,15,FALSE)="","",VLOOKUP(A534,salario!A$3:O$32,15,FALSE)),"")</f>
        <v/>
      </c>
      <c r="F534" s="47" t="str">
        <f>IFERROR(VLOOKUP(A534,[5]base_pessoal!$B$2:$P$1504,13,FALSE),"")</f>
        <v/>
      </c>
      <c r="G534" s="50">
        <f>IFERROR(VLOOKUP(A534,salario!A$2:P$91,11,FALSE),0)*B534/30</f>
        <v>0</v>
      </c>
      <c r="H534" s="50">
        <f>SUMIFS(topmanager!$D:$D,topmanager!$C:$C,rs_nova!$A534,topmanager!$A:$A,rs_nova!H$2)+SUMIFS(topmanager!$D:$D,topmanager!$C:$C,rs_nova!$A534,topmanager!$A:$A,63)</f>
        <v>0</v>
      </c>
      <c r="I534" s="50">
        <f>-SUMIFS(topmanager!$D:$D,topmanager!$C:$C,rs_nova!$A534,topmanager!$A:$A,rs_nova!I$2)</f>
        <v>0</v>
      </c>
      <c r="J534" s="50">
        <f>SUMIFS(topmanager!$D:$D,topmanager!$C:$C,rs_nova!$A534,topmanager!$A:$A,rs_nova!J$2)</f>
        <v>0</v>
      </c>
      <c r="K534" s="50">
        <f>SUMIFS(topmanager!$D:$D,topmanager!$C:$C,rs_nova!$A534,topmanager!$A:$A,rs_nova!K$2)+SUMIFS(topmanager!$D:$D,topmanager!$C:$C,rs_nova!$A534,topmanager!$A:$A,911)</f>
        <v>0</v>
      </c>
      <c r="L534" s="50">
        <f>SUMIFS(topmanager!$D:$D,topmanager!$C:$C,rs_nova!$A534,topmanager!$A:$A,rs_nova!L$2)</f>
        <v>0</v>
      </c>
      <c r="M534" s="50">
        <f>SUMIFS(topmanager!$D:$D,topmanager!$C:$C,rs_nova!$A534,topmanager!$A:$A,rs_nova!M$2)+SUMIFS(topmanager!$D:$D,topmanager!$C:$C,rs_nova!$A534,topmanager!$A:$A,908)+SUMIFS(topmanager!$D:$D,topmanager!$C:$C,rs_nova!$A534,topmanager!$A:$A,550)</f>
        <v>0</v>
      </c>
      <c r="N534" s="50">
        <f>SUMIFS(topmanager!$D:$D,topmanager!$C:$C,rs_nova!$A534,topmanager!$A:$A,rs_nova!N$2)</f>
        <v>0</v>
      </c>
      <c r="O534" s="51">
        <f t="shared" si="126"/>
        <v>0</v>
      </c>
      <c r="P534" s="50">
        <f>IFERROR(VLOOKUP($A534,total!$B$4:$AW$437,27,0),0)</f>
        <v>0</v>
      </c>
      <c r="Q534" s="50">
        <f>IFERROR(VLOOKUP($A534,total!$B$4:$AW$437,21,0),0)</f>
        <v>0</v>
      </c>
      <c r="R534" s="50">
        <f>IFERROR(VLOOKUP($A534,total!$B$4:$AW$437,25,0),0)+IFERROR(VLOOKUP($A534,total!$B$4:$AW$437,36,0),0)</f>
        <v>0</v>
      </c>
      <c r="S534" s="50">
        <f>IFERROR(VLOOKUP(A534,gympass!$A$2:$F$148,6,0),0)</f>
        <v>0</v>
      </c>
      <c r="T534" s="50">
        <f>IFERROR(VLOOKUP($A534,total!$B$4:$AW$437,42,0),0)</f>
        <v>0</v>
      </c>
      <c r="U534" s="50">
        <f>IFERROR(VLOOKUP($A534,total!$B$4:$AW$437,32,0),0)</f>
        <v>0</v>
      </c>
      <c r="V534" s="50">
        <f>IFERROR(VLOOKUP($A534,total!$B$4:$AW$437,28,0),0)</f>
        <v>0</v>
      </c>
      <c r="W534" s="50">
        <f>IFERROR(VLOOKUP($A534,total!$B$4:$AX$437,49,0),0)</f>
        <v>0</v>
      </c>
      <c r="X534" s="50"/>
      <c r="Y534" s="50">
        <f>IFERROR(VLOOKUP(A534,#REF!,4,0),0)</f>
        <v>0</v>
      </c>
      <c r="Z534" s="50">
        <f>IFERROR(VLOOKUP(B534,#REF!,8,0),0)</f>
        <v>0</v>
      </c>
      <c r="AA534" s="50">
        <f>IFERROR(VLOOKUP($A534,total!$B$4:$AW$437,45,0),0)</f>
        <v>0</v>
      </c>
      <c r="AB534" s="50">
        <f>IFERROR(VLOOKUP($A534,total!$B$4:$AW$437,48,0),0)</f>
        <v>0</v>
      </c>
      <c r="AC534" s="50">
        <f>IFERROR(VLOOKUP($A534,total!$B$4:$AB$437,19,0),0)</f>
        <v>0</v>
      </c>
      <c r="AD534" s="50">
        <f>IFERROR(VLOOKUP($A534,total!$B$4:$AB$437,10,0),0)</f>
        <v>0</v>
      </c>
      <c r="AE534" s="50">
        <f>IFERROR(VLOOKUP($A534,total!$B$4:$AB$437,13,0),0)-SUMIFS(topmanager!$D:$D,topmanager!$C:$C,rs_nova!$A538,topmanager!$A:$A,856)</f>
        <v>0</v>
      </c>
      <c r="AF534" s="50">
        <f>IFERROR(VLOOKUP($A534,total!$B$4:$AB$437,16,0),0)</f>
        <v>0</v>
      </c>
      <c r="AG534" s="50">
        <f>IFERROR(VLOOKUP($A534,total!$B$4:$AB$437,7,0),0)</f>
        <v>0</v>
      </c>
      <c r="AH534" s="50">
        <f>IFERROR(VLOOKUP($A534,total!$B$4:$AD$437,29,0),0)</f>
        <v>0</v>
      </c>
      <c r="AI534" s="50">
        <f>IFERROR(VLOOKUP(A534,total!$B$4:$AN$437,39,0),0)</f>
        <v>0</v>
      </c>
      <c r="AJ534" s="51">
        <f t="shared" si="127"/>
        <v>0</v>
      </c>
      <c r="AK534" s="50">
        <f t="shared" si="128"/>
        <v>0</v>
      </c>
      <c r="AL534" s="50">
        <f t="shared" si="129"/>
        <v>0</v>
      </c>
      <c r="AM534" s="50">
        <f t="shared" si="130"/>
        <v>0</v>
      </c>
      <c r="AN534" s="50" t="e">
        <f t="shared" si="124"/>
        <v>#REF!</v>
      </c>
      <c r="AO534" s="50" t="e">
        <f t="shared" si="124"/>
        <v>#REF!</v>
      </c>
      <c r="AP534" s="50" t="e">
        <f t="shared" si="124"/>
        <v>#REF!</v>
      </c>
      <c r="AQ534" s="50">
        <f>IFERROR(VLOOKUP(TEXT($A534,"000000"),[6]Página1!$A$8:$S$801,13,FALSE),0)</f>
        <v>0</v>
      </c>
      <c r="AR534" s="50">
        <f>IFERROR(VLOOKUP(TEXT($A534,"000000"),[6]Página1!$A$8:$S$801,16,FALSE),0)</f>
        <v>0</v>
      </c>
      <c r="AS534" s="50">
        <f>IFERROR(VLOOKUP(TEXT($A534,"000000"),[6]Página1!$A$8:$S$801,19,FALSE),0)</f>
        <v>0</v>
      </c>
      <c r="AT534" s="50">
        <f>IFERROR(VLOOKUP(TEXT($A534,"000000"),[7]Página1!$A$8:$R$814,12,FALSE),0)</f>
        <v>0</v>
      </c>
      <c r="AU534" s="50">
        <f>IFERROR(VLOOKUP(TEXT($A534,"000000"),[7]Página1!$A$8:$R$814,15,FALSE),0)</f>
        <v>0</v>
      </c>
      <c r="AV534" s="50">
        <f>IFERROR(VLOOKUP(TEXT($A534,"000000"),[7]Página1!$A$8:$R$814,18,FALSE),0)</f>
        <v>0</v>
      </c>
      <c r="AW534" s="50"/>
      <c r="AX534" s="51" t="e">
        <f t="shared" si="131"/>
        <v>#REF!</v>
      </c>
      <c r="AY534" s="51" t="e">
        <f t="shared" si="132"/>
        <v>#REF!</v>
      </c>
      <c r="AZ534" s="51" t="e">
        <f t="shared" si="133"/>
        <v>#REF!</v>
      </c>
      <c r="BA534" s="51" t="e">
        <f t="shared" si="134"/>
        <v>#REF!</v>
      </c>
      <c r="BB534" s="51">
        <f t="shared" si="135"/>
        <v>0</v>
      </c>
      <c r="BC534" s="51" t="e">
        <f t="shared" si="136"/>
        <v>#REF!</v>
      </c>
      <c r="BD534" s="51">
        <f t="shared" si="137"/>
        <v>0</v>
      </c>
      <c r="BE534" s="51">
        <f>IFERROR(VLOOKUP(A534,salario!A$2:P$91,11,FALSE),0)</f>
        <v>0</v>
      </c>
      <c r="BF534" s="51">
        <f>SUMIFS(topmanager!$D:$D,topmanager!$C:$C,rs_nova!$A534,topmanager!$A:$A,rs_nova!BF$2)</f>
        <v>0</v>
      </c>
      <c r="BG534" s="51">
        <f>SUMIFS(topmanager!$D:$D,topmanager!$C:$C,rs_nova!$A534,topmanager!$A:$A,rs_nova!BG$2)</f>
        <v>0</v>
      </c>
      <c r="BH534" s="51">
        <f>SUMIFS(topmanager!$D:$D,topmanager!$C:$C,rs_nova!$A534,topmanager!$A:$A,rs_nova!BH$2)</f>
        <v>0</v>
      </c>
      <c r="BI534" s="51">
        <f>SUMIFS(topmanager!$D:$D,topmanager!$C:$C,rs_nova!$A534,topmanager!$A:$A,rs_nova!BI$2)</f>
        <v>0</v>
      </c>
      <c r="BJ534" s="51">
        <f>SUMIFS(topmanager!$D:$D,topmanager!$C:$C,rs_nova!$A534,topmanager!$A:$A,rs_nova!BJ$2)+SUMIFS(topmanager!$D:$D,topmanager!$C:$C,rs_nova!$A534,topmanager!$A:$A,rs_nova!BJ$2+1)</f>
        <v>0</v>
      </c>
      <c r="BK534" s="51">
        <f>IFERROR(VLOOKUP(A534,[8]ferias!$C$4:$G$100,5,FALSE),0)</f>
        <v>0</v>
      </c>
      <c r="BL534" s="51">
        <f>SUMIFS(topmanager!$D:$D,topmanager!$C:$C,rs_nova!$A534,topmanager!$A:$A,rs_nova!BL$2)</f>
        <v>0</v>
      </c>
      <c r="BM534" s="51">
        <f>SUMIFS(topmanager!$D:$D,topmanager!$C:$C,rs_nova!$A534,topmanager!$A:$A,rs_nova!BM$2)+SUMIFS(topmanager!$D:$D,topmanager!$C:$C,rs_nova!$A538,topmanager!$A:$A,151)</f>
        <v>0</v>
      </c>
      <c r="BN534" s="51">
        <f t="shared" si="138"/>
        <v>0</v>
      </c>
    </row>
    <row r="535" spans="1:66">
      <c r="A535" s="47" t="e">
        <f>total!#REF!</f>
        <v>#REF!</v>
      </c>
      <c r="B535" s="47">
        <f t="shared" si="125"/>
        <v>0</v>
      </c>
      <c r="C535" s="48" t="e">
        <f>total!#REF!</f>
        <v>#REF!</v>
      </c>
      <c r="D535" s="49" t="str">
        <f>IFERROR(VLOOKUP(A535,salario!A$3:J$32,10,FALSE),"")</f>
        <v/>
      </c>
      <c r="E535" s="49" t="str">
        <f>IFERROR(IF(VLOOKUP(A535,salario!A$3:O$32,15,FALSE)="","",VLOOKUP(A535,salario!A$3:O$32,15,FALSE)),"")</f>
        <v/>
      </c>
      <c r="F535" s="47" t="str">
        <f>IFERROR(VLOOKUP(A535,[5]base_pessoal!$B$2:$P$1504,13,FALSE),"")</f>
        <v/>
      </c>
      <c r="G535" s="50">
        <f>IFERROR(VLOOKUP(A535,salario!A$2:P$91,11,FALSE),0)*B535/30</f>
        <v>0</v>
      </c>
      <c r="H535" s="50">
        <f>SUMIFS(topmanager!$D:$D,topmanager!$C:$C,rs_nova!$A535,topmanager!$A:$A,rs_nova!H$2)+SUMIFS(topmanager!$D:$D,topmanager!$C:$C,rs_nova!$A535,topmanager!$A:$A,63)</f>
        <v>0</v>
      </c>
      <c r="I535" s="50">
        <f>-SUMIFS(topmanager!$D:$D,topmanager!$C:$C,rs_nova!$A535,topmanager!$A:$A,rs_nova!I$2)</f>
        <v>0</v>
      </c>
      <c r="J535" s="50">
        <f>SUMIFS(topmanager!$D:$D,topmanager!$C:$C,rs_nova!$A535,topmanager!$A:$A,rs_nova!J$2)</f>
        <v>0</v>
      </c>
      <c r="K535" s="50">
        <f>SUMIFS(topmanager!$D:$D,topmanager!$C:$C,rs_nova!$A535,topmanager!$A:$A,rs_nova!K$2)+SUMIFS(topmanager!$D:$D,topmanager!$C:$C,rs_nova!$A535,topmanager!$A:$A,911)</f>
        <v>0</v>
      </c>
      <c r="L535" s="50">
        <f>SUMIFS(topmanager!$D:$D,topmanager!$C:$C,rs_nova!$A535,topmanager!$A:$A,rs_nova!L$2)</f>
        <v>0</v>
      </c>
      <c r="M535" s="50">
        <f>SUMIFS(topmanager!$D:$D,topmanager!$C:$C,rs_nova!$A535,topmanager!$A:$A,rs_nova!M$2)+SUMIFS(topmanager!$D:$D,topmanager!$C:$C,rs_nova!$A535,topmanager!$A:$A,908)+SUMIFS(topmanager!$D:$D,topmanager!$C:$C,rs_nova!$A535,topmanager!$A:$A,550)</f>
        <v>0</v>
      </c>
      <c r="N535" s="50">
        <f>SUMIFS(topmanager!$D:$D,topmanager!$C:$C,rs_nova!$A535,topmanager!$A:$A,rs_nova!N$2)</f>
        <v>0</v>
      </c>
      <c r="O535" s="51">
        <f t="shared" si="126"/>
        <v>0</v>
      </c>
      <c r="P535" s="50">
        <f>IFERROR(VLOOKUP($A535,total!$B$4:$AW$437,27,0),0)</f>
        <v>0</v>
      </c>
      <c r="Q535" s="50">
        <f>IFERROR(VLOOKUP($A535,total!$B$4:$AW$437,21,0),0)</f>
        <v>0</v>
      </c>
      <c r="R535" s="50">
        <f>IFERROR(VLOOKUP($A535,total!$B$4:$AW$437,25,0),0)+IFERROR(VLOOKUP($A535,total!$B$4:$AW$437,36,0),0)</f>
        <v>0</v>
      </c>
      <c r="S535" s="50">
        <f>IFERROR(VLOOKUP(A535,gympass!$A$2:$F$148,6,0),0)</f>
        <v>0</v>
      </c>
      <c r="T535" s="50">
        <f>IFERROR(VLOOKUP($A535,total!$B$4:$AW$437,42,0),0)</f>
        <v>0</v>
      </c>
      <c r="U535" s="50">
        <f>IFERROR(VLOOKUP($A535,total!$B$4:$AW$437,32,0),0)</f>
        <v>0</v>
      </c>
      <c r="V535" s="50">
        <f>IFERROR(VLOOKUP($A535,total!$B$4:$AW$437,28,0),0)</f>
        <v>0</v>
      </c>
      <c r="W535" s="50">
        <f>IFERROR(VLOOKUP($A535,total!$B$4:$AX$437,49,0),0)</f>
        <v>0</v>
      </c>
      <c r="X535" s="50"/>
      <c r="Y535" s="50">
        <f>IFERROR(VLOOKUP(A535,#REF!,4,0),0)</f>
        <v>0</v>
      </c>
      <c r="Z535" s="50">
        <f>IFERROR(VLOOKUP(B535,#REF!,8,0),0)</f>
        <v>0</v>
      </c>
      <c r="AA535" s="50">
        <f>IFERROR(VLOOKUP($A535,total!$B$4:$AW$437,45,0),0)</f>
        <v>0</v>
      </c>
      <c r="AB535" s="50">
        <f>IFERROR(VLOOKUP($A535,total!$B$4:$AW$437,48,0),0)</f>
        <v>0</v>
      </c>
      <c r="AC535" s="50">
        <f>IFERROR(VLOOKUP($A535,total!$B$4:$AB$437,19,0),0)</f>
        <v>0</v>
      </c>
      <c r="AD535" s="50">
        <f>IFERROR(VLOOKUP($A535,total!$B$4:$AB$437,10,0),0)</f>
        <v>0</v>
      </c>
      <c r="AE535" s="50">
        <f>IFERROR(VLOOKUP($A535,total!$B$4:$AB$437,13,0),0)-SUMIFS(topmanager!$D:$D,topmanager!$C:$C,rs_nova!$A539,topmanager!$A:$A,856)</f>
        <v>0</v>
      </c>
      <c r="AF535" s="50">
        <f>IFERROR(VLOOKUP($A535,total!$B$4:$AB$437,16,0),0)</f>
        <v>0</v>
      </c>
      <c r="AG535" s="50">
        <f>IFERROR(VLOOKUP($A535,total!$B$4:$AB$437,7,0),0)</f>
        <v>0</v>
      </c>
      <c r="AH535" s="50">
        <f>IFERROR(VLOOKUP($A535,total!$B$4:$AD$437,29,0),0)</f>
        <v>0</v>
      </c>
      <c r="AI535" s="50">
        <f>IFERROR(VLOOKUP(A535,total!$B$4:$AN$437,39,0),0)</f>
        <v>0</v>
      </c>
      <c r="AJ535" s="51">
        <f t="shared" si="127"/>
        <v>0</v>
      </c>
      <c r="AK535" s="50">
        <f t="shared" si="128"/>
        <v>0</v>
      </c>
      <c r="AL535" s="50">
        <f t="shared" si="129"/>
        <v>0</v>
      </c>
      <c r="AM535" s="50">
        <f t="shared" si="130"/>
        <v>0</v>
      </c>
      <c r="AN535" s="50" t="e">
        <f t="shared" ref="AN535:AP598" si="139">IF(AND($A535&gt;1000,$A535&lt;=1999),0,AN$5*$G535)</f>
        <v>#REF!</v>
      </c>
      <c r="AO535" s="50" t="e">
        <f t="shared" si="139"/>
        <v>#REF!</v>
      </c>
      <c r="AP535" s="50" t="e">
        <f t="shared" si="139"/>
        <v>#REF!</v>
      </c>
      <c r="AQ535" s="50">
        <f>IFERROR(VLOOKUP(TEXT($A535,"000000"),[6]Página1!$A$8:$S$801,13,FALSE),0)</f>
        <v>0</v>
      </c>
      <c r="AR535" s="50">
        <f>IFERROR(VLOOKUP(TEXT($A535,"000000"),[6]Página1!$A$8:$S$801,16,FALSE),0)</f>
        <v>0</v>
      </c>
      <c r="AS535" s="50">
        <f>IFERROR(VLOOKUP(TEXT($A535,"000000"),[6]Página1!$A$8:$S$801,19,FALSE),0)</f>
        <v>0</v>
      </c>
      <c r="AT535" s="50">
        <f>IFERROR(VLOOKUP(TEXT($A535,"000000"),[7]Página1!$A$8:$R$814,12,FALSE),0)</f>
        <v>0</v>
      </c>
      <c r="AU535" s="50">
        <f>IFERROR(VLOOKUP(TEXT($A535,"000000"),[7]Página1!$A$8:$R$814,15,FALSE),0)</f>
        <v>0</v>
      </c>
      <c r="AV535" s="50">
        <f>IFERROR(VLOOKUP(TEXT($A535,"000000"),[7]Página1!$A$8:$R$814,18,FALSE),0)</f>
        <v>0</v>
      </c>
      <c r="AW535" s="50"/>
      <c r="AX535" s="51" t="e">
        <f t="shared" si="131"/>
        <v>#REF!</v>
      </c>
      <c r="AY535" s="51" t="e">
        <f t="shared" si="132"/>
        <v>#REF!</v>
      </c>
      <c r="AZ535" s="51" t="e">
        <f t="shared" si="133"/>
        <v>#REF!</v>
      </c>
      <c r="BA535" s="51" t="e">
        <f t="shared" si="134"/>
        <v>#REF!</v>
      </c>
      <c r="BB535" s="51">
        <f t="shared" si="135"/>
        <v>0</v>
      </c>
      <c r="BC535" s="51" t="e">
        <f t="shared" si="136"/>
        <v>#REF!</v>
      </c>
      <c r="BD535" s="51">
        <f t="shared" si="137"/>
        <v>0</v>
      </c>
      <c r="BE535" s="51">
        <f>IFERROR(VLOOKUP(A535,salario!A$2:P$91,11,FALSE),0)</f>
        <v>0</v>
      </c>
      <c r="BF535" s="51">
        <f>SUMIFS(topmanager!$D:$D,topmanager!$C:$C,rs_nova!$A535,topmanager!$A:$A,rs_nova!BF$2)</f>
        <v>0</v>
      </c>
      <c r="BG535" s="51">
        <f>SUMIFS(topmanager!$D:$D,topmanager!$C:$C,rs_nova!$A535,topmanager!$A:$A,rs_nova!BG$2)</f>
        <v>0</v>
      </c>
      <c r="BH535" s="51">
        <f>SUMIFS(topmanager!$D:$D,topmanager!$C:$C,rs_nova!$A535,topmanager!$A:$A,rs_nova!BH$2)</f>
        <v>0</v>
      </c>
      <c r="BI535" s="51">
        <f>SUMIFS(topmanager!$D:$D,topmanager!$C:$C,rs_nova!$A535,topmanager!$A:$A,rs_nova!BI$2)</f>
        <v>0</v>
      </c>
      <c r="BJ535" s="51">
        <f>SUMIFS(topmanager!$D:$D,topmanager!$C:$C,rs_nova!$A535,topmanager!$A:$A,rs_nova!BJ$2)+SUMIFS(topmanager!$D:$D,topmanager!$C:$C,rs_nova!$A535,topmanager!$A:$A,rs_nova!BJ$2+1)</f>
        <v>0</v>
      </c>
      <c r="BK535" s="51">
        <f>IFERROR(VLOOKUP(A535,[8]ferias!$C$4:$G$100,5,FALSE),0)</f>
        <v>0</v>
      </c>
      <c r="BL535" s="51">
        <f>SUMIFS(topmanager!$D:$D,topmanager!$C:$C,rs_nova!$A535,topmanager!$A:$A,rs_nova!BL$2)</f>
        <v>0</v>
      </c>
      <c r="BM535" s="51">
        <f>SUMIFS(topmanager!$D:$D,topmanager!$C:$C,rs_nova!$A535,topmanager!$A:$A,rs_nova!BM$2)+SUMIFS(topmanager!$D:$D,topmanager!$C:$C,rs_nova!$A539,topmanager!$A:$A,151)</f>
        <v>0</v>
      </c>
      <c r="BN535" s="51">
        <f t="shared" si="138"/>
        <v>0</v>
      </c>
    </row>
    <row r="536" spans="1:66">
      <c r="A536" s="47" t="e">
        <f>total!#REF!</f>
        <v>#REF!</v>
      </c>
      <c r="B536" s="47">
        <f t="shared" si="125"/>
        <v>0</v>
      </c>
      <c r="C536" s="48" t="e">
        <f>total!#REF!</f>
        <v>#REF!</v>
      </c>
      <c r="D536" s="49" t="str">
        <f>IFERROR(VLOOKUP(A536,salario!A$3:J$32,10,FALSE),"")</f>
        <v/>
      </c>
      <c r="E536" s="49" t="str">
        <f>IFERROR(IF(VLOOKUP(A536,salario!A$3:O$32,15,FALSE)="","",VLOOKUP(A536,salario!A$3:O$32,15,FALSE)),"")</f>
        <v/>
      </c>
      <c r="F536" s="47" t="str">
        <f>IFERROR(VLOOKUP(A536,[5]base_pessoal!$B$2:$P$1504,13,FALSE),"")</f>
        <v/>
      </c>
      <c r="G536" s="50">
        <f>IFERROR(VLOOKUP(A536,salario!A$2:P$91,11,FALSE),0)*B536/30</f>
        <v>0</v>
      </c>
      <c r="H536" s="50">
        <f>SUMIFS(topmanager!$D:$D,topmanager!$C:$C,rs_nova!$A536,topmanager!$A:$A,rs_nova!H$2)+SUMIFS(topmanager!$D:$D,topmanager!$C:$C,rs_nova!$A536,topmanager!$A:$A,63)</f>
        <v>0</v>
      </c>
      <c r="I536" s="50">
        <f>-SUMIFS(topmanager!$D:$D,topmanager!$C:$C,rs_nova!$A536,topmanager!$A:$A,rs_nova!I$2)</f>
        <v>0</v>
      </c>
      <c r="J536" s="50">
        <f>SUMIFS(topmanager!$D:$D,topmanager!$C:$C,rs_nova!$A536,topmanager!$A:$A,rs_nova!J$2)</f>
        <v>0</v>
      </c>
      <c r="K536" s="50">
        <f>SUMIFS(topmanager!$D:$D,topmanager!$C:$C,rs_nova!$A536,topmanager!$A:$A,rs_nova!K$2)+SUMIFS(topmanager!$D:$D,topmanager!$C:$C,rs_nova!$A536,topmanager!$A:$A,911)</f>
        <v>0</v>
      </c>
      <c r="L536" s="50">
        <f>SUMIFS(topmanager!$D:$D,topmanager!$C:$C,rs_nova!$A536,topmanager!$A:$A,rs_nova!L$2)</f>
        <v>0</v>
      </c>
      <c r="M536" s="50">
        <f>SUMIFS(topmanager!$D:$D,topmanager!$C:$C,rs_nova!$A536,topmanager!$A:$A,rs_nova!M$2)+SUMIFS(topmanager!$D:$D,topmanager!$C:$C,rs_nova!$A536,topmanager!$A:$A,908)+SUMIFS(topmanager!$D:$D,topmanager!$C:$C,rs_nova!$A536,topmanager!$A:$A,550)</f>
        <v>0</v>
      </c>
      <c r="N536" s="50">
        <f>SUMIFS(topmanager!$D:$D,topmanager!$C:$C,rs_nova!$A536,topmanager!$A:$A,rs_nova!N$2)</f>
        <v>0</v>
      </c>
      <c r="O536" s="51">
        <f t="shared" si="126"/>
        <v>0</v>
      </c>
      <c r="P536" s="50">
        <f>IFERROR(VLOOKUP($A536,total!$B$4:$AW$437,27,0),0)</f>
        <v>0</v>
      </c>
      <c r="Q536" s="50">
        <f>IFERROR(VLOOKUP($A536,total!$B$4:$AW$437,21,0),0)</f>
        <v>0</v>
      </c>
      <c r="R536" s="50">
        <f>IFERROR(VLOOKUP($A536,total!$B$4:$AW$437,25,0),0)+IFERROR(VLOOKUP($A536,total!$B$4:$AW$437,36,0),0)</f>
        <v>0</v>
      </c>
      <c r="S536" s="50">
        <f>IFERROR(VLOOKUP(A536,gympass!$A$2:$F$148,6,0),0)</f>
        <v>0</v>
      </c>
      <c r="T536" s="50">
        <f>IFERROR(VLOOKUP($A536,total!$B$4:$AW$437,42,0),0)</f>
        <v>0</v>
      </c>
      <c r="U536" s="50">
        <f>IFERROR(VLOOKUP($A536,total!$B$4:$AW$437,32,0),0)</f>
        <v>0</v>
      </c>
      <c r="V536" s="50">
        <f>IFERROR(VLOOKUP($A536,total!$B$4:$AW$437,28,0),0)</f>
        <v>0</v>
      </c>
      <c r="W536" s="50">
        <f>IFERROR(VLOOKUP($A536,total!$B$4:$AX$437,49,0),0)</f>
        <v>0</v>
      </c>
      <c r="X536" s="50"/>
      <c r="Y536" s="50">
        <f>IFERROR(VLOOKUP(A536,#REF!,4,0),0)</f>
        <v>0</v>
      </c>
      <c r="Z536" s="50">
        <f>IFERROR(VLOOKUP(B536,#REF!,8,0),0)</f>
        <v>0</v>
      </c>
      <c r="AA536" s="50">
        <f>IFERROR(VLOOKUP($A536,total!$B$4:$AW$437,45,0),0)</f>
        <v>0</v>
      </c>
      <c r="AB536" s="50">
        <f>IFERROR(VLOOKUP($A536,total!$B$4:$AW$437,48,0),0)</f>
        <v>0</v>
      </c>
      <c r="AC536" s="50">
        <f>IFERROR(VLOOKUP($A536,total!$B$4:$AB$437,19,0),0)</f>
        <v>0</v>
      </c>
      <c r="AD536" s="50">
        <f>IFERROR(VLOOKUP($A536,total!$B$4:$AB$437,10,0),0)</f>
        <v>0</v>
      </c>
      <c r="AE536" s="50">
        <f>IFERROR(VLOOKUP($A536,total!$B$4:$AB$437,13,0),0)-SUMIFS(topmanager!$D:$D,topmanager!$C:$C,rs_nova!$A540,topmanager!$A:$A,856)</f>
        <v>0</v>
      </c>
      <c r="AF536" s="50">
        <f>IFERROR(VLOOKUP($A536,total!$B$4:$AB$437,16,0),0)</f>
        <v>0</v>
      </c>
      <c r="AG536" s="50">
        <f>IFERROR(VLOOKUP($A536,total!$B$4:$AB$437,7,0),0)</f>
        <v>0</v>
      </c>
      <c r="AH536" s="50">
        <f>IFERROR(VLOOKUP($A536,total!$B$4:$AD$437,29,0),0)</f>
        <v>0</v>
      </c>
      <c r="AI536" s="50">
        <f>IFERROR(VLOOKUP(A536,total!$B$4:$AN$437,39,0),0)</f>
        <v>0</v>
      </c>
      <c r="AJ536" s="51">
        <f t="shared" si="127"/>
        <v>0</v>
      </c>
      <c r="AK536" s="50">
        <f t="shared" si="128"/>
        <v>0</v>
      </c>
      <c r="AL536" s="50">
        <f t="shared" si="129"/>
        <v>0</v>
      </c>
      <c r="AM536" s="50">
        <f t="shared" si="130"/>
        <v>0</v>
      </c>
      <c r="AN536" s="50" t="e">
        <f t="shared" si="139"/>
        <v>#REF!</v>
      </c>
      <c r="AO536" s="50" t="e">
        <f t="shared" si="139"/>
        <v>#REF!</v>
      </c>
      <c r="AP536" s="50" t="e">
        <f t="shared" si="139"/>
        <v>#REF!</v>
      </c>
      <c r="AQ536" s="50">
        <f>IFERROR(VLOOKUP(TEXT($A536,"000000"),[6]Página1!$A$8:$S$801,13,FALSE),0)</f>
        <v>0</v>
      </c>
      <c r="AR536" s="50">
        <f>IFERROR(VLOOKUP(TEXT($A536,"000000"),[6]Página1!$A$8:$S$801,16,FALSE),0)</f>
        <v>0</v>
      </c>
      <c r="AS536" s="50">
        <f>IFERROR(VLOOKUP(TEXT($A536,"000000"),[6]Página1!$A$8:$S$801,19,FALSE),0)</f>
        <v>0</v>
      </c>
      <c r="AT536" s="50">
        <f>IFERROR(VLOOKUP(TEXT($A536,"000000"),[7]Página1!$A$8:$R$814,12,FALSE),0)</f>
        <v>0</v>
      </c>
      <c r="AU536" s="50">
        <f>IFERROR(VLOOKUP(TEXT($A536,"000000"),[7]Página1!$A$8:$R$814,15,FALSE),0)</f>
        <v>0</v>
      </c>
      <c r="AV536" s="50">
        <f>IFERROR(VLOOKUP(TEXT($A536,"000000"),[7]Página1!$A$8:$R$814,18,FALSE),0)</f>
        <v>0</v>
      </c>
      <c r="AW536" s="50"/>
      <c r="AX536" s="51" t="e">
        <f t="shared" si="131"/>
        <v>#REF!</v>
      </c>
      <c r="AY536" s="51" t="e">
        <f t="shared" si="132"/>
        <v>#REF!</v>
      </c>
      <c r="AZ536" s="51" t="e">
        <f t="shared" si="133"/>
        <v>#REF!</v>
      </c>
      <c r="BA536" s="51" t="e">
        <f t="shared" si="134"/>
        <v>#REF!</v>
      </c>
      <c r="BB536" s="51">
        <f t="shared" si="135"/>
        <v>0</v>
      </c>
      <c r="BC536" s="51" t="e">
        <f t="shared" si="136"/>
        <v>#REF!</v>
      </c>
      <c r="BD536" s="51">
        <f t="shared" si="137"/>
        <v>0</v>
      </c>
      <c r="BE536" s="51">
        <f>IFERROR(VLOOKUP(A536,salario!A$2:P$91,11,FALSE),0)</f>
        <v>0</v>
      </c>
      <c r="BF536" s="51">
        <f>SUMIFS(topmanager!$D:$D,topmanager!$C:$C,rs_nova!$A536,topmanager!$A:$A,rs_nova!BF$2)</f>
        <v>0</v>
      </c>
      <c r="BG536" s="51">
        <f>SUMIFS(topmanager!$D:$D,topmanager!$C:$C,rs_nova!$A536,topmanager!$A:$A,rs_nova!BG$2)</f>
        <v>0</v>
      </c>
      <c r="BH536" s="51">
        <f>SUMIFS(topmanager!$D:$D,topmanager!$C:$C,rs_nova!$A536,topmanager!$A:$A,rs_nova!BH$2)</f>
        <v>0</v>
      </c>
      <c r="BI536" s="51">
        <f>SUMIFS(topmanager!$D:$D,topmanager!$C:$C,rs_nova!$A536,topmanager!$A:$A,rs_nova!BI$2)</f>
        <v>0</v>
      </c>
      <c r="BJ536" s="51">
        <f>SUMIFS(topmanager!$D:$D,topmanager!$C:$C,rs_nova!$A536,topmanager!$A:$A,rs_nova!BJ$2)+SUMIFS(topmanager!$D:$D,topmanager!$C:$C,rs_nova!$A536,topmanager!$A:$A,rs_nova!BJ$2+1)</f>
        <v>0</v>
      </c>
      <c r="BK536" s="51">
        <f>IFERROR(VLOOKUP(A536,[8]ferias!$C$4:$G$100,5,FALSE),0)</f>
        <v>0</v>
      </c>
      <c r="BL536" s="51">
        <f>SUMIFS(topmanager!$D:$D,topmanager!$C:$C,rs_nova!$A536,topmanager!$A:$A,rs_nova!BL$2)</f>
        <v>0</v>
      </c>
      <c r="BM536" s="51">
        <f>SUMIFS(topmanager!$D:$D,topmanager!$C:$C,rs_nova!$A536,topmanager!$A:$A,rs_nova!BM$2)+SUMIFS(topmanager!$D:$D,topmanager!$C:$C,rs_nova!$A540,topmanager!$A:$A,151)</f>
        <v>0</v>
      </c>
      <c r="BN536" s="51">
        <f t="shared" si="138"/>
        <v>0</v>
      </c>
    </row>
    <row r="537" spans="1:66">
      <c r="A537" s="47" t="e">
        <f>total!#REF!</f>
        <v>#REF!</v>
      </c>
      <c r="B537" s="47">
        <f t="shared" si="125"/>
        <v>0</v>
      </c>
      <c r="C537" s="48" t="e">
        <f>total!#REF!</f>
        <v>#REF!</v>
      </c>
      <c r="D537" s="49" t="str">
        <f>IFERROR(VLOOKUP(A537,salario!A$3:J$32,10,FALSE),"")</f>
        <v/>
      </c>
      <c r="E537" s="49" t="str">
        <f>IFERROR(IF(VLOOKUP(A537,salario!A$3:O$32,15,FALSE)="","",VLOOKUP(A537,salario!A$3:O$32,15,FALSE)),"")</f>
        <v/>
      </c>
      <c r="F537" s="47" t="str">
        <f>IFERROR(VLOOKUP(A537,[5]base_pessoal!$B$2:$P$1504,13,FALSE),"")</f>
        <v/>
      </c>
      <c r="G537" s="50">
        <f>IFERROR(VLOOKUP(A537,salario!A$2:P$91,11,FALSE),0)*B537/30</f>
        <v>0</v>
      </c>
      <c r="H537" s="50">
        <f>SUMIFS(topmanager!$D:$D,topmanager!$C:$C,rs_nova!$A537,topmanager!$A:$A,rs_nova!H$2)+SUMIFS(topmanager!$D:$D,topmanager!$C:$C,rs_nova!$A537,topmanager!$A:$A,63)</f>
        <v>0</v>
      </c>
      <c r="I537" s="50">
        <f>-SUMIFS(topmanager!$D:$D,topmanager!$C:$C,rs_nova!$A537,topmanager!$A:$A,rs_nova!I$2)</f>
        <v>0</v>
      </c>
      <c r="J537" s="50">
        <f>SUMIFS(topmanager!$D:$D,topmanager!$C:$C,rs_nova!$A537,topmanager!$A:$A,rs_nova!J$2)</f>
        <v>0</v>
      </c>
      <c r="K537" s="50">
        <f>SUMIFS(topmanager!$D:$D,topmanager!$C:$C,rs_nova!$A537,topmanager!$A:$A,rs_nova!K$2)+SUMIFS(topmanager!$D:$D,topmanager!$C:$C,rs_nova!$A537,topmanager!$A:$A,911)</f>
        <v>0</v>
      </c>
      <c r="L537" s="50">
        <f>SUMIFS(topmanager!$D:$D,topmanager!$C:$C,rs_nova!$A537,topmanager!$A:$A,rs_nova!L$2)</f>
        <v>0</v>
      </c>
      <c r="M537" s="50">
        <f>SUMIFS(topmanager!$D:$D,topmanager!$C:$C,rs_nova!$A537,topmanager!$A:$A,rs_nova!M$2)+SUMIFS(topmanager!$D:$D,topmanager!$C:$C,rs_nova!$A537,topmanager!$A:$A,908)+SUMIFS(topmanager!$D:$D,topmanager!$C:$C,rs_nova!$A537,topmanager!$A:$A,550)</f>
        <v>0</v>
      </c>
      <c r="N537" s="50">
        <f>SUMIFS(topmanager!$D:$D,topmanager!$C:$C,rs_nova!$A537,topmanager!$A:$A,rs_nova!N$2)</f>
        <v>0</v>
      </c>
      <c r="O537" s="51">
        <f t="shared" si="126"/>
        <v>0</v>
      </c>
      <c r="P537" s="50">
        <f>IFERROR(VLOOKUP($A537,total!$B$4:$AW$437,27,0),0)</f>
        <v>0</v>
      </c>
      <c r="Q537" s="50">
        <f>IFERROR(VLOOKUP($A537,total!$B$4:$AW$437,21,0),0)</f>
        <v>0</v>
      </c>
      <c r="R537" s="50">
        <f>IFERROR(VLOOKUP($A537,total!$B$4:$AW$437,25,0),0)+IFERROR(VLOOKUP($A537,total!$B$4:$AW$437,36,0),0)</f>
        <v>0</v>
      </c>
      <c r="S537" s="50">
        <f>IFERROR(VLOOKUP(A537,gympass!$A$2:$F$148,6,0),0)</f>
        <v>0</v>
      </c>
      <c r="T537" s="50">
        <f>IFERROR(VLOOKUP($A537,total!$B$4:$AW$437,42,0),0)</f>
        <v>0</v>
      </c>
      <c r="U537" s="50">
        <f>IFERROR(VLOOKUP($A537,total!$B$4:$AW$437,32,0),0)</f>
        <v>0</v>
      </c>
      <c r="V537" s="50">
        <f>IFERROR(VLOOKUP($A537,total!$B$4:$AW$437,28,0),0)</f>
        <v>0</v>
      </c>
      <c r="W537" s="50">
        <f>IFERROR(VLOOKUP($A537,total!$B$4:$AX$437,49,0),0)</f>
        <v>0</v>
      </c>
      <c r="X537" s="50"/>
      <c r="Y537" s="50">
        <f>IFERROR(VLOOKUP(A537,#REF!,4,0),0)</f>
        <v>0</v>
      </c>
      <c r="Z537" s="50">
        <f>IFERROR(VLOOKUP(B537,#REF!,8,0),0)</f>
        <v>0</v>
      </c>
      <c r="AA537" s="50">
        <f>IFERROR(VLOOKUP($A537,total!$B$4:$AW$437,45,0),0)</f>
        <v>0</v>
      </c>
      <c r="AB537" s="50">
        <f>IFERROR(VLOOKUP($A537,total!$B$4:$AW$437,48,0),0)</f>
        <v>0</v>
      </c>
      <c r="AC537" s="50">
        <f>IFERROR(VLOOKUP($A537,total!$B$4:$AB$437,19,0),0)</f>
        <v>0</v>
      </c>
      <c r="AD537" s="50">
        <f>IFERROR(VLOOKUP($A537,total!$B$4:$AB$437,10,0),0)</f>
        <v>0</v>
      </c>
      <c r="AE537" s="50">
        <f>IFERROR(VLOOKUP($A537,total!$B$4:$AB$437,13,0),0)-SUMIFS(topmanager!$D:$D,topmanager!$C:$C,rs_nova!$A541,topmanager!$A:$A,856)</f>
        <v>0</v>
      </c>
      <c r="AF537" s="50">
        <f>IFERROR(VLOOKUP($A537,total!$B$4:$AB$437,16,0),0)</f>
        <v>0</v>
      </c>
      <c r="AG537" s="50">
        <f>IFERROR(VLOOKUP($A537,total!$B$4:$AB$437,7,0),0)</f>
        <v>0</v>
      </c>
      <c r="AH537" s="50">
        <f>IFERROR(VLOOKUP($A537,total!$B$4:$AD$437,29,0),0)</f>
        <v>0</v>
      </c>
      <c r="AI537" s="50">
        <f>IFERROR(VLOOKUP(A537,total!$B$4:$AN$437,39,0),0)</f>
        <v>0</v>
      </c>
      <c r="AJ537" s="51">
        <f t="shared" si="127"/>
        <v>0</v>
      </c>
      <c r="AK537" s="50">
        <f t="shared" si="128"/>
        <v>0</v>
      </c>
      <c r="AL537" s="50">
        <f t="shared" si="129"/>
        <v>0</v>
      </c>
      <c r="AM537" s="50">
        <f t="shared" si="130"/>
        <v>0</v>
      </c>
      <c r="AN537" s="50" t="e">
        <f t="shared" si="139"/>
        <v>#REF!</v>
      </c>
      <c r="AO537" s="50" t="e">
        <f t="shared" si="139"/>
        <v>#REF!</v>
      </c>
      <c r="AP537" s="50" t="e">
        <f t="shared" si="139"/>
        <v>#REF!</v>
      </c>
      <c r="AQ537" s="50">
        <f>IFERROR(VLOOKUP(TEXT($A537,"000000"),[6]Página1!$A$8:$S$801,13,FALSE),0)</f>
        <v>0</v>
      </c>
      <c r="AR537" s="50">
        <f>IFERROR(VLOOKUP(TEXT($A537,"000000"),[6]Página1!$A$8:$S$801,16,FALSE),0)</f>
        <v>0</v>
      </c>
      <c r="AS537" s="50">
        <f>IFERROR(VLOOKUP(TEXT($A537,"000000"),[6]Página1!$A$8:$S$801,19,FALSE),0)</f>
        <v>0</v>
      </c>
      <c r="AT537" s="50">
        <f>IFERROR(VLOOKUP(TEXT($A537,"000000"),[7]Página1!$A$8:$R$814,12,FALSE),0)</f>
        <v>0</v>
      </c>
      <c r="AU537" s="50">
        <f>IFERROR(VLOOKUP(TEXT($A537,"000000"),[7]Página1!$A$8:$R$814,15,FALSE),0)</f>
        <v>0</v>
      </c>
      <c r="AV537" s="50">
        <f>IFERROR(VLOOKUP(TEXT($A537,"000000"),[7]Página1!$A$8:$R$814,18,FALSE),0)</f>
        <v>0</v>
      </c>
      <c r="AW537" s="50"/>
      <c r="AX537" s="51" t="e">
        <f t="shared" si="131"/>
        <v>#REF!</v>
      </c>
      <c r="AY537" s="51" t="e">
        <f t="shared" si="132"/>
        <v>#REF!</v>
      </c>
      <c r="AZ537" s="51" t="e">
        <f t="shared" si="133"/>
        <v>#REF!</v>
      </c>
      <c r="BA537" s="51" t="e">
        <f t="shared" si="134"/>
        <v>#REF!</v>
      </c>
      <c r="BB537" s="51">
        <f t="shared" si="135"/>
        <v>0</v>
      </c>
      <c r="BC537" s="51" t="e">
        <f t="shared" si="136"/>
        <v>#REF!</v>
      </c>
      <c r="BD537" s="51">
        <f t="shared" si="137"/>
        <v>0</v>
      </c>
      <c r="BE537" s="51">
        <f>IFERROR(VLOOKUP(A537,salario!A$2:P$91,11,FALSE),0)</f>
        <v>0</v>
      </c>
      <c r="BF537" s="51">
        <f>SUMIFS(topmanager!$D:$D,topmanager!$C:$C,rs_nova!$A537,topmanager!$A:$A,rs_nova!BF$2)</f>
        <v>0</v>
      </c>
      <c r="BG537" s="51">
        <f>SUMIFS(topmanager!$D:$D,topmanager!$C:$C,rs_nova!$A537,topmanager!$A:$A,rs_nova!BG$2)</f>
        <v>0</v>
      </c>
      <c r="BH537" s="51">
        <f>SUMIFS(topmanager!$D:$D,topmanager!$C:$C,rs_nova!$A537,topmanager!$A:$A,rs_nova!BH$2)</f>
        <v>0</v>
      </c>
      <c r="BI537" s="51">
        <f>SUMIFS(topmanager!$D:$D,topmanager!$C:$C,rs_nova!$A537,topmanager!$A:$A,rs_nova!BI$2)</f>
        <v>0</v>
      </c>
      <c r="BJ537" s="51">
        <f>SUMIFS(topmanager!$D:$D,topmanager!$C:$C,rs_nova!$A537,topmanager!$A:$A,rs_nova!BJ$2)+SUMIFS(topmanager!$D:$D,topmanager!$C:$C,rs_nova!$A537,topmanager!$A:$A,rs_nova!BJ$2+1)</f>
        <v>0</v>
      </c>
      <c r="BK537" s="51">
        <f>IFERROR(VLOOKUP(A537,[8]ferias!$C$4:$G$100,5,FALSE),0)</f>
        <v>0</v>
      </c>
      <c r="BL537" s="51">
        <f>SUMIFS(topmanager!$D:$D,topmanager!$C:$C,rs_nova!$A537,topmanager!$A:$A,rs_nova!BL$2)</f>
        <v>0</v>
      </c>
      <c r="BM537" s="51">
        <f>SUMIFS(topmanager!$D:$D,topmanager!$C:$C,rs_nova!$A537,topmanager!$A:$A,rs_nova!BM$2)+SUMIFS(topmanager!$D:$D,topmanager!$C:$C,rs_nova!$A541,topmanager!$A:$A,151)</f>
        <v>0</v>
      </c>
      <c r="BN537" s="51">
        <f t="shared" si="138"/>
        <v>0</v>
      </c>
    </row>
    <row r="538" spans="1:66">
      <c r="A538" s="47" t="e">
        <f>total!#REF!</f>
        <v>#REF!</v>
      </c>
      <c r="B538" s="47">
        <f t="shared" si="125"/>
        <v>0</v>
      </c>
      <c r="C538" s="48" t="e">
        <f>total!#REF!</f>
        <v>#REF!</v>
      </c>
      <c r="D538" s="49" t="str">
        <f>IFERROR(VLOOKUP(A538,salario!A$3:J$32,10,FALSE),"")</f>
        <v/>
      </c>
      <c r="E538" s="49" t="str">
        <f>IFERROR(IF(VLOOKUP(A538,salario!A$3:O$32,15,FALSE)="","",VLOOKUP(A538,salario!A$3:O$32,15,FALSE)),"")</f>
        <v/>
      </c>
      <c r="F538" s="47" t="str">
        <f>IFERROR(VLOOKUP(A538,[5]base_pessoal!$B$2:$P$1504,13,FALSE),"")</f>
        <v/>
      </c>
      <c r="G538" s="50">
        <f>IFERROR(VLOOKUP(A538,salario!A$2:P$91,11,FALSE),0)*B538/30</f>
        <v>0</v>
      </c>
      <c r="H538" s="50">
        <f>SUMIFS(topmanager!$D:$D,topmanager!$C:$C,rs_nova!$A538,topmanager!$A:$A,rs_nova!H$2)+SUMIFS(topmanager!$D:$D,topmanager!$C:$C,rs_nova!$A538,topmanager!$A:$A,63)</f>
        <v>0</v>
      </c>
      <c r="I538" s="50">
        <f>-SUMIFS(topmanager!$D:$D,topmanager!$C:$C,rs_nova!$A538,topmanager!$A:$A,rs_nova!I$2)</f>
        <v>0</v>
      </c>
      <c r="J538" s="50">
        <f>SUMIFS(topmanager!$D:$D,topmanager!$C:$C,rs_nova!$A538,topmanager!$A:$A,rs_nova!J$2)</f>
        <v>0</v>
      </c>
      <c r="K538" s="50">
        <f>SUMIFS(topmanager!$D:$D,topmanager!$C:$C,rs_nova!$A538,topmanager!$A:$A,rs_nova!K$2)+SUMIFS(topmanager!$D:$D,topmanager!$C:$C,rs_nova!$A538,topmanager!$A:$A,911)</f>
        <v>0</v>
      </c>
      <c r="L538" s="50">
        <f>SUMIFS(topmanager!$D:$D,topmanager!$C:$C,rs_nova!$A538,topmanager!$A:$A,rs_nova!L$2)</f>
        <v>0</v>
      </c>
      <c r="M538" s="50">
        <f>SUMIFS(topmanager!$D:$D,topmanager!$C:$C,rs_nova!$A538,topmanager!$A:$A,rs_nova!M$2)+SUMIFS(topmanager!$D:$D,topmanager!$C:$C,rs_nova!$A538,topmanager!$A:$A,908)+SUMIFS(topmanager!$D:$D,topmanager!$C:$C,rs_nova!$A538,topmanager!$A:$A,550)</f>
        <v>0</v>
      </c>
      <c r="N538" s="50">
        <f>SUMIFS(topmanager!$D:$D,topmanager!$C:$C,rs_nova!$A538,topmanager!$A:$A,rs_nova!N$2)</f>
        <v>0</v>
      </c>
      <c r="O538" s="51">
        <f t="shared" si="126"/>
        <v>0</v>
      </c>
      <c r="P538" s="50">
        <f>IFERROR(VLOOKUP($A538,total!$B$4:$AW$437,27,0),0)</f>
        <v>0</v>
      </c>
      <c r="Q538" s="50">
        <f>IFERROR(VLOOKUP($A538,total!$B$4:$AW$437,21,0),0)</f>
        <v>0</v>
      </c>
      <c r="R538" s="50">
        <f>IFERROR(VLOOKUP($A538,total!$B$4:$AW$437,25,0),0)+IFERROR(VLOOKUP($A538,total!$B$4:$AW$437,36,0),0)</f>
        <v>0</v>
      </c>
      <c r="S538" s="50">
        <f>IFERROR(VLOOKUP(A538,gympass!$A$2:$F$148,6,0),0)</f>
        <v>0</v>
      </c>
      <c r="T538" s="50">
        <f>IFERROR(VLOOKUP($A538,total!$B$4:$AW$437,42,0),0)</f>
        <v>0</v>
      </c>
      <c r="U538" s="50">
        <f>IFERROR(VLOOKUP($A538,total!$B$4:$AW$437,32,0),0)</f>
        <v>0</v>
      </c>
      <c r="V538" s="50">
        <f>IFERROR(VLOOKUP($A538,total!$B$4:$AW$437,28,0),0)</f>
        <v>0</v>
      </c>
      <c r="W538" s="50">
        <f>IFERROR(VLOOKUP($A538,total!$B$4:$AX$437,49,0),0)</f>
        <v>0</v>
      </c>
      <c r="X538" s="50"/>
      <c r="Y538" s="50">
        <f>IFERROR(VLOOKUP(A538,#REF!,4,0),0)</f>
        <v>0</v>
      </c>
      <c r="Z538" s="50">
        <f>IFERROR(VLOOKUP(B538,#REF!,8,0),0)</f>
        <v>0</v>
      </c>
      <c r="AA538" s="50">
        <f>IFERROR(VLOOKUP($A538,total!$B$4:$AW$437,45,0),0)</f>
        <v>0</v>
      </c>
      <c r="AB538" s="50">
        <f>IFERROR(VLOOKUP($A538,total!$B$4:$AW$437,48,0),0)</f>
        <v>0</v>
      </c>
      <c r="AC538" s="50">
        <f>IFERROR(VLOOKUP($A538,total!$B$4:$AB$437,19,0),0)</f>
        <v>0</v>
      </c>
      <c r="AD538" s="50">
        <f>IFERROR(VLOOKUP($A538,total!$B$4:$AB$437,10,0),0)</f>
        <v>0</v>
      </c>
      <c r="AE538" s="50">
        <f>IFERROR(VLOOKUP($A538,total!$B$4:$AB$437,13,0),0)-SUMIFS(topmanager!$D:$D,topmanager!$C:$C,rs_nova!$A542,topmanager!$A:$A,856)</f>
        <v>0</v>
      </c>
      <c r="AF538" s="50">
        <f>IFERROR(VLOOKUP($A538,total!$B$4:$AB$437,16,0),0)</f>
        <v>0</v>
      </c>
      <c r="AG538" s="50">
        <f>IFERROR(VLOOKUP($A538,total!$B$4:$AB$437,7,0),0)</f>
        <v>0</v>
      </c>
      <c r="AH538" s="50">
        <f>IFERROR(VLOOKUP($A538,total!$B$4:$AD$437,29,0),0)</f>
        <v>0</v>
      </c>
      <c r="AI538" s="50">
        <f>IFERROR(VLOOKUP(A538,total!$B$4:$AN$437,39,0),0)</f>
        <v>0</v>
      </c>
      <c r="AJ538" s="51">
        <f t="shared" si="127"/>
        <v>0</v>
      </c>
      <c r="AK538" s="50">
        <f t="shared" si="128"/>
        <v>0</v>
      </c>
      <c r="AL538" s="50">
        <f t="shared" si="129"/>
        <v>0</v>
      </c>
      <c r="AM538" s="50">
        <f t="shared" si="130"/>
        <v>0</v>
      </c>
      <c r="AN538" s="50" t="e">
        <f t="shared" si="139"/>
        <v>#REF!</v>
      </c>
      <c r="AO538" s="50" t="e">
        <f t="shared" si="139"/>
        <v>#REF!</v>
      </c>
      <c r="AP538" s="50" t="e">
        <f t="shared" si="139"/>
        <v>#REF!</v>
      </c>
      <c r="AQ538" s="50">
        <f>IFERROR(VLOOKUP(TEXT($A538,"000000"),[6]Página1!$A$8:$S$801,13,FALSE),0)</f>
        <v>0</v>
      </c>
      <c r="AR538" s="50">
        <f>IFERROR(VLOOKUP(TEXT($A538,"000000"),[6]Página1!$A$8:$S$801,16,FALSE),0)</f>
        <v>0</v>
      </c>
      <c r="AS538" s="50">
        <f>IFERROR(VLOOKUP(TEXT($A538,"000000"),[6]Página1!$A$8:$S$801,19,FALSE),0)</f>
        <v>0</v>
      </c>
      <c r="AT538" s="50">
        <f>IFERROR(VLOOKUP(TEXT($A538,"000000"),[7]Página1!$A$8:$R$814,12,FALSE),0)</f>
        <v>0</v>
      </c>
      <c r="AU538" s="50">
        <f>IFERROR(VLOOKUP(TEXT($A538,"000000"),[7]Página1!$A$8:$R$814,15,FALSE),0)</f>
        <v>0</v>
      </c>
      <c r="AV538" s="50">
        <f>IFERROR(VLOOKUP(TEXT($A538,"000000"),[7]Página1!$A$8:$R$814,18,FALSE),0)</f>
        <v>0</v>
      </c>
      <c r="AW538" s="50"/>
      <c r="AX538" s="51" t="e">
        <f t="shared" si="131"/>
        <v>#REF!</v>
      </c>
      <c r="AY538" s="51" t="e">
        <f t="shared" si="132"/>
        <v>#REF!</v>
      </c>
      <c r="AZ538" s="51" t="e">
        <f t="shared" si="133"/>
        <v>#REF!</v>
      </c>
      <c r="BA538" s="51" t="e">
        <f t="shared" si="134"/>
        <v>#REF!</v>
      </c>
      <c r="BB538" s="51">
        <f t="shared" si="135"/>
        <v>0</v>
      </c>
      <c r="BC538" s="51" t="e">
        <f t="shared" si="136"/>
        <v>#REF!</v>
      </c>
      <c r="BD538" s="51">
        <f t="shared" si="137"/>
        <v>0</v>
      </c>
      <c r="BE538" s="51">
        <f>IFERROR(VLOOKUP(A538,salario!A$2:P$91,11,FALSE),0)</f>
        <v>0</v>
      </c>
      <c r="BF538" s="51">
        <f>SUMIFS(topmanager!$D:$D,topmanager!$C:$C,rs_nova!$A538,topmanager!$A:$A,rs_nova!BF$2)</f>
        <v>0</v>
      </c>
      <c r="BG538" s="51">
        <f>SUMIFS(topmanager!$D:$D,topmanager!$C:$C,rs_nova!$A538,topmanager!$A:$A,rs_nova!BG$2)</f>
        <v>0</v>
      </c>
      <c r="BH538" s="51">
        <f>SUMIFS(topmanager!$D:$D,topmanager!$C:$C,rs_nova!$A538,topmanager!$A:$A,rs_nova!BH$2)</f>
        <v>0</v>
      </c>
      <c r="BI538" s="51">
        <f>SUMIFS(topmanager!$D:$D,topmanager!$C:$C,rs_nova!$A538,topmanager!$A:$A,rs_nova!BI$2)</f>
        <v>0</v>
      </c>
      <c r="BJ538" s="51">
        <f>SUMIFS(topmanager!$D:$D,topmanager!$C:$C,rs_nova!$A538,topmanager!$A:$A,rs_nova!BJ$2)+SUMIFS(topmanager!$D:$D,topmanager!$C:$C,rs_nova!$A538,topmanager!$A:$A,rs_nova!BJ$2+1)</f>
        <v>0</v>
      </c>
      <c r="BK538" s="51">
        <f>IFERROR(VLOOKUP(A538,[8]ferias!$C$4:$G$100,5,FALSE),0)</f>
        <v>0</v>
      </c>
      <c r="BL538" s="51">
        <f>SUMIFS(topmanager!$D:$D,topmanager!$C:$C,rs_nova!$A538,topmanager!$A:$A,rs_nova!BL$2)</f>
        <v>0</v>
      </c>
      <c r="BM538" s="51">
        <f>SUMIFS(topmanager!$D:$D,topmanager!$C:$C,rs_nova!$A538,topmanager!$A:$A,rs_nova!BM$2)+SUMIFS(topmanager!$D:$D,topmanager!$C:$C,rs_nova!$A542,topmanager!$A:$A,151)</f>
        <v>0</v>
      </c>
      <c r="BN538" s="51">
        <f t="shared" si="138"/>
        <v>0</v>
      </c>
    </row>
    <row r="539" spans="1:66">
      <c r="A539" s="47" t="e">
        <f>total!#REF!</f>
        <v>#REF!</v>
      </c>
      <c r="B539" s="47">
        <f t="shared" si="125"/>
        <v>0</v>
      </c>
      <c r="C539" s="48" t="e">
        <f>total!#REF!</f>
        <v>#REF!</v>
      </c>
      <c r="D539" s="49" t="str">
        <f>IFERROR(VLOOKUP(A539,salario!A$3:J$32,10,FALSE),"")</f>
        <v/>
      </c>
      <c r="E539" s="49" t="str">
        <f>IFERROR(IF(VLOOKUP(A539,salario!A$3:O$32,15,FALSE)="","",VLOOKUP(A539,salario!A$3:O$32,15,FALSE)),"")</f>
        <v/>
      </c>
      <c r="F539" s="47" t="str">
        <f>IFERROR(VLOOKUP(A539,[5]base_pessoal!$B$2:$P$1504,13,FALSE),"")</f>
        <v/>
      </c>
      <c r="G539" s="50">
        <f>IFERROR(VLOOKUP(A539,salario!A$2:P$91,11,FALSE),0)*B539/30</f>
        <v>0</v>
      </c>
      <c r="H539" s="50">
        <f>SUMIFS(topmanager!$D:$D,topmanager!$C:$C,rs_nova!$A539,topmanager!$A:$A,rs_nova!H$2)+SUMIFS(topmanager!$D:$D,topmanager!$C:$C,rs_nova!$A539,topmanager!$A:$A,63)</f>
        <v>0</v>
      </c>
      <c r="I539" s="50">
        <f>-SUMIFS(topmanager!$D:$D,topmanager!$C:$C,rs_nova!$A539,topmanager!$A:$A,rs_nova!I$2)</f>
        <v>0</v>
      </c>
      <c r="J539" s="50">
        <f>SUMIFS(topmanager!$D:$D,topmanager!$C:$C,rs_nova!$A539,topmanager!$A:$A,rs_nova!J$2)</f>
        <v>0</v>
      </c>
      <c r="K539" s="50">
        <f>SUMIFS(topmanager!$D:$D,topmanager!$C:$C,rs_nova!$A539,topmanager!$A:$A,rs_nova!K$2)+SUMIFS(topmanager!$D:$D,topmanager!$C:$C,rs_nova!$A539,topmanager!$A:$A,911)</f>
        <v>0</v>
      </c>
      <c r="L539" s="50">
        <f>SUMIFS(topmanager!$D:$D,topmanager!$C:$C,rs_nova!$A539,topmanager!$A:$A,rs_nova!L$2)</f>
        <v>0</v>
      </c>
      <c r="M539" s="50">
        <f>SUMIFS(topmanager!$D:$D,topmanager!$C:$C,rs_nova!$A539,topmanager!$A:$A,rs_nova!M$2)+SUMIFS(topmanager!$D:$D,topmanager!$C:$C,rs_nova!$A539,topmanager!$A:$A,908)+SUMIFS(topmanager!$D:$D,topmanager!$C:$C,rs_nova!$A539,topmanager!$A:$A,550)</f>
        <v>0</v>
      </c>
      <c r="N539" s="50">
        <f>SUMIFS(topmanager!$D:$D,topmanager!$C:$C,rs_nova!$A539,topmanager!$A:$A,rs_nova!N$2)</f>
        <v>0</v>
      </c>
      <c r="O539" s="51">
        <f t="shared" si="126"/>
        <v>0</v>
      </c>
      <c r="P539" s="50">
        <f>IFERROR(VLOOKUP($A539,total!$B$4:$AW$437,27,0),0)</f>
        <v>0</v>
      </c>
      <c r="Q539" s="50">
        <f>IFERROR(VLOOKUP($A539,total!$B$4:$AW$437,21,0),0)</f>
        <v>0</v>
      </c>
      <c r="R539" s="50">
        <f>IFERROR(VLOOKUP($A539,total!$B$4:$AW$437,25,0),0)+IFERROR(VLOOKUP($A539,total!$B$4:$AW$437,36,0),0)</f>
        <v>0</v>
      </c>
      <c r="S539" s="50">
        <f>IFERROR(VLOOKUP(A539,gympass!$A$2:$F$148,6,0),0)</f>
        <v>0</v>
      </c>
      <c r="T539" s="50">
        <f>IFERROR(VLOOKUP($A539,total!$B$4:$AW$437,42,0),0)</f>
        <v>0</v>
      </c>
      <c r="U539" s="50">
        <f>IFERROR(VLOOKUP($A539,total!$B$4:$AW$437,32,0),0)</f>
        <v>0</v>
      </c>
      <c r="V539" s="50">
        <f>IFERROR(VLOOKUP($A539,total!$B$4:$AW$437,28,0),0)</f>
        <v>0</v>
      </c>
      <c r="W539" s="50">
        <f>IFERROR(VLOOKUP($A539,total!$B$4:$AX$437,49,0),0)</f>
        <v>0</v>
      </c>
      <c r="X539" s="50"/>
      <c r="Y539" s="50">
        <f>IFERROR(VLOOKUP(A539,#REF!,4,0),0)</f>
        <v>0</v>
      </c>
      <c r="Z539" s="50">
        <f>IFERROR(VLOOKUP(B539,#REF!,8,0),0)</f>
        <v>0</v>
      </c>
      <c r="AA539" s="50">
        <f>IFERROR(VLOOKUP($A539,total!$B$4:$AW$437,45,0),0)</f>
        <v>0</v>
      </c>
      <c r="AB539" s="50">
        <f>IFERROR(VLOOKUP($A539,total!$B$4:$AW$437,48,0),0)</f>
        <v>0</v>
      </c>
      <c r="AC539" s="50">
        <f>IFERROR(VLOOKUP($A539,total!$B$4:$AB$437,19,0),0)</f>
        <v>0</v>
      </c>
      <c r="AD539" s="50">
        <f>IFERROR(VLOOKUP($A539,total!$B$4:$AB$437,10,0),0)</f>
        <v>0</v>
      </c>
      <c r="AE539" s="50">
        <f>IFERROR(VLOOKUP($A539,total!$B$4:$AB$437,13,0),0)-SUMIFS(topmanager!$D:$D,topmanager!$C:$C,rs_nova!$A543,topmanager!$A:$A,856)</f>
        <v>0</v>
      </c>
      <c r="AF539" s="50">
        <f>IFERROR(VLOOKUP($A539,total!$B$4:$AB$437,16,0),0)</f>
        <v>0</v>
      </c>
      <c r="AG539" s="50">
        <f>IFERROR(VLOOKUP($A539,total!$B$4:$AB$437,7,0),0)</f>
        <v>0</v>
      </c>
      <c r="AH539" s="50">
        <f>IFERROR(VLOOKUP($A539,total!$B$4:$AD$437,29,0),0)</f>
        <v>0</v>
      </c>
      <c r="AI539" s="50">
        <f>IFERROR(VLOOKUP(A539,total!$B$4:$AN$437,39,0),0)</f>
        <v>0</v>
      </c>
      <c r="AJ539" s="51">
        <f t="shared" si="127"/>
        <v>0</v>
      </c>
      <c r="AK539" s="50">
        <f t="shared" si="128"/>
        <v>0</v>
      </c>
      <c r="AL539" s="50">
        <f t="shared" si="129"/>
        <v>0</v>
      </c>
      <c r="AM539" s="50">
        <f t="shared" si="130"/>
        <v>0</v>
      </c>
      <c r="AN539" s="50" t="e">
        <f t="shared" si="139"/>
        <v>#REF!</v>
      </c>
      <c r="AO539" s="50" t="e">
        <f t="shared" si="139"/>
        <v>#REF!</v>
      </c>
      <c r="AP539" s="50" t="e">
        <f t="shared" si="139"/>
        <v>#REF!</v>
      </c>
      <c r="AQ539" s="50">
        <f>IFERROR(VLOOKUP(TEXT($A539,"000000"),[6]Página1!$A$8:$S$801,13,FALSE),0)</f>
        <v>0</v>
      </c>
      <c r="AR539" s="50">
        <f>IFERROR(VLOOKUP(TEXT($A539,"000000"),[6]Página1!$A$8:$S$801,16,FALSE),0)</f>
        <v>0</v>
      </c>
      <c r="AS539" s="50">
        <f>IFERROR(VLOOKUP(TEXT($A539,"000000"),[6]Página1!$A$8:$S$801,19,FALSE),0)</f>
        <v>0</v>
      </c>
      <c r="AT539" s="50">
        <f>IFERROR(VLOOKUP(TEXT($A539,"000000"),[7]Página1!$A$8:$R$814,12,FALSE),0)</f>
        <v>0</v>
      </c>
      <c r="AU539" s="50">
        <f>IFERROR(VLOOKUP(TEXT($A539,"000000"),[7]Página1!$A$8:$R$814,15,FALSE),0)</f>
        <v>0</v>
      </c>
      <c r="AV539" s="50">
        <f>IFERROR(VLOOKUP(TEXT($A539,"000000"),[7]Página1!$A$8:$R$814,18,FALSE),0)</f>
        <v>0</v>
      </c>
      <c r="AW539" s="50"/>
      <c r="AX539" s="51" t="e">
        <f t="shared" si="131"/>
        <v>#REF!</v>
      </c>
      <c r="AY539" s="51" t="e">
        <f t="shared" si="132"/>
        <v>#REF!</v>
      </c>
      <c r="AZ539" s="51" t="e">
        <f t="shared" si="133"/>
        <v>#REF!</v>
      </c>
      <c r="BA539" s="51" t="e">
        <f t="shared" si="134"/>
        <v>#REF!</v>
      </c>
      <c r="BB539" s="51">
        <f t="shared" si="135"/>
        <v>0</v>
      </c>
      <c r="BC539" s="51" t="e">
        <f t="shared" si="136"/>
        <v>#REF!</v>
      </c>
      <c r="BD539" s="51">
        <f t="shared" si="137"/>
        <v>0</v>
      </c>
      <c r="BE539" s="51">
        <f>IFERROR(VLOOKUP(A539,salario!A$2:P$91,11,FALSE),0)</f>
        <v>0</v>
      </c>
      <c r="BF539" s="51">
        <f>SUMIFS(topmanager!$D:$D,topmanager!$C:$C,rs_nova!$A539,topmanager!$A:$A,rs_nova!BF$2)</f>
        <v>0</v>
      </c>
      <c r="BG539" s="51">
        <f>SUMIFS(topmanager!$D:$D,topmanager!$C:$C,rs_nova!$A539,topmanager!$A:$A,rs_nova!BG$2)</f>
        <v>0</v>
      </c>
      <c r="BH539" s="51">
        <f>SUMIFS(topmanager!$D:$D,topmanager!$C:$C,rs_nova!$A539,topmanager!$A:$A,rs_nova!BH$2)</f>
        <v>0</v>
      </c>
      <c r="BI539" s="51">
        <f>SUMIFS(topmanager!$D:$D,topmanager!$C:$C,rs_nova!$A539,topmanager!$A:$A,rs_nova!BI$2)</f>
        <v>0</v>
      </c>
      <c r="BJ539" s="51">
        <f>SUMIFS(topmanager!$D:$D,topmanager!$C:$C,rs_nova!$A539,topmanager!$A:$A,rs_nova!BJ$2)+SUMIFS(topmanager!$D:$D,topmanager!$C:$C,rs_nova!$A539,topmanager!$A:$A,rs_nova!BJ$2+1)</f>
        <v>0</v>
      </c>
      <c r="BK539" s="51">
        <f>IFERROR(VLOOKUP(A539,[8]ferias!$C$4:$G$100,5,FALSE),0)</f>
        <v>0</v>
      </c>
      <c r="BL539" s="51">
        <f>SUMIFS(topmanager!$D:$D,topmanager!$C:$C,rs_nova!$A539,topmanager!$A:$A,rs_nova!BL$2)</f>
        <v>0</v>
      </c>
      <c r="BM539" s="51">
        <f>SUMIFS(topmanager!$D:$D,topmanager!$C:$C,rs_nova!$A539,topmanager!$A:$A,rs_nova!BM$2)+SUMIFS(topmanager!$D:$D,topmanager!$C:$C,rs_nova!$A543,topmanager!$A:$A,151)</f>
        <v>0</v>
      </c>
      <c r="BN539" s="51">
        <f t="shared" si="138"/>
        <v>0</v>
      </c>
    </row>
    <row r="540" spans="1:66">
      <c r="A540" s="47" t="e">
        <f>total!#REF!</f>
        <v>#REF!</v>
      </c>
      <c r="B540" s="47">
        <f t="shared" si="125"/>
        <v>0</v>
      </c>
      <c r="C540" s="48" t="e">
        <f>total!#REF!</f>
        <v>#REF!</v>
      </c>
      <c r="D540" s="49" t="str">
        <f>IFERROR(VLOOKUP(A540,salario!A$3:J$32,10,FALSE),"")</f>
        <v/>
      </c>
      <c r="E540" s="49" t="str">
        <f>IFERROR(IF(VLOOKUP(A540,salario!A$3:O$32,15,FALSE)="","",VLOOKUP(A540,salario!A$3:O$32,15,FALSE)),"")</f>
        <v/>
      </c>
      <c r="F540" s="47" t="str">
        <f>IFERROR(VLOOKUP(A540,[5]base_pessoal!$B$2:$P$1504,13,FALSE),"")</f>
        <v/>
      </c>
      <c r="G540" s="50">
        <f>IFERROR(VLOOKUP(A540,salario!A$2:P$91,11,FALSE),0)*B540/30</f>
        <v>0</v>
      </c>
      <c r="H540" s="50">
        <f>SUMIFS(topmanager!$D:$D,topmanager!$C:$C,rs_nova!$A540,topmanager!$A:$A,rs_nova!H$2)+SUMIFS(topmanager!$D:$D,topmanager!$C:$C,rs_nova!$A540,topmanager!$A:$A,63)</f>
        <v>0</v>
      </c>
      <c r="I540" s="50">
        <f>-SUMIFS(topmanager!$D:$D,topmanager!$C:$C,rs_nova!$A540,topmanager!$A:$A,rs_nova!I$2)</f>
        <v>0</v>
      </c>
      <c r="J540" s="50">
        <f>SUMIFS(topmanager!$D:$D,topmanager!$C:$C,rs_nova!$A540,topmanager!$A:$A,rs_nova!J$2)</f>
        <v>0</v>
      </c>
      <c r="K540" s="50">
        <f>SUMIFS(topmanager!$D:$D,topmanager!$C:$C,rs_nova!$A540,topmanager!$A:$A,rs_nova!K$2)+SUMIFS(topmanager!$D:$D,topmanager!$C:$C,rs_nova!$A540,topmanager!$A:$A,911)</f>
        <v>0</v>
      </c>
      <c r="L540" s="50">
        <f>SUMIFS(topmanager!$D:$D,topmanager!$C:$C,rs_nova!$A540,topmanager!$A:$A,rs_nova!L$2)</f>
        <v>0</v>
      </c>
      <c r="M540" s="50">
        <f>SUMIFS(topmanager!$D:$D,topmanager!$C:$C,rs_nova!$A540,topmanager!$A:$A,rs_nova!M$2)+SUMIFS(topmanager!$D:$D,topmanager!$C:$C,rs_nova!$A540,topmanager!$A:$A,908)+SUMIFS(topmanager!$D:$D,topmanager!$C:$C,rs_nova!$A540,topmanager!$A:$A,550)</f>
        <v>0</v>
      </c>
      <c r="N540" s="50">
        <f>SUMIFS(topmanager!$D:$D,topmanager!$C:$C,rs_nova!$A540,topmanager!$A:$A,rs_nova!N$2)</f>
        <v>0</v>
      </c>
      <c r="O540" s="51">
        <f t="shared" si="126"/>
        <v>0</v>
      </c>
      <c r="P540" s="50">
        <f>IFERROR(VLOOKUP($A540,total!$B$4:$AW$437,27,0),0)</f>
        <v>0</v>
      </c>
      <c r="Q540" s="50">
        <f>IFERROR(VLOOKUP($A540,total!$B$4:$AW$437,21,0),0)</f>
        <v>0</v>
      </c>
      <c r="R540" s="50">
        <f>IFERROR(VLOOKUP($A540,total!$B$4:$AW$437,25,0),0)+IFERROR(VLOOKUP($A540,total!$B$4:$AW$437,36,0),0)</f>
        <v>0</v>
      </c>
      <c r="S540" s="50">
        <f>IFERROR(VLOOKUP(A540,gympass!$A$2:$F$148,6,0),0)</f>
        <v>0</v>
      </c>
      <c r="T540" s="50">
        <f>IFERROR(VLOOKUP($A540,total!$B$4:$AW$437,42,0),0)</f>
        <v>0</v>
      </c>
      <c r="U540" s="50">
        <f>IFERROR(VLOOKUP($A540,total!$B$4:$AW$437,32,0),0)</f>
        <v>0</v>
      </c>
      <c r="V540" s="50">
        <f>IFERROR(VLOOKUP($A540,total!$B$4:$AW$437,28,0),0)</f>
        <v>0</v>
      </c>
      <c r="W540" s="50">
        <f>IFERROR(VLOOKUP($A540,total!$B$4:$AX$437,49,0),0)</f>
        <v>0</v>
      </c>
      <c r="X540" s="50"/>
      <c r="Y540" s="50">
        <f>IFERROR(VLOOKUP(A540,#REF!,4,0),0)</f>
        <v>0</v>
      </c>
      <c r="Z540" s="50">
        <f>IFERROR(VLOOKUP(B540,#REF!,8,0),0)</f>
        <v>0</v>
      </c>
      <c r="AA540" s="50">
        <f>IFERROR(VLOOKUP($A540,total!$B$4:$AW$437,45,0),0)</f>
        <v>0</v>
      </c>
      <c r="AB540" s="50">
        <f>IFERROR(VLOOKUP($A540,total!$B$4:$AW$437,48,0),0)</f>
        <v>0</v>
      </c>
      <c r="AC540" s="50">
        <f>IFERROR(VLOOKUP($A540,total!$B$4:$AB$437,19,0),0)</f>
        <v>0</v>
      </c>
      <c r="AD540" s="50">
        <f>IFERROR(VLOOKUP($A540,total!$B$4:$AB$437,10,0),0)</f>
        <v>0</v>
      </c>
      <c r="AE540" s="50">
        <f>IFERROR(VLOOKUP($A540,total!$B$4:$AB$437,13,0),0)-SUMIFS(topmanager!$D:$D,topmanager!$C:$C,rs_nova!$A544,topmanager!$A:$A,856)</f>
        <v>0</v>
      </c>
      <c r="AF540" s="50">
        <f>IFERROR(VLOOKUP($A540,total!$B$4:$AB$437,16,0),0)</f>
        <v>0</v>
      </c>
      <c r="AG540" s="50">
        <f>IFERROR(VLOOKUP($A540,total!$B$4:$AB$437,7,0),0)</f>
        <v>0</v>
      </c>
      <c r="AH540" s="50">
        <f>IFERROR(VLOOKUP($A540,total!$B$4:$AD$437,29,0),0)</f>
        <v>0</v>
      </c>
      <c r="AI540" s="50">
        <f>IFERROR(VLOOKUP(A540,total!$B$4:$AN$437,39,0),0)</f>
        <v>0</v>
      </c>
      <c r="AJ540" s="51">
        <f t="shared" si="127"/>
        <v>0</v>
      </c>
      <c r="AK540" s="50">
        <f t="shared" si="128"/>
        <v>0</v>
      </c>
      <c r="AL540" s="50">
        <f t="shared" si="129"/>
        <v>0</v>
      </c>
      <c r="AM540" s="50">
        <f t="shared" si="130"/>
        <v>0</v>
      </c>
      <c r="AN540" s="50" t="e">
        <f t="shared" si="139"/>
        <v>#REF!</v>
      </c>
      <c r="AO540" s="50" t="e">
        <f t="shared" si="139"/>
        <v>#REF!</v>
      </c>
      <c r="AP540" s="50" t="e">
        <f t="shared" si="139"/>
        <v>#REF!</v>
      </c>
      <c r="AQ540" s="50">
        <f>IFERROR(VLOOKUP(TEXT($A540,"000000"),[6]Página1!$A$8:$S$801,13,FALSE),0)</f>
        <v>0</v>
      </c>
      <c r="AR540" s="50">
        <f>IFERROR(VLOOKUP(TEXT($A540,"000000"),[6]Página1!$A$8:$S$801,16,FALSE),0)</f>
        <v>0</v>
      </c>
      <c r="AS540" s="50">
        <f>IFERROR(VLOOKUP(TEXT($A540,"000000"),[6]Página1!$A$8:$S$801,19,FALSE),0)</f>
        <v>0</v>
      </c>
      <c r="AT540" s="50">
        <f>IFERROR(VLOOKUP(TEXT($A540,"000000"),[7]Página1!$A$8:$R$814,12,FALSE),0)</f>
        <v>0</v>
      </c>
      <c r="AU540" s="50">
        <f>IFERROR(VLOOKUP(TEXT($A540,"000000"),[7]Página1!$A$8:$R$814,15,FALSE),0)</f>
        <v>0</v>
      </c>
      <c r="AV540" s="50">
        <f>IFERROR(VLOOKUP(TEXT($A540,"000000"),[7]Página1!$A$8:$R$814,18,FALSE),0)</f>
        <v>0</v>
      </c>
      <c r="AW540" s="50"/>
      <c r="AX540" s="51" t="e">
        <f t="shared" si="131"/>
        <v>#REF!</v>
      </c>
      <c r="AY540" s="51" t="e">
        <f t="shared" si="132"/>
        <v>#REF!</v>
      </c>
      <c r="AZ540" s="51" t="e">
        <f t="shared" si="133"/>
        <v>#REF!</v>
      </c>
      <c r="BA540" s="51" t="e">
        <f t="shared" si="134"/>
        <v>#REF!</v>
      </c>
      <c r="BB540" s="51">
        <f t="shared" si="135"/>
        <v>0</v>
      </c>
      <c r="BC540" s="51" t="e">
        <f t="shared" si="136"/>
        <v>#REF!</v>
      </c>
      <c r="BD540" s="51">
        <f t="shared" si="137"/>
        <v>0</v>
      </c>
      <c r="BE540" s="51">
        <f>IFERROR(VLOOKUP(A540,salario!A$2:P$91,11,FALSE),0)</f>
        <v>0</v>
      </c>
      <c r="BF540" s="51">
        <f>SUMIFS(topmanager!$D:$D,topmanager!$C:$C,rs_nova!$A540,topmanager!$A:$A,rs_nova!BF$2)</f>
        <v>0</v>
      </c>
      <c r="BG540" s="51">
        <f>SUMIFS(topmanager!$D:$D,topmanager!$C:$C,rs_nova!$A540,topmanager!$A:$A,rs_nova!BG$2)</f>
        <v>0</v>
      </c>
      <c r="BH540" s="51">
        <f>SUMIFS(topmanager!$D:$D,topmanager!$C:$C,rs_nova!$A540,topmanager!$A:$A,rs_nova!BH$2)</f>
        <v>0</v>
      </c>
      <c r="BI540" s="51">
        <f>SUMIFS(topmanager!$D:$D,topmanager!$C:$C,rs_nova!$A540,topmanager!$A:$A,rs_nova!BI$2)</f>
        <v>0</v>
      </c>
      <c r="BJ540" s="51">
        <f>SUMIFS(topmanager!$D:$D,topmanager!$C:$C,rs_nova!$A540,topmanager!$A:$A,rs_nova!BJ$2)+SUMIFS(topmanager!$D:$D,topmanager!$C:$C,rs_nova!$A540,topmanager!$A:$A,rs_nova!BJ$2+1)</f>
        <v>0</v>
      </c>
      <c r="BK540" s="51">
        <f>IFERROR(VLOOKUP(A540,[8]ferias!$C$4:$G$100,5,FALSE),0)</f>
        <v>0</v>
      </c>
      <c r="BL540" s="51">
        <f>SUMIFS(topmanager!$D:$D,topmanager!$C:$C,rs_nova!$A540,topmanager!$A:$A,rs_nova!BL$2)</f>
        <v>0</v>
      </c>
      <c r="BM540" s="51">
        <f>SUMIFS(topmanager!$D:$D,topmanager!$C:$C,rs_nova!$A540,topmanager!$A:$A,rs_nova!BM$2)+SUMIFS(topmanager!$D:$D,topmanager!$C:$C,rs_nova!$A544,topmanager!$A:$A,151)</f>
        <v>0</v>
      </c>
      <c r="BN540" s="51">
        <f t="shared" si="138"/>
        <v>0</v>
      </c>
    </row>
    <row r="541" spans="1:66">
      <c r="A541" s="47" t="e">
        <f>total!#REF!</f>
        <v>#REF!</v>
      </c>
      <c r="B541" s="47">
        <f t="shared" si="125"/>
        <v>0</v>
      </c>
      <c r="C541" s="48" t="e">
        <f>total!#REF!</f>
        <v>#REF!</v>
      </c>
      <c r="D541" s="49" t="str">
        <f>IFERROR(VLOOKUP(A541,salario!A$3:J$32,10,FALSE),"")</f>
        <v/>
      </c>
      <c r="E541" s="49" t="str">
        <f>IFERROR(IF(VLOOKUP(A541,salario!A$3:O$32,15,FALSE)="","",VLOOKUP(A541,salario!A$3:O$32,15,FALSE)),"")</f>
        <v/>
      </c>
      <c r="F541" s="47" t="str">
        <f>IFERROR(VLOOKUP(A541,[5]base_pessoal!$B$2:$P$1504,13,FALSE),"")</f>
        <v/>
      </c>
      <c r="G541" s="50">
        <f>IFERROR(VLOOKUP(A541,salario!A$2:P$91,11,FALSE),0)*B541/30</f>
        <v>0</v>
      </c>
      <c r="H541" s="50">
        <f>SUMIFS(topmanager!$D:$D,topmanager!$C:$C,rs_nova!$A541,topmanager!$A:$A,rs_nova!H$2)+SUMIFS(topmanager!$D:$D,topmanager!$C:$C,rs_nova!$A541,topmanager!$A:$A,63)</f>
        <v>0</v>
      </c>
      <c r="I541" s="50">
        <f>-SUMIFS(topmanager!$D:$D,topmanager!$C:$C,rs_nova!$A541,topmanager!$A:$A,rs_nova!I$2)</f>
        <v>0</v>
      </c>
      <c r="J541" s="50">
        <f>SUMIFS(topmanager!$D:$D,topmanager!$C:$C,rs_nova!$A541,topmanager!$A:$A,rs_nova!J$2)</f>
        <v>0</v>
      </c>
      <c r="K541" s="50">
        <f>SUMIFS(topmanager!$D:$D,topmanager!$C:$C,rs_nova!$A541,topmanager!$A:$A,rs_nova!K$2)+SUMIFS(topmanager!$D:$D,topmanager!$C:$C,rs_nova!$A541,topmanager!$A:$A,911)</f>
        <v>0</v>
      </c>
      <c r="L541" s="50">
        <f>SUMIFS(topmanager!$D:$D,topmanager!$C:$C,rs_nova!$A541,topmanager!$A:$A,rs_nova!L$2)</f>
        <v>0</v>
      </c>
      <c r="M541" s="50">
        <f>SUMIFS(topmanager!$D:$D,topmanager!$C:$C,rs_nova!$A541,topmanager!$A:$A,rs_nova!M$2)+SUMIFS(topmanager!$D:$D,topmanager!$C:$C,rs_nova!$A541,topmanager!$A:$A,908)+SUMIFS(topmanager!$D:$D,topmanager!$C:$C,rs_nova!$A541,topmanager!$A:$A,550)</f>
        <v>0</v>
      </c>
      <c r="N541" s="50">
        <f>SUMIFS(topmanager!$D:$D,topmanager!$C:$C,rs_nova!$A541,topmanager!$A:$A,rs_nova!N$2)</f>
        <v>0</v>
      </c>
      <c r="O541" s="51">
        <f t="shared" si="126"/>
        <v>0</v>
      </c>
      <c r="P541" s="50">
        <f>IFERROR(VLOOKUP($A541,total!$B$4:$AW$437,27,0),0)</f>
        <v>0</v>
      </c>
      <c r="Q541" s="50">
        <f>IFERROR(VLOOKUP($A541,total!$B$4:$AW$437,21,0),0)</f>
        <v>0</v>
      </c>
      <c r="R541" s="50">
        <f>IFERROR(VLOOKUP($A541,total!$B$4:$AW$437,25,0),0)+IFERROR(VLOOKUP($A541,total!$B$4:$AW$437,36,0),0)</f>
        <v>0</v>
      </c>
      <c r="S541" s="50">
        <f>IFERROR(VLOOKUP(A541,gympass!$A$2:$F$148,6,0),0)</f>
        <v>0</v>
      </c>
      <c r="T541" s="50">
        <f>IFERROR(VLOOKUP($A541,total!$B$4:$AW$437,42,0),0)</f>
        <v>0</v>
      </c>
      <c r="U541" s="50">
        <f>IFERROR(VLOOKUP($A541,total!$B$4:$AW$437,32,0),0)</f>
        <v>0</v>
      </c>
      <c r="V541" s="50">
        <f>IFERROR(VLOOKUP($A541,total!$B$4:$AW$437,28,0),0)</f>
        <v>0</v>
      </c>
      <c r="W541" s="50">
        <f>IFERROR(VLOOKUP($A541,total!$B$4:$AX$437,49,0),0)</f>
        <v>0</v>
      </c>
      <c r="X541" s="50"/>
      <c r="Y541" s="50">
        <f>IFERROR(VLOOKUP(A541,#REF!,4,0),0)</f>
        <v>0</v>
      </c>
      <c r="Z541" s="50">
        <f>IFERROR(VLOOKUP(B541,#REF!,8,0),0)</f>
        <v>0</v>
      </c>
      <c r="AA541" s="50">
        <f>IFERROR(VLOOKUP($A541,total!$B$4:$AW$437,45,0),0)</f>
        <v>0</v>
      </c>
      <c r="AB541" s="50">
        <f>IFERROR(VLOOKUP($A541,total!$B$4:$AW$437,48,0),0)</f>
        <v>0</v>
      </c>
      <c r="AC541" s="50">
        <f>IFERROR(VLOOKUP($A541,total!$B$4:$AB$437,19,0),0)</f>
        <v>0</v>
      </c>
      <c r="AD541" s="50">
        <f>IFERROR(VLOOKUP($A541,total!$B$4:$AB$437,10,0),0)</f>
        <v>0</v>
      </c>
      <c r="AE541" s="50">
        <f>IFERROR(VLOOKUP($A541,total!$B$4:$AB$437,13,0),0)-SUMIFS(topmanager!$D:$D,topmanager!$C:$C,rs_nova!$A545,topmanager!$A:$A,856)</f>
        <v>0</v>
      </c>
      <c r="AF541" s="50">
        <f>IFERROR(VLOOKUP($A541,total!$B$4:$AB$437,16,0),0)</f>
        <v>0</v>
      </c>
      <c r="AG541" s="50">
        <f>IFERROR(VLOOKUP($A541,total!$B$4:$AB$437,7,0),0)</f>
        <v>0</v>
      </c>
      <c r="AH541" s="50">
        <f>IFERROR(VLOOKUP($A541,total!$B$4:$AD$437,29,0),0)</f>
        <v>0</v>
      </c>
      <c r="AI541" s="50">
        <f>IFERROR(VLOOKUP(A541,total!$B$4:$AN$437,39,0),0)</f>
        <v>0</v>
      </c>
      <c r="AJ541" s="51">
        <f t="shared" si="127"/>
        <v>0</v>
      </c>
      <c r="AK541" s="50">
        <f t="shared" si="128"/>
        <v>0</v>
      </c>
      <c r="AL541" s="50">
        <f t="shared" si="129"/>
        <v>0</v>
      </c>
      <c r="AM541" s="50">
        <f t="shared" si="130"/>
        <v>0</v>
      </c>
      <c r="AN541" s="50" t="e">
        <f t="shared" si="139"/>
        <v>#REF!</v>
      </c>
      <c r="AO541" s="50" t="e">
        <f t="shared" si="139"/>
        <v>#REF!</v>
      </c>
      <c r="AP541" s="50" t="e">
        <f t="shared" si="139"/>
        <v>#REF!</v>
      </c>
      <c r="AQ541" s="50">
        <f>IFERROR(VLOOKUP(TEXT($A541,"000000"),[6]Página1!$A$8:$S$801,13,FALSE),0)</f>
        <v>0</v>
      </c>
      <c r="AR541" s="50">
        <f>IFERROR(VLOOKUP(TEXT($A541,"000000"),[6]Página1!$A$8:$S$801,16,FALSE),0)</f>
        <v>0</v>
      </c>
      <c r="AS541" s="50">
        <f>IFERROR(VLOOKUP(TEXT($A541,"000000"),[6]Página1!$A$8:$S$801,19,FALSE),0)</f>
        <v>0</v>
      </c>
      <c r="AT541" s="50">
        <f>IFERROR(VLOOKUP(TEXT($A541,"000000"),[7]Página1!$A$8:$R$814,12,FALSE),0)</f>
        <v>0</v>
      </c>
      <c r="AU541" s="50">
        <f>IFERROR(VLOOKUP(TEXT($A541,"000000"),[7]Página1!$A$8:$R$814,15,FALSE),0)</f>
        <v>0</v>
      </c>
      <c r="AV541" s="50">
        <f>IFERROR(VLOOKUP(TEXT($A541,"000000"),[7]Página1!$A$8:$R$814,18,FALSE),0)</f>
        <v>0</v>
      </c>
      <c r="AW541" s="50"/>
      <c r="AX541" s="51" t="e">
        <f t="shared" si="131"/>
        <v>#REF!</v>
      </c>
      <c r="AY541" s="51" t="e">
        <f t="shared" si="132"/>
        <v>#REF!</v>
      </c>
      <c r="AZ541" s="51" t="e">
        <f t="shared" si="133"/>
        <v>#REF!</v>
      </c>
      <c r="BA541" s="51" t="e">
        <f t="shared" si="134"/>
        <v>#REF!</v>
      </c>
      <c r="BB541" s="51">
        <f t="shared" si="135"/>
        <v>0</v>
      </c>
      <c r="BC541" s="51" t="e">
        <f t="shared" si="136"/>
        <v>#REF!</v>
      </c>
      <c r="BD541" s="51">
        <f t="shared" si="137"/>
        <v>0</v>
      </c>
      <c r="BE541" s="51">
        <f>IFERROR(VLOOKUP(A541,salario!A$2:P$91,11,FALSE),0)</f>
        <v>0</v>
      </c>
      <c r="BF541" s="51">
        <f>SUMIFS(topmanager!$D:$D,topmanager!$C:$C,rs_nova!$A541,topmanager!$A:$A,rs_nova!BF$2)</f>
        <v>0</v>
      </c>
      <c r="BG541" s="51">
        <f>SUMIFS(topmanager!$D:$D,topmanager!$C:$C,rs_nova!$A541,topmanager!$A:$A,rs_nova!BG$2)</f>
        <v>0</v>
      </c>
      <c r="BH541" s="51">
        <f>SUMIFS(topmanager!$D:$D,topmanager!$C:$C,rs_nova!$A541,topmanager!$A:$A,rs_nova!BH$2)</f>
        <v>0</v>
      </c>
      <c r="BI541" s="51">
        <f>SUMIFS(topmanager!$D:$D,topmanager!$C:$C,rs_nova!$A541,topmanager!$A:$A,rs_nova!BI$2)</f>
        <v>0</v>
      </c>
      <c r="BJ541" s="51">
        <f>SUMIFS(topmanager!$D:$D,topmanager!$C:$C,rs_nova!$A541,topmanager!$A:$A,rs_nova!BJ$2)+SUMIFS(topmanager!$D:$D,topmanager!$C:$C,rs_nova!$A541,topmanager!$A:$A,rs_nova!BJ$2+1)</f>
        <v>0</v>
      </c>
      <c r="BK541" s="51">
        <f>IFERROR(VLOOKUP(A541,[8]ferias!$C$4:$G$100,5,FALSE),0)</f>
        <v>0</v>
      </c>
      <c r="BL541" s="51">
        <f>SUMIFS(topmanager!$D:$D,topmanager!$C:$C,rs_nova!$A541,topmanager!$A:$A,rs_nova!BL$2)</f>
        <v>0</v>
      </c>
      <c r="BM541" s="51">
        <f>SUMIFS(topmanager!$D:$D,topmanager!$C:$C,rs_nova!$A541,topmanager!$A:$A,rs_nova!BM$2)+SUMIFS(topmanager!$D:$D,topmanager!$C:$C,rs_nova!$A545,topmanager!$A:$A,151)</f>
        <v>0</v>
      </c>
      <c r="BN541" s="51">
        <f t="shared" si="138"/>
        <v>0</v>
      </c>
    </row>
    <row r="542" spans="1:66">
      <c r="A542" s="47" t="e">
        <f>total!#REF!</f>
        <v>#REF!</v>
      </c>
      <c r="B542" s="47">
        <f t="shared" si="125"/>
        <v>0</v>
      </c>
      <c r="C542" s="48" t="e">
        <f>total!#REF!</f>
        <v>#REF!</v>
      </c>
      <c r="D542" s="49" t="str">
        <f>IFERROR(VLOOKUP(A542,salario!A$3:J$32,10,FALSE),"")</f>
        <v/>
      </c>
      <c r="E542" s="49" t="str">
        <f>IFERROR(IF(VLOOKUP(A542,salario!A$3:O$32,15,FALSE)="","",VLOOKUP(A542,salario!A$3:O$32,15,FALSE)),"")</f>
        <v/>
      </c>
      <c r="F542" s="47" t="str">
        <f>IFERROR(VLOOKUP(A542,[5]base_pessoal!$B$2:$P$1504,13,FALSE),"")</f>
        <v/>
      </c>
      <c r="G542" s="50">
        <f>IFERROR(VLOOKUP(A542,salario!A$2:P$91,11,FALSE),0)*B542/30</f>
        <v>0</v>
      </c>
      <c r="H542" s="50">
        <f>SUMIFS(topmanager!$D:$D,topmanager!$C:$C,rs_nova!$A542,topmanager!$A:$A,rs_nova!H$2)+SUMIFS(topmanager!$D:$D,topmanager!$C:$C,rs_nova!$A542,topmanager!$A:$A,63)</f>
        <v>0</v>
      </c>
      <c r="I542" s="50">
        <f>-SUMIFS(topmanager!$D:$D,topmanager!$C:$C,rs_nova!$A542,topmanager!$A:$A,rs_nova!I$2)</f>
        <v>0</v>
      </c>
      <c r="J542" s="50">
        <f>SUMIFS(topmanager!$D:$D,topmanager!$C:$C,rs_nova!$A542,topmanager!$A:$A,rs_nova!J$2)</f>
        <v>0</v>
      </c>
      <c r="K542" s="50">
        <f>SUMIFS(topmanager!$D:$D,topmanager!$C:$C,rs_nova!$A542,topmanager!$A:$A,rs_nova!K$2)+SUMIFS(topmanager!$D:$D,topmanager!$C:$C,rs_nova!$A542,topmanager!$A:$A,911)</f>
        <v>0</v>
      </c>
      <c r="L542" s="50">
        <f>SUMIFS(topmanager!$D:$D,topmanager!$C:$C,rs_nova!$A542,topmanager!$A:$A,rs_nova!L$2)</f>
        <v>0</v>
      </c>
      <c r="M542" s="50">
        <f>SUMIFS(topmanager!$D:$D,topmanager!$C:$C,rs_nova!$A542,topmanager!$A:$A,rs_nova!M$2)+SUMIFS(topmanager!$D:$D,topmanager!$C:$C,rs_nova!$A542,topmanager!$A:$A,908)+SUMIFS(topmanager!$D:$D,topmanager!$C:$C,rs_nova!$A542,topmanager!$A:$A,550)</f>
        <v>0</v>
      </c>
      <c r="N542" s="50">
        <f>SUMIFS(topmanager!$D:$D,topmanager!$C:$C,rs_nova!$A542,topmanager!$A:$A,rs_nova!N$2)</f>
        <v>0</v>
      </c>
      <c r="O542" s="51">
        <f t="shared" si="126"/>
        <v>0</v>
      </c>
      <c r="P542" s="50">
        <f>IFERROR(VLOOKUP($A542,total!$B$4:$AW$437,27,0),0)</f>
        <v>0</v>
      </c>
      <c r="Q542" s="50">
        <f>IFERROR(VLOOKUP($A542,total!$B$4:$AW$437,21,0),0)</f>
        <v>0</v>
      </c>
      <c r="R542" s="50">
        <f>IFERROR(VLOOKUP($A542,total!$B$4:$AW$437,25,0),0)+IFERROR(VLOOKUP($A542,total!$B$4:$AW$437,36,0),0)</f>
        <v>0</v>
      </c>
      <c r="S542" s="50">
        <f>IFERROR(VLOOKUP(A542,gympass!$A$2:$F$148,6,0),0)</f>
        <v>0</v>
      </c>
      <c r="T542" s="50">
        <f>IFERROR(VLOOKUP($A542,total!$B$4:$AW$437,42,0),0)</f>
        <v>0</v>
      </c>
      <c r="U542" s="50">
        <f>IFERROR(VLOOKUP($A542,total!$B$4:$AW$437,32,0),0)</f>
        <v>0</v>
      </c>
      <c r="V542" s="50">
        <f>IFERROR(VLOOKUP($A542,total!$B$4:$AW$437,28,0),0)</f>
        <v>0</v>
      </c>
      <c r="W542" s="50">
        <f>IFERROR(VLOOKUP($A542,total!$B$4:$AX$437,49,0),0)</f>
        <v>0</v>
      </c>
      <c r="X542" s="50"/>
      <c r="Y542" s="50">
        <f>IFERROR(VLOOKUP(A542,#REF!,4,0),0)</f>
        <v>0</v>
      </c>
      <c r="Z542" s="50">
        <f>IFERROR(VLOOKUP(B542,#REF!,8,0),0)</f>
        <v>0</v>
      </c>
      <c r="AA542" s="50">
        <f>IFERROR(VLOOKUP($A542,total!$B$4:$AW$437,45,0),0)</f>
        <v>0</v>
      </c>
      <c r="AB542" s="50">
        <f>IFERROR(VLOOKUP($A542,total!$B$4:$AW$437,48,0),0)</f>
        <v>0</v>
      </c>
      <c r="AC542" s="50">
        <f>IFERROR(VLOOKUP($A542,total!$B$4:$AB$437,19,0),0)</f>
        <v>0</v>
      </c>
      <c r="AD542" s="50">
        <f>IFERROR(VLOOKUP($A542,total!$B$4:$AB$437,10,0),0)</f>
        <v>0</v>
      </c>
      <c r="AE542" s="50">
        <f>IFERROR(VLOOKUP($A542,total!$B$4:$AB$437,13,0),0)-SUMIFS(topmanager!$D:$D,topmanager!$C:$C,rs_nova!$A546,topmanager!$A:$A,856)</f>
        <v>0</v>
      </c>
      <c r="AF542" s="50">
        <f>IFERROR(VLOOKUP($A542,total!$B$4:$AB$437,16,0),0)</f>
        <v>0</v>
      </c>
      <c r="AG542" s="50">
        <f>IFERROR(VLOOKUP($A542,total!$B$4:$AB$437,7,0),0)</f>
        <v>0</v>
      </c>
      <c r="AH542" s="50">
        <f>IFERROR(VLOOKUP($A542,total!$B$4:$AD$437,29,0),0)</f>
        <v>0</v>
      </c>
      <c r="AI542" s="50">
        <f>IFERROR(VLOOKUP(A542,total!$B$4:$AN$437,39,0),0)</f>
        <v>0</v>
      </c>
      <c r="AJ542" s="51">
        <f t="shared" si="127"/>
        <v>0</v>
      </c>
      <c r="AK542" s="50">
        <f t="shared" si="128"/>
        <v>0</v>
      </c>
      <c r="AL542" s="50">
        <f t="shared" si="129"/>
        <v>0</v>
      </c>
      <c r="AM542" s="50">
        <f t="shared" si="130"/>
        <v>0</v>
      </c>
      <c r="AN542" s="50" t="e">
        <f t="shared" si="139"/>
        <v>#REF!</v>
      </c>
      <c r="AO542" s="50" t="e">
        <f t="shared" si="139"/>
        <v>#REF!</v>
      </c>
      <c r="AP542" s="50" t="e">
        <f t="shared" si="139"/>
        <v>#REF!</v>
      </c>
      <c r="AQ542" s="50">
        <f>IFERROR(VLOOKUP(TEXT($A542,"000000"),[6]Página1!$A$8:$S$801,13,FALSE),0)</f>
        <v>0</v>
      </c>
      <c r="AR542" s="50">
        <f>IFERROR(VLOOKUP(TEXT($A542,"000000"),[6]Página1!$A$8:$S$801,16,FALSE),0)</f>
        <v>0</v>
      </c>
      <c r="AS542" s="50">
        <f>IFERROR(VLOOKUP(TEXT($A542,"000000"),[6]Página1!$A$8:$S$801,19,FALSE),0)</f>
        <v>0</v>
      </c>
      <c r="AT542" s="50">
        <f>IFERROR(VLOOKUP(TEXT($A542,"000000"),[7]Página1!$A$8:$R$814,12,FALSE),0)</f>
        <v>0</v>
      </c>
      <c r="AU542" s="50">
        <f>IFERROR(VLOOKUP(TEXT($A542,"000000"),[7]Página1!$A$8:$R$814,15,FALSE),0)</f>
        <v>0</v>
      </c>
      <c r="AV542" s="50">
        <f>IFERROR(VLOOKUP(TEXT($A542,"000000"),[7]Página1!$A$8:$R$814,18,FALSE),0)</f>
        <v>0</v>
      </c>
      <c r="AW542" s="50"/>
      <c r="AX542" s="51" t="e">
        <f t="shared" si="131"/>
        <v>#REF!</v>
      </c>
      <c r="AY542" s="51" t="e">
        <f t="shared" si="132"/>
        <v>#REF!</v>
      </c>
      <c r="AZ542" s="51" t="e">
        <f t="shared" si="133"/>
        <v>#REF!</v>
      </c>
      <c r="BA542" s="51" t="e">
        <f t="shared" si="134"/>
        <v>#REF!</v>
      </c>
      <c r="BB542" s="51">
        <f t="shared" si="135"/>
        <v>0</v>
      </c>
      <c r="BC542" s="51" t="e">
        <f t="shared" si="136"/>
        <v>#REF!</v>
      </c>
      <c r="BD542" s="51">
        <f t="shared" si="137"/>
        <v>0</v>
      </c>
      <c r="BE542" s="51">
        <f>IFERROR(VLOOKUP(A542,salario!A$2:P$91,11,FALSE),0)</f>
        <v>0</v>
      </c>
      <c r="BF542" s="51">
        <f>SUMIFS(topmanager!$D:$D,topmanager!$C:$C,rs_nova!$A542,topmanager!$A:$A,rs_nova!BF$2)</f>
        <v>0</v>
      </c>
      <c r="BG542" s="51">
        <f>SUMIFS(topmanager!$D:$D,topmanager!$C:$C,rs_nova!$A542,topmanager!$A:$A,rs_nova!BG$2)</f>
        <v>0</v>
      </c>
      <c r="BH542" s="51">
        <f>SUMIFS(topmanager!$D:$D,topmanager!$C:$C,rs_nova!$A542,topmanager!$A:$A,rs_nova!BH$2)</f>
        <v>0</v>
      </c>
      <c r="BI542" s="51">
        <f>SUMIFS(topmanager!$D:$D,topmanager!$C:$C,rs_nova!$A542,topmanager!$A:$A,rs_nova!BI$2)</f>
        <v>0</v>
      </c>
      <c r="BJ542" s="51">
        <f>SUMIFS(topmanager!$D:$D,topmanager!$C:$C,rs_nova!$A542,topmanager!$A:$A,rs_nova!BJ$2)+SUMIFS(topmanager!$D:$D,topmanager!$C:$C,rs_nova!$A542,topmanager!$A:$A,rs_nova!BJ$2+1)</f>
        <v>0</v>
      </c>
      <c r="BK542" s="51">
        <f>IFERROR(VLOOKUP(A542,[8]ferias!$C$4:$G$100,5,FALSE),0)</f>
        <v>0</v>
      </c>
      <c r="BL542" s="51">
        <f>SUMIFS(topmanager!$D:$D,topmanager!$C:$C,rs_nova!$A542,topmanager!$A:$A,rs_nova!BL$2)</f>
        <v>0</v>
      </c>
      <c r="BM542" s="51">
        <f>SUMIFS(topmanager!$D:$D,topmanager!$C:$C,rs_nova!$A542,topmanager!$A:$A,rs_nova!BM$2)+SUMIFS(topmanager!$D:$D,topmanager!$C:$C,rs_nova!$A546,topmanager!$A:$A,151)</f>
        <v>0</v>
      </c>
      <c r="BN542" s="51">
        <f t="shared" si="138"/>
        <v>0</v>
      </c>
    </row>
    <row r="543" spans="1:66">
      <c r="A543" s="47" t="e">
        <f>total!#REF!</f>
        <v>#REF!</v>
      </c>
      <c r="B543" s="47">
        <f t="shared" si="125"/>
        <v>0</v>
      </c>
      <c r="C543" s="48" t="e">
        <f>total!#REF!</f>
        <v>#REF!</v>
      </c>
      <c r="D543" s="49" t="str">
        <f>IFERROR(VLOOKUP(A543,salario!A$3:J$32,10,FALSE),"")</f>
        <v/>
      </c>
      <c r="E543" s="49" t="str">
        <f>IFERROR(IF(VLOOKUP(A543,salario!A$3:O$32,15,FALSE)="","",VLOOKUP(A543,salario!A$3:O$32,15,FALSE)),"")</f>
        <v/>
      </c>
      <c r="F543" s="47" t="str">
        <f>IFERROR(VLOOKUP(A543,[5]base_pessoal!$B$2:$P$1504,13,FALSE),"")</f>
        <v/>
      </c>
      <c r="G543" s="50">
        <f>IFERROR(VLOOKUP(A543,salario!A$2:P$91,11,FALSE),0)*B543/30</f>
        <v>0</v>
      </c>
      <c r="H543" s="50">
        <f>SUMIFS(topmanager!$D:$D,topmanager!$C:$C,rs_nova!$A543,topmanager!$A:$A,rs_nova!H$2)+SUMIFS(topmanager!$D:$D,topmanager!$C:$C,rs_nova!$A543,topmanager!$A:$A,63)</f>
        <v>0</v>
      </c>
      <c r="I543" s="50">
        <f>-SUMIFS(topmanager!$D:$D,topmanager!$C:$C,rs_nova!$A543,topmanager!$A:$A,rs_nova!I$2)</f>
        <v>0</v>
      </c>
      <c r="J543" s="50">
        <f>SUMIFS(topmanager!$D:$D,topmanager!$C:$C,rs_nova!$A543,topmanager!$A:$A,rs_nova!J$2)</f>
        <v>0</v>
      </c>
      <c r="K543" s="50">
        <f>SUMIFS(topmanager!$D:$D,topmanager!$C:$C,rs_nova!$A543,topmanager!$A:$A,rs_nova!K$2)+SUMIFS(topmanager!$D:$D,topmanager!$C:$C,rs_nova!$A543,topmanager!$A:$A,911)</f>
        <v>0</v>
      </c>
      <c r="L543" s="50">
        <f>SUMIFS(topmanager!$D:$D,topmanager!$C:$C,rs_nova!$A543,topmanager!$A:$A,rs_nova!L$2)</f>
        <v>0</v>
      </c>
      <c r="M543" s="50">
        <f>SUMIFS(topmanager!$D:$D,topmanager!$C:$C,rs_nova!$A543,topmanager!$A:$A,rs_nova!M$2)+SUMIFS(topmanager!$D:$D,topmanager!$C:$C,rs_nova!$A543,topmanager!$A:$A,908)+SUMIFS(topmanager!$D:$D,topmanager!$C:$C,rs_nova!$A543,topmanager!$A:$A,550)</f>
        <v>0</v>
      </c>
      <c r="N543" s="50">
        <f>SUMIFS(topmanager!$D:$D,topmanager!$C:$C,rs_nova!$A543,topmanager!$A:$A,rs_nova!N$2)</f>
        <v>0</v>
      </c>
      <c r="O543" s="51">
        <f t="shared" si="126"/>
        <v>0</v>
      </c>
      <c r="P543" s="50">
        <f>IFERROR(VLOOKUP($A543,total!$B$4:$AW$437,27,0),0)</f>
        <v>0</v>
      </c>
      <c r="Q543" s="50">
        <f>IFERROR(VLOOKUP($A543,total!$B$4:$AW$437,21,0),0)</f>
        <v>0</v>
      </c>
      <c r="R543" s="50">
        <f>IFERROR(VLOOKUP($A543,total!$B$4:$AW$437,25,0),0)+IFERROR(VLOOKUP($A543,total!$B$4:$AW$437,36,0),0)</f>
        <v>0</v>
      </c>
      <c r="S543" s="50">
        <f>IFERROR(VLOOKUP(A543,gympass!$A$2:$F$148,6,0),0)</f>
        <v>0</v>
      </c>
      <c r="T543" s="50">
        <f>IFERROR(VLOOKUP($A543,total!$B$4:$AW$437,42,0),0)</f>
        <v>0</v>
      </c>
      <c r="U543" s="50">
        <f>IFERROR(VLOOKUP($A543,total!$B$4:$AW$437,32,0),0)</f>
        <v>0</v>
      </c>
      <c r="V543" s="50">
        <f>IFERROR(VLOOKUP($A543,total!$B$4:$AW$437,28,0),0)</f>
        <v>0</v>
      </c>
      <c r="W543" s="50">
        <f>IFERROR(VLOOKUP($A543,total!$B$4:$AX$437,49,0),0)</f>
        <v>0</v>
      </c>
      <c r="X543" s="50"/>
      <c r="Y543" s="50">
        <f>IFERROR(VLOOKUP(A543,#REF!,4,0),0)</f>
        <v>0</v>
      </c>
      <c r="Z543" s="50">
        <f>IFERROR(VLOOKUP(B543,#REF!,8,0),0)</f>
        <v>0</v>
      </c>
      <c r="AA543" s="50">
        <f>IFERROR(VLOOKUP($A543,total!$B$4:$AW$437,45,0),0)</f>
        <v>0</v>
      </c>
      <c r="AB543" s="50">
        <f>IFERROR(VLOOKUP($A543,total!$B$4:$AW$437,48,0),0)</f>
        <v>0</v>
      </c>
      <c r="AC543" s="50">
        <f>IFERROR(VLOOKUP($A543,total!$B$4:$AB$437,19,0),0)</f>
        <v>0</v>
      </c>
      <c r="AD543" s="50">
        <f>IFERROR(VLOOKUP($A543,total!$B$4:$AB$437,10,0),0)</f>
        <v>0</v>
      </c>
      <c r="AE543" s="50">
        <f>IFERROR(VLOOKUP($A543,total!$B$4:$AB$437,13,0),0)-SUMIFS(topmanager!$D:$D,topmanager!$C:$C,rs_nova!$A547,topmanager!$A:$A,856)</f>
        <v>0</v>
      </c>
      <c r="AF543" s="50">
        <f>IFERROR(VLOOKUP($A543,total!$B$4:$AB$437,16,0),0)</f>
        <v>0</v>
      </c>
      <c r="AG543" s="50">
        <f>IFERROR(VLOOKUP($A543,total!$B$4:$AB$437,7,0),0)</f>
        <v>0</v>
      </c>
      <c r="AH543" s="50">
        <f>IFERROR(VLOOKUP($A543,total!$B$4:$AD$437,29,0),0)</f>
        <v>0</v>
      </c>
      <c r="AI543" s="50">
        <f>IFERROR(VLOOKUP(A543,total!$B$4:$AN$437,39,0),0)</f>
        <v>0</v>
      </c>
      <c r="AJ543" s="51">
        <f t="shared" si="127"/>
        <v>0</v>
      </c>
      <c r="AK543" s="50">
        <f t="shared" si="128"/>
        <v>0</v>
      </c>
      <c r="AL543" s="50">
        <f t="shared" si="129"/>
        <v>0</v>
      </c>
      <c r="AM543" s="50">
        <f t="shared" si="130"/>
        <v>0</v>
      </c>
      <c r="AN543" s="50" t="e">
        <f t="shared" si="139"/>
        <v>#REF!</v>
      </c>
      <c r="AO543" s="50" t="e">
        <f t="shared" si="139"/>
        <v>#REF!</v>
      </c>
      <c r="AP543" s="50" t="e">
        <f t="shared" si="139"/>
        <v>#REF!</v>
      </c>
      <c r="AQ543" s="50">
        <f>IFERROR(VLOOKUP(TEXT($A543,"000000"),[6]Página1!$A$8:$S$801,13,FALSE),0)</f>
        <v>0</v>
      </c>
      <c r="AR543" s="50">
        <f>IFERROR(VLOOKUP(TEXT($A543,"000000"),[6]Página1!$A$8:$S$801,16,FALSE),0)</f>
        <v>0</v>
      </c>
      <c r="AS543" s="50">
        <f>IFERROR(VLOOKUP(TEXT($A543,"000000"),[6]Página1!$A$8:$S$801,19,FALSE),0)</f>
        <v>0</v>
      </c>
      <c r="AT543" s="50">
        <f>IFERROR(VLOOKUP(TEXT($A543,"000000"),[7]Página1!$A$8:$R$814,12,FALSE),0)</f>
        <v>0</v>
      </c>
      <c r="AU543" s="50">
        <f>IFERROR(VLOOKUP(TEXT($A543,"000000"),[7]Página1!$A$8:$R$814,15,FALSE),0)</f>
        <v>0</v>
      </c>
      <c r="AV543" s="50">
        <f>IFERROR(VLOOKUP(TEXT($A543,"000000"),[7]Página1!$A$8:$R$814,18,FALSE),0)</f>
        <v>0</v>
      </c>
      <c r="AW543" s="50"/>
      <c r="AX543" s="51" t="e">
        <f t="shared" si="131"/>
        <v>#REF!</v>
      </c>
      <c r="AY543" s="51" t="e">
        <f t="shared" si="132"/>
        <v>#REF!</v>
      </c>
      <c r="AZ543" s="51" t="e">
        <f t="shared" si="133"/>
        <v>#REF!</v>
      </c>
      <c r="BA543" s="51" t="e">
        <f t="shared" si="134"/>
        <v>#REF!</v>
      </c>
      <c r="BB543" s="51">
        <f t="shared" si="135"/>
        <v>0</v>
      </c>
      <c r="BC543" s="51" t="e">
        <f t="shared" si="136"/>
        <v>#REF!</v>
      </c>
      <c r="BD543" s="51">
        <f t="shared" si="137"/>
        <v>0</v>
      </c>
      <c r="BE543" s="51">
        <f>IFERROR(VLOOKUP(A543,salario!A$2:P$91,11,FALSE),0)</f>
        <v>0</v>
      </c>
      <c r="BF543" s="51">
        <f>SUMIFS(topmanager!$D:$D,topmanager!$C:$C,rs_nova!$A543,topmanager!$A:$A,rs_nova!BF$2)</f>
        <v>0</v>
      </c>
      <c r="BG543" s="51">
        <f>SUMIFS(topmanager!$D:$D,topmanager!$C:$C,rs_nova!$A543,topmanager!$A:$A,rs_nova!BG$2)</f>
        <v>0</v>
      </c>
      <c r="BH543" s="51">
        <f>SUMIFS(topmanager!$D:$D,topmanager!$C:$C,rs_nova!$A543,topmanager!$A:$A,rs_nova!BH$2)</f>
        <v>0</v>
      </c>
      <c r="BI543" s="51">
        <f>SUMIFS(topmanager!$D:$D,topmanager!$C:$C,rs_nova!$A543,topmanager!$A:$A,rs_nova!BI$2)</f>
        <v>0</v>
      </c>
      <c r="BJ543" s="51">
        <f>SUMIFS(topmanager!$D:$D,topmanager!$C:$C,rs_nova!$A543,topmanager!$A:$A,rs_nova!BJ$2)+SUMIFS(topmanager!$D:$D,topmanager!$C:$C,rs_nova!$A543,topmanager!$A:$A,rs_nova!BJ$2+1)</f>
        <v>0</v>
      </c>
      <c r="BK543" s="51">
        <f>IFERROR(VLOOKUP(A543,[8]ferias!$C$4:$G$100,5,FALSE),0)</f>
        <v>0</v>
      </c>
      <c r="BL543" s="51">
        <f>SUMIFS(topmanager!$D:$D,topmanager!$C:$C,rs_nova!$A543,topmanager!$A:$A,rs_nova!BL$2)</f>
        <v>0</v>
      </c>
      <c r="BM543" s="51">
        <f>SUMIFS(topmanager!$D:$D,topmanager!$C:$C,rs_nova!$A543,topmanager!$A:$A,rs_nova!BM$2)+SUMIFS(topmanager!$D:$D,topmanager!$C:$C,rs_nova!$A547,topmanager!$A:$A,151)</f>
        <v>0</v>
      </c>
      <c r="BN543" s="51">
        <f t="shared" si="138"/>
        <v>0</v>
      </c>
    </row>
    <row r="544" spans="1:66">
      <c r="A544" s="47" t="e">
        <f>total!#REF!</f>
        <v>#REF!</v>
      </c>
      <c r="B544" s="47">
        <f t="shared" si="125"/>
        <v>0</v>
      </c>
      <c r="C544" s="48" t="e">
        <f>total!#REF!</f>
        <v>#REF!</v>
      </c>
      <c r="D544" s="49" t="str">
        <f>IFERROR(VLOOKUP(A544,salario!A$3:J$32,10,FALSE),"")</f>
        <v/>
      </c>
      <c r="E544" s="49" t="str">
        <f>IFERROR(IF(VLOOKUP(A544,salario!A$3:O$32,15,FALSE)="","",VLOOKUP(A544,salario!A$3:O$32,15,FALSE)),"")</f>
        <v/>
      </c>
      <c r="F544" s="47" t="str">
        <f>IFERROR(VLOOKUP(A544,[5]base_pessoal!$B$2:$P$1504,13,FALSE),"")</f>
        <v/>
      </c>
      <c r="G544" s="50">
        <f>IFERROR(VLOOKUP(A544,salario!A$2:P$91,11,FALSE),0)*B544/30</f>
        <v>0</v>
      </c>
      <c r="H544" s="50">
        <f>SUMIFS(topmanager!$D:$D,topmanager!$C:$C,rs_nova!$A544,topmanager!$A:$A,rs_nova!H$2)+SUMIFS(topmanager!$D:$D,topmanager!$C:$C,rs_nova!$A544,topmanager!$A:$A,63)</f>
        <v>0</v>
      </c>
      <c r="I544" s="50">
        <f>-SUMIFS(topmanager!$D:$D,topmanager!$C:$C,rs_nova!$A544,topmanager!$A:$A,rs_nova!I$2)</f>
        <v>0</v>
      </c>
      <c r="J544" s="50">
        <f>SUMIFS(topmanager!$D:$D,topmanager!$C:$C,rs_nova!$A544,topmanager!$A:$A,rs_nova!J$2)</f>
        <v>0</v>
      </c>
      <c r="K544" s="50">
        <f>SUMIFS(topmanager!$D:$D,topmanager!$C:$C,rs_nova!$A544,topmanager!$A:$A,rs_nova!K$2)+SUMIFS(topmanager!$D:$D,topmanager!$C:$C,rs_nova!$A544,topmanager!$A:$A,911)</f>
        <v>0</v>
      </c>
      <c r="L544" s="50">
        <f>SUMIFS(topmanager!$D:$D,topmanager!$C:$C,rs_nova!$A544,topmanager!$A:$A,rs_nova!L$2)</f>
        <v>0</v>
      </c>
      <c r="M544" s="50">
        <f>SUMIFS(topmanager!$D:$D,topmanager!$C:$C,rs_nova!$A544,topmanager!$A:$A,rs_nova!M$2)+SUMIFS(topmanager!$D:$D,topmanager!$C:$C,rs_nova!$A544,topmanager!$A:$A,908)+SUMIFS(topmanager!$D:$D,topmanager!$C:$C,rs_nova!$A544,topmanager!$A:$A,550)</f>
        <v>0</v>
      </c>
      <c r="N544" s="50">
        <f>SUMIFS(topmanager!$D:$D,topmanager!$C:$C,rs_nova!$A544,topmanager!$A:$A,rs_nova!N$2)</f>
        <v>0</v>
      </c>
      <c r="O544" s="51">
        <f t="shared" si="126"/>
        <v>0</v>
      </c>
      <c r="P544" s="50">
        <f>IFERROR(VLOOKUP($A544,total!$B$4:$AW$437,27,0),0)</f>
        <v>0</v>
      </c>
      <c r="Q544" s="50">
        <f>IFERROR(VLOOKUP($A544,total!$B$4:$AW$437,21,0),0)</f>
        <v>0</v>
      </c>
      <c r="R544" s="50">
        <f>IFERROR(VLOOKUP($A544,total!$B$4:$AW$437,25,0),0)+IFERROR(VLOOKUP($A544,total!$B$4:$AW$437,36,0),0)</f>
        <v>0</v>
      </c>
      <c r="S544" s="50">
        <f>IFERROR(VLOOKUP(A544,gympass!$A$2:$F$148,6,0),0)</f>
        <v>0</v>
      </c>
      <c r="T544" s="50">
        <f>IFERROR(VLOOKUP($A544,total!$B$4:$AW$437,42,0),0)</f>
        <v>0</v>
      </c>
      <c r="U544" s="50">
        <f>IFERROR(VLOOKUP($A544,total!$B$4:$AW$437,32,0),0)</f>
        <v>0</v>
      </c>
      <c r="V544" s="50">
        <f>IFERROR(VLOOKUP($A544,total!$B$4:$AW$437,28,0),0)</f>
        <v>0</v>
      </c>
      <c r="W544" s="50">
        <f>IFERROR(VLOOKUP($A544,total!$B$4:$AX$437,49,0),0)</f>
        <v>0</v>
      </c>
      <c r="X544" s="50"/>
      <c r="Y544" s="50">
        <f>IFERROR(VLOOKUP(A544,#REF!,4,0),0)</f>
        <v>0</v>
      </c>
      <c r="Z544" s="50">
        <f>IFERROR(VLOOKUP(B544,#REF!,8,0),0)</f>
        <v>0</v>
      </c>
      <c r="AA544" s="50">
        <f>IFERROR(VLOOKUP($A544,total!$B$4:$AW$437,45,0),0)</f>
        <v>0</v>
      </c>
      <c r="AB544" s="50">
        <f>IFERROR(VLOOKUP($A544,total!$B$4:$AW$437,48,0),0)</f>
        <v>0</v>
      </c>
      <c r="AC544" s="50">
        <f>IFERROR(VLOOKUP($A544,total!$B$4:$AB$437,19,0),0)</f>
        <v>0</v>
      </c>
      <c r="AD544" s="50">
        <f>IFERROR(VLOOKUP($A544,total!$B$4:$AB$437,10,0),0)</f>
        <v>0</v>
      </c>
      <c r="AE544" s="50">
        <f>IFERROR(VLOOKUP($A544,total!$B$4:$AB$437,13,0),0)-SUMIFS(topmanager!$D:$D,topmanager!$C:$C,rs_nova!$A548,topmanager!$A:$A,856)</f>
        <v>0</v>
      </c>
      <c r="AF544" s="50">
        <f>IFERROR(VLOOKUP($A544,total!$B$4:$AB$437,16,0),0)</f>
        <v>0</v>
      </c>
      <c r="AG544" s="50">
        <f>IFERROR(VLOOKUP($A544,total!$B$4:$AB$437,7,0),0)</f>
        <v>0</v>
      </c>
      <c r="AH544" s="50">
        <f>IFERROR(VLOOKUP($A544,total!$B$4:$AD$437,29,0),0)</f>
        <v>0</v>
      </c>
      <c r="AI544" s="50">
        <f>IFERROR(VLOOKUP(A544,total!$B$4:$AN$437,39,0),0)</f>
        <v>0</v>
      </c>
      <c r="AJ544" s="51">
        <f t="shared" si="127"/>
        <v>0</v>
      </c>
      <c r="AK544" s="50">
        <f t="shared" si="128"/>
        <v>0</v>
      </c>
      <c r="AL544" s="50">
        <f t="shared" si="129"/>
        <v>0</v>
      </c>
      <c r="AM544" s="50">
        <f t="shared" si="130"/>
        <v>0</v>
      </c>
      <c r="AN544" s="50" t="e">
        <f t="shared" si="139"/>
        <v>#REF!</v>
      </c>
      <c r="AO544" s="50" t="e">
        <f t="shared" si="139"/>
        <v>#REF!</v>
      </c>
      <c r="AP544" s="50" t="e">
        <f t="shared" si="139"/>
        <v>#REF!</v>
      </c>
      <c r="AQ544" s="50">
        <f>IFERROR(VLOOKUP(TEXT($A544,"000000"),[6]Página1!$A$8:$S$801,13,FALSE),0)</f>
        <v>0</v>
      </c>
      <c r="AR544" s="50">
        <f>IFERROR(VLOOKUP(TEXT($A544,"000000"),[6]Página1!$A$8:$S$801,16,FALSE),0)</f>
        <v>0</v>
      </c>
      <c r="AS544" s="50">
        <f>IFERROR(VLOOKUP(TEXT($A544,"000000"),[6]Página1!$A$8:$S$801,19,FALSE),0)</f>
        <v>0</v>
      </c>
      <c r="AT544" s="50">
        <f>IFERROR(VLOOKUP(TEXT($A544,"000000"),[7]Página1!$A$8:$R$814,12,FALSE),0)</f>
        <v>0</v>
      </c>
      <c r="AU544" s="50">
        <f>IFERROR(VLOOKUP(TEXT($A544,"000000"),[7]Página1!$A$8:$R$814,15,FALSE),0)</f>
        <v>0</v>
      </c>
      <c r="AV544" s="50">
        <f>IFERROR(VLOOKUP(TEXT($A544,"000000"),[7]Página1!$A$8:$R$814,18,FALSE),0)</f>
        <v>0</v>
      </c>
      <c r="AW544" s="50"/>
      <c r="AX544" s="51" t="e">
        <f t="shared" si="131"/>
        <v>#REF!</v>
      </c>
      <c r="AY544" s="51" t="e">
        <f t="shared" si="132"/>
        <v>#REF!</v>
      </c>
      <c r="AZ544" s="51" t="e">
        <f t="shared" si="133"/>
        <v>#REF!</v>
      </c>
      <c r="BA544" s="51" t="e">
        <f t="shared" si="134"/>
        <v>#REF!</v>
      </c>
      <c r="BB544" s="51">
        <f t="shared" si="135"/>
        <v>0</v>
      </c>
      <c r="BC544" s="51" t="e">
        <f t="shared" si="136"/>
        <v>#REF!</v>
      </c>
      <c r="BD544" s="51">
        <f t="shared" si="137"/>
        <v>0</v>
      </c>
      <c r="BE544" s="51">
        <f>IFERROR(VLOOKUP(A544,salario!A$2:P$91,11,FALSE),0)</f>
        <v>0</v>
      </c>
      <c r="BF544" s="51">
        <f>SUMIFS(topmanager!$D:$D,topmanager!$C:$C,rs_nova!$A544,topmanager!$A:$A,rs_nova!BF$2)</f>
        <v>0</v>
      </c>
      <c r="BG544" s="51">
        <f>SUMIFS(topmanager!$D:$D,topmanager!$C:$C,rs_nova!$A544,topmanager!$A:$A,rs_nova!BG$2)</f>
        <v>0</v>
      </c>
      <c r="BH544" s="51">
        <f>SUMIFS(topmanager!$D:$D,topmanager!$C:$C,rs_nova!$A544,topmanager!$A:$A,rs_nova!BH$2)</f>
        <v>0</v>
      </c>
      <c r="BI544" s="51">
        <f>SUMIFS(topmanager!$D:$D,topmanager!$C:$C,rs_nova!$A544,topmanager!$A:$A,rs_nova!BI$2)</f>
        <v>0</v>
      </c>
      <c r="BJ544" s="51">
        <f>SUMIFS(topmanager!$D:$D,topmanager!$C:$C,rs_nova!$A544,topmanager!$A:$A,rs_nova!BJ$2)+SUMIFS(topmanager!$D:$D,topmanager!$C:$C,rs_nova!$A544,topmanager!$A:$A,rs_nova!BJ$2+1)</f>
        <v>0</v>
      </c>
      <c r="BK544" s="51">
        <f>IFERROR(VLOOKUP(A544,[8]ferias!$C$4:$G$100,5,FALSE),0)</f>
        <v>0</v>
      </c>
      <c r="BL544" s="51">
        <f>SUMIFS(topmanager!$D:$D,topmanager!$C:$C,rs_nova!$A544,topmanager!$A:$A,rs_nova!BL$2)</f>
        <v>0</v>
      </c>
      <c r="BM544" s="51">
        <f>SUMIFS(topmanager!$D:$D,topmanager!$C:$C,rs_nova!$A544,topmanager!$A:$A,rs_nova!BM$2)+SUMIFS(topmanager!$D:$D,topmanager!$C:$C,rs_nova!$A548,topmanager!$A:$A,151)</f>
        <v>0</v>
      </c>
      <c r="BN544" s="51">
        <f t="shared" si="138"/>
        <v>0</v>
      </c>
    </row>
    <row r="545" spans="1:66">
      <c r="A545" s="47" t="e">
        <f>total!#REF!</f>
        <v>#REF!</v>
      </c>
      <c r="B545" s="47">
        <f t="shared" si="125"/>
        <v>0</v>
      </c>
      <c r="C545" s="48" t="e">
        <f>total!#REF!</f>
        <v>#REF!</v>
      </c>
      <c r="D545" s="49" t="str">
        <f>IFERROR(VLOOKUP(A545,salario!A$3:J$32,10,FALSE),"")</f>
        <v/>
      </c>
      <c r="E545" s="49" t="str">
        <f>IFERROR(IF(VLOOKUP(A545,salario!A$3:O$32,15,FALSE)="","",VLOOKUP(A545,salario!A$3:O$32,15,FALSE)),"")</f>
        <v/>
      </c>
      <c r="F545" s="47" t="str">
        <f>IFERROR(VLOOKUP(A545,[5]base_pessoal!$B$2:$P$1504,13,FALSE),"")</f>
        <v/>
      </c>
      <c r="G545" s="50">
        <f>IFERROR(VLOOKUP(A545,salario!A$2:P$91,11,FALSE),0)*B545/30</f>
        <v>0</v>
      </c>
      <c r="H545" s="50">
        <f>SUMIFS(topmanager!$D:$D,topmanager!$C:$C,rs_nova!$A545,topmanager!$A:$A,rs_nova!H$2)+SUMIFS(topmanager!$D:$D,topmanager!$C:$C,rs_nova!$A545,topmanager!$A:$A,63)</f>
        <v>0</v>
      </c>
      <c r="I545" s="50">
        <f>-SUMIFS(topmanager!$D:$D,topmanager!$C:$C,rs_nova!$A545,topmanager!$A:$A,rs_nova!I$2)</f>
        <v>0</v>
      </c>
      <c r="J545" s="50">
        <f>SUMIFS(topmanager!$D:$D,topmanager!$C:$C,rs_nova!$A545,topmanager!$A:$A,rs_nova!J$2)</f>
        <v>0</v>
      </c>
      <c r="K545" s="50">
        <f>SUMIFS(topmanager!$D:$D,topmanager!$C:$C,rs_nova!$A545,topmanager!$A:$A,rs_nova!K$2)+SUMIFS(topmanager!$D:$D,topmanager!$C:$C,rs_nova!$A545,topmanager!$A:$A,911)</f>
        <v>0</v>
      </c>
      <c r="L545" s="50">
        <f>SUMIFS(topmanager!$D:$D,topmanager!$C:$C,rs_nova!$A545,topmanager!$A:$A,rs_nova!L$2)</f>
        <v>0</v>
      </c>
      <c r="M545" s="50">
        <f>SUMIFS(topmanager!$D:$D,topmanager!$C:$C,rs_nova!$A545,topmanager!$A:$A,rs_nova!M$2)+SUMIFS(topmanager!$D:$D,topmanager!$C:$C,rs_nova!$A545,topmanager!$A:$A,908)+SUMIFS(topmanager!$D:$D,topmanager!$C:$C,rs_nova!$A545,topmanager!$A:$A,550)</f>
        <v>0</v>
      </c>
      <c r="N545" s="50">
        <f>SUMIFS(topmanager!$D:$D,topmanager!$C:$C,rs_nova!$A545,topmanager!$A:$A,rs_nova!N$2)</f>
        <v>0</v>
      </c>
      <c r="O545" s="51">
        <f t="shared" si="126"/>
        <v>0</v>
      </c>
      <c r="P545" s="50">
        <f>IFERROR(VLOOKUP($A545,total!$B$4:$AW$437,27,0),0)</f>
        <v>0</v>
      </c>
      <c r="Q545" s="50">
        <f>IFERROR(VLOOKUP($A545,total!$B$4:$AW$437,21,0),0)</f>
        <v>0</v>
      </c>
      <c r="R545" s="50">
        <f>IFERROR(VLOOKUP($A545,total!$B$4:$AW$437,25,0),0)+IFERROR(VLOOKUP($A545,total!$B$4:$AW$437,36,0),0)</f>
        <v>0</v>
      </c>
      <c r="S545" s="50">
        <f>IFERROR(VLOOKUP(A545,gympass!$A$2:$F$148,6,0),0)</f>
        <v>0</v>
      </c>
      <c r="T545" s="50">
        <f>IFERROR(VLOOKUP($A545,total!$B$4:$AW$437,42,0),0)</f>
        <v>0</v>
      </c>
      <c r="U545" s="50">
        <f>IFERROR(VLOOKUP($A545,total!$B$4:$AW$437,32,0),0)</f>
        <v>0</v>
      </c>
      <c r="V545" s="50">
        <f>IFERROR(VLOOKUP($A545,total!$B$4:$AW$437,28,0),0)</f>
        <v>0</v>
      </c>
      <c r="W545" s="50">
        <f>IFERROR(VLOOKUP($A545,total!$B$4:$AX$437,49,0),0)</f>
        <v>0</v>
      </c>
      <c r="X545" s="50"/>
      <c r="Y545" s="50">
        <f>IFERROR(VLOOKUP(A545,#REF!,4,0),0)</f>
        <v>0</v>
      </c>
      <c r="Z545" s="50">
        <f>IFERROR(VLOOKUP(B545,#REF!,8,0),0)</f>
        <v>0</v>
      </c>
      <c r="AA545" s="50">
        <f>IFERROR(VLOOKUP($A545,total!$B$4:$AW$437,45,0),0)</f>
        <v>0</v>
      </c>
      <c r="AB545" s="50">
        <f>IFERROR(VLOOKUP($A545,total!$B$4:$AW$437,48,0),0)</f>
        <v>0</v>
      </c>
      <c r="AC545" s="50">
        <f>IFERROR(VLOOKUP($A545,total!$B$4:$AB$437,19,0),0)</f>
        <v>0</v>
      </c>
      <c r="AD545" s="50">
        <f>IFERROR(VLOOKUP($A545,total!$B$4:$AB$437,10,0),0)</f>
        <v>0</v>
      </c>
      <c r="AE545" s="50">
        <f>IFERROR(VLOOKUP($A545,total!$B$4:$AB$437,13,0),0)-SUMIFS(topmanager!$D:$D,topmanager!$C:$C,rs_nova!$A549,topmanager!$A:$A,856)</f>
        <v>0</v>
      </c>
      <c r="AF545" s="50">
        <f>IFERROR(VLOOKUP($A545,total!$B$4:$AB$437,16,0),0)</f>
        <v>0</v>
      </c>
      <c r="AG545" s="50">
        <f>IFERROR(VLOOKUP($A545,total!$B$4:$AB$437,7,0),0)</f>
        <v>0</v>
      </c>
      <c r="AH545" s="50">
        <f>IFERROR(VLOOKUP($A545,total!$B$4:$AD$437,29,0),0)</f>
        <v>0</v>
      </c>
      <c r="AI545" s="50">
        <f>IFERROR(VLOOKUP(A545,total!$B$4:$AN$437,39,0),0)</f>
        <v>0</v>
      </c>
      <c r="AJ545" s="51">
        <f t="shared" si="127"/>
        <v>0</v>
      </c>
      <c r="AK545" s="50">
        <f t="shared" si="128"/>
        <v>0</v>
      </c>
      <c r="AL545" s="50">
        <f t="shared" si="129"/>
        <v>0</v>
      </c>
      <c r="AM545" s="50">
        <f t="shared" si="130"/>
        <v>0</v>
      </c>
      <c r="AN545" s="50" t="e">
        <f t="shared" si="139"/>
        <v>#REF!</v>
      </c>
      <c r="AO545" s="50" t="e">
        <f t="shared" si="139"/>
        <v>#REF!</v>
      </c>
      <c r="AP545" s="50" t="e">
        <f t="shared" si="139"/>
        <v>#REF!</v>
      </c>
      <c r="AQ545" s="50">
        <f>IFERROR(VLOOKUP(TEXT($A545,"000000"),[6]Página1!$A$8:$S$801,13,FALSE),0)</f>
        <v>0</v>
      </c>
      <c r="AR545" s="50">
        <f>IFERROR(VLOOKUP(TEXT($A545,"000000"),[6]Página1!$A$8:$S$801,16,FALSE),0)</f>
        <v>0</v>
      </c>
      <c r="AS545" s="50">
        <f>IFERROR(VLOOKUP(TEXT($A545,"000000"),[6]Página1!$A$8:$S$801,19,FALSE),0)</f>
        <v>0</v>
      </c>
      <c r="AT545" s="50">
        <f>IFERROR(VLOOKUP(TEXT($A545,"000000"),[7]Página1!$A$8:$R$814,12,FALSE),0)</f>
        <v>0</v>
      </c>
      <c r="AU545" s="50">
        <f>IFERROR(VLOOKUP(TEXT($A545,"000000"),[7]Página1!$A$8:$R$814,15,FALSE),0)</f>
        <v>0</v>
      </c>
      <c r="AV545" s="50">
        <f>IFERROR(VLOOKUP(TEXT($A545,"000000"),[7]Página1!$A$8:$R$814,18,FALSE),0)</f>
        <v>0</v>
      </c>
      <c r="AW545" s="50"/>
      <c r="AX545" s="51" t="e">
        <f t="shared" si="131"/>
        <v>#REF!</v>
      </c>
      <c r="AY545" s="51" t="e">
        <f t="shared" si="132"/>
        <v>#REF!</v>
      </c>
      <c r="AZ545" s="51" t="e">
        <f t="shared" si="133"/>
        <v>#REF!</v>
      </c>
      <c r="BA545" s="51" t="e">
        <f t="shared" si="134"/>
        <v>#REF!</v>
      </c>
      <c r="BB545" s="51">
        <f t="shared" si="135"/>
        <v>0</v>
      </c>
      <c r="BC545" s="51" t="e">
        <f t="shared" si="136"/>
        <v>#REF!</v>
      </c>
      <c r="BD545" s="51">
        <f t="shared" si="137"/>
        <v>0</v>
      </c>
      <c r="BE545" s="51">
        <f>IFERROR(VLOOKUP(A545,salario!A$2:P$91,11,FALSE),0)</f>
        <v>0</v>
      </c>
      <c r="BF545" s="51">
        <f>SUMIFS(topmanager!$D:$D,topmanager!$C:$C,rs_nova!$A545,topmanager!$A:$A,rs_nova!BF$2)</f>
        <v>0</v>
      </c>
      <c r="BG545" s="51">
        <f>SUMIFS(topmanager!$D:$D,topmanager!$C:$C,rs_nova!$A545,topmanager!$A:$A,rs_nova!BG$2)</f>
        <v>0</v>
      </c>
      <c r="BH545" s="51">
        <f>SUMIFS(topmanager!$D:$D,topmanager!$C:$C,rs_nova!$A545,topmanager!$A:$A,rs_nova!BH$2)</f>
        <v>0</v>
      </c>
      <c r="BI545" s="51">
        <f>SUMIFS(topmanager!$D:$D,topmanager!$C:$C,rs_nova!$A545,topmanager!$A:$A,rs_nova!BI$2)</f>
        <v>0</v>
      </c>
      <c r="BJ545" s="51">
        <f>SUMIFS(topmanager!$D:$D,topmanager!$C:$C,rs_nova!$A545,topmanager!$A:$A,rs_nova!BJ$2)+SUMIFS(topmanager!$D:$D,topmanager!$C:$C,rs_nova!$A545,topmanager!$A:$A,rs_nova!BJ$2+1)</f>
        <v>0</v>
      </c>
      <c r="BK545" s="51">
        <f>IFERROR(VLOOKUP(A545,[8]ferias!$C$4:$G$100,5,FALSE),0)</f>
        <v>0</v>
      </c>
      <c r="BL545" s="51">
        <f>SUMIFS(topmanager!$D:$D,topmanager!$C:$C,rs_nova!$A545,topmanager!$A:$A,rs_nova!BL$2)</f>
        <v>0</v>
      </c>
      <c r="BM545" s="51">
        <f>SUMIFS(topmanager!$D:$D,topmanager!$C:$C,rs_nova!$A545,topmanager!$A:$A,rs_nova!BM$2)+SUMIFS(topmanager!$D:$D,topmanager!$C:$C,rs_nova!$A549,topmanager!$A:$A,151)</f>
        <v>0</v>
      </c>
      <c r="BN545" s="51">
        <f t="shared" si="138"/>
        <v>0</v>
      </c>
    </row>
    <row r="546" spans="1:66">
      <c r="A546" s="47" t="e">
        <f>total!#REF!</f>
        <v>#REF!</v>
      </c>
      <c r="B546" s="47">
        <f t="shared" si="125"/>
        <v>0</v>
      </c>
      <c r="C546" s="48" t="e">
        <f>total!#REF!</f>
        <v>#REF!</v>
      </c>
      <c r="D546" s="49" t="str">
        <f>IFERROR(VLOOKUP(A546,salario!A$3:J$32,10,FALSE),"")</f>
        <v/>
      </c>
      <c r="E546" s="49" t="str">
        <f>IFERROR(IF(VLOOKUP(A546,salario!A$3:O$32,15,FALSE)="","",VLOOKUP(A546,salario!A$3:O$32,15,FALSE)),"")</f>
        <v/>
      </c>
      <c r="F546" s="47" t="str">
        <f>IFERROR(VLOOKUP(A546,[5]base_pessoal!$B$2:$P$1504,13,FALSE),"")</f>
        <v/>
      </c>
      <c r="G546" s="50">
        <f>IFERROR(VLOOKUP(A546,salario!A$2:P$91,11,FALSE),0)*B546/30</f>
        <v>0</v>
      </c>
      <c r="H546" s="50">
        <f>SUMIFS(topmanager!$D:$D,topmanager!$C:$C,rs_nova!$A546,topmanager!$A:$A,rs_nova!H$2)+SUMIFS(topmanager!$D:$D,topmanager!$C:$C,rs_nova!$A546,topmanager!$A:$A,63)</f>
        <v>0</v>
      </c>
      <c r="I546" s="50">
        <f>-SUMIFS(topmanager!$D:$D,topmanager!$C:$C,rs_nova!$A546,topmanager!$A:$A,rs_nova!I$2)</f>
        <v>0</v>
      </c>
      <c r="J546" s="50">
        <f>SUMIFS(topmanager!$D:$D,topmanager!$C:$C,rs_nova!$A546,topmanager!$A:$A,rs_nova!J$2)</f>
        <v>0</v>
      </c>
      <c r="K546" s="50">
        <f>SUMIFS(topmanager!$D:$D,topmanager!$C:$C,rs_nova!$A546,topmanager!$A:$A,rs_nova!K$2)+SUMIFS(topmanager!$D:$D,topmanager!$C:$C,rs_nova!$A546,topmanager!$A:$A,911)</f>
        <v>0</v>
      </c>
      <c r="L546" s="50">
        <f>SUMIFS(topmanager!$D:$D,topmanager!$C:$C,rs_nova!$A546,topmanager!$A:$A,rs_nova!L$2)</f>
        <v>0</v>
      </c>
      <c r="M546" s="50">
        <f>SUMIFS(topmanager!$D:$D,topmanager!$C:$C,rs_nova!$A546,topmanager!$A:$A,rs_nova!M$2)+SUMIFS(topmanager!$D:$D,topmanager!$C:$C,rs_nova!$A546,topmanager!$A:$A,908)+SUMIFS(topmanager!$D:$D,topmanager!$C:$C,rs_nova!$A546,topmanager!$A:$A,550)</f>
        <v>0</v>
      </c>
      <c r="N546" s="50">
        <f>SUMIFS(topmanager!$D:$D,topmanager!$C:$C,rs_nova!$A546,topmanager!$A:$A,rs_nova!N$2)</f>
        <v>0</v>
      </c>
      <c r="O546" s="51">
        <f t="shared" si="126"/>
        <v>0</v>
      </c>
      <c r="P546" s="50">
        <f>IFERROR(VLOOKUP($A546,total!$B$4:$AW$437,27,0),0)</f>
        <v>0</v>
      </c>
      <c r="Q546" s="50">
        <f>IFERROR(VLOOKUP($A546,total!$B$4:$AW$437,21,0),0)</f>
        <v>0</v>
      </c>
      <c r="R546" s="50">
        <f>IFERROR(VLOOKUP($A546,total!$B$4:$AW$437,25,0),0)+IFERROR(VLOOKUP($A546,total!$B$4:$AW$437,36,0),0)</f>
        <v>0</v>
      </c>
      <c r="S546" s="50">
        <f>IFERROR(VLOOKUP(A546,gympass!$A$2:$F$148,6,0),0)</f>
        <v>0</v>
      </c>
      <c r="T546" s="50">
        <f>IFERROR(VLOOKUP($A546,total!$B$4:$AW$437,42,0),0)</f>
        <v>0</v>
      </c>
      <c r="U546" s="50">
        <f>IFERROR(VLOOKUP($A546,total!$B$4:$AW$437,32,0),0)</f>
        <v>0</v>
      </c>
      <c r="V546" s="50">
        <f>IFERROR(VLOOKUP($A546,total!$B$4:$AW$437,28,0),0)</f>
        <v>0</v>
      </c>
      <c r="W546" s="50">
        <f>IFERROR(VLOOKUP($A546,total!$B$4:$AX$437,49,0),0)</f>
        <v>0</v>
      </c>
      <c r="X546" s="50"/>
      <c r="Y546" s="50">
        <f>IFERROR(VLOOKUP(A546,#REF!,4,0),0)</f>
        <v>0</v>
      </c>
      <c r="Z546" s="50">
        <f>IFERROR(VLOOKUP(B546,#REF!,8,0),0)</f>
        <v>0</v>
      </c>
      <c r="AA546" s="50">
        <f>IFERROR(VLOOKUP($A546,total!$B$4:$AW$437,45,0),0)</f>
        <v>0</v>
      </c>
      <c r="AB546" s="50">
        <f>IFERROR(VLOOKUP($A546,total!$B$4:$AW$437,48,0),0)</f>
        <v>0</v>
      </c>
      <c r="AC546" s="50">
        <f>IFERROR(VLOOKUP($A546,total!$B$4:$AB$437,19,0),0)</f>
        <v>0</v>
      </c>
      <c r="AD546" s="50">
        <f>IFERROR(VLOOKUP($A546,total!$B$4:$AB$437,10,0),0)</f>
        <v>0</v>
      </c>
      <c r="AE546" s="50">
        <f>IFERROR(VLOOKUP($A546,total!$B$4:$AB$437,13,0),0)-SUMIFS(topmanager!$D:$D,topmanager!$C:$C,rs_nova!$A550,topmanager!$A:$A,856)</f>
        <v>0</v>
      </c>
      <c r="AF546" s="50">
        <f>IFERROR(VLOOKUP($A546,total!$B$4:$AB$437,16,0),0)</f>
        <v>0</v>
      </c>
      <c r="AG546" s="50">
        <f>IFERROR(VLOOKUP($A546,total!$B$4:$AB$437,7,0),0)</f>
        <v>0</v>
      </c>
      <c r="AH546" s="50">
        <f>IFERROR(VLOOKUP($A546,total!$B$4:$AD$437,29,0),0)</f>
        <v>0</v>
      </c>
      <c r="AI546" s="50">
        <f>IFERROR(VLOOKUP(A546,total!$B$4:$AN$437,39,0),0)</f>
        <v>0</v>
      </c>
      <c r="AJ546" s="51">
        <f t="shared" si="127"/>
        <v>0</v>
      </c>
      <c r="AK546" s="50">
        <f t="shared" si="128"/>
        <v>0</v>
      </c>
      <c r="AL546" s="50">
        <f t="shared" si="129"/>
        <v>0</v>
      </c>
      <c r="AM546" s="50">
        <f t="shared" si="130"/>
        <v>0</v>
      </c>
      <c r="AN546" s="50" t="e">
        <f t="shared" si="139"/>
        <v>#REF!</v>
      </c>
      <c r="AO546" s="50" t="e">
        <f t="shared" si="139"/>
        <v>#REF!</v>
      </c>
      <c r="AP546" s="50" t="e">
        <f t="shared" si="139"/>
        <v>#REF!</v>
      </c>
      <c r="AQ546" s="50">
        <f>IFERROR(VLOOKUP(TEXT($A546,"000000"),[6]Página1!$A$8:$S$801,13,FALSE),0)</f>
        <v>0</v>
      </c>
      <c r="AR546" s="50">
        <f>IFERROR(VLOOKUP(TEXT($A546,"000000"),[6]Página1!$A$8:$S$801,16,FALSE),0)</f>
        <v>0</v>
      </c>
      <c r="AS546" s="50">
        <f>IFERROR(VLOOKUP(TEXT($A546,"000000"),[6]Página1!$A$8:$S$801,19,FALSE),0)</f>
        <v>0</v>
      </c>
      <c r="AT546" s="50">
        <f>IFERROR(VLOOKUP(TEXT($A546,"000000"),[7]Página1!$A$8:$R$814,12,FALSE),0)</f>
        <v>0</v>
      </c>
      <c r="AU546" s="50">
        <f>IFERROR(VLOOKUP(TEXT($A546,"000000"),[7]Página1!$A$8:$R$814,15,FALSE),0)</f>
        <v>0</v>
      </c>
      <c r="AV546" s="50">
        <f>IFERROR(VLOOKUP(TEXT($A546,"000000"),[7]Página1!$A$8:$R$814,18,FALSE),0)</f>
        <v>0</v>
      </c>
      <c r="AW546" s="50"/>
      <c r="AX546" s="51" t="e">
        <f t="shared" si="131"/>
        <v>#REF!</v>
      </c>
      <c r="AY546" s="51" t="e">
        <f t="shared" si="132"/>
        <v>#REF!</v>
      </c>
      <c r="AZ546" s="51" t="e">
        <f t="shared" si="133"/>
        <v>#REF!</v>
      </c>
      <c r="BA546" s="51" t="e">
        <f t="shared" si="134"/>
        <v>#REF!</v>
      </c>
      <c r="BB546" s="51">
        <f t="shared" si="135"/>
        <v>0</v>
      </c>
      <c r="BC546" s="51" t="e">
        <f t="shared" si="136"/>
        <v>#REF!</v>
      </c>
      <c r="BD546" s="51">
        <f t="shared" si="137"/>
        <v>0</v>
      </c>
      <c r="BE546" s="51">
        <f>IFERROR(VLOOKUP(A546,salario!A$2:P$91,11,FALSE),0)</f>
        <v>0</v>
      </c>
      <c r="BF546" s="51">
        <f>SUMIFS(topmanager!$D:$D,topmanager!$C:$C,rs_nova!$A546,topmanager!$A:$A,rs_nova!BF$2)</f>
        <v>0</v>
      </c>
      <c r="BG546" s="51">
        <f>SUMIFS(topmanager!$D:$D,topmanager!$C:$C,rs_nova!$A546,topmanager!$A:$A,rs_nova!BG$2)</f>
        <v>0</v>
      </c>
      <c r="BH546" s="51">
        <f>SUMIFS(topmanager!$D:$D,topmanager!$C:$C,rs_nova!$A546,topmanager!$A:$A,rs_nova!BH$2)</f>
        <v>0</v>
      </c>
      <c r="BI546" s="51">
        <f>SUMIFS(topmanager!$D:$D,topmanager!$C:$C,rs_nova!$A546,topmanager!$A:$A,rs_nova!BI$2)</f>
        <v>0</v>
      </c>
      <c r="BJ546" s="51">
        <f>SUMIFS(topmanager!$D:$D,topmanager!$C:$C,rs_nova!$A546,topmanager!$A:$A,rs_nova!BJ$2)+SUMIFS(topmanager!$D:$D,topmanager!$C:$C,rs_nova!$A546,topmanager!$A:$A,rs_nova!BJ$2+1)</f>
        <v>0</v>
      </c>
      <c r="BK546" s="51">
        <f>IFERROR(VLOOKUP(A546,[8]ferias!$C$4:$G$100,5,FALSE),0)</f>
        <v>0</v>
      </c>
      <c r="BL546" s="51">
        <f>SUMIFS(topmanager!$D:$D,topmanager!$C:$C,rs_nova!$A546,topmanager!$A:$A,rs_nova!BL$2)</f>
        <v>0</v>
      </c>
      <c r="BM546" s="51">
        <f>SUMIFS(topmanager!$D:$D,topmanager!$C:$C,rs_nova!$A546,topmanager!$A:$A,rs_nova!BM$2)+SUMIFS(topmanager!$D:$D,topmanager!$C:$C,rs_nova!$A550,topmanager!$A:$A,151)</f>
        <v>0</v>
      </c>
      <c r="BN546" s="51">
        <f t="shared" si="138"/>
        <v>0</v>
      </c>
    </row>
    <row r="547" spans="1:66">
      <c r="A547" s="47" t="e">
        <f>total!#REF!</f>
        <v>#REF!</v>
      </c>
      <c r="B547" s="47">
        <f t="shared" si="125"/>
        <v>0</v>
      </c>
      <c r="C547" s="48" t="e">
        <f>total!#REF!</f>
        <v>#REF!</v>
      </c>
      <c r="D547" s="49" t="str">
        <f>IFERROR(VLOOKUP(A547,salario!A$3:J$32,10,FALSE),"")</f>
        <v/>
      </c>
      <c r="E547" s="49" t="str">
        <f>IFERROR(IF(VLOOKUP(A547,salario!A$3:O$32,15,FALSE)="","",VLOOKUP(A547,salario!A$3:O$32,15,FALSE)),"")</f>
        <v/>
      </c>
      <c r="F547" s="47" t="str">
        <f>IFERROR(VLOOKUP(A547,[5]base_pessoal!$B$2:$P$1504,13,FALSE),"")</f>
        <v/>
      </c>
      <c r="G547" s="50">
        <f>IFERROR(VLOOKUP(A547,salario!A$2:P$91,11,FALSE),0)*B547/30</f>
        <v>0</v>
      </c>
      <c r="H547" s="50">
        <f>SUMIFS(topmanager!$D:$D,topmanager!$C:$C,rs_nova!$A547,topmanager!$A:$A,rs_nova!H$2)+SUMIFS(topmanager!$D:$D,topmanager!$C:$C,rs_nova!$A547,topmanager!$A:$A,63)</f>
        <v>0</v>
      </c>
      <c r="I547" s="50">
        <f>-SUMIFS(topmanager!$D:$D,topmanager!$C:$C,rs_nova!$A547,topmanager!$A:$A,rs_nova!I$2)</f>
        <v>0</v>
      </c>
      <c r="J547" s="50">
        <f>SUMIFS(topmanager!$D:$D,topmanager!$C:$C,rs_nova!$A547,topmanager!$A:$A,rs_nova!J$2)</f>
        <v>0</v>
      </c>
      <c r="K547" s="50">
        <f>SUMIFS(topmanager!$D:$D,topmanager!$C:$C,rs_nova!$A547,topmanager!$A:$A,rs_nova!K$2)+SUMIFS(topmanager!$D:$D,topmanager!$C:$C,rs_nova!$A547,topmanager!$A:$A,911)</f>
        <v>0</v>
      </c>
      <c r="L547" s="50">
        <f>SUMIFS(topmanager!$D:$D,topmanager!$C:$C,rs_nova!$A547,topmanager!$A:$A,rs_nova!L$2)</f>
        <v>0</v>
      </c>
      <c r="M547" s="50">
        <f>SUMIFS(topmanager!$D:$D,topmanager!$C:$C,rs_nova!$A547,topmanager!$A:$A,rs_nova!M$2)+SUMIFS(topmanager!$D:$D,topmanager!$C:$C,rs_nova!$A547,topmanager!$A:$A,908)+SUMIFS(topmanager!$D:$D,topmanager!$C:$C,rs_nova!$A547,topmanager!$A:$A,550)</f>
        <v>0</v>
      </c>
      <c r="N547" s="50">
        <f>SUMIFS(topmanager!$D:$D,topmanager!$C:$C,rs_nova!$A547,topmanager!$A:$A,rs_nova!N$2)</f>
        <v>0</v>
      </c>
      <c r="O547" s="51">
        <f t="shared" si="126"/>
        <v>0</v>
      </c>
      <c r="P547" s="50">
        <f>IFERROR(VLOOKUP($A547,total!$B$4:$AW$437,27,0),0)</f>
        <v>0</v>
      </c>
      <c r="Q547" s="50">
        <f>IFERROR(VLOOKUP($A547,total!$B$4:$AW$437,21,0),0)</f>
        <v>0</v>
      </c>
      <c r="R547" s="50">
        <f>IFERROR(VLOOKUP($A547,total!$B$4:$AW$437,25,0),0)+IFERROR(VLOOKUP($A547,total!$B$4:$AW$437,36,0),0)</f>
        <v>0</v>
      </c>
      <c r="S547" s="50">
        <f>IFERROR(VLOOKUP(A547,gympass!$A$2:$F$148,6,0),0)</f>
        <v>0</v>
      </c>
      <c r="T547" s="50">
        <f>IFERROR(VLOOKUP($A547,total!$B$4:$AW$437,42,0),0)</f>
        <v>0</v>
      </c>
      <c r="U547" s="50">
        <f>IFERROR(VLOOKUP($A547,total!$B$4:$AW$437,32,0),0)</f>
        <v>0</v>
      </c>
      <c r="V547" s="50">
        <f>IFERROR(VLOOKUP($A547,total!$B$4:$AW$437,28,0),0)</f>
        <v>0</v>
      </c>
      <c r="W547" s="50">
        <f>IFERROR(VLOOKUP($A547,total!$B$4:$AX$437,49,0),0)</f>
        <v>0</v>
      </c>
      <c r="X547" s="50"/>
      <c r="Y547" s="50">
        <f>IFERROR(VLOOKUP(A547,#REF!,4,0),0)</f>
        <v>0</v>
      </c>
      <c r="Z547" s="50">
        <f>IFERROR(VLOOKUP(B547,#REF!,8,0),0)</f>
        <v>0</v>
      </c>
      <c r="AA547" s="50">
        <f>IFERROR(VLOOKUP($A547,total!$B$4:$AW$437,45,0),0)</f>
        <v>0</v>
      </c>
      <c r="AB547" s="50">
        <f>IFERROR(VLOOKUP($A547,total!$B$4:$AW$437,48,0),0)</f>
        <v>0</v>
      </c>
      <c r="AC547" s="50">
        <f>IFERROR(VLOOKUP($A547,total!$B$4:$AB$437,19,0),0)</f>
        <v>0</v>
      </c>
      <c r="AD547" s="50">
        <f>IFERROR(VLOOKUP($A547,total!$B$4:$AB$437,10,0),0)</f>
        <v>0</v>
      </c>
      <c r="AE547" s="50">
        <f>IFERROR(VLOOKUP($A547,total!$B$4:$AB$437,13,0),0)-SUMIFS(topmanager!$D:$D,topmanager!$C:$C,rs_nova!$A551,topmanager!$A:$A,856)</f>
        <v>0</v>
      </c>
      <c r="AF547" s="50">
        <f>IFERROR(VLOOKUP($A547,total!$B$4:$AB$437,16,0),0)</f>
        <v>0</v>
      </c>
      <c r="AG547" s="50">
        <f>IFERROR(VLOOKUP($A547,total!$B$4:$AB$437,7,0),0)</f>
        <v>0</v>
      </c>
      <c r="AH547" s="50">
        <f>IFERROR(VLOOKUP($A547,total!$B$4:$AD$437,29,0),0)</f>
        <v>0</v>
      </c>
      <c r="AI547" s="50">
        <f>IFERROR(VLOOKUP(A547,total!$B$4:$AN$437,39,0),0)</f>
        <v>0</v>
      </c>
      <c r="AJ547" s="51">
        <f t="shared" si="127"/>
        <v>0</v>
      </c>
      <c r="AK547" s="50">
        <f t="shared" si="128"/>
        <v>0</v>
      </c>
      <c r="AL547" s="50">
        <f t="shared" si="129"/>
        <v>0</v>
      </c>
      <c r="AM547" s="50">
        <f t="shared" si="130"/>
        <v>0</v>
      </c>
      <c r="AN547" s="50" t="e">
        <f t="shared" si="139"/>
        <v>#REF!</v>
      </c>
      <c r="AO547" s="50" t="e">
        <f t="shared" si="139"/>
        <v>#REF!</v>
      </c>
      <c r="AP547" s="50" t="e">
        <f t="shared" si="139"/>
        <v>#REF!</v>
      </c>
      <c r="AQ547" s="50">
        <f>IFERROR(VLOOKUP(TEXT($A547,"000000"),[6]Página1!$A$8:$S$801,13,FALSE),0)</f>
        <v>0</v>
      </c>
      <c r="AR547" s="50">
        <f>IFERROR(VLOOKUP(TEXT($A547,"000000"),[6]Página1!$A$8:$S$801,16,FALSE),0)</f>
        <v>0</v>
      </c>
      <c r="AS547" s="50">
        <f>IFERROR(VLOOKUP(TEXT($A547,"000000"),[6]Página1!$A$8:$S$801,19,FALSE),0)</f>
        <v>0</v>
      </c>
      <c r="AT547" s="50">
        <f>IFERROR(VLOOKUP(TEXT($A547,"000000"),[7]Página1!$A$8:$R$814,12,FALSE),0)</f>
        <v>0</v>
      </c>
      <c r="AU547" s="50">
        <f>IFERROR(VLOOKUP(TEXT($A547,"000000"),[7]Página1!$A$8:$R$814,15,FALSE),0)</f>
        <v>0</v>
      </c>
      <c r="AV547" s="50">
        <f>IFERROR(VLOOKUP(TEXT($A547,"000000"),[7]Página1!$A$8:$R$814,18,FALSE),0)</f>
        <v>0</v>
      </c>
      <c r="AW547" s="50"/>
      <c r="AX547" s="51" t="e">
        <f t="shared" si="131"/>
        <v>#REF!</v>
      </c>
      <c r="AY547" s="51" t="e">
        <f t="shared" si="132"/>
        <v>#REF!</v>
      </c>
      <c r="AZ547" s="51" t="e">
        <f t="shared" si="133"/>
        <v>#REF!</v>
      </c>
      <c r="BA547" s="51" t="e">
        <f t="shared" si="134"/>
        <v>#REF!</v>
      </c>
      <c r="BB547" s="51">
        <f t="shared" si="135"/>
        <v>0</v>
      </c>
      <c r="BC547" s="51" t="e">
        <f t="shared" si="136"/>
        <v>#REF!</v>
      </c>
      <c r="BD547" s="51">
        <f t="shared" si="137"/>
        <v>0</v>
      </c>
      <c r="BE547" s="51">
        <f>IFERROR(VLOOKUP(A547,salario!A$2:P$91,11,FALSE),0)</f>
        <v>0</v>
      </c>
      <c r="BF547" s="51">
        <f>SUMIFS(topmanager!$D:$D,topmanager!$C:$C,rs_nova!$A547,topmanager!$A:$A,rs_nova!BF$2)</f>
        <v>0</v>
      </c>
      <c r="BG547" s="51">
        <f>SUMIFS(topmanager!$D:$D,topmanager!$C:$C,rs_nova!$A547,topmanager!$A:$A,rs_nova!BG$2)</f>
        <v>0</v>
      </c>
      <c r="BH547" s="51">
        <f>SUMIFS(topmanager!$D:$D,topmanager!$C:$C,rs_nova!$A547,topmanager!$A:$A,rs_nova!BH$2)</f>
        <v>0</v>
      </c>
      <c r="BI547" s="51">
        <f>SUMIFS(topmanager!$D:$D,topmanager!$C:$C,rs_nova!$A547,topmanager!$A:$A,rs_nova!BI$2)</f>
        <v>0</v>
      </c>
      <c r="BJ547" s="51">
        <f>SUMIFS(topmanager!$D:$D,topmanager!$C:$C,rs_nova!$A547,topmanager!$A:$A,rs_nova!BJ$2)+SUMIFS(topmanager!$D:$D,topmanager!$C:$C,rs_nova!$A547,topmanager!$A:$A,rs_nova!BJ$2+1)</f>
        <v>0</v>
      </c>
      <c r="BK547" s="51">
        <f>IFERROR(VLOOKUP(A547,[8]ferias!$C$4:$G$100,5,FALSE),0)</f>
        <v>0</v>
      </c>
      <c r="BL547" s="51">
        <f>SUMIFS(topmanager!$D:$D,topmanager!$C:$C,rs_nova!$A547,topmanager!$A:$A,rs_nova!BL$2)</f>
        <v>0</v>
      </c>
      <c r="BM547" s="51">
        <f>SUMIFS(topmanager!$D:$D,topmanager!$C:$C,rs_nova!$A547,topmanager!$A:$A,rs_nova!BM$2)+SUMIFS(topmanager!$D:$D,topmanager!$C:$C,rs_nova!$A551,topmanager!$A:$A,151)</f>
        <v>0</v>
      </c>
      <c r="BN547" s="51">
        <f t="shared" si="138"/>
        <v>0</v>
      </c>
    </row>
    <row r="548" spans="1:66">
      <c r="A548" s="47" t="e">
        <f>total!#REF!</f>
        <v>#REF!</v>
      </c>
      <c r="B548" s="47">
        <f t="shared" si="125"/>
        <v>0</v>
      </c>
      <c r="C548" s="48" t="e">
        <f>total!#REF!</f>
        <v>#REF!</v>
      </c>
      <c r="D548" s="49" t="str">
        <f>IFERROR(VLOOKUP(A548,salario!A$3:J$32,10,FALSE),"")</f>
        <v/>
      </c>
      <c r="E548" s="49" t="str">
        <f>IFERROR(IF(VLOOKUP(A548,salario!A$3:O$32,15,FALSE)="","",VLOOKUP(A548,salario!A$3:O$32,15,FALSE)),"")</f>
        <v/>
      </c>
      <c r="F548" s="47" t="str">
        <f>IFERROR(VLOOKUP(A548,[5]base_pessoal!$B$2:$P$1504,13,FALSE),"")</f>
        <v/>
      </c>
      <c r="G548" s="50">
        <f>IFERROR(VLOOKUP(A548,salario!A$2:P$91,11,FALSE),0)*B548/30</f>
        <v>0</v>
      </c>
      <c r="H548" s="50">
        <f>SUMIFS(topmanager!$D:$D,topmanager!$C:$C,rs_nova!$A548,topmanager!$A:$A,rs_nova!H$2)+SUMIFS(topmanager!$D:$D,topmanager!$C:$C,rs_nova!$A548,topmanager!$A:$A,63)</f>
        <v>0</v>
      </c>
      <c r="I548" s="50">
        <f>-SUMIFS(topmanager!$D:$D,topmanager!$C:$C,rs_nova!$A548,topmanager!$A:$A,rs_nova!I$2)</f>
        <v>0</v>
      </c>
      <c r="J548" s="50">
        <f>SUMIFS(topmanager!$D:$D,topmanager!$C:$C,rs_nova!$A548,topmanager!$A:$A,rs_nova!J$2)</f>
        <v>0</v>
      </c>
      <c r="K548" s="50">
        <f>SUMIFS(topmanager!$D:$D,topmanager!$C:$C,rs_nova!$A548,topmanager!$A:$A,rs_nova!K$2)+SUMIFS(topmanager!$D:$D,topmanager!$C:$C,rs_nova!$A548,topmanager!$A:$A,911)</f>
        <v>0</v>
      </c>
      <c r="L548" s="50">
        <f>SUMIFS(topmanager!$D:$D,topmanager!$C:$C,rs_nova!$A548,topmanager!$A:$A,rs_nova!L$2)</f>
        <v>0</v>
      </c>
      <c r="M548" s="50">
        <f>SUMIFS(topmanager!$D:$D,topmanager!$C:$C,rs_nova!$A548,topmanager!$A:$A,rs_nova!M$2)+SUMIFS(topmanager!$D:$D,topmanager!$C:$C,rs_nova!$A548,topmanager!$A:$A,908)+SUMIFS(topmanager!$D:$D,topmanager!$C:$C,rs_nova!$A548,topmanager!$A:$A,550)</f>
        <v>0</v>
      </c>
      <c r="N548" s="50">
        <f>SUMIFS(topmanager!$D:$D,topmanager!$C:$C,rs_nova!$A548,topmanager!$A:$A,rs_nova!N$2)</f>
        <v>0</v>
      </c>
      <c r="O548" s="51">
        <f t="shared" si="126"/>
        <v>0</v>
      </c>
      <c r="P548" s="50">
        <f>IFERROR(VLOOKUP($A548,total!$B$4:$AW$437,27,0),0)</f>
        <v>0</v>
      </c>
      <c r="Q548" s="50">
        <f>IFERROR(VLOOKUP($A548,total!$B$4:$AW$437,21,0),0)</f>
        <v>0</v>
      </c>
      <c r="R548" s="50">
        <f>IFERROR(VLOOKUP($A548,total!$B$4:$AW$437,25,0),0)+IFERROR(VLOOKUP($A548,total!$B$4:$AW$437,36,0),0)</f>
        <v>0</v>
      </c>
      <c r="S548" s="50">
        <f>IFERROR(VLOOKUP(A548,gympass!$A$2:$F$148,6,0),0)</f>
        <v>0</v>
      </c>
      <c r="T548" s="50">
        <f>IFERROR(VLOOKUP($A548,total!$B$4:$AW$437,42,0),0)</f>
        <v>0</v>
      </c>
      <c r="U548" s="50">
        <f>IFERROR(VLOOKUP($A548,total!$B$4:$AW$437,32,0),0)</f>
        <v>0</v>
      </c>
      <c r="V548" s="50">
        <f>IFERROR(VLOOKUP($A548,total!$B$4:$AW$437,28,0),0)</f>
        <v>0</v>
      </c>
      <c r="W548" s="50">
        <f>IFERROR(VLOOKUP($A548,total!$B$4:$AX$437,49,0),0)</f>
        <v>0</v>
      </c>
      <c r="X548" s="50"/>
      <c r="Y548" s="50">
        <f>IFERROR(VLOOKUP(A548,#REF!,4,0),0)</f>
        <v>0</v>
      </c>
      <c r="Z548" s="50">
        <f>IFERROR(VLOOKUP(B548,#REF!,8,0),0)</f>
        <v>0</v>
      </c>
      <c r="AA548" s="50">
        <f>IFERROR(VLOOKUP($A548,total!$B$4:$AW$437,45,0),0)</f>
        <v>0</v>
      </c>
      <c r="AB548" s="50">
        <f>IFERROR(VLOOKUP($A548,total!$B$4:$AW$437,48,0),0)</f>
        <v>0</v>
      </c>
      <c r="AC548" s="50">
        <f>IFERROR(VLOOKUP($A548,total!$B$4:$AB$437,19,0),0)</f>
        <v>0</v>
      </c>
      <c r="AD548" s="50">
        <f>IFERROR(VLOOKUP($A548,total!$B$4:$AB$437,10,0),0)</f>
        <v>0</v>
      </c>
      <c r="AE548" s="50">
        <f>IFERROR(VLOOKUP($A548,total!$B$4:$AB$437,13,0),0)-SUMIFS(topmanager!$D:$D,topmanager!$C:$C,rs_nova!$A552,topmanager!$A:$A,856)</f>
        <v>0</v>
      </c>
      <c r="AF548" s="50">
        <f>IFERROR(VLOOKUP($A548,total!$B$4:$AB$437,16,0),0)</f>
        <v>0</v>
      </c>
      <c r="AG548" s="50">
        <f>IFERROR(VLOOKUP($A548,total!$B$4:$AB$437,7,0),0)</f>
        <v>0</v>
      </c>
      <c r="AH548" s="50">
        <f>IFERROR(VLOOKUP($A548,total!$B$4:$AD$437,29,0),0)</f>
        <v>0</v>
      </c>
      <c r="AI548" s="50">
        <f>IFERROR(VLOOKUP(A548,total!$B$4:$AN$437,39,0),0)</f>
        <v>0</v>
      </c>
      <c r="AJ548" s="51">
        <f t="shared" si="127"/>
        <v>0</v>
      </c>
      <c r="AK548" s="50">
        <f t="shared" si="128"/>
        <v>0</v>
      </c>
      <c r="AL548" s="50">
        <f t="shared" si="129"/>
        <v>0</v>
      </c>
      <c r="AM548" s="50">
        <f t="shared" si="130"/>
        <v>0</v>
      </c>
      <c r="AN548" s="50" t="e">
        <f t="shared" si="139"/>
        <v>#REF!</v>
      </c>
      <c r="AO548" s="50" t="e">
        <f t="shared" si="139"/>
        <v>#REF!</v>
      </c>
      <c r="AP548" s="50" t="e">
        <f t="shared" si="139"/>
        <v>#REF!</v>
      </c>
      <c r="AQ548" s="50">
        <f>IFERROR(VLOOKUP(TEXT($A548,"000000"),[6]Página1!$A$8:$S$801,13,FALSE),0)</f>
        <v>0</v>
      </c>
      <c r="AR548" s="50">
        <f>IFERROR(VLOOKUP(TEXT($A548,"000000"),[6]Página1!$A$8:$S$801,16,FALSE),0)</f>
        <v>0</v>
      </c>
      <c r="AS548" s="50">
        <f>IFERROR(VLOOKUP(TEXT($A548,"000000"),[6]Página1!$A$8:$S$801,19,FALSE),0)</f>
        <v>0</v>
      </c>
      <c r="AT548" s="50">
        <f>IFERROR(VLOOKUP(TEXT($A548,"000000"),[7]Página1!$A$8:$R$814,12,FALSE),0)</f>
        <v>0</v>
      </c>
      <c r="AU548" s="50">
        <f>IFERROR(VLOOKUP(TEXT($A548,"000000"),[7]Página1!$A$8:$R$814,15,FALSE),0)</f>
        <v>0</v>
      </c>
      <c r="AV548" s="50">
        <f>IFERROR(VLOOKUP(TEXT($A548,"000000"),[7]Página1!$A$8:$R$814,18,FALSE),0)</f>
        <v>0</v>
      </c>
      <c r="AW548" s="50"/>
      <c r="AX548" s="51" t="e">
        <f t="shared" si="131"/>
        <v>#REF!</v>
      </c>
      <c r="AY548" s="51" t="e">
        <f t="shared" si="132"/>
        <v>#REF!</v>
      </c>
      <c r="AZ548" s="51" t="e">
        <f t="shared" si="133"/>
        <v>#REF!</v>
      </c>
      <c r="BA548" s="51" t="e">
        <f t="shared" si="134"/>
        <v>#REF!</v>
      </c>
      <c r="BB548" s="51">
        <f t="shared" si="135"/>
        <v>0</v>
      </c>
      <c r="BC548" s="51" t="e">
        <f t="shared" si="136"/>
        <v>#REF!</v>
      </c>
      <c r="BD548" s="51">
        <f t="shared" si="137"/>
        <v>0</v>
      </c>
      <c r="BE548" s="51">
        <f>IFERROR(VLOOKUP(A548,salario!A$2:P$91,11,FALSE),0)</f>
        <v>0</v>
      </c>
      <c r="BF548" s="51">
        <f>SUMIFS(topmanager!$D:$D,topmanager!$C:$C,rs_nova!$A548,topmanager!$A:$A,rs_nova!BF$2)</f>
        <v>0</v>
      </c>
      <c r="BG548" s="51">
        <f>SUMIFS(topmanager!$D:$D,topmanager!$C:$C,rs_nova!$A548,topmanager!$A:$A,rs_nova!BG$2)</f>
        <v>0</v>
      </c>
      <c r="BH548" s="51">
        <f>SUMIFS(topmanager!$D:$D,topmanager!$C:$C,rs_nova!$A548,topmanager!$A:$A,rs_nova!BH$2)</f>
        <v>0</v>
      </c>
      <c r="BI548" s="51">
        <f>SUMIFS(topmanager!$D:$D,topmanager!$C:$C,rs_nova!$A548,topmanager!$A:$A,rs_nova!BI$2)</f>
        <v>0</v>
      </c>
      <c r="BJ548" s="51">
        <f>SUMIFS(topmanager!$D:$D,topmanager!$C:$C,rs_nova!$A548,topmanager!$A:$A,rs_nova!BJ$2)+SUMIFS(topmanager!$D:$D,topmanager!$C:$C,rs_nova!$A548,topmanager!$A:$A,rs_nova!BJ$2+1)</f>
        <v>0</v>
      </c>
      <c r="BK548" s="51">
        <f>IFERROR(VLOOKUP(A548,[8]ferias!$C$4:$G$100,5,FALSE),0)</f>
        <v>0</v>
      </c>
      <c r="BL548" s="51">
        <f>SUMIFS(topmanager!$D:$D,topmanager!$C:$C,rs_nova!$A548,topmanager!$A:$A,rs_nova!BL$2)</f>
        <v>0</v>
      </c>
      <c r="BM548" s="51">
        <f>SUMIFS(topmanager!$D:$D,topmanager!$C:$C,rs_nova!$A548,topmanager!$A:$A,rs_nova!BM$2)+SUMIFS(topmanager!$D:$D,topmanager!$C:$C,rs_nova!$A552,topmanager!$A:$A,151)</f>
        <v>0</v>
      </c>
      <c r="BN548" s="51">
        <f t="shared" si="138"/>
        <v>0</v>
      </c>
    </row>
    <row r="549" spans="1:66">
      <c r="A549" s="47" t="e">
        <f>total!#REF!</f>
        <v>#REF!</v>
      </c>
      <c r="B549" s="47">
        <f t="shared" si="125"/>
        <v>0</v>
      </c>
      <c r="C549" s="48" t="e">
        <f>total!#REF!</f>
        <v>#REF!</v>
      </c>
      <c r="D549" s="49" t="str">
        <f>IFERROR(VLOOKUP(A549,salario!A$3:J$32,10,FALSE),"")</f>
        <v/>
      </c>
      <c r="E549" s="49" t="str">
        <f>IFERROR(IF(VLOOKUP(A549,salario!A$3:O$32,15,FALSE)="","",VLOOKUP(A549,salario!A$3:O$32,15,FALSE)),"")</f>
        <v/>
      </c>
      <c r="F549" s="47" t="str">
        <f>IFERROR(VLOOKUP(A549,[5]base_pessoal!$B$2:$P$1504,13,FALSE),"")</f>
        <v/>
      </c>
      <c r="G549" s="50">
        <f>IFERROR(VLOOKUP(A549,salario!A$2:P$91,11,FALSE),0)*B549/30</f>
        <v>0</v>
      </c>
      <c r="H549" s="50">
        <f>SUMIFS(topmanager!$D:$D,topmanager!$C:$C,rs_nova!$A549,topmanager!$A:$A,rs_nova!H$2)+SUMIFS(topmanager!$D:$D,topmanager!$C:$C,rs_nova!$A549,topmanager!$A:$A,63)</f>
        <v>0</v>
      </c>
      <c r="I549" s="50">
        <f>-SUMIFS(topmanager!$D:$D,topmanager!$C:$C,rs_nova!$A549,topmanager!$A:$A,rs_nova!I$2)</f>
        <v>0</v>
      </c>
      <c r="J549" s="50">
        <f>SUMIFS(topmanager!$D:$D,topmanager!$C:$C,rs_nova!$A549,topmanager!$A:$A,rs_nova!J$2)</f>
        <v>0</v>
      </c>
      <c r="K549" s="50">
        <f>SUMIFS(topmanager!$D:$D,topmanager!$C:$C,rs_nova!$A549,topmanager!$A:$A,rs_nova!K$2)+SUMIFS(topmanager!$D:$D,topmanager!$C:$C,rs_nova!$A549,topmanager!$A:$A,911)</f>
        <v>0</v>
      </c>
      <c r="L549" s="50">
        <f>SUMIFS(topmanager!$D:$D,topmanager!$C:$C,rs_nova!$A549,topmanager!$A:$A,rs_nova!L$2)</f>
        <v>0</v>
      </c>
      <c r="M549" s="50">
        <f>SUMIFS(topmanager!$D:$D,topmanager!$C:$C,rs_nova!$A549,topmanager!$A:$A,rs_nova!M$2)+SUMIFS(topmanager!$D:$D,topmanager!$C:$C,rs_nova!$A549,topmanager!$A:$A,908)+SUMIFS(topmanager!$D:$D,topmanager!$C:$C,rs_nova!$A549,topmanager!$A:$A,550)</f>
        <v>0</v>
      </c>
      <c r="N549" s="50">
        <f>SUMIFS(topmanager!$D:$D,topmanager!$C:$C,rs_nova!$A549,topmanager!$A:$A,rs_nova!N$2)</f>
        <v>0</v>
      </c>
      <c r="O549" s="51">
        <f t="shared" si="126"/>
        <v>0</v>
      </c>
      <c r="P549" s="50">
        <f>IFERROR(VLOOKUP($A549,total!$B$4:$AW$437,27,0),0)</f>
        <v>0</v>
      </c>
      <c r="Q549" s="50">
        <f>IFERROR(VLOOKUP($A549,total!$B$4:$AW$437,21,0),0)</f>
        <v>0</v>
      </c>
      <c r="R549" s="50">
        <f>IFERROR(VLOOKUP($A549,total!$B$4:$AW$437,25,0),0)+IFERROR(VLOOKUP($A549,total!$B$4:$AW$437,36,0),0)</f>
        <v>0</v>
      </c>
      <c r="S549" s="50">
        <f>IFERROR(VLOOKUP(A549,gympass!$A$2:$F$148,6,0),0)</f>
        <v>0</v>
      </c>
      <c r="T549" s="50">
        <f>IFERROR(VLOOKUP($A549,total!$B$4:$AW$437,42,0),0)</f>
        <v>0</v>
      </c>
      <c r="U549" s="50">
        <f>IFERROR(VLOOKUP($A549,total!$B$4:$AW$437,32,0),0)</f>
        <v>0</v>
      </c>
      <c r="V549" s="50">
        <f>IFERROR(VLOOKUP($A549,total!$B$4:$AW$437,28,0),0)</f>
        <v>0</v>
      </c>
      <c r="W549" s="50">
        <f>IFERROR(VLOOKUP($A549,total!$B$4:$AX$437,49,0),0)</f>
        <v>0</v>
      </c>
      <c r="X549" s="50"/>
      <c r="Y549" s="50">
        <f>IFERROR(VLOOKUP(A549,#REF!,4,0),0)</f>
        <v>0</v>
      </c>
      <c r="Z549" s="50">
        <f>IFERROR(VLOOKUP(B549,#REF!,8,0),0)</f>
        <v>0</v>
      </c>
      <c r="AA549" s="50">
        <f>IFERROR(VLOOKUP($A549,total!$B$4:$AW$437,45,0),0)</f>
        <v>0</v>
      </c>
      <c r="AB549" s="50">
        <f>IFERROR(VLOOKUP($A549,total!$B$4:$AW$437,48,0),0)</f>
        <v>0</v>
      </c>
      <c r="AC549" s="50">
        <f>IFERROR(VLOOKUP($A549,total!$B$4:$AB$437,19,0),0)</f>
        <v>0</v>
      </c>
      <c r="AD549" s="50">
        <f>IFERROR(VLOOKUP($A549,total!$B$4:$AB$437,10,0),0)</f>
        <v>0</v>
      </c>
      <c r="AE549" s="50">
        <f>IFERROR(VLOOKUP($A549,total!$B$4:$AB$437,13,0),0)-SUMIFS(topmanager!$D:$D,topmanager!$C:$C,rs_nova!$A553,topmanager!$A:$A,856)</f>
        <v>0</v>
      </c>
      <c r="AF549" s="50">
        <f>IFERROR(VLOOKUP($A549,total!$B$4:$AB$437,16,0),0)</f>
        <v>0</v>
      </c>
      <c r="AG549" s="50">
        <f>IFERROR(VLOOKUP($A549,total!$B$4:$AB$437,7,0),0)</f>
        <v>0</v>
      </c>
      <c r="AH549" s="50">
        <f>IFERROR(VLOOKUP($A549,total!$B$4:$AD$437,29,0),0)</f>
        <v>0</v>
      </c>
      <c r="AI549" s="50">
        <f>IFERROR(VLOOKUP(A549,total!$B$4:$AN$437,39,0),0)</f>
        <v>0</v>
      </c>
      <c r="AJ549" s="51">
        <f t="shared" si="127"/>
        <v>0</v>
      </c>
      <c r="AK549" s="50">
        <f t="shared" si="128"/>
        <v>0</v>
      </c>
      <c r="AL549" s="50">
        <f t="shared" si="129"/>
        <v>0</v>
      </c>
      <c r="AM549" s="50">
        <f t="shared" si="130"/>
        <v>0</v>
      </c>
      <c r="AN549" s="50" t="e">
        <f t="shared" si="139"/>
        <v>#REF!</v>
      </c>
      <c r="AO549" s="50" t="e">
        <f t="shared" si="139"/>
        <v>#REF!</v>
      </c>
      <c r="AP549" s="50" t="e">
        <f t="shared" si="139"/>
        <v>#REF!</v>
      </c>
      <c r="AQ549" s="50">
        <f>IFERROR(VLOOKUP(TEXT($A549,"000000"),[6]Página1!$A$8:$S$801,13,FALSE),0)</f>
        <v>0</v>
      </c>
      <c r="AR549" s="50">
        <f>IFERROR(VLOOKUP(TEXT($A549,"000000"),[6]Página1!$A$8:$S$801,16,FALSE),0)</f>
        <v>0</v>
      </c>
      <c r="AS549" s="50">
        <f>IFERROR(VLOOKUP(TEXT($A549,"000000"),[6]Página1!$A$8:$S$801,19,FALSE),0)</f>
        <v>0</v>
      </c>
      <c r="AT549" s="50">
        <f>IFERROR(VLOOKUP(TEXT($A549,"000000"),[7]Página1!$A$8:$R$814,12,FALSE),0)</f>
        <v>0</v>
      </c>
      <c r="AU549" s="50">
        <f>IFERROR(VLOOKUP(TEXT($A549,"000000"),[7]Página1!$A$8:$R$814,15,FALSE),0)</f>
        <v>0</v>
      </c>
      <c r="AV549" s="50">
        <f>IFERROR(VLOOKUP(TEXT($A549,"000000"),[7]Página1!$A$8:$R$814,18,FALSE),0)</f>
        <v>0</v>
      </c>
      <c r="AW549" s="50"/>
      <c r="AX549" s="51" t="e">
        <f t="shared" si="131"/>
        <v>#REF!</v>
      </c>
      <c r="AY549" s="51" t="e">
        <f t="shared" si="132"/>
        <v>#REF!</v>
      </c>
      <c r="AZ549" s="51" t="e">
        <f t="shared" si="133"/>
        <v>#REF!</v>
      </c>
      <c r="BA549" s="51" t="e">
        <f t="shared" si="134"/>
        <v>#REF!</v>
      </c>
      <c r="BB549" s="51">
        <f t="shared" si="135"/>
        <v>0</v>
      </c>
      <c r="BC549" s="51" t="e">
        <f t="shared" si="136"/>
        <v>#REF!</v>
      </c>
      <c r="BD549" s="51">
        <f t="shared" si="137"/>
        <v>0</v>
      </c>
      <c r="BE549" s="51">
        <f>IFERROR(VLOOKUP(A549,salario!A$2:P$91,11,FALSE),0)</f>
        <v>0</v>
      </c>
      <c r="BF549" s="51">
        <f>SUMIFS(topmanager!$D:$D,topmanager!$C:$C,rs_nova!$A549,topmanager!$A:$A,rs_nova!BF$2)</f>
        <v>0</v>
      </c>
      <c r="BG549" s="51">
        <f>SUMIFS(topmanager!$D:$D,topmanager!$C:$C,rs_nova!$A549,topmanager!$A:$A,rs_nova!BG$2)</f>
        <v>0</v>
      </c>
      <c r="BH549" s="51">
        <f>SUMIFS(topmanager!$D:$D,topmanager!$C:$C,rs_nova!$A549,topmanager!$A:$A,rs_nova!BH$2)</f>
        <v>0</v>
      </c>
      <c r="BI549" s="51">
        <f>SUMIFS(topmanager!$D:$D,topmanager!$C:$C,rs_nova!$A549,topmanager!$A:$A,rs_nova!BI$2)</f>
        <v>0</v>
      </c>
      <c r="BJ549" s="51">
        <f>SUMIFS(topmanager!$D:$D,topmanager!$C:$C,rs_nova!$A549,topmanager!$A:$A,rs_nova!BJ$2)+SUMIFS(topmanager!$D:$D,topmanager!$C:$C,rs_nova!$A549,topmanager!$A:$A,rs_nova!BJ$2+1)</f>
        <v>0</v>
      </c>
      <c r="BK549" s="51">
        <f>IFERROR(VLOOKUP(A549,[8]ferias!$C$4:$G$100,5,FALSE),0)</f>
        <v>0</v>
      </c>
      <c r="BL549" s="51">
        <f>SUMIFS(topmanager!$D:$D,topmanager!$C:$C,rs_nova!$A549,topmanager!$A:$A,rs_nova!BL$2)</f>
        <v>0</v>
      </c>
      <c r="BM549" s="51">
        <f>SUMIFS(topmanager!$D:$D,topmanager!$C:$C,rs_nova!$A549,topmanager!$A:$A,rs_nova!BM$2)+SUMIFS(topmanager!$D:$D,topmanager!$C:$C,rs_nova!$A553,topmanager!$A:$A,151)</f>
        <v>0</v>
      </c>
      <c r="BN549" s="51">
        <f t="shared" si="138"/>
        <v>0</v>
      </c>
    </row>
    <row r="550" spans="1:66">
      <c r="A550" s="47" t="e">
        <f>total!#REF!</f>
        <v>#REF!</v>
      </c>
      <c r="B550" s="47">
        <f t="shared" si="125"/>
        <v>0</v>
      </c>
      <c r="C550" s="48" t="e">
        <f>total!#REF!</f>
        <v>#REF!</v>
      </c>
      <c r="D550" s="49" t="str">
        <f>IFERROR(VLOOKUP(A550,salario!A$3:J$32,10,FALSE),"")</f>
        <v/>
      </c>
      <c r="E550" s="49" t="str">
        <f>IFERROR(IF(VLOOKUP(A550,salario!A$3:O$32,15,FALSE)="","",VLOOKUP(A550,salario!A$3:O$32,15,FALSE)),"")</f>
        <v/>
      </c>
      <c r="F550" s="47" t="str">
        <f>IFERROR(VLOOKUP(A550,[5]base_pessoal!$B$2:$P$1504,13,FALSE),"")</f>
        <v/>
      </c>
      <c r="G550" s="50">
        <f>IFERROR(VLOOKUP(A550,salario!A$2:P$91,11,FALSE),0)*B550/30</f>
        <v>0</v>
      </c>
      <c r="H550" s="50">
        <f>SUMIFS(topmanager!$D:$D,topmanager!$C:$C,rs_nova!$A550,topmanager!$A:$A,rs_nova!H$2)+SUMIFS(topmanager!$D:$D,topmanager!$C:$C,rs_nova!$A550,topmanager!$A:$A,63)</f>
        <v>0</v>
      </c>
      <c r="I550" s="50">
        <f>-SUMIFS(topmanager!$D:$D,topmanager!$C:$C,rs_nova!$A550,topmanager!$A:$A,rs_nova!I$2)</f>
        <v>0</v>
      </c>
      <c r="J550" s="50">
        <f>SUMIFS(topmanager!$D:$D,topmanager!$C:$C,rs_nova!$A550,topmanager!$A:$A,rs_nova!J$2)</f>
        <v>0</v>
      </c>
      <c r="K550" s="50">
        <f>SUMIFS(topmanager!$D:$D,topmanager!$C:$C,rs_nova!$A550,topmanager!$A:$A,rs_nova!K$2)+SUMIFS(topmanager!$D:$D,topmanager!$C:$C,rs_nova!$A550,topmanager!$A:$A,911)</f>
        <v>0</v>
      </c>
      <c r="L550" s="50">
        <f>SUMIFS(topmanager!$D:$D,topmanager!$C:$C,rs_nova!$A550,topmanager!$A:$A,rs_nova!L$2)</f>
        <v>0</v>
      </c>
      <c r="M550" s="50">
        <f>SUMIFS(topmanager!$D:$D,topmanager!$C:$C,rs_nova!$A550,topmanager!$A:$A,rs_nova!M$2)+SUMIFS(topmanager!$D:$D,topmanager!$C:$C,rs_nova!$A550,topmanager!$A:$A,908)+SUMIFS(topmanager!$D:$D,topmanager!$C:$C,rs_nova!$A550,topmanager!$A:$A,550)</f>
        <v>0</v>
      </c>
      <c r="N550" s="50">
        <f>SUMIFS(topmanager!$D:$D,topmanager!$C:$C,rs_nova!$A550,topmanager!$A:$A,rs_nova!N$2)</f>
        <v>0</v>
      </c>
      <c r="O550" s="51">
        <f t="shared" si="126"/>
        <v>0</v>
      </c>
      <c r="P550" s="50">
        <f>IFERROR(VLOOKUP($A550,total!$B$4:$AW$437,27,0),0)</f>
        <v>0</v>
      </c>
      <c r="Q550" s="50">
        <f>IFERROR(VLOOKUP($A550,total!$B$4:$AW$437,21,0),0)</f>
        <v>0</v>
      </c>
      <c r="R550" s="50">
        <f>IFERROR(VLOOKUP($A550,total!$B$4:$AW$437,25,0),0)+IFERROR(VLOOKUP($A550,total!$B$4:$AW$437,36,0),0)</f>
        <v>0</v>
      </c>
      <c r="S550" s="50">
        <f>IFERROR(VLOOKUP(A550,gympass!$A$2:$F$148,6,0),0)</f>
        <v>0</v>
      </c>
      <c r="T550" s="50">
        <f>IFERROR(VLOOKUP($A550,total!$B$4:$AW$437,42,0),0)</f>
        <v>0</v>
      </c>
      <c r="U550" s="50">
        <f>IFERROR(VLOOKUP($A550,total!$B$4:$AW$437,32,0),0)</f>
        <v>0</v>
      </c>
      <c r="V550" s="50">
        <f>IFERROR(VLOOKUP($A550,total!$B$4:$AW$437,28,0),0)</f>
        <v>0</v>
      </c>
      <c r="W550" s="50">
        <f>IFERROR(VLOOKUP($A550,total!$B$4:$AX$437,49,0),0)</f>
        <v>0</v>
      </c>
      <c r="X550" s="50"/>
      <c r="Y550" s="50">
        <f>IFERROR(VLOOKUP(A550,#REF!,4,0),0)</f>
        <v>0</v>
      </c>
      <c r="Z550" s="50">
        <f>IFERROR(VLOOKUP(B550,#REF!,8,0),0)</f>
        <v>0</v>
      </c>
      <c r="AA550" s="50">
        <f>IFERROR(VLOOKUP($A550,total!$B$4:$AW$437,45,0),0)</f>
        <v>0</v>
      </c>
      <c r="AB550" s="50">
        <f>IFERROR(VLOOKUP($A550,total!$B$4:$AW$437,48,0),0)</f>
        <v>0</v>
      </c>
      <c r="AC550" s="50">
        <f>IFERROR(VLOOKUP($A550,total!$B$4:$AB$437,19,0),0)</f>
        <v>0</v>
      </c>
      <c r="AD550" s="50">
        <f>IFERROR(VLOOKUP($A550,total!$B$4:$AB$437,10,0),0)</f>
        <v>0</v>
      </c>
      <c r="AE550" s="50">
        <f>IFERROR(VLOOKUP($A550,total!$B$4:$AB$437,13,0),0)-SUMIFS(topmanager!$D:$D,topmanager!$C:$C,rs_nova!$A554,topmanager!$A:$A,856)</f>
        <v>0</v>
      </c>
      <c r="AF550" s="50">
        <f>IFERROR(VLOOKUP($A550,total!$B$4:$AB$437,16,0),0)</f>
        <v>0</v>
      </c>
      <c r="AG550" s="50">
        <f>IFERROR(VLOOKUP($A550,total!$B$4:$AB$437,7,0),0)</f>
        <v>0</v>
      </c>
      <c r="AH550" s="50">
        <f>IFERROR(VLOOKUP($A550,total!$B$4:$AD$437,29,0),0)</f>
        <v>0</v>
      </c>
      <c r="AI550" s="50">
        <f>IFERROR(VLOOKUP(A550,total!$B$4:$AN$437,39,0),0)</f>
        <v>0</v>
      </c>
      <c r="AJ550" s="51">
        <f t="shared" si="127"/>
        <v>0</v>
      </c>
      <c r="AK550" s="50">
        <f t="shared" si="128"/>
        <v>0</v>
      </c>
      <c r="AL550" s="50">
        <f t="shared" si="129"/>
        <v>0</v>
      </c>
      <c r="AM550" s="50">
        <f t="shared" si="130"/>
        <v>0</v>
      </c>
      <c r="AN550" s="50" t="e">
        <f t="shared" si="139"/>
        <v>#REF!</v>
      </c>
      <c r="AO550" s="50" t="e">
        <f t="shared" si="139"/>
        <v>#REF!</v>
      </c>
      <c r="AP550" s="50" t="e">
        <f t="shared" si="139"/>
        <v>#REF!</v>
      </c>
      <c r="AQ550" s="50">
        <f>IFERROR(VLOOKUP(TEXT($A550,"000000"),[6]Página1!$A$8:$S$801,13,FALSE),0)</f>
        <v>0</v>
      </c>
      <c r="AR550" s="50">
        <f>IFERROR(VLOOKUP(TEXT($A550,"000000"),[6]Página1!$A$8:$S$801,16,FALSE),0)</f>
        <v>0</v>
      </c>
      <c r="AS550" s="50">
        <f>IFERROR(VLOOKUP(TEXT($A550,"000000"),[6]Página1!$A$8:$S$801,19,FALSE),0)</f>
        <v>0</v>
      </c>
      <c r="AT550" s="50">
        <f>IFERROR(VLOOKUP(TEXT($A550,"000000"),[7]Página1!$A$8:$R$814,12,FALSE),0)</f>
        <v>0</v>
      </c>
      <c r="AU550" s="50">
        <f>IFERROR(VLOOKUP(TEXT($A550,"000000"),[7]Página1!$A$8:$R$814,15,FALSE),0)</f>
        <v>0</v>
      </c>
      <c r="AV550" s="50">
        <f>IFERROR(VLOOKUP(TEXT($A550,"000000"),[7]Página1!$A$8:$R$814,18,FALSE),0)</f>
        <v>0</v>
      </c>
      <c r="AW550" s="50"/>
      <c r="AX550" s="51" t="e">
        <f t="shared" si="131"/>
        <v>#REF!</v>
      </c>
      <c r="AY550" s="51" t="e">
        <f t="shared" si="132"/>
        <v>#REF!</v>
      </c>
      <c r="AZ550" s="51" t="e">
        <f t="shared" si="133"/>
        <v>#REF!</v>
      </c>
      <c r="BA550" s="51" t="e">
        <f t="shared" si="134"/>
        <v>#REF!</v>
      </c>
      <c r="BB550" s="51">
        <f t="shared" si="135"/>
        <v>0</v>
      </c>
      <c r="BC550" s="51" t="e">
        <f t="shared" si="136"/>
        <v>#REF!</v>
      </c>
      <c r="BD550" s="51">
        <f t="shared" si="137"/>
        <v>0</v>
      </c>
      <c r="BE550" s="51">
        <f>IFERROR(VLOOKUP(A550,salario!A$2:P$91,11,FALSE),0)</f>
        <v>0</v>
      </c>
      <c r="BF550" s="51">
        <f>SUMIFS(topmanager!$D:$D,topmanager!$C:$C,rs_nova!$A550,topmanager!$A:$A,rs_nova!BF$2)</f>
        <v>0</v>
      </c>
      <c r="BG550" s="51">
        <f>SUMIFS(topmanager!$D:$D,topmanager!$C:$C,rs_nova!$A550,topmanager!$A:$A,rs_nova!BG$2)</f>
        <v>0</v>
      </c>
      <c r="BH550" s="51">
        <f>SUMIFS(topmanager!$D:$D,topmanager!$C:$C,rs_nova!$A550,topmanager!$A:$A,rs_nova!BH$2)</f>
        <v>0</v>
      </c>
      <c r="BI550" s="51">
        <f>SUMIFS(topmanager!$D:$D,topmanager!$C:$C,rs_nova!$A550,topmanager!$A:$A,rs_nova!BI$2)</f>
        <v>0</v>
      </c>
      <c r="BJ550" s="51">
        <f>SUMIFS(topmanager!$D:$D,topmanager!$C:$C,rs_nova!$A550,topmanager!$A:$A,rs_nova!BJ$2)+SUMIFS(topmanager!$D:$D,topmanager!$C:$C,rs_nova!$A550,topmanager!$A:$A,rs_nova!BJ$2+1)</f>
        <v>0</v>
      </c>
      <c r="BK550" s="51">
        <f>IFERROR(VLOOKUP(A550,[8]ferias!$C$4:$G$100,5,FALSE),0)</f>
        <v>0</v>
      </c>
      <c r="BL550" s="51">
        <f>SUMIFS(topmanager!$D:$D,topmanager!$C:$C,rs_nova!$A550,topmanager!$A:$A,rs_nova!BL$2)</f>
        <v>0</v>
      </c>
      <c r="BM550" s="51">
        <f>SUMIFS(topmanager!$D:$D,topmanager!$C:$C,rs_nova!$A550,topmanager!$A:$A,rs_nova!BM$2)+SUMIFS(topmanager!$D:$D,topmanager!$C:$C,rs_nova!$A554,topmanager!$A:$A,151)</f>
        <v>0</v>
      </c>
      <c r="BN550" s="51">
        <f t="shared" si="138"/>
        <v>0</v>
      </c>
    </row>
    <row r="551" spans="1:66">
      <c r="A551" s="47" t="e">
        <f>total!#REF!</f>
        <v>#REF!</v>
      </c>
      <c r="B551" s="47">
        <f t="shared" si="125"/>
        <v>0</v>
      </c>
      <c r="C551" s="48" t="e">
        <f>total!#REF!</f>
        <v>#REF!</v>
      </c>
      <c r="D551" s="49" t="str">
        <f>IFERROR(VLOOKUP(A551,salario!A$3:J$32,10,FALSE),"")</f>
        <v/>
      </c>
      <c r="E551" s="49" t="str">
        <f>IFERROR(IF(VLOOKUP(A551,salario!A$3:O$32,15,FALSE)="","",VLOOKUP(A551,salario!A$3:O$32,15,FALSE)),"")</f>
        <v/>
      </c>
      <c r="F551" s="47" t="str">
        <f>IFERROR(VLOOKUP(A551,[5]base_pessoal!$B$2:$P$1504,13,FALSE),"")</f>
        <v/>
      </c>
      <c r="G551" s="50">
        <f>IFERROR(VLOOKUP(A551,salario!A$2:P$91,11,FALSE),0)*B551/30</f>
        <v>0</v>
      </c>
      <c r="H551" s="50">
        <f>SUMIFS(topmanager!$D:$D,topmanager!$C:$C,rs_nova!$A551,topmanager!$A:$A,rs_nova!H$2)+SUMIFS(topmanager!$D:$D,topmanager!$C:$C,rs_nova!$A551,topmanager!$A:$A,63)</f>
        <v>0</v>
      </c>
      <c r="I551" s="50">
        <f>-SUMIFS(topmanager!$D:$D,topmanager!$C:$C,rs_nova!$A551,topmanager!$A:$A,rs_nova!I$2)</f>
        <v>0</v>
      </c>
      <c r="J551" s="50">
        <f>SUMIFS(topmanager!$D:$D,topmanager!$C:$C,rs_nova!$A551,topmanager!$A:$A,rs_nova!J$2)</f>
        <v>0</v>
      </c>
      <c r="K551" s="50">
        <f>SUMIFS(topmanager!$D:$D,topmanager!$C:$C,rs_nova!$A551,topmanager!$A:$A,rs_nova!K$2)+SUMIFS(topmanager!$D:$D,topmanager!$C:$C,rs_nova!$A551,topmanager!$A:$A,911)</f>
        <v>0</v>
      </c>
      <c r="L551" s="50">
        <f>SUMIFS(topmanager!$D:$D,topmanager!$C:$C,rs_nova!$A551,topmanager!$A:$A,rs_nova!L$2)</f>
        <v>0</v>
      </c>
      <c r="M551" s="50">
        <f>SUMIFS(topmanager!$D:$D,topmanager!$C:$C,rs_nova!$A551,topmanager!$A:$A,rs_nova!M$2)+SUMIFS(topmanager!$D:$D,topmanager!$C:$C,rs_nova!$A551,topmanager!$A:$A,908)+SUMIFS(topmanager!$D:$D,topmanager!$C:$C,rs_nova!$A551,topmanager!$A:$A,550)</f>
        <v>0</v>
      </c>
      <c r="N551" s="50">
        <f>SUMIFS(topmanager!$D:$D,topmanager!$C:$C,rs_nova!$A551,topmanager!$A:$A,rs_nova!N$2)</f>
        <v>0</v>
      </c>
      <c r="O551" s="51">
        <f t="shared" si="126"/>
        <v>0</v>
      </c>
      <c r="P551" s="50">
        <f>IFERROR(VLOOKUP($A551,total!$B$4:$AW$437,27,0),0)</f>
        <v>0</v>
      </c>
      <c r="Q551" s="50">
        <f>IFERROR(VLOOKUP($A551,total!$B$4:$AW$437,21,0),0)</f>
        <v>0</v>
      </c>
      <c r="R551" s="50">
        <f>IFERROR(VLOOKUP($A551,total!$B$4:$AW$437,25,0),0)+IFERROR(VLOOKUP($A551,total!$B$4:$AW$437,36,0),0)</f>
        <v>0</v>
      </c>
      <c r="S551" s="50">
        <f>IFERROR(VLOOKUP(A551,gympass!$A$2:$F$148,6,0),0)</f>
        <v>0</v>
      </c>
      <c r="T551" s="50">
        <f>IFERROR(VLOOKUP($A551,total!$B$4:$AW$437,42,0),0)</f>
        <v>0</v>
      </c>
      <c r="U551" s="50">
        <f>IFERROR(VLOOKUP($A551,total!$B$4:$AW$437,32,0),0)</f>
        <v>0</v>
      </c>
      <c r="V551" s="50">
        <f>IFERROR(VLOOKUP($A551,total!$B$4:$AW$437,28,0),0)</f>
        <v>0</v>
      </c>
      <c r="W551" s="50">
        <f>IFERROR(VLOOKUP($A551,total!$B$4:$AX$437,49,0),0)</f>
        <v>0</v>
      </c>
      <c r="X551" s="50"/>
      <c r="Y551" s="50">
        <f>IFERROR(VLOOKUP(A551,#REF!,4,0),0)</f>
        <v>0</v>
      </c>
      <c r="Z551" s="50">
        <f>IFERROR(VLOOKUP(B551,#REF!,8,0),0)</f>
        <v>0</v>
      </c>
      <c r="AA551" s="50">
        <f>IFERROR(VLOOKUP($A551,total!$B$4:$AW$437,45,0),0)</f>
        <v>0</v>
      </c>
      <c r="AB551" s="50">
        <f>IFERROR(VLOOKUP($A551,total!$B$4:$AW$437,48,0),0)</f>
        <v>0</v>
      </c>
      <c r="AC551" s="50">
        <f>IFERROR(VLOOKUP($A551,total!$B$4:$AB$437,19,0),0)</f>
        <v>0</v>
      </c>
      <c r="AD551" s="50">
        <f>IFERROR(VLOOKUP($A551,total!$B$4:$AB$437,10,0),0)</f>
        <v>0</v>
      </c>
      <c r="AE551" s="50">
        <f>IFERROR(VLOOKUP($A551,total!$B$4:$AB$437,13,0),0)-SUMIFS(topmanager!$D:$D,topmanager!$C:$C,rs_nova!$A555,topmanager!$A:$A,856)</f>
        <v>0</v>
      </c>
      <c r="AF551" s="50">
        <f>IFERROR(VLOOKUP($A551,total!$B$4:$AB$437,16,0),0)</f>
        <v>0</v>
      </c>
      <c r="AG551" s="50">
        <f>IFERROR(VLOOKUP($A551,total!$B$4:$AB$437,7,0),0)</f>
        <v>0</v>
      </c>
      <c r="AH551" s="50">
        <f>IFERROR(VLOOKUP($A551,total!$B$4:$AD$437,29,0),0)</f>
        <v>0</v>
      </c>
      <c r="AI551" s="50">
        <f>IFERROR(VLOOKUP(A551,total!$B$4:$AN$437,39,0),0)</f>
        <v>0</v>
      </c>
      <c r="AJ551" s="51">
        <f t="shared" si="127"/>
        <v>0</v>
      </c>
      <c r="AK551" s="50">
        <f t="shared" si="128"/>
        <v>0</v>
      </c>
      <c r="AL551" s="50">
        <f t="shared" si="129"/>
        <v>0</v>
      </c>
      <c r="AM551" s="50">
        <f t="shared" si="130"/>
        <v>0</v>
      </c>
      <c r="AN551" s="50" t="e">
        <f t="shared" si="139"/>
        <v>#REF!</v>
      </c>
      <c r="AO551" s="50" t="e">
        <f t="shared" si="139"/>
        <v>#REF!</v>
      </c>
      <c r="AP551" s="50" t="e">
        <f t="shared" si="139"/>
        <v>#REF!</v>
      </c>
      <c r="AQ551" s="50">
        <f>IFERROR(VLOOKUP(TEXT($A551,"000000"),[6]Página1!$A$8:$S$801,13,FALSE),0)</f>
        <v>0</v>
      </c>
      <c r="AR551" s="50">
        <f>IFERROR(VLOOKUP(TEXT($A551,"000000"),[6]Página1!$A$8:$S$801,16,FALSE),0)</f>
        <v>0</v>
      </c>
      <c r="AS551" s="50">
        <f>IFERROR(VLOOKUP(TEXT($A551,"000000"),[6]Página1!$A$8:$S$801,19,FALSE),0)</f>
        <v>0</v>
      </c>
      <c r="AT551" s="50">
        <f>IFERROR(VLOOKUP(TEXT($A551,"000000"),[7]Página1!$A$8:$R$814,12,FALSE),0)</f>
        <v>0</v>
      </c>
      <c r="AU551" s="50">
        <f>IFERROR(VLOOKUP(TEXT($A551,"000000"),[7]Página1!$A$8:$R$814,15,FALSE),0)</f>
        <v>0</v>
      </c>
      <c r="AV551" s="50">
        <f>IFERROR(VLOOKUP(TEXT($A551,"000000"),[7]Página1!$A$8:$R$814,18,FALSE),0)</f>
        <v>0</v>
      </c>
      <c r="AW551" s="50"/>
      <c r="AX551" s="51" t="e">
        <f t="shared" si="131"/>
        <v>#REF!</v>
      </c>
      <c r="AY551" s="51" t="e">
        <f t="shared" si="132"/>
        <v>#REF!</v>
      </c>
      <c r="AZ551" s="51" t="e">
        <f t="shared" si="133"/>
        <v>#REF!</v>
      </c>
      <c r="BA551" s="51" t="e">
        <f t="shared" si="134"/>
        <v>#REF!</v>
      </c>
      <c r="BB551" s="51">
        <f t="shared" si="135"/>
        <v>0</v>
      </c>
      <c r="BC551" s="51" t="e">
        <f t="shared" si="136"/>
        <v>#REF!</v>
      </c>
      <c r="BD551" s="51">
        <f t="shared" si="137"/>
        <v>0</v>
      </c>
      <c r="BE551" s="51">
        <f>IFERROR(VLOOKUP(A551,salario!A$2:P$91,11,FALSE),0)</f>
        <v>0</v>
      </c>
      <c r="BF551" s="51">
        <f>SUMIFS(topmanager!$D:$D,topmanager!$C:$C,rs_nova!$A551,topmanager!$A:$A,rs_nova!BF$2)</f>
        <v>0</v>
      </c>
      <c r="BG551" s="51">
        <f>SUMIFS(topmanager!$D:$D,topmanager!$C:$C,rs_nova!$A551,topmanager!$A:$A,rs_nova!BG$2)</f>
        <v>0</v>
      </c>
      <c r="BH551" s="51">
        <f>SUMIFS(topmanager!$D:$D,topmanager!$C:$C,rs_nova!$A551,topmanager!$A:$A,rs_nova!BH$2)</f>
        <v>0</v>
      </c>
      <c r="BI551" s="51">
        <f>SUMIFS(topmanager!$D:$D,topmanager!$C:$C,rs_nova!$A551,topmanager!$A:$A,rs_nova!BI$2)</f>
        <v>0</v>
      </c>
      <c r="BJ551" s="51">
        <f>SUMIFS(topmanager!$D:$D,topmanager!$C:$C,rs_nova!$A551,topmanager!$A:$A,rs_nova!BJ$2)+SUMIFS(topmanager!$D:$D,topmanager!$C:$C,rs_nova!$A551,topmanager!$A:$A,rs_nova!BJ$2+1)</f>
        <v>0</v>
      </c>
      <c r="BK551" s="51">
        <f>IFERROR(VLOOKUP(A551,[8]ferias!$C$4:$G$100,5,FALSE),0)</f>
        <v>0</v>
      </c>
      <c r="BL551" s="51">
        <f>SUMIFS(topmanager!$D:$D,topmanager!$C:$C,rs_nova!$A551,topmanager!$A:$A,rs_nova!BL$2)</f>
        <v>0</v>
      </c>
      <c r="BM551" s="51">
        <f>SUMIFS(topmanager!$D:$D,topmanager!$C:$C,rs_nova!$A551,topmanager!$A:$A,rs_nova!BM$2)+SUMIFS(topmanager!$D:$D,topmanager!$C:$C,rs_nova!$A555,topmanager!$A:$A,151)</f>
        <v>0</v>
      </c>
      <c r="BN551" s="51">
        <f t="shared" si="138"/>
        <v>0</v>
      </c>
    </row>
    <row r="552" spans="1:66">
      <c r="A552" s="47" t="e">
        <f>total!#REF!</f>
        <v>#REF!</v>
      </c>
      <c r="B552" s="47">
        <f t="shared" si="125"/>
        <v>0</v>
      </c>
      <c r="C552" s="48" t="e">
        <f>total!#REF!</f>
        <v>#REF!</v>
      </c>
      <c r="D552" s="49" t="str">
        <f>IFERROR(VLOOKUP(A552,salario!A$3:J$32,10,FALSE),"")</f>
        <v/>
      </c>
      <c r="E552" s="49" t="str">
        <f>IFERROR(IF(VLOOKUP(A552,salario!A$3:O$32,15,FALSE)="","",VLOOKUP(A552,salario!A$3:O$32,15,FALSE)),"")</f>
        <v/>
      </c>
      <c r="F552" s="47" t="str">
        <f>IFERROR(VLOOKUP(A552,[5]base_pessoal!$B$2:$P$1504,13,FALSE),"")</f>
        <v/>
      </c>
      <c r="G552" s="50">
        <f>IFERROR(VLOOKUP(A552,salario!A$2:P$91,11,FALSE),0)*B552/30</f>
        <v>0</v>
      </c>
      <c r="H552" s="50">
        <f>SUMIFS(topmanager!$D:$D,topmanager!$C:$C,rs_nova!$A552,topmanager!$A:$A,rs_nova!H$2)+SUMIFS(topmanager!$D:$D,topmanager!$C:$C,rs_nova!$A552,topmanager!$A:$A,63)</f>
        <v>0</v>
      </c>
      <c r="I552" s="50">
        <f>-SUMIFS(topmanager!$D:$D,topmanager!$C:$C,rs_nova!$A552,topmanager!$A:$A,rs_nova!I$2)</f>
        <v>0</v>
      </c>
      <c r="J552" s="50">
        <f>SUMIFS(topmanager!$D:$D,topmanager!$C:$C,rs_nova!$A552,topmanager!$A:$A,rs_nova!J$2)</f>
        <v>0</v>
      </c>
      <c r="K552" s="50">
        <f>SUMIFS(topmanager!$D:$D,topmanager!$C:$C,rs_nova!$A552,topmanager!$A:$A,rs_nova!K$2)+SUMIFS(topmanager!$D:$D,topmanager!$C:$C,rs_nova!$A552,topmanager!$A:$A,911)</f>
        <v>0</v>
      </c>
      <c r="L552" s="50">
        <f>SUMIFS(topmanager!$D:$D,topmanager!$C:$C,rs_nova!$A552,topmanager!$A:$A,rs_nova!L$2)</f>
        <v>0</v>
      </c>
      <c r="M552" s="50">
        <f>SUMIFS(topmanager!$D:$D,topmanager!$C:$C,rs_nova!$A552,topmanager!$A:$A,rs_nova!M$2)+SUMIFS(topmanager!$D:$D,topmanager!$C:$C,rs_nova!$A552,topmanager!$A:$A,908)+SUMIFS(topmanager!$D:$D,topmanager!$C:$C,rs_nova!$A552,topmanager!$A:$A,550)</f>
        <v>0</v>
      </c>
      <c r="N552" s="50">
        <f>SUMIFS(topmanager!$D:$D,topmanager!$C:$C,rs_nova!$A552,topmanager!$A:$A,rs_nova!N$2)</f>
        <v>0</v>
      </c>
      <c r="O552" s="51">
        <f t="shared" si="126"/>
        <v>0</v>
      </c>
      <c r="P552" s="50">
        <f>IFERROR(VLOOKUP($A552,total!$B$4:$AW$437,27,0),0)</f>
        <v>0</v>
      </c>
      <c r="Q552" s="50">
        <f>IFERROR(VLOOKUP($A552,total!$B$4:$AW$437,21,0),0)</f>
        <v>0</v>
      </c>
      <c r="R552" s="50">
        <f>IFERROR(VLOOKUP($A552,total!$B$4:$AW$437,25,0),0)+IFERROR(VLOOKUP($A552,total!$B$4:$AW$437,36,0),0)</f>
        <v>0</v>
      </c>
      <c r="S552" s="50">
        <f>IFERROR(VLOOKUP(A552,gympass!$A$2:$F$148,6,0),0)</f>
        <v>0</v>
      </c>
      <c r="T552" s="50">
        <f>IFERROR(VLOOKUP($A552,total!$B$4:$AW$437,42,0),0)</f>
        <v>0</v>
      </c>
      <c r="U552" s="50">
        <f>IFERROR(VLOOKUP($A552,total!$B$4:$AW$437,32,0),0)</f>
        <v>0</v>
      </c>
      <c r="V552" s="50">
        <f>IFERROR(VLOOKUP($A552,total!$B$4:$AW$437,28,0),0)</f>
        <v>0</v>
      </c>
      <c r="W552" s="50">
        <f>IFERROR(VLOOKUP($A552,total!$B$4:$AX$437,49,0),0)</f>
        <v>0</v>
      </c>
      <c r="X552" s="50"/>
      <c r="Y552" s="50">
        <f>IFERROR(VLOOKUP(A552,#REF!,4,0),0)</f>
        <v>0</v>
      </c>
      <c r="Z552" s="50">
        <f>IFERROR(VLOOKUP(B552,#REF!,8,0),0)</f>
        <v>0</v>
      </c>
      <c r="AA552" s="50">
        <f>IFERROR(VLOOKUP($A552,total!$B$4:$AW$437,45,0),0)</f>
        <v>0</v>
      </c>
      <c r="AB552" s="50">
        <f>IFERROR(VLOOKUP($A552,total!$B$4:$AW$437,48,0),0)</f>
        <v>0</v>
      </c>
      <c r="AC552" s="50">
        <f>IFERROR(VLOOKUP($A552,total!$B$4:$AB$437,19,0),0)</f>
        <v>0</v>
      </c>
      <c r="AD552" s="50">
        <f>IFERROR(VLOOKUP($A552,total!$B$4:$AB$437,10,0),0)</f>
        <v>0</v>
      </c>
      <c r="AE552" s="50">
        <f>IFERROR(VLOOKUP($A552,total!$B$4:$AB$437,13,0),0)-SUMIFS(topmanager!$D:$D,topmanager!$C:$C,rs_nova!$A556,topmanager!$A:$A,856)</f>
        <v>0</v>
      </c>
      <c r="AF552" s="50">
        <f>IFERROR(VLOOKUP($A552,total!$B$4:$AB$437,16,0),0)</f>
        <v>0</v>
      </c>
      <c r="AG552" s="50">
        <f>IFERROR(VLOOKUP($A552,total!$B$4:$AB$437,7,0),0)</f>
        <v>0</v>
      </c>
      <c r="AH552" s="50">
        <f>IFERROR(VLOOKUP($A552,total!$B$4:$AD$437,29,0),0)</f>
        <v>0</v>
      </c>
      <c r="AI552" s="50">
        <f>IFERROR(VLOOKUP(A552,total!$B$4:$AN$437,39,0),0)</f>
        <v>0</v>
      </c>
      <c r="AJ552" s="51">
        <f t="shared" si="127"/>
        <v>0</v>
      </c>
      <c r="AK552" s="50">
        <f t="shared" si="128"/>
        <v>0</v>
      </c>
      <c r="AL552" s="50">
        <f t="shared" si="129"/>
        <v>0</v>
      </c>
      <c r="AM552" s="50">
        <f t="shared" si="130"/>
        <v>0</v>
      </c>
      <c r="AN552" s="50" t="e">
        <f t="shared" si="139"/>
        <v>#REF!</v>
      </c>
      <c r="AO552" s="50" t="e">
        <f t="shared" si="139"/>
        <v>#REF!</v>
      </c>
      <c r="AP552" s="50" t="e">
        <f t="shared" si="139"/>
        <v>#REF!</v>
      </c>
      <c r="AQ552" s="50">
        <f>IFERROR(VLOOKUP(TEXT($A552,"000000"),[6]Página1!$A$8:$S$801,13,FALSE),0)</f>
        <v>0</v>
      </c>
      <c r="AR552" s="50">
        <f>IFERROR(VLOOKUP(TEXT($A552,"000000"),[6]Página1!$A$8:$S$801,16,FALSE),0)</f>
        <v>0</v>
      </c>
      <c r="AS552" s="50">
        <f>IFERROR(VLOOKUP(TEXT($A552,"000000"),[6]Página1!$A$8:$S$801,19,FALSE),0)</f>
        <v>0</v>
      </c>
      <c r="AT552" s="50">
        <f>IFERROR(VLOOKUP(TEXT($A552,"000000"),[7]Página1!$A$8:$R$814,12,FALSE),0)</f>
        <v>0</v>
      </c>
      <c r="AU552" s="50">
        <f>IFERROR(VLOOKUP(TEXT($A552,"000000"),[7]Página1!$A$8:$R$814,15,FALSE),0)</f>
        <v>0</v>
      </c>
      <c r="AV552" s="50">
        <f>IFERROR(VLOOKUP(TEXT($A552,"000000"),[7]Página1!$A$8:$R$814,18,FALSE),0)</f>
        <v>0</v>
      </c>
      <c r="AW552" s="50"/>
      <c r="AX552" s="51" t="e">
        <f t="shared" si="131"/>
        <v>#REF!</v>
      </c>
      <c r="AY552" s="51" t="e">
        <f t="shared" si="132"/>
        <v>#REF!</v>
      </c>
      <c r="AZ552" s="51" t="e">
        <f t="shared" si="133"/>
        <v>#REF!</v>
      </c>
      <c r="BA552" s="51" t="e">
        <f t="shared" si="134"/>
        <v>#REF!</v>
      </c>
      <c r="BB552" s="51">
        <f t="shared" si="135"/>
        <v>0</v>
      </c>
      <c r="BC552" s="51" t="e">
        <f t="shared" si="136"/>
        <v>#REF!</v>
      </c>
      <c r="BD552" s="51">
        <f t="shared" si="137"/>
        <v>0</v>
      </c>
      <c r="BE552" s="51">
        <f>IFERROR(VLOOKUP(A552,salario!A$2:P$91,11,FALSE),0)</f>
        <v>0</v>
      </c>
      <c r="BF552" s="51">
        <f>SUMIFS(topmanager!$D:$D,topmanager!$C:$C,rs_nova!$A552,topmanager!$A:$A,rs_nova!BF$2)</f>
        <v>0</v>
      </c>
      <c r="BG552" s="51">
        <f>SUMIFS(topmanager!$D:$D,topmanager!$C:$C,rs_nova!$A552,topmanager!$A:$A,rs_nova!BG$2)</f>
        <v>0</v>
      </c>
      <c r="BH552" s="51">
        <f>SUMIFS(topmanager!$D:$D,topmanager!$C:$C,rs_nova!$A552,topmanager!$A:$A,rs_nova!BH$2)</f>
        <v>0</v>
      </c>
      <c r="BI552" s="51">
        <f>SUMIFS(topmanager!$D:$D,topmanager!$C:$C,rs_nova!$A552,topmanager!$A:$A,rs_nova!BI$2)</f>
        <v>0</v>
      </c>
      <c r="BJ552" s="51">
        <f>SUMIFS(topmanager!$D:$D,topmanager!$C:$C,rs_nova!$A552,topmanager!$A:$A,rs_nova!BJ$2)+SUMIFS(topmanager!$D:$D,topmanager!$C:$C,rs_nova!$A552,topmanager!$A:$A,rs_nova!BJ$2+1)</f>
        <v>0</v>
      </c>
      <c r="BK552" s="51">
        <f>IFERROR(VLOOKUP(A552,[8]ferias!$C$4:$G$100,5,FALSE),0)</f>
        <v>0</v>
      </c>
      <c r="BL552" s="51">
        <f>SUMIFS(topmanager!$D:$D,topmanager!$C:$C,rs_nova!$A552,topmanager!$A:$A,rs_nova!BL$2)</f>
        <v>0</v>
      </c>
      <c r="BM552" s="51">
        <f>SUMIFS(topmanager!$D:$D,topmanager!$C:$C,rs_nova!$A552,topmanager!$A:$A,rs_nova!BM$2)+SUMIFS(topmanager!$D:$D,topmanager!$C:$C,rs_nova!$A556,topmanager!$A:$A,151)</f>
        <v>0</v>
      </c>
      <c r="BN552" s="51">
        <f t="shared" si="138"/>
        <v>0</v>
      </c>
    </row>
    <row r="553" spans="1:66">
      <c r="A553" s="47" t="e">
        <f>total!#REF!</f>
        <v>#REF!</v>
      </c>
      <c r="B553" s="47">
        <f t="shared" si="125"/>
        <v>0</v>
      </c>
      <c r="C553" s="48" t="e">
        <f>total!#REF!</f>
        <v>#REF!</v>
      </c>
      <c r="D553" s="49" t="str">
        <f>IFERROR(VLOOKUP(A553,salario!A$3:J$32,10,FALSE),"")</f>
        <v/>
      </c>
      <c r="E553" s="49" t="str">
        <f>IFERROR(IF(VLOOKUP(A553,salario!A$3:O$32,15,FALSE)="","",VLOOKUP(A553,salario!A$3:O$32,15,FALSE)),"")</f>
        <v/>
      </c>
      <c r="F553" s="47" t="str">
        <f>IFERROR(VLOOKUP(A553,[5]base_pessoal!$B$2:$P$1504,13,FALSE),"")</f>
        <v/>
      </c>
      <c r="G553" s="50">
        <f>IFERROR(VLOOKUP(A553,salario!A$2:P$91,11,FALSE),0)*B553/30</f>
        <v>0</v>
      </c>
      <c r="H553" s="50">
        <f>SUMIFS(topmanager!$D:$D,topmanager!$C:$C,rs_nova!$A553,topmanager!$A:$A,rs_nova!H$2)+SUMIFS(topmanager!$D:$D,topmanager!$C:$C,rs_nova!$A553,topmanager!$A:$A,63)</f>
        <v>0</v>
      </c>
      <c r="I553" s="50">
        <f>-SUMIFS(topmanager!$D:$D,topmanager!$C:$C,rs_nova!$A553,topmanager!$A:$A,rs_nova!I$2)</f>
        <v>0</v>
      </c>
      <c r="J553" s="50">
        <f>SUMIFS(topmanager!$D:$D,topmanager!$C:$C,rs_nova!$A553,topmanager!$A:$A,rs_nova!J$2)</f>
        <v>0</v>
      </c>
      <c r="K553" s="50">
        <f>SUMIFS(topmanager!$D:$D,topmanager!$C:$C,rs_nova!$A553,topmanager!$A:$A,rs_nova!K$2)+SUMIFS(topmanager!$D:$D,topmanager!$C:$C,rs_nova!$A553,topmanager!$A:$A,911)</f>
        <v>0</v>
      </c>
      <c r="L553" s="50">
        <f>SUMIFS(topmanager!$D:$D,topmanager!$C:$C,rs_nova!$A553,topmanager!$A:$A,rs_nova!L$2)</f>
        <v>0</v>
      </c>
      <c r="M553" s="50">
        <f>SUMIFS(topmanager!$D:$D,topmanager!$C:$C,rs_nova!$A553,topmanager!$A:$A,rs_nova!M$2)+SUMIFS(topmanager!$D:$D,topmanager!$C:$C,rs_nova!$A553,topmanager!$A:$A,908)+SUMIFS(topmanager!$D:$D,topmanager!$C:$C,rs_nova!$A553,topmanager!$A:$A,550)</f>
        <v>0</v>
      </c>
      <c r="N553" s="50">
        <f>SUMIFS(topmanager!$D:$D,topmanager!$C:$C,rs_nova!$A553,topmanager!$A:$A,rs_nova!N$2)</f>
        <v>0</v>
      </c>
      <c r="O553" s="51">
        <f t="shared" si="126"/>
        <v>0</v>
      </c>
      <c r="P553" s="50">
        <f>IFERROR(VLOOKUP($A553,total!$B$4:$AW$437,27,0),0)</f>
        <v>0</v>
      </c>
      <c r="Q553" s="50">
        <f>IFERROR(VLOOKUP($A553,total!$B$4:$AW$437,21,0),0)</f>
        <v>0</v>
      </c>
      <c r="R553" s="50">
        <f>IFERROR(VLOOKUP($A553,total!$B$4:$AW$437,25,0),0)+IFERROR(VLOOKUP($A553,total!$B$4:$AW$437,36,0),0)</f>
        <v>0</v>
      </c>
      <c r="S553" s="50">
        <f>IFERROR(VLOOKUP(A553,gympass!$A$2:$F$148,6,0),0)</f>
        <v>0</v>
      </c>
      <c r="T553" s="50">
        <f>IFERROR(VLOOKUP($A553,total!$B$4:$AW$437,42,0),0)</f>
        <v>0</v>
      </c>
      <c r="U553" s="50">
        <f>IFERROR(VLOOKUP($A553,total!$B$4:$AW$437,32,0),0)</f>
        <v>0</v>
      </c>
      <c r="V553" s="50">
        <f>IFERROR(VLOOKUP($A553,total!$B$4:$AW$437,28,0),0)</f>
        <v>0</v>
      </c>
      <c r="W553" s="50">
        <f>IFERROR(VLOOKUP($A553,total!$B$4:$AX$437,49,0),0)</f>
        <v>0</v>
      </c>
      <c r="X553" s="50"/>
      <c r="Y553" s="50">
        <f>IFERROR(VLOOKUP(A553,#REF!,4,0),0)</f>
        <v>0</v>
      </c>
      <c r="Z553" s="50">
        <f>IFERROR(VLOOKUP(B553,#REF!,8,0),0)</f>
        <v>0</v>
      </c>
      <c r="AA553" s="50">
        <f>IFERROR(VLOOKUP($A553,total!$B$4:$AW$437,45,0),0)</f>
        <v>0</v>
      </c>
      <c r="AB553" s="50">
        <f>IFERROR(VLOOKUP($A553,total!$B$4:$AW$437,48,0),0)</f>
        <v>0</v>
      </c>
      <c r="AC553" s="50">
        <f>IFERROR(VLOOKUP($A553,total!$B$4:$AB$437,19,0),0)</f>
        <v>0</v>
      </c>
      <c r="AD553" s="50">
        <f>IFERROR(VLOOKUP($A553,total!$B$4:$AB$437,10,0),0)</f>
        <v>0</v>
      </c>
      <c r="AE553" s="50">
        <f>IFERROR(VLOOKUP($A553,total!$B$4:$AB$437,13,0),0)-SUMIFS(topmanager!$D:$D,topmanager!$C:$C,rs_nova!$A557,topmanager!$A:$A,856)</f>
        <v>0</v>
      </c>
      <c r="AF553" s="50">
        <f>IFERROR(VLOOKUP($A553,total!$B$4:$AB$437,16,0),0)</f>
        <v>0</v>
      </c>
      <c r="AG553" s="50">
        <f>IFERROR(VLOOKUP($A553,total!$B$4:$AB$437,7,0),0)</f>
        <v>0</v>
      </c>
      <c r="AH553" s="50">
        <f>IFERROR(VLOOKUP($A553,total!$B$4:$AD$437,29,0),0)</f>
        <v>0</v>
      </c>
      <c r="AI553" s="50">
        <f>IFERROR(VLOOKUP(A553,total!$B$4:$AN$437,39,0),0)</f>
        <v>0</v>
      </c>
      <c r="AJ553" s="51">
        <f t="shared" si="127"/>
        <v>0</v>
      </c>
      <c r="AK553" s="50">
        <f t="shared" si="128"/>
        <v>0</v>
      </c>
      <c r="AL553" s="50">
        <f t="shared" si="129"/>
        <v>0</v>
      </c>
      <c r="AM553" s="50">
        <f t="shared" si="130"/>
        <v>0</v>
      </c>
      <c r="AN553" s="50" t="e">
        <f t="shared" si="139"/>
        <v>#REF!</v>
      </c>
      <c r="AO553" s="50" t="e">
        <f t="shared" si="139"/>
        <v>#REF!</v>
      </c>
      <c r="AP553" s="50" t="e">
        <f t="shared" si="139"/>
        <v>#REF!</v>
      </c>
      <c r="AQ553" s="50">
        <f>IFERROR(VLOOKUP(TEXT($A553,"000000"),[6]Página1!$A$8:$S$801,13,FALSE),0)</f>
        <v>0</v>
      </c>
      <c r="AR553" s="50">
        <f>IFERROR(VLOOKUP(TEXT($A553,"000000"),[6]Página1!$A$8:$S$801,16,FALSE),0)</f>
        <v>0</v>
      </c>
      <c r="AS553" s="50">
        <f>IFERROR(VLOOKUP(TEXT($A553,"000000"),[6]Página1!$A$8:$S$801,19,FALSE),0)</f>
        <v>0</v>
      </c>
      <c r="AT553" s="50">
        <f>IFERROR(VLOOKUP(TEXT($A553,"000000"),[7]Página1!$A$8:$R$814,12,FALSE),0)</f>
        <v>0</v>
      </c>
      <c r="AU553" s="50">
        <f>IFERROR(VLOOKUP(TEXT($A553,"000000"),[7]Página1!$A$8:$R$814,15,FALSE),0)</f>
        <v>0</v>
      </c>
      <c r="AV553" s="50">
        <f>IFERROR(VLOOKUP(TEXT($A553,"000000"),[7]Página1!$A$8:$R$814,18,FALSE),0)</f>
        <v>0</v>
      </c>
      <c r="AW553" s="50"/>
      <c r="AX553" s="51" t="e">
        <f t="shared" si="131"/>
        <v>#REF!</v>
      </c>
      <c r="AY553" s="51" t="e">
        <f t="shared" si="132"/>
        <v>#REF!</v>
      </c>
      <c r="AZ553" s="51" t="e">
        <f t="shared" si="133"/>
        <v>#REF!</v>
      </c>
      <c r="BA553" s="51" t="e">
        <f t="shared" si="134"/>
        <v>#REF!</v>
      </c>
      <c r="BB553" s="51">
        <f t="shared" si="135"/>
        <v>0</v>
      </c>
      <c r="BC553" s="51" t="e">
        <f t="shared" si="136"/>
        <v>#REF!</v>
      </c>
      <c r="BD553" s="51">
        <f t="shared" si="137"/>
        <v>0</v>
      </c>
      <c r="BE553" s="51">
        <f>IFERROR(VLOOKUP(A553,salario!A$2:P$91,11,FALSE),0)</f>
        <v>0</v>
      </c>
      <c r="BF553" s="51">
        <f>SUMIFS(topmanager!$D:$D,topmanager!$C:$C,rs_nova!$A553,topmanager!$A:$A,rs_nova!BF$2)</f>
        <v>0</v>
      </c>
      <c r="BG553" s="51">
        <f>SUMIFS(topmanager!$D:$D,topmanager!$C:$C,rs_nova!$A553,topmanager!$A:$A,rs_nova!BG$2)</f>
        <v>0</v>
      </c>
      <c r="BH553" s="51">
        <f>SUMIFS(topmanager!$D:$D,topmanager!$C:$C,rs_nova!$A553,topmanager!$A:$A,rs_nova!BH$2)</f>
        <v>0</v>
      </c>
      <c r="BI553" s="51">
        <f>SUMIFS(topmanager!$D:$D,topmanager!$C:$C,rs_nova!$A553,topmanager!$A:$A,rs_nova!BI$2)</f>
        <v>0</v>
      </c>
      <c r="BJ553" s="51">
        <f>SUMIFS(topmanager!$D:$D,topmanager!$C:$C,rs_nova!$A553,topmanager!$A:$A,rs_nova!BJ$2)+SUMIFS(topmanager!$D:$D,topmanager!$C:$C,rs_nova!$A553,topmanager!$A:$A,rs_nova!BJ$2+1)</f>
        <v>0</v>
      </c>
      <c r="BK553" s="51">
        <f>IFERROR(VLOOKUP(A553,[8]ferias!$C$4:$G$100,5,FALSE),0)</f>
        <v>0</v>
      </c>
      <c r="BL553" s="51">
        <f>SUMIFS(topmanager!$D:$D,topmanager!$C:$C,rs_nova!$A553,topmanager!$A:$A,rs_nova!BL$2)</f>
        <v>0</v>
      </c>
      <c r="BM553" s="51">
        <f>SUMIFS(topmanager!$D:$D,topmanager!$C:$C,rs_nova!$A553,topmanager!$A:$A,rs_nova!BM$2)+SUMIFS(topmanager!$D:$D,topmanager!$C:$C,rs_nova!$A557,topmanager!$A:$A,151)</f>
        <v>0</v>
      </c>
      <c r="BN553" s="51">
        <f t="shared" si="138"/>
        <v>0</v>
      </c>
    </row>
    <row r="554" spans="1:66">
      <c r="A554" s="47" t="e">
        <f>total!#REF!</f>
        <v>#REF!</v>
      </c>
      <c r="B554" s="47">
        <f t="shared" si="125"/>
        <v>0</v>
      </c>
      <c r="C554" s="48" t="e">
        <f>total!#REF!</f>
        <v>#REF!</v>
      </c>
      <c r="D554" s="49" t="str">
        <f>IFERROR(VLOOKUP(A554,salario!A$3:J$32,10,FALSE),"")</f>
        <v/>
      </c>
      <c r="E554" s="49" t="str">
        <f>IFERROR(IF(VLOOKUP(A554,salario!A$3:O$32,15,FALSE)="","",VLOOKUP(A554,salario!A$3:O$32,15,FALSE)),"")</f>
        <v/>
      </c>
      <c r="F554" s="47" t="str">
        <f>IFERROR(VLOOKUP(A554,[5]base_pessoal!$B$2:$P$1504,13,FALSE),"")</f>
        <v/>
      </c>
      <c r="G554" s="50">
        <f>IFERROR(VLOOKUP(A554,salario!A$2:P$91,11,FALSE),0)*B554/30</f>
        <v>0</v>
      </c>
      <c r="H554" s="50">
        <f>SUMIFS(topmanager!$D:$D,topmanager!$C:$C,rs_nova!$A554,topmanager!$A:$A,rs_nova!H$2)+SUMIFS(topmanager!$D:$D,topmanager!$C:$C,rs_nova!$A554,topmanager!$A:$A,63)</f>
        <v>0</v>
      </c>
      <c r="I554" s="50">
        <f>-SUMIFS(topmanager!$D:$D,topmanager!$C:$C,rs_nova!$A554,topmanager!$A:$A,rs_nova!I$2)</f>
        <v>0</v>
      </c>
      <c r="J554" s="50">
        <f>SUMIFS(topmanager!$D:$D,topmanager!$C:$C,rs_nova!$A554,topmanager!$A:$A,rs_nova!J$2)</f>
        <v>0</v>
      </c>
      <c r="K554" s="50">
        <f>SUMIFS(topmanager!$D:$D,topmanager!$C:$C,rs_nova!$A554,topmanager!$A:$A,rs_nova!K$2)+SUMIFS(topmanager!$D:$D,topmanager!$C:$C,rs_nova!$A554,topmanager!$A:$A,911)</f>
        <v>0</v>
      </c>
      <c r="L554" s="50">
        <f>SUMIFS(topmanager!$D:$D,topmanager!$C:$C,rs_nova!$A554,topmanager!$A:$A,rs_nova!L$2)</f>
        <v>0</v>
      </c>
      <c r="M554" s="50">
        <f>SUMIFS(topmanager!$D:$D,topmanager!$C:$C,rs_nova!$A554,topmanager!$A:$A,rs_nova!M$2)+SUMIFS(topmanager!$D:$D,topmanager!$C:$C,rs_nova!$A554,topmanager!$A:$A,908)+SUMIFS(topmanager!$D:$D,topmanager!$C:$C,rs_nova!$A554,topmanager!$A:$A,550)</f>
        <v>0</v>
      </c>
      <c r="N554" s="50">
        <f>SUMIFS(topmanager!$D:$D,topmanager!$C:$C,rs_nova!$A554,topmanager!$A:$A,rs_nova!N$2)</f>
        <v>0</v>
      </c>
      <c r="O554" s="51">
        <f t="shared" si="126"/>
        <v>0</v>
      </c>
      <c r="P554" s="50">
        <f>IFERROR(VLOOKUP($A554,total!$B$4:$AW$437,27,0),0)</f>
        <v>0</v>
      </c>
      <c r="Q554" s="50">
        <f>IFERROR(VLOOKUP($A554,total!$B$4:$AW$437,21,0),0)</f>
        <v>0</v>
      </c>
      <c r="R554" s="50">
        <f>IFERROR(VLOOKUP($A554,total!$B$4:$AW$437,25,0),0)+IFERROR(VLOOKUP($A554,total!$B$4:$AW$437,36,0),0)</f>
        <v>0</v>
      </c>
      <c r="S554" s="50">
        <f>IFERROR(VLOOKUP(A554,gympass!$A$2:$F$148,6,0),0)</f>
        <v>0</v>
      </c>
      <c r="T554" s="50">
        <f>IFERROR(VLOOKUP($A554,total!$B$4:$AW$437,42,0),0)</f>
        <v>0</v>
      </c>
      <c r="U554" s="50">
        <f>IFERROR(VLOOKUP($A554,total!$B$4:$AW$437,32,0),0)</f>
        <v>0</v>
      </c>
      <c r="V554" s="50">
        <f>IFERROR(VLOOKUP($A554,total!$B$4:$AW$437,28,0),0)</f>
        <v>0</v>
      </c>
      <c r="W554" s="50">
        <f>IFERROR(VLOOKUP($A554,total!$B$4:$AX$437,49,0),0)</f>
        <v>0</v>
      </c>
      <c r="X554" s="50"/>
      <c r="Y554" s="50">
        <f>IFERROR(VLOOKUP(A554,#REF!,4,0),0)</f>
        <v>0</v>
      </c>
      <c r="Z554" s="50">
        <f>IFERROR(VLOOKUP(B554,#REF!,8,0),0)</f>
        <v>0</v>
      </c>
      <c r="AA554" s="50">
        <f>IFERROR(VLOOKUP($A554,total!$B$4:$AW$437,45,0),0)</f>
        <v>0</v>
      </c>
      <c r="AB554" s="50">
        <f>IFERROR(VLOOKUP($A554,total!$B$4:$AW$437,48,0),0)</f>
        <v>0</v>
      </c>
      <c r="AC554" s="50">
        <f>IFERROR(VLOOKUP($A554,total!$B$4:$AB$437,19,0),0)</f>
        <v>0</v>
      </c>
      <c r="AD554" s="50">
        <f>IFERROR(VLOOKUP($A554,total!$B$4:$AB$437,10,0),0)</f>
        <v>0</v>
      </c>
      <c r="AE554" s="50">
        <f>IFERROR(VLOOKUP($A554,total!$B$4:$AB$437,13,0),0)-SUMIFS(topmanager!$D:$D,topmanager!$C:$C,rs_nova!$A558,topmanager!$A:$A,856)</f>
        <v>0</v>
      </c>
      <c r="AF554" s="50">
        <f>IFERROR(VLOOKUP($A554,total!$B$4:$AB$437,16,0),0)</f>
        <v>0</v>
      </c>
      <c r="AG554" s="50">
        <f>IFERROR(VLOOKUP($A554,total!$B$4:$AB$437,7,0),0)</f>
        <v>0</v>
      </c>
      <c r="AH554" s="50">
        <f>IFERROR(VLOOKUP($A554,total!$B$4:$AD$437,29,0),0)</f>
        <v>0</v>
      </c>
      <c r="AI554" s="50">
        <f>IFERROR(VLOOKUP(A554,total!$B$4:$AN$437,39,0),0)</f>
        <v>0</v>
      </c>
      <c r="AJ554" s="51">
        <f t="shared" si="127"/>
        <v>0</v>
      </c>
      <c r="AK554" s="50">
        <f t="shared" si="128"/>
        <v>0</v>
      </c>
      <c r="AL554" s="50">
        <f t="shared" si="129"/>
        <v>0</v>
      </c>
      <c r="AM554" s="50">
        <f t="shared" si="130"/>
        <v>0</v>
      </c>
      <c r="AN554" s="50" t="e">
        <f t="shared" si="139"/>
        <v>#REF!</v>
      </c>
      <c r="AO554" s="50" t="e">
        <f t="shared" si="139"/>
        <v>#REF!</v>
      </c>
      <c r="AP554" s="50" t="e">
        <f t="shared" si="139"/>
        <v>#REF!</v>
      </c>
      <c r="AQ554" s="50">
        <f>IFERROR(VLOOKUP(TEXT($A554,"000000"),[6]Página1!$A$8:$S$801,13,FALSE),0)</f>
        <v>0</v>
      </c>
      <c r="AR554" s="50">
        <f>IFERROR(VLOOKUP(TEXT($A554,"000000"),[6]Página1!$A$8:$S$801,16,FALSE),0)</f>
        <v>0</v>
      </c>
      <c r="AS554" s="50">
        <f>IFERROR(VLOOKUP(TEXT($A554,"000000"),[6]Página1!$A$8:$S$801,19,FALSE),0)</f>
        <v>0</v>
      </c>
      <c r="AT554" s="50">
        <f>IFERROR(VLOOKUP(TEXT($A554,"000000"),[7]Página1!$A$8:$R$814,12,FALSE),0)</f>
        <v>0</v>
      </c>
      <c r="AU554" s="50">
        <f>IFERROR(VLOOKUP(TEXT($A554,"000000"),[7]Página1!$A$8:$R$814,15,FALSE),0)</f>
        <v>0</v>
      </c>
      <c r="AV554" s="50">
        <f>IFERROR(VLOOKUP(TEXT($A554,"000000"),[7]Página1!$A$8:$R$814,18,FALSE),0)</f>
        <v>0</v>
      </c>
      <c r="AW554" s="50"/>
      <c r="AX554" s="51" t="e">
        <f t="shared" si="131"/>
        <v>#REF!</v>
      </c>
      <c r="AY554" s="51" t="e">
        <f t="shared" si="132"/>
        <v>#REF!</v>
      </c>
      <c r="AZ554" s="51" t="e">
        <f t="shared" si="133"/>
        <v>#REF!</v>
      </c>
      <c r="BA554" s="51" t="e">
        <f t="shared" si="134"/>
        <v>#REF!</v>
      </c>
      <c r="BB554" s="51">
        <f t="shared" si="135"/>
        <v>0</v>
      </c>
      <c r="BC554" s="51" t="e">
        <f t="shared" si="136"/>
        <v>#REF!</v>
      </c>
      <c r="BD554" s="51">
        <f t="shared" si="137"/>
        <v>0</v>
      </c>
      <c r="BE554" s="51">
        <f>IFERROR(VLOOKUP(A554,salario!A$2:P$91,11,FALSE),0)</f>
        <v>0</v>
      </c>
      <c r="BF554" s="51">
        <f>SUMIFS(topmanager!$D:$D,topmanager!$C:$C,rs_nova!$A554,topmanager!$A:$A,rs_nova!BF$2)</f>
        <v>0</v>
      </c>
      <c r="BG554" s="51">
        <f>SUMIFS(topmanager!$D:$D,topmanager!$C:$C,rs_nova!$A554,topmanager!$A:$A,rs_nova!BG$2)</f>
        <v>0</v>
      </c>
      <c r="BH554" s="51">
        <f>SUMIFS(topmanager!$D:$D,topmanager!$C:$C,rs_nova!$A554,topmanager!$A:$A,rs_nova!BH$2)</f>
        <v>0</v>
      </c>
      <c r="BI554" s="51">
        <f>SUMIFS(topmanager!$D:$D,topmanager!$C:$C,rs_nova!$A554,topmanager!$A:$A,rs_nova!BI$2)</f>
        <v>0</v>
      </c>
      <c r="BJ554" s="51">
        <f>SUMIFS(topmanager!$D:$D,topmanager!$C:$C,rs_nova!$A554,topmanager!$A:$A,rs_nova!BJ$2)+SUMIFS(topmanager!$D:$D,topmanager!$C:$C,rs_nova!$A554,topmanager!$A:$A,rs_nova!BJ$2+1)</f>
        <v>0</v>
      </c>
      <c r="BK554" s="51">
        <f>IFERROR(VLOOKUP(A554,[8]ferias!$C$4:$G$100,5,FALSE),0)</f>
        <v>0</v>
      </c>
      <c r="BL554" s="51">
        <f>SUMIFS(topmanager!$D:$D,topmanager!$C:$C,rs_nova!$A554,topmanager!$A:$A,rs_nova!BL$2)</f>
        <v>0</v>
      </c>
      <c r="BM554" s="51">
        <f>SUMIFS(topmanager!$D:$D,topmanager!$C:$C,rs_nova!$A554,topmanager!$A:$A,rs_nova!BM$2)+SUMIFS(topmanager!$D:$D,topmanager!$C:$C,rs_nova!$A558,topmanager!$A:$A,151)</f>
        <v>0</v>
      </c>
      <c r="BN554" s="51">
        <f t="shared" si="138"/>
        <v>0</v>
      </c>
    </row>
    <row r="555" spans="1:66">
      <c r="A555" s="47" t="e">
        <f>total!#REF!</f>
        <v>#REF!</v>
      </c>
      <c r="B555" s="47">
        <f t="shared" si="125"/>
        <v>0</v>
      </c>
      <c r="C555" s="48" t="e">
        <f>total!#REF!</f>
        <v>#REF!</v>
      </c>
      <c r="D555" s="49" t="str">
        <f>IFERROR(VLOOKUP(A555,salario!A$3:J$32,10,FALSE),"")</f>
        <v/>
      </c>
      <c r="E555" s="49" t="str">
        <f>IFERROR(IF(VLOOKUP(A555,salario!A$3:O$32,15,FALSE)="","",VLOOKUP(A555,salario!A$3:O$32,15,FALSE)),"")</f>
        <v/>
      </c>
      <c r="F555" s="47" t="str">
        <f>IFERROR(VLOOKUP(A555,[5]base_pessoal!$B$2:$P$1504,13,FALSE),"")</f>
        <v/>
      </c>
      <c r="G555" s="50">
        <f>IFERROR(VLOOKUP(A555,salario!A$2:P$91,11,FALSE),0)*B555/30</f>
        <v>0</v>
      </c>
      <c r="H555" s="50">
        <f>SUMIFS(topmanager!$D:$D,topmanager!$C:$C,rs_nova!$A555,topmanager!$A:$A,rs_nova!H$2)+SUMIFS(topmanager!$D:$D,topmanager!$C:$C,rs_nova!$A555,topmanager!$A:$A,63)</f>
        <v>0</v>
      </c>
      <c r="I555" s="50">
        <f>-SUMIFS(topmanager!$D:$D,topmanager!$C:$C,rs_nova!$A555,topmanager!$A:$A,rs_nova!I$2)</f>
        <v>0</v>
      </c>
      <c r="J555" s="50">
        <f>SUMIFS(topmanager!$D:$D,topmanager!$C:$C,rs_nova!$A555,topmanager!$A:$A,rs_nova!J$2)</f>
        <v>0</v>
      </c>
      <c r="K555" s="50">
        <f>SUMIFS(topmanager!$D:$D,topmanager!$C:$C,rs_nova!$A555,topmanager!$A:$A,rs_nova!K$2)+SUMIFS(topmanager!$D:$D,topmanager!$C:$C,rs_nova!$A555,topmanager!$A:$A,911)</f>
        <v>0</v>
      </c>
      <c r="L555" s="50">
        <f>SUMIFS(topmanager!$D:$D,topmanager!$C:$C,rs_nova!$A555,topmanager!$A:$A,rs_nova!L$2)</f>
        <v>0</v>
      </c>
      <c r="M555" s="50">
        <f>SUMIFS(topmanager!$D:$D,topmanager!$C:$C,rs_nova!$A555,topmanager!$A:$A,rs_nova!M$2)+SUMIFS(topmanager!$D:$D,topmanager!$C:$C,rs_nova!$A555,topmanager!$A:$A,908)+SUMIFS(topmanager!$D:$D,topmanager!$C:$C,rs_nova!$A555,topmanager!$A:$A,550)</f>
        <v>0</v>
      </c>
      <c r="N555" s="50">
        <f>SUMIFS(topmanager!$D:$D,topmanager!$C:$C,rs_nova!$A555,topmanager!$A:$A,rs_nova!N$2)</f>
        <v>0</v>
      </c>
      <c r="O555" s="51">
        <f t="shared" si="126"/>
        <v>0</v>
      </c>
      <c r="P555" s="50">
        <f>IFERROR(VLOOKUP($A555,total!$B$4:$AW$437,27,0),0)</f>
        <v>0</v>
      </c>
      <c r="Q555" s="50">
        <f>IFERROR(VLOOKUP($A555,total!$B$4:$AW$437,21,0),0)</f>
        <v>0</v>
      </c>
      <c r="R555" s="50">
        <f>IFERROR(VLOOKUP($A555,total!$B$4:$AW$437,25,0),0)+IFERROR(VLOOKUP($A555,total!$B$4:$AW$437,36,0),0)</f>
        <v>0</v>
      </c>
      <c r="S555" s="50">
        <f>IFERROR(VLOOKUP(A555,gympass!$A$2:$F$148,6,0),0)</f>
        <v>0</v>
      </c>
      <c r="T555" s="50">
        <f>IFERROR(VLOOKUP($A555,total!$B$4:$AW$437,42,0),0)</f>
        <v>0</v>
      </c>
      <c r="U555" s="50">
        <f>IFERROR(VLOOKUP($A555,total!$B$4:$AW$437,32,0),0)</f>
        <v>0</v>
      </c>
      <c r="V555" s="50">
        <f>IFERROR(VLOOKUP($A555,total!$B$4:$AW$437,28,0),0)</f>
        <v>0</v>
      </c>
      <c r="W555" s="50">
        <f>IFERROR(VLOOKUP($A555,total!$B$4:$AX$437,49,0),0)</f>
        <v>0</v>
      </c>
      <c r="X555" s="50"/>
      <c r="Y555" s="50">
        <f>IFERROR(VLOOKUP(A555,#REF!,4,0),0)</f>
        <v>0</v>
      </c>
      <c r="Z555" s="50">
        <f>IFERROR(VLOOKUP(B555,#REF!,8,0),0)</f>
        <v>0</v>
      </c>
      <c r="AA555" s="50">
        <f>IFERROR(VLOOKUP($A555,total!$B$4:$AW$437,45,0),0)</f>
        <v>0</v>
      </c>
      <c r="AB555" s="50">
        <f>IFERROR(VLOOKUP($A555,total!$B$4:$AW$437,48,0),0)</f>
        <v>0</v>
      </c>
      <c r="AC555" s="50">
        <f>IFERROR(VLOOKUP($A555,total!$B$4:$AB$437,19,0),0)</f>
        <v>0</v>
      </c>
      <c r="AD555" s="50">
        <f>IFERROR(VLOOKUP($A555,total!$B$4:$AB$437,10,0),0)</f>
        <v>0</v>
      </c>
      <c r="AE555" s="50">
        <f>IFERROR(VLOOKUP($A555,total!$B$4:$AB$437,13,0),0)-SUMIFS(topmanager!$D:$D,topmanager!$C:$C,rs_nova!$A559,topmanager!$A:$A,856)</f>
        <v>0</v>
      </c>
      <c r="AF555" s="50">
        <f>IFERROR(VLOOKUP($A555,total!$B$4:$AB$437,16,0),0)</f>
        <v>0</v>
      </c>
      <c r="AG555" s="50">
        <f>IFERROR(VLOOKUP($A555,total!$B$4:$AB$437,7,0),0)</f>
        <v>0</v>
      </c>
      <c r="AH555" s="50">
        <f>IFERROR(VLOOKUP($A555,total!$B$4:$AD$437,29,0),0)</f>
        <v>0</v>
      </c>
      <c r="AI555" s="50">
        <f>IFERROR(VLOOKUP(A555,total!$B$4:$AN$437,39,0),0)</f>
        <v>0</v>
      </c>
      <c r="AJ555" s="51">
        <f t="shared" si="127"/>
        <v>0</v>
      </c>
      <c r="AK555" s="50">
        <f t="shared" si="128"/>
        <v>0</v>
      </c>
      <c r="AL555" s="50">
        <f t="shared" si="129"/>
        <v>0</v>
      </c>
      <c r="AM555" s="50">
        <f t="shared" si="130"/>
        <v>0</v>
      </c>
      <c r="AN555" s="50" t="e">
        <f t="shared" si="139"/>
        <v>#REF!</v>
      </c>
      <c r="AO555" s="50" t="e">
        <f t="shared" si="139"/>
        <v>#REF!</v>
      </c>
      <c r="AP555" s="50" t="e">
        <f t="shared" si="139"/>
        <v>#REF!</v>
      </c>
      <c r="AQ555" s="50">
        <f>IFERROR(VLOOKUP(TEXT($A555,"000000"),[6]Página1!$A$8:$S$801,13,FALSE),0)</f>
        <v>0</v>
      </c>
      <c r="AR555" s="50">
        <f>IFERROR(VLOOKUP(TEXT($A555,"000000"),[6]Página1!$A$8:$S$801,16,FALSE),0)</f>
        <v>0</v>
      </c>
      <c r="AS555" s="50">
        <f>IFERROR(VLOOKUP(TEXT($A555,"000000"),[6]Página1!$A$8:$S$801,19,FALSE),0)</f>
        <v>0</v>
      </c>
      <c r="AT555" s="50">
        <f>IFERROR(VLOOKUP(TEXT($A555,"000000"),[7]Página1!$A$8:$R$814,12,FALSE),0)</f>
        <v>0</v>
      </c>
      <c r="AU555" s="50">
        <f>IFERROR(VLOOKUP(TEXT($A555,"000000"),[7]Página1!$A$8:$R$814,15,FALSE),0)</f>
        <v>0</v>
      </c>
      <c r="AV555" s="50">
        <f>IFERROR(VLOOKUP(TEXT($A555,"000000"),[7]Página1!$A$8:$R$814,18,FALSE),0)</f>
        <v>0</v>
      </c>
      <c r="AW555" s="50"/>
      <c r="AX555" s="51" t="e">
        <f t="shared" si="131"/>
        <v>#REF!</v>
      </c>
      <c r="AY555" s="51" t="e">
        <f t="shared" si="132"/>
        <v>#REF!</v>
      </c>
      <c r="AZ555" s="51" t="e">
        <f t="shared" si="133"/>
        <v>#REF!</v>
      </c>
      <c r="BA555" s="51" t="e">
        <f t="shared" si="134"/>
        <v>#REF!</v>
      </c>
      <c r="BB555" s="51">
        <f t="shared" si="135"/>
        <v>0</v>
      </c>
      <c r="BC555" s="51" t="e">
        <f t="shared" si="136"/>
        <v>#REF!</v>
      </c>
      <c r="BD555" s="51">
        <f t="shared" si="137"/>
        <v>0</v>
      </c>
      <c r="BE555" s="51">
        <f>IFERROR(VLOOKUP(A555,salario!A$2:P$91,11,FALSE),0)</f>
        <v>0</v>
      </c>
      <c r="BF555" s="51">
        <f>SUMIFS(topmanager!$D:$D,topmanager!$C:$C,rs_nova!$A555,topmanager!$A:$A,rs_nova!BF$2)</f>
        <v>0</v>
      </c>
      <c r="BG555" s="51">
        <f>SUMIFS(topmanager!$D:$D,topmanager!$C:$C,rs_nova!$A555,topmanager!$A:$A,rs_nova!BG$2)</f>
        <v>0</v>
      </c>
      <c r="BH555" s="51">
        <f>SUMIFS(topmanager!$D:$D,topmanager!$C:$C,rs_nova!$A555,topmanager!$A:$A,rs_nova!BH$2)</f>
        <v>0</v>
      </c>
      <c r="BI555" s="51">
        <f>SUMIFS(topmanager!$D:$D,topmanager!$C:$C,rs_nova!$A555,topmanager!$A:$A,rs_nova!BI$2)</f>
        <v>0</v>
      </c>
      <c r="BJ555" s="51">
        <f>SUMIFS(topmanager!$D:$D,topmanager!$C:$C,rs_nova!$A555,topmanager!$A:$A,rs_nova!BJ$2)+SUMIFS(topmanager!$D:$D,topmanager!$C:$C,rs_nova!$A555,topmanager!$A:$A,rs_nova!BJ$2+1)</f>
        <v>0</v>
      </c>
      <c r="BK555" s="51">
        <f>IFERROR(VLOOKUP(A555,[8]ferias!$C$4:$G$100,5,FALSE),0)</f>
        <v>0</v>
      </c>
      <c r="BL555" s="51">
        <f>SUMIFS(topmanager!$D:$D,topmanager!$C:$C,rs_nova!$A555,topmanager!$A:$A,rs_nova!BL$2)</f>
        <v>0</v>
      </c>
      <c r="BM555" s="51">
        <f>SUMIFS(topmanager!$D:$D,topmanager!$C:$C,rs_nova!$A555,topmanager!$A:$A,rs_nova!BM$2)+SUMIFS(topmanager!$D:$D,topmanager!$C:$C,rs_nova!$A559,topmanager!$A:$A,151)</f>
        <v>0</v>
      </c>
      <c r="BN555" s="51">
        <f t="shared" si="138"/>
        <v>0</v>
      </c>
    </row>
    <row r="556" spans="1:66">
      <c r="A556" s="47" t="e">
        <f>total!#REF!</f>
        <v>#REF!</v>
      </c>
      <c r="B556" s="47">
        <f t="shared" si="125"/>
        <v>0</v>
      </c>
      <c r="C556" s="48" t="e">
        <f>total!#REF!</f>
        <v>#REF!</v>
      </c>
      <c r="D556" s="49" t="str">
        <f>IFERROR(VLOOKUP(A556,salario!A$3:J$32,10,FALSE),"")</f>
        <v/>
      </c>
      <c r="E556" s="49" t="str">
        <f>IFERROR(IF(VLOOKUP(A556,salario!A$3:O$32,15,FALSE)="","",VLOOKUP(A556,salario!A$3:O$32,15,FALSE)),"")</f>
        <v/>
      </c>
      <c r="F556" s="47" t="str">
        <f>IFERROR(VLOOKUP(A556,[5]base_pessoal!$B$2:$P$1504,13,FALSE),"")</f>
        <v/>
      </c>
      <c r="G556" s="50">
        <f>IFERROR(VLOOKUP(A556,salario!A$2:P$91,11,FALSE),0)*B556/30</f>
        <v>0</v>
      </c>
      <c r="H556" s="50">
        <f>SUMIFS(topmanager!$D:$D,topmanager!$C:$C,rs_nova!$A556,topmanager!$A:$A,rs_nova!H$2)+SUMIFS(topmanager!$D:$D,topmanager!$C:$C,rs_nova!$A556,topmanager!$A:$A,63)</f>
        <v>0</v>
      </c>
      <c r="I556" s="50">
        <f>-SUMIFS(topmanager!$D:$D,topmanager!$C:$C,rs_nova!$A556,topmanager!$A:$A,rs_nova!I$2)</f>
        <v>0</v>
      </c>
      <c r="J556" s="50">
        <f>SUMIFS(topmanager!$D:$D,topmanager!$C:$C,rs_nova!$A556,topmanager!$A:$A,rs_nova!J$2)</f>
        <v>0</v>
      </c>
      <c r="K556" s="50">
        <f>SUMIFS(topmanager!$D:$D,topmanager!$C:$C,rs_nova!$A556,topmanager!$A:$A,rs_nova!K$2)+SUMIFS(topmanager!$D:$D,topmanager!$C:$C,rs_nova!$A556,topmanager!$A:$A,911)</f>
        <v>0</v>
      </c>
      <c r="L556" s="50">
        <f>SUMIFS(topmanager!$D:$D,topmanager!$C:$C,rs_nova!$A556,topmanager!$A:$A,rs_nova!L$2)</f>
        <v>0</v>
      </c>
      <c r="M556" s="50">
        <f>SUMIFS(topmanager!$D:$D,topmanager!$C:$C,rs_nova!$A556,topmanager!$A:$A,rs_nova!M$2)+SUMIFS(topmanager!$D:$D,topmanager!$C:$C,rs_nova!$A556,topmanager!$A:$A,908)+SUMIFS(topmanager!$D:$D,topmanager!$C:$C,rs_nova!$A556,topmanager!$A:$A,550)</f>
        <v>0</v>
      </c>
      <c r="N556" s="50">
        <f>SUMIFS(topmanager!$D:$D,topmanager!$C:$C,rs_nova!$A556,topmanager!$A:$A,rs_nova!N$2)</f>
        <v>0</v>
      </c>
      <c r="O556" s="51">
        <f t="shared" si="126"/>
        <v>0</v>
      </c>
      <c r="P556" s="50">
        <f>IFERROR(VLOOKUP($A556,total!$B$4:$AW$437,27,0),0)</f>
        <v>0</v>
      </c>
      <c r="Q556" s="50">
        <f>IFERROR(VLOOKUP($A556,total!$B$4:$AW$437,21,0),0)</f>
        <v>0</v>
      </c>
      <c r="R556" s="50">
        <f>IFERROR(VLOOKUP($A556,total!$B$4:$AW$437,25,0),0)+IFERROR(VLOOKUP($A556,total!$B$4:$AW$437,36,0),0)</f>
        <v>0</v>
      </c>
      <c r="S556" s="50">
        <f>IFERROR(VLOOKUP(A556,gympass!$A$2:$F$148,6,0),0)</f>
        <v>0</v>
      </c>
      <c r="T556" s="50">
        <f>IFERROR(VLOOKUP($A556,total!$B$4:$AW$437,42,0),0)</f>
        <v>0</v>
      </c>
      <c r="U556" s="50">
        <f>IFERROR(VLOOKUP($A556,total!$B$4:$AW$437,32,0),0)</f>
        <v>0</v>
      </c>
      <c r="V556" s="50">
        <f>IFERROR(VLOOKUP($A556,total!$B$4:$AW$437,28,0),0)</f>
        <v>0</v>
      </c>
      <c r="W556" s="50">
        <f>IFERROR(VLOOKUP($A556,total!$B$4:$AX$437,49,0),0)</f>
        <v>0</v>
      </c>
      <c r="X556" s="50"/>
      <c r="Y556" s="50">
        <f>IFERROR(VLOOKUP(A556,#REF!,4,0),0)</f>
        <v>0</v>
      </c>
      <c r="Z556" s="50">
        <f>IFERROR(VLOOKUP(B556,#REF!,8,0),0)</f>
        <v>0</v>
      </c>
      <c r="AA556" s="50">
        <f>IFERROR(VLOOKUP($A556,total!$B$4:$AW$437,45,0),0)</f>
        <v>0</v>
      </c>
      <c r="AB556" s="50">
        <f>IFERROR(VLOOKUP($A556,total!$B$4:$AW$437,48,0),0)</f>
        <v>0</v>
      </c>
      <c r="AC556" s="50">
        <f>IFERROR(VLOOKUP($A556,total!$B$4:$AB$437,19,0),0)</f>
        <v>0</v>
      </c>
      <c r="AD556" s="50">
        <f>IFERROR(VLOOKUP($A556,total!$B$4:$AB$437,10,0),0)</f>
        <v>0</v>
      </c>
      <c r="AE556" s="50">
        <f>IFERROR(VLOOKUP($A556,total!$B$4:$AB$437,13,0),0)-SUMIFS(topmanager!$D:$D,topmanager!$C:$C,rs_nova!$A560,topmanager!$A:$A,856)</f>
        <v>0</v>
      </c>
      <c r="AF556" s="50">
        <f>IFERROR(VLOOKUP($A556,total!$B$4:$AB$437,16,0),0)</f>
        <v>0</v>
      </c>
      <c r="AG556" s="50">
        <f>IFERROR(VLOOKUP($A556,total!$B$4:$AB$437,7,0),0)</f>
        <v>0</v>
      </c>
      <c r="AH556" s="50">
        <f>IFERROR(VLOOKUP($A556,total!$B$4:$AD$437,29,0),0)</f>
        <v>0</v>
      </c>
      <c r="AI556" s="50">
        <f>IFERROR(VLOOKUP(A556,total!$B$4:$AN$437,39,0),0)</f>
        <v>0</v>
      </c>
      <c r="AJ556" s="51">
        <f t="shared" si="127"/>
        <v>0</v>
      </c>
      <c r="AK556" s="50">
        <f t="shared" si="128"/>
        <v>0</v>
      </c>
      <c r="AL556" s="50">
        <f t="shared" si="129"/>
        <v>0</v>
      </c>
      <c r="AM556" s="50">
        <f t="shared" si="130"/>
        <v>0</v>
      </c>
      <c r="AN556" s="50" t="e">
        <f t="shared" si="139"/>
        <v>#REF!</v>
      </c>
      <c r="AO556" s="50" t="e">
        <f t="shared" si="139"/>
        <v>#REF!</v>
      </c>
      <c r="AP556" s="50" t="e">
        <f t="shared" si="139"/>
        <v>#REF!</v>
      </c>
      <c r="AQ556" s="50">
        <f>IFERROR(VLOOKUP(TEXT($A556,"000000"),[6]Página1!$A$8:$S$801,13,FALSE),0)</f>
        <v>0</v>
      </c>
      <c r="AR556" s="50">
        <f>IFERROR(VLOOKUP(TEXT($A556,"000000"),[6]Página1!$A$8:$S$801,16,FALSE),0)</f>
        <v>0</v>
      </c>
      <c r="AS556" s="50">
        <f>IFERROR(VLOOKUP(TEXT($A556,"000000"),[6]Página1!$A$8:$S$801,19,FALSE),0)</f>
        <v>0</v>
      </c>
      <c r="AT556" s="50">
        <f>IFERROR(VLOOKUP(TEXT($A556,"000000"),[7]Página1!$A$8:$R$814,12,FALSE),0)</f>
        <v>0</v>
      </c>
      <c r="AU556" s="50">
        <f>IFERROR(VLOOKUP(TEXT($A556,"000000"),[7]Página1!$A$8:$R$814,15,FALSE),0)</f>
        <v>0</v>
      </c>
      <c r="AV556" s="50">
        <f>IFERROR(VLOOKUP(TEXT($A556,"000000"),[7]Página1!$A$8:$R$814,18,FALSE),0)</f>
        <v>0</v>
      </c>
      <c r="AW556" s="50"/>
      <c r="AX556" s="51" t="e">
        <f t="shared" si="131"/>
        <v>#REF!</v>
      </c>
      <c r="AY556" s="51" t="e">
        <f t="shared" si="132"/>
        <v>#REF!</v>
      </c>
      <c r="AZ556" s="51" t="e">
        <f t="shared" si="133"/>
        <v>#REF!</v>
      </c>
      <c r="BA556" s="51" t="e">
        <f t="shared" si="134"/>
        <v>#REF!</v>
      </c>
      <c r="BB556" s="51">
        <f t="shared" si="135"/>
        <v>0</v>
      </c>
      <c r="BC556" s="51" t="e">
        <f t="shared" si="136"/>
        <v>#REF!</v>
      </c>
      <c r="BD556" s="51">
        <f t="shared" si="137"/>
        <v>0</v>
      </c>
      <c r="BE556" s="51">
        <f>IFERROR(VLOOKUP(A556,salario!A$2:P$91,11,FALSE),0)</f>
        <v>0</v>
      </c>
      <c r="BF556" s="51">
        <f>SUMIFS(topmanager!$D:$D,topmanager!$C:$C,rs_nova!$A556,topmanager!$A:$A,rs_nova!BF$2)</f>
        <v>0</v>
      </c>
      <c r="BG556" s="51">
        <f>SUMIFS(topmanager!$D:$D,topmanager!$C:$C,rs_nova!$A556,topmanager!$A:$A,rs_nova!BG$2)</f>
        <v>0</v>
      </c>
      <c r="BH556" s="51">
        <f>SUMIFS(topmanager!$D:$D,topmanager!$C:$C,rs_nova!$A556,topmanager!$A:$A,rs_nova!BH$2)</f>
        <v>0</v>
      </c>
      <c r="BI556" s="51">
        <f>SUMIFS(topmanager!$D:$D,topmanager!$C:$C,rs_nova!$A556,topmanager!$A:$A,rs_nova!BI$2)</f>
        <v>0</v>
      </c>
      <c r="BJ556" s="51">
        <f>SUMIFS(topmanager!$D:$D,topmanager!$C:$C,rs_nova!$A556,topmanager!$A:$A,rs_nova!BJ$2)+SUMIFS(topmanager!$D:$D,topmanager!$C:$C,rs_nova!$A556,topmanager!$A:$A,rs_nova!BJ$2+1)</f>
        <v>0</v>
      </c>
      <c r="BK556" s="51">
        <f>IFERROR(VLOOKUP(A556,[8]ferias!$C$4:$G$100,5,FALSE),0)</f>
        <v>0</v>
      </c>
      <c r="BL556" s="51">
        <f>SUMIFS(topmanager!$D:$D,topmanager!$C:$C,rs_nova!$A556,topmanager!$A:$A,rs_nova!BL$2)</f>
        <v>0</v>
      </c>
      <c r="BM556" s="51">
        <f>SUMIFS(topmanager!$D:$D,topmanager!$C:$C,rs_nova!$A556,topmanager!$A:$A,rs_nova!BM$2)+SUMIFS(topmanager!$D:$D,topmanager!$C:$C,rs_nova!$A560,topmanager!$A:$A,151)</f>
        <v>0</v>
      </c>
      <c r="BN556" s="51">
        <f t="shared" si="138"/>
        <v>0</v>
      </c>
    </row>
    <row r="557" spans="1:66">
      <c r="A557" s="47" t="e">
        <f>total!#REF!</f>
        <v>#REF!</v>
      </c>
      <c r="B557" s="47">
        <f t="shared" si="125"/>
        <v>0</v>
      </c>
      <c r="C557" s="48" t="e">
        <f>total!#REF!</f>
        <v>#REF!</v>
      </c>
      <c r="D557" s="49" t="str">
        <f>IFERROR(VLOOKUP(A557,salario!A$3:J$32,10,FALSE),"")</f>
        <v/>
      </c>
      <c r="E557" s="49" t="str">
        <f>IFERROR(IF(VLOOKUP(A557,salario!A$3:O$32,15,FALSE)="","",VLOOKUP(A557,salario!A$3:O$32,15,FALSE)),"")</f>
        <v/>
      </c>
      <c r="F557" s="47" t="str">
        <f>IFERROR(VLOOKUP(A557,[5]base_pessoal!$B$2:$P$1504,13,FALSE),"")</f>
        <v/>
      </c>
      <c r="G557" s="50">
        <f>IFERROR(VLOOKUP(A557,salario!A$2:P$91,11,FALSE),0)*B557/30</f>
        <v>0</v>
      </c>
      <c r="H557" s="50">
        <f>SUMIFS(topmanager!$D:$D,topmanager!$C:$C,rs_nova!$A557,topmanager!$A:$A,rs_nova!H$2)+SUMIFS(topmanager!$D:$D,topmanager!$C:$C,rs_nova!$A557,topmanager!$A:$A,63)</f>
        <v>0</v>
      </c>
      <c r="I557" s="50">
        <f>-SUMIFS(topmanager!$D:$D,topmanager!$C:$C,rs_nova!$A557,topmanager!$A:$A,rs_nova!I$2)</f>
        <v>0</v>
      </c>
      <c r="J557" s="50">
        <f>SUMIFS(topmanager!$D:$D,topmanager!$C:$C,rs_nova!$A557,topmanager!$A:$A,rs_nova!J$2)</f>
        <v>0</v>
      </c>
      <c r="K557" s="50">
        <f>SUMIFS(topmanager!$D:$D,topmanager!$C:$C,rs_nova!$A557,topmanager!$A:$A,rs_nova!K$2)+SUMIFS(topmanager!$D:$D,topmanager!$C:$C,rs_nova!$A557,topmanager!$A:$A,911)</f>
        <v>0</v>
      </c>
      <c r="L557" s="50">
        <f>SUMIFS(topmanager!$D:$D,topmanager!$C:$C,rs_nova!$A557,topmanager!$A:$A,rs_nova!L$2)</f>
        <v>0</v>
      </c>
      <c r="M557" s="50">
        <f>SUMIFS(topmanager!$D:$D,topmanager!$C:$C,rs_nova!$A557,topmanager!$A:$A,rs_nova!M$2)+SUMIFS(topmanager!$D:$D,topmanager!$C:$C,rs_nova!$A557,topmanager!$A:$A,908)+SUMIFS(topmanager!$D:$D,topmanager!$C:$C,rs_nova!$A557,topmanager!$A:$A,550)</f>
        <v>0</v>
      </c>
      <c r="N557" s="50">
        <f>SUMIFS(topmanager!$D:$D,topmanager!$C:$C,rs_nova!$A557,topmanager!$A:$A,rs_nova!N$2)</f>
        <v>0</v>
      </c>
      <c r="O557" s="51">
        <f t="shared" si="126"/>
        <v>0</v>
      </c>
      <c r="P557" s="50">
        <f>IFERROR(VLOOKUP($A557,total!$B$4:$AW$437,27,0),0)</f>
        <v>0</v>
      </c>
      <c r="Q557" s="50">
        <f>IFERROR(VLOOKUP($A557,total!$B$4:$AW$437,21,0),0)</f>
        <v>0</v>
      </c>
      <c r="R557" s="50">
        <f>IFERROR(VLOOKUP($A557,total!$B$4:$AW$437,25,0),0)+IFERROR(VLOOKUP($A557,total!$B$4:$AW$437,36,0),0)</f>
        <v>0</v>
      </c>
      <c r="S557" s="50">
        <f>IFERROR(VLOOKUP(A557,gympass!$A$2:$F$148,6,0),0)</f>
        <v>0</v>
      </c>
      <c r="T557" s="50">
        <f>IFERROR(VLOOKUP($A557,total!$B$4:$AW$437,42,0),0)</f>
        <v>0</v>
      </c>
      <c r="U557" s="50">
        <f>IFERROR(VLOOKUP($A557,total!$B$4:$AW$437,32,0),0)</f>
        <v>0</v>
      </c>
      <c r="V557" s="50">
        <f>IFERROR(VLOOKUP($A557,total!$B$4:$AW$437,28,0),0)</f>
        <v>0</v>
      </c>
      <c r="W557" s="50">
        <f>IFERROR(VLOOKUP($A557,total!$B$4:$AX$437,49,0),0)</f>
        <v>0</v>
      </c>
      <c r="X557" s="50"/>
      <c r="Y557" s="50">
        <f>IFERROR(VLOOKUP(A557,#REF!,4,0),0)</f>
        <v>0</v>
      </c>
      <c r="Z557" s="50">
        <f>IFERROR(VLOOKUP(B557,#REF!,8,0),0)</f>
        <v>0</v>
      </c>
      <c r="AA557" s="50">
        <f>IFERROR(VLOOKUP($A557,total!$B$4:$AW$437,45,0),0)</f>
        <v>0</v>
      </c>
      <c r="AB557" s="50">
        <f>IFERROR(VLOOKUP($A557,total!$B$4:$AW$437,48,0),0)</f>
        <v>0</v>
      </c>
      <c r="AC557" s="50">
        <f>IFERROR(VLOOKUP($A557,total!$B$4:$AB$437,19,0),0)</f>
        <v>0</v>
      </c>
      <c r="AD557" s="50">
        <f>IFERROR(VLOOKUP($A557,total!$B$4:$AB$437,10,0),0)</f>
        <v>0</v>
      </c>
      <c r="AE557" s="50">
        <f>IFERROR(VLOOKUP($A557,total!$B$4:$AB$437,13,0),0)-SUMIFS(topmanager!$D:$D,topmanager!$C:$C,rs_nova!$A561,topmanager!$A:$A,856)</f>
        <v>0</v>
      </c>
      <c r="AF557" s="50">
        <f>IFERROR(VLOOKUP($A557,total!$B$4:$AB$437,16,0),0)</f>
        <v>0</v>
      </c>
      <c r="AG557" s="50">
        <f>IFERROR(VLOOKUP($A557,total!$B$4:$AB$437,7,0),0)</f>
        <v>0</v>
      </c>
      <c r="AH557" s="50">
        <f>IFERROR(VLOOKUP($A557,total!$B$4:$AD$437,29,0),0)</f>
        <v>0</v>
      </c>
      <c r="AI557" s="50">
        <f>IFERROR(VLOOKUP(A557,total!$B$4:$AN$437,39,0),0)</f>
        <v>0</v>
      </c>
      <c r="AJ557" s="51">
        <f t="shared" si="127"/>
        <v>0</v>
      </c>
      <c r="AK557" s="50">
        <f t="shared" si="128"/>
        <v>0</v>
      </c>
      <c r="AL557" s="50">
        <f t="shared" si="129"/>
        <v>0</v>
      </c>
      <c r="AM557" s="50">
        <f t="shared" si="130"/>
        <v>0</v>
      </c>
      <c r="AN557" s="50" t="e">
        <f t="shared" si="139"/>
        <v>#REF!</v>
      </c>
      <c r="AO557" s="50" t="e">
        <f t="shared" si="139"/>
        <v>#REF!</v>
      </c>
      <c r="AP557" s="50" t="e">
        <f t="shared" si="139"/>
        <v>#REF!</v>
      </c>
      <c r="AQ557" s="50">
        <f>IFERROR(VLOOKUP(TEXT($A557,"000000"),[6]Página1!$A$8:$S$801,13,FALSE),0)</f>
        <v>0</v>
      </c>
      <c r="AR557" s="50">
        <f>IFERROR(VLOOKUP(TEXT($A557,"000000"),[6]Página1!$A$8:$S$801,16,FALSE),0)</f>
        <v>0</v>
      </c>
      <c r="AS557" s="50">
        <f>IFERROR(VLOOKUP(TEXT($A557,"000000"),[6]Página1!$A$8:$S$801,19,FALSE),0)</f>
        <v>0</v>
      </c>
      <c r="AT557" s="50">
        <f>IFERROR(VLOOKUP(TEXT($A557,"000000"),[7]Página1!$A$8:$R$814,12,FALSE),0)</f>
        <v>0</v>
      </c>
      <c r="AU557" s="50">
        <f>IFERROR(VLOOKUP(TEXT($A557,"000000"),[7]Página1!$A$8:$R$814,15,FALSE),0)</f>
        <v>0</v>
      </c>
      <c r="AV557" s="50">
        <f>IFERROR(VLOOKUP(TEXT($A557,"000000"),[7]Página1!$A$8:$R$814,18,FALSE),0)</f>
        <v>0</v>
      </c>
      <c r="AW557" s="50"/>
      <c r="AX557" s="51" t="e">
        <f t="shared" si="131"/>
        <v>#REF!</v>
      </c>
      <c r="AY557" s="51" t="e">
        <f t="shared" si="132"/>
        <v>#REF!</v>
      </c>
      <c r="AZ557" s="51" t="e">
        <f t="shared" si="133"/>
        <v>#REF!</v>
      </c>
      <c r="BA557" s="51" t="e">
        <f t="shared" si="134"/>
        <v>#REF!</v>
      </c>
      <c r="BB557" s="51">
        <f t="shared" si="135"/>
        <v>0</v>
      </c>
      <c r="BC557" s="51" t="e">
        <f t="shared" si="136"/>
        <v>#REF!</v>
      </c>
      <c r="BD557" s="51">
        <f t="shared" si="137"/>
        <v>0</v>
      </c>
      <c r="BE557" s="51">
        <f>IFERROR(VLOOKUP(A557,salario!A$2:P$91,11,FALSE),0)</f>
        <v>0</v>
      </c>
      <c r="BF557" s="51">
        <f>SUMIFS(topmanager!$D:$D,topmanager!$C:$C,rs_nova!$A557,topmanager!$A:$A,rs_nova!BF$2)</f>
        <v>0</v>
      </c>
      <c r="BG557" s="51">
        <f>SUMIFS(topmanager!$D:$D,topmanager!$C:$C,rs_nova!$A557,topmanager!$A:$A,rs_nova!BG$2)</f>
        <v>0</v>
      </c>
      <c r="BH557" s="51">
        <f>SUMIFS(topmanager!$D:$D,topmanager!$C:$C,rs_nova!$A557,topmanager!$A:$A,rs_nova!BH$2)</f>
        <v>0</v>
      </c>
      <c r="BI557" s="51">
        <f>SUMIFS(topmanager!$D:$D,topmanager!$C:$C,rs_nova!$A557,topmanager!$A:$A,rs_nova!BI$2)</f>
        <v>0</v>
      </c>
      <c r="BJ557" s="51">
        <f>SUMIFS(topmanager!$D:$D,topmanager!$C:$C,rs_nova!$A557,topmanager!$A:$A,rs_nova!BJ$2)+SUMIFS(topmanager!$D:$D,topmanager!$C:$C,rs_nova!$A557,topmanager!$A:$A,rs_nova!BJ$2+1)</f>
        <v>0</v>
      </c>
      <c r="BK557" s="51">
        <f>IFERROR(VLOOKUP(A557,[8]ferias!$C$4:$G$100,5,FALSE),0)</f>
        <v>0</v>
      </c>
      <c r="BL557" s="51">
        <f>SUMIFS(topmanager!$D:$D,topmanager!$C:$C,rs_nova!$A557,topmanager!$A:$A,rs_nova!BL$2)</f>
        <v>0</v>
      </c>
      <c r="BM557" s="51">
        <f>SUMIFS(topmanager!$D:$D,topmanager!$C:$C,rs_nova!$A557,topmanager!$A:$A,rs_nova!BM$2)+SUMIFS(topmanager!$D:$D,topmanager!$C:$C,rs_nova!$A561,topmanager!$A:$A,151)</f>
        <v>0</v>
      </c>
      <c r="BN557" s="51">
        <f t="shared" si="138"/>
        <v>0</v>
      </c>
    </row>
    <row r="558" spans="1:66">
      <c r="A558" s="47" t="e">
        <f>total!#REF!</f>
        <v>#REF!</v>
      </c>
      <c r="B558" s="47">
        <f t="shared" si="125"/>
        <v>0</v>
      </c>
      <c r="C558" s="48" t="e">
        <f>total!#REF!</f>
        <v>#REF!</v>
      </c>
      <c r="D558" s="49" t="str">
        <f>IFERROR(VLOOKUP(A558,salario!A$3:J$32,10,FALSE),"")</f>
        <v/>
      </c>
      <c r="E558" s="49" t="str">
        <f>IFERROR(IF(VLOOKUP(A558,salario!A$3:O$32,15,FALSE)="","",VLOOKUP(A558,salario!A$3:O$32,15,FALSE)),"")</f>
        <v/>
      </c>
      <c r="F558" s="47" t="str">
        <f>IFERROR(VLOOKUP(A558,[5]base_pessoal!$B$2:$P$1504,13,FALSE),"")</f>
        <v/>
      </c>
      <c r="G558" s="50">
        <f>IFERROR(VLOOKUP(A558,salario!A$2:P$91,11,FALSE),0)*B558/30</f>
        <v>0</v>
      </c>
      <c r="H558" s="50">
        <f>SUMIFS(topmanager!$D:$D,topmanager!$C:$C,rs_nova!$A558,topmanager!$A:$A,rs_nova!H$2)+SUMIFS(topmanager!$D:$D,topmanager!$C:$C,rs_nova!$A558,topmanager!$A:$A,63)</f>
        <v>0</v>
      </c>
      <c r="I558" s="50">
        <f>-SUMIFS(topmanager!$D:$D,topmanager!$C:$C,rs_nova!$A558,topmanager!$A:$A,rs_nova!I$2)</f>
        <v>0</v>
      </c>
      <c r="J558" s="50">
        <f>SUMIFS(topmanager!$D:$D,topmanager!$C:$C,rs_nova!$A558,topmanager!$A:$A,rs_nova!J$2)</f>
        <v>0</v>
      </c>
      <c r="K558" s="50">
        <f>SUMIFS(topmanager!$D:$D,topmanager!$C:$C,rs_nova!$A558,topmanager!$A:$A,rs_nova!K$2)+SUMIFS(topmanager!$D:$D,topmanager!$C:$C,rs_nova!$A558,topmanager!$A:$A,911)</f>
        <v>0</v>
      </c>
      <c r="L558" s="50">
        <f>SUMIFS(topmanager!$D:$D,topmanager!$C:$C,rs_nova!$A558,topmanager!$A:$A,rs_nova!L$2)</f>
        <v>0</v>
      </c>
      <c r="M558" s="50">
        <f>SUMIFS(topmanager!$D:$D,topmanager!$C:$C,rs_nova!$A558,topmanager!$A:$A,rs_nova!M$2)+SUMIFS(topmanager!$D:$D,topmanager!$C:$C,rs_nova!$A558,topmanager!$A:$A,908)+SUMIFS(topmanager!$D:$D,topmanager!$C:$C,rs_nova!$A558,topmanager!$A:$A,550)</f>
        <v>0</v>
      </c>
      <c r="N558" s="50">
        <f>SUMIFS(topmanager!$D:$D,topmanager!$C:$C,rs_nova!$A558,topmanager!$A:$A,rs_nova!N$2)</f>
        <v>0</v>
      </c>
      <c r="O558" s="51">
        <f t="shared" si="126"/>
        <v>0</v>
      </c>
      <c r="P558" s="50">
        <f>IFERROR(VLOOKUP($A558,total!$B$4:$AW$437,27,0),0)</f>
        <v>0</v>
      </c>
      <c r="Q558" s="50">
        <f>IFERROR(VLOOKUP($A558,total!$B$4:$AW$437,21,0),0)</f>
        <v>0</v>
      </c>
      <c r="R558" s="50">
        <f>IFERROR(VLOOKUP($A558,total!$B$4:$AW$437,25,0),0)+IFERROR(VLOOKUP($A558,total!$B$4:$AW$437,36,0),0)</f>
        <v>0</v>
      </c>
      <c r="S558" s="50">
        <f>IFERROR(VLOOKUP(A558,gympass!$A$2:$F$148,6,0),0)</f>
        <v>0</v>
      </c>
      <c r="T558" s="50">
        <f>IFERROR(VLOOKUP($A558,total!$B$4:$AW$437,42,0),0)</f>
        <v>0</v>
      </c>
      <c r="U558" s="50">
        <f>IFERROR(VLOOKUP($A558,total!$B$4:$AW$437,32,0),0)</f>
        <v>0</v>
      </c>
      <c r="V558" s="50">
        <f>IFERROR(VLOOKUP($A558,total!$B$4:$AW$437,28,0),0)</f>
        <v>0</v>
      </c>
      <c r="W558" s="50">
        <f>IFERROR(VLOOKUP($A558,total!$B$4:$AX$437,49,0),0)</f>
        <v>0</v>
      </c>
      <c r="X558" s="50"/>
      <c r="Y558" s="50">
        <f>IFERROR(VLOOKUP(A558,#REF!,4,0),0)</f>
        <v>0</v>
      </c>
      <c r="Z558" s="50">
        <f>IFERROR(VLOOKUP(B558,#REF!,8,0),0)</f>
        <v>0</v>
      </c>
      <c r="AA558" s="50">
        <f>IFERROR(VLOOKUP($A558,total!$B$4:$AW$437,45,0),0)</f>
        <v>0</v>
      </c>
      <c r="AB558" s="50">
        <f>IFERROR(VLOOKUP($A558,total!$B$4:$AW$437,48,0),0)</f>
        <v>0</v>
      </c>
      <c r="AC558" s="50">
        <f>IFERROR(VLOOKUP($A558,total!$B$4:$AB$437,19,0),0)</f>
        <v>0</v>
      </c>
      <c r="AD558" s="50">
        <f>IFERROR(VLOOKUP($A558,total!$B$4:$AB$437,10,0),0)</f>
        <v>0</v>
      </c>
      <c r="AE558" s="50">
        <f>IFERROR(VLOOKUP($A558,total!$B$4:$AB$437,13,0),0)-SUMIFS(topmanager!$D:$D,topmanager!$C:$C,rs_nova!$A562,topmanager!$A:$A,856)</f>
        <v>0</v>
      </c>
      <c r="AF558" s="50">
        <f>IFERROR(VLOOKUP($A558,total!$B$4:$AB$437,16,0),0)</f>
        <v>0</v>
      </c>
      <c r="AG558" s="50">
        <f>IFERROR(VLOOKUP($A558,total!$B$4:$AB$437,7,0),0)</f>
        <v>0</v>
      </c>
      <c r="AH558" s="50">
        <f>IFERROR(VLOOKUP($A558,total!$B$4:$AD$437,29,0),0)</f>
        <v>0</v>
      </c>
      <c r="AI558" s="50">
        <f>IFERROR(VLOOKUP(A558,total!$B$4:$AN$437,39,0),0)</f>
        <v>0</v>
      </c>
      <c r="AJ558" s="51">
        <f t="shared" si="127"/>
        <v>0</v>
      </c>
      <c r="AK558" s="50">
        <f t="shared" si="128"/>
        <v>0</v>
      </c>
      <c r="AL558" s="50">
        <f t="shared" si="129"/>
        <v>0</v>
      </c>
      <c r="AM558" s="50">
        <f t="shared" si="130"/>
        <v>0</v>
      </c>
      <c r="AN558" s="50" t="e">
        <f t="shared" si="139"/>
        <v>#REF!</v>
      </c>
      <c r="AO558" s="50" t="e">
        <f t="shared" si="139"/>
        <v>#REF!</v>
      </c>
      <c r="AP558" s="50" t="e">
        <f t="shared" si="139"/>
        <v>#REF!</v>
      </c>
      <c r="AQ558" s="50">
        <f>IFERROR(VLOOKUP(TEXT($A558,"000000"),[6]Página1!$A$8:$S$801,13,FALSE),0)</f>
        <v>0</v>
      </c>
      <c r="AR558" s="50">
        <f>IFERROR(VLOOKUP(TEXT($A558,"000000"),[6]Página1!$A$8:$S$801,16,FALSE),0)</f>
        <v>0</v>
      </c>
      <c r="AS558" s="50">
        <f>IFERROR(VLOOKUP(TEXT($A558,"000000"),[6]Página1!$A$8:$S$801,19,FALSE),0)</f>
        <v>0</v>
      </c>
      <c r="AT558" s="50">
        <f>IFERROR(VLOOKUP(TEXT($A558,"000000"),[7]Página1!$A$8:$R$814,12,FALSE),0)</f>
        <v>0</v>
      </c>
      <c r="AU558" s="50">
        <f>IFERROR(VLOOKUP(TEXT($A558,"000000"),[7]Página1!$A$8:$R$814,15,FALSE),0)</f>
        <v>0</v>
      </c>
      <c r="AV558" s="50">
        <f>IFERROR(VLOOKUP(TEXT($A558,"000000"),[7]Página1!$A$8:$R$814,18,FALSE),0)</f>
        <v>0</v>
      </c>
      <c r="AW558" s="50"/>
      <c r="AX558" s="51" t="e">
        <f t="shared" si="131"/>
        <v>#REF!</v>
      </c>
      <c r="AY558" s="51" t="e">
        <f t="shared" si="132"/>
        <v>#REF!</v>
      </c>
      <c r="AZ558" s="51" t="e">
        <f t="shared" si="133"/>
        <v>#REF!</v>
      </c>
      <c r="BA558" s="51" t="e">
        <f t="shared" si="134"/>
        <v>#REF!</v>
      </c>
      <c r="BB558" s="51">
        <f t="shared" si="135"/>
        <v>0</v>
      </c>
      <c r="BC558" s="51" t="e">
        <f t="shared" si="136"/>
        <v>#REF!</v>
      </c>
      <c r="BD558" s="51">
        <f t="shared" si="137"/>
        <v>0</v>
      </c>
      <c r="BE558" s="51">
        <f>IFERROR(VLOOKUP(A558,salario!A$2:P$91,11,FALSE),0)</f>
        <v>0</v>
      </c>
      <c r="BF558" s="51">
        <f>SUMIFS(topmanager!$D:$D,topmanager!$C:$C,rs_nova!$A558,topmanager!$A:$A,rs_nova!BF$2)</f>
        <v>0</v>
      </c>
      <c r="BG558" s="51">
        <f>SUMIFS(topmanager!$D:$D,topmanager!$C:$C,rs_nova!$A558,topmanager!$A:$A,rs_nova!BG$2)</f>
        <v>0</v>
      </c>
      <c r="BH558" s="51">
        <f>SUMIFS(topmanager!$D:$D,topmanager!$C:$C,rs_nova!$A558,topmanager!$A:$A,rs_nova!BH$2)</f>
        <v>0</v>
      </c>
      <c r="BI558" s="51">
        <f>SUMIFS(topmanager!$D:$D,topmanager!$C:$C,rs_nova!$A558,topmanager!$A:$A,rs_nova!BI$2)</f>
        <v>0</v>
      </c>
      <c r="BJ558" s="51">
        <f>SUMIFS(topmanager!$D:$D,topmanager!$C:$C,rs_nova!$A558,topmanager!$A:$A,rs_nova!BJ$2)+SUMIFS(topmanager!$D:$D,topmanager!$C:$C,rs_nova!$A558,topmanager!$A:$A,rs_nova!BJ$2+1)</f>
        <v>0</v>
      </c>
      <c r="BK558" s="51">
        <f>IFERROR(VLOOKUP(A558,[8]ferias!$C$4:$G$100,5,FALSE),0)</f>
        <v>0</v>
      </c>
      <c r="BL558" s="51">
        <f>SUMIFS(topmanager!$D:$D,topmanager!$C:$C,rs_nova!$A558,topmanager!$A:$A,rs_nova!BL$2)</f>
        <v>0</v>
      </c>
      <c r="BM558" s="51">
        <f>SUMIFS(topmanager!$D:$D,topmanager!$C:$C,rs_nova!$A558,topmanager!$A:$A,rs_nova!BM$2)+SUMIFS(topmanager!$D:$D,topmanager!$C:$C,rs_nova!$A562,topmanager!$A:$A,151)</f>
        <v>0</v>
      </c>
      <c r="BN558" s="51">
        <f t="shared" si="138"/>
        <v>0</v>
      </c>
    </row>
    <row r="559" spans="1:66">
      <c r="A559" s="47" t="e">
        <f>total!#REF!</f>
        <v>#REF!</v>
      </c>
      <c r="B559" s="47">
        <f t="shared" si="125"/>
        <v>0</v>
      </c>
      <c r="C559" s="48" t="e">
        <f>total!#REF!</f>
        <v>#REF!</v>
      </c>
      <c r="D559" s="49" t="str">
        <f>IFERROR(VLOOKUP(A559,salario!A$3:J$32,10,FALSE),"")</f>
        <v/>
      </c>
      <c r="E559" s="49" t="str">
        <f>IFERROR(IF(VLOOKUP(A559,salario!A$3:O$32,15,FALSE)="","",VLOOKUP(A559,salario!A$3:O$32,15,FALSE)),"")</f>
        <v/>
      </c>
      <c r="F559" s="47" t="str">
        <f>IFERROR(VLOOKUP(A559,[5]base_pessoal!$B$2:$P$1504,13,FALSE),"")</f>
        <v/>
      </c>
      <c r="G559" s="50">
        <f>IFERROR(VLOOKUP(A559,salario!A$2:P$91,11,FALSE),0)*B559/30</f>
        <v>0</v>
      </c>
      <c r="H559" s="50">
        <f>SUMIFS(topmanager!$D:$D,topmanager!$C:$C,rs_nova!$A559,topmanager!$A:$A,rs_nova!H$2)+SUMIFS(topmanager!$D:$D,topmanager!$C:$C,rs_nova!$A559,topmanager!$A:$A,63)</f>
        <v>0</v>
      </c>
      <c r="I559" s="50">
        <f>-SUMIFS(topmanager!$D:$D,topmanager!$C:$C,rs_nova!$A559,topmanager!$A:$A,rs_nova!I$2)</f>
        <v>0</v>
      </c>
      <c r="J559" s="50">
        <f>SUMIFS(topmanager!$D:$D,topmanager!$C:$C,rs_nova!$A559,topmanager!$A:$A,rs_nova!J$2)</f>
        <v>0</v>
      </c>
      <c r="K559" s="50">
        <f>SUMIFS(topmanager!$D:$D,topmanager!$C:$C,rs_nova!$A559,topmanager!$A:$A,rs_nova!K$2)+SUMIFS(topmanager!$D:$D,topmanager!$C:$C,rs_nova!$A559,topmanager!$A:$A,911)</f>
        <v>0</v>
      </c>
      <c r="L559" s="50">
        <f>SUMIFS(topmanager!$D:$D,topmanager!$C:$C,rs_nova!$A559,topmanager!$A:$A,rs_nova!L$2)</f>
        <v>0</v>
      </c>
      <c r="M559" s="50">
        <f>SUMIFS(topmanager!$D:$D,topmanager!$C:$C,rs_nova!$A559,topmanager!$A:$A,rs_nova!M$2)+SUMIFS(topmanager!$D:$D,topmanager!$C:$C,rs_nova!$A559,topmanager!$A:$A,908)+SUMIFS(topmanager!$D:$D,topmanager!$C:$C,rs_nova!$A559,topmanager!$A:$A,550)</f>
        <v>0</v>
      </c>
      <c r="N559" s="50">
        <f>SUMIFS(topmanager!$D:$D,topmanager!$C:$C,rs_nova!$A559,topmanager!$A:$A,rs_nova!N$2)</f>
        <v>0</v>
      </c>
      <c r="O559" s="51">
        <f t="shared" si="126"/>
        <v>0</v>
      </c>
      <c r="P559" s="50">
        <f>IFERROR(VLOOKUP($A559,total!$B$4:$AW$437,27,0),0)</f>
        <v>0</v>
      </c>
      <c r="Q559" s="50">
        <f>IFERROR(VLOOKUP($A559,total!$B$4:$AW$437,21,0),0)</f>
        <v>0</v>
      </c>
      <c r="R559" s="50">
        <f>IFERROR(VLOOKUP($A559,total!$B$4:$AW$437,25,0),0)+IFERROR(VLOOKUP($A559,total!$B$4:$AW$437,36,0),0)</f>
        <v>0</v>
      </c>
      <c r="S559" s="50">
        <f>IFERROR(VLOOKUP(A559,gympass!$A$2:$F$148,6,0),0)</f>
        <v>0</v>
      </c>
      <c r="T559" s="50">
        <f>IFERROR(VLOOKUP($A559,total!$B$4:$AW$437,42,0),0)</f>
        <v>0</v>
      </c>
      <c r="U559" s="50">
        <f>IFERROR(VLOOKUP($A559,total!$B$4:$AW$437,32,0),0)</f>
        <v>0</v>
      </c>
      <c r="V559" s="50">
        <f>IFERROR(VLOOKUP($A559,total!$B$4:$AW$437,28,0),0)</f>
        <v>0</v>
      </c>
      <c r="W559" s="50">
        <f>IFERROR(VLOOKUP($A559,total!$B$4:$AX$437,49,0),0)</f>
        <v>0</v>
      </c>
      <c r="X559" s="50"/>
      <c r="Y559" s="50">
        <f>IFERROR(VLOOKUP(A559,#REF!,4,0),0)</f>
        <v>0</v>
      </c>
      <c r="Z559" s="50">
        <f>IFERROR(VLOOKUP(B559,#REF!,8,0),0)</f>
        <v>0</v>
      </c>
      <c r="AA559" s="50">
        <f>IFERROR(VLOOKUP($A559,total!$B$4:$AW$437,45,0),0)</f>
        <v>0</v>
      </c>
      <c r="AB559" s="50">
        <f>IFERROR(VLOOKUP($A559,total!$B$4:$AW$437,48,0),0)</f>
        <v>0</v>
      </c>
      <c r="AC559" s="50">
        <f>IFERROR(VLOOKUP($A559,total!$B$4:$AB$437,19,0),0)</f>
        <v>0</v>
      </c>
      <c r="AD559" s="50">
        <f>IFERROR(VLOOKUP($A559,total!$B$4:$AB$437,10,0),0)</f>
        <v>0</v>
      </c>
      <c r="AE559" s="50">
        <f>IFERROR(VLOOKUP($A559,total!$B$4:$AB$437,13,0),0)-SUMIFS(topmanager!$D:$D,topmanager!$C:$C,rs_nova!$A563,topmanager!$A:$A,856)</f>
        <v>0</v>
      </c>
      <c r="AF559" s="50">
        <f>IFERROR(VLOOKUP($A559,total!$B$4:$AB$437,16,0),0)</f>
        <v>0</v>
      </c>
      <c r="AG559" s="50">
        <f>IFERROR(VLOOKUP($A559,total!$B$4:$AB$437,7,0),0)</f>
        <v>0</v>
      </c>
      <c r="AH559" s="50">
        <f>IFERROR(VLOOKUP($A559,total!$B$4:$AD$437,29,0),0)</f>
        <v>0</v>
      </c>
      <c r="AI559" s="50">
        <f>IFERROR(VLOOKUP(A559,total!$B$4:$AN$437,39,0),0)</f>
        <v>0</v>
      </c>
      <c r="AJ559" s="51">
        <f t="shared" si="127"/>
        <v>0</v>
      </c>
      <c r="AK559" s="50">
        <f t="shared" si="128"/>
        <v>0</v>
      </c>
      <c r="AL559" s="50">
        <f t="shared" si="129"/>
        <v>0</v>
      </c>
      <c r="AM559" s="50">
        <f t="shared" si="130"/>
        <v>0</v>
      </c>
      <c r="AN559" s="50" t="e">
        <f t="shared" si="139"/>
        <v>#REF!</v>
      </c>
      <c r="AO559" s="50" t="e">
        <f t="shared" si="139"/>
        <v>#REF!</v>
      </c>
      <c r="AP559" s="50" t="e">
        <f t="shared" si="139"/>
        <v>#REF!</v>
      </c>
      <c r="AQ559" s="50">
        <f>IFERROR(VLOOKUP(TEXT($A559,"000000"),[6]Página1!$A$8:$S$801,13,FALSE),0)</f>
        <v>0</v>
      </c>
      <c r="AR559" s="50">
        <f>IFERROR(VLOOKUP(TEXT($A559,"000000"),[6]Página1!$A$8:$S$801,16,FALSE),0)</f>
        <v>0</v>
      </c>
      <c r="AS559" s="50">
        <f>IFERROR(VLOOKUP(TEXT($A559,"000000"),[6]Página1!$A$8:$S$801,19,FALSE),0)</f>
        <v>0</v>
      </c>
      <c r="AT559" s="50">
        <f>IFERROR(VLOOKUP(TEXT($A559,"000000"),[7]Página1!$A$8:$R$814,12,FALSE),0)</f>
        <v>0</v>
      </c>
      <c r="AU559" s="50">
        <f>IFERROR(VLOOKUP(TEXT($A559,"000000"),[7]Página1!$A$8:$R$814,15,FALSE),0)</f>
        <v>0</v>
      </c>
      <c r="AV559" s="50">
        <f>IFERROR(VLOOKUP(TEXT($A559,"000000"),[7]Página1!$A$8:$R$814,18,FALSE),0)</f>
        <v>0</v>
      </c>
      <c r="AW559" s="50"/>
      <c r="AX559" s="51" t="e">
        <f t="shared" si="131"/>
        <v>#REF!</v>
      </c>
      <c r="AY559" s="51" t="e">
        <f t="shared" si="132"/>
        <v>#REF!</v>
      </c>
      <c r="AZ559" s="51" t="e">
        <f t="shared" si="133"/>
        <v>#REF!</v>
      </c>
      <c r="BA559" s="51" t="e">
        <f t="shared" si="134"/>
        <v>#REF!</v>
      </c>
      <c r="BB559" s="51">
        <f t="shared" si="135"/>
        <v>0</v>
      </c>
      <c r="BC559" s="51" t="e">
        <f t="shared" si="136"/>
        <v>#REF!</v>
      </c>
      <c r="BD559" s="51">
        <f t="shared" si="137"/>
        <v>0</v>
      </c>
      <c r="BE559" s="51">
        <f>IFERROR(VLOOKUP(A559,salario!A$2:P$91,11,FALSE),0)</f>
        <v>0</v>
      </c>
      <c r="BF559" s="51">
        <f>SUMIFS(topmanager!$D:$D,topmanager!$C:$C,rs_nova!$A559,topmanager!$A:$A,rs_nova!BF$2)</f>
        <v>0</v>
      </c>
      <c r="BG559" s="51">
        <f>SUMIFS(topmanager!$D:$D,topmanager!$C:$C,rs_nova!$A559,topmanager!$A:$A,rs_nova!BG$2)</f>
        <v>0</v>
      </c>
      <c r="BH559" s="51">
        <f>SUMIFS(topmanager!$D:$D,topmanager!$C:$C,rs_nova!$A559,topmanager!$A:$A,rs_nova!BH$2)</f>
        <v>0</v>
      </c>
      <c r="BI559" s="51">
        <f>SUMIFS(topmanager!$D:$D,topmanager!$C:$C,rs_nova!$A559,topmanager!$A:$A,rs_nova!BI$2)</f>
        <v>0</v>
      </c>
      <c r="BJ559" s="51">
        <f>SUMIFS(topmanager!$D:$D,topmanager!$C:$C,rs_nova!$A559,topmanager!$A:$A,rs_nova!BJ$2)+SUMIFS(topmanager!$D:$D,topmanager!$C:$C,rs_nova!$A559,topmanager!$A:$A,rs_nova!BJ$2+1)</f>
        <v>0</v>
      </c>
      <c r="BK559" s="51">
        <f>IFERROR(VLOOKUP(A559,[8]ferias!$C$4:$G$100,5,FALSE),0)</f>
        <v>0</v>
      </c>
      <c r="BL559" s="51">
        <f>SUMIFS(topmanager!$D:$D,topmanager!$C:$C,rs_nova!$A559,topmanager!$A:$A,rs_nova!BL$2)</f>
        <v>0</v>
      </c>
      <c r="BM559" s="51">
        <f>SUMIFS(topmanager!$D:$D,topmanager!$C:$C,rs_nova!$A559,topmanager!$A:$A,rs_nova!BM$2)+SUMIFS(topmanager!$D:$D,topmanager!$C:$C,rs_nova!$A563,topmanager!$A:$A,151)</f>
        <v>0</v>
      </c>
      <c r="BN559" s="51">
        <f t="shared" si="138"/>
        <v>0</v>
      </c>
    </row>
    <row r="560" spans="1:66">
      <c r="A560" s="47" t="e">
        <f>total!#REF!</f>
        <v>#REF!</v>
      </c>
      <c r="B560" s="47">
        <f t="shared" si="125"/>
        <v>0</v>
      </c>
      <c r="C560" s="48" t="e">
        <f>total!#REF!</f>
        <v>#REF!</v>
      </c>
      <c r="D560" s="49" t="str">
        <f>IFERROR(VLOOKUP(A560,salario!A$3:J$32,10,FALSE),"")</f>
        <v/>
      </c>
      <c r="E560" s="49" t="str">
        <f>IFERROR(IF(VLOOKUP(A560,salario!A$3:O$32,15,FALSE)="","",VLOOKUP(A560,salario!A$3:O$32,15,FALSE)),"")</f>
        <v/>
      </c>
      <c r="F560" s="47" t="str">
        <f>IFERROR(VLOOKUP(A560,[5]base_pessoal!$B$2:$P$1504,13,FALSE),"")</f>
        <v/>
      </c>
      <c r="G560" s="50">
        <f>IFERROR(VLOOKUP(A560,salario!A$2:P$91,11,FALSE),0)*B560/30</f>
        <v>0</v>
      </c>
      <c r="H560" s="50">
        <f>SUMIFS(topmanager!$D:$D,topmanager!$C:$C,rs_nova!$A560,topmanager!$A:$A,rs_nova!H$2)+SUMIFS(topmanager!$D:$D,topmanager!$C:$C,rs_nova!$A560,topmanager!$A:$A,63)</f>
        <v>0</v>
      </c>
      <c r="I560" s="50">
        <f>-SUMIFS(topmanager!$D:$D,topmanager!$C:$C,rs_nova!$A560,topmanager!$A:$A,rs_nova!I$2)</f>
        <v>0</v>
      </c>
      <c r="J560" s="50">
        <f>SUMIFS(topmanager!$D:$D,topmanager!$C:$C,rs_nova!$A560,topmanager!$A:$A,rs_nova!J$2)</f>
        <v>0</v>
      </c>
      <c r="K560" s="50">
        <f>SUMIFS(topmanager!$D:$D,topmanager!$C:$C,rs_nova!$A560,topmanager!$A:$A,rs_nova!K$2)+SUMIFS(topmanager!$D:$D,topmanager!$C:$C,rs_nova!$A560,topmanager!$A:$A,911)</f>
        <v>0</v>
      </c>
      <c r="L560" s="50">
        <f>SUMIFS(topmanager!$D:$D,topmanager!$C:$C,rs_nova!$A560,topmanager!$A:$A,rs_nova!L$2)</f>
        <v>0</v>
      </c>
      <c r="M560" s="50">
        <f>SUMIFS(topmanager!$D:$D,topmanager!$C:$C,rs_nova!$A560,topmanager!$A:$A,rs_nova!M$2)+SUMIFS(topmanager!$D:$D,topmanager!$C:$C,rs_nova!$A560,topmanager!$A:$A,908)+SUMIFS(topmanager!$D:$D,topmanager!$C:$C,rs_nova!$A560,topmanager!$A:$A,550)</f>
        <v>0</v>
      </c>
      <c r="N560" s="50">
        <f>SUMIFS(topmanager!$D:$D,topmanager!$C:$C,rs_nova!$A560,topmanager!$A:$A,rs_nova!N$2)</f>
        <v>0</v>
      </c>
      <c r="O560" s="51">
        <f t="shared" si="126"/>
        <v>0</v>
      </c>
      <c r="P560" s="50">
        <f>IFERROR(VLOOKUP($A560,total!$B$4:$AW$437,27,0),0)</f>
        <v>0</v>
      </c>
      <c r="Q560" s="50">
        <f>IFERROR(VLOOKUP($A560,total!$B$4:$AW$437,21,0),0)</f>
        <v>0</v>
      </c>
      <c r="R560" s="50">
        <f>IFERROR(VLOOKUP($A560,total!$B$4:$AW$437,25,0),0)+IFERROR(VLOOKUP($A560,total!$B$4:$AW$437,36,0),0)</f>
        <v>0</v>
      </c>
      <c r="S560" s="50">
        <f>IFERROR(VLOOKUP(A560,gympass!$A$2:$F$148,6,0),0)</f>
        <v>0</v>
      </c>
      <c r="T560" s="50">
        <f>IFERROR(VLOOKUP($A560,total!$B$4:$AW$437,42,0),0)</f>
        <v>0</v>
      </c>
      <c r="U560" s="50">
        <f>IFERROR(VLOOKUP($A560,total!$B$4:$AW$437,32,0),0)</f>
        <v>0</v>
      </c>
      <c r="V560" s="50">
        <f>IFERROR(VLOOKUP($A560,total!$B$4:$AW$437,28,0),0)</f>
        <v>0</v>
      </c>
      <c r="W560" s="50">
        <f>IFERROR(VLOOKUP($A560,total!$B$4:$AX$437,49,0),0)</f>
        <v>0</v>
      </c>
      <c r="X560" s="50"/>
      <c r="Y560" s="50">
        <f>IFERROR(VLOOKUP(A560,#REF!,4,0),0)</f>
        <v>0</v>
      </c>
      <c r="Z560" s="50">
        <f>IFERROR(VLOOKUP(B560,#REF!,8,0),0)</f>
        <v>0</v>
      </c>
      <c r="AA560" s="50">
        <f>IFERROR(VLOOKUP($A560,total!$B$4:$AW$437,45,0),0)</f>
        <v>0</v>
      </c>
      <c r="AB560" s="50">
        <f>IFERROR(VLOOKUP($A560,total!$B$4:$AW$437,48,0),0)</f>
        <v>0</v>
      </c>
      <c r="AC560" s="50">
        <f>IFERROR(VLOOKUP($A560,total!$B$4:$AB$437,19,0),0)</f>
        <v>0</v>
      </c>
      <c r="AD560" s="50">
        <f>IFERROR(VLOOKUP($A560,total!$B$4:$AB$437,10,0),0)</f>
        <v>0</v>
      </c>
      <c r="AE560" s="50">
        <f>IFERROR(VLOOKUP($A560,total!$B$4:$AB$437,13,0),0)-SUMIFS(topmanager!$D:$D,topmanager!$C:$C,rs_nova!$A564,topmanager!$A:$A,856)</f>
        <v>0</v>
      </c>
      <c r="AF560" s="50">
        <f>IFERROR(VLOOKUP($A560,total!$B$4:$AB$437,16,0),0)</f>
        <v>0</v>
      </c>
      <c r="AG560" s="50">
        <f>IFERROR(VLOOKUP($A560,total!$B$4:$AB$437,7,0),0)</f>
        <v>0</v>
      </c>
      <c r="AH560" s="50">
        <f>IFERROR(VLOOKUP($A560,total!$B$4:$AD$437,29,0),0)</f>
        <v>0</v>
      </c>
      <c r="AI560" s="50">
        <f>IFERROR(VLOOKUP(A560,total!$B$4:$AN$437,39,0),0)</f>
        <v>0</v>
      </c>
      <c r="AJ560" s="51">
        <f t="shared" si="127"/>
        <v>0</v>
      </c>
      <c r="AK560" s="50">
        <f t="shared" si="128"/>
        <v>0</v>
      </c>
      <c r="AL560" s="50">
        <f t="shared" si="129"/>
        <v>0</v>
      </c>
      <c r="AM560" s="50">
        <f t="shared" si="130"/>
        <v>0</v>
      </c>
      <c r="AN560" s="50" t="e">
        <f t="shared" si="139"/>
        <v>#REF!</v>
      </c>
      <c r="AO560" s="50" t="e">
        <f t="shared" si="139"/>
        <v>#REF!</v>
      </c>
      <c r="AP560" s="50" t="e">
        <f t="shared" si="139"/>
        <v>#REF!</v>
      </c>
      <c r="AQ560" s="50">
        <f>IFERROR(VLOOKUP(TEXT($A560,"000000"),[6]Página1!$A$8:$S$801,13,FALSE),0)</f>
        <v>0</v>
      </c>
      <c r="AR560" s="50">
        <f>IFERROR(VLOOKUP(TEXT($A560,"000000"),[6]Página1!$A$8:$S$801,16,FALSE),0)</f>
        <v>0</v>
      </c>
      <c r="AS560" s="50">
        <f>IFERROR(VLOOKUP(TEXT($A560,"000000"),[6]Página1!$A$8:$S$801,19,FALSE),0)</f>
        <v>0</v>
      </c>
      <c r="AT560" s="50">
        <f>IFERROR(VLOOKUP(TEXT($A560,"000000"),[7]Página1!$A$8:$R$814,12,FALSE),0)</f>
        <v>0</v>
      </c>
      <c r="AU560" s="50">
        <f>IFERROR(VLOOKUP(TEXT($A560,"000000"),[7]Página1!$A$8:$R$814,15,FALSE),0)</f>
        <v>0</v>
      </c>
      <c r="AV560" s="50">
        <f>IFERROR(VLOOKUP(TEXT($A560,"000000"),[7]Página1!$A$8:$R$814,18,FALSE),0)</f>
        <v>0</v>
      </c>
      <c r="AW560" s="50"/>
      <c r="AX560" s="51" t="e">
        <f t="shared" si="131"/>
        <v>#REF!</v>
      </c>
      <c r="AY560" s="51" t="e">
        <f t="shared" si="132"/>
        <v>#REF!</v>
      </c>
      <c r="AZ560" s="51" t="e">
        <f t="shared" si="133"/>
        <v>#REF!</v>
      </c>
      <c r="BA560" s="51" t="e">
        <f t="shared" si="134"/>
        <v>#REF!</v>
      </c>
      <c r="BB560" s="51">
        <f t="shared" si="135"/>
        <v>0</v>
      </c>
      <c r="BC560" s="51" t="e">
        <f t="shared" si="136"/>
        <v>#REF!</v>
      </c>
      <c r="BD560" s="51">
        <f t="shared" si="137"/>
        <v>0</v>
      </c>
      <c r="BE560" s="51">
        <f>IFERROR(VLOOKUP(A560,salario!A$2:P$91,11,FALSE),0)</f>
        <v>0</v>
      </c>
      <c r="BF560" s="51">
        <f>SUMIFS(topmanager!$D:$D,topmanager!$C:$C,rs_nova!$A560,topmanager!$A:$A,rs_nova!BF$2)</f>
        <v>0</v>
      </c>
      <c r="BG560" s="51">
        <f>SUMIFS(topmanager!$D:$D,topmanager!$C:$C,rs_nova!$A560,topmanager!$A:$A,rs_nova!BG$2)</f>
        <v>0</v>
      </c>
      <c r="BH560" s="51">
        <f>SUMIFS(topmanager!$D:$D,topmanager!$C:$C,rs_nova!$A560,topmanager!$A:$A,rs_nova!BH$2)</f>
        <v>0</v>
      </c>
      <c r="BI560" s="51">
        <f>SUMIFS(topmanager!$D:$D,topmanager!$C:$C,rs_nova!$A560,topmanager!$A:$A,rs_nova!BI$2)</f>
        <v>0</v>
      </c>
      <c r="BJ560" s="51">
        <f>SUMIFS(topmanager!$D:$D,topmanager!$C:$C,rs_nova!$A560,topmanager!$A:$A,rs_nova!BJ$2)+SUMIFS(topmanager!$D:$D,topmanager!$C:$C,rs_nova!$A560,topmanager!$A:$A,rs_nova!BJ$2+1)</f>
        <v>0</v>
      </c>
      <c r="BK560" s="51">
        <f>IFERROR(VLOOKUP(A560,[8]ferias!$C$4:$G$100,5,FALSE),0)</f>
        <v>0</v>
      </c>
      <c r="BL560" s="51">
        <f>SUMIFS(topmanager!$D:$D,topmanager!$C:$C,rs_nova!$A560,topmanager!$A:$A,rs_nova!BL$2)</f>
        <v>0</v>
      </c>
      <c r="BM560" s="51">
        <f>SUMIFS(topmanager!$D:$D,topmanager!$C:$C,rs_nova!$A560,topmanager!$A:$A,rs_nova!BM$2)+SUMIFS(topmanager!$D:$D,topmanager!$C:$C,rs_nova!$A564,topmanager!$A:$A,151)</f>
        <v>0</v>
      </c>
      <c r="BN560" s="51">
        <f t="shared" si="138"/>
        <v>0</v>
      </c>
    </row>
    <row r="561" spans="1:66">
      <c r="A561" s="47" t="e">
        <f>total!#REF!</f>
        <v>#REF!</v>
      </c>
      <c r="B561" s="47">
        <f t="shared" si="125"/>
        <v>0</v>
      </c>
      <c r="C561" s="48" t="e">
        <f>total!#REF!</f>
        <v>#REF!</v>
      </c>
      <c r="D561" s="49" t="str">
        <f>IFERROR(VLOOKUP(A561,salario!A$3:J$32,10,FALSE),"")</f>
        <v/>
      </c>
      <c r="E561" s="49" t="str">
        <f>IFERROR(IF(VLOOKUP(A561,salario!A$3:O$32,15,FALSE)="","",VLOOKUP(A561,salario!A$3:O$32,15,FALSE)),"")</f>
        <v/>
      </c>
      <c r="F561" s="47" t="str">
        <f>IFERROR(VLOOKUP(A561,[5]base_pessoal!$B$2:$P$1504,13,FALSE),"")</f>
        <v/>
      </c>
      <c r="G561" s="50">
        <f>IFERROR(VLOOKUP(A561,salario!A$2:P$91,11,FALSE),0)*B561/30</f>
        <v>0</v>
      </c>
      <c r="H561" s="50">
        <f>SUMIFS(topmanager!$D:$D,topmanager!$C:$C,rs_nova!$A561,topmanager!$A:$A,rs_nova!H$2)+SUMIFS(topmanager!$D:$D,topmanager!$C:$C,rs_nova!$A561,topmanager!$A:$A,63)</f>
        <v>0</v>
      </c>
      <c r="I561" s="50">
        <f>-SUMIFS(topmanager!$D:$D,topmanager!$C:$C,rs_nova!$A561,topmanager!$A:$A,rs_nova!I$2)</f>
        <v>0</v>
      </c>
      <c r="J561" s="50">
        <f>SUMIFS(topmanager!$D:$D,topmanager!$C:$C,rs_nova!$A561,topmanager!$A:$A,rs_nova!J$2)</f>
        <v>0</v>
      </c>
      <c r="K561" s="50">
        <f>SUMIFS(topmanager!$D:$D,topmanager!$C:$C,rs_nova!$A561,topmanager!$A:$A,rs_nova!K$2)+SUMIFS(topmanager!$D:$D,topmanager!$C:$C,rs_nova!$A561,topmanager!$A:$A,911)</f>
        <v>0</v>
      </c>
      <c r="L561" s="50">
        <f>SUMIFS(topmanager!$D:$D,topmanager!$C:$C,rs_nova!$A561,topmanager!$A:$A,rs_nova!L$2)</f>
        <v>0</v>
      </c>
      <c r="M561" s="50">
        <f>SUMIFS(topmanager!$D:$D,topmanager!$C:$C,rs_nova!$A561,topmanager!$A:$A,rs_nova!M$2)+SUMIFS(topmanager!$D:$D,topmanager!$C:$C,rs_nova!$A561,topmanager!$A:$A,908)+SUMIFS(topmanager!$D:$D,topmanager!$C:$C,rs_nova!$A561,topmanager!$A:$A,550)</f>
        <v>0</v>
      </c>
      <c r="N561" s="50">
        <f>SUMIFS(topmanager!$D:$D,topmanager!$C:$C,rs_nova!$A561,topmanager!$A:$A,rs_nova!N$2)</f>
        <v>0</v>
      </c>
      <c r="O561" s="51">
        <f t="shared" si="126"/>
        <v>0</v>
      </c>
      <c r="P561" s="50">
        <f>IFERROR(VLOOKUP($A561,total!$B$4:$AW$437,27,0),0)</f>
        <v>0</v>
      </c>
      <c r="Q561" s="50">
        <f>IFERROR(VLOOKUP($A561,total!$B$4:$AW$437,21,0),0)</f>
        <v>0</v>
      </c>
      <c r="R561" s="50">
        <f>IFERROR(VLOOKUP($A561,total!$B$4:$AW$437,25,0),0)+IFERROR(VLOOKUP($A561,total!$B$4:$AW$437,36,0),0)</f>
        <v>0</v>
      </c>
      <c r="S561" s="50">
        <f>IFERROR(VLOOKUP(A561,gympass!$A$2:$F$148,6,0),0)</f>
        <v>0</v>
      </c>
      <c r="T561" s="50">
        <f>IFERROR(VLOOKUP($A561,total!$B$4:$AW$437,42,0),0)</f>
        <v>0</v>
      </c>
      <c r="U561" s="50">
        <f>IFERROR(VLOOKUP($A561,total!$B$4:$AW$437,32,0),0)</f>
        <v>0</v>
      </c>
      <c r="V561" s="50">
        <f>IFERROR(VLOOKUP($A561,total!$B$4:$AW$437,28,0),0)</f>
        <v>0</v>
      </c>
      <c r="W561" s="50">
        <f>IFERROR(VLOOKUP($A561,total!$B$4:$AX$437,49,0),0)</f>
        <v>0</v>
      </c>
      <c r="X561" s="50"/>
      <c r="Y561" s="50">
        <f>IFERROR(VLOOKUP(A561,#REF!,4,0),0)</f>
        <v>0</v>
      </c>
      <c r="Z561" s="50">
        <f>IFERROR(VLOOKUP(B561,#REF!,8,0),0)</f>
        <v>0</v>
      </c>
      <c r="AA561" s="50">
        <f>IFERROR(VLOOKUP($A561,total!$B$4:$AW$437,45,0),0)</f>
        <v>0</v>
      </c>
      <c r="AB561" s="50">
        <f>IFERROR(VLOOKUP($A561,total!$B$4:$AW$437,48,0),0)</f>
        <v>0</v>
      </c>
      <c r="AC561" s="50">
        <f>IFERROR(VLOOKUP($A561,total!$B$4:$AB$437,19,0),0)</f>
        <v>0</v>
      </c>
      <c r="AD561" s="50">
        <f>IFERROR(VLOOKUP($A561,total!$B$4:$AB$437,10,0),0)</f>
        <v>0</v>
      </c>
      <c r="AE561" s="50">
        <f>IFERROR(VLOOKUP($A561,total!$B$4:$AB$437,13,0),0)-SUMIFS(topmanager!$D:$D,topmanager!$C:$C,rs_nova!$A565,topmanager!$A:$A,856)</f>
        <v>0</v>
      </c>
      <c r="AF561" s="50">
        <f>IFERROR(VLOOKUP($A561,total!$B$4:$AB$437,16,0),0)</f>
        <v>0</v>
      </c>
      <c r="AG561" s="50">
        <f>IFERROR(VLOOKUP($A561,total!$B$4:$AB$437,7,0),0)</f>
        <v>0</v>
      </c>
      <c r="AH561" s="50">
        <f>IFERROR(VLOOKUP($A561,total!$B$4:$AD$437,29,0),0)</f>
        <v>0</v>
      </c>
      <c r="AI561" s="50">
        <f>IFERROR(VLOOKUP(A561,total!$B$4:$AN$437,39,0),0)</f>
        <v>0</v>
      </c>
      <c r="AJ561" s="51">
        <f t="shared" si="127"/>
        <v>0</v>
      </c>
      <c r="AK561" s="50">
        <f t="shared" si="128"/>
        <v>0</v>
      </c>
      <c r="AL561" s="50">
        <f t="shared" si="129"/>
        <v>0</v>
      </c>
      <c r="AM561" s="50">
        <f t="shared" si="130"/>
        <v>0</v>
      </c>
      <c r="AN561" s="50" t="e">
        <f t="shared" si="139"/>
        <v>#REF!</v>
      </c>
      <c r="AO561" s="50" t="e">
        <f t="shared" si="139"/>
        <v>#REF!</v>
      </c>
      <c r="AP561" s="50" t="e">
        <f t="shared" si="139"/>
        <v>#REF!</v>
      </c>
      <c r="AQ561" s="50">
        <f>IFERROR(VLOOKUP(TEXT($A561,"000000"),[6]Página1!$A$8:$S$801,13,FALSE),0)</f>
        <v>0</v>
      </c>
      <c r="AR561" s="50">
        <f>IFERROR(VLOOKUP(TEXT($A561,"000000"),[6]Página1!$A$8:$S$801,16,FALSE),0)</f>
        <v>0</v>
      </c>
      <c r="AS561" s="50">
        <f>IFERROR(VLOOKUP(TEXT($A561,"000000"),[6]Página1!$A$8:$S$801,19,FALSE),0)</f>
        <v>0</v>
      </c>
      <c r="AT561" s="50">
        <f>IFERROR(VLOOKUP(TEXT($A561,"000000"),[7]Página1!$A$8:$R$814,12,FALSE),0)</f>
        <v>0</v>
      </c>
      <c r="AU561" s="50">
        <f>IFERROR(VLOOKUP(TEXT($A561,"000000"),[7]Página1!$A$8:$R$814,15,FALSE),0)</f>
        <v>0</v>
      </c>
      <c r="AV561" s="50">
        <f>IFERROR(VLOOKUP(TEXT($A561,"000000"),[7]Página1!$A$8:$R$814,18,FALSE),0)</f>
        <v>0</v>
      </c>
      <c r="AW561" s="50"/>
      <c r="AX561" s="51" t="e">
        <f t="shared" si="131"/>
        <v>#REF!</v>
      </c>
      <c r="AY561" s="51" t="e">
        <f t="shared" si="132"/>
        <v>#REF!</v>
      </c>
      <c r="AZ561" s="51" t="e">
        <f t="shared" si="133"/>
        <v>#REF!</v>
      </c>
      <c r="BA561" s="51" t="e">
        <f t="shared" si="134"/>
        <v>#REF!</v>
      </c>
      <c r="BB561" s="51">
        <f t="shared" si="135"/>
        <v>0</v>
      </c>
      <c r="BC561" s="51" t="e">
        <f t="shared" si="136"/>
        <v>#REF!</v>
      </c>
      <c r="BD561" s="51">
        <f t="shared" si="137"/>
        <v>0</v>
      </c>
      <c r="BE561" s="51">
        <f>IFERROR(VLOOKUP(A561,salario!A$2:P$91,11,FALSE),0)</f>
        <v>0</v>
      </c>
      <c r="BF561" s="51">
        <f>SUMIFS(topmanager!$D:$D,topmanager!$C:$C,rs_nova!$A561,topmanager!$A:$A,rs_nova!BF$2)</f>
        <v>0</v>
      </c>
      <c r="BG561" s="51">
        <f>SUMIFS(topmanager!$D:$D,topmanager!$C:$C,rs_nova!$A561,topmanager!$A:$A,rs_nova!BG$2)</f>
        <v>0</v>
      </c>
      <c r="BH561" s="51">
        <f>SUMIFS(topmanager!$D:$D,topmanager!$C:$C,rs_nova!$A561,topmanager!$A:$A,rs_nova!BH$2)</f>
        <v>0</v>
      </c>
      <c r="BI561" s="51">
        <f>SUMIFS(topmanager!$D:$D,topmanager!$C:$C,rs_nova!$A561,topmanager!$A:$A,rs_nova!BI$2)</f>
        <v>0</v>
      </c>
      <c r="BJ561" s="51">
        <f>SUMIFS(topmanager!$D:$D,topmanager!$C:$C,rs_nova!$A561,topmanager!$A:$A,rs_nova!BJ$2)+SUMIFS(topmanager!$D:$D,topmanager!$C:$C,rs_nova!$A561,topmanager!$A:$A,rs_nova!BJ$2+1)</f>
        <v>0</v>
      </c>
      <c r="BK561" s="51">
        <f>IFERROR(VLOOKUP(A561,[8]ferias!$C$4:$G$100,5,FALSE),0)</f>
        <v>0</v>
      </c>
      <c r="BL561" s="51">
        <f>SUMIFS(topmanager!$D:$D,topmanager!$C:$C,rs_nova!$A561,topmanager!$A:$A,rs_nova!BL$2)</f>
        <v>0</v>
      </c>
      <c r="BM561" s="51">
        <f>SUMIFS(topmanager!$D:$D,topmanager!$C:$C,rs_nova!$A561,topmanager!$A:$A,rs_nova!BM$2)+SUMIFS(topmanager!$D:$D,topmanager!$C:$C,rs_nova!$A565,topmanager!$A:$A,151)</f>
        <v>0</v>
      </c>
      <c r="BN561" s="51">
        <f t="shared" si="138"/>
        <v>0</v>
      </c>
    </row>
    <row r="562" spans="1:66">
      <c r="A562" s="47" t="e">
        <f>total!#REF!</f>
        <v>#REF!</v>
      </c>
      <c r="B562" s="47">
        <f t="shared" si="125"/>
        <v>0</v>
      </c>
      <c r="C562" s="48" t="e">
        <f>total!#REF!</f>
        <v>#REF!</v>
      </c>
      <c r="D562" s="49" t="str">
        <f>IFERROR(VLOOKUP(A562,salario!A$3:J$32,10,FALSE),"")</f>
        <v/>
      </c>
      <c r="E562" s="49" t="str">
        <f>IFERROR(IF(VLOOKUP(A562,salario!A$3:O$32,15,FALSE)="","",VLOOKUP(A562,salario!A$3:O$32,15,FALSE)),"")</f>
        <v/>
      </c>
      <c r="F562" s="47" t="str">
        <f>IFERROR(VLOOKUP(A562,[5]base_pessoal!$B$2:$P$1504,13,FALSE),"")</f>
        <v/>
      </c>
      <c r="G562" s="50">
        <f>IFERROR(VLOOKUP(A562,salario!A$2:P$91,11,FALSE),0)*B562/30</f>
        <v>0</v>
      </c>
      <c r="H562" s="50">
        <f>SUMIFS(topmanager!$D:$D,topmanager!$C:$C,rs_nova!$A562,topmanager!$A:$A,rs_nova!H$2)+SUMIFS(topmanager!$D:$D,topmanager!$C:$C,rs_nova!$A562,topmanager!$A:$A,63)</f>
        <v>0</v>
      </c>
      <c r="I562" s="50">
        <f>-SUMIFS(topmanager!$D:$D,topmanager!$C:$C,rs_nova!$A562,topmanager!$A:$A,rs_nova!I$2)</f>
        <v>0</v>
      </c>
      <c r="J562" s="50">
        <f>SUMIFS(topmanager!$D:$D,topmanager!$C:$C,rs_nova!$A562,topmanager!$A:$A,rs_nova!J$2)</f>
        <v>0</v>
      </c>
      <c r="K562" s="50">
        <f>SUMIFS(topmanager!$D:$D,topmanager!$C:$C,rs_nova!$A562,topmanager!$A:$A,rs_nova!K$2)+SUMIFS(topmanager!$D:$D,topmanager!$C:$C,rs_nova!$A562,topmanager!$A:$A,911)</f>
        <v>0</v>
      </c>
      <c r="L562" s="50">
        <f>SUMIFS(topmanager!$D:$D,topmanager!$C:$C,rs_nova!$A562,topmanager!$A:$A,rs_nova!L$2)</f>
        <v>0</v>
      </c>
      <c r="M562" s="50">
        <f>SUMIFS(topmanager!$D:$D,topmanager!$C:$C,rs_nova!$A562,topmanager!$A:$A,rs_nova!M$2)+SUMIFS(topmanager!$D:$D,topmanager!$C:$C,rs_nova!$A562,topmanager!$A:$A,908)+SUMIFS(topmanager!$D:$D,topmanager!$C:$C,rs_nova!$A562,topmanager!$A:$A,550)</f>
        <v>0</v>
      </c>
      <c r="N562" s="50">
        <f>SUMIFS(topmanager!$D:$D,topmanager!$C:$C,rs_nova!$A562,topmanager!$A:$A,rs_nova!N$2)</f>
        <v>0</v>
      </c>
      <c r="O562" s="51">
        <f t="shared" si="126"/>
        <v>0</v>
      </c>
      <c r="P562" s="50">
        <f>IFERROR(VLOOKUP($A562,total!$B$4:$AW$437,27,0),0)</f>
        <v>0</v>
      </c>
      <c r="Q562" s="50">
        <f>IFERROR(VLOOKUP($A562,total!$B$4:$AW$437,21,0),0)</f>
        <v>0</v>
      </c>
      <c r="R562" s="50">
        <f>IFERROR(VLOOKUP($A562,total!$B$4:$AW$437,25,0),0)+IFERROR(VLOOKUP($A562,total!$B$4:$AW$437,36,0),0)</f>
        <v>0</v>
      </c>
      <c r="S562" s="50">
        <f>IFERROR(VLOOKUP(A562,gympass!$A$2:$F$148,6,0),0)</f>
        <v>0</v>
      </c>
      <c r="T562" s="50">
        <f>IFERROR(VLOOKUP($A562,total!$B$4:$AW$437,42,0),0)</f>
        <v>0</v>
      </c>
      <c r="U562" s="50">
        <f>IFERROR(VLOOKUP($A562,total!$B$4:$AW$437,32,0),0)</f>
        <v>0</v>
      </c>
      <c r="V562" s="50">
        <f>IFERROR(VLOOKUP($A562,total!$B$4:$AW$437,28,0),0)</f>
        <v>0</v>
      </c>
      <c r="W562" s="50">
        <f>IFERROR(VLOOKUP($A562,total!$B$4:$AX$437,49,0),0)</f>
        <v>0</v>
      </c>
      <c r="X562" s="50"/>
      <c r="Y562" s="50">
        <f>IFERROR(VLOOKUP(A562,#REF!,4,0),0)</f>
        <v>0</v>
      </c>
      <c r="Z562" s="50">
        <f>IFERROR(VLOOKUP(B562,#REF!,8,0),0)</f>
        <v>0</v>
      </c>
      <c r="AA562" s="50">
        <f>IFERROR(VLOOKUP($A562,total!$B$4:$AW$437,45,0),0)</f>
        <v>0</v>
      </c>
      <c r="AB562" s="50">
        <f>IFERROR(VLOOKUP($A562,total!$B$4:$AW$437,48,0),0)</f>
        <v>0</v>
      </c>
      <c r="AC562" s="50">
        <f>IFERROR(VLOOKUP($A562,total!$B$4:$AB$437,19,0),0)</f>
        <v>0</v>
      </c>
      <c r="AD562" s="50">
        <f>IFERROR(VLOOKUP($A562,total!$B$4:$AB$437,10,0),0)</f>
        <v>0</v>
      </c>
      <c r="AE562" s="50">
        <f>IFERROR(VLOOKUP($A562,total!$B$4:$AB$437,13,0),0)-SUMIFS(topmanager!$D:$D,topmanager!$C:$C,rs_nova!$A566,topmanager!$A:$A,856)</f>
        <v>0</v>
      </c>
      <c r="AF562" s="50">
        <f>IFERROR(VLOOKUP($A562,total!$B$4:$AB$437,16,0),0)</f>
        <v>0</v>
      </c>
      <c r="AG562" s="50">
        <f>IFERROR(VLOOKUP($A562,total!$B$4:$AB$437,7,0),0)</f>
        <v>0</v>
      </c>
      <c r="AH562" s="50">
        <f>IFERROR(VLOOKUP($A562,total!$B$4:$AD$437,29,0),0)</f>
        <v>0</v>
      </c>
      <c r="AI562" s="50">
        <f>IFERROR(VLOOKUP(A562,total!$B$4:$AN$437,39,0),0)</f>
        <v>0</v>
      </c>
      <c r="AJ562" s="51">
        <f t="shared" si="127"/>
        <v>0</v>
      </c>
      <c r="AK562" s="50">
        <f t="shared" si="128"/>
        <v>0</v>
      </c>
      <c r="AL562" s="50">
        <f t="shared" si="129"/>
        <v>0</v>
      </c>
      <c r="AM562" s="50">
        <f t="shared" si="130"/>
        <v>0</v>
      </c>
      <c r="AN562" s="50" t="e">
        <f t="shared" si="139"/>
        <v>#REF!</v>
      </c>
      <c r="AO562" s="50" t="e">
        <f t="shared" si="139"/>
        <v>#REF!</v>
      </c>
      <c r="AP562" s="50" t="e">
        <f t="shared" si="139"/>
        <v>#REF!</v>
      </c>
      <c r="AQ562" s="50">
        <f>IFERROR(VLOOKUP(TEXT($A562,"000000"),[6]Página1!$A$8:$S$801,13,FALSE),0)</f>
        <v>0</v>
      </c>
      <c r="AR562" s="50">
        <f>IFERROR(VLOOKUP(TEXT($A562,"000000"),[6]Página1!$A$8:$S$801,16,FALSE),0)</f>
        <v>0</v>
      </c>
      <c r="AS562" s="50">
        <f>IFERROR(VLOOKUP(TEXT($A562,"000000"),[6]Página1!$A$8:$S$801,19,FALSE),0)</f>
        <v>0</v>
      </c>
      <c r="AT562" s="50">
        <f>IFERROR(VLOOKUP(TEXT($A562,"000000"),[7]Página1!$A$8:$R$814,12,FALSE),0)</f>
        <v>0</v>
      </c>
      <c r="AU562" s="50">
        <f>IFERROR(VLOOKUP(TEXT($A562,"000000"),[7]Página1!$A$8:$R$814,15,FALSE),0)</f>
        <v>0</v>
      </c>
      <c r="AV562" s="50">
        <f>IFERROR(VLOOKUP(TEXT($A562,"000000"),[7]Página1!$A$8:$R$814,18,FALSE),0)</f>
        <v>0</v>
      </c>
      <c r="AW562" s="50"/>
      <c r="AX562" s="51" t="e">
        <f t="shared" si="131"/>
        <v>#REF!</v>
      </c>
      <c r="AY562" s="51" t="e">
        <f t="shared" si="132"/>
        <v>#REF!</v>
      </c>
      <c r="AZ562" s="51" t="e">
        <f t="shared" si="133"/>
        <v>#REF!</v>
      </c>
      <c r="BA562" s="51" t="e">
        <f t="shared" si="134"/>
        <v>#REF!</v>
      </c>
      <c r="BB562" s="51">
        <f t="shared" si="135"/>
        <v>0</v>
      </c>
      <c r="BC562" s="51" t="e">
        <f t="shared" si="136"/>
        <v>#REF!</v>
      </c>
      <c r="BD562" s="51">
        <f t="shared" si="137"/>
        <v>0</v>
      </c>
      <c r="BE562" s="51">
        <f>IFERROR(VLOOKUP(A562,salario!A$2:P$91,11,FALSE),0)</f>
        <v>0</v>
      </c>
      <c r="BF562" s="51">
        <f>SUMIFS(topmanager!$D:$D,topmanager!$C:$C,rs_nova!$A562,topmanager!$A:$A,rs_nova!BF$2)</f>
        <v>0</v>
      </c>
      <c r="BG562" s="51">
        <f>SUMIFS(topmanager!$D:$D,topmanager!$C:$C,rs_nova!$A562,topmanager!$A:$A,rs_nova!BG$2)</f>
        <v>0</v>
      </c>
      <c r="BH562" s="51">
        <f>SUMIFS(topmanager!$D:$D,topmanager!$C:$C,rs_nova!$A562,topmanager!$A:$A,rs_nova!BH$2)</f>
        <v>0</v>
      </c>
      <c r="BI562" s="51">
        <f>SUMIFS(topmanager!$D:$D,topmanager!$C:$C,rs_nova!$A562,topmanager!$A:$A,rs_nova!BI$2)</f>
        <v>0</v>
      </c>
      <c r="BJ562" s="51">
        <f>SUMIFS(topmanager!$D:$D,topmanager!$C:$C,rs_nova!$A562,topmanager!$A:$A,rs_nova!BJ$2)+SUMIFS(topmanager!$D:$D,topmanager!$C:$C,rs_nova!$A562,topmanager!$A:$A,rs_nova!BJ$2+1)</f>
        <v>0</v>
      </c>
      <c r="BK562" s="51">
        <f>IFERROR(VLOOKUP(A562,[8]ferias!$C$4:$G$100,5,FALSE),0)</f>
        <v>0</v>
      </c>
      <c r="BL562" s="51">
        <f>SUMIFS(topmanager!$D:$D,topmanager!$C:$C,rs_nova!$A562,topmanager!$A:$A,rs_nova!BL$2)</f>
        <v>0</v>
      </c>
      <c r="BM562" s="51">
        <f>SUMIFS(topmanager!$D:$D,topmanager!$C:$C,rs_nova!$A562,topmanager!$A:$A,rs_nova!BM$2)+SUMIFS(topmanager!$D:$D,topmanager!$C:$C,rs_nova!$A566,topmanager!$A:$A,151)</f>
        <v>0</v>
      </c>
      <c r="BN562" s="51">
        <f t="shared" si="138"/>
        <v>0</v>
      </c>
    </row>
    <row r="563" spans="1:66">
      <c r="A563" s="47" t="e">
        <f>total!#REF!</f>
        <v>#REF!</v>
      </c>
      <c r="B563" s="47">
        <f t="shared" si="125"/>
        <v>0</v>
      </c>
      <c r="C563" s="48" t="e">
        <f>total!#REF!</f>
        <v>#REF!</v>
      </c>
      <c r="D563" s="49" t="str">
        <f>IFERROR(VLOOKUP(A563,salario!A$3:J$32,10,FALSE),"")</f>
        <v/>
      </c>
      <c r="E563" s="49" t="str">
        <f>IFERROR(IF(VLOOKUP(A563,salario!A$3:O$32,15,FALSE)="","",VLOOKUP(A563,salario!A$3:O$32,15,FALSE)),"")</f>
        <v/>
      </c>
      <c r="F563" s="47" t="str">
        <f>IFERROR(VLOOKUP(A563,[5]base_pessoal!$B$2:$P$1504,13,FALSE),"")</f>
        <v/>
      </c>
      <c r="G563" s="50">
        <f>IFERROR(VLOOKUP(A563,salario!A$2:P$91,11,FALSE),0)*B563/30</f>
        <v>0</v>
      </c>
      <c r="H563" s="50">
        <f>SUMIFS(topmanager!$D:$D,topmanager!$C:$C,rs_nova!$A563,topmanager!$A:$A,rs_nova!H$2)+SUMIFS(topmanager!$D:$D,topmanager!$C:$C,rs_nova!$A563,topmanager!$A:$A,63)</f>
        <v>0</v>
      </c>
      <c r="I563" s="50">
        <f>-SUMIFS(topmanager!$D:$D,topmanager!$C:$C,rs_nova!$A563,topmanager!$A:$A,rs_nova!I$2)</f>
        <v>0</v>
      </c>
      <c r="J563" s="50">
        <f>SUMIFS(topmanager!$D:$D,topmanager!$C:$C,rs_nova!$A563,topmanager!$A:$A,rs_nova!J$2)</f>
        <v>0</v>
      </c>
      <c r="K563" s="50">
        <f>SUMIFS(topmanager!$D:$D,topmanager!$C:$C,rs_nova!$A563,topmanager!$A:$A,rs_nova!K$2)+SUMIFS(topmanager!$D:$D,topmanager!$C:$C,rs_nova!$A563,topmanager!$A:$A,911)</f>
        <v>0</v>
      </c>
      <c r="L563" s="50">
        <f>SUMIFS(topmanager!$D:$D,topmanager!$C:$C,rs_nova!$A563,topmanager!$A:$A,rs_nova!L$2)</f>
        <v>0</v>
      </c>
      <c r="M563" s="50">
        <f>SUMIFS(topmanager!$D:$D,topmanager!$C:$C,rs_nova!$A563,topmanager!$A:$A,rs_nova!M$2)+SUMIFS(topmanager!$D:$D,topmanager!$C:$C,rs_nova!$A563,topmanager!$A:$A,908)+SUMIFS(topmanager!$D:$D,topmanager!$C:$C,rs_nova!$A563,topmanager!$A:$A,550)</f>
        <v>0</v>
      </c>
      <c r="N563" s="50">
        <f>SUMIFS(topmanager!$D:$D,topmanager!$C:$C,rs_nova!$A563,topmanager!$A:$A,rs_nova!N$2)</f>
        <v>0</v>
      </c>
      <c r="O563" s="51">
        <f t="shared" si="126"/>
        <v>0</v>
      </c>
      <c r="P563" s="50">
        <f>IFERROR(VLOOKUP($A563,total!$B$4:$AW$437,27,0),0)</f>
        <v>0</v>
      </c>
      <c r="Q563" s="50">
        <f>IFERROR(VLOOKUP($A563,total!$B$4:$AW$437,21,0),0)</f>
        <v>0</v>
      </c>
      <c r="R563" s="50">
        <f>IFERROR(VLOOKUP($A563,total!$B$4:$AW$437,25,0),0)+IFERROR(VLOOKUP($A563,total!$B$4:$AW$437,36,0),0)</f>
        <v>0</v>
      </c>
      <c r="S563" s="50">
        <f>IFERROR(VLOOKUP(A563,gympass!$A$2:$F$148,6,0),0)</f>
        <v>0</v>
      </c>
      <c r="T563" s="50">
        <f>IFERROR(VLOOKUP($A563,total!$B$4:$AW$437,42,0),0)</f>
        <v>0</v>
      </c>
      <c r="U563" s="50">
        <f>IFERROR(VLOOKUP($A563,total!$B$4:$AW$437,32,0),0)</f>
        <v>0</v>
      </c>
      <c r="V563" s="50">
        <f>IFERROR(VLOOKUP($A563,total!$B$4:$AW$437,28,0),0)</f>
        <v>0</v>
      </c>
      <c r="W563" s="50">
        <f>IFERROR(VLOOKUP($A563,total!$B$4:$AX$437,49,0),0)</f>
        <v>0</v>
      </c>
      <c r="X563" s="50"/>
      <c r="Y563" s="50">
        <f>IFERROR(VLOOKUP(A563,#REF!,4,0),0)</f>
        <v>0</v>
      </c>
      <c r="Z563" s="50">
        <f>IFERROR(VLOOKUP(B563,#REF!,8,0),0)</f>
        <v>0</v>
      </c>
      <c r="AA563" s="50">
        <f>IFERROR(VLOOKUP($A563,total!$B$4:$AW$437,45,0),0)</f>
        <v>0</v>
      </c>
      <c r="AB563" s="50">
        <f>IFERROR(VLOOKUP($A563,total!$B$4:$AW$437,48,0),0)</f>
        <v>0</v>
      </c>
      <c r="AC563" s="50">
        <f>IFERROR(VLOOKUP($A563,total!$B$4:$AB$437,19,0),0)</f>
        <v>0</v>
      </c>
      <c r="AD563" s="50">
        <f>IFERROR(VLOOKUP($A563,total!$B$4:$AB$437,10,0),0)</f>
        <v>0</v>
      </c>
      <c r="AE563" s="50">
        <f>IFERROR(VLOOKUP($A563,total!$B$4:$AB$437,13,0),0)-SUMIFS(topmanager!$D:$D,topmanager!$C:$C,rs_nova!$A567,topmanager!$A:$A,856)</f>
        <v>0</v>
      </c>
      <c r="AF563" s="50">
        <f>IFERROR(VLOOKUP($A563,total!$B$4:$AB$437,16,0),0)</f>
        <v>0</v>
      </c>
      <c r="AG563" s="50">
        <f>IFERROR(VLOOKUP($A563,total!$B$4:$AB$437,7,0),0)</f>
        <v>0</v>
      </c>
      <c r="AH563" s="50">
        <f>IFERROR(VLOOKUP($A563,total!$B$4:$AD$437,29,0),0)</f>
        <v>0</v>
      </c>
      <c r="AI563" s="50">
        <f>IFERROR(VLOOKUP(A563,total!$B$4:$AN$437,39,0),0)</f>
        <v>0</v>
      </c>
      <c r="AJ563" s="51">
        <f t="shared" si="127"/>
        <v>0</v>
      </c>
      <c r="AK563" s="50">
        <f t="shared" si="128"/>
        <v>0</v>
      </c>
      <c r="AL563" s="50">
        <f t="shared" si="129"/>
        <v>0</v>
      </c>
      <c r="AM563" s="50">
        <f t="shared" si="130"/>
        <v>0</v>
      </c>
      <c r="AN563" s="50" t="e">
        <f t="shared" si="139"/>
        <v>#REF!</v>
      </c>
      <c r="AO563" s="50" t="e">
        <f t="shared" si="139"/>
        <v>#REF!</v>
      </c>
      <c r="AP563" s="50" t="e">
        <f t="shared" si="139"/>
        <v>#REF!</v>
      </c>
      <c r="AQ563" s="50">
        <f>IFERROR(VLOOKUP(TEXT($A563,"000000"),[6]Página1!$A$8:$S$801,13,FALSE),0)</f>
        <v>0</v>
      </c>
      <c r="AR563" s="50">
        <f>IFERROR(VLOOKUP(TEXT($A563,"000000"),[6]Página1!$A$8:$S$801,16,FALSE),0)</f>
        <v>0</v>
      </c>
      <c r="AS563" s="50">
        <f>IFERROR(VLOOKUP(TEXT($A563,"000000"),[6]Página1!$A$8:$S$801,19,FALSE),0)</f>
        <v>0</v>
      </c>
      <c r="AT563" s="50">
        <f>IFERROR(VLOOKUP(TEXT($A563,"000000"),[7]Página1!$A$8:$R$814,12,FALSE),0)</f>
        <v>0</v>
      </c>
      <c r="AU563" s="50">
        <f>IFERROR(VLOOKUP(TEXT($A563,"000000"),[7]Página1!$A$8:$R$814,15,FALSE),0)</f>
        <v>0</v>
      </c>
      <c r="AV563" s="50">
        <f>IFERROR(VLOOKUP(TEXT($A563,"000000"),[7]Página1!$A$8:$R$814,18,FALSE),0)</f>
        <v>0</v>
      </c>
      <c r="AW563" s="50"/>
      <c r="AX563" s="51" t="e">
        <f t="shared" si="131"/>
        <v>#REF!</v>
      </c>
      <c r="AY563" s="51" t="e">
        <f t="shared" si="132"/>
        <v>#REF!</v>
      </c>
      <c r="AZ563" s="51" t="e">
        <f t="shared" si="133"/>
        <v>#REF!</v>
      </c>
      <c r="BA563" s="51" t="e">
        <f t="shared" si="134"/>
        <v>#REF!</v>
      </c>
      <c r="BB563" s="51">
        <f t="shared" si="135"/>
        <v>0</v>
      </c>
      <c r="BC563" s="51" t="e">
        <f t="shared" si="136"/>
        <v>#REF!</v>
      </c>
      <c r="BD563" s="51">
        <f t="shared" si="137"/>
        <v>0</v>
      </c>
      <c r="BE563" s="51">
        <f>IFERROR(VLOOKUP(A563,salario!A$2:P$91,11,FALSE),0)</f>
        <v>0</v>
      </c>
      <c r="BF563" s="51">
        <f>SUMIFS(topmanager!$D:$D,topmanager!$C:$C,rs_nova!$A563,topmanager!$A:$A,rs_nova!BF$2)</f>
        <v>0</v>
      </c>
      <c r="BG563" s="51">
        <f>SUMIFS(topmanager!$D:$D,topmanager!$C:$C,rs_nova!$A563,topmanager!$A:$A,rs_nova!BG$2)</f>
        <v>0</v>
      </c>
      <c r="BH563" s="51">
        <f>SUMIFS(topmanager!$D:$D,topmanager!$C:$C,rs_nova!$A563,topmanager!$A:$A,rs_nova!BH$2)</f>
        <v>0</v>
      </c>
      <c r="BI563" s="51">
        <f>SUMIFS(topmanager!$D:$D,topmanager!$C:$C,rs_nova!$A563,topmanager!$A:$A,rs_nova!BI$2)</f>
        <v>0</v>
      </c>
      <c r="BJ563" s="51">
        <f>SUMIFS(topmanager!$D:$D,topmanager!$C:$C,rs_nova!$A563,topmanager!$A:$A,rs_nova!BJ$2)+SUMIFS(topmanager!$D:$D,topmanager!$C:$C,rs_nova!$A563,topmanager!$A:$A,rs_nova!BJ$2+1)</f>
        <v>0</v>
      </c>
      <c r="BK563" s="51">
        <f>IFERROR(VLOOKUP(A563,[8]ferias!$C$4:$G$100,5,FALSE),0)</f>
        <v>0</v>
      </c>
      <c r="BL563" s="51">
        <f>SUMIFS(topmanager!$D:$D,topmanager!$C:$C,rs_nova!$A563,topmanager!$A:$A,rs_nova!BL$2)</f>
        <v>0</v>
      </c>
      <c r="BM563" s="51">
        <f>SUMIFS(topmanager!$D:$D,topmanager!$C:$C,rs_nova!$A563,topmanager!$A:$A,rs_nova!BM$2)+SUMIFS(topmanager!$D:$D,topmanager!$C:$C,rs_nova!$A567,topmanager!$A:$A,151)</f>
        <v>0</v>
      </c>
      <c r="BN563" s="51">
        <f t="shared" si="138"/>
        <v>0</v>
      </c>
    </row>
    <row r="564" spans="1:66">
      <c r="A564" s="47" t="e">
        <f>total!#REF!</f>
        <v>#REF!</v>
      </c>
      <c r="B564" s="47">
        <f t="shared" si="125"/>
        <v>0</v>
      </c>
      <c r="C564" s="48" t="e">
        <f>total!#REF!</f>
        <v>#REF!</v>
      </c>
      <c r="D564" s="49" t="str">
        <f>IFERROR(VLOOKUP(A564,salario!A$3:J$32,10,FALSE),"")</f>
        <v/>
      </c>
      <c r="E564" s="49" t="str">
        <f>IFERROR(IF(VLOOKUP(A564,salario!A$3:O$32,15,FALSE)="","",VLOOKUP(A564,salario!A$3:O$32,15,FALSE)),"")</f>
        <v/>
      </c>
      <c r="F564" s="47" t="str">
        <f>IFERROR(VLOOKUP(A564,[5]base_pessoal!$B$2:$P$1504,13,FALSE),"")</f>
        <v/>
      </c>
      <c r="G564" s="50">
        <f>IFERROR(VLOOKUP(A564,salario!A$2:P$91,11,FALSE),0)*B564/30</f>
        <v>0</v>
      </c>
      <c r="H564" s="50">
        <f>SUMIFS(topmanager!$D:$D,topmanager!$C:$C,rs_nova!$A564,topmanager!$A:$A,rs_nova!H$2)+SUMIFS(topmanager!$D:$D,topmanager!$C:$C,rs_nova!$A564,topmanager!$A:$A,63)</f>
        <v>0</v>
      </c>
      <c r="I564" s="50">
        <f>-SUMIFS(topmanager!$D:$D,topmanager!$C:$C,rs_nova!$A564,topmanager!$A:$A,rs_nova!I$2)</f>
        <v>0</v>
      </c>
      <c r="J564" s="50">
        <f>SUMIFS(topmanager!$D:$D,topmanager!$C:$C,rs_nova!$A564,topmanager!$A:$A,rs_nova!J$2)</f>
        <v>0</v>
      </c>
      <c r="K564" s="50">
        <f>SUMIFS(topmanager!$D:$D,topmanager!$C:$C,rs_nova!$A564,topmanager!$A:$A,rs_nova!K$2)+SUMIFS(topmanager!$D:$D,topmanager!$C:$C,rs_nova!$A564,topmanager!$A:$A,911)</f>
        <v>0</v>
      </c>
      <c r="L564" s="50">
        <f>SUMIFS(topmanager!$D:$D,topmanager!$C:$C,rs_nova!$A564,topmanager!$A:$A,rs_nova!L$2)</f>
        <v>0</v>
      </c>
      <c r="M564" s="50">
        <f>SUMIFS(topmanager!$D:$D,topmanager!$C:$C,rs_nova!$A564,topmanager!$A:$A,rs_nova!M$2)+SUMIFS(topmanager!$D:$D,topmanager!$C:$C,rs_nova!$A564,topmanager!$A:$A,908)+SUMIFS(topmanager!$D:$D,topmanager!$C:$C,rs_nova!$A564,topmanager!$A:$A,550)</f>
        <v>0</v>
      </c>
      <c r="N564" s="50">
        <f>SUMIFS(topmanager!$D:$D,topmanager!$C:$C,rs_nova!$A564,topmanager!$A:$A,rs_nova!N$2)</f>
        <v>0</v>
      </c>
      <c r="O564" s="51">
        <f t="shared" si="126"/>
        <v>0</v>
      </c>
      <c r="P564" s="50">
        <f>IFERROR(VLOOKUP($A564,total!$B$4:$AW$437,27,0),0)</f>
        <v>0</v>
      </c>
      <c r="Q564" s="50">
        <f>IFERROR(VLOOKUP($A564,total!$B$4:$AW$437,21,0),0)</f>
        <v>0</v>
      </c>
      <c r="R564" s="50">
        <f>IFERROR(VLOOKUP($A564,total!$B$4:$AW$437,25,0),0)+IFERROR(VLOOKUP($A564,total!$B$4:$AW$437,36,0),0)</f>
        <v>0</v>
      </c>
      <c r="S564" s="50">
        <f>IFERROR(VLOOKUP(A564,gympass!$A$2:$F$148,6,0),0)</f>
        <v>0</v>
      </c>
      <c r="T564" s="50">
        <f>IFERROR(VLOOKUP($A564,total!$B$4:$AW$437,42,0),0)</f>
        <v>0</v>
      </c>
      <c r="U564" s="50">
        <f>IFERROR(VLOOKUP($A564,total!$B$4:$AW$437,32,0),0)</f>
        <v>0</v>
      </c>
      <c r="V564" s="50">
        <f>IFERROR(VLOOKUP($A564,total!$B$4:$AW$437,28,0),0)</f>
        <v>0</v>
      </c>
      <c r="W564" s="50">
        <f>IFERROR(VLOOKUP($A564,total!$B$4:$AX$437,49,0),0)</f>
        <v>0</v>
      </c>
      <c r="X564" s="50"/>
      <c r="Y564" s="50">
        <f>IFERROR(VLOOKUP(A564,#REF!,4,0),0)</f>
        <v>0</v>
      </c>
      <c r="Z564" s="50">
        <f>IFERROR(VLOOKUP(B564,#REF!,8,0),0)</f>
        <v>0</v>
      </c>
      <c r="AA564" s="50">
        <f>IFERROR(VLOOKUP($A564,total!$B$4:$AW$437,45,0),0)</f>
        <v>0</v>
      </c>
      <c r="AB564" s="50">
        <f>IFERROR(VLOOKUP($A564,total!$B$4:$AW$437,48,0),0)</f>
        <v>0</v>
      </c>
      <c r="AC564" s="50">
        <f>IFERROR(VLOOKUP($A564,total!$B$4:$AB$437,19,0),0)</f>
        <v>0</v>
      </c>
      <c r="AD564" s="50">
        <f>IFERROR(VLOOKUP($A564,total!$B$4:$AB$437,10,0),0)</f>
        <v>0</v>
      </c>
      <c r="AE564" s="50">
        <f>IFERROR(VLOOKUP($A564,total!$B$4:$AB$437,13,0),0)-SUMIFS(topmanager!$D:$D,topmanager!$C:$C,rs_nova!$A568,topmanager!$A:$A,856)</f>
        <v>0</v>
      </c>
      <c r="AF564" s="50">
        <f>IFERROR(VLOOKUP($A564,total!$B$4:$AB$437,16,0),0)</f>
        <v>0</v>
      </c>
      <c r="AG564" s="50">
        <f>IFERROR(VLOOKUP($A564,total!$B$4:$AB$437,7,0),0)</f>
        <v>0</v>
      </c>
      <c r="AH564" s="50">
        <f>IFERROR(VLOOKUP($A564,total!$B$4:$AD$437,29,0),0)</f>
        <v>0</v>
      </c>
      <c r="AI564" s="50">
        <f>IFERROR(VLOOKUP(A564,total!$B$4:$AN$437,39,0),0)</f>
        <v>0</v>
      </c>
      <c r="AJ564" s="51">
        <f t="shared" si="127"/>
        <v>0</v>
      </c>
      <c r="AK564" s="50">
        <f t="shared" si="128"/>
        <v>0</v>
      </c>
      <c r="AL564" s="50">
        <f t="shared" si="129"/>
        <v>0</v>
      </c>
      <c r="AM564" s="50">
        <f t="shared" si="130"/>
        <v>0</v>
      </c>
      <c r="AN564" s="50" t="e">
        <f t="shared" si="139"/>
        <v>#REF!</v>
      </c>
      <c r="AO564" s="50" t="e">
        <f t="shared" si="139"/>
        <v>#REF!</v>
      </c>
      <c r="AP564" s="50" t="e">
        <f t="shared" si="139"/>
        <v>#REF!</v>
      </c>
      <c r="AQ564" s="50">
        <f>IFERROR(VLOOKUP(TEXT($A564,"000000"),[6]Página1!$A$8:$S$801,13,FALSE),0)</f>
        <v>0</v>
      </c>
      <c r="AR564" s="50">
        <f>IFERROR(VLOOKUP(TEXT($A564,"000000"),[6]Página1!$A$8:$S$801,16,FALSE),0)</f>
        <v>0</v>
      </c>
      <c r="AS564" s="50">
        <f>IFERROR(VLOOKUP(TEXT($A564,"000000"),[6]Página1!$A$8:$S$801,19,FALSE),0)</f>
        <v>0</v>
      </c>
      <c r="AT564" s="50">
        <f>IFERROR(VLOOKUP(TEXT($A564,"000000"),[7]Página1!$A$8:$R$814,12,FALSE),0)</f>
        <v>0</v>
      </c>
      <c r="AU564" s="50">
        <f>IFERROR(VLOOKUP(TEXT($A564,"000000"),[7]Página1!$A$8:$R$814,15,FALSE),0)</f>
        <v>0</v>
      </c>
      <c r="AV564" s="50">
        <f>IFERROR(VLOOKUP(TEXT($A564,"000000"),[7]Página1!$A$8:$R$814,18,FALSE),0)</f>
        <v>0</v>
      </c>
      <c r="AW564" s="50"/>
      <c r="AX564" s="51" t="e">
        <f t="shared" si="131"/>
        <v>#REF!</v>
      </c>
      <c r="AY564" s="51" t="e">
        <f t="shared" si="132"/>
        <v>#REF!</v>
      </c>
      <c r="AZ564" s="51" t="e">
        <f t="shared" si="133"/>
        <v>#REF!</v>
      </c>
      <c r="BA564" s="51" t="e">
        <f t="shared" si="134"/>
        <v>#REF!</v>
      </c>
      <c r="BB564" s="51">
        <f t="shared" si="135"/>
        <v>0</v>
      </c>
      <c r="BC564" s="51" t="e">
        <f t="shared" si="136"/>
        <v>#REF!</v>
      </c>
      <c r="BD564" s="51">
        <f t="shared" si="137"/>
        <v>0</v>
      </c>
      <c r="BE564" s="51">
        <f>IFERROR(VLOOKUP(A564,salario!A$2:P$91,11,FALSE),0)</f>
        <v>0</v>
      </c>
      <c r="BF564" s="51">
        <f>SUMIFS(topmanager!$D:$D,topmanager!$C:$C,rs_nova!$A564,topmanager!$A:$A,rs_nova!BF$2)</f>
        <v>0</v>
      </c>
      <c r="BG564" s="51">
        <f>SUMIFS(topmanager!$D:$D,topmanager!$C:$C,rs_nova!$A564,topmanager!$A:$A,rs_nova!BG$2)</f>
        <v>0</v>
      </c>
      <c r="BH564" s="51">
        <f>SUMIFS(topmanager!$D:$D,topmanager!$C:$C,rs_nova!$A564,topmanager!$A:$A,rs_nova!BH$2)</f>
        <v>0</v>
      </c>
      <c r="BI564" s="51">
        <f>SUMIFS(topmanager!$D:$D,topmanager!$C:$C,rs_nova!$A564,topmanager!$A:$A,rs_nova!BI$2)</f>
        <v>0</v>
      </c>
      <c r="BJ564" s="51">
        <f>SUMIFS(topmanager!$D:$D,topmanager!$C:$C,rs_nova!$A564,topmanager!$A:$A,rs_nova!BJ$2)+SUMIFS(topmanager!$D:$D,topmanager!$C:$C,rs_nova!$A564,topmanager!$A:$A,rs_nova!BJ$2+1)</f>
        <v>0</v>
      </c>
      <c r="BK564" s="51">
        <f>IFERROR(VLOOKUP(A564,[8]ferias!$C$4:$G$100,5,FALSE),0)</f>
        <v>0</v>
      </c>
      <c r="BL564" s="51">
        <f>SUMIFS(topmanager!$D:$D,topmanager!$C:$C,rs_nova!$A564,topmanager!$A:$A,rs_nova!BL$2)</f>
        <v>0</v>
      </c>
      <c r="BM564" s="51">
        <f>SUMIFS(topmanager!$D:$D,topmanager!$C:$C,rs_nova!$A564,topmanager!$A:$A,rs_nova!BM$2)+SUMIFS(topmanager!$D:$D,topmanager!$C:$C,rs_nova!$A568,topmanager!$A:$A,151)</f>
        <v>0</v>
      </c>
      <c r="BN564" s="51">
        <f t="shared" si="138"/>
        <v>0</v>
      </c>
    </row>
    <row r="565" spans="1:66">
      <c r="A565" s="47" t="e">
        <f>total!#REF!</f>
        <v>#REF!</v>
      </c>
      <c r="B565" s="47">
        <f t="shared" si="125"/>
        <v>0</v>
      </c>
      <c r="C565" s="48" t="e">
        <f>total!#REF!</f>
        <v>#REF!</v>
      </c>
      <c r="D565" s="49" t="str">
        <f>IFERROR(VLOOKUP(A565,salario!A$3:J$32,10,FALSE),"")</f>
        <v/>
      </c>
      <c r="E565" s="49" t="str">
        <f>IFERROR(IF(VLOOKUP(A565,salario!A$3:O$32,15,FALSE)="","",VLOOKUP(A565,salario!A$3:O$32,15,FALSE)),"")</f>
        <v/>
      </c>
      <c r="F565" s="47" t="str">
        <f>IFERROR(VLOOKUP(A565,[5]base_pessoal!$B$2:$P$1504,13,FALSE),"")</f>
        <v/>
      </c>
      <c r="G565" s="50">
        <f>IFERROR(VLOOKUP(A565,salario!A$2:P$91,11,FALSE),0)*B565/30</f>
        <v>0</v>
      </c>
      <c r="H565" s="50">
        <f>SUMIFS(topmanager!$D:$D,topmanager!$C:$C,rs_nova!$A565,topmanager!$A:$A,rs_nova!H$2)+SUMIFS(topmanager!$D:$D,topmanager!$C:$C,rs_nova!$A565,topmanager!$A:$A,63)</f>
        <v>0</v>
      </c>
      <c r="I565" s="50">
        <f>-SUMIFS(topmanager!$D:$D,topmanager!$C:$C,rs_nova!$A565,topmanager!$A:$A,rs_nova!I$2)</f>
        <v>0</v>
      </c>
      <c r="J565" s="50">
        <f>SUMIFS(topmanager!$D:$D,topmanager!$C:$C,rs_nova!$A565,topmanager!$A:$A,rs_nova!J$2)</f>
        <v>0</v>
      </c>
      <c r="K565" s="50">
        <f>SUMIFS(topmanager!$D:$D,topmanager!$C:$C,rs_nova!$A565,topmanager!$A:$A,rs_nova!K$2)+SUMIFS(topmanager!$D:$D,topmanager!$C:$C,rs_nova!$A565,topmanager!$A:$A,911)</f>
        <v>0</v>
      </c>
      <c r="L565" s="50">
        <f>SUMIFS(topmanager!$D:$D,topmanager!$C:$C,rs_nova!$A565,topmanager!$A:$A,rs_nova!L$2)</f>
        <v>0</v>
      </c>
      <c r="M565" s="50">
        <f>SUMIFS(topmanager!$D:$D,topmanager!$C:$C,rs_nova!$A565,topmanager!$A:$A,rs_nova!M$2)+SUMIFS(topmanager!$D:$D,topmanager!$C:$C,rs_nova!$A565,topmanager!$A:$A,908)+SUMIFS(topmanager!$D:$D,topmanager!$C:$C,rs_nova!$A565,topmanager!$A:$A,550)</f>
        <v>0</v>
      </c>
      <c r="N565" s="50">
        <f>SUMIFS(topmanager!$D:$D,topmanager!$C:$C,rs_nova!$A565,topmanager!$A:$A,rs_nova!N$2)</f>
        <v>0</v>
      </c>
      <c r="O565" s="51">
        <f t="shared" si="126"/>
        <v>0</v>
      </c>
      <c r="P565" s="50">
        <f>IFERROR(VLOOKUP($A565,total!$B$4:$AW$437,27,0),0)</f>
        <v>0</v>
      </c>
      <c r="Q565" s="50">
        <f>IFERROR(VLOOKUP($A565,total!$B$4:$AW$437,21,0),0)</f>
        <v>0</v>
      </c>
      <c r="R565" s="50">
        <f>IFERROR(VLOOKUP($A565,total!$B$4:$AW$437,25,0),0)+IFERROR(VLOOKUP($A565,total!$B$4:$AW$437,36,0),0)</f>
        <v>0</v>
      </c>
      <c r="S565" s="50">
        <f>IFERROR(VLOOKUP(A565,gympass!$A$2:$F$148,6,0),0)</f>
        <v>0</v>
      </c>
      <c r="T565" s="50">
        <f>IFERROR(VLOOKUP($A565,total!$B$4:$AW$437,42,0),0)</f>
        <v>0</v>
      </c>
      <c r="U565" s="50">
        <f>IFERROR(VLOOKUP($A565,total!$B$4:$AW$437,32,0),0)</f>
        <v>0</v>
      </c>
      <c r="V565" s="50">
        <f>IFERROR(VLOOKUP($A565,total!$B$4:$AW$437,28,0),0)</f>
        <v>0</v>
      </c>
      <c r="W565" s="50">
        <f>IFERROR(VLOOKUP($A565,total!$B$4:$AX$437,49,0),0)</f>
        <v>0</v>
      </c>
      <c r="X565" s="50"/>
      <c r="Y565" s="50">
        <f>IFERROR(VLOOKUP(A565,#REF!,4,0),0)</f>
        <v>0</v>
      </c>
      <c r="Z565" s="50">
        <f>IFERROR(VLOOKUP(B565,#REF!,8,0),0)</f>
        <v>0</v>
      </c>
      <c r="AA565" s="50">
        <f>IFERROR(VLOOKUP($A565,total!$B$4:$AW$437,45,0),0)</f>
        <v>0</v>
      </c>
      <c r="AB565" s="50">
        <f>IFERROR(VLOOKUP($A565,total!$B$4:$AW$437,48,0),0)</f>
        <v>0</v>
      </c>
      <c r="AC565" s="50">
        <f>IFERROR(VLOOKUP($A565,total!$B$4:$AB$437,19,0),0)</f>
        <v>0</v>
      </c>
      <c r="AD565" s="50">
        <f>IFERROR(VLOOKUP($A565,total!$B$4:$AB$437,10,0),0)</f>
        <v>0</v>
      </c>
      <c r="AE565" s="50">
        <f>IFERROR(VLOOKUP($A565,total!$B$4:$AB$437,13,0),0)-SUMIFS(topmanager!$D:$D,topmanager!$C:$C,rs_nova!$A569,topmanager!$A:$A,856)</f>
        <v>0</v>
      </c>
      <c r="AF565" s="50">
        <f>IFERROR(VLOOKUP($A565,total!$B$4:$AB$437,16,0),0)</f>
        <v>0</v>
      </c>
      <c r="AG565" s="50">
        <f>IFERROR(VLOOKUP($A565,total!$B$4:$AB$437,7,0),0)</f>
        <v>0</v>
      </c>
      <c r="AH565" s="50">
        <f>IFERROR(VLOOKUP($A565,total!$B$4:$AD$437,29,0),0)</f>
        <v>0</v>
      </c>
      <c r="AI565" s="50">
        <f>IFERROR(VLOOKUP(A565,total!$B$4:$AN$437,39,0),0)</f>
        <v>0</v>
      </c>
      <c r="AJ565" s="51">
        <f t="shared" si="127"/>
        <v>0</v>
      </c>
      <c r="AK565" s="50">
        <f t="shared" si="128"/>
        <v>0</v>
      </c>
      <c r="AL565" s="50">
        <f t="shared" si="129"/>
        <v>0</v>
      </c>
      <c r="AM565" s="50">
        <f t="shared" si="130"/>
        <v>0</v>
      </c>
      <c r="AN565" s="50" t="e">
        <f t="shared" si="139"/>
        <v>#REF!</v>
      </c>
      <c r="AO565" s="50" t="e">
        <f t="shared" si="139"/>
        <v>#REF!</v>
      </c>
      <c r="AP565" s="50" t="e">
        <f t="shared" si="139"/>
        <v>#REF!</v>
      </c>
      <c r="AQ565" s="50">
        <f>IFERROR(VLOOKUP(TEXT($A565,"000000"),[6]Página1!$A$8:$S$801,13,FALSE),0)</f>
        <v>0</v>
      </c>
      <c r="AR565" s="50">
        <f>IFERROR(VLOOKUP(TEXT($A565,"000000"),[6]Página1!$A$8:$S$801,16,FALSE),0)</f>
        <v>0</v>
      </c>
      <c r="AS565" s="50">
        <f>IFERROR(VLOOKUP(TEXT($A565,"000000"),[6]Página1!$A$8:$S$801,19,FALSE),0)</f>
        <v>0</v>
      </c>
      <c r="AT565" s="50">
        <f>IFERROR(VLOOKUP(TEXT($A565,"000000"),[7]Página1!$A$8:$R$814,12,FALSE),0)</f>
        <v>0</v>
      </c>
      <c r="AU565" s="50">
        <f>IFERROR(VLOOKUP(TEXT($A565,"000000"),[7]Página1!$A$8:$R$814,15,FALSE),0)</f>
        <v>0</v>
      </c>
      <c r="AV565" s="50">
        <f>IFERROR(VLOOKUP(TEXT($A565,"000000"),[7]Página1!$A$8:$R$814,18,FALSE),0)</f>
        <v>0</v>
      </c>
      <c r="AW565" s="50"/>
      <c r="AX565" s="51" t="e">
        <f t="shared" si="131"/>
        <v>#REF!</v>
      </c>
      <c r="AY565" s="51" t="e">
        <f t="shared" si="132"/>
        <v>#REF!</v>
      </c>
      <c r="AZ565" s="51" t="e">
        <f t="shared" si="133"/>
        <v>#REF!</v>
      </c>
      <c r="BA565" s="51" t="e">
        <f t="shared" si="134"/>
        <v>#REF!</v>
      </c>
      <c r="BB565" s="51">
        <f t="shared" si="135"/>
        <v>0</v>
      </c>
      <c r="BC565" s="51" t="e">
        <f t="shared" si="136"/>
        <v>#REF!</v>
      </c>
      <c r="BD565" s="51">
        <f t="shared" si="137"/>
        <v>0</v>
      </c>
      <c r="BE565" s="51">
        <f>IFERROR(VLOOKUP(A565,salario!A$2:P$91,11,FALSE),0)</f>
        <v>0</v>
      </c>
      <c r="BF565" s="51">
        <f>SUMIFS(topmanager!$D:$D,topmanager!$C:$C,rs_nova!$A565,topmanager!$A:$A,rs_nova!BF$2)</f>
        <v>0</v>
      </c>
      <c r="BG565" s="51">
        <f>SUMIFS(topmanager!$D:$D,topmanager!$C:$C,rs_nova!$A565,topmanager!$A:$A,rs_nova!BG$2)</f>
        <v>0</v>
      </c>
      <c r="BH565" s="51">
        <f>SUMIFS(topmanager!$D:$D,topmanager!$C:$C,rs_nova!$A565,topmanager!$A:$A,rs_nova!BH$2)</f>
        <v>0</v>
      </c>
      <c r="BI565" s="51">
        <f>SUMIFS(topmanager!$D:$D,topmanager!$C:$C,rs_nova!$A565,topmanager!$A:$A,rs_nova!BI$2)</f>
        <v>0</v>
      </c>
      <c r="BJ565" s="51">
        <f>SUMIFS(topmanager!$D:$D,topmanager!$C:$C,rs_nova!$A565,topmanager!$A:$A,rs_nova!BJ$2)+SUMIFS(topmanager!$D:$D,topmanager!$C:$C,rs_nova!$A565,topmanager!$A:$A,rs_nova!BJ$2+1)</f>
        <v>0</v>
      </c>
      <c r="BK565" s="51">
        <f>IFERROR(VLOOKUP(A565,[8]ferias!$C$4:$G$100,5,FALSE),0)</f>
        <v>0</v>
      </c>
      <c r="BL565" s="51">
        <f>SUMIFS(topmanager!$D:$D,topmanager!$C:$C,rs_nova!$A565,topmanager!$A:$A,rs_nova!BL$2)</f>
        <v>0</v>
      </c>
      <c r="BM565" s="51">
        <f>SUMIFS(topmanager!$D:$D,topmanager!$C:$C,rs_nova!$A565,topmanager!$A:$A,rs_nova!BM$2)+SUMIFS(topmanager!$D:$D,topmanager!$C:$C,rs_nova!$A569,topmanager!$A:$A,151)</f>
        <v>0</v>
      </c>
      <c r="BN565" s="51">
        <f t="shared" si="138"/>
        <v>0</v>
      </c>
    </row>
    <row r="566" spans="1:66">
      <c r="A566" s="47" t="e">
        <f>total!#REF!</f>
        <v>#REF!</v>
      </c>
      <c r="B566" s="47">
        <f t="shared" si="125"/>
        <v>0</v>
      </c>
      <c r="C566" s="48" t="e">
        <f>total!#REF!</f>
        <v>#REF!</v>
      </c>
      <c r="D566" s="49" t="str">
        <f>IFERROR(VLOOKUP(A566,salario!A$3:J$32,10,FALSE),"")</f>
        <v/>
      </c>
      <c r="E566" s="49" t="str">
        <f>IFERROR(IF(VLOOKUP(A566,salario!A$3:O$32,15,FALSE)="","",VLOOKUP(A566,salario!A$3:O$32,15,FALSE)),"")</f>
        <v/>
      </c>
      <c r="F566" s="47" t="str">
        <f>IFERROR(VLOOKUP(A566,[5]base_pessoal!$B$2:$P$1504,13,FALSE),"")</f>
        <v/>
      </c>
      <c r="G566" s="50">
        <f>IFERROR(VLOOKUP(A566,salario!A$2:P$91,11,FALSE),0)*B566/30</f>
        <v>0</v>
      </c>
      <c r="H566" s="50">
        <f>SUMIFS(topmanager!$D:$D,topmanager!$C:$C,rs_nova!$A566,topmanager!$A:$A,rs_nova!H$2)+SUMIFS(topmanager!$D:$D,topmanager!$C:$C,rs_nova!$A566,topmanager!$A:$A,63)</f>
        <v>0</v>
      </c>
      <c r="I566" s="50">
        <f>-SUMIFS(topmanager!$D:$D,topmanager!$C:$C,rs_nova!$A566,topmanager!$A:$A,rs_nova!I$2)</f>
        <v>0</v>
      </c>
      <c r="J566" s="50">
        <f>SUMIFS(topmanager!$D:$D,topmanager!$C:$C,rs_nova!$A566,topmanager!$A:$A,rs_nova!J$2)</f>
        <v>0</v>
      </c>
      <c r="K566" s="50">
        <f>SUMIFS(topmanager!$D:$D,topmanager!$C:$C,rs_nova!$A566,topmanager!$A:$A,rs_nova!K$2)+SUMIFS(topmanager!$D:$D,topmanager!$C:$C,rs_nova!$A566,topmanager!$A:$A,911)</f>
        <v>0</v>
      </c>
      <c r="L566" s="50">
        <f>SUMIFS(topmanager!$D:$D,topmanager!$C:$C,rs_nova!$A566,topmanager!$A:$A,rs_nova!L$2)</f>
        <v>0</v>
      </c>
      <c r="M566" s="50">
        <f>SUMIFS(topmanager!$D:$D,topmanager!$C:$C,rs_nova!$A566,topmanager!$A:$A,rs_nova!M$2)+SUMIFS(topmanager!$D:$D,topmanager!$C:$C,rs_nova!$A566,topmanager!$A:$A,908)+SUMIFS(topmanager!$D:$D,topmanager!$C:$C,rs_nova!$A566,topmanager!$A:$A,550)</f>
        <v>0</v>
      </c>
      <c r="N566" s="50">
        <f>SUMIFS(topmanager!$D:$D,topmanager!$C:$C,rs_nova!$A566,topmanager!$A:$A,rs_nova!N$2)</f>
        <v>0</v>
      </c>
      <c r="O566" s="51">
        <f t="shared" si="126"/>
        <v>0</v>
      </c>
      <c r="P566" s="50">
        <f>IFERROR(VLOOKUP($A566,total!$B$4:$AW$437,27,0),0)</f>
        <v>0</v>
      </c>
      <c r="Q566" s="50">
        <f>IFERROR(VLOOKUP($A566,total!$B$4:$AW$437,21,0),0)</f>
        <v>0</v>
      </c>
      <c r="R566" s="50">
        <f>IFERROR(VLOOKUP($A566,total!$B$4:$AW$437,25,0),0)+IFERROR(VLOOKUP($A566,total!$B$4:$AW$437,36,0),0)</f>
        <v>0</v>
      </c>
      <c r="S566" s="50">
        <f>IFERROR(VLOOKUP(A566,gympass!$A$2:$F$148,6,0),0)</f>
        <v>0</v>
      </c>
      <c r="T566" s="50">
        <f>IFERROR(VLOOKUP($A566,total!$B$4:$AW$437,42,0),0)</f>
        <v>0</v>
      </c>
      <c r="U566" s="50">
        <f>IFERROR(VLOOKUP($A566,total!$B$4:$AW$437,32,0),0)</f>
        <v>0</v>
      </c>
      <c r="V566" s="50">
        <f>IFERROR(VLOOKUP($A566,total!$B$4:$AW$437,28,0),0)</f>
        <v>0</v>
      </c>
      <c r="W566" s="50">
        <f>IFERROR(VLOOKUP($A566,total!$B$4:$AX$437,49,0),0)</f>
        <v>0</v>
      </c>
      <c r="X566" s="50"/>
      <c r="Y566" s="50">
        <f>IFERROR(VLOOKUP(A566,#REF!,4,0),0)</f>
        <v>0</v>
      </c>
      <c r="Z566" s="50">
        <f>IFERROR(VLOOKUP(B566,#REF!,8,0),0)</f>
        <v>0</v>
      </c>
      <c r="AA566" s="50">
        <f>IFERROR(VLOOKUP($A566,total!$B$4:$AW$437,45,0),0)</f>
        <v>0</v>
      </c>
      <c r="AB566" s="50">
        <f>IFERROR(VLOOKUP($A566,total!$B$4:$AW$437,48,0),0)</f>
        <v>0</v>
      </c>
      <c r="AC566" s="50">
        <f>IFERROR(VLOOKUP($A566,total!$B$4:$AB$437,19,0),0)</f>
        <v>0</v>
      </c>
      <c r="AD566" s="50">
        <f>IFERROR(VLOOKUP($A566,total!$B$4:$AB$437,10,0),0)</f>
        <v>0</v>
      </c>
      <c r="AE566" s="50">
        <f>IFERROR(VLOOKUP($A566,total!$B$4:$AB$437,13,0),0)-SUMIFS(topmanager!$D:$D,topmanager!$C:$C,rs_nova!$A570,topmanager!$A:$A,856)</f>
        <v>0</v>
      </c>
      <c r="AF566" s="50">
        <f>IFERROR(VLOOKUP($A566,total!$B$4:$AB$437,16,0),0)</f>
        <v>0</v>
      </c>
      <c r="AG566" s="50">
        <f>IFERROR(VLOOKUP($A566,total!$B$4:$AB$437,7,0),0)</f>
        <v>0</v>
      </c>
      <c r="AH566" s="50">
        <f>IFERROR(VLOOKUP($A566,total!$B$4:$AD$437,29,0),0)</f>
        <v>0</v>
      </c>
      <c r="AI566" s="50">
        <f>IFERROR(VLOOKUP(A566,total!$B$4:$AN$437,39,0),0)</f>
        <v>0</v>
      </c>
      <c r="AJ566" s="51">
        <f t="shared" si="127"/>
        <v>0</v>
      </c>
      <c r="AK566" s="50">
        <f t="shared" si="128"/>
        <v>0</v>
      </c>
      <c r="AL566" s="50">
        <f t="shared" si="129"/>
        <v>0</v>
      </c>
      <c r="AM566" s="50">
        <f t="shared" si="130"/>
        <v>0</v>
      </c>
      <c r="AN566" s="50" t="e">
        <f t="shared" si="139"/>
        <v>#REF!</v>
      </c>
      <c r="AO566" s="50" t="e">
        <f t="shared" si="139"/>
        <v>#REF!</v>
      </c>
      <c r="AP566" s="50" t="e">
        <f t="shared" si="139"/>
        <v>#REF!</v>
      </c>
      <c r="AQ566" s="50">
        <f>IFERROR(VLOOKUP(TEXT($A566,"000000"),[6]Página1!$A$8:$S$801,13,FALSE),0)</f>
        <v>0</v>
      </c>
      <c r="AR566" s="50">
        <f>IFERROR(VLOOKUP(TEXT($A566,"000000"),[6]Página1!$A$8:$S$801,16,FALSE),0)</f>
        <v>0</v>
      </c>
      <c r="AS566" s="50">
        <f>IFERROR(VLOOKUP(TEXT($A566,"000000"),[6]Página1!$A$8:$S$801,19,FALSE),0)</f>
        <v>0</v>
      </c>
      <c r="AT566" s="50">
        <f>IFERROR(VLOOKUP(TEXT($A566,"000000"),[7]Página1!$A$8:$R$814,12,FALSE),0)</f>
        <v>0</v>
      </c>
      <c r="AU566" s="50">
        <f>IFERROR(VLOOKUP(TEXT($A566,"000000"),[7]Página1!$A$8:$R$814,15,FALSE),0)</f>
        <v>0</v>
      </c>
      <c r="AV566" s="50">
        <f>IFERROR(VLOOKUP(TEXT($A566,"000000"),[7]Página1!$A$8:$R$814,18,FALSE),0)</f>
        <v>0</v>
      </c>
      <c r="AW566" s="50"/>
      <c r="AX566" s="51" t="e">
        <f t="shared" si="131"/>
        <v>#REF!</v>
      </c>
      <c r="AY566" s="51" t="e">
        <f t="shared" si="132"/>
        <v>#REF!</v>
      </c>
      <c r="AZ566" s="51" t="e">
        <f t="shared" si="133"/>
        <v>#REF!</v>
      </c>
      <c r="BA566" s="51" t="e">
        <f t="shared" si="134"/>
        <v>#REF!</v>
      </c>
      <c r="BB566" s="51">
        <f t="shared" si="135"/>
        <v>0</v>
      </c>
      <c r="BC566" s="51" t="e">
        <f t="shared" si="136"/>
        <v>#REF!</v>
      </c>
      <c r="BD566" s="51">
        <f t="shared" si="137"/>
        <v>0</v>
      </c>
      <c r="BE566" s="51">
        <f>IFERROR(VLOOKUP(A566,salario!A$2:P$91,11,FALSE),0)</f>
        <v>0</v>
      </c>
      <c r="BF566" s="51">
        <f>SUMIFS(topmanager!$D:$D,topmanager!$C:$C,rs_nova!$A566,topmanager!$A:$A,rs_nova!BF$2)</f>
        <v>0</v>
      </c>
      <c r="BG566" s="51">
        <f>SUMIFS(topmanager!$D:$D,topmanager!$C:$C,rs_nova!$A566,topmanager!$A:$A,rs_nova!BG$2)</f>
        <v>0</v>
      </c>
      <c r="BH566" s="51">
        <f>SUMIFS(topmanager!$D:$D,topmanager!$C:$C,rs_nova!$A566,topmanager!$A:$A,rs_nova!BH$2)</f>
        <v>0</v>
      </c>
      <c r="BI566" s="51">
        <f>SUMIFS(topmanager!$D:$D,topmanager!$C:$C,rs_nova!$A566,topmanager!$A:$A,rs_nova!BI$2)</f>
        <v>0</v>
      </c>
      <c r="BJ566" s="51">
        <f>SUMIFS(topmanager!$D:$D,topmanager!$C:$C,rs_nova!$A566,topmanager!$A:$A,rs_nova!BJ$2)+SUMIFS(topmanager!$D:$D,topmanager!$C:$C,rs_nova!$A566,topmanager!$A:$A,rs_nova!BJ$2+1)</f>
        <v>0</v>
      </c>
      <c r="BK566" s="51">
        <f>IFERROR(VLOOKUP(A566,[8]ferias!$C$4:$G$100,5,FALSE),0)</f>
        <v>0</v>
      </c>
      <c r="BL566" s="51">
        <f>SUMIFS(topmanager!$D:$D,topmanager!$C:$C,rs_nova!$A566,topmanager!$A:$A,rs_nova!BL$2)</f>
        <v>0</v>
      </c>
      <c r="BM566" s="51">
        <f>SUMIFS(topmanager!$D:$D,topmanager!$C:$C,rs_nova!$A566,topmanager!$A:$A,rs_nova!BM$2)+SUMIFS(topmanager!$D:$D,topmanager!$C:$C,rs_nova!$A570,topmanager!$A:$A,151)</f>
        <v>0</v>
      </c>
      <c r="BN566" s="51">
        <f t="shared" si="138"/>
        <v>0</v>
      </c>
    </row>
    <row r="567" spans="1:66">
      <c r="A567" s="47" t="e">
        <f>total!#REF!</f>
        <v>#REF!</v>
      </c>
      <c r="B567" s="47">
        <f t="shared" si="125"/>
        <v>0</v>
      </c>
      <c r="C567" s="48" t="e">
        <f>total!#REF!</f>
        <v>#REF!</v>
      </c>
      <c r="D567" s="49" t="str">
        <f>IFERROR(VLOOKUP(A567,salario!A$3:J$32,10,FALSE),"")</f>
        <v/>
      </c>
      <c r="E567" s="49" t="str">
        <f>IFERROR(IF(VLOOKUP(A567,salario!A$3:O$32,15,FALSE)="","",VLOOKUP(A567,salario!A$3:O$32,15,FALSE)),"")</f>
        <v/>
      </c>
      <c r="F567" s="47" t="str">
        <f>IFERROR(VLOOKUP(A567,[5]base_pessoal!$B$2:$P$1504,13,FALSE),"")</f>
        <v/>
      </c>
      <c r="G567" s="50">
        <f>IFERROR(VLOOKUP(A567,salario!A$2:P$91,11,FALSE),0)*B567/30</f>
        <v>0</v>
      </c>
      <c r="H567" s="50">
        <f>SUMIFS(topmanager!$D:$D,topmanager!$C:$C,rs_nova!$A567,topmanager!$A:$A,rs_nova!H$2)+SUMIFS(topmanager!$D:$D,topmanager!$C:$C,rs_nova!$A567,topmanager!$A:$A,63)</f>
        <v>0</v>
      </c>
      <c r="I567" s="50">
        <f>-SUMIFS(topmanager!$D:$D,topmanager!$C:$C,rs_nova!$A567,topmanager!$A:$A,rs_nova!I$2)</f>
        <v>0</v>
      </c>
      <c r="J567" s="50">
        <f>SUMIFS(topmanager!$D:$D,topmanager!$C:$C,rs_nova!$A567,topmanager!$A:$A,rs_nova!J$2)</f>
        <v>0</v>
      </c>
      <c r="K567" s="50">
        <f>SUMIFS(topmanager!$D:$D,topmanager!$C:$C,rs_nova!$A567,topmanager!$A:$A,rs_nova!K$2)+SUMIFS(topmanager!$D:$D,topmanager!$C:$C,rs_nova!$A567,topmanager!$A:$A,911)</f>
        <v>0</v>
      </c>
      <c r="L567" s="50">
        <f>SUMIFS(topmanager!$D:$D,topmanager!$C:$C,rs_nova!$A567,topmanager!$A:$A,rs_nova!L$2)</f>
        <v>0</v>
      </c>
      <c r="M567" s="50">
        <f>SUMIFS(topmanager!$D:$D,topmanager!$C:$C,rs_nova!$A567,topmanager!$A:$A,rs_nova!M$2)+SUMIFS(topmanager!$D:$D,topmanager!$C:$C,rs_nova!$A567,topmanager!$A:$A,908)+SUMIFS(topmanager!$D:$D,topmanager!$C:$C,rs_nova!$A567,topmanager!$A:$A,550)</f>
        <v>0</v>
      </c>
      <c r="N567" s="50">
        <f>SUMIFS(topmanager!$D:$D,topmanager!$C:$C,rs_nova!$A567,topmanager!$A:$A,rs_nova!N$2)</f>
        <v>0</v>
      </c>
      <c r="O567" s="51">
        <f t="shared" si="126"/>
        <v>0</v>
      </c>
      <c r="P567" s="50">
        <f>IFERROR(VLOOKUP($A567,total!$B$4:$AW$437,27,0),0)</f>
        <v>0</v>
      </c>
      <c r="Q567" s="50">
        <f>IFERROR(VLOOKUP($A567,total!$B$4:$AW$437,21,0),0)</f>
        <v>0</v>
      </c>
      <c r="R567" s="50">
        <f>IFERROR(VLOOKUP($A567,total!$B$4:$AW$437,25,0),0)+IFERROR(VLOOKUP($A567,total!$B$4:$AW$437,36,0),0)</f>
        <v>0</v>
      </c>
      <c r="S567" s="50">
        <f>IFERROR(VLOOKUP(A567,gympass!$A$2:$F$148,6,0),0)</f>
        <v>0</v>
      </c>
      <c r="T567" s="50">
        <f>IFERROR(VLOOKUP($A567,total!$B$4:$AW$437,42,0),0)</f>
        <v>0</v>
      </c>
      <c r="U567" s="50">
        <f>IFERROR(VLOOKUP($A567,total!$B$4:$AW$437,32,0),0)</f>
        <v>0</v>
      </c>
      <c r="V567" s="50">
        <f>IFERROR(VLOOKUP($A567,total!$B$4:$AW$437,28,0),0)</f>
        <v>0</v>
      </c>
      <c r="W567" s="50">
        <f>IFERROR(VLOOKUP($A567,total!$B$4:$AX$437,49,0),0)</f>
        <v>0</v>
      </c>
      <c r="X567" s="50"/>
      <c r="Y567" s="50">
        <f>IFERROR(VLOOKUP(A567,#REF!,4,0),0)</f>
        <v>0</v>
      </c>
      <c r="Z567" s="50">
        <f>IFERROR(VLOOKUP(B567,#REF!,8,0),0)</f>
        <v>0</v>
      </c>
      <c r="AA567" s="50">
        <f>IFERROR(VLOOKUP($A567,total!$B$4:$AW$437,45,0),0)</f>
        <v>0</v>
      </c>
      <c r="AB567" s="50">
        <f>IFERROR(VLOOKUP($A567,total!$B$4:$AW$437,48,0),0)</f>
        <v>0</v>
      </c>
      <c r="AC567" s="50">
        <f>IFERROR(VLOOKUP($A567,total!$B$4:$AB$437,19,0),0)</f>
        <v>0</v>
      </c>
      <c r="AD567" s="50">
        <f>IFERROR(VLOOKUP($A567,total!$B$4:$AB$437,10,0),0)</f>
        <v>0</v>
      </c>
      <c r="AE567" s="50">
        <f>IFERROR(VLOOKUP($A567,total!$B$4:$AB$437,13,0),0)-SUMIFS(topmanager!$D:$D,topmanager!$C:$C,rs_nova!$A571,topmanager!$A:$A,856)</f>
        <v>0</v>
      </c>
      <c r="AF567" s="50">
        <f>IFERROR(VLOOKUP($A567,total!$B$4:$AB$437,16,0),0)</f>
        <v>0</v>
      </c>
      <c r="AG567" s="50">
        <f>IFERROR(VLOOKUP($A567,total!$B$4:$AB$437,7,0),0)</f>
        <v>0</v>
      </c>
      <c r="AH567" s="50">
        <f>IFERROR(VLOOKUP($A567,total!$B$4:$AD$437,29,0),0)</f>
        <v>0</v>
      </c>
      <c r="AI567" s="50">
        <f>IFERROR(VLOOKUP(A567,total!$B$4:$AN$437,39,0),0)</f>
        <v>0</v>
      </c>
      <c r="AJ567" s="51">
        <f t="shared" si="127"/>
        <v>0</v>
      </c>
      <c r="AK567" s="50">
        <f t="shared" si="128"/>
        <v>0</v>
      </c>
      <c r="AL567" s="50">
        <f t="shared" si="129"/>
        <v>0</v>
      </c>
      <c r="AM567" s="50">
        <f t="shared" si="130"/>
        <v>0</v>
      </c>
      <c r="AN567" s="50" t="e">
        <f t="shared" si="139"/>
        <v>#REF!</v>
      </c>
      <c r="AO567" s="50" t="e">
        <f t="shared" si="139"/>
        <v>#REF!</v>
      </c>
      <c r="AP567" s="50" t="e">
        <f t="shared" si="139"/>
        <v>#REF!</v>
      </c>
      <c r="AQ567" s="50">
        <f>IFERROR(VLOOKUP(TEXT($A567,"000000"),[6]Página1!$A$8:$S$801,13,FALSE),0)</f>
        <v>0</v>
      </c>
      <c r="AR567" s="50">
        <f>IFERROR(VLOOKUP(TEXT($A567,"000000"),[6]Página1!$A$8:$S$801,16,FALSE),0)</f>
        <v>0</v>
      </c>
      <c r="AS567" s="50">
        <f>IFERROR(VLOOKUP(TEXT($A567,"000000"),[6]Página1!$A$8:$S$801,19,FALSE),0)</f>
        <v>0</v>
      </c>
      <c r="AT567" s="50">
        <f>IFERROR(VLOOKUP(TEXT($A567,"000000"),[7]Página1!$A$8:$R$814,12,FALSE),0)</f>
        <v>0</v>
      </c>
      <c r="AU567" s="50">
        <f>IFERROR(VLOOKUP(TEXT($A567,"000000"),[7]Página1!$A$8:$R$814,15,FALSE),0)</f>
        <v>0</v>
      </c>
      <c r="AV567" s="50">
        <f>IFERROR(VLOOKUP(TEXT($A567,"000000"),[7]Página1!$A$8:$R$814,18,FALSE),0)</f>
        <v>0</v>
      </c>
      <c r="AW567" s="50"/>
      <c r="AX567" s="51" t="e">
        <f t="shared" si="131"/>
        <v>#REF!</v>
      </c>
      <c r="AY567" s="51" t="e">
        <f t="shared" si="132"/>
        <v>#REF!</v>
      </c>
      <c r="AZ567" s="51" t="e">
        <f t="shared" si="133"/>
        <v>#REF!</v>
      </c>
      <c r="BA567" s="51" t="e">
        <f t="shared" si="134"/>
        <v>#REF!</v>
      </c>
      <c r="BB567" s="51">
        <f t="shared" si="135"/>
        <v>0</v>
      </c>
      <c r="BC567" s="51" t="e">
        <f t="shared" si="136"/>
        <v>#REF!</v>
      </c>
      <c r="BD567" s="51">
        <f t="shared" si="137"/>
        <v>0</v>
      </c>
      <c r="BE567" s="51">
        <f>IFERROR(VLOOKUP(A567,salario!A$2:P$91,11,FALSE),0)</f>
        <v>0</v>
      </c>
      <c r="BF567" s="51">
        <f>SUMIFS(topmanager!$D:$D,topmanager!$C:$C,rs_nova!$A567,topmanager!$A:$A,rs_nova!BF$2)</f>
        <v>0</v>
      </c>
      <c r="BG567" s="51">
        <f>SUMIFS(topmanager!$D:$D,topmanager!$C:$C,rs_nova!$A567,topmanager!$A:$A,rs_nova!BG$2)</f>
        <v>0</v>
      </c>
      <c r="BH567" s="51">
        <f>SUMIFS(topmanager!$D:$D,topmanager!$C:$C,rs_nova!$A567,topmanager!$A:$A,rs_nova!BH$2)</f>
        <v>0</v>
      </c>
      <c r="BI567" s="51">
        <f>SUMIFS(topmanager!$D:$D,topmanager!$C:$C,rs_nova!$A567,topmanager!$A:$A,rs_nova!BI$2)</f>
        <v>0</v>
      </c>
      <c r="BJ567" s="51">
        <f>SUMIFS(topmanager!$D:$D,topmanager!$C:$C,rs_nova!$A567,topmanager!$A:$A,rs_nova!BJ$2)+SUMIFS(topmanager!$D:$D,topmanager!$C:$C,rs_nova!$A567,topmanager!$A:$A,rs_nova!BJ$2+1)</f>
        <v>0</v>
      </c>
      <c r="BK567" s="51">
        <f>IFERROR(VLOOKUP(A567,[8]ferias!$C$4:$G$100,5,FALSE),0)</f>
        <v>0</v>
      </c>
      <c r="BL567" s="51">
        <f>SUMIFS(topmanager!$D:$D,topmanager!$C:$C,rs_nova!$A567,topmanager!$A:$A,rs_nova!BL$2)</f>
        <v>0</v>
      </c>
      <c r="BM567" s="51">
        <f>SUMIFS(topmanager!$D:$D,topmanager!$C:$C,rs_nova!$A567,topmanager!$A:$A,rs_nova!BM$2)+SUMIFS(topmanager!$D:$D,topmanager!$C:$C,rs_nova!$A571,topmanager!$A:$A,151)</f>
        <v>0</v>
      </c>
      <c r="BN567" s="51">
        <f t="shared" si="138"/>
        <v>0</v>
      </c>
    </row>
    <row r="568" spans="1:66">
      <c r="A568" s="47" t="e">
        <f>total!#REF!</f>
        <v>#REF!</v>
      </c>
      <c r="B568" s="47">
        <f t="shared" si="125"/>
        <v>0</v>
      </c>
      <c r="C568" s="48" t="e">
        <f>total!#REF!</f>
        <v>#REF!</v>
      </c>
      <c r="D568" s="49" t="str">
        <f>IFERROR(VLOOKUP(A568,salario!A$3:J$32,10,FALSE),"")</f>
        <v/>
      </c>
      <c r="E568" s="49" t="str">
        <f>IFERROR(IF(VLOOKUP(A568,salario!A$3:O$32,15,FALSE)="","",VLOOKUP(A568,salario!A$3:O$32,15,FALSE)),"")</f>
        <v/>
      </c>
      <c r="F568" s="47" t="str">
        <f>IFERROR(VLOOKUP(A568,[5]base_pessoal!$B$2:$P$1504,13,FALSE),"")</f>
        <v/>
      </c>
      <c r="G568" s="50">
        <f>IFERROR(VLOOKUP(A568,salario!A$2:P$91,11,FALSE),0)*B568/30</f>
        <v>0</v>
      </c>
      <c r="H568" s="50">
        <f>SUMIFS(topmanager!$D:$D,topmanager!$C:$C,rs_nova!$A568,topmanager!$A:$A,rs_nova!H$2)+SUMIFS(topmanager!$D:$D,topmanager!$C:$C,rs_nova!$A568,topmanager!$A:$A,63)</f>
        <v>0</v>
      </c>
      <c r="I568" s="50">
        <f>-SUMIFS(topmanager!$D:$D,topmanager!$C:$C,rs_nova!$A568,topmanager!$A:$A,rs_nova!I$2)</f>
        <v>0</v>
      </c>
      <c r="J568" s="50">
        <f>SUMIFS(topmanager!$D:$D,topmanager!$C:$C,rs_nova!$A568,topmanager!$A:$A,rs_nova!J$2)</f>
        <v>0</v>
      </c>
      <c r="K568" s="50">
        <f>SUMIFS(topmanager!$D:$D,topmanager!$C:$C,rs_nova!$A568,topmanager!$A:$A,rs_nova!K$2)+SUMIFS(topmanager!$D:$D,topmanager!$C:$C,rs_nova!$A568,topmanager!$A:$A,911)</f>
        <v>0</v>
      </c>
      <c r="L568" s="50">
        <f>SUMIFS(topmanager!$D:$D,topmanager!$C:$C,rs_nova!$A568,topmanager!$A:$A,rs_nova!L$2)</f>
        <v>0</v>
      </c>
      <c r="M568" s="50">
        <f>SUMIFS(topmanager!$D:$D,topmanager!$C:$C,rs_nova!$A568,topmanager!$A:$A,rs_nova!M$2)+SUMIFS(topmanager!$D:$D,topmanager!$C:$C,rs_nova!$A568,topmanager!$A:$A,908)+SUMIFS(topmanager!$D:$D,topmanager!$C:$C,rs_nova!$A568,topmanager!$A:$A,550)</f>
        <v>0</v>
      </c>
      <c r="N568" s="50">
        <f>SUMIFS(topmanager!$D:$D,topmanager!$C:$C,rs_nova!$A568,topmanager!$A:$A,rs_nova!N$2)</f>
        <v>0</v>
      </c>
      <c r="O568" s="51">
        <f t="shared" si="126"/>
        <v>0</v>
      </c>
      <c r="P568" s="50">
        <f>IFERROR(VLOOKUP($A568,total!$B$4:$AW$437,27,0),0)</f>
        <v>0</v>
      </c>
      <c r="Q568" s="50">
        <f>IFERROR(VLOOKUP($A568,total!$B$4:$AW$437,21,0),0)</f>
        <v>0</v>
      </c>
      <c r="R568" s="50">
        <f>IFERROR(VLOOKUP($A568,total!$B$4:$AW$437,25,0),0)+IFERROR(VLOOKUP($A568,total!$B$4:$AW$437,36,0),0)</f>
        <v>0</v>
      </c>
      <c r="S568" s="50">
        <f>IFERROR(VLOOKUP(A568,gympass!$A$2:$F$148,6,0),0)</f>
        <v>0</v>
      </c>
      <c r="T568" s="50">
        <f>IFERROR(VLOOKUP($A568,total!$B$4:$AW$437,42,0),0)</f>
        <v>0</v>
      </c>
      <c r="U568" s="50">
        <f>IFERROR(VLOOKUP($A568,total!$B$4:$AW$437,32,0),0)</f>
        <v>0</v>
      </c>
      <c r="V568" s="50">
        <f>IFERROR(VLOOKUP($A568,total!$B$4:$AW$437,28,0),0)</f>
        <v>0</v>
      </c>
      <c r="W568" s="50">
        <f>IFERROR(VLOOKUP($A568,total!$B$4:$AX$437,49,0),0)</f>
        <v>0</v>
      </c>
      <c r="X568" s="50"/>
      <c r="Y568" s="50">
        <f>IFERROR(VLOOKUP(A568,#REF!,4,0),0)</f>
        <v>0</v>
      </c>
      <c r="Z568" s="50">
        <f>IFERROR(VLOOKUP(B568,#REF!,8,0),0)</f>
        <v>0</v>
      </c>
      <c r="AA568" s="50">
        <f>IFERROR(VLOOKUP($A568,total!$B$4:$AW$437,45,0),0)</f>
        <v>0</v>
      </c>
      <c r="AB568" s="50">
        <f>IFERROR(VLOOKUP($A568,total!$B$4:$AW$437,48,0),0)</f>
        <v>0</v>
      </c>
      <c r="AC568" s="50">
        <f>IFERROR(VLOOKUP($A568,total!$B$4:$AB$437,19,0),0)</f>
        <v>0</v>
      </c>
      <c r="AD568" s="50">
        <f>IFERROR(VLOOKUP($A568,total!$B$4:$AB$437,10,0),0)</f>
        <v>0</v>
      </c>
      <c r="AE568" s="50">
        <f>IFERROR(VLOOKUP($A568,total!$B$4:$AB$437,13,0),0)-SUMIFS(topmanager!$D:$D,topmanager!$C:$C,rs_nova!$A572,topmanager!$A:$A,856)</f>
        <v>0</v>
      </c>
      <c r="AF568" s="50">
        <f>IFERROR(VLOOKUP($A568,total!$B$4:$AB$437,16,0),0)</f>
        <v>0</v>
      </c>
      <c r="AG568" s="50">
        <f>IFERROR(VLOOKUP($A568,total!$B$4:$AB$437,7,0),0)</f>
        <v>0</v>
      </c>
      <c r="AH568" s="50">
        <f>IFERROR(VLOOKUP($A568,total!$B$4:$AD$437,29,0),0)</f>
        <v>0</v>
      </c>
      <c r="AI568" s="50">
        <f>IFERROR(VLOOKUP(A568,total!$B$4:$AN$437,39,0),0)</f>
        <v>0</v>
      </c>
      <c r="AJ568" s="51">
        <f t="shared" si="127"/>
        <v>0</v>
      </c>
      <c r="AK568" s="50">
        <f t="shared" si="128"/>
        <v>0</v>
      </c>
      <c r="AL568" s="50">
        <f t="shared" si="129"/>
        <v>0</v>
      </c>
      <c r="AM568" s="50">
        <f t="shared" si="130"/>
        <v>0</v>
      </c>
      <c r="AN568" s="50" t="e">
        <f t="shared" si="139"/>
        <v>#REF!</v>
      </c>
      <c r="AO568" s="50" t="e">
        <f t="shared" si="139"/>
        <v>#REF!</v>
      </c>
      <c r="AP568" s="50" t="e">
        <f t="shared" si="139"/>
        <v>#REF!</v>
      </c>
      <c r="AQ568" s="50">
        <f>IFERROR(VLOOKUP(TEXT($A568,"000000"),[6]Página1!$A$8:$S$801,13,FALSE),0)</f>
        <v>0</v>
      </c>
      <c r="AR568" s="50">
        <f>IFERROR(VLOOKUP(TEXT($A568,"000000"),[6]Página1!$A$8:$S$801,16,FALSE),0)</f>
        <v>0</v>
      </c>
      <c r="AS568" s="50">
        <f>IFERROR(VLOOKUP(TEXT($A568,"000000"),[6]Página1!$A$8:$S$801,19,FALSE),0)</f>
        <v>0</v>
      </c>
      <c r="AT568" s="50">
        <f>IFERROR(VLOOKUP(TEXT($A568,"000000"),[7]Página1!$A$8:$R$814,12,FALSE),0)</f>
        <v>0</v>
      </c>
      <c r="AU568" s="50">
        <f>IFERROR(VLOOKUP(TEXT($A568,"000000"),[7]Página1!$A$8:$R$814,15,FALSE),0)</f>
        <v>0</v>
      </c>
      <c r="AV568" s="50">
        <f>IFERROR(VLOOKUP(TEXT($A568,"000000"),[7]Página1!$A$8:$R$814,18,FALSE),0)</f>
        <v>0</v>
      </c>
      <c r="AW568" s="50"/>
      <c r="AX568" s="51" t="e">
        <f t="shared" si="131"/>
        <v>#REF!</v>
      </c>
      <c r="AY568" s="51" t="e">
        <f t="shared" si="132"/>
        <v>#REF!</v>
      </c>
      <c r="AZ568" s="51" t="e">
        <f t="shared" si="133"/>
        <v>#REF!</v>
      </c>
      <c r="BA568" s="51" t="e">
        <f t="shared" si="134"/>
        <v>#REF!</v>
      </c>
      <c r="BB568" s="51">
        <f t="shared" si="135"/>
        <v>0</v>
      </c>
      <c r="BC568" s="51" t="e">
        <f t="shared" si="136"/>
        <v>#REF!</v>
      </c>
      <c r="BD568" s="51">
        <f t="shared" si="137"/>
        <v>0</v>
      </c>
      <c r="BE568" s="51">
        <f>IFERROR(VLOOKUP(A568,salario!A$2:P$91,11,FALSE),0)</f>
        <v>0</v>
      </c>
      <c r="BF568" s="51">
        <f>SUMIFS(topmanager!$D:$D,topmanager!$C:$C,rs_nova!$A568,topmanager!$A:$A,rs_nova!BF$2)</f>
        <v>0</v>
      </c>
      <c r="BG568" s="51">
        <f>SUMIFS(topmanager!$D:$D,topmanager!$C:$C,rs_nova!$A568,topmanager!$A:$A,rs_nova!BG$2)</f>
        <v>0</v>
      </c>
      <c r="BH568" s="51">
        <f>SUMIFS(topmanager!$D:$D,topmanager!$C:$C,rs_nova!$A568,topmanager!$A:$A,rs_nova!BH$2)</f>
        <v>0</v>
      </c>
      <c r="BI568" s="51">
        <f>SUMIFS(topmanager!$D:$D,topmanager!$C:$C,rs_nova!$A568,topmanager!$A:$A,rs_nova!BI$2)</f>
        <v>0</v>
      </c>
      <c r="BJ568" s="51">
        <f>SUMIFS(topmanager!$D:$D,topmanager!$C:$C,rs_nova!$A568,topmanager!$A:$A,rs_nova!BJ$2)+SUMIFS(topmanager!$D:$D,topmanager!$C:$C,rs_nova!$A568,topmanager!$A:$A,rs_nova!BJ$2+1)</f>
        <v>0</v>
      </c>
      <c r="BK568" s="51">
        <f>IFERROR(VLOOKUP(A568,[8]ferias!$C$4:$G$100,5,FALSE),0)</f>
        <v>0</v>
      </c>
      <c r="BL568" s="51">
        <f>SUMIFS(topmanager!$D:$D,topmanager!$C:$C,rs_nova!$A568,topmanager!$A:$A,rs_nova!BL$2)</f>
        <v>0</v>
      </c>
      <c r="BM568" s="51">
        <f>SUMIFS(topmanager!$D:$D,topmanager!$C:$C,rs_nova!$A568,topmanager!$A:$A,rs_nova!BM$2)+SUMIFS(topmanager!$D:$D,topmanager!$C:$C,rs_nova!$A572,topmanager!$A:$A,151)</f>
        <v>0</v>
      </c>
      <c r="BN568" s="51">
        <f t="shared" si="138"/>
        <v>0</v>
      </c>
    </row>
    <row r="569" spans="1:66">
      <c r="A569" s="47" t="e">
        <f>total!#REF!</f>
        <v>#REF!</v>
      </c>
      <c r="B569" s="47">
        <f t="shared" si="125"/>
        <v>0</v>
      </c>
      <c r="C569" s="48" t="e">
        <f>total!#REF!</f>
        <v>#REF!</v>
      </c>
      <c r="D569" s="49" t="str">
        <f>IFERROR(VLOOKUP(A569,salario!A$3:J$32,10,FALSE),"")</f>
        <v/>
      </c>
      <c r="E569" s="49" t="str">
        <f>IFERROR(IF(VLOOKUP(A569,salario!A$3:O$32,15,FALSE)="","",VLOOKUP(A569,salario!A$3:O$32,15,FALSE)),"")</f>
        <v/>
      </c>
      <c r="F569" s="47" t="str">
        <f>IFERROR(VLOOKUP(A569,[5]base_pessoal!$B$2:$P$1504,13,FALSE),"")</f>
        <v/>
      </c>
      <c r="G569" s="50">
        <f>IFERROR(VLOOKUP(A569,salario!A$2:P$91,11,FALSE),0)*B569/30</f>
        <v>0</v>
      </c>
      <c r="H569" s="50">
        <f>SUMIFS(topmanager!$D:$D,topmanager!$C:$C,rs_nova!$A569,topmanager!$A:$A,rs_nova!H$2)+SUMIFS(topmanager!$D:$D,topmanager!$C:$C,rs_nova!$A569,topmanager!$A:$A,63)</f>
        <v>0</v>
      </c>
      <c r="I569" s="50">
        <f>-SUMIFS(topmanager!$D:$D,topmanager!$C:$C,rs_nova!$A569,topmanager!$A:$A,rs_nova!I$2)</f>
        <v>0</v>
      </c>
      <c r="J569" s="50">
        <f>SUMIFS(topmanager!$D:$D,topmanager!$C:$C,rs_nova!$A569,topmanager!$A:$A,rs_nova!J$2)</f>
        <v>0</v>
      </c>
      <c r="K569" s="50">
        <f>SUMIFS(topmanager!$D:$D,topmanager!$C:$C,rs_nova!$A569,topmanager!$A:$A,rs_nova!K$2)+SUMIFS(topmanager!$D:$D,topmanager!$C:$C,rs_nova!$A569,topmanager!$A:$A,911)</f>
        <v>0</v>
      </c>
      <c r="L569" s="50">
        <f>SUMIFS(topmanager!$D:$D,topmanager!$C:$C,rs_nova!$A569,topmanager!$A:$A,rs_nova!L$2)</f>
        <v>0</v>
      </c>
      <c r="M569" s="50">
        <f>SUMIFS(topmanager!$D:$D,topmanager!$C:$C,rs_nova!$A569,topmanager!$A:$A,rs_nova!M$2)+SUMIFS(topmanager!$D:$D,topmanager!$C:$C,rs_nova!$A569,topmanager!$A:$A,908)+SUMIFS(topmanager!$D:$D,topmanager!$C:$C,rs_nova!$A569,topmanager!$A:$A,550)</f>
        <v>0</v>
      </c>
      <c r="N569" s="50">
        <f>SUMIFS(topmanager!$D:$D,topmanager!$C:$C,rs_nova!$A569,topmanager!$A:$A,rs_nova!N$2)</f>
        <v>0</v>
      </c>
      <c r="O569" s="51">
        <f t="shared" si="126"/>
        <v>0</v>
      </c>
      <c r="P569" s="50">
        <f>IFERROR(VLOOKUP($A569,total!$B$4:$AW$437,27,0),0)</f>
        <v>0</v>
      </c>
      <c r="Q569" s="50">
        <f>IFERROR(VLOOKUP($A569,total!$B$4:$AW$437,21,0),0)</f>
        <v>0</v>
      </c>
      <c r="R569" s="50">
        <f>IFERROR(VLOOKUP($A569,total!$B$4:$AW$437,25,0),0)+IFERROR(VLOOKUP($A569,total!$B$4:$AW$437,36,0),0)</f>
        <v>0</v>
      </c>
      <c r="S569" s="50">
        <f>IFERROR(VLOOKUP(A569,gympass!$A$2:$F$148,6,0),0)</f>
        <v>0</v>
      </c>
      <c r="T569" s="50">
        <f>IFERROR(VLOOKUP($A569,total!$B$4:$AW$437,42,0),0)</f>
        <v>0</v>
      </c>
      <c r="U569" s="50">
        <f>IFERROR(VLOOKUP($A569,total!$B$4:$AW$437,32,0),0)</f>
        <v>0</v>
      </c>
      <c r="V569" s="50">
        <f>IFERROR(VLOOKUP($A569,total!$B$4:$AW$437,28,0),0)</f>
        <v>0</v>
      </c>
      <c r="W569" s="50">
        <f>IFERROR(VLOOKUP($A569,total!$B$4:$AX$437,49,0),0)</f>
        <v>0</v>
      </c>
      <c r="X569" s="50"/>
      <c r="Y569" s="50">
        <f>IFERROR(VLOOKUP(A569,#REF!,4,0),0)</f>
        <v>0</v>
      </c>
      <c r="Z569" s="50">
        <f>IFERROR(VLOOKUP(B569,#REF!,8,0),0)</f>
        <v>0</v>
      </c>
      <c r="AA569" s="50">
        <f>IFERROR(VLOOKUP($A569,total!$B$4:$AW$437,45,0),0)</f>
        <v>0</v>
      </c>
      <c r="AB569" s="50">
        <f>IFERROR(VLOOKUP($A569,total!$B$4:$AW$437,48,0),0)</f>
        <v>0</v>
      </c>
      <c r="AC569" s="50">
        <f>IFERROR(VLOOKUP($A569,total!$B$4:$AB$437,19,0),0)</f>
        <v>0</v>
      </c>
      <c r="AD569" s="50">
        <f>IFERROR(VLOOKUP($A569,total!$B$4:$AB$437,10,0),0)</f>
        <v>0</v>
      </c>
      <c r="AE569" s="50">
        <f>IFERROR(VLOOKUP($A569,total!$B$4:$AB$437,13,0),0)-SUMIFS(topmanager!$D:$D,topmanager!$C:$C,rs_nova!$A573,topmanager!$A:$A,856)</f>
        <v>0</v>
      </c>
      <c r="AF569" s="50">
        <f>IFERROR(VLOOKUP($A569,total!$B$4:$AB$437,16,0),0)</f>
        <v>0</v>
      </c>
      <c r="AG569" s="50">
        <f>IFERROR(VLOOKUP($A569,total!$B$4:$AB$437,7,0),0)</f>
        <v>0</v>
      </c>
      <c r="AH569" s="50">
        <f>IFERROR(VLOOKUP($A569,total!$B$4:$AD$437,29,0),0)</f>
        <v>0</v>
      </c>
      <c r="AI569" s="50">
        <f>IFERROR(VLOOKUP(A569,total!$B$4:$AN$437,39,0),0)</f>
        <v>0</v>
      </c>
      <c r="AJ569" s="51">
        <f t="shared" si="127"/>
        <v>0</v>
      </c>
      <c r="AK569" s="50">
        <f t="shared" si="128"/>
        <v>0</v>
      </c>
      <c r="AL569" s="50">
        <f t="shared" si="129"/>
        <v>0</v>
      </c>
      <c r="AM569" s="50">
        <f t="shared" si="130"/>
        <v>0</v>
      </c>
      <c r="AN569" s="50" t="e">
        <f t="shared" si="139"/>
        <v>#REF!</v>
      </c>
      <c r="AO569" s="50" t="e">
        <f t="shared" si="139"/>
        <v>#REF!</v>
      </c>
      <c r="AP569" s="50" t="e">
        <f t="shared" si="139"/>
        <v>#REF!</v>
      </c>
      <c r="AQ569" s="50">
        <f>IFERROR(VLOOKUP(TEXT($A569,"000000"),[6]Página1!$A$8:$S$801,13,FALSE),0)</f>
        <v>0</v>
      </c>
      <c r="AR569" s="50">
        <f>IFERROR(VLOOKUP(TEXT($A569,"000000"),[6]Página1!$A$8:$S$801,16,FALSE),0)</f>
        <v>0</v>
      </c>
      <c r="AS569" s="50">
        <f>IFERROR(VLOOKUP(TEXT($A569,"000000"),[6]Página1!$A$8:$S$801,19,FALSE),0)</f>
        <v>0</v>
      </c>
      <c r="AT569" s="50">
        <f>IFERROR(VLOOKUP(TEXT($A569,"000000"),[7]Página1!$A$8:$R$814,12,FALSE),0)</f>
        <v>0</v>
      </c>
      <c r="AU569" s="50">
        <f>IFERROR(VLOOKUP(TEXT($A569,"000000"),[7]Página1!$A$8:$R$814,15,FALSE),0)</f>
        <v>0</v>
      </c>
      <c r="AV569" s="50">
        <f>IFERROR(VLOOKUP(TEXT($A569,"000000"),[7]Página1!$A$8:$R$814,18,FALSE),0)</f>
        <v>0</v>
      </c>
      <c r="AW569" s="50"/>
      <c r="AX569" s="51" t="e">
        <f t="shared" si="131"/>
        <v>#REF!</v>
      </c>
      <c r="AY569" s="51" t="e">
        <f t="shared" si="132"/>
        <v>#REF!</v>
      </c>
      <c r="AZ569" s="51" t="e">
        <f t="shared" si="133"/>
        <v>#REF!</v>
      </c>
      <c r="BA569" s="51" t="e">
        <f t="shared" si="134"/>
        <v>#REF!</v>
      </c>
      <c r="BB569" s="51">
        <f t="shared" si="135"/>
        <v>0</v>
      </c>
      <c r="BC569" s="51" t="e">
        <f t="shared" si="136"/>
        <v>#REF!</v>
      </c>
      <c r="BD569" s="51">
        <f t="shared" si="137"/>
        <v>0</v>
      </c>
      <c r="BE569" s="51">
        <f>IFERROR(VLOOKUP(A569,salario!A$2:P$91,11,FALSE),0)</f>
        <v>0</v>
      </c>
      <c r="BF569" s="51">
        <f>SUMIFS(topmanager!$D:$D,topmanager!$C:$C,rs_nova!$A569,topmanager!$A:$A,rs_nova!BF$2)</f>
        <v>0</v>
      </c>
      <c r="BG569" s="51">
        <f>SUMIFS(topmanager!$D:$D,topmanager!$C:$C,rs_nova!$A569,topmanager!$A:$A,rs_nova!BG$2)</f>
        <v>0</v>
      </c>
      <c r="BH569" s="51">
        <f>SUMIFS(topmanager!$D:$D,topmanager!$C:$C,rs_nova!$A569,topmanager!$A:$A,rs_nova!BH$2)</f>
        <v>0</v>
      </c>
      <c r="BI569" s="51">
        <f>SUMIFS(topmanager!$D:$D,topmanager!$C:$C,rs_nova!$A569,topmanager!$A:$A,rs_nova!BI$2)</f>
        <v>0</v>
      </c>
      <c r="BJ569" s="51">
        <f>SUMIFS(topmanager!$D:$D,topmanager!$C:$C,rs_nova!$A569,topmanager!$A:$A,rs_nova!BJ$2)+SUMIFS(topmanager!$D:$D,topmanager!$C:$C,rs_nova!$A569,topmanager!$A:$A,rs_nova!BJ$2+1)</f>
        <v>0</v>
      </c>
      <c r="BK569" s="51">
        <f>IFERROR(VLOOKUP(A569,[8]ferias!$C$4:$G$100,5,FALSE),0)</f>
        <v>0</v>
      </c>
      <c r="BL569" s="51">
        <f>SUMIFS(topmanager!$D:$D,topmanager!$C:$C,rs_nova!$A569,topmanager!$A:$A,rs_nova!BL$2)</f>
        <v>0</v>
      </c>
      <c r="BM569" s="51">
        <f>SUMIFS(topmanager!$D:$D,topmanager!$C:$C,rs_nova!$A569,topmanager!$A:$A,rs_nova!BM$2)+SUMIFS(topmanager!$D:$D,topmanager!$C:$C,rs_nova!$A573,topmanager!$A:$A,151)</f>
        <v>0</v>
      </c>
      <c r="BN569" s="51">
        <f t="shared" si="138"/>
        <v>0</v>
      </c>
    </row>
    <row r="570" spans="1:66">
      <c r="A570" s="47" t="e">
        <f>total!#REF!</f>
        <v>#REF!</v>
      </c>
      <c r="B570" s="47">
        <f t="shared" si="125"/>
        <v>0</v>
      </c>
      <c r="C570" s="48" t="e">
        <f>total!#REF!</f>
        <v>#REF!</v>
      </c>
      <c r="D570" s="49" t="str">
        <f>IFERROR(VLOOKUP(A570,salario!A$3:J$32,10,FALSE),"")</f>
        <v/>
      </c>
      <c r="E570" s="49" t="str">
        <f>IFERROR(IF(VLOOKUP(A570,salario!A$3:O$32,15,FALSE)="","",VLOOKUP(A570,salario!A$3:O$32,15,FALSE)),"")</f>
        <v/>
      </c>
      <c r="F570" s="47" t="str">
        <f>IFERROR(VLOOKUP(A570,[5]base_pessoal!$B$2:$P$1504,13,FALSE),"")</f>
        <v/>
      </c>
      <c r="G570" s="50">
        <f>IFERROR(VLOOKUP(A570,salario!A$2:P$91,11,FALSE),0)*B570/30</f>
        <v>0</v>
      </c>
      <c r="H570" s="50">
        <f>SUMIFS(topmanager!$D:$D,topmanager!$C:$C,rs_nova!$A570,topmanager!$A:$A,rs_nova!H$2)+SUMIFS(topmanager!$D:$D,topmanager!$C:$C,rs_nova!$A570,topmanager!$A:$A,63)</f>
        <v>0</v>
      </c>
      <c r="I570" s="50">
        <f>-SUMIFS(topmanager!$D:$D,topmanager!$C:$C,rs_nova!$A570,topmanager!$A:$A,rs_nova!I$2)</f>
        <v>0</v>
      </c>
      <c r="J570" s="50">
        <f>SUMIFS(topmanager!$D:$D,topmanager!$C:$C,rs_nova!$A570,topmanager!$A:$A,rs_nova!J$2)</f>
        <v>0</v>
      </c>
      <c r="K570" s="50">
        <f>SUMIFS(topmanager!$D:$D,topmanager!$C:$C,rs_nova!$A570,topmanager!$A:$A,rs_nova!K$2)+SUMIFS(topmanager!$D:$D,topmanager!$C:$C,rs_nova!$A570,topmanager!$A:$A,911)</f>
        <v>0</v>
      </c>
      <c r="L570" s="50">
        <f>SUMIFS(topmanager!$D:$D,topmanager!$C:$C,rs_nova!$A570,topmanager!$A:$A,rs_nova!L$2)</f>
        <v>0</v>
      </c>
      <c r="M570" s="50">
        <f>SUMIFS(topmanager!$D:$D,topmanager!$C:$C,rs_nova!$A570,topmanager!$A:$A,rs_nova!M$2)+SUMIFS(topmanager!$D:$D,topmanager!$C:$C,rs_nova!$A570,topmanager!$A:$A,908)+SUMIFS(topmanager!$D:$D,topmanager!$C:$C,rs_nova!$A570,topmanager!$A:$A,550)</f>
        <v>0</v>
      </c>
      <c r="N570" s="50">
        <f>SUMIFS(topmanager!$D:$D,topmanager!$C:$C,rs_nova!$A570,topmanager!$A:$A,rs_nova!N$2)</f>
        <v>0</v>
      </c>
      <c r="O570" s="51">
        <f t="shared" si="126"/>
        <v>0</v>
      </c>
      <c r="P570" s="50">
        <f>IFERROR(VLOOKUP($A570,total!$B$4:$AW$437,27,0),0)</f>
        <v>0</v>
      </c>
      <c r="Q570" s="50">
        <f>IFERROR(VLOOKUP($A570,total!$B$4:$AW$437,21,0),0)</f>
        <v>0</v>
      </c>
      <c r="R570" s="50">
        <f>IFERROR(VLOOKUP($A570,total!$B$4:$AW$437,25,0),0)+IFERROR(VLOOKUP($A570,total!$B$4:$AW$437,36,0),0)</f>
        <v>0</v>
      </c>
      <c r="S570" s="50">
        <f>IFERROR(VLOOKUP(A570,gympass!$A$2:$F$148,6,0),0)</f>
        <v>0</v>
      </c>
      <c r="T570" s="50">
        <f>IFERROR(VLOOKUP($A570,total!$B$4:$AW$437,42,0),0)</f>
        <v>0</v>
      </c>
      <c r="U570" s="50">
        <f>IFERROR(VLOOKUP($A570,total!$B$4:$AW$437,32,0),0)</f>
        <v>0</v>
      </c>
      <c r="V570" s="50">
        <f>IFERROR(VLOOKUP($A570,total!$B$4:$AW$437,28,0),0)</f>
        <v>0</v>
      </c>
      <c r="W570" s="50">
        <f>IFERROR(VLOOKUP($A570,total!$B$4:$AX$437,49,0),0)</f>
        <v>0</v>
      </c>
      <c r="X570" s="50"/>
      <c r="Y570" s="50">
        <f>IFERROR(VLOOKUP(A570,#REF!,4,0),0)</f>
        <v>0</v>
      </c>
      <c r="Z570" s="50">
        <f>IFERROR(VLOOKUP(B570,#REF!,8,0),0)</f>
        <v>0</v>
      </c>
      <c r="AA570" s="50">
        <f>IFERROR(VLOOKUP($A570,total!$B$4:$AW$437,45,0),0)</f>
        <v>0</v>
      </c>
      <c r="AB570" s="50">
        <f>IFERROR(VLOOKUP($A570,total!$B$4:$AW$437,48,0),0)</f>
        <v>0</v>
      </c>
      <c r="AC570" s="50">
        <f>IFERROR(VLOOKUP($A570,total!$B$4:$AB$437,19,0),0)</f>
        <v>0</v>
      </c>
      <c r="AD570" s="50">
        <f>IFERROR(VLOOKUP($A570,total!$B$4:$AB$437,10,0),0)</f>
        <v>0</v>
      </c>
      <c r="AE570" s="50">
        <f>IFERROR(VLOOKUP($A570,total!$B$4:$AB$437,13,0),0)-SUMIFS(topmanager!$D:$D,topmanager!$C:$C,rs_nova!$A574,topmanager!$A:$A,856)</f>
        <v>0</v>
      </c>
      <c r="AF570" s="50">
        <f>IFERROR(VLOOKUP($A570,total!$B$4:$AB$437,16,0),0)</f>
        <v>0</v>
      </c>
      <c r="AG570" s="50">
        <f>IFERROR(VLOOKUP($A570,total!$B$4:$AB$437,7,0),0)</f>
        <v>0</v>
      </c>
      <c r="AH570" s="50">
        <f>IFERROR(VLOOKUP($A570,total!$B$4:$AD$437,29,0),0)</f>
        <v>0</v>
      </c>
      <c r="AI570" s="50">
        <f>IFERROR(VLOOKUP(A570,total!$B$4:$AN$437,39,0),0)</f>
        <v>0</v>
      </c>
      <c r="AJ570" s="51">
        <f t="shared" si="127"/>
        <v>0</v>
      </c>
      <c r="AK570" s="50">
        <f t="shared" si="128"/>
        <v>0</v>
      </c>
      <c r="AL570" s="50">
        <f t="shared" si="129"/>
        <v>0</v>
      </c>
      <c r="AM570" s="50">
        <f t="shared" si="130"/>
        <v>0</v>
      </c>
      <c r="AN570" s="50" t="e">
        <f t="shared" si="139"/>
        <v>#REF!</v>
      </c>
      <c r="AO570" s="50" t="e">
        <f t="shared" si="139"/>
        <v>#REF!</v>
      </c>
      <c r="AP570" s="50" t="e">
        <f t="shared" si="139"/>
        <v>#REF!</v>
      </c>
      <c r="AQ570" s="50">
        <f>IFERROR(VLOOKUP(TEXT($A570,"000000"),[6]Página1!$A$8:$S$801,13,FALSE),0)</f>
        <v>0</v>
      </c>
      <c r="AR570" s="50">
        <f>IFERROR(VLOOKUP(TEXT($A570,"000000"),[6]Página1!$A$8:$S$801,16,FALSE),0)</f>
        <v>0</v>
      </c>
      <c r="AS570" s="50">
        <f>IFERROR(VLOOKUP(TEXT($A570,"000000"),[6]Página1!$A$8:$S$801,19,FALSE),0)</f>
        <v>0</v>
      </c>
      <c r="AT570" s="50">
        <f>IFERROR(VLOOKUP(TEXT($A570,"000000"),[7]Página1!$A$8:$R$814,12,FALSE),0)</f>
        <v>0</v>
      </c>
      <c r="AU570" s="50">
        <f>IFERROR(VLOOKUP(TEXT($A570,"000000"),[7]Página1!$A$8:$R$814,15,FALSE),0)</f>
        <v>0</v>
      </c>
      <c r="AV570" s="50">
        <f>IFERROR(VLOOKUP(TEXT($A570,"000000"),[7]Página1!$A$8:$R$814,18,FALSE),0)</f>
        <v>0</v>
      </c>
      <c r="AW570" s="50"/>
      <c r="AX570" s="51" t="e">
        <f t="shared" si="131"/>
        <v>#REF!</v>
      </c>
      <c r="AY570" s="51" t="e">
        <f t="shared" si="132"/>
        <v>#REF!</v>
      </c>
      <c r="AZ570" s="51" t="e">
        <f t="shared" si="133"/>
        <v>#REF!</v>
      </c>
      <c r="BA570" s="51" t="e">
        <f t="shared" si="134"/>
        <v>#REF!</v>
      </c>
      <c r="BB570" s="51">
        <f t="shared" si="135"/>
        <v>0</v>
      </c>
      <c r="BC570" s="51" t="e">
        <f t="shared" si="136"/>
        <v>#REF!</v>
      </c>
      <c r="BD570" s="51">
        <f t="shared" si="137"/>
        <v>0</v>
      </c>
      <c r="BE570" s="51">
        <f>IFERROR(VLOOKUP(A570,salario!A$2:P$91,11,FALSE),0)</f>
        <v>0</v>
      </c>
      <c r="BF570" s="51">
        <f>SUMIFS(topmanager!$D:$D,topmanager!$C:$C,rs_nova!$A570,topmanager!$A:$A,rs_nova!BF$2)</f>
        <v>0</v>
      </c>
      <c r="BG570" s="51">
        <f>SUMIFS(topmanager!$D:$D,topmanager!$C:$C,rs_nova!$A570,topmanager!$A:$A,rs_nova!BG$2)</f>
        <v>0</v>
      </c>
      <c r="BH570" s="51">
        <f>SUMIFS(topmanager!$D:$D,topmanager!$C:$C,rs_nova!$A570,topmanager!$A:$A,rs_nova!BH$2)</f>
        <v>0</v>
      </c>
      <c r="BI570" s="51">
        <f>SUMIFS(topmanager!$D:$D,topmanager!$C:$C,rs_nova!$A570,topmanager!$A:$A,rs_nova!BI$2)</f>
        <v>0</v>
      </c>
      <c r="BJ570" s="51">
        <f>SUMIFS(topmanager!$D:$D,topmanager!$C:$C,rs_nova!$A570,topmanager!$A:$A,rs_nova!BJ$2)+SUMIFS(topmanager!$D:$D,topmanager!$C:$C,rs_nova!$A570,topmanager!$A:$A,rs_nova!BJ$2+1)</f>
        <v>0</v>
      </c>
      <c r="BK570" s="51">
        <f>IFERROR(VLOOKUP(A570,[8]ferias!$C$4:$G$100,5,FALSE),0)</f>
        <v>0</v>
      </c>
      <c r="BL570" s="51">
        <f>SUMIFS(topmanager!$D:$D,topmanager!$C:$C,rs_nova!$A570,topmanager!$A:$A,rs_nova!BL$2)</f>
        <v>0</v>
      </c>
      <c r="BM570" s="51">
        <f>SUMIFS(topmanager!$D:$D,topmanager!$C:$C,rs_nova!$A570,topmanager!$A:$A,rs_nova!BM$2)+SUMIFS(topmanager!$D:$D,topmanager!$C:$C,rs_nova!$A574,topmanager!$A:$A,151)</f>
        <v>0</v>
      </c>
      <c r="BN570" s="51">
        <f t="shared" si="138"/>
        <v>0</v>
      </c>
    </row>
    <row r="571" spans="1:66">
      <c r="A571" s="47" t="e">
        <f>total!#REF!</f>
        <v>#REF!</v>
      </c>
      <c r="B571" s="47">
        <f t="shared" si="125"/>
        <v>0</v>
      </c>
      <c r="C571" s="48" t="e">
        <f>total!#REF!</f>
        <v>#REF!</v>
      </c>
      <c r="D571" s="49" t="str">
        <f>IFERROR(VLOOKUP(A571,salario!A$3:J$32,10,FALSE),"")</f>
        <v/>
      </c>
      <c r="E571" s="49" t="str">
        <f>IFERROR(IF(VLOOKUP(A571,salario!A$3:O$32,15,FALSE)="","",VLOOKUP(A571,salario!A$3:O$32,15,FALSE)),"")</f>
        <v/>
      </c>
      <c r="F571" s="47" t="str">
        <f>IFERROR(VLOOKUP(A571,[5]base_pessoal!$B$2:$P$1504,13,FALSE),"")</f>
        <v/>
      </c>
      <c r="G571" s="50">
        <f>IFERROR(VLOOKUP(A571,salario!A$2:P$91,11,FALSE),0)*B571/30</f>
        <v>0</v>
      </c>
      <c r="H571" s="50">
        <f>SUMIFS(topmanager!$D:$D,topmanager!$C:$C,rs_nova!$A571,topmanager!$A:$A,rs_nova!H$2)+SUMIFS(topmanager!$D:$D,topmanager!$C:$C,rs_nova!$A571,topmanager!$A:$A,63)</f>
        <v>0</v>
      </c>
      <c r="I571" s="50">
        <f>-SUMIFS(topmanager!$D:$D,topmanager!$C:$C,rs_nova!$A571,topmanager!$A:$A,rs_nova!I$2)</f>
        <v>0</v>
      </c>
      <c r="J571" s="50">
        <f>SUMIFS(topmanager!$D:$D,topmanager!$C:$C,rs_nova!$A571,topmanager!$A:$A,rs_nova!J$2)</f>
        <v>0</v>
      </c>
      <c r="K571" s="50">
        <f>SUMIFS(topmanager!$D:$D,topmanager!$C:$C,rs_nova!$A571,topmanager!$A:$A,rs_nova!K$2)+SUMIFS(topmanager!$D:$D,topmanager!$C:$C,rs_nova!$A571,topmanager!$A:$A,911)</f>
        <v>0</v>
      </c>
      <c r="L571" s="50">
        <f>SUMIFS(topmanager!$D:$D,topmanager!$C:$C,rs_nova!$A571,topmanager!$A:$A,rs_nova!L$2)</f>
        <v>0</v>
      </c>
      <c r="M571" s="50">
        <f>SUMIFS(topmanager!$D:$D,topmanager!$C:$C,rs_nova!$A571,topmanager!$A:$A,rs_nova!M$2)+SUMIFS(topmanager!$D:$D,topmanager!$C:$C,rs_nova!$A571,topmanager!$A:$A,908)+SUMIFS(topmanager!$D:$D,topmanager!$C:$C,rs_nova!$A571,topmanager!$A:$A,550)</f>
        <v>0</v>
      </c>
      <c r="N571" s="50">
        <f>SUMIFS(topmanager!$D:$D,topmanager!$C:$C,rs_nova!$A571,topmanager!$A:$A,rs_nova!N$2)</f>
        <v>0</v>
      </c>
      <c r="O571" s="51">
        <f t="shared" si="126"/>
        <v>0</v>
      </c>
      <c r="P571" s="50">
        <f>IFERROR(VLOOKUP($A571,total!$B$4:$AW$437,27,0),0)</f>
        <v>0</v>
      </c>
      <c r="Q571" s="50">
        <f>IFERROR(VLOOKUP($A571,total!$B$4:$AW$437,21,0),0)</f>
        <v>0</v>
      </c>
      <c r="R571" s="50">
        <f>IFERROR(VLOOKUP($A571,total!$B$4:$AW$437,25,0),0)+IFERROR(VLOOKUP($A571,total!$B$4:$AW$437,36,0),0)</f>
        <v>0</v>
      </c>
      <c r="S571" s="50">
        <f>IFERROR(VLOOKUP(A571,gympass!$A$2:$F$148,6,0),0)</f>
        <v>0</v>
      </c>
      <c r="T571" s="50">
        <f>IFERROR(VLOOKUP($A571,total!$B$4:$AW$437,42,0),0)</f>
        <v>0</v>
      </c>
      <c r="U571" s="50">
        <f>IFERROR(VLOOKUP($A571,total!$B$4:$AW$437,32,0),0)</f>
        <v>0</v>
      </c>
      <c r="V571" s="50">
        <f>IFERROR(VLOOKUP($A571,total!$B$4:$AW$437,28,0),0)</f>
        <v>0</v>
      </c>
      <c r="W571" s="50">
        <f>IFERROR(VLOOKUP($A571,total!$B$4:$AX$437,49,0),0)</f>
        <v>0</v>
      </c>
      <c r="X571" s="50"/>
      <c r="Y571" s="50">
        <f>IFERROR(VLOOKUP(A571,#REF!,4,0),0)</f>
        <v>0</v>
      </c>
      <c r="Z571" s="50">
        <f>IFERROR(VLOOKUP(B571,#REF!,8,0),0)</f>
        <v>0</v>
      </c>
      <c r="AA571" s="50">
        <f>IFERROR(VLOOKUP($A571,total!$B$4:$AW$437,45,0),0)</f>
        <v>0</v>
      </c>
      <c r="AB571" s="50">
        <f>IFERROR(VLOOKUP($A571,total!$B$4:$AW$437,48,0),0)</f>
        <v>0</v>
      </c>
      <c r="AC571" s="50">
        <f>IFERROR(VLOOKUP($A571,total!$B$4:$AB$437,19,0),0)</f>
        <v>0</v>
      </c>
      <c r="AD571" s="50">
        <f>IFERROR(VLOOKUP($A571,total!$B$4:$AB$437,10,0),0)</f>
        <v>0</v>
      </c>
      <c r="AE571" s="50">
        <f>IFERROR(VLOOKUP($A571,total!$B$4:$AB$437,13,0),0)-SUMIFS(topmanager!$D:$D,topmanager!$C:$C,rs_nova!$A575,topmanager!$A:$A,856)</f>
        <v>0</v>
      </c>
      <c r="AF571" s="50">
        <f>IFERROR(VLOOKUP($A571,total!$B$4:$AB$437,16,0),0)</f>
        <v>0</v>
      </c>
      <c r="AG571" s="50">
        <f>IFERROR(VLOOKUP($A571,total!$B$4:$AB$437,7,0),0)</f>
        <v>0</v>
      </c>
      <c r="AH571" s="50">
        <f>IFERROR(VLOOKUP($A571,total!$B$4:$AD$437,29,0),0)</f>
        <v>0</v>
      </c>
      <c r="AI571" s="50">
        <f>IFERROR(VLOOKUP(A571,total!$B$4:$AN$437,39,0),0)</f>
        <v>0</v>
      </c>
      <c r="AJ571" s="51">
        <f t="shared" si="127"/>
        <v>0</v>
      </c>
      <c r="AK571" s="50">
        <f t="shared" si="128"/>
        <v>0</v>
      </c>
      <c r="AL571" s="50">
        <f t="shared" si="129"/>
        <v>0</v>
      </c>
      <c r="AM571" s="50">
        <f t="shared" si="130"/>
        <v>0</v>
      </c>
      <c r="AN571" s="50" t="e">
        <f t="shared" si="139"/>
        <v>#REF!</v>
      </c>
      <c r="AO571" s="50" t="e">
        <f t="shared" si="139"/>
        <v>#REF!</v>
      </c>
      <c r="AP571" s="50" t="e">
        <f t="shared" si="139"/>
        <v>#REF!</v>
      </c>
      <c r="AQ571" s="50">
        <f>IFERROR(VLOOKUP(TEXT($A571,"000000"),[6]Página1!$A$8:$S$801,13,FALSE),0)</f>
        <v>0</v>
      </c>
      <c r="AR571" s="50">
        <f>IFERROR(VLOOKUP(TEXT($A571,"000000"),[6]Página1!$A$8:$S$801,16,FALSE),0)</f>
        <v>0</v>
      </c>
      <c r="AS571" s="50">
        <f>IFERROR(VLOOKUP(TEXT($A571,"000000"),[6]Página1!$A$8:$S$801,19,FALSE),0)</f>
        <v>0</v>
      </c>
      <c r="AT571" s="50">
        <f>IFERROR(VLOOKUP(TEXT($A571,"000000"),[7]Página1!$A$8:$R$814,12,FALSE),0)</f>
        <v>0</v>
      </c>
      <c r="AU571" s="50">
        <f>IFERROR(VLOOKUP(TEXT($A571,"000000"),[7]Página1!$A$8:$R$814,15,FALSE),0)</f>
        <v>0</v>
      </c>
      <c r="AV571" s="50">
        <f>IFERROR(VLOOKUP(TEXT($A571,"000000"),[7]Página1!$A$8:$R$814,18,FALSE),0)</f>
        <v>0</v>
      </c>
      <c r="AW571" s="50"/>
      <c r="AX571" s="51" t="e">
        <f t="shared" si="131"/>
        <v>#REF!</v>
      </c>
      <c r="AY571" s="51" t="e">
        <f t="shared" si="132"/>
        <v>#REF!</v>
      </c>
      <c r="AZ571" s="51" t="e">
        <f t="shared" si="133"/>
        <v>#REF!</v>
      </c>
      <c r="BA571" s="51" t="e">
        <f t="shared" si="134"/>
        <v>#REF!</v>
      </c>
      <c r="BB571" s="51">
        <f t="shared" si="135"/>
        <v>0</v>
      </c>
      <c r="BC571" s="51" t="e">
        <f t="shared" si="136"/>
        <v>#REF!</v>
      </c>
      <c r="BD571" s="51">
        <f t="shared" si="137"/>
        <v>0</v>
      </c>
      <c r="BE571" s="51">
        <f>IFERROR(VLOOKUP(A571,salario!A$2:P$91,11,FALSE),0)</f>
        <v>0</v>
      </c>
      <c r="BF571" s="51">
        <f>SUMIFS(topmanager!$D:$D,topmanager!$C:$C,rs_nova!$A571,topmanager!$A:$A,rs_nova!BF$2)</f>
        <v>0</v>
      </c>
      <c r="BG571" s="51">
        <f>SUMIFS(topmanager!$D:$D,topmanager!$C:$C,rs_nova!$A571,topmanager!$A:$A,rs_nova!BG$2)</f>
        <v>0</v>
      </c>
      <c r="BH571" s="51">
        <f>SUMIFS(topmanager!$D:$D,topmanager!$C:$C,rs_nova!$A571,topmanager!$A:$A,rs_nova!BH$2)</f>
        <v>0</v>
      </c>
      <c r="BI571" s="51">
        <f>SUMIFS(topmanager!$D:$D,topmanager!$C:$C,rs_nova!$A571,topmanager!$A:$A,rs_nova!BI$2)</f>
        <v>0</v>
      </c>
      <c r="BJ571" s="51">
        <f>SUMIFS(topmanager!$D:$D,topmanager!$C:$C,rs_nova!$A571,topmanager!$A:$A,rs_nova!BJ$2)+SUMIFS(topmanager!$D:$D,topmanager!$C:$C,rs_nova!$A571,topmanager!$A:$A,rs_nova!BJ$2+1)</f>
        <v>0</v>
      </c>
      <c r="BK571" s="51">
        <f>IFERROR(VLOOKUP(A571,[8]ferias!$C$4:$G$100,5,FALSE),0)</f>
        <v>0</v>
      </c>
      <c r="BL571" s="51">
        <f>SUMIFS(topmanager!$D:$D,topmanager!$C:$C,rs_nova!$A571,topmanager!$A:$A,rs_nova!BL$2)</f>
        <v>0</v>
      </c>
      <c r="BM571" s="51">
        <f>SUMIFS(topmanager!$D:$D,topmanager!$C:$C,rs_nova!$A571,topmanager!$A:$A,rs_nova!BM$2)+SUMIFS(topmanager!$D:$D,topmanager!$C:$C,rs_nova!$A575,topmanager!$A:$A,151)</f>
        <v>0</v>
      </c>
      <c r="BN571" s="51">
        <f t="shared" si="138"/>
        <v>0</v>
      </c>
    </row>
    <row r="572" spans="1:66">
      <c r="A572" s="47" t="e">
        <f>total!#REF!</f>
        <v>#REF!</v>
      </c>
      <c r="B572" s="47">
        <f t="shared" si="125"/>
        <v>0</v>
      </c>
      <c r="C572" s="48" t="e">
        <f>total!#REF!</f>
        <v>#REF!</v>
      </c>
      <c r="D572" s="49" t="str">
        <f>IFERROR(VLOOKUP(A572,salario!A$3:J$32,10,FALSE),"")</f>
        <v/>
      </c>
      <c r="E572" s="49" t="str">
        <f>IFERROR(IF(VLOOKUP(A572,salario!A$3:O$32,15,FALSE)="","",VLOOKUP(A572,salario!A$3:O$32,15,FALSE)),"")</f>
        <v/>
      </c>
      <c r="F572" s="47" t="str">
        <f>IFERROR(VLOOKUP(A572,[5]base_pessoal!$B$2:$P$1504,13,FALSE),"")</f>
        <v/>
      </c>
      <c r="G572" s="50">
        <f>IFERROR(VLOOKUP(A572,salario!A$2:P$91,11,FALSE),0)*B572/30</f>
        <v>0</v>
      </c>
      <c r="H572" s="50">
        <f>SUMIFS(topmanager!$D:$D,topmanager!$C:$C,rs_nova!$A572,topmanager!$A:$A,rs_nova!H$2)+SUMIFS(topmanager!$D:$D,topmanager!$C:$C,rs_nova!$A572,topmanager!$A:$A,63)</f>
        <v>0</v>
      </c>
      <c r="I572" s="50">
        <f>-SUMIFS(topmanager!$D:$D,topmanager!$C:$C,rs_nova!$A572,topmanager!$A:$A,rs_nova!I$2)</f>
        <v>0</v>
      </c>
      <c r="J572" s="50">
        <f>SUMIFS(topmanager!$D:$D,topmanager!$C:$C,rs_nova!$A572,topmanager!$A:$A,rs_nova!J$2)</f>
        <v>0</v>
      </c>
      <c r="K572" s="50">
        <f>SUMIFS(topmanager!$D:$D,topmanager!$C:$C,rs_nova!$A572,topmanager!$A:$A,rs_nova!K$2)+SUMIFS(topmanager!$D:$D,topmanager!$C:$C,rs_nova!$A572,topmanager!$A:$A,911)</f>
        <v>0</v>
      </c>
      <c r="L572" s="50">
        <f>SUMIFS(topmanager!$D:$D,topmanager!$C:$C,rs_nova!$A572,topmanager!$A:$A,rs_nova!L$2)</f>
        <v>0</v>
      </c>
      <c r="M572" s="50">
        <f>SUMIFS(topmanager!$D:$D,topmanager!$C:$C,rs_nova!$A572,topmanager!$A:$A,rs_nova!M$2)+SUMIFS(topmanager!$D:$D,topmanager!$C:$C,rs_nova!$A572,topmanager!$A:$A,908)+SUMIFS(topmanager!$D:$D,topmanager!$C:$C,rs_nova!$A572,topmanager!$A:$A,550)</f>
        <v>0</v>
      </c>
      <c r="N572" s="50">
        <f>SUMIFS(topmanager!$D:$D,topmanager!$C:$C,rs_nova!$A572,topmanager!$A:$A,rs_nova!N$2)</f>
        <v>0</v>
      </c>
      <c r="O572" s="51">
        <f t="shared" si="126"/>
        <v>0</v>
      </c>
      <c r="P572" s="50">
        <f>IFERROR(VLOOKUP($A572,total!$B$4:$AW$437,27,0),0)</f>
        <v>0</v>
      </c>
      <c r="Q572" s="50">
        <f>IFERROR(VLOOKUP($A572,total!$B$4:$AW$437,21,0),0)</f>
        <v>0</v>
      </c>
      <c r="R572" s="50">
        <f>IFERROR(VLOOKUP($A572,total!$B$4:$AW$437,25,0),0)+IFERROR(VLOOKUP($A572,total!$B$4:$AW$437,36,0),0)</f>
        <v>0</v>
      </c>
      <c r="S572" s="50">
        <f>IFERROR(VLOOKUP(A572,gympass!$A$2:$F$148,6,0),0)</f>
        <v>0</v>
      </c>
      <c r="T572" s="50">
        <f>IFERROR(VLOOKUP($A572,total!$B$4:$AW$437,42,0),0)</f>
        <v>0</v>
      </c>
      <c r="U572" s="50">
        <f>IFERROR(VLOOKUP($A572,total!$B$4:$AW$437,32,0),0)</f>
        <v>0</v>
      </c>
      <c r="V572" s="50">
        <f>IFERROR(VLOOKUP($A572,total!$B$4:$AW$437,28,0),0)</f>
        <v>0</v>
      </c>
      <c r="W572" s="50">
        <f>IFERROR(VLOOKUP($A572,total!$B$4:$AX$437,49,0),0)</f>
        <v>0</v>
      </c>
      <c r="X572" s="50"/>
      <c r="Y572" s="50">
        <f>IFERROR(VLOOKUP(A572,#REF!,4,0),0)</f>
        <v>0</v>
      </c>
      <c r="Z572" s="50">
        <f>IFERROR(VLOOKUP(B572,#REF!,8,0),0)</f>
        <v>0</v>
      </c>
      <c r="AA572" s="50">
        <f>IFERROR(VLOOKUP($A572,total!$B$4:$AW$437,45,0),0)</f>
        <v>0</v>
      </c>
      <c r="AB572" s="50">
        <f>IFERROR(VLOOKUP($A572,total!$B$4:$AW$437,48,0),0)</f>
        <v>0</v>
      </c>
      <c r="AC572" s="50">
        <f>IFERROR(VLOOKUP($A572,total!$B$4:$AB$437,19,0),0)</f>
        <v>0</v>
      </c>
      <c r="AD572" s="50">
        <f>IFERROR(VLOOKUP($A572,total!$B$4:$AB$437,10,0),0)</f>
        <v>0</v>
      </c>
      <c r="AE572" s="50">
        <f>IFERROR(VLOOKUP($A572,total!$B$4:$AB$437,13,0),0)-SUMIFS(topmanager!$D:$D,topmanager!$C:$C,rs_nova!$A576,topmanager!$A:$A,856)</f>
        <v>0</v>
      </c>
      <c r="AF572" s="50">
        <f>IFERROR(VLOOKUP($A572,total!$B$4:$AB$437,16,0),0)</f>
        <v>0</v>
      </c>
      <c r="AG572" s="50">
        <f>IFERROR(VLOOKUP($A572,total!$B$4:$AB$437,7,0),0)</f>
        <v>0</v>
      </c>
      <c r="AH572" s="50">
        <f>IFERROR(VLOOKUP($A572,total!$B$4:$AD$437,29,0),0)</f>
        <v>0</v>
      </c>
      <c r="AI572" s="50">
        <f>IFERROR(VLOOKUP(A572,total!$B$4:$AN$437,39,0),0)</f>
        <v>0</v>
      </c>
      <c r="AJ572" s="51">
        <f t="shared" si="127"/>
        <v>0</v>
      </c>
      <c r="AK572" s="50">
        <f t="shared" si="128"/>
        <v>0</v>
      </c>
      <c r="AL572" s="50">
        <f t="shared" si="129"/>
        <v>0</v>
      </c>
      <c r="AM572" s="50">
        <f t="shared" si="130"/>
        <v>0</v>
      </c>
      <c r="AN572" s="50" t="e">
        <f t="shared" si="139"/>
        <v>#REF!</v>
      </c>
      <c r="AO572" s="50" t="e">
        <f t="shared" si="139"/>
        <v>#REF!</v>
      </c>
      <c r="AP572" s="50" t="e">
        <f t="shared" si="139"/>
        <v>#REF!</v>
      </c>
      <c r="AQ572" s="50">
        <f>IFERROR(VLOOKUP(TEXT($A572,"000000"),[6]Página1!$A$8:$S$801,13,FALSE),0)</f>
        <v>0</v>
      </c>
      <c r="AR572" s="50">
        <f>IFERROR(VLOOKUP(TEXT($A572,"000000"),[6]Página1!$A$8:$S$801,16,FALSE),0)</f>
        <v>0</v>
      </c>
      <c r="AS572" s="50">
        <f>IFERROR(VLOOKUP(TEXT($A572,"000000"),[6]Página1!$A$8:$S$801,19,FALSE),0)</f>
        <v>0</v>
      </c>
      <c r="AT572" s="50">
        <f>IFERROR(VLOOKUP(TEXT($A572,"000000"),[7]Página1!$A$8:$R$814,12,FALSE),0)</f>
        <v>0</v>
      </c>
      <c r="AU572" s="50">
        <f>IFERROR(VLOOKUP(TEXT($A572,"000000"),[7]Página1!$A$8:$R$814,15,FALSE),0)</f>
        <v>0</v>
      </c>
      <c r="AV572" s="50">
        <f>IFERROR(VLOOKUP(TEXT($A572,"000000"),[7]Página1!$A$8:$R$814,18,FALSE),0)</f>
        <v>0</v>
      </c>
      <c r="AW572" s="50"/>
      <c r="AX572" s="51" t="e">
        <f t="shared" si="131"/>
        <v>#REF!</v>
      </c>
      <c r="AY572" s="51" t="e">
        <f t="shared" si="132"/>
        <v>#REF!</v>
      </c>
      <c r="AZ572" s="51" t="e">
        <f t="shared" si="133"/>
        <v>#REF!</v>
      </c>
      <c r="BA572" s="51" t="e">
        <f t="shared" si="134"/>
        <v>#REF!</v>
      </c>
      <c r="BB572" s="51">
        <f t="shared" si="135"/>
        <v>0</v>
      </c>
      <c r="BC572" s="51" t="e">
        <f t="shared" si="136"/>
        <v>#REF!</v>
      </c>
      <c r="BD572" s="51">
        <f t="shared" si="137"/>
        <v>0</v>
      </c>
      <c r="BE572" s="51">
        <f>IFERROR(VLOOKUP(A572,salario!A$2:P$91,11,FALSE),0)</f>
        <v>0</v>
      </c>
      <c r="BF572" s="51">
        <f>SUMIFS(topmanager!$D:$D,topmanager!$C:$C,rs_nova!$A572,topmanager!$A:$A,rs_nova!BF$2)</f>
        <v>0</v>
      </c>
      <c r="BG572" s="51">
        <f>SUMIFS(topmanager!$D:$D,topmanager!$C:$C,rs_nova!$A572,topmanager!$A:$A,rs_nova!BG$2)</f>
        <v>0</v>
      </c>
      <c r="BH572" s="51">
        <f>SUMIFS(topmanager!$D:$D,topmanager!$C:$C,rs_nova!$A572,topmanager!$A:$A,rs_nova!BH$2)</f>
        <v>0</v>
      </c>
      <c r="BI572" s="51">
        <f>SUMIFS(topmanager!$D:$D,topmanager!$C:$C,rs_nova!$A572,topmanager!$A:$A,rs_nova!BI$2)</f>
        <v>0</v>
      </c>
      <c r="BJ572" s="51">
        <f>SUMIFS(topmanager!$D:$D,topmanager!$C:$C,rs_nova!$A572,topmanager!$A:$A,rs_nova!BJ$2)+SUMIFS(topmanager!$D:$D,topmanager!$C:$C,rs_nova!$A572,topmanager!$A:$A,rs_nova!BJ$2+1)</f>
        <v>0</v>
      </c>
      <c r="BK572" s="51">
        <f>IFERROR(VLOOKUP(A572,[8]ferias!$C$4:$G$100,5,FALSE),0)</f>
        <v>0</v>
      </c>
      <c r="BL572" s="51">
        <f>SUMIFS(topmanager!$D:$D,topmanager!$C:$C,rs_nova!$A572,topmanager!$A:$A,rs_nova!BL$2)</f>
        <v>0</v>
      </c>
      <c r="BM572" s="51">
        <f>SUMIFS(topmanager!$D:$D,topmanager!$C:$C,rs_nova!$A572,topmanager!$A:$A,rs_nova!BM$2)+SUMIFS(topmanager!$D:$D,topmanager!$C:$C,rs_nova!$A576,topmanager!$A:$A,151)</f>
        <v>0</v>
      </c>
      <c r="BN572" s="51">
        <f t="shared" si="138"/>
        <v>0</v>
      </c>
    </row>
    <row r="573" spans="1:66">
      <c r="A573" s="47" t="e">
        <f>total!#REF!</f>
        <v>#REF!</v>
      </c>
      <c r="B573" s="47">
        <f t="shared" si="125"/>
        <v>0</v>
      </c>
      <c r="C573" s="48" t="e">
        <f>total!#REF!</f>
        <v>#REF!</v>
      </c>
      <c r="D573" s="49" t="str">
        <f>IFERROR(VLOOKUP(A573,salario!A$3:J$32,10,FALSE),"")</f>
        <v/>
      </c>
      <c r="E573" s="49" t="str">
        <f>IFERROR(IF(VLOOKUP(A573,salario!A$3:O$32,15,FALSE)="","",VLOOKUP(A573,salario!A$3:O$32,15,FALSE)),"")</f>
        <v/>
      </c>
      <c r="F573" s="47" t="str">
        <f>IFERROR(VLOOKUP(A573,[5]base_pessoal!$B$2:$P$1504,13,FALSE),"")</f>
        <v/>
      </c>
      <c r="G573" s="50">
        <f>IFERROR(VLOOKUP(A573,salario!A$2:P$91,11,FALSE),0)*B573/30</f>
        <v>0</v>
      </c>
      <c r="H573" s="50">
        <f>SUMIFS(topmanager!$D:$D,topmanager!$C:$C,rs_nova!$A573,topmanager!$A:$A,rs_nova!H$2)+SUMIFS(topmanager!$D:$D,topmanager!$C:$C,rs_nova!$A573,topmanager!$A:$A,63)</f>
        <v>0</v>
      </c>
      <c r="I573" s="50">
        <f>-SUMIFS(topmanager!$D:$D,topmanager!$C:$C,rs_nova!$A573,topmanager!$A:$A,rs_nova!I$2)</f>
        <v>0</v>
      </c>
      <c r="J573" s="50">
        <f>SUMIFS(topmanager!$D:$D,topmanager!$C:$C,rs_nova!$A573,topmanager!$A:$A,rs_nova!J$2)</f>
        <v>0</v>
      </c>
      <c r="K573" s="50">
        <f>SUMIFS(topmanager!$D:$D,topmanager!$C:$C,rs_nova!$A573,topmanager!$A:$A,rs_nova!K$2)+SUMIFS(topmanager!$D:$D,topmanager!$C:$C,rs_nova!$A573,topmanager!$A:$A,911)</f>
        <v>0</v>
      </c>
      <c r="L573" s="50">
        <f>SUMIFS(topmanager!$D:$D,topmanager!$C:$C,rs_nova!$A573,topmanager!$A:$A,rs_nova!L$2)</f>
        <v>0</v>
      </c>
      <c r="M573" s="50">
        <f>SUMIFS(topmanager!$D:$D,topmanager!$C:$C,rs_nova!$A573,topmanager!$A:$A,rs_nova!M$2)+SUMIFS(topmanager!$D:$D,topmanager!$C:$C,rs_nova!$A573,topmanager!$A:$A,908)+SUMIFS(topmanager!$D:$D,topmanager!$C:$C,rs_nova!$A573,topmanager!$A:$A,550)</f>
        <v>0</v>
      </c>
      <c r="N573" s="50">
        <f>SUMIFS(topmanager!$D:$D,topmanager!$C:$C,rs_nova!$A573,topmanager!$A:$A,rs_nova!N$2)</f>
        <v>0</v>
      </c>
      <c r="O573" s="51">
        <f t="shared" si="126"/>
        <v>0</v>
      </c>
      <c r="P573" s="50">
        <f>IFERROR(VLOOKUP($A573,total!$B$4:$AW$437,27,0),0)</f>
        <v>0</v>
      </c>
      <c r="Q573" s="50">
        <f>IFERROR(VLOOKUP($A573,total!$B$4:$AW$437,21,0),0)</f>
        <v>0</v>
      </c>
      <c r="R573" s="50">
        <f>IFERROR(VLOOKUP($A573,total!$B$4:$AW$437,25,0),0)+IFERROR(VLOOKUP($A573,total!$B$4:$AW$437,36,0),0)</f>
        <v>0</v>
      </c>
      <c r="S573" s="50">
        <f>IFERROR(VLOOKUP(A573,gympass!$A$2:$F$148,6,0),0)</f>
        <v>0</v>
      </c>
      <c r="T573" s="50">
        <f>IFERROR(VLOOKUP($A573,total!$B$4:$AW$437,42,0),0)</f>
        <v>0</v>
      </c>
      <c r="U573" s="50">
        <f>IFERROR(VLOOKUP($A573,total!$B$4:$AW$437,32,0),0)</f>
        <v>0</v>
      </c>
      <c r="V573" s="50">
        <f>IFERROR(VLOOKUP($A573,total!$B$4:$AW$437,28,0),0)</f>
        <v>0</v>
      </c>
      <c r="W573" s="50">
        <f>IFERROR(VLOOKUP($A573,total!$B$4:$AX$437,49,0),0)</f>
        <v>0</v>
      </c>
      <c r="X573" s="50"/>
      <c r="Y573" s="50">
        <f>IFERROR(VLOOKUP(A573,#REF!,4,0),0)</f>
        <v>0</v>
      </c>
      <c r="Z573" s="50">
        <f>IFERROR(VLOOKUP(B573,#REF!,8,0),0)</f>
        <v>0</v>
      </c>
      <c r="AA573" s="50">
        <f>IFERROR(VLOOKUP($A573,total!$B$4:$AW$437,45,0),0)</f>
        <v>0</v>
      </c>
      <c r="AB573" s="50">
        <f>IFERROR(VLOOKUP($A573,total!$B$4:$AW$437,48,0),0)</f>
        <v>0</v>
      </c>
      <c r="AC573" s="50">
        <f>IFERROR(VLOOKUP($A573,total!$B$4:$AB$437,19,0),0)</f>
        <v>0</v>
      </c>
      <c r="AD573" s="50">
        <f>IFERROR(VLOOKUP($A573,total!$B$4:$AB$437,10,0),0)</f>
        <v>0</v>
      </c>
      <c r="AE573" s="50">
        <f>IFERROR(VLOOKUP($A573,total!$B$4:$AB$437,13,0),0)-SUMIFS(topmanager!$D:$D,topmanager!$C:$C,rs_nova!$A577,topmanager!$A:$A,856)</f>
        <v>0</v>
      </c>
      <c r="AF573" s="50">
        <f>IFERROR(VLOOKUP($A573,total!$B$4:$AB$437,16,0),0)</f>
        <v>0</v>
      </c>
      <c r="AG573" s="50">
        <f>IFERROR(VLOOKUP($A573,total!$B$4:$AB$437,7,0),0)</f>
        <v>0</v>
      </c>
      <c r="AH573" s="50">
        <f>IFERROR(VLOOKUP($A573,total!$B$4:$AD$437,29,0),0)</f>
        <v>0</v>
      </c>
      <c r="AI573" s="50">
        <f>IFERROR(VLOOKUP(A573,total!$B$4:$AN$437,39,0),0)</f>
        <v>0</v>
      </c>
      <c r="AJ573" s="51">
        <f t="shared" si="127"/>
        <v>0</v>
      </c>
      <c r="AK573" s="50">
        <f t="shared" si="128"/>
        <v>0</v>
      </c>
      <c r="AL573" s="50">
        <f t="shared" si="129"/>
        <v>0</v>
      </c>
      <c r="AM573" s="50">
        <f t="shared" si="130"/>
        <v>0</v>
      </c>
      <c r="AN573" s="50" t="e">
        <f t="shared" si="139"/>
        <v>#REF!</v>
      </c>
      <c r="AO573" s="50" t="e">
        <f t="shared" si="139"/>
        <v>#REF!</v>
      </c>
      <c r="AP573" s="50" t="e">
        <f t="shared" si="139"/>
        <v>#REF!</v>
      </c>
      <c r="AQ573" s="50">
        <f>IFERROR(VLOOKUP(TEXT($A573,"000000"),[6]Página1!$A$8:$S$801,13,FALSE),0)</f>
        <v>0</v>
      </c>
      <c r="AR573" s="50">
        <f>IFERROR(VLOOKUP(TEXT($A573,"000000"),[6]Página1!$A$8:$S$801,16,FALSE),0)</f>
        <v>0</v>
      </c>
      <c r="AS573" s="50">
        <f>IFERROR(VLOOKUP(TEXT($A573,"000000"),[6]Página1!$A$8:$S$801,19,FALSE),0)</f>
        <v>0</v>
      </c>
      <c r="AT573" s="50">
        <f>IFERROR(VLOOKUP(TEXT($A573,"000000"),[7]Página1!$A$8:$R$814,12,FALSE),0)</f>
        <v>0</v>
      </c>
      <c r="AU573" s="50">
        <f>IFERROR(VLOOKUP(TEXT($A573,"000000"),[7]Página1!$A$8:$R$814,15,FALSE),0)</f>
        <v>0</v>
      </c>
      <c r="AV573" s="50">
        <f>IFERROR(VLOOKUP(TEXT($A573,"000000"),[7]Página1!$A$8:$R$814,18,FALSE),0)</f>
        <v>0</v>
      </c>
      <c r="AW573" s="50"/>
      <c r="AX573" s="51" t="e">
        <f t="shared" si="131"/>
        <v>#REF!</v>
      </c>
      <c r="AY573" s="51" t="e">
        <f t="shared" si="132"/>
        <v>#REF!</v>
      </c>
      <c r="AZ573" s="51" t="e">
        <f t="shared" si="133"/>
        <v>#REF!</v>
      </c>
      <c r="BA573" s="51" t="e">
        <f t="shared" si="134"/>
        <v>#REF!</v>
      </c>
      <c r="BB573" s="51">
        <f t="shared" si="135"/>
        <v>0</v>
      </c>
      <c r="BC573" s="51" t="e">
        <f t="shared" si="136"/>
        <v>#REF!</v>
      </c>
      <c r="BD573" s="51">
        <f t="shared" si="137"/>
        <v>0</v>
      </c>
      <c r="BE573" s="51">
        <f>IFERROR(VLOOKUP(A573,salario!A$2:P$91,11,FALSE),0)</f>
        <v>0</v>
      </c>
      <c r="BF573" s="51">
        <f>SUMIFS(topmanager!$D:$D,topmanager!$C:$C,rs_nova!$A573,topmanager!$A:$A,rs_nova!BF$2)</f>
        <v>0</v>
      </c>
      <c r="BG573" s="51">
        <f>SUMIFS(topmanager!$D:$D,topmanager!$C:$C,rs_nova!$A573,topmanager!$A:$A,rs_nova!BG$2)</f>
        <v>0</v>
      </c>
      <c r="BH573" s="51">
        <f>SUMIFS(topmanager!$D:$D,topmanager!$C:$C,rs_nova!$A573,topmanager!$A:$A,rs_nova!BH$2)</f>
        <v>0</v>
      </c>
      <c r="BI573" s="51">
        <f>SUMIFS(topmanager!$D:$D,topmanager!$C:$C,rs_nova!$A573,topmanager!$A:$A,rs_nova!BI$2)</f>
        <v>0</v>
      </c>
      <c r="BJ573" s="51">
        <f>SUMIFS(topmanager!$D:$D,topmanager!$C:$C,rs_nova!$A573,topmanager!$A:$A,rs_nova!BJ$2)+SUMIFS(topmanager!$D:$D,topmanager!$C:$C,rs_nova!$A573,topmanager!$A:$A,rs_nova!BJ$2+1)</f>
        <v>0</v>
      </c>
      <c r="BK573" s="51">
        <f>IFERROR(VLOOKUP(A573,[8]ferias!$C$4:$G$100,5,FALSE),0)</f>
        <v>0</v>
      </c>
      <c r="BL573" s="51">
        <f>SUMIFS(topmanager!$D:$D,topmanager!$C:$C,rs_nova!$A573,topmanager!$A:$A,rs_nova!BL$2)</f>
        <v>0</v>
      </c>
      <c r="BM573" s="51">
        <f>SUMIFS(topmanager!$D:$D,topmanager!$C:$C,rs_nova!$A573,topmanager!$A:$A,rs_nova!BM$2)+SUMIFS(topmanager!$D:$D,topmanager!$C:$C,rs_nova!$A577,topmanager!$A:$A,151)</f>
        <v>0</v>
      </c>
      <c r="BN573" s="51">
        <f t="shared" si="138"/>
        <v>0</v>
      </c>
    </row>
    <row r="574" spans="1:66">
      <c r="A574" s="47" t="e">
        <f>total!#REF!</f>
        <v>#REF!</v>
      </c>
      <c r="B574" s="47">
        <f t="shared" si="125"/>
        <v>0</v>
      </c>
      <c r="C574" s="48" t="e">
        <f>total!#REF!</f>
        <v>#REF!</v>
      </c>
      <c r="D574" s="49" t="str">
        <f>IFERROR(VLOOKUP(A574,salario!A$3:J$32,10,FALSE),"")</f>
        <v/>
      </c>
      <c r="E574" s="49" t="str">
        <f>IFERROR(IF(VLOOKUP(A574,salario!A$3:O$32,15,FALSE)="","",VLOOKUP(A574,salario!A$3:O$32,15,FALSE)),"")</f>
        <v/>
      </c>
      <c r="F574" s="47" t="str">
        <f>IFERROR(VLOOKUP(A574,[5]base_pessoal!$B$2:$P$1504,13,FALSE),"")</f>
        <v/>
      </c>
      <c r="G574" s="50">
        <f>IFERROR(VLOOKUP(A574,salario!A$2:P$91,11,FALSE),0)*B574/30</f>
        <v>0</v>
      </c>
      <c r="H574" s="50">
        <f>SUMIFS(topmanager!$D:$D,topmanager!$C:$C,rs_nova!$A574,topmanager!$A:$A,rs_nova!H$2)+SUMIFS(topmanager!$D:$D,topmanager!$C:$C,rs_nova!$A574,topmanager!$A:$A,63)</f>
        <v>0</v>
      </c>
      <c r="I574" s="50">
        <f>-SUMIFS(topmanager!$D:$D,topmanager!$C:$C,rs_nova!$A574,topmanager!$A:$A,rs_nova!I$2)</f>
        <v>0</v>
      </c>
      <c r="J574" s="50">
        <f>SUMIFS(topmanager!$D:$D,topmanager!$C:$C,rs_nova!$A574,topmanager!$A:$A,rs_nova!J$2)</f>
        <v>0</v>
      </c>
      <c r="K574" s="50">
        <f>SUMIFS(topmanager!$D:$D,topmanager!$C:$C,rs_nova!$A574,topmanager!$A:$A,rs_nova!K$2)+SUMIFS(topmanager!$D:$D,topmanager!$C:$C,rs_nova!$A574,topmanager!$A:$A,911)</f>
        <v>0</v>
      </c>
      <c r="L574" s="50">
        <f>SUMIFS(topmanager!$D:$D,topmanager!$C:$C,rs_nova!$A574,topmanager!$A:$A,rs_nova!L$2)</f>
        <v>0</v>
      </c>
      <c r="M574" s="50">
        <f>SUMIFS(topmanager!$D:$D,topmanager!$C:$C,rs_nova!$A574,topmanager!$A:$A,rs_nova!M$2)+SUMIFS(topmanager!$D:$D,topmanager!$C:$C,rs_nova!$A574,topmanager!$A:$A,908)+SUMIFS(topmanager!$D:$D,topmanager!$C:$C,rs_nova!$A574,topmanager!$A:$A,550)</f>
        <v>0</v>
      </c>
      <c r="N574" s="50">
        <f>SUMIFS(topmanager!$D:$D,topmanager!$C:$C,rs_nova!$A574,topmanager!$A:$A,rs_nova!N$2)</f>
        <v>0</v>
      </c>
      <c r="O574" s="51">
        <f t="shared" si="126"/>
        <v>0</v>
      </c>
      <c r="P574" s="50">
        <f>IFERROR(VLOOKUP($A574,total!$B$4:$AW$437,27,0),0)</f>
        <v>0</v>
      </c>
      <c r="Q574" s="50">
        <f>IFERROR(VLOOKUP($A574,total!$B$4:$AW$437,21,0),0)</f>
        <v>0</v>
      </c>
      <c r="R574" s="50">
        <f>IFERROR(VLOOKUP($A574,total!$B$4:$AW$437,25,0),0)+IFERROR(VLOOKUP($A574,total!$B$4:$AW$437,36,0),0)</f>
        <v>0</v>
      </c>
      <c r="S574" s="50">
        <f>IFERROR(VLOOKUP(A574,gympass!$A$2:$F$148,6,0),0)</f>
        <v>0</v>
      </c>
      <c r="T574" s="50">
        <f>IFERROR(VLOOKUP($A574,total!$B$4:$AW$437,42,0),0)</f>
        <v>0</v>
      </c>
      <c r="U574" s="50">
        <f>IFERROR(VLOOKUP($A574,total!$B$4:$AW$437,32,0),0)</f>
        <v>0</v>
      </c>
      <c r="V574" s="50">
        <f>IFERROR(VLOOKUP($A574,total!$B$4:$AW$437,28,0),0)</f>
        <v>0</v>
      </c>
      <c r="W574" s="50">
        <f>IFERROR(VLOOKUP($A574,total!$B$4:$AX$437,49,0),0)</f>
        <v>0</v>
      </c>
      <c r="X574" s="50"/>
      <c r="Y574" s="50">
        <f>IFERROR(VLOOKUP(A574,#REF!,4,0),0)</f>
        <v>0</v>
      </c>
      <c r="Z574" s="50">
        <f>IFERROR(VLOOKUP(B574,#REF!,8,0),0)</f>
        <v>0</v>
      </c>
      <c r="AA574" s="50">
        <f>IFERROR(VLOOKUP($A574,total!$B$4:$AW$437,45,0),0)</f>
        <v>0</v>
      </c>
      <c r="AB574" s="50">
        <f>IFERROR(VLOOKUP($A574,total!$B$4:$AW$437,48,0),0)</f>
        <v>0</v>
      </c>
      <c r="AC574" s="50">
        <f>IFERROR(VLOOKUP($A574,total!$B$4:$AB$437,19,0),0)</f>
        <v>0</v>
      </c>
      <c r="AD574" s="50">
        <f>IFERROR(VLOOKUP($A574,total!$B$4:$AB$437,10,0),0)</f>
        <v>0</v>
      </c>
      <c r="AE574" s="50">
        <f>IFERROR(VLOOKUP($A574,total!$B$4:$AB$437,13,0),0)-SUMIFS(topmanager!$D:$D,topmanager!$C:$C,rs_nova!$A578,topmanager!$A:$A,856)</f>
        <v>0</v>
      </c>
      <c r="AF574" s="50">
        <f>IFERROR(VLOOKUP($A574,total!$B$4:$AB$437,16,0),0)</f>
        <v>0</v>
      </c>
      <c r="AG574" s="50">
        <f>IFERROR(VLOOKUP($A574,total!$B$4:$AB$437,7,0),0)</f>
        <v>0</v>
      </c>
      <c r="AH574" s="50">
        <f>IFERROR(VLOOKUP($A574,total!$B$4:$AD$437,29,0),0)</f>
        <v>0</v>
      </c>
      <c r="AI574" s="50">
        <f>IFERROR(VLOOKUP(A574,total!$B$4:$AN$437,39,0),0)</f>
        <v>0</v>
      </c>
      <c r="AJ574" s="51">
        <f t="shared" si="127"/>
        <v>0</v>
      </c>
      <c r="AK574" s="50">
        <f t="shared" si="128"/>
        <v>0</v>
      </c>
      <c r="AL574" s="50">
        <f t="shared" si="129"/>
        <v>0</v>
      </c>
      <c r="AM574" s="50">
        <f t="shared" si="130"/>
        <v>0</v>
      </c>
      <c r="AN574" s="50" t="e">
        <f t="shared" si="139"/>
        <v>#REF!</v>
      </c>
      <c r="AO574" s="50" t="e">
        <f t="shared" si="139"/>
        <v>#REF!</v>
      </c>
      <c r="AP574" s="50" t="e">
        <f t="shared" si="139"/>
        <v>#REF!</v>
      </c>
      <c r="AQ574" s="50">
        <f>IFERROR(VLOOKUP(TEXT($A574,"000000"),[6]Página1!$A$8:$S$801,13,FALSE),0)</f>
        <v>0</v>
      </c>
      <c r="AR574" s="50">
        <f>IFERROR(VLOOKUP(TEXT($A574,"000000"),[6]Página1!$A$8:$S$801,16,FALSE),0)</f>
        <v>0</v>
      </c>
      <c r="AS574" s="50">
        <f>IFERROR(VLOOKUP(TEXT($A574,"000000"),[6]Página1!$A$8:$S$801,19,FALSE),0)</f>
        <v>0</v>
      </c>
      <c r="AT574" s="50">
        <f>IFERROR(VLOOKUP(TEXT($A574,"000000"),[7]Página1!$A$8:$R$814,12,FALSE),0)</f>
        <v>0</v>
      </c>
      <c r="AU574" s="50">
        <f>IFERROR(VLOOKUP(TEXT($A574,"000000"),[7]Página1!$A$8:$R$814,15,FALSE),0)</f>
        <v>0</v>
      </c>
      <c r="AV574" s="50">
        <f>IFERROR(VLOOKUP(TEXT($A574,"000000"),[7]Página1!$A$8:$R$814,18,FALSE),0)</f>
        <v>0</v>
      </c>
      <c r="AW574" s="50"/>
      <c r="AX574" s="51" t="e">
        <f t="shared" si="131"/>
        <v>#REF!</v>
      </c>
      <c r="AY574" s="51" t="e">
        <f t="shared" si="132"/>
        <v>#REF!</v>
      </c>
      <c r="AZ574" s="51" t="e">
        <f t="shared" si="133"/>
        <v>#REF!</v>
      </c>
      <c r="BA574" s="51" t="e">
        <f t="shared" si="134"/>
        <v>#REF!</v>
      </c>
      <c r="BB574" s="51">
        <f t="shared" si="135"/>
        <v>0</v>
      </c>
      <c r="BC574" s="51" t="e">
        <f t="shared" si="136"/>
        <v>#REF!</v>
      </c>
      <c r="BD574" s="51">
        <f t="shared" si="137"/>
        <v>0</v>
      </c>
      <c r="BE574" s="51">
        <f>IFERROR(VLOOKUP(A574,salario!A$2:P$91,11,FALSE),0)</f>
        <v>0</v>
      </c>
      <c r="BF574" s="51">
        <f>SUMIFS(topmanager!$D:$D,topmanager!$C:$C,rs_nova!$A574,topmanager!$A:$A,rs_nova!BF$2)</f>
        <v>0</v>
      </c>
      <c r="BG574" s="51">
        <f>SUMIFS(topmanager!$D:$D,topmanager!$C:$C,rs_nova!$A574,topmanager!$A:$A,rs_nova!BG$2)</f>
        <v>0</v>
      </c>
      <c r="BH574" s="51">
        <f>SUMIFS(topmanager!$D:$D,topmanager!$C:$C,rs_nova!$A574,topmanager!$A:$A,rs_nova!BH$2)</f>
        <v>0</v>
      </c>
      <c r="BI574" s="51">
        <f>SUMIFS(topmanager!$D:$D,topmanager!$C:$C,rs_nova!$A574,topmanager!$A:$A,rs_nova!BI$2)</f>
        <v>0</v>
      </c>
      <c r="BJ574" s="51">
        <f>SUMIFS(topmanager!$D:$D,topmanager!$C:$C,rs_nova!$A574,topmanager!$A:$A,rs_nova!BJ$2)+SUMIFS(topmanager!$D:$D,topmanager!$C:$C,rs_nova!$A574,topmanager!$A:$A,rs_nova!BJ$2+1)</f>
        <v>0</v>
      </c>
      <c r="BK574" s="51">
        <f>IFERROR(VLOOKUP(A574,[8]ferias!$C$4:$G$100,5,FALSE),0)</f>
        <v>0</v>
      </c>
      <c r="BL574" s="51">
        <f>SUMIFS(topmanager!$D:$D,topmanager!$C:$C,rs_nova!$A574,topmanager!$A:$A,rs_nova!BL$2)</f>
        <v>0</v>
      </c>
      <c r="BM574" s="51">
        <f>SUMIFS(topmanager!$D:$D,topmanager!$C:$C,rs_nova!$A574,topmanager!$A:$A,rs_nova!BM$2)+SUMIFS(topmanager!$D:$D,topmanager!$C:$C,rs_nova!$A578,topmanager!$A:$A,151)</f>
        <v>0</v>
      </c>
      <c r="BN574" s="51">
        <f t="shared" si="138"/>
        <v>0</v>
      </c>
    </row>
    <row r="575" spans="1:66">
      <c r="A575" s="47" t="e">
        <f>total!#REF!</f>
        <v>#REF!</v>
      </c>
      <c r="B575" s="47">
        <f t="shared" si="125"/>
        <v>0</v>
      </c>
      <c r="C575" s="48" t="e">
        <f>total!#REF!</f>
        <v>#REF!</v>
      </c>
      <c r="D575" s="49" t="str">
        <f>IFERROR(VLOOKUP(A575,salario!A$3:J$32,10,FALSE),"")</f>
        <v/>
      </c>
      <c r="E575" s="49" t="str">
        <f>IFERROR(IF(VLOOKUP(A575,salario!A$3:O$32,15,FALSE)="","",VLOOKUP(A575,salario!A$3:O$32,15,FALSE)),"")</f>
        <v/>
      </c>
      <c r="F575" s="47" t="str">
        <f>IFERROR(VLOOKUP(A575,[5]base_pessoal!$B$2:$P$1504,13,FALSE),"")</f>
        <v/>
      </c>
      <c r="G575" s="50">
        <f>IFERROR(VLOOKUP(A575,salario!A$2:P$91,11,FALSE),0)*B575/30</f>
        <v>0</v>
      </c>
      <c r="H575" s="50">
        <f>SUMIFS(topmanager!$D:$D,topmanager!$C:$C,rs_nova!$A575,topmanager!$A:$A,rs_nova!H$2)+SUMIFS(topmanager!$D:$D,topmanager!$C:$C,rs_nova!$A575,topmanager!$A:$A,63)</f>
        <v>0</v>
      </c>
      <c r="I575" s="50">
        <f>-SUMIFS(topmanager!$D:$D,topmanager!$C:$C,rs_nova!$A575,topmanager!$A:$A,rs_nova!I$2)</f>
        <v>0</v>
      </c>
      <c r="J575" s="50">
        <f>SUMIFS(topmanager!$D:$D,topmanager!$C:$C,rs_nova!$A575,topmanager!$A:$A,rs_nova!J$2)</f>
        <v>0</v>
      </c>
      <c r="K575" s="50">
        <f>SUMIFS(topmanager!$D:$D,topmanager!$C:$C,rs_nova!$A575,topmanager!$A:$A,rs_nova!K$2)+SUMIFS(topmanager!$D:$D,topmanager!$C:$C,rs_nova!$A575,topmanager!$A:$A,911)</f>
        <v>0</v>
      </c>
      <c r="L575" s="50">
        <f>SUMIFS(topmanager!$D:$D,topmanager!$C:$C,rs_nova!$A575,topmanager!$A:$A,rs_nova!L$2)</f>
        <v>0</v>
      </c>
      <c r="M575" s="50">
        <f>SUMIFS(topmanager!$D:$D,topmanager!$C:$C,rs_nova!$A575,topmanager!$A:$A,rs_nova!M$2)+SUMIFS(topmanager!$D:$D,topmanager!$C:$C,rs_nova!$A575,topmanager!$A:$A,908)+SUMIFS(topmanager!$D:$D,topmanager!$C:$C,rs_nova!$A575,topmanager!$A:$A,550)</f>
        <v>0</v>
      </c>
      <c r="N575" s="50">
        <f>SUMIFS(topmanager!$D:$D,topmanager!$C:$C,rs_nova!$A575,topmanager!$A:$A,rs_nova!N$2)</f>
        <v>0</v>
      </c>
      <c r="O575" s="51">
        <f t="shared" si="126"/>
        <v>0</v>
      </c>
      <c r="P575" s="50">
        <f>IFERROR(VLOOKUP($A575,total!$B$4:$AW$437,27,0),0)</f>
        <v>0</v>
      </c>
      <c r="Q575" s="50">
        <f>IFERROR(VLOOKUP($A575,total!$B$4:$AW$437,21,0),0)</f>
        <v>0</v>
      </c>
      <c r="R575" s="50">
        <f>IFERROR(VLOOKUP($A575,total!$B$4:$AW$437,25,0),0)+IFERROR(VLOOKUP($A575,total!$B$4:$AW$437,36,0),0)</f>
        <v>0</v>
      </c>
      <c r="S575" s="50">
        <f>IFERROR(VLOOKUP(A575,gympass!$A$2:$F$148,6,0),0)</f>
        <v>0</v>
      </c>
      <c r="T575" s="50">
        <f>IFERROR(VLOOKUP($A575,total!$B$4:$AW$437,42,0),0)</f>
        <v>0</v>
      </c>
      <c r="U575" s="50">
        <f>IFERROR(VLOOKUP($A575,total!$B$4:$AW$437,32,0),0)</f>
        <v>0</v>
      </c>
      <c r="V575" s="50">
        <f>IFERROR(VLOOKUP($A575,total!$B$4:$AW$437,28,0),0)</f>
        <v>0</v>
      </c>
      <c r="W575" s="50">
        <f>IFERROR(VLOOKUP($A575,total!$B$4:$AX$437,49,0),0)</f>
        <v>0</v>
      </c>
      <c r="X575" s="50"/>
      <c r="Y575" s="50">
        <f>IFERROR(VLOOKUP(A575,#REF!,4,0),0)</f>
        <v>0</v>
      </c>
      <c r="Z575" s="50">
        <f>IFERROR(VLOOKUP(B575,#REF!,8,0),0)</f>
        <v>0</v>
      </c>
      <c r="AA575" s="50">
        <f>IFERROR(VLOOKUP($A575,total!$B$4:$AW$437,45,0),0)</f>
        <v>0</v>
      </c>
      <c r="AB575" s="50">
        <f>IFERROR(VLOOKUP($A575,total!$B$4:$AW$437,48,0),0)</f>
        <v>0</v>
      </c>
      <c r="AC575" s="50">
        <f>IFERROR(VLOOKUP($A575,total!$B$4:$AB$437,19,0),0)</f>
        <v>0</v>
      </c>
      <c r="AD575" s="50">
        <f>IFERROR(VLOOKUP($A575,total!$B$4:$AB$437,10,0),0)</f>
        <v>0</v>
      </c>
      <c r="AE575" s="50">
        <f>IFERROR(VLOOKUP($A575,total!$B$4:$AB$437,13,0),0)-SUMIFS(topmanager!$D:$D,topmanager!$C:$C,rs_nova!$A579,topmanager!$A:$A,856)</f>
        <v>0</v>
      </c>
      <c r="AF575" s="50">
        <f>IFERROR(VLOOKUP($A575,total!$B$4:$AB$437,16,0),0)</f>
        <v>0</v>
      </c>
      <c r="AG575" s="50">
        <f>IFERROR(VLOOKUP($A575,total!$B$4:$AB$437,7,0),0)</f>
        <v>0</v>
      </c>
      <c r="AH575" s="50">
        <f>IFERROR(VLOOKUP($A575,total!$B$4:$AD$437,29,0),0)</f>
        <v>0</v>
      </c>
      <c r="AI575" s="50">
        <f>IFERROR(VLOOKUP(A575,total!$B$4:$AN$437,39,0),0)</f>
        <v>0</v>
      </c>
      <c r="AJ575" s="51">
        <f t="shared" si="127"/>
        <v>0</v>
      </c>
      <c r="AK575" s="50">
        <f t="shared" si="128"/>
        <v>0</v>
      </c>
      <c r="AL575" s="50">
        <f t="shared" si="129"/>
        <v>0</v>
      </c>
      <c r="AM575" s="50">
        <f t="shared" si="130"/>
        <v>0</v>
      </c>
      <c r="AN575" s="50" t="e">
        <f t="shared" si="139"/>
        <v>#REF!</v>
      </c>
      <c r="AO575" s="50" t="e">
        <f t="shared" si="139"/>
        <v>#REF!</v>
      </c>
      <c r="AP575" s="50" t="e">
        <f t="shared" si="139"/>
        <v>#REF!</v>
      </c>
      <c r="AQ575" s="50">
        <f>IFERROR(VLOOKUP(TEXT($A575,"000000"),[6]Página1!$A$8:$S$801,13,FALSE),0)</f>
        <v>0</v>
      </c>
      <c r="AR575" s="50">
        <f>IFERROR(VLOOKUP(TEXT($A575,"000000"),[6]Página1!$A$8:$S$801,16,FALSE),0)</f>
        <v>0</v>
      </c>
      <c r="AS575" s="50">
        <f>IFERROR(VLOOKUP(TEXT($A575,"000000"),[6]Página1!$A$8:$S$801,19,FALSE),0)</f>
        <v>0</v>
      </c>
      <c r="AT575" s="50">
        <f>IFERROR(VLOOKUP(TEXT($A575,"000000"),[7]Página1!$A$8:$R$814,12,FALSE),0)</f>
        <v>0</v>
      </c>
      <c r="AU575" s="50">
        <f>IFERROR(VLOOKUP(TEXT($A575,"000000"),[7]Página1!$A$8:$R$814,15,FALSE),0)</f>
        <v>0</v>
      </c>
      <c r="AV575" s="50">
        <f>IFERROR(VLOOKUP(TEXT($A575,"000000"),[7]Página1!$A$8:$R$814,18,FALSE),0)</f>
        <v>0</v>
      </c>
      <c r="AW575" s="50"/>
      <c r="AX575" s="51" t="e">
        <f t="shared" si="131"/>
        <v>#REF!</v>
      </c>
      <c r="AY575" s="51" t="e">
        <f t="shared" si="132"/>
        <v>#REF!</v>
      </c>
      <c r="AZ575" s="51" t="e">
        <f t="shared" si="133"/>
        <v>#REF!</v>
      </c>
      <c r="BA575" s="51" t="e">
        <f t="shared" si="134"/>
        <v>#REF!</v>
      </c>
      <c r="BB575" s="51">
        <f t="shared" si="135"/>
        <v>0</v>
      </c>
      <c r="BC575" s="51" t="e">
        <f t="shared" si="136"/>
        <v>#REF!</v>
      </c>
      <c r="BD575" s="51">
        <f t="shared" si="137"/>
        <v>0</v>
      </c>
      <c r="BE575" s="51">
        <f>IFERROR(VLOOKUP(A575,salario!A$2:P$91,11,FALSE),0)</f>
        <v>0</v>
      </c>
      <c r="BF575" s="51">
        <f>SUMIFS(topmanager!$D:$D,topmanager!$C:$C,rs_nova!$A575,topmanager!$A:$A,rs_nova!BF$2)</f>
        <v>0</v>
      </c>
      <c r="BG575" s="51">
        <f>SUMIFS(topmanager!$D:$D,topmanager!$C:$C,rs_nova!$A575,topmanager!$A:$A,rs_nova!BG$2)</f>
        <v>0</v>
      </c>
      <c r="BH575" s="51">
        <f>SUMIFS(topmanager!$D:$D,topmanager!$C:$C,rs_nova!$A575,topmanager!$A:$A,rs_nova!BH$2)</f>
        <v>0</v>
      </c>
      <c r="BI575" s="51">
        <f>SUMIFS(topmanager!$D:$D,topmanager!$C:$C,rs_nova!$A575,topmanager!$A:$A,rs_nova!BI$2)</f>
        <v>0</v>
      </c>
      <c r="BJ575" s="51">
        <f>SUMIFS(topmanager!$D:$D,topmanager!$C:$C,rs_nova!$A575,topmanager!$A:$A,rs_nova!BJ$2)+SUMIFS(topmanager!$D:$D,topmanager!$C:$C,rs_nova!$A575,topmanager!$A:$A,rs_nova!BJ$2+1)</f>
        <v>0</v>
      </c>
      <c r="BK575" s="51">
        <f>IFERROR(VLOOKUP(A575,[8]ferias!$C$4:$G$100,5,FALSE),0)</f>
        <v>0</v>
      </c>
      <c r="BL575" s="51">
        <f>SUMIFS(topmanager!$D:$D,topmanager!$C:$C,rs_nova!$A575,topmanager!$A:$A,rs_nova!BL$2)</f>
        <v>0</v>
      </c>
      <c r="BM575" s="51">
        <f>SUMIFS(topmanager!$D:$D,topmanager!$C:$C,rs_nova!$A575,topmanager!$A:$A,rs_nova!BM$2)+SUMIFS(topmanager!$D:$D,topmanager!$C:$C,rs_nova!$A579,topmanager!$A:$A,151)</f>
        <v>0</v>
      </c>
      <c r="BN575" s="51">
        <f t="shared" si="138"/>
        <v>0</v>
      </c>
    </row>
    <row r="576" spans="1:66">
      <c r="A576" s="47" t="e">
        <f>total!#REF!</f>
        <v>#REF!</v>
      </c>
      <c r="B576" s="47">
        <f t="shared" si="125"/>
        <v>0</v>
      </c>
      <c r="C576" s="48" t="e">
        <f>total!#REF!</f>
        <v>#REF!</v>
      </c>
      <c r="D576" s="49" t="str">
        <f>IFERROR(VLOOKUP(A576,salario!A$3:J$32,10,FALSE),"")</f>
        <v/>
      </c>
      <c r="E576" s="49" t="str">
        <f>IFERROR(IF(VLOOKUP(A576,salario!A$3:O$32,15,FALSE)="","",VLOOKUP(A576,salario!A$3:O$32,15,FALSE)),"")</f>
        <v/>
      </c>
      <c r="F576" s="47" t="str">
        <f>IFERROR(VLOOKUP(A576,[5]base_pessoal!$B$2:$P$1504,13,FALSE),"")</f>
        <v/>
      </c>
      <c r="G576" s="50">
        <f>IFERROR(VLOOKUP(A576,salario!A$2:P$91,11,FALSE),0)*B576/30</f>
        <v>0</v>
      </c>
      <c r="H576" s="50">
        <f>SUMIFS(topmanager!$D:$D,topmanager!$C:$C,rs_nova!$A576,topmanager!$A:$A,rs_nova!H$2)+SUMIFS(topmanager!$D:$D,topmanager!$C:$C,rs_nova!$A576,topmanager!$A:$A,63)</f>
        <v>0</v>
      </c>
      <c r="I576" s="50">
        <f>-SUMIFS(topmanager!$D:$D,topmanager!$C:$C,rs_nova!$A576,topmanager!$A:$A,rs_nova!I$2)</f>
        <v>0</v>
      </c>
      <c r="J576" s="50">
        <f>SUMIFS(topmanager!$D:$D,topmanager!$C:$C,rs_nova!$A576,topmanager!$A:$A,rs_nova!J$2)</f>
        <v>0</v>
      </c>
      <c r="K576" s="50">
        <f>SUMIFS(topmanager!$D:$D,topmanager!$C:$C,rs_nova!$A576,topmanager!$A:$A,rs_nova!K$2)+SUMIFS(topmanager!$D:$D,topmanager!$C:$C,rs_nova!$A576,topmanager!$A:$A,911)</f>
        <v>0</v>
      </c>
      <c r="L576" s="50">
        <f>SUMIFS(topmanager!$D:$D,topmanager!$C:$C,rs_nova!$A576,topmanager!$A:$A,rs_nova!L$2)</f>
        <v>0</v>
      </c>
      <c r="M576" s="50">
        <f>SUMIFS(topmanager!$D:$D,topmanager!$C:$C,rs_nova!$A576,topmanager!$A:$A,rs_nova!M$2)+SUMIFS(topmanager!$D:$D,topmanager!$C:$C,rs_nova!$A576,topmanager!$A:$A,908)+SUMIFS(topmanager!$D:$D,topmanager!$C:$C,rs_nova!$A576,topmanager!$A:$A,550)</f>
        <v>0</v>
      </c>
      <c r="N576" s="50">
        <f>SUMIFS(topmanager!$D:$D,topmanager!$C:$C,rs_nova!$A576,topmanager!$A:$A,rs_nova!N$2)</f>
        <v>0</v>
      </c>
      <c r="O576" s="51">
        <f t="shared" si="126"/>
        <v>0</v>
      </c>
      <c r="P576" s="50">
        <f>IFERROR(VLOOKUP($A576,total!$B$4:$AW$437,27,0),0)</f>
        <v>0</v>
      </c>
      <c r="Q576" s="50">
        <f>IFERROR(VLOOKUP($A576,total!$B$4:$AW$437,21,0),0)</f>
        <v>0</v>
      </c>
      <c r="R576" s="50">
        <f>IFERROR(VLOOKUP($A576,total!$B$4:$AW$437,25,0),0)+IFERROR(VLOOKUP($A576,total!$B$4:$AW$437,36,0),0)</f>
        <v>0</v>
      </c>
      <c r="S576" s="50">
        <f>IFERROR(VLOOKUP(A576,gympass!$A$2:$F$148,6,0),0)</f>
        <v>0</v>
      </c>
      <c r="T576" s="50">
        <f>IFERROR(VLOOKUP($A576,total!$B$4:$AW$437,42,0),0)</f>
        <v>0</v>
      </c>
      <c r="U576" s="50">
        <f>IFERROR(VLOOKUP($A576,total!$B$4:$AW$437,32,0),0)</f>
        <v>0</v>
      </c>
      <c r="V576" s="50">
        <f>IFERROR(VLOOKUP($A576,total!$B$4:$AW$437,28,0),0)</f>
        <v>0</v>
      </c>
      <c r="W576" s="50">
        <f>IFERROR(VLOOKUP($A576,total!$B$4:$AX$437,49,0),0)</f>
        <v>0</v>
      </c>
      <c r="X576" s="50"/>
      <c r="Y576" s="50">
        <f>IFERROR(VLOOKUP(A576,#REF!,4,0),0)</f>
        <v>0</v>
      </c>
      <c r="Z576" s="50">
        <f>IFERROR(VLOOKUP(B576,#REF!,8,0),0)</f>
        <v>0</v>
      </c>
      <c r="AA576" s="50">
        <f>IFERROR(VLOOKUP($A576,total!$B$4:$AW$437,45,0),0)</f>
        <v>0</v>
      </c>
      <c r="AB576" s="50">
        <f>IFERROR(VLOOKUP($A576,total!$B$4:$AW$437,48,0),0)</f>
        <v>0</v>
      </c>
      <c r="AC576" s="50">
        <f>IFERROR(VLOOKUP($A576,total!$B$4:$AB$437,19,0),0)</f>
        <v>0</v>
      </c>
      <c r="AD576" s="50">
        <f>IFERROR(VLOOKUP($A576,total!$B$4:$AB$437,10,0),0)</f>
        <v>0</v>
      </c>
      <c r="AE576" s="50">
        <f>IFERROR(VLOOKUP($A576,total!$B$4:$AB$437,13,0),0)-SUMIFS(topmanager!$D:$D,topmanager!$C:$C,rs_nova!$A580,topmanager!$A:$A,856)</f>
        <v>0</v>
      </c>
      <c r="AF576" s="50">
        <f>IFERROR(VLOOKUP($A576,total!$B$4:$AB$437,16,0),0)</f>
        <v>0</v>
      </c>
      <c r="AG576" s="50">
        <f>IFERROR(VLOOKUP($A576,total!$B$4:$AB$437,7,0),0)</f>
        <v>0</v>
      </c>
      <c r="AH576" s="50">
        <f>IFERROR(VLOOKUP($A576,total!$B$4:$AD$437,29,0),0)</f>
        <v>0</v>
      </c>
      <c r="AI576" s="50">
        <f>IFERROR(VLOOKUP(A576,total!$B$4:$AN$437,39,0),0)</f>
        <v>0</v>
      </c>
      <c r="AJ576" s="51">
        <f t="shared" si="127"/>
        <v>0</v>
      </c>
      <c r="AK576" s="50">
        <f t="shared" si="128"/>
        <v>0</v>
      </c>
      <c r="AL576" s="50">
        <f t="shared" si="129"/>
        <v>0</v>
      </c>
      <c r="AM576" s="50">
        <f t="shared" si="130"/>
        <v>0</v>
      </c>
      <c r="AN576" s="50" t="e">
        <f t="shared" si="139"/>
        <v>#REF!</v>
      </c>
      <c r="AO576" s="50" t="e">
        <f t="shared" si="139"/>
        <v>#REF!</v>
      </c>
      <c r="AP576" s="50" t="e">
        <f t="shared" si="139"/>
        <v>#REF!</v>
      </c>
      <c r="AQ576" s="50">
        <f>IFERROR(VLOOKUP(TEXT($A576,"000000"),[6]Página1!$A$8:$S$801,13,FALSE),0)</f>
        <v>0</v>
      </c>
      <c r="AR576" s="50">
        <f>IFERROR(VLOOKUP(TEXT($A576,"000000"),[6]Página1!$A$8:$S$801,16,FALSE),0)</f>
        <v>0</v>
      </c>
      <c r="AS576" s="50">
        <f>IFERROR(VLOOKUP(TEXT($A576,"000000"),[6]Página1!$A$8:$S$801,19,FALSE),0)</f>
        <v>0</v>
      </c>
      <c r="AT576" s="50">
        <f>IFERROR(VLOOKUP(TEXT($A576,"000000"),[7]Página1!$A$8:$R$814,12,FALSE),0)</f>
        <v>0</v>
      </c>
      <c r="AU576" s="50">
        <f>IFERROR(VLOOKUP(TEXT($A576,"000000"),[7]Página1!$A$8:$R$814,15,FALSE),0)</f>
        <v>0</v>
      </c>
      <c r="AV576" s="50">
        <f>IFERROR(VLOOKUP(TEXT($A576,"000000"),[7]Página1!$A$8:$R$814,18,FALSE),0)</f>
        <v>0</v>
      </c>
      <c r="AW576" s="50"/>
      <c r="AX576" s="51" t="e">
        <f t="shared" si="131"/>
        <v>#REF!</v>
      </c>
      <c r="AY576" s="51" t="e">
        <f t="shared" si="132"/>
        <v>#REF!</v>
      </c>
      <c r="AZ576" s="51" t="e">
        <f t="shared" si="133"/>
        <v>#REF!</v>
      </c>
      <c r="BA576" s="51" t="e">
        <f t="shared" si="134"/>
        <v>#REF!</v>
      </c>
      <c r="BB576" s="51">
        <f t="shared" si="135"/>
        <v>0</v>
      </c>
      <c r="BC576" s="51" t="e">
        <f t="shared" si="136"/>
        <v>#REF!</v>
      </c>
      <c r="BD576" s="51">
        <f t="shared" si="137"/>
        <v>0</v>
      </c>
      <c r="BE576" s="51">
        <f>IFERROR(VLOOKUP(A576,salario!A$2:P$91,11,FALSE),0)</f>
        <v>0</v>
      </c>
      <c r="BF576" s="51">
        <f>SUMIFS(topmanager!$D:$D,topmanager!$C:$C,rs_nova!$A576,topmanager!$A:$A,rs_nova!BF$2)</f>
        <v>0</v>
      </c>
      <c r="BG576" s="51">
        <f>SUMIFS(topmanager!$D:$D,topmanager!$C:$C,rs_nova!$A576,topmanager!$A:$A,rs_nova!BG$2)</f>
        <v>0</v>
      </c>
      <c r="BH576" s="51">
        <f>SUMIFS(topmanager!$D:$D,topmanager!$C:$C,rs_nova!$A576,topmanager!$A:$A,rs_nova!BH$2)</f>
        <v>0</v>
      </c>
      <c r="BI576" s="51">
        <f>SUMIFS(topmanager!$D:$D,topmanager!$C:$C,rs_nova!$A576,topmanager!$A:$A,rs_nova!BI$2)</f>
        <v>0</v>
      </c>
      <c r="BJ576" s="51">
        <f>SUMIFS(topmanager!$D:$D,topmanager!$C:$C,rs_nova!$A576,topmanager!$A:$A,rs_nova!BJ$2)+SUMIFS(topmanager!$D:$D,topmanager!$C:$C,rs_nova!$A576,topmanager!$A:$A,rs_nova!BJ$2+1)</f>
        <v>0</v>
      </c>
      <c r="BK576" s="51">
        <f>IFERROR(VLOOKUP(A576,[8]ferias!$C$4:$G$100,5,FALSE),0)</f>
        <v>0</v>
      </c>
      <c r="BL576" s="51">
        <f>SUMIFS(topmanager!$D:$D,topmanager!$C:$C,rs_nova!$A576,topmanager!$A:$A,rs_nova!BL$2)</f>
        <v>0</v>
      </c>
      <c r="BM576" s="51">
        <f>SUMIFS(topmanager!$D:$D,topmanager!$C:$C,rs_nova!$A576,topmanager!$A:$A,rs_nova!BM$2)+SUMIFS(topmanager!$D:$D,topmanager!$C:$C,rs_nova!$A580,topmanager!$A:$A,151)</f>
        <v>0</v>
      </c>
      <c r="BN576" s="51">
        <f t="shared" si="138"/>
        <v>0</v>
      </c>
    </row>
    <row r="577" spans="1:66">
      <c r="A577" s="47" t="e">
        <f>total!#REF!</f>
        <v>#REF!</v>
      </c>
      <c r="B577" s="47">
        <f t="shared" si="125"/>
        <v>0</v>
      </c>
      <c r="C577" s="48" t="e">
        <f>total!#REF!</f>
        <v>#REF!</v>
      </c>
      <c r="D577" s="49" t="str">
        <f>IFERROR(VLOOKUP(A577,salario!A$3:J$32,10,FALSE),"")</f>
        <v/>
      </c>
      <c r="E577" s="49" t="str">
        <f>IFERROR(IF(VLOOKUP(A577,salario!A$3:O$32,15,FALSE)="","",VLOOKUP(A577,salario!A$3:O$32,15,FALSE)),"")</f>
        <v/>
      </c>
      <c r="F577" s="47" t="str">
        <f>IFERROR(VLOOKUP(A577,[5]base_pessoal!$B$2:$P$1504,13,FALSE),"")</f>
        <v/>
      </c>
      <c r="G577" s="50">
        <f>IFERROR(VLOOKUP(A577,salario!A$2:P$91,11,FALSE),0)*B577/30</f>
        <v>0</v>
      </c>
      <c r="H577" s="50">
        <f>SUMIFS(topmanager!$D:$D,topmanager!$C:$C,rs_nova!$A577,topmanager!$A:$A,rs_nova!H$2)+SUMIFS(topmanager!$D:$D,topmanager!$C:$C,rs_nova!$A577,topmanager!$A:$A,63)</f>
        <v>0</v>
      </c>
      <c r="I577" s="50">
        <f>-SUMIFS(topmanager!$D:$D,topmanager!$C:$C,rs_nova!$A577,topmanager!$A:$A,rs_nova!I$2)</f>
        <v>0</v>
      </c>
      <c r="J577" s="50">
        <f>SUMIFS(topmanager!$D:$D,topmanager!$C:$C,rs_nova!$A577,topmanager!$A:$A,rs_nova!J$2)</f>
        <v>0</v>
      </c>
      <c r="K577" s="50">
        <f>SUMIFS(topmanager!$D:$D,topmanager!$C:$C,rs_nova!$A577,topmanager!$A:$A,rs_nova!K$2)+SUMIFS(topmanager!$D:$D,topmanager!$C:$C,rs_nova!$A577,topmanager!$A:$A,911)</f>
        <v>0</v>
      </c>
      <c r="L577" s="50">
        <f>SUMIFS(topmanager!$D:$D,topmanager!$C:$C,rs_nova!$A577,topmanager!$A:$A,rs_nova!L$2)</f>
        <v>0</v>
      </c>
      <c r="M577" s="50">
        <f>SUMIFS(topmanager!$D:$D,topmanager!$C:$C,rs_nova!$A577,topmanager!$A:$A,rs_nova!M$2)+SUMIFS(topmanager!$D:$D,topmanager!$C:$C,rs_nova!$A577,topmanager!$A:$A,908)+SUMIFS(topmanager!$D:$D,topmanager!$C:$C,rs_nova!$A577,topmanager!$A:$A,550)</f>
        <v>0</v>
      </c>
      <c r="N577" s="50">
        <f>SUMIFS(topmanager!$D:$D,topmanager!$C:$C,rs_nova!$A577,topmanager!$A:$A,rs_nova!N$2)</f>
        <v>0</v>
      </c>
      <c r="O577" s="51">
        <f t="shared" si="126"/>
        <v>0</v>
      </c>
      <c r="P577" s="50">
        <f>IFERROR(VLOOKUP($A577,total!$B$4:$AW$437,27,0),0)</f>
        <v>0</v>
      </c>
      <c r="Q577" s="50">
        <f>IFERROR(VLOOKUP($A577,total!$B$4:$AW$437,21,0),0)</f>
        <v>0</v>
      </c>
      <c r="R577" s="50">
        <f>IFERROR(VLOOKUP($A577,total!$B$4:$AW$437,25,0),0)+IFERROR(VLOOKUP($A577,total!$B$4:$AW$437,36,0),0)</f>
        <v>0</v>
      </c>
      <c r="S577" s="50">
        <f>IFERROR(VLOOKUP(A577,gympass!$A$2:$F$148,6,0),0)</f>
        <v>0</v>
      </c>
      <c r="T577" s="50">
        <f>IFERROR(VLOOKUP($A577,total!$B$4:$AW$437,42,0),0)</f>
        <v>0</v>
      </c>
      <c r="U577" s="50">
        <f>IFERROR(VLOOKUP($A577,total!$B$4:$AW$437,32,0),0)</f>
        <v>0</v>
      </c>
      <c r="V577" s="50">
        <f>IFERROR(VLOOKUP($A577,total!$B$4:$AW$437,28,0),0)</f>
        <v>0</v>
      </c>
      <c r="W577" s="50">
        <f>IFERROR(VLOOKUP($A577,total!$B$4:$AX$437,49,0),0)</f>
        <v>0</v>
      </c>
      <c r="X577" s="50"/>
      <c r="Y577" s="50">
        <f>IFERROR(VLOOKUP(A577,#REF!,4,0),0)</f>
        <v>0</v>
      </c>
      <c r="Z577" s="50">
        <f>IFERROR(VLOOKUP(B577,#REF!,8,0),0)</f>
        <v>0</v>
      </c>
      <c r="AA577" s="50">
        <f>IFERROR(VLOOKUP($A577,total!$B$4:$AW$437,45,0),0)</f>
        <v>0</v>
      </c>
      <c r="AB577" s="50">
        <f>IFERROR(VLOOKUP($A577,total!$B$4:$AW$437,48,0),0)</f>
        <v>0</v>
      </c>
      <c r="AC577" s="50">
        <f>IFERROR(VLOOKUP($A577,total!$B$4:$AB$437,19,0),0)</f>
        <v>0</v>
      </c>
      <c r="AD577" s="50">
        <f>IFERROR(VLOOKUP($A577,total!$B$4:$AB$437,10,0),0)</f>
        <v>0</v>
      </c>
      <c r="AE577" s="50">
        <f>IFERROR(VLOOKUP($A577,total!$B$4:$AB$437,13,0),0)-SUMIFS(topmanager!$D:$D,topmanager!$C:$C,rs_nova!$A581,topmanager!$A:$A,856)</f>
        <v>0</v>
      </c>
      <c r="AF577" s="50">
        <f>IFERROR(VLOOKUP($A577,total!$B$4:$AB$437,16,0),0)</f>
        <v>0</v>
      </c>
      <c r="AG577" s="50">
        <f>IFERROR(VLOOKUP($A577,total!$B$4:$AB$437,7,0),0)</f>
        <v>0</v>
      </c>
      <c r="AH577" s="50">
        <f>IFERROR(VLOOKUP($A577,total!$B$4:$AD$437,29,0),0)</f>
        <v>0</v>
      </c>
      <c r="AI577" s="50">
        <f>IFERROR(VLOOKUP(A577,total!$B$4:$AN$437,39,0),0)</f>
        <v>0</v>
      </c>
      <c r="AJ577" s="51">
        <f t="shared" si="127"/>
        <v>0</v>
      </c>
      <c r="AK577" s="50">
        <f t="shared" si="128"/>
        <v>0</v>
      </c>
      <c r="AL577" s="50">
        <f t="shared" si="129"/>
        <v>0</v>
      </c>
      <c r="AM577" s="50">
        <f t="shared" si="130"/>
        <v>0</v>
      </c>
      <c r="AN577" s="50" t="e">
        <f t="shared" si="139"/>
        <v>#REF!</v>
      </c>
      <c r="AO577" s="50" t="e">
        <f t="shared" si="139"/>
        <v>#REF!</v>
      </c>
      <c r="AP577" s="50" t="e">
        <f t="shared" si="139"/>
        <v>#REF!</v>
      </c>
      <c r="AQ577" s="50">
        <f>IFERROR(VLOOKUP(TEXT($A577,"000000"),[6]Página1!$A$8:$S$801,13,FALSE),0)</f>
        <v>0</v>
      </c>
      <c r="AR577" s="50">
        <f>IFERROR(VLOOKUP(TEXT($A577,"000000"),[6]Página1!$A$8:$S$801,16,FALSE),0)</f>
        <v>0</v>
      </c>
      <c r="AS577" s="50">
        <f>IFERROR(VLOOKUP(TEXT($A577,"000000"),[6]Página1!$A$8:$S$801,19,FALSE),0)</f>
        <v>0</v>
      </c>
      <c r="AT577" s="50">
        <f>IFERROR(VLOOKUP(TEXT($A577,"000000"),[7]Página1!$A$8:$R$814,12,FALSE),0)</f>
        <v>0</v>
      </c>
      <c r="AU577" s="50">
        <f>IFERROR(VLOOKUP(TEXT($A577,"000000"),[7]Página1!$A$8:$R$814,15,FALSE),0)</f>
        <v>0</v>
      </c>
      <c r="AV577" s="50">
        <f>IFERROR(VLOOKUP(TEXT($A577,"000000"),[7]Página1!$A$8:$R$814,18,FALSE),0)</f>
        <v>0</v>
      </c>
      <c r="AW577" s="50"/>
      <c r="AX577" s="51" t="e">
        <f t="shared" si="131"/>
        <v>#REF!</v>
      </c>
      <c r="AY577" s="51" t="e">
        <f t="shared" si="132"/>
        <v>#REF!</v>
      </c>
      <c r="AZ577" s="51" t="e">
        <f t="shared" si="133"/>
        <v>#REF!</v>
      </c>
      <c r="BA577" s="51" t="e">
        <f t="shared" si="134"/>
        <v>#REF!</v>
      </c>
      <c r="BB577" s="51">
        <f t="shared" si="135"/>
        <v>0</v>
      </c>
      <c r="BC577" s="51" t="e">
        <f t="shared" si="136"/>
        <v>#REF!</v>
      </c>
      <c r="BD577" s="51">
        <f t="shared" si="137"/>
        <v>0</v>
      </c>
      <c r="BE577" s="51">
        <f>IFERROR(VLOOKUP(A577,salario!A$2:P$91,11,FALSE),0)</f>
        <v>0</v>
      </c>
      <c r="BF577" s="51">
        <f>SUMIFS(topmanager!$D:$D,topmanager!$C:$C,rs_nova!$A577,topmanager!$A:$A,rs_nova!BF$2)</f>
        <v>0</v>
      </c>
      <c r="BG577" s="51">
        <f>SUMIFS(topmanager!$D:$D,topmanager!$C:$C,rs_nova!$A577,topmanager!$A:$A,rs_nova!BG$2)</f>
        <v>0</v>
      </c>
      <c r="BH577" s="51">
        <f>SUMIFS(topmanager!$D:$D,topmanager!$C:$C,rs_nova!$A577,topmanager!$A:$A,rs_nova!BH$2)</f>
        <v>0</v>
      </c>
      <c r="BI577" s="51">
        <f>SUMIFS(topmanager!$D:$D,topmanager!$C:$C,rs_nova!$A577,topmanager!$A:$A,rs_nova!BI$2)</f>
        <v>0</v>
      </c>
      <c r="BJ577" s="51">
        <f>SUMIFS(topmanager!$D:$D,topmanager!$C:$C,rs_nova!$A577,topmanager!$A:$A,rs_nova!BJ$2)+SUMIFS(topmanager!$D:$D,topmanager!$C:$C,rs_nova!$A577,topmanager!$A:$A,rs_nova!BJ$2+1)</f>
        <v>0</v>
      </c>
      <c r="BK577" s="51">
        <f>IFERROR(VLOOKUP(A577,[8]ferias!$C$4:$G$100,5,FALSE),0)</f>
        <v>0</v>
      </c>
      <c r="BL577" s="51">
        <f>SUMIFS(topmanager!$D:$D,topmanager!$C:$C,rs_nova!$A577,topmanager!$A:$A,rs_nova!BL$2)</f>
        <v>0</v>
      </c>
      <c r="BM577" s="51">
        <f>SUMIFS(topmanager!$D:$D,topmanager!$C:$C,rs_nova!$A577,topmanager!$A:$A,rs_nova!BM$2)+SUMIFS(topmanager!$D:$D,topmanager!$C:$C,rs_nova!$A581,topmanager!$A:$A,151)</f>
        <v>0</v>
      </c>
      <c r="BN577" s="51">
        <f t="shared" si="138"/>
        <v>0</v>
      </c>
    </row>
    <row r="578" spans="1:66">
      <c r="A578" s="47" t="e">
        <f>total!#REF!</f>
        <v>#REF!</v>
      </c>
      <c r="B578" s="47">
        <f t="shared" si="125"/>
        <v>0</v>
      </c>
      <c r="C578" s="48" t="e">
        <f>total!#REF!</f>
        <v>#REF!</v>
      </c>
      <c r="D578" s="49" t="str">
        <f>IFERROR(VLOOKUP(A578,salario!A$3:J$32,10,FALSE),"")</f>
        <v/>
      </c>
      <c r="E578" s="49" t="str">
        <f>IFERROR(IF(VLOOKUP(A578,salario!A$3:O$32,15,FALSE)="","",VLOOKUP(A578,salario!A$3:O$32,15,FALSE)),"")</f>
        <v/>
      </c>
      <c r="F578" s="47" t="str">
        <f>IFERROR(VLOOKUP(A578,[5]base_pessoal!$B$2:$P$1504,13,FALSE),"")</f>
        <v/>
      </c>
      <c r="G578" s="50">
        <f>IFERROR(VLOOKUP(A578,salario!A$2:P$91,11,FALSE),0)*B578/30</f>
        <v>0</v>
      </c>
      <c r="H578" s="50">
        <f>SUMIFS(topmanager!$D:$D,topmanager!$C:$C,rs_nova!$A578,topmanager!$A:$A,rs_nova!H$2)+SUMIFS(topmanager!$D:$D,topmanager!$C:$C,rs_nova!$A578,topmanager!$A:$A,63)</f>
        <v>0</v>
      </c>
      <c r="I578" s="50">
        <f>-SUMIFS(topmanager!$D:$D,topmanager!$C:$C,rs_nova!$A578,topmanager!$A:$A,rs_nova!I$2)</f>
        <v>0</v>
      </c>
      <c r="J578" s="50">
        <f>SUMIFS(topmanager!$D:$D,topmanager!$C:$C,rs_nova!$A578,topmanager!$A:$A,rs_nova!J$2)</f>
        <v>0</v>
      </c>
      <c r="K578" s="50">
        <f>SUMIFS(topmanager!$D:$D,topmanager!$C:$C,rs_nova!$A578,topmanager!$A:$A,rs_nova!K$2)+SUMIFS(topmanager!$D:$D,topmanager!$C:$C,rs_nova!$A578,topmanager!$A:$A,911)</f>
        <v>0</v>
      </c>
      <c r="L578" s="50">
        <f>SUMIFS(topmanager!$D:$D,topmanager!$C:$C,rs_nova!$A578,topmanager!$A:$A,rs_nova!L$2)</f>
        <v>0</v>
      </c>
      <c r="M578" s="50">
        <f>SUMIFS(topmanager!$D:$D,topmanager!$C:$C,rs_nova!$A578,topmanager!$A:$A,rs_nova!M$2)+SUMIFS(topmanager!$D:$D,topmanager!$C:$C,rs_nova!$A578,topmanager!$A:$A,908)+SUMIFS(topmanager!$D:$D,topmanager!$C:$C,rs_nova!$A578,topmanager!$A:$A,550)</f>
        <v>0</v>
      </c>
      <c r="N578" s="50">
        <f>SUMIFS(topmanager!$D:$D,topmanager!$C:$C,rs_nova!$A578,topmanager!$A:$A,rs_nova!N$2)</f>
        <v>0</v>
      </c>
      <c r="O578" s="51">
        <f t="shared" si="126"/>
        <v>0</v>
      </c>
      <c r="P578" s="50">
        <f>IFERROR(VLOOKUP($A578,total!$B$4:$AW$437,27,0),0)</f>
        <v>0</v>
      </c>
      <c r="Q578" s="50">
        <f>IFERROR(VLOOKUP($A578,total!$B$4:$AW$437,21,0),0)</f>
        <v>0</v>
      </c>
      <c r="R578" s="50">
        <f>IFERROR(VLOOKUP($A578,total!$B$4:$AW$437,25,0),0)+IFERROR(VLOOKUP($A578,total!$B$4:$AW$437,36,0),0)</f>
        <v>0</v>
      </c>
      <c r="S578" s="50">
        <f>IFERROR(VLOOKUP(A578,gympass!$A$2:$F$148,6,0),0)</f>
        <v>0</v>
      </c>
      <c r="T578" s="50">
        <f>IFERROR(VLOOKUP($A578,total!$B$4:$AW$437,42,0),0)</f>
        <v>0</v>
      </c>
      <c r="U578" s="50">
        <f>IFERROR(VLOOKUP($A578,total!$B$4:$AW$437,32,0),0)</f>
        <v>0</v>
      </c>
      <c r="V578" s="50">
        <f>IFERROR(VLOOKUP($A578,total!$B$4:$AW$437,28,0),0)</f>
        <v>0</v>
      </c>
      <c r="W578" s="50">
        <f>IFERROR(VLOOKUP($A578,total!$B$4:$AX$437,49,0),0)</f>
        <v>0</v>
      </c>
      <c r="X578" s="50"/>
      <c r="Y578" s="50">
        <f>IFERROR(VLOOKUP(A578,#REF!,4,0),0)</f>
        <v>0</v>
      </c>
      <c r="Z578" s="50">
        <f>IFERROR(VLOOKUP(B578,#REF!,8,0),0)</f>
        <v>0</v>
      </c>
      <c r="AA578" s="50">
        <f>IFERROR(VLOOKUP($A578,total!$B$4:$AW$437,45,0),0)</f>
        <v>0</v>
      </c>
      <c r="AB578" s="50">
        <f>IFERROR(VLOOKUP($A578,total!$B$4:$AW$437,48,0),0)</f>
        <v>0</v>
      </c>
      <c r="AC578" s="50">
        <f>IFERROR(VLOOKUP($A578,total!$B$4:$AB$437,19,0),0)</f>
        <v>0</v>
      </c>
      <c r="AD578" s="50">
        <f>IFERROR(VLOOKUP($A578,total!$B$4:$AB$437,10,0),0)</f>
        <v>0</v>
      </c>
      <c r="AE578" s="50">
        <f>IFERROR(VLOOKUP($A578,total!$B$4:$AB$437,13,0),0)-SUMIFS(topmanager!$D:$D,topmanager!$C:$C,rs_nova!$A582,topmanager!$A:$A,856)</f>
        <v>0</v>
      </c>
      <c r="AF578" s="50">
        <f>IFERROR(VLOOKUP($A578,total!$B$4:$AB$437,16,0),0)</f>
        <v>0</v>
      </c>
      <c r="AG578" s="50">
        <f>IFERROR(VLOOKUP($A578,total!$B$4:$AB$437,7,0),0)</f>
        <v>0</v>
      </c>
      <c r="AH578" s="50">
        <f>IFERROR(VLOOKUP($A578,total!$B$4:$AD$437,29,0),0)</f>
        <v>0</v>
      </c>
      <c r="AI578" s="50">
        <f>IFERROR(VLOOKUP(A578,total!$B$4:$AN$437,39,0),0)</f>
        <v>0</v>
      </c>
      <c r="AJ578" s="51">
        <f t="shared" si="127"/>
        <v>0</v>
      </c>
      <c r="AK578" s="50">
        <f t="shared" si="128"/>
        <v>0</v>
      </c>
      <c r="AL578" s="50">
        <f t="shared" si="129"/>
        <v>0</v>
      </c>
      <c r="AM578" s="50">
        <f t="shared" si="130"/>
        <v>0</v>
      </c>
      <c r="AN578" s="50" t="e">
        <f t="shared" si="139"/>
        <v>#REF!</v>
      </c>
      <c r="AO578" s="50" t="e">
        <f t="shared" si="139"/>
        <v>#REF!</v>
      </c>
      <c r="AP578" s="50" t="e">
        <f t="shared" si="139"/>
        <v>#REF!</v>
      </c>
      <c r="AQ578" s="50">
        <f>IFERROR(VLOOKUP(TEXT($A578,"000000"),[6]Página1!$A$8:$S$801,13,FALSE),0)</f>
        <v>0</v>
      </c>
      <c r="AR578" s="50">
        <f>IFERROR(VLOOKUP(TEXT($A578,"000000"),[6]Página1!$A$8:$S$801,16,FALSE),0)</f>
        <v>0</v>
      </c>
      <c r="AS578" s="50">
        <f>IFERROR(VLOOKUP(TEXT($A578,"000000"),[6]Página1!$A$8:$S$801,19,FALSE),0)</f>
        <v>0</v>
      </c>
      <c r="AT578" s="50">
        <f>IFERROR(VLOOKUP(TEXT($A578,"000000"),[7]Página1!$A$8:$R$814,12,FALSE),0)</f>
        <v>0</v>
      </c>
      <c r="AU578" s="50">
        <f>IFERROR(VLOOKUP(TEXT($A578,"000000"),[7]Página1!$A$8:$R$814,15,FALSE),0)</f>
        <v>0</v>
      </c>
      <c r="AV578" s="50">
        <f>IFERROR(VLOOKUP(TEXT($A578,"000000"),[7]Página1!$A$8:$R$814,18,FALSE),0)</f>
        <v>0</v>
      </c>
      <c r="AW578" s="50"/>
      <c r="AX578" s="51" t="e">
        <f t="shared" si="131"/>
        <v>#REF!</v>
      </c>
      <c r="AY578" s="51" t="e">
        <f t="shared" si="132"/>
        <v>#REF!</v>
      </c>
      <c r="AZ578" s="51" t="e">
        <f t="shared" si="133"/>
        <v>#REF!</v>
      </c>
      <c r="BA578" s="51" t="e">
        <f t="shared" si="134"/>
        <v>#REF!</v>
      </c>
      <c r="BB578" s="51">
        <f t="shared" si="135"/>
        <v>0</v>
      </c>
      <c r="BC578" s="51" t="e">
        <f t="shared" si="136"/>
        <v>#REF!</v>
      </c>
      <c r="BD578" s="51">
        <f t="shared" si="137"/>
        <v>0</v>
      </c>
      <c r="BE578" s="51">
        <f>IFERROR(VLOOKUP(A578,salario!A$2:P$91,11,FALSE),0)</f>
        <v>0</v>
      </c>
      <c r="BF578" s="51">
        <f>SUMIFS(topmanager!$D:$D,topmanager!$C:$C,rs_nova!$A578,topmanager!$A:$A,rs_nova!BF$2)</f>
        <v>0</v>
      </c>
      <c r="BG578" s="51">
        <f>SUMIFS(topmanager!$D:$D,topmanager!$C:$C,rs_nova!$A578,topmanager!$A:$A,rs_nova!BG$2)</f>
        <v>0</v>
      </c>
      <c r="BH578" s="51">
        <f>SUMIFS(topmanager!$D:$D,topmanager!$C:$C,rs_nova!$A578,topmanager!$A:$A,rs_nova!BH$2)</f>
        <v>0</v>
      </c>
      <c r="BI578" s="51">
        <f>SUMIFS(topmanager!$D:$D,topmanager!$C:$C,rs_nova!$A578,topmanager!$A:$A,rs_nova!BI$2)</f>
        <v>0</v>
      </c>
      <c r="BJ578" s="51">
        <f>SUMIFS(topmanager!$D:$D,topmanager!$C:$C,rs_nova!$A578,topmanager!$A:$A,rs_nova!BJ$2)+SUMIFS(topmanager!$D:$D,topmanager!$C:$C,rs_nova!$A578,topmanager!$A:$A,rs_nova!BJ$2+1)</f>
        <v>0</v>
      </c>
      <c r="BK578" s="51">
        <f>IFERROR(VLOOKUP(A578,[8]ferias!$C$4:$G$100,5,FALSE),0)</f>
        <v>0</v>
      </c>
      <c r="BL578" s="51">
        <f>SUMIFS(topmanager!$D:$D,topmanager!$C:$C,rs_nova!$A578,topmanager!$A:$A,rs_nova!BL$2)</f>
        <v>0</v>
      </c>
      <c r="BM578" s="51">
        <f>SUMIFS(topmanager!$D:$D,topmanager!$C:$C,rs_nova!$A578,topmanager!$A:$A,rs_nova!BM$2)+SUMIFS(topmanager!$D:$D,topmanager!$C:$C,rs_nova!$A582,topmanager!$A:$A,151)</f>
        <v>0</v>
      </c>
      <c r="BN578" s="51">
        <f t="shared" si="138"/>
        <v>0</v>
      </c>
    </row>
    <row r="579" spans="1:66">
      <c r="A579" s="47" t="e">
        <f>total!#REF!</f>
        <v>#REF!</v>
      </c>
      <c r="B579" s="47">
        <f t="shared" si="125"/>
        <v>0</v>
      </c>
      <c r="C579" s="48" t="e">
        <f>total!#REF!</f>
        <v>#REF!</v>
      </c>
      <c r="D579" s="49" t="str">
        <f>IFERROR(VLOOKUP(A579,salario!A$3:J$32,10,FALSE),"")</f>
        <v/>
      </c>
      <c r="E579" s="49" t="str">
        <f>IFERROR(IF(VLOOKUP(A579,salario!A$3:O$32,15,FALSE)="","",VLOOKUP(A579,salario!A$3:O$32,15,FALSE)),"")</f>
        <v/>
      </c>
      <c r="F579" s="47" t="str">
        <f>IFERROR(VLOOKUP(A579,[5]base_pessoal!$B$2:$P$1504,13,FALSE),"")</f>
        <v/>
      </c>
      <c r="G579" s="50">
        <f>IFERROR(VLOOKUP(A579,salario!A$2:P$91,11,FALSE),0)*B579/30</f>
        <v>0</v>
      </c>
      <c r="H579" s="50">
        <f>SUMIFS(topmanager!$D:$D,topmanager!$C:$C,rs_nova!$A579,topmanager!$A:$A,rs_nova!H$2)+SUMIFS(topmanager!$D:$D,topmanager!$C:$C,rs_nova!$A579,topmanager!$A:$A,63)</f>
        <v>0</v>
      </c>
      <c r="I579" s="50">
        <f>-SUMIFS(topmanager!$D:$D,topmanager!$C:$C,rs_nova!$A579,topmanager!$A:$A,rs_nova!I$2)</f>
        <v>0</v>
      </c>
      <c r="J579" s="50">
        <f>SUMIFS(topmanager!$D:$D,topmanager!$C:$C,rs_nova!$A579,topmanager!$A:$A,rs_nova!J$2)</f>
        <v>0</v>
      </c>
      <c r="K579" s="50">
        <f>SUMIFS(topmanager!$D:$D,topmanager!$C:$C,rs_nova!$A579,topmanager!$A:$A,rs_nova!K$2)+SUMIFS(topmanager!$D:$D,topmanager!$C:$C,rs_nova!$A579,topmanager!$A:$A,911)</f>
        <v>0</v>
      </c>
      <c r="L579" s="50">
        <f>SUMIFS(topmanager!$D:$D,topmanager!$C:$C,rs_nova!$A579,topmanager!$A:$A,rs_nova!L$2)</f>
        <v>0</v>
      </c>
      <c r="M579" s="50">
        <f>SUMIFS(topmanager!$D:$D,topmanager!$C:$C,rs_nova!$A579,topmanager!$A:$A,rs_nova!M$2)+SUMIFS(topmanager!$D:$D,topmanager!$C:$C,rs_nova!$A579,topmanager!$A:$A,908)+SUMIFS(topmanager!$D:$D,topmanager!$C:$C,rs_nova!$A579,topmanager!$A:$A,550)</f>
        <v>0</v>
      </c>
      <c r="N579" s="50">
        <f>SUMIFS(topmanager!$D:$D,topmanager!$C:$C,rs_nova!$A579,topmanager!$A:$A,rs_nova!N$2)</f>
        <v>0</v>
      </c>
      <c r="O579" s="51">
        <f t="shared" si="126"/>
        <v>0</v>
      </c>
      <c r="P579" s="50">
        <f>IFERROR(VLOOKUP($A579,total!$B$4:$AW$437,27,0),0)</f>
        <v>0</v>
      </c>
      <c r="Q579" s="50">
        <f>IFERROR(VLOOKUP($A579,total!$B$4:$AW$437,21,0),0)</f>
        <v>0</v>
      </c>
      <c r="R579" s="50">
        <f>IFERROR(VLOOKUP($A579,total!$B$4:$AW$437,25,0),0)+IFERROR(VLOOKUP($A579,total!$B$4:$AW$437,36,0),0)</f>
        <v>0</v>
      </c>
      <c r="S579" s="50">
        <f>IFERROR(VLOOKUP(A579,gympass!$A$2:$F$148,6,0),0)</f>
        <v>0</v>
      </c>
      <c r="T579" s="50">
        <f>IFERROR(VLOOKUP($A579,total!$B$4:$AW$437,42,0),0)</f>
        <v>0</v>
      </c>
      <c r="U579" s="50">
        <f>IFERROR(VLOOKUP($A579,total!$B$4:$AW$437,32,0),0)</f>
        <v>0</v>
      </c>
      <c r="V579" s="50">
        <f>IFERROR(VLOOKUP($A579,total!$B$4:$AW$437,28,0),0)</f>
        <v>0</v>
      </c>
      <c r="W579" s="50">
        <f>IFERROR(VLOOKUP($A579,total!$B$4:$AX$437,49,0),0)</f>
        <v>0</v>
      </c>
      <c r="X579" s="50"/>
      <c r="Y579" s="50">
        <f>IFERROR(VLOOKUP(A579,#REF!,4,0),0)</f>
        <v>0</v>
      </c>
      <c r="Z579" s="50">
        <f>IFERROR(VLOOKUP(B579,#REF!,8,0),0)</f>
        <v>0</v>
      </c>
      <c r="AA579" s="50">
        <f>IFERROR(VLOOKUP($A579,total!$B$4:$AW$437,45,0),0)</f>
        <v>0</v>
      </c>
      <c r="AB579" s="50">
        <f>IFERROR(VLOOKUP($A579,total!$B$4:$AW$437,48,0),0)</f>
        <v>0</v>
      </c>
      <c r="AC579" s="50">
        <f>IFERROR(VLOOKUP($A579,total!$B$4:$AB$437,19,0),0)</f>
        <v>0</v>
      </c>
      <c r="AD579" s="50">
        <f>IFERROR(VLOOKUP($A579,total!$B$4:$AB$437,10,0),0)</f>
        <v>0</v>
      </c>
      <c r="AE579" s="50">
        <f>IFERROR(VLOOKUP($A579,total!$B$4:$AB$437,13,0),0)-SUMIFS(topmanager!$D:$D,topmanager!$C:$C,rs_nova!$A583,topmanager!$A:$A,856)</f>
        <v>0</v>
      </c>
      <c r="AF579" s="50">
        <f>IFERROR(VLOOKUP($A579,total!$B$4:$AB$437,16,0),0)</f>
        <v>0</v>
      </c>
      <c r="AG579" s="50">
        <f>IFERROR(VLOOKUP($A579,total!$B$4:$AB$437,7,0),0)</f>
        <v>0</v>
      </c>
      <c r="AH579" s="50">
        <f>IFERROR(VLOOKUP($A579,total!$B$4:$AD$437,29,0),0)</f>
        <v>0</v>
      </c>
      <c r="AI579" s="50">
        <f>IFERROR(VLOOKUP(A579,total!$B$4:$AN$437,39,0),0)</f>
        <v>0</v>
      </c>
      <c r="AJ579" s="51">
        <f t="shared" si="127"/>
        <v>0</v>
      </c>
      <c r="AK579" s="50">
        <f t="shared" si="128"/>
        <v>0</v>
      </c>
      <c r="AL579" s="50">
        <f t="shared" si="129"/>
        <v>0</v>
      </c>
      <c r="AM579" s="50">
        <f t="shared" si="130"/>
        <v>0</v>
      </c>
      <c r="AN579" s="50" t="e">
        <f t="shared" si="139"/>
        <v>#REF!</v>
      </c>
      <c r="AO579" s="50" t="e">
        <f t="shared" si="139"/>
        <v>#REF!</v>
      </c>
      <c r="AP579" s="50" t="e">
        <f t="shared" si="139"/>
        <v>#REF!</v>
      </c>
      <c r="AQ579" s="50">
        <f>IFERROR(VLOOKUP(TEXT($A579,"000000"),[6]Página1!$A$8:$S$801,13,FALSE),0)</f>
        <v>0</v>
      </c>
      <c r="AR579" s="50">
        <f>IFERROR(VLOOKUP(TEXT($A579,"000000"),[6]Página1!$A$8:$S$801,16,FALSE),0)</f>
        <v>0</v>
      </c>
      <c r="AS579" s="50">
        <f>IFERROR(VLOOKUP(TEXT($A579,"000000"),[6]Página1!$A$8:$S$801,19,FALSE),0)</f>
        <v>0</v>
      </c>
      <c r="AT579" s="50">
        <f>IFERROR(VLOOKUP(TEXT($A579,"000000"),[7]Página1!$A$8:$R$814,12,FALSE),0)</f>
        <v>0</v>
      </c>
      <c r="AU579" s="50">
        <f>IFERROR(VLOOKUP(TEXT($A579,"000000"),[7]Página1!$A$8:$R$814,15,FALSE),0)</f>
        <v>0</v>
      </c>
      <c r="AV579" s="50">
        <f>IFERROR(VLOOKUP(TEXT($A579,"000000"),[7]Página1!$A$8:$R$814,18,FALSE),0)</f>
        <v>0</v>
      </c>
      <c r="AW579" s="50"/>
      <c r="AX579" s="51" t="e">
        <f t="shared" si="131"/>
        <v>#REF!</v>
      </c>
      <c r="AY579" s="51" t="e">
        <f t="shared" si="132"/>
        <v>#REF!</v>
      </c>
      <c r="AZ579" s="51" t="e">
        <f t="shared" si="133"/>
        <v>#REF!</v>
      </c>
      <c r="BA579" s="51" t="e">
        <f t="shared" si="134"/>
        <v>#REF!</v>
      </c>
      <c r="BB579" s="51">
        <f t="shared" si="135"/>
        <v>0</v>
      </c>
      <c r="BC579" s="51" t="e">
        <f t="shared" si="136"/>
        <v>#REF!</v>
      </c>
      <c r="BD579" s="51">
        <f t="shared" si="137"/>
        <v>0</v>
      </c>
      <c r="BE579" s="51">
        <f>IFERROR(VLOOKUP(A579,salario!A$2:P$91,11,FALSE),0)</f>
        <v>0</v>
      </c>
      <c r="BF579" s="51">
        <f>SUMIFS(topmanager!$D:$D,topmanager!$C:$C,rs_nova!$A579,topmanager!$A:$A,rs_nova!BF$2)</f>
        <v>0</v>
      </c>
      <c r="BG579" s="51">
        <f>SUMIFS(topmanager!$D:$D,topmanager!$C:$C,rs_nova!$A579,topmanager!$A:$A,rs_nova!BG$2)</f>
        <v>0</v>
      </c>
      <c r="BH579" s="51">
        <f>SUMIFS(topmanager!$D:$D,topmanager!$C:$C,rs_nova!$A579,topmanager!$A:$A,rs_nova!BH$2)</f>
        <v>0</v>
      </c>
      <c r="BI579" s="51">
        <f>SUMIFS(topmanager!$D:$D,topmanager!$C:$C,rs_nova!$A579,topmanager!$A:$A,rs_nova!BI$2)</f>
        <v>0</v>
      </c>
      <c r="BJ579" s="51">
        <f>SUMIFS(topmanager!$D:$D,topmanager!$C:$C,rs_nova!$A579,topmanager!$A:$A,rs_nova!BJ$2)+SUMIFS(topmanager!$D:$D,topmanager!$C:$C,rs_nova!$A579,topmanager!$A:$A,rs_nova!BJ$2+1)</f>
        <v>0</v>
      </c>
      <c r="BK579" s="51">
        <f>IFERROR(VLOOKUP(A579,[8]ferias!$C$4:$G$100,5,FALSE),0)</f>
        <v>0</v>
      </c>
      <c r="BL579" s="51">
        <f>SUMIFS(topmanager!$D:$D,topmanager!$C:$C,rs_nova!$A579,topmanager!$A:$A,rs_nova!BL$2)</f>
        <v>0</v>
      </c>
      <c r="BM579" s="51">
        <f>SUMIFS(topmanager!$D:$D,topmanager!$C:$C,rs_nova!$A579,topmanager!$A:$A,rs_nova!BM$2)+SUMIFS(topmanager!$D:$D,topmanager!$C:$C,rs_nova!$A583,topmanager!$A:$A,151)</f>
        <v>0</v>
      </c>
      <c r="BN579" s="51">
        <f t="shared" si="138"/>
        <v>0</v>
      </c>
    </row>
    <row r="580" spans="1:66">
      <c r="A580" s="47" t="e">
        <f>total!#REF!</f>
        <v>#REF!</v>
      </c>
      <c r="B580" s="47">
        <f t="shared" si="125"/>
        <v>0</v>
      </c>
      <c r="C580" s="48" t="e">
        <f>total!#REF!</f>
        <v>#REF!</v>
      </c>
      <c r="D580" s="49" t="str">
        <f>IFERROR(VLOOKUP(A580,salario!A$3:J$32,10,FALSE),"")</f>
        <v/>
      </c>
      <c r="E580" s="49" t="str">
        <f>IFERROR(IF(VLOOKUP(A580,salario!A$3:O$32,15,FALSE)="","",VLOOKUP(A580,salario!A$3:O$32,15,FALSE)),"")</f>
        <v/>
      </c>
      <c r="F580" s="47" t="str">
        <f>IFERROR(VLOOKUP(A580,[5]base_pessoal!$B$2:$P$1504,13,FALSE),"")</f>
        <v/>
      </c>
      <c r="G580" s="50">
        <f>IFERROR(VLOOKUP(A580,salario!A$2:P$91,11,FALSE),0)*B580/30</f>
        <v>0</v>
      </c>
      <c r="H580" s="50">
        <f>SUMIFS(topmanager!$D:$D,topmanager!$C:$C,rs_nova!$A580,topmanager!$A:$A,rs_nova!H$2)+SUMIFS(topmanager!$D:$D,topmanager!$C:$C,rs_nova!$A580,topmanager!$A:$A,63)</f>
        <v>0</v>
      </c>
      <c r="I580" s="50">
        <f>-SUMIFS(topmanager!$D:$D,topmanager!$C:$C,rs_nova!$A580,topmanager!$A:$A,rs_nova!I$2)</f>
        <v>0</v>
      </c>
      <c r="J580" s="50">
        <f>SUMIFS(topmanager!$D:$D,topmanager!$C:$C,rs_nova!$A580,topmanager!$A:$A,rs_nova!J$2)</f>
        <v>0</v>
      </c>
      <c r="K580" s="50">
        <f>SUMIFS(topmanager!$D:$D,topmanager!$C:$C,rs_nova!$A580,topmanager!$A:$A,rs_nova!K$2)+SUMIFS(topmanager!$D:$D,topmanager!$C:$C,rs_nova!$A580,topmanager!$A:$A,911)</f>
        <v>0</v>
      </c>
      <c r="L580" s="50">
        <f>SUMIFS(topmanager!$D:$D,topmanager!$C:$C,rs_nova!$A580,topmanager!$A:$A,rs_nova!L$2)</f>
        <v>0</v>
      </c>
      <c r="M580" s="50">
        <f>SUMIFS(topmanager!$D:$D,topmanager!$C:$C,rs_nova!$A580,topmanager!$A:$A,rs_nova!M$2)+SUMIFS(topmanager!$D:$D,topmanager!$C:$C,rs_nova!$A580,topmanager!$A:$A,908)+SUMIFS(topmanager!$D:$D,topmanager!$C:$C,rs_nova!$A580,topmanager!$A:$A,550)</f>
        <v>0</v>
      </c>
      <c r="N580" s="50">
        <f>SUMIFS(topmanager!$D:$D,topmanager!$C:$C,rs_nova!$A580,topmanager!$A:$A,rs_nova!N$2)</f>
        <v>0</v>
      </c>
      <c r="O580" s="51">
        <f t="shared" si="126"/>
        <v>0</v>
      </c>
      <c r="P580" s="50">
        <f>IFERROR(VLOOKUP($A580,total!$B$4:$AW$437,27,0),0)</f>
        <v>0</v>
      </c>
      <c r="Q580" s="50">
        <f>IFERROR(VLOOKUP($A580,total!$B$4:$AW$437,21,0),0)</f>
        <v>0</v>
      </c>
      <c r="R580" s="50">
        <f>IFERROR(VLOOKUP($A580,total!$B$4:$AW$437,25,0),0)+IFERROR(VLOOKUP($A580,total!$B$4:$AW$437,36,0),0)</f>
        <v>0</v>
      </c>
      <c r="S580" s="50">
        <f>IFERROR(VLOOKUP(A580,gympass!$A$2:$F$148,6,0),0)</f>
        <v>0</v>
      </c>
      <c r="T580" s="50">
        <f>IFERROR(VLOOKUP($A580,total!$B$4:$AW$437,42,0),0)</f>
        <v>0</v>
      </c>
      <c r="U580" s="50">
        <f>IFERROR(VLOOKUP($A580,total!$B$4:$AW$437,32,0),0)</f>
        <v>0</v>
      </c>
      <c r="V580" s="50">
        <f>IFERROR(VLOOKUP($A580,total!$B$4:$AW$437,28,0),0)</f>
        <v>0</v>
      </c>
      <c r="W580" s="50">
        <f>IFERROR(VLOOKUP($A580,total!$B$4:$AX$437,49,0),0)</f>
        <v>0</v>
      </c>
      <c r="X580" s="50"/>
      <c r="Y580" s="50">
        <f>IFERROR(VLOOKUP(A580,#REF!,4,0),0)</f>
        <v>0</v>
      </c>
      <c r="Z580" s="50">
        <f>IFERROR(VLOOKUP(B580,#REF!,8,0),0)</f>
        <v>0</v>
      </c>
      <c r="AA580" s="50">
        <f>IFERROR(VLOOKUP($A580,total!$B$4:$AW$437,45,0),0)</f>
        <v>0</v>
      </c>
      <c r="AB580" s="50">
        <f>IFERROR(VLOOKUP($A580,total!$B$4:$AW$437,48,0),0)</f>
        <v>0</v>
      </c>
      <c r="AC580" s="50">
        <f>IFERROR(VLOOKUP($A580,total!$B$4:$AB$437,19,0),0)</f>
        <v>0</v>
      </c>
      <c r="AD580" s="50">
        <f>IFERROR(VLOOKUP($A580,total!$B$4:$AB$437,10,0),0)</f>
        <v>0</v>
      </c>
      <c r="AE580" s="50">
        <f>IFERROR(VLOOKUP($A580,total!$B$4:$AB$437,13,0),0)-SUMIFS(topmanager!$D:$D,topmanager!$C:$C,rs_nova!$A584,topmanager!$A:$A,856)</f>
        <v>0</v>
      </c>
      <c r="AF580" s="50">
        <f>IFERROR(VLOOKUP($A580,total!$B$4:$AB$437,16,0),0)</f>
        <v>0</v>
      </c>
      <c r="AG580" s="50">
        <f>IFERROR(VLOOKUP($A580,total!$B$4:$AB$437,7,0),0)</f>
        <v>0</v>
      </c>
      <c r="AH580" s="50">
        <f>IFERROR(VLOOKUP($A580,total!$B$4:$AD$437,29,0),0)</f>
        <v>0</v>
      </c>
      <c r="AI580" s="50">
        <f>IFERROR(VLOOKUP(A580,total!$B$4:$AN$437,39,0),0)</f>
        <v>0</v>
      </c>
      <c r="AJ580" s="51">
        <f t="shared" si="127"/>
        <v>0</v>
      </c>
      <c r="AK580" s="50">
        <f t="shared" si="128"/>
        <v>0</v>
      </c>
      <c r="AL580" s="50">
        <f t="shared" si="129"/>
        <v>0</v>
      </c>
      <c r="AM580" s="50">
        <f t="shared" si="130"/>
        <v>0</v>
      </c>
      <c r="AN580" s="50" t="e">
        <f t="shared" si="139"/>
        <v>#REF!</v>
      </c>
      <c r="AO580" s="50" t="e">
        <f t="shared" si="139"/>
        <v>#REF!</v>
      </c>
      <c r="AP580" s="50" t="e">
        <f t="shared" si="139"/>
        <v>#REF!</v>
      </c>
      <c r="AQ580" s="50">
        <f>IFERROR(VLOOKUP(TEXT($A580,"000000"),[6]Página1!$A$8:$S$801,13,FALSE),0)</f>
        <v>0</v>
      </c>
      <c r="AR580" s="50">
        <f>IFERROR(VLOOKUP(TEXT($A580,"000000"),[6]Página1!$A$8:$S$801,16,FALSE),0)</f>
        <v>0</v>
      </c>
      <c r="AS580" s="50">
        <f>IFERROR(VLOOKUP(TEXT($A580,"000000"),[6]Página1!$A$8:$S$801,19,FALSE),0)</f>
        <v>0</v>
      </c>
      <c r="AT580" s="50">
        <f>IFERROR(VLOOKUP(TEXT($A580,"000000"),[7]Página1!$A$8:$R$814,12,FALSE),0)</f>
        <v>0</v>
      </c>
      <c r="AU580" s="50">
        <f>IFERROR(VLOOKUP(TEXT($A580,"000000"),[7]Página1!$A$8:$R$814,15,FALSE),0)</f>
        <v>0</v>
      </c>
      <c r="AV580" s="50">
        <f>IFERROR(VLOOKUP(TEXT($A580,"000000"),[7]Página1!$A$8:$R$814,18,FALSE),0)</f>
        <v>0</v>
      </c>
      <c r="AW580" s="50"/>
      <c r="AX580" s="51" t="e">
        <f t="shared" si="131"/>
        <v>#REF!</v>
      </c>
      <c r="AY580" s="51" t="e">
        <f t="shared" si="132"/>
        <v>#REF!</v>
      </c>
      <c r="AZ580" s="51" t="e">
        <f t="shared" si="133"/>
        <v>#REF!</v>
      </c>
      <c r="BA580" s="51" t="e">
        <f t="shared" si="134"/>
        <v>#REF!</v>
      </c>
      <c r="BB580" s="51">
        <f t="shared" si="135"/>
        <v>0</v>
      </c>
      <c r="BC580" s="51" t="e">
        <f t="shared" si="136"/>
        <v>#REF!</v>
      </c>
      <c r="BD580" s="51">
        <f t="shared" si="137"/>
        <v>0</v>
      </c>
      <c r="BE580" s="51">
        <f>IFERROR(VLOOKUP(A580,salario!A$2:P$91,11,FALSE),0)</f>
        <v>0</v>
      </c>
      <c r="BF580" s="51">
        <f>SUMIFS(topmanager!$D:$D,topmanager!$C:$C,rs_nova!$A580,topmanager!$A:$A,rs_nova!BF$2)</f>
        <v>0</v>
      </c>
      <c r="BG580" s="51">
        <f>SUMIFS(topmanager!$D:$D,topmanager!$C:$C,rs_nova!$A580,topmanager!$A:$A,rs_nova!BG$2)</f>
        <v>0</v>
      </c>
      <c r="BH580" s="51">
        <f>SUMIFS(topmanager!$D:$D,topmanager!$C:$C,rs_nova!$A580,topmanager!$A:$A,rs_nova!BH$2)</f>
        <v>0</v>
      </c>
      <c r="BI580" s="51">
        <f>SUMIFS(topmanager!$D:$D,topmanager!$C:$C,rs_nova!$A580,topmanager!$A:$A,rs_nova!BI$2)</f>
        <v>0</v>
      </c>
      <c r="BJ580" s="51">
        <f>SUMIFS(topmanager!$D:$D,topmanager!$C:$C,rs_nova!$A580,topmanager!$A:$A,rs_nova!BJ$2)+SUMIFS(topmanager!$D:$D,topmanager!$C:$C,rs_nova!$A580,topmanager!$A:$A,rs_nova!BJ$2+1)</f>
        <v>0</v>
      </c>
      <c r="BK580" s="51">
        <f>IFERROR(VLOOKUP(A580,[8]ferias!$C$4:$G$100,5,FALSE),0)</f>
        <v>0</v>
      </c>
      <c r="BL580" s="51">
        <f>SUMIFS(topmanager!$D:$D,topmanager!$C:$C,rs_nova!$A580,topmanager!$A:$A,rs_nova!BL$2)</f>
        <v>0</v>
      </c>
      <c r="BM580" s="51">
        <f>SUMIFS(topmanager!$D:$D,topmanager!$C:$C,rs_nova!$A580,topmanager!$A:$A,rs_nova!BM$2)+SUMIFS(topmanager!$D:$D,topmanager!$C:$C,rs_nova!$A584,topmanager!$A:$A,151)</f>
        <v>0</v>
      </c>
      <c r="BN580" s="51">
        <f t="shared" si="138"/>
        <v>0</v>
      </c>
    </row>
    <row r="581" spans="1:66">
      <c r="A581" s="47" t="e">
        <f>total!#REF!</f>
        <v>#REF!</v>
      </c>
      <c r="B581" s="47">
        <f t="shared" si="125"/>
        <v>0</v>
      </c>
      <c r="C581" s="48" t="e">
        <f>total!#REF!</f>
        <v>#REF!</v>
      </c>
      <c r="D581" s="49" t="str">
        <f>IFERROR(VLOOKUP(A581,salario!A$3:J$32,10,FALSE),"")</f>
        <v/>
      </c>
      <c r="E581" s="49" t="str">
        <f>IFERROR(IF(VLOOKUP(A581,salario!A$3:O$32,15,FALSE)="","",VLOOKUP(A581,salario!A$3:O$32,15,FALSE)),"")</f>
        <v/>
      </c>
      <c r="F581" s="47" t="str">
        <f>IFERROR(VLOOKUP(A581,[5]base_pessoal!$B$2:$P$1504,13,FALSE),"")</f>
        <v/>
      </c>
      <c r="G581" s="50">
        <f>IFERROR(VLOOKUP(A581,salario!A$2:P$91,11,FALSE),0)*B581/30</f>
        <v>0</v>
      </c>
      <c r="H581" s="50">
        <f>SUMIFS(topmanager!$D:$D,topmanager!$C:$C,rs_nova!$A581,topmanager!$A:$A,rs_nova!H$2)+SUMIFS(topmanager!$D:$D,topmanager!$C:$C,rs_nova!$A581,topmanager!$A:$A,63)</f>
        <v>0</v>
      </c>
      <c r="I581" s="50">
        <f>-SUMIFS(topmanager!$D:$D,topmanager!$C:$C,rs_nova!$A581,topmanager!$A:$A,rs_nova!I$2)</f>
        <v>0</v>
      </c>
      <c r="J581" s="50">
        <f>SUMIFS(topmanager!$D:$D,topmanager!$C:$C,rs_nova!$A581,topmanager!$A:$A,rs_nova!J$2)</f>
        <v>0</v>
      </c>
      <c r="K581" s="50">
        <f>SUMIFS(topmanager!$D:$D,topmanager!$C:$C,rs_nova!$A581,topmanager!$A:$A,rs_nova!K$2)+SUMIFS(topmanager!$D:$D,topmanager!$C:$C,rs_nova!$A581,topmanager!$A:$A,911)</f>
        <v>0</v>
      </c>
      <c r="L581" s="50">
        <f>SUMIFS(topmanager!$D:$D,topmanager!$C:$C,rs_nova!$A581,topmanager!$A:$A,rs_nova!L$2)</f>
        <v>0</v>
      </c>
      <c r="M581" s="50">
        <f>SUMIFS(topmanager!$D:$D,topmanager!$C:$C,rs_nova!$A581,topmanager!$A:$A,rs_nova!M$2)+SUMIFS(topmanager!$D:$D,topmanager!$C:$C,rs_nova!$A581,topmanager!$A:$A,908)+SUMIFS(topmanager!$D:$D,topmanager!$C:$C,rs_nova!$A581,topmanager!$A:$A,550)</f>
        <v>0</v>
      </c>
      <c r="N581" s="50">
        <f>SUMIFS(topmanager!$D:$D,topmanager!$C:$C,rs_nova!$A581,topmanager!$A:$A,rs_nova!N$2)</f>
        <v>0</v>
      </c>
      <c r="O581" s="51">
        <f t="shared" si="126"/>
        <v>0</v>
      </c>
      <c r="P581" s="50">
        <f>IFERROR(VLOOKUP($A581,total!$B$4:$AW$437,27,0),0)</f>
        <v>0</v>
      </c>
      <c r="Q581" s="50">
        <f>IFERROR(VLOOKUP($A581,total!$B$4:$AW$437,21,0),0)</f>
        <v>0</v>
      </c>
      <c r="R581" s="50">
        <f>IFERROR(VLOOKUP($A581,total!$B$4:$AW$437,25,0),0)+IFERROR(VLOOKUP($A581,total!$B$4:$AW$437,36,0),0)</f>
        <v>0</v>
      </c>
      <c r="S581" s="50">
        <f>IFERROR(VLOOKUP(A581,gympass!$A$2:$F$148,6,0),0)</f>
        <v>0</v>
      </c>
      <c r="T581" s="50">
        <f>IFERROR(VLOOKUP($A581,total!$B$4:$AW$437,42,0),0)</f>
        <v>0</v>
      </c>
      <c r="U581" s="50">
        <f>IFERROR(VLOOKUP($A581,total!$B$4:$AW$437,32,0),0)</f>
        <v>0</v>
      </c>
      <c r="V581" s="50">
        <f>IFERROR(VLOOKUP($A581,total!$B$4:$AW$437,28,0),0)</f>
        <v>0</v>
      </c>
      <c r="W581" s="50">
        <f>IFERROR(VLOOKUP($A581,total!$B$4:$AX$437,49,0),0)</f>
        <v>0</v>
      </c>
      <c r="X581" s="50"/>
      <c r="Y581" s="50">
        <f>IFERROR(VLOOKUP(A581,#REF!,4,0),0)</f>
        <v>0</v>
      </c>
      <c r="Z581" s="50">
        <f>IFERROR(VLOOKUP(B581,#REF!,8,0),0)</f>
        <v>0</v>
      </c>
      <c r="AA581" s="50">
        <f>IFERROR(VLOOKUP($A581,total!$B$4:$AW$437,45,0),0)</f>
        <v>0</v>
      </c>
      <c r="AB581" s="50">
        <f>IFERROR(VLOOKUP($A581,total!$B$4:$AW$437,48,0),0)</f>
        <v>0</v>
      </c>
      <c r="AC581" s="50">
        <f>IFERROR(VLOOKUP($A581,total!$B$4:$AB$437,19,0),0)</f>
        <v>0</v>
      </c>
      <c r="AD581" s="50">
        <f>IFERROR(VLOOKUP($A581,total!$B$4:$AB$437,10,0),0)</f>
        <v>0</v>
      </c>
      <c r="AE581" s="50">
        <f>IFERROR(VLOOKUP($A581,total!$B$4:$AB$437,13,0),0)-SUMIFS(topmanager!$D:$D,topmanager!$C:$C,rs_nova!$A585,topmanager!$A:$A,856)</f>
        <v>0</v>
      </c>
      <c r="AF581" s="50">
        <f>IFERROR(VLOOKUP($A581,total!$B$4:$AB$437,16,0),0)</f>
        <v>0</v>
      </c>
      <c r="AG581" s="50">
        <f>IFERROR(VLOOKUP($A581,total!$B$4:$AB$437,7,0),0)</f>
        <v>0</v>
      </c>
      <c r="AH581" s="50">
        <f>IFERROR(VLOOKUP($A581,total!$B$4:$AD$437,29,0),0)</f>
        <v>0</v>
      </c>
      <c r="AI581" s="50">
        <f>IFERROR(VLOOKUP(A581,total!$B$4:$AN$437,39,0),0)</f>
        <v>0</v>
      </c>
      <c r="AJ581" s="51">
        <f t="shared" si="127"/>
        <v>0</v>
      </c>
      <c r="AK581" s="50">
        <f t="shared" si="128"/>
        <v>0</v>
      </c>
      <c r="AL581" s="50">
        <f t="shared" si="129"/>
        <v>0</v>
      </c>
      <c r="AM581" s="50">
        <f t="shared" si="130"/>
        <v>0</v>
      </c>
      <c r="AN581" s="50" t="e">
        <f t="shared" si="139"/>
        <v>#REF!</v>
      </c>
      <c r="AO581" s="50" t="e">
        <f t="shared" si="139"/>
        <v>#REF!</v>
      </c>
      <c r="AP581" s="50" t="e">
        <f t="shared" si="139"/>
        <v>#REF!</v>
      </c>
      <c r="AQ581" s="50">
        <f>IFERROR(VLOOKUP(TEXT($A581,"000000"),[6]Página1!$A$8:$S$801,13,FALSE),0)</f>
        <v>0</v>
      </c>
      <c r="AR581" s="50">
        <f>IFERROR(VLOOKUP(TEXT($A581,"000000"),[6]Página1!$A$8:$S$801,16,FALSE),0)</f>
        <v>0</v>
      </c>
      <c r="AS581" s="50">
        <f>IFERROR(VLOOKUP(TEXT($A581,"000000"),[6]Página1!$A$8:$S$801,19,FALSE),0)</f>
        <v>0</v>
      </c>
      <c r="AT581" s="50">
        <f>IFERROR(VLOOKUP(TEXT($A581,"000000"),[7]Página1!$A$8:$R$814,12,FALSE),0)</f>
        <v>0</v>
      </c>
      <c r="AU581" s="50">
        <f>IFERROR(VLOOKUP(TEXT($A581,"000000"),[7]Página1!$A$8:$R$814,15,FALSE),0)</f>
        <v>0</v>
      </c>
      <c r="AV581" s="50">
        <f>IFERROR(VLOOKUP(TEXT($A581,"000000"),[7]Página1!$A$8:$R$814,18,FALSE),0)</f>
        <v>0</v>
      </c>
      <c r="AW581" s="50"/>
      <c r="AX581" s="51" t="e">
        <f t="shared" si="131"/>
        <v>#REF!</v>
      </c>
      <c r="AY581" s="51" t="e">
        <f t="shared" si="132"/>
        <v>#REF!</v>
      </c>
      <c r="AZ581" s="51" t="e">
        <f t="shared" si="133"/>
        <v>#REF!</v>
      </c>
      <c r="BA581" s="51" t="e">
        <f t="shared" si="134"/>
        <v>#REF!</v>
      </c>
      <c r="BB581" s="51">
        <f t="shared" si="135"/>
        <v>0</v>
      </c>
      <c r="BC581" s="51" t="e">
        <f t="shared" si="136"/>
        <v>#REF!</v>
      </c>
      <c r="BD581" s="51">
        <f t="shared" si="137"/>
        <v>0</v>
      </c>
      <c r="BE581" s="51">
        <f>IFERROR(VLOOKUP(A581,salario!A$2:P$91,11,FALSE),0)</f>
        <v>0</v>
      </c>
      <c r="BF581" s="51">
        <f>SUMIFS(topmanager!$D:$D,topmanager!$C:$C,rs_nova!$A581,topmanager!$A:$A,rs_nova!BF$2)</f>
        <v>0</v>
      </c>
      <c r="BG581" s="51">
        <f>SUMIFS(topmanager!$D:$D,topmanager!$C:$C,rs_nova!$A581,topmanager!$A:$A,rs_nova!BG$2)</f>
        <v>0</v>
      </c>
      <c r="BH581" s="51">
        <f>SUMIFS(topmanager!$D:$D,topmanager!$C:$C,rs_nova!$A581,topmanager!$A:$A,rs_nova!BH$2)</f>
        <v>0</v>
      </c>
      <c r="BI581" s="51">
        <f>SUMIFS(topmanager!$D:$D,topmanager!$C:$C,rs_nova!$A581,topmanager!$A:$A,rs_nova!BI$2)</f>
        <v>0</v>
      </c>
      <c r="BJ581" s="51">
        <f>SUMIFS(topmanager!$D:$D,topmanager!$C:$C,rs_nova!$A581,topmanager!$A:$A,rs_nova!BJ$2)+SUMIFS(topmanager!$D:$D,topmanager!$C:$C,rs_nova!$A581,topmanager!$A:$A,rs_nova!BJ$2+1)</f>
        <v>0</v>
      </c>
      <c r="BK581" s="51">
        <f>IFERROR(VLOOKUP(A581,[8]ferias!$C$4:$G$100,5,FALSE),0)</f>
        <v>0</v>
      </c>
      <c r="BL581" s="51">
        <f>SUMIFS(topmanager!$D:$D,topmanager!$C:$C,rs_nova!$A581,topmanager!$A:$A,rs_nova!BL$2)</f>
        <v>0</v>
      </c>
      <c r="BM581" s="51">
        <f>SUMIFS(topmanager!$D:$D,topmanager!$C:$C,rs_nova!$A581,topmanager!$A:$A,rs_nova!BM$2)+SUMIFS(topmanager!$D:$D,topmanager!$C:$C,rs_nova!$A585,topmanager!$A:$A,151)</f>
        <v>0</v>
      </c>
      <c r="BN581" s="51">
        <f t="shared" si="138"/>
        <v>0</v>
      </c>
    </row>
    <row r="582" spans="1:66">
      <c r="A582" s="47" t="e">
        <f>total!#REF!</f>
        <v>#REF!</v>
      </c>
      <c r="B582" s="47">
        <f t="shared" si="125"/>
        <v>0</v>
      </c>
      <c r="C582" s="48" t="e">
        <f>total!#REF!</f>
        <v>#REF!</v>
      </c>
      <c r="D582" s="49" t="str">
        <f>IFERROR(VLOOKUP(A582,salario!A$3:J$32,10,FALSE),"")</f>
        <v/>
      </c>
      <c r="E582" s="49" t="str">
        <f>IFERROR(IF(VLOOKUP(A582,salario!A$3:O$32,15,FALSE)="","",VLOOKUP(A582,salario!A$3:O$32,15,FALSE)),"")</f>
        <v/>
      </c>
      <c r="F582" s="47" t="str">
        <f>IFERROR(VLOOKUP(A582,[5]base_pessoal!$B$2:$P$1504,13,FALSE),"")</f>
        <v/>
      </c>
      <c r="G582" s="50">
        <f>IFERROR(VLOOKUP(A582,salario!A$2:P$91,11,FALSE),0)*B582/30</f>
        <v>0</v>
      </c>
      <c r="H582" s="50">
        <f>SUMIFS(topmanager!$D:$D,topmanager!$C:$C,rs_nova!$A582,topmanager!$A:$A,rs_nova!H$2)+SUMIFS(topmanager!$D:$D,topmanager!$C:$C,rs_nova!$A582,topmanager!$A:$A,63)</f>
        <v>0</v>
      </c>
      <c r="I582" s="50">
        <f>-SUMIFS(topmanager!$D:$D,topmanager!$C:$C,rs_nova!$A582,topmanager!$A:$A,rs_nova!I$2)</f>
        <v>0</v>
      </c>
      <c r="J582" s="50">
        <f>SUMIFS(topmanager!$D:$D,topmanager!$C:$C,rs_nova!$A582,topmanager!$A:$A,rs_nova!J$2)</f>
        <v>0</v>
      </c>
      <c r="K582" s="50">
        <f>SUMIFS(topmanager!$D:$D,topmanager!$C:$C,rs_nova!$A582,topmanager!$A:$A,rs_nova!K$2)+SUMIFS(topmanager!$D:$D,topmanager!$C:$C,rs_nova!$A582,topmanager!$A:$A,911)</f>
        <v>0</v>
      </c>
      <c r="L582" s="50">
        <f>SUMIFS(topmanager!$D:$D,topmanager!$C:$C,rs_nova!$A582,topmanager!$A:$A,rs_nova!L$2)</f>
        <v>0</v>
      </c>
      <c r="M582" s="50">
        <f>SUMIFS(topmanager!$D:$D,topmanager!$C:$C,rs_nova!$A582,topmanager!$A:$A,rs_nova!M$2)+SUMIFS(topmanager!$D:$D,topmanager!$C:$C,rs_nova!$A582,topmanager!$A:$A,908)+SUMIFS(topmanager!$D:$D,topmanager!$C:$C,rs_nova!$A582,topmanager!$A:$A,550)</f>
        <v>0</v>
      </c>
      <c r="N582" s="50">
        <f>SUMIFS(topmanager!$D:$D,topmanager!$C:$C,rs_nova!$A582,topmanager!$A:$A,rs_nova!N$2)</f>
        <v>0</v>
      </c>
      <c r="O582" s="51">
        <f t="shared" si="126"/>
        <v>0</v>
      </c>
      <c r="P582" s="50">
        <f>IFERROR(VLOOKUP($A582,total!$B$4:$AW$437,27,0),0)</f>
        <v>0</v>
      </c>
      <c r="Q582" s="50">
        <f>IFERROR(VLOOKUP($A582,total!$B$4:$AW$437,21,0),0)</f>
        <v>0</v>
      </c>
      <c r="R582" s="50">
        <f>IFERROR(VLOOKUP($A582,total!$B$4:$AW$437,25,0),0)+IFERROR(VLOOKUP($A582,total!$B$4:$AW$437,36,0),0)</f>
        <v>0</v>
      </c>
      <c r="S582" s="50">
        <f>IFERROR(VLOOKUP(A582,gympass!$A$2:$F$148,6,0),0)</f>
        <v>0</v>
      </c>
      <c r="T582" s="50">
        <f>IFERROR(VLOOKUP($A582,total!$B$4:$AW$437,42,0),0)</f>
        <v>0</v>
      </c>
      <c r="U582" s="50">
        <f>IFERROR(VLOOKUP($A582,total!$B$4:$AW$437,32,0),0)</f>
        <v>0</v>
      </c>
      <c r="V582" s="50">
        <f>IFERROR(VLOOKUP($A582,total!$B$4:$AW$437,28,0),0)</f>
        <v>0</v>
      </c>
      <c r="W582" s="50">
        <f>IFERROR(VLOOKUP($A582,total!$B$4:$AX$437,49,0),0)</f>
        <v>0</v>
      </c>
      <c r="X582" s="50"/>
      <c r="Y582" s="50">
        <f>IFERROR(VLOOKUP(A582,#REF!,4,0),0)</f>
        <v>0</v>
      </c>
      <c r="Z582" s="50">
        <f>IFERROR(VLOOKUP(B582,#REF!,8,0),0)</f>
        <v>0</v>
      </c>
      <c r="AA582" s="50">
        <f>IFERROR(VLOOKUP($A582,total!$B$4:$AW$437,45,0),0)</f>
        <v>0</v>
      </c>
      <c r="AB582" s="50">
        <f>IFERROR(VLOOKUP($A582,total!$B$4:$AW$437,48,0),0)</f>
        <v>0</v>
      </c>
      <c r="AC582" s="50">
        <f>IFERROR(VLOOKUP($A582,total!$B$4:$AB$437,19,0),0)</f>
        <v>0</v>
      </c>
      <c r="AD582" s="50">
        <f>IFERROR(VLOOKUP($A582,total!$B$4:$AB$437,10,0),0)</f>
        <v>0</v>
      </c>
      <c r="AE582" s="50">
        <f>IFERROR(VLOOKUP($A582,total!$B$4:$AB$437,13,0),0)-SUMIFS(topmanager!$D:$D,topmanager!$C:$C,rs_nova!$A586,topmanager!$A:$A,856)</f>
        <v>0</v>
      </c>
      <c r="AF582" s="50">
        <f>IFERROR(VLOOKUP($A582,total!$B$4:$AB$437,16,0),0)</f>
        <v>0</v>
      </c>
      <c r="AG582" s="50">
        <f>IFERROR(VLOOKUP($A582,total!$B$4:$AB$437,7,0),0)</f>
        <v>0</v>
      </c>
      <c r="AH582" s="50">
        <f>IFERROR(VLOOKUP($A582,total!$B$4:$AD$437,29,0),0)</f>
        <v>0</v>
      </c>
      <c r="AI582" s="50">
        <f>IFERROR(VLOOKUP(A582,total!$B$4:$AN$437,39,0),0)</f>
        <v>0</v>
      </c>
      <c r="AJ582" s="51">
        <f t="shared" si="127"/>
        <v>0</v>
      </c>
      <c r="AK582" s="50">
        <f t="shared" si="128"/>
        <v>0</v>
      </c>
      <c r="AL582" s="50">
        <f t="shared" si="129"/>
        <v>0</v>
      </c>
      <c r="AM582" s="50">
        <f t="shared" si="130"/>
        <v>0</v>
      </c>
      <c r="AN582" s="50" t="e">
        <f t="shared" si="139"/>
        <v>#REF!</v>
      </c>
      <c r="AO582" s="50" t="e">
        <f t="shared" si="139"/>
        <v>#REF!</v>
      </c>
      <c r="AP582" s="50" t="e">
        <f t="shared" si="139"/>
        <v>#REF!</v>
      </c>
      <c r="AQ582" s="50">
        <f>IFERROR(VLOOKUP(TEXT($A582,"000000"),[6]Página1!$A$8:$S$801,13,FALSE),0)</f>
        <v>0</v>
      </c>
      <c r="AR582" s="50">
        <f>IFERROR(VLOOKUP(TEXT($A582,"000000"),[6]Página1!$A$8:$S$801,16,FALSE),0)</f>
        <v>0</v>
      </c>
      <c r="AS582" s="50">
        <f>IFERROR(VLOOKUP(TEXT($A582,"000000"),[6]Página1!$A$8:$S$801,19,FALSE),0)</f>
        <v>0</v>
      </c>
      <c r="AT582" s="50">
        <f>IFERROR(VLOOKUP(TEXT($A582,"000000"),[7]Página1!$A$8:$R$814,12,FALSE),0)</f>
        <v>0</v>
      </c>
      <c r="AU582" s="50">
        <f>IFERROR(VLOOKUP(TEXT($A582,"000000"),[7]Página1!$A$8:$R$814,15,FALSE),0)</f>
        <v>0</v>
      </c>
      <c r="AV582" s="50">
        <f>IFERROR(VLOOKUP(TEXT($A582,"000000"),[7]Página1!$A$8:$R$814,18,FALSE),0)</f>
        <v>0</v>
      </c>
      <c r="AW582" s="50"/>
      <c r="AX582" s="51" t="e">
        <f t="shared" si="131"/>
        <v>#REF!</v>
      </c>
      <c r="AY582" s="51" t="e">
        <f t="shared" si="132"/>
        <v>#REF!</v>
      </c>
      <c r="AZ582" s="51" t="e">
        <f t="shared" si="133"/>
        <v>#REF!</v>
      </c>
      <c r="BA582" s="51" t="e">
        <f t="shared" si="134"/>
        <v>#REF!</v>
      </c>
      <c r="BB582" s="51">
        <f t="shared" si="135"/>
        <v>0</v>
      </c>
      <c r="BC582" s="51" t="e">
        <f t="shared" si="136"/>
        <v>#REF!</v>
      </c>
      <c r="BD582" s="51">
        <f t="shared" si="137"/>
        <v>0</v>
      </c>
      <c r="BE582" s="51">
        <f>IFERROR(VLOOKUP(A582,salario!A$2:P$91,11,FALSE),0)</f>
        <v>0</v>
      </c>
      <c r="BF582" s="51">
        <f>SUMIFS(topmanager!$D:$D,topmanager!$C:$C,rs_nova!$A582,topmanager!$A:$A,rs_nova!BF$2)</f>
        <v>0</v>
      </c>
      <c r="BG582" s="51">
        <f>SUMIFS(topmanager!$D:$D,topmanager!$C:$C,rs_nova!$A582,topmanager!$A:$A,rs_nova!BG$2)</f>
        <v>0</v>
      </c>
      <c r="BH582" s="51">
        <f>SUMIFS(topmanager!$D:$D,topmanager!$C:$C,rs_nova!$A582,topmanager!$A:$A,rs_nova!BH$2)</f>
        <v>0</v>
      </c>
      <c r="BI582" s="51">
        <f>SUMIFS(topmanager!$D:$D,topmanager!$C:$C,rs_nova!$A582,topmanager!$A:$A,rs_nova!BI$2)</f>
        <v>0</v>
      </c>
      <c r="BJ582" s="51">
        <f>SUMIFS(topmanager!$D:$D,topmanager!$C:$C,rs_nova!$A582,topmanager!$A:$A,rs_nova!BJ$2)+SUMIFS(topmanager!$D:$D,topmanager!$C:$C,rs_nova!$A582,topmanager!$A:$A,rs_nova!BJ$2+1)</f>
        <v>0</v>
      </c>
      <c r="BK582" s="51">
        <f>IFERROR(VLOOKUP(A582,[8]ferias!$C$4:$G$100,5,FALSE),0)</f>
        <v>0</v>
      </c>
      <c r="BL582" s="51">
        <f>SUMIFS(topmanager!$D:$D,topmanager!$C:$C,rs_nova!$A582,topmanager!$A:$A,rs_nova!BL$2)</f>
        <v>0</v>
      </c>
      <c r="BM582" s="51">
        <f>SUMIFS(topmanager!$D:$D,topmanager!$C:$C,rs_nova!$A582,topmanager!$A:$A,rs_nova!BM$2)+SUMIFS(topmanager!$D:$D,topmanager!$C:$C,rs_nova!$A586,topmanager!$A:$A,151)</f>
        <v>0</v>
      </c>
      <c r="BN582" s="51">
        <f t="shared" si="138"/>
        <v>0</v>
      </c>
    </row>
    <row r="583" spans="1:66">
      <c r="A583" s="47" t="e">
        <f>total!#REF!</f>
        <v>#REF!</v>
      </c>
      <c r="B583" s="47">
        <f t="shared" ref="B583:B646" si="140">IFERROR(IF(E583="",IF(D583&lt;=B$2,30,31-DAY(D583)),IF(E583&lt;B$2,0,IF(D583&gt;=B$2,DAY(E583)-DAY(D583),DAY(E583)))),0)</f>
        <v>0</v>
      </c>
      <c r="C583" s="48" t="e">
        <f>total!#REF!</f>
        <v>#REF!</v>
      </c>
      <c r="D583" s="49" t="str">
        <f>IFERROR(VLOOKUP(A583,salario!A$3:J$32,10,FALSE),"")</f>
        <v/>
      </c>
      <c r="E583" s="49" t="str">
        <f>IFERROR(IF(VLOOKUP(A583,salario!A$3:O$32,15,FALSE)="","",VLOOKUP(A583,salario!A$3:O$32,15,FALSE)),"")</f>
        <v/>
      </c>
      <c r="F583" s="47" t="str">
        <f>IFERROR(VLOOKUP(A583,[5]base_pessoal!$B$2:$P$1504,13,FALSE),"")</f>
        <v/>
      </c>
      <c r="G583" s="50">
        <f>IFERROR(VLOOKUP(A583,salario!A$2:P$91,11,FALSE),0)*B583/30</f>
        <v>0</v>
      </c>
      <c r="H583" s="50">
        <f>SUMIFS(topmanager!$D:$D,topmanager!$C:$C,rs_nova!$A583,topmanager!$A:$A,rs_nova!H$2)+SUMIFS(topmanager!$D:$D,topmanager!$C:$C,rs_nova!$A583,topmanager!$A:$A,63)</f>
        <v>0</v>
      </c>
      <c r="I583" s="50">
        <f>-SUMIFS(topmanager!$D:$D,topmanager!$C:$C,rs_nova!$A583,topmanager!$A:$A,rs_nova!I$2)</f>
        <v>0</v>
      </c>
      <c r="J583" s="50">
        <f>SUMIFS(topmanager!$D:$D,topmanager!$C:$C,rs_nova!$A583,topmanager!$A:$A,rs_nova!J$2)</f>
        <v>0</v>
      </c>
      <c r="K583" s="50">
        <f>SUMIFS(topmanager!$D:$D,topmanager!$C:$C,rs_nova!$A583,topmanager!$A:$A,rs_nova!K$2)+SUMIFS(topmanager!$D:$D,topmanager!$C:$C,rs_nova!$A583,topmanager!$A:$A,911)</f>
        <v>0</v>
      </c>
      <c r="L583" s="50">
        <f>SUMIFS(topmanager!$D:$D,topmanager!$C:$C,rs_nova!$A583,topmanager!$A:$A,rs_nova!L$2)</f>
        <v>0</v>
      </c>
      <c r="M583" s="50">
        <f>SUMIFS(topmanager!$D:$D,topmanager!$C:$C,rs_nova!$A583,topmanager!$A:$A,rs_nova!M$2)+SUMIFS(topmanager!$D:$D,topmanager!$C:$C,rs_nova!$A583,topmanager!$A:$A,908)+SUMIFS(topmanager!$D:$D,topmanager!$C:$C,rs_nova!$A583,topmanager!$A:$A,550)</f>
        <v>0</v>
      </c>
      <c r="N583" s="50">
        <f>SUMIFS(topmanager!$D:$D,topmanager!$C:$C,rs_nova!$A583,topmanager!$A:$A,rs_nova!N$2)</f>
        <v>0</v>
      </c>
      <c r="O583" s="51">
        <f t="shared" ref="O583:O646" si="141">SUM(H583:N583)</f>
        <v>0</v>
      </c>
      <c r="P583" s="50">
        <f>IFERROR(VLOOKUP($A583,total!$B$4:$AW$437,27,0),0)</f>
        <v>0</v>
      </c>
      <c r="Q583" s="50">
        <f>IFERROR(VLOOKUP($A583,total!$B$4:$AW$437,21,0),0)</f>
        <v>0</v>
      </c>
      <c r="R583" s="50">
        <f>IFERROR(VLOOKUP($A583,total!$B$4:$AW$437,25,0),0)+IFERROR(VLOOKUP($A583,total!$B$4:$AW$437,36,0),0)</f>
        <v>0</v>
      </c>
      <c r="S583" s="50">
        <f>IFERROR(VLOOKUP(A583,gympass!$A$2:$F$148,6,0),0)</f>
        <v>0</v>
      </c>
      <c r="T583" s="50">
        <f>IFERROR(VLOOKUP($A583,total!$B$4:$AW$437,42,0),0)</f>
        <v>0</v>
      </c>
      <c r="U583" s="50">
        <f>IFERROR(VLOOKUP($A583,total!$B$4:$AW$437,32,0),0)</f>
        <v>0</v>
      </c>
      <c r="V583" s="50">
        <f>IFERROR(VLOOKUP($A583,total!$B$4:$AW$437,28,0),0)</f>
        <v>0</v>
      </c>
      <c r="W583" s="50">
        <f>IFERROR(VLOOKUP($A583,total!$B$4:$AX$437,49,0),0)</f>
        <v>0</v>
      </c>
      <c r="X583" s="50"/>
      <c r="Y583" s="50">
        <f>IFERROR(VLOOKUP(A583,#REF!,4,0),0)</f>
        <v>0</v>
      </c>
      <c r="Z583" s="50">
        <f>IFERROR(VLOOKUP(B583,#REF!,8,0),0)</f>
        <v>0</v>
      </c>
      <c r="AA583" s="50">
        <f>IFERROR(VLOOKUP($A583,total!$B$4:$AW$437,45,0),0)</f>
        <v>0</v>
      </c>
      <c r="AB583" s="50">
        <f>IFERROR(VLOOKUP($A583,total!$B$4:$AW$437,48,0),0)</f>
        <v>0</v>
      </c>
      <c r="AC583" s="50">
        <f>IFERROR(VLOOKUP($A583,total!$B$4:$AB$437,19,0),0)</f>
        <v>0</v>
      </c>
      <c r="AD583" s="50">
        <f>IFERROR(VLOOKUP($A583,total!$B$4:$AB$437,10,0),0)</f>
        <v>0</v>
      </c>
      <c r="AE583" s="50">
        <f>IFERROR(VLOOKUP($A583,total!$B$4:$AB$437,13,0),0)-SUMIFS(topmanager!$D:$D,topmanager!$C:$C,rs_nova!$A587,topmanager!$A:$A,856)</f>
        <v>0</v>
      </c>
      <c r="AF583" s="50">
        <f>IFERROR(VLOOKUP($A583,total!$B$4:$AB$437,16,0),0)</f>
        <v>0</v>
      </c>
      <c r="AG583" s="50">
        <f>IFERROR(VLOOKUP($A583,total!$B$4:$AB$437,7,0),0)</f>
        <v>0</v>
      </c>
      <c r="AH583" s="50">
        <f>IFERROR(VLOOKUP($A583,total!$B$4:$AD$437,29,0),0)</f>
        <v>0</v>
      </c>
      <c r="AI583" s="50">
        <f>IFERROR(VLOOKUP(A583,total!$B$4:$AN$437,39,0),0)</f>
        <v>0</v>
      </c>
      <c r="AJ583" s="51">
        <f t="shared" ref="AJ583:AJ646" si="142">SUM(P583:AI583)</f>
        <v>0</v>
      </c>
      <c r="AK583" s="50">
        <f t="shared" ref="AK583:AK646" si="143">AK$5*($BN583-BG583)</f>
        <v>0</v>
      </c>
      <c r="AL583" s="50">
        <f t="shared" ref="AL583:AL646" si="144">AL$5*($BN583+BJ583+BK583+BL583+BM583)</f>
        <v>0</v>
      </c>
      <c r="AM583" s="50">
        <f t="shared" ref="AM583:AM646" si="145">IF(F583="NÃO",0,AM$5*$BN583)</f>
        <v>0</v>
      </c>
      <c r="AN583" s="50" t="e">
        <f t="shared" si="139"/>
        <v>#REF!</v>
      </c>
      <c r="AO583" s="50" t="e">
        <f t="shared" si="139"/>
        <v>#REF!</v>
      </c>
      <c r="AP583" s="50" t="e">
        <f t="shared" si="139"/>
        <v>#REF!</v>
      </c>
      <c r="AQ583" s="50">
        <f>IFERROR(VLOOKUP(TEXT($A583,"000000"),[6]Página1!$A$8:$S$801,13,FALSE),0)</f>
        <v>0</v>
      </c>
      <c r="AR583" s="50">
        <f>IFERROR(VLOOKUP(TEXT($A583,"000000"),[6]Página1!$A$8:$S$801,16,FALSE),0)</f>
        <v>0</v>
      </c>
      <c r="AS583" s="50">
        <f>IFERROR(VLOOKUP(TEXT($A583,"000000"),[6]Página1!$A$8:$S$801,19,FALSE),0)</f>
        <v>0</v>
      </c>
      <c r="AT583" s="50">
        <f>IFERROR(VLOOKUP(TEXT($A583,"000000"),[7]Página1!$A$8:$R$814,12,FALSE),0)</f>
        <v>0</v>
      </c>
      <c r="AU583" s="50">
        <f>IFERROR(VLOOKUP(TEXT($A583,"000000"),[7]Página1!$A$8:$R$814,15,FALSE),0)</f>
        <v>0</v>
      </c>
      <c r="AV583" s="50">
        <f>IFERROR(VLOOKUP(TEXT($A583,"000000"),[7]Página1!$A$8:$R$814,18,FALSE),0)</f>
        <v>0</v>
      </c>
      <c r="AW583" s="50"/>
      <c r="AX583" s="51" t="e">
        <f t="shared" ref="AX583:AX646" si="146">SUM(AK583:AW583)</f>
        <v>#REF!</v>
      </c>
      <c r="AY583" s="51" t="e">
        <f t="shared" ref="AY583:AY646" si="147">AN583+AO583+AP583</f>
        <v>#REF!</v>
      </c>
      <c r="AZ583" s="51" t="e">
        <f t="shared" ref="AZ583:AZ646" si="148">AX583+AJ583+O583+G583-AY583</f>
        <v>#REF!</v>
      </c>
      <c r="BA583" s="51" t="e">
        <f t="shared" ref="BA583:BA646" si="149">AX583+AJ583+O583+G583</f>
        <v>#REF!</v>
      </c>
      <c r="BB583" s="51">
        <f t="shared" ref="BB583:BB646" si="150">($G583)/$BB$3</f>
        <v>0</v>
      </c>
      <c r="BC583" s="51" t="e">
        <f t="shared" ref="BC583:BC646" si="151">$AX583/$BB$3</f>
        <v>#REF!</v>
      </c>
      <c r="BD583" s="51">
        <f t="shared" ref="BD583:BD646" si="152">$AJ583/$BB$3</f>
        <v>0</v>
      </c>
      <c r="BE583" s="51">
        <f>IFERROR(VLOOKUP(A583,salario!A$2:P$91,11,FALSE),0)</f>
        <v>0</v>
      </c>
      <c r="BF583" s="51">
        <f>SUMIFS(topmanager!$D:$D,topmanager!$C:$C,rs_nova!$A583,topmanager!$A:$A,rs_nova!BF$2)</f>
        <v>0</v>
      </c>
      <c r="BG583" s="51">
        <f>SUMIFS(topmanager!$D:$D,topmanager!$C:$C,rs_nova!$A583,topmanager!$A:$A,rs_nova!BG$2)</f>
        <v>0</v>
      </c>
      <c r="BH583" s="51">
        <f>SUMIFS(topmanager!$D:$D,topmanager!$C:$C,rs_nova!$A583,topmanager!$A:$A,rs_nova!BH$2)</f>
        <v>0</v>
      </c>
      <c r="BI583" s="51">
        <f>SUMIFS(topmanager!$D:$D,topmanager!$C:$C,rs_nova!$A583,topmanager!$A:$A,rs_nova!BI$2)</f>
        <v>0</v>
      </c>
      <c r="BJ583" s="51">
        <f>SUMIFS(topmanager!$D:$D,topmanager!$C:$C,rs_nova!$A583,topmanager!$A:$A,rs_nova!BJ$2)+SUMIFS(topmanager!$D:$D,topmanager!$C:$C,rs_nova!$A583,topmanager!$A:$A,rs_nova!BJ$2+1)</f>
        <v>0</v>
      </c>
      <c r="BK583" s="51">
        <f>IFERROR(VLOOKUP(A583,[8]ferias!$C$4:$G$100,5,FALSE),0)</f>
        <v>0</v>
      </c>
      <c r="BL583" s="51">
        <f>SUMIFS(topmanager!$D:$D,topmanager!$C:$C,rs_nova!$A583,topmanager!$A:$A,rs_nova!BL$2)</f>
        <v>0</v>
      </c>
      <c r="BM583" s="51">
        <f>SUMIFS(topmanager!$D:$D,topmanager!$C:$C,rs_nova!$A583,topmanager!$A:$A,rs_nova!BM$2)+SUMIFS(topmanager!$D:$D,topmanager!$C:$C,rs_nova!$A587,topmanager!$A:$A,151)</f>
        <v>0</v>
      </c>
      <c r="BN583" s="51">
        <f t="shared" ref="BN583:BN646" si="153">BF583+BG583+BH583+BI583+P583+O583+W583</f>
        <v>0</v>
      </c>
    </row>
    <row r="584" spans="1:66">
      <c r="A584" s="47" t="e">
        <f>total!#REF!</f>
        <v>#REF!</v>
      </c>
      <c r="B584" s="47">
        <f t="shared" si="140"/>
        <v>0</v>
      </c>
      <c r="C584" s="48" t="e">
        <f>total!#REF!</f>
        <v>#REF!</v>
      </c>
      <c r="D584" s="49" t="str">
        <f>IFERROR(VLOOKUP(A584,salario!A$3:J$32,10,FALSE),"")</f>
        <v/>
      </c>
      <c r="E584" s="49" t="str">
        <f>IFERROR(IF(VLOOKUP(A584,salario!A$3:O$32,15,FALSE)="","",VLOOKUP(A584,salario!A$3:O$32,15,FALSE)),"")</f>
        <v/>
      </c>
      <c r="F584" s="47" t="str">
        <f>IFERROR(VLOOKUP(A584,[5]base_pessoal!$B$2:$P$1504,13,FALSE),"")</f>
        <v/>
      </c>
      <c r="G584" s="50">
        <f>IFERROR(VLOOKUP(A584,salario!A$2:P$91,11,FALSE),0)*B584/30</f>
        <v>0</v>
      </c>
      <c r="H584" s="50">
        <f>SUMIFS(topmanager!$D:$D,topmanager!$C:$C,rs_nova!$A584,topmanager!$A:$A,rs_nova!H$2)+SUMIFS(topmanager!$D:$D,topmanager!$C:$C,rs_nova!$A584,topmanager!$A:$A,63)</f>
        <v>0</v>
      </c>
      <c r="I584" s="50">
        <f>-SUMIFS(topmanager!$D:$D,topmanager!$C:$C,rs_nova!$A584,topmanager!$A:$A,rs_nova!I$2)</f>
        <v>0</v>
      </c>
      <c r="J584" s="50">
        <f>SUMIFS(topmanager!$D:$D,topmanager!$C:$C,rs_nova!$A584,topmanager!$A:$A,rs_nova!J$2)</f>
        <v>0</v>
      </c>
      <c r="K584" s="50">
        <f>SUMIFS(topmanager!$D:$D,topmanager!$C:$C,rs_nova!$A584,topmanager!$A:$A,rs_nova!K$2)+SUMIFS(topmanager!$D:$D,topmanager!$C:$C,rs_nova!$A584,topmanager!$A:$A,911)</f>
        <v>0</v>
      </c>
      <c r="L584" s="50">
        <f>SUMIFS(topmanager!$D:$D,topmanager!$C:$C,rs_nova!$A584,topmanager!$A:$A,rs_nova!L$2)</f>
        <v>0</v>
      </c>
      <c r="M584" s="50">
        <f>SUMIFS(topmanager!$D:$D,topmanager!$C:$C,rs_nova!$A584,topmanager!$A:$A,rs_nova!M$2)+SUMIFS(topmanager!$D:$D,topmanager!$C:$C,rs_nova!$A584,topmanager!$A:$A,908)+SUMIFS(topmanager!$D:$D,topmanager!$C:$C,rs_nova!$A584,topmanager!$A:$A,550)</f>
        <v>0</v>
      </c>
      <c r="N584" s="50">
        <f>SUMIFS(topmanager!$D:$D,topmanager!$C:$C,rs_nova!$A584,topmanager!$A:$A,rs_nova!N$2)</f>
        <v>0</v>
      </c>
      <c r="O584" s="51">
        <f t="shared" si="141"/>
        <v>0</v>
      </c>
      <c r="P584" s="50">
        <f>IFERROR(VLOOKUP($A584,total!$B$4:$AW$437,27,0),0)</f>
        <v>0</v>
      </c>
      <c r="Q584" s="50">
        <f>IFERROR(VLOOKUP($A584,total!$B$4:$AW$437,21,0),0)</f>
        <v>0</v>
      </c>
      <c r="R584" s="50">
        <f>IFERROR(VLOOKUP($A584,total!$B$4:$AW$437,25,0),0)+IFERROR(VLOOKUP($A584,total!$B$4:$AW$437,36,0),0)</f>
        <v>0</v>
      </c>
      <c r="S584" s="50">
        <f>IFERROR(VLOOKUP(A584,gympass!$A$2:$F$148,6,0),0)</f>
        <v>0</v>
      </c>
      <c r="T584" s="50">
        <f>IFERROR(VLOOKUP($A584,total!$B$4:$AW$437,42,0),0)</f>
        <v>0</v>
      </c>
      <c r="U584" s="50">
        <f>IFERROR(VLOOKUP($A584,total!$B$4:$AW$437,32,0),0)</f>
        <v>0</v>
      </c>
      <c r="V584" s="50">
        <f>IFERROR(VLOOKUP($A584,total!$B$4:$AW$437,28,0),0)</f>
        <v>0</v>
      </c>
      <c r="W584" s="50">
        <f>IFERROR(VLOOKUP($A584,total!$B$4:$AX$437,49,0),0)</f>
        <v>0</v>
      </c>
      <c r="X584" s="50"/>
      <c r="Y584" s="50">
        <f>IFERROR(VLOOKUP(A584,#REF!,4,0),0)</f>
        <v>0</v>
      </c>
      <c r="Z584" s="50">
        <f>IFERROR(VLOOKUP(B584,#REF!,8,0),0)</f>
        <v>0</v>
      </c>
      <c r="AA584" s="50">
        <f>IFERROR(VLOOKUP($A584,total!$B$4:$AW$437,45,0),0)</f>
        <v>0</v>
      </c>
      <c r="AB584" s="50">
        <f>IFERROR(VLOOKUP($A584,total!$B$4:$AW$437,48,0),0)</f>
        <v>0</v>
      </c>
      <c r="AC584" s="50">
        <f>IFERROR(VLOOKUP($A584,total!$B$4:$AB$437,19,0),0)</f>
        <v>0</v>
      </c>
      <c r="AD584" s="50">
        <f>IFERROR(VLOOKUP($A584,total!$B$4:$AB$437,10,0),0)</f>
        <v>0</v>
      </c>
      <c r="AE584" s="50">
        <f>IFERROR(VLOOKUP($A584,total!$B$4:$AB$437,13,0),0)-SUMIFS(topmanager!$D:$D,topmanager!$C:$C,rs_nova!$A588,topmanager!$A:$A,856)</f>
        <v>0</v>
      </c>
      <c r="AF584" s="50">
        <f>IFERROR(VLOOKUP($A584,total!$B$4:$AB$437,16,0),0)</f>
        <v>0</v>
      </c>
      <c r="AG584" s="50">
        <f>IFERROR(VLOOKUP($A584,total!$B$4:$AB$437,7,0),0)</f>
        <v>0</v>
      </c>
      <c r="AH584" s="50">
        <f>IFERROR(VLOOKUP($A584,total!$B$4:$AD$437,29,0),0)</f>
        <v>0</v>
      </c>
      <c r="AI584" s="50">
        <f>IFERROR(VLOOKUP(A584,total!$B$4:$AN$437,39,0),0)</f>
        <v>0</v>
      </c>
      <c r="AJ584" s="51">
        <f t="shared" si="142"/>
        <v>0</v>
      </c>
      <c r="AK584" s="50">
        <f t="shared" si="143"/>
        <v>0</v>
      </c>
      <c r="AL584" s="50">
        <f t="shared" si="144"/>
        <v>0</v>
      </c>
      <c r="AM584" s="50">
        <f t="shared" si="145"/>
        <v>0</v>
      </c>
      <c r="AN584" s="50" t="e">
        <f t="shared" si="139"/>
        <v>#REF!</v>
      </c>
      <c r="AO584" s="50" t="e">
        <f t="shared" si="139"/>
        <v>#REF!</v>
      </c>
      <c r="AP584" s="50" t="e">
        <f t="shared" si="139"/>
        <v>#REF!</v>
      </c>
      <c r="AQ584" s="50">
        <f>IFERROR(VLOOKUP(TEXT($A584,"000000"),[6]Página1!$A$8:$S$801,13,FALSE),0)</f>
        <v>0</v>
      </c>
      <c r="AR584" s="50">
        <f>IFERROR(VLOOKUP(TEXT($A584,"000000"),[6]Página1!$A$8:$S$801,16,FALSE),0)</f>
        <v>0</v>
      </c>
      <c r="AS584" s="50">
        <f>IFERROR(VLOOKUP(TEXT($A584,"000000"),[6]Página1!$A$8:$S$801,19,FALSE),0)</f>
        <v>0</v>
      </c>
      <c r="AT584" s="50">
        <f>IFERROR(VLOOKUP(TEXT($A584,"000000"),[7]Página1!$A$8:$R$814,12,FALSE),0)</f>
        <v>0</v>
      </c>
      <c r="AU584" s="50">
        <f>IFERROR(VLOOKUP(TEXT($A584,"000000"),[7]Página1!$A$8:$R$814,15,FALSE),0)</f>
        <v>0</v>
      </c>
      <c r="AV584" s="50">
        <f>IFERROR(VLOOKUP(TEXT($A584,"000000"),[7]Página1!$A$8:$R$814,18,FALSE),0)</f>
        <v>0</v>
      </c>
      <c r="AW584" s="50"/>
      <c r="AX584" s="51" t="e">
        <f t="shared" si="146"/>
        <v>#REF!</v>
      </c>
      <c r="AY584" s="51" t="e">
        <f t="shared" si="147"/>
        <v>#REF!</v>
      </c>
      <c r="AZ584" s="51" t="e">
        <f t="shared" si="148"/>
        <v>#REF!</v>
      </c>
      <c r="BA584" s="51" t="e">
        <f t="shared" si="149"/>
        <v>#REF!</v>
      </c>
      <c r="BB584" s="51">
        <f t="shared" si="150"/>
        <v>0</v>
      </c>
      <c r="BC584" s="51" t="e">
        <f t="shared" si="151"/>
        <v>#REF!</v>
      </c>
      <c r="BD584" s="51">
        <f t="shared" si="152"/>
        <v>0</v>
      </c>
      <c r="BE584" s="51">
        <f>IFERROR(VLOOKUP(A584,salario!A$2:P$91,11,FALSE),0)</f>
        <v>0</v>
      </c>
      <c r="BF584" s="51">
        <f>SUMIFS(topmanager!$D:$D,topmanager!$C:$C,rs_nova!$A584,topmanager!$A:$A,rs_nova!BF$2)</f>
        <v>0</v>
      </c>
      <c r="BG584" s="51">
        <f>SUMIFS(topmanager!$D:$D,topmanager!$C:$C,rs_nova!$A584,topmanager!$A:$A,rs_nova!BG$2)</f>
        <v>0</v>
      </c>
      <c r="BH584" s="51">
        <f>SUMIFS(topmanager!$D:$D,topmanager!$C:$C,rs_nova!$A584,topmanager!$A:$A,rs_nova!BH$2)</f>
        <v>0</v>
      </c>
      <c r="BI584" s="51">
        <f>SUMIFS(topmanager!$D:$D,topmanager!$C:$C,rs_nova!$A584,topmanager!$A:$A,rs_nova!BI$2)</f>
        <v>0</v>
      </c>
      <c r="BJ584" s="51">
        <f>SUMIFS(topmanager!$D:$D,topmanager!$C:$C,rs_nova!$A584,topmanager!$A:$A,rs_nova!BJ$2)+SUMIFS(topmanager!$D:$D,topmanager!$C:$C,rs_nova!$A584,topmanager!$A:$A,rs_nova!BJ$2+1)</f>
        <v>0</v>
      </c>
      <c r="BK584" s="51">
        <f>IFERROR(VLOOKUP(A584,[8]ferias!$C$4:$G$100,5,FALSE),0)</f>
        <v>0</v>
      </c>
      <c r="BL584" s="51">
        <f>SUMIFS(topmanager!$D:$D,topmanager!$C:$C,rs_nova!$A584,topmanager!$A:$A,rs_nova!BL$2)</f>
        <v>0</v>
      </c>
      <c r="BM584" s="51">
        <f>SUMIFS(topmanager!$D:$D,topmanager!$C:$C,rs_nova!$A584,topmanager!$A:$A,rs_nova!BM$2)+SUMIFS(topmanager!$D:$D,topmanager!$C:$C,rs_nova!$A588,topmanager!$A:$A,151)</f>
        <v>0</v>
      </c>
      <c r="BN584" s="51">
        <f t="shared" si="153"/>
        <v>0</v>
      </c>
    </row>
    <row r="585" spans="1:66">
      <c r="A585" s="47" t="e">
        <f>total!#REF!</f>
        <v>#REF!</v>
      </c>
      <c r="B585" s="47">
        <f t="shared" si="140"/>
        <v>0</v>
      </c>
      <c r="C585" s="48" t="e">
        <f>total!#REF!</f>
        <v>#REF!</v>
      </c>
      <c r="D585" s="49" t="str">
        <f>IFERROR(VLOOKUP(A585,salario!A$3:J$32,10,FALSE),"")</f>
        <v/>
      </c>
      <c r="E585" s="49" t="str">
        <f>IFERROR(IF(VLOOKUP(A585,salario!A$3:O$32,15,FALSE)="","",VLOOKUP(A585,salario!A$3:O$32,15,FALSE)),"")</f>
        <v/>
      </c>
      <c r="F585" s="47" t="str">
        <f>IFERROR(VLOOKUP(A585,[5]base_pessoal!$B$2:$P$1504,13,FALSE),"")</f>
        <v/>
      </c>
      <c r="G585" s="50">
        <f>IFERROR(VLOOKUP(A585,salario!A$2:P$91,11,FALSE),0)*B585/30</f>
        <v>0</v>
      </c>
      <c r="H585" s="50">
        <f>SUMIFS(topmanager!$D:$D,topmanager!$C:$C,rs_nova!$A585,topmanager!$A:$A,rs_nova!H$2)+SUMIFS(topmanager!$D:$D,topmanager!$C:$C,rs_nova!$A585,topmanager!$A:$A,63)</f>
        <v>0</v>
      </c>
      <c r="I585" s="50">
        <f>-SUMIFS(topmanager!$D:$D,topmanager!$C:$C,rs_nova!$A585,topmanager!$A:$A,rs_nova!I$2)</f>
        <v>0</v>
      </c>
      <c r="J585" s="50">
        <f>SUMIFS(topmanager!$D:$D,topmanager!$C:$C,rs_nova!$A585,topmanager!$A:$A,rs_nova!J$2)</f>
        <v>0</v>
      </c>
      <c r="K585" s="50">
        <f>SUMIFS(topmanager!$D:$D,topmanager!$C:$C,rs_nova!$A585,topmanager!$A:$A,rs_nova!K$2)+SUMIFS(topmanager!$D:$D,topmanager!$C:$C,rs_nova!$A585,topmanager!$A:$A,911)</f>
        <v>0</v>
      </c>
      <c r="L585" s="50">
        <f>SUMIFS(topmanager!$D:$D,topmanager!$C:$C,rs_nova!$A585,topmanager!$A:$A,rs_nova!L$2)</f>
        <v>0</v>
      </c>
      <c r="M585" s="50">
        <f>SUMIFS(topmanager!$D:$D,topmanager!$C:$C,rs_nova!$A585,topmanager!$A:$A,rs_nova!M$2)+SUMIFS(topmanager!$D:$D,topmanager!$C:$C,rs_nova!$A585,topmanager!$A:$A,908)+SUMIFS(topmanager!$D:$D,topmanager!$C:$C,rs_nova!$A585,topmanager!$A:$A,550)</f>
        <v>0</v>
      </c>
      <c r="N585" s="50">
        <f>SUMIFS(topmanager!$D:$D,topmanager!$C:$C,rs_nova!$A585,topmanager!$A:$A,rs_nova!N$2)</f>
        <v>0</v>
      </c>
      <c r="O585" s="51">
        <f t="shared" si="141"/>
        <v>0</v>
      </c>
      <c r="P585" s="50">
        <f>IFERROR(VLOOKUP($A585,total!$B$4:$AW$437,27,0),0)</f>
        <v>0</v>
      </c>
      <c r="Q585" s="50">
        <f>IFERROR(VLOOKUP($A585,total!$B$4:$AW$437,21,0),0)</f>
        <v>0</v>
      </c>
      <c r="R585" s="50">
        <f>IFERROR(VLOOKUP($A585,total!$B$4:$AW$437,25,0),0)+IFERROR(VLOOKUP($A585,total!$B$4:$AW$437,36,0),0)</f>
        <v>0</v>
      </c>
      <c r="S585" s="50">
        <f>IFERROR(VLOOKUP(A585,gympass!$A$2:$F$148,6,0),0)</f>
        <v>0</v>
      </c>
      <c r="T585" s="50">
        <f>IFERROR(VLOOKUP($A585,total!$B$4:$AW$437,42,0),0)</f>
        <v>0</v>
      </c>
      <c r="U585" s="50">
        <f>IFERROR(VLOOKUP($A585,total!$B$4:$AW$437,32,0),0)</f>
        <v>0</v>
      </c>
      <c r="V585" s="50">
        <f>IFERROR(VLOOKUP($A585,total!$B$4:$AW$437,28,0),0)</f>
        <v>0</v>
      </c>
      <c r="W585" s="50">
        <f>IFERROR(VLOOKUP($A585,total!$B$4:$AX$437,49,0),0)</f>
        <v>0</v>
      </c>
      <c r="X585" s="50"/>
      <c r="Y585" s="50">
        <f>IFERROR(VLOOKUP(A585,#REF!,4,0),0)</f>
        <v>0</v>
      </c>
      <c r="Z585" s="50">
        <f>IFERROR(VLOOKUP(B585,#REF!,8,0),0)</f>
        <v>0</v>
      </c>
      <c r="AA585" s="50">
        <f>IFERROR(VLOOKUP($A585,total!$B$4:$AW$437,45,0),0)</f>
        <v>0</v>
      </c>
      <c r="AB585" s="50">
        <f>IFERROR(VLOOKUP($A585,total!$B$4:$AW$437,48,0),0)</f>
        <v>0</v>
      </c>
      <c r="AC585" s="50">
        <f>IFERROR(VLOOKUP($A585,total!$B$4:$AB$437,19,0),0)</f>
        <v>0</v>
      </c>
      <c r="AD585" s="50">
        <f>IFERROR(VLOOKUP($A585,total!$B$4:$AB$437,10,0),0)</f>
        <v>0</v>
      </c>
      <c r="AE585" s="50">
        <f>IFERROR(VLOOKUP($A585,total!$B$4:$AB$437,13,0),0)-SUMIFS(topmanager!$D:$D,topmanager!$C:$C,rs_nova!$A589,topmanager!$A:$A,856)</f>
        <v>0</v>
      </c>
      <c r="AF585" s="50">
        <f>IFERROR(VLOOKUP($A585,total!$B$4:$AB$437,16,0),0)</f>
        <v>0</v>
      </c>
      <c r="AG585" s="50">
        <f>IFERROR(VLOOKUP($A585,total!$B$4:$AB$437,7,0),0)</f>
        <v>0</v>
      </c>
      <c r="AH585" s="50">
        <f>IFERROR(VLOOKUP($A585,total!$B$4:$AD$437,29,0),0)</f>
        <v>0</v>
      </c>
      <c r="AI585" s="50">
        <f>IFERROR(VLOOKUP(A585,total!$B$4:$AN$437,39,0),0)</f>
        <v>0</v>
      </c>
      <c r="AJ585" s="51">
        <f t="shared" si="142"/>
        <v>0</v>
      </c>
      <c r="AK585" s="50">
        <f t="shared" si="143"/>
        <v>0</v>
      </c>
      <c r="AL585" s="50">
        <f t="shared" si="144"/>
        <v>0</v>
      </c>
      <c r="AM585" s="50">
        <f t="shared" si="145"/>
        <v>0</v>
      </c>
      <c r="AN585" s="50" t="e">
        <f t="shared" si="139"/>
        <v>#REF!</v>
      </c>
      <c r="AO585" s="50" t="e">
        <f t="shared" si="139"/>
        <v>#REF!</v>
      </c>
      <c r="AP585" s="50" t="e">
        <f t="shared" si="139"/>
        <v>#REF!</v>
      </c>
      <c r="AQ585" s="50">
        <f>IFERROR(VLOOKUP(TEXT($A585,"000000"),[6]Página1!$A$8:$S$801,13,FALSE),0)</f>
        <v>0</v>
      </c>
      <c r="AR585" s="50">
        <f>IFERROR(VLOOKUP(TEXT($A585,"000000"),[6]Página1!$A$8:$S$801,16,FALSE),0)</f>
        <v>0</v>
      </c>
      <c r="AS585" s="50">
        <f>IFERROR(VLOOKUP(TEXT($A585,"000000"),[6]Página1!$A$8:$S$801,19,FALSE),0)</f>
        <v>0</v>
      </c>
      <c r="AT585" s="50">
        <f>IFERROR(VLOOKUP(TEXT($A585,"000000"),[7]Página1!$A$8:$R$814,12,FALSE),0)</f>
        <v>0</v>
      </c>
      <c r="AU585" s="50">
        <f>IFERROR(VLOOKUP(TEXT($A585,"000000"),[7]Página1!$A$8:$R$814,15,FALSE),0)</f>
        <v>0</v>
      </c>
      <c r="AV585" s="50">
        <f>IFERROR(VLOOKUP(TEXT($A585,"000000"),[7]Página1!$A$8:$R$814,18,FALSE),0)</f>
        <v>0</v>
      </c>
      <c r="AW585" s="50"/>
      <c r="AX585" s="51" t="e">
        <f t="shared" si="146"/>
        <v>#REF!</v>
      </c>
      <c r="AY585" s="51" t="e">
        <f t="shared" si="147"/>
        <v>#REF!</v>
      </c>
      <c r="AZ585" s="51" t="e">
        <f t="shared" si="148"/>
        <v>#REF!</v>
      </c>
      <c r="BA585" s="51" t="e">
        <f t="shared" si="149"/>
        <v>#REF!</v>
      </c>
      <c r="BB585" s="51">
        <f t="shared" si="150"/>
        <v>0</v>
      </c>
      <c r="BC585" s="51" t="e">
        <f t="shared" si="151"/>
        <v>#REF!</v>
      </c>
      <c r="BD585" s="51">
        <f t="shared" si="152"/>
        <v>0</v>
      </c>
      <c r="BE585" s="51">
        <f>IFERROR(VLOOKUP(A585,salario!A$2:P$91,11,FALSE),0)</f>
        <v>0</v>
      </c>
      <c r="BF585" s="51">
        <f>SUMIFS(topmanager!$D:$D,topmanager!$C:$C,rs_nova!$A585,topmanager!$A:$A,rs_nova!BF$2)</f>
        <v>0</v>
      </c>
      <c r="BG585" s="51">
        <f>SUMIFS(topmanager!$D:$D,topmanager!$C:$C,rs_nova!$A585,topmanager!$A:$A,rs_nova!BG$2)</f>
        <v>0</v>
      </c>
      <c r="BH585" s="51">
        <f>SUMIFS(topmanager!$D:$D,topmanager!$C:$C,rs_nova!$A585,topmanager!$A:$A,rs_nova!BH$2)</f>
        <v>0</v>
      </c>
      <c r="BI585" s="51">
        <f>SUMIFS(topmanager!$D:$D,topmanager!$C:$C,rs_nova!$A585,topmanager!$A:$A,rs_nova!BI$2)</f>
        <v>0</v>
      </c>
      <c r="BJ585" s="51">
        <f>SUMIFS(topmanager!$D:$D,topmanager!$C:$C,rs_nova!$A585,topmanager!$A:$A,rs_nova!BJ$2)+SUMIFS(topmanager!$D:$D,topmanager!$C:$C,rs_nova!$A585,topmanager!$A:$A,rs_nova!BJ$2+1)</f>
        <v>0</v>
      </c>
      <c r="BK585" s="51">
        <f>IFERROR(VLOOKUP(A585,[8]ferias!$C$4:$G$100,5,FALSE),0)</f>
        <v>0</v>
      </c>
      <c r="BL585" s="51">
        <f>SUMIFS(topmanager!$D:$D,topmanager!$C:$C,rs_nova!$A585,topmanager!$A:$A,rs_nova!BL$2)</f>
        <v>0</v>
      </c>
      <c r="BM585" s="51">
        <f>SUMIFS(topmanager!$D:$D,topmanager!$C:$C,rs_nova!$A585,topmanager!$A:$A,rs_nova!BM$2)+SUMIFS(topmanager!$D:$D,topmanager!$C:$C,rs_nova!$A589,topmanager!$A:$A,151)</f>
        <v>0</v>
      </c>
      <c r="BN585" s="51">
        <f t="shared" si="153"/>
        <v>0</v>
      </c>
    </row>
    <row r="586" spans="1:66">
      <c r="A586" s="47" t="e">
        <f>total!#REF!</f>
        <v>#REF!</v>
      </c>
      <c r="B586" s="47">
        <f t="shared" si="140"/>
        <v>0</v>
      </c>
      <c r="C586" s="48" t="e">
        <f>total!#REF!</f>
        <v>#REF!</v>
      </c>
      <c r="D586" s="49" t="str">
        <f>IFERROR(VLOOKUP(A586,salario!A$3:J$32,10,FALSE),"")</f>
        <v/>
      </c>
      <c r="E586" s="49" t="str">
        <f>IFERROR(IF(VLOOKUP(A586,salario!A$3:O$32,15,FALSE)="","",VLOOKUP(A586,salario!A$3:O$32,15,FALSE)),"")</f>
        <v/>
      </c>
      <c r="F586" s="47" t="str">
        <f>IFERROR(VLOOKUP(A586,[5]base_pessoal!$B$2:$P$1504,13,FALSE),"")</f>
        <v/>
      </c>
      <c r="G586" s="50">
        <f>IFERROR(VLOOKUP(A586,salario!A$2:P$91,11,FALSE),0)*B586/30</f>
        <v>0</v>
      </c>
      <c r="H586" s="50">
        <f>SUMIFS(topmanager!$D:$D,topmanager!$C:$C,rs_nova!$A586,topmanager!$A:$A,rs_nova!H$2)+SUMIFS(topmanager!$D:$D,topmanager!$C:$C,rs_nova!$A586,topmanager!$A:$A,63)</f>
        <v>0</v>
      </c>
      <c r="I586" s="50">
        <f>-SUMIFS(topmanager!$D:$D,topmanager!$C:$C,rs_nova!$A586,topmanager!$A:$A,rs_nova!I$2)</f>
        <v>0</v>
      </c>
      <c r="J586" s="50">
        <f>SUMIFS(topmanager!$D:$D,topmanager!$C:$C,rs_nova!$A586,topmanager!$A:$A,rs_nova!J$2)</f>
        <v>0</v>
      </c>
      <c r="K586" s="50">
        <f>SUMIFS(topmanager!$D:$D,topmanager!$C:$C,rs_nova!$A586,topmanager!$A:$A,rs_nova!K$2)+SUMIFS(topmanager!$D:$D,topmanager!$C:$C,rs_nova!$A586,topmanager!$A:$A,911)</f>
        <v>0</v>
      </c>
      <c r="L586" s="50">
        <f>SUMIFS(topmanager!$D:$D,topmanager!$C:$C,rs_nova!$A586,topmanager!$A:$A,rs_nova!L$2)</f>
        <v>0</v>
      </c>
      <c r="M586" s="50">
        <f>SUMIFS(topmanager!$D:$D,topmanager!$C:$C,rs_nova!$A586,topmanager!$A:$A,rs_nova!M$2)+SUMIFS(topmanager!$D:$D,topmanager!$C:$C,rs_nova!$A586,topmanager!$A:$A,908)+SUMIFS(topmanager!$D:$D,topmanager!$C:$C,rs_nova!$A586,topmanager!$A:$A,550)</f>
        <v>0</v>
      </c>
      <c r="N586" s="50">
        <f>SUMIFS(topmanager!$D:$D,topmanager!$C:$C,rs_nova!$A586,topmanager!$A:$A,rs_nova!N$2)</f>
        <v>0</v>
      </c>
      <c r="O586" s="51">
        <f t="shared" si="141"/>
        <v>0</v>
      </c>
      <c r="P586" s="50">
        <f>IFERROR(VLOOKUP($A586,total!$B$4:$AW$437,27,0),0)</f>
        <v>0</v>
      </c>
      <c r="Q586" s="50">
        <f>IFERROR(VLOOKUP($A586,total!$B$4:$AW$437,21,0),0)</f>
        <v>0</v>
      </c>
      <c r="R586" s="50">
        <f>IFERROR(VLOOKUP($A586,total!$B$4:$AW$437,25,0),0)+IFERROR(VLOOKUP($A586,total!$B$4:$AW$437,36,0),0)</f>
        <v>0</v>
      </c>
      <c r="S586" s="50">
        <f>IFERROR(VLOOKUP(A586,gympass!$A$2:$F$148,6,0),0)</f>
        <v>0</v>
      </c>
      <c r="T586" s="50">
        <f>IFERROR(VLOOKUP($A586,total!$B$4:$AW$437,42,0),0)</f>
        <v>0</v>
      </c>
      <c r="U586" s="50">
        <f>IFERROR(VLOOKUP($A586,total!$B$4:$AW$437,32,0),0)</f>
        <v>0</v>
      </c>
      <c r="V586" s="50">
        <f>IFERROR(VLOOKUP($A586,total!$B$4:$AW$437,28,0),0)</f>
        <v>0</v>
      </c>
      <c r="W586" s="50">
        <f>IFERROR(VLOOKUP($A586,total!$B$4:$AX$437,49,0),0)</f>
        <v>0</v>
      </c>
      <c r="X586" s="50"/>
      <c r="Y586" s="50">
        <f>IFERROR(VLOOKUP(A586,#REF!,4,0),0)</f>
        <v>0</v>
      </c>
      <c r="Z586" s="50">
        <f>IFERROR(VLOOKUP(B586,#REF!,8,0),0)</f>
        <v>0</v>
      </c>
      <c r="AA586" s="50">
        <f>IFERROR(VLOOKUP($A586,total!$B$4:$AW$437,45,0),0)</f>
        <v>0</v>
      </c>
      <c r="AB586" s="50">
        <f>IFERROR(VLOOKUP($A586,total!$B$4:$AW$437,48,0),0)</f>
        <v>0</v>
      </c>
      <c r="AC586" s="50">
        <f>IFERROR(VLOOKUP($A586,total!$B$4:$AB$437,19,0),0)</f>
        <v>0</v>
      </c>
      <c r="AD586" s="50">
        <f>IFERROR(VLOOKUP($A586,total!$B$4:$AB$437,10,0),0)</f>
        <v>0</v>
      </c>
      <c r="AE586" s="50">
        <f>IFERROR(VLOOKUP($A586,total!$B$4:$AB$437,13,0),0)-SUMIFS(topmanager!$D:$D,topmanager!$C:$C,rs_nova!$A590,topmanager!$A:$A,856)</f>
        <v>0</v>
      </c>
      <c r="AF586" s="50">
        <f>IFERROR(VLOOKUP($A586,total!$B$4:$AB$437,16,0),0)</f>
        <v>0</v>
      </c>
      <c r="AG586" s="50">
        <f>IFERROR(VLOOKUP($A586,total!$B$4:$AB$437,7,0),0)</f>
        <v>0</v>
      </c>
      <c r="AH586" s="50">
        <f>IFERROR(VLOOKUP($A586,total!$B$4:$AD$437,29,0),0)</f>
        <v>0</v>
      </c>
      <c r="AI586" s="50">
        <f>IFERROR(VLOOKUP(A586,total!$B$4:$AN$437,39,0),0)</f>
        <v>0</v>
      </c>
      <c r="AJ586" s="51">
        <f t="shared" si="142"/>
        <v>0</v>
      </c>
      <c r="AK586" s="50">
        <f t="shared" si="143"/>
        <v>0</v>
      </c>
      <c r="AL586" s="50">
        <f t="shared" si="144"/>
        <v>0</v>
      </c>
      <c r="AM586" s="50">
        <f t="shared" si="145"/>
        <v>0</v>
      </c>
      <c r="AN586" s="50" t="e">
        <f t="shared" si="139"/>
        <v>#REF!</v>
      </c>
      <c r="AO586" s="50" t="e">
        <f t="shared" si="139"/>
        <v>#REF!</v>
      </c>
      <c r="AP586" s="50" t="e">
        <f t="shared" si="139"/>
        <v>#REF!</v>
      </c>
      <c r="AQ586" s="50">
        <f>IFERROR(VLOOKUP(TEXT($A586,"000000"),[6]Página1!$A$8:$S$801,13,FALSE),0)</f>
        <v>0</v>
      </c>
      <c r="AR586" s="50">
        <f>IFERROR(VLOOKUP(TEXT($A586,"000000"),[6]Página1!$A$8:$S$801,16,FALSE),0)</f>
        <v>0</v>
      </c>
      <c r="AS586" s="50">
        <f>IFERROR(VLOOKUP(TEXT($A586,"000000"),[6]Página1!$A$8:$S$801,19,FALSE),0)</f>
        <v>0</v>
      </c>
      <c r="AT586" s="50">
        <f>IFERROR(VLOOKUP(TEXT($A586,"000000"),[7]Página1!$A$8:$R$814,12,FALSE),0)</f>
        <v>0</v>
      </c>
      <c r="AU586" s="50">
        <f>IFERROR(VLOOKUP(TEXT($A586,"000000"),[7]Página1!$A$8:$R$814,15,FALSE),0)</f>
        <v>0</v>
      </c>
      <c r="AV586" s="50">
        <f>IFERROR(VLOOKUP(TEXT($A586,"000000"),[7]Página1!$A$8:$R$814,18,FALSE),0)</f>
        <v>0</v>
      </c>
      <c r="AW586" s="50"/>
      <c r="AX586" s="51" t="e">
        <f t="shared" si="146"/>
        <v>#REF!</v>
      </c>
      <c r="AY586" s="51" t="e">
        <f t="shared" si="147"/>
        <v>#REF!</v>
      </c>
      <c r="AZ586" s="51" t="e">
        <f t="shared" si="148"/>
        <v>#REF!</v>
      </c>
      <c r="BA586" s="51" t="e">
        <f t="shared" si="149"/>
        <v>#REF!</v>
      </c>
      <c r="BB586" s="51">
        <f t="shared" si="150"/>
        <v>0</v>
      </c>
      <c r="BC586" s="51" t="e">
        <f t="shared" si="151"/>
        <v>#REF!</v>
      </c>
      <c r="BD586" s="51">
        <f t="shared" si="152"/>
        <v>0</v>
      </c>
      <c r="BE586" s="51">
        <f>IFERROR(VLOOKUP(A586,salario!A$2:P$91,11,FALSE),0)</f>
        <v>0</v>
      </c>
      <c r="BF586" s="51">
        <f>SUMIFS(topmanager!$D:$D,topmanager!$C:$C,rs_nova!$A586,topmanager!$A:$A,rs_nova!BF$2)</f>
        <v>0</v>
      </c>
      <c r="BG586" s="51">
        <f>SUMIFS(topmanager!$D:$D,topmanager!$C:$C,rs_nova!$A586,topmanager!$A:$A,rs_nova!BG$2)</f>
        <v>0</v>
      </c>
      <c r="BH586" s="51">
        <f>SUMIFS(topmanager!$D:$D,topmanager!$C:$C,rs_nova!$A586,topmanager!$A:$A,rs_nova!BH$2)</f>
        <v>0</v>
      </c>
      <c r="BI586" s="51">
        <f>SUMIFS(topmanager!$D:$D,topmanager!$C:$C,rs_nova!$A586,topmanager!$A:$A,rs_nova!BI$2)</f>
        <v>0</v>
      </c>
      <c r="BJ586" s="51">
        <f>SUMIFS(topmanager!$D:$D,topmanager!$C:$C,rs_nova!$A586,topmanager!$A:$A,rs_nova!BJ$2)+SUMIFS(topmanager!$D:$D,topmanager!$C:$C,rs_nova!$A586,topmanager!$A:$A,rs_nova!BJ$2+1)</f>
        <v>0</v>
      </c>
      <c r="BK586" s="51">
        <f>IFERROR(VLOOKUP(A586,[8]ferias!$C$4:$G$100,5,FALSE),0)</f>
        <v>0</v>
      </c>
      <c r="BL586" s="51">
        <f>SUMIFS(topmanager!$D:$D,topmanager!$C:$C,rs_nova!$A586,topmanager!$A:$A,rs_nova!BL$2)</f>
        <v>0</v>
      </c>
      <c r="BM586" s="51">
        <f>SUMIFS(topmanager!$D:$D,topmanager!$C:$C,rs_nova!$A586,topmanager!$A:$A,rs_nova!BM$2)+SUMIFS(topmanager!$D:$D,topmanager!$C:$C,rs_nova!$A590,topmanager!$A:$A,151)</f>
        <v>0</v>
      </c>
      <c r="BN586" s="51">
        <f t="shared" si="153"/>
        <v>0</v>
      </c>
    </row>
    <row r="587" spans="1:66">
      <c r="A587" s="47" t="e">
        <f>total!#REF!</f>
        <v>#REF!</v>
      </c>
      <c r="B587" s="47">
        <f t="shared" si="140"/>
        <v>0</v>
      </c>
      <c r="C587" s="48" t="e">
        <f>total!#REF!</f>
        <v>#REF!</v>
      </c>
      <c r="D587" s="49" t="str">
        <f>IFERROR(VLOOKUP(A587,salario!A$3:J$32,10,FALSE),"")</f>
        <v/>
      </c>
      <c r="E587" s="49" t="str">
        <f>IFERROR(IF(VLOOKUP(A587,salario!A$3:O$32,15,FALSE)="","",VLOOKUP(A587,salario!A$3:O$32,15,FALSE)),"")</f>
        <v/>
      </c>
      <c r="F587" s="47" t="str">
        <f>IFERROR(VLOOKUP(A587,[5]base_pessoal!$B$2:$P$1504,13,FALSE),"")</f>
        <v/>
      </c>
      <c r="G587" s="50">
        <f>IFERROR(VLOOKUP(A587,salario!A$2:P$91,11,FALSE),0)*B587/30</f>
        <v>0</v>
      </c>
      <c r="H587" s="50">
        <f>SUMIFS(topmanager!$D:$D,topmanager!$C:$C,rs_nova!$A587,topmanager!$A:$A,rs_nova!H$2)+SUMIFS(topmanager!$D:$D,topmanager!$C:$C,rs_nova!$A587,topmanager!$A:$A,63)</f>
        <v>0</v>
      </c>
      <c r="I587" s="50">
        <f>-SUMIFS(topmanager!$D:$D,topmanager!$C:$C,rs_nova!$A587,topmanager!$A:$A,rs_nova!I$2)</f>
        <v>0</v>
      </c>
      <c r="J587" s="50">
        <f>SUMIFS(topmanager!$D:$D,topmanager!$C:$C,rs_nova!$A587,topmanager!$A:$A,rs_nova!J$2)</f>
        <v>0</v>
      </c>
      <c r="K587" s="50">
        <f>SUMIFS(topmanager!$D:$D,topmanager!$C:$C,rs_nova!$A587,topmanager!$A:$A,rs_nova!K$2)+SUMIFS(topmanager!$D:$D,topmanager!$C:$C,rs_nova!$A587,topmanager!$A:$A,911)</f>
        <v>0</v>
      </c>
      <c r="L587" s="50">
        <f>SUMIFS(topmanager!$D:$D,topmanager!$C:$C,rs_nova!$A587,topmanager!$A:$A,rs_nova!L$2)</f>
        <v>0</v>
      </c>
      <c r="M587" s="50">
        <f>SUMIFS(topmanager!$D:$D,topmanager!$C:$C,rs_nova!$A587,topmanager!$A:$A,rs_nova!M$2)+SUMIFS(topmanager!$D:$D,topmanager!$C:$C,rs_nova!$A587,topmanager!$A:$A,908)+SUMIFS(topmanager!$D:$D,topmanager!$C:$C,rs_nova!$A587,topmanager!$A:$A,550)</f>
        <v>0</v>
      </c>
      <c r="N587" s="50">
        <f>SUMIFS(topmanager!$D:$D,topmanager!$C:$C,rs_nova!$A587,topmanager!$A:$A,rs_nova!N$2)</f>
        <v>0</v>
      </c>
      <c r="O587" s="51">
        <f t="shared" si="141"/>
        <v>0</v>
      </c>
      <c r="P587" s="50">
        <f>IFERROR(VLOOKUP($A587,total!$B$4:$AW$437,27,0),0)</f>
        <v>0</v>
      </c>
      <c r="Q587" s="50">
        <f>IFERROR(VLOOKUP($A587,total!$B$4:$AW$437,21,0),0)</f>
        <v>0</v>
      </c>
      <c r="R587" s="50">
        <f>IFERROR(VLOOKUP($A587,total!$B$4:$AW$437,25,0),0)+IFERROR(VLOOKUP($A587,total!$B$4:$AW$437,36,0),0)</f>
        <v>0</v>
      </c>
      <c r="S587" s="50">
        <f>IFERROR(VLOOKUP(A587,gympass!$A$2:$F$148,6,0),0)</f>
        <v>0</v>
      </c>
      <c r="T587" s="50">
        <f>IFERROR(VLOOKUP($A587,total!$B$4:$AW$437,42,0),0)</f>
        <v>0</v>
      </c>
      <c r="U587" s="50">
        <f>IFERROR(VLOOKUP($A587,total!$B$4:$AW$437,32,0),0)</f>
        <v>0</v>
      </c>
      <c r="V587" s="50">
        <f>IFERROR(VLOOKUP($A587,total!$B$4:$AW$437,28,0),0)</f>
        <v>0</v>
      </c>
      <c r="W587" s="50">
        <f>IFERROR(VLOOKUP($A587,total!$B$4:$AX$437,49,0),0)</f>
        <v>0</v>
      </c>
      <c r="X587" s="50"/>
      <c r="Y587" s="50">
        <f>IFERROR(VLOOKUP(A587,#REF!,4,0),0)</f>
        <v>0</v>
      </c>
      <c r="Z587" s="50">
        <f>IFERROR(VLOOKUP(B587,#REF!,8,0),0)</f>
        <v>0</v>
      </c>
      <c r="AA587" s="50">
        <f>IFERROR(VLOOKUP($A587,total!$B$4:$AW$437,45,0),0)</f>
        <v>0</v>
      </c>
      <c r="AB587" s="50">
        <f>IFERROR(VLOOKUP($A587,total!$B$4:$AW$437,48,0),0)</f>
        <v>0</v>
      </c>
      <c r="AC587" s="50">
        <f>IFERROR(VLOOKUP($A587,total!$B$4:$AB$437,19,0),0)</f>
        <v>0</v>
      </c>
      <c r="AD587" s="50">
        <f>IFERROR(VLOOKUP($A587,total!$B$4:$AB$437,10,0),0)</f>
        <v>0</v>
      </c>
      <c r="AE587" s="50">
        <f>IFERROR(VLOOKUP($A587,total!$B$4:$AB$437,13,0),0)-SUMIFS(topmanager!$D:$D,topmanager!$C:$C,rs_nova!$A591,topmanager!$A:$A,856)</f>
        <v>0</v>
      </c>
      <c r="AF587" s="50">
        <f>IFERROR(VLOOKUP($A587,total!$B$4:$AB$437,16,0),0)</f>
        <v>0</v>
      </c>
      <c r="AG587" s="50">
        <f>IFERROR(VLOOKUP($A587,total!$B$4:$AB$437,7,0),0)</f>
        <v>0</v>
      </c>
      <c r="AH587" s="50">
        <f>IFERROR(VLOOKUP($A587,total!$B$4:$AD$437,29,0),0)</f>
        <v>0</v>
      </c>
      <c r="AI587" s="50">
        <f>IFERROR(VLOOKUP(A587,total!$B$4:$AN$437,39,0),0)</f>
        <v>0</v>
      </c>
      <c r="AJ587" s="51">
        <f t="shared" si="142"/>
        <v>0</v>
      </c>
      <c r="AK587" s="50">
        <f t="shared" si="143"/>
        <v>0</v>
      </c>
      <c r="AL587" s="50">
        <f t="shared" si="144"/>
        <v>0</v>
      </c>
      <c r="AM587" s="50">
        <f t="shared" si="145"/>
        <v>0</v>
      </c>
      <c r="AN587" s="50" t="e">
        <f t="shared" si="139"/>
        <v>#REF!</v>
      </c>
      <c r="AO587" s="50" t="e">
        <f t="shared" si="139"/>
        <v>#REF!</v>
      </c>
      <c r="AP587" s="50" t="e">
        <f t="shared" si="139"/>
        <v>#REF!</v>
      </c>
      <c r="AQ587" s="50">
        <f>IFERROR(VLOOKUP(TEXT($A587,"000000"),[6]Página1!$A$8:$S$801,13,FALSE),0)</f>
        <v>0</v>
      </c>
      <c r="AR587" s="50">
        <f>IFERROR(VLOOKUP(TEXT($A587,"000000"),[6]Página1!$A$8:$S$801,16,FALSE),0)</f>
        <v>0</v>
      </c>
      <c r="AS587" s="50">
        <f>IFERROR(VLOOKUP(TEXT($A587,"000000"),[6]Página1!$A$8:$S$801,19,FALSE),0)</f>
        <v>0</v>
      </c>
      <c r="AT587" s="50">
        <f>IFERROR(VLOOKUP(TEXT($A587,"000000"),[7]Página1!$A$8:$R$814,12,FALSE),0)</f>
        <v>0</v>
      </c>
      <c r="AU587" s="50">
        <f>IFERROR(VLOOKUP(TEXT($A587,"000000"),[7]Página1!$A$8:$R$814,15,FALSE),0)</f>
        <v>0</v>
      </c>
      <c r="AV587" s="50">
        <f>IFERROR(VLOOKUP(TEXT($A587,"000000"),[7]Página1!$A$8:$R$814,18,FALSE),0)</f>
        <v>0</v>
      </c>
      <c r="AW587" s="50"/>
      <c r="AX587" s="51" t="e">
        <f t="shared" si="146"/>
        <v>#REF!</v>
      </c>
      <c r="AY587" s="51" t="e">
        <f t="shared" si="147"/>
        <v>#REF!</v>
      </c>
      <c r="AZ587" s="51" t="e">
        <f t="shared" si="148"/>
        <v>#REF!</v>
      </c>
      <c r="BA587" s="51" t="e">
        <f t="shared" si="149"/>
        <v>#REF!</v>
      </c>
      <c r="BB587" s="51">
        <f t="shared" si="150"/>
        <v>0</v>
      </c>
      <c r="BC587" s="51" t="e">
        <f t="shared" si="151"/>
        <v>#REF!</v>
      </c>
      <c r="BD587" s="51">
        <f t="shared" si="152"/>
        <v>0</v>
      </c>
      <c r="BE587" s="51">
        <f>IFERROR(VLOOKUP(A587,salario!A$2:P$91,11,FALSE),0)</f>
        <v>0</v>
      </c>
      <c r="BF587" s="51">
        <f>SUMIFS(topmanager!$D:$D,topmanager!$C:$C,rs_nova!$A587,topmanager!$A:$A,rs_nova!BF$2)</f>
        <v>0</v>
      </c>
      <c r="BG587" s="51">
        <f>SUMIFS(topmanager!$D:$D,topmanager!$C:$C,rs_nova!$A587,topmanager!$A:$A,rs_nova!BG$2)</f>
        <v>0</v>
      </c>
      <c r="BH587" s="51">
        <f>SUMIFS(topmanager!$D:$D,topmanager!$C:$C,rs_nova!$A587,topmanager!$A:$A,rs_nova!BH$2)</f>
        <v>0</v>
      </c>
      <c r="BI587" s="51">
        <f>SUMIFS(topmanager!$D:$D,topmanager!$C:$C,rs_nova!$A587,topmanager!$A:$A,rs_nova!BI$2)</f>
        <v>0</v>
      </c>
      <c r="BJ587" s="51">
        <f>SUMIFS(topmanager!$D:$D,topmanager!$C:$C,rs_nova!$A587,topmanager!$A:$A,rs_nova!BJ$2)+SUMIFS(topmanager!$D:$D,topmanager!$C:$C,rs_nova!$A587,topmanager!$A:$A,rs_nova!BJ$2+1)</f>
        <v>0</v>
      </c>
      <c r="BK587" s="51">
        <f>IFERROR(VLOOKUP(A587,[8]ferias!$C$4:$G$100,5,FALSE),0)</f>
        <v>0</v>
      </c>
      <c r="BL587" s="51">
        <f>SUMIFS(topmanager!$D:$D,topmanager!$C:$C,rs_nova!$A587,topmanager!$A:$A,rs_nova!BL$2)</f>
        <v>0</v>
      </c>
      <c r="BM587" s="51">
        <f>SUMIFS(topmanager!$D:$D,topmanager!$C:$C,rs_nova!$A587,topmanager!$A:$A,rs_nova!BM$2)+SUMIFS(topmanager!$D:$D,topmanager!$C:$C,rs_nova!$A591,topmanager!$A:$A,151)</f>
        <v>0</v>
      </c>
      <c r="BN587" s="51">
        <f t="shared" si="153"/>
        <v>0</v>
      </c>
    </row>
    <row r="588" spans="1:66">
      <c r="A588" s="47" t="e">
        <f>total!#REF!</f>
        <v>#REF!</v>
      </c>
      <c r="B588" s="47">
        <f t="shared" si="140"/>
        <v>0</v>
      </c>
      <c r="C588" s="48" t="e">
        <f>total!#REF!</f>
        <v>#REF!</v>
      </c>
      <c r="D588" s="49" t="str">
        <f>IFERROR(VLOOKUP(A588,salario!A$3:J$32,10,FALSE),"")</f>
        <v/>
      </c>
      <c r="E588" s="49" t="str">
        <f>IFERROR(IF(VLOOKUP(A588,salario!A$3:O$32,15,FALSE)="","",VLOOKUP(A588,salario!A$3:O$32,15,FALSE)),"")</f>
        <v/>
      </c>
      <c r="F588" s="47" t="str">
        <f>IFERROR(VLOOKUP(A588,[5]base_pessoal!$B$2:$P$1504,13,FALSE),"")</f>
        <v/>
      </c>
      <c r="G588" s="50">
        <f>IFERROR(VLOOKUP(A588,salario!A$2:P$91,11,FALSE),0)*B588/30</f>
        <v>0</v>
      </c>
      <c r="H588" s="50">
        <f>SUMIFS(topmanager!$D:$D,topmanager!$C:$C,rs_nova!$A588,topmanager!$A:$A,rs_nova!H$2)+SUMIFS(topmanager!$D:$D,topmanager!$C:$C,rs_nova!$A588,topmanager!$A:$A,63)</f>
        <v>0</v>
      </c>
      <c r="I588" s="50">
        <f>-SUMIFS(topmanager!$D:$D,topmanager!$C:$C,rs_nova!$A588,topmanager!$A:$A,rs_nova!I$2)</f>
        <v>0</v>
      </c>
      <c r="J588" s="50">
        <f>SUMIFS(topmanager!$D:$D,topmanager!$C:$C,rs_nova!$A588,topmanager!$A:$A,rs_nova!J$2)</f>
        <v>0</v>
      </c>
      <c r="K588" s="50">
        <f>SUMIFS(topmanager!$D:$D,topmanager!$C:$C,rs_nova!$A588,topmanager!$A:$A,rs_nova!K$2)+SUMIFS(topmanager!$D:$D,topmanager!$C:$C,rs_nova!$A588,topmanager!$A:$A,911)</f>
        <v>0</v>
      </c>
      <c r="L588" s="50">
        <f>SUMIFS(topmanager!$D:$D,topmanager!$C:$C,rs_nova!$A588,topmanager!$A:$A,rs_nova!L$2)</f>
        <v>0</v>
      </c>
      <c r="M588" s="50">
        <f>SUMIFS(topmanager!$D:$D,topmanager!$C:$C,rs_nova!$A588,topmanager!$A:$A,rs_nova!M$2)+SUMIFS(topmanager!$D:$D,topmanager!$C:$C,rs_nova!$A588,topmanager!$A:$A,908)+SUMIFS(topmanager!$D:$D,topmanager!$C:$C,rs_nova!$A588,topmanager!$A:$A,550)</f>
        <v>0</v>
      </c>
      <c r="N588" s="50">
        <f>SUMIFS(topmanager!$D:$D,topmanager!$C:$C,rs_nova!$A588,topmanager!$A:$A,rs_nova!N$2)</f>
        <v>0</v>
      </c>
      <c r="O588" s="51">
        <f t="shared" si="141"/>
        <v>0</v>
      </c>
      <c r="P588" s="50">
        <f>IFERROR(VLOOKUP($A588,total!$B$4:$AW$437,27,0),0)</f>
        <v>0</v>
      </c>
      <c r="Q588" s="50">
        <f>IFERROR(VLOOKUP($A588,total!$B$4:$AW$437,21,0),0)</f>
        <v>0</v>
      </c>
      <c r="R588" s="50">
        <f>IFERROR(VLOOKUP($A588,total!$B$4:$AW$437,25,0),0)+IFERROR(VLOOKUP($A588,total!$B$4:$AW$437,36,0),0)</f>
        <v>0</v>
      </c>
      <c r="S588" s="50">
        <f>IFERROR(VLOOKUP(A588,gympass!$A$2:$F$148,6,0),0)</f>
        <v>0</v>
      </c>
      <c r="T588" s="50">
        <f>IFERROR(VLOOKUP($A588,total!$B$4:$AW$437,42,0),0)</f>
        <v>0</v>
      </c>
      <c r="U588" s="50">
        <f>IFERROR(VLOOKUP($A588,total!$B$4:$AW$437,32,0),0)</f>
        <v>0</v>
      </c>
      <c r="V588" s="50">
        <f>IFERROR(VLOOKUP($A588,total!$B$4:$AW$437,28,0),0)</f>
        <v>0</v>
      </c>
      <c r="W588" s="50">
        <f>IFERROR(VLOOKUP($A588,total!$B$4:$AX$437,49,0),0)</f>
        <v>0</v>
      </c>
      <c r="X588" s="50"/>
      <c r="Y588" s="50">
        <f>IFERROR(VLOOKUP(A588,#REF!,4,0),0)</f>
        <v>0</v>
      </c>
      <c r="Z588" s="50">
        <f>IFERROR(VLOOKUP(B588,#REF!,8,0),0)</f>
        <v>0</v>
      </c>
      <c r="AA588" s="50">
        <f>IFERROR(VLOOKUP($A588,total!$B$4:$AW$437,45,0),0)</f>
        <v>0</v>
      </c>
      <c r="AB588" s="50">
        <f>IFERROR(VLOOKUP($A588,total!$B$4:$AW$437,48,0),0)</f>
        <v>0</v>
      </c>
      <c r="AC588" s="50">
        <f>IFERROR(VLOOKUP($A588,total!$B$4:$AB$437,19,0),0)</f>
        <v>0</v>
      </c>
      <c r="AD588" s="50">
        <f>IFERROR(VLOOKUP($A588,total!$B$4:$AB$437,10,0),0)</f>
        <v>0</v>
      </c>
      <c r="AE588" s="50">
        <f>IFERROR(VLOOKUP($A588,total!$B$4:$AB$437,13,0),0)-SUMIFS(topmanager!$D:$D,topmanager!$C:$C,rs_nova!$A592,topmanager!$A:$A,856)</f>
        <v>0</v>
      </c>
      <c r="AF588" s="50">
        <f>IFERROR(VLOOKUP($A588,total!$B$4:$AB$437,16,0),0)</f>
        <v>0</v>
      </c>
      <c r="AG588" s="50">
        <f>IFERROR(VLOOKUP($A588,total!$B$4:$AB$437,7,0),0)</f>
        <v>0</v>
      </c>
      <c r="AH588" s="50">
        <f>IFERROR(VLOOKUP($A588,total!$B$4:$AD$437,29,0),0)</f>
        <v>0</v>
      </c>
      <c r="AI588" s="50">
        <f>IFERROR(VLOOKUP(A588,total!$B$4:$AN$437,39,0),0)</f>
        <v>0</v>
      </c>
      <c r="AJ588" s="51">
        <f t="shared" si="142"/>
        <v>0</v>
      </c>
      <c r="AK588" s="50">
        <f t="shared" si="143"/>
        <v>0</v>
      </c>
      <c r="AL588" s="50">
        <f t="shared" si="144"/>
        <v>0</v>
      </c>
      <c r="AM588" s="50">
        <f t="shared" si="145"/>
        <v>0</v>
      </c>
      <c r="AN588" s="50" t="e">
        <f t="shared" si="139"/>
        <v>#REF!</v>
      </c>
      <c r="AO588" s="50" t="e">
        <f t="shared" si="139"/>
        <v>#REF!</v>
      </c>
      <c r="AP588" s="50" t="e">
        <f t="shared" si="139"/>
        <v>#REF!</v>
      </c>
      <c r="AQ588" s="50">
        <f>IFERROR(VLOOKUP(TEXT($A588,"000000"),[6]Página1!$A$8:$S$801,13,FALSE),0)</f>
        <v>0</v>
      </c>
      <c r="AR588" s="50">
        <f>IFERROR(VLOOKUP(TEXT($A588,"000000"),[6]Página1!$A$8:$S$801,16,FALSE),0)</f>
        <v>0</v>
      </c>
      <c r="AS588" s="50">
        <f>IFERROR(VLOOKUP(TEXT($A588,"000000"),[6]Página1!$A$8:$S$801,19,FALSE),0)</f>
        <v>0</v>
      </c>
      <c r="AT588" s="50">
        <f>IFERROR(VLOOKUP(TEXT($A588,"000000"),[7]Página1!$A$8:$R$814,12,FALSE),0)</f>
        <v>0</v>
      </c>
      <c r="AU588" s="50">
        <f>IFERROR(VLOOKUP(TEXT($A588,"000000"),[7]Página1!$A$8:$R$814,15,FALSE),0)</f>
        <v>0</v>
      </c>
      <c r="AV588" s="50">
        <f>IFERROR(VLOOKUP(TEXT($A588,"000000"),[7]Página1!$A$8:$R$814,18,FALSE),0)</f>
        <v>0</v>
      </c>
      <c r="AW588" s="50"/>
      <c r="AX588" s="51" t="e">
        <f t="shared" si="146"/>
        <v>#REF!</v>
      </c>
      <c r="AY588" s="51" t="e">
        <f t="shared" si="147"/>
        <v>#REF!</v>
      </c>
      <c r="AZ588" s="51" t="e">
        <f t="shared" si="148"/>
        <v>#REF!</v>
      </c>
      <c r="BA588" s="51" t="e">
        <f t="shared" si="149"/>
        <v>#REF!</v>
      </c>
      <c r="BB588" s="51">
        <f t="shared" si="150"/>
        <v>0</v>
      </c>
      <c r="BC588" s="51" t="e">
        <f t="shared" si="151"/>
        <v>#REF!</v>
      </c>
      <c r="BD588" s="51">
        <f t="shared" si="152"/>
        <v>0</v>
      </c>
      <c r="BE588" s="51">
        <f>IFERROR(VLOOKUP(A588,salario!A$2:P$91,11,FALSE),0)</f>
        <v>0</v>
      </c>
      <c r="BF588" s="51">
        <f>SUMIFS(topmanager!$D:$D,topmanager!$C:$C,rs_nova!$A588,topmanager!$A:$A,rs_nova!BF$2)</f>
        <v>0</v>
      </c>
      <c r="BG588" s="51">
        <f>SUMIFS(topmanager!$D:$D,topmanager!$C:$C,rs_nova!$A588,topmanager!$A:$A,rs_nova!BG$2)</f>
        <v>0</v>
      </c>
      <c r="BH588" s="51">
        <f>SUMIFS(topmanager!$D:$D,topmanager!$C:$C,rs_nova!$A588,topmanager!$A:$A,rs_nova!BH$2)</f>
        <v>0</v>
      </c>
      <c r="BI588" s="51">
        <f>SUMIFS(topmanager!$D:$D,topmanager!$C:$C,rs_nova!$A588,topmanager!$A:$A,rs_nova!BI$2)</f>
        <v>0</v>
      </c>
      <c r="BJ588" s="51">
        <f>SUMIFS(topmanager!$D:$D,topmanager!$C:$C,rs_nova!$A588,topmanager!$A:$A,rs_nova!BJ$2)+SUMIFS(topmanager!$D:$D,topmanager!$C:$C,rs_nova!$A588,topmanager!$A:$A,rs_nova!BJ$2+1)</f>
        <v>0</v>
      </c>
      <c r="BK588" s="51">
        <f>IFERROR(VLOOKUP(A588,[8]ferias!$C$4:$G$100,5,FALSE),0)</f>
        <v>0</v>
      </c>
      <c r="BL588" s="51">
        <f>SUMIFS(topmanager!$D:$D,topmanager!$C:$C,rs_nova!$A588,topmanager!$A:$A,rs_nova!BL$2)</f>
        <v>0</v>
      </c>
      <c r="BM588" s="51">
        <f>SUMIFS(topmanager!$D:$D,topmanager!$C:$C,rs_nova!$A588,topmanager!$A:$A,rs_nova!BM$2)+SUMIFS(topmanager!$D:$D,topmanager!$C:$C,rs_nova!$A592,topmanager!$A:$A,151)</f>
        <v>0</v>
      </c>
      <c r="BN588" s="51">
        <f t="shared" si="153"/>
        <v>0</v>
      </c>
    </row>
    <row r="589" spans="1:66">
      <c r="A589" s="47" t="e">
        <f>total!#REF!</f>
        <v>#REF!</v>
      </c>
      <c r="B589" s="47">
        <f t="shared" si="140"/>
        <v>0</v>
      </c>
      <c r="C589" s="48" t="e">
        <f>total!#REF!</f>
        <v>#REF!</v>
      </c>
      <c r="D589" s="49" t="str">
        <f>IFERROR(VLOOKUP(A589,salario!A$3:J$32,10,FALSE),"")</f>
        <v/>
      </c>
      <c r="E589" s="49" t="str">
        <f>IFERROR(IF(VLOOKUP(A589,salario!A$3:O$32,15,FALSE)="","",VLOOKUP(A589,salario!A$3:O$32,15,FALSE)),"")</f>
        <v/>
      </c>
      <c r="F589" s="47" t="str">
        <f>IFERROR(VLOOKUP(A589,[5]base_pessoal!$B$2:$P$1504,13,FALSE),"")</f>
        <v/>
      </c>
      <c r="G589" s="50">
        <f>IFERROR(VLOOKUP(A589,salario!A$2:P$91,11,FALSE),0)*B589/30</f>
        <v>0</v>
      </c>
      <c r="H589" s="50">
        <f>SUMIFS(topmanager!$D:$D,topmanager!$C:$C,rs_nova!$A589,topmanager!$A:$A,rs_nova!H$2)+SUMIFS(topmanager!$D:$D,topmanager!$C:$C,rs_nova!$A589,topmanager!$A:$A,63)</f>
        <v>0</v>
      </c>
      <c r="I589" s="50">
        <f>-SUMIFS(topmanager!$D:$D,topmanager!$C:$C,rs_nova!$A589,topmanager!$A:$A,rs_nova!I$2)</f>
        <v>0</v>
      </c>
      <c r="J589" s="50">
        <f>SUMIFS(topmanager!$D:$D,topmanager!$C:$C,rs_nova!$A589,topmanager!$A:$A,rs_nova!J$2)</f>
        <v>0</v>
      </c>
      <c r="K589" s="50">
        <f>SUMIFS(topmanager!$D:$D,topmanager!$C:$C,rs_nova!$A589,topmanager!$A:$A,rs_nova!K$2)+SUMIFS(topmanager!$D:$D,topmanager!$C:$C,rs_nova!$A589,topmanager!$A:$A,911)</f>
        <v>0</v>
      </c>
      <c r="L589" s="50">
        <f>SUMIFS(topmanager!$D:$D,topmanager!$C:$C,rs_nova!$A589,topmanager!$A:$A,rs_nova!L$2)</f>
        <v>0</v>
      </c>
      <c r="M589" s="50">
        <f>SUMIFS(topmanager!$D:$D,topmanager!$C:$C,rs_nova!$A589,topmanager!$A:$A,rs_nova!M$2)+SUMIFS(topmanager!$D:$D,topmanager!$C:$C,rs_nova!$A589,topmanager!$A:$A,908)+SUMIFS(topmanager!$D:$D,topmanager!$C:$C,rs_nova!$A589,topmanager!$A:$A,550)</f>
        <v>0</v>
      </c>
      <c r="N589" s="50">
        <f>SUMIFS(topmanager!$D:$D,topmanager!$C:$C,rs_nova!$A589,topmanager!$A:$A,rs_nova!N$2)</f>
        <v>0</v>
      </c>
      <c r="O589" s="51">
        <f t="shared" si="141"/>
        <v>0</v>
      </c>
      <c r="P589" s="50">
        <f>IFERROR(VLOOKUP($A589,total!$B$4:$AW$437,27,0),0)</f>
        <v>0</v>
      </c>
      <c r="Q589" s="50">
        <f>IFERROR(VLOOKUP($A589,total!$B$4:$AW$437,21,0),0)</f>
        <v>0</v>
      </c>
      <c r="R589" s="50">
        <f>IFERROR(VLOOKUP($A589,total!$B$4:$AW$437,25,0),0)+IFERROR(VLOOKUP($A589,total!$B$4:$AW$437,36,0),0)</f>
        <v>0</v>
      </c>
      <c r="S589" s="50">
        <f>IFERROR(VLOOKUP(A589,gympass!$A$2:$F$148,6,0),0)</f>
        <v>0</v>
      </c>
      <c r="T589" s="50">
        <f>IFERROR(VLOOKUP($A589,total!$B$4:$AW$437,42,0),0)</f>
        <v>0</v>
      </c>
      <c r="U589" s="50">
        <f>IFERROR(VLOOKUP($A589,total!$B$4:$AW$437,32,0),0)</f>
        <v>0</v>
      </c>
      <c r="V589" s="50">
        <f>IFERROR(VLOOKUP($A589,total!$B$4:$AW$437,28,0),0)</f>
        <v>0</v>
      </c>
      <c r="W589" s="50">
        <f>IFERROR(VLOOKUP($A589,total!$B$4:$AX$437,49,0),0)</f>
        <v>0</v>
      </c>
      <c r="X589" s="50"/>
      <c r="Y589" s="50">
        <f>IFERROR(VLOOKUP(A589,#REF!,4,0),0)</f>
        <v>0</v>
      </c>
      <c r="Z589" s="50">
        <f>IFERROR(VLOOKUP(B589,#REF!,8,0),0)</f>
        <v>0</v>
      </c>
      <c r="AA589" s="50">
        <f>IFERROR(VLOOKUP($A589,total!$B$4:$AW$437,45,0),0)</f>
        <v>0</v>
      </c>
      <c r="AB589" s="50">
        <f>IFERROR(VLOOKUP($A589,total!$B$4:$AW$437,48,0),0)</f>
        <v>0</v>
      </c>
      <c r="AC589" s="50">
        <f>IFERROR(VLOOKUP($A589,total!$B$4:$AB$437,19,0),0)</f>
        <v>0</v>
      </c>
      <c r="AD589" s="50">
        <f>IFERROR(VLOOKUP($A589,total!$B$4:$AB$437,10,0),0)</f>
        <v>0</v>
      </c>
      <c r="AE589" s="50">
        <f>IFERROR(VLOOKUP($A589,total!$B$4:$AB$437,13,0),0)-SUMIFS(topmanager!$D:$D,topmanager!$C:$C,rs_nova!$A593,topmanager!$A:$A,856)</f>
        <v>0</v>
      </c>
      <c r="AF589" s="50">
        <f>IFERROR(VLOOKUP($A589,total!$B$4:$AB$437,16,0),0)</f>
        <v>0</v>
      </c>
      <c r="AG589" s="50">
        <f>IFERROR(VLOOKUP($A589,total!$B$4:$AB$437,7,0),0)</f>
        <v>0</v>
      </c>
      <c r="AH589" s="50">
        <f>IFERROR(VLOOKUP($A589,total!$B$4:$AD$437,29,0),0)</f>
        <v>0</v>
      </c>
      <c r="AI589" s="50">
        <f>IFERROR(VLOOKUP(A589,total!$B$4:$AN$437,39,0),0)</f>
        <v>0</v>
      </c>
      <c r="AJ589" s="51">
        <f t="shared" si="142"/>
        <v>0</v>
      </c>
      <c r="AK589" s="50">
        <f t="shared" si="143"/>
        <v>0</v>
      </c>
      <c r="AL589" s="50">
        <f t="shared" si="144"/>
        <v>0</v>
      </c>
      <c r="AM589" s="50">
        <f t="shared" si="145"/>
        <v>0</v>
      </c>
      <c r="AN589" s="50" t="e">
        <f t="shared" si="139"/>
        <v>#REF!</v>
      </c>
      <c r="AO589" s="50" t="e">
        <f t="shared" si="139"/>
        <v>#REF!</v>
      </c>
      <c r="AP589" s="50" t="e">
        <f t="shared" si="139"/>
        <v>#REF!</v>
      </c>
      <c r="AQ589" s="50">
        <f>IFERROR(VLOOKUP(TEXT($A589,"000000"),[6]Página1!$A$8:$S$801,13,FALSE),0)</f>
        <v>0</v>
      </c>
      <c r="AR589" s="50">
        <f>IFERROR(VLOOKUP(TEXT($A589,"000000"),[6]Página1!$A$8:$S$801,16,FALSE),0)</f>
        <v>0</v>
      </c>
      <c r="AS589" s="50">
        <f>IFERROR(VLOOKUP(TEXT($A589,"000000"),[6]Página1!$A$8:$S$801,19,FALSE),0)</f>
        <v>0</v>
      </c>
      <c r="AT589" s="50">
        <f>IFERROR(VLOOKUP(TEXT($A589,"000000"),[7]Página1!$A$8:$R$814,12,FALSE),0)</f>
        <v>0</v>
      </c>
      <c r="AU589" s="50">
        <f>IFERROR(VLOOKUP(TEXT($A589,"000000"),[7]Página1!$A$8:$R$814,15,FALSE),0)</f>
        <v>0</v>
      </c>
      <c r="AV589" s="50">
        <f>IFERROR(VLOOKUP(TEXT($A589,"000000"),[7]Página1!$A$8:$R$814,18,FALSE),0)</f>
        <v>0</v>
      </c>
      <c r="AW589" s="50"/>
      <c r="AX589" s="51" t="e">
        <f t="shared" si="146"/>
        <v>#REF!</v>
      </c>
      <c r="AY589" s="51" t="e">
        <f t="shared" si="147"/>
        <v>#REF!</v>
      </c>
      <c r="AZ589" s="51" t="e">
        <f t="shared" si="148"/>
        <v>#REF!</v>
      </c>
      <c r="BA589" s="51" t="e">
        <f t="shared" si="149"/>
        <v>#REF!</v>
      </c>
      <c r="BB589" s="51">
        <f t="shared" si="150"/>
        <v>0</v>
      </c>
      <c r="BC589" s="51" t="e">
        <f t="shared" si="151"/>
        <v>#REF!</v>
      </c>
      <c r="BD589" s="51">
        <f t="shared" si="152"/>
        <v>0</v>
      </c>
      <c r="BE589" s="51">
        <f>IFERROR(VLOOKUP(A589,salario!A$2:P$91,11,FALSE),0)</f>
        <v>0</v>
      </c>
      <c r="BF589" s="51">
        <f>SUMIFS(topmanager!$D:$D,topmanager!$C:$C,rs_nova!$A589,topmanager!$A:$A,rs_nova!BF$2)</f>
        <v>0</v>
      </c>
      <c r="BG589" s="51">
        <f>SUMIFS(topmanager!$D:$D,topmanager!$C:$C,rs_nova!$A589,topmanager!$A:$A,rs_nova!BG$2)</f>
        <v>0</v>
      </c>
      <c r="BH589" s="51">
        <f>SUMIFS(topmanager!$D:$D,topmanager!$C:$C,rs_nova!$A589,topmanager!$A:$A,rs_nova!BH$2)</f>
        <v>0</v>
      </c>
      <c r="BI589" s="51">
        <f>SUMIFS(topmanager!$D:$D,topmanager!$C:$C,rs_nova!$A589,topmanager!$A:$A,rs_nova!BI$2)</f>
        <v>0</v>
      </c>
      <c r="BJ589" s="51">
        <f>SUMIFS(topmanager!$D:$D,topmanager!$C:$C,rs_nova!$A589,topmanager!$A:$A,rs_nova!BJ$2)+SUMIFS(topmanager!$D:$D,topmanager!$C:$C,rs_nova!$A589,topmanager!$A:$A,rs_nova!BJ$2+1)</f>
        <v>0</v>
      </c>
      <c r="BK589" s="51">
        <f>IFERROR(VLOOKUP(A589,[8]ferias!$C$4:$G$100,5,FALSE),0)</f>
        <v>0</v>
      </c>
      <c r="BL589" s="51">
        <f>SUMIFS(topmanager!$D:$D,topmanager!$C:$C,rs_nova!$A589,topmanager!$A:$A,rs_nova!BL$2)</f>
        <v>0</v>
      </c>
      <c r="BM589" s="51">
        <f>SUMIFS(topmanager!$D:$D,topmanager!$C:$C,rs_nova!$A589,topmanager!$A:$A,rs_nova!BM$2)+SUMIFS(topmanager!$D:$D,topmanager!$C:$C,rs_nova!$A593,topmanager!$A:$A,151)</f>
        <v>0</v>
      </c>
      <c r="BN589" s="51">
        <f t="shared" si="153"/>
        <v>0</v>
      </c>
    </row>
    <row r="590" spans="1:66">
      <c r="A590" s="47" t="e">
        <f>total!#REF!</f>
        <v>#REF!</v>
      </c>
      <c r="B590" s="47">
        <f t="shared" si="140"/>
        <v>0</v>
      </c>
      <c r="C590" s="48" t="e">
        <f>total!#REF!</f>
        <v>#REF!</v>
      </c>
      <c r="D590" s="49" t="str">
        <f>IFERROR(VLOOKUP(A590,salario!A$3:J$32,10,FALSE),"")</f>
        <v/>
      </c>
      <c r="E590" s="49" t="str">
        <f>IFERROR(IF(VLOOKUP(A590,salario!A$3:O$32,15,FALSE)="","",VLOOKUP(A590,salario!A$3:O$32,15,FALSE)),"")</f>
        <v/>
      </c>
      <c r="F590" s="47" t="str">
        <f>IFERROR(VLOOKUP(A590,[5]base_pessoal!$B$2:$P$1504,13,FALSE),"")</f>
        <v/>
      </c>
      <c r="G590" s="50">
        <f>IFERROR(VLOOKUP(A590,salario!A$2:P$91,11,FALSE),0)*B590/30</f>
        <v>0</v>
      </c>
      <c r="H590" s="50">
        <f>SUMIFS(topmanager!$D:$D,topmanager!$C:$C,rs_nova!$A590,topmanager!$A:$A,rs_nova!H$2)+SUMIFS(topmanager!$D:$D,topmanager!$C:$C,rs_nova!$A590,topmanager!$A:$A,63)</f>
        <v>0</v>
      </c>
      <c r="I590" s="50">
        <f>-SUMIFS(topmanager!$D:$D,topmanager!$C:$C,rs_nova!$A590,topmanager!$A:$A,rs_nova!I$2)</f>
        <v>0</v>
      </c>
      <c r="J590" s="50">
        <f>SUMIFS(topmanager!$D:$D,topmanager!$C:$C,rs_nova!$A590,topmanager!$A:$A,rs_nova!J$2)</f>
        <v>0</v>
      </c>
      <c r="K590" s="50">
        <f>SUMIFS(topmanager!$D:$D,topmanager!$C:$C,rs_nova!$A590,topmanager!$A:$A,rs_nova!K$2)+SUMIFS(topmanager!$D:$D,topmanager!$C:$C,rs_nova!$A590,topmanager!$A:$A,911)</f>
        <v>0</v>
      </c>
      <c r="L590" s="50">
        <f>SUMIFS(topmanager!$D:$D,topmanager!$C:$C,rs_nova!$A590,topmanager!$A:$A,rs_nova!L$2)</f>
        <v>0</v>
      </c>
      <c r="M590" s="50">
        <f>SUMIFS(topmanager!$D:$D,topmanager!$C:$C,rs_nova!$A590,topmanager!$A:$A,rs_nova!M$2)+SUMIFS(topmanager!$D:$D,topmanager!$C:$C,rs_nova!$A590,topmanager!$A:$A,908)+SUMIFS(topmanager!$D:$D,topmanager!$C:$C,rs_nova!$A590,topmanager!$A:$A,550)</f>
        <v>0</v>
      </c>
      <c r="N590" s="50">
        <f>SUMIFS(topmanager!$D:$D,topmanager!$C:$C,rs_nova!$A590,topmanager!$A:$A,rs_nova!N$2)</f>
        <v>0</v>
      </c>
      <c r="O590" s="51">
        <f t="shared" si="141"/>
        <v>0</v>
      </c>
      <c r="P590" s="50">
        <f>IFERROR(VLOOKUP($A590,total!$B$4:$AW$437,27,0),0)</f>
        <v>0</v>
      </c>
      <c r="Q590" s="50">
        <f>IFERROR(VLOOKUP($A590,total!$B$4:$AW$437,21,0),0)</f>
        <v>0</v>
      </c>
      <c r="R590" s="50">
        <f>IFERROR(VLOOKUP($A590,total!$B$4:$AW$437,25,0),0)+IFERROR(VLOOKUP($A590,total!$B$4:$AW$437,36,0),0)</f>
        <v>0</v>
      </c>
      <c r="S590" s="50">
        <f>IFERROR(VLOOKUP(A590,gympass!$A$2:$F$148,6,0),0)</f>
        <v>0</v>
      </c>
      <c r="T590" s="50">
        <f>IFERROR(VLOOKUP($A590,total!$B$4:$AW$437,42,0),0)</f>
        <v>0</v>
      </c>
      <c r="U590" s="50">
        <f>IFERROR(VLOOKUP($A590,total!$B$4:$AW$437,32,0),0)</f>
        <v>0</v>
      </c>
      <c r="V590" s="50">
        <f>IFERROR(VLOOKUP($A590,total!$B$4:$AW$437,28,0),0)</f>
        <v>0</v>
      </c>
      <c r="W590" s="50">
        <f>IFERROR(VLOOKUP($A590,total!$B$4:$AX$437,49,0),0)</f>
        <v>0</v>
      </c>
      <c r="X590" s="50"/>
      <c r="Y590" s="50">
        <f>IFERROR(VLOOKUP(A590,#REF!,4,0),0)</f>
        <v>0</v>
      </c>
      <c r="Z590" s="50">
        <f>IFERROR(VLOOKUP(B590,#REF!,8,0),0)</f>
        <v>0</v>
      </c>
      <c r="AA590" s="50">
        <f>IFERROR(VLOOKUP($A590,total!$B$4:$AW$437,45,0),0)</f>
        <v>0</v>
      </c>
      <c r="AB590" s="50">
        <f>IFERROR(VLOOKUP($A590,total!$B$4:$AW$437,48,0),0)</f>
        <v>0</v>
      </c>
      <c r="AC590" s="50">
        <f>IFERROR(VLOOKUP($A590,total!$B$4:$AB$437,19,0),0)</f>
        <v>0</v>
      </c>
      <c r="AD590" s="50">
        <f>IFERROR(VLOOKUP($A590,total!$B$4:$AB$437,10,0),0)</f>
        <v>0</v>
      </c>
      <c r="AE590" s="50">
        <f>IFERROR(VLOOKUP($A590,total!$B$4:$AB$437,13,0),0)-SUMIFS(topmanager!$D:$D,topmanager!$C:$C,rs_nova!$A594,topmanager!$A:$A,856)</f>
        <v>0</v>
      </c>
      <c r="AF590" s="50">
        <f>IFERROR(VLOOKUP($A590,total!$B$4:$AB$437,16,0),0)</f>
        <v>0</v>
      </c>
      <c r="AG590" s="50">
        <f>IFERROR(VLOOKUP($A590,total!$B$4:$AB$437,7,0),0)</f>
        <v>0</v>
      </c>
      <c r="AH590" s="50">
        <f>IFERROR(VLOOKUP($A590,total!$B$4:$AD$437,29,0),0)</f>
        <v>0</v>
      </c>
      <c r="AI590" s="50">
        <f>IFERROR(VLOOKUP(A590,total!$B$4:$AN$437,39,0),0)</f>
        <v>0</v>
      </c>
      <c r="AJ590" s="51">
        <f t="shared" si="142"/>
        <v>0</v>
      </c>
      <c r="AK590" s="50">
        <f t="shared" si="143"/>
        <v>0</v>
      </c>
      <c r="AL590" s="50">
        <f t="shared" si="144"/>
        <v>0</v>
      </c>
      <c r="AM590" s="50">
        <f t="shared" si="145"/>
        <v>0</v>
      </c>
      <c r="AN590" s="50" t="e">
        <f t="shared" si="139"/>
        <v>#REF!</v>
      </c>
      <c r="AO590" s="50" t="e">
        <f t="shared" si="139"/>
        <v>#REF!</v>
      </c>
      <c r="AP590" s="50" t="e">
        <f t="shared" si="139"/>
        <v>#REF!</v>
      </c>
      <c r="AQ590" s="50">
        <f>IFERROR(VLOOKUP(TEXT($A590,"000000"),[6]Página1!$A$8:$S$801,13,FALSE),0)</f>
        <v>0</v>
      </c>
      <c r="AR590" s="50">
        <f>IFERROR(VLOOKUP(TEXT($A590,"000000"),[6]Página1!$A$8:$S$801,16,FALSE),0)</f>
        <v>0</v>
      </c>
      <c r="AS590" s="50">
        <f>IFERROR(VLOOKUP(TEXT($A590,"000000"),[6]Página1!$A$8:$S$801,19,FALSE),0)</f>
        <v>0</v>
      </c>
      <c r="AT590" s="50">
        <f>IFERROR(VLOOKUP(TEXT($A590,"000000"),[7]Página1!$A$8:$R$814,12,FALSE),0)</f>
        <v>0</v>
      </c>
      <c r="AU590" s="50">
        <f>IFERROR(VLOOKUP(TEXT($A590,"000000"),[7]Página1!$A$8:$R$814,15,FALSE),0)</f>
        <v>0</v>
      </c>
      <c r="AV590" s="50">
        <f>IFERROR(VLOOKUP(TEXT($A590,"000000"),[7]Página1!$A$8:$R$814,18,FALSE),0)</f>
        <v>0</v>
      </c>
      <c r="AW590" s="50"/>
      <c r="AX590" s="51" t="e">
        <f t="shared" si="146"/>
        <v>#REF!</v>
      </c>
      <c r="AY590" s="51" t="e">
        <f t="shared" si="147"/>
        <v>#REF!</v>
      </c>
      <c r="AZ590" s="51" t="e">
        <f t="shared" si="148"/>
        <v>#REF!</v>
      </c>
      <c r="BA590" s="51" t="e">
        <f t="shared" si="149"/>
        <v>#REF!</v>
      </c>
      <c r="BB590" s="51">
        <f t="shared" si="150"/>
        <v>0</v>
      </c>
      <c r="BC590" s="51" t="e">
        <f t="shared" si="151"/>
        <v>#REF!</v>
      </c>
      <c r="BD590" s="51">
        <f t="shared" si="152"/>
        <v>0</v>
      </c>
      <c r="BE590" s="51">
        <f>IFERROR(VLOOKUP(A590,salario!A$2:P$91,11,FALSE),0)</f>
        <v>0</v>
      </c>
      <c r="BF590" s="51">
        <f>SUMIFS(topmanager!$D:$D,topmanager!$C:$C,rs_nova!$A590,topmanager!$A:$A,rs_nova!BF$2)</f>
        <v>0</v>
      </c>
      <c r="BG590" s="51">
        <f>SUMIFS(topmanager!$D:$D,topmanager!$C:$C,rs_nova!$A590,topmanager!$A:$A,rs_nova!BG$2)</f>
        <v>0</v>
      </c>
      <c r="BH590" s="51">
        <f>SUMIFS(topmanager!$D:$D,topmanager!$C:$C,rs_nova!$A590,topmanager!$A:$A,rs_nova!BH$2)</f>
        <v>0</v>
      </c>
      <c r="BI590" s="51">
        <f>SUMIFS(topmanager!$D:$D,topmanager!$C:$C,rs_nova!$A590,topmanager!$A:$A,rs_nova!BI$2)</f>
        <v>0</v>
      </c>
      <c r="BJ590" s="51">
        <f>SUMIFS(topmanager!$D:$D,topmanager!$C:$C,rs_nova!$A590,topmanager!$A:$A,rs_nova!BJ$2)+SUMIFS(topmanager!$D:$D,topmanager!$C:$C,rs_nova!$A590,topmanager!$A:$A,rs_nova!BJ$2+1)</f>
        <v>0</v>
      </c>
      <c r="BK590" s="51">
        <f>IFERROR(VLOOKUP(A590,[8]ferias!$C$4:$G$100,5,FALSE),0)</f>
        <v>0</v>
      </c>
      <c r="BL590" s="51">
        <f>SUMIFS(topmanager!$D:$D,topmanager!$C:$C,rs_nova!$A590,topmanager!$A:$A,rs_nova!BL$2)</f>
        <v>0</v>
      </c>
      <c r="BM590" s="51">
        <f>SUMIFS(topmanager!$D:$D,topmanager!$C:$C,rs_nova!$A590,topmanager!$A:$A,rs_nova!BM$2)+SUMIFS(topmanager!$D:$D,topmanager!$C:$C,rs_nova!$A594,topmanager!$A:$A,151)</f>
        <v>0</v>
      </c>
      <c r="BN590" s="51">
        <f t="shared" si="153"/>
        <v>0</v>
      </c>
    </row>
    <row r="591" spans="1:66">
      <c r="A591" s="47" t="e">
        <f>total!#REF!</f>
        <v>#REF!</v>
      </c>
      <c r="B591" s="47">
        <f t="shared" si="140"/>
        <v>0</v>
      </c>
      <c r="C591" s="48" t="e">
        <f>total!#REF!</f>
        <v>#REF!</v>
      </c>
      <c r="D591" s="49" t="str">
        <f>IFERROR(VLOOKUP(A591,salario!A$3:J$32,10,FALSE),"")</f>
        <v/>
      </c>
      <c r="E591" s="49" t="str">
        <f>IFERROR(IF(VLOOKUP(A591,salario!A$3:O$32,15,FALSE)="","",VLOOKUP(A591,salario!A$3:O$32,15,FALSE)),"")</f>
        <v/>
      </c>
      <c r="F591" s="47" t="str">
        <f>IFERROR(VLOOKUP(A591,[5]base_pessoal!$B$2:$P$1504,13,FALSE),"")</f>
        <v/>
      </c>
      <c r="G591" s="50">
        <f>IFERROR(VLOOKUP(A591,salario!A$2:P$91,11,FALSE),0)*B591/30</f>
        <v>0</v>
      </c>
      <c r="H591" s="50">
        <f>SUMIFS(topmanager!$D:$D,topmanager!$C:$C,rs_nova!$A591,topmanager!$A:$A,rs_nova!H$2)+SUMIFS(topmanager!$D:$D,topmanager!$C:$C,rs_nova!$A591,topmanager!$A:$A,63)</f>
        <v>0</v>
      </c>
      <c r="I591" s="50">
        <f>-SUMIFS(topmanager!$D:$D,topmanager!$C:$C,rs_nova!$A591,topmanager!$A:$A,rs_nova!I$2)</f>
        <v>0</v>
      </c>
      <c r="J591" s="50">
        <f>SUMIFS(topmanager!$D:$D,topmanager!$C:$C,rs_nova!$A591,topmanager!$A:$A,rs_nova!J$2)</f>
        <v>0</v>
      </c>
      <c r="K591" s="50">
        <f>SUMIFS(topmanager!$D:$D,topmanager!$C:$C,rs_nova!$A591,topmanager!$A:$A,rs_nova!K$2)+SUMIFS(topmanager!$D:$D,topmanager!$C:$C,rs_nova!$A591,topmanager!$A:$A,911)</f>
        <v>0</v>
      </c>
      <c r="L591" s="50">
        <f>SUMIFS(topmanager!$D:$D,topmanager!$C:$C,rs_nova!$A591,topmanager!$A:$A,rs_nova!L$2)</f>
        <v>0</v>
      </c>
      <c r="M591" s="50">
        <f>SUMIFS(topmanager!$D:$D,topmanager!$C:$C,rs_nova!$A591,topmanager!$A:$A,rs_nova!M$2)+SUMIFS(topmanager!$D:$D,topmanager!$C:$C,rs_nova!$A591,topmanager!$A:$A,908)+SUMIFS(topmanager!$D:$D,topmanager!$C:$C,rs_nova!$A591,topmanager!$A:$A,550)</f>
        <v>0</v>
      </c>
      <c r="N591" s="50">
        <f>SUMIFS(topmanager!$D:$D,topmanager!$C:$C,rs_nova!$A591,topmanager!$A:$A,rs_nova!N$2)</f>
        <v>0</v>
      </c>
      <c r="O591" s="51">
        <f t="shared" si="141"/>
        <v>0</v>
      </c>
      <c r="P591" s="50">
        <f>IFERROR(VLOOKUP($A591,total!$B$4:$AW$437,27,0),0)</f>
        <v>0</v>
      </c>
      <c r="Q591" s="50">
        <f>IFERROR(VLOOKUP($A591,total!$B$4:$AW$437,21,0),0)</f>
        <v>0</v>
      </c>
      <c r="R591" s="50">
        <f>IFERROR(VLOOKUP($A591,total!$B$4:$AW$437,25,0),0)+IFERROR(VLOOKUP($A591,total!$B$4:$AW$437,36,0),0)</f>
        <v>0</v>
      </c>
      <c r="S591" s="50">
        <f>IFERROR(VLOOKUP(A591,gympass!$A$2:$F$148,6,0),0)</f>
        <v>0</v>
      </c>
      <c r="T591" s="50">
        <f>IFERROR(VLOOKUP($A591,total!$B$4:$AW$437,42,0),0)</f>
        <v>0</v>
      </c>
      <c r="U591" s="50">
        <f>IFERROR(VLOOKUP($A591,total!$B$4:$AW$437,32,0),0)</f>
        <v>0</v>
      </c>
      <c r="V591" s="50">
        <f>IFERROR(VLOOKUP($A591,total!$B$4:$AW$437,28,0),0)</f>
        <v>0</v>
      </c>
      <c r="W591" s="50">
        <f>IFERROR(VLOOKUP($A591,total!$B$4:$AX$437,49,0),0)</f>
        <v>0</v>
      </c>
      <c r="X591" s="50"/>
      <c r="Y591" s="50">
        <f>IFERROR(VLOOKUP(A591,#REF!,4,0),0)</f>
        <v>0</v>
      </c>
      <c r="Z591" s="50">
        <f>IFERROR(VLOOKUP(B591,#REF!,8,0),0)</f>
        <v>0</v>
      </c>
      <c r="AA591" s="50">
        <f>IFERROR(VLOOKUP($A591,total!$B$4:$AW$437,45,0),0)</f>
        <v>0</v>
      </c>
      <c r="AB591" s="50">
        <f>IFERROR(VLOOKUP($A591,total!$B$4:$AW$437,48,0),0)</f>
        <v>0</v>
      </c>
      <c r="AC591" s="50">
        <f>IFERROR(VLOOKUP($A591,total!$B$4:$AB$437,19,0),0)</f>
        <v>0</v>
      </c>
      <c r="AD591" s="50">
        <f>IFERROR(VLOOKUP($A591,total!$B$4:$AB$437,10,0),0)</f>
        <v>0</v>
      </c>
      <c r="AE591" s="50">
        <f>IFERROR(VLOOKUP($A591,total!$B$4:$AB$437,13,0),0)-SUMIFS(topmanager!$D:$D,topmanager!$C:$C,rs_nova!$A595,topmanager!$A:$A,856)</f>
        <v>0</v>
      </c>
      <c r="AF591" s="50">
        <f>IFERROR(VLOOKUP($A591,total!$B$4:$AB$437,16,0),0)</f>
        <v>0</v>
      </c>
      <c r="AG591" s="50">
        <f>IFERROR(VLOOKUP($A591,total!$B$4:$AB$437,7,0),0)</f>
        <v>0</v>
      </c>
      <c r="AH591" s="50">
        <f>IFERROR(VLOOKUP($A591,total!$B$4:$AD$437,29,0),0)</f>
        <v>0</v>
      </c>
      <c r="AI591" s="50">
        <f>IFERROR(VLOOKUP(A591,total!$B$4:$AN$437,39,0),0)</f>
        <v>0</v>
      </c>
      <c r="AJ591" s="51">
        <f t="shared" si="142"/>
        <v>0</v>
      </c>
      <c r="AK591" s="50">
        <f t="shared" si="143"/>
        <v>0</v>
      </c>
      <c r="AL591" s="50">
        <f t="shared" si="144"/>
        <v>0</v>
      </c>
      <c r="AM591" s="50">
        <f t="shared" si="145"/>
        <v>0</v>
      </c>
      <c r="AN591" s="50" t="e">
        <f t="shared" si="139"/>
        <v>#REF!</v>
      </c>
      <c r="AO591" s="50" t="e">
        <f t="shared" si="139"/>
        <v>#REF!</v>
      </c>
      <c r="AP591" s="50" t="e">
        <f t="shared" si="139"/>
        <v>#REF!</v>
      </c>
      <c r="AQ591" s="50">
        <f>IFERROR(VLOOKUP(TEXT($A591,"000000"),[6]Página1!$A$8:$S$801,13,FALSE),0)</f>
        <v>0</v>
      </c>
      <c r="AR591" s="50">
        <f>IFERROR(VLOOKUP(TEXT($A591,"000000"),[6]Página1!$A$8:$S$801,16,FALSE),0)</f>
        <v>0</v>
      </c>
      <c r="AS591" s="50">
        <f>IFERROR(VLOOKUP(TEXT($A591,"000000"),[6]Página1!$A$8:$S$801,19,FALSE),0)</f>
        <v>0</v>
      </c>
      <c r="AT591" s="50">
        <f>IFERROR(VLOOKUP(TEXT($A591,"000000"),[7]Página1!$A$8:$R$814,12,FALSE),0)</f>
        <v>0</v>
      </c>
      <c r="AU591" s="50">
        <f>IFERROR(VLOOKUP(TEXT($A591,"000000"),[7]Página1!$A$8:$R$814,15,FALSE),0)</f>
        <v>0</v>
      </c>
      <c r="AV591" s="50">
        <f>IFERROR(VLOOKUP(TEXT($A591,"000000"),[7]Página1!$A$8:$R$814,18,FALSE),0)</f>
        <v>0</v>
      </c>
      <c r="AW591" s="50"/>
      <c r="AX591" s="51" t="e">
        <f t="shared" si="146"/>
        <v>#REF!</v>
      </c>
      <c r="AY591" s="51" t="e">
        <f t="shared" si="147"/>
        <v>#REF!</v>
      </c>
      <c r="AZ591" s="51" t="e">
        <f t="shared" si="148"/>
        <v>#REF!</v>
      </c>
      <c r="BA591" s="51" t="e">
        <f t="shared" si="149"/>
        <v>#REF!</v>
      </c>
      <c r="BB591" s="51">
        <f t="shared" si="150"/>
        <v>0</v>
      </c>
      <c r="BC591" s="51" t="e">
        <f t="shared" si="151"/>
        <v>#REF!</v>
      </c>
      <c r="BD591" s="51">
        <f t="shared" si="152"/>
        <v>0</v>
      </c>
      <c r="BE591" s="51">
        <f>IFERROR(VLOOKUP(A591,salario!A$2:P$91,11,FALSE),0)</f>
        <v>0</v>
      </c>
      <c r="BF591" s="51">
        <f>SUMIFS(topmanager!$D:$D,topmanager!$C:$C,rs_nova!$A591,topmanager!$A:$A,rs_nova!BF$2)</f>
        <v>0</v>
      </c>
      <c r="BG591" s="51">
        <f>SUMIFS(topmanager!$D:$D,topmanager!$C:$C,rs_nova!$A591,topmanager!$A:$A,rs_nova!BG$2)</f>
        <v>0</v>
      </c>
      <c r="BH591" s="51">
        <f>SUMIFS(topmanager!$D:$D,topmanager!$C:$C,rs_nova!$A591,topmanager!$A:$A,rs_nova!BH$2)</f>
        <v>0</v>
      </c>
      <c r="BI591" s="51">
        <f>SUMIFS(topmanager!$D:$D,topmanager!$C:$C,rs_nova!$A591,topmanager!$A:$A,rs_nova!BI$2)</f>
        <v>0</v>
      </c>
      <c r="BJ591" s="51">
        <f>SUMIFS(topmanager!$D:$D,topmanager!$C:$C,rs_nova!$A591,topmanager!$A:$A,rs_nova!BJ$2)+SUMIFS(topmanager!$D:$D,topmanager!$C:$C,rs_nova!$A591,topmanager!$A:$A,rs_nova!BJ$2+1)</f>
        <v>0</v>
      </c>
      <c r="BK591" s="51">
        <f>IFERROR(VLOOKUP(A591,[8]ferias!$C$4:$G$100,5,FALSE),0)</f>
        <v>0</v>
      </c>
      <c r="BL591" s="51">
        <f>SUMIFS(topmanager!$D:$D,topmanager!$C:$C,rs_nova!$A591,topmanager!$A:$A,rs_nova!BL$2)</f>
        <v>0</v>
      </c>
      <c r="BM591" s="51">
        <f>SUMIFS(topmanager!$D:$D,topmanager!$C:$C,rs_nova!$A591,topmanager!$A:$A,rs_nova!BM$2)+SUMIFS(topmanager!$D:$D,topmanager!$C:$C,rs_nova!$A595,topmanager!$A:$A,151)</f>
        <v>0</v>
      </c>
      <c r="BN591" s="51">
        <f t="shared" si="153"/>
        <v>0</v>
      </c>
    </row>
    <row r="592" spans="1:66">
      <c r="A592" s="47" t="e">
        <f>total!#REF!</f>
        <v>#REF!</v>
      </c>
      <c r="B592" s="47">
        <f t="shared" si="140"/>
        <v>0</v>
      </c>
      <c r="C592" s="48" t="e">
        <f>total!#REF!</f>
        <v>#REF!</v>
      </c>
      <c r="D592" s="49" t="str">
        <f>IFERROR(VLOOKUP(A592,salario!A$3:J$32,10,FALSE),"")</f>
        <v/>
      </c>
      <c r="E592" s="49" t="str">
        <f>IFERROR(IF(VLOOKUP(A592,salario!A$3:O$32,15,FALSE)="","",VLOOKUP(A592,salario!A$3:O$32,15,FALSE)),"")</f>
        <v/>
      </c>
      <c r="F592" s="47" t="str">
        <f>IFERROR(VLOOKUP(A592,[5]base_pessoal!$B$2:$P$1504,13,FALSE),"")</f>
        <v/>
      </c>
      <c r="G592" s="50">
        <f>IFERROR(VLOOKUP(A592,salario!A$2:P$91,11,FALSE),0)*B592/30</f>
        <v>0</v>
      </c>
      <c r="H592" s="50">
        <f>SUMIFS(topmanager!$D:$D,topmanager!$C:$C,rs_nova!$A592,topmanager!$A:$A,rs_nova!H$2)+SUMIFS(topmanager!$D:$D,topmanager!$C:$C,rs_nova!$A592,topmanager!$A:$A,63)</f>
        <v>0</v>
      </c>
      <c r="I592" s="50">
        <f>-SUMIFS(topmanager!$D:$D,topmanager!$C:$C,rs_nova!$A592,topmanager!$A:$A,rs_nova!I$2)</f>
        <v>0</v>
      </c>
      <c r="J592" s="50">
        <f>SUMIFS(topmanager!$D:$D,topmanager!$C:$C,rs_nova!$A592,topmanager!$A:$A,rs_nova!J$2)</f>
        <v>0</v>
      </c>
      <c r="K592" s="50">
        <f>SUMIFS(topmanager!$D:$D,topmanager!$C:$C,rs_nova!$A592,topmanager!$A:$A,rs_nova!K$2)+SUMIFS(topmanager!$D:$D,topmanager!$C:$C,rs_nova!$A592,topmanager!$A:$A,911)</f>
        <v>0</v>
      </c>
      <c r="L592" s="50">
        <f>SUMIFS(topmanager!$D:$D,topmanager!$C:$C,rs_nova!$A592,topmanager!$A:$A,rs_nova!L$2)</f>
        <v>0</v>
      </c>
      <c r="M592" s="50">
        <f>SUMIFS(topmanager!$D:$D,topmanager!$C:$C,rs_nova!$A592,topmanager!$A:$A,rs_nova!M$2)+SUMIFS(topmanager!$D:$D,topmanager!$C:$C,rs_nova!$A592,topmanager!$A:$A,908)+SUMIFS(topmanager!$D:$D,topmanager!$C:$C,rs_nova!$A592,topmanager!$A:$A,550)</f>
        <v>0</v>
      </c>
      <c r="N592" s="50">
        <f>SUMIFS(topmanager!$D:$D,topmanager!$C:$C,rs_nova!$A592,topmanager!$A:$A,rs_nova!N$2)</f>
        <v>0</v>
      </c>
      <c r="O592" s="51">
        <f t="shared" si="141"/>
        <v>0</v>
      </c>
      <c r="P592" s="50">
        <f>IFERROR(VLOOKUP($A592,total!$B$4:$AW$437,27,0),0)</f>
        <v>0</v>
      </c>
      <c r="Q592" s="50">
        <f>IFERROR(VLOOKUP($A592,total!$B$4:$AW$437,21,0),0)</f>
        <v>0</v>
      </c>
      <c r="R592" s="50">
        <f>IFERROR(VLOOKUP($A592,total!$B$4:$AW$437,25,0),0)+IFERROR(VLOOKUP($A592,total!$B$4:$AW$437,36,0),0)</f>
        <v>0</v>
      </c>
      <c r="S592" s="50">
        <f>IFERROR(VLOOKUP(A592,gympass!$A$2:$F$148,6,0),0)</f>
        <v>0</v>
      </c>
      <c r="T592" s="50">
        <f>IFERROR(VLOOKUP($A592,total!$B$4:$AW$437,42,0),0)</f>
        <v>0</v>
      </c>
      <c r="U592" s="50">
        <f>IFERROR(VLOOKUP($A592,total!$B$4:$AW$437,32,0),0)</f>
        <v>0</v>
      </c>
      <c r="V592" s="50">
        <f>IFERROR(VLOOKUP($A592,total!$B$4:$AW$437,28,0),0)</f>
        <v>0</v>
      </c>
      <c r="W592" s="50">
        <f>IFERROR(VLOOKUP($A592,total!$B$4:$AX$437,49,0),0)</f>
        <v>0</v>
      </c>
      <c r="X592" s="50"/>
      <c r="Y592" s="50">
        <f>IFERROR(VLOOKUP(A592,#REF!,4,0),0)</f>
        <v>0</v>
      </c>
      <c r="Z592" s="50">
        <f>IFERROR(VLOOKUP(B592,#REF!,8,0),0)</f>
        <v>0</v>
      </c>
      <c r="AA592" s="50">
        <f>IFERROR(VLOOKUP($A592,total!$B$4:$AW$437,45,0),0)</f>
        <v>0</v>
      </c>
      <c r="AB592" s="50">
        <f>IFERROR(VLOOKUP($A592,total!$B$4:$AW$437,48,0),0)</f>
        <v>0</v>
      </c>
      <c r="AC592" s="50">
        <f>IFERROR(VLOOKUP($A592,total!$B$4:$AB$437,19,0),0)</f>
        <v>0</v>
      </c>
      <c r="AD592" s="50">
        <f>IFERROR(VLOOKUP($A592,total!$B$4:$AB$437,10,0),0)</f>
        <v>0</v>
      </c>
      <c r="AE592" s="50">
        <f>IFERROR(VLOOKUP($A592,total!$B$4:$AB$437,13,0),0)-SUMIFS(topmanager!$D:$D,topmanager!$C:$C,rs_nova!$A596,topmanager!$A:$A,856)</f>
        <v>0</v>
      </c>
      <c r="AF592" s="50">
        <f>IFERROR(VLOOKUP($A592,total!$B$4:$AB$437,16,0),0)</f>
        <v>0</v>
      </c>
      <c r="AG592" s="50">
        <f>IFERROR(VLOOKUP($A592,total!$B$4:$AB$437,7,0),0)</f>
        <v>0</v>
      </c>
      <c r="AH592" s="50">
        <f>IFERROR(VLOOKUP($A592,total!$B$4:$AD$437,29,0),0)</f>
        <v>0</v>
      </c>
      <c r="AI592" s="50">
        <f>IFERROR(VLOOKUP(A592,total!$B$4:$AN$437,39,0),0)</f>
        <v>0</v>
      </c>
      <c r="AJ592" s="51">
        <f t="shared" si="142"/>
        <v>0</v>
      </c>
      <c r="AK592" s="50">
        <f t="shared" si="143"/>
        <v>0</v>
      </c>
      <c r="AL592" s="50">
        <f t="shared" si="144"/>
        <v>0</v>
      </c>
      <c r="AM592" s="50">
        <f t="shared" si="145"/>
        <v>0</v>
      </c>
      <c r="AN592" s="50" t="e">
        <f t="shared" si="139"/>
        <v>#REF!</v>
      </c>
      <c r="AO592" s="50" t="e">
        <f t="shared" si="139"/>
        <v>#REF!</v>
      </c>
      <c r="AP592" s="50" t="e">
        <f t="shared" si="139"/>
        <v>#REF!</v>
      </c>
      <c r="AQ592" s="50">
        <f>IFERROR(VLOOKUP(TEXT($A592,"000000"),[6]Página1!$A$8:$S$801,13,FALSE),0)</f>
        <v>0</v>
      </c>
      <c r="AR592" s="50">
        <f>IFERROR(VLOOKUP(TEXT($A592,"000000"),[6]Página1!$A$8:$S$801,16,FALSE),0)</f>
        <v>0</v>
      </c>
      <c r="AS592" s="50">
        <f>IFERROR(VLOOKUP(TEXT($A592,"000000"),[6]Página1!$A$8:$S$801,19,FALSE),0)</f>
        <v>0</v>
      </c>
      <c r="AT592" s="50">
        <f>IFERROR(VLOOKUP(TEXT($A592,"000000"),[7]Página1!$A$8:$R$814,12,FALSE),0)</f>
        <v>0</v>
      </c>
      <c r="AU592" s="50">
        <f>IFERROR(VLOOKUP(TEXT($A592,"000000"),[7]Página1!$A$8:$R$814,15,FALSE),0)</f>
        <v>0</v>
      </c>
      <c r="AV592" s="50">
        <f>IFERROR(VLOOKUP(TEXT($A592,"000000"),[7]Página1!$A$8:$R$814,18,FALSE),0)</f>
        <v>0</v>
      </c>
      <c r="AW592" s="50"/>
      <c r="AX592" s="51" t="e">
        <f t="shared" si="146"/>
        <v>#REF!</v>
      </c>
      <c r="AY592" s="51" t="e">
        <f t="shared" si="147"/>
        <v>#REF!</v>
      </c>
      <c r="AZ592" s="51" t="e">
        <f t="shared" si="148"/>
        <v>#REF!</v>
      </c>
      <c r="BA592" s="51" t="e">
        <f t="shared" si="149"/>
        <v>#REF!</v>
      </c>
      <c r="BB592" s="51">
        <f t="shared" si="150"/>
        <v>0</v>
      </c>
      <c r="BC592" s="51" t="e">
        <f t="shared" si="151"/>
        <v>#REF!</v>
      </c>
      <c r="BD592" s="51">
        <f t="shared" si="152"/>
        <v>0</v>
      </c>
      <c r="BE592" s="51">
        <f>IFERROR(VLOOKUP(A592,salario!A$2:P$91,11,FALSE),0)</f>
        <v>0</v>
      </c>
      <c r="BF592" s="51">
        <f>SUMIFS(topmanager!$D:$D,topmanager!$C:$C,rs_nova!$A592,topmanager!$A:$A,rs_nova!BF$2)</f>
        <v>0</v>
      </c>
      <c r="BG592" s="51">
        <f>SUMIFS(topmanager!$D:$D,topmanager!$C:$C,rs_nova!$A592,topmanager!$A:$A,rs_nova!BG$2)</f>
        <v>0</v>
      </c>
      <c r="BH592" s="51">
        <f>SUMIFS(topmanager!$D:$D,topmanager!$C:$C,rs_nova!$A592,topmanager!$A:$A,rs_nova!BH$2)</f>
        <v>0</v>
      </c>
      <c r="BI592" s="51">
        <f>SUMIFS(topmanager!$D:$D,topmanager!$C:$C,rs_nova!$A592,topmanager!$A:$A,rs_nova!BI$2)</f>
        <v>0</v>
      </c>
      <c r="BJ592" s="51">
        <f>SUMIFS(topmanager!$D:$D,topmanager!$C:$C,rs_nova!$A592,topmanager!$A:$A,rs_nova!BJ$2)+SUMIFS(topmanager!$D:$D,topmanager!$C:$C,rs_nova!$A592,topmanager!$A:$A,rs_nova!BJ$2+1)</f>
        <v>0</v>
      </c>
      <c r="BK592" s="51">
        <f>IFERROR(VLOOKUP(A592,[8]ferias!$C$4:$G$100,5,FALSE),0)</f>
        <v>0</v>
      </c>
      <c r="BL592" s="51">
        <f>SUMIFS(topmanager!$D:$D,topmanager!$C:$C,rs_nova!$A592,topmanager!$A:$A,rs_nova!BL$2)</f>
        <v>0</v>
      </c>
      <c r="BM592" s="51">
        <f>SUMIFS(topmanager!$D:$D,topmanager!$C:$C,rs_nova!$A592,topmanager!$A:$A,rs_nova!BM$2)+SUMIFS(topmanager!$D:$D,topmanager!$C:$C,rs_nova!$A596,topmanager!$A:$A,151)</f>
        <v>0</v>
      </c>
      <c r="BN592" s="51">
        <f t="shared" si="153"/>
        <v>0</v>
      </c>
    </row>
    <row r="593" spans="1:66">
      <c r="A593" s="47" t="e">
        <f>total!#REF!</f>
        <v>#REF!</v>
      </c>
      <c r="B593" s="47">
        <f t="shared" si="140"/>
        <v>0</v>
      </c>
      <c r="C593" s="48" t="e">
        <f>total!#REF!</f>
        <v>#REF!</v>
      </c>
      <c r="D593" s="49" t="str">
        <f>IFERROR(VLOOKUP(A593,salario!A$3:J$32,10,FALSE),"")</f>
        <v/>
      </c>
      <c r="E593" s="49" t="str">
        <f>IFERROR(IF(VLOOKUP(A593,salario!A$3:O$32,15,FALSE)="","",VLOOKUP(A593,salario!A$3:O$32,15,FALSE)),"")</f>
        <v/>
      </c>
      <c r="F593" s="47" t="str">
        <f>IFERROR(VLOOKUP(A593,[5]base_pessoal!$B$2:$P$1504,13,FALSE),"")</f>
        <v/>
      </c>
      <c r="G593" s="50">
        <f>IFERROR(VLOOKUP(A593,salario!A$2:P$91,11,FALSE),0)*B593/30</f>
        <v>0</v>
      </c>
      <c r="H593" s="50">
        <f>SUMIFS(topmanager!$D:$D,topmanager!$C:$C,rs_nova!$A593,topmanager!$A:$A,rs_nova!H$2)+SUMIFS(topmanager!$D:$D,topmanager!$C:$C,rs_nova!$A593,topmanager!$A:$A,63)</f>
        <v>0</v>
      </c>
      <c r="I593" s="50">
        <f>-SUMIFS(topmanager!$D:$D,topmanager!$C:$C,rs_nova!$A593,topmanager!$A:$A,rs_nova!I$2)</f>
        <v>0</v>
      </c>
      <c r="J593" s="50">
        <f>SUMIFS(topmanager!$D:$D,topmanager!$C:$C,rs_nova!$A593,topmanager!$A:$A,rs_nova!J$2)</f>
        <v>0</v>
      </c>
      <c r="K593" s="50">
        <f>SUMIFS(topmanager!$D:$D,topmanager!$C:$C,rs_nova!$A593,topmanager!$A:$A,rs_nova!K$2)+SUMIFS(topmanager!$D:$D,topmanager!$C:$C,rs_nova!$A593,topmanager!$A:$A,911)</f>
        <v>0</v>
      </c>
      <c r="L593" s="50">
        <f>SUMIFS(topmanager!$D:$D,topmanager!$C:$C,rs_nova!$A593,topmanager!$A:$A,rs_nova!L$2)</f>
        <v>0</v>
      </c>
      <c r="M593" s="50">
        <f>SUMIFS(topmanager!$D:$D,topmanager!$C:$C,rs_nova!$A593,topmanager!$A:$A,rs_nova!M$2)+SUMIFS(topmanager!$D:$D,topmanager!$C:$C,rs_nova!$A593,topmanager!$A:$A,908)+SUMIFS(topmanager!$D:$D,topmanager!$C:$C,rs_nova!$A593,topmanager!$A:$A,550)</f>
        <v>0</v>
      </c>
      <c r="N593" s="50">
        <f>SUMIFS(topmanager!$D:$D,topmanager!$C:$C,rs_nova!$A593,topmanager!$A:$A,rs_nova!N$2)</f>
        <v>0</v>
      </c>
      <c r="O593" s="51">
        <f t="shared" si="141"/>
        <v>0</v>
      </c>
      <c r="P593" s="50">
        <f>IFERROR(VLOOKUP($A593,total!$B$4:$AW$437,27,0),0)</f>
        <v>0</v>
      </c>
      <c r="Q593" s="50">
        <f>IFERROR(VLOOKUP($A593,total!$B$4:$AW$437,21,0),0)</f>
        <v>0</v>
      </c>
      <c r="R593" s="50">
        <f>IFERROR(VLOOKUP($A593,total!$B$4:$AW$437,25,0),0)+IFERROR(VLOOKUP($A593,total!$B$4:$AW$437,36,0),0)</f>
        <v>0</v>
      </c>
      <c r="S593" s="50">
        <f>IFERROR(VLOOKUP(A593,gympass!$A$2:$F$148,6,0),0)</f>
        <v>0</v>
      </c>
      <c r="T593" s="50">
        <f>IFERROR(VLOOKUP($A593,total!$B$4:$AW$437,42,0),0)</f>
        <v>0</v>
      </c>
      <c r="U593" s="50">
        <f>IFERROR(VLOOKUP($A593,total!$B$4:$AW$437,32,0),0)</f>
        <v>0</v>
      </c>
      <c r="V593" s="50">
        <f>IFERROR(VLOOKUP($A593,total!$B$4:$AW$437,28,0),0)</f>
        <v>0</v>
      </c>
      <c r="W593" s="50">
        <f>IFERROR(VLOOKUP($A593,total!$B$4:$AX$437,49,0),0)</f>
        <v>0</v>
      </c>
      <c r="X593" s="50"/>
      <c r="Y593" s="50">
        <f>IFERROR(VLOOKUP(A593,#REF!,4,0),0)</f>
        <v>0</v>
      </c>
      <c r="Z593" s="50">
        <f>IFERROR(VLOOKUP(B593,#REF!,8,0),0)</f>
        <v>0</v>
      </c>
      <c r="AA593" s="50">
        <f>IFERROR(VLOOKUP($A593,total!$B$4:$AW$437,45,0),0)</f>
        <v>0</v>
      </c>
      <c r="AB593" s="50">
        <f>IFERROR(VLOOKUP($A593,total!$B$4:$AW$437,48,0),0)</f>
        <v>0</v>
      </c>
      <c r="AC593" s="50">
        <f>IFERROR(VLOOKUP($A593,total!$B$4:$AB$437,19,0),0)</f>
        <v>0</v>
      </c>
      <c r="AD593" s="50">
        <f>IFERROR(VLOOKUP($A593,total!$B$4:$AB$437,10,0),0)</f>
        <v>0</v>
      </c>
      <c r="AE593" s="50">
        <f>IFERROR(VLOOKUP($A593,total!$B$4:$AB$437,13,0),0)-SUMIFS(topmanager!$D:$D,topmanager!$C:$C,rs_nova!$A597,topmanager!$A:$A,856)</f>
        <v>0</v>
      </c>
      <c r="AF593" s="50">
        <f>IFERROR(VLOOKUP($A593,total!$B$4:$AB$437,16,0),0)</f>
        <v>0</v>
      </c>
      <c r="AG593" s="50">
        <f>IFERROR(VLOOKUP($A593,total!$B$4:$AB$437,7,0),0)</f>
        <v>0</v>
      </c>
      <c r="AH593" s="50">
        <f>IFERROR(VLOOKUP($A593,total!$B$4:$AD$437,29,0),0)</f>
        <v>0</v>
      </c>
      <c r="AI593" s="50">
        <f>IFERROR(VLOOKUP(A593,total!$B$4:$AN$437,39,0),0)</f>
        <v>0</v>
      </c>
      <c r="AJ593" s="51">
        <f t="shared" si="142"/>
        <v>0</v>
      </c>
      <c r="AK593" s="50">
        <f t="shared" si="143"/>
        <v>0</v>
      </c>
      <c r="AL593" s="50">
        <f t="shared" si="144"/>
        <v>0</v>
      </c>
      <c r="AM593" s="50">
        <f t="shared" si="145"/>
        <v>0</v>
      </c>
      <c r="AN593" s="50" t="e">
        <f t="shared" si="139"/>
        <v>#REF!</v>
      </c>
      <c r="AO593" s="50" t="e">
        <f t="shared" si="139"/>
        <v>#REF!</v>
      </c>
      <c r="AP593" s="50" t="e">
        <f t="shared" si="139"/>
        <v>#REF!</v>
      </c>
      <c r="AQ593" s="50">
        <f>IFERROR(VLOOKUP(TEXT($A593,"000000"),[6]Página1!$A$8:$S$801,13,FALSE),0)</f>
        <v>0</v>
      </c>
      <c r="AR593" s="50">
        <f>IFERROR(VLOOKUP(TEXT($A593,"000000"),[6]Página1!$A$8:$S$801,16,FALSE),0)</f>
        <v>0</v>
      </c>
      <c r="AS593" s="50">
        <f>IFERROR(VLOOKUP(TEXT($A593,"000000"),[6]Página1!$A$8:$S$801,19,FALSE),0)</f>
        <v>0</v>
      </c>
      <c r="AT593" s="50">
        <f>IFERROR(VLOOKUP(TEXT($A593,"000000"),[7]Página1!$A$8:$R$814,12,FALSE),0)</f>
        <v>0</v>
      </c>
      <c r="AU593" s="50">
        <f>IFERROR(VLOOKUP(TEXT($A593,"000000"),[7]Página1!$A$8:$R$814,15,FALSE),0)</f>
        <v>0</v>
      </c>
      <c r="AV593" s="50">
        <f>IFERROR(VLOOKUP(TEXT($A593,"000000"),[7]Página1!$A$8:$R$814,18,FALSE),0)</f>
        <v>0</v>
      </c>
      <c r="AW593" s="50"/>
      <c r="AX593" s="51" t="e">
        <f t="shared" si="146"/>
        <v>#REF!</v>
      </c>
      <c r="AY593" s="51" t="e">
        <f t="shared" si="147"/>
        <v>#REF!</v>
      </c>
      <c r="AZ593" s="51" t="e">
        <f t="shared" si="148"/>
        <v>#REF!</v>
      </c>
      <c r="BA593" s="51" t="e">
        <f t="shared" si="149"/>
        <v>#REF!</v>
      </c>
      <c r="BB593" s="51">
        <f t="shared" si="150"/>
        <v>0</v>
      </c>
      <c r="BC593" s="51" t="e">
        <f t="shared" si="151"/>
        <v>#REF!</v>
      </c>
      <c r="BD593" s="51">
        <f t="shared" si="152"/>
        <v>0</v>
      </c>
      <c r="BE593" s="51">
        <f>IFERROR(VLOOKUP(A593,salario!A$2:P$91,11,FALSE),0)</f>
        <v>0</v>
      </c>
      <c r="BF593" s="51">
        <f>SUMIFS(topmanager!$D:$D,topmanager!$C:$C,rs_nova!$A593,topmanager!$A:$A,rs_nova!BF$2)</f>
        <v>0</v>
      </c>
      <c r="BG593" s="51">
        <f>SUMIFS(topmanager!$D:$D,topmanager!$C:$C,rs_nova!$A593,topmanager!$A:$A,rs_nova!BG$2)</f>
        <v>0</v>
      </c>
      <c r="BH593" s="51">
        <f>SUMIFS(topmanager!$D:$D,topmanager!$C:$C,rs_nova!$A593,topmanager!$A:$A,rs_nova!BH$2)</f>
        <v>0</v>
      </c>
      <c r="BI593" s="51">
        <f>SUMIFS(topmanager!$D:$D,topmanager!$C:$C,rs_nova!$A593,topmanager!$A:$A,rs_nova!BI$2)</f>
        <v>0</v>
      </c>
      <c r="BJ593" s="51">
        <f>SUMIFS(topmanager!$D:$D,topmanager!$C:$C,rs_nova!$A593,topmanager!$A:$A,rs_nova!BJ$2)+SUMIFS(topmanager!$D:$D,topmanager!$C:$C,rs_nova!$A593,topmanager!$A:$A,rs_nova!BJ$2+1)</f>
        <v>0</v>
      </c>
      <c r="BK593" s="51">
        <f>IFERROR(VLOOKUP(A593,[8]ferias!$C$4:$G$100,5,FALSE),0)</f>
        <v>0</v>
      </c>
      <c r="BL593" s="51">
        <f>SUMIFS(topmanager!$D:$D,topmanager!$C:$C,rs_nova!$A593,topmanager!$A:$A,rs_nova!BL$2)</f>
        <v>0</v>
      </c>
      <c r="BM593" s="51">
        <f>SUMIFS(topmanager!$D:$D,topmanager!$C:$C,rs_nova!$A593,topmanager!$A:$A,rs_nova!BM$2)+SUMIFS(topmanager!$D:$D,topmanager!$C:$C,rs_nova!$A597,topmanager!$A:$A,151)</f>
        <v>0</v>
      </c>
      <c r="BN593" s="51">
        <f t="shared" si="153"/>
        <v>0</v>
      </c>
    </row>
    <row r="594" spans="1:66">
      <c r="A594" s="47" t="e">
        <f>total!#REF!</f>
        <v>#REF!</v>
      </c>
      <c r="B594" s="47">
        <f t="shared" si="140"/>
        <v>0</v>
      </c>
      <c r="C594" s="48" t="e">
        <f>total!#REF!</f>
        <v>#REF!</v>
      </c>
      <c r="D594" s="49" t="str">
        <f>IFERROR(VLOOKUP(A594,salario!A$3:J$32,10,FALSE),"")</f>
        <v/>
      </c>
      <c r="E594" s="49" t="str">
        <f>IFERROR(IF(VLOOKUP(A594,salario!A$3:O$32,15,FALSE)="","",VLOOKUP(A594,salario!A$3:O$32,15,FALSE)),"")</f>
        <v/>
      </c>
      <c r="F594" s="47" t="str">
        <f>IFERROR(VLOOKUP(A594,[5]base_pessoal!$B$2:$P$1504,13,FALSE),"")</f>
        <v/>
      </c>
      <c r="G594" s="50">
        <f>IFERROR(VLOOKUP(A594,salario!A$2:P$91,11,FALSE),0)*B594/30</f>
        <v>0</v>
      </c>
      <c r="H594" s="50">
        <f>SUMIFS(topmanager!$D:$D,topmanager!$C:$C,rs_nova!$A594,topmanager!$A:$A,rs_nova!H$2)+SUMIFS(topmanager!$D:$D,topmanager!$C:$C,rs_nova!$A594,topmanager!$A:$A,63)</f>
        <v>0</v>
      </c>
      <c r="I594" s="50">
        <f>-SUMIFS(topmanager!$D:$D,topmanager!$C:$C,rs_nova!$A594,topmanager!$A:$A,rs_nova!I$2)</f>
        <v>0</v>
      </c>
      <c r="J594" s="50">
        <f>SUMIFS(topmanager!$D:$D,topmanager!$C:$C,rs_nova!$A594,topmanager!$A:$A,rs_nova!J$2)</f>
        <v>0</v>
      </c>
      <c r="K594" s="50">
        <f>SUMIFS(topmanager!$D:$D,topmanager!$C:$C,rs_nova!$A594,topmanager!$A:$A,rs_nova!K$2)+SUMIFS(topmanager!$D:$D,topmanager!$C:$C,rs_nova!$A594,topmanager!$A:$A,911)</f>
        <v>0</v>
      </c>
      <c r="L594" s="50">
        <f>SUMIFS(topmanager!$D:$D,topmanager!$C:$C,rs_nova!$A594,topmanager!$A:$A,rs_nova!L$2)</f>
        <v>0</v>
      </c>
      <c r="M594" s="50">
        <f>SUMIFS(topmanager!$D:$D,topmanager!$C:$C,rs_nova!$A594,topmanager!$A:$A,rs_nova!M$2)+SUMIFS(topmanager!$D:$D,topmanager!$C:$C,rs_nova!$A594,topmanager!$A:$A,908)+SUMIFS(topmanager!$D:$D,topmanager!$C:$C,rs_nova!$A594,topmanager!$A:$A,550)</f>
        <v>0</v>
      </c>
      <c r="N594" s="50">
        <f>SUMIFS(topmanager!$D:$D,topmanager!$C:$C,rs_nova!$A594,topmanager!$A:$A,rs_nova!N$2)</f>
        <v>0</v>
      </c>
      <c r="O594" s="51">
        <f t="shared" si="141"/>
        <v>0</v>
      </c>
      <c r="P594" s="50">
        <f>IFERROR(VLOOKUP($A594,total!$B$4:$AW$437,27,0),0)</f>
        <v>0</v>
      </c>
      <c r="Q594" s="50">
        <f>IFERROR(VLOOKUP($A594,total!$B$4:$AW$437,21,0),0)</f>
        <v>0</v>
      </c>
      <c r="R594" s="50">
        <f>IFERROR(VLOOKUP($A594,total!$B$4:$AW$437,25,0),0)+IFERROR(VLOOKUP($A594,total!$B$4:$AW$437,36,0),0)</f>
        <v>0</v>
      </c>
      <c r="S594" s="50">
        <f>IFERROR(VLOOKUP(A594,gympass!$A$2:$F$148,6,0),0)</f>
        <v>0</v>
      </c>
      <c r="T594" s="50">
        <f>IFERROR(VLOOKUP($A594,total!$B$4:$AW$437,42,0),0)</f>
        <v>0</v>
      </c>
      <c r="U594" s="50">
        <f>IFERROR(VLOOKUP($A594,total!$B$4:$AW$437,32,0),0)</f>
        <v>0</v>
      </c>
      <c r="V594" s="50">
        <f>IFERROR(VLOOKUP($A594,total!$B$4:$AW$437,28,0),0)</f>
        <v>0</v>
      </c>
      <c r="W594" s="50">
        <f>IFERROR(VLOOKUP($A594,total!$B$4:$AX$437,49,0),0)</f>
        <v>0</v>
      </c>
      <c r="X594" s="50"/>
      <c r="Y594" s="50">
        <f>IFERROR(VLOOKUP(A594,#REF!,4,0),0)</f>
        <v>0</v>
      </c>
      <c r="Z594" s="50">
        <f>IFERROR(VLOOKUP(B594,#REF!,8,0),0)</f>
        <v>0</v>
      </c>
      <c r="AA594" s="50">
        <f>IFERROR(VLOOKUP($A594,total!$B$4:$AW$437,45,0),0)</f>
        <v>0</v>
      </c>
      <c r="AB594" s="50">
        <f>IFERROR(VLOOKUP($A594,total!$B$4:$AW$437,48,0),0)</f>
        <v>0</v>
      </c>
      <c r="AC594" s="50">
        <f>IFERROR(VLOOKUP($A594,total!$B$4:$AB$437,19,0),0)</f>
        <v>0</v>
      </c>
      <c r="AD594" s="50">
        <f>IFERROR(VLOOKUP($A594,total!$B$4:$AB$437,10,0),0)</f>
        <v>0</v>
      </c>
      <c r="AE594" s="50">
        <f>IFERROR(VLOOKUP($A594,total!$B$4:$AB$437,13,0),0)-SUMIFS(topmanager!$D:$D,topmanager!$C:$C,rs_nova!$A598,topmanager!$A:$A,856)</f>
        <v>0</v>
      </c>
      <c r="AF594" s="50">
        <f>IFERROR(VLOOKUP($A594,total!$B$4:$AB$437,16,0),0)</f>
        <v>0</v>
      </c>
      <c r="AG594" s="50">
        <f>IFERROR(VLOOKUP($A594,total!$B$4:$AB$437,7,0),0)</f>
        <v>0</v>
      </c>
      <c r="AH594" s="50">
        <f>IFERROR(VLOOKUP($A594,total!$B$4:$AD$437,29,0),0)</f>
        <v>0</v>
      </c>
      <c r="AI594" s="50">
        <f>IFERROR(VLOOKUP(A594,total!$B$4:$AN$437,39,0),0)</f>
        <v>0</v>
      </c>
      <c r="AJ594" s="51">
        <f t="shared" si="142"/>
        <v>0</v>
      </c>
      <c r="AK594" s="50">
        <f t="shared" si="143"/>
        <v>0</v>
      </c>
      <c r="AL594" s="50">
        <f t="shared" si="144"/>
        <v>0</v>
      </c>
      <c r="AM594" s="50">
        <f t="shared" si="145"/>
        <v>0</v>
      </c>
      <c r="AN594" s="50" t="e">
        <f t="shared" si="139"/>
        <v>#REF!</v>
      </c>
      <c r="AO594" s="50" t="e">
        <f t="shared" si="139"/>
        <v>#REF!</v>
      </c>
      <c r="AP594" s="50" t="e">
        <f t="shared" si="139"/>
        <v>#REF!</v>
      </c>
      <c r="AQ594" s="50">
        <f>IFERROR(VLOOKUP(TEXT($A594,"000000"),[6]Página1!$A$8:$S$801,13,FALSE),0)</f>
        <v>0</v>
      </c>
      <c r="AR594" s="50">
        <f>IFERROR(VLOOKUP(TEXT($A594,"000000"),[6]Página1!$A$8:$S$801,16,FALSE),0)</f>
        <v>0</v>
      </c>
      <c r="AS594" s="50">
        <f>IFERROR(VLOOKUP(TEXT($A594,"000000"),[6]Página1!$A$8:$S$801,19,FALSE),0)</f>
        <v>0</v>
      </c>
      <c r="AT594" s="50">
        <f>IFERROR(VLOOKUP(TEXT($A594,"000000"),[7]Página1!$A$8:$R$814,12,FALSE),0)</f>
        <v>0</v>
      </c>
      <c r="AU594" s="50">
        <f>IFERROR(VLOOKUP(TEXT($A594,"000000"),[7]Página1!$A$8:$R$814,15,FALSE),0)</f>
        <v>0</v>
      </c>
      <c r="AV594" s="50">
        <f>IFERROR(VLOOKUP(TEXT($A594,"000000"),[7]Página1!$A$8:$R$814,18,FALSE),0)</f>
        <v>0</v>
      </c>
      <c r="AW594" s="50"/>
      <c r="AX594" s="51" t="e">
        <f t="shared" si="146"/>
        <v>#REF!</v>
      </c>
      <c r="AY594" s="51" t="e">
        <f t="shared" si="147"/>
        <v>#REF!</v>
      </c>
      <c r="AZ594" s="51" t="e">
        <f t="shared" si="148"/>
        <v>#REF!</v>
      </c>
      <c r="BA594" s="51" t="e">
        <f t="shared" si="149"/>
        <v>#REF!</v>
      </c>
      <c r="BB594" s="51">
        <f t="shared" si="150"/>
        <v>0</v>
      </c>
      <c r="BC594" s="51" t="e">
        <f t="shared" si="151"/>
        <v>#REF!</v>
      </c>
      <c r="BD594" s="51">
        <f t="shared" si="152"/>
        <v>0</v>
      </c>
      <c r="BE594" s="51">
        <f>IFERROR(VLOOKUP(A594,salario!A$2:P$91,11,FALSE),0)</f>
        <v>0</v>
      </c>
      <c r="BF594" s="51">
        <f>SUMIFS(topmanager!$D:$D,topmanager!$C:$C,rs_nova!$A594,topmanager!$A:$A,rs_nova!BF$2)</f>
        <v>0</v>
      </c>
      <c r="BG594" s="51">
        <f>SUMIFS(topmanager!$D:$D,topmanager!$C:$C,rs_nova!$A594,topmanager!$A:$A,rs_nova!BG$2)</f>
        <v>0</v>
      </c>
      <c r="BH594" s="51">
        <f>SUMIFS(topmanager!$D:$D,topmanager!$C:$C,rs_nova!$A594,topmanager!$A:$A,rs_nova!BH$2)</f>
        <v>0</v>
      </c>
      <c r="BI594" s="51">
        <f>SUMIFS(topmanager!$D:$D,topmanager!$C:$C,rs_nova!$A594,topmanager!$A:$A,rs_nova!BI$2)</f>
        <v>0</v>
      </c>
      <c r="BJ594" s="51">
        <f>SUMIFS(topmanager!$D:$D,topmanager!$C:$C,rs_nova!$A594,topmanager!$A:$A,rs_nova!BJ$2)+SUMIFS(topmanager!$D:$D,topmanager!$C:$C,rs_nova!$A594,topmanager!$A:$A,rs_nova!BJ$2+1)</f>
        <v>0</v>
      </c>
      <c r="BK594" s="51">
        <f>IFERROR(VLOOKUP(A594,[8]ferias!$C$4:$G$100,5,FALSE),0)</f>
        <v>0</v>
      </c>
      <c r="BL594" s="51">
        <f>SUMIFS(topmanager!$D:$D,topmanager!$C:$C,rs_nova!$A594,topmanager!$A:$A,rs_nova!BL$2)</f>
        <v>0</v>
      </c>
      <c r="BM594" s="51">
        <f>SUMIFS(topmanager!$D:$D,topmanager!$C:$C,rs_nova!$A594,topmanager!$A:$A,rs_nova!BM$2)+SUMIFS(topmanager!$D:$D,topmanager!$C:$C,rs_nova!$A598,topmanager!$A:$A,151)</f>
        <v>0</v>
      </c>
      <c r="BN594" s="51">
        <f t="shared" si="153"/>
        <v>0</v>
      </c>
    </row>
    <row r="595" spans="1:66">
      <c r="A595" s="47" t="e">
        <f>total!#REF!</f>
        <v>#REF!</v>
      </c>
      <c r="B595" s="47">
        <f t="shared" si="140"/>
        <v>0</v>
      </c>
      <c r="C595" s="48" t="e">
        <f>total!#REF!</f>
        <v>#REF!</v>
      </c>
      <c r="D595" s="49" t="str">
        <f>IFERROR(VLOOKUP(A595,salario!A$3:J$32,10,FALSE),"")</f>
        <v/>
      </c>
      <c r="E595" s="49" t="str">
        <f>IFERROR(IF(VLOOKUP(A595,salario!A$3:O$32,15,FALSE)="","",VLOOKUP(A595,salario!A$3:O$32,15,FALSE)),"")</f>
        <v/>
      </c>
      <c r="F595" s="47" t="str">
        <f>IFERROR(VLOOKUP(A595,[5]base_pessoal!$B$2:$P$1504,13,FALSE),"")</f>
        <v/>
      </c>
      <c r="G595" s="50">
        <f>IFERROR(VLOOKUP(A595,salario!A$2:P$91,11,FALSE),0)*B595/30</f>
        <v>0</v>
      </c>
      <c r="H595" s="50">
        <f>SUMIFS(topmanager!$D:$D,topmanager!$C:$C,rs_nova!$A595,topmanager!$A:$A,rs_nova!H$2)+SUMIFS(topmanager!$D:$D,topmanager!$C:$C,rs_nova!$A595,topmanager!$A:$A,63)</f>
        <v>0</v>
      </c>
      <c r="I595" s="50">
        <f>-SUMIFS(topmanager!$D:$D,topmanager!$C:$C,rs_nova!$A595,topmanager!$A:$A,rs_nova!I$2)</f>
        <v>0</v>
      </c>
      <c r="J595" s="50">
        <f>SUMIFS(topmanager!$D:$D,topmanager!$C:$C,rs_nova!$A595,topmanager!$A:$A,rs_nova!J$2)</f>
        <v>0</v>
      </c>
      <c r="K595" s="50">
        <f>SUMIFS(topmanager!$D:$D,topmanager!$C:$C,rs_nova!$A595,topmanager!$A:$A,rs_nova!K$2)+SUMIFS(topmanager!$D:$D,topmanager!$C:$C,rs_nova!$A595,topmanager!$A:$A,911)</f>
        <v>0</v>
      </c>
      <c r="L595" s="50">
        <f>SUMIFS(topmanager!$D:$D,topmanager!$C:$C,rs_nova!$A595,topmanager!$A:$A,rs_nova!L$2)</f>
        <v>0</v>
      </c>
      <c r="M595" s="50">
        <f>SUMIFS(topmanager!$D:$D,topmanager!$C:$C,rs_nova!$A595,topmanager!$A:$A,rs_nova!M$2)+SUMIFS(topmanager!$D:$D,topmanager!$C:$C,rs_nova!$A595,topmanager!$A:$A,908)+SUMIFS(topmanager!$D:$D,topmanager!$C:$C,rs_nova!$A595,topmanager!$A:$A,550)</f>
        <v>0</v>
      </c>
      <c r="N595" s="50">
        <f>SUMIFS(topmanager!$D:$D,topmanager!$C:$C,rs_nova!$A595,topmanager!$A:$A,rs_nova!N$2)</f>
        <v>0</v>
      </c>
      <c r="O595" s="51">
        <f t="shared" si="141"/>
        <v>0</v>
      </c>
      <c r="P595" s="50">
        <f>IFERROR(VLOOKUP($A595,total!$B$4:$AW$437,27,0),0)</f>
        <v>0</v>
      </c>
      <c r="Q595" s="50">
        <f>IFERROR(VLOOKUP($A595,total!$B$4:$AW$437,21,0),0)</f>
        <v>0</v>
      </c>
      <c r="R595" s="50">
        <f>IFERROR(VLOOKUP($A595,total!$B$4:$AW$437,25,0),0)+IFERROR(VLOOKUP($A595,total!$B$4:$AW$437,36,0),0)</f>
        <v>0</v>
      </c>
      <c r="S595" s="50">
        <f>IFERROR(VLOOKUP(A595,gympass!$A$2:$F$148,6,0),0)</f>
        <v>0</v>
      </c>
      <c r="T595" s="50">
        <f>IFERROR(VLOOKUP($A595,total!$B$4:$AW$437,42,0),0)</f>
        <v>0</v>
      </c>
      <c r="U595" s="50">
        <f>IFERROR(VLOOKUP($A595,total!$B$4:$AW$437,32,0),0)</f>
        <v>0</v>
      </c>
      <c r="V595" s="50">
        <f>IFERROR(VLOOKUP($A595,total!$B$4:$AW$437,28,0),0)</f>
        <v>0</v>
      </c>
      <c r="W595" s="50">
        <f>IFERROR(VLOOKUP($A595,total!$B$4:$AX$437,49,0),0)</f>
        <v>0</v>
      </c>
      <c r="X595" s="50"/>
      <c r="Y595" s="50">
        <f>IFERROR(VLOOKUP(A595,#REF!,4,0),0)</f>
        <v>0</v>
      </c>
      <c r="Z595" s="50">
        <f>IFERROR(VLOOKUP(B595,#REF!,8,0),0)</f>
        <v>0</v>
      </c>
      <c r="AA595" s="50">
        <f>IFERROR(VLOOKUP($A595,total!$B$4:$AW$437,45,0),0)</f>
        <v>0</v>
      </c>
      <c r="AB595" s="50">
        <f>IFERROR(VLOOKUP($A595,total!$B$4:$AW$437,48,0),0)</f>
        <v>0</v>
      </c>
      <c r="AC595" s="50">
        <f>IFERROR(VLOOKUP($A595,total!$B$4:$AB$437,19,0),0)</f>
        <v>0</v>
      </c>
      <c r="AD595" s="50">
        <f>IFERROR(VLOOKUP($A595,total!$B$4:$AB$437,10,0),0)</f>
        <v>0</v>
      </c>
      <c r="AE595" s="50">
        <f>IFERROR(VLOOKUP($A595,total!$B$4:$AB$437,13,0),0)-SUMIFS(topmanager!$D:$D,topmanager!$C:$C,rs_nova!$A599,topmanager!$A:$A,856)</f>
        <v>0</v>
      </c>
      <c r="AF595" s="50">
        <f>IFERROR(VLOOKUP($A595,total!$B$4:$AB$437,16,0),0)</f>
        <v>0</v>
      </c>
      <c r="AG595" s="50">
        <f>IFERROR(VLOOKUP($A595,total!$B$4:$AB$437,7,0),0)</f>
        <v>0</v>
      </c>
      <c r="AH595" s="50">
        <f>IFERROR(VLOOKUP($A595,total!$B$4:$AD$437,29,0),0)</f>
        <v>0</v>
      </c>
      <c r="AI595" s="50">
        <f>IFERROR(VLOOKUP(A595,total!$B$4:$AN$437,39,0),0)</f>
        <v>0</v>
      </c>
      <c r="AJ595" s="51">
        <f t="shared" si="142"/>
        <v>0</v>
      </c>
      <c r="AK595" s="50">
        <f t="shared" si="143"/>
        <v>0</v>
      </c>
      <c r="AL595" s="50">
        <f t="shared" si="144"/>
        <v>0</v>
      </c>
      <c r="AM595" s="50">
        <f t="shared" si="145"/>
        <v>0</v>
      </c>
      <c r="AN595" s="50" t="e">
        <f t="shared" si="139"/>
        <v>#REF!</v>
      </c>
      <c r="AO595" s="50" t="e">
        <f t="shared" si="139"/>
        <v>#REF!</v>
      </c>
      <c r="AP595" s="50" t="e">
        <f t="shared" si="139"/>
        <v>#REF!</v>
      </c>
      <c r="AQ595" s="50">
        <f>IFERROR(VLOOKUP(TEXT($A595,"000000"),[6]Página1!$A$8:$S$801,13,FALSE),0)</f>
        <v>0</v>
      </c>
      <c r="AR595" s="50">
        <f>IFERROR(VLOOKUP(TEXT($A595,"000000"),[6]Página1!$A$8:$S$801,16,FALSE),0)</f>
        <v>0</v>
      </c>
      <c r="AS595" s="50">
        <f>IFERROR(VLOOKUP(TEXT($A595,"000000"),[6]Página1!$A$8:$S$801,19,FALSE),0)</f>
        <v>0</v>
      </c>
      <c r="AT595" s="50">
        <f>IFERROR(VLOOKUP(TEXT($A595,"000000"),[7]Página1!$A$8:$R$814,12,FALSE),0)</f>
        <v>0</v>
      </c>
      <c r="AU595" s="50">
        <f>IFERROR(VLOOKUP(TEXT($A595,"000000"),[7]Página1!$A$8:$R$814,15,FALSE),0)</f>
        <v>0</v>
      </c>
      <c r="AV595" s="50">
        <f>IFERROR(VLOOKUP(TEXT($A595,"000000"),[7]Página1!$A$8:$R$814,18,FALSE),0)</f>
        <v>0</v>
      </c>
      <c r="AW595" s="50"/>
      <c r="AX595" s="51" t="e">
        <f t="shared" si="146"/>
        <v>#REF!</v>
      </c>
      <c r="AY595" s="51" t="e">
        <f t="shared" si="147"/>
        <v>#REF!</v>
      </c>
      <c r="AZ595" s="51" t="e">
        <f t="shared" si="148"/>
        <v>#REF!</v>
      </c>
      <c r="BA595" s="51" t="e">
        <f t="shared" si="149"/>
        <v>#REF!</v>
      </c>
      <c r="BB595" s="51">
        <f t="shared" si="150"/>
        <v>0</v>
      </c>
      <c r="BC595" s="51" t="e">
        <f t="shared" si="151"/>
        <v>#REF!</v>
      </c>
      <c r="BD595" s="51">
        <f t="shared" si="152"/>
        <v>0</v>
      </c>
      <c r="BE595" s="51">
        <f>IFERROR(VLOOKUP(A595,salario!A$2:P$91,11,FALSE),0)</f>
        <v>0</v>
      </c>
      <c r="BF595" s="51">
        <f>SUMIFS(topmanager!$D:$D,topmanager!$C:$C,rs_nova!$A595,topmanager!$A:$A,rs_nova!BF$2)</f>
        <v>0</v>
      </c>
      <c r="BG595" s="51">
        <f>SUMIFS(topmanager!$D:$D,topmanager!$C:$C,rs_nova!$A595,topmanager!$A:$A,rs_nova!BG$2)</f>
        <v>0</v>
      </c>
      <c r="BH595" s="51">
        <f>SUMIFS(topmanager!$D:$D,topmanager!$C:$C,rs_nova!$A595,topmanager!$A:$A,rs_nova!BH$2)</f>
        <v>0</v>
      </c>
      <c r="BI595" s="51">
        <f>SUMIFS(topmanager!$D:$D,topmanager!$C:$C,rs_nova!$A595,topmanager!$A:$A,rs_nova!BI$2)</f>
        <v>0</v>
      </c>
      <c r="BJ595" s="51">
        <f>SUMIFS(topmanager!$D:$D,topmanager!$C:$C,rs_nova!$A595,topmanager!$A:$A,rs_nova!BJ$2)+SUMIFS(topmanager!$D:$D,topmanager!$C:$C,rs_nova!$A595,topmanager!$A:$A,rs_nova!BJ$2+1)</f>
        <v>0</v>
      </c>
      <c r="BK595" s="51">
        <f>IFERROR(VLOOKUP(A595,[8]ferias!$C$4:$G$100,5,FALSE),0)</f>
        <v>0</v>
      </c>
      <c r="BL595" s="51">
        <f>SUMIFS(topmanager!$D:$D,topmanager!$C:$C,rs_nova!$A595,topmanager!$A:$A,rs_nova!BL$2)</f>
        <v>0</v>
      </c>
      <c r="BM595" s="51">
        <f>SUMIFS(topmanager!$D:$D,topmanager!$C:$C,rs_nova!$A595,topmanager!$A:$A,rs_nova!BM$2)+SUMIFS(topmanager!$D:$D,topmanager!$C:$C,rs_nova!$A599,topmanager!$A:$A,151)</f>
        <v>0</v>
      </c>
      <c r="BN595" s="51">
        <f t="shared" si="153"/>
        <v>0</v>
      </c>
    </row>
    <row r="596" spans="1:66">
      <c r="A596" s="47" t="e">
        <f>total!#REF!</f>
        <v>#REF!</v>
      </c>
      <c r="B596" s="47">
        <f t="shared" si="140"/>
        <v>0</v>
      </c>
      <c r="C596" s="48" t="e">
        <f>total!#REF!</f>
        <v>#REF!</v>
      </c>
      <c r="D596" s="49" t="str">
        <f>IFERROR(VLOOKUP(A596,salario!A$3:J$32,10,FALSE),"")</f>
        <v/>
      </c>
      <c r="E596" s="49" t="str">
        <f>IFERROR(IF(VLOOKUP(A596,salario!A$3:O$32,15,FALSE)="","",VLOOKUP(A596,salario!A$3:O$32,15,FALSE)),"")</f>
        <v/>
      </c>
      <c r="F596" s="47" t="str">
        <f>IFERROR(VLOOKUP(A596,[5]base_pessoal!$B$2:$P$1504,13,FALSE),"")</f>
        <v/>
      </c>
      <c r="G596" s="50">
        <f>IFERROR(VLOOKUP(A596,salario!A$2:P$91,11,FALSE),0)*B596/30</f>
        <v>0</v>
      </c>
      <c r="H596" s="50">
        <f>SUMIFS(topmanager!$D:$D,topmanager!$C:$C,rs_nova!$A596,topmanager!$A:$A,rs_nova!H$2)+SUMIFS(topmanager!$D:$D,topmanager!$C:$C,rs_nova!$A596,topmanager!$A:$A,63)</f>
        <v>0</v>
      </c>
      <c r="I596" s="50">
        <f>-SUMIFS(topmanager!$D:$D,topmanager!$C:$C,rs_nova!$A596,topmanager!$A:$A,rs_nova!I$2)</f>
        <v>0</v>
      </c>
      <c r="J596" s="50">
        <f>SUMIFS(topmanager!$D:$D,topmanager!$C:$C,rs_nova!$A596,topmanager!$A:$A,rs_nova!J$2)</f>
        <v>0</v>
      </c>
      <c r="K596" s="50">
        <f>SUMIFS(topmanager!$D:$D,topmanager!$C:$C,rs_nova!$A596,topmanager!$A:$A,rs_nova!K$2)+SUMIFS(topmanager!$D:$D,topmanager!$C:$C,rs_nova!$A596,topmanager!$A:$A,911)</f>
        <v>0</v>
      </c>
      <c r="L596" s="50">
        <f>SUMIFS(topmanager!$D:$D,topmanager!$C:$C,rs_nova!$A596,topmanager!$A:$A,rs_nova!L$2)</f>
        <v>0</v>
      </c>
      <c r="M596" s="50">
        <f>SUMIFS(topmanager!$D:$D,topmanager!$C:$C,rs_nova!$A596,topmanager!$A:$A,rs_nova!M$2)+SUMIFS(topmanager!$D:$D,topmanager!$C:$C,rs_nova!$A596,topmanager!$A:$A,908)+SUMIFS(topmanager!$D:$D,topmanager!$C:$C,rs_nova!$A596,topmanager!$A:$A,550)</f>
        <v>0</v>
      </c>
      <c r="N596" s="50">
        <f>SUMIFS(topmanager!$D:$D,topmanager!$C:$C,rs_nova!$A596,topmanager!$A:$A,rs_nova!N$2)</f>
        <v>0</v>
      </c>
      <c r="O596" s="51">
        <f t="shared" si="141"/>
        <v>0</v>
      </c>
      <c r="P596" s="50">
        <f>IFERROR(VLOOKUP($A596,total!$B$4:$AW$437,27,0),0)</f>
        <v>0</v>
      </c>
      <c r="Q596" s="50">
        <f>IFERROR(VLOOKUP($A596,total!$B$4:$AW$437,21,0),0)</f>
        <v>0</v>
      </c>
      <c r="R596" s="50">
        <f>IFERROR(VLOOKUP($A596,total!$B$4:$AW$437,25,0),0)+IFERROR(VLOOKUP($A596,total!$B$4:$AW$437,36,0),0)</f>
        <v>0</v>
      </c>
      <c r="S596" s="50">
        <f>IFERROR(VLOOKUP(A596,gympass!$A$2:$F$148,6,0),0)</f>
        <v>0</v>
      </c>
      <c r="T596" s="50">
        <f>IFERROR(VLOOKUP($A596,total!$B$4:$AW$437,42,0),0)</f>
        <v>0</v>
      </c>
      <c r="U596" s="50">
        <f>IFERROR(VLOOKUP($A596,total!$B$4:$AW$437,32,0),0)</f>
        <v>0</v>
      </c>
      <c r="V596" s="50">
        <f>IFERROR(VLOOKUP($A596,total!$B$4:$AW$437,28,0),0)</f>
        <v>0</v>
      </c>
      <c r="W596" s="50">
        <f>IFERROR(VLOOKUP($A596,total!$B$4:$AX$437,49,0),0)</f>
        <v>0</v>
      </c>
      <c r="X596" s="50"/>
      <c r="Y596" s="50">
        <f>IFERROR(VLOOKUP(A596,#REF!,4,0),0)</f>
        <v>0</v>
      </c>
      <c r="Z596" s="50">
        <f>IFERROR(VLOOKUP(B596,#REF!,8,0),0)</f>
        <v>0</v>
      </c>
      <c r="AA596" s="50">
        <f>IFERROR(VLOOKUP($A596,total!$B$4:$AW$437,45,0),0)</f>
        <v>0</v>
      </c>
      <c r="AB596" s="50">
        <f>IFERROR(VLOOKUP($A596,total!$B$4:$AW$437,48,0),0)</f>
        <v>0</v>
      </c>
      <c r="AC596" s="50">
        <f>IFERROR(VLOOKUP($A596,total!$B$4:$AB$437,19,0),0)</f>
        <v>0</v>
      </c>
      <c r="AD596" s="50">
        <f>IFERROR(VLOOKUP($A596,total!$B$4:$AB$437,10,0),0)</f>
        <v>0</v>
      </c>
      <c r="AE596" s="50">
        <f>IFERROR(VLOOKUP($A596,total!$B$4:$AB$437,13,0),0)-SUMIFS(topmanager!$D:$D,topmanager!$C:$C,rs_nova!$A600,topmanager!$A:$A,856)</f>
        <v>0</v>
      </c>
      <c r="AF596" s="50">
        <f>IFERROR(VLOOKUP($A596,total!$B$4:$AB$437,16,0),0)</f>
        <v>0</v>
      </c>
      <c r="AG596" s="50">
        <f>IFERROR(VLOOKUP($A596,total!$B$4:$AB$437,7,0),0)</f>
        <v>0</v>
      </c>
      <c r="AH596" s="50">
        <f>IFERROR(VLOOKUP($A596,total!$B$4:$AD$437,29,0),0)</f>
        <v>0</v>
      </c>
      <c r="AI596" s="50">
        <f>IFERROR(VLOOKUP(A596,total!$B$4:$AN$437,39,0),0)</f>
        <v>0</v>
      </c>
      <c r="AJ596" s="51">
        <f t="shared" si="142"/>
        <v>0</v>
      </c>
      <c r="AK596" s="50">
        <f t="shared" si="143"/>
        <v>0</v>
      </c>
      <c r="AL596" s="50">
        <f t="shared" si="144"/>
        <v>0</v>
      </c>
      <c r="AM596" s="50">
        <f t="shared" si="145"/>
        <v>0</v>
      </c>
      <c r="AN596" s="50" t="e">
        <f t="shared" si="139"/>
        <v>#REF!</v>
      </c>
      <c r="AO596" s="50" t="e">
        <f t="shared" si="139"/>
        <v>#REF!</v>
      </c>
      <c r="AP596" s="50" t="e">
        <f t="shared" si="139"/>
        <v>#REF!</v>
      </c>
      <c r="AQ596" s="50">
        <f>IFERROR(VLOOKUP(TEXT($A596,"000000"),[6]Página1!$A$8:$S$801,13,FALSE),0)</f>
        <v>0</v>
      </c>
      <c r="AR596" s="50">
        <f>IFERROR(VLOOKUP(TEXT($A596,"000000"),[6]Página1!$A$8:$S$801,16,FALSE),0)</f>
        <v>0</v>
      </c>
      <c r="AS596" s="50">
        <f>IFERROR(VLOOKUP(TEXT($A596,"000000"),[6]Página1!$A$8:$S$801,19,FALSE),0)</f>
        <v>0</v>
      </c>
      <c r="AT596" s="50">
        <f>IFERROR(VLOOKUP(TEXT($A596,"000000"),[7]Página1!$A$8:$R$814,12,FALSE),0)</f>
        <v>0</v>
      </c>
      <c r="AU596" s="50">
        <f>IFERROR(VLOOKUP(TEXT($A596,"000000"),[7]Página1!$A$8:$R$814,15,FALSE),0)</f>
        <v>0</v>
      </c>
      <c r="AV596" s="50">
        <f>IFERROR(VLOOKUP(TEXT($A596,"000000"),[7]Página1!$A$8:$R$814,18,FALSE),0)</f>
        <v>0</v>
      </c>
      <c r="AW596" s="50"/>
      <c r="AX596" s="51" t="e">
        <f t="shared" si="146"/>
        <v>#REF!</v>
      </c>
      <c r="AY596" s="51" t="e">
        <f t="shared" si="147"/>
        <v>#REF!</v>
      </c>
      <c r="AZ596" s="51" t="e">
        <f t="shared" si="148"/>
        <v>#REF!</v>
      </c>
      <c r="BA596" s="51" t="e">
        <f t="shared" si="149"/>
        <v>#REF!</v>
      </c>
      <c r="BB596" s="51">
        <f t="shared" si="150"/>
        <v>0</v>
      </c>
      <c r="BC596" s="51" t="e">
        <f t="shared" si="151"/>
        <v>#REF!</v>
      </c>
      <c r="BD596" s="51">
        <f t="shared" si="152"/>
        <v>0</v>
      </c>
      <c r="BE596" s="51">
        <f>IFERROR(VLOOKUP(A596,salario!A$2:P$91,11,FALSE),0)</f>
        <v>0</v>
      </c>
      <c r="BF596" s="51">
        <f>SUMIFS(topmanager!$D:$D,topmanager!$C:$C,rs_nova!$A596,topmanager!$A:$A,rs_nova!BF$2)</f>
        <v>0</v>
      </c>
      <c r="BG596" s="51">
        <f>SUMIFS(topmanager!$D:$D,topmanager!$C:$C,rs_nova!$A596,topmanager!$A:$A,rs_nova!BG$2)</f>
        <v>0</v>
      </c>
      <c r="BH596" s="51">
        <f>SUMIFS(topmanager!$D:$D,topmanager!$C:$C,rs_nova!$A596,topmanager!$A:$A,rs_nova!BH$2)</f>
        <v>0</v>
      </c>
      <c r="BI596" s="51">
        <f>SUMIFS(topmanager!$D:$D,topmanager!$C:$C,rs_nova!$A596,topmanager!$A:$A,rs_nova!BI$2)</f>
        <v>0</v>
      </c>
      <c r="BJ596" s="51">
        <f>SUMIFS(topmanager!$D:$D,topmanager!$C:$C,rs_nova!$A596,topmanager!$A:$A,rs_nova!BJ$2)+SUMIFS(topmanager!$D:$D,topmanager!$C:$C,rs_nova!$A596,topmanager!$A:$A,rs_nova!BJ$2+1)</f>
        <v>0</v>
      </c>
      <c r="BK596" s="51">
        <f>IFERROR(VLOOKUP(A596,[8]ferias!$C$4:$G$100,5,FALSE),0)</f>
        <v>0</v>
      </c>
      <c r="BL596" s="51">
        <f>SUMIFS(topmanager!$D:$D,topmanager!$C:$C,rs_nova!$A596,topmanager!$A:$A,rs_nova!BL$2)</f>
        <v>0</v>
      </c>
      <c r="BM596" s="51">
        <f>SUMIFS(topmanager!$D:$D,topmanager!$C:$C,rs_nova!$A596,topmanager!$A:$A,rs_nova!BM$2)+SUMIFS(topmanager!$D:$D,topmanager!$C:$C,rs_nova!$A600,topmanager!$A:$A,151)</f>
        <v>0</v>
      </c>
      <c r="BN596" s="51">
        <f t="shared" si="153"/>
        <v>0</v>
      </c>
    </row>
    <row r="597" spans="1:66">
      <c r="A597" s="47" t="e">
        <f>total!#REF!</f>
        <v>#REF!</v>
      </c>
      <c r="B597" s="47">
        <f t="shared" si="140"/>
        <v>0</v>
      </c>
      <c r="C597" s="48" t="e">
        <f>total!#REF!</f>
        <v>#REF!</v>
      </c>
      <c r="D597" s="49" t="str">
        <f>IFERROR(VLOOKUP(A597,salario!A$3:J$32,10,FALSE),"")</f>
        <v/>
      </c>
      <c r="E597" s="49" t="str">
        <f>IFERROR(IF(VLOOKUP(A597,salario!A$3:O$32,15,FALSE)="","",VLOOKUP(A597,salario!A$3:O$32,15,FALSE)),"")</f>
        <v/>
      </c>
      <c r="F597" s="47" t="str">
        <f>IFERROR(VLOOKUP(A597,[5]base_pessoal!$B$2:$P$1504,13,FALSE),"")</f>
        <v/>
      </c>
      <c r="G597" s="50">
        <f>IFERROR(VLOOKUP(A597,salario!A$2:P$91,11,FALSE),0)*B597/30</f>
        <v>0</v>
      </c>
      <c r="H597" s="50">
        <f>SUMIFS(topmanager!$D:$D,topmanager!$C:$C,rs_nova!$A597,topmanager!$A:$A,rs_nova!H$2)+SUMIFS(topmanager!$D:$D,topmanager!$C:$C,rs_nova!$A597,topmanager!$A:$A,63)</f>
        <v>0</v>
      </c>
      <c r="I597" s="50">
        <f>-SUMIFS(topmanager!$D:$D,topmanager!$C:$C,rs_nova!$A597,topmanager!$A:$A,rs_nova!I$2)</f>
        <v>0</v>
      </c>
      <c r="J597" s="50">
        <f>SUMIFS(topmanager!$D:$D,topmanager!$C:$C,rs_nova!$A597,topmanager!$A:$A,rs_nova!J$2)</f>
        <v>0</v>
      </c>
      <c r="K597" s="50">
        <f>SUMIFS(topmanager!$D:$D,topmanager!$C:$C,rs_nova!$A597,topmanager!$A:$A,rs_nova!K$2)+SUMIFS(topmanager!$D:$D,topmanager!$C:$C,rs_nova!$A597,topmanager!$A:$A,911)</f>
        <v>0</v>
      </c>
      <c r="L597" s="50">
        <f>SUMIFS(topmanager!$D:$D,topmanager!$C:$C,rs_nova!$A597,topmanager!$A:$A,rs_nova!L$2)</f>
        <v>0</v>
      </c>
      <c r="M597" s="50">
        <f>SUMIFS(topmanager!$D:$D,topmanager!$C:$C,rs_nova!$A597,topmanager!$A:$A,rs_nova!M$2)+SUMIFS(topmanager!$D:$D,topmanager!$C:$C,rs_nova!$A597,topmanager!$A:$A,908)+SUMIFS(topmanager!$D:$D,topmanager!$C:$C,rs_nova!$A597,topmanager!$A:$A,550)</f>
        <v>0</v>
      </c>
      <c r="N597" s="50">
        <f>SUMIFS(topmanager!$D:$D,topmanager!$C:$C,rs_nova!$A597,topmanager!$A:$A,rs_nova!N$2)</f>
        <v>0</v>
      </c>
      <c r="O597" s="51">
        <f t="shared" si="141"/>
        <v>0</v>
      </c>
      <c r="P597" s="50">
        <f>IFERROR(VLOOKUP($A597,total!$B$4:$AW$437,27,0),0)</f>
        <v>0</v>
      </c>
      <c r="Q597" s="50">
        <f>IFERROR(VLOOKUP($A597,total!$B$4:$AW$437,21,0),0)</f>
        <v>0</v>
      </c>
      <c r="R597" s="50">
        <f>IFERROR(VLOOKUP($A597,total!$B$4:$AW$437,25,0),0)+IFERROR(VLOOKUP($A597,total!$B$4:$AW$437,36,0),0)</f>
        <v>0</v>
      </c>
      <c r="S597" s="50">
        <f>IFERROR(VLOOKUP(A597,gympass!$A$2:$F$148,6,0),0)</f>
        <v>0</v>
      </c>
      <c r="T597" s="50">
        <f>IFERROR(VLOOKUP($A597,total!$B$4:$AW$437,42,0),0)</f>
        <v>0</v>
      </c>
      <c r="U597" s="50">
        <f>IFERROR(VLOOKUP($A597,total!$B$4:$AW$437,32,0),0)</f>
        <v>0</v>
      </c>
      <c r="V597" s="50">
        <f>IFERROR(VLOOKUP($A597,total!$B$4:$AW$437,28,0),0)</f>
        <v>0</v>
      </c>
      <c r="W597" s="50">
        <f>IFERROR(VLOOKUP($A597,total!$B$4:$AX$437,49,0),0)</f>
        <v>0</v>
      </c>
      <c r="X597" s="50"/>
      <c r="Y597" s="50">
        <f>IFERROR(VLOOKUP(A597,#REF!,4,0),0)</f>
        <v>0</v>
      </c>
      <c r="Z597" s="50">
        <f>IFERROR(VLOOKUP(B597,#REF!,8,0),0)</f>
        <v>0</v>
      </c>
      <c r="AA597" s="50">
        <f>IFERROR(VLOOKUP($A597,total!$B$4:$AW$437,45,0),0)</f>
        <v>0</v>
      </c>
      <c r="AB597" s="50">
        <f>IFERROR(VLOOKUP($A597,total!$B$4:$AW$437,48,0),0)</f>
        <v>0</v>
      </c>
      <c r="AC597" s="50">
        <f>IFERROR(VLOOKUP($A597,total!$B$4:$AB$437,19,0),0)</f>
        <v>0</v>
      </c>
      <c r="AD597" s="50">
        <f>IFERROR(VLOOKUP($A597,total!$B$4:$AB$437,10,0),0)</f>
        <v>0</v>
      </c>
      <c r="AE597" s="50">
        <f>IFERROR(VLOOKUP($A597,total!$B$4:$AB$437,13,0),0)-SUMIFS(topmanager!$D:$D,topmanager!$C:$C,rs_nova!$A601,topmanager!$A:$A,856)</f>
        <v>0</v>
      </c>
      <c r="AF597" s="50">
        <f>IFERROR(VLOOKUP($A597,total!$B$4:$AB$437,16,0),0)</f>
        <v>0</v>
      </c>
      <c r="AG597" s="50">
        <f>IFERROR(VLOOKUP($A597,total!$B$4:$AB$437,7,0),0)</f>
        <v>0</v>
      </c>
      <c r="AH597" s="50">
        <f>IFERROR(VLOOKUP($A597,total!$B$4:$AD$437,29,0),0)</f>
        <v>0</v>
      </c>
      <c r="AI597" s="50">
        <f>IFERROR(VLOOKUP(A597,total!$B$4:$AN$437,39,0),0)</f>
        <v>0</v>
      </c>
      <c r="AJ597" s="51">
        <f t="shared" si="142"/>
        <v>0</v>
      </c>
      <c r="AK597" s="50">
        <f t="shared" si="143"/>
        <v>0</v>
      </c>
      <c r="AL597" s="50">
        <f t="shared" si="144"/>
        <v>0</v>
      </c>
      <c r="AM597" s="50">
        <f t="shared" si="145"/>
        <v>0</v>
      </c>
      <c r="AN597" s="50" t="e">
        <f t="shared" si="139"/>
        <v>#REF!</v>
      </c>
      <c r="AO597" s="50" t="e">
        <f t="shared" si="139"/>
        <v>#REF!</v>
      </c>
      <c r="AP597" s="50" t="e">
        <f t="shared" si="139"/>
        <v>#REF!</v>
      </c>
      <c r="AQ597" s="50">
        <f>IFERROR(VLOOKUP(TEXT($A597,"000000"),[6]Página1!$A$8:$S$801,13,FALSE),0)</f>
        <v>0</v>
      </c>
      <c r="AR597" s="50">
        <f>IFERROR(VLOOKUP(TEXT($A597,"000000"),[6]Página1!$A$8:$S$801,16,FALSE),0)</f>
        <v>0</v>
      </c>
      <c r="AS597" s="50">
        <f>IFERROR(VLOOKUP(TEXT($A597,"000000"),[6]Página1!$A$8:$S$801,19,FALSE),0)</f>
        <v>0</v>
      </c>
      <c r="AT597" s="50">
        <f>IFERROR(VLOOKUP(TEXT($A597,"000000"),[7]Página1!$A$8:$R$814,12,FALSE),0)</f>
        <v>0</v>
      </c>
      <c r="AU597" s="50">
        <f>IFERROR(VLOOKUP(TEXT($A597,"000000"),[7]Página1!$A$8:$R$814,15,FALSE),0)</f>
        <v>0</v>
      </c>
      <c r="AV597" s="50">
        <f>IFERROR(VLOOKUP(TEXT($A597,"000000"),[7]Página1!$A$8:$R$814,18,FALSE),0)</f>
        <v>0</v>
      </c>
      <c r="AW597" s="50"/>
      <c r="AX597" s="51" t="e">
        <f t="shared" si="146"/>
        <v>#REF!</v>
      </c>
      <c r="AY597" s="51" t="e">
        <f t="shared" si="147"/>
        <v>#REF!</v>
      </c>
      <c r="AZ597" s="51" t="e">
        <f t="shared" si="148"/>
        <v>#REF!</v>
      </c>
      <c r="BA597" s="51" t="e">
        <f t="shared" si="149"/>
        <v>#REF!</v>
      </c>
      <c r="BB597" s="51">
        <f t="shared" si="150"/>
        <v>0</v>
      </c>
      <c r="BC597" s="51" t="e">
        <f t="shared" si="151"/>
        <v>#REF!</v>
      </c>
      <c r="BD597" s="51">
        <f t="shared" si="152"/>
        <v>0</v>
      </c>
      <c r="BE597" s="51">
        <f>IFERROR(VLOOKUP(A597,salario!A$2:P$91,11,FALSE),0)</f>
        <v>0</v>
      </c>
      <c r="BF597" s="51">
        <f>SUMIFS(topmanager!$D:$D,topmanager!$C:$C,rs_nova!$A597,topmanager!$A:$A,rs_nova!BF$2)</f>
        <v>0</v>
      </c>
      <c r="BG597" s="51">
        <f>SUMIFS(topmanager!$D:$D,topmanager!$C:$C,rs_nova!$A597,topmanager!$A:$A,rs_nova!BG$2)</f>
        <v>0</v>
      </c>
      <c r="BH597" s="51">
        <f>SUMIFS(topmanager!$D:$D,topmanager!$C:$C,rs_nova!$A597,topmanager!$A:$A,rs_nova!BH$2)</f>
        <v>0</v>
      </c>
      <c r="BI597" s="51">
        <f>SUMIFS(topmanager!$D:$D,topmanager!$C:$C,rs_nova!$A597,topmanager!$A:$A,rs_nova!BI$2)</f>
        <v>0</v>
      </c>
      <c r="BJ597" s="51">
        <f>SUMIFS(topmanager!$D:$D,topmanager!$C:$C,rs_nova!$A597,topmanager!$A:$A,rs_nova!BJ$2)+SUMIFS(topmanager!$D:$D,topmanager!$C:$C,rs_nova!$A597,topmanager!$A:$A,rs_nova!BJ$2+1)</f>
        <v>0</v>
      </c>
      <c r="BK597" s="51">
        <f>IFERROR(VLOOKUP(A597,[8]ferias!$C$4:$G$100,5,FALSE),0)</f>
        <v>0</v>
      </c>
      <c r="BL597" s="51">
        <f>SUMIFS(topmanager!$D:$D,topmanager!$C:$C,rs_nova!$A597,topmanager!$A:$A,rs_nova!BL$2)</f>
        <v>0</v>
      </c>
      <c r="BM597" s="51">
        <f>SUMIFS(topmanager!$D:$D,topmanager!$C:$C,rs_nova!$A597,topmanager!$A:$A,rs_nova!BM$2)+SUMIFS(topmanager!$D:$D,topmanager!$C:$C,rs_nova!$A601,topmanager!$A:$A,151)</f>
        <v>0</v>
      </c>
      <c r="BN597" s="51">
        <f t="shared" si="153"/>
        <v>0</v>
      </c>
    </row>
    <row r="598" spans="1:66">
      <c r="A598" s="47" t="e">
        <f>total!#REF!</f>
        <v>#REF!</v>
      </c>
      <c r="B598" s="47">
        <f t="shared" si="140"/>
        <v>0</v>
      </c>
      <c r="C598" s="48" t="e">
        <f>total!#REF!</f>
        <v>#REF!</v>
      </c>
      <c r="D598" s="49" t="str">
        <f>IFERROR(VLOOKUP(A598,salario!A$3:J$32,10,FALSE),"")</f>
        <v/>
      </c>
      <c r="E598" s="49" t="str">
        <f>IFERROR(IF(VLOOKUP(A598,salario!A$3:O$32,15,FALSE)="","",VLOOKUP(A598,salario!A$3:O$32,15,FALSE)),"")</f>
        <v/>
      </c>
      <c r="F598" s="47" t="str">
        <f>IFERROR(VLOOKUP(A598,[5]base_pessoal!$B$2:$P$1504,13,FALSE),"")</f>
        <v/>
      </c>
      <c r="G598" s="50">
        <f>IFERROR(VLOOKUP(A598,salario!A$2:P$91,11,FALSE),0)*B598/30</f>
        <v>0</v>
      </c>
      <c r="H598" s="50">
        <f>SUMIFS(topmanager!$D:$D,topmanager!$C:$C,rs_nova!$A598,topmanager!$A:$A,rs_nova!H$2)+SUMIFS(topmanager!$D:$D,topmanager!$C:$C,rs_nova!$A598,topmanager!$A:$A,63)</f>
        <v>0</v>
      </c>
      <c r="I598" s="50">
        <f>-SUMIFS(topmanager!$D:$D,topmanager!$C:$C,rs_nova!$A598,topmanager!$A:$A,rs_nova!I$2)</f>
        <v>0</v>
      </c>
      <c r="J598" s="50">
        <f>SUMIFS(topmanager!$D:$D,topmanager!$C:$C,rs_nova!$A598,topmanager!$A:$A,rs_nova!J$2)</f>
        <v>0</v>
      </c>
      <c r="K598" s="50">
        <f>SUMIFS(topmanager!$D:$D,topmanager!$C:$C,rs_nova!$A598,topmanager!$A:$A,rs_nova!K$2)+SUMIFS(topmanager!$D:$D,topmanager!$C:$C,rs_nova!$A598,topmanager!$A:$A,911)</f>
        <v>0</v>
      </c>
      <c r="L598" s="50">
        <f>SUMIFS(topmanager!$D:$D,topmanager!$C:$C,rs_nova!$A598,topmanager!$A:$A,rs_nova!L$2)</f>
        <v>0</v>
      </c>
      <c r="M598" s="50">
        <f>SUMIFS(topmanager!$D:$D,topmanager!$C:$C,rs_nova!$A598,topmanager!$A:$A,rs_nova!M$2)+SUMIFS(topmanager!$D:$D,topmanager!$C:$C,rs_nova!$A598,topmanager!$A:$A,908)+SUMIFS(topmanager!$D:$D,topmanager!$C:$C,rs_nova!$A598,topmanager!$A:$A,550)</f>
        <v>0</v>
      </c>
      <c r="N598" s="50">
        <f>SUMIFS(topmanager!$D:$D,topmanager!$C:$C,rs_nova!$A598,topmanager!$A:$A,rs_nova!N$2)</f>
        <v>0</v>
      </c>
      <c r="O598" s="51">
        <f t="shared" si="141"/>
        <v>0</v>
      </c>
      <c r="P598" s="50">
        <f>IFERROR(VLOOKUP($A598,total!$B$4:$AW$437,27,0),0)</f>
        <v>0</v>
      </c>
      <c r="Q598" s="50">
        <f>IFERROR(VLOOKUP($A598,total!$B$4:$AW$437,21,0),0)</f>
        <v>0</v>
      </c>
      <c r="R598" s="50">
        <f>IFERROR(VLOOKUP($A598,total!$B$4:$AW$437,25,0),0)+IFERROR(VLOOKUP($A598,total!$B$4:$AW$437,36,0),0)</f>
        <v>0</v>
      </c>
      <c r="S598" s="50">
        <f>IFERROR(VLOOKUP(A598,gympass!$A$2:$F$148,6,0),0)</f>
        <v>0</v>
      </c>
      <c r="T598" s="50">
        <f>IFERROR(VLOOKUP($A598,total!$B$4:$AW$437,42,0),0)</f>
        <v>0</v>
      </c>
      <c r="U598" s="50">
        <f>IFERROR(VLOOKUP($A598,total!$B$4:$AW$437,32,0),0)</f>
        <v>0</v>
      </c>
      <c r="V598" s="50">
        <f>IFERROR(VLOOKUP($A598,total!$B$4:$AW$437,28,0),0)</f>
        <v>0</v>
      </c>
      <c r="W598" s="50">
        <f>IFERROR(VLOOKUP($A598,total!$B$4:$AX$437,49,0),0)</f>
        <v>0</v>
      </c>
      <c r="X598" s="50"/>
      <c r="Y598" s="50">
        <f>IFERROR(VLOOKUP(A598,#REF!,4,0),0)</f>
        <v>0</v>
      </c>
      <c r="Z598" s="50">
        <f>IFERROR(VLOOKUP(B598,#REF!,8,0),0)</f>
        <v>0</v>
      </c>
      <c r="AA598" s="50">
        <f>IFERROR(VLOOKUP($A598,total!$B$4:$AW$437,45,0),0)</f>
        <v>0</v>
      </c>
      <c r="AB598" s="50">
        <f>IFERROR(VLOOKUP($A598,total!$B$4:$AW$437,48,0),0)</f>
        <v>0</v>
      </c>
      <c r="AC598" s="50">
        <f>IFERROR(VLOOKUP($A598,total!$B$4:$AB$437,19,0),0)</f>
        <v>0</v>
      </c>
      <c r="AD598" s="50">
        <f>IFERROR(VLOOKUP($A598,total!$B$4:$AB$437,10,0),0)</f>
        <v>0</v>
      </c>
      <c r="AE598" s="50">
        <f>IFERROR(VLOOKUP($A598,total!$B$4:$AB$437,13,0),0)-SUMIFS(topmanager!$D:$D,topmanager!$C:$C,rs_nova!$A602,topmanager!$A:$A,856)</f>
        <v>0</v>
      </c>
      <c r="AF598" s="50">
        <f>IFERROR(VLOOKUP($A598,total!$B$4:$AB$437,16,0),0)</f>
        <v>0</v>
      </c>
      <c r="AG598" s="50">
        <f>IFERROR(VLOOKUP($A598,total!$B$4:$AB$437,7,0),0)</f>
        <v>0</v>
      </c>
      <c r="AH598" s="50">
        <f>IFERROR(VLOOKUP($A598,total!$B$4:$AD$437,29,0),0)</f>
        <v>0</v>
      </c>
      <c r="AI598" s="50">
        <f>IFERROR(VLOOKUP(A598,total!$B$4:$AN$437,39,0),0)</f>
        <v>0</v>
      </c>
      <c r="AJ598" s="51">
        <f t="shared" si="142"/>
        <v>0</v>
      </c>
      <c r="AK598" s="50">
        <f t="shared" si="143"/>
        <v>0</v>
      </c>
      <c r="AL598" s="50">
        <f t="shared" si="144"/>
        <v>0</v>
      </c>
      <c r="AM598" s="50">
        <f t="shared" si="145"/>
        <v>0</v>
      </c>
      <c r="AN598" s="50" t="e">
        <f t="shared" si="139"/>
        <v>#REF!</v>
      </c>
      <c r="AO598" s="50" t="e">
        <f t="shared" si="139"/>
        <v>#REF!</v>
      </c>
      <c r="AP598" s="50" t="e">
        <f t="shared" si="139"/>
        <v>#REF!</v>
      </c>
      <c r="AQ598" s="50">
        <f>IFERROR(VLOOKUP(TEXT($A598,"000000"),[6]Página1!$A$8:$S$801,13,FALSE),0)</f>
        <v>0</v>
      </c>
      <c r="AR598" s="50">
        <f>IFERROR(VLOOKUP(TEXT($A598,"000000"),[6]Página1!$A$8:$S$801,16,FALSE),0)</f>
        <v>0</v>
      </c>
      <c r="AS598" s="50">
        <f>IFERROR(VLOOKUP(TEXT($A598,"000000"),[6]Página1!$A$8:$S$801,19,FALSE),0)</f>
        <v>0</v>
      </c>
      <c r="AT598" s="50">
        <f>IFERROR(VLOOKUP(TEXT($A598,"000000"),[7]Página1!$A$8:$R$814,12,FALSE),0)</f>
        <v>0</v>
      </c>
      <c r="AU598" s="50">
        <f>IFERROR(VLOOKUP(TEXT($A598,"000000"),[7]Página1!$A$8:$R$814,15,FALSE),0)</f>
        <v>0</v>
      </c>
      <c r="AV598" s="50">
        <f>IFERROR(VLOOKUP(TEXT($A598,"000000"),[7]Página1!$A$8:$R$814,18,FALSE),0)</f>
        <v>0</v>
      </c>
      <c r="AW598" s="50"/>
      <c r="AX598" s="51" t="e">
        <f t="shared" si="146"/>
        <v>#REF!</v>
      </c>
      <c r="AY598" s="51" t="e">
        <f t="shared" si="147"/>
        <v>#REF!</v>
      </c>
      <c r="AZ598" s="51" t="e">
        <f t="shared" si="148"/>
        <v>#REF!</v>
      </c>
      <c r="BA598" s="51" t="e">
        <f t="shared" si="149"/>
        <v>#REF!</v>
      </c>
      <c r="BB598" s="51">
        <f t="shared" si="150"/>
        <v>0</v>
      </c>
      <c r="BC598" s="51" t="e">
        <f t="shared" si="151"/>
        <v>#REF!</v>
      </c>
      <c r="BD598" s="51">
        <f t="shared" si="152"/>
        <v>0</v>
      </c>
      <c r="BE598" s="51">
        <f>IFERROR(VLOOKUP(A598,salario!A$2:P$91,11,FALSE),0)</f>
        <v>0</v>
      </c>
      <c r="BF598" s="51">
        <f>SUMIFS(topmanager!$D:$D,topmanager!$C:$C,rs_nova!$A598,topmanager!$A:$A,rs_nova!BF$2)</f>
        <v>0</v>
      </c>
      <c r="BG598" s="51">
        <f>SUMIFS(topmanager!$D:$D,topmanager!$C:$C,rs_nova!$A598,topmanager!$A:$A,rs_nova!BG$2)</f>
        <v>0</v>
      </c>
      <c r="BH598" s="51">
        <f>SUMIFS(topmanager!$D:$D,topmanager!$C:$C,rs_nova!$A598,topmanager!$A:$A,rs_nova!BH$2)</f>
        <v>0</v>
      </c>
      <c r="BI598" s="51">
        <f>SUMIFS(topmanager!$D:$D,topmanager!$C:$C,rs_nova!$A598,topmanager!$A:$A,rs_nova!BI$2)</f>
        <v>0</v>
      </c>
      <c r="BJ598" s="51">
        <f>SUMIFS(topmanager!$D:$D,topmanager!$C:$C,rs_nova!$A598,topmanager!$A:$A,rs_nova!BJ$2)+SUMIFS(topmanager!$D:$D,topmanager!$C:$C,rs_nova!$A598,topmanager!$A:$A,rs_nova!BJ$2+1)</f>
        <v>0</v>
      </c>
      <c r="BK598" s="51">
        <f>IFERROR(VLOOKUP(A598,[8]ferias!$C$4:$G$100,5,FALSE),0)</f>
        <v>0</v>
      </c>
      <c r="BL598" s="51">
        <f>SUMIFS(topmanager!$D:$D,topmanager!$C:$C,rs_nova!$A598,topmanager!$A:$A,rs_nova!BL$2)</f>
        <v>0</v>
      </c>
      <c r="BM598" s="51">
        <f>SUMIFS(topmanager!$D:$D,topmanager!$C:$C,rs_nova!$A598,topmanager!$A:$A,rs_nova!BM$2)+SUMIFS(topmanager!$D:$D,topmanager!$C:$C,rs_nova!$A602,topmanager!$A:$A,151)</f>
        <v>0</v>
      </c>
      <c r="BN598" s="51">
        <f t="shared" si="153"/>
        <v>0</v>
      </c>
    </row>
    <row r="599" spans="1:66">
      <c r="A599" s="47" t="e">
        <f>total!#REF!</f>
        <v>#REF!</v>
      </c>
      <c r="B599" s="47">
        <f t="shared" si="140"/>
        <v>0</v>
      </c>
      <c r="C599" s="48" t="e">
        <f>total!#REF!</f>
        <v>#REF!</v>
      </c>
      <c r="D599" s="49" t="str">
        <f>IFERROR(VLOOKUP(A599,salario!A$3:J$32,10,FALSE),"")</f>
        <v/>
      </c>
      <c r="E599" s="49" t="str">
        <f>IFERROR(IF(VLOOKUP(A599,salario!A$3:O$32,15,FALSE)="","",VLOOKUP(A599,salario!A$3:O$32,15,FALSE)),"")</f>
        <v/>
      </c>
      <c r="F599" s="47" t="str">
        <f>IFERROR(VLOOKUP(A599,[5]base_pessoal!$B$2:$P$1504,13,FALSE),"")</f>
        <v/>
      </c>
      <c r="G599" s="50">
        <f>IFERROR(VLOOKUP(A599,salario!A$2:P$91,11,FALSE),0)*B599/30</f>
        <v>0</v>
      </c>
      <c r="H599" s="50">
        <f>SUMIFS(topmanager!$D:$D,topmanager!$C:$C,rs_nova!$A599,topmanager!$A:$A,rs_nova!H$2)+SUMIFS(topmanager!$D:$D,topmanager!$C:$C,rs_nova!$A599,topmanager!$A:$A,63)</f>
        <v>0</v>
      </c>
      <c r="I599" s="50">
        <f>-SUMIFS(topmanager!$D:$D,topmanager!$C:$C,rs_nova!$A599,topmanager!$A:$A,rs_nova!I$2)</f>
        <v>0</v>
      </c>
      <c r="J599" s="50">
        <f>SUMIFS(topmanager!$D:$D,topmanager!$C:$C,rs_nova!$A599,topmanager!$A:$A,rs_nova!J$2)</f>
        <v>0</v>
      </c>
      <c r="K599" s="50">
        <f>SUMIFS(topmanager!$D:$D,topmanager!$C:$C,rs_nova!$A599,topmanager!$A:$A,rs_nova!K$2)+SUMIFS(topmanager!$D:$D,topmanager!$C:$C,rs_nova!$A599,topmanager!$A:$A,911)</f>
        <v>0</v>
      </c>
      <c r="L599" s="50">
        <f>SUMIFS(topmanager!$D:$D,topmanager!$C:$C,rs_nova!$A599,topmanager!$A:$A,rs_nova!L$2)</f>
        <v>0</v>
      </c>
      <c r="M599" s="50">
        <f>SUMIFS(topmanager!$D:$D,topmanager!$C:$C,rs_nova!$A599,topmanager!$A:$A,rs_nova!M$2)+SUMIFS(topmanager!$D:$D,topmanager!$C:$C,rs_nova!$A599,topmanager!$A:$A,908)+SUMIFS(topmanager!$D:$D,topmanager!$C:$C,rs_nova!$A599,topmanager!$A:$A,550)</f>
        <v>0</v>
      </c>
      <c r="N599" s="50">
        <f>SUMIFS(topmanager!$D:$D,topmanager!$C:$C,rs_nova!$A599,topmanager!$A:$A,rs_nova!N$2)</f>
        <v>0</v>
      </c>
      <c r="O599" s="51">
        <f t="shared" si="141"/>
        <v>0</v>
      </c>
      <c r="P599" s="50">
        <f>IFERROR(VLOOKUP($A599,total!$B$4:$AW$437,27,0),0)</f>
        <v>0</v>
      </c>
      <c r="Q599" s="50">
        <f>IFERROR(VLOOKUP($A599,total!$B$4:$AW$437,21,0),0)</f>
        <v>0</v>
      </c>
      <c r="R599" s="50">
        <f>IFERROR(VLOOKUP($A599,total!$B$4:$AW$437,25,0),0)+IFERROR(VLOOKUP($A599,total!$B$4:$AW$437,36,0),0)</f>
        <v>0</v>
      </c>
      <c r="S599" s="50">
        <f>IFERROR(VLOOKUP(A599,gympass!$A$2:$F$148,6,0),0)</f>
        <v>0</v>
      </c>
      <c r="T599" s="50">
        <f>IFERROR(VLOOKUP($A599,total!$B$4:$AW$437,42,0),0)</f>
        <v>0</v>
      </c>
      <c r="U599" s="50">
        <f>IFERROR(VLOOKUP($A599,total!$B$4:$AW$437,32,0),0)</f>
        <v>0</v>
      </c>
      <c r="V599" s="50">
        <f>IFERROR(VLOOKUP($A599,total!$B$4:$AW$437,28,0),0)</f>
        <v>0</v>
      </c>
      <c r="W599" s="50">
        <f>IFERROR(VLOOKUP($A599,total!$B$4:$AX$437,49,0),0)</f>
        <v>0</v>
      </c>
      <c r="X599" s="50"/>
      <c r="Y599" s="50">
        <f>IFERROR(VLOOKUP(A599,#REF!,4,0),0)</f>
        <v>0</v>
      </c>
      <c r="Z599" s="50">
        <f>IFERROR(VLOOKUP(B599,#REF!,8,0),0)</f>
        <v>0</v>
      </c>
      <c r="AA599" s="50">
        <f>IFERROR(VLOOKUP($A599,total!$B$4:$AW$437,45,0),0)</f>
        <v>0</v>
      </c>
      <c r="AB599" s="50">
        <f>IFERROR(VLOOKUP($A599,total!$B$4:$AW$437,48,0),0)</f>
        <v>0</v>
      </c>
      <c r="AC599" s="50">
        <f>IFERROR(VLOOKUP($A599,total!$B$4:$AB$437,19,0),0)</f>
        <v>0</v>
      </c>
      <c r="AD599" s="50">
        <f>IFERROR(VLOOKUP($A599,total!$B$4:$AB$437,10,0),0)</f>
        <v>0</v>
      </c>
      <c r="AE599" s="50">
        <f>IFERROR(VLOOKUP($A599,total!$B$4:$AB$437,13,0),0)-SUMIFS(topmanager!$D:$D,topmanager!$C:$C,rs_nova!$A603,topmanager!$A:$A,856)</f>
        <v>0</v>
      </c>
      <c r="AF599" s="50">
        <f>IFERROR(VLOOKUP($A599,total!$B$4:$AB$437,16,0),0)</f>
        <v>0</v>
      </c>
      <c r="AG599" s="50">
        <f>IFERROR(VLOOKUP($A599,total!$B$4:$AB$437,7,0),0)</f>
        <v>0</v>
      </c>
      <c r="AH599" s="50">
        <f>IFERROR(VLOOKUP($A599,total!$B$4:$AD$437,29,0),0)</f>
        <v>0</v>
      </c>
      <c r="AI599" s="50">
        <f>IFERROR(VLOOKUP(A599,total!$B$4:$AN$437,39,0),0)</f>
        <v>0</v>
      </c>
      <c r="AJ599" s="51">
        <f t="shared" si="142"/>
        <v>0</v>
      </c>
      <c r="AK599" s="50">
        <f t="shared" si="143"/>
        <v>0</v>
      </c>
      <c r="AL599" s="50">
        <f t="shared" si="144"/>
        <v>0</v>
      </c>
      <c r="AM599" s="50">
        <f t="shared" si="145"/>
        <v>0</v>
      </c>
      <c r="AN599" s="50" t="e">
        <f t="shared" ref="AN599:AP662" si="154">IF(AND($A599&gt;1000,$A599&lt;=1999),0,AN$5*$G599)</f>
        <v>#REF!</v>
      </c>
      <c r="AO599" s="50" t="e">
        <f t="shared" si="154"/>
        <v>#REF!</v>
      </c>
      <c r="AP599" s="50" t="e">
        <f t="shared" si="154"/>
        <v>#REF!</v>
      </c>
      <c r="AQ599" s="50">
        <f>IFERROR(VLOOKUP(TEXT($A599,"000000"),[6]Página1!$A$8:$S$801,13,FALSE),0)</f>
        <v>0</v>
      </c>
      <c r="AR599" s="50">
        <f>IFERROR(VLOOKUP(TEXT($A599,"000000"),[6]Página1!$A$8:$S$801,16,FALSE),0)</f>
        <v>0</v>
      </c>
      <c r="AS599" s="50">
        <f>IFERROR(VLOOKUP(TEXT($A599,"000000"),[6]Página1!$A$8:$S$801,19,FALSE),0)</f>
        <v>0</v>
      </c>
      <c r="AT599" s="50">
        <f>IFERROR(VLOOKUP(TEXT($A599,"000000"),[7]Página1!$A$8:$R$814,12,FALSE),0)</f>
        <v>0</v>
      </c>
      <c r="AU599" s="50">
        <f>IFERROR(VLOOKUP(TEXT($A599,"000000"),[7]Página1!$A$8:$R$814,15,FALSE),0)</f>
        <v>0</v>
      </c>
      <c r="AV599" s="50">
        <f>IFERROR(VLOOKUP(TEXT($A599,"000000"),[7]Página1!$A$8:$R$814,18,FALSE),0)</f>
        <v>0</v>
      </c>
      <c r="AW599" s="50"/>
      <c r="AX599" s="51" t="e">
        <f t="shared" si="146"/>
        <v>#REF!</v>
      </c>
      <c r="AY599" s="51" t="e">
        <f t="shared" si="147"/>
        <v>#REF!</v>
      </c>
      <c r="AZ599" s="51" t="e">
        <f t="shared" si="148"/>
        <v>#REF!</v>
      </c>
      <c r="BA599" s="51" t="e">
        <f t="shared" si="149"/>
        <v>#REF!</v>
      </c>
      <c r="BB599" s="51">
        <f t="shared" si="150"/>
        <v>0</v>
      </c>
      <c r="BC599" s="51" t="e">
        <f t="shared" si="151"/>
        <v>#REF!</v>
      </c>
      <c r="BD599" s="51">
        <f t="shared" si="152"/>
        <v>0</v>
      </c>
      <c r="BE599" s="51">
        <f>IFERROR(VLOOKUP(A599,salario!A$2:P$91,11,FALSE),0)</f>
        <v>0</v>
      </c>
      <c r="BF599" s="51">
        <f>SUMIFS(topmanager!$D:$D,topmanager!$C:$C,rs_nova!$A599,topmanager!$A:$A,rs_nova!BF$2)</f>
        <v>0</v>
      </c>
      <c r="BG599" s="51">
        <f>SUMIFS(topmanager!$D:$D,topmanager!$C:$C,rs_nova!$A599,topmanager!$A:$A,rs_nova!BG$2)</f>
        <v>0</v>
      </c>
      <c r="BH599" s="51">
        <f>SUMIFS(topmanager!$D:$D,topmanager!$C:$C,rs_nova!$A599,topmanager!$A:$A,rs_nova!BH$2)</f>
        <v>0</v>
      </c>
      <c r="BI599" s="51">
        <f>SUMIFS(topmanager!$D:$D,topmanager!$C:$C,rs_nova!$A599,topmanager!$A:$A,rs_nova!BI$2)</f>
        <v>0</v>
      </c>
      <c r="BJ599" s="51">
        <f>SUMIFS(topmanager!$D:$D,topmanager!$C:$C,rs_nova!$A599,topmanager!$A:$A,rs_nova!BJ$2)+SUMIFS(topmanager!$D:$D,topmanager!$C:$C,rs_nova!$A599,topmanager!$A:$A,rs_nova!BJ$2+1)</f>
        <v>0</v>
      </c>
      <c r="BK599" s="51">
        <f>IFERROR(VLOOKUP(A599,[8]ferias!$C$4:$G$100,5,FALSE),0)</f>
        <v>0</v>
      </c>
      <c r="BL599" s="51">
        <f>SUMIFS(topmanager!$D:$D,topmanager!$C:$C,rs_nova!$A599,topmanager!$A:$A,rs_nova!BL$2)</f>
        <v>0</v>
      </c>
      <c r="BM599" s="51">
        <f>SUMIFS(topmanager!$D:$D,topmanager!$C:$C,rs_nova!$A599,topmanager!$A:$A,rs_nova!BM$2)+SUMIFS(topmanager!$D:$D,topmanager!$C:$C,rs_nova!$A603,topmanager!$A:$A,151)</f>
        <v>0</v>
      </c>
      <c r="BN599" s="51">
        <f t="shared" si="153"/>
        <v>0</v>
      </c>
    </row>
    <row r="600" spans="1:66">
      <c r="A600" s="47" t="e">
        <f>total!#REF!</f>
        <v>#REF!</v>
      </c>
      <c r="B600" s="47">
        <f t="shared" si="140"/>
        <v>0</v>
      </c>
      <c r="C600" s="48" t="e">
        <f>total!#REF!</f>
        <v>#REF!</v>
      </c>
      <c r="D600" s="49" t="str">
        <f>IFERROR(VLOOKUP(A600,salario!A$3:J$32,10,FALSE),"")</f>
        <v/>
      </c>
      <c r="E600" s="49" t="str">
        <f>IFERROR(IF(VLOOKUP(A600,salario!A$3:O$32,15,FALSE)="","",VLOOKUP(A600,salario!A$3:O$32,15,FALSE)),"")</f>
        <v/>
      </c>
      <c r="F600" s="47" t="str">
        <f>IFERROR(VLOOKUP(A600,[5]base_pessoal!$B$2:$P$1504,13,FALSE),"")</f>
        <v/>
      </c>
      <c r="G600" s="50">
        <f>IFERROR(VLOOKUP(A600,salario!A$2:P$91,11,FALSE),0)*B600/30</f>
        <v>0</v>
      </c>
      <c r="H600" s="50">
        <f>SUMIFS(topmanager!$D:$D,topmanager!$C:$C,rs_nova!$A600,topmanager!$A:$A,rs_nova!H$2)+SUMIFS(topmanager!$D:$D,topmanager!$C:$C,rs_nova!$A600,topmanager!$A:$A,63)</f>
        <v>0</v>
      </c>
      <c r="I600" s="50">
        <f>-SUMIFS(topmanager!$D:$D,topmanager!$C:$C,rs_nova!$A600,topmanager!$A:$A,rs_nova!I$2)</f>
        <v>0</v>
      </c>
      <c r="J600" s="50">
        <f>SUMIFS(topmanager!$D:$D,topmanager!$C:$C,rs_nova!$A600,topmanager!$A:$A,rs_nova!J$2)</f>
        <v>0</v>
      </c>
      <c r="K600" s="50">
        <f>SUMIFS(topmanager!$D:$D,topmanager!$C:$C,rs_nova!$A600,topmanager!$A:$A,rs_nova!K$2)+SUMIFS(topmanager!$D:$D,topmanager!$C:$C,rs_nova!$A600,topmanager!$A:$A,911)</f>
        <v>0</v>
      </c>
      <c r="L600" s="50">
        <f>SUMIFS(topmanager!$D:$D,topmanager!$C:$C,rs_nova!$A600,topmanager!$A:$A,rs_nova!L$2)</f>
        <v>0</v>
      </c>
      <c r="M600" s="50">
        <f>SUMIFS(topmanager!$D:$D,topmanager!$C:$C,rs_nova!$A600,topmanager!$A:$A,rs_nova!M$2)+SUMIFS(topmanager!$D:$D,topmanager!$C:$C,rs_nova!$A600,topmanager!$A:$A,908)+SUMIFS(topmanager!$D:$D,topmanager!$C:$C,rs_nova!$A600,topmanager!$A:$A,550)</f>
        <v>0</v>
      </c>
      <c r="N600" s="50">
        <f>SUMIFS(topmanager!$D:$D,topmanager!$C:$C,rs_nova!$A600,topmanager!$A:$A,rs_nova!N$2)</f>
        <v>0</v>
      </c>
      <c r="O600" s="51">
        <f t="shared" si="141"/>
        <v>0</v>
      </c>
      <c r="P600" s="50">
        <f>IFERROR(VLOOKUP($A600,total!$B$4:$AW$437,27,0),0)</f>
        <v>0</v>
      </c>
      <c r="Q600" s="50">
        <f>IFERROR(VLOOKUP($A600,total!$B$4:$AW$437,21,0),0)</f>
        <v>0</v>
      </c>
      <c r="R600" s="50">
        <f>IFERROR(VLOOKUP($A600,total!$B$4:$AW$437,25,0),0)+IFERROR(VLOOKUP($A600,total!$B$4:$AW$437,36,0),0)</f>
        <v>0</v>
      </c>
      <c r="S600" s="50">
        <f>IFERROR(VLOOKUP(A600,gympass!$A$2:$F$148,6,0),0)</f>
        <v>0</v>
      </c>
      <c r="T600" s="50">
        <f>IFERROR(VLOOKUP($A600,total!$B$4:$AW$437,42,0),0)</f>
        <v>0</v>
      </c>
      <c r="U600" s="50">
        <f>IFERROR(VLOOKUP($A600,total!$B$4:$AW$437,32,0),0)</f>
        <v>0</v>
      </c>
      <c r="V600" s="50">
        <f>IFERROR(VLOOKUP($A600,total!$B$4:$AW$437,28,0),0)</f>
        <v>0</v>
      </c>
      <c r="W600" s="50">
        <f>IFERROR(VLOOKUP($A600,total!$B$4:$AX$437,49,0),0)</f>
        <v>0</v>
      </c>
      <c r="X600" s="50"/>
      <c r="Y600" s="50">
        <f>IFERROR(VLOOKUP(A600,#REF!,4,0),0)</f>
        <v>0</v>
      </c>
      <c r="Z600" s="50">
        <f>IFERROR(VLOOKUP(B600,#REF!,8,0),0)</f>
        <v>0</v>
      </c>
      <c r="AA600" s="50">
        <f>IFERROR(VLOOKUP($A600,total!$B$4:$AW$437,45,0),0)</f>
        <v>0</v>
      </c>
      <c r="AB600" s="50">
        <f>IFERROR(VLOOKUP($A600,total!$B$4:$AW$437,48,0),0)</f>
        <v>0</v>
      </c>
      <c r="AC600" s="50">
        <f>IFERROR(VLOOKUP($A600,total!$B$4:$AB$437,19,0),0)</f>
        <v>0</v>
      </c>
      <c r="AD600" s="50">
        <f>IFERROR(VLOOKUP($A600,total!$B$4:$AB$437,10,0),0)</f>
        <v>0</v>
      </c>
      <c r="AE600" s="50">
        <f>IFERROR(VLOOKUP($A600,total!$B$4:$AB$437,13,0),0)-SUMIFS(topmanager!$D:$D,topmanager!$C:$C,rs_nova!$A604,topmanager!$A:$A,856)</f>
        <v>0</v>
      </c>
      <c r="AF600" s="50">
        <f>IFERROR(VLOOKUP($A600,total!$B$4:$AB$437,16,0),0)</f>
        <v>0</v>
      </c>
      <c r="AG600" s="50">
        <f>IFERROR(VLOOKUP($A600,total!$B$4:$AB$437,7,0),0)</f>
        <v>0</v>
      </c>
      <c r="AH600" s="50">
        <f>IFERROR(VLOOKUP($A600,total!$B$4:$AD$437,29,0),0)</f>
        <v>0</v>
      </c>
      <c r="AI600" s="50">
        <f>IFERROR(VLOOKUP(A600,total!$B$4:$AN$437,39,0),0)</f>
        <v>0</v>
      </c>
      <c r="AJ600" s="51">
        <f t="shared" si="142"/>
        <v>0</v>
      </c>
      <c r="AK600" s="50">
        <f t="shared" si="143"/>
        <v>0</v>
      </c>
      <c r="AL600" s="50">
        <f t="shared" si="144"/>
        <v>0</v>
      </c>
      <c r="AM600" s="50">
        <f t="shared" si="145"/>
        <v>0</v>
      </c>
      <c r="AN600" s="50" t="e">
        <f t="shared" si="154"/>
        <v>#REF!</v>
      </c>
      <c r="AO600" s="50" t="e">
        <f t="shared" si="154"/>
        <v>#REF!</v>
      </c>
      <c r="AP600" s="50" t="e">
        <f t="shared" si="154"/>
        <v>#REF!</v>
      </c>
      <c r="AQ600" s="50">
        <f>IFERROR(VLOOKUP(TEXT($A600,"000000"),[6]Página1!$A$8:$S$801,13,FALSE),0)</f>
        <v>0</v>
      </c>
      <c r="AR600" s="50">
        <f>IFERROR(VLOOKUP(TEXT($A600,"000000"),[6]Página1!$A$8:$S$801,16,FALSE),0)</f>
        <v>0</v>
      </c>
      <c r="AS600" s="50">
        <f>IFERROR(VLOOKUP(TEXT($A600,"000000"),[6]Página1!$A$8:$S$801,19,FALSE),0)</f>
        <v>0</v>
      </c>
      <c r="AT600" s="50">
        <f>IFERROR(VLOOKUP(TEXT($A600,"000000"),[7]Página1!$A$8:$R$814,12,FALSE),0)</f>
        <v>0</v>
      </c>
      <c r="AU600" s="50">
        <f>IFERROR(VLOOKUP(TEXT($A600,"000000"),[7]Página1!$A$8:$R$814,15,FALSE),0)</f>
        <v>0</v>
      </c>
      <c r="AV600" s="50">
        <f>IFERROR(VLOOKUP(TEXT($A600,"000000"),[7]Página1!$A$8:$R$814,18,FALSE),0)</f>
        <v>0</v>
      </c>
      <c r="AW600" s="50"/>
      <c r="AX600" s="51" t="e">
        <f t="shared" si="146"/>
        <v>#REF!</v>
      </c>
      <c r="AY600" s="51" t="e">
        <f t="shared" si="147"/>
        <v>#REF!</v>
      </c>
      <c r="AZ600" s="51" t="e">
        <f t="shared" si="148"/>
        <v>#REF!</v>
      </c>
      <c r="BA600" s="51" t="e">
        <f t="shared" si="149"/>
        <v>#REF!</v>
      </c>
      <c r="BB600" s="51">
        <f t="shared" si="150"/>
        <v>0</v>
      </c>
      <c r="BC600" s="51" t="e">
        <f t="shared" si="151"/>
        <v>#REF!</v>
      </c>
      <c r="BD600" s="51">
        <f t="shared" si="152"/>
        <v>0</v>
      </c>
      <c r="BE600" s="51">
        <f>IFERROR(VLOOKUP(A600,salario!A$2:P$91,11,FALSE),0)</f>
        <v>0</v>
      </c>
      <c r="BF600" s="51">
        <f>SUMIFS(topmanager!$D:$D,topmanager!$C:$C,rs_nova!$A600,topmanager!$A:$A,rs_nova!BF$2)</f>
        <v>0</v>
      </c>
      <c r="BG600" s="51">
        <f>SUMIFS(topmanager!$D:$D,topmanager!$C:$C,rs_nova!$A600,topmanager!$A:$A,rs_nova!BG$2)</f>
        <v>0</v>
      </c>
      <c r="BH600" s="51">
        <f>SUMIFS(topmanager!$D:$D,topmanager!$C:$C,rs_nova!$A600,topmanager!$A:$A,rs_nova!BH$2)</f>
        <v>0</v>
      </c>
      <c r="BI600" s="51">
        <f>SUMIFS(topmanager!$D:$D,topmanager!$C:$C,rs_nova!$A600,topmanager!$A:$A,rs_nova!BI$2)</f>
        <v>0</v>
      </c>
      <c r="BJ600" s="51">
        <f>SUMIFS(topmanager!$D:$D,topmanager!$C:$C,rs_nova!$A600,topmanager!$A:$A,rs_nova!BJ$2)+SUMIFS(topmanager!$D:$D,topmanager!$C:$C,rs_nova!$A600,topmanager!$A:$A,rs_nova!BJ$2+1)</f>
        <v>0</v>
      </c>
      <c r="BK600" s="51">
        <f>IFERROR(VLOOKUP(A600,[8]ferias!$C$4:$G$100,5,FALSE),0)</f>
        <v>0</v>
      </c>
      <c r="BL600" s="51">
        <f>SUMIFS(topmanager!$D:$D,topmanager!$C:$C,rs_nova!$A600,topmanager!$A:$A,rs_nova!BL$2)</f>
        <v>0</v>
      </c>
      <c r="BM600" s="51">
        <f>SUMIFS(topmanager!$D:$D,topmanager!$C:$C,rs_nova!$A600,topmanager!$A:$A,rs_nova!BM$2)+SUMIFS(topmanager!$D:$D,topmanager!$C:$C,rs_nova!$A604,topmanager!$A:$A,151)</f>
        <v>0</v>
      </c>
      <c r="BN600" s="51">
        <f t="shared" si="153"/>
        <v>0</v>
      </c>
    </row>
    <row r="601" spans="1:66">
      <c r="A601" s="47" t="e">
        <f>total!#REF!</f>
        <v>#REF!</v>
      </c>
      <c r="B601" s="47">
        <f t="shared" si="140"/>
        <v>0</v>
      </c>
      <c r="C601" s="48" t="e">
        <f>total!#REF!</f>
        <v>#REF!</v>
      </c>
      <c r="D601" s="49" t="str">
        <f>IFERROR(VLOOKUP(A601,salario!A$3:J$32,10,FALSE),"")</f>
        <v/>
      </c>
      <c r="E601" s="49" t="str">
        <f>IFERROR(IF(VLOOKUP(A601,salario!A$3:O$32,15,FALSE)="","",VLOOKUP(A601,salario!A$3:O$32,15,FALSE)),"")</f>
        <v/>
      </c>
      <c r="F601" s="47" t="str">
        <f>IFERROR(VLOOKUP(A601,[5]base_pessoal!$B$2:$P$1504,13,FALSE),"")</f>
        <v/>
      </c>
      <c r="G601" s="50">
        <f>IFERROR(VLOOKUP(A601,salario!A$2:P$91,11,FALSE),0)*B601/30</f>
        <v>0</v>
      </c>
      <c r="H601" s="50">
        <f>SUMIFS(topmanager!$D:$D,topmanager!$C:$C,rs_nova!$A601,topmanager!$A:$A,rs_nova!H$2)+SUMIFS(topmanager!$D:$D,topmanager!$C:$C,rs_nova!$A601,topmanager!$A:$A,63)</f>
        <v>0</v>
      </c>
      <c r="I601" s="50">
        <f>-SUMIFS(topmanager!$D:$D,topmanager!$C:$C,rs_nova!$A601,topmanager!$A:$A,rs_nova!I$2)</f>
        <v>0</v>
      </c>
      <c r="J601" s="50">
        <f>SUMIFS(topmanager!$D:$D,topmanager!$C:$C,rs_nova!$A601,topmanager!$A:$A,rs_nova!J$2)</f>
        <v>0</v>
      </c>
      <c r="K601" s="50">
        <f>SUMIFS(topmanager!$D:$D,topmanager!$C:$C,rs_nova!$A601,topmanager!$A:$A,rs_nova!K$2)+SUMIFS(topmanager!$D:$D,topmanager!$C:$C,rs_nova!$A601,topmanager!$A:$A,911)</f>
        <v>0</v>
      </c>
      <c r="L601" s="50">
        <f>SUMIFS(topmanager!$D:$D,topmanager!$C:$C,rs_nova!$A601,topmanager!$A:$A,rs_nova!L$2)</f>
        <v>0</v>
      </c>
      <c r="M601" s="50">
        <f>SUMIFS(topmanager!$D:$D,topmanager!$C:$C,rs_nova!$A601,topmanager!$A:$A,rs_nova!M$2)+SUMIFS(topmanager!$D:$D,topmanager!$C:$C,rs_nova!$A601,topmanager!$A:$A,908)+SUMIFS(topmanager!$D:$D,topmanager!$C:$C,rs_nova!$A601,topmanager!$A:$A,550)</f>
        <v>0</v>
      </c>
      <c r="N601" s="50">
        <f>SUMIFS(topmanager!$D:$D,topmanager!$C:$C,rs_nova!$A601,topmanager!$A:$A,rs_nova!N$2)</f>
        <v>0</v>
      </c>
      <c r="O601" s="51">
        <f t="shared" si="141"/>
        <v>0</v>
      </c>
      <c r="P601" s="50">
        <f>IFERROR(VLOOKUP($A601,total!$B$4:$AW$437,27,0),0)</f>
        <v>0</v>
      </c>
      <c r="Q601" s="50">
        <f>IFERROR(VLOOKUP($A601,total!$B$4:$AW$437,21,0),0)</f>
        <v>0</v>
      </c>
      <c r="R601" s="50">
        <f>IFERROR(VLOOKUP($A601,total!$B$4:$AW$437,25,0),0)+IFERROR(VLOOKUP($A601,total!$B$4:$AW$437,36,0),0)</f>
        <v>0</v>
      </c>
      <c r="S601" s="50">
        <f>IFERROR(VLOOKUP(A601,gympass!$A$2:$F$148,6,0),0)</f>
        <v>0</v>
      </c>
      <c r="T601" s="50">
        <f>IFERROR(VLOOKUP($A601,total!$B$4:$AW$437,42,0),0)</f>
        <v>0</v>
      </c>
      <c r="U601" s="50">
        <f>IFERROR(VLOOKUP($A601,total!$B$4:$AW$437,32,0),0)</f>
        <v>0</v>
      </c>
      <c r="V601" s="50">
        <f>IFERROR(VLOOKUP($A601,total!$B$4:$AW$437,28,0),0)</f>
        <v>0</v>
      </c>
      <c r="W601" s="50">
        <f>IFERROR(VLOOKUP($A601,total!$B$4:$AX$437,49,0),0)</f>
        <v>0</v>
      </c>
      <c r="X601" s="50"/>
      <c r="Y601" s="50">
        <f>IFERROR(VLOOKUP(A601,#REF!,4,0),0)</f>
        <v>0</v>
      </c>
      <c r="Z601" s="50">
        <f>IFERROR(VLOOKUP(B601,#REF!,8,0),0)</f>
        <v>0</v>
      </c>
      <c r="AA601" s="50">
        <f>IFERROR(VLOOKUP($A601,total!$B$4:$AW$437,45,0),0)</f>
        <v>0</v>
      </c>
      <c r="AB601" s="50">
        <f>IFERROR(VLOOKUP($A601,total!$B$4:$AW$437,48,0),0)</f>
        <v>0</v>
      </c>
      <c r="AC601" s="50">
        <f>IFERROR(VLOOKUP($A601,total!$B$4:$AB$437,19,0),0)</f>
        <v>0</v>
      </c>
      <c r="AD601" s="50">
        <f>IFERROR(VLOOKUP($A601,total!$B$4:$AB$437,10,0),0)</f>
        <v>0</v>
      </c>
      <c r="AE601" s="50">
        <f>IFERROR(VLOOKUP($A601,total!$B$4:$AB$437,13,0),0)-SUMIFS(topmanager!$D:$D,topmanager!$C:$C,rs_nova!$A605,topmanager!$A:$A,856)</f>
        <v>0</v>
      </c>
      <c r="AF601" s="50">
        <f>IFERROR(VLOOKUP($A601,total!$B$4:$AB$437,16,0),0)</f>
        <v>0</v>
      </c>
      <c r="AG601" s="50">
        <f>IFERROR(VLOOKUP($A601,total!$B$4:$AB$437,7,0),0)</f>
        <v>0</v>
      </c>
      <c r="AH601" s="50">
        <f>IFERROR(VLOOKUP($A601,total!$B$4:$AD$437,29,0),0)</f>
        <v>0</v>
      </c>
      <c r="AI601" s="50">
        <f>IFERROR(VLOOKUP(A601,total!$B$4:$AN$437,39,0),0)</f>
        <v>0</v>
      </c>
      <c r="AJ601" s="51">
        <f t="shared" si="142"/>
        <v>0</v>
      </c>
      <c r="AK601" s="50">
        <f t="shared" si="143"/>
        <v>0</v>
      </c>
      <c r="AL601" s="50">
        <f t="shared" si="144"/>
        <v>0</v>
      </c>
      <c r="AM601" s="50">
        <f t="shared" si="145"/>
        <v>0</v>
      </c>
      <c r="AN601" s="50" t="e">
        <f t="shared" si="154"/>
        <v>#REF!</v>
      </c>
      <c r="AO601" s="50" t="e">
        <f t="shared" si="154"/>
        <v>#REF!</v>
      </c>
      <c r="AP601" s="50" t="e">
        <f t="shared" si="154"/>
        <v>#REF!</v>
      </c>
      <c r="AQ601" s="50">
        <f>IFERROR(VLOOKUP(TEXT($A601,"000000"),[6]Página1!$A$8:$S$801,13,FALSE),0)</f>
        <v>0</v>
      </c>
      <c r="AR601" s="50">
        <f>IFERROR(VLOOKUP(TEXT($A601,"000000"),[6]Página1!$A$8:$S$801,16,FALSE),0)</f>
        <v>0</v>
      </c>
      <c r="AS601" s="50">
        <f>IFERROR(VLOOKUP(TEXT($A601,"000000"),[6]Página1!$A$8:$S$801,19,FALSE),0)</f>
        <v>0</v>
      </c>
      <c r="AT601" s="50">
        <f>IFERROR(VLOOKUP(TEXT($A601,"000000"),[7]Página1!$A$8:$R$814,12,FALSE),0)</f>
        <v>0</v>
      </c>
      <c r="AU601" s="50">
        <f>IFERROR(VLOOKUP(TEXT($A601,"000000"),[7]Página1!$A$8:$R$814,15,FALSE),0)</f>
        <v>0</v>
      </c>
      <c r="AV601" s="50">
        <f>IFERROR(VLOOKUP(TEXT($A601,"000000"),[7]Página1!$A$8:$R$814,18,FALSE),0)</f>
        <v>0</v>
      </c>
      <c r="AW601" s="50"/>
      <c r="AX601" s="51" t="e">
        <f t="shared" si="146"/>
        <v>#REF!</v>
      </c>
      <c r="AY601" s="51" t="e">
        <f t="shared" si="147"/>
        <v>#REF!</v>
      </c>
      <c r="AZ601" s="51" t="e">
        <f t="shared" si="148"/>
        <v>#REF!</v>
      </c>
      <c r="BA601" s="51" t="e">
        <f t="shared" si="149"/>
        <v>#REF!</v>
      </c>
      <c r="BB601" s="51">
        <f t="shared" si="150"/>
        <v>0</v>
      </c>
      <c r="BC601" s="51" t="e">
        <f t="shared" si="151"/>
        <v>#REF!</v>
      </c>
      <c r="BD601" s="51">
        <f t="shared" si="152"/>
        <v>0</v>
      </c>
      <c r="BE601" s="51">
        <f>IFERROR(VLOOKUP(A601,salario!A$2:P$91,11,FALSE),0)</f>
        <v>0</v>
      </c>
      <c r="BF601" s="51">
        <f>SUMIFS(topmanager!$D:$D,topmanager!$C:$C,rs_nova!$A601,topmanager!$A:$A,rs_nova!BF$2)</f>
        <v>0</v>
      </c>
      <c r="BG601" s="51">
        <f>SUMIFS(topmanager!$D:$D,topmanager!$C:$C,rs_nova!$A601,topmanager!$A:$A,rs_nova!BG$2)</f>
        <v>0</v>
      </c>
      <c r="BH601" s="51">
        <f>SUMIFS(topmanager!$D:$D,topmanager!$C:$C,rs_nova!$A601,topmanager!$A:$A,rs_nova!BH$2)</f>
        <v>0</v>
      </c>
      <c r="BI601" s="51">
        <f>SUMIFS(topmanager!$D:$D,topmanager!$C:$C,rs_nova!$A601,topmanager!$A:$A,rs_nova!BI$2)</f>
        <v>0</v>
      </c>
      <c r="BJ601" s="51">
        <f>SUMIFS(topmanager!$D:$D,topmanager!$C:$C,rs_nova!$A601,topmanager!$A:$A,rs_nova!BJ$2)+SUMIFS(topmanager!$D:$D,topmanager!$C:$C,rs_nova!$A601,topmanager!$A:$A,rs_nova!BJ$2+1)</f>
        <v>0</v>
      </c>
      <c r="BK601" s="51">
        <f>IFERROR(VLOOKUP(A601,[8]ferias!$C$4:$G$100,5,FALSE),0)</f>
        <v>0</v>
      </c>
      <c r="BL601" s="51">
        <f>SUMIFS(topmanager!$D:$D,topmanager!$C:$C,rs_nova!$A601,topmanager!$A:$A,rs_nova!BL$2)</f>
        <v>0</v>
      </c>
      <c r="BM601" s="51">
        <f>SUMIFS(topmanager!$D:$D,topmanager!$C:$C,rs_nova!$A601,topmanager!$A:$A,rs_nova!BM$2)+SUMIFS(topmanager!$D:$D,topmanager!$C:$C,rs_nova!$A605,topmanager!$A:$A,151)</f>
        <v>0</v>
      </c>
      <c r="BN601" s="51">
        <f t="shared" si="153"/>
        <v>0</v>
      </c>
    </row>
    <row r="602" spans="1:66">
      <c r="A602" s="47" t="e">
        <f>total!#REF!</f>
        <v>#REF!</v>
      </c>
      <c r="B602" s="47">
        <f t="shared" si="140"/>
        <v>0</v>
      </c>
      <c r="C602" s="48" t="e">
        <f>total!#REF!</f>
        <v>#REF!</v>
      </c>
      <c r="D602" s="49" t="str">
        <f>IFERROR(VLOOKUP(A602,salario!A$3:J$32,10,FALSE),"")</f>
        <v/>
      </c>
      <c r="E602" s="49" t="str">
        <f>IFERROR(IF(VLOOKUP(A602,salario!A$3:O$32,15,FALSE)="","",VLOOKUP(A602,salario!A$3:O$32,15,FALSE)),"")</f>
        <v/>
      </c>
      <c r="F602" s="47" t="str">
        <f>IFERROR(VLOOKUP(A602,[5]base_pessoal!$B$2:$P$1504,13,FALSE),"")</f>
        <v/>
      </c>
      <c r="G602" s="50">
        <f>IFERROR(VLOOKUP(A602,salario!A$2:P$91,11,FALSE),0)*B602/30</f>
        <v>0</v>
      </c>
      <c r="H602" s="50">
        <f>SUMIFS(topmanager!$D:$D,topmanager!$C:$C,rs_nova!$A602,topmanager!$A:$A,rs_nova!H$2)+SUMIFS(topmanager!$D:$D,topmanager!$C:$C,rs_nova!$A602,topmanager!$A:$A,63)</f>
        <v>0</v>
      </c>
      <c r="I602" s="50">
        <f>-SUMIFS(topmanager!$D:$D,topmanager!$C:$C,rs_nova!$A602,topmanager!$A:$A,rs_nova!I$2)</f>
        <v>0</v>
      </c>
      <c r="J602" s="50">
        <f>SUMIFS(topmanager!$D:$D,topmanager!$C:$C,rs_nova!$A602,topmanager!$A:$A,rs_nova!J$2)</f>
        <v>0</v>
      </c>
      <c r="K602" s="50">
        <f>SUMIFS(topmanager!$D:$D,topmanager!$C:$C,rs_nova!$A602,topmanager!$A:$A,rs_nova!K$2)+SUMIFS(topmanager!$D:$D,topmanager!$C:$C,rs_nova!$A602,topmanager!$A:$A,911)</f>
        <v>0</v>
      </c>
      <c r="L602" s="50">
        <f>SUMIFS(topmanager!$D:$D,topmanager!$C:$C,rs_nova!$A602,topmanager!$A:$A,rs_nova!L$2)</f>
        <v>0</v>
      </c>
      <c r="M602" s="50">
        <f>SUMIFS(topmanager!$D:$D,topmanager!$C:$C,rs_nova!$A602,topmanager!$A:$A,rs_nova!M$2)+SUMIFS(topmanager!$D:$D,topmanager!$C:$C,rs_nova!$A602,topmanager!$A:$A,908)+SUMIFS(topmanager!$D:$D,topmanager!$C:$C,rs_nova!$A602,topmanager!$A:$A,550)</f>
        <v>0</v>
      </c>
      <c r="N602" s="50">
        <f>SUMIFS(topmanager!$D:$D,topmanager!$C:$C,rs_nova!$A602,topmanager!$A:$A,rs_nova!N$2)</f>
        <v>0</v>
      </c>
      <c r="O602" s="51">
        <f t="shared" si="141"/>
        <v>0</v>
      </c>
      <c r="P602" s="50">
        <f>IFERROR(VLOOKUP($A602,total!$B$4:$AW$437,27,0),0)</f>
        <v>0</v>
      </c>
      <c r="Q602" s="50">
        <f>IFERROR(VLOOKUP($A602,total!$B$4:$AW$437,21,0),0)</f>
        <v>0</v>
      </c>
      <c r="R602" s="50">
        <f>IFERROR(VLOOKUP($A602,total!$B$4:$AW$437,25,0),0)+IFERROR(VLOOKUP($A602,total!$B$4:$AW$437,36,0),0)</f>
        <v>0</v>
      </c>
      <c r="S602" s="50">
        <f>IFERROR(VLOOKUP(A602,gympass!$A$2:$F$148,6,0),0)</f>
        <v>0</v>
      </c>
      <c r="T602" s="50">
        <f>IFERROR(VLOOKUP($A602,total!$B$4:$AW$437,42,0),0)</f>
        <v>0</v>
      </c>
      <c r="U602" s="50">
        <f>IFERROR(VLOOKUP($A602,total!$B$4:$AW$437,32,0),0)</f>
        <v>0</v>
      </c>
      <c r="V602" s="50">
        <f>IFERROR(VLOOKUP($A602,total!$B$4:$AW$437,28,0),0)</f>
        <v>0</v>
      </c>
      <c r="W602" s="50">
        <f>IFERROR(VLOOKUP($A602,total!$B$4:$AX$437,49,0),0)</f>
        <v>0</v>
      </c>
      <c r="X602" s="50"/>
      <c r="Y602" s="50">
        <f>IFERROR(VLOOKUP(A602,#REF!,4,0),0)</f>
        <v>0</v>
      </c>
      <c r="Z602" s="50">
        <f>IFERROR(VLOOKUP(B602,#REF!,8,0),0)</f>
        <v>0</v>
      </c>
      <c r="AA602" s="50">
        <f>IFERROR(VLOOKUP($A602,total!$B$4:$AW$437,45,0),0)</f>
        <v>0</v>
      </c>
      <c r="AB602" s="50">
        <f>IFERROR(VLOOKUP($A602,total!$B$4:$AW$437,48,0),0)</f>
        <v>0</v>
      </c>
      <c r="AC602" s="50">
        <f>IFERROR(VLOOKUP($A602,total!$B$4:$AB$437,19,0),0)</f>
        <v>0</v>
      </c>
      <c r="AD602" s="50">
        <f>IFERROR(VLOOKUP($A602,total!$B$4:$AB$437,10,0),0)</f>
        <v>0</v>
      </c>
      <c r="AE602" s="50">
        <f>IFERROR(VLOOKUP($A602,total!$B$4:$AB$437,13,0),0)-SUMIFS(topmanager!$D:$D,topmanager!$C:$C,rs_nova!$A606,topmanager!$A:$A,856)</f>
        <v>0</v>
      </c>
      <c r="AF602" s="50">
        <f>IFERROR(VLOOKUP($A602,total!$B$4:$AB$437,16,0),0)</f>
        <v>0</v>
      </c>
      <c r="AG602" s="50">
        <f>IFERROR(VLOOKUP($A602,total!$B$4:$AB$437,7,0),0)</f>
        <v>0</v>
      </c>
      <c r="AH602" s="50">
        <f>IFERROR(VLOOKUP($A602,total!$B$4:$AD$437,29,0),0)</f>
        <v>0</v>
      </c>
      <c r="AI602" s="50">
        <f>IFERROR(VLOOKUP(A602,total!$B$4:$AN$437,39,0),0)</f>
        <v>0</v>
      </c>
      <c r="AJ602" s="51">
        <f t="shared" si="142"/>
        <v>0</v>
      </c>
      <c r="AK602" s="50">
        <f t="shared" si="143"/>
        <v>0</v>
      </c>
      <c r="AL602" s="50">
        <f t="shared" si="144"/>
        <v>0</v>
      </c>
      <c r="AM602" s="50">
        <f t="shared" si="145"/>
        <v>0</v>
      </c>
      <c r="AN602" s="50" t="e">
        <f t="shared" si="154"/>
        <v>#REF!</v>
      </c>
      <c r="AO602" s="50" t="e">
        <f t="shared" si="154"/>
        <v>#REF!</v>
      </c>
      <c r="AP602" s="50" t="e">
        <f t="shared" si="154"/>
        <v>#REF!</v>
      </c>
      <c r="AQ602" s="50">
        <f>IFERROR(VLOOKUP(TEXT($A602,"000000"),[6]Página1!$A$8:$S$801,13,FALSE),0)</f>
        <v>0</v>
      </c>
      <c r="AR602" s="50">
        <f>IFERROR(VLOOKUP(TEXT($A602,"000000"),[6]Página1!$A$8:$S$801,16,FALSE),0)</f>
        <v>0</v>
      </c>
      <c r="AS602" s="50">
        <f>IFERROR(VLOOKUP(TEXT($A602,"000000"),[6]Página1!$A$8:$S$801,19,FALSE),0)</f>
        <v>0</v>
      </c>
      <c r="AT602" s="50">
        <f>IFERROR(VLOOKUP(TEXT($A602,"000000"),[7]Página1!$A$8:$R$814,12,FALSE),0)</f>
        <v>0</v>
      </c>
      <c r="AU602" s="50">
        <f>IFERROR(VLOOKUP(TEXT($A602,"000000"),[7]Página1!$A$8:$R$814,15,FALSE),0)</f>
        <v>0</v>
      </c>
      <c r="AV602" s="50">
        <f>IFERROR(VLOOKUP(TEXT($A602,"000000"),[7]Página1!$A$8:$R$814,18,FALSE),0)</f>
        <v>0</v>
      </c>
      <c r="AW602" s="50"/>
      <c r="AX602" s="51" t="e">
        <f t="shared" si="146"/>
        <v>#REF!</v>
      </c>
      <c r="AY602" s="51" t="e">
        <f t="shared" si="147"/>
        <v>#REF!</v>
      </c>
      <c r="AZ602" s="51" t="e">
        <f t="shared" si="148"/>
        <v>#REF!</v>
      </c>
      <c r="BA602" s="51" t="e">
        <f t="shared" si="149"/>
        <v>#REF!</v>
      </c>
      <c r="BB602" s="51">
        <f t="shared" si="150"/>
        <v>0</v>
      </c>
      <c r="BC602" s="51" t="e">
        <f t="shared" si="151"/>
        <v>#REF!</v>
      </c>
      <c r="BD602" s="51">
        <f t="shared" si="152"/>
        <v>0</v>
      </c>
      <c r="BE602" s="51">
        <f>IFERROR(VLOOKUP(A602,salario!A$2:P$91,11,FALSE),0)</f>
        <v>0</v>
      </c>
      <c r="BF602" s="51">
        <f>SUMIFS(topmanager!$D:$D,topmanager!$C:$C,rs_nova!$A602,topmanager!$A:$A,rs_nova!BF$2)</f>
        <v>0</v>
      </c>
      <c r="BG602" s="51">
        <f>SUMIFS(topmanager!$D:$D,topmanager!$C:$C,rs_nova!$A602,topmanager!$A:$A,rs_nova!BG$2)</f>
        <v>0</v>
      </c>
      <c r="BH602" s="51">
        <f>SUMIFS(topmanager!$D:$D,topmanager!$C:$C,rs_nova!$A602,topmanager!$A:$A,rs_nova!BH$2)</f>
        <v>0</v>
      </c>
      <c r="BI602" s="51">
        <f>SUMIFS(topmanager!$D:$D,topmanager!$C:$C,rs_nova!$A602,topmanager!$A:$A,rs_nova!BI$2)</f>
        <v>0</v>
      </c>
      <c r="BJ602" s="51">
        <f>SUMIFS(topmanager!$D:$D,topmanager!$C:$C,rs_nova!$A602,topmanager!$A:$A,rs_nova!BJ$2)+SUMIFS(topmanager!$D:$D,topmanager!$C:$C,rs_nova!$A602,topmanager!$A:$A,rs_nova!BJ$2+1)</f>
        <v>0</v>
      </c>
      <c r="BK602" s="51">
        <f>IFERROR(VLOOKUP(A602,[8]ferias!$C$4:$G$100,5,FALSE),0)</f>
        <v>0</v>
      </c>
      <c r="BL602" s="51">
        <f>SUMIFS(topmanager!$D:$D,topmanager!$C:$C,rs_nova!$A602,topmanager!$A:$A,rs_nova!BL$2)</f>
        <v>0</v>
      </c>
      <c r="BM602" s="51">
        <f>SUMIFS(topmanager!$D:$D,topmanager!$C:$C,rs_nova!$A602,topmanager!$A:$A,rs_nova!BM$2)+SUMIFS(topmanager!$D:$D,topmanager!$C:$C,rs_nova!$A606,topmanager!$A:$A,151)</f>
        <v>0</v>
      </c>
      <c r="BN602" s="51">
        <f t="shared" si="153"/>
        <v>0</v>
      </c>
    </row>
    <row r="603" spans="1:66">
      <c r="A603" s="47" t="e">
        <f>total!#REF!</f>
        <v>#REF!</v>
      </c>
      <c r="B603" s="47">
        <f t="shared" si="140"/>
        <v>0</v>
      </c>
      <c r="C603" s="48" t="e">
        <f>total!#REF!</f>
        <v>#REF!</v>
      </c>
      <c r="D603" s="49" t="str">
        <f>IFERROR(VLOOKUP(A603,salario!A$3:J$32,10,FALSE),"")</f>
        <v/>
      </c>
      <c r="E603" s="49" t="str">
        <f>IFERROR(IF(VLOOKUP(A603,salario!A$3:O$32,15,FALSE)="","",VLOOKUP(A603,salario!A$3:O$32,15,FALSE)),"")</f>
        <v/>
      </c>
      <c r="F603" s="47" t="str">
        <f>IFERROR(VLOOKUP(A603,[5]base_pessoal!$B$2:$P$1504,13,FALSE),"")</f>
        <v/>
      </c>
      <c r="G603" s="50">
        <f>IFERROR(VLOOKUP(A603,salario!A$2:P$91,11,FALSE),0)*B603/30</f>
        <v>0</v>
      </c>
      <c r="H603" s="50">
        <f>SUMIFS(topmanager!$D:$D,topmanager!$C:$C,rs_nova!$A603,topmanager!$A:$A,rs_nova!H$2)+SUMIFS(topmanager!$D:$D,topmanager!$C:$C,rs_nova!$A603,topmanager!$A:$A,63)</f>
        <v>0</v>
      </c>
      <c r="I603" s="50">
        <f>-SUMIFS(topmanager!$D:$D,topmanager!$C:$C,rs_nova!$A603,topmanager!$A:$A,rs_nova!I$2)</f>
        <v>0</v>
      </c>
      <c r="J603" s="50">
        <f>SUMIFS(topmanager!$D:$D,topmanager!$C:$C,rs_nova!$A603,topmanager!$A:$A,rs_nova!J$2)</f>
        <v>0</v>
      </c>
      <c r="K603" s="50">
        <f>SUMIFS(topmanager!$D:$D,topmanager!$C:$C,rs_nova!$A603,topmanager!$A:$A,rs_nova!K$2)+SUMIFS(topmanager!$D:$D,topmanager!$C:$C,rs_nova!$A603,topmanager!$A:$A,911)</f>
        <v>0</v>
      </c>
      <c r="L603" s="50">
        <f>SUMIFS(topmanager!$D:$D,topmanager!$C:$C,rs_nova!$A603,topmanager!$A:$A,rs_nova!L$2)</f>
        <v>0</v>
      </c>
      <c r="M603" s="50">
        <f>SUMIFS(topmanager!$D:$D,topmanager!$C:$C,rs_nova!$A603,topmanager!$A:$A,rs_nova!M$2)+SUMIFS(topmanager!$D:$D,topmanager!$C:$C,rs_nova!$A603,topmanager!$A:$A,908)+SUMIFS(topmanager!$D:$D,topmanager!$C:$C,rs_nova!$A603,topmanager!$A:$A,550)</f>
        <v>0</v>
      </c>
      <c r="N603" s="50">
        <f>SUMIFS(topmanager!$D:$D,topmanager!$C:$C,rs_nova!$A603,topmanager!$A:$A,rs_nova!N$2)</f>
        <v>0</v>
      </c>
      <c r="O603" s="51">
        <f t="shared" si="141"/>
        <v>0</v>
      </c>
      <c r="P603" s="50">
        <f>IFERROR(VLOOKUP($A603,total!$B$4:$AW$437,27,0),0)</f>
        <v>0</v>
      </c>
      <c r="Q603" s="50">
        <f>IFERROR(VLOOKUP($A603,total!$B$4:$AW$437,21,0),0)</f>
        <v>0</v>
      </c>
      <c r="R603" s="50">
        <f>IFERROR(VLOOKUP($A603,total!$B$4:$AW$437,25,0),0)+IFERROR(VLOOKUP($A603,total!$B$4:$AW$437,36,0),0)</f>
        <v>0</v>
      </c>
      <c r="S603" s="50">
        <f>IFERROR(VLOOKUP(A603,gympass!$A$2:$F$148,6,0),0)</f>
        <v>0</v>
      </c>
      <c r="T603" s="50">
        <f>IFERROR(VLOOKUP($A603,total!$B$4:$AW$437,42,0),0)</f>
        <v>0</v>
      </c>
      <c r="U603" s="50">
        <f>IFERROR(VLOOKUP($A603,total!$B$4:$AW$437,32,0),0)</f>
        <v>0</v>
      </c>
      <c r="V603" s="50">
        <f>IFERROR(VLOOKUP($A603,total!$B$4:$AW$437,28,0),0)</f>
        <v>0</v>
      </c>
      <c r="W603" s="50">
        <f>IFERROR(VLOOKUP($A603,total!$B$4:$AX$437,49,0),0)</f>
        <v>0</v>
      </c>
      <c r="X603" s="50"/>
      <c r="Y603" s="50">
        <f>IFERROR(VLOOKUP(A603,#REF!,4,0),0)</f>
        <v>0</v>
      </c>
      <c r="Z603" s="50">
        <f>IFERROR(VLOOKUP(B603,#REF!,8,0),0)</f>
        <v>0</v>
      </c>
      <c r="AA603" s="50">
        <f>IFERROR(VLOOKUP($A603,total!$B$4:$AW$437,45,0),0)</f>
        <v>0</v>
      </c>
      <c r="AB603" s="50">
        <f>IFERROR(VLOOKUP($A603,total!$B$4:$AW$437,48,0),0)</f>
        <v>0</v>
      </c>
      <c r="AC603" s="50">
        <f>IFERROR(VLOOKUP($A603,total!$B$4:$AB$437,19,0),0)</f>
        <v>0</v>
      </c>
      <c r="AD603" s="50">
        <f>IFERROR(VLOOKUP($A603,total!$B$4:$AB$437,10,0),0)</f>
        <v>0</v>
      </c>
      <c r="AE603" s="50">
        <f>IFERROR(VLOOKUP($A603,total!$B$4:$AB$437,13,0),0)-SUMIFS(topmanager!$D:$D,topmanager!$C:$C,rs_nova!$A607,topmanager!$A:$A,856)</f>
        <v>0</v>
      </c>
      <c r="AF603" s="50">
        <f>IFERROR(VLOOKUP($A603,total!$B$4:$AB$437,16,0),0)</f>
        <v>0</v>
      </c>
      <c r="AG603" s="50">
        <f>IFERROR(VLOOKUP($A603,total!$B$4:$AB$437,7,0),0)</f>
        <v>0</v>
      </c>
      <c r="AH603" s="50">
        <f>IFERROR(VLOOKUP($A603,total!$B$4:$AD$437,29,0),0)</f>
        <v>0</v>
      </c>
      <c r="AI603" s="50">
        <f>IFERROR(VLOOKUP(A603,total!$B$4:$AN$437,39,0),0)</f>
        <v>0</v>
      </c>
      <c r="AJ603" s="51">
        <f t="shared" si="142"/>
        <v>0</v>
      </c>
      <c r="AK603" s="50">
        <f t="shared" si="143"/>
        <v>0</v>
      </c>
      <c r="AL603" s="50">
        <f t="shared" si="144"/>
        <v>0</v>
      </c>
      <c r="AM603" s="50">
        <f t="shared" si="145"/>
        <v>0</v>
      </c>
      <c r="AN603" s="50" t="e">
        <f t="shared" si="154"/>
        <v>#REF!</v>
      </c>
      <c r="AO603" s="50" t="e">
        <f t="shared" si="154"/>
        <v>#REF!</v>
      </c>
      <c r="AP603" s="50" t="e">
        <f t="shared" si="154"/>
        <v>#REF!</v>
      </c>
      <c r="AQ603" s="50">
        <f>IFERROR(VLOOKUP(TEXT($A603,"000000"),[6]Página1!$A$8:$S$801,13,FALSE),0)</f>
        <v>0</v>
      </c>
      <c r="AR603" s="50">
        <f>IFERROR(VLOOKUP(TEXT($A603,"000000"),[6]Página1!$A$8:$S$801,16,FALSE),0)</f>
        <v>0</v>
      </c>
      <c r="AS603" s="50">
        <f>IFERROR(VLOOKUP(TEXT($A603,"000000"),[6]Página1!$A$8:$S$801,19,FALSE),0)</f>
        <v>0</v>
      </c>
      <c r="AT603" s="50">
        <f>IFERROR(VLOOKUP(TEXT($A603,"000000"),[7]Página1!$A$8:$R$814,12,FALSE),0)</f>
        <v>0</v>
      </c>
      <c r="AU603" s="50">
        <f>IFERROR(VLOOKUP(TEXT($A603,"000000"),[7]Página1!$A$8:$R$814,15,FALSE),0)</f>
        <v>0</v>
      </c>
      <c r="AV603" s="50">
        <f>IFERROR(VLOOKUP(TEXT($A603,"000000"),[7]Página1!$A$8:$R$814,18,FALSE),0)</f>
        <v>0</v>
      </c>
      <c r="AW603" s="50"/>
      <c r="AX603" s="51" t="e">
        <f t="shared" si="146"/>
        <v>#REF!</v>
      </c>
      <c r="AY603" s="51" t="e">
        <f t="shared" si="147"/>
        <v>#REF!</v>
      </c>
      <c r="AZ603" s="51" t="e">
        <f t="shared" si="148"/>
        <v>#REF!</v>
      </c>
      <c r="BA603" s="51" t="e">
        <f t="shared" si="149"/>
        <v>#REF!</v>
      </c>
      <c r="BB603" s="51">
        <f t="shared" si="150"/>
        <v>0</v>
      </c>
      <c r="BC603" s="51" t="e">
        <f t="shared" si="151"/>
        <v>#REF!</v>
      </c>
      <c r="BD603" s="51">
        <f t="shared" si="152"/>
        <v>0</v>
      </c>
      <c r="BE603" s="51">
        <f>IFERROR(VLOOKUP(A603,salario!A$2:P$91,11,FALSE),0)</f>
        <v>0</v>
      </c>
      <c r="BF603" s="51">
        <f>SUMIFS(topmanager!$D:$D,topmanager!$C:$C,rs_nova!$A603,topmanager!$A:$A,rs_nova!BF$2)</f>
        <v>0</v>
      </c>
      <c r="BG603" s="51">
        <f>SUMIFS(topmanager!$D:$D,topmanager!$C:$C,rs_nova!$A603,topmanager!$A:$A,rs_nova!BG$2)</f>
        <v>0</v>
      </c>
      <c r="BH603" s="51">
        <f>SUMIFS(topmanager!$D:$D,topmanager!$C:$C,rs_nova!$A603,topmanager!$A:$A,rs_nova!BH$2)</f>
        <v>0</v>
      </c>
      <c r="BI603" s="51">
        <f>SUMIFS(topmanager!$D:$D,topmanager!$C:$C,rs_nova!$A603,topmanager!$A:$A,rs_nova!BI$2)</f>
        <v>0</v>
      </c>
      <c r="BJ603" s="51">
        <f>SUMIFS(topmanager!$D:$D,topmanager!$C:$C,rs_nova!$A603,topmanager!$A:$A,rs_nova!BJ$2)+SUMIFS(topmanager!$D:$D,topmanager!$C:$C,rs_nova!$A603,topmanager!$A:$A,rs_nova!BJ$2+1)</f>
        <v>0</v>
      </c>
      <c r="BK603" s="51">
        <f>IFERROR(VLOOKUP(A603,[8]ferias!$C$4:$G$100,5,FALSE),0)</f>
        <v>0</v>
      </c>
      <c r="BL603" s="51">
        <f>SUMIFS(topmanager!$D:$D,topmanager!$C:$C,rs_nova!$A603,topmanager!$A:$A,rs_nova!BL$2)</f>
        <v>0</v>
      </c>
      <c r="BM603" s="51">
        <f>SUMIFS(topmanager!$D:$D,topmanager!$C:$C,rs_nova!$A603,topmanager!$A:$A,rs_nova!BM$2)+SUMIFS(topmanager!$D:$D,topmanager!$C:$C,rs_nova!$A607,topmanager!$A:$A,151)</f>
        <v>0</v>
      </c>
      <c r="BN603" s="51">
        <f t="shared" si="153"/>
        <v>0</v>
      </c>
    </row>
    <row r="604" spans="1:66">
      <c r="A604" s="47" t="e">
        <f>total!#REF!</f>
        <v>#REF!</v>
      </c>
      <c r="B604" s="47">
        <f t="shared" si="140"/>
        <v>0</v>
      </c>
      <c r="C604" s="48" t="e">
        <f>total!#REF!</f>
        <v>#REF!</v>
      </c>
      <c r="D604" s="49" t="str">
        <f>IFERROR(VLOOKUP(A604,salario!A$3:J$32,10,FALSE),"")</f>
        <v/>
      </c>
      <c r="E604" s="49" t="str">
        <f>IFERROR(IF(VLOOKUP(A604,salario!A$3:O$32,15,FALSE)="","",VLOOKUP(A604,salario!A$3:O$32,15,FALSE)),"")</f>
        <v/>
      </c>
      <c r="F604" s="47" t="str">
        <f>IFERROR(VLOOKUP(A604,[5]base_pessoal!$B$2:$P$1504,13,FALSE),"")</f>
        <v/>
      </c>
      <c r="G604" s="50">
        <f>IFERROR(VLOOKUP(A604,salario!A$2:P$91,11,FALSE),0)*B604/30</f>
        <v>0</v>
      </c>
      <c r="H604" s="50">
        <f>SUMIFS(topmanager!$D:$D,topmanager!$C:$C,rs_nova!$A604,topmanager!$A:$A,rs_nova!H$2)+SUMIFS(topmanager!$D:$D,topmanager!$C:$C,rs_nova!$A604,topmanager!$A:$A,63)</f>
        <v>0</v>
      </c>
      <c r="I604" s="50">
        <f>-SUMIFS(topmanager!$D:$D,topmanager!$C:$C,rs_nova!$A604,topmanager!$A:$A,rs_nova!I$2)</f>
        <v>0</v>
      </c>
      <c r="J604" s="50">
        <f>SUMIFS(topmanager!$D:$D,topmanager!$C:$C,rs_nova!$A604,topmanager!$A:$A,rs_nova!J$2)</f>
        <v>0</v>
      </c>
      <c r="K604" s="50">
        <f>SUMIFS(topmanager!$D:$D,topmanager!$C:$C,rs_nova!$A604,topmanager!$A:$A,rs_nova!K$2)+SUMIFS(topmanager!$D:$D,topmanager!$C:$C,rs_nova!$A604,topmanager!$A:$A,911)</f>
        <v>0</v>
      </c>
      <c r="L604" s="50">
        <f>SUMIFS(topmanager!$D:$D,topmanager!$C:$C,rs_nova!$A604,topmanager!$A:$A,rs_nova!L$2)</f>
        <v>0</v>
      </c>
      <c r="M604" s="50">
        <f>SUMIFS(topmanager!$D:$D,topmanager!$C:$C,rs_nova!$A604,topmanager!$A:$A,rs_nova!M$2)+SUMIFS(topmanager!$D:$D,topmanager!$C:$C,rs_nova!$A604,topmanager!$A:$A,908)+SUMIFS(topmanager!$D:$D,topmanager!$C:$C,rs_nova!$A604,topmanager!$A:$A,550)</f>
        <v>0</v>
      </c>
      <c r="N604" s="50">
        <f>SUMIFS(topmanager!$D:$D,topmanager!$C:$C,rs_nova!$A604,topmanager!$A:$A,rs_nova!N$2)</f>
        <v>0</v>
      </c>
      <c r="O604" s="51">
        <f t="shared" si="141"/>
        <v>0</v>
      </c>
      <c r="P604" s="50">
        <f>IFERROR(VLOOKUP($A604,total!$B$4:$AW$437,27,0),0)</f>
        <v>0</v>
      </c>
      <c r="Q604" s="50">
        <f>IFERROR(VLOOKUP($A604,total!$B$4:$AW$437,21,0),0)</f>
        <v>0</v>
      </c>
      <c r="R604" s="50">
        <f>IFERROR(VLOOKUP($A604,total!$B$4:$AW$437,25,0),0)+IFERROR(VLOOKUP($A604,total!$B$4:$AW$437,36,0),0)</f>
        <v>0</v>
      </c>
      <c r="S604" s="50">
        <f>IFERROR(VLOOKUP(A604,gympass!$A$2:$F$148,6,0),0)</f>
        <v>0</v>
      </c>
      <c r="T604" s="50">
        <f>IFERROR(VLOOKUP($A604,total!$B$4:$AW$437,42,0),0)</f>
        <v>0</v>
      </c>
      <c r="U604" s="50">
        <f>IFERROR(VLOOKUP($A604,total!$B$4:$AW$437,32,0),0)</f>
        <v>0</v>
      </c>
      <c r="V604" s="50">
        <f>IFERROR(VLOOKUP($A604,total!$B$4:$AW$437,28,0),0)</f>
        <v>0</v>
      </c>
      <c r="W604" s="50">
        <f>IFERROR(VLOOKUP($A604,total!$B$4:$AX$437,49,0),0)</f>
        <v>0</v>
      </c>
      <c r="X604" s="50"/>
      <c r="Y604" s="50">
        <f>IFERROR(VLOOKUP(A604,#REF!,4,0),0)</f>
        <v>0</v>
      </c>
      <c r="Z604" s="50">
        <f>IFERROR(VLOOKUP(B604,#REF!,8,0),0)</f>
        <v>0</v>
      </c>
      <c r="AA604" s="50">
        <f>IFERROR(VLOOKUP($A604,total!$B$4:$AW$437,45,0),0)</f>
        <v>0</v>
      </c>
      <c r="AB604" s="50">
        <f>IFERROR(VLOOKUP($A604,total!$B$4:$AW$437,48,0),0)</f>
        <v>0</v>
      </c>
      <c r="AC604" s="50">
        <f>IFERROR(VLOOKUP($A604,total!$B$4:$AB$437,19,0),0)</f>
        <v>0</v>
      </c>
      <c r="AD604" s="50">
        <f>IFERROR(VLOOKUP($A604,total!$B$4:$AB$437,10,0),0)</f>
        <v>0</v>
      </c>
      <c r="AE604" s="50">
        <f>IFERROR(VLOOKUP($A604,total!$B$4:$AB$437,13,0),0)-SUMIFS(topmanager!$D:$D,topmanager!$C:$C,rs_nova!$A608,topmanager!$A:$A,856)</f>
        <v>0</v>
      </c>
      <c r="AF604" s="50">
        <f>IFERROR(VLOOKUP($A604,total!$B$4:$AB$437,16,0),0)</f>
        <v>0</v>
      </c>
      <c r="AG604" s="50">
        <f>IFERROR(VLOOKUP($A604,total!$B$4:$AB$437,7,0),0)</f>
        <v>0</v>
      </c>
      <c r="AH604" s="50">
        <f>IFERROR(VLOOKUP($A604,total!$B$4:$AD$437,29,0),0)</f>
        <v>0</v>
      </c>
      <c r="AI604" s="50">
        <f>IFERROR(VLOOKUP(A604,total!$B$4:$AN$437,39,0),0)</f>
        <v>0</v>
      </c>
      <c r="AJ604" s="51">
        <f t="shared" si="142"/>
        <v>0</v>
      </c>
      <c r="AK604" s="50">
        <f t="shared" si="143"/>
        <v>0</v>
      </c>
      <c r="AL604" s="50">
        <f t="shared" si="144"/>
        <v>0</v>
      </c>
      <c r="AM604" s="50">
        <f t="shared" si="145"/>
        <v>0</v>
      </c>
      <c r="AN604" s="50" t="e">
        <f t="shared" si="154"/>
        <v>#REF!</v>
      </c>
      <c r="AO604" s="50" t="e">
        <f t="shared" si="154"/>
        <v>#REF!</v>
      </c>
      <c r="AP604" s="50" t="e">
        <f t="shared" si="154"/>
        <v>#REF!</v>
      </c>
      <c r="AQ604" s="50">
        <f>IFERROR(VLOOKUP(TEXT($A604,"000000"),[6]Página1!$A$8:$S$801,13,FALSE),0)</f>
        <v>0</v>
      </c>
      <c r="AR604" s="50">
        <f>IFERROR(VLOOKUP(TEXT($A604,"000000"),[6]Página1!$A$8:$S$801,16,FALSE),0)</f>
        <v>0</v>
      </c>
      <c r="AS604" s="50">
        <f>IFERROR(VLOOKUP(TEXT($A604,"000000"),[6]Página1!$A$8:$S$801,19,FALSE),0)</f>
        <v>0</v>
      </c>
      <c r="AT604" s="50">
        <f>IFERROR(VLOOKUP(TEXT($A604,"000000"),[7]Página1!$A$8:$R$814,12,FALSE),0)</f>
        <v>0</v>
      </c>
      <c r="AU604" s="50">
        <f>IFERROR(VLOOKUP(TEXT($A604,"000000"),[7]Página1!$A$8:$R$814,15,FALSE),0)</f>
        <v>0</v>
      </c>
      <c r="AV604" s="50">
        <f>IFERROR(VLOOKUP(TEXT($A604,"000000"),[7]Página1!$A$8:$R$814,18,FALSE),0)</f>
        <v>0</v>
      </c>
      <c r="AW604" s="50"/>
      <c r="AX604" s="51" t="e">
        <f t="shared" si="146"/>
        <v>#REF!</v>
      </c>
      <c r="AY604" s="51" t="e">
        <f t="shared" si="147"/>
        <v>#REF!</v>
      </c>
      <c r="AZ604" s="51" t="e">
        <f t="shared" si="148"/>
        <v>#REF!</v>
      </c>
      <c r="BA604" s="51" t="e">
        <f t="shared" si="149"/>
        <v>#REF!</v>
      </c>
      <c r="BB604" s="51">
        <f t="shared" si="150"/>
        <v>0</v>
      </c>
      <c r="BC604" s="51" t="e">
        <f t="shared" si="151"/>
        <v>#REF!</v>
      </c>
      <c r="BD604" s="51">
        <f t="shared" si="152"/>
        <v>0</v>
      </c>
      <c r="BE604" s="51">
        <f>IFERROR(VLOOKUP(A604,salario!A$2:P$91,11,FALSE),0)</f>
        <v>0</v>
      </c>
      <c r="BF604" s="51">
        <f>SUMIFS(topmanager!$D:$D,topmanager!$C:$C,rs_nova!$A604,topmanager!$A:$A,rs_nova!BF$2)</f>
        <v>0</v>
      </c>
      <c r="BG604" s="51">
        <f>SUMIFS(topmanager!$D:$D,topmanager!$C:$C,rs_nova!$A604,topmanager!$A:$A,rs_nova!BG$2)</f>
        <v>0</v>
      </c>
      <c r="BH604" s="51">
        <f>SUMIFS(topmanager!$D:$D,topmanager!$C:$C,rs_nova!$A604,topmanager!$A:$A,rs_nova!BH$2)</f>
        <v>0</v>
      </c>
      <c r="BI604" s="51">
        <f>SUMIFS(topmanager!$D:$D,topmanager!$C:$C,rs_nova!$A604,topmanager!$A:$A,rs_nova!BI$2)</f>
        <v>0</v>
      </c>
      <c r="BJ604" s="51">
        <f>SUMIFS(topmanager!$D:$D,topmanager!$C:$C,rs_nova!$A604,topmanager!$A:$A,rs_nova!BJ$2)+SUMIFS(topmanager!$D:$D,topmanager!$C:$C,rs_nova!$A604,topmanager!$A:$A,rs_nova!BJ$2+1)</f>
        <v>0</v>
      </c>
      <c r="BK604" s="51">
        <f>IFERROR(VLOOKUP(A604,[8]ferias!$C$4:$G$100,5,FALSE),0)</f>
        <v>0</v>
      </c>
      <c r="BL604" s="51">
        <f>SUMIFS(topmanager!$D:$D,topmanager!$C:$C,rs_nova!$A604,topmanager!$A:$A,rs_nova!BL$2)</f>
        <v>0</v>
      </c>
      <c r="BM604" s="51">
        <f>SUMIFS(topmanager!$D:$D,topmanager!$C:$C,rs_nova!$A604,topmanager!$A:$A,rs_nova!BM$2)+SUMIFS(topmanager!$D:$D,topmanager!$C:$C,rs_nova!$A608,topmanager!$A:$A,151)</f>
        <v>0</v>
      </c>
      <c r="BN604" s="51">
        <f t="shared" si="153"/>
        <v>0</v>
      </c>
    </row>
    <row r="605" spans="1:66">
      <c r="A605" s="47" t="e">
        <f>total!#REF!</f>
        <v>#REF!</v>
      </c>
      <c r="B605" s="47">
        <f t="shared" si="140"/>
        <v>0</v>
      </c>
      <c r="C605" s="48" t="e">
        <f>total!#REF!</f>
        <v>#REF!</v>
      </c>
      <c r="D605" s="49" t="str">
        <f>IFERROR(VLOOKUP(A605,salario!A$3:J$32,10,FALSE),"")</f>
        <v/>
      </c>
      <c r="E605" s="49" t="str">
        <f>IFERROR(IF(VLOOKUP(A605,salario!A$3:O$32,15,FALSE)="","",VLOOKUP(A605,salario!A$3:O$32,15,FALSE)),"")</f>
        <v/>
      </c>
      <c r="F605" s="47" t="str">
        <f>IFERROR(VLOOKUP(A605,[5]base_pessoal!$B$2:$P$1504,13,FALSE),"")</f>
        <v/>
      </c>
      <c r="G605" s="50">
        <f>IFERROR(VLOOKUP(A605,salario!A$2:P$91,11,FALSE),0)*B605/30</f>
        <v>0</v>
      </c>
      <c r="H605" s="50">
        <f>SUMIFS(topmanager!$D:$D,topmanager!$C:$C,rs_nova!$A605,topmanager!$A:$A,rs_nova!H$2)+SUMIFS(topmanager!$D:$D,topmanager!$C:$C,rs_nova!$A605,topmanager!$A:$A,63)</f>
        <v>0</v>
      </c>
      <c r="I605" s="50">
        <f>-SUMIFS(topmanager!$D:$D,topmanager!$C:$C,rs_nova!$A605,topmanager!$A:$A,rs_nova!I$2)</f>
        <v>0</v>
      </c>
      <c r="J605" s="50">
        <f>SUMIFS(topmanager!$D:$D,topmanager!$C:$C,rs_nova!$A605,topmanager!$A:$A,rs_nova!J$2)</f>
        <v>0</v>
      </c>
      <c r="K605" s="50">
        <f>SUMIFS(topmanager!$D:$D,topmanager!$C:$C,rs_nova!$A605,topmanager!$A:$A,rs_nova!K$2)+SUMIFS(topmanager!$D:$D,topmanager!$C:$C,rs_nova!$A605,topmanager!$A:$A,911)</f>
        <v>0</v>
      </c>
      <c r="L605" s="50">
        <f>SUMIFS(topmanager!$D:$D,topmanager!$C:$C,rs_nova!$A605,topmanager!$A:$A,rs_nova!L$2)</f>
        <v>0</v>
      </c>
      <c r="M605" s="50">
        <f>SUMIFS(topmanager!$D:$D,topmanager!$C:$C,rs_nova!$A605,topmanager!$A:$A,rs_nova!M$2)+SUMIFS(topmanager!$D:$D,topmanager!$C:$C,rs_nova!$A605,topmanager!$A:$A,908)+SUMIFS(topmanager!$D:$D,topmanager!$C:$C,rs_nova!$A605,topmanager!$A:$A,550)</f>
        <v>0</v>
      </c>
      <c r="N605" s="50">
        <f>SUMIFS(topmanager!$D:$D,topmanager!$C:$C,rs_nova!$A605,topmanager!$A:$A,rs_nova!N$2)</f>
        <v>0</v>
      </c>
      <c r="O605" s="51">
        <f t="shared" si="141"/>
        <v>0</v>
      </c>
      <c r="P605" s="50">
        <f>IFERROR(VLOOKUP($A605,total!$B$4:$AW$437,27,0),0)</f>
        <v>0</v>
      </c>
      <c r="Q605" s="50">
        <f>IFERROR(VLOOKUP($A605,total!$B$4:$AW$437,21,0),0)</f>
        <v>0</v>
      </c>
      <c r="R605" s="50">
        <f>IFERROR(VLOOKUP($A605,total!$B$4:$AW$437,25,0),0)+IFERROR(VLOOKUP($A605,total!$B$4:$AW$437,36,0),0)</f>
        <v>0</v>
      </c>
      <c r="S605" s="50">
        <f>IFERROR(VLOOKUP(A605,gympass!$A$2:$F$148,6,0),0)</f>
        <v>0</v>
      </c>
      <c r="T605" s="50">
        <f>IFERROR(VLOOKUP($A605,total!$B$4:$AW$437,42,0),0)</f>
        <v>0</v>
      </c>
      <c r="U605" s="50">
        <f>IFERROR(VLOOKUP($A605,total!$B$4:$AW$437,32,0),0)</f>
        <v>0</v>
      </c>
      <c r="V605" s="50">
        <f>IFERROR(VLOOKUP($A605,total!$B$4:$AW$437,28,0),0)</f>
        <v>0</v>
      </c>
      <c r="W605" s="50">
        <f>IFERROR(VLOOKUP($A605,total!$B$4:$AX$437,49,0),0)</f>
        <v>0</v>
      </c>
      <c r="X605" s="50"/>
      <c r="Y605" s="50">
        <f>IFERROR(VLOOKUP(A605,#REF!,4,0),0)</f>
        <v>0</v>
      </c>
      <c r="Z605" s="50">
        <f>IFERROR(VLOOKUP(B605,#REF!,8,0),0)</f>
        <v>0</v>
      </c>
      <c r="AA605" s="50">
        <f>IFERROR(VLOOKUP($A605,total!$B$4:$AW$437,45,0),0)</f>
        <v>0</v>
      </c>
      <c r="AB605" s="50">
        <f>IFERROR(VLOOKUP($A605,total!$B$4:$AW$437,48,0),0)</f>
        <v>0</v>
      </c>
      <c r="AC605" s="50">
        <f>IFERROR(VLOOKUP($A605,total!$B$4:$AB$437,19,0),0)</f>
        <v>0</v>
      </c>
      <c r="AD605" s="50">
        <f>IFERROR(VLOOKUP($A605,total!$B$4:$AB$437,10,0),0)</f>
        <v>0</v>
      </c>
      <c r="AE605" s="50">
        <f>IFERROR(VLOOKUP($A605,total!$B$4:$AB$437,13,0),0)-SUMIFS(topmanager!$D:$D,topmanager!$C:$C,rs_nova!$A609,topmanager!$A:$A,856)</f>
        <v>0</v>
      </c>
      <c r="AF605" s="50">
        <f>IFERROR(VLOOKUP($A605,total!$B$4:$AB$437,16,0),0)</f>
        <v>0</v>
      </c>
      <c r="AG605" s="50">
        <f>IFERROR(VLOOKUP($A605,total!$B$4:$AB$437,7,0),0)</f>
        <v>0</v>
      </c>
      <c r="AH605" s="50">
        <f>IFERROR(VLOOKUP($A605,total!$B$4:$AD$437,29,0),0)</f>
        <v>0</v>
      </c>
      <c r="AI605" s="50">
        <f>IFERROR(VLOOKUP(A605,total!$B$4:$AN$437,39,0),0)</f>
        <v>0</v>
      </c>
      <c r="AJ605" s="51">
        <f t="shared" si="142"/>
        <v>0</v>
      </c>
      <c r="AK605" s="50">
        <f t="shared" si="143"/>
        <v>0</v>
      </c>
      <c r="AL605" s="50">
        <f t="shared" si="144"/>
        <v>0</v>
      </c>
      <c r="AM605" s="50">
        <f t="shared" si="145"/>
        <v>0</v>
      </c>
      <c r="AN605" s="50" t="e">
        <f t="shared" si="154"/>
        <v>#REF!</v>
      </c>
      <c r="AO605" s="50" t="e">
        <f t="shared" si="154"/>
        <v>#REF!</v>
      </c>
      <c r="AP605" s="50" t="e">
        <f t="shared" si="154"/>
        <v>#REF!</v>
      </c>
      <c r="AQ605" s="50">
        <f>IFERROR(VLOOKUP(TEXT($A605,"000000"),[6]Página1!$A$8:$S$801,13,FALSE),0)</f>
        <v>0</v>
      </c>
      <c r="AR605" s="50">
        <f>IFERROR(VLOOKUP(TEXT($A605,"000000"),[6]Página1!$A$8:$S$801,16,FALSE),0)</f>
        <v>0</v>
      </c>
      <c r="AS605" s="50">
        <f>IFERROR(VLOOKUP(TEXT($A605,"000000"),[6]Página1!$A$8:$S$801,19,FALSE),0)</f>
        <v>0</v>
      </c>
      <c r="AT605" s="50">
        <f>IFERROR(VLOOKUP(TEXT($A605,"000000"),[7]Página1!$A$8:$R$814,12,FALSE),0)</f>
        <v>0</v>
      </c>
      <c r="AU605" s="50">
        <f>IFERROR(VLOOKUP(TEXT($A605,"000000"),[7]Página1!$A$8:$R$814,15,FALSE),0)</f>
        <v>0</v>
      </c>
      <c r="AV605" s="50">
        <f>IFERROR(VLOOKUP(TEXT($A605,"000000"),[7]Página1!$A$8:$R$814,18,FALSE),0)</f>
        <v>0</v>
      </c>
      <c r="AW605" s="50"/>
      <c r="AX605" s="51" t="e">
        <f t="shared" si="146"/>
        <v>#REF!</v>
      </c>
      <c r="AY605" s="51" t="e">
        <f t="shared" si="147"/>
        <v>#REF!</v>
      </c>
      <c r="AZ605" s="51" t="e">
        <f t="shared" si="148"/>
        <v>#REF!</v>
      </c>
      <c r="BA605" s="51" t="e">
        <f t="shared" si="149"/>
        <v>#REF!</v>
      </c>
      <c r="BB605" s="51">
        <f t="shared" si="150"/>
        <v>0</v>
      </c>
      <c r="BC605" s="51" t="e">
        <f t="shared" si="151"/>
        <v>#REF!</v>
      </c>
      <c r="BD605" s="51">
        <f t="shared" si="152"/>
        <v>0</v>
      </c>
      <c r="BE605" s="51">
        <f>IFERROR(VLOOKUP(A605,salario!A$2:P$91,11,FALSE),0)</f>
        <v>0</v>
      </c>
      <c r="BF605" s="51">
        <f>SUMIFS(topmanager!$D:$D,topmanager!$C:$C,rs_nova!$A605,topmanager!$A:$A,rs_nova!BF$2)</f>
        <v>0</v>
      </c>
      <c r="BG605" s="51">
        <f>SUMIFS(topmanager!$D:$D,topmanager!$C:$C,rs_nova!$A605,topmanager!$A:$A,rs_nova!BG$2)</f>
        <v>0</v>
      </c>
      <c r="BH605" s="51">
        <f>SUMIFS(topmanager!$D:$D,topmanager!$C:$C,rs_nova!$A605,topmanager!$A:$A,rs_nova!BH$2)</f>
        <v>0</v>
      </c>
      <c r="BI605" s="51">
        <f>SUMIFS(topmanager!$D:$D,topmanager!$C:$C,rs_nova!$A605,topmanager!$A:$A,rs_nova!BI$2)</f>
        <v>0</v>
      </c>
      <c r="BJ605" s="51">
        <f>SUMIFS(topmanager!$D:$D,topmanager!$C:$C,rs_nova!$A605,topmanager!$A:$A,rs_nova!BJ$2)+SUMIFS(topmanager!$D:$D,topmanager!$C:$C,rs_nova!$A605,topmanager!$A:$A,rs_nova!BJ$2+1)</f>
        <v>0</v>
      </c>
      <c r="BK605" s="51">
        <f>IFERROR(VLOOKUP(A605,[8]ferias!$C$4:$G$100,5,FALSE),0)</f>
        <v>0</v>
      </c>
      <c r="BL605" s="51">
        <f>SUMIFS(topmanager!$D:$D,topmanager!$C:$C,rs_nova!$A605,topmanager!$A:$A,rs_nova!BL$2)</f>
        <v>0</v>
      </c>
      <c r="BM605" s="51">
        <f>SUMIFS(topmanager!$D:$D,topmanager!$C:$C,rs_nova!$A605,topmanager!$A:$A,rs_nova!BM$2)+SUMIFS(topmanager!$D:$D,topmanager!$C:$C,rs_nova!$A609,topmanager!$A:$A,151)</f>
        <v>0</v>
      </c>
      <c r="BN605" s="51">
        <f t="shared" si="153"/>
        <v>0</v>
      </c>
    </row>
    <row r="606" spans="1:66">
      <c r="A606" s="47" t="e">
        <f>total!#REF!</f>
        <v>#REF!</v>
      </c>
      <c r="B606" s="47">
        <f t="shared" si="140"/>
        <v>0</v>
      </c>
      <c r="C606" s="48" t="e">
        <f>total!#REF!</f>
        <v>#REF!</v>
      </c>
      <c r="D606" s="49" t="str">
        <f>IFERROR(VLOOKUP(A606,salario!A$3:J$32,10,FALSE),"")</f>
        <v/>
      </c>
      <c r="E606" s="49" t="str">
        <f>IFERROR(IF(VLOOKUP(A606,salario!A$3:O$32,15,FALSE)="","",VLOOKUP(A606,salario!A$3:O$32,15,FALSE)),"")</f>
        <v/>
      </c>
      <c r="F606" s="47" t="str">
        <f>IFERROR(VLOOKUP(A606,[5]base_pessoal!$B$2:$P$1504,13,FALSE),"")</f>
        <v/>
      </c>
      <c r="G606" s="50">
        <f>IFERROR(VLOOKUP(A606,salario!A$2:P$91,11,FALSE),0)*B606/30</f>
        <v>0</v>
      </c>
      <c r="H606" s="50">
        <f>SUMIFS(topmanager!$D:$D,topmanager!$C:$C,rs_nova!$A606,topmanager!$A:$A,rs_nova!H$2)+SUMIFS(topmanager!$D:$D,topmanager!$C:$C,rs_nova!$A606,topmanager!$A:$A,63)</f>
        <v>0</v>
      </c>
      <c r="I606" s="50">
        <f>-SUMIFS(topmanager!$D:$D,topmanager!$C:$C,rs_nova!$A606,topmanager!$A:$A,rs_nova!I$2)</f>
        <v>0</v>
      </c>
      <c r="J606" s="50">
        <f>SUMIFS(topmanager!$D:$D,topmanager!$C:$C,rs_nova!$A606,topmanager!$A:$A,rs_nova!J$2)</f>
        <v>0</v>
      </c>
      <c r="K606" s="50">
        <f>SUMIFS(topmanager!$D:$D,topmanager!$C:$C,rs_nova!$A606,topmanager!$A:$A,rs_nova!K$2)+SUMIFS(topmanager!$D:$D,topmanager!$C:$C,rs_nova!$A606,topmanager!$A:$A,911)</f>
        <v>0</v>
      </c>
      <c r="L606" s="50">
        <f>SUMIFS(topmanager!$D:$D,topmanager!$C:$C,rs_nova!$A606,topmanager!$A:$A,rs_nova!L$2)</f>
        <v>0</v>
      </c>
      <c r="M606" s="50">
        <f>SUMIFS(topmanager!$D:$D,topmanager!$C:$C,rs_nova!$A606,topmanager!$A:$A,rs_nova!M$2)+SUMIFS(topmanager!$D:$D,topmanager!$C:$C,rs_nova!$A606,topmanager!$A:$A,908)+SUMIFS(topmanager!$D:$D,topmanager!$C:$C,rs_nova!$A606,topmanager!$A:$A,550)</f>
        <v>0</v>
      </c>
      <c r="N606" s="50">
        <f>SUMIFS(topmanager!$D:$D,topmanager!$C:$C,rs_nova!$A606,topmanager!$A:$A,rs_nova!N$2)</f>
        <v>0</v>
      </c>
      <c r="O606" s="51">
        <f t="shared" si="141"/>
        <v>0</v>
      </c>
      <c r="P606" s="50">
        <f>IFERROR(VLOOKUP($A606,total!$B$4:$AW$437,27,0),0)</f>
        <v>0</v>
      </c>
      <c r="Q606" s="50">
        <f>IFERROR(VLOOKUP($A606,total!$B$4:$AW$437,21,0),0)</f>
        <v>0</v>
      </c>
      <c r="R606" s="50">
        <f>IFERROR(VLOOKUP($A606,total!$B$4:$AW$437,25,0),0)+IFERROR(VLOOKUP($A606,total!$B$4:$AW$437,36,0),0)</f>
        <v>0</v>
      </c>
      <c r="S606" s="50">
        <f>IFERROR(VLOOKUP(A606,gympass!$A$2:$F$148,6,0),0)</f>
        <v>0</v>
      </c>
      <c r="T606" s="50">
        <f>IFERROR(VLOOKUP($A606,total!$B$4:$AW$437,42,0),0)</f>
        <v>0</v>
      </c>
      <c r="U606" s="50">
        <f>IFERROR(VLOOKUP($A606,total!$B$4:$AW$437,32,0),0)</f>
        <v>0</v>
      </c>
      <c r="V606" s="50">
        <f>IFERROR(VLOOKUP($A606,total!$B$4:$AW$437,28,0),0)</f>
        <v>0</v>
      </c>
      <c r="W606" s="50">
        <f>IFERROR(VLOOKUP($A606,total!$B$4:$AX$437,49,0),0)</f>
        <v>0</v>
      </c>
      <c r="X606" s="50"/>
      <c r="Y606" s="50">
        <f>IFERROR(VLOOKUP(A606,#REF!,4,0),0)</f>
        <v>0</v>
      </c>
      <c r="Z606" s="50">
        <f>IFERROR(VLOOKUP(B606,#REF!,8,0),0)</f>
        <v>0</v>
      </c>
      <c r="AA606" s="50">
        <f>IFERROR(VLOOKUP($A606,total!$B$4:$AW$437,45,0),0)</f>
        <v>0</v>
      </c>
      <c r="AB606" s="50">
        <f>IFERROR(VLOOKUP($A606,total!$B$4:$AW$437,48,0),0)</f>
        <v>0</v>
      </c>
      <c r="AC606" s="50">
        <f>IFERROR(VLOOKUP($A606,total!$B$4:$AB$437,19,0),0)</f>
        <v>0</v>
      </c>
      <c r="AD606" s="50">
        <f>IFERROR(VLOOKUP($A606,total!$B$4:$AB$437,10,0),0)</f>
        <v>0</v>
      </c>
      <c r="AE606" s="50">
        <f>IFERROR(VLOOKUP($A606,total!$B$4:$AB$437,13,0),0)-SUMIFS(topmanager!$D:$D,topmanager!$C:$C,rs_nova!$A610,topmanager!$A:$A,856)</f>
        <v>0</v>
      </c>
      <c r="AF606" s="50">
        <f>IFERROR(VLOOKUP($A606,total!$B$4:$AB$437,16,0),0)</f>
        <v>0</v>
      </c>
      <c r="AG606" s="50">
        <f>IFERROR(VLOOKUP($A606,total!$B$4:$AB$437,7,0),0)</f>
        <v>0</v>
      </c>
      <c r="AH606" s="50">
        <f>IFERROR(VLOOKUP($A606,total!$B$4:$AD$437,29,0),0)</f>
        <v>0</v>
      </c>
      <c r="AI606" s="50">
        <f>IFERROR(VLOOKUP(A606,total!$B$4:$AN$437,39,0),0)</f>
        <v>0</v>
      </c>
      <c r="AJ606" s="51">
        <f t="shared" si="142"/>
        <v>0</v>
      </c>
      <c r="AK606" s="50">
        <f t="shared" si="143"/>
        <v>0</v>
      </c>
      <c r="AL606" s="50">
        <f t="shared" si="144"/>
        <v>0</v>
      </c>
      <c r="AM606" s="50">
        <f t="shared" si="145"/>
        <v>0</v>
      </c>
      <c r="AN606" s="50" t="e">
        <f t="shared" si="154"/>
        <v>#REF!</v>
      </c>
      <c r="AO606" s="50" t="e">
        <f t="shared" si="154"/>
        <v>#REF!</v>
      </c>
      <c r="AP606" s="50" t="e">
        <f t="shared" si="154"/>
        <v>#REF!</v>
      </c>
      <c r="AQ606" s="50">
        <f>IFERROR(VLOOKUP(TEXT($A606,"000000"),[6]Página1!$A$8:$S$801,13,FALSE),0)</f>
        <v>0</v>
      </c>
      <c r="AR606" s="50">
        <f>IFERROR(VLOOKUP(TEXT($A606,"000000"),[6]Página1!$A$8:$S$801,16,FALSE),0)</f>
        <v>0</v>
      </c>
      <c r="AS606" s="50">
        <f>IFERROR(VLOOKUP(TEXT($A606,"000000"),[6]Página1!$A$8:$S$801,19,FALSE),0)</f>
        <v>0</v>
      </c>
      <c r="AT606" s="50">
        <f>IFERROR(VLOOKUP(TEXT($A606,"000000"),[7]Página1!$A$8:$R$814,12,FALSE),0)</f>
        <v>0</v>
      </c>
      <c r="AU606" s="50">
        <f>IFERROR(VLOOKUP(TEXT($A606,"000000"),[7]Página1!$A$8:$R$814,15,FALSE),0)</f>
        <v>0</v>
      </c>
      <c r="AV606" s="50">
        <f>IFERROR(VLOOKUP(TEXT($A606,"000000"),[7]Página1!$A$8:$R$814,18,FALSE),0)</f>
        <v>0</v>
      </c>
      <c r="AW606" s="50"/>
      <c r="AX606" s="51" t="e">
        <f t="shared" si="146"/>
        <v>#REF!</v>
      </c>
      <c r="AY606" s="51" t="e">
        <f t="shared" si="147"/>
        <v>#REF!</v>
      </c>
      <c r="AZ606" s="51" t="e">
        <f t="shared" si="148"/>
        <v>#REF!</v>
      </c>
      <c r="BA606" s="51" t="e">
        <f t="shared" si="149"/>
        <v>#REF!</v>
      </c>
      <c r="BB606" s="51">
        <f t="shared" si="150"/>
        <v>0</v>
      </c>
      <c r="BC606" s="51" t="e">
        <f t="shared" si="151"/>
        <v>#REF!</v>
      </c>
      <c r="BD606" s="51">
        <f t="shared" si="152"/>
        <v>0</v>
      </c>
      <c r="BE606" s="51">
        <f>IFERROR(VLOOKUP(A606,salario!A$2:P$91,11,FALSE),0)</f>
        <v>0</v>
      </c>
      <c r="BF606" s="51">
        <f>SUMIFS(topmanager!$D:$D,topmanager!$C:$C,rs_nova!$A606,topmanager!$A:$A,rs_nova!BF$2)</f>
        <v>0</v>
      </c>
      <c r="BG606" s="51">
        <f>SUMIFS(topmanager!$D:$D,topmanager!$C:$C,rs_nova!$A606,topmanager!$A:$A,rs_nova!BG$2)</f>
        <v>0</v>
      </c>
      <c r="BH606" s="51">
        <f>SUMIFS(topmanager!$D:$D,topmanager!$C:$C,rs_nova!$A606,topmanager!$A:$A,rs_nova!BH$2)</f>
        <v>0</v>
      </c>
      <c r="BI606" s="51">
        <f>SUMIFS(topmanager!$D:$D,topmanager!$C:$C,rs_nova!$A606,topmanager!$A:$A,rs_nova!BI$2)</f>
        <v>0</v>
      </c>
      <c r="BJ606" s="51">
        <f>SUMIFS(topmanager!$D:$D,topmanager!$C:$C,rs_nova!$A606,topmanager!$A:$A,rs_nova!BJ$2)+SUMIFS(topmanager!$D:$D,topmanager!$C:$C,rs_nova!$A606,topmanager!$A:$A,rs_nova!BJ$2+1)</f>
        <v>0</v>
      </c>
      <c r="BK606" s="51">
        <f>IFERROR(VLOOKUP(A606,[8]ferias!$C$4:$G$100,5,FALSE),0)</f>
        <v>0</v>
      </c>
      <c r="BL606" s="51">
        <f>SUMIFS(topmanager!$D:$D,topmanager!$C:$C,rs_nova!$A606,topmanager!$A:$A,rs_nova!BL$2)</f>
        <v>0</v>
      </c>
      <c r="BM606" s="51">
        <f>SUMIFS(topmanager!$D:$D,topmanager!$C:$C,rs_nova!$A606,topmanager!$A:$A,rs_nova!BM$2)+SUMIFS(topmanager!$D:$D,topmanager!$C:$C,rs_nova!$A610,topmanager!$A:$A,151)</f>
        <v>0</v>
      </c>
      <c r="BN606" s="51">
        <f t="shared" si="153"/>
        <v>0</v>
      </c>
    </row>
    <row r="607" spans="1:66">
      <c r="A607" s="47" t="e">
        <f>total!#REF!</f>
        <v>#REF!</v>
      </c>
      <c r="B607" s="47">
        <f t="shared" si="140"/>
        <v>0</v>
      </c>
      <c r="C607" s="48" t="e">
        <f>total!#REF!</f>
        <v>#REF!</v>
      </c>
      <c r="D607" s="49" t="str">
        <f>IFERROR(VLOOKUP(A607,salario!A$3:J$32,10,FALSE),"")</f>
        <v/>
      </c>
      <c r="E607" s="49" t="str">
        <f>IFERROR(IF(VLOOKUP(A607,salario!A$3:O$32,15,FALSE)="","",VLOOKUP(A607,salario!A$3:O$32,15,FALSE)),"")</f>
        <v/>
      </c>
      <c r="F607" s="47" t="str">
        <f>IFERROR(VLOOKUP(A607,[5]base_pessoal!$B$2:$P$1504,13,FALSE),"")</f>
        <v/>
      </c>
      <c r="G607" s="50">
        <f>IFERROR(VLOOKUP(A607,salario!A$2:P$91,11,FALSE),0)*B607/30</f>
        <v>0</v>
      </c>
      <c r="H607" s="50">
        <f>SUMIFS(topmanager!$D:$D,topmanager!$C:$C,rs_nova!$A607,topmanager!$A:$A,rs_nova!H$2)+SUMIFS(topmanager!$D:$D,topmanager!$C:$C,rs_nova!$A607,topmanager!$A:$A,63)</f>
        <v>0</v>
      </c>
      <c r="I607" s="50">
        <f>-SUMIFS(topmanager!$D:$D,topmanager!$C:$C,rs_nova!$A607,topmanager!$A:$A,rs_nova!I$2)</f>
        <v>0</v>
      </c>
      <c r="J607" s="50">
        <f>SUMIFS(topmanager!$D:$D,topmanager!$C:$C,rs_nova!$A607,topmanager!$A:$A,rs_nova!J$2)</f>
        <v>0</v>
      </c>
      <c r="K607" s="50">
        <f>SUMIFS(topmanager!$D:$D,topmanager!$C:$C,rs_nova!$A607,topmanager!$A:$A,rs_nova!K$2)+SUMIFS(topmanager!$D:$D,topmanager!$C:$C,rs_nova!$A607,topmanager!$A:$A,911)</f>
        <v>0</v>
      </c>
      <c r="L607" s="50">
        <f>SUMIFS(topmanager!$D:$D,topmanager!$C:$C,rs_nova!$A607,topmanager!$A:$A,rs_nova!L$2)</f>
        <v>0</v>
      </c>
      <c r="M607" s="50">
        <f>SUMIFS(topmanager!$D:$D,topmanager!$C:$C,rs_nova!$A607,topmanager!$A:$A,rs_nova!M$2)+SUMIFS(topmanager!$D:$D,topmanager!$C:$C,rs_nova!$A607,topmanager!$A:$A,908)+SUMIFS(topmanager!$D:$D,topmanager!$C:$C,rs_nova!$A607,topmanager!$A:$A,550)</f>
        <v>0</v>
      </c>
      <c r="N607" s="50">
        <f>SUMIFS(topmanager!$D:$D,topmanager!$C:$C,rs_nova!$A607,topmanager!$A:$A,rs_nova!N$2)</f>
        <v>0</v>
      </c>
      <c r="O607" s="51">
        <f t="shared" si="141"/>
        <v>0</v>
      </c>
      <c r="P607" s="50">
        <f>IFERROR(VLOOKUP($A607,total!$B$4:$AW$437,27,0),0)</f>
        <v>0</v>
      </c>
      <c r="Q607" s="50">
        <f>IFERROR(VLOOKUP($A607,total!$B$4:$AW$437,21,0),0)</f>
        <v>0</v>
      </c>
      <c r="R607" s="50">
        <f>IFERROR(VLOOKUP($A607,total!$B$4:$AW$437,25,0),0)+IFERROR(VLOOKUP($A607,total!$B$4:$AW$437,36,0),0)</f>
        <v>0</v>
      </c>
      <c r="S607" s="50">
        <f>IFERROR(VLOOKUP(A607,gympass!$A$2:$F$148,6,0),0)</f>
        <v>0</v>
      </c>
      <c r="T607" s="50">
        <f>IFERROR(VLOOKUP($A607,total!$B$4:$AW$437,42,0),0)</f>
        <v>0</v>
      </c>
      <c r="U607" s="50">
        <f>IFERROR(VLOOKUP($A607,total!$B$4:$AW$437,32,0),0)</f>
        <v>0</v>
      </c>
      <c r="V607" s="50">
        <f>IFERROR(VLOOKUP($A607,total!$B$4:$AW$437,28,0),0)</f>
        <v>0</v>
      </c>
      <c r="W607" s="50">
        <f>IFERROR(VLOOKUP($A607,total!$B$4:$AX$437,49,0),0)</f>
        <v>0</v>
      </c>
      <c r="X607" s="50"/>
      <c r="Y607" s="50">
        <f>IFERROR(VLOOKUP(A607,#REF!,4,0),0)</f>
        <v>0</v>
      </c>
      <c r="Z607" s="50">
        <f>IFERROR(VLOOKUP(B607,#REF!,8,0),0)</f>
        <v>0</v>
      </c>
      <c r="AA607" s="50">
        <f>IFERROR(VLOOKUP($A607,total!$B$4:$AW$437,45,0),0)</f>
        <v>0</v>
      </c>
      <c r="AB607" s="50">
        <f>IFERROR(VLOOKUP($A607,total!$B$4:$AW$437,48,0),0)</f>
        <v>0</v>
      </c>
      <c r="AC607" s="50">
        <f>IFERROR(VLOOKUP($A607,total!$B$4:$AB$437,19,0),0)</f>
        <v>0</v>
      </c>
      <c r="AD607" s="50">
        <f>IFERROR(VLOOKUP($A607,total!$B$4:$AB$437,10,0),0)</f>
        <v>0</v>
      </c>
      <c r="AE607" s="50">
        <f>IFERROR(VLOOKUP($A607,total!$B$4:$AB$437,13,0),0)-SUMIFS(topmanager!$D:$D,topmanager!$C:$C,rs_nova!$A611,topmanager!$A:$A,856)</f>
        <v>0</v>
      </c>
      <c r="AF607" s="50">
        <f>IFERROR(VLOOKUP($A607,total!$B$4:$AB$437,16,0),0)</f>
        <v>0</v>
      </c>
      <c r="AG607" s="50">
        <f>IFERROR(VLOOKUP($A607,total!$B$4:$AB$437,7,0),0)</f>
        <v>0</v>
      </c>
      <c r="AH607" s="50">
        <f>IFERROR(VLOOKUP($A607,total!$B$4:$AD$437,29,0),0)</f>
        <v>0</v>
      </c>
      <c r="AI607" s="50">
        <f>IFERROR(VLOOKUP(A607,total!$B$4:$AN$437,39,0),0)</f>
        <v>0</v>
      </c>
      <c r="AJ607" s="51">
        <f t="shared" si="142"/>
        <v>0</v>
      </c>
      <c r="AK607" s="50">
        <f t="shared" si="143"/>
        <v>0</v>
      </c>
      <c r="AL607" s="50">
        <f t="shared" si="144"/>
        <v>0</v>
      </c>
      <c r="AM607" s="50">
        <f t="shared" si="145"/>
        <v>0</v>
      </c>
      <c r="AN607" s="50" t="e">
        <f t="shared" si="154"/>
        <v>#REF!</v>
      </c>
      <c r="AO607" s="50" t="e">
        <f t="shared" si="154"/>
        <v>#REF!</v>
      </c>
      <c r="AP607" s="50" t="e">
        <f t="shared" si="154"/>
        <v>#REF!</v>
      </c>
      <c r="AQ607" s="50">
        <f>IFERROR(VLOOKUP(TEXT($A607,"000000"),[6]Página1!$A$8:$S$801,13,FALSE),0)</f>
        <v>0</v>
      </c>
      <c r="AR607" s="50">
        <f>IFERROR(VLOOKUP(TEXT($A607,"000000"),[6]Página1!$A$8:$S$801,16,FALSE),0)</f>
        <v>0</v>
      </c>
      <c r="AS607" s="50">
        <f>IFERROR(VLOOKUP(TEXT($A607,"000000"),[6]Página1!$A$8:$S$801,19,FALSE),0)</f>
        <v>0</v>
      </c>
      <c r="AT607" s="50">
        <f>IFERROR(VLOOKUP(TEXT($A607,"000000"),[7]Página1!$A$8:$R$814,12,FALSE),0)</f>
        <v>0</v>
      </c>
      <c r="AU607" s="50">
        <f>IFERROR(VLOOKUP(TEXT($A607,"000000"),[7]Página1!$A$8:$R$814,15,FALSE),0)</f>
        <v>0</v>
      </c>
      <c r="AV607" s="50">
        <f>IFERROR(VLOOKUP(TEXT($A607,"000000"),[7]Página1!$A$8:$R$814,18,FALSE),0)</f>
        <v>0</v>
      </c>
      <c r="AW607" s="50"/>
      <c r="AX607" s="51" t="e">
        <f t="shared" si="146"/>
        <v>#REF!</v>
      </c>
      <c r="AY607" s="51" t="e">
        <f t="shared" si="147"/>
        <v>#REF!</v>
      </c>
      <c r="AZ607" s="51" t="e">
        <f t="shared" si="148"/>
        <v>#REF!</v>
      </c>
      <c r="BA607" s="51" t="e">
        <f t="shared" si="149"/>
        <v>#REF!</v>
      </c>
      <c r="BB607" s="51">
        <f t="shared" si="150"/>
        <v>0</v>
      </c>
      <c r="BC607" s="51" t="e">
        <f t="shared" si="151"/>
        <v>#REF!</v>
      </c>
      <c r="BD607" s="51">
        <f t="shared" si="152"/>
        <v>0</v>
      </c>
      <c r="BE607" s="51">
        <f>IFERROR(VLOOKUP(A607,salario!A$2:P$91,11,FALSE),0)</f>
        <v>0</v>
      </c>
      <c r="BF607" s="51">
        <f>SUMIFS(topmanager!$D:$D,topmanager!$C:$C,rs_nova!$A607,topmanager!$A:$A,rs_nova!BF$2)</f>
        <v>0</v>
      </c>
      <c r="BG607" s="51">
        <f>SUMIFS(topmanager!$D:$D,topmanager!$C:$C,rs_nova!$A607,topmanager!$A:$A,rs_nova!BG$2)</f>
        <v>0</v>
      </c>
      <c r="BH607" s="51">
        <f>SUMIFS(topmanager!$D:$D,topmanager!$C:$C,rs_nova!$A607,topmanager!$A:$A,rs_nova!BH$2)</f>
        <v>0</v>
      </c>
      <c r="BI607" s="51">
        <f>SUMIFS(topmanager!$D:$D,topmanager!$C:$C,rs_nova!$A607,topmanager!$A:$A,rs_nova!BI$2)</f>
        <v>0</v>
      </c>
      <c r="BJ607" s="51">
        <f>SUMIFS(topmanager!$D:$D,topmanager!$C:$C,rs_nova!$A607,topmanager!$A:$A,rs_nova!BJ$2)+SUMIFS(topmanager!$D:$D,topmanager!$C:$C,rs_nova!$A607,topmanager!$A:$A,rs_nova!BJ$2+1)</f>
        <v>0</v>
      </c>
      <c r="BK607" s="51">
        <f>IFERROR(VLOOKUP(A607,[8]ferias!$C$4:$G$100,5,FALSE),0)</f>
        <v>0</v>
      </c>
      <c r="BL607" s="51">
        <f>SUMIFS(topmanager!$D:$D,topmanager!$C:$C,rs_nova!$A607,topmanager!$A:$A,rs_nova!BL$2)</f>
        <v>0</v>
      </c>
      <c r="BM607" s="51">
        <f>SUMIFS(topmanager!$D:$D,topmanager!$C:$C,rs_nova!$A607,topmanager!$A:$A,rs_nova!BM$2)+SUMIFS(topmanager!$D:$D,topmanager!$C:$C,rs_nova!$A611,topmanager!$A:$A,151)</f>
        <v>0</v>
      </c>
      <c r="BN607" s="51">
        <f t="shared" si="153"/>
        <v>0</v>
      </c>
    </row>
    <row r="608" spans="1:66">
      <c r="A608" s="47" t="e">
        <f>total!#REF!</f>
        <v>#REF!</v>
      </c>
      <c r="B608" s="47">
        <f t="shared" si="140"/>
        <v>0</v>
      </c>
      <c r="C608" s="48" t="e">
        <f>total!#REF!</f>
        <v>#REF!</v>
      </c>
      <c r="D608" s="49" t="str">
        <f>IFERROR(VLOOKUP(A608,salario!A$3:J$32,10,FALSE),"")</f>
        <v/>
      </c>
      <c r="E608" s="49" t="str">
        <f>IFERROR(IF(VLOOKUP(A608,salario!A$3:O$32,15,FALSE)="","",VLOOKUP(A608,salario!A$3:O$32,15,FALSE)),"")</f>
        <v/>
      </c>
      <c r="F608" s="47" t="str">
        <f>IFERROR(VLOOKUP(A608,[5]base_pessoal!$B$2:$P$1504,13,FALSE),"")</f>
        <v/>
      </c>
      <c r="G608" s="50">
        <f>IFERROR(VLOOKUP(A608,salario!A$2:P$91,11,FALSE),0)*B608/30</f>
        <v>0</v>
      </c>
      <c r="H608" s="50">
        <f>SUMIFS(topmanager!$D:$D,topmanager!$C:$C,rs_nova!$A608,topmanager!$A:$A,rs_nova!H$2)+SUMIFS(topmanager!$D:$D,topmanager!$C:$C,rs_nova!$A608,topmanager!$A:$A,63)</f>
        <v>0</v>
      </c>
      <c r="I608" s="50">
        <f>-SUMIFS(topmanager!$D:$D,topmanager!$C:$C,rs_nova!$A608,topmanager!$A:$A,rs_nova!I$2)</f>
        <v>0</v>
      </c>
      <c r="J608" s="50">
        <f>SUMIFS(topmanager!$D:$D,topmanager!$C:$C,rs_nova!$A608,topmanager!$A:$A,rs_nova!J$2)</f>
        <v>0</v>
      </c>
      <c r="K608" s="50">
        <f>SUMIFS(topmanager!$D:$D,topmanager!$C:$C,rs_nova!$A608,topmanager!$A:$A,rs_nova!K$2)+SUMIFS(topmanager!$D:$D,topmanager!$C:$C,rs_nova!$A608,topmanager!$A:$A,911)</f>
        <v>0</v>
      </c>
      <c r="L608" s="50">
        <f>SUMIFS(topmanager!$D:$D,topmanager!$C:$C,rs_nova!$A608,topmanager!$A:$A,rs_nova!L$2)</f>
        <v>0</v>
      </c>
      <c r="M608" s="50">
        <f>SUMIFS(topmanager!$D:$D,topmanager!$C:$C,rs_nova!$A608,topmanager!$A:$A,rs_nova!M$2)+SUMIFS(topmanager!$D:$D,topmanager!$C:$C,rs_nova!$A608,topmanager!$A:$A,908)+SUMIFS(topmanager!$D:$D,topmanager!$C:$C,rs_nova!$A608,topmanager!$A:$A,550)</f>
        <v>0</v>
      </c>
      <c r="N608" s="50">
        <f>SUMIFS(topmanager!$D:$D,topmanager!$C:$C,rs_nova!$A608,topmanager!$A:$A,rs_nova!N$2)</f>
        <v>0</v>
      </c>
      <c r="O608" s="51">
        <f t="shared" si="141"/>
        <v>0</v>
      </c>
      <c r="P608" s="50">
        <f>IFERROR(VLOOKUP($A608,total!$B$4:$AW$437,27,0),0)</f>
        <v>0</v>
      </c>
      <c r="Q608" s="50">
        <f>IFERROR(VLOOKUP($A608,total!$B$4:$AW$437,21,0),0)</f>
        <v>0</v>
      </c>
      <c r="R608" s="50">
        <f>IFERROR(VLOOKUP($A608,total!$B$4:$AW$437,25,0),0)+IFERROR(VLOOKUP($A608,total!$B$4:$AW$437,36,0),0)</f>
        <v>0</v>
      </c>
      <c r="S608" s="50">
        <f>IFERROR(VLOOKUP(A608,gympass!$A$2:$F$148,6,0),0)</f>
        <v>0</v>
      </c>
      <c r="T608" s="50">
        <f>IFERROR(VLOOKUP($A608,total!$B$4:$AW$437,42,0),0)</f>
        <v>0</v>
      </c>
      <c r="U608" s="50">
        <f>IFERROR(VLOOKUP($A608,total!$B$4:$AW$437,32,0),0)</f>
        <v>0</v>
      </c>
      <c r="V608" s="50">
        <f>IFERROR(VLOOKUP($A608,total!$B$4:$AW$437,28,0),0)</f>
        <v>0</v>
      </c>
      <c r="W608" s="50">
        <f>IFERROR(VLOOKUP($A608,total!$B$4:$AX$437,49,0),0)</f>
        <v>0</v>
      </c>
      <c r="X608" s="50"/>
      <c r="Y608" s="50">
        <f>IFERROR(VLOOKUP(A608,#REF!,4,0),0)</f>
        <v>0</v>
      </c>
      <c r="Z608" s="50">
        <f>IFERROR(VLOOKUP(B608,#REF!,8,0),0)</f>
        <v>0</v>
      </c>
      <c r="AA608" s="50">
        <f>IFERROR(VLOOKUP($A608,total!$B$4:$AW$437,45,0),0)</f>
        <v>0</v>
      </c>
      <c r="AB608" s="50">
        <f>IFERROR(VLOOKUP($A608,total!$B$4:$AW$437,48,0),0)</f>
        <v>0</v>
      </c>
      <c r="AC608" s="50">
        <f>IFERROR(VLOOKUP($A608,total!$B$4:$AB$437,19,0),0)</f>
        <v>0</v>
      </c>
      <c r="AD608" s="50">
        <f>IFERROR(VLOOKUP($A608,total!$B$4:$AB$437,10,0),0)</f>
        <v>0</v>
      </c>
      <c r="AE608" s="50">
        <f>IFERROR(VLOOKUP($A608,total!$B$4:$AB$437,13,0),0)-SUMIFS(topmanager!$D:$D,topmanager!$C:$C,rs_nova!$A612,topmanager!$A:$A,856)</f>
        <v>0</v>
      </c>
      <c r="AF608" s="50">
        <f>IFERROR(VLOOKUP($A608,total!$B$4:$AB$437,16,0),0)</f>
        <v>0</v>
      </c>
      <c r="AG608" s="50">
        <f>IFERROR(VLOOKUP($A608,total!$B$4:$AB$437,7,0),0)</f>
        <v>0</v>
      </c>
      <c r="AH608" s="50">
        <f>IFERROR(VLOOKUP($A608,total!$B$4:$AD$437,29,0),0)</f>
        <v>0</v>
      </c>
      <c r="AI608" s="50">
        <f>IFERROR(VLOOKUP(A608,total!$B$4:$AN$437,39,0),0)</f>
        <v>0</v>
      </c>
      <c r="AJ608" s="51">
        <f t="shared" si="142"/>
        <v>0</v>
      </c>
      <c r="AK608" s="50">
        <f t="shared" si="143"/>
        <v>0</v>
      </c>
      <c r="AL608" s="50">
        <f t="shared" si="144"/>
        <v>0</v>
      </c>
      <c r="AM608" s="50">
        <f t="shared" si="145"/>
        <v>0</v>
      </c>
      <c r="AN608" s="50" t="e">
        <f t="shared" si="154"/>
        <v>#REF!</v>
      </c>
      <c r="AO608" s="50" t="e">
        <f t="shared" si="154"/>
        <v>#REF!</v>
      </c>
      <c r="AP608" s="50" t="e">
        <f t="shared" si="154"/>
        <v>#REF!</v>
      </c>
      <c r="AQ608" s="50">
        <f>IFERROR(VLOOKUP(TEXT($A608,"000000"),[6]Página1!$A$8:$S$801,13,FALSE),0)</f>
        <v>0</v>
      </c>
      <c r="AR608" s="50">
        <f>IFERROR(VLOOKUP(TEXT($A608,"000000"),[6]Página1!$A$8:$S$801,16,FALSE),0)</f>
        <v>0</v>
      </c>
      <c r="AS608" s="50">
        <f>IFERROR(VLOOKUP(TEXT($A608,"000000"),[6]Página1!$A$8:$S$801,19,FALSE),0)</f>
        <v>0</v>
      </c>
      <c r="AT608" s="50">
        <f>IFERROR(VLOOKUP(TEXT($A608,"000000"),[7]Página1!$A$8:$R$814,12,FALSE),0)</f>
        <v>0</v>
      </c>
      <c r="AU608" s="50">
        <f>IFERROR(VLOOKUP(TEXT($A608,"000000"),[7]Página1!$A$8:$R$814,15,FALSE),0)</f>
        <v>0</v>
      </c>
      <c r="AV608" s="50">
        <f>IFERROR(VLOOKUP(TEXT($A608,"000000"),[7]Página1!$A$8:$R$814,18,FALSE),0)</f>
        <v>0</v>
      </c>
      <c r="AW608" s="50"/>
      <c r="AX608" s="51" t="e">
        <f t="shared" si="146"/>
        <v>#REF!</v>
      </c>
      <c r="AY608" s="51" t="e">
        <f t="shared" si="147"/>
        <v>#REF!</v>
      </c>
      <c r="AZ608" s="51" t="e">
        <f t="shared" si="148"/>
        <v>#REF!</v>
      </c>
      <c r="BA608" s="51" t="e">
        <f t="shared" si="149"/>
        <v>#REF!</v>
      </c>
      <c r="BB608" s="51">
        <f t="shared" si="150"/>
        <v>0</v>
      </c>
      <c r="BC608" s="51" t="e">
        <f t="shared" si="151"/>
        <v>#REF!</v>
      </c>
      <c r="BD608" s="51">
        <f t="shared" si="152"/>
        <v>0</v>
      </c>
      <c r="BE608" s="51">
        <f>IFERROR(VLOOKUP(A608,salario!A$2:P$91,11,FALSE),0)</f>
        <v>0</v>
      </c>
      <c r="BF608" s="51">
        <f>SUMIFS(topmanager!$D:$D,topmanager!$C:$C,rs_nova!$A608,topmanager!$A:$A,rs_nova!BF$2)</f>
        <v>0</v>
      </c>
      <c r="BG608" s="51">
        <f>SUMIFS(topmanager!$D:$D,topmanager!$C:$C,rs_nova!$A608,topmanager!$A:$A,rs_nova!BG$2)</f>
        <v>0</v>
      </c>
      <c r="BH608" s="51">
        <f>SUMIFS(topmanager!$D:$D,topmanager!$C:$C,rs_nova!$A608,topmanager!$A:$A,rs_nova!BH$2)</f>
        <v>0</v>
      </c>
      <c r="BI608" s="51">
        <f>SUMIFS(topmanager!$D:$D,topmanager!$C:$C,rs_nova!$A608,topmanager!$A:$A,rs_nova!BI$2)</f>
        <v>0</v>
      </c>
      <c r="BJ608" s="51">
        <f>SUMIFS(topmanager!$D:$D,topmanager!$C:$C,rs_nova!$A608,topmanager!$A:$A,rs_nova!BJ$2)+SUMIFS(topmanager!$D:$D,topmanager!$C:$C,rs_nova!$A608,topmanager!$A:$A,rs_nova!BJ$2+1)</f>
        <v>0</v>
      </c>
      <c r="BK608" s="51">
        <f>IFERROR(VLOOKUP(A608,[8]ferias!$C$4:$G$100,5,FALSE),0)</f>
        <v>0</v>
      </c>
      <c r="BL608" s="51">
        <f>SUMIFS(topmanager!$D:$D,topmanager!$C:$C,rs_nova!$A608,topmanager!$A:$A,rs_nova!BL$2)</f>
        <v>0</v>
      </c>
      <c r="BM608" s="51">
        <f>SUMIFS(topmanager!$D:$D,topmanager!$C:$C,rs_nova!$A608,topmanager!$A:$A,rs_nova!BM$2)+SUMIFS(topmanager!$D:$D,topmanager!$C:$C,rs_nova!$A612,topmanager!$A:$A,151)</f>
        <v>0</v>
      </c>
      <c r="BN608" s="51">
        <f t="shared" si="153"/>
        <v>0</v>
      </c>
    </row>
    <row r="609" spans="1:66">
      <c r="A609" s="47" t="e">
        <f>total!#REF!</f>
        <v>#REF!</v>
      </c>
      <c r="B609" s="47">
        <f t="shared" si="140"/>
        <v>0</v>
      </c>
      <c r="C609" s="48" t="e">
        <f>total!#REF!</f>
        <v>#REF!</v>
      </c>
      <c r="D609" s="49" t="str">
        <f>IFERROR(VLOOKUP(A609,salario!A$3:J$32,10,FALSE),"")</f>
        <v/>
      </c>
      <c r="E609" s="49" t="str">
        <f>IFERROR(IF(VLOOKUP(A609,salario!A$3:O$32,15,FALSE)="","",VLOOKUP(A609,salario!A$3:O$32,15,FALSE)),"")</f>
        <v/>
      </c>
      <c r="F609" s="47" t="str">
        <f>IFERROR(VLOOKUP(A609,[5]base_pessoal!$B$2:$P$1504,13,FALSE),"")</f>
        <v/>
      </c>
      <c r="G609" s="50">
        <f>IFERROR(VLOOKUP(A609,salario!A$2:P$91,11,FALSE),0)*B609/30</f>
        <v>0</v>
      </c>
      <c r="H609" s="50">
        <f>SUMIFS(topmanager!$D:$D,topmanager!$C:$C,rs_nova!$A609,topmanager!$A:$A,rs_nova!H$2)+SUMIFS(topmanager!$D:$D,topmanager!$C:$C,rs_nova!$A609,topmanager!$A:$A,63)</f>
        <v>0</v>
      </c>
      <c r="I609" s="50">
        <f>-SUMIFS(topmanager!$D:$D,topmanager!$C:$C,rs_nova!$A609,topmanager!$A:$A,rs_nova!I$2)</f>
        <v>0</v>
      </c>
      <c r="J609" s="50">
        <f>SUMIFS(topmanager!$D:$D,topmanager!$C:$C,rs_nova!$A609,topmanager!$A:$A,rs_nova!J$2)</f>
        <v>0</v>
      </c>
      <c r="K609" s="50">
        <f>SUMIFS(topmanager!$D:$D,topmanager!$C:$C,rs_nova!$A609,topmanager!$A:$A,rs_nova!K$2)+SUMIFS(topmanager!$D:$D,topmanager!$C:$C,rs_nova!$A609,topmanager!$A:$A,911)</f>
        <v>0</v>
      </c>
      <c r="L609" s="50">
        <f>SUMIFS(topmanager!$D:$D,topmanager!$C:$C,rs_nova!$A609,topmanager!$A:$A,rs_nova!L$2)</f>
        <v>0</v>
      </c>
      <c r="M609" s="50">
        <f>SUMIFS(topmanager!$D:$D,topmanager!$C:$C,rs_nova!$A609,topmanager!$A:$A,rs_nova!M$2)+SUMIFS(topmanager!$D:$D,topmanager!$C:$C,rs_nova!$A609,topmanager!$A:$A,908)+SUMIFS(topmanager!$D:$D,topmanager!$C:$C,rs_nova!$A609,topmanager!$A:$A,550)</f>
        <v>0</v>
      </c>
      <c r="N609" s="50">
        <f>SUMIFS(topmanager!$D:$D,topmanager!$C:$C,rs_nova!$A609,topmanager!$A:$A,rs_nova!N$2)</f>
        <v>0</v>
      </c>
      <c r="O609" s="51">
        <f t="shared" si="141"/>
        <v>0</v>
      </c>
      <c r="P609" s="50">
        <f>IFERROR(VLOOKUP($A609,total!$B$4:$AW$437,27,0),0)</f>
        <v>0</v>
      </c>
      <c r="Q609" s="50">
        <f>IFERROR(VLOOKUP($A609,total!$B$4:$AW$437,21,0),0)</f>
        <v>0</v>
      </c>
      <c r="R609" s="50">
        <f>IFERROR(VLOOKUP($A609,total!$B$4:$AW$437,25,0),0)+IFERROR(VLOOKUP($A609,total!$B$4:$AW$437,36,0),0)</f>
        <v>0</v>
      </c>
      <c r="S609" s="50">
        <f>IFERROR(VLOOKUP(A609,gympass!$A$2:$F$148,6,0),0)</f>
        <v>0</v>
      </c>
      <c r="T609" s="50">
        <f>IFERROR(VLOOKUP($A609,total!$B$4:$AW$437,42,0),0)</f>
        <v>0</v>
      </c>
      <c r="U609" s="50">
        <f>IFERROR(VLOOKUP($A609,total!$B$4:$AW$437,32,0),0)</f>
        <v>0</v>
      </c>
      <c r="V609" s="50">
        <f>IFERROR(VLOOKUP($A609,total!$B$4:$AW$437,28,0),0)</f>
        <v>0</v>
      </c>
      <c r="W609" s="50">
        <f>IFERROR(VLOOKUP($A609,total!$B$4:$AX$437,49,0),0)</f>
        <v>0</v>
      </c>
      <c r="X609" s="50"/>
      <c r="Y609" s="50">
        <f>IFERROR(VLOOKUP(A609,#REF!,4,0),0)</f>
        <v>0</v>
      </c>
      <c r="Z609" s="50">
        <f>IFERROR(VLOOKUP(B609,#REF!,8,0),0)</f>
        <v>0</v>
      </c>
      <c r="AA609" s="50">
        <f>IFERROR(VLOOKUP($A609,total!$B$4:$AW$437,45,0),0)</f>
        <v>0</v>
      </c>
      <c r="AB609" s="50">
        <f>IFERROR(VLOOKUP($A609,total!$B$4:$AW$437,48,0),0)</f>
        <v>0</v>
      </c>
      <c r="AC609" s="50">
        <f>IFERROR(VLOOKUP($A609,total!$B$4:$AB$437,19,0),0)</f>
        <v>0</v>
      </c>
      <c r="AD609" s="50">
        <f>IFERROR(VLOOKUP($A609,total!$B$4:$AB$437,10,0),0)</f>
        <v>0</v>
      </c>
      <c r="AE609" s="50">
        <f>IFERROR(VLOOKUP($A609,total!$B$4:$AB$437,13,0),0)-SUMIFS(topmanager!$D:$D,topmanager!$C:$C,rs_nova!$A613,topmanager!$A:$A,856)</f>
        <v>0</v>
      </c>
      <c r="AF609" s="50">
        <f>IFERROR(VLOOKUP($A609,total!$B$4:$AB$437,16,0),0)</f>
        <v>0</v>
      </c>
      <c r="AG609" s="50">
        <f>IFERROR(VLOOKUP($A609,total!$B$4:$AB$437,7,0),0)</f>
        <v>0</v>
      </c>
      <c r="AH609" s="50">
        <f>IFERROR(VLOOKUP($A609,total!$B$4:$AD$437,29,0),0)</f>
        <v>0</v>
      </c>
      <c r="AI609" s="50">
        <f>IFERROR(VLOOKUP(A609,total!$B$4:$AN$437,39,0),0)</f>
        <v>0</v>
      </c>
      <c r="AJ609" s="51">
        <f t="shared" si="142"/>
        <v>0</v>
      </c>
      <c r="AK609" s="50">
        <f t="shared" si="143"/>
        <v>0</v>
      </c>
      <c r="AL609" s="50">
        <f t="shared" si="144"/>
        <v>0</v>
      </c>
      <c r="AM609" s="50">
        <f t="shared" si="145"/>
        <v>0</v>
      </c>
      <c r="AN609" s="50" t="e">
        <f t="shared" si="154"/>
        <v>#REF!</v>
      </c>
      <c r="AO609" s="50" t="e">
        <f t="shared" si="154"/>
        <v>#REF!</v>
      </c>
      <c r="AP609" s="50" t="e">
        <f t="shared" si="154"/>
        <v>#REF!</v>
      </c>
      <c r="AQ609" s="50">
        <f>IFERROR(VLOOKUP(TEXT($A609,"000000"),[6]Página1!$A$8:$S$801,13,FALSE),0)</f>
        <v>0</v>
      </c>
      <c r="AR609" s="50">
        <f>IFERROR(VLOOKUP(TEXT($A609,"000000"),[6]Página1!$A$8:$S$801,16,FALSE),0)</f>
        <v>0</v>
      </c>
      <c r="AS609" s="50">
        <f>IFERROR(VLOOKUP(TEXT($A609,"000000"),[6]Página1!$A$8:$S$801,19,FALSE),0)</f>
        <v>0</v>
      </c>
      <c r="AT609" s="50">
        <f>IFERROR(VLOOKUP(TEXT($A609,"000000"),[7]Página1!$A$8:$R$814,12,FALSE),0)</f>
        <v>0</v>
      </c>
      <c r="AU609" s="50">
        <f>IFERROR(VLOOKUP(TEXT($A609,"000000"),[7]Página1!$A$8:$R$814,15,FALSE),0)</f>
        <v>0</v>
      </c>
      <c r="AV609" s="50">
        <f>IFERROR(VLOOKUP(TEXT($A609,"000000"),[7]Página1!$A$8:$R$814,18,FALSE),0)</f>
        <v>0</v>
      </c>
      <c r="AW609" s="50"/>
      <c r="AX609" s="51" t="e">
        <f t="shared" si="146"/>
        <v>#REF!</v>
      </c>
      <c r="AY609" s="51" t="e">
        <f t="shared" si="147"/>
        <v>#REF!</v>
      </c>
      <c r="AZ609" s="51" t="e">
        <f t="shared" si="148"/>
        <v>#REF!</v>
      </c>
      <c r="BA609" s="51" t="e">
        <f t="shared" si="149"/>
        <v>#REF!</v>
      </c>
      <c r="BB609" s="51">
        <f t="shared" si="150"/>
        <v>0</v>
      </c>
      <c r="BC609" s="51" t="e">
        <f t="shared" si="151"/>
        <v>#REF!</v>
      </c>
      <c r="BD609" s="51">
        <f t="shared" si="152"/>
        <v>0</v>
      </c>
      <c r="BE609" s="51">
        <f>IFERROR(VLOOKUP(A609,salario!A$2:P$91,11,FALSE),0)</f>
        <v>0</v>
      </c>
      <c r="BF609" s="51">
        <f>SUMIFS(topmanager!$D:$D,topmanager!$C:$C,rs_nova!$A609,topmanager!$A:$A,rs_nova!BF$2)</f>
        <v>0</v>
      </c>
      <c r="BG609" s="51">
        <f>SUMIFS(topmanager!$D:$D,topmanager!$C:$C,rs_nova!$A609,topmanager!$A:$A,rs_nova!BG$2)</f>
        <v>0</v>
      </c>
      <c r="BH609" s="51">
        <f>SUMIFS(topmanager!$D:$D,topmanager!$C:$C,rs_nova!$A609,topmanager!$A:$A,rs_nova!BH$2)</f>
        <v>0</v>
      </c>
      <c r="BI609" s="51">
        <f>SUMIFS(topmanager!$D:$D,topmanager!$C:$C,rs_nova!$A609,topmanager!$A:$A,rs_nova!BI$2)</f>
        <v>0</v>
      </c>
      <c r="BJ609" s="51">
        <f>SUMIFS(topmanager!$D:$D,topmanager!$C:$C,rs_nova!$A609,topmanager!$A:$A,rs_nova!BJ$2)+SUMIFS(topmanager!$D:$D,topmanager!$C:$C,rs_nova!$A609,topmanager!$A:$A,rs_nova!BJ$2+1)</f>
        <v>0</v>
      </c>
      <c r="BK609" s="51">
        <f>IFERROR(VLOOKUP(A609,[8]ferias!$C$4:$G$100,5,FALSE),0)</f>
        <v>0</v>
      </c>
      <c r="BL609" s="51">
        <f>SUMIFS(topmanager!$D:$D,topmanager!$C:$C,rs_nova!$A609,topmanager!$A:$A,rs_nova!BL$2)</f>
        <v>0</v>
      </c>
      <c r="BM609" s="51">
        <f>SUMIFS(topmanager!$D:$D,topmanager!$C:$C,rs_nova!$A609,topmanager!$A:$A,rs_nova!BM$2)+SUMIFS(topmanager!$D:$D,topmanager!$C:$C,rs_nova!$A613,topmanager!$A:$A,151)</f>
        <v>0</v>
      </c>
      <c r="BN609" s="51">
        <f t="shared" si="153"/>
        <v>0</v>
      </c>
    </row>
    <row r="610" spans="1:66">
      <c r="A610" s="47" t="e">
        <f>total!#REF!</f>
        <v>#REF!</v>
      </c>
      <c r="B610" s="47">
        <f t="shared" si="140"/>
        <v>0</v>
      </c>
      <c r="C610" s="48" t="e">
        <f>total!#REF!</f>
        <v>#REF!</v>
      </c>
      <c r="D610" s="49" t="str">
        <f>IFERROR(VLOOKUP(A610,salario!A$3:J$32,10,FALSE),"")</f>
        <v/>
      </c>
      <c r="E610" s="49" t="str">
        <f>IFERROR(IF(VLOOKUP(A610,salario!A$3:O$32,15,FALSE)="","",VLOOKUP(A610,salario!A$3:O$32,15,FALSE)),"")</f>
        <v/>
      </c>
      <c r="F610" s="47" t="str">
        <f>IFERROR(VLOOKUP(A610,[5]base_pessoal!$B$2:$P$1504,13,FALSE),"")</f>
        <v/>
      </c>
      <c r="G610" s="50">
        <f>IFERROR(VLOOKUP(A610,salario!A$2:P$91,11,FALSE),0)*B610/30</f>
        <v>0</v>
      </c>
      <c r="H610" s="50">
        <f>SUMIFS(topmanager!$D:$D,topmanager!$C:$C,rs_nova!$A610,topmanager!$A:$A,rs_nova!H$2)+SUMIFS(topmanager!$D:$D,topmanager!$C:$C,rs_nova!$A610,topmanager!$A:$A,63)</f>
        <v>0</v>
      </c>
      <c r="I610" s="50">
        <f>-SUMIFS(topmanager!$D:$D,topmanager!$C:$C,rs_nova!$A610,topmanager!$A:$A,rs_nova!I$2)</f>
        <v>0</v>
      </c>
      <c r="J610" s="50">
        <f>SUMIFS(topmanager!$D:$D,topmanager!$C:$C,rs_nova!$A610,topmanager!$A:$A,rs_nova!J$2)</f>
        <v>0</v>
      </c>
      <c r="K610" s="50">
        <f>SUMIFS(topmanager!$D:$D,topmanager!$C:$C,rs_nova!$A610,topmanager!$A:$A,rs_nova!K$2)+SUMIFS(topmanager!$D:$D,topmanager!$C:$C,rs_nova!$A610,topmanager!$A:$A,911)</f>
        <v>0</v>
      </c>
      <c r="L610" s="50">
        <f>SUMIFS(topmanager!$D:$D,topmanager!$C:$C,rs_nova!$A610,topmanager!$A:$A,rs_nova!L$2)</f>
        <v>0</v>
      </c>
      <c r="M610" s="50">
        <f>SUMIFS(topmanager!$D:$D,topmanager!$C:$C,rs_nova!$A610,topmanager!$A:$A,rs_nova!M$2)+SUMIFS(topmanager!$D:$D,topmanager!$C:$C,rs_nova!$A610,topmanager!$A:$A,908)+SUMIFS(topmanager!$D:$D,topmanager!$C:$C,rs_nova!$A610,topmanager!$A:$A,550)</f>
        <v>0</v>
      </c>
      <c r="N610" s="50">
        <f>SUMIFS(topmanager!$D:$D,topmanager!$C:$C,rs_nova!$A610,topmanager!$A:$A,rs_nova!N$2)</f>
        <v>0</v>
      </c>
      <c r="O610" s="51">
        <f t="shared" si="141"/>
        <v>0</v>
      </c>
      <c r="P610" s="50">
        <f>IFERROR(VLOOKUP($A610,total!$B$4:$AW$437,27,0),0)</f>
        <v>0</v>
      </c>
      <c r="Q610" s="50">
        <f>IFERROR(VLOOKUP($A610,total!$B$4:$AW$437,21,0),0)</f>
        <v>0</v>
      </c>
      <c r="R610" s="50">
        <f>IFERROR(VLOOKUP($A610,total!$B$4:$AW$437,25,0),0)+IFERROR(VLOOKUP($A610,total!$B$4:$AW$437,36,0),0)</f>
        <v>0</v>
      </c>
      <c r="S610" s="50">
        <f>IFERROR(VLOOKUP(A610,gympass!$A$2:$F$148,6,0),0)</f>
        <v>0</v>
      </c>
      <c r="T610" s="50">
        <f>IFERROR(VLOOKUP($A610,total!$B$4:$AW$437,42,0),0)</f>
        <v>0</v>
      </c>
      <c r="U610" s="50">
        <f>IFERROR(VLOOKUP($A610,total!$B$4:$AW$437,32,0),0)</f>
        <v>0</v>
      </c>
      <c r="V610" s="50">
        <f>IFERROR(VLOOKUP($A610,total!$B$4:$AW$437,28,0),0)</f>
        <v>0</v>
      </c>
      <c r="W610" s="50">
        <f>IFERROR(VLOOKUP($A610,total!$B$4:$AX$437,49,0),0)</f>
        <v>0</v>
      </c>
      <c r="X610" s="50"/>
      <c r="Y610" s="50">
        <f>IFERROR(VLOOKUP(A610,#REF!,4,0),0)</f>
        <v>0</v>
      </c>
      <c r="Z610" s="50">
        <f>IFERROR(VLOOKUP(B610,#REF!,8,0),0)</f>
        <v>0</v>
      </c>
      <c r="AA610" s="50">
        <f>IFERROR(VLOOKUP($A610,total!$B$4:$AW$437,45,0),0)</f>
        <v>0</v>
      </c>
      <c r="AB610" s="50">
        <f>IFERROR(VLOOKUP($A610,total!$B$4:$AW$437,48,0),0)</f>
        <v>0</v>
      </c>
      <c r="AC610" s="50">
        <f>IFERROR(VLOOKUP($A610,total!$B$4:$AB$437,19,0),0)</f>
        <v>0</v>
      </c>
      <c r="AD610" s="50">
        <f>IFERROR(VLOOKUP($A610,total!$B$4:$AB$437,10,0),0)</f>
        <v>0</v>
      </c>
      <c r="AE610" s="50">
        <f>IFERROR(VLOOKUP($A610,total!$B$4:$AB$437,13,0),0)-SUMIFS(topmanager!$D:$D,topmanager!$C:$C,rs_nova!$A614,topmanager!$A:$A,856)</f>
        <v>0</v>
      </c>
      <c r="AF610" s="50">
        <f>IFERROR(VLOOKUP($A610,total!$B$4:$AB$437,16,0),0)</f>
        <v>0</v>
      </c>
      <c r="AG610" s="50">
        <f>IFERROR(VLOOKUP($A610,total!$B$4:$AB$437,7,0),0)</f>
        <v>0</v>
      </c>
      <c r="AH610" s="50">
        <f>IFERROR(VLOOKUP($A610,total!$B$4:$AD$437,29,0),0)</f>
        <v>0</v>
      </c>
      <c r="AI610" s="50">
        <f>IFERROR(VLOOKUP(A610,total!$B$4:$AN$437,39,0),0)</f>
        <v>0</v>
      </c>
      <c r="AJ610" s="51">
        <f t="shared" si="142"/>
        <v>0</v>
      </c>
      <c r="AK610" s="50">
        <f t="shared" si="143"/>
        <v>0</v>
      </c>
      <c r="AL610" s="50">
        <f t="shared" si="144"/>
        <v>0</v>
      </c>
      <c r="AM610" s="50">
        <f t="shared" si="145"/>
        <v>0</v>
      </c>
      <c r="AN610" s="50" t="e">
        <f t="shared" si="154"/>
        <v>#REF!</v>
      </c>
      <c r="AO610" s="50" t="e">
        <f t="shared" si="154"/>
        <v>#REF!</v>
      </c>
      <c r="AP610" s="50" t="e">
        <f t="shared" si="154"/>
        <v>#REF!</v>
      </c>
      <c r="AQ610" s="50">
        <f>IFERROR(VLOOKUP(TEXT($A610,"000000"),[6]Página1!$A$8:$S$801,13,FALSE),0)</f>
        <v>0</v>
      </c>
      <c r="AR610" s="50">
        <f>IFERROR(VLOOKUP(TEXT($A610,"000000"),[6]Página1!$A$8:$S$801,16,FALSE),0)</f>
        <v>0</v>
      </c>
      <c r="AS610" s="50">
        <f>IFERROR(VLOOKUP(TEXT($A610,"000000"),[6]Página1!$A$8:$S$801,19,FALSE),0)</f>
        <v>0</v>
      </c>
      <c r="AT610" s="50">
        <f>IFERROR(VLOOKUP(TEXT($A610,"000000"),[7]Página1!$A$8:$R$814,12,FALSE),0)</f>
        <v>0</v>
      </c>
      <c r="AU610" s="50">
        <f>IFERROR(VLOOKUP(TEXT($A610,"000000"),[7]Página1!$A$8:$R$814,15,FALSE),0)</f>
        <v>0</v>
      </c>
      <c r="AV610" s="50">
        <f>IFERROR(VLOOKUP(TEXT($A610,"000000"),[7]Página1!$A$8:$R$814,18,FALSE),0)</f>
        <v>0</v>
      </c>
      <c r="AW610" s="50"/>
      <c r="AX610" s="51" t="e">
        <f t="shared" si="146"/>
        <v>#REF!</v>
      </c>
      <c r="AY610" s="51" t="e">
        <f t="shared" si="147"/>
        <v>#REF!</v>
      </c>
      <c r="AZ610" s="51" t="e">
        <f t="shared" si="148"/>
        <v>#REF!</v>
      </c>
      <c r="BA610" s="51" t="e">
        <f t="shared" si="149"/>
        <v>#REF!</v>
      </c>
      <c r="BB610" s="51">
        <f t="shared" si="150"/>
        <v>0</v>
      </c>
      <c r="BC610" s="51" t="e">
        <f t="shared" si="151"/>
        <v>#REF!</v>
      </c>
      <c r="BD610" s="51">
        <f t="shared" si="152"/>
        <v>0</v>
      </c>
      <c r="BE610" s="51">
        <f>IFERROR(VLOOKUP(A610,salario!A$2:P$91,11,FALSE),0)</f>
        <v>0</v>
      </c>
      <c r="BF610" s="51">
        <f>SUMIFS(topmanager!$D:$D,topmanager!$C:$C,rs_nova!$A610,topmanager!$A:$A,rs_nova!BF$2)</f>
        <v>0</v>
      </c>
      <c r="BG610" s="51">
        <f>SUMIFS(topmanager!$D:$D,topmanager!$C:$C,rs_nova!$A610,topmanager!$A:$A,rs_nova!BG$2)</f>
        <v>0</v>
      </c>
      <c r="BH610" s="51">
        <f>SUMIFS(topmanager!$D:$D,topmanager!$C:$C,rs_nova!$A610,topmanager!$A:$A,rs_nova!BH$2)</f>
        <v>0</v>
      </c>
      <c r="BI610" s="51">
        <f>SUMIFS(topmanager!$D:$D,topmanager!$C:$C,rs_nova!$A610,topmanager!$A:$A,rs_nova!BI$2)</f>
        <v>0</v>
      </c>
      <c r="BJ610" s="51">
        <f>SUMIFS(topmanager!$D:$D,topmanager!$C:$C,rs_nova!$A610,topmanager!$A:$A,rs_nova!BJ$2)+SUMIFS(topmanager!$D:$D,topmanager!$C:$C,rs_nova!$A610,topmanager!$A:$A,rs_nova!BJ$2+1)</f>
        <v>0</v>
      </c>
      <c r="BK610" s="51">
        <f>IFERROR(VLOOKUP(A610,[8]ferias!$C$4:$G$100,5,FALSE),0)</f>
        <v>0</v>
      </c>
      <c r="BL610" s="51">
        <f>SUMIFS(topmanager!$D:$D,topmanager!$C:$C,rs_nova!$A610,topmanager!$A:$A,rs_nova!BL$2)</f>
        <v>0</v>
      </c>
      <c r="BM610" s="51">
        <f>SUMIFS(topmanager!$D:$D,topmanager!$C:$C,rs_nova!$A610,topmanager!$A:$A,rs_nova!BM$2)+SUMIFS(topmanager!$D:$D,topmanager!$C:$C,rs_nova!$A614,topmanager!$A:$A,151)</f>
        <v>0</v>
      </c>
      <c r="BN610" s="51">
        <f t="shared" si="153"/>
        <v>0</v>
      </c>
    </row>
    <row r="611" spans="1:66">
      <c r="A611" s="47" t="e">
        <f>total!#REF!</f>
        <v>#REF!</v>
      </c>
      <c r="B611" s="47">
        <f t="shared" si="140"/>
        <v>0</v>
      </c>
      <c r="C611" s="48" t="e">
        <f>total!#REF!</f>
        <v>#REF!</v>
      </c>
      <c r="D611" s="49" t="str">
        <f>IFERROR(VLOOKUP(A611,salario!A$3:J$32,10,FALSE),"")</f>
        <v/>
      </c>
      <c r="E611" s="49" t="str">
        <f>IFERROR(IF(VLOOKUP(A611,salario!A$3:O$32,15,FALSE)="","",VLOOKUP(A611,salario!A$3:O$32,15,FALSE)),"")</f>
        <v/>
      </c>
      <c r="F611" s="47" t="str">
        <f>IFERROR(VLOOKUP(A611,[5]base_pessoal!$B$2:$P$1504,13,FALSE),"")</f>
        <v/>
      </c>
      <c r="G611" s="50">
        <f>IFERROR(VLOOKUP(A611,salario!A$2:P$91,11,FALSE),0)*B611/30</f>
        <v>0</v>
      </c>
      <c r="H611" s="50">
        <f>SUMIFS(topmanager!$D:$D,topmanager!$C:$C,rs_nova!$A611,topmanager!$A:$A,rs_nova!H$2)+SUMIFS(topmanager!$D:$D,topmanager!$C:$C,rs_nova!$A611,topmanager!$A:$A,63)</f>
        <v>0</v>
      </c>
      <c r="I611" s="50">
        <f>-SUMIFS(topmanager!$D:$D,topmanager!$C:$C,rs_nova!$A611,topmanager!$A:$A,rs_nova!I$2)</f>
        <v>0</v>
      </c>
      <c r="J611" s="50">
        <f>SUMIFS(topmanager!$D:$D,topmanager!$C:$C,rs_nova!$A611,topmanager!$A:$A,rs_nova!J$2)</f>
        <v>0</v>
      </c>
      <c r="K611" s="50">
        <f>SUMIFS(topmanager!$D:$D,topmanager!$C:$C,rs_nova!$A611,topmanager!$A:$A,rs_nova!K$2)+SUMIFS(topmanager!$D:$D,topmanager!$C:$C,rs_nova!$A611,topmanager!$A:$A,911)</f>
        <v>0</v>
      </c>
      <c r="L611" s="50">
        <f>SUMIFS(topmanager!$D:$D,topmanager!$C:$C,rs_nova!$A611,topmanager!$A:$A,rs_nova!L$2)</f>
        <v>0</v>
      </c>
      <c r="M611" s="50">
        <f>SUMIFS(topmanager!$D:$D,topmanager!$C:$C,rs_nova!$A611,topmanager!$A:$A,rs_nova!M$2)+SUMIFS(topmanager!$D:$D,topmanager!$C:$C,rs_nova!$A611,topmanager!$A:$A,908)+SUMIFS(topmanager!$D:$D,topmanager!$C:$C,rs_nova!$A611,topmanager!$A:$A,550)</f>
        <v>0</v>
      </c>
      <c r="N611" s="50">
        <f>SUMIFS(topmanager!$D:$D,topmanager!$C:$C,rs_nova!$A611,topmanager!$A:$A,rs_nova!N$2)</f>
        <v>0</v>
      </c>
      <c r="O611" s="51">
        <f t="shared" si="141"/>
        <v>0</v>
      </c>
      <c r="P611" s="50">
        <f>IFERROR(VLOOKUP($A611,total!$B$4:$AW$437,27,0),0)</f>
        <v>0</v>
      </c>
      <c r="Q611" s="50">
        <f>IFERROR(VLOOKUP($A611,total!$B$4:$AW$437,21,0),0)</f>
        <v>0</v>
      </c>
      <c r="R611" s="50">
        <f>IFERROR(VLOOKUP($A611,total!$B$4:$AW$437,25,0),0)+IFERROR(VLOOKUP($A611,total!$B$4:$AW$437,36,0),0)</f>
        <v>0</v>
      </c>
      <c r="S611" s="50">
        <f>IFERROR(VLOOKUP(A611,gympass!$A$2:$F$148,6,0),0)</f>
        <v>0</v>
      </c>
      <c r="T611" s="50">
        <f>IFERROR(VLOOKUP($A611,total!$B$4:$AW$437,42,0),0)</f>
        <v>0</v>
      </c>
      <c r="U611" s="50">
        <f>IFERROR(VLOOKUP($A611,total!$B$4:$AW$437,32,0),0)</f>
        <v>0</v>
      </c>
      <c r="V611" s="50">
        <f>IFERROR(VLOOKUP($A611,total!$B$4:$AW$437,28,0),0)</f>
        <v>0</v>
      </c>
      <c r="W611" s="50">
        <f>IFERROR(VLOOKUP($A611,total!$B$4:$AX$437,49,0),0)</f>
        <v>0</v>
      </c>
      <c r="X611" s="50"/>
      <c r="Y611" s="50">
        <f>IFERROR(VLOOKUP(A611,#REF!,4,0),0)</f>
        <v>0</v>
      </c>
      <c r="Z611" s="50">
        <f>IFERROR(VLOOKUP(B611,#REF!,8,0),0)</f>
        <v>0</v>
      </c>
      <c r="AA611" s="50">
        <f>IFERROR(VLOOKUP($A611,total!$B$4:$AW$437,45,0),0)</f>
        <v>0</v>
      </c>
      <c r="AB611" s="50">
        <f>IFERROR(VLOOKUP($A611,total!$B$4:$AW$437,48,0),0)</f>
        <v>0</v>
      </c>
      <c r="AC611" s="50">
        <f>IFERROR(VLOOKUP($A611,total!$B$4:$AB$437,19,0),0)</f>
        <v>0</v>
      </c>
      <c r="AD611" s="50">
        <f>IFERROR(VLOOKUP($A611,total!$B$4:$AB$437,10,0),0)</f>
        <v>0</v>
      </c>
      <c r="AE611" s="50">
        <f>IFERROR(VLOOKUP($A611,total!$B$4:$AB$437,13,0),0)-SUMIFS(topmanager!$D:$D,topmanager!$C:$C,rs_nova!$A615,topmanager!$A:$A,856)</f>
        <v>0</v>
      </c>
      <c r="AF611" s="50">
        <f>IFERROR(VLOOKUP($A611,total!$B$4:$AB$437,16,0),0)</f>
        <v>0</v>
      </c>
      <c r="AG611" s="50">
        <f>IFERROR(VLOOKUP($A611,total!$B$4:$AB$437,7,0),0)</f>
        <v>0</v>
      </c>
      <c r="AH611" s="50">
        <f>IFERROR(VLOOKUP($A611,total!$B$4:$AD$437,29,0),0)</f>
        <v>0</v>
      </c>
      <c r="AI611" s="50">
        <f>IFERROR(VLOOKUP(A611,total!$B$4:$AN$437,39,0),0)</f>
        <v>0</v>
      </c>
      <c r="AJ611" s="51">
        <f t="shared" si="142"/>
        <v>0</v>
      </c>
      <c r="AK611" s="50">
        <f t="shared" si="143"/>
        <v>0</v>
      </c>
      <c r="AL611" s="50">
        <f t="shared" si="144"/>
        <v>0</v>
      </c>
      <c r="AM611" s="50">
        <f t="shared" si="145"/>
        <v>0</v>
      </c>
      <c r="AN611" s="50" t="e">
        <f t="shared" si="154"/>
        <v>#REF!</v>
      </c>
      <c r="AO611" s="50" t="e">
        <f t="shared" si="154"/>
        <v>#REF!</v>
      </c>
      <c r="AP611" s="50" t="e">
        <f t="shared" si="154"/>
        <v>#REF!</v>
      </c>
      <c r="AQ611" s="50">
        <f>IFERROR(VLOOKUP(TEXT($A611,"000000"),[6]Página1!$A$8:$S$801,13,FALSE),0)</f>
        <v>0</v>
      </c>
      <c r="AR611" s="50">
        <f>IFERROR(VLOOKUP(TEXT($A611,"000000"),[6]Página1!$A$8:$S$801,16,FALSE),0)</f>
        <v>0</v>
      </c>
      <c r="AS611" s="50">
        <f>IFERROR(VLOOKUP(TEXT($A611,"000000"),[6]Página1!$A$8:$S$801,19,FALSE),0)</f>
        <v>0</v>
      </c>
      <c r="AT611" s="50">
        <f>IFERROR(VLOOKUP(TEXT($A611,"000000"),[7]Página1!$A$8:$R$814,12,FALSE),0)</f>
        <v>0</v>
      </c>
      <c r="AU611" s="50">
        <f>IFERROR(VLOOKUP(TEXT($A611,"000000"),[7]Página1!$A$8:$R$814,15,FALSE),0)</f>
        <v>0</v>
      </c>
      <c r="AV611" s="50">
        <f>IFERROR(VLOOKUP(TEXT($A611,"000000"),[7]Página1!$A$8:$R$814,18,FALSE),0)</f>
        <v>0</v>
      </c>
      <c r="AW611" s="50"/>
      <c r="AX611" s="51" t="e">
        <f t="shared" si="146"/>
        <v>#REF!</v>
      </c>
      <c r="AY611" s="51" t="e">
        <f t="shared" si="147"/>
        <v>#REF!</v>
      </c>
      <c r="AZ611" s="51" t="e">
        <f t="shared" si="148"/>
        <v>#REF!</v>
      </c>
      <c r="BA611" s="51" t="e">
        <f t="shared" si="149"/>
        <v>#REF!</v>
      </c>
      <c r="BB611" s="51">
        <f t="shared" si="150"/>
        <v>0</v>
      </c>
      <c r="BC611" s="51" t="e">
        <f t="shared" si="151"/>
        <v>#REF!</v>
      </c>
      <c r="BD611" s="51">
        <f t="shared" si="152"/>
        <v>0</v>
      </c>
      <c r="BE611" s="51">
        <f>IFERROR(VLOOKUP(A611,salario!A$2:P$91,11,FALSE),0)</f>
        <v>0</v>
      </c>
      <c r="BF611" s="51">
        <f>SUMIFS(topmanager!$D:$D,topmanager!$C:$C,rs_nova!$A611,topmanager!$A:$A,rs_nova!BF$2)</f>
        <v>0</v>
      </c>
      <c r="BG611" s="51">
        <f>SUMIFS(topmanager!$D:$D,topmanager!$C:$C,rs_nova!$A611,topmanager!$A:$A,rs_nova!BG$2)</f>
        <v>0</v>
      </c>
      <c r="BH611" s="51">
        <f>SUMIFS(topmanager!$D:$D,topmanager!$C:$C,rs_nova!$A611,topmanager!$A:$A,rs_nova!BH$2)</f>
        <v>0</v>
      </c>
      <c r="BI611" s="51">
        <f>SUMIFS(topmanager!$D:$D,topmanager!$C:$C,rs_nova!$A611,topmanager!$A:$A,rs_nova!BI$2)</f>
        <v>0</v>
      </c>
      <c r="BJ611" s="51">
        <f>SUMIFS(topmanager!$D:$D,topmanager!$C:$C,rs_nova!$A611,topmanager!$A:$A,rs_nova!BJ$2)+SUMIFS(topmanager!$D:$D,topmanager!$C:$C,rs_nova!$A611,topmanager!$A:$A,rs_nova!BJ$2+1)</f>
        <v>0</v>
      </c>
      <c r="BK611" s="51">
        <f>IFERROR(VLOOKUP(A611,[8]ferias!$C$4:$G$100,5,FALSE),0)</f>
        <v>0</v>
      </c>
      <c r="BL611" s="51">
        <f>SUMIFS(topmanager!$D:$D,topmanager!$C:$C,rs_nova!$A611,topmanager!$A:$A,rs_nova!BL$2)</f>
        <v>0</v>
      </c>
      <c r="BM611" s="51">
        <f>SUMIFS(topmanager!$D:$D,topmanager!$C:$C,rs_nova!$A611,topmanager!$A:$A,rs_nova!BM$2)+SUMIFS(topmanager!$D:$D,topmanager!$C:$C,rs_nova!$A615,topmanager!$A:$A,151)</f>
        <v>0</v>
      </c>
      <c r="BN611" s="51">
        <f t="shared" si="153"/>
        <v>0</v>
      </c>
    </row>
    <row r="612" spans="1:66">
      <c r="A612" s="47" t="e">
        <f>total!#REF!</f>
        <v>#REF!</v>
      </c>
      <c r="B612" s="47">
        <f t="shared" si="140"/>
        <v>0</v>
      </c>
      <c r="C612" s="48" t="e">
        <f>total!#REF!</f>
        <v>#REF!</v>
      </c>
      <c r="D612" s="49" t="str">
        <f>IFERROR(VLOOKUP(A612,salario!A$3:J$32,10,FALSE),"")</f>
        <v/>
      </c>
      <c r="E612" s="49" t="str">
        <f>IFERROR(IF(VLOOKUP(A612,salario!A$3:O$32,15,FALSE)="","",VLOOKUP(A612,salario!A$3:O$32,15,FALSE)),"")</f>
        <v/>
      </c>
      <c r="F612" s="47" t="str">
        <f>IFERROR(VLOOKUP(A612,[5]base_pessoal!$B$2:$P$1504,13,FALSE),"")</f>
        <v/>
      </c>
      <c r="G612" s="50">
        <f>IFERROR(VLOOKUP(A612,salario!A$2:P$91,11,FALSE),0)*B612/30</f>
        <v>0</v>
      </c>
      <c r="H612" s="50">
        <f>SUMIFS(topmanager!$D:$D,topmanager!$C:$C,rs_nova!$A612,topmanager!$A:$A,rs_nova!H$2)+SUMIFS(topmanager!$D:$D,topmanager!$C:$C,rs_nova!$A612,topmanager!$A:$A,63)</f>
        <v>0</v>
      </c>
      <c r="I612" s="50">
        <f>-SUMIFS(topmanager!$D:$D,topmanager!$C:$C,rs_nova!$A612,topmanager!$A:$A,rs_nova!I$2)</f>
        <v>0</v>
      </c>
      <c r="J612" s="50">
        <f>SUMIFS(topmanager!$D:$D,topmanager!$C:$C,rs_nova!$A612,topmanager!$A:$A,rs_nova!J$2)</f>
        <v>0</v>
      </c>
      <c r="K612" s="50">
        <f>SUMIFS(topmanager!$D:$D,topmanager!$C:$C,rs_nova!$A612,topmanager!$A:$A,rs_nova!K$2)+SUMIFS(topmanager!$D:$D,topmanager!$C:$C,rs_nova!$A612,topmanager!$A:$A,911)</f>
        <v>0</v>
      </c>
      <c r="L612" s="50">
        <f>SUMIFS(topmanager!$D:$D,topmanager!$C:$C,rs_nova!$A612,topmanager!$A:$A,rs_nova!L$2)</f>
        <v>0</v>
      </c>
      <c r="M612" s="50">
        <f>SUMIFS(topmanager!$D:$D,topmanager!$C:$C,rs_nova!$A612,topmanager!$A:$A,rs_nova!M$2)+SUMIFS(topmanager!$D:$D,topmanager!$C:$C,rs_nova!$A612,topmanager!$A:$A,908)+SUMIFS(topmanager!$D:$D,topmanager!$C:$C,rs_nova!$A612,topmanager!$A:$A,550)</f>
        <v>0</v>
      </c>
      <c r="N612" s="50">
        <f>SUMIFS(topmanager!$D:$D,topmanager!$C:$C,rs_nova!$A612,topmanager!$A:$A,rs_nova!N$2)</f>
        <v>0</v>
      </c>
      <c r="O612" s="51">
        <f t="shared" si="141"/>
        <v>0</v>
      </c>
      <c r="P612" s="50">
        <f>IFERROR(VLOOKUP($A612,total!$B$4:$AW$437,27,0),0)</f>
        <v>0</v>
      </c>
      <c r="Q612" s="50">
        <f>IFERROR(VLOOKUP($A612,total!$B$4:$AW$437,21,0),0)</f>
        <v>0</v>
      </c>
      <c r="R612" s="50">
        <f>IFERROR(VLOOKUP($A612,total!$B$4:$AW$437,25,0),0)+IFERROR(VLOOKUP($A612,total!$B$4:$AW$437,36,0),0)</f>
        <v>0</v>
      </c>
      <c r="S612" s="50">
        <f>IFERROR(VLOOKUP(A612,gympass!$A$2:$F$148,6,0),0)</f>
        <v>0</v>
      </c>
      <c r="T612" s="50">
        <f>IFERROR(VLOOKUP($A612,total!$B$4:$AW$437,42,0),0)</f>
        <v>0</v>
      </c>
      <c r="U612" s="50">
        <f>IFERROR(VLOOKUP($A612,total!$B$4:$AW$437,32,0),0)</f>
        <v>0</v>
      </c>
      <c r="V612" s="50">
        <f>IFERROR(VLOOKUP($A612,total!$B$4:$AW$437,28,0),0)</f>
        <v>0</v>
      </c>
      <c r="W612" s="50">
        <f>IFERROR(VLOOKUP($A612,total!$B$4:$AX$437,49,0),0)</f>
        <v>0</v>
      </c>
      <c r="X612" s="50"/>
      <c r="Y612" s="50">
        <f>IFERROR(VLOOKUP(A612,#REF!,4,0),0)</f>
        <v>0</v>
      </c>
      <c r="Z612" s="50">
        <f>IFERROR(VLOOKUP(B612,#REF!,8,0),0)</f>
        <v>0</v>
      </c>
      <c r="AA612" s="50">
        <f>IFERROR(VLOOKUP($A612,total!$B$4:$AW$437,45,0),0)</f>
        <v>0</v>
      </c>
      <c r="AB612" s="50">
        <f>IFERROR(VLOOKUP($A612,total!$B$4:$AW$437,48,0),0)</f>
        <v>0</v>
      </c>
      <c r="AC612" s="50">
        <f>IFERROR(VLOOKUP($A612,total!$B$4:$AB$437,19,0),0)</f>
        <v>0</v>
      </c>
      <c r="AD612" s="50">
        <f>IFERROR(VLOOKUP($A612,total!$B$4:$AB$437,10,0),0)</f>
        <v>0</v>
      </c>
      <c r="AE612" s="50">
        <f>IFERROR(VLOOKUP($A612,total!$B$4:$AB$437,13,0),0)-SUMIFS(topmanager!$D:$D,topmanager!$C:$C,rs_nova!$A616,topmanager!$A:$A,856)</f>
        <v>0</v>
      </c>
      <c r="AF612" s="50">
        <f>IFERROR(VLOOKUP($A612,total!$B$4:$AB$437,16,0),0)</f>
        <v>0</v>
      </c>
      <c r="AG612" s="50">
        <f>IFERROR(VLOOKUP($A612,total!$B$4:$AB$437,7,0),0)</f>
        <v>0</v>
      </c>
      <c r="AH612" s="50">
        <f>IFERROR(VLOOKUP($A612,total!$B$4:$AD$437,29,0),0)</f>
        <v>0</v>
      </c>
      <c r="AI612" s="50">
        <f>IFERROR(VLOOKUP(A612,total!$B$4:$AN$437,39,0),0)</f>
        <v>0</v>
      </c>
      <c r="AJ612" s="51">
        <f t="shared" si="142"/>
        <v>0</v>
      </c>
      <c r="AK612" s="50">
        <f t="shared" si="143"/>
        <v>0</v>
      </c>
      <c r="AL612" s="50">
        <f t="shared" si="144"/>
        <v>0</v>
      </c>
      <c r="AM612" s="50">
        <f t="shared" si="145"/>
        <v>0</v>
      </c>
      <c r="AN612" s="50" t="e">
        <f t="shared" si="154"/>
        <v>#REF!</v>
      </c>
      <c r="AO612" s="50" t="e">
        <f t="shared" si="154"/>
        <v>#REF!</v>
      </c>
      <c r="AP612" s="50" t="e">
        <f t="shared" si="154"/>
        <v>#REF!</v>
      </c>
      <c r="AQ612" s="50">
        <f>IFERROR(VLOOKUP(TEXT($A612,"000000"),[6]Página1!$A$8:$S$801,13,FALSE),0)</f>
        <v>0</v>
      </c>
      <c r="AR612" s="50">
        <f>IFERROR(VLOOKUP(TEXT($A612,"000000"),[6]Página1!$A$8:$S$801,16,FALSE),0)</f>
        <v>0</v>
      </c>
      <c r="AS612" s="50">
        <f>IFERROR(VLOOKUP(TEXT($A612,"000000"),[6]Página1!$A$8:$S$801,19,FALSE),0)</f>
        <v>0</v>
      </c>
      <c r="AT612" s="50">
        <f>IFERROR(VLOOKUP(TEXT($A612,"000000"),[7]Página1!$A$8:$R$814,12,FALSE),0)</f>
        <v>0</v>
      </c>
      <c r="AU612" s="50">
        <f>IFERROR(VLOOKUP(TEXT($A612,"000000"),[7]Página1!$A$8:$R$814,15,FALSE),0)</f>
        <v>0</v>
      </c>
      <c r="AV612" s="50">
        <f>IFERROR(VLOOKUP(TEXT($A612,"000000"),[7]Página1!$A$8:$R$814,18,FALSE),0)</f>
        <v>0</v>
      </c>
      <c r="AW612" s="50"/>
      <c r="AX612" s="51" t="e">
        <f t="shared" si="146"/>
        <v>#REF!</v>
      </c>
      <c r="AY612" s="51" t="e">
        <f t="shared" si="147"/>
        <v>#REF!</v>
      </c>
      <c r="AZ612" s="51" t="e">
        <f t="shared" si="148"/>
        <v>#REF!</v>
      </c>
      <c r="BA612" s="51" t="e">
        <f t="shared" si="149"/>
        <v>#REF!</v>
      </c>
      <c r="BB612" s="51">
        <f t="shared" si="150"/>
        <v>0</v>
      </c>
      <c r="BC612" s="51" t="e">
        <f t="shared" si="151"/>
        <v>#REF!</v>
      </c>
      <c r="BD612" s="51">
        <f t="shared" si="152"/>
        <v>0</v>
      </c>
      <c r="BE612" s="51">
        <f>IFERROR(VLOOKUP(A612,salario!A$2:P$91,11,FALSE),0)</f>
        <v>0</v>
      </c>
      <c r="BF612" s="51">
        <f>SUMIFS(topmanager!$D:$D,topmanager!$C:$C,rs_nova!$A612,topmanager!$A:$A,rs_nova!BF$2)</f>
        <v>0</v>
      </c>
      <c r="BG612" s="51">
        <f>SUMIFS(topmanager!$D:$D,topmanager!$C:$C,rs_nova!$A612,topmanager!$A:$A,rs_nova!BG$2)</f>
        <v>0</v>
      </c>
      <c r="BH612" s="51">
        <f>SUMIFS(topmanager!$D:$D,topmanager!$C:$C,rs_nova!$A612,topmanager!$A:$A,rs_nova!BH$2)</f>
        <v>0</v>
      </c>
      <c r="BI612" s="51">
        <f>SUMIFS(topmanager!$D:$D,topmanager!$C:$C,rs_nova!$A612,topmanager!$A:$A,rs_nova!BI$2)</f>
        <v>0</v>
      </c>
      <c r="BJ612" s="51">
        <f>SUMIFS(topmanager!$D:$D,topmanager!$C:$C,rs_nova!$A612,topmanager!$A:$A,rs_nova!BJ$2)+SUMIFS(topmanager!$D:$D,topmanager!$C:$C,rs_nova!$A612,topmanager!$A:$A,rs_nova!BJ$2+1)</f>
        <v>0</v>
      </c>
      <c r="BK612" s="51">
        <f>IFERROR(VLOOKUP(A612,[8]ferias!$C$4:$G$100,5,FALSE),0)</f>
        <v>0</v>
      </c>
      <c r="BL612" s="51">
        <f>SUMIFS(topmanager!$D:$D,topmanager!$C:$C,rs_nova!$A612,topmanager!$A:$A,rs_nova!BL$2)</f>
        <v>0</v>
      </c>
      <c r="BM612" s="51">
        <f>SUMIFS(topmanager!$D:$D,topmanager!$C:$C,rs_nova!$A612,topmanager!$A:$A,rs_nova!BM$2)+SUMIFS(topmanager!$D:$D,topmanager!$C:$C,rs_nova!$A616,topmanager!$A:$A,151)</f>
        <v>0</v>
      </c>
      <c r="BN612" s="51">
        <f t="shared" si="153"/>
        <v>0</v>
      </c>
    </row>
    <row r="613" spans="1:66">
      <c r="A613" s="47" t="e">
        <f>total!#REF!</f>
        <v>#REF!</v>
      </c>
      <c r="B613" s="47">
        <f t="shared" si="140"/>
        <v>0</v>
      </c>
      <c r="C613" s="48" t="e">
        <f>total!#REF!</f>
        <v>#REF!</v>
      </c>
      <c r="D613" s="49" t="str">
        <f>IFERROR(VLOOKUP(A613,salario!A$3:J$32,10,FALSE),"")</f>
        <v/>
      </c>
      <c r="E613" s="49" t="str">
        <f>IFERROR(IF(VLOOKUP(A613,salario!A$3:O$32,15,FALSE)="","",VLOOKUP(A613,salario!A$3:O$32,15,FALSE)),"")</f>
        <v/>
      </c>
      <c r="F613" s="47" t="str">
        <f>IFERROR(VLOOKUP(A613,[5]base_pessoal!$B$2:$P$1504,13,FALSE),"")</f>
        <v/>
      </c>
      <c r="G613" s="50">
        <f>IFERROR(VLOOKUP(A613,salario!A$2:P$91,11,FALSE),0)*B613/30</f>
        <v>0</v>
      </c>
      <c r="H613" s="50">
        <f>SUMIFS(topmanager!$D:$D,topmanager!$C:$C,rs_nova!$A613,topmanager!$A:$A,rs_nova!H$2)+SUMIFS(topmanager!$D:$D,topmanager!$C:$C,rs_nova!$A613,topmanager!$A:$A,63)</f>
        <v>0</v>
      </c>
      <c r="I613" s="50">
        <f>-SUMIFS(topmanager!$D:$D,topmanager!$C:$C,rs_nova!$A613,topmanager!$A:$A,rs_nova!I$2)</f>
        <v>0</v>
      </c>
      <c r="J613" s="50">
        <f>SUMIFS(topmanager!$D:$D,topmanager!$C:$C,rs_nova!$A613,topmanager!$A:$A,rs_nova!J$2)</f>
        <v>0</v>
      </c>
      <c r="K613" s="50">
        <f>SUMIFS(topmanager!$D:$D,topmanager!$C:$C,rs_nova!$A613,topmanager!$A:$A,rs_nova!K$2)+SUMIFS(topmanager!$D:$D,topmanager!$C:$C,rs_nova!$A613,topmanager!$A:$A,911)</f>
        <v>0</v>
      </c>
      <c r="L613" s="50">
        <f>SUMIFS(topmanager!$D:$D,topmanager!$C:$C,rs_nova!$A613,topmanager!$A:$A,rs_nova!L$2)</f>
        <v>0</v>
      </c>
      <c r="M613" s="50">
        <f>SUMIFS(topmanager!$D:$D,topmanager!$C:$C,rs_nova!$A613,topmanager!$A:$A,rs_nova!M$2)+SUMIFS(topmanager!$D:$D,topmanager!$C:$C,rs_nova!$A613,topmanager!$A:$A,908)+SUMIFS(topmanager!$D:$D,topmanager!$C:$C,rs_nova!$A613,topmanager!$A:$A,550)</f>
        <v>0</v>
      </c>
      <c r="N613" s="50">
        <f>SUMIFS(topmanager!$D:$D,topmanager!$C:$C,rs_nova!$A613,topmanager!$A:$A,rs_nova!N$2)</f>
        <v>0</v>
      </c>
      <c r="O613" s="51">
        <f t="shared" si="141"/>
        <v>0</v>
      </c>
      <c r="P613" s="50">
        <f>IFERROR(VLOOKUP($A613,total!$B$4:$AW$437,27,0),0)</f>
        <v>0</v>
      </c>
      <c r="Q613" s="50">
        <f>IFERROR(VLOOKUP($A613,total!$B$4:$AW$437,21,0),0)</f>
        <v>0</v>
      </c>
      <c r="R613" s="50">
        <f>IFERROR(VLOOKUP($A613,total!$B$4:$AW$437,25,0),0)+IFERROR(VLOOKUP($A613,total!$B$4:$AW$437,36,0),0)</f>
        <v>0</v>
      </c>
      <c r="S613" s="50">
        <f>IFERROR(VLOOKUP(A613,gympass!$A$2:$F$148,6,0),0)</f>
        <v>0</v>
      </c>
      <c r="T613" s="50">
        <f>IFERROR(VLOOKUP($A613,total!$B$4:$AW$437,42,0),0)</f>
        <v>0</v>
      </c>
      <c r="U613" s="50">
        <f>IFERROR(VLOOKUP($A613,total!$B$4:$AW$437,32,0),0)</f>
        <v>0</v>
      </c>
      <c r="V613" s="50">
        <f>IFERROR(VLOOKUP($A613,total!$B$4:$AW$437,28,0),0)</f>
        <v>0</v>
      </c>
      <c r="W613" s="50">
        <f>IFERROR(VLOOKUP($A613,total!$B$4:$AX$437,49,0),0)</f>
        <v>0</v>
      </c>
      <c r="X613" s="50"/>
      <c r="Y613" s="50">
        <f>IFERROR(VLOOKUP(A613,#REF!,4,0),0)</f>
        <v>0</v>
      </c>
      <c r="Z613" s="50">
        <f>IFERROR(VLOOKUP(B613,#REF!,8,0),0)</f>
        <v>0</v>
      </c>
      <c r="AA613" s="50">
        <f>IFERROR(VLOOKUP($A613,total!$B$4:$AW$437,45,0),0)</f>
        <v>0</v>
      </c>
      <c r="AB613" s="50">
        <f>IFERROR(VLOOKUP($A613,total!$B$4:$AW$437,48,0),0)</f>
        <v>0</v>
      </c>
      <c r="AC613" s="50">
        <f>IFERROR(VLOOKUP($A613,total!$B$4:$AB$437,19,0),0)</f>
        <v>0</v>
      </c>
      <c r="AD613" s="50">
        <f>IFERROR(VLOOKUP($A613,total!$B$4:$AB$437,10,0),0)</f>
        <v>0</v>
      </c>
      <c r="AE613" s="50">
        <f>IFERROR(VLOOKUP($A613,total!$B$4:$AB$437,13,0),0)-SUMIFS(topmanager!$D:$D,topmanager!$C:$C,rs_nova!$A617,topmanager!$A:$A,856)</f>
        <v>0</v>
      </c>
      <c r="AF613" s="50">
        <f>IFERROR(VLOOKUP($A613,total!$B$4:$AB$437,16,0),0)</f>
        <v>0</v>
      </c>
      <c r="AG613" s="50">
        <f>IFERROR(VLOOKUP($A613,total!$B$4:$AB$437,7,0),0)</f>
        <v>0</v>
      </c>
      <c r="AH613" s="50">
        <f>IFERROR(VLOOKUP($A613,total!$B$4:$AD$437,29,0),0)</f>
        <v>0</v>
      </c>
      <c r="AI613" s="50">
        <f>IFERROR(VLOOKUP(A613,total!$B$4:$AN$437,39,0),0)</f>
        <v>0</v>
      </c>
      <c r="AJ613" s="51">
        <f t="shared" si="142"/>
        <v>0</v>
      </c>
      <c r="AK613" s="50">
        <f t="shared" si="143"/>
        <v>0</v>
      </c>
      <c r="AL613" s="50">
        <f t="shared" si="144"/>
        <v>0</v>
      </c>
      <c r="AM613" s="50">
        <f t="shared" si="145"/>
        <v>0</v>
      </c>
      <c r="AN613" s="50" t="e">
        <f t="shared" si="154"/>
        <v>#REF!</v>
      </c>
      <c r="AO613" s="50" t="e">
        <f t="shared" si="154"/>
        <v>#REF!</v>
      </c>
      <c r="AP613" s="50" t="e">
        <f t="shared" si="154"/>
        <v>#REF!</v>
      </c>
      <c r="AQ613" s="50">
        <f>IFERROR(VLOOKUP(TEXT($A613,"000000"),[6]Página1!$A$8:$S$801,13,FALSE),0)</f>
        <v>0</v>
      </c>
      <c r="AR613" s="50">
        <f>IFERROR(VLOOKUP(TEXT($A613,"000000"),[6]Página1!$A$8:$S$801,16,FALSE),0)</f>
        <v>0</v>
      </c>
      <c r="AS613" s="50">
        <f>IFERROR(VLOOKUP(TEXT($A613,"000000"),[6]Página1!$A$8:$S$801,19,FALSE),0)</f>
        <v>0</v>
      </c>
      <c r="AT613" s="50">
        <f>IFERROR(VLOOKUP(TEXT($A613,"000000"),[7]Página1!$A$8:$R$814,12,FALSE),0)</f>
        <v>0</v>
      </c>
      <c r="AU613" s="50">
        <f>IFERROR(VLOOKUP(TEXT($A613,"000000"),[7]Página1!$A$8:$R$814,15,FALSE),0)</f>
        <v>0</v>
      </c>
      <c r="AV613" s="50">
        <f>IFERROR(VLOOKUP(TEXT($A613,"000000"),[7]Página1!$A$8:$R$814,18,FALSE),0)</f>
        <v>0</v>
      </c>
      <c r="AW613" s="50"/>
      <c r="AX613" s="51" t="e">
        <f t="shared" si="146"/>
        <v>#REF!</v>
      </c>
      <c r="AY613" s="51" t="e">
        <f t="shared" si="147"/>
        <v>#REF!</v>
      </c>
      <c r="AZ613" s="51" t="e">
        <f t="shared" si="148"/>
        <v>#REF!</v>
      </c>
      <c r="BA613" s="51" t="e">
        <f t="shared" si="149"/>
        <v>#REF!</v>
      </c>
      <c r="BB613" s="51">
        <f t="shared" si="150"/>
        <v>0</v>
      </c>
      <c r="BC613" s="51" t="e">
        <f t="shared" si="151"/>
        <v>#REF!</v>
      </c>
      <c r="BD613" s="51">
        <f t="shared" si="152"/>
        <v>0</v>
      </c>
      <c r="BE613" s="51">
        <f>IFERROR(VLOOKUP(A613,salario!A$2:P$91,11,FALSE),0)</f>
        <v>0</v>
      </c>
      <c r="BF613" s="51">
        <f>SUMIFS(topmanager!$D:$D,topmanager!$C:$C,rs_nova!$A613,topmanager!$A:$A,rs_nova!BF$2)</f>
        <v>0</v>
      </c>
      <c r="BG613" s="51">
        <f>SUMIFS(topmanager!$D:$D,topmanager!$C:$C,rs_nova!$A613,topmanager!$A:$A,rs_nova!BG$2)</f>
        <v>0</v>
      </c>
      <c r="BH613" s="51">
        <f>SUMIFS(topmanager!$D:$D,topmanager!$C:$C,rs_nova!$A613,topmanager!$A:$A,rs_nova!BH$2)</f>
        <v>0</v>
      </c>
      <c r="BI613" s="51">
        <f>SUMIFS(topmanager!$D:$D,topmanager!$C:$C,rs_nova!$A613,topmanager!$A:$A,rs_nova!BI$2)</f>
        <v>0</v>
      </c>
      <c r="BJ613" s="51">
        <f>SUMIFS(topmanager!$D:$D,topmanager!$C:$C,rs_nova!$A613,topmanager!$A:$A,rs_nova!BJ$2)+SUMIFS(topmanager!$D:$D,topmanager!$C:$C,rs_nova!$A613,topmanager!$A:$A,rs_nova!BJ$2+1)</f>
        <v>0</v>
      </c>
      <c r="BK613" s="51">
        <f>IFERROR(VLOOKUP(A613,[8]ferias!$C$4:$G$100,5,FALSE),0)</f>
        <v>0</v>
      </c>
      <c r="BL613" s="51">
        <f>SUMIFS(topmanager!$D:$D,topmanager!$C:$C,rs_nova!$A613,topmanager!$A:$A,rs_nova!BL$2)</f>
        <v>0</v>
      </c>
      <c r="BM613" s="51">
        <f>SUMIFS(topmanager!$D:$D,topmanager!$C:$C,rs_nova!$A613,topmanager!$A:$A,rs_nova!BM$2)+SUMIFS(topmanager!$D:$D,topmanager!$C:$C,rs_nova!$A617,topmanager!$A:$A,151)</f>
        <v>0</v>
      </c>
      <c r="BN613" s="51">
        <f t="shared" si="153"/>
        <v>0</v>
      </c>
    </row>
    <row r="614" spans="1:66">
      <c r="A614" s="47" t="e">
        <f>total!#REF!</f>
        <v>#REF!</v>
      </c>
      <c r="B614" s="47">
        <f t="shared" si="140"/>
        <v>0</v>
      </c>
      <c r="C614" s="48" t="e">
        <f>total!#REF!</f>
        <v>#REF!</v>
      </c>
      <c r="D614" s="49" t="str">
        <f>IFERROR(VLOOKUP(A614,salario!A$3:J$32,10,FALSE),"")</f>
        <v/>
      </c>
      <c r="E614" s="49" t="str">
        <f>IFERROR(IF(VLOOKUP(A614,salario!A$3:O$32,15,FALSE)="","",VLOOKUP(A614,salario!A$3:O$32,15,FALSE)),"")</f>
        <v/>
      </c>
      <c r="F614" s="47" t="str">
        <f>IFERROR(VLOOKUP(A614,[5]base_pessoal!$B$2:$P$1504,13,FALSE),"")</f>
        <v/>
      </c>
      <c r="G614" s="50">
        <f>IFERROR(VLOOKUP(A614,salario!A$2:P$91,11,FALSE),0)*B614/30</f>
        <v>0</v>
      </c>
      <c r="H614" s="50">
        <f>SUMIFS(topmanager!$D:$D,topmanager!$C:$C,rs_nova!$A614,topmanager!$A:$A,rs_nova!H$2)+SUMIFS(topmanager!$D:$D,topmanager!$C:$C,rs_nova!$A614,topmanager!$A:$A,63)</f>
        <v>0</v>
      </c>
      <c r="I614" s="50">
        <f>-SUMIFS(topmanager!$D:$D,topmanager!$C:$C,rs_nova!$A614,topmanager!$A:$A,rs_nova!I$2)</f>
        <v>0</v>
      </c>
      <c r="J614" s="50">
        <f>SUMIFS(topmanager!$D:$D,topmanager!$C:$C,rs_nova!$A614,topmanager!$A:$A,rs_nova!J$2)</f>
        <v>0</v>
      </c>
      <c r="K614" s="50">
        <f>SUMIFS(topmanager!$D:$D,topmanager!$C:$C,rs_nova!$A614,topmanager!$A:$A,rs_nova!K$2)+SUMIFS(topmanager!$D:$D,topmanager!$C:$C,rs_nova!$A614,topmanager!$A:$A,911)</f>
        <v>0</v>
      </c>
      <c r="L614" s="50">
        <f>SUMIFS(topmanager!$D:$D,topmanager!$C:$C,rs_nova!$A614,topmanager!$A:$A,rs_nova!L$2)</f>
        <v>0</v>
      </c>
      <c r="M614" s="50">
        <f>SUMIFS(topmanager!$D:$D,topmanager!$C:$C,rs_nova!$A614,topmanager!$A:$A,rs_nova!M$2)+SUMIFS(topmanager!$D:$D,topmanager!$C:$C,rs_nova!$A614,topmanager!$A:$A,908)+SUMIFS(topmanager!$D:$D,topmanager!$C:$C,rs_nova!$A614,topmanager!$A:$A,550)</f>
        <v>0</v>
      </c>
      <c r="N614" s="50">
        <f>SUMIFS(topmanager!$D:$D,topmanager!$C:$C,rs_nova!$A614,topmanager!$A:$A,rs_nova!N$2)</f>
        <v>0</v>
      </c>
      <c r="O614" s="51">
        <f t="shared" si="141"/>
        <v>0</v>
      </c>
      <c r="P614" s="50">
        <f>IFERROR(VLOOKUP($A614,total!$B$4:$AW$437,27,0),0)</f>
        <v>0</v>
      </c>
      <c r="Q614" s="50">
        <f>IFERROR(VLOOKUP($A614,total!$B$4:$AW$437,21,0),0)</f>
        <v>0</v>
      </c>
      <c r="R614" s="50">
        <f>IFERROR(VLOOKUP($A614,total!$B$4:$AW$437,25,0),0)+IFERROR(VLOOKUP($A614,total!$B$4:$AW$437,36,0),0)</f>
        <v>0</v>
      </c>
      <c r="S614" s="50">
        <f>IFERROR(VLOOKUP(A614,gympass!$A$2:$F$148,6,0),0)</f>
        <v>0</v>
      </c>
      <c r="T614" s="50">
        <f>IFERROR(VLOOKUP($A614,total!$B$4:$AW$437,42,0),0)</f>
        <v>0</v>
      </c>
      <c r="U614" s="50">
        <f>IFERROR(VLOOKUP($A614,total!$B$4:$AW$437,32,0),0)</f>
        <v>0</v>
      </c>
      <c r="V614" s="50">
        <f>IFERROR(VLOOKUP($A614,total!$B$4:$AW$437,28,0),0)</f>
        <v>0</v>
      </c>
      <c r="W614" s="50">
        <f>IFERROR(VLOOKUP($A614,total!$B$4:$AX$437,49,0),0)</f>
        <v>0</v>
      </c>
      <c r="X614" s="50"/>
      <c r="Y614" s="50">
        <f>IFERROR(VLOOKUP(A614,#REF!,4,0),0)</f>
        <v>0</v>
      </c>
      <c r="Z614" s="50">
        <f>IFERROR(VLOOKUP(B614,#REF!,8,0),0)</f>
        <v>0</v>
      </c>
      <c r="AA614" s="50">
        <f>IFERROR(VLOOKUP($A614,total!$B$4:$AW$437,45,0),0)</f>
        <v>0</v>
      </c>
      <c r="AB614" s="50">
        <f>IFERROR(VLOOKUP($A614,total!$B$4:$AW$437,48,0),0)</f>
        <v>0</v>
      </c>
      <c r="AC614" s="50">
        <f>IFERROR(VLOOKUP($A614,total!$B$4:$AB$437,19,0),0)</f>
        <v>0</v>
      </c>
      <c r="AD614" s="50">
        <f>IFERROR(VLOOKUP($A614,total!$B$4:$AB$437,10,0),0)</f>
        <v>0</v>
      </c>
      <c r="AE614" s="50">
        <f>IFERROR(VLOOKUP($A614,total!$B$4:$AB$437,13,0),0)-SUMIFS(topmanager!$D:$D,topmanager!$C:$C,rs_nova!$A618,topmanager!$A:$A,856)</f>
        <v>0</v>
      </c>
      <c r="AF614" s="50">
        <f>IFERROR(VLOOKUP($A614,total!$B$4:$AB$437,16,0),0)</f>
        <v>0</v>
      </c>
      <c r="AG614" s="50">
        <f>IFERROR(VLOOKUP($A614,total!$B$4:$AB$437,7,0),0)</f>
        <v>0</v>
      </c>
      <c r="AH614" s="50">
        <f>IFERROR(VLOOKUP($A614,total!$B$4:$AD$437,29,0),0)</f>
        <v>0</v>
      </c>
      <c r="AI614" s="50">
        <f>IFERROR(VLOOKUP(A614,total!$B$4:$AN$437,39,0),0)</f>
        <v>0</v>
      </c>
      <c r="AJ614" s="51">
        <f t="shared" si="142"/>
        <v>0</v>
      </c>
      <c r="AK614" s="50">
        <f t="shared" si="143"/>
        <v>0</v>
      </c>
      <c r="AL614" s="50">
        <f t="shared" si="144"/>
        <v>0</v>
      </c>
      <c r="AM614" s="50">
        <f t="shared" si="145"/>
        <v>0</v>
      </c>
      <c r="AN614" s="50" t="e">
        <f t="shared" si="154"/>
        <v>#REF!</v>
      </c>
      <c r="AO614" s="50" t="e">
        <f t="shared" si="154"/>
        <v>#REF!</v>
      </c>
      <c r="AP614" s="50" t="e">
        <f t="shared" si="154"/>
        <v>#REF!</v>
      </c>
      <c r="AQ614" s="50">
        <f>IFERROR(VLOOKUP(TEXT($A614,"000000"),[6]Página1!$A$8:$S$801,13,FALSE),0)</f>
        <v>0</v>
      </c>
      <c r="AR614" s="50">
        <f>IFERROR(VLOOKUP(TEXT($A614,"000000"),[6]Página1!$A$8:$S$801,16,FALSE),0)</f>
        <v>0</v>
      </c>
      <c r="AS614" s="50">
        <f>IFERROR(VLOOKUP(TEXT($A614,"000000"),[6]Página1!$A$8:$S$801,19,FALSE),0)</f>
        <v>0</v>
      </c>
      <c r="AT614" s="50">
        <f>IFERROR(VLOOKUP(TEXT($A614,"000000"),[7]Página1!$A$8:$R$814,12,FALSE),0)</f>
        <v>0</v>
      </c>
      <c r="AU614" s="50">
        <f>IFERROR(VLOOKUP(TEXT($A614,"000000"),[7]Página1!$A$8:$R$814,15,FALSE),0)</f>
        <v>0</v>
      </c>
      <c r="AV614" s="50">
        <f>IFERROR(VLOOKUP(TEXT($A614,"000000"),[7]Página1!$A$8:$R$814,18,FALSE),0)</f>
        <v>0</v>
      </c>
      <c r="AW614" s="50"/>
      <c r="AX614" s="51" t="e">
        <f t="shared" si="146"/>
        <v>#REF!</v>
      </c>
      <c r="AY614" s="51" t="e">
        <f t="shared" si="147"/>
        <v>#REF!</v>
      </c>
      <c r="AZ614" s="51" t="e">
        <f t="shared" si="148"/>
        <v>#REF!</v>
      </c>
      <c r="BA614" s="51" t="e">
        <f t="shared" si="149"/>
        <v>#REF!</v>
      </c>
      <c r="BB614" s="51">
        <f t="shared" si="150"/>
        <v>0</v>
      </c>
      <c r="BC614" s="51" t="e">
        <f t="shared" si="151"/>
        <v>#REF!</v>
      </c>
      <c r="BD614" s="51">
        <f t="shared" si="152"/>
        <v>0</v>
      </c>
      <c r="BE614" s="51">
        <f>IFERROR(VLOOKUP(A614,salario!A$2:P$91,11,FALSE),0)</f>
        <v>0</v>
      </c>
      <c r="BF614" s="51">
        <f>SUMIFS(topmanager!$D:$D,topmanager!$C:$C,rs_nova!$A614,topmanager!$A:$A,rs_nova!BF$2)</f>
        <v>0</v>
      </c>
      <c r="BG614" s="51">
        <f>SUMIFS(topmanager!$D:$D,topmanager!$C:$C,rs_nova!$A614,topmanager!$A:$A,rs_nova!BG$2)</f>
        <v>0</v>
      </c>
      <c r="BH614" s="51">
        <f>SUMIFS(topmanager!$D:$D,topmanager!$C:$C,rs_nova!$A614,topmanager!$A:$A,rs_nova!BH$2)</f>
        <v>0</v>
      </c>
      <c r="BI614" s="51">
        <f>SUMIFS(topmanager!$D:$D,topmanager!$C:$C,rs_nova!$A614,topmanager!$A:$A,rs_nova!BI$2)</f>
        <v>0</v>
      </c>
      <c r="BJ614" s="51">
        <f>SUMIFS(topmanager!$D:$D,topmanager!$C:$C,rs_nova!$A614,topmanager!$A:$A,rs_nova!BJ$2)+SUMIFS(topmanager!$D:$D,topmanager!$C:$C,rs_nova!$A614,topmanager!$A:$A,rs_nova!BJ$2+1)</f>
        <v>0</v>
      </c>
      <c r="BK614" s="51">
        <f>IFERROR(VLOOKUP(A614,[8]ferias!$C$4:$G$100,5,FALSE),0)</f>
        <v>0</v>
      </c>
      <c r="BL614" s="51">
        <f>SUMIFS(topmanager!$D:$D,topmanager!$C:$C,rs_nova!$A614,topmanager!$A:$A,rs_nova!BL$2)</f>
        <v>0</v>
      </c>
      <c r="BM614" s="51">
        <f>SUMIFS(topmanager!$D:$D,topmanager!$C:$C,rs_nova!$A614,topmanager!$A:$A,rs_nova!BM$2)+SUMIFS(topmanager!$D:$D,topmanager!$C:$C,rs_nova!$A618,topmanager!$A:$A,151)</f>
        <v>0</v>
      </c>
      <c r="BN614" s="51">
        <f t="shared" si="153"/>
        <v>0</v>
      </c>
    </row>
    <row r="615" spans="1:66">
      <c r="A615" s="47" t="e">
        <f>total!#REF!</f>
        <v>#REF!</v>
      </c>
      <c r="B615" s="47">
        <f t="shared" si="140"/>
        <v>0</v>
      </c>
      <c r="C615" s="48" t="e">
        <f>total!#REF!</f>
        <v>#REF!</v>
      </c>
      <c r="D615" s="49" t="str">
        <f>IFERROR(VLOOKUP(A615,salario!A$3:J$32,10,FALSE),"")</f>
        <v/>
      </c>
      <c r="E615" s="49" t="str">
        <f>IFERROR(IF(VLOOKUP(A615,salario!A$3:O$32,15,FALSE)="","",VLOOKUP(A615,salario!A$3:O$32,15,FALSE)),"")</f>
        <v/>
      </c>
      <c r="F615" s="47" t="str">
        <f>IFERROR(VLOOKUP(A615,[5]base_pessoal!$B$2:$P$1504,13,FALSE),"")</f>
        <v/>
      </c>
      <c r="G615" s="50">
        <f>IFERROR(VLOOKUP(A615,salario!A$2:P$91,11,FALSE),0)*B615/30</f>
        <v>0</v>
      </c>
      <c r="H615" s="50">
        <f>SUMIFS(topmanager!$D:$D,topmanager!$C:$C,rs_nova!$A615,topmanager!$A:$A,rs_nova!H$2)+SUMIFS(topmanager!$D:$D,topmanager!$C:$C,rs_nova!$A615,topmanager!$A:$A,63)</f>
        <v>0</v>
      </c>
      <c r="I615" s="50">
        <f>-SUMIFS(topmanager!$D:$D,topmanager!$C:$C,rs_nova!$A615,topmanager!$A:$A,rs_nova!I$2)</f>
        <v>0</v>
      </c>
      <c r="J615" s="50">
        <f>SUMIFS(topmanager!$D:$D,topmanager!$C:$C,rs_nova!$A615,topmanager!$A:$A,rs_nova!J$2)</f>
        <v>0</v>
      </c>
      <c r="K615" s="50">
        <f>SUMIFS(topmanager!$D:$D,topmanager!$C:$C,rs_nova!$A615,topmanager!$A:$A,rs_nova!K$2)+SUMIFS(topmanager!$D:$D,topmanager!$C:$C,rs_nova!$A615,topmanager!$A:$A,911)</f>
        <v>0</v>
      </c>
      <c r="L615" s="50">
        <f>SUMIFS(topmanager!$D:$D,topmanager!$C:$C,rs_nova!$A615,topmanager!$A:$A,rs_nova!L$2)</f>
        <v>0</v>
      </c>
      <c r="M615" s="50">
        <f>SUMIFS(topmanager!$D:$D,topmanager!$C:$C,rs_nova!$A615,topmanager!$A:$A,rs_nova!M$2)+SUMIFS(topmanager!$D:$D,topmanager!$C:$C,rs_nova!$A615,topmanager!$A:$A,908)+SUMIFS(topmanager!$D:$D,topmanager!$C:$C,rs_nova!$A615,topmanager!$A:$A,550)</f>
        <v>0</v>
      </c>
      <c r="N615" s="50">
        <f>SUMIFS(topmanager!$D:$D,topmanager!$C:$C,rs_nova!$A615,topmanager!$A:$A,rs_nova!N$2)</f>
        <v>0</v>
      </c>
      <c r="O615" s="51">
        <f t="shared" si="141"/>
        <v>0</v>
      </c>
      <c r="P615" s="50">
        <f>IFERROR(VLOOKUP($A615,total!$B$4:$AW$437,27,0),0)</f>
        <v>0</v>
      </c>
      <c r="Q615" s="50">
        <f>IFERROR(VLOOKUP($A615,total!$B$4:$AW$437,21,0),0)</f>
        <v>0</v>
      </c>
      <c r="R615" s="50">
        <f>IFERROR(VLOOKUP($A615,total!$B$4:$AW$437,25,0),0)+IFERROR(VLOOKUP($A615,total!$B$4:$AW$437,36,0),0)</f>
        <v>0</v>
      </c>
      <c r="S615" s="50">
        <f>IFERROR(VLOOKUP(A615,gympass!$A$2:$F$148,6,0),0)</f>
        <v>0</v>
      </c>
      <c r="T615" s="50">
        <f>IFERROR(VLOOKUP($A615,total!$B$4:$AW$437,42,0),0)</f>
        <v>0</v>
      </c>
      <c r="U615" s="50">
        <f>IFERROR(VLOOKUP($A615,total!$B$4:$AW$437,32,0),0)</f>
        <v>0</v>
      </c>
      <c r="V615" s="50">
        <f>IFERROR(VLOOKUP($A615,total!$B$4:$AW$437,28,0),0)</f>
        <v>0</v>
      </c>
      <c r="W615" s="50">
        <f>IFERROR(VLOOKUP($A615,total!$B$4:$AX$437,49,0),0)</f>
        <v>0</v>
      </c>
      <c r="X615" s="50"/>
      <c r="Y615" s="50">
        <f>IFERROR(VLOOKUP(A615,#REF!,4,0),0)</f>
        <v>0</v>
      </c>
      <c r="Z615" s="50">
        <f>IFERROR(VLOOKUP(B615,#REF!,8,0),0)</f>
        <v>0</v>
      </c>
      <c r="AA615" s="50">
        <f>IFERROR(VLOOKUP($A615,total!$B$4:$AW$437,45,0),0)</f>
        <v>0</v>
      </c>
      <c r="AB615" s="50">
        <f>IFERROR(VLOOKUP($A615,total!$B$4:$AW$437,48,0),0)</f>
        <v>0</v>
      </c>
      <c r="AC615" s="50">
        <f>IFERROR(VLOOKUP($A615,total!$B$4:$AB$437,19,0),0)</f>
        <v>0</v>
      </c>
      <c r="AD615" s="50">
        <f>IFERROR(VLOOKUP($A615,total!$B$4:$AB$437,10,0),0)</f>
        <v>0</v>
      </c>
      <c r="AE615" s="50">
        <f>IFERROR(VLOOKUP($A615,total!$B$4:$AB$437,13,0),0)-SUMIFS(topmanager!$D:$D,topmanager!$C:$C,rs_nova!$A619,topmanager!$A:$A,856)</f>
        <v>0</v>
      </c>
      <c r="AF615" s="50">
        <f>IFERROR(VLOOKUP($A615,total!$B$4:$AB$437,16,0),0)</f>
        <v>0</v>
      </c>
      <c r="AG615" s="50">
        <f>IFERROR(VLOOKUP($A615,total!$B$4:$AB$437,7,0),0)</f>
        <v>0</v>
      </c>
      <c r="AH615" s="50">
        <f>IFERROR(VLOOKUP($A615,total!$B$4:$AD$437,29,0),0)</f>
        <v>0</v>
      </c>
      <c r="AI615" s="50">
        <f>IFERROR(VLOOKUP(A615,total!$B$4:$AN$437,39,0),0)</f>
        <v>0</v>
      </c>
      <c r="AJ615" s="51">
        <f t="shared" si="142"/>
        <v>0</v>
      </c>
      <c r="AK615" s="50">
        <f t="shared" si="143"/>
        <v>0</v>
      </c>
      <c r="AL615" s="50">
        <f t="shared" si="144"/>
        <v>0</v>
      </c>
      <c r="AM615" s="50">
        <f t="shared" si="145"/>
        <v>0</v>
      </c>
      <c r="AN615" s="50" t="e">
        <f t="shared" si="154"/>
        <v>#REF!</v>
      </c>
      <c r="AO615" s="50" t="e">
        <f t="shared" si="154"/>
        <v>#REF!</v>
      </c>
      <c r="AP615" s="50" t="e">
        <f t="shared" si="154"/>
        <v>#REF!</v>
      </c>
      <c r="AQ615" s="50">
        <f>IFERROR(VLOOKUP(TEXT($A615,"000000"),[6]Página1!$A$8:$S$801,13,FALSE),0)</f>
        <v>0</v>
      </c>
      <c r="AR615" s="50">
        <f>IFERROR(VLOOKUP(TEXT($A615,"000000"),[6]Página1!$A$8:$S$801,16,FALSE),0)</f>
        <v>0</v>
      </c>
      <c r="AS615" s="50">
        <f>IFERROR(VLOOKUP(TEXT($A615,"000000"),[6]Página1!$A$8:$S$801,19,FALSE),0)</f>
        <v>0</v>
      </c>
      <c r="AT615" s="50">
        <f>IFERROR(VLOOKUP(TEXT($A615,"000000"),[7]Página1!$A$8:$R$814,12,FALSE),0)</f>
        <v>0</v>
      </c>
      <c r="AU615" s="50">
        <f>IFERROR(VLOOKUP(TEXT($A615,"000000"),[7]Página1!$A$8:$R$814,15,FALSE),0)</f>
        <v>0</v>
      </c>
      <c r="AV615" s="50">
        <f>IFERROR(VLOOKUP(TEXT($A615,"000000"),[7]Página1!$A$8:$R$814,18,FALSE),0)</f>
        <v>0</v>
      </c>
      <c r="AW615" s="50"/>
      <c r="AX615" s="51" t="e">
        <f t="shared" si="146"/>
        <v>#REF!</v>
      </c>
      <c r="AY615" s="51" t="e">
        <f t="shared" si="147"/>
        <v>#REF!</v>
      </c>
      <c r="AZ615" s="51" t="e">
        <f t="shared" si="148"/>
        <v>#REF!</v>
      </c>
      <c r="BA615" s="51" t="e">
        <f t="shared" si="149"/>
        <v>#REF!</v>
      </c>
      <c r="BB615" s="51">
        <f t="shared" si="150"/>
        <v>0</v>
      </c>
      <c r="BC615" s="51" t="e">
        <f t="shared" si="151"/>
        <v>#REF!</v>
      </c>
      <c r="BD615" s="51">
        <f t="shared" si="152"/>
        <v>0</v>
      </c>
      <c r="BE615" s="51">
        <f>IFERROR(VLOOKUP(A615,salario!A$2:P$91,11,FALSE),0)</f>
        <v>0</v>
      </c>
      <c r="BF615" s="51">
        <f>SUMIFS(topmanager!$D:$D,topmanager!$C:$C,rs_nova!$A615,topmanager!$A:$A,rs_nova!BF$2)</f>
        <v>0</v>
      </c>
      <c r="BG615" s="51">
        <f>SUMIFS(topmanager!$D:$D,topmanager!$C:$C,rs_nova!$A615,topmanager!$A:$A,rs_nova!BG$2)</f>
        <v>0</v>
      </c>
      <c r="BH615" s="51">
        <f>SUMIFS(topmanager!$D:$D,topmanager!$C:$C,rs_nova!$A615,topmanager!$A:$A,rs_nova!BH$2)</f>
        <v>0</v>
      </c>
      <c r="BI615" s="51">
        <f>SUMIFS(topmanager!$D:$D,topmanager!$C:$C,rs_nova!$A615,topmanager!$A:$A,rs_nova!BI$2)</f>
        <v>0</v>
      </c>
      <c r="BJ615" s="51">
        <f>SUMIFS(topmanager!$D:$D,topmanager!$C:$C,rs_nova!$A615,topmanager!$A:$A,rs_nova!BJ$2)+SUMIFS(topmanager!$D:$D,topmanager!$C:$C,rs_nova!$A615,topmanager!$A:$A,rs_nova!BJ$2+1)</f>
        <v>0</v>
      </c>
      <c r="BK615" s="51">
        <f>IFERROR(VLOOKUP(A615,[8]ferias!$C$4:$G$100,5,FALSE),0)</f>
        <v>0</v>
      </c>
      <c r="BL615" s="51">
        <f>SUMIFS(topmanager!$D:$D,topmanager!$C:$C,rs_nova!$A615,topmanager!$A:$A,rs_nova!BL$2)</f>
        <v>0</v>
      </c>
      <c r="BM615" s="51">
        <f>SUMIFS(topmanager!$D:$D,topmanager!$C:$C,rs_nova!$A615,topmanager!$A:$A,rs_nova!BM$2)+SUMIFS(topmanager!$D:$D,topmanager!$C:$C,rs_nova!$A619,topmanager!$A:$A,151)</f>
        <v>0</v>
      </c>
      <c r="BN615" s="51">
        <f t="shared" si="153"/>
        <v>0</v>
      </c>
    </row>
    <row r="616" spans="1:66">
      <c r="A616" s="47" t="e">
        <f>total!#REF!</f>
        <v>#REF!</v>
      </c>
      <c r="B616" s="47">
        <f t="shared" si="140"/>
        <v>0</v>
      </c>
      <c r="C616" s="48" t="e">
        <f>total!#REF!</f>
        <v>#REF!</v>
      </c>
      <c r="D616" s="49" t="str">
        <f>IFERROR(VLOOKUP(A616,salario!A$3:J$32,10,FALSE),"")</f>
        <v/>
      </c>
      <c r="E616" s="49" t="str">
        <f>IFERROR(IF(VLOOKUP(A616,salario!A$3:O$32,15,FALSE)="","",VLOOKUP(A616,salario!A$3:O$32,15,FALSE)),"")</f>
        <v/>
      </c>
      <c r="F616" s="47" t="str">
        <f>IFERROR(VLOOKUP(A616,[5]base_pessoal!$B$2:$P$1504,13,FALSE),"")</f>
        <v/>
      </c>
      <c r="G616" s="50">
        <f>IFERROR(VLOOKUP(A616,salario!A$2:P$91,11,FALSE),0)*B616/30</f>
        <v>0</v>
      </c>
      <c r="H616" s="50">
        <f>SUMIFS(topmanager!$D:$D,topmanager!$C:$C,rs_nova!$A616,topmanager!$A:$A,rs_nova!H$2)+SUMIFS(topmanager!$D:$D,topmanager!$C:$C,rs_nova!$A616,topmanager!$A:$A,63)</f>
        <v>0</v>
      </c>
      <c r="I616" s="50">
        <f>-SUMIFS(topmanager!$D:$D,topmanager!$C:$C,rs_nova!$A616,topmanager!$A:$A,rs_nova!I$2)</f>
        <v>0</v>
      </c>
      <c r="J616" s="50">
        <f>SUMIFS(topmanager!$D:$D,topmanager!$C:$C,rs_nova!$A616,topmanager!$A:$A,rs_nova!J$2)</f>
        <v>0</v>
      </c>
      <c r="K616" s="50">
        <f>SUMIFS(topmanager!$D:$D,topmanager!$C:$C,rs_nova!$A616,topmanager!$A:$A,rs_nova!K$2)+SUMIFS(topmanager!$D:$D,topmanager!$C:$C,rs_nova!$A616,topmanager!$A:$A,911)</f>
        <v>0</v>
      </c>
      <c r="L616" s="50">
        <f>SUMIFS(topmanager!$D:$D,topmanager!$C:$C,rs_nova!$A616,topmanager!$A:$A,rs_nova!L$2)</f>
        <v>0</v>
      </c>
      <c r="M616" s="50">
        <f>SUMIFS(topmanager!$D:$D,topmanager!$C:$C,rs_nova!$A616,topmanager!$A:$A,rs_nova!M$2)+SUMIFS(topmanager!$D:$D,topmanager!$C:$C,rs_nova!$A616,topmanager!$A:$A,908)+SUMIFS(topmanager!$D:$D,topmanager!$C:$C,rs_nova!$A616,topmanager!$A:$A,550)</f>
        <v>0</v>
      </c>
      <c r="N616" s="50">
        <f>SUMIFS(topmanager!$D:$D,topmanager!$C:$C,rs_nova!$A616,topmanager!$A:$A,rs_nova!N$2)</f>
        <v>0</v>
      </c>
      <c r="O616" s="51">
        <f t="shared" si="141"/>
        <v>0</v>
      </c>
      <c r="P616" s="50">
        <f>IFERROR(VLOOKUP($A616,total!$B$4:$AW$437,27,0),0)</f>
        <v>0</v>
      </c>
      <c r="Q616" s="50">
        <f>IFERROR(VLOOKUP($A616,total!$B$4:$AW$437,21,0),0)</f>
        <v>0</v>
      </c>
      <c r="R616" s="50">
        <f>IFERROR(VLOOKUP($A616,total!$B$4:$AW$437,25,0),0)+IFERROR(VLOOKUP($A616,total!$B$4:$AW$437,36,0),0)</f>
        <v>0</v>
      </c>
      <c r="S616" s="50">
        <f>IFERROR(VLOOKUP(A616,gympass!$A$2:$F$148,6,0),0)</f>
        <v>0</v>
      </c>
      <c r="T616" s="50">
        <f>IFERROR(VLOOKUP($A616,total!$B$4:$AW$437,42,0),0)</f>
        <v>0</v>
      </c>
      <c r="U616" s="50">
        <f>IFERROR(VLOOKUP($A616,total!$B$4:$AW$437,32,0),0)</f>
        <v>0</v>
      </c>
      <c r="V616" s="50">
        <f>IFERROR(VLOOKUP($A616,total!$B$4:$AW$437,28,0),0)</f>
        <v>0</v>
      </c>
      <c r="W616" s="50">
        <f>IFERROR(VLOOKUP($A616,total!$B$4:$AX$437,49,0),0)</f>
        <v>0</v>
      </c>
      <c r="X616" s="50"/>
      <c r="Y616" s="50">
        <f>IFERROR(VLOOKUP(A616,#REF!,4,0),0)</f>
        <v>0</v>
      </c>
      <c r="Z616" s="50">
        <f>IFERROR(VLOOKUP(B616,#REF!,8,0),0)</f>
        <v>0</v>
      </c>
      <c r="AA616" s="50">
        <f>IFERROR(VLOOKUP($A616,total!$B$4:$AW$437,45,0),0)</f>
        <v>0</v>
      </c>
      <c r="AB616" s="50">
        <f>IFERROR(VLOOKUP($A616,total!$B$4:$AW$437,48,0),0)</f>
        <v>0</v>
      </c>
      <c r="AC616" s="50">
        <f>IFERROR(VLOOKUP($A616,total!$B$4:$AB$437,19,0),0)</f>
        <v>0</v>
      </c>
      <c r="AD616" s="50">
        <f>IFERROR(VLOOKUP($A616,total!$B$4:$AB$437,10,0),0)</f>
        <v>0</v>
      </c>
      <c r="AE616" s="50">
        <f>IFERROR(VLOOKUP($A616,total!$B$4:$AB$437,13,0),0)-SUMIFS(topmanager!$D:$D,topmanager!$C:$C,rs_nova!$A620,topmanager!$A:$A,856)</f>
        <v>0</v>
      </c>
      <c r="AF616" s="50">
        <f>IFERROR(VLOOKUP($A616,total!$B$4:$AB$437,16,0),0)</f>
        <v>0</v>
      </c>
      <c r="AG616" s="50">
        <f>IFERROR(VLOOKUP($A616,total!$B$4:$AB$437,7,0),0)</f>
        <v>0</v>
      </c>
      <c r="AH616" s="50">
        <f>IFERROR(VLOOKUP($A616,total!$B$4:$AD$437,29,0),0)</f>
        <v>0</v>
      </c>
      <c r="AI616" s="50">
        <f>IFERROR(VLOOKUP(A616,total!$B$4:$AN$437,39,0),0)</f>
        <v>0</v>
      </c>
      <c r="AJ616" s="51">
        <f t="shared" si="142"/>
        <v>0</v>
      </c>
      <c r="AK616" s="50">
        <f t="shared" si="143"/>
        <v>0</v>
      </c>
      <c r="AL616" s="50">
        <f t="shared" si="144"/>
        <v>0</v>
      </c>
      <c r="AM616" s="50">
        <f t="shared" si="145"/>
        <v>0</v>
      </c>
      <c r="AN616" s="50" t="e">
        <f t="shared" si="154"/>
        <v>#REF!</v>
      </c>
      <c r="AO616" s="50" t="e">
        <f t="shared" si="154"/>
        <v>#REF!</v>
      </c>
      <c r="AP616" s="50" t="e">
        <f t="shared" si="154"/>
        <v>#REF!</v>
      </c>
      <c r="AQ616" s="50">
        <f>IFERROR(VLOOKUP(TEXT($A616,"000000"),[6]Página1!$A$8:$S$801,13,FALSE),0)</f>
        <v>0</v>
      </c>
      <c r="AR616" s="50">
        <f>IFERROR(VLOOKUP(TEXT($A616,"000000"),[6]Página1!$A$8:$S$801,16,FALSE),0)</f>
        <v>0</v>
      </c>
      <c r="AS616" s="50">
        <f>IFERROR(VLOOKUP(TEXT($A616,"000000"),[6]Página1!$A$8:$S$801,19,FALSE),0)</f>
        <v>0</v>
      </c>
      <c r="AT616" s="50">
        <f>IFERROR(VLOOKUP(TEXT($A616,"000000"),[7]Página1!$A$8:$R$814,12,FALSE),0)</f>
        <v>0</v>
      </c>
      <c r="AU616" s="50">
        <f>IFERROR(VLOOKUP(TEXT($A616,"000000"),[7]Página1!$A$8:$R$814,15,FALSE),0)</f>
        <v>0</v>
      </c>
      <c r="AV616" s="50">
        <f>IFERROR(VLOOKUP(TEXT($A616,"000000"),[7]Página1!$A$8:$R$814,18,FALSE),0)</f>
        <v>0</v>
      </c>
      <c r="AW616" s="50"/>
      <c r="AX616" s="51" t="e">
        <f t="shared" si="146"/>
        <v>#REF!</v>
      </c>
      <c r="AY616" s="51" t="e">
        <f t="shared" si="147"/>
        <v>#REF!</v>
      </c>
      <c r="AZ616" s="51" t="e">
        <f t="shared" si="148"/>
        <v>#REF!</v>
      </c>
      <c r="BA616" s="51" t="e">
        <f t="shared" si="149"/>
        <v>#REF!</v>
      </c>
      <c r="BB616" s="51">
        <f t="shared" si="150"/>
        <v>0</v>
      </c>
      <c r="BC616" s="51" t="e">
        <f t="shared" si="151"/>
        <v>#REF!</v>
      </c>
      <c r="BD616" s="51">
        <f t="shared" si="152"/>
        <v>0</v>
      </c>
      <c r="BE616" s="51">
        <f>IFERROR(VLOOKUP(A616,salario!A$2:P$91,11,FALSE),0)</f>
        <v>0</v>
      </c>
      <c r="BF616" s="51">
        <f>SUMIFS(topmanager!$D:$D,topmanager!$C:$C,rs_nova!$A616,topmanager!$A:$A,rs_nova!BF$2)</f>
        <v>0</v>
      </c>
      <c r="BG616" s="51">
        <f>SUMIFS(topmanager!$D:$D,topmanager!$C:$C,rs_nova!$A616,topmanager!$A:$A,rs_nova!BG$2)</f>
        <v>0</v>
      </c>
      <c r="BH616" s="51">
        <f>SUMIFS(topmanager!$D:$D,topmanager!$C:$C,rs_nova!$A616,topmanager!$A:$A,rs_nova!BH$2)</f>
        <v>0</v>
      </c>
      <c r="BI616" s="51">
        <f>SUMIFS(topmanager!$D:$D,topmanager!$C:$C,rs_nova!$A616,topmanager!$A:$A,rs_nova!BI$2)</f>
        <v>0</v>
      </c>
      <c r="BJ616" s="51">
        <f>SUMIFS(topmanager!$D:$D,topmanager!$C:$C,rs_nova!$A616,topmanager!$A:$A,rs_nova!BJ$2)+SUMIFS(topmanager!$D:$D,topmanager!$C:$C,rs_nova!$A616,topmanager!$A:$A,rs_nova!BJ$2+1)</f>
        <v>0</v>
      </c>
      <c r="BK616" s="51">
        <f>IFERROR(VLOOKUP(A616,[8]ferias!$C$4:$G$100,5,FALSE),0)</f>
        <v>0</v>
      </c>
      <c r="BL616" s="51">
        <f>SUMIFS(topmanager!$D:$D,topmanager!$C:$C,rs_nova!$A616,topmanager!$A:$A,rs_nova!BL$2)</f>
        <v>0</v>
      </c>
      <c r="BM616" s="51">
        <f>SUMIFS(topmanager!$D:$D,topmanager!$C:$C,rs_nova!$A616,topmanager!$A:$A,rs_nova!BM$2)+SUMIFS(topmanager!$D:$D,topmanager!$C:$C,rs_nova!$A620,topmanager!$A:$A,151)</f>
        <v>0</v>
      </c>
      <c r="BN616" s="51">
        <f t="shared" si="153"/>
        <v>0</v>
      </c>
    </row>
    <row r="617" spans="1:66">
      <c r="A617" s="47" t="e">
        <f>total!#REF!</f>
        <v>#REF!</v>
      </c>
      <c r="B617" s="47">
        <f t="shared" si="140"/>
        <v>0</v>
      </c>
      <c r="C617" s="48" t="e">
        <f>total!#REF!</f>
        <v>#REF!</v>
      </c>
      <c r="D617" s="49" t="str">
        <f>IFERROR(VLOOKUP(A617,salario!A$3:J$32,10,FALSE),"")</f>
        <v/>
      </c>
      <c r="E617" s="49" t="str">
        <f>IFERROR(IF(VLOOKUP(A617,salario!A$3:O$32,15,FALSE)="","",VLOOKUP(A617,salario!A$3:O$32,15,FALSE)),"")</f>
        <v/>
      </c>
      <c r="F617" s="47" t="str">
        <f>IFERROR(VLOOKUP(A617,[5]base_pessoal!$B$2:$P$1504,13,FALSE),"")</f>
        <v/>
      </c>
      <c r="G617" s="50">
        <f>IFERROR(VLOOKUP(A617,salario!A$2:P$91,11,FALSE),0)*B617/30</f>
        <v>0</v>
      </c>
      <c r="H617" s="50">
        <f>SUMIFS(topmanager!$D:$D,topmanager!$C:$C,rs_nova!$A617,topmanager!$A:$A,rs_nova!H$2)+SUMIFS(topmanager!$D:$D,topmanager!$C:$C,rs_nova!$A617,topmanager!$A:$A,63)</f>
        <v>0</v>
      </c>
      <c r="I617" s="50">
        <f>-SUMIFS(topmanager!$D:$D,topmanager!$C:$C,rs_nova!$A617,topmanager!$A:$A,rs_nova!I$2)</f>
        <v>0</v>
      </c>
      <c r="J617" s="50">
        <f>SUMIFS(topmanager!$D:$D,topmanager!$C:$C,rs_nova!$A617,topmanager!$A:$A,rs_nova!J$2)</f>
        <v>0</v>
      </c>
      <c r="K617" s="50">
        <f>SUMIFS(topmanager!$D:$D,topmanager!$C:$C,rs_nova!$A617,topmanager!$A:$A,rs_nova!K$2)+SUMIFS(topmanager!$D:$D,topmanager!$C:$C,rs_nova!$A617,topmanager!$A:$A,911)</f>
        <v>0</v>
      </c>
      <c r="L617" s="50">
        <f>SUMIFS(topmanager!$D:$D,topmanager!$C:$C,rs_nova!$A617,topmanager!$A:$A,rs_nova!L$2)</f>
        <v>0</v>
      </c>
      <c r="M617" s="50">
        <f>SUMIFS(topmanager!$D:$D,topmanager!$C:$C,rs_nova!$A617,topmanager!$A:$A,rs_nova!M$2)+SUMIFS(topmanager!$D:$D,topmanager!$C:$C,rs_nova!$A617,topmanager!$A:$A,908)+SUMIFS(topmanager!$D:$D,topmanager!$C:$C,rs_nova!$A617,topmanager!$A:$A,550)</f>
        <v>0</v>
      </c>
      <c r="N617" s="50">
        <f>SUMIFS(topmanager!$D:$D,topmanager!$C:$C,rs_nova!$A617,topmanager!$A:$A,rs_nova!N$2)</f>
        <v>0</v>
      </c>
      <c r="O617" s="51">
        <f t="shared" si="141"/>
        <v>0</v>
      </c>
      <c r="P617" s="50">
        <f>IFERROR(VLOOKUP($A617,total!$B$4:$AW$437,27,0),0)</f>
        <v>0</v>
      </c>
      <c r="Q617" s="50">
        <f>IFERROR(VLOOKUP($A617,total!$B$4:$AW$437,21,0),0)</f>
        <v>0</v>
      </c>
      <c r="R617" s="50">
        <f>IFERROR(VLOOKUP($A617,total!$B$4:$AW$437,25,0),0)+IFERROR(VLOOKUP($A617,total!$B$4:$AW$437,36,0),0)</f>
        <v>0</v>
      </c>
      <c r="S617" s="50">
        <f>IFERROR(VLOOKUP(A617,gympass!$A$2:$F$148,6,0),0)</f>
        <v>0</v>
      </c>
      <c r="T617" s="50">
        <f>IFERROR(VLOOKUP($A617,total!$B$4:$AW$437,42,0),0)</f>
        <v>0</v>
      </c>
      <c r="U617" s="50">
        <f>IFERROR(VLOOKUP($A617,total!$B$4:$AW$437,32,0),0)</f>
        <v>0</v>
      </c>
      <c r="V617" s="50">
        <f>IFERROR(VLOOKUP($A617,total!$B$4:$AW$437,28,0),0)</f>
        <v>0</v>
      </c>
      <c r="W617" s="50">
        <f>IFERROR(VLOOKUP($A617,total!$B$4:$AX$437,49,0),0)</f>
        <v>0</v>
      </c>
      <c r="X617" s="50"/>
      <c r="Y617" s="50">
        <f>IFERROR(VLOOKUP(A617,#REF!,4,0),0)</f>
        <v>0</v>
      </c>
      <c r="Z617" s="50">
        <f>IFERROR(VLOOKUP(B617,#REF!,8,0),0)</f>
        <v>0</v>
      </c>
      <c r="AA617" s="50">
        <f>IFERROR(VLOOKUP($A617,total!$B$4:$AW$437,45,0),0)</f>
        <v>0</v>
      </c>
      <c r="AB617" s="50">
        <f>IFERROR(VLOOKUP($A617,total!$B$4:$AW$437,48,0),0)</f>
        <v>0</v>
      </c>
      <c r="AC617" s="50">
        <f>IFERROR(VLOOKUP($A617,total!$B$4:$AB$437,19,0),0)</f>
        <v>0</v>
      </c>
      <c r="AD617" s="50">
        <f>IFERROR(VLOOKUP($A617,total!$B$4:$AB$437,10,0),0)</f>
        <v>0</v>
      </c>
      <c r="AE617" s="50">
        <f>IFERROR(VLOOKUP($A617,total!$B$4:$AB$437,13,0),0)-SUMIFS(topmanager!$D:$D,topmanager!$C:$C,rs_nova!$A621,topmanager!$A:$A,856)</f>
        <v>0</v>
      </c>
      <c r="AF617" s="50">
        <f>IFERROR(VLOOKUP($A617,total!$B$4:$AB$437,16,0),0)</f>
        <v>0</v>
      </c>
      <c r="AG617" s="50">
        <f>IFERROR(VLOOKUP($A617,total!$B$4:$AB$437,7,0),0)</f>
        <v>0</v>
      </c>
      <c r="AH617" s="50">
        <f>IFERROR(VLOOKUP($A617,total!$B$4:$AD$437,29,0),0)</f>
        <v>0</v>
      </c>
      <c r="AI617" s="50">
        <f>IFERROR(VLOOKUP(A617,total!$B$4:$AN$437,39,0),0)</f>
        <v>0</v>
      </c>
      <c r="AJ617" s="51">
        <f t="shared" si="142"/>
        <v>0</v>
      </c>
      <c r="AK617" s="50">
        <f t="shared" si="143"/>
        <v>0</v>
      </c>
      <c r="AL617" s="50">
        <f t="shared" si="144"/>
        <v>0</v>
      </c>
      <c r="AM617" s="50">
        <f t="shared" si="145"/>
        <v>0</v>
      </c>
      <c r="AN617" s="50" t="e">
        <f t="shared" si="154"/>
        <v>#REF!</v>
      </c>
      <c r="AO617" s="50" t="e">
        <f t="shared" si="154"/>
        <v>#REF!</v>
      </c>
      <c r="AP617" s="50" t="e">
        <f t="shared" si="154"/>
        <v>#REF!</v>
      </c>
      <c r="AQ617" s="50">
        <f>IFERROR(VLOOKUP(TEXT($A617,"000000"),[6]Página1!$A$8:$S$801,13,FALSE),0)</f>
        <v>0</v>
      </c>
      <c r="AR617" s="50">
        <f>IFERROR(VLOOKUP(TEXT($A617,"000000"),[6]Página1!$A$8:$S$801,16,FALSE),0)</f>
        <v>0</v>
      </c>
      <c r="AS617" s="50">
        <f>IFERROR(VLOOKUP(TEXT($A617,"000000"),[6]Página1!$A$8:$S$801,19,FALSE),0)</f>
        <v>0</v>
      </c>
      <c r="AT617" s="50">
        <f>IFERROR(VLOOKUP(TEXT($A617,"000000"),[7]Página1!$A$8:$R$814,12,FALSE),0)</f>
        <v>0</v>
      </c>
      <c r="AU617" s="50">
        <f>IFERROR(VLOOKUP(TEXT($A617,"000000"),[7]Página1!$A$8:$R$814,15,FALSE),0)</f>
        <v>0</v>
      </c>
      <c r="AV617" s="50">
        <f>IFERROR(VLOOKUP(TEXT($A617,"000000"),[7]Página1!$A$8:$R$814,18,FALSE),0)</f>
        <v>0</v>
      </c>
      <c r="AW617" s="50"/>
      <c r="AX617" s="51" t="e">
        <f t="shared" si="146"/>
        <v>#REF!</v>
      </c>
      <c r="AY617" s="51" t="e">
        <f t="shared" si="147"/>
        <v>#REF!</v>
      </c>
      <c r="AZ617" s="51" t="e">
        <f t="shared" si="148"/>
        <v>#REF!</v>
      </c>
      <c r="BA617" s="51" t="e">
        <f t="shared" si="149"/>
        <v>#REF!</v>
      </c>
      <c r="BB617" s="51">
        <f t="shared" si="150"/>
        <v>0</v>
      </c>
      <c r="BC617" s="51" t="e">
        <f t="shared" si="151"/>
        <v>#REF!</v>
      </c>
      <c r="BD617" s="51">
        <f t="shared" si="152"/>
        <v>0</v>
      </c>
      <c r="BE617" s="51">
        <f>IFERROR(VLOOKUP(A617,salario!A$2:P$91,11,FALSE),0)</f>
        <v>0</v>
      </c>
      <c r="BF617" s="51">
        <f>SUMIFS(topmanager!$D:$D,topmanager!$C:$C,rs_nova!$A617,topmanager!$A:$A,rs_nova!BF$2)</f>
        <v>0</v>
      </c>
      <c r="BG617" s="51">
        <f>SUMIFS(topmanager!$D:$D,topmanager!$C:$C,rs_nova!$A617,topmanager!$A:$A,rs_nova!BG$2)</f>
        <v>0</v>
      </c>
      <c r="BH617" s="51">
        <f>SUMIFS(topmanager!$D:$D,topmanager!$C:$C,rs_nova!$A617,topmanager!$A:$A,rs_nova!BH$2)</f>
        <v>0</v>
      </c>
      <c r="BI617" s="51">
        <f>SUMIFS(topmanager!$D:$D,topmanager!$C:$C,rs_nova!$A617,topmanager!$A:$A,rs_nova!BI$2)</f>
        <v>0</v>
      </c>
      <c r="BJ617" s="51">
        <f>SUMIFS(topmanager!$D:$D,topmanager!$C:$C,rs_nova!$A617,topmanager!$A:$A,rs_nova!BJ$2)+SUMIFS(topmanager!$D:$D,topmanager!$C:$C,rs_nova!$A617,topmanager!$A:$A,rs_nova!BJ$2+1)</f>
        <v>0</v>
      </c>
      <c r="BK617" s="51">
        <f>IFERROR(VLOOKUP(A617,[8]ferias!$C$4:$G$100,5,FALSE),0)</f>
        <v>0</v>
      </c>
      <c r="BL617" s="51">
        <f>SUMIFS(topmanager!$D:$D,topmanager!$C:$C,rs_nova!$A617,topmanager!$A:$A,rs_nova!BL$2)</f>
        <v>0</v>
      </c>
      <c r="BM617" s="51">
        <f>SUMIFS(topmanager!$D:$D,topmanager!$C:$C,rs_nova!$A617,topmanager!$A:$A,rs_nova!BM$2)+SUMIFS(topmanager!$D:$D,topmanager!$C:$C,rs_nova!$A621,topmanager!$A:$A,151)</f>
        <v>0</v>
      </c>
      <c r="BN617" s="51">
        <f t="shared" si="153"/>
        <v>0</v>
      </c>
    </row>
    <row r="618" spans="1:66">
      <c r="A618" s="47" t="e">
        <f>total!#REF!</f>
        <v>#REF!</v>
      </c>
      <c r="B618" s="47">
        <f t="shared" si="140"/>
        <v>0</v>
      </c>
      <c r="C618" s="48" t="e">
        <f>total!#REF!</f>
        <v>#REF!</v>
      </c>
      <c r="D618" s="49" t="str">
        <f>IFERROR(VLOOKUP(A618,salario!A$3:J$32,10,FALSE),"")</f>
        <v/>
      </c>
      <c r="E618" s="49" t="str">
        <f>IFERROR(IF(VLOOKUP(A618,salario!A$3:O$32,15,FALSE)="","",VLOOKUP(A618,salario!A$3:O$32,15,FALSE)),"")</f>
        <v/>
      </c>
      <c r="F618" s="47" t="str">
        <f>IFERROR(VLOOKUP(A618,[5]base_pessoal!$B$2:$P$1504,13,FALSE),"")</f>
        <v/>
      </c>
      <c r="G618" s="50">
        <f>IFERROR(VLOOKUP(A618,salario!A$2:P$91,11,FALSE),0)*B618/30</f>
        <v>0</v>
      </c>
      <c r="H618" s="50">
        <f>SUMIFS(topmanager!$D:$D,topmanager!$C:$C,rs_nova!$A618,topmanager!$A:$A,rs_nova!H$2)+SUMIFS(topmanager!$D:$D,topmanager!$C:$C,rs_nova!$A618,topmanager!$A:$A,63)</f>
        <v>0</v>
      </c>
      <c r="I618" s="50">
        <f>-SUMIFS(topmanager!$D:$D,topmanager!$C:$C,rs_nova!$A618,topmanager!$A:$A,rs_nova!I$2)</f>
        <v>0</v>
      </c>
      <c r="J618" s="50">
        <f>SUMIFS(topmanager!$D:$D,topmanager!$C:$C,rs_nova!$A618,topmanager!$A:$A,rs_nova!J$2)</f>
        <v>0</v>
      </c>
      <c r="K618" s="50">
        <f>SUMIFS(topmanager!$D:$D,topmanager!$C:$C,rs_nova!$A618,topmanager!$A:$A,rs_nova!K$2)+SUMIFS(topmanager!$D:$D,topmanager!$C:$C,rs_nova!$A618,topmanager!$A:$A,911)</f>
        <v>0</v>
      </c>
      <c r="L618" s="50">
        <f>SUMIFS(topmanager!$D:$D,topmanager!$C:$C,rs_nova!$A618,topmanager!$A:$A,rs_nova!L$2)</f>
        <v>0</v>
      </c>
      <c r="M618" s="50">
        <f>SUMIFS(topmanager!$D:$D,topmanager!$C:$C,rs_nova!$A618,topmanager!$A:$A,rs_nova!M$2)+SUMIFS(topmanager!$D:$D,topmanager!$C:$C,rs_nova!$A618,topmanager!$A:$A,908)+SUMIFS(topmanager!$D:$D,topmanager!$C:$C,rs_nova!$A618,topmanager!$A:$A,550)</f>
        <v>0</v>
      </c>
      <c r="N618" s="50">
        <f>SUMIFS(topmanager!$D:$D,topmanager!$C:$C,rs_nova!$A618,topmanager!$A:$A,rs_nova!N$2)</f>
        <v>0</v>
      </c>
      <c r="O618" s="51">
        <f t="shared" si="141"/>
        <v>0</v>
      </c>
      <c r="P618" s="50">
        <f>IFERROR(VLOOKUP($A618,total!$B$4:$AW$437,27,0),0)</f>
        <v>0</v>
      </c>
      <c r="Q618" s="50">
        <f>IFERROR(VLOOKUP($A618,total!$B$4:$AW$437,21,0),0)</f>
        <v>0</v>
      </c>
      <c r="R618" s="50">
        <f>IFERROR(VLOOKUP($A618,total!$B$4:$AW$437,25,0),0)+IFERROR(VLOOKUP($A618,total!$B$4:$AW$437,36,0),0)</f>
        <v>0</v>
      </c>
      <c r="S618" s="50">
        <f>IFERROR(VLOOKUP(A618,gympass!$A$2:$F$148,6,0),0)</f>
        <v>0</v>
      </c>
      <c r="T618" s="50">
        <f>IFERROR(VLOOKUP($A618,total!$B$4:$AW$437,42,0),0)</f>
        <v>0</v>
      </c>
      <c r="U618" s="50">
        <f>IFERROR(VLOOKUP($A618,total!$B$4:$AW$437,32,0),0)</f>
        <v>0</v>
      </c>
      <c r="V618" s="50">
        <f>IFERROR(VLOOKUP($A618,total!$B$4:$AW$437,28,0),0)</f>
        <v>0</v>
      </c>
      <c r="W618" s="50">
        <f>IFERROR(VLOOKUP($A618,total!$B$4:$AX$437,49,0),0)</f>
        <v>0</v>
      </c>
      <c r="X618" s="50"/>
      <c r="Y618" s="50">
        <f>IFERROR(VLOOKUP(A618,#REF!,4,0),0)</f>
        <v>0</v>
      </c>
      <c r="Z618" s="50">
        <f>IFERROR(VLOOKUP(B618,#REF!,8,0),0)</f>
        <v>0</v>
      </c>
      <c r="AA618" s="50">
        <f>IFERROR(VLOOKUP($A618,total!$B$4:$AW$437,45,0),0)</f>
        <v>0</v>
      </c>
      <c r="AB618" s="50">
        <f>IFERROR(VLOOKUP($A618,total!$B$4:$AW$437,48,0),0)</f>
        <v>0</v>
      </c>
      <c r="AC618" s="50">
        <f>IFERROR(VLOOKUP($A618,total!$B$4:$AB$437,19,0),0)</f>
        <v>0</v>
      </c>
      <c r="AD618" s="50">
        <f>IFERROR(VLOOKUP($A618,total!$B$4:$AB$437,10,0),0)</f>
        <v>0</v>
      </c>
      <c r="AE618" s="50">
        <f>IFERROR(VLOOKUP($A618,total!$B$4:$AB$437,13,0),0)-SUMIFS(topmanager!$D:$D,topmanager!$C:$C,rs_nova!$A622,topmanager!$A:$A,856)</f>
        <v>0</v>
      </c>
      <c r="AF618" s="50">
        <f>IFERROR(VLOOKUP($A618,total!$B$4:$AB$437,16,0),0)</f>
        <v>0</v>
      </c>
      <c r="AG618" s="50">
        <f>IFERROR(VLOOKUP($A618,total!$B$4:$AB$437,7,0),0)</f>
        <v>0</v>
      </c>
      <c r="AH618" s="50">
        <f>IFERROR(VLOOKUP($A618,total!$B$4:$AD$437,29,0),0)</f>
        <v>0</v>
      </c>
      <c r="AI618" s="50">
        <f>IFERROR(VLOOKUP(A618,total!$B$4:$AN$437,39,0),0)</f>
        <v>0</v>
      </c>
      <c r="AJ618" s="51">
        <f t="shared" si="142"/>
        <v>0</v>
      </c>
      <c r="AK618" s="50">
        <f t="shared" si="143"/>
        <v>0</v>
      </c>
      <c r="AL618" s="50">
        <f t="shared" si="144"/>
        <v>0</v>
      </c>
      <c r="AM618" s="50">
        <f t="shared" si="145"/>
        <v>0</v>
      </c>
      <c r="AN618" s="50" t="e">
        <f t="shared" si="154"/>
        <v>#REF!</v>
      </c>
      <c r="AO618" s="50" t="e">
        <f t="shared" si="154"/>
        <v>#REF!</v>
      </c>
      <c r="AP618" s="50" t="e">
        <f t="shared" si="154"/>
        <v>#REF!</v>
      </c>
      <c r="AQ618" s="50">
        <f>IFERROR(VLOOKUP(TEXT($A618,"000000"),[6]Página1!$A$8:$S$801,13,FALSE),0)</f>
        <v>0</v>
      </c>
      <c r="AR618" s="50">
        <f>IFERROR(VLOOKUP(TEXT($A618,"000000"),[6]Página1!$A$8:$S$801,16,FALSE),0)</f>
        <v>0</v>
      </c>
      <c r="AS618" s="50">
        <f>IFERROR(VLOOKUP(TEXT($A618,"000000"),[6]Página1!$A$8:$S$801,19,FALSE),0)</f>
        <v>0</v>
      </c>
      <c r="AT618" s="50">
        <f>IFERROR(VLOOKUP(TEXT($A618,"000000"),[7]Página1!$A$8:$R$814,12,FALSE),0)</f>
        <v>0</v>
      </c>
      <c r="AU618" s="50">
        <f>IFERROR(VLOOKUP(TEXT($A618,"000000"),[7]Página1!$A$8:$R$814,15,FALSE),0)</f>
        <v>0</v>
      </c>
      <c r="AV618" s="50">
        <f>IFERROR(VLOOKUP(TEXT($A618,"000000"),[7]Página1!$A$8:$R$814,18,FALSE),0)</f>
        <v>0</v>
      </c>
      <c r="AW618" s="50"/>
      <c r="AX618" s="51" t="e">
        <f t="shared" si="146"/>
        <v>#REF!</v>
      </c>
      <c r="AY618" s="51" t="e">
        <f t="shared" si="147"/>
        <v>#REF!</v>
      </c>
      <c r="AZ618" s="51" t="e">
        <f t="shared" si="148"/>
        <v>#REF!</v>
      </c>
      <c r="BA618" s="51" t="e">
        <f t="shared" si="149"/>
        <v>#REF!</v>
      </c>
      <c r="BB618" s="51">
        <f t="shared" si="150"/>
        <v>0</v>
      </c>
      <c r="BC618" s="51" t="e">
        <f t="shared" si="151"/>
        <v>#REF!</v>
      </c>
      <c r="BD618" s="51">
        <f t="shared" si="152"/>
        <v>0</v>
      </c>
      <c r="BE618" s="51">
        <f>IFERROR(VLOOKUP(A618,salario!A$2:P$91,11,FALSE),0)</f>
        <v>0</v>
      </c>
      <c r="BF618" s="51">
        <f>SUMIFS(topmanager!$D:$D,topmanager!$C:$C,rs_nova!$A618,topmanager!$A:$A,rs_nova!BF$2)</f>
        <v>0</v>
      </c>
      <c r="BG618" s="51">
        <f>SUMIFS(topmanager!$D:$D,topmanager!$C:$C,rs_nova!$A618,topmanager!$A:$A,rs_nova!BG$2)</f>
        <v>0</v>
      </c>
      <c r="BH618" s="51">
        <f>SUMIFS(topmanager!$D:$D,topmanager!$C:$C,rs_nova!$A618,topmanager!$A:$A,rs_nova!BH$2)</f>
        <v>0</v>
      </c>
      <c r="BI618" s="51">
        <f>SUMIFS(topmanager!$D:$D,topmanager!$C:$C,rs_nova!$A618,topmanager!$A:$A,rs_nova!BI$2)</f>
        <v>0</v>
      </c>
      <c r="BJ618" s="51">
        <f>SUMIFS(topmanager!$D:$D,topmanager!$C:$C,rs_nova!$A618,topmanager!$A:$A,rs_nova!BJ$2)+SUMIFS(topmanager!$D:$D,topmanager!$C:$C,rs_nova!$A618,topmanager!$A:$A,rs_nova!BJ$2+1)</f>
        <v>0</v>
      </c>
      <c r="BK618" s="51">
        <f>IFERROR(VLOOKUP(A618,[8]ferias!$C$4:$G$100,5,FALSE),0)</f>
        <v>0</v>
      </c>
      <c r="BL618" s="51">
        <f>SUMIFS(topmanager!$D:$D,topmanager!$C:$C,rs_nova!$A618,topmanager!$A:$A,rs_nova!BL$2)</f>
        <v>0</v>
      </c>
      <c r="BM618" s="51">
        <f>SUMIFS(topmanager!$D:$D,topmanager!$C:$C,rs_nova!$A618,topmanager!$A:$A,rs_nova!BM$2)+SUMIFS(topmanager!$D:$D,topmanager!$C:$C,rs_nova!$A622,topmanager!$A:$A,151)</f>
        <v>0</v>
      </c>
      <c r="BN618" s="51">
        <f t="shared" si="153"/>
        <v>0</v>
      </c>
    </row>
    <row r="619" spans="1:66">
      <c r="A619" s="47" t="e">
        <f>total!#REF!</f>
        <v>#REF!</v>
      </c>
      <c r="B619" s="47">
        <f t="shared" si="140"/>
        <v>0</v>
      </c>
      <c r="C619" s="48" t="e">
        <f>total!#REF!</f>
        <v>#REF!</v>
      </c>
      <c r="D619" s="49" t="str">
        <f>IFERROR(VLOOKUP(A619,salario!A$3:J$32,10,FALSE),"")</f>
        <v/>
      </c>
      <c r="E619" s="49" t="str">
        <f>IFERROR(IF(VLOOKUP(A619,salario!A$3:O$32,15,FALSE)="","",VLOOKUP(A619,salario!A$3:O$32,15,FALSE)),"")</f>
        <v/>
      </c>
      <c r="F619" s="47" t="str">
        <f>IFERROR(VLOOKUP(A619,[5]base_pessoal!$B$2:$P$1504,13,FALSE),"")</f>
        <v/>
      </c>
      <c r="G619" s="50">
        <f>IFERROR(VLOOKUP(A619,salario!A$2:P$91,11,FALSE),0)*B619/30</f>
        <v>0</v>
      </c>
      <c r="H619" s="50">
        <f>SUMIFS(topmanager!$D:$D,topmanager!$C:$C,rs_nova!$A619,topmanager!$A:$A,rs_nova!H$2)+SUMIFS(topmanager!$D:$D,topmanager!$C:$C,rs_nova!$A619,topmanager!$A:$A,63)</f>
        <v>0</v>
      </c>
      <c r="I619" s="50">
        <f>-SUMIFS(topmanager!$D:$D,topmanager!$C:$C,rs_nova!$A619,topmanager!$A:$A,rs_nova!I$2)</f>
        <v>0</v>
      </c>
      <c r="J619" s="50">
        <f>SUMIFS(topmanager!$D:$D,topmanager!$C:$C,rs_nova!$A619,topmanager!$A:$A,rs_nova!J$2)</f>
        <v>0</v>
      </c>
      <c r="K619" s="50">
        <f>SUMIFS(topmanager!$D:$D,topmanager!$C:$C,rs_nova!$A619,topmanager!$A:$A,rs_nova!K$2)+SUMIFS(topmanager!$D:$D,topmanager!$C:$C,rs_nova!$A619,topmanager!$A:$A,911)</f>
        <v>0</v>
      </c>
      <c r="L619" s="50">
        <f>SUMIFS(topmanager!$D:$D,topmanager!$C:$C,rs_nova!$A619,topmanager!$A:$A,rs_nova!L$2)</f>
        <v>0</v>
      </c>
      <c r="M619" s="50">
        <f>SUMIFS(topmanager!$D:$D,topmanager!$C:$C,rs_nova!$A619,topmanager!$A:$A,rs_nova!M$2)+SUMIFS(topmanager!$D:$D,topmanager!$C:$C,rs_nova!$A619,topmanager!$A:$A,908)+SUMIFS(topmanager!$D:$D,topmanager!$C:$C,rs_nova!$A619,topmanager!$A:$A,550)</f>
        <v>0</v>
      </c>
      <c r="N619" s="50">
        <f>SUMIFS(topmanager!$D:$D,topmanager!$C:$C,rs_nova!$A619,topmanager!$A:$A,rs_nova!N$2)</f>
        <v>0</v>
      </c>
      <c r="O619" s="51">
        <f t="shared" si="141"/>
        <v>0</v>
      </c>
      <c r="P619" s="50">
        <f>IFERROR(VLOOKUP($A619,total!$B$4:$AW$437,27,0),0)</f>
        <v>0</v>
      </c>
      <c r="Q619" s="50">
        <f>IFERROR(VLOOKUP($A619,total!$B$4:$AW$437,21,0),0)</f>
        <v>0</v>
      </c>
      <c r="R619" s="50">
        <f>IFERROR(VLOOKUP($A619,total!$B$4:$AW$437,25,0),0)+IFERROR(VLOOKUP($A619,total!$B$4:$AW$437,36,0),0)</f>
        <v>0</v>
      </c>
      <c r="S619" s="50">
        <f>IFERROR(VLOOKUP(A619,gympass!$A$2:$F$148,6,0),0)</f>
        <v>0</v>
      </c>
      <c r="T619" s="50">
        <f>IFERROR(VLOOKUP($A619,total!$B$4:$AW$437,42,0),0)</f>
        <v>0</v>
      </c>
      <c r="U619" s="50">
        <f>IFERROR(VLOOKUP($A619,total!$B$4:$AW$437,32,0),0)</f>
        <v>0</v>
      </c>
      <c r="V619" s="50">
        <f>IFERROR(VLOOKUP($A619,total!$B$4:$AW$437,28,0),0)</f>
        <v>0</v>
      </c>
      <c r="W619" s="50">
        <f>IFERROR(VLOOKUP($A619,total!$B$4:$AX$437,49,0),0)</f>
        <v>0</v>
      </c>
      <c r="X619" s="50"/>
      <c r="Y619" s="50">
        <f>IFERROR(VLOOKUP(A619,#REF!,4,0),0)</f>
        <v>0</v>
      </c>
      <c r="Z619" s="50">
        <f>IFERROR(VLOOKUP(B619,#REF!,8,0),0)</f>
        <v>0</v>
      </c>
      <c r="AA619" s="50">
        <f>IFERROR(VLOOKUP($A619,total!$B$4:$AW$437,45,0),0)</f>
        <v>0</v>
      </c>
      <c r="AB619" s="50">
        <f>IFERROR(VLOOKUP($A619,total!$B$4:$AW$437,48,0),0)</f>
        <v>0</v>
      </c>
      <c r="AC619" s="50">
        <f>IFERROR(VLOOKUP($A619,total!$B$4:$AB$437,19,0),0)</f>
        <v>0</v>
      </c>
      <c r="AD619" s="50">
        <f>IFERROR(VLOOKUP($A619,total!$B$4:$AB$437,10,0),0)</f>
        <v>0</v>
      </c>
      <c r="AE619" s="50">
        <f>IFERROR(VLOOKUP($A619,total!$B$4:$AB$437,13,0),0)-SUMIFS(topmanager!$D:$D,topmanager!$C:$C,rs_nova!$A623,topmanager!$A:$A,856)</f>
        <v>0</v>
      </c>
      <c r="AF619" s="50">
        <f>IFERROR(VLOOKUP($A619,total!$B$4:$AB$437,16,0),0)</f>
        <v>0</v>
      </c>
      <c r="AG619" s="50">
        <f>IFERROR(VLOOKUP($A619,total!$B$4:$AB$437,7,0),0)</f>
        <v>0</v>
      </c>
      <c r="AH619" s="50">
        <f>IFERROR(VLOOKUP($A619,total!$B$4:$AD$437,29,0),0)</f>
        <v>0</v>
      </c>
      <c r="AI619" s="50">
        <f>IFERROR(VLOOKUP(A619,total!$B$4:$AN$437,39,0),0)</f>
        <v>0</v>
      </c>
      <c r="AJ619" s="51">
        <f t="shared" si="142"/>
        <v>0</v>
      </c>
      <c r="AK619" s="50">
        <f t="shared" si="143"/>
        <v>0</v>
      </c>
      <c r="AL619" s="50">
        <f t="shared" si="144"/>
        <v>0</v>
      </c>
      <c r="AM619" s="50">
        <f t="shared" si="145"/>
        <v>0</v>
      </c>
      <c r="AN619" s="50" t="e">
        <f t="shared" si="154"/>
        <v>#REF!</v>
      </c>
      <c r="AO619" s="50" t="e">
        <f t="shared" si="154"/>
        <v>#REF!</v>
      </c>
      <c r="AP619" s="50" t="e">
        <f t="shared" si="154"/>
        <v>#REF!</v>
      </c>
      <c r="AQ619" s="50">
        <f>IFERROR(VLOOKUP(TEXT($A619,"000000"),[6]Página1!$A$8:$S$801,13,FALSE),0)</f>
        <v>0</v>
      </c>
      <c r="AR619" s="50">
        <f>IFERROR(VLOOKUP(TEXT($A619,"000000"),[6]Página1!$A$8:$S$801,16,FALSE),0)</f>
        <v>0</v>
      </c>
      <c r="AS619" s="50">
        <f>IFERROR(VLOOKUP(TEXT($A619,"000000"),[6]Página1!$A$8:$S$801,19,FALSE),0)</f>
        <v>0</v>
      </c>
      <c r="AT619" s="50">
        <f>IFERROR(VLOOKUP(TEXT($A619,"000000"),[7]Página1!$A$8:$R$814,12,FALSE),0)</f>
        <v>0</v>
      </c>
      <c r="AU619" s="50">
        <f>IFERROR(VLOOKUP(TEXT($A619,"000000"),[7]Página1!$A$8:$R$814,15,FALSE),0)</f>
        <v>0</v>
      </c>
      <c r="AV619" s="50">
        <f>IFERROR(VLOOKUP(TEXT($A619,"000000"),[7]Página1!$A$8:$R$814,18,FALSE),0)</f>
        <v>0</v>
      </c>
      <c r="AW619" s="50"/>
      <c r="AX619" s="51" t="e">
        <f t="shared" si="146"/>
        <v>#REF!</v>
      </c>
      <c r="AY619" s="51" t="e">
        <f t="shared" si="147"/>
        <v>#REF!</v>
      </c>
      <c r="AZ619" s="51" t="e">
        <f t="shared" si="148"/>
        <v>#REF!</v>
      </c>
      <c r="BA619" s="51" t="e">
        <f t="shared" si="149"/>
        <v>#REF!</v>
      </c>
      <c r="BB619" s="51">
        <f t="shared" si="150"/>
        <v>0</v>
      </c>
      <c r="BC619" s="51" t="e">
        <f t="shared" si="151"/>
        <v>#REF!</v>
      </c>
      <c r="BD619" s="51">
        <f t="shared" si="152"/>
        <v>0</v>
      </c>
      <c r="BE619" s="51">
        <f>IFERROR(VLOOKUP(A619,salario!A$2:P$91,11,FALSE),0)</f>
        <v>0</v>
      </c>
      <c r="BF619" s="51">
        <f>SUMIFS(topmanager!$D:$D,topmanager!$C:$C,rs_nova!$A619,topmanager!$A:$A,rs_nova!BF$2)</f>
        <v>0</v>
      </c>
      <c r="BG619" s="51">
        <f>SUMIFS(topmanager!$D:$D,topmanager!$C:$C,rs_nova!$A619,topmanager!$A:$A,rs_nova!BG$2)</f>
        <v>0</v>
      </c>
      <c r="BH619" s="51">
        <f>SUMIFS(topmanager!$D:$D,topmanager!$C:$C,rs_nova!$A619,topmanager!$A:$A,rs_nova!BH$2)</f>
        <v>0</v>
      </c>
      <c r="BI619" s="51">
        <f>SUMIFS(topmanager!$D:$D,topmanager!$C:$C,rs_nova!$A619,topmanager!$A:$A,rs_nova!BI$2)</f>
        <v>0</v>
      </c>
      <c r="BJ619" s="51">
        <f>SUMIFS(topmanager!$D:$D,topmanager!$C:$C,rs_nova!$A619,topmanager!$A:$A,rs_nova!BJ$2)+SUMIFS(topmanager!$D:$D,topmanager!$C:$C,rs_nova!$A619,topmanager!$A:$A,rs_nova!BJ$2+1)</f>
        <v>0</v>
      </c>
      <c r="BK619" s="51">
        <f>IFERROR(VLOOKUP(A619,[8]ferias!$C$4:$G$100,5,FALSE),0)</f>
        <v>0</v>
      </c>
      <c r="BL619" s="51">
        <f>SUMIFS(topmanager!$D:$D,topmanager!$C:$C,rs_nova!$A619,topmanager!$A:$A,rs_nova!BL$2)</f>
        <v>0</v>
      </c>
      <c r="BM619" s="51">
        <f>SUMIFS(topmanager!$D:$D,topmanager!$C:$C,rs_nova!$A619,topmanager!$A:$A,rs_nova!BM$2)+SUMIFS(topmanager!$D:$D,topmanager!$C:$C,rs_nova!$A623,topmanager!$A:$A,151)</f>
        <v>0</v>
      </c>
      <c r="BN619" s="51">
        <f t="shared" si="153"/>
        <v>0</v>
      </c>
    </row>
    <row r="620" spans="1:66">
      <c r="A620" s="47" t="e">
        <f>total!#REF!</f>
        <v>#REF!</v>
      </c>
      <c r="B620" s="47">
        <f t="shared" si="140"/>
        <v>0</v>
      </c>
      <c r="C620" s="48" t="e">
        <f>total!#REF!</f>
        <v>#REF!</v>
      </c>
      <c r="D620" s="49" t="str">
        <f>IFERROR(VLOOKUP(A620,salario!A$3:J$32,10,FALSE),"")</f>
        <v/>
      </c>
      <c r="E620" s="49" t="str">
        <f>IFERROR(IF(VLOOKUP(A620,salario!A$3:O$32,15,FALSE)="","",VLOOKUP(A620,salario!A$3:O$32,15,FALSE)),"")</f>
        <v/>
      </c>
      <c r="F620" s="47" t="str">
        <f>IFERROR(VLOOKUP(A620,[5]base_pessoal!$B$2:$P$1504,13,FALSE),"")</f>
        <v/>
      </c>
      <c r="G620" s="50">
        <f>IFERROR(VLOOKUP(A620,salario!A$2:P$91,11,FALSE),0)*B620/30</f>
        <v>0</v>
      </c>
      <c r="H620" s="50">
        <f>SUMIFS(topmanager!$D:$D,topmanager!$C:$C,rs_nova!$A620,topmanager!$A:$A,rs_nova!H$2)+SUMIFS(topmanager!$D:$D,topmanager!$C:$C,rs_nova!$A620,topmanager!$A:$A,63)</f>
        <v>0</v>
      </c>
      <c r="I620" s="50">
        <f>-SUMIFS(topmanager!$D:$D,topmanager!$C:$C,rs_nova!$A620,topmanager!$A:$A,rs_nova!I$2)</f>
        <v>0</v>
      </c>
      <c r="J620" s="50">
        <f>SUMIFS(topmanager!$D:$D,topmanager!$C:$C,rs_nova!$A620,topmanager!$A:$A,rs_nova!J$2)</f>
        <v>0</v>
      </c>
      <c r="K620" s="50">
        <f>SUMIFS(topmanager!$D:$D,topmanager!$C:$C,rs_nova!$A620,topmanager!$A:$A,rs_nova!K$2)+SUMIFS(topmanager!$D:$D,topmanager!$C:$C,rs_nova!$A620,topmanager!$A:$A,911)</f>
        <v>0</v>
      </c>
      <c r="L620" s="50">
        <f>SUMIFS(topmanager!$D:$D,topmanager!$C:$C,rs_nova!$A620,topmanager!$A:$A,rs_nova!L$2)</f>
        <v>0</v>
      </c>
      <c r="M620" s="50">
        <f>SUMIFS(topmanager!$D:$D,topmanager!$C:$C,rs_nova!$A620,topmanager!$A:$A,rs_nova!M$2)+SUMIFS(topmanager!$D:$D,topmanager!$C:$C,rs_nova!$A620,topmanager!$A:$A,908)+SUMIFS(topmanager!$D:$D,topmanager!$C:$C,rs_nova!$A620,topmanager!$A:$A,550)</f>
        <v>0</v>
      </c>
      <c r="N620" s="50">
        <f>SUMIFS(topmanager!$D:$D,topmanager!$C:$C,rs_nova!$A620,topmanager!$A:$A,rs_nova!N$2)</f>
        <v>0</v>
      </c>
      <c r="O620" s="51">
        <f t="shared" si="141"/>
        <v>0</v>
      </c>
      <c r="P620" s="50">
        <f>IFERROR(VLOOKUP($A620,total!$B$4:$AW$437,27,0),0)</f>
        <v>0</v>
      </c>
      <c r="Q620" s="50">
        <f>IFERROR(VLOOKUP($A620,total!$B$4:$AW$437,21,0),0)</f>
        <v>0</v>
      </c>
      <c r="R620" s="50">
        <f>IFERROR(VLOOKUP($A620,total!$B$4:$AW$437,25,0),0)+IFERROR(VLOOKUP($A620,total!$B$4:$AW$437,36,0),0)</f>
        <v>0</v>
      </c>
      <c r="S620" s="50">
        <f>IFERROR(VLOOKUP(A620,gympass!$A$2:$F$148,6,0),0)</f>
        <v>0</v>
      </c>
      <c r="T620" s="50">
        <f>IFERROR(VLOOKUP($A620,total!$B$4:$AW$437,42,0),0)</f>
        <v>0</v>
      </c>
      <c r="U620" s="50">
        <f>IFERROR(VLOOKUP($A620,total!$B$4:$AW$437,32,0),0)</f>
        <v>0</v>
      </c>
      <c r="V620" s="50">
        <f>IFERROR(VLOOKUP($A620,total!$B$4:$AW$437,28,0),0)</f>
        <v>0</v>
      </c>
      <c r="W620" s="50">
        <f>IFERROR(VLOOKUP($A620,total!$B$4:$AX$437,49,0),0)</f>
        <v>0</v>
      </c>
      <c r="X620" s="50"/>
      <c r="Y620" s="50">
        <f>IFERROR(VLOOKUP(A620,#REF!,4,0),0)</f>
        <v>0</v>
      </c>
      <c r="Z620" s="50">
        <f>IFERROR(VLOOKUP(B620,#REF!,8,0),0)</f>
        <v>0</v>
      </c>
      <c r="AA620" s="50">
        <f>IFERROR(VLOOKUP($A620,total!$B$4:$AW$437,45,0),0)</f>
        <v>0</v>
      </c>
      <c r="AB620" s="50">
        <f>IFERROR(VLOOKUP($A620,total!$B$4:$AW$437,48,0),0)</f>
        <v>0</v>
      </c>
      <c r="AC620" s="50">
        <f>IFERROR(VLOOKUP($A620,total!$B$4:$AB$437,19,0),0)</f>
        <v>0</v>
      </c>
      <c r="AD620" s="50">
        <f>IFERROR(VLOOKUP($A620,total!$B$4:$AB$437,10,0),0)</f>
        <v>0</v>
      </c>
      <c r="AE620" s="50">
        <f>IFERROR(VLOOKUP($A620,total!$B$4:$AB$437,13,0),0)-SUMIFS(topmanager!$D:$D,topmanager!$C:$C,rs_nova!$A624,topmanager!$A:$A,856)</f>
        <v>0</v>
      </c>
      <c r="AF620" s="50">
        <f>IFERROR(VLOOKUP($A620,total!$B$4:$AB$437,16,0),0)</f>
        <v>0</v>
      </c>
      <c r="AG620" s="50">
        <f>IFERROR(VLOOKUP($A620,total!$B$4:$AB$437,7,0),0)</f>
        <v>0</v>
      </c>
      <c r="AH620" s="50">
        <f>IFERROR(VLOOKUP($A620,total!$B$4:$AD$437,29,0),0)</f>
        <v>0</v>
      </c>
      <c r="AI620" s="50">
        <f>IFERROR(VLOOKUP(A620,total!$B$4:$AN$437,39,0),0)</f>
        <v>0</v>
      </c>
      <c r="AJ620" s="51">
        <f t="shared" si="142"/>
        <v>0</v>
      </c>
      <c r="AK620" s="50">
        <f t="shared" si="143"/>
        <v>0</v>
      </c>
      <c r="AL620" s="50">
        <f t="shared" si="144"/>
        <v>0</v>
      </c>
      <c r="AM620" s="50">
        <f t="shared" si="145"/>
        <v>0</v>
      </c>
      <c r="AN620" s="50" t="e">
        <f t="shared" si="154"/>
        <v>#REF!</v>
      </c>
      <c r="AO620" s="50" t="e">
        <f t="shared" si="154"/>
        <v>#REF!</v>
      </c>
      <c r="AP620" s="50" t="e">
        <f t="shared" si="154"/>
        <v>#REF!</v>
      </c>
      <c r="AQ620" s="50">
        <f>IFERROR(VLOOKUP(TEXT($A620,"000000"),[6]Página1!$A$8:$S$801,13,FALSE),0)</f>
        <v>0</v>
      </c>
      <c r="AR620" s="50">
        <f>IFERROR(VLOOKUP(TEXT($A620,"000000"),[6]Página1!$A$8:$S$801,16,FALSE),0)</f>
        <v>0</v>
      </c>
      <c r="AS620" s="50">
        <f>IFERROR(VLOOKUP(TEXT($A620,"000000"),[6]Página1!$A$8:$S$801,19,FALSE),0)</f>
        <v>0</v>
      </c>
      <c r="AT620" s="50">
        <f>IFERROR(VLOOKUP(TEXT($A620,"000000"),[7]Página1!$A$8:$R$814,12,FALSE),0)</f>
        <v>0</v>
      </c>
      <c r="AU620" s="50">
        <f>IFERROR(VLOOKUP(TEXT($A620,"000000"),[7]Página1!$A$8:$R$814,15,FALSE),0)</f>
        <v>0</v>
      </c>
      <c r="AV620" s="50">
        <f>IFERROR(VLOOKUP(TEXT($A620,"000000"),[7]Página1!$A$8:$R$814,18,FALSE),0)</f>
        <v>0</v>
      </c>
      <c r="AW620" s="50"/>
      <c r="AX620" s="51" t="e">
        <f t="shared" si="146"/>
        <v>#REF!</v>
      </c>
      <c r="AY620" s="51" t="e">
        <f t="shared" si="147"/>
        <v>#REF!</v>
      </c>
      <c r="AZ620" s="51" t="e">
        <f t="shared" si="148"/>
        <v>#REF!</v>
      </c>
      <c r="BA620" s="51" t="e">
        <f t="shared" si="149"/>
        <v>#REF!</v>
      </c>
      <c r="BB620" s="51">
        <f t="shared" si="150"/>
        <v>0</v>
      </c>
      <c r="BC620" s="51" t="e">
        <f t="shared" si="151"/>
        <v>#REF!</v>
      </c>
      <c r="BD620" s="51">
        <f t="shared" si="152"/>
        <v>0</v>
      </c>
      <c r="BE620" s="51">
        <f>IFERROR(VLOOKUP(A620,salario!A$2:P$91,11,FALSE),0)</f>
        <v>0</v>
      </c>
      <c r="BF620" s="51">
        <f>SUMIFS(topmanager!$D:$D,topmanager!$C:$C,rs_nova!$A620,topmanager!$A:$A,rs_nova!BF$2)</f>
        <v>0</v>
      </c>
      <c r="BG620" s="51">
        <f>SUMIFS(topmanager!$D:$D,topmanager!$C:$C,rs_nova!$A620,topmanager!$A:$A,rs_nova!BG$2)</f>
        <v>0</v>
      </c>
      <c r="BH620" s="51">
        <f>SUMIFS(topmanager!$D:$D,topmanager!$C:$C,rs_nova!$A620,topmanager!$A:$A,rs_nova!BH$2)</f>
        <v>0</v>
      </c>
      <c r="BI620" s="51">
        <f>SUMIFS(topmanager!$D:$D,topmanager!$C:$C,rs_nova!$A620,topmanager!$A:$A,rs_nova!BI$2)</f>
        <v>0</v>
      </c>
      <c r="BJ620" s="51">
        <f>SUMIFS(topmanager!$D:$D,topmanager!$C:$C,rs_nova!$A620,topmanager!$A:$A,rs_nova!BJ$2)+SUMIFS(topmanager!$D:$D,topmanager!$C:$C,rs_nova!$A620,topmanager!$A:$A,rs_nova!BJ$2+1)</f>
        <v>0</v>
      </c>
      <c r="BK620" s="51">
        <f>IFERROR(VLOOKUP(A620,[8]ferias!$C$4:$G$100,5,FALSE),0)</f>
        <v>0</v>
      </c>
      <c r="BL620" s="51">
        <f>SUMIFS(topmanager!$D:$D,topmanager!$C:$C,rs_nova!$A620,topmanager!$A:$A,rs_nova!BL$2)</f>
        <v>0</v>
      </c>
      <c r="BM620" s="51">
        <f>SUMIFS(topmanager!$D:$D,topmanager!$C:$C,rs_nova!$A620,topmanager!$A:$A,rs_nova!BM$2)+SUMIFS(topmanager!$D:$D,topmanager!$C:$C,rs_nova!$A624,topmanager!$A:$A,151)</f>
        <v>0</v>
      </c>
      <c r="BN620" s="51">
        <f t="shared" si="153"/>
        <v>0</v>
      </c>
    </row>
    <row r="621" spans="1:66">
      <c r="A621" s="47" t="e">
        <f>total!#REF!</f>
        <v>#REF!</v>
      </c>
      <c r="B621" s="47">
        <f t="shared" si="140"/>
        <v>0</v>
      </c>
      <c r="C621" s="48" t="e">
        <f>total!#REF!</f>
        <v>#REF!</v>
      </c>
      <c r="D621" s="49" t="str">
        <f>IFERROR(VLOOKUP(A621,salario!A$3:J$32,10,FALSE),"")</f>
        <v/>
      </c>
      <c r="E621" s="49" t="str">
        <f>IFERROR(IF(VLOOKUP(A621,salario!A$3:O$32,15,FALSE)="","",VLOOKUP(A621,salario!A$3:O$32,15,FALSE)),"")</f>
        <v/>
      </c>
      <c r="F621" s="47" t="str">
        <f>IFERROR(VLOOKUP(A621,[5]base_pessoal!$B$2:$P$1504,13,FALSE),"")</f>
        <v/>
      </c>
      <c r="G621" s="50">
        <f>IFERROR(VLOOKUP(A621,salario!A$2:P$91,11,FALSE),0)*B621/30</f>
        <v>0</v>
      </c>
      <c r="H621" s="50">
        <f>SUMIFS(topmanager!$D:$D,topmanager!$C:$C,rs_nova!$A621,topmanager!$A:$A,rs_nova!H$2)+SUMIFS(topmanager!$D:$D,topmanager!$C:$C,rs_nova!$A621,topmanager!$A:$A,63)</f>
        <v>0</v>
      </c>
      <c r="I621" s="50">
        <f>-SUMIFS(topmanager!$D:$D,topmanager!$C:$C,rs_nova!$A621,topmanager!$A:$A,rs_nova!I$2)</f>
        <v>0</v>
      </c>
      <c r="J621" s="50">
        <f>SUMIFS(topmanager!$D:$D,topmanager!$C:$C,rs_nova!$A621,topmanager!$A:$A,rs_nova!J$2)</f>
        <v>0</v>
      </c>
      <c r="K621" s="50">
        <f>SUMIFS(topmanager!$D:$D,topmanager!$C:$C,rs_nova!$A621,topmanager!$A:$A,rs_nova!K$2)+SUMIFS(topmanager!$D:$D,topmanager!$C:$C,rs_nova!$A621,topmanager!$A:$A,911)</f>
        <v>0</v>
      </c>
      <c r="L621" s="50">
        <f>SUMIFS(topmanager!$D:$D,topmanager!$C:$C,rs_nova!$A621,topmanager!$A:$A,rs_nova!L$2)</f>
        <v>0</v>
      </c>
      <c r="M621" s="50">
        <f>SUMIFS(topmanager!$D:$D,topmanager!$C:$C,rs_nova!$A621,topmanager!$A:$A,rs_nova!M$2)+SUMIFS(topmanager!$D:$D,topmanager!$C:$C,rs_nova!$A621,topmanager!$A:$A,908)+SUMIFS(topmanager!$D:$D,topmanager!$C:$C,rs_nova!$A621,topmanager!$A:$A,550)</f>
        <v>0</v>
      </c>
      <c r="N621" s="50">
        <f>SUMIFS(topmanager!$D:$D,topmanager!$C:$C,rs_nova!$A621,topmanager!$A:$A,rs_nova!N$2)</f>
        <v>0</v>
      </c>
      <c r="O621" s="51">
        <f t="shared" si="141"/>
        <v>0</v>
      </c>
      <c r="P621" s="50">
        <f>IFERROR(VLOOKUP($A621,total!$B$4:$AW$437,27,0),0)</f>
        <v>0</v>
      </c>
      <c r="Q621" s="50">
        <f>IFERROR(VLOOKUP($A621,total!$B$4:$AW$437,21,0),0)</f>
        <v>0</v>
      </c>
      <c r="R621" s="50">
        <f>IFERROR(VLOOKUP($A621,total!$B$4:$AW$437,25,0),0)+IFERROR(VLOOKUP($A621,total!$B$4:$AW$437,36,0),0)</f>
        <v>0</v>
      </c>
      <c r="S621" s="50">
        <f>IFERROR(VLOOKUP(A621,gympass!$A$2:$F$148,6,0),0)</f>
        <v>0</v>
      </c>
      <c r="T621" s="50">
        <f>IFERROR(VLOOKUP($A621,total!$B$4:$AW$437,42,0),0)</f>
        <v>0</v>
      </c>
      <c r="U621" s="50">
        <f>IFERROR(VLOOKUP($A621,total!$B$4:$AW$437,32,0),0)</f>
        <v>0</v>
      </c>
      <c r="V621" s="50">
        <f>IFERROR(VLOOKUP($A621,total!$B$4:$AW$437,28,0),0)</f>
        <v>0</v>
      </c>
      <c r="W621" s="50">
        <f>IFERROR(VLOOKUP($A621,total!$B$4:$AX$437,49,0),0)</f>
        <v>0</v>
      </c>
      <c r="X621" s="50"/>
      <c r="Y621" s="50">
        <f>IFERROR(VLOOKUP(A621,#REF!,4,0),0)</f>
        <v>0</v>
      </c>
      <c r="Z621" s="50">
        <f>IFERROR(VLOOKUP(B621,#REF!,8,0),0)</f>
        <v>0</v>
      </c>
      <c r="AA621" s="50">
        <f>IFERROR(VLOOKUP($A621,total!$B$4:$AW$437,45,0),0)</f>
        <v>0</v>
      </c>
      <c r="AB621" s="50">
        <f>IFERROR(VLOOKUP($A621,total!$B$4:$AW$437,48,0),0)</f>
        <v>0</v>
      </c>
      <c r="AC621" s="50">
        <f>IFERROR(VLOOKUP($A621,total!$B$4:$AB$437,19,0),0)</f>
        <v>0</v>
      </c>
      <c r="AD621" s="50">
        <f>IFERROR(VLOOKUP($A621,total!$B$4:$AB$437,10,0),0)</f>
        <v>0</v>
      </c>
      <c r="AE621" s="50">
        <f>IFERROR(VLOOKUP($A621,total!$B$4:$AB$437,13,0),0)-SUMIFS(topmanager!$D:$D,topmanager!$C:$C,rs_nova!$A625,topmanager!$A:$A,856)</f>
        <v>0</v>
      </c>
      <c r="AF621" s="50">
        <f>IFERROR(VLOOKUP($A621,total!$B$4:$AB$437,16,0),0)</f>
        <v>0</v>
      </c>
      <c r="AG621" s="50">
        <f>IFERROR(VLOOKUP($A621,total!$B$4:$AB$437,7,0),0)</f>
        <v>0</v>
      </c>
      <c r="AH621" s="50">
        <f>IFERROR(VLOOKUP($A621,total!$B$4:$AD$437,29,0),0)</f>
        <v>0</v>
      </c>
      <c r="AI621" s="50">
        <f>IFERROR(VLOOKUP(A621,total!$B$4:$AN$437,39,0),0)</f>
        <v>0</v>
      </c>
      <c r="AJ621" s="51">
        <f t="shared" si="142"/>
        <v>0</v>
      </c>
      <c r="AK621" s="50">
        <f t="shared" si="143"/>
        <v>0</v>
      </c>
      <c r="AL621" s="50">
        <f t="shared" si="144"/>
        <v>0</v>
      </c>
      <c r="AM621" s="50">
        <f t="shared" si="145"/>
        <v>0</v>
      </c>
      <c r="AN621" s="50" t="e">
        <f t="shared" si="154"/>
        <v>#REF!</v>
      </c>
      <c r="AO621" s="50" t="e">
        <f t="shared" si="154"/>
        <v>#REF!</v>
      </c>
      <c r="AP621" s="50" t="e">
        <f t="shared" si="154"/>
        <v>#REF!</v>
      </c>
      <c r="AQ621" s="50">
        <f>IFERROR(VLOOKUP(TEXT($A621,"000000"),[6]Página1!$A$8:$S$801,13,FALSE),0)</f>
        <v>0</v>
      </c>
      <c r="AR621" s="50">
        <f>IFERROR(VLOOKUP(TEXT($A621,"000000"),[6]Página1!$A$8:$S$801,16,FALSE),0)</f>
        <v>0</v>
      </c>
      <c r="AS621" s="50">
        <f>IFERROR(VLOOKUP(TEXT($A621,"000000"),[6]Página1!$A$8:$S$801,19,FALSE),0)</f>
        <v>0</v>
      </c>
      <c r="AT621" s="50">
        <f>IFERROR(VLOOKUP(TEXT($A621,"000000"),[7]Página1!$A$8:$R$814,12,FALSE),0)</f>
        <v>0</v>
      </c>
      <c r="AU621" s="50">
        <f>IFERROR(VLOOKUP(TEXT($A621,"000000"),[7]Página1!$A$8:$R$814,15,FALSE),0)</f>
        <v>0</v>
      </c>
      <c r="AV621" s="50">
        <f>IFERROR(VLOOKUP(TEXT($A621,"000000"),[7]Página1!$A$8:$R$814,18,FALSE),0)</f>
        <v>0</v>
      </c>
      <c r="AW621" s="50"/>
      <c r="AX621" s="51" t="e">
        <f t="shared" si="146"/>
        <v>#REF!</v>
      </c>
      <c r="AY621" s="51" t="e">
        <f t="shared" si="147"/>
        <v>#REF!</v>
      </c>
      <c r="AZ621" s="51" t="e">
        <f t="shared" si="148"/>
        <v>#REF!</v>
      </c>
      <c r="BA621" s="51" t="e">
        <f t="shared" si="149"/>
        <v>#REF!</v>
      </c>
      <c r="BB621" s="51">
        <f t="shared" si="150"/>
        <v>0</v>
      </c>
      <c r="BC621" s="51" t="e">
        <f t="shared" si="151"/>
        <v>#REF!</v>
      </c>
      <c r="BD621" s="51">
        <f t="shared" si="152"/>
        <v>0</v>
      </c>
      <c r="BE621" s="51">
        <f>IFERROR(VLOOKUP(A621,salario!A$2:P$91,11,FALSE),0)</f>
        <v>0</v>
      </c>
      <c r="BF621" s="51">
        <f>SUMIFS(topmanager!$D:$D,topmanager!$C:$C,rs_nova!$A621,topmanager!$A:$A,rs_nova!BF$2)</f>
        <v>0</v>
      </c>
      <c r="BG621" s="51">
        <f>SUMIFS(topmanager!$D:$D,topmanager!$C:$C,rs_nova!$A621,topmanager!$A:$A,rs_nova!BG$2)</f>
        <v>0</v>
      </c>
      <c r="BH621" s="51">
        <f>SUMIFS(topmanager!$D:$D,topmanager!$C:$C,rs_nova!$A621,topmanager!$A:$A,rs_nova!BH$2)</f>
        <v>0</v>
      </c>
      <c r="BI621" s="51">
        <f>SUMIFS(topmanager!$D:$D,topmanager!$C:$C,rs_nova!$A621,topmanager!$A:$A,rs_nova!BI$2)</f>
        <v>0</v>
      </c>
      <c r="BJ621" s="51">
        <f>SUMIFS(topmanager!$D:$D,topmanager!$C:$C,rs_nova!$A621,topmanager!$A:$A,rs_nova!BJ$2)+SUMIFS(topmanager!$D:$D,topmanager!$C:$C,rs_nova!$A621,topmanager!$A:$A,rs_nova!BJ$2+1)</f>
        <v>0</v>
      </c>
      <c r="BK621" s="51">
        <f>IFERROR(VLOOKUP(A621,[8]ferias!$C$4:$G$100,5,FALSE),0)</f>
        <v>0</v>
      </c>
      <c r="BL621" s="51">
        <f>SUMIFS(topmanager!$D:$D,topmanager!$C:$C,rs_nova!$A621,topmanager!$A:$A,rs_nova!BL$2)</f>
        <v>0</v>
      </c>
      <c r="BM621" s="51">
        <f>SUMIFS(topmanager!$D:$D,topmanager!$C:$C,rs_nova!$A621,topmanager!$A:$A,rs_nova!BM$2)+SUMIFS(topmanager!$D:$D,topmanager!$C:$C,rs_nova!$A625,topmanager!$A:$A,151)</f>
        <v>0</v>
      </c>
      <c r="BN621" s="51">
        <f t="shared" si="153"/>
        <v>0</v>
      </c>
    </row>
    <row r="622" spans="1:66">
      <c r="A622" s="47" t="e">
        <f>total!#REF!</f>
        <v>#REF!</v>
      </c>
      <c r="B622" s="47">
        <f t="shared" si="140"/>
        <v>0</v>
      </c>
      <c r="C622" s="48" t="e">
        <f>total!#REF!</f>
        <v>#REF!</v>
      </c>
      <c r="D622" s="49" t="str">
        <f>IFERROR(VLOOKUP(A622,salario!A$3:J$32,10,FALSE),"")</f>
        <v/>
      </c>
      <c r="E622" s="49" t="str">
        <f>IFERROR(IF(VLOOKUP(A622,salario!A$3:O$32,15,FALSE)="","",VLOOKUP(A622,salario!A$3:O$32,15,FALSE)),"")</f>
        <v/>
      </c>
      <c r="F622" s="47" t="str">
        <f>IFERROR(VLOOKUP(A622,[5]base_pessoal!$B$2:$P$1504,13,FALSE),"")</f>
        <v/>
      </c>
      <c r="G622" s="50">
        <f>IFERROR(VLOOKUP(A622,salario!A$2:P$91,11,FALSE),0)*B622/30</f>
        <v>0</v>
      </c>
      <c r="H622" s="50">
        <f>SUMIFS(topmanager!$D:$D,topmanager!$C:$C,rs_nova!$A622,topmanager!$A:$A,rs_nova!H$2)+SUMIFS(topmanager!$D:$D,topmanager!$C:$C,rs_nova!$A622,topmanager!$A:$A,63)</f>
        <v>0</v>
      </c>
      <c r="I622" s="50">
        <f>-SUMIFS(topmanager!$D:$D,topmanager!$C:$C,rs_nova!$A622,topmanager!$A:$A,rs_nova!I$2)</f>
        <v>0</v>
      </c>
      <c r="J622" s="50">
        <f>SUMIFS(topmanager!$D:$D,topmanager!$C:$C,rs_nova!$A622,topmanager!$A:$A,rs_nova!J$2)</f>
        <v>0</v>
      </c>
      <c r="K622" s="50">
        <f>SUMIFS(topmanager!$D:$D,topmanager!$C:$C,rs_nova!$A622,topmanager!$A:$A,rs_nova!K$2)+SUMIFS(topmanager!$D:$D,topmanager!$C:$C,rs_nova!$A622,topmanager!$A:$A,911)</f>
        <v>0</v>
      </c>
      <c r="L622" s="50">
        <f>SUMIFS(topmanager!$D:$D,topmanager!$C:$C,rs_nova!$A622,topmanager!$A:$A,rs_nova!L$2)</f>
        <v>0</v>
      </c>
      <c r="M622" s="50">
        <f>SUMIFS(topmanager!$D:$D,topmanager!$C:$C,rs_nova!$A622,topmanager!$A:$A,rs_nova!M$2)+SUMIFS(topmanager!$D:$D,topmanager!$C:$C,rs_nova!$A622,topmanager!$A:$A,908)+SUMIFS(topmanager!$D:$D,topmanager!$C:$C,rs_nova!$A622,topmanager!$A:$A,550)</f>
        <v>0</v>
      </c>
      <c r="N622" s="50">
        <f>SUMIFS(topmanager!$D:$D,topmanager!$C:$C,rs_nova!$A622,topmanager!$A:$A,rs_nova!N$2)</f>
        <v>0</v>
      </c>
      <c r="O622" s="51">
        <f t="shared" si="141"/>
        <v>0</v>
      </c>
      <c r="P622" s="50">
        <f>IFERROR(VLOOKUP($A622,total!$B$4:$AW$437,27,0),0)</f>
        <v>0</v>
      </c>
      <c r="Q622" s="50">
        <f>IFERROR(VLOOKUP($A622,total!$B$4:$AW$437,21,0),0)</f>
        <v>0</v>
      </c>
      <c r="R622" s="50">
        <f>IFERROR(VLOOKUP($A622,total!$B$4:$AW$437,25,0),0)+IFERROR(VLOOKUP($A622,total!$B$4:$AW$437,36,0),0)</f>
        <v>0</v>
      </c>
      <c r="S622" s="50">
        <f>IFERROR(VLOOKUP(A622,gympass!$A$2:$F$148,6,0),0)</f>
        <v>0</v>
      </c>
      <c r="T622" s="50">
        <f>IFERROR(VLOOKUP($A622,total!$B$4:$AW$437,42,0),0)</f>
        <v>0</v>
      </c>
      <c r="U622" s="50">
        <f>IFERROR(VLOOKUP($A622,total!$B$4:$AW$437,32,0),0)</f>
        <v>0</v>
      </c>
      <c r="V622" s="50">
        <f>IFERROR(VLOOKUP($A622,total!$B$4:$AW$437,28,0),0)</f>
        <v>0</v>
      </c>
      <c r="W622" s="50">
        <f>IFERROR(VLOOKUP($A622,total!$B$4:$AX$437,49,0),0)</f>
        <v>0</v>
      </c>
      <c r="X622" s="50"/>
      <c r="Y622" s="50">
        <f>IFERROR(VLOOKUP(A622,#REF!,4,0),0)</f>
        <v>0</v>
      </c>
      <c r="Z622" s="50">
        <f>IFERROR(VLOOKUP(B622,#REF!,8,0),0)</f>
        <v>0</v>
      </c>
      <c r="AA622" s="50">
        <f>IFERROR(VLOOKUP($A622,total!$B$4:$AW$437,45,0),0)</f>
        <v>0</v>
      </c>
      <c r="AB622" s="50">
        <f>IFERROR(VLOOKUP($A622,total!$B$4:$AW$437,48,0),0)</f>
        <v>0</v>
      </c>
      <c r="AC622" s="50">
        <f>IFERROR(VLOOKUP($A622,total!$B$4:$AB$437,19,0),0)</f>
        <v>0</v>
      </c>
      <c r="AD622" s="50">
        <f>IFERROR(VLOOKUP($A622,total!$B$4:$AB$437,10,0),0)</f>
        <v>0</v>
      </c>
      <c r="AE622" s="50">
        <f>IFERROR(VLOOKUP($A622,total!$B$4:$AB$437,13,0),0)-SUMIFS(topmanager!$D:$D,topmanager!$C:$C,rs_nova!$A626,topmanager!$A:$A,856)</f>
        <v>0</v>
      </c>
      <c r="AF622" s="50">
        <f>IFERROR(VLOOKUP($A622,total!$B$4:$AB$437,16,0),0)</f>
        <v>0</v>
      </c>
      <c r="AG622" s="50">
        <f>IFERROR(VLOOKUP($A622,total!$B$4:$AB$437,7,0),0)</f>
        <v>0</v>
      </c>
      <c r="AH622" s="50">
        <f>IFERROR(VLOOKUP($A622,total!$B$4:$AD$437,29,0),0)</f>
        <v>0</v>
      </c>
      <c r="AI622" s="50">
        <f>IFERROR(VLOOKUP(A622,total!$B$4:$AN$437,39,0),0)</f>
        <v>0</v>
      </c>
      <c r="AJ622" s="51">
        <f t="shared" si="142"/>
        <v>0</v>
      </c>
      <c r="AK622" s="50">
        <f t="shared" si="143"/>
        <v>0</v>
      </c>
      <c r="AL622" s="50">
        <f t="shared" si="144"/>
        <v>0</v>
      </c>
      <c r="AM622" s="50">
        <f t="shared" si="145"/>
        <v>0</v>
      </c>
      <c r="AN622" s="50" t="e">
        <f t="shared" si="154"/>
        <v>#REF!</v>
      </c>
      <c r="AO622" s="50" t="e">
        <f t="shared" si="154"/>
        <v>#REF!</v>
      </c>
      <c r="AP622" s="50" t="e">
        <f t="shared" si="154"/>
        <v>#REF!</v>
      </c>
      <c r="AQ622" s="50">
        <f>IFERROR(VLOOKUP(TEXT($A622,"000000"),[6]Página1!$A$8:$S$801,13,FALSE),0)</f>
        <v>0</v>
      </c>
      <c r="AR622" s="50">
        <f>IFERROR(VLOOKUP(TEXT($A622,"000000"),[6]Página1!$A$8:$S$801,16,FALSE),0)</f>
        <v>0</v>
      </c>
      <c r="AS622" s="50">
        <f>IFERROR(VLOOKUP(TEXT($A622,"000000"),[6]Página1!$A$8:$S$801,19,FALSE),0)</f>
        <v>0</v>
      </c>
      <c r="AT622" s="50">
        <f>IFERROR(VLOOKUP(TEXT($A622,"000000"),[7]Página1!$A$8:$R$814,12,FALSE),0)</f>
        <v>0</v>
      </c>
      <c r="AU622" s="50">
        <f>IFERROR(VLOOKUP(TEXT($A622,"000000"),[7]Página1!$A$8:$R$814,15,FALSE),0)</f>
        <v>0</v>
      </c>
      <c r="AV622" s="50">
        <f>IFERROR(VLOOKUP(TEXT($A622,"000000"),[7]Página1!$A$8:$R$814,18,FALSE),0)</f>
        <v>0</v>
      </c>
      <c r="AW622" s="50"/>
      <c r="AX622" s="51" t="e">
        <f t="shared" si="146"/>
        <v>#REF!</v>
      </c>
      <c r="AY622" s="51" t="e">
        <f t="shared" si="147"/>
        <v>#REF!</v>
      </c>
      <c r="AZ622" s="51" t="e">
        <f t="shared" si="148"/>
        <v>#REF!</v>
      </c>
      <c r="BA622" s="51" t="e">
        <f t="shared" si="149"/>
        <v>#REF!</v>
      </c>
      <c r="BB622" s="51">
        <f t="shared" si="150"/>
        <v>0</v>
      </c>
      <c r="BC622" s="51" t="e">
        <f t="shared" si="151"/>
        <v>#REF!</v>
      </c>
      <c r="BD622" s="51">
        <f t="shared" si="152"/>
        <v>0</v>
      </c>
      <c r="BE622" s="51">
        <f>IFERROR(VLOOKUP(A622,salario!A$2:P$91,11,FALSE),0)</f>
        <v>0</v>
      </c>
      <c r="BF622" s="51">
        <f>SUMIFS(topmanager!$D:$D,topmanager!$C:$C,rs_nova!$A622,topmanager!$A:$A,rs_nova!BF$2)</f>
        <v>0</v>
      </c>
      <c r="BG622" s="51">
        <f>SUMIFS(topmanager!$D:$D,topmanager!$C:$C,rs_nova!$A622,topmanager!$A:$A,rs_nova!BG$2)</f>
        <v>0</v>
      </c>
      <c r="BH622" s="51">
        <f>SUMIFS(topmanager!$D:$D,topmanager!$C:$C,rs_nova!$A622,topmanager!$A:$A,rs_nova!BH$2)</f>
        <v>0</v>
      </c>
      <c r="BI622" s="51">
        <f>SUMIFS(topmanager!$D:$D,topmanager!$C:$C,rs_nova!$A622,topmanager!$A:$A,rs_nova!BI$2)</f>
        <v>0</v>
      </c>
      <c r="BJ622" s="51">
        <f>SUMIFS(topmanager!$D:$D,topmanager!$C:$C,rs_nova!$A622,topmanager!$A:$A,rs_nova!BJ$2)+SUMIFS(topmanager!$D:$D,topmanager!$C:$C,rs_nova!$A622,topmanager!$A:$A,rs_nova!BJ$2+1)</f>
        <v>0</v>
      </c>
      <c r="BK622" s="51">
        <f>IFERROR(VLOOKUP(A622,[8]ferias!$C$4:$G$100,5,FALSE),0)</f>
        <v>0</v>
      </c>
      <c r="BL622" s="51">
        <f>SUMIFS(topmanager!$D:$D,topmanager!$C:$C,rs_nova!$A622,topmanager!$A:$A,rs_nova!BL$2)</f>
        <v>0</v>
      </c>
      <c r="BM622" s="51">
        <f>SUMIFS(topmanager!$D:$D,topmanager!$C:$C,rs_nova!$A622,topmanager!$A:$A,rs_nova!BM$2)+SUMIFS(topmanager!$D:$D,topmanager!$C:$C,rs_nova!$A626,topmanager!$A:$A,151)</f>
        <v>0</v>
      </c>
      <c r="BN622" s="51">
        <f t="shared" si="153"/>
        <v>0</v>
      </c>
    </row>
    <row r="623" spans="1:66">
      <c r="A623" s="47" t="e">
        <f>total!#REF!</f>
        <v>#REF!</v>
      </c>
      <c r="B623" s="47">
        <f t="shared" si="140"/>
        <v>0</v>
      </c>
      <c r="C623" s="48" t="e">
        <f>total!#REF!</f>
        <v>#REF!</v>
      </c>
      <c r="D623" s="49" t="str">
        <f>IFERROR(VLOOKUP(A623,salario!A$3:J$32,10,FALSE),"")</f>
        <v/>
      </c>
      <c r="E623" s="49" t="str">
        <f>IFERROR(IF(VLOOKUP(A623,salario!A$3:O$32,15,FALSE)="","",VLOOKUP(A623,salario!A$3:O$32,15,FALSE)),"")</f>
        <v/>
      </c>
      <c r="F623" s="47" t="str">
        <f>IFERROR(VLOOKUP(A623,[5]base_pessoal!$B$2:$P$1504,13,FALSE),"")</f>
        <v/>
      </c>
      <c r="G623" s="50">
        <f>IFERROR(VLOOKUP(A623,salario!A$2:P$91,11,FALSE),0)*B623/30</f>
        <v>0</v>
      </c>
      <c r="H623" s="50">
        <f>SUMIFS(topmanager!$D:$D,topmanager!$C:$C,rs_nova!$A623,topmanager!$A:$A,rs_nova!H$2)+SUMIFS(topmanager!$D:$D,topmanager!$C:$C,rs_nova!$A623,topmanager!$A:$A,63)</f>
        <v>0</v>
      </c>
      <c r="I623" s="50">
        <f>-SUMIFS(topmanager!$D:$D,topmanager!$C:$C,rs_nova!$A623,topmanager!$A:$A,rs_nova!I$2)</f>
        <v>0</v>
      </c>
      <c r="J623" s="50">
        <f>SUMIFS(topmanager!$D:$D,topmanager!$C:$C,rs_nova!$A623,topmanager!$A:$A,rs_nova!J$2)</f>
        <v>0</v>
      </c>
      <c r="K623" s="50">
        <f>SUMIFS(topmanager!$D:$D,topmanager!$C:$C,rs_nova!$A623,topmanager!$A:$A,rs_nova!K$2)+SUMIFS(topmanager!$D:$D,topmanager!$C:$C,rs_nova!$A623,topmanager!$A:$A,911)</f>
        <v>0</v>
      </c>
      <c r="L623" s="50">
        <f>SUMIFS(topmanager!$D:$D,topmanager!$C:$C,rs_nova!$A623,topmanager!$A:$A,rs_nova!L$2)</f>
        <v>0</v>
      </c>
      <c r="M623" s="50">
        <f>SUMIFS(topmanager!$D:$D,topmanager!$C:$C,rs_nova!$A623,topmanager!$A:$A,rs_nova!M$2)+SUMIFS(topmanager!$D:$D,topmanager!$C:$C,rs_nova!$A623,topmanager!$A:$A,908)+SUMIFS(topmanager!$D:$D,topmanager!$C:$C,rs_nova!$A623,topmanager!$A:$A,550)</f>
        <v>0</v>
      </c>
      <c r="N623" s="50">
        <f>SUMIFS(topmanager!$D:$D,topmanager!$C:$C,rs_nova!$A623,topmanager!$A:$A,rs_nova!N$2)</f>
        <v>0</v>
      </c>
      <c r="O623" s="51">
        <f t="shared" si="141"/>
        <v>0</v>
      </c>
      <c r="P623" s="50">
        <f>IFERROR(VLOOKUP($A623,total!$B$4:$AW$437,27,0),0)</f>
        <v>0</v>
      </c>
      <c r="Q623" s="50">
        <f>IFERROR(VLOOKUP($A623,total!$B$4:$AW$437,21,0),0)</f>
        <v>0</v>
      </c>
      <c r="R623" s="50">
        <f>IFERROR(VLOOKUP($A623,total!$B$4:$AW$437,25,0),0)+IFERROR(VLOOKUP($A623,total!$B$4:$AW$437,36,0),0)</f>
        <v>0</v>
      </c>
      <c r="S623" s="50">
        <f>IFERROR(VLOOKUP(A623,gympass!$A$2:$F$148,6,0),0)</f>
        <v>0</v>
      </c>
      <c r="T623" s="50">
        <f>IFERROR(VLOOKUP($A623,total!$B$4:$AW$437,42,0),0)</f>
        <v>0</v>
      </c>
      <c r="U623" s="50">
        <f>IFERROR(VLOOKUP($A623,total!$B$4:$AW$437,32,0),0)</f>
        <v>0</v>
      </c>
      <c r="V623" s="50">
        <f>IFERROR(VLOOKUP($A623,total!$B$4:$AW$437,28,0),0)</f>
        <v>0</v>
      </c>
      <c r="W623" s="50">
        <f>IFERROR(VLOOKUP($A623,total!$B$4:$AX$437,49,0),0)</f>
        <v>0</v>
      </c>
      <c r="X623" s="50"/>
      <c r="Y623" s="50">
        <f>IFERROR(VLOOKUP(A623,#REF!,4,0),0)</f>
        <v>0</v>
      </c>
      <c r="Z623" s="50">
        <f>IFERROR(VLOOKUP(B623,#REF!,8,0),0)</f>
        <v>0</v>
      </c>
      <c r="AA623" s="50">
        <f>IFERROR(VLOOKUP($A623,total!$B$4:$AW$437,45,0),0)</f>
        <v>0</v>
      </c>
      <c r="AB623" s="50">
        <f>IFERROR(VLOOKUP($A623,total!$B$4:$AW$437,48,0),0)</f>
        <v>0</v>
      </c>
      <c r="AC623" s="50">
        <f>IFERROR(VLOOKUP($A623,total!$B$4:$AB$437,19,0),0)</f>
        <v>0</v>
      </c>
      <c r="AD623" s="50">
        <f>IFERROR(VLOOKUP($A623,total!$B$4:$AB$437,10,0),0)</f>
        <v>0</v>
      </c>
      <c r="AE623" s="50">
        <f>IFERROR(VLOOKUP($A623,total!$B$4:$AB$437,13,0),0)-SUMIFS(topmanager!$D:$D,topmanager!$C:$C,rs_nova!$A627,topmanager!$A:$A,856)</f>
        <v>0</v>
      </c>
      <c r="AF623" s="50">
        <f>IFERROR(VLOOKUP($A623,total!$B$4:$AB$437,16,0),0)</f>
        <v>0</v>
      </c>
      <c r="AG623" s="50">
        <f>IFERROR(VLOOKUP($A623,total!$B$4:$AB$437,7,0),0)</f>
        <v>0</v>
      </c>
      <c r="AH623" s="50">
        <f>IFERROR(VLOOKUP($A623,total!$B$4:$AD$437,29,0),0)</f>
        <v>0</v>
      </c>
      <c r="AI623" s="50">
        <f>IFERROR(VLOOKUP(A623,total!$B$4:$AN$437,39,0),0)</f>
        <v>0</v>
      </c>
      <c r="AJ623" s="51">
        <f t="shared" si="142"/>
        <v>0</v>
      </c>
      <c r="AK623" s="50">
        <f t="shared" si="143"/>
        <v>0</v>
      </c>
      <c r="AL623" s="50">
        <f t="shared" si="144"/>
        <v>0</v>
      </c>
      <c r="AM623" s="50">
        <f t="shared" si="145"/>
        <v>0</v>
      </c>
      <c r="AN623" s="50" t="e">
        <f t="shared" si="154"/>
        <v>#REF!</v>
      </c>
      <c r="AO623" s="50" t="e">
        <f t="shared" si="154"/>
        <v>#REF!</v>
      </c>
      <c r="AP623" s="50" t="e">
        <f t="shared" si="154"/>
        <v>#REF!</v>
      </c>
      <c r="AQ623" s="50">
        <f>IFERROR(VLOOKUP(TEXT($A623,"000000"),[6]Página1!$A$8:$S$801,13,FALSE),0)</f>
        <v>0</v>
      </c>
      <c r="AR623" s="50">
        <f>IFERROR(VLOOKUP(TEXT($A623,"000000"),[6]Página1!$A$8:$S$801,16,FALSE),0)</f>
        <v>0</v>
      </c>
      <c r="AS623" s="50">
        <f>IFERROR(VLOOKUP(TEXT($A623,"000000"),[6]Página1!$A$8:$S$801,19,FALSE),0)</f>
        <v>0</v>
      </c>
      <c r="AT623" s="50">
        <f>IFERROR(VLOOKUP(TEXT($A623,"000000"),[7]Página1!$A$8:$R$814,12,FALSE),0)</f>
        <v>0</v>
      </c>
      <c r="AU623" s="50">
        <f>IFERROR(VLOOKUP(TEXT($A623,"000000"),[7]Página1!$A$8:$R$814,15,FALSE),0)</f>
        <v>0</v>
      </c>
      <c r="AV623" s="50">
        <f>IFERROR(VLOOKUP(TEXT($A623,"000000"),[7]Página1!$A$8:$R$814,18,FALSE),0)</f>
        <v>0</v>
      </c>
      <c r="AW623" s="50"/>
      <c r="AX623" s="51" t="e">
        <f t="shared" si="146"/>
        <v>#REF!</v>
      </c>
      <c r="AY623" s="51" t="e">
        <f t="shared" si="147"/>
        <v>#REF!</v>
      </c>
      <c r="AZ623" s="51" t="e">
        <f t="shared" si="148"/>
        <v>#REF!</v>
      </c>
      <c r="BA623" s="51" t="e">
        <f t="shared" si="149"/>
        <v>#REF!</v>
      </c>
      <c r="BB623" s="51">
        <f t="shared" si="150"/>
        <v>0</v>
      </c>
      <c r="BC623" s="51" t="e">
        <f t="shared" si="151"/>
        <v>#REF!</v>
      </c>
      <c r="BD623" s="51">
        <f t="shared" si="152"/>
        <v>0</v>
      </c>
      <c r="BE623" s="51">
        <f>IFERROR(VLOOKUP(A623,salario!A$2:P$91,11,FALSE),0)</f>
        <v>0</v>
      </c>
      <c r="BF623" s="51">
        <f>SUMIFS(topmanager!$D:$D,topmanager!$C:$C,rs_nova!$A623,topmanager!$A:$A,rs_nova!BF$2)</f>
        <v>0</v>
      </c>
      <c r="BG623" s="51">
        <f>SUMIFS(topmanager!$D:$D,topmanager!$C:$C,rs_nova!$A623,topmanager!$A:$A,rs_nova!BG$2)</f>
        <v>0</v>
      </c>
      <c r="BH623" s="51">
        <f>SUMIFS(topmanager!$D:$D,topmanager!$C:$C,rs_nova!$A623,topmanager!$A:$A,rs_nova!BH$2)</f>
        <v>0</v>
      </c>
      <c r="BI623" s="51">
        <f>SUMIFS(topmanager!$D:$D,topmanager!$C:$C,rs_nova!$A623,topmanager!$A:$A,rs_nova!BI$2)</f>
        <v>0</v>
      </c>
      <c r="BJ623" s="51">
        <f>SUMIFS(topmanager!$D:$D,topmanager!$C:$C,rs_nova!$A623,topmanager!$A:$A,rs_nova!BJ$2)+SUMIFS(topmanager!$D:$D,topmanager!$C:$C,rs_nova!$A623,topmanager!$A:$A,rs_nova!BJ$2+1)</f>
        <v>0</v>
      </c>
      <c r="BK623" s="51">
        <f>IFERROR(VLOOKUP(A623,[8]ferias!$C$4:$G$100,5,FALSE),0)</f>
        <v>0</v>
      </c>
      <c r="BL623" s="51">
        <f>SUMIFS(topmanager!$D:$D,topmanager!$C:$C,rs_nova!$A623,topmanager!$A:$A,rs_nova!BL$2)</f>
        <v>0</v>
      </c>
      <c r="BM623" s="51">
        <f>SUMIFS(topmanager!$D:$D,topmanager!$C:$C,rs_nova!$A623,topmanager!$A:$A,rs_nova!BM$2)+SUMIFS(topmanager!$D:$D,topmanager!$C:$C,rs_nova!$A627,topmanager!$A:$A,151)</f>
        <v>0</v>
      </c>
      <c r="BN623" s="51">
        <f t="shared" si="153"/>
        <v>0</v>
      </c>
    </row>
    <row r="624" spans="1:66">
      <c r="A624" s="47" t="e">
        <f>total!#REF!</f>
        <v>#REF!</v>
      </c>
      <c r="B624" s="47">
        <f t="shared" si="140"/>
        <v>0</v>
      </c>
      <c r="C624" s="48" t="e">
        <f>total!#REF!</f>
        <v>#REF!</v>
      </c>
      <c r="D624" s="49" t="str">
        <f>IFERROR(VLOOKUP(A624,salario!A$3:J$32,10,FALSE),"")</f>
        <v/>
      </c>
      <c r="E624" s="49" t="str">
        <f>IFERROR(IF(VLOOKUP(A624,salario!A$3:O$32,15,FALSE)="","",VLOOKUP(A624,salario!A$3:O$32,15,FALSE)),"")</f>
        <v/>
      </c>
      <c r="F624" s="47" t="str">
        <f>IFERROR(VLOOKUP(A624,[5]base_pessoal!$B$2:$P$1504,13,FALSE),"")</f>
        <v/>
      </c>
      <c r="G624" s="50">
        <f>IFERROR(VLOOKUP(A624,salario!A$2:P$91,11,FALSE),0)*B624/30</f>
        <v>0</v>
      </c>
      <c r="H624" s="50">
        <f>SUMIFS(topmanager!$D:$D,topmanager!$C:$C,rs_nova!$A624,topmanager!$A:$A,rs_nova!H$2)+SUMIFS(topmanager!$D:$D,topmanager!$C:$C,rs_nova!$A624,topmanager!$A:$A,63)</f>
        <v>0</v>
      </c>
      <c r="I624" s="50">
        <f>-SUMIFS(topmanager!$D:$D,topmanager!$C:$C,rs_nova!$A624,topmanager!$A:$A,rs_nova!I$2)</f>
        <v>0</v>
      </c>
      <c r="J624" s="50">
        <f>SUMIFS(topmanager!$D:$D,topmanager!$C:$C,rs_nova!$A624,topmanager!$A:$A,rs_nova!J$2)</f>
        <v>0</v>
      </c>
      <c r="K624" s="50">
        <f>SUMIFS(topmanager!$D:$D,topmanager!$C:$C,rs_nova!$A624,topmanager!$A:$A,rs_nova!K$2)+SUMIFS(topmanager!$D:$D,topmanager!$C:$C,rs_nova!$A624,topmanager!$A:$A,911)</f>
        <v>0</v>
      </c>
      <c r="L624" s="50">
        <f>SUMIFS(topmanager!$D:$D,topmanager!$C:$C,rs_nova!$A624,topmanager!$A:$A,rs_nova!L$2)</f>
        <v>0</v>
      </c>
      <c r="M624" s="50">
        <f>SUMIFS(topmanager!$D:$D,topmanager!$C:$C,rs_nova!$A624,topmanager!$A:$A,rs_nova!M$2)+SUMIFS(topmanager!$D:$D,topmanager!$C:$C,rs_nova!$A624,topmanager!$A:$A,908)+SUMIFS(topmanager!$D:$D,topmanager!$C:$C,rs_nova!$A624,topmanager!$A:$A,550)</f>
        <v>0</v>
      </c>
      <c r="N624" s="50">
        <f>SUMIFS(topmanager!$D:$D,topmanager!$C:$C,rs_nova!$A624,topmanager!$A:$A,rs_nova!N$2)</f>
        <v>0</v>
      </c>
      <c r="O624" s="51">
        <f t="shared" si="141"/>
        <v>0</v>
      </c>
      <c r="P624" s="50">
        <f>IFERROR(VLOOKUP($A624,total!$B$4:$AW$437,27,0),0)</f>
        <v>0</v>
      </c>
      <c r="Q624" s="50">
        <f>IFERROR(VLOOKUP($A624,total!$B$4:$AW$437,21,0),0)</f>
        <v>0</v>
      </c>
      <c r="R624" s="50">
        <f>IFERROR(VLOOKUP($A624,total!$B$4:$AW$437,25,0),0)+IFERROR(VLOOKUP($A624,total!$B$4:$AW$437,36,0),0)</f>
        <v>0</v>
      </c>
      <c r="S624" s="50">
        <f>IFERROR(VLOOKUP(A624,gympass!$A$2:$F$148,6,0),0)</f>
        <v>0</v>
      </c>
      <c r="T624" s="50">
        <f>IFERROR(VLOOKUP($A624,total!$B$4:$AW$437,42,0),0)</f>
        <v>0</v>
      </c>
      <c r="U624" s="50">
        <f>IFERROR(VLOOKUP($A624,total!$B$4:$AW$437,32,0),0)</f>
        <v>0</v>
      </c>
      <c r="V624" s="50">
        <f>IFERROR(VLOOKUP($A624,total!$B$4:$AW$437,28,0),0)</f>
        <v>0</v>
      </c>
      <c r="W624" s="50">
        <f>IFERROR(VLOOKUP($A624,total!$B$4:$AX$437,49,0),0)</f>
        <v>0</v>
      </c>
      <c r="X624" s="50"/>
      <c r="Y624" s="50">
        <f>IFERROR(VLOOKUP(A624,#REF!,4,0),0)</f>
        <v>0</v>
      </c>
      <c r="Z624" s="50">
        <f>IFERROR(VLOOKUP(B624,#REF!,8,0),0)</f>
        <v>0</v>
      </c>
      <c r="AA624" s="50">
        <f>IFERROR(VLOOKUP($A624,total!$B$4:$AW$437,45,0),0)</f>
        <v>0</v>
      </c>
      <c r="AB624" s="50">
        <f>IFERROR(VLOOKUP($A624,total!$B$4:$AW$437,48,0),0)</f>
        <v>0</v>
      </c>
      <c r="AC624" s="50">
        <f>IFERROR(VLOOKUP($A624,total!$B$4:$AB$437,19,0),0)</f>
        <v>0</v>
      </c>
      <c r="AD624" s="50">
        <f>IFERROR(VLOOKUP($A624,total!$B$4:$AB$437,10,0),0)</f>
        <v>0</v>
      </c>
      <c r="AE624" s="50">
        <f>IFERROR(VLOOKUP($A624,total!$B$4:$AB$437,13,0),0)-SUMIFS(topmanager!$D:$D,topmanager!$C:$C,rs_nova!$A628,topmanager!$A:$A,856)</f>
        <v>0</v>
      </c>
      <c r="AF624" s="50">
        <f>IFERROR(VLOOKUP($A624,total!$B$4:$AB$437,16,0),0)</f>
        <v>0</v>
      </c>
      <c r="AG624" s="50">
        <f>IFERROR(VLOOKUP($A624,total!$B$4:$AB$437,7,0),0)</f>
        <v>0</v>
      </c>
      <c r="AH624" s="50">
        <f>IFERROR(VLOOKUP($A624,total!$B$4:$AD$437,29,0),0)</f>
        <v>0</v>
      </c>
      <c r="AI624" s="50">
        <f>IFERROR(VLOOKUP(A624,total!$B$4:$AN$437,39,0),0)</f>
        <v>0</v>
      </c>
      <c r="AJ624" s="51">
        <f t="shared" si="142"/>
        <v>0</v>
      </c>
      <c r="AK624" s="50">
        <f t="shared" si="143"/>
        <v>0</v>
      </c>
      <c r="AL624" s="50">
        <f t="shared" si="144"/>
        <v>0</v>
      </c>
      <c r="AM624" s="50">
        <f t="shared" si="145"/>
        <v>0</v>
      </c>
      <c r="AN624" s="50" t="e">
        <f t="shared" si="154"/>
        <v>#REF!</v>
      </c>
      <c r="AO624" s="50" t="e">
        <f t="shared" si="154"/>
        <v>#REF!</v>
      </c>
      <c r="AP624" s="50" t="e">
        <f t="shared" si="154"/>
        <v>#REF!</v>
      </c>
      <c r="AQ624" s="50">
        <f>IFERROR(VLOOKUP(TEXT($A624,"000000"),[6]Página1!$A$8:$S$801,13,FALSE),0)</f>
        <v>0</v>
      </c>
      <c r="AR624" s="50">
        <f>IFERROR(VLOOKUP(TEXT($A624,"000000"),[6]Página1!$A$8:$S$801,16,FALSE),0)</f>
        <v>0</v>
      </c>
      <c r="AS624" s="50">
        <f>IFERROR(VLOOKUP(TEXT($A624,"000000"),[6]Página1!$A$8:$S$801,19,FALSE),0)</f>
        <v>0</v>
      </c>
      <c r="AT624" s="50">
        <f>IFERROR(VLOOKUP(TEXT($A624,"000000"),[7]Página1!$A$8:$R$814,12,FALSE),0)</f>
        <v>0</v>
      </c>
      <c r="AU624" s="50">
        <f>IFERROR(VLOOKUP(TEXT($A624,"000000"),[7]Página1!$A$8:$R$814,15,FALSE),0)</f>
        <v>0</v>
      </c>
      <c r="AV624" s="50">
        <f>IFERROR(VLOOKUP(TEXT($A624,"000000"),[7]Página1!$A$8:$R$814,18,FALSE),0)</f>
        <v>0</v>
      </c>
      <c r="AW624" s="50"/>
      <c r="AX624" s="51" t="e">
        <f t="shared" si="146"/>
        <v>#REF!</v>
      </c>
      <c r="AY624" s="51" t="e">
        <f t="shared" si="147"/>
        <v>#REF!</v>
      </c>
      <c r="AZ624" s="51" t="e">
        <f t="shared" si="148"/>
        <v>#REF!</v>
      </c>
      <c r="BA624" s="51" t="e">
        <f t="shared" si="149"/>
        <v>#REF!</v>
      </c>
      <c r="BB624" s="51">
        <f t="shared" si="150"/>
        <v>0</v>
      </c>
      <c r="BC624" s="51" t="e">
        <f t="shared" si="151"/>
        <v>#REF!</v>
      </c>
      <c r="BD624" s="51">
        <f t="shared" si="152"/>
        <v>0</v>
      </c>
      <c r="BE624" s="51">
        <f>IFERROR(VLOOKUP(A624,salario!A$2:P$91,11,FALSE),0)</f>
        <v>0</v>
      </c>
      <c r="BF624" s="51">
        <f>SUMIFS(topmanager!$D:$D,topmanager!$C:$C,rs_nova!$A624,topmanager!$A:$A,rs_nova!BF$2)</f>
        <v>0</v>
      </c>
      <c r="BG624" s="51">
        <f>SUMIFS(topmanager!$D:$D,topmanager!$C:$C,rs_nova!$A624,topmanager!$A:$A,rs_nova!BG$2)</f>
        <v>0</v>
      </c>
      <c r="BH624" s="51">
        <f>SUMIFS(topmanager!$D:$D,topmanager!$C:$C,rs_nova!$A624,topmanager!$A:$A,rs_nova!BH$2)</f>
        <v>0</v>
      </c>
      <c r="BI624" s="51">
        <f>SUMIFS(topmanager!$D:$D,topmanager!$C:$C,rs_nova!$A624,topmanager!$A:$A,rs_nova!BI$2)</f>
        <v>0</v>
      </c>
      <c r="BJ624" s="51">
        <f>SUMIFS(topmanager!$D:$D,topmanager!$C:$C,rs_nova!$A624,topmanager!$A:$A,rs_nova!BJ$2)+SUMIFS(topmanager!$D:$D,topmanager!$C:$C,rs_nova!$A624,topmanager!$A:$A,rs_nova!BJ$2+1)</f>
        <v>0</v>
      </c>
      <c r="BK624" s="51">
        <f>IFERROR(VLOOKUP(A624,[8]ferias!$C$4:$G$100,5,FALSE),0)</f>
        <v>0</v>
      </c>
      <c r="BL624" s="51">
        <f>SUMIFS(topmanager!$D:$D,topmanager!$C:$C,rs_nova!$A624,topmanager!$A:$A,rs_nova!BL$2)</f>
        <v>0</v>
      </c>
      <c r="BM624" s="51">
        <f>SUMIFS(topmanager!$D:$D,topmanager!$C:$C,rs_nova!$A624,topmanager!$A:$A,rs_nova!BM$2)+SUMIFS(topmanager!$D:$D,topmanager!$C:$C,rs_nova!$A628,topmanager!$A:$A,151)</f>
        <v>0</v>
      </c>
      <c r="BN624" s="51">
        <f t="shared" si="153"/>
        <v>0</v>
      </c>
    </row>
    <row r="625" spans="1:66">
      <c r="A625" s="47" t="e">
        <f>total!#REF!</f>
        <v>#REF!</v>
      </c>
      <c r="B625" s="47">
        <f t="shared" si="140"/>
        <v>0</v>
      </c>
      <c r="C625" s="48" t="e">
        <f>total!#REF!</f>
        <v>#REF!</v>
      </c>
      <c r="D625" s="49" t="str">
        <f>IFERROR(VLOOKUP(A625,salario!A$3:J$32,10,FALSE),"")</f>
        <v/>
      </c>
      <c r="E625" s="49" t="str">
        <f>IFERROR(IF(VLOOKUP(A625,salario!A$3:O$32,15,FALSE)="","",VLOOKUP(A625,salario!A$3:O$32,15,FALSE)),"")</f>
        <v/>
      </c>
      <c r="F625" s="47" t="str">
        <f>IFERROR(VLOOKUP(A625,[5]base_pessoal!$B$2:$P$1504,13,FALSE),"")</f>
        <v/>
      </c>
      <c r="G625" s="50">
        <f>IFERROR(VLOOKUP(A625,salario!A$2:P$91,11,FALSE),0)*B625/30</f>
        <v>0</v>
      </c>
      <c r="H625" s="50">
        <f>SUMIFS(topmanager!$D:$D,topmanager!$C:$C,rs_nova!$A625,topmanager!$A:$A,rs_nova!H$2)+SUMIFS(topmanager!$D:$D,topmanager!$C:$C,rs_nova!$A625,topmanager!$A:$A,63)</f>
        <v>0</v>
      </c>
      <c r="I625" s="50">
        <f>-SUMIFS(topmanager!$D:$D,topmanager!$C:$C,rs_nova!$A625,topmanager!$A:$A,rs_nova!I$2)</f>
        <v>0</v>
      </c>
      <c r="J625" s="50">
        <f>SUMIFS(topmanager!$D:$D,topmanager!$C:$C,rs_nova!$A625,topmanager!$A:$A,rs_nova!J$2)</f>
        <v>0</v>
      </c>
      <c r="K625" s="50">
        <f>SUMIFS(topmanager!$D:$D,topmanager!$C:$C,rs_nova!$A625,topmanager!$A:$A,rs_nova!K$2)+SUMIFS(topmanager!$D:$D,topmanager!$C:$C,rs_nova!$A625,topmanager!$A:$A,911)</f>
        <v>0</v>
      </c>
      <c r="L625" s="50">
        <f>SUMIFS(topmanager!$D:$D,topmanager!$C:$C,rs_nova!$A625,topmanager!$A:$A,rs_nova!L$2)</f>
        <v>0</v>
      </c>
      <c r="M625" s="50">
        <f>SUMIFS(topmanager!$D:$D,topmanager!$C:$C,rs_nova!$A625,topmanager!$A:$A,rs_nova!M$2)+SUMIFS(topmanager!$D:$D,topmanager!$C:$C,rs_nova!$A625,topmanager!$A:$A,908)+SUMIFS(topmanager!$D:$D,topmanager!$C:$C,rs_nova!$A625,topmanager!$A:$A,550)</f>
        <v>0</v>
      </c>
      <c r="N625" s="50">
        <f>SUMIFS(topmanager!$D:$D,topmanager!$C:$C,rs_nova!$A625,topmanager!$A:$A,rs_nova!N$2)</f>
        <v>0</v>
      </c>
      <c r="O625" s="51">
        <f t="shared" si="141"/>
        <v>0</v>
      </c>
      <c r="P625" s="50">
        <f>IFERROR(VLOOKUP($A625,total!$B$4:$AW$437,27,0),0)</f>
        <v>0</v>
      </c>
      <c r="Q625" s="50">
        <f>IFERROR(VLOOKUP($A625,total!$B$4:$AW$437,21,0),0)</f>
        <v>0</v>
      </c>
      <c r="R625" s="50">
        <f>IFERROR(VLOOKUP($A625,total!$B$4:$AW$437,25,0),0)+IFERROR(VLOOKUP($A625,total!$B$4:$AW$437,36,0),0)</f>
        <v>0</v>
      </c>
      <c r="S625" s="50">
        <f>IFERROR(VLOOKUP(A625,gympass!$A$2:$F$148,6,0),0)</f>
        <v>0</v>
      </c>
      <c r="T625" s="50">
        <f>IFERROR(VLOOKUP($A625,total!$B$4:$AW$437,42,0),0)</f>
        <v>0</v>
      </c>
      <c r="U625" s="50">
        <f>IFERROR(VLOOKUP($A625,total!$B$4:$AW$437,32,0),0)</f>
        <v>0</v>
      </c>
      <c r="V625" s="50">
        <f>IFERROR(VLOOKUP($A625,total!$B$4:$AW$437,28,0),0)</f>
        <v>0</v>
      </c>
      <c r="W625" s="50">
        <f>IFERROR(VLOOKUP($A625,total!$B$4:$AX$437,49,0),0)</f>
        <v>0</v>
      </c>
      <c r="X625" s="50"/>
      <c r="Y625" s="50">
        <f>IFERROR(VLOOKUP(A625,#REF!,4,0),0)</f>
        <v>0</v>
      </c>
      <c r="Z625" s="50">
        <f>IFERROR(VLOOKUP(B625,#REF!,8,0),0)</f>
        <v>0</v>
      </c>
      <c r="AA625" s="50">
        <f>IFERROR(VLOOKUP($A625,total!$B$4:$AW$437,45,0),0)</f>
        <v>0</v>
      </c>
      <c r="AB625" s="50">
        <f>IFERROR(VLOOKUP($A625,total!$B$4:$AW$437,48,0),0)</f>
        <v>0</v>
      </c>
      <c r="AC625" s="50">
        <f>IFERROR(VLOOKUP($A625,total!$B$4:$AB$437,19,0),0)</f>
        <v>0</v>
      </c>
      <c r="AD625" s="50">
        <f>IFERROR(VLOOKUP($A625,total!$B$4:$AB$437,10,0),0)</f>
        <v>0</v>
      </c>
      <c r="AE625" s="50">
        <f>IFERROR(VLOOKUP($A625,total!$B$4:$AB$437,13,0),0)-SUMIFS(topmanager!$D:$D,topmanager!$C:$C,rs_nova!$A629,topmanager!$A:$A,856)</f>
        <v>0</v>
      </c>
      <c r="AF625" s="50">
        <f>IFERROR(VLOOKUP($A625,total!$B$4:$AB$437,16,0),0)</f>
        <v>0</v>
      </c>
      <c r="AG625" s="50">
        <f>IFERROR(VLOOKUP($A625,total!$B$4:$AB$437,7,0),0)</f>
        <v>0</v>
      </c>
      <c r="AH625" s="50">
        <f>IFERROR(VLOOKUP($A625,total!$B$4:$AD$437,29,0),0)</f>
        <v>0</v>
      </c>
      <c r="AI625" s="50">
        <f>IFERROR(VLOOKUP(A625,total!$B$4:$AN$437,39,0),0)</f>
        <v>0</v>
      </c>
      <c r="AJ625" s="51">
        <f t="shared" si="142"/>
        <v>0</v>
      </c>
      <c r="AK625" s="50">
        <f t="shared" si="143"/>
        <v>0</v>
      </c>
      <c r="AL625" s="50">
        <f t="shared" si="144"/>
        <v>0</v>
      </c>
      <c r="AM625" s="50">
        <f t="shared" si="145"/>
        <v>0</v>
      </c>
      <c r="AN625" s="50" t="e">
        <f t="shared" si="154"/>
        <v>#REF!</v>
      </c>
      <c r="AO625" s="50" t="e">
        <f t="shared" si="154"/>
        <v>#REF!</v>
      </c>
      <c r="AP625" s="50" t="e">
        <f t="shared" si="154"/>
        <v>#REF!</v>
      </c>
      <c r="AQ625" s="50">
        <f>IFERROR(VLOOKUP(TEXT($A625,"000000"),[6]Página1!$A$8:$S$801,13,FALSE),0)</f>
        <v>0</v>
      </c>
      <c r="AR625" s="50">
        <f>IFERROR(VLOOKUP(TEXT($A625,"000000"),[6]Página1!$A$8:$S$801,16,FALSE),0)</f>
        <v>0</v>
      </c>
      <c r="AS625" s="50">
        <f>IFERROR(VLOOKUP(TEXT($A625,"000000"),[6]Página1!$A$8:$S$801,19,FALSE),0)</f>
        <v>0</v>
      </c>
      <c r="AT625" s="50">
        <f>IFERROR(VLOOKUP(TEXT($A625,"000000"),[7]Página1!$A$8:$R$814,12,FALSE),0)</f>
        <v>0</v>
      </c>
      <c r="AU625" s="50">
        <f>IFERROR(VLOOKUP(TEXT($A625,"000000"),[7]Página1!$A$8:$R$814,15,FALSE),0)</f>
        <v>0</v>
      </c>
      <c r="AV625" s="50">
        <f>IFERROR(VLOOKUP(TEXT($A625,"000000"),[7]Página1!$A$8:$R$814,18,FALSE),0)</f>
        <v>0</v>
      </c>
      <c r="AW625" s="50"/>
      <c r="AX625" s="51" t="e">
        <f t="shared" si="146"/>
        <v>#REF!</v>
      </c>
      <c r="AY625" s="51" t="e">
        <f t="shared" si="147"/>
        <v>#REF!</v>
      </c>
      <c r="AZ625" s="51" t="e">
        <f t="shared" si="148"/>
        <v>#REF!</v>
      </c>
      <c r="BA625" s="51" t="e">
        <f t="shared" si="149"/>
        <v>#REF!</v>
      </c>
      <c r="BB625" s="51">
        <f t="shared" si="150"/>
        <v>0</v>
      </c>
      <c r="BC625" s="51" t="e">
        <f t="shared" si="151"/>
        <v>#REF!</v>
      </c>
      <c r="BD625" s="51">
        <f t="shared" si="152"/>
        <v>0</v>
      </c>
      <c r="BE625" s="51">
        <f>IFERROR(VLOOKUP(A625,salario!A$2:P$91,11,FALSE),0)</f>
        <v>0</v>
      </c>
      <c r="BF625" s="51">
        <f>SUMIFS(topmanager!$D:$D,topmanager!$C:$C,rs_nova!$A625,topmanager!$A:$A,rs_nova!BF$2)</f>
        <v>0</v>
      </c>
      <c r="BG625" s="51">
        <f>SUMIFS(topmanager!$D:$D,topmanager!$C:$C,rs_nova!$A625,topmanager!$A:$A,rs_nova!BG$2)</f>
        <v>0</v>
      </c>
      <c r="BH625" s="51">
        <f>SUMIFS(topmanager!$D:$D,topmanager!$C:$C,rs_nova!$A625,topmanager!$A:$A,rs_nova!BH$2)</f>
        <v>0</v>
      </c>
      <c r="BI625" s="51">
        <f>SUMIFS(topmanager!$D:$D,topmanager!$C:$C,rs_nova!$A625,topmanager!$A:$A,rs_nova!BI$2)</f>
        <v>0</v>
      </c>
      <c r="BJ625" s="51">
        <f>SUMIFS(topmanager!$D:$D,topmanager!$C:$C,rs_nova!$A625,topmanager!$A:$A,rs_nova!BJ$2)+SUMIFS(topmanager!$D:$D,topmanager!$C:$C,rs_nova!$A625,topmanager!$A:$A,rs_nova!BJ$2+1)</f>
        <v>0</v>
      </c>
      <c r="BK625" s="51">
        <f>IFERROR(VLOOKUP(A625,[8]ferias!$C$4:$G$100,5,FALSE),0)</f>
        <v>0</v>
      </c>
      <c r="BL625" s="51">
        <f>SUMIFS(topmanager!$D:$D,topmanager!$C:$C,rs_nova!$A625,topmanager!$A:$A,rs_nova!BL$2)</f>
        <v>0</v>
      </c>
      <c r="BM625" s="51">
        <f>SUMIFS(topmanager!$D:$D,topmanager!$C:$C,rs_nova!$A625,topmanager!$A:$A,rs_nova!BM$2)+SUMIFS(topmanager!$D:$D,topmanager!$C:$C,rs_nova!$A629,topmanager!$A:$A,151)</f>
        <v>0</v>
      </c>
      <c r="BN625" s="51">
        <f t="shared" si="153"/>
        <v>0</v>
      </c>
    </row>
    <row r="626" spans="1:66">
      <c r="A626" s="47" t="e">
        <f>total!#REF!</f>
        <v>#REF!</v>
      </c>
      <c r="B626" s="47">
        <f t="shared" si="140"/>
        <v>0</v>
      </c>
      <c r="C626" s="48" t="e">
        <f>total!#REF!</f>
        <v>#REF!</v>
      </c>
      <c r="D626" s="49" t="str">
        <f>IFERROR(VLOOKUP(A626,salario!A$3:J$32,10,FALSE),"")</f>
        <v/>
      </c>
      <c r="E626" s="49" t="str">
        <f>IFERROR(IF(VLOOKUP(A626,salario!A$3:O$32,15,FALSE)="","",VLOOKUP(A626,salario!A$3:O$32,15,FALSE)),"")</f>
        <v/>
      </c>
      <c r="F626" s="47" t="str">
        <f>IFERROR(VLOOKUP(A626,[5]base_pessoal!$B$2:$P$1504,13,FALSE),"")</f>
        <v/>
      </c>
      <c r="G626" s="50">
        <f>IFERROR(VLOOKUP(A626,salario!A$2:P$91,11,FALSE),0)*B626/30</f>
        <v>0</v>
      </c>
      <c r="H626" s="50">
        <f>SUMIFS(topmanager!$D:$D,topmanager!$C:$C,rs_nova!$A626,topmanager!$A:$A,rs_nova!H$2)+SUMIFS(topmanager!$D:$D,topmanager!$C:$C,rs_nova!$A626,topmanager!$A:$A,63)</f>
        <v>0</v>
      </c>
      <c r="I626" s="50">
        <f>-SUMIFS(topmanager!$D:$D,topmanager!$C:$C,rs_nova!$A626,topmanager!$A:$A,rs_nova!I$2)</f>
        <v>0</v>
      </c>
      <c r="J626" s="50">
        <f>SUMIFS(topmanager!$D:$D,topmanager!$C:$C,rs_nova!$A626,topmanager!$A:$A,rs_nova!J$2)</f>
        <v>0</v>
      </c>
      <c r="K626" s="50">
        <f>SUMIFS(topmanager!$D:$D,topmanager!$C:$C,rs_nova!$A626,topmanager!$A:$A,rs_nova!K$2)+SUMIFS(topmanager!$D:$D,topmanager!$C:$C,rs_nova!$A626,topmanager!$A:$A,911)</f>
        <v>0</v>
      </c>
      <c r="L626" s="50">
        <f>SUMIFS(topmanager!$D:$D,topmanager!$C:$C,rs_nova!$A626,topmanager!$A:$A,rs_nova!L$2)</f>
        <v>0</v>
      </c>
      <c r="M626" s="50">
        <f>SUMIFS(topmanager!$D:$D,topmanager!$C:$C,rs_nova!$A626,topmanager!$A:$A,rs_nova!M$2)+SUMIFS(topmanager!$D:$D,topmanager!$C:$C,rs_nova!$A626,topmanager!$A:$A,908)+SUMIFS(topmanager!$D:$D,topmanager!$C:$C,rs_nova!$A626,topmanager!$A:$A,550)</f>
        <v>0</v>
      </c>
      <c r="N626" s="50">
        <f>SUMIFS(topmanager!$D:$D,topmanager!$C:$C,rs_nova!$A626,topmanager!$A:$A,rs_nova!N$2)</f>
        <v>0</v>
      </c>
      <c r="O626" s="51">
        <f t="shared" si="141"/>
        <v>0</v>
      </c>
      <c r="P626" s="50">
        <f>IFERROR(VLOOKUP($A626,total!$B$4:$AW$437,27,0),0)</f>
        <v>0</v>
      </c>
      <c r="Q626" s="50">
        <f>IFERROR(VLOOKUP($A626,total!$B$4:$AW$437,21,0),0)</f>
        <v>0</v>
      </c>
      <c r="R626" s="50">
        <f>IFERROR(VLOOKUP($A626,total!$B$4:$AW$437,25,0),0)+IFERROR(VLOOKUP($A626,total!$B$4:$AW$437,36,0),0)</f>
        <v>0</v>
      </c>
      <c r="S626" s="50">
        <f>IFERROR(VLOOKUP(A626,gympass!$A$2:$F$148,6,0),0)</f>
        <v>0</v>
      </c>
      <c r="T626" s="50">
        <f>IFERROR(VLOOKUP($A626,total!$B$4:$AW$437,42,0),0)</f>
        <v>0</v>
      </c>
      <c r="U626" s="50">
        <f>IFERROR(VLOOKUP($A626,total!$B$4:$AW$437,32,0),0)</f>
        <v>0</v>
      </c>
      <c r="V626" s="50">
        <f>IFERROR(VLOOKUP($A626,total!$B$4:$AW$437,28,0),0)</f>
        <v>0</v>
      </c>
      <c r="W626" s="50">
        <f>IFERROR(VLOOKUP($A626,total!$B$4:$AX$437,49,0),0)</f>
        <v>0</v>
      </c>
      <c r="X626" s="50"/>
      <c r="Y626" s="50">
        <f>IFERROR(VLOOKUP(A626,#REF!,4,0),0)</f>
        <v>0</v>
      </c>
      <c r="Z626" s="50">
        <f>IFERROR(VLOOKUP(B626,#REF!,8,0),0)</f>
        <v>0</v>
      </c>
      <c r="AA626" s="50">
        <f>IFERROR(VLOOKUP($A626,total!$B$4:$AW$437,45,0),0)</f>
        <v>0</v>
      </c>
      <c r="AB626" s="50">
        <f>IFERROR(VLOOKUP($A626,total!$B$4:$AW$437,48,0),0)</f>
        <v>0</v>
      </c>
      <c r="AC626" s="50">
        <f>IFERROR(VLOOKUP($A626,total!$B$4:$AB$437,19,0),0)</f>
        <v>0</v>
      </c>
      <c r="AD626" s="50">
        <f>IFERROR(VLOOKUP($A626,total!$B$4:$AB$437,10,0),0)</f>
        <v>0</v>
      </c>
      <c r="AE626" s="50">
        <f>IFERROR(VLOOKUP($A626,total!$B$4:$AB$437,13,0),0)-SUMIFS(topmanager!$D:$D,topmanager!$C:$C,rs_nova!$A630,topmanager!$A:$A,856)</f>
        <v>0</v>
      </c>
      <c r="AF626" s="50">
        <f>IFERROR(VLOOKUP($A626,total!$B$4:$AB$437,16,0),0)</f>
        <v>0</v>
      </c>
      <c r="AG626" s="50">
        <f>IFERROR(VLOOKUP($A626,total!$B$4:$AB$437,7,0),0)</f>
        <v>0</v>
      </c>
      <c r="AH626" s="50">
        <f>IFERROR(VLOOKUP($A626,total!$B$4:$AD$437,29,0),0)</f>
        <v>0</v>
      </c>
      <c r="AI626" s="50">
        <f>IFERROR(VLOOKUP(A626,total!$B$4:$AN$437,39,0),0)</f>
        <v>0</v>
      </c>
      <c r="AJ626" s="51">
        <f t="shared" si="142"/>
        <v>0</v>
      </c>
      <c r="AK626" s="50">
        <f t="shared" si="143"/>
        <v>0</v>
      </c>
      <c r="AL626" s="50">
        <f t="shared" si="144"/>
        <v>0</v>
      </c>
      <c r="AM626" s="50">
        <f t="shared" si="145"/>
        <v>0</v>
      </c>
      <c r="AN626" s="50" t="e">
        <f t="shared" si="154"/>
        <v>#REF!</v>
      </c>
      <c r="AO626" s="50" t="e">
        <f t="shared" si="154"/>
        <v>#REF!</v>
      </c>
      <c r="AP626" s="50" t="e">
        <f t="shared" si="154"/>
        <v>#REF!</v>
      </c>
      <c r="AQ626" s="50">
        <f>IFERROR(VLOOKUP(TEXT($A626,"000000"),[6]Página1!$A$8:$S$801,13,FALSE),0)</f>
        <v>0</v>
      </c>
      <c r="AR626" s="50">
        <f>IFERROR(VLOOKUP(TEXT($A626,"000000"),[6]Página1!$A$8:$S$801,16,FALSE),0)</f>
        <v>0</v>
      </c>
      <c r="AS626" s="50">
        <f>IFERROR(VLOOKUP(TEXT($A626,"000000"),[6]Página1!$A$8:$S$801,19,FALSE),0)</f>
        <v>0</v>
      </c>
      <c r="AT626" s="50">
        <f>IFERROR(VLOOKUP(TEXT($A626,"000000"),[7]Página1!$A$8:$R$814,12,FALSE),0)</f>
        <v>0</v>
      </c>
      <c r="AU626" s="50">
        <f>IFERROR(VLOOKUP(TEXT($A626,"000000"),[7]Página1!$A$8:$R$814,15,FALSE),0)</f>
        <v>0</v>
      </c>
      <c r="AV626" s="50">
        <f>IFERROR(VLOOKUP(TEXT($A626,"000000"),[7]Página1!$A$8:$R$814,18,FALSE),0)</f>
        <v>0</v>
      </c>
      <c r="AW626" s="50"/>
      <c r="AX626" s="51" t="e">
        <f t="shared" si="146"/>
        <v>#REF!</v>
      </c>
      <c r="AY626" s="51" t="e">
        <f t="shared" si="147"/>
        <v>#REF!</v>
      </c>
      <c r="AZ626" s="51" t="e">
        <f t="shared" si="148"/>
        <v>#REF!</v>
      </c>
      <c r="BA626" s="51" t="e">
        <f t="shared" si="149"/>
        <v>#REF!</v>
      </c>
      <c r="BB626" s="51">
        <f t="shared" si="150"/>
        <v>0</v>
      </c>
      <c r="BC626" s="51" t="e">
        <f t="shared" si="151"/>
        <v>#REF!</v>
      </c>
      <c r="BD626" s="51">
        <f t="shared" si="152"/>
        <v>0</v>
      </c>
      <c r="BE626" s="51">
        <f>IFERROR(VLOOKUP(A626,salario!A$2:P$91,11,FALSE),0)</f>
        <v>0</v>
      </c>
      <c r="BF626" s="51">
        <f>SUMIFS(topmanager!$D:$D,topmanager!$C:$C,rs_nova!$A626,topmanager!$A:$A,rs_nova!BF$2)</f>
        <v>0</v>
      </c>
      <c r="BG626" s="51">
        <f>SUMIFS(topmanager!$D:$D,topmanager!$C:$C,rs_nova!$A626,topmanager!$A:$A,rs_nova!BG$2)</f>
        <v>0</v>
      </c>
      <c r="BH626" s="51">
        <f>SUMIFS(topmanager!$D:$D,topmanager!$C:$C,rs_nova!$A626,topmanager!$A:$A,rs_nova!BH$2)</f>
        <v>0</v>
      </c>
      <c r="BI626" s="51">
        <f>SUMIFS(topmanager!$D:$D,topmanager!$C:$C,rs_nova!$A626,topmanager!$A:$A,rs_nova!BI$2)</f>
        <v>0</v>
      </c>
      <c r="BJ626" s="51">
        <f>SUMIFS(topmanager!$D:$D,topmanager!$C:$C,rs_nova!$A626,topmanager!$A:$A,rs_nova!BJ$2)+SUMIFS(topmanager!$D:$D,topmanager!$C:$C,rs_nova!$A626,topmanager!$A:$A,rs_nova!BJ$2+1)</f>
        <v>0</v>
      </c>
      <c r="BK626" s="51">
        <f>IFERROR(VLOOKUP(A626,[8]ferias!$C$4:$G$100,5,FALSE),0)</f>
        <v>0</v>
      </c>
      <c r="BL626" s="51">
        <f>SUMIFS(topmanager!$D:$D,topmanager!$C:$C,rs_nova!$A626,topmanager!$A:$A,rs_nova!BL$2)</f>
        <v>0</v>
      </c>
      <c r="BM626" s="51">
        <f>SUMIFS(topmanager!$D:$D,topmanager!$C:$C,rs_nova!$A626,topmanager!$A:$A,rs_nova!BM$2)+SUMIFS(topmanager!$D:$D,topmanager!$C:$C,rs_nova!$A630,topmanager!$A:$A,151)</f>
        <v>0</v>
      </c>
      <c r="BN626" s="51">
        <f t="shared" si="153"/>
        <v>0</v>
      </c>
    </row>
    <row r="627" spans="1:66">
      <c r="A627" s="47" t="e">
        <f>total!#REF!</f>
        <v>#REF!</v>
      </c>
      <c r="B627" s="47">
        <f t="shared" si="140"/>
        <v>0</v>
      </c>
      <c r="C627" s="48" t="e">
        <f>total!#REF!</f>
        <v>#REF!</v>
      </c>
      <c r="D627" s="49" t="str">
        <f>IFERROR(VLOOKUP(A627,salario!A$3:J$32,10,FALSE),"")</f>
        <v/>
      </c>
      <c r="E627" s="49" t="str">
        <f>IFERROR(IF(VLOOKUP(A627,salario!A$3:O$32,15,FALSE)="","",VLOOKUP(A627,salario!A$3:O$32,15,FALSE)),"")</f>
        <v/>
      </c>
      <c r="F627" s="47" t="str">
        <f>IFERROR(VLOOKUP(A627,[5]base_pessoal!$B$2:$P$1504,13,FALSE),"")</f>
        <v/>
      </c>
      <c r="G627" s="50">
        <f>IFERROR(VLOOKUP(A627,salario!A$2:P$91,11,FALSE),0)*B627/30</f>
        <v>0</v>
      </c>
      <c r="H627" s="50">
        <f>SUMIFS(topmanager!$D:$D,topmanager!$C:$C,rs_nova!$A627,topmanager!$A:$A,rs_nova!H$2)+SUMIFS(topmanager!$D:$D,topmanager!$C:$C,rs_nova!$A627,topmanager!$A:$A,63)</f>
        <v>0</v>
      </c>
      <c r="I627" s="50">
        <f>-SUMIFS(topmanager!$D:$D,topmanager!$C:$C,rs_nova!$A627,topmanager!$A:$A,rs_nova!I$2)</f>
        <v>0</v>
      </c>
      <c r="J627" s="50">
        <f>SUMIFS(topmanager!$D:$D,topmanager!$C:$C,rs_nova!$A627,topmanager!$A:$A,rs_nova!J$2)</f>
        <v>0</v>
      </c>
      <c r="K627" s="50">
        <f>SUMIFS(topmanager!$D:$D,topmanager!$C:$C,rs_nova!$A627,topmanager!$A:$A,rs_nova!K$2)+SUMIFS(topmanager!$D:$D,topmanager!$C:$C,rs_nova!$A627,topmanager!$A:$A,911)</f>
        <v>0</v>
      </c>
      <c r="L627" s="50">
        <f>SUMIFS(topmanager!$D:$D,topmanager!$C:$C,rs_nova!$A627,topmanager!$A:$A,rs_nova!L$2)</f>
        <v>0</v>
      </c>
      <c r="M627" s="50">
        <f>SUMIFS(topmanager!$D:$D,topmanager!$C:$C,rs_nova!$A627,topmanager!$A:$A,rs_nova!M$2)+SUMIFS(topmanager!$D:$D,topmanager!$C:$C,rs_nova!$A627,topmanager!$A:$A,908)+SUMIFS(topmanager!$D:$D,topmanager!$C:$C,rs_nova!$A627,topmanager!$A:$A,550)</f>
        <v>0</v>
      </c>
      <c r="N627" s="50">
        <f>SUMIFS(topmanager!$D:$D,topmanager!$C:$C,rs_nova!$A627,topmanager!$A:$A,rs_nova!N$2)</f>
        <v>0</v>
      </c>
      <c r="O627" s="51">
        <f t="shared" si="141"/>
        <v>0</v>
      </c>
      <c r="P627" s="50">
        <f>IFERROR(VLOOKUP($A627,total!$B$4:$AW$437,27,0),0)</f>
        <v>0</v>
      </c>
      <c r="Q627" s="50">
        <f>IFERROR(VLOOKUP($A627,total!$B$4:$AW$437,21,0),0)</f>
        <v>0</v>
      </c>
      <c r="R627" s="50">
        <f>IFERROR(VLOOKUP($A627,total!$B$4:$AW$437,25,0),0)+IFERROR(VLOOKUP($A627,total!$B$4:$AW$437,36,0),0)</f>
        <v>0</v>
      </c>
      <c r="S627" s="50">
        <f>IFERROR(VLOOKUP(A627,gympass!$A$2:$F$148,6,0),0)</f>
        <v>0</v>
      </c>
      <c r="T627" s="50">
        <f>IFERROR(VLOOKUP($A627,total!$B$4:$AW$437,42,0),0)</f>
        <v>0</v>
      </c>
      <c r="U627" s="50">
        <f>IFERROR(VLOOKUP($A627,total!$B$4:$AW$437,32,0),0)</f>
        <v>0</v>
      </c>
      <c r="V627" s="50">
        <f>IFERROR(VLOOKUP($A627,total!$B$4:$AW$437,28,0),0)</f>
        <v>0</v>
      </c>
      <c r="W627" s="50">
        <f>IFERROR(VLOOKUP($A627,total!$B$4:$AX$437,49,0),0)</f>
        <v>0</v>
      </c>
      <c r="X627" s="50"/>
      <c r="Y627" s="50">
        <f>IFERROR(VLOOKUP(A627,#REF!,4,0),0)</f>
        <v>0</v>
      </c>
      <c r="Z627" s="50">
        <f>IFERROR(VLOOKUP(B627,#REF!,8,0),0)</f>
        <v>0</v>
      </c>
      <c r="AA627" s="50">
        <f>IFERROR(VLOOKUP($A627,total!$B$4:$AW$437,45,0),0)</f>
        <v>0</v>
      </c>
      <c r="AB627" s="50">
        <f>IFERROR(VLOOKUP($A627,total!$B$4:$AW$437,48,0),0)</f>
        <v>0</v>
      </c>
      <c r="AC627" s="50">
        <f>IFERROR(VLOOKUP($A627,total!$B$4:$AB$437,19,0),0)</f>
        <v>0</v>
      </c>
      <c r="AD627" s="50">
        <f>IFERROR(VLOOKUP($A627,total!$B$4:$AB$437,10,0),0)</f>
        <v>0</v>
      </c>
      <c r="AE627" s="50">
        <f>IFERROR(VLOOKUP($A627,total!$B$4:$AB$437,13,0),0)-SUMIFS(topmanager!$D:$D,topmanager!$C:$C,rs_nova!$A631,topmanager!$A:$A,856)</f>
        <v>0</v>
      </c>
      <c r="AF627" s="50">
        <f>IFERROR(VLOOKUP($A627,total!$B$4:$AB$437,16,0),0)</f>
        <v>0</v>
      </c>
      <c r="AG627" s="50">
        <f>IFERROR(VLOOKUP($A627,total!$B$4:$AB$437,7,0),0)</f>
        <v>0</v>
      </c>
      <c r="AH627" s="50">
        <f>IFERROR(VLOOKUP($A627,total!$B$4:$AD$437,29,0),0)</f>
        <v>0</v>
      </c>
      <c r="AI627" s="50">
        <f>IFERROR(VLOOKUP(A627,total!$B$4:$AN$437,39,0),0)</f>
        <v>0</v>
      </c>
      <c r="AJ627" s="51">
        <f t="shared" si="142"/>
        <v>0</v>
      </c>
      <c r="AK627" s="50">
        <f t="shared" si="143"/>
        <v>0</v>
      </c>
      <c r="AL627" s="50">
        <f t="shared" si="144"/>
        <v>0</v>
      </c>
      <c r="AM627" s="50">
        <f t="shared" si="145"/>
        <v>0</v>
      </c>
      <c r="AN627" s="50" t="e">
        <f t="shared" si="154"/>
        <v>#REF!</v>
      </c>
      <c r="AO627" s="50" t="e">
        <f t="shared" si="154"/>
        <v>#REF!</v>
      </c>
      <c r="AP627" s="50" t="e">
        <f t="shared" si="154"/>
        <v>#REF!</v>
      </c>
      <c r="AQ627" s="50">
        <f>IFERROR(VLOOKUP(TEXT($A627,"000000"),[6]Página1!$A$8:$S$801,13,FALSE),0)</f>
        <v>0</v>
      </c>
      <c r="AR627" s="50">
        <f>IFERROR(VLOOKUP(TEXT($A627,"000000"),[6]Página1!$A$8:$S$801,16,FALSE),0)</f>
        <v>0</v>
      </c>
      <c r="AS627" s="50">
        <f>IFERROR(VLOOKUP(TEXT($A627,"000000"),[6]Página1!$A$8:$S$801,19,FALSE),0)</f>
        <v>0</v>
      </c>
      <c r="AT627" s="50">
        <f>IFERROR(VLOOKUP(TEXT($A627,"000000"),[7]Página1!$A$8:$R$814,12,FALSE),0)</f>
        <v>0</v>
      </c>
      <c r="AU627" s="50">
        <f>IFERROR(VLOOKUP(TEXT($A627,"000000"),[7]Página1!$A$8:$R$814,15,FALSE),0)</f>
        <v>0</v>
      </c>
      <c r="AV627" s="50">
        <f>IFERROR(VLOOKUP(TEXT($A627,"000000"),[7]Página1!$A$8:$R$814,18,FALSE),0)</f>
        <v>0</v>
      </c>
      <c r="AW627" s="50"/>
      <c r="AX627" s="51" t="e">
        <f t="shared" si="146"/>
        <v>#REF!</v>
      </c>
      <c r="AY627" s="51" t="e">
        <f t="shared" si="147"/>
        <v>#REF!</v>
      </c>
      <c r="AZ627" s="51" t="e">
        <f t="shared" si="148"/>
        <v>#REF!</v>
      </c>
      <c r="BA627" s="51" t="e">
        <f t="shared" si="149"/>
        <v>#REF!</v>
      </c>
      <c r="BB627" s="51">
        <f t="shared" si="150"/>
        <v>0</v>
      </c>
      <c r="BC627" s="51" t="e">
        <f t="shared" si="151"/>
        <v>#REF!</v>
      </c>
      <c r="BD627" s="51">
        <f t="shared" si="152"/>
        <v>0</v>
      </c>
      <c r="BE627" s="51">
        <f>IFERROR(VLOOKUP(A627,salario!A$2:P$91,11,FALSE),0)</f>
        <v>0</v>
      </c>
      <c r="BF627" s="51">
        <f>SUMIFS(topmanager!$D:$D,topmanager!$C:$C,rs_nova!$A627,topmanager!$A:$A,rs_nova!BF$2)</f>
        <v>0</v>
      </c>
      <c r="BG627" s="51">
        <f>SUMIFS(topmanager!$D:$D,topmanager!$C:$C,rs_nova!$A627,topmanager!$A:$A,rs_nova!BG$2)</f>
        <v>0</v>
      </c>
      <c r="BH627" s="51">
        <f>SUMIFS(topmanager!$D:$D,topmanager!$C:$C,rs_nova!$A627,topmanager!$A:$A,rs_nova!BH$2)</f>
        <v>0</v>
      </c>
      <c r="BI627" s="51">
        <f>SUMIFS(topmanager!$D:$D,topmanager!$C:$C,rs_nova!$A627,topmanager!$A:$A,rs_nova!BI$2)</f>
        <v>0</v>
      </c>
      <c r="BJ627" s="51">
        <f>SUMIFS(topmanager!$D:$D,topmanager!$C:$C,rs_nova!$A627,topmanager!$A:$A,rs_nova!BJ$2)+SUMIFS(topmanager!$D:$D,topmanager!$C:$C,rs_nova!$A627,topmanager!$A:$A,rs_nova!BJ$2+1)</f>
        <v>0</v>
      </c>
      <c r="BK627" s="51">
        <f>IFERROR(VLOOKUP(A627,[8]ferias!$C$4:$G$100,5,FALSE),0)</f>
        <v>0</v>
      </c>
      <c r="BL627" s="51">
        <f>SUMIFS(topmanager!$D:$D,topmanager!$C:$C,rs_nova!$A627,topmanager!$A:$A,rs_nova!BL$2)</f>
        <v>0</v>
      </c>
      <c r="BM627" s="51">
        <f>SUMIFS(topmanager!$D:$D,topmanager!$C:$C,rs_nova!$A627,topmanager!$A:$A,rs_nova!BM$2)+SUMIFS(topmanager!$D:$D,topmanager!$C:$C,rs_nova!$A631,topmanager!$A:$A,151)</f>
        <v>0</v>
      </c>
      <c r="BN627" s="51">
        <f t="shared" si="153"/>
        <v>0</v>
      </c>
    </row>
    <row r="628" spans="1:66">
      <c r="A628" s="47" t="e">
        <f>total!#REF!</f>
        <v>#REF!</v>
      </c>
      <c r="B628" s="47">
        <f t="shared" si="140"/>
        <v>0</v>
      </c>
      <c r="C628" s="48" t="e">
        <f>total!#REF!</f>
        <v>#REF!</v>
      </c>
      <c r="D628" s="49" t="str">
        <f>IFERROR(VLOOKUP(A628,salario!A$3:J$32,10,FALSE),"")</f>
        <v/>
      </c>
      <c r="E628" s="49" t="str">
        <f>IFERROR(IF(VLOOKUP(A628,salario!A$3:O$32,15,FALSE)="","",VLOOKUP(A628,salario!A$3:O$32,15,FALSE)),"")</f>
        <v/>
      </c>
      <c r="F628" s="47" t="str">
        <f>IFERROR(VLOOKUP(A628,[5]base_pessoal!$B$2:$P$1504,13,FALSE),"")</f>
        <v/>
      </c>
      <c r="G628" s="50">
        <f>IFERROR(VLOOKUP(A628,salario!A$2:P$91,11,FALSE),0)*B628/30</f>
        <v>0</v>
      </c>
      <c r="H628" s="50">
        <f>SUMIFS(topmanager!$D:$D,topmanager!$C:$C,rs_nova!$A628,topmanager!$A:$A,rs_nova!H$2)+SUMIFS(topmanager!$D:$D,topmanager!$C:$C,rs_nova!$A628,topmanager!$A:$A,63)</f>
        <v>0</v>
      </c>
      <c r="I628" s="50">
        <f>-SUMIFS(topmanager!$D:$D,topmanager!$C:$C,rs_nova!$A628,topmanager!$A:$A,rs_nova!I$2)</f>
        <v>0</v>
      </c>
      <c r="J628" s="50">
        <f>SUMIFS(topmanager!$D:$D,topmanager!$C:$C,rs_nova!$A628,topmanager!$A:$A,rs_nova!J$2)</f>
        <v>0</v>
      </c>
      <c r="K628" s="50">
        <f>SUMIFS(topmanager!$D:$D,topmanager!$C:$C,rs_nova!$A628,topmanager!$A:$A,rs_nova!K$2)+SUMIFS(topmanager!$D:$D,topmanager!$C:$C,rs_nova!$A628,topmanager!$A:$A,911)</f>
        <v>0</v>
      </c>
      <c r="L628" s="50">
        <f>SUMIFS(topmanager!$D:$D,topmanager!$C:$C,rs_nova!$A628,topmanager!$A:$A,rs_nova!L$2)</f>
        <v>0</v>
      </c>
      <c r="M628" s="50">
        <f>SUMIFS(topmanager!$D:$D,topmanager!$C:$C,rs_nova!$A628,topmanager!$A:$A,rs_nova!M$2)+SUMIFS(topmanager!$D:$D,topmanager!$C:$C,rs_nova!$A628,topmanager!$A:$A,908)+SUMIFS(topmanager!$D:$D,topmanager!$C:$C,rs_nova!$A628,topmanager!$A:$A,550)</f>
        <v>0</v>
      </c>
      <c r="N628" s="50">
        <f>SUMIFS(topmanager!$D:$D,topmanager!$C:$C,rs_nova!$A628,topmanager!$A:$A,rs_nova!N$2)</f>
        <v>0</v>
      </c>
      <c r="O628" s="51">
        <f t="shared" si="141"/>
        <v>0</v>
      </c>
      <c r="P628" s="50">
        <f>IFERROR(VLOOKUP($A628,total!$B$4:$AW$437,27,0),0)</f>
        <v>0</v>
      </c>
      <c r="Q628" s="50">
        <f>IFERROR(VLOOKUP($A628,total!$B$4:$AW$437,21,0),0)</f>
        <v>0</v>
      </c>
      <c r="R628" s="50">
        <f>IFERROR(VLOOKUP($A628,total!$B$4:$AW$437,25,0),0)+IFERROR(VLOOKUP($A628,total!$B$4:$AW$437,36,0),0)</f>
        <v>0</v>
      </c>
      <c r="S628" s="50">
        <f>IFERROR(VLOOKUP(A628,gympass!$A$2:$F$148,6,0),0)</f>
        <v>0</v>
      </c>
      <c r="T628" s="50">
        <f>IFERROR(VLOOKUP($A628,total!$B$4:$AW$437,42,0),0)</f>
        <v>0</v>
      </c>
      <c r="U628" s="50">
        <f>IFERROR(VLOOKUP($A628,total!$B$4:$AW$437,32,0),0)</f>
        <v>0</v>
      </c>
      <c r="V628" s="50">
        <f>IFERROR(VLOOKUP($A628,total!$B$4:$AW$437,28,0),0)</f>
        <v>0</v>
      </c>
      <c r="W628" s="50">
        <f>IFERROR(VLOOKUP($A628,total!$B$4:$AX$437,49,0),0)</f>
        <v>0</v>
      </c>
      <c r="X628" s="50"/>
      <c r="Y628" s="50">
        <f>IFERROR(VLOOKUP(A628,#REF!,4,0),0)</f>
        <v>0</v>
      </c>
      <c r="Z628" s="50">
        <f>IFERROR(VLOOKUP(B628,#REF!,8,0),0)</f>
        <v>0</v>
      </c>
      <c r="AA628" s="50">
        <f>IFERROR(VLOOKUP($A628,total!$B$4:$AW$437,45,0),0)</f>
        <v>0</v>
      </c>
      <c r="AB628" s="50">
        <f>IFERROR(VLOOKUP($A628,total!$B$4:$AW$437,48,0),0)</f>
        <v>0</v>
      </c>
      <c r="AC628" s="50">
        <f>IFERROR(VLOOKUP($A628,total!$B$4:$AB$437,19,0),0)</f>
        <v>0</v>
      </c>
      <c r="AD628" s="50">
        <f>IFERROR(VLOOKUP($A628,total!$B$4:$AB$437,10,0),0)</f>
        <v>0</v>
      </c>
      <c r="AE628" s="50">
        <f>IFERROR(VLOOKUP($A628,total!$B$4:$AB$437,13,0),0)-SUMIFS(topmanager!$D:$D,topmanager!$C:$C,rs_nova!$A632,topmanager!$A:$A,856)</f>
        <v>0</v>
      </c>
      <c r="AF628" s="50">
        <f>IFERROR(VLOOKUP($A628,total!$B$4:$AB$437,16,0),0)</f>
        <v>0</v>
      </c>
      <c r="AG628" s="50">
        <f>IFERROR(VLOOKUP($A628,total!$B$4:$AB$437,7,0),0)</f>
        <v>0</v>
      </c>
      <c r="AH628" s="50">
        <f>IFERROR(VLOOKUP($A628,total!$B$4:$AD$437,29,0),0)</f>
        <v>0</v>
      </c>
      <c r="AI628" s="50">
        <f>IFERROR(VLOOKUP(A628,total!$B$4:$AN$437,39,0),0)</f>
        <v>0</v>
      </c>
      <c r="AJ628" s="51">
        <f t="shared" si="142"/>
        <v>0</v>
      </c>
      <c r="AK628" s="50">
        <f t="shared" si="143"/>
        <v>0</v>
      </c>
      <c r="AL628" s="50">
        <f t="shared" si="144"/>
        <v>0</v>
      </c>
      <c r="AM628" s="50">
        <f t="shared" si="145"/>
        <v>0</v>
      </c>
      <c r="AN628" s="50" t="e">
        <f t="shared" si="154"/>
        <v>#REF!</v>
      </c>
      <c r="AO628" s="50" t="e">
        <f t="shared" si="154"/>
        <v>#REF!</v>
      </c>
      <c r="AP628" s="50" t="e">
        <f t="shared" si="154"/>
        <v>#REF!</v>
      </c>
      <c r="AQ628" s="50">
        <f>IFERROR(VLOOKUP(TEXT($A628,"000000"),[6]Página1!$A$8:$S$801,13,FALSE),0)</f>
        <v>0</v>
      </c>
      <c r="AR628" s="50">
        <f>IFERROR(VLOOKUP(TEXT($A628,"000000"),[6]Página1!$A$8:$S$801,16,FALSE),0)</f>
        <v>0</v>
      </c>
      <c r="AS628" s="50">
        <f>IFERROR(VLOOKUP(TEXT($A628,"000000"),[6]Página1!$A$8:$S$801,19,FALSE),0)</f>
        <v>0</v>
      </c>
      <c r="AT628" s="50">
        <f>IFERROR(VLOOKUP(TEXT($A628,"000000"),[7]Página1!$A$8:$R$814,12,FALSE),0)</f>
        <v>0</v>
      </c>
      <c r="AU628" s="50">
        <f>IFERROR(VLOOKUP(TEXT($A628,"000000"),[7]Página1!$A$8:$R$814,15,FALSE),0)</f>
        <v>0</v>
      </c>
      <c r="AV628" s="50">
        <f>IFERROR(VLOOKUP(TEXT($A628,"000000"),[7]Página1!$A$8:$R$814,18,FALSE),0)</f>
        <v>0</v>
      </c>
      <c r="AW628" s="50"/>
      <c r="AX628" s="51" t="e">
        <f t="shared" si="146"/>
        <v>#REF!</v>
      </c>
      <c r="AY628" s="51" t="e">
        <f t="shared" si="147"/>
        <v>#REF!</v>
      </c>
      <c r="AZ628" s="51" t="e">
        <f t="shared" si="148"/>
        <v>#REF!</v>
      </c>
      <c r="BA628" s="51" t="e">
        <f t="shared" si="149"/>
        <v>#REF!</v>
      </c>
      <c r="BB628" s="51">
        <f t="shared" si="150"/>
        <v>0</v>
      </c>
      <c r="BC628" s="51" t="e">
        <f t="shared" si="151"/>
        <v>#REF!</v>
      </c>
      <c r="BD628" s="51">
        <f t="shared" si="152"/>
        <v>0</v>
      </c>
      <c r="BE628" s="51">
        <f>IFERROR(VLOOKUP(A628,salario!A$2:P$91,11,FALSE),0)</f>
        <v>0</v>
      </c>
      <c r="BF628" s="51">
        <f>SUMIFS(topmanager!$D:$D,topmanager!$C:$C,rs_nova!$A628,topmanager!$A:$A,rs_nova!BF$2)</f>
        <v>0</v>
      </c>
      <c r="BG628" s="51">
        <f>SUMIFS(topmanager!$D:$D,topmanager!$C:$C,rs_nova!$A628,topmanager!$A:$A,rs_nova!BG$2)</f>
        <v>0</v>
      </c>
      <c r="BH628" s="51">
        <f>SUMIFS(topmanager!$D:$D,topmanager!$C:$C,rs_nova!$A628,topmanager!$A:$A,rs_nova!BH$2)</f>
        <v>0</v>
      </c>
      <c r="BI628" s="51">
        <f>SUMIFS(topmanager!$D:$D,topmanager!$C:$C,rs_nova!$A628,topmanager!$A:$A,rs_nova!BI$2)</f>
        <v>0</v>
      </c>
      <c r="BJ628" s="51">
        <f>SUMIFS(topmanager!$D:$D,topmanager!$C:$C,rs_nova!$A628,topmanager!$A:$A,rs_nova!BJ$2)+SUMIFS(topmanager!$D:$D,topmanager!$C:$C,rs_nova!$A628,topmanager!$A:$A,rs_nova!BJ$2+1)</f>
        <v>0</v>
      </c>
      <c r="BK628" s="51">
        <f>IFERROR(VLOOKUP(A628,[8]ferias!$C$4:$G$100,5,FALSE),0)</f>
        <v>0</v>
      </c>
      <c r="BL628" s="51">
        <f>SUMIFS(topmanager!$D:$D,topmanager!$C:$C,rs_nova!$A628,topmanager!$A:$A,rs_nova!BL$2)</f>
        <v>0</v>
      </c>
      <c r="BM628" s="51">
        <f>SUMIFS(topmanager!$D:$D,topmanager!$C:$C,rs_nova!$A628,topmanager!$A:$A,rs_nova!BM$2)+SUMIFS(topmanager!$D:$D,topmanager!$C:$C,rs_nova!$A632,topmanager!$A:$A,151)</f>
        <v>0</v>
      </c>
      <c r="BN628" s="51">
        <f t="shared" si="153"/>
        <v>0</v>
      </c>
    </row>
    <row r="629" spans="1:66">
      <c r="A629" s="47" t="e">
        <f>total!#REF!</f>
        <v>#REF!</v>
      </c>
      <c r="B629" s="47">
        <f t="shared" si="140"/>
        <v>0</v>
      </c>
      <c r="C629" s="48" t="e">
        <f>total!#REF!</f>
        <v>#REF!</v>
      </c>
      <c r="D629" s="49" t="str">
        <f>IFERROR(VLOOKUP(A629,salario!A$3:J$32,10,FALSE),"")</f>
        <v/>
      </c>
      <c r="E629" s="49" t="str">
        <f>IFERROR(IF(VLOOKUP(A629,salario!A$3:O$32,15,FALSE)="","",VLOOKUP(A629,salario!A$3:O$32,15,FALSE)),"")</f>
        <v/>
      </c>
      <c r="F629" s="47" t="str">
        <f>IFERROR(VLOOKUP(A629,[5]base_pessoal!$B$2:$P$1504,13,FALSE),"")</f>
        <v/>
      </c>
      <c r="G629" s="50">
        <f>IFERROR(VLOOKUP(A629,salario!A$2:P$91,11,FALSE),0)*B629/30</f>
        <v>0</v>
      </c>
      <c r="H629" s="50">
        <f>SUMIFS(topmanager!$D:$D,topmanager!$C:$C,rs_nova!$A629,topmanager!$A:$A,rs_nova!H$2)+SUMIFS(topmanager!$D:$D,topmanager!$C:$C,rs_nova!$A629,topmanager!$A:$A,63)</f>
        <v>0</v>
      </c>
      <c r="I629" s="50">
        <f>-SUMIFS(topmanager!$D:$D,topmanager!$C:$C,rs_nova!$A629,topmanager!$A:$A,rs_nova!I$2)</f>
        <v>0</v>
      </c>
      <c r="J629" s="50">
        <f>SUMIFS(topmanager!$D:$D,topmanager!$C:$C,rs_nova!$A629,topmanager!$A:$A,rs_nova!J$2)</f>
        <v>0</v>
      </c>
      <c r="K629" s="50">
        <f>SUMIFS(topmanager!$D:$D,topmanager!$C:$C,rs_nova!$A629,topmanager!$A:$A,rs_nova!K$2)+SUMIFS(topmanager!$D:$D,topmanager!$C:$C,rs_nova!$A629,topmanager!$A:$A,911)</f>
        <v>0</v>
      </c>
      <c r="L629" s="50">
        <f>SUMIFS(topmanager!$D:$D,topmanager!$C:$C,rs_nova!$A629,topmanager!$A:$A,rs_nova!L$2)</f>
        <v>0</v>
      </c>
      <c r="M629" s="50">
        <f>SUMIFS(topmanager!$D:$D,topmanager!$C:$C,rs_nova!$A629,topmanager!$A:$A,rs_nova!M$2)+SUMIFS(topmanager!$D:$D,topmanager!$C:$C,rs_nova!$A629,topmanager!$A:$A,908)+SUMIFS(topmanager!$D:$D,topmanager!$C:$C,rs_nova!$A629,topmanager!$A:$A,550)</f>
        <v>0</v>
      </c>
      <c r="N629" s="50">
        <f>SUMIFS(topmanager!$D:$D,topmanager!$C:$C,rs_nova!$A629,topmanager!$A:$A,rs_nova!N$2)</f>
        <v>0</v>
      </c>
      <c r="O629" s="51">
        <f t="shared" si="141"/>
        <v>0</v>
      </c>
      <c r="P629" s="50">
        <f>IFERROR(VLOOKUP($A629,total!$B$4:$AW$437,27,0),0)</f>
        <v>0</v>
      </c>
      <c r="Q629" s="50">
        <f>IFERROR(VLOOKUP($A629,total!$B$4:$AW$437,21,0),0)</f>
        <v>0</v>
      </c>
      <c r="R629" s="50">
        <f>IFERROR(VLOOKUP($A629,total!$B$4:$AW$437,25,0),0)+IFERROR(VLOOKUP($A629,total!$B$4:$AW$437,36,0),0)</f>
        <v>0</v>
      </c>
      <c r="S629" s="50">
        <f>IFERROR(VLOOKUP(A629,gympass!$A$2:$F$148,6,0),0)</f>
        <v>0</v>
      </c>
      <c r="T629" s="50">
        <f>IFERROR(VLOOKUP($A629,total!$B$4:$AW$437,42,0),0)</f>
        <v>0</v>
      </c>
      <c r="U629" s="50">
        <f>IFERROR(VLOOKUP($A629,total!$B$4:$AW$437,32,0),0)</f>
        <v>0</v>
      </c>
      <c r="V629" s="50">
        <f>IFERROR(VLOOKUP($A629,total!$B$4:$AW$437,28,0),0)</f>
        <v>0</v>
      </c>
      <c r="W629" s="50">
        <f>IFERROR(VLOOKUP($A629,total!$B$4:$AX$437,49,0),0)</f>
        <v>0</v>
      </c>
      <c r="X629" s="50"/>
      <c r="Y629" s="50">
        <f>IFERROR(VLOOKUP(A629,#REF!,4,0),0)</f>
        <v>0</v>
      </c>
      <c r="Z629" s="50">
        <f>IFERROR(VLOOKUP(B629,#REF!,8,0),0)</f>
        <v>0</v>
      </c>
      <c r="AA629" s="50">
        <f>IFERROR(VLOOKUP($A629,total!$B$4:$AW$437,45,0),0)</f>
        <v>0</v>
      </c>
      <c r="AB629" s="50">
        <f>IFERROR(VLOOKUP($A629,total!$B$4:$AW$437,48,0),0)</f>
        <v>0</v>
      </c>
      <c r="AC629" s="50">
        <f>IFERROR(VLOOKUP($A629,total!$B$4:$AB$437,19,0),0)</f>
        <v>0</v>
      </c>
      <c r="AD629" s="50">
        <f>IFERROR(VLOOKUP($A629,total!$B$4:$AB$437,10,0),0)</f>
        <v>0</v>
      </c>
      <c r="AE629" s="50">
        <f>IFERROR(VLOOKUP($A629,total!$B$4:$AB$437,13,0),0)-SUMIFS(topmanager!$D:$D,topmanager!$C:$C,rs_nova!$A633,topmanager!$A:$A,856)</f>
        <v>0</v>
      </c>
      <c r="AF629" s="50">
        <f>IFERROR(VLOOKUP($A629,total!$B$4:$AB$437,16,0),0)</f>
        <v>0</v>
      </c>
      <c r="AG629" s="50">
        <f>IFERROR(VLOOKUP($A629,total!$B$4:$AB$437,7,0),0)</f>
        <v>0</v>
      </c>
      <c r="AH629" s="50">
        <f>IFERROR(VLOOKUP($A629,total!$B$4:$AD$437,29,0),0)</f>
        <v>0</v>
      </c>
      <c r="AI629" s="50">
        <f>IFERROR(VLOOKUP(A629,total!$B$4:$AN$437,39,0),0)</f>
        <v>0</v>
      </c>
      <c r="AJ629" s="51">
        <f t="shared" si="142"/>
        <v>0</v>
      </c>
      <c r="AK629" s="50">
        <f t="shared" si="143"/>
        <v>0</v>
      </c>
      <c r="AL629" s="50">
        <f t="shared" si="144"/>
        <v>0</v>
      </c>
      <c r="AM629" s="50">
        <f t="shared" si="145"/>
        <v>0</v>
      </c>
      <c r="AN629" s="50" t="e">
        <f t="shared" si="154"/>
        <v>#REF!</v>
      </c>
      <c r="AO629" s="50" t="e">
        <f t="shared" si="154"/>
        <v>#REF!</v>
      </c>
      <c r="AP629" s="50" t="e">
        <f t="shared" si="154"/>
        <v>#REF!</v>
      </c>
      <c r="AQ629" s="50">
        <f>IFERROR(VLOOKUP(TEXT($A629,"000000"),[6]Página1!$A$8:$S$801,13,FALSE),0)</f>
        <v>0</v>
      </c>
      <c r="AR629" s="50">
        <f>IFERROR(VLOOKUP(TEXT($A629,"000000"),[6]Página1!$A$8:$S$801,16,FALSE),0)</f>
        <v>0</v>
      </c>
      <c r="AS629" s="50">
        <f>IFERROR(VLOOKUP(TEXT($A629,"000000"),[6]Página1!$A$8:$S$801,19,FALSE),0)</f>
        <v>0</v>
      </c>
      <c r="AT629" s="50">
        <f>IFERROR(VLOOKUP(TEXT($A629,"000000"),[7]Página1!$A$8:$R$814,12,FALSE),0)</f>
        <v>0</v>
      </c>
      <c r="AU629" s="50">
        <f>IFERROR(VLOOKUP(TEXT($A629,"000000"),[7]Página1!$A$8:$R$814,15,FALSE),0)</f>
        <v>0</v>
      </c>
      <c r="AV629" s="50">
        <f>IFERROR(VLOOKUP(TEXT($A629,"000000"),[7]Página1!$A$8:$R$814,18,FALSE),0)</f>
        <v>0</v>
      </c>
      <c r="AW629" s="50"/>
      <c r="AX629" s="51" t="e">
        <f t="shared" si="146"/>
        <v>#REF!</v>
      </c>
      <c r="AY629" s="51" t="e">
        <f t="shared" si="147"/>
        <v>#REF!</v>
      </c>
      <c r="AZ629" s="51" t="e">
        <f t="shared" si="148"/>
        <v>#REF!</v>
      </c>
      <c r="BA629" s="51" t="e">
        <f t="shared" si="149"/>
        <v>#REF!</v>
      </c>
      <c r="BB629" s="51">
        <f t="shared" si="150"/>
        <v>0</v>
      </c>
      <c r="BC629" s="51" t="e">
        <f t="shared" si="151"/>
        <v>#REF!</v>
      </c>
      <c r="BD629" s="51">
        <f t="shared" si="152"/>
        <v>0</v>
      </c>
      <c r="BE629" s="51">
        <f>IFERROR(VLOOKUP(A629,salario!A$2:P$91,11,FALSE),0)</f>
        <v>0</v>
      </c>
      <c r="BF629" s="51">
        <f>SUMIFS(topmanager!$D:$D,topmanager!$C:$C,rs_nova!$A629,topmanager!$A:$A,rs_nova!BF$2)</f>
        <v>0</v>
      </c>
      <c r="BG629" s="51">
        <f>SUMIFS(topmanager!$D:$D,topmanager!$C:$C,rs_nova!$A629,topmanager!$A:$A,rs_nova!BG$2)</f>
        <v>0</v>
      </c>
      <c r="BH629" s="51">
        <f>SUMIFS(topmanager!$D:$D,topmanager!$C:$C,rs_nova!$A629,topmanager!$A:$A,rs_nova!BH$2)</f>
        <v>0</v>
      </c>
      <c r="BI629" s="51">
        <f>SUMIFS(topmanager!$D:$D,topmanager!$C:$C,rs_nova!$A629,topmanager!$A:$A,rs_nova!BI$2)</f>
        <v>0</v>
      </c>
      <c r="BJ629" s="51">
        <f>SUMIFS(topmanager!$D:$D,topmanager!$C:$C,rs_nova!$A629,topmanager!$A:$A,rs_nova!BJ$2)+SUMIFS(topmanager!$D:$D,topmanager!$C:$C,rs_nova!$A629,topmanager!$A:$A,rs_nova!BJ$2+1)</f>
        <v>0</v>
      </c>
      <c r="BK629" s="51">
        <f>IFERROR(VLOOKUP(A629,[8]ferias!$C$4:$G$100,5,FALSE),0)</f>
        <v>0</v>
      </c>
      <c r="BL629" s="51">
        <f>SUMIFS(topmanager!$D:$D,topmanager!$C:$C,rs_nova!$A629,topmanager!$A:$A,rs_nova!BL$2)</f>
        <v>0</v>
      </c>
      <c r="BM629" s="51">
        <f>SUMIFS(topmanager!$D:$D,topmanager!$C:$C,rs_nova!$A629,topmanager!$A:$A,rs_nova!BM$2)+SUMIFS(topmanager!$D:$D,topmanager!$C:$C,rs_nova!$A633,topmanager!$A:$A,151)</f>
        <v>0</v>
      </c>
      <c r="BN629" s="51">
        <f t="shared" si="153"/>
        <v>0</v>
      </c>
    </row>
    <row r="630" spans="1:66">
      <c r="A630" s="47" t="e">
        <f>total!#REF!</f>
        <v>#REF!</v>
      </c>
      <c r="B630" s="47">
        <f t="shared" si="140"/>
        <v>0</v>
      </c>
      <c r="C630" s="48" t="e">
        <f>total!#REF!</f>
        <v>#REF!</v>
      </c>
      <c r="D630" s="49" t="str">
        <f>IFERROR(VLOOKUP(A630,salario!A$3:J$32,10,FALSE),"")</f>
        <v/>
      </c>
      <c r="E630" s="49" t="str">
        <f>IFERROR(IF(VLOOKUP(A630,salario!A$3:O$32,15,FALSE)="","",VLOOKUP(A630,salario!A$3:O$32,15,FALSE)),"")</f>
        <v/>
      </c>
      <c r="F630" s="47" t="str">
        <f>IFERROR(VLOOKUP(A630,[5]base_pessoal!$B$2:$P$1504,13,FALSE),"")</f>
        <v/>
      </c>
      <c r="G630" s="50">
        <f>IFERROR(VLOOKUP(A630,salario!A$2:P$91,11,FALSE),0)*B630/30</f>
        <v>0</v>
      </c>
      <c r="H630" s="50">
        <f>SUMIFS(topmanager!$D:$D,topmanager!$C:$C,rs_nova!$A630,topmanager!$A:$A,rs_nova!H$2)+SUMIFS(topmanager!$D:$D,topmanager!$C:$C,rs_nova!$A630,topmanager!$A:$A,63)</f>
        <v>0</v>
      </c>
      <c r="I630" s="50">
        <f>-SUMIFS(topmanager!$D:$D,topmanager!$C:$C,rs_nova!$A630,topmanager!$A:$A,rs_nova!I$2)</f>
        <v>0</v>
      </c>
      <c r="J630" s="50">
        <f>SUMIFS(topmanager!$D:$D,topmanager!$C:$C,rs_nova!$A630,topmanager!$A:$A,rs_nova!J$2)</f>
        <v>0</v>
      </c>
      <c r="K630" s="50">
        <f>SUMIFS(topmanager!$D:$D,topmanager!$C:$C,rs_nova!$A630,topmanager!$A:$A,rs_nova!K$2)+SUMIFS(topmanager!$D:$D,topmanager!$C:$C,rs_nova!$A630,topmanager!$A:$A,911)</f>
        <v>0</v>
      </c>
      <c r="L630" s="50">
        <f>SUMIFS(topmanager!$D:$D,topmanager!$C:$C,rs_nova!$A630,topmanager!$A:$A,rs_nova!L$2)</f>
        <v>0</v>
      </c>
      <c r="M630" s="50">
        <f>SUMIFS(topmanager!$D:$D,topmanager!$C:$C,rs_nova!$A630,topmanager!$A:$A,rs_nova!M$2)+SUMIFS(topmanager!$D:$D,topmanager!$C:$C,rs_nova!$A630,topmanager!$A:$A,908)+SUMIFS(topmanager!$D:$D,topmanager!$C:$C,rs_nova!$A630,topmanager!$A:$A,550)</f>
        <v>0</v>
      </c>
      <c r="N630" s="50">
        <f>SUMIFS(topmanager!$D:$D,topmanager!$C:$C,rs_nova!$A630,topmanager!$A:$A,rs_nova!N$2)</f>
        <v>0</v>
      </c>
      <c r="O630" s="51">
        <f t="shared" si="141"/>
        <v>0</v>
      </c>
      <c r="P630" s="50">
        <f>IFERROR(VLOOKUP($A630,total!$B$4:$AW$437,27,0),0)</f>
        <v>0</v>
      </c>
      <c r="Q630" s="50">
        <f>IFERROR(VLOOKUP($A630,total!$B$4:$AW$437,21,0),0)</f>
        <v>0</v>
      </c>
      <c r="R630" s="50">
        <f>IFERROR(VLOOKUP($A630,total!$B$4:$AW$437,25,0),0)+IFERROR(VLOOKUP($A630,total!$B$4:$AW$437,36,0),0)</f>
        <v>0</v>
      </c>
      <c r="S630" s="50">
        <f>IFERROR(VLOOKUP(A630,gympass!$A$2:$F$148,6,0),0)</f>
        <v>0</v>
      </c>
      <c r="T630" s="50">
        <f>IFERROR(VLOOKUP($A630,total!$B$4:$AW$437,42,0),0)</f>
        <v>0</v>
      </c>
      <c r="U630" s="50">
        <f>IFERROR(VLOOKUP($A630,total!$B$4:$AW$437,32,0),0)</f>
        <v>0</v>
      </c>
      <c r="V630" s="50">
        <f>IFERROR(VLOOKUP($A630,total!$B$4:$AW$437,28,0),0)</f>
        <v>0</v>
      </c>
      <c r="W630" s="50">
        <f>IFERROR(VLOOKUP($A630,total!$B$4:$AX$437,49,0),0)</f>
        <v>0</v>
      </c>
      <c r="X630" s="50"/>
      <c r="Y630" s="50">
        <f>IFERROR(VLOOKUP(A630,#REF!,4,0),0)</f>
        <v>0</v>
      </c>
      <c r="Z630" s="50">
        <f>IFERROR(VLOOKUP(B630,#REF!,8,0),0)</f>
        <v>0</v>
      </c>
      <c r="AA630" s="50">
        <f>IFERROR(VLOOKUP($A630,total!$B$4:$AW$437,45,0),0)</f>
        <v>0</v>
      </c>
      <c r="AB630" s="50">
        <f>IFERROR(VLOOKUP($A630,total!$B$4:$AW$437,48,0),0)</f>
        <v>0</v>
      </c>
      <c r="AC630" s="50">
        <f>IFERROR(VLOOKUP($A630,total!$B$4:$AB$437,19,0),0)</f>
        <v>0</v>
      </c>
      <c r="AD630" s="50">
        <f>IFERROR(VLOOKUP($A630,total!$B$4:$AB$437,10,0),0)</f>
        <v>0</v>
      </c>
      <c r="AE630" s="50">
        <f>IFERROR(VLOOKUP($A630,total!$B$4:$AB$437,13,0),0)-SUMIFS(topmanager!$D:$D,topmanager!$C:$C,rs_nova!$A634,topmanager!$A:$A,856)</f>
        <v>0</v>
      </c>
      <c r="AF630" s="50">
        <f>IFERROR(VLOOKUP($A630,total!$B$4:$AB$437,16,0),0)</f>
        <v>0</v>
      </c>
      <c r="AG630" s="50">
        <f>IFERROR(VLOOKUP($A630,total!$B$4:$AB$437,7,0),0)</f>
        <v>0</v>
      </c>
      <c r="AH630" s="50">
        <f>IFERROR(VLOOKUP($A630,total!$B$4:$AD$437,29,0),0)</f>
        <v>0</v>
      </c>
      <c r="AI630" s="50">
        <f>IFERROR(VLOOKUP(A630,total!$B$4:$AN$437,39,0),0)</f>
        <v>0</v>
      </c>
      <c r="AJ630" s="51">
        <f t="shared" si="142"/>
        <v>0</v>
      </c>
      <c r="AK630" s="50">
        <f t="shared" si="143"/>
        <v>0</v>
      </c>
      <c r="AL630" s="50">
        <f t="shared" si="144"/>
        <v>0</v>
      </c>
      <c r="AM630" s="50">
        <f t="shared" si="145"/>
        <v>0</v>
      </c>
      <c r="AN630" s="50" t="e">
        <f t="shared" si="154"/>
        <v>#REF!</v>
      </c>
      <c r="AO630" s="50" t="e">
        <f t="shared" si="154"/>
        <v>#REF!</v>
      </c>
      <c r="AP630" s="50" t="e">
        <f t="shared" si="154"/>
        <v>#REF!</v>
      </c>
      <c r="AQ630" s="50">
        <f>IFERROR(VLOOKUP(TEXT($A630,"000000"),[6]Página1!$A$8:$S$801,13,FALSE),0)</f>
        <v>0</v>
      </c>
      <c r="AR630" s="50">
        <f>IFERROR(VLOOKUP(TEXT($A630,"000000"),[6]Página1!$A$8:$S$801,16,FALSE),0)</f>
        <v>0</v>
      </c>
      <c r="AS630" s="50">
        <f>IFERROR(VLOOKUP(TEXT($A630,"000000"),[6]Página1!$A$8:$S$801,19,FALSE),0)</f>
        <v>0</v>
      </c>
      <c r="AT630" s="50">
        <f>IFERROR(VLOOKUP(TEXT($A630,"000000"),[7]Página1!$A$8:$R$814,12,FALSE),0)</f>
        <v>0</v>
      </c>
      <c r="AU630" s="50">
        <f>IFERROR(VLOOKUP(TEXT($A630,"000000"),[7]Página1!$A$8:$R$814,15,FALSE),0)</f>
        <v>0</v>
      </c>
      <c r="AV630" s="50">
        <f>IFERROR(VLOOKUP(TEXT($A630,"000000"),[7]Página1!$A$8:$R$814,18,FALSE),0)</f>
        <v>0</v>
      </c>
      <c r="AW630" s="50"/>
      <c r="AX630" s="51" t="e">
        <f t="shared" si="146"/>
        <v>#REF!</v>
      </c>
      <c r="AY630" s="51" t="e">
        <f t="shared" si="147"/>
        <v>#REF!</v>
      </c>
      <c r="AZ630" s="51" t="e">
        <f t="shared" si="148"/>
        <v>#REF!</v>
      </c>
      <c r="BA630" s="51" t="e">
        <f t="shared" si="149"/>
        <v>#REF!</v>
      </c>
      <c r="BB630" s="51">
        <f t="shared" si="150"/>
        <v>0</v>
      </c>
      <c r="BC630" s="51" t="e">
        <f t="shared" si="151"/>
        <v>#REF!</v>
      </c>
      <c r="BD630" s="51">
        <f t="shared" si="152"/>
        <v>0</v>
      </c>
      <c r="BE630" s="51">
        <f>IFERROR(VLOOKUP(A630,salario!A$2:P$91,11,FALSE),0)</f>
        <v>0</v>
      </c>
      <c r="BF630" s="51">
        <f>SUMIFS(topmanager!$D:$D,topmanager!$C:$C,rs_nova!$A630,topmanager!$A:$A,rs_nova!BF$2)</f>
        <v>0</v>
      </c>
      <c r="BG630" s="51">
        <f>SUMIFS(topmanager!$D:$D,topmanager!$C:$C,rs_nova!$A630,topmanager!$A:$A,rs_nova!BG$2)</f>
        <v>0</v>
      </c>
      <c r="BH630" s="51">
        <f>SUMIFS(topmanager!$D:$D,topmanager!$C:$C,rs_nova!$A630,topmanager!$A:$A,rs_nova!BH$2)</f>
        <v>0</v>
      </c>
      <c r="BI630" s="51">
        <f>SUMIFS(topmanager!$D:$D,topmanager!$C:$C,rs_nova!$A630,topmanager!$A:$A,rs_nova!BI$2)</f>
        <v>0</v>
      </c>
      <c r="BJ630" s="51">
        <f>SUMIFS(topmanager!$D:$D,topmanager!$C:$C,rs_nova!$A630,topmanager!$A:$A,rs_nova!BJ$2)+SUMIFS(topmanager!$D:$D,topmanager!$C:$C,rs_nova!$A630,topmanager!$A:$A,rs_nova!BJ$2+1)</f>
        <v>0</v>
      </c>
      <c r="BK630" s="51">
        <f>IFERROR(VLOOKUP(A630,[8]ferias!$C$4:$G$100,5,FALSE),0)</f>
        <v>0</v>
      </c>
      <c r="BL630" s="51">
        <f>SUMIFS(topmanager!$D:$D,topmanager!$C:$C,rs_nova!$A630,topmanager!$A:$A,rs_nova!BL$2)</f>
        <v>0</v>
      </c>
      <c r="BM630" s="51">
        <f>SUMIFS(topmanager!$D:$D,topmanager!$C:$C,rs_nova!$A630,topmanager!$A:$A,rs_nova!BM$2)+SUMIFS(topmanager!$D:$D,topmanager!$C:$C,rs_nova!$A634,topmanager!$A:$A,151)</f>
        <v>0</v>
      </c>
      <c r="BN630" s="51">
        <f t="shared" si="153"/>
        <v>0</v>
      </c>
    </row>
    <row r="631" spans="1:66">
      <c r="A631" s="47" t="e">
        <f>total!#REF!</f>
        <v>#REF!</v>
      </c>
      <c r="B631" s="47">
        <f t="shared" si="140"/>
        <v>0</v>
      </c>
      <c r="C631" s="48" t="e">
        <f>total!#REF!</f>
        <v>#REF!</v>
      </c>
      <c r="D631" s="49" t="str">
        <f>IFERROR(VLOOKUP(A631,salario!A$3:J$32,10,FALSE),"")</f>
        <v/>
      </c>
      <c r="E631" s="49" t="str">
        <f>IFERROR(IF(VLOOKUP(A631,salario!A$3:O$32,15,FALSE)="","",VLOOKUP(A631,salario!A$3:O$32,15,FALSE)),"")</f>
        <v/>
      </c>
      <c r="F631" s="47" t="str">
        <f>IFERROR(VLOOKUP(A631,[5]base_pessoal!$B$2:$P$1504,13,FALSE),"")</f>
        <v/>
      </c>
      <c r="G631" s="50">
        <f>IFERROR(VLOOKUP(A631,salario!A$2:P$91,11,FALSE),0)*B631/30</f>
        <v>0</v>
      </c>
      <c r="H631" s="50">
        <f>SUMIFS(topmanager!$D:$D,topmanager!$C:$C,rs_nova!$A631,topmanager!$A:$A,rs_nova!H$2)+SUMIFS(topmanager!$D:$D,topmanager!$C:$C,rs_nova!$A631,topmanager!$A:$A,63)</f>
        <v>0</v>
      </c>
      <c r="I631" s="50">
        <f>-SUMIFS(topmanager!$D:$D,topmanager!$C:$C,rs_nova!$A631,topmanager!$A:$A,rs_nova!I$2)</f>
        <v>0</v>
      </c>
      <c r="J631" s="50">
        <f>SUMIFS(topmanager!$D:$D,topmanager!$C:$C,rs_nova!$A631,topmanager!$A:$A,rs_nova!J$2)</f>
        <v>0</v>
      </c>
      <c r="K631" s="50">
        <f>SUMIFS(topmanager!$D:$D,topmanager!$C:$C,rs_nova!$A631,topmanager!$A:$A,rs_nova!K$2)+SUMIFS(topmanager!$D:$D,topmanager!$C:$C,rs_nova!$A631,topmanager!$A:$A,911)</f>
        <v>0</v>
      </c>
      <c r="L631" s="50">
        <f>SUMIFS(topmanager!$D:$D,topmanager!$C:$C,rs_nova!$A631,topmanager!$A:$A,rs_nova!L$2)</f>
        <v>0</v>
      </c>
      <c r="M631" s="50">
        <f>SUMIFS(topmanager!$D:$D,topmanager!$C:$C,rs_nova!$A631,topmanager!$A:$A,rs_nova!M$2)+SUMIFS(topmanager!$D:$D,topmanager!$C:$C,rs_nova!$A631,topmanager!$A:$A,908)+SUMIFS(topmanager!$D:$D,topmanager!$C:$C,rs_nova!$A631,topmanager!$A:$A,550)</f>
        <v>0</v>
      </c>
      <c r="N631" s="50">
        <f>SUMIFS(topmanager!$D:$D,topmanager!$C:$C,rs_nova!$A631,topmanager!$A:$A,rs_nova!N$2)</f>
        <v>0</v>
      </c>
      <c r="O631" s="51">
        <f t="shared" si="141"/>
        <v>0</v>
      </c>
      <c r="P631" s="50">
        <f>IFERROR(VLOOKUP($A631,total!$B$4:$AW$437,27,0),0)</f>
        <v>0</v>
      </c>
      <c r="Q631" s="50">
        <f>IFERROR(VLOOKUP($A631,total!$B$4:$AW$437,21,0),0)</f>
        <v>0</v>
      </c>
      <c r="R631" s="50">
        <f>IFERROR(VLOOKUP($A631,total!$B$4:$AW$437,25,0),0)+IFERROR(VLOOKUP($A631,total!$B$4:$AW$437,36,0),0)</f>
        <v>0</v>
      </c>
      <c r="S631" s="50">
        <f>IFERROR(VLOOKUP(A631,gympass!$A$2:$F$148,6,0),0)</f>
        <v>0</v>
      </c>
      <c r="T631" s="50">
        <f>IFERROR(VLOOKUP($A631,total!$B$4:$AW$437,42,0),0)</f>
        <v>0</v>
      </c>
      <c r="U631" s="50">
        <f>IFERROR(VLOOKUP($A631,total!$B$4:$AW$437,32,0),0)</f>
        <v>0</v>
      </c>
      <c r="V631" s="50">
        <f>IFERROR(VLOOKUP($A631,total!$B$4:$AW$437,28,0),0)</f>
        <v>0</v>
      </c>
      <c r="W631" s="50">
        <f>IFERROR(VLOOKUP($A631,total!$B$4:$AX$437,49,0),0)</f>
        <v>0</v>
      </c>
      <c r="X631" s="50"/>
      <c r="Y631" s="50">
        <f>IFERROR(VLOOKUP(A631,#REF!,4,0),0)</f>
        <v>0</v>
      </c>
      <c r="Z631" s="50">
        <f>IFERROR(VLOOKUP(B631,#REF!,8,0),0)</f>
        <v>0</v>
      </c>
      <c r="AA631" s="50">
        <f>IFERROR(VLOOKUP($A631,total!$B$4:$AW$437,45,0),0)</f>
        <v>0</v>
      </c>
      <c r="AB631" s="50">
        <f>IFERROR(VLOOKUP($A631,total!$B$4:$AW$437,48,0),0)</f>
        <v>0</v>
      </c>
      <c r="AC631" s="50">
        <f>IFERROR(VLOOKUP($A631,total!$B$4:$AB$437,19,0),0)</f>
        <v>0</v>
      </c>
      <c r="AD631" s="50">
        <f>IFERROR(VLOOKUP($A631,total!$B$4:$AB$437,10,0),0)</f>
        <v>0</v>
      </c>
      <c r="AE631" s="50">
        <f>IFERROR(VLOOKUP($A631,total!$B$4:$AB$437,13,0),0)-SUMIFS(topmanager!$D:$D,topmanager!$C:$C,rs_nova!$A635,topmanager!$A:$A,856)</f>
        <v>0</v>
      </c>
      <c r="AF631" s="50">
        <f>IFERROR(VLOOKUP($A631,total!$B$4:$AB$437,16,0),0)</f>
        <v>0</v>
      </c>
      <c r="AG631" s="50">
        <f>IFERROR(VLOOKUP($A631,total!$B$4:$AB$437,7,0),0)</f>
        <v>0</v>
      </c>
      <c r="AH631" s="50">
        <f>IFERROR(VLOOKUP($A631,total!$B$4:$AD$437,29,0),0)</f>
        <v>0</v>
      </c>
      <c r="AI631" s="50">
        <f>IFERROR(VLOOKUP(A631,total!$B$4:$AN$437,39,0),0)</f>
        <v>0</v>
      </c>
      <c r="AJ631" s="51">
        <f t="shared" si="142"/>
        <v>0</v>
      </c>
      <c r="AK631" s="50">
        <f t="shared" si="143"/>
        <v>0</v>
      </c>
      <c r="AL631" s="50">
        <f t="shared" si="144"/>
        <v>0</v>
      </c>
      <c r="AM631" s="50">
        <f t="shared" si="145"/>
        <v>0</v>
      </c>
      <c r="AN631" s="50" t="e">
        <f t="shared" si="154"/>
        <v>#REF!</v>
      </c>
      <c r="AO631" s="50" t="e">
        <f t="shared" si="154"/>
        <v>#REF!</v>
      </c>
      <c r="AP631" s="50" t="e">
        <f t="shared" si="154"/>
        <v>#REF!</v>
      </c>
      <c r="AQ631" s="50">
        <f>IFERROR(VLOOKUP(TEXT($A631,"000000"),[6]Página1!$A$8:$S$801,13,FALSE),0)</f>
        <v>0</v>
      </c>
      <c r="AR631" s="50">
        <f>IFERROR(VLOOKUP(TEXT($A631,"000000"),[6]Página1!$A$8:$S$801,16,FALSE),0)</f>
        <v>0</v>
      </c>
      <c r="AS631" s="50">
        <f>IFERROR(VLOOKUP(TEXT($A631,"000000"),[6]Página1!$A$8:$S$801,19,FALSE),0)</f>
        <v>0</v>
      </c>
      <c r="AT631" s="50">
        <f>IFERROR(VLOOKUP(TEXT($A631,"000000"),[7]Página1!$A$8:$R$814,12,FALSE),0)</f>
        <v>0</v>
      </c>
      <c r="AU631" s="50">
        <f>IFERROR(VLOOKUP(TEXT($A631,"000000"),[7]Página1!$A$8:$R$814,15,FALSE),0)</f>
        <v>0</v>
      </c>
      <c r="AV631" s="50">
        <f>IFERROR(VLOOKUP(TEXT($A631,"000000"),[7]Página1!$A$8:$R$814,18,FALSE),0)</f>
        <v>0</v>
      </c>
      <c r="AW631" s="50"/>
      <c r="AX631" s="51" t="e">
        <f t="shared" si="146"/>
        <v>#REF!</v>
      </c>
      <c r="AY631" s="51" t="e">
        <f t="shared" si="147"/>
        <v>#REF!</v>
      </c>
      <c r="AZ631" s="51" t="e">
        <f t="shared" si="148"/>
        <v>#REF!</v>
      </c>
      <c r="BA631" s="51" t="e">
        <f t="shared" si="149"/>
        <v>#REF!</v>
      </c>
      <c r="BB631" s="51">
        <f t="shared" si="150"/>
        <v>0</v>
      </c>
      <c r="BC631" s="51" t="e">
        <f t="shared" si="151"/>
        <v>#REF!</v>
      </c>
      <c r="BD631" s="51">
        <f t="shared" si="152"/>
        <v>0</v>
      </c>
      <c r="BE631" s="51">
        <f>IFERROR(VLOOKUP(A631,salario!A$2:P$91,11,FALSE),0)</f>
        <v>0</v>
      </c>
      <c r="BF631" s="51">
        <f>SUMIFS(topmanager!$D:$D,topmanager!$C:$C,rs_nova!$A631,topmanager!$A:$A,rs_nova!BF$2)</f>
        <v>0</v>
      </c>
      <c r="BG631" s="51">
        <f>SUMIFS(topmanager!$D:$D,topmanager!$C:$C,rs_nova!$A631,topmanager!$A:$A,rs_nova!BG$2)</f>
        <v>0</v>
      </c>
      <c r="BH631" s="51">
        <f>SUMIFS(topmanager!$D:$D,topmanager!$C:$C,rs_nova!$A631,topmanager!$A:$A,rs_nova!BH$2)</f>
        <v>0</v>
      </c>
      <c r="BI631" s="51">
        <f>SUMIFS(topmanager!$D:$D,topmanager!$C:$C,rs_nova!$A631,topmanager!$A:$A,rs_nova!BI$2)</f>
        <v>0</v>
      </c>
      <c r="BJ631" s="51">
        <f>SUMIFS(topmanager!$D:$D,topmanager!$C:$C,rs_nova!$A631,topmanager!$A:$A,rs_nova!BJ$2)+SUMIFS(topmanager!$D:$D,topmanager!$C:$C,rs_nova!$A631,topmanager!$A:$A,rs_nova!BJ$2+1)</f>
        <v>0</v>
      </c>
      <c r="BK631" s="51">
        <f>IFERROR(VLOOKUP(A631,[8]ferias!$C$4:$G$100,5,FALSE),0)</f>
        <v>0</v>
      </c>
      <c r="BL631" s="51">
        <f>SUMIFS(topmanager!$D:$D,topmanager!$C:$C,rs_nova!$A631,topmanager!$A:$A,rs_nova!BL$2)</f>
        <v>0</v>
      </c>
      <c r="BM631" s="51">
        <f>SUMIFS(topmanager!$D:$D,topmanager!$C:$C,rs_nova!$A631,topmanager!$A:$A,rs_nova!BM$2)+SUMIFS(topmanager!$D:$D,topmanager!$C:$C,rs_nova!$A635,topmanager!$A:$A,151)</f>
        <v>0</v>
      </c>
      <c r="BN631" s="51">
        <f t="shared" si="153"/>
        <v>0</v>
      </c>
    </row>
    <row r="632" spans="1:66">
      <c r="A632" s="47" t="e">
        <f>total!#REF!</f>
        <v>#REF!</v>
      </c>
      <c r="B632" s="47">
        <f t="shared" si="140"/>
        <v>0</v>
      </c>
      <c r="C632" s="48" t="e">
        <f>total!#REF!</f>
        <v>#REF!</v>
      </c>
      <c r="D632" s="49" t="str">
        <f>IFERROR(VLOOKUP(A632,salario!A$3:J$32,10,FALSE),"")</f>
        <v/>
      </c>
      <c r="E632" s="49" t="str">
        <f>IFERROR(IF(VLOOKUP(A632,salario!A$3:O$32,15,FALSE)="","",VLOOKUP(A632,salario!A$3:O$32,15,FALSE)),"")</f>
        <v/>
      </c>
      <c r="F632" s="47" t="str">
        <f>IFERROR(VLOOKUP(A632,[5]base_pessoal!$B$2:$P$1504,13,FALSE),"")</f>
        <v/>
      </c>
      <c r="G632" s="50">
        <f>IFERROR(VLOOKUP(A632,salario!A$2:P$91,11,FALSE),0)*B632/30</f>
        <v>0</v>
      </c>
      <c r="H632" s="50">
        <f>SUMIFS(topmanager!$D:$D,topmanager!$C:$C,rs_nova!$A632,topmanager!$A:$A,rs_nova!H$2)+SUMIFS(topmanager!$D:$D,topmanager!$C:$C,rs_nova!$A632,topmanager!$A:$A,63)</f>
        <v>0</v>
      </c>
      <c r="I632" s="50">
        <f>-SUMIFS(topmanager!$D:$D,topmanager!$C:$C,rs_nova!$A632,topmanager!$A:$A,rs_nova!I$2)</f>
        <v>0</v>
      </c>
      <c r="J632" s="50">
        <f>SUMIFS(topmanager!$D:$D,topmanager!$C:$C,rs_nova!$A632,topmanager!$A:$A,rs_nova!J$2)</f>
        <v>0</v>
      </c>
      <c r="K632" s="50">
        <f>SUMIFS(topmanager!$D:$D,topmanager!$C:$C,rs_nova!$A632,topmanager!$A:$A,rs_nova!K$2)+SUMIFS(topmanager!$D:$D,topmanager!$C:$C,rs_nova!$A632,topmanager!$A:$A,911)</f>
        <v>0</v>
      </c>
      <c r="L632" s="50">
        <f>SUMIFS(topmanager!$D:$D,topmanager!$C:$C,rs_nova!$A632,topmanager!$A:$A,rs_nova!L$2)</f>
        <v>0</v>
      </c>
      <c r="M632" s="50">
        <f>SUMIFS(topmanager!$D:$D,topmanager!$C:$C,rs_nova!$A632,topmanager!$A:$A,rs_nova!M$2)+SUMIFS(topmanager!$D:$D,topmanager!$C:$C,rs_nova!$A632,topmanager!$A:$A,908)+SUMIFS(topmanager!$D:$D,topmanager!$C:$C,rs_nova!$A632,topmanager!$A:$A,550)</f>
        <v>0</v>
      </c>
      <c r="N632" s="50">
        <f>SUMIFS(topmanager!$D:$D,topmanager!$C:$C,rs_nova!$A632,topmanager!$A:$A,rs_nova!N$2)</f>
        <v>0</v>
      </c>
      <c r="O632" s="51">
        <f t="shared" si="141"/>
        <v>0</v>
      </c>
      <c r="P632" s="50">
        <f>IFERROR(VLOOKUP($A632,total!$B$4:$AW$437,27,0),0)</f>
        <v>0</v>
      </c>
      <c r="Q632" s="50">
        <f>IFERROR(VLOOKUP($A632,total!$B$4:$AW$437,21,0),0)</f>
        <v>0</v>
      </c>
      <c r="R632" s="50">
        <f>IFERROR(VLOOKUP($A632,total!$B$4:$AW$437,25,0),0)+IFERROR(VLOOKUP($A632,total!$B$4:$AW$437,36,0),0)</f>
        <v>0</v>
      </c>
      <c r="S632" s="50">
        <f>IFERROR(VLOOKUP(A632,gympass!$A$2:$F$148,6,0),0)</f>
        <v>0</v>
      </c>
      <c r="T632" s="50">
        <f>IFERROR(VLOOKUP($A632,total!$B$4:$AW$437,42,0),0)</f>
        <v>0</v>
      </c>
      <c r="U632" s="50">
        <f>IFERROR(VLOOKUP($A632,total!$B$4:$AW$437,32,0),0)</f>
        <v>0</v>
      </c>
      <c r="V632" s="50">
        <f>IFERROR(VLOOKUP($A632,total!$B$4:$AW$437,28,0),0)</f>
        <v>0</v>
      </c>
      <c r="W632" s="50">
        <f>IFERROR(VLOOKUP($A632,total!$B$4:$AX$437,49,0),0)</f>
        <v>0</v>
      </c>
      <c r="X632" s="50"/>
      <c r="Y632" s="50">
        <f>IFERROR(VLOOKUP(A632,#REF!,4,0),0)</f>
        <v>0</v>
      </c>
      <c r="Z632" s="50">
        <f>IFERROR(VLOOKUP(B632,#REF!,8,0),0)</f>
        <v>0</v>
      </c>
      <c r="AA632" s="50">
        <f>IFERROR(VLOOKUP($A632,total!$B$4:$AW$437,45,0),0)</f>
        <v>0</v>
      </c>
      <c r="AB632" s="50">
        <f>IFERROR(VLOOKUP($A632,total!$B$4:$AW$437,48,0),0)</f>
        <v>0</v>
      </c>
      <c r="AC632" s="50">
        <f>IFERROR(VLOOKUP($A632,total!$B$4:$AB$437,19,0),0)</f>
        <v>0</v>
      </c>
      <c r="AD632" s="50">
        <f>IFERROR(VLOOKUP($A632,total!$B$4:$AB$437,10,0),0)</f>
        <v>0</v>
      </c>
      <c r="AE632" s="50">
        <f>IFERROR(VLOOKUP($A632,total!$B$4:$AB$437,13,0),0)-SUMIFS(topmanager!$D:$D,topmanager!$C:$C,rs_nova!$A636,topmanager!$A:$A,856)</f>
        <v>0</v>
      </c>
      <c r="AF632" s="50">
        <f>IFERROR(VLOOKUP($A632,total!$B$4:$AB$437,16,0),0)</f>
        <v>0</v>
      </c>
      <c r="AG632" s="50">
        <f>IFERROR(VLOOKUP($A632,total!$B$4:$AB$437,7,0),0)</f>
        <v>0</v>
      </c>
      <c r="AH632" s="50">
        <f>IFERROR(VLOOKUP($A632,total!$B$4:$AD$437,29,0),0)</f>
        <v>0</v>
      </c>
      <c r="AI632" s="50">
        <f>IFERROR(VLOOKUP(A632,total!$B$4:$AN$437,39,0),0)</f>
        <v>0</v>
      </c>
      <c r="AJ632" s="51">
        <f t="shared" si="142"/>
        <v>0</v>
      </c>
      <c r="AK632" s="50">
        <f t="shared" si="143"/>
        <v>0</v>
      </c>
      <c r="AL632" s="50">
        <f t="shared" si="144"/>
        <v>0</v>
      </c>
      <c r="AM632" s="50">
        <f t="shared" si="145"/>
        <v>0</v>
      </c>
      <c r="AN632" s="50" t="e">
        <f t="shared" si="154"/>
        <v>#REF!</v>
      </c>
      <c r="AO632" s="50" t="e">
        <f t="shared" si="154"/>
        <v>#REF!</v>
      </c>
      <c r="AP632" s="50" t="e">
        <f t="shared" si="154"/>
        <v>#REF!</v>
      </c>
      <c r="AQ632" s="50">
        <f>IFERROR(VLOOKUP(TEXT($A632,"000000"),[6]Página1!$A$8:$S$801,13,FALSE),0)</f>
        <v>0</v>
      </c>
      <c r="AR632" s="50">
        <f>IFERROR(VLOOKUP(TEXT($A632,"000000"),[6]Página1!$A$8:$S$801,16,FALSE),0)</f>
        <v>0</v>
      </c>
      <c r="AS632" s="50">
        <f>IFERROR(VLOOKUP(TEXT($A632,"000000"),[6]Página1!$A$8:$S$801,19,FALSE),0)</f>
        <v>0</v>
      </c>
      <c r="AT632" s="50">
        <f>IFERROR(VLOOKUP(TEXT($A632,"000000"),[7]Página1!$A$8:$R$814,12,FALSE),0)</f>
        <v>0</v>
      </c>
      <c r="AU632" s="50">
        <f>IFERROR(VLOOKUP(TEXT($A632,"000000"),[7]Página1!$A$8:$R$814,15,FALSE),0)</f>
        <v>0</v>
      </c>
      <c r="AV632" s="50">
        <f>IFERROR(VLOOKUP(TEXT($A632,"000000"),[7]Página1!$A$8:$R$814,18,FALSE),0)</f>
        <v>0</v>
      </c>
      <c r="AW632" s="50"/>
      <c r="AX632" s="51" t="e">
        <f t="shared" si="146"/>
        <v>#REF!</v>
      </c>
      <c r="AY632" s="51" t="e">
        <f t="shared" si="147"/>
        <v>#REF!</v>
      </c>
      <c r="AZ632" s="51" t="e">
        <f t="shared" si="148"/>
        <v>#REF!</v>
      </c>
      <c r="BA632" s="51" t="e">
        <f t="shared" si="149"/>
        <v>#REF!</v>
      </c>
      <c r="BB632" s="51">
        <f t="shared" si="150"/>
        <v>0</v>
      </c>
      <c r="BC632" s="51" t="e">
        <f t="shared" si="151"/>
        <v>#REF!</v>
      </c>
      <c r="BD632" s="51">
        <f t="shared" si="152"/>
        <v>0</v>
      </c>
      <c r="BE632" s="51">
        <f>IFERROR(VLOOKUP(A632,salario!A$2:P$91,11,FALSE),0)</f>
        <v>0</v>
      </c>
      <c r="BF632" s="51">
        <f>SUMIFS(topmanager!$D:$D,topmanager!$C:$C,rs_nova!$A632,topmanager!$A:$A,rs_nova!BF$2)</f>
        <v>0</v>
      </c>
      <c r="BG632" s="51">
        <f>SUMIFS(topmanager!$D:$D,topmanager!$C:$C,rs_nova!$A632,topmanager!$A:$A,rs_nova!BG$2)</f>
        <v>0</v>
      </c>
      <c r="BH632" s="51">
        <f>SUMIFS(topmanager!$D:$D,topmanager!$C:$C,rs_nova!$A632,topmanager!$A:$A,rs_nova!BH$2)</f>
        <v>0</v>
      </c>
      <c r="BI632" s="51">
        <f>SUMIFS(topmanager!$D:$D,topmanager!$C:$C,rs_nova!$A632,topmanager!$A:$A,rs_nova!BI$2)</f>
        <v>0</v>
      </c>
      <c r="BJ632" s="51">
        <f>SUMIFS(topmanager!$D:$D,topmanager!$C:$C,rs_nova!$A632,topmanager!$A:$A,rs_nova!BJ$2)+SUMIFS(topmanager!$D:$D,topmanager!$C:$C,rs_nova!$A632,topmanager!$A:$A,rs_nova!BJ$2+1)</f>
        <v>0</v>
      </c>
      <c r="BK632" s="51">
        <f>IFERROR(VLOOKUP(A632,[8]ferias!$C$4:$G$100,5,FALSE),0)</f>
        <v>0</v>
      </c>
      <c r="BL632" s="51">
        <f>SUMIFS(topmanager!$D:$D,topmanager!$C:$C,rs_nova!$A632,topmanager!$A:$A,rs_nova!BL$2)</f>
        <v>0</v>
      </c>
      <c r="BM632" s="51">
        <f>SUMIFS(topmanager!$D:$D,topmanager!$C:$C,rs_nova!$A632,topmanager!$A:$A,rs_nova!BM$2)+SUMIFS(topmanager!$D:$D,topmanager!$C:$C,rs_nova!$A636,topmanager!$A:$A,151)</f>
        <v>0</v>
      </c>
      <c r="BN632" s="51">
        <f t="shared" si="153"/>
        <v>0</v>
      </c>
    </row>
    <row r="633" spans="1:66">
      <c r="A633" s="47" t="e">
        <f>total!#REF!</f>
        <v>#REF!</v>
      </c>
      <c r="B633" s="47">
        <f t="shared" si="140"/>
        <v>0</v>
      </c>
      <c r="C633" s="48" t="e">
        <f>total!#REF!</f>
        <v>#REF!</v>
      </c>
      <c r="D633" s="49" t="str">
        <f>IFERROR(VLOOKUP(A633,salario!A$3:J$32,10,FALSE),"")</f>
        <v/>
      </c>
      <c r="E633" s="49" t="str">
        <f>IFERROR(IF(VLOOKUP(A633,salario!A$3:O$32,15,FALSE)="","",VLOOKUP(A633,salario!A$3:O$32,15,FALSE)),"")</f>
        <v/>
      </c>
      <c r="F633" s="47" t="str">
        <f>IFERROR(VLOOKUP(A633,[5]base_pessoal!$B$2:$P$1504,13,FALSE),"")</f>
        <v/>
      </c>
      <c r="G633" s="50">
        <f>IFERROR(VLOOKUP(A633,salario!A$2:P$91,11,FALSE),0)*B633/30</f>
        <v>0</v>
      </c>
      <c r="H633" s="50">
        <f>SUMIFS(topmanager!$D:$D,topmanager!$C:$C,rs_nova!$A633,topmanager!$A:$A,rs_nova!H$2)+SUMIFS(topmanager!$D:$D,topmanager!$C:$C,rs_nova!$A633,topmanager!$A:$A,63)</f>
        <v>0</v>
      </c>
      <c r="I633" s="50">
        <f>-SUMIFS(topmanager!$D:$D,topmanager!$C:$C,rs_nova!$A633,topmanager!$A:$A,rs_nova!I$2)</f>
        <v>0</v>
      </c>
      <c r="J633" s="50">
        <f>SUMIFS(topmanager!$D:$D,topmanager!$C:$C,rs_nova!$A633,topmanager!$A:$A,rs_nova!J$2)</f>
        <v>0</v>
      </c>
      <c r="K633" s="50">
        <f>SUMIFS(topmanager!$D:$D,topmanager!$C:$C,rs_nova!$A633,topmanager!$A:$A,rs_nova!K$2)+SUMIFS(topmanager!$D:$D,topmanager!$C:$C,rs_nova!$A633,topmanager!$A:$A,911)</f>
        <v>0</v>
      </c>
      <c r="L633" s="50">
        <f>SUMIFS(topmanager!$D:$D,topmanager!$C:$C,rs_nova!$A633,topmanager!$A:$A,rs_nova!L$2)</f>
        <v>0</v>
      </c>
      <c r="M633" s="50">
        <f>SUMIFS(topmanager!$D:$D,topmanager!$C:$C,rs_nova!$A633,topmanager!$A:$A,rs_nova!M$2)+SUMIFS(topmanager!$D:$D,topmanager!$C:$C,rs_nova!$A633,topmanager!$A:$A,908)+SUMIFS(topmanager!$D:$D,topmanager!$C:$C,rs_nova!$A633,topmanager!$A:$A,550)</f>
        <v>0</v>
      </c>
      <c r="N633" s="50">
        <f>SUMIFS(topmanager!$D:$D,topmanager!$C:$C,rs_nova!$A633,topmanager!$A:$A,rs_nova!N$2)</f>
        <v>0</v>
      </c>
      <c r="O633" s="51">
        <f t="shared" si="141"/>
        <v>0</v>
      </c>
      <c r="P633" s="50">
        <f>IFERROR(VLOOKUP($A633,total!$B$4:$AW$437,27,0),0)</f>
        <v>0</v>
      </c>
      <c r="Q633" s="50">
        <f>IFERROR(VLOOKUP($A633,total!$B$4:$AW$437,21,0),0)</f>
        <v>0</v>
      </c>
      <c r="R633" s="50">
        <f>IFERROR(VLOOKUP($A633,total!$B$4:$AW$437,25,0),0)+IFERROR(VLOOKUP($A633,total!$B$4:$AW$437,36,0),0)</f>
        <v>0</v>
      </c>
      <c r="S633" s="50">
        <f>IFERROR(VLOOKUP(A633,gympass!$A$2:$F$148,6,0),0)</f>
        <v>0</v>
      </c>
      <c r="T633" s="50">
        <f>IFERROR(VLOOKUP($A633,total!$B$4:$AW$437,42,0),0)</f>
        <v>0</v>
      </c>
      <c r="U633" s="50">
        <f>IFERROR(VLOOKUP($A633,total!$B$4:$AW$437,32,0),0)</f>
        <v>0</v>
      </c>
      <c r="V633" s="50">
        <f>IFERROR(VLOOKUP($A633,total!$B$4:$AW$437,28,0),0)</f>
        <v>0</v>
      </c>
      <c r="W633" s="50">
        <f>IFERROR(VLOOKUP($A633,total!$B$4:$AX$437,49,0),0)</f>
        <v>0</v>
      </c>
      <c r="X633" s="50"/>
      <c r="Y633" s="50">
        <f>IFERROR(VLOOKUP(A633,#REF!,4,0),0)</f>
        <v>0</v>
      </c>
      <c r="Z633" s="50">
        <f>IFERROR(VLOOKUP(B633,#REF!,8,0),0)</f>
        <v>0</v>
      </c>
      <c r="AA633" s="50">
        <f>IFERROR(VLOOKUP($A633,total!$B$4:$AW$437,45,0),0)</f>
        <v>0</v>
      </c>
      <c r="AB633" s="50">
        <f>IFERROR(VLOOKUP($A633,total!$B$4:$AW$437,48,0),0)</f>
        <v>0</v>
      </c>
      <c r="AC633" s="50">
        <f>IFERROR(VLOOKUP($A633,total!$B$4:$AB$437,19,0),0)</f>
        <v>0</v>
      </c>
      <c r="AD633" s="50">
        <f>IFERROR(VLOOKUP($A633,total!$B$4:$AB$437,10,0),0)</f>
        <v>0</v>
      </c>
      <c r="AE633" s="50">
        <f>IFERROR(VLOOKUP($A633,total!$B$4:$AB$437,13,0),0)-SUMIFS(topmanager!$D:$D,topmanager!$C:$C,rs_nova!$A637,topmanager!$A:$A,856)</f>
        <v>0</v>
      </c>
      <c r="AF633" s="50">
        <f>IFERROR(VLOOKUP($A633,total!$B$4:$AB$437,16,0),0)</f>
        <v>0</v>
      </c>
      <c r="AG633" s="50">
        <f>IFERROR(VLOOKUP($A633,total!$B$4:$AB$437,7,0),0)</f>
        <v>0</v>
      </c>
      <c r="AH633" s="50">
        <f>IFERROR(VLOOKUP($A633,total!$B$4:$AD$437,29,0),0)</f>
        <v>0</v>
      </c>
      <c r="AI633" s="50">
        <f>IFERROR(VLOOKUP(A633,total!$B$4:$AN$437,39,0),0)</f>
        <v>0</v>
      </c>
      <c r="AJ633" s="51">
        <f t="shared" si="142"/>
        <v>0</v>
      </c>
      <c r="AK633" s="50">
        <f t="shared" si="143"/>
        <v>0</v>
      </c>
      <c r="AL633" s="50">
        <f t="shared" si="144"/>
        <v>0</v>
      </c>
      <c r="AM633" s="50">
        <f t="shared" si="145"/>
        <v>0</v>
      </c>
      <c r="AN633" s="50" t="e">
        <f t="shared" si="154"/>
        <v>#REF!</v>
      </c>
      <c r="AO633" s="50" t="e">
        <f t="shared" si="154"/>
        <v>#REF!</v>
      </c>
      <c r="AP633" s="50" t="e">
        <f t="shared" si="154"/>
        <v>#REF!</v>
      </c>
      <c r="AQ633" s="50">
        <f>IFERROR(VLOOKUP(TEXT($A633,"000000"),[6]Página1!$A$8:$S$801,13,FALSE),0)</f>
        <v>0</v>
      </c>
      <c r="AR633" s="50">
        <f>IFERROR(VLOOKUP(TEXT($A633,"000000"),[6]Página1!$A$8:$S$801,16,FALSE),0)</f>
        <v>0</v>
      </c>
      <c r="AS633" s="50">
        <f>IFERROR(VLOOKUP(TEXT($A633,"000000"),[6]Página1!$A$8:$S$801,19,FALSE),0)</f>
        <v>0</v>
      </c>
      <c r="AT633" s="50">
        <f>IFERROR(VLOOKUP(TEXT($A633,"000000"),[7]Página1!$A$8:$R$814,12,FALSE),0)</f>
        <v>0</v>
      </c>
      <c r="AU633" s="50">
        <f>IFERROR(VLOOKUP(TEXT($A633,"000000"),[7]Página1!$A$8:$R$814,15,FALSE),0)</f>
        <v>0</v>
      </c>
      <c r="AV633" s="50">
        <f>IFERROR(VLOOKUP(TEXT($A633,"000000"),[7]Página1!$A$8:$R$814,18,FALSE),0)</f>
        <v>0</v>
      </c>
      <c r="AW633" s="50"/>
      <c r="AX633" s="51" t="e">
        <f t="shared" si="146"/>
        <v>#REF!</v>
      </c>
      <c r="AY633" s="51" t="e">
        <f t="shared" si="147"/>
        <v>#REF!</v>
      </c>
      <c r="AZ633" s="51" t="e">
        <f t="shared" si="148"/>
        <v>#REF!</v>
      </c>
      <c r="BA633" s="51" t="e">
        <f t="shared" si="149"/>
        <v>#REF!</v>
      </c>
      <c r="BB633" s="51">
        <f t="shared" si="150"/>
        <v>0</v>
      </c>
      <c r="BC633" s="51" t="e">
        <f t="shared" si="151"/>
        <v>#REF!</v>
      </c>
      <c r="BD633" s="51">
        <f t="shared" si="152"/>
        <v>0</v>
      </c>
      <c r="BE633" s="51">
        <f>IFERROR(VLOOKUP(A633,salario!A$2:P$91,11,FALSE),0)</f>
        <v>0</v>
      </c>
      <c r="BF633" s="51">
        <f>SUMIFS(topmanager!$D:$D,topmanager!$C:$C,rs_nova!$A633,topmanager!$A:$A,rs_nova!BF$2)</f>
        <v>0</v>
      </c>
      <c r="BG633" s="51">
        <f>SUMIFS(topmanager!$D:$D,topmanager!$C:$C,rs_nova!$A633,topmanager!$A:$A,rs_nova!BG$2)</f>
        <v>0</v>
      </c>
      <c r="BH633" s="51">
        <f>SUMIFS(topmanager!$D:$D,topmanager!$C:$C,rs_nova!$A633,topmanager!$A:$A,rs_nova!BH$2)</f>
        <v>0</v>
      </c>
      <c r="BI633" s="51">
        <f>SUMIFS(topmanager!$D:$D,topmanager!$C:$C,rs_nova!$A633,topmanager!$A:$A,rs_nova!BI$2)</f>
        <v>0</v>
      </c>
      <c r="BJ633" s="51">
        <f>SUMIFS(topmanager!$D:$D,topmanager!$C:$C,rs_nova!$A633,topmanager!$A:$A,rs_nova!BJ$2)+SUMIFS(topmanager!$D:$D,topmanager!$C:$C,rs_nova!$A633,topmanager!$A:$A,rs_nova!BJ$2+1)</f>
        <v>0</v>
      </c>
      <c r="BK633" s="51">
        <f>IFERROR(VLOOKUP(A633,[8]ferias!$C$4:$G$100,5,FALSE),0)</f>
        <v>0</v>
      </c>
      <c r="BL633" s="51">
        <f>SUMIFS(topmanager!$D:$D,topmanager!$C:$C,rs_nova!$A633,topmanager!$A:$A,rs_nova!BL$2)</f>
        <v>0</v>
      </c>
      <c r="BM633" s="51">
        <f>SUMIFS(topmanager!$D:$D,topmanager!$C:$C,rs_nova!$A633,topmanager!$A:$A,rs_nova!BM$2)+SUMIFS(topmanager!$D:$D,topmanager!$C:$C,rs_nova!$A637,topmanager!$A:$A,151)</f>
        <v>0</v>
      </c>
      <c r="BN633" s="51">
        <f t="shared" si="153"/>
        <v>0</v>
      </c>
    </row>
    <row r="634" spans="1:66">
      <c r="A634" s="47" t="e">
        <f>total!#REF!</f>
        <v>#REF!</v>
      </c>
      <c r="B634" s="47">
        <f t="shared" si="140"/>
        <v>0</v>
      </c>
      <c r="C634" s="48" t="e">
        <f>total!#REF!</f>
        <v>#REF!</v>
      </c>
      <c r="D634" s="49" t="str">
        <f>IFERROR(VLOOKUP(A634,salario!A$3:J$32,10,FALSE),"")</f>
        <v/>
      </c>
      <c r="E634" s="49" t="str">
        <f>IFERROR(IF(VLOOKUP(A634,salario!A$3:O$32,15,FALSE)="","",VLOOKUP(A634,salario!A$3:O$32,15,FALSE)),"")</f>
        <v/>
      </c>
      <c r="F634" s="47" t="str">
        <f>IFERROR(VLOOKUP(A634,[5]base_pessoal!$B$2:$P$1504,13,FALSE),"")</f>
        <v/>
      </c>
      <c r="G634" s="50">
        <f>IFERROR(VLOOKUP(A634,salario!A$2:P$91,11,FALSE),0)*B634/30</f>
        <v>0</v>
      </c>
      <c r="H634" s="50">
        <f>SUMIFS(topmanager!$D:$D,topmanager!$C:$C,rs_nova!$A634,topmanager!$A:$A,rs_nova!H$2)+SUMIFS(topmanager!$D:$D,topmanager!$C:$C,rs_nova!$A634,topmanager!$A:$A,63)</f>
        <v>0</v>
      </c>
      <c r="I634" s="50">
        <f>-SUMIFS(topmanager!$D:$D,topmanager!$C:$C,rs_nova!$A634,topmanager!$A:$A,rs_nova!I$2)</f>
        <v>0</v>
      </c>
      <c r="J634" s="50">
        <f>SUMIFS(topmanager!$D:$D,topmanager!$C:$C,rs_nova!$A634,topmanager!$A:$A,rs_nova!J$2)</f>
        <v>0</v>
      </c>
      <c r="K634" s="50">
        <f>SUMIFS(topmanager!$D:$D,topmanager!$C:$C,rs_nova!$A634,topmanager!$A:$A,rs_nova!K$2)+SUMIFS(topmanager!$D:$D,topmanager!$C:$C,rs_nova!$A634,topmanager!$A:$A,911)</f>
        <v>0</v>
      </c>
      <c r="L634" s="50">
        <f>SUMIFS(topmanager!$D:$D,topmanager!$C:$C,rs_nova!$A634,topmanager!$A:$A,rs_nova!L$2)</f>
        <v>0</v>
      </c>
      <c r="M634" s="50">
        <f>SUMIFS(topmanager!$D:$D,topmanager!$C:$C,rs_nova!$A634,topmanager!$A:$A,rs_nova!M$2)+SUMIFS(topmanager!$D:$D,topmanager!$C:$C,rs_nova!$A634,topmanager!$A:$A,908)+SUMIFS(topmanager!$D:$D,topmanager!$C:$C,rs_nova!$A634,topmanager!$A:$A,550)</f>
        <v>0</v>
      </c>
      <c r="N634" s="50">
        <f>SUMIFS(topmanager!$D:$D,topmanager!$C:$C,rs_nova!$A634,topmanager!$A:$A,rs_nova!N$2)</f>
        <v>0</v>
      </c>
      <c r="O634" s="51">
        <f t="shared" si="141"/>
        <v>0</v>
      </c>
      <c r="P634" s="50">
        <f>IFERROR(VLOOKUP($A634,total!$B$4:$AW$437,27,0),0)</f>
        <v>0</v>
      </c>
      <c r="Q634" s="50">
        <f>IFERROR(VLOOKUP($A634,total!$B$4:$AW$437,21,0),0)</f>
        <v>0</v>
      </c>
      <c r="R634" s="50">
        <f>IFERROR(VLOOKUP($A634,total!$B$4:$AW$437,25,0),0)+IFERROR(VLOOKUP($A634,total!$B$4:$AW$437,36,0),0)</f>
        <v>0</v>
      </c>
      <c r="S634" s="50">
        <f>IFERROR(VLOOKUP(A634,gympass!$A$2:$F$148,6,0),0)</f>
        <v>0</v>
      </c>
      <c r="T634" s="50">
        <f>IFERROR(VLOOKUP($A634,total!$B$4:$AW$437,42,0),0)</f>
        <v>0</v>
      </c>
      <c r="U634" s="50">
        <f>IFERROR(VLOOKUP($A634,total!$B$4:$AW$437,32,0),0)</f>
        <v>0</v>
      </c>
      <c r="V634" s="50">
        <f>IFERROR(VLOOKUP($A634,total!$B$4:$AW$437,28,0),0)</f>
        <v>0</v>
      </c>
      <c r="W634" s="50">
        <f>IFERROR(VLOOKUP($A634,total!$B$4:$AX$437,49,0),0)</f>
        <v>0</v>
      </c>
      <c r="X634" s="50"/>
      <c r="Y634" s="50">
        <f>IFERROR(VLOOKUP(A634,#REF!,4,0),0)</f>
        <v>0</v>
      </c>
      <c r="Z634" s="50">
        <f>IFERROR(VLOOKUP(B634,#REF!,8,0),0)</f>
        <v>0</v>
      </c>
      <c r="AA634" s="50">
        <f>IFERROR(VLOOKUP($A634,total!$B$4:$AW$437,45,0),0)</f>
        <v>0</v>
      </c>
      <c r="AB634" s="50">
        <f>IFERROR(VLOOKUP($A634,total!$B$4:$AW$437,48,0),0)</f>
        <v>0</v>
      </c>
      <c r="AC634" s="50">
        <f>IFERROR(VLOOKUP($A634,total!$B$4:$AB$437,19,0),0)</f>
        <v>0</v>
      </c>
      <c r="AD634" s="50">
        <f>IFERROR(VLOOKUP($A634,total!$B$4:$AB$437,10,0),0)</f>
        <v>0</v>
      </c>
      <c r="AE634" s="50">
        <f>IFERROR(VLOOKUP($A634,total!$B$4:$AB$437,13,0),0)-SUMIFS(topmanager!$D:$D,topmanager!$C:$C,rs_nova!$A638,topmanager!$A:$A,856)</f>
        <v>0</v>
      </c>
      <c r="AF634" s="50">
        <f>IFERROR(VLOOKUP($A634,total!$B$4:$AB$437,16,0),0)</f>
        <v>0</v>
      </c>
      <c r="AG634" s="50">
        <f>IFERROR(VLOOKUP($A634,total!$B$4:$AB$437,7,0),0)</f>
        <v>0</v>
      </c>
      <c r="AH634" s="50">
        <f>IFERROR(VLOOKUP($A634,total!$B$4:$AD$437,29,0),0)</f>
        <v>0</v>
      </c>
      <c r="AI634" s="50">
        <f>IFERROR(VLOOKUP(A634,total!$B$4:$AN$437,39,0),0)</f>
        <v>0</v>
      </c>
      <c r="AJ634" s="51">
        <f t="shared" si="142"/>
        <v>0</v>
      </c>
      <c r="AK634" s="50">
        <f t="shared" si="143"/>
        <v>0</v>
      </c>
      <c r="AL634" s="50">
        <f t="shared" si="144"/>
        <v>0</v>
      </c>
      <c r="AM634" s="50">
        <f t="shared" si="145"/>
        <v>0</v>
      </c>
      <c r="AN634" s="50" t="e">
        <f t="shared" si="154"/>
        <v>#REF!</v>
      </c>
      <c r="AO634" s="50" t="e">
        <f t="shared" si="154"/>
        <v>#REF!</v>
      </c>
      <c r="AP634" s="50" t="e">
        <f t="shared" si="154"/>
        <v>#REF!</v>
      </c>
      <c r="AQ634" s="50">
        <f>IFERROR(VLOOKUP(TEXT($A634,"000000"),[6]Página1!$A$8:$S$801,13,FALSE),0)</f>
        <v>0</v>
      </c>
      <c r="AR634" s="50">
        <f>IFERROR(VLOOKUP(TEXT($A634,"000000"),[6]Página1!$A$8:$S$801,16,FALSE),0)</f>
        <v>0</v>
      </c>
      <c r="AS634" s="50">
        <f>IFERROR(VLOOKUP(TEXT($A634,"000000"),[6]Página1!$A$8:$S$801,19,FALSE),0)</f>
        <v>0</v>
      </c>
      <c r="AT634" s="50">
        <f>IFERROR(VLOOKUP(TEXT($A634,"000000"),[7]Página1!$A$8:$R$814,12,FALSE),0)</f>
        <v>0</v>
      </c>
      <c r="AU634" s="50">
        <f>IFERROR(VLOOKUP(TEXT($A634,"000000"),[7]Página1!$A$8:$R$814,15,FALSE),0)</f>
        <v>0</v>
      </c>
      <c r="AV634" s="50">
        <f>IFERROR(VLOOKUP(TEXT($A634,"000000"),[7]Página1!$A$8:$R$814,18,FALSE),0)</f>
        <v>0</v>
      </c>
      <c r="AW634" s="50"/>
      <c r="AX634" s="51" t="e">
        <f t="shared" si="146"/>
        <v>#REF!</v>
      </c>
      <c r="AY634" s="51" t="e">
        <f t="shared" si="147"/>
        <v>#REF!</v>
      </c>
      <c r="AZ634" s="51" t="e">
        <f t="shared" si="148"/>
        <v>#REF!</v>
      </c>
      <c r="BA634" s="51" t="e">
        <f t="shared" si="149"/>
        <v>#REF!</v>
      </c>
      <c r="BB634" s="51">
        <f t="shared" si="150"/>
        <v>0</v>
      </c>
      <c r="BC634" s="51" t="e">
        <f t="shared" si="151"/>
        <v>#REF!</v>
      </c>
      <c r="BD634" s="51">
        <f t="shared" si="152"/>
        <v>0</v>
      </c>
      <c r="BE634" s="51">
        <f>IFERROR(VLOOKUP(A634,salario!A$2:P$91,11,FALSE),0)</f>
        <v>0</v>
      </c>
      <c r="BF634" s="51">
        <f>SUMIFS(topmanager!$D:$D,topmanager!$C:$C,rs_nova!$A634,topmanager!$A:$A,rs_nova!BF$2)</f>
        <v>0</v>
      </c>
      <c r="BG634" s="51">
        <f>SUMIFS(topmanager!$D:$D,topmanager!$C:$C,rs_nova!$A634,topmanager!$A:$A,rs_nova!BG$2)</f>
        <v>0</v>
      </c>
      <c r="BH634" s="51">
        <f>SUMIFS(topmanager!$D:$D,topmanager!$C:$C,rs_nova!$A634,topmanager!$A:$A,rs_nova!BH$2)</f>
        <v>0</v>
      </c>
      <c r="BI634" s="51">
        <f>SUMIFS(topmanager!$D:$D,topmanager!$C:$C,rs_nova!$A634,topmanager!$A:$A,rs_nova!BI$2)</f>
        <v>0</v>
      </c>
      <c r="BJ634" s="51">
        <f>SUMIFS(topmanager!$D:$D,topmanager!$C:$C,rs_nova!$A634,topmanager!$A:$A,rs_nova!BJ$2)+SUMIFS(topmanager!$D:$D,topmanager!$C:$C,rs_nova!$A634,topmanager!$A:$A,rs_nova!BJ$2+1)</f>
        <v>0</v>
      </c>
      <c r="BK634" s="51">
        <f>IFERROR(VLOOKUP(A634,[8]ferias!$C$4:$G$100,5,FALSE),0)</f>
        <v>0</v>
      </c>
      <c r="BL634" s="51">
        <f>SUMIFS(topmanager!$D:$D,topmanager!$C:$C,rs_nova!$A634,topmanager!$A:$A,rs_nova!BL$2)</f>
        <v>0</v>
      </c>
      <c r="BM634" s="51">
        <f>SUMIFS(topmanager!$D:$D,topmanager!$C:$C,rs_nova!$A634,topmanager!$A:$A,rs_nova!BM$2)+SUMIFS(topmanager!$D:$D,topmanager!$C:$C,rs_nova!$A638,topmanager!$A:$A,151)</f>
        <v>0</v>
      </c>
      <c r="BN634" s="51">
        <f t="shared" si="153"/>
        <v>0</v>
      </c>
    </row>
    <row r="635" spans="1:66">
      <c r="A635" s="47" t="e">
        <f>total!#REF!</f>
        <v>#REF!</v>
      </c>
      <c r="B635" s="47">
        <f t="shared" si="140"/>
        <v>0</v>
      </c>
      <c r="C635" s="48" t="e">
        <f>total!#REF!</f>
        <v>#REF!</v>
      </c>
      <c r="D635" s="49" t="str">
        <f>IFERROR(VLOOKUP(A635,salario!A$3:J$32,10,FALSE),"")</f>
        <v/>
      </c>
      <c r="E635" s="49" t="str">
        <f>IFERROR(IF(VLOOKUP(A635,salario!A$3:O$32,15,FALSE)="","",VLOOKUP(A635,salario!A$3:O$32,15,FALSE)),"")</f>
        <v/>
      </c>
      <c r="F635" s="47" t="str">
        <f>IFERROR(VLOOKUP(A635,[5]base_pessoal!$B$2:$P$1504,13,FALSE),"")</f>
        <v/>
      </c>
      <c r="G635" s="50">
        <f>IFERROR(VLOOKUP(A635,salario!A$2:P$91,11,FALSE),0)*B635/30</f>
        <v>0</v>
      </c>
      <c r="H635" s="50">
        <f>SUMIFS(topmanager!$D:$D,topmanager!$C:$C,rs_nova!$A635,topmanager!$A:$A,rs_nova!H$2)+SUMIFS(topmanager!$D:$D,topmanager!$C:$C,rs_nova!$A635,topmanager!$A:$A,63)</f>
        <v>0</v>
      </c>
      <c r="I635" s="50">
        <f>-SUMIFS(topmanager!$D:$D,topmanager!$C:$C,rs_nova!$A635,topmanager!$A:$A,rs_nova!I$2)</f>
        <v>0</v>
      </c>
      <c r="J635" s="50">
        <f>SUMIFS(topmanager!$D:$D,topmanager!$C:$C,rs_nova!$A635,topmanager!$A:$A,rs_nova!J$2)</f>
        <v>0</v>
      </c>
      <c r="K635" s="50">
        <f>SUMIFS(topmanager!$D:$D,topmanager!$C:$C,rs_nova!$A635,topmanager!$A:$A,rs_nova!K$2)+SUMIFS(topmanager!$D:$D,topmanager!$C:$C,rs_nova!$A635,topmanager!$A:$A,911)</f>
        <v>0</v>
      </c>
      <c r="L635" s="50">
        <f>SUMIFS(topmanager!$D:$D,topmanager!$C:$C,rs_nova!$A635,topmanager!$A:$A,rs_nova!L$2)</f>
        <v>0</v>
      </c>
      <c r="M635" s="50">
        <f>SUMIFS(topmanager!$D:$D,topmanager!$C:$C,rs_nova!$A635,topmanager!$A:$A,rs_nova!M$2)+SUMIFS(topmanager!$D:$D,topmanager!$C:$C,rs_nova!$A635,topmanager!$A:$A,908)+SUMIFS(topmanager!$D:$D,topmanager!$C:$C,rs_nova!$A635,topmanager!$A:$A,550)</f>
        <v>0</v>
      </c>
      <c r="N635" s="50">
        <f>SUMIFS(topmanager!$D:$D,topmanager!$C:$C,rs_nova!$A635,topmanager!$A:$A,rs_nova!N$2)</f>
        <v>0</v>
      </c>
      <c r="O635" s="51">
        <f t="shared" si="141"/>
        <v>0</v>
      </c>
      <c r="P635" s="50">
        <f>IFERROR(VLOOKUP($A635,total!$B$4:$AW$437,27,0),0)</f>
        <v>0</v>
      </c>
      <c r="Q635" s="50">
        <f>IFERROR(VLOOKUP($A635,total!$B$4:$AW$437,21,0),0)</f>
        <v>0</v>
      </c>
      <c r="R635" s="50">
        <f>IFERROR(VLOOKUP($A635,total!$B$4:$AW$437,25,0),0)+IFERROR(VLOOKUP($A635,total!$B$4:$AW$437,36,0),0)</f>
        <v>0</v>
      </c>
      <c r="S635" s="50">
        <f>IFERROR(VLOOKUP(A635,gympass!$A$2:$F$148,6,0),0)</f>
        <v>0</v>
      </c>
      <c r="T635" s="50">
        <f>IFERROR(VLOOKUP($A635,total!$B$4:$AW$437,42,0),0)</f>
        <v>0</v>
      </c>
      <c r="U635" s="50">
        <f>IFERROR(VLOOKUP($A635,total!$B$4:$AW$437,32,0),0)</f>
        <v>0</v>
      </c>
      <c r="V635" s="50">
        <f>IFERROR(VLOOKUP($A635,total!$B$4:$AW$437,28,0),0)</f>
        <v>0</v>
      </c>
      <c r="W635" s="50">
        <f>IFERROR(VLOOKUP($A635,total!$B$4:$AX$437,49,0),0)</f>
        <v>0</v>
      </c>
      <c r="X635" s="50"/>
      <c r="Y635" s="50">
        <f>IFERROR(VLOOKUP(A635,#REF!,4,0),0)</f>
        <v>0</v>
      </c>
      <c r="Z635" s="50">
        <f>IFERROR(VLOOKUP(B635,#REF!,8,0),0)</f>
        <v>0</v>
      </c>
      <c r="AA635" s="50">
        <f>IFERROR(VLOOKUP($A635,total!$B$4:$AW$437,45,0),0)</f>
        <v>0</v>
      </c>
      <c r="AB635" s="50">
        <f>IFERROR(VLOOKUP($A635,total!$B$4:$AW$437,48,0),0)</f>
        <v>0</v>
      </c>
      <c r="AC635" s="50">
        <f>IFERROR(VLOOKUP($A635,total!$B$4:$AB$437,19,0),0)</f>
        <v>0</v>
      </c>
      <c r="AD635" s="50">
        <f>IFERROR(VLOOKUP($A635,total!$B$4:$AB$437,10,0),0)</f>
        <v>0</v>
      </c>
      <c r="AE635" s="50">
        <f>IFERROR(VLOOKUP($A635,total!$B$4:$AB$437,13,0),0)-SUMIFS(topmanager!$D:$D,topmanager!$C:$C,rs_nova!$A639,topmanager!$A:$A,856)</f>
        <v>0</v>
      </c>
      <c r="AF635" s="50">
        <f>IFERROR(VLOOKUP($A635,total!$B$4:$AB$437,16,0),0)</f>
        <v>0</v>
      </c>
      <c r="AG635" s="50">
        <f>IFERROR(VLOOKUP($A635,total!$B$4:$AB$437,7,0),0)</f>
        <v>0</v>
      </c>
      <c r="AH635" s="50">
        <f>IFERROR(VLOOKUP($A635,total!$B$4:$AD$437,29,0),0)</f>
        <v>0</v>
      </c>
      <c r="AI635" s="50">
        <f>IFERROR(VLOOKUP(A635,total!$B$4:$AN$437,39,0),0)</f>
        <v>0</v>
      </c>
      <c r="AJ635" s="51">
        <f t="shared" si="142"/>
        <v>0</v>
      </c>
      <c r="AK635" s="50">
        <f t="shared" si="143"/>
        <v>0</v>
      </c>
      <c r="AL635" s="50">
        <f t="shared" si="144"/>
        <v>0</v>
      </c>
      <c r="AM635" s="50">
        <f t="shared" si="145"/>
        <v>0</v>
      </c>
      <c r="AN635" s="50" t="e">
        <f t="shared" si="154"/>
        <v>#REF!</v>
      </c>
      <c r="AO635" s="50" t="e">
        <f t="shared" si="154"/>
        <v>#REF!</v>
      </c>
      <c r="AP635" s="50" t="e">
        <f t="shared" si="154"/>
        <v>#REF!</v>
      </c>
      <c r="AQ635" s="50">
        <f>IFERROR(VLOOKUP(TEXT($A635,"000000"),[6]Página1!$A$8:$S$801,13,FALSE),0)</f>
        <v>0</v>
      </c>
      <c r="AR635" s="50">
        <f>IFERROR(VLOOKUP(TEXT($A635,"000000"),[6]Página1!$A$8:$S$801,16,FALSE),0)</f>
        <v>0</v>
      </c>
      <c r="AS635" s="50">
        <f>IFERROR(VLOOKUP(TEXT($A635,"000000"),[6]Página1!$A$8:$S$801,19,FALSE),0)</f>
        <v>0</v>
      </c>
      <c r="AT635" s="50">
        <f>IFERROR(VLOOKUP(TEXT($A635,"000000"),[7]Página1!$A$8:$R$814,12,FALSE),0)</f>
        <v>0</v>
      </c>
      <c r="AU635" s="50">
        <f>IFERROR(VLOOKUP(TEXT($A635,"000000"),[7]Página1!$A$8:$R$814,15,FALSE),0)</f>
        <v>0</v>
      </c>
      <c r="AV635" s="50">
        <f>IFERROR(VLOOKUP(TEXT($A635,"000000"),[7]Página1!$A$8:$R$814,18,FALSE),0)</f>
        <v>0</v>
      </c>
      <c r="AW635" s="50"/>
      <c r="AX635" s="51" t="e">
        <f t="shared" si="146"/>
        <v>#REF!</v>
      </c>
      <c r="AY635" s="51" t="e">
        <f t="shared" si="147"/>
        <v>#REF!</v>
      </c>
      <c r="AZ635" s="51" t="e">
        <f t="shared" si="148"/>
        <v>#REF!</v>
      </c>
      <c r="BA635" s="51" t="e">
        <f t="shared" si="149"/>
        <v>#REF!</v>
      </c>
      <c r="BB635" s="51">
        <f t="shared" si="150"/>
        <v>0</v>
      </c>
      <c r="BC635" s="51" t="e">
        <f t="shared" si="151"/>
        <v>#REF!</v>
      </c>
      <c r="BD635" s="51">
        <f t="shared" si="152"/>
        <v>0</v>
      </c>
      <c r="BE635" s="51">
        <f>IFERROR(VLOOKUP(A635,salario!A$2:P$91,11,FALSE),0)</f>
        <v>0</v>
      </c>
      <c r="BF635" s="51">
        <f>SUMIFS(topmanager!$D:$D,topmanager!$C:$C,rs_nova!$A635,topmanager!$A:$A,rs_nova!BF$2)</f>
        <v>0</v>
      </c>
      <c r="BG635" s="51">
        <f>SUMIFS(topmanager!$D:$D,topmanager!$C:$C,rs_nova!$A635,topmanager!$A:$A,rs_nova!BG$2)</f>
        <v>0</v>
      </c>
      <c r="BH635" s="51">
        <f>SUMIFS(topmanager!$D:$D,topmanager!$C:$C,rs_nova!$A635,topmanager!$A:$A,rs_nova!BH$2)</f>
        <v>0</v>
      </c>
      <c r="BI635" s="51">
        <f>SUMIFS(topmanager!$D:$D,topmanager!$C:$C,rs_nova!$A635,topmanager!$A:$A,rs_nova!BI$2)</f>
        <v>0</v>
      </c>
      <c r="BJ635" s="51">
        <f>SUMIFS(topmanager!$D:$D,topmanager!$C:$C,rs_nova!$A635,topmanager!$A:$A,rs_nova!BJ$2)+SUMIFS(topmanager!$D:$D,topmanager!$C:$C,rs_nova!$A635,topmanager!$A:$A,rs_nova!BJ$2+1)</f>
        <v>0</v>
      </c>
      <c r="BK635" s="51">
        <f>IFERROR(VLOOKUP(A635,[8]ferias!$C$4:$G$100,5,FALSE),0)</f>
        <v>0</v>
      </c>
      <c r="BL635" s="51">
        <f>SUMIFS(topmanager!$D:$D,topmanager!$C:$C,rs_nova!$A635,topmanager!$A:$A,rs_nova!BL$2)</f>
        <v>0</v>
      </c>
      <c r="BM635" s="51">
        <f>SUMIFS(topmanager!$D:$D,topmanager!$C:$C,rs_nova!$A635,topmanager!$A:$A,rs_nova!BM$2)+SUMIFS(topmanager!$D:$D,topmanager!$C:$C,rs_nova!$A639,topmanager!$A:$A,151)</f>
        <v>0</v>
      </c>
      <c r="BN635" s="51">
        <f t="shared" si="153"/>
        <v>0</v>
      </c>
    </row>
    <row r="636" spans="1:66">
      <c r="A636" s="47" t="e">
        <f>total!#REF!</f>
        <v>#REF!</v>
      </c>
      <c r="B636" s="47">
        <f t="shared" si="140"/>
        <v>0</v>
      </c>
      <c r="C636" s="48" t="e">
        <f>total!#REF!</f>
        <v>#REF!</v>
      </c>
      <c r="D636" s="49" t="str">
        <f>IFERROR(VLOOKUP(A636,salario!A$3:J$32,10,FALSE),"")</f>
        <v/>
      </c>
      <c r="E636" s="49" t="str">
        <f>IFERROR(IF(VLOOKUP(A636,salario!A$3:O$32,15,FALSE)="","",VLOOKUP(A636,salario!A$3:O$32,15,FALSE)),"")</f>
        <v/>
      </c>
      <c r="F636" s="47" t="str">
        <f>IFERROR(VLOOKUP(A636,[5]base_pessoal!$B$2:$P$1504,13,FALSE),"")</f>
        <v/>
      </c>
      <c r="G636" s="50">
        <f>IFERROR(VLOOKUP(A636,salario!A$2:P$91,11,FALSE),0)*B636/30</f>
        <v>0</v>
      </c>
      <c r="H636" s="50">
        <f>SUMIFS(topmanager!$D:$D,topmanager!$C:$C,rs_nova!$A636,topmanager!$A:$A,rs_nova!H$2)+SUMIFS(topmanager!$D:$D,topmanager!$C:$C,rs_nova!$A636,topmanager!$A:$A,63)</f>
        <v>0</v>
      </c>
      <c r="I636" s="50">
        <f>-SUMIFS(topmanager!$D:$D,topmanager!$C:$C,rs_nova!$A636,topmanager!$A:$A,rs_nova!I$2)</f>
        <v>0</v>
      </c>
      <c r="J636" s="50">
        <f>SUMIFS(topmanager!$D:$D,topmanager!$C:$C,rs_nova!$A636,topmanager!$A:$A,rs_nova!J$2)</f>
        <v>0</v>
      </c>
      <c r="K636" s="50">
        <f>SUMIFS(topmanager!$D:$D,topmanager!$C:$C,rs_nova!$A636,topmanager!$A:$A,rs_nova!K$2)+SUMIFS(topmanager!$D:$D,topmanager!$C:$C,rs_nova!$A636,topmanager!$A:$A,911)</f>
        <v>0</v>
      </c>
      <c r="L636" s="50">
        <f>SUMIFS(topmanager!$D:$D,topmanager!$C:$C,rs_nova!$A636,topmanager!$A:$A,rs_nova!L$2)</f>
        <v>0</v>
      </c>
      <c r="M636" s="50">
        <f>SUMIFS(topmanager!$D:$D,topmanager!$C:$C,rs_nova!$A636,topmanager!$A:$A,rs_nova!M$2)+SUMIFS(topmanager!$D:$D,topmanager!$C:$C,rs_nova!$A636,topmanager!$A:$A,908)+SUMIFS(topmanager!$D:$D,topmanager!$C:$C,rs_nova!$A636,topmanager!$A:$A,550)</f>
        <v>0</v>
      </c>
      <c r="N636" s="50">
        <f>SUMIFS(topmanager!$D:$D,topmanager!$C:$C,rs_nova!$A636,topmanager!$A:$A,rs_nova!N$2)</f>
        <v>0</v>
      </c>
      <c r="O636" s="51">
        <f t="shared" si="141"/>
        <v>0</v>
      </c>
      <c r="P636" s="50">
        <f>IFERROR(VLOOKUP($A636,total!$B$4:$AW$437,27,0),0)</f>
        <v>0</v>
      </c>
      <c r="Q636" s="50">
        <f>IFERROR(VLOOKUP($A636,total!$B$4:$AW$437,21,0),0)</f>
        <v>0</v>
      </c>
      <c r="R636" s="50">
        <f>IFERROR(VLOOKUP($A636,total!$B$4:$AW$437,25,0),0)+IFERROR(VLOOKUP($A636,total!$B$4:$AW$437,36,0),0)</f>
        <v>0</v>
      </c>
      <c r="S636" s="50">
        <f>IFERROR(VLOOKUP(A636,gympass!$A$2:$F$148,6,0),0)</f>
        <v>0</v>
      </c>
      <c r="T636" s="50">
        <f>IFERROR(VLOOKUP($A636,total!$B$4:$AW$437,42,0),0)</f>
        <v>0</v>
      </c>
      <c r="U636" s="50">
        <f>IFERROR(VLOOKUP($A636,total!$B$4:$AW$437,32,0),0)</f>
        <v>0</v>
      </c>
      <c r="V636" s="50">
        <f>IFERROR(VLOOKUP($A636,total!$B$4:$AW$437,28,0),0)</f>
        <v>0</v>
      </c>
      <c r="W636" s="50">
        <f>IFERROR(VLOOKUP($A636,total!$B$4:$AX$437,49,0),0)</f>
        <v>0</v>
      </c>
      <c r="X636" s="50"/>
      <c r="Y636" s="50">
        <f>IFERROR(VLOOKUP(A636,#REF!,4,0),0)</f>
        <v>0</v>
      </c>
      <c r="Z636" s="50">
        <f>IFERROR(VLOOKUP(B636,#REF!,8,0),0)</f>
        <v>0</v>
      </c>
      <c r="AA636" s="50">
        <f>IFERROR(VLOOKUP($A636,total!$B$4:$AW$437,45,0),0)</f>
        <v>0</v>
      </c>
      <c r="AB636" s="50">
        <f>IFERROR(VLOOKUP($A636,total!$B$4:$AW$437,48,0),0)</f>
        <v>0</v>
      </c>
      <c r="AC636" s="50">
        <f>IFERROR(VLOOKUP($A636,total!$B$4:$AB$437,19,0),0)</f>
        <v>0</v>
      </c>
      <c r="AD636" s="50">
        <f>IFERROR(VLOOKUP($A636,total!$B$4:$AB$437,10,0),0)</f>
        <v>0</v>
      </c>
      <c r="AE636" s="50">
        <f>IFERROR(VLOOKUP($A636,total!$B$4:$AB$437,13,0),0)-SUMIFS(topmanager!$D:$D,topmanager!$C:$C,rs_nova!$A640,topmanager!$A:$A,856)</f>
        <v>0</v>
      </c>
      <c r="AF636" s="50">
        <f>IFERROR(VLOOKUP($A636,total!$B$4:$AB$437,16,0),0)</f>
        <v>0</v>
      </c>
      <c r="AG636" s="50">
        <f>IFERROR(VLOOKUP($A636,total!$B$4:$AB$437,7,0),0)</f>
        <v>0</v>
      </c>
      <c r="AH636" s="50">
        <f>IFERROR(VLOOKUP($A636,total!$B$4:$AD$437,29,0),0)</f>
        <v>0</v>
      </c>
      <c r="AI636" s="50">
        <f>IFERROR(VLOOKUP(A636,total!$B$4:$AN$437,39,0),0)</f>
        <v>0</v>
      </c>
      <c r="AJ636" s="51">
        <f t="shared" si="142"/>
        <v>0</v>
      </c>
      <c r="AK636" s="50">
        <f t="shared" si="143"/>
        <v>0</v>
      </c>
      <c r="AL636" s="50">
        <f t="shared" si="144"/>
        <v>0</v>
      </c>
      <c r="AM636" s="50">
        <f t="shared" si="145"/>
        <v>0</v>
      </c>
      <c r="AN636" s="50" t="e">
        <f t="shared" si="154"/>
        <v>#REF!</v>
      </c>
      <c r="AO636" s="50" t="e">
        <f t="shared" si="154"/>
        <v>#REF!</v>
      </c>
      <c r="AP636" s="50" t="e">
        <f t="shared" si="154"/>
        <v>#REF!</v>
      </c>
      <c r="AQ636" s="50">
        <f>IFERROR(VLOOKUP(TEXT($A636,"000000"),[6]Página1!$A$8:$S$801,13,FALSE),0)</f>
        <v>0</v>
      </c>
      <c r="AR636" s="50">
        <f>IFERROR(VLOOKUP(TEXT($A636,"000000"),[6]Página1!$A$8:$S$801,16,FALSE),0)</f>
        <v>0</v>
      </c>
      <c r="AS636" s="50">
        <f>IFERROR(VLOOKUP(TEXT($A636,"000000"),[6]Página1!$A$8:$S$801,19,FALSE),0)</f>
        <v>0</v>
      </c>
      <c r="AT636" s="50">
        <f>IFERROR(VLOOKUP(TEXT($A636,"000000"),[7]Página1!$A$8:$R$814,12,FALSE),0)</f>
        <v>0</v>
      </c>
      <c r="AU636" s="50">
        <f>IFERROR(VLOOKUP(TEXT($A636,"000000"),[7]Página1!$A$8:$R$814,15,FALSE),0)</f>
        <v>0</v>
      </c>
      <c r="AV636" s="50">
        <f>IFERROR(VLOOKUP(TEXT($A636,"000000"),[7]Página1!$A$8:$R$814,18,FALSE),0)</f>
        <v>0</v>
      </c>
      <c r="AW636" s="50"/>
      <c r="AX636" s="51" t="e">
        <f t="shared" si="146"/>
        <v>#REF!</v>
      </c>
      <c r="AY636" s="51" t="e">
        <f t="shared" si="147"/>
        <v>#REF!</v>
      </c>
      <c r="AZ636" s="51" t="e">
        <f t="shared" si="148"/>
        <v>#REF!</v>
      </c>
      <c r="BA636" s="51" t="e">
        <f t="shared" si="149"/>
        <v>#REF!</v>
      </c>
      <c r="BB636" s="51">
        <f t="shared" si="150"/>
        <v>0</v>
      </c>
      <c r="BC636" s="51" t="e">
        <f t="shared" si="151"/>
        <v>#REF!</v>
      </c>
      <c r="BD636" s="51">
        <f t="shared" si="152"/>
        <v>0</v>
      </c>
      <c r="BE636" s="51">
        <f>IFERROR(VLOOKUP(A636,salario!A$2:P$91,11,FALSE),0)</f>
        <v>0</v>
      </c>
      <c r="BF636" s="51">
        <f>SUMIFS(topmanager!$D:$D,topmanager!$C:$C,rs_nova!$A636,topmanager!$A:$A,rs_nova!BF$2)</f>
        <v>0</v>
      </c>
      <c r="BG636" s="51">
        <f>SUMIFS(topmanager!$D:$D,topmanager!$C:$C,rs_nova!$A636,topmanager!$A:$A,rs_nova!BG$2)</f>
        <v>0</v>
      </c>
      <c r="BH636" s="51">
        <f>SUMIFS(topmanager!$D:$D,topmanager!$C:$C,rs_nova!$A636,topmanager!$A:$A,rs_nova!BH$2)</f>
        <v>0</v>
      </c>
      <c r="BI636" s="51">
        <f>SUMIFS(topmanager!$D:$D,topmanager!$C:$C,rs_nova!$A636,topmanager!$A:$A,rs_nova!BI$2)</f>
        <v>0</v>
      </c>
      <c r="BJ636" s="51">
        <f>SUMIFS(topmanager!$D:$D,topmanager!$C:$C,rs_nova!$A636,topmanager!$A:$A,rs_nova!BJ$2)+SUMIFS(topmanager!$D:$D,topmanager!$C:$C,rs_nova!$A636,topmanager!$A:$A,rs_nova!BJ$2+1)</f>
        <v>0</v>
      </c>
      <c r="BK636" s="51">
        <f>IFERROR(VLOOKUP(A636,[8]ferias!$C$4:$G$100,5,FALSE),0)</f>
        <v>0</v>
      </c>
      <c r="BL636" s="51">
        <f>SUMIFS(topmanager!$D:$D,topmanager!$C:$C,rs_nova!$A636,topmanager!$A:$A,rs_nova!BL$2)</f>
        <v>0</v>
      </c>
      <c r="BM636" s="51">
        <f>SUMIFS(topmanager!$D:$D,topmanager!$C:$C,rs_nova!$A636,topmanager!$A:$A,rs_nova!BM$2)+SUMIFS(topmanager!$D:$D,topmanager!$C:$C,rs_nova!$A640,topmanager!$A:$A,151)</f>
        <v>0</v>
      </c>
      <c r="BN636" s="51">
        <f t="shared" si="153"/>
        <v>0</v>
      </c>
    </row>
    <row r="637" spans="1:66">
      <c r="A637" s="47" t="e">
        <f>total!#REF!</f>
        <v>#REF!</v>
      </c>
      <c r="B637" s="47">
        <f t="shared" si="140"/>
        <v>0</v>
      </c>
      <c r="C637" s="48" t="e">
        <f>total!#REF!</f>
        <v>#REF!</v>
      </c>
      <c r="D637" s="49" t="str">
        <f>IFERROR(VLOOKUP(A637,salario!A$3:J$32,10,FALSE),"")</f>
        <v/>
      </c>
      <c r="E637" s="49" t="str">
        <f>IFERROR(IF(VLOOKUP(A637,salario!A$3:O$32,15,FALSE)="","",VLOOKUP(A637,salario!A$3:O$32,15,FALSE)),"")</f>
        <v/>
      </c>
      <c r="F637" s="47" t="str">
        <f>IFERROR(VLOOKUP(A637,[5]base_pessoal!$B$2:$P$1504,13,FALSE),"")</f>
        <v/>
      </c>
      <c r="G637" s="50">
        <f>IFERROR(VLOOKUP(A637,salario!A$2:P$91,11,FALSE),0)*B637/30</f>
        <v>0</v>
      </c>
      <c r="H637" s="50">
        <f>SUMIFS(topmanager!$D:$D,topmanager!$C:$C,rs_nova!$A637,topmanager!$A:$A,rs_nova!H$2)+SUMIFS(topmanager!$D:$D,topmanager!$C:$C,rs_nova!$A637,topmanager!$A:$A,63)</f>
        <v>0</v>
      </c>
      <c r="I637" s="50">
        <f>-SUMIFS(topmanager!$D:$D,topmanager!$C:$C,rs_nova!$A637,topmanager!$A:$A,rs_nova!I$2)</f>
        <v>0</v>
      </c>
      <c r="J637" s="50">
        <f>SUMIFS(topmanager!$D:$D,topmanager!$C:$C,rs_nova!$A637,topmanager!$A:$A,rs_nova!J$2)</f>
        <v>0</v>
      </c>
      <c r="K637" s="50">
        <f>SUMIFS(topmanager!$D:$D,topmanager!$C:$C,rs_nova!$A637,topmanager!$A:$A,rs_nova!K$2)+SUMIFS(topmanager!$D:$D,topmanager!$C:$C,rs_nova!$A637,topmanager!$A:$A,911)</f>
        <v>0</v>
      </c>
      <c r="L637" s="50">
        <f>SUMIFS(topmanager!$D:$D,topmanager!$C:$C,rs_nova!$A637,topmanager!$A:$A,rs_nova!L$2)</f>
        <v>0</v>
      </c>
      <c r="M637" s="50">
        <f>SUMIFS(topmanager!$D:$D,topmanager!$C:$C,rs_nova!$A637,topmanager!$A:$A,rs_nova!M$2)+SUMIFS(topmanager!$D:$D,topmanager!$C:$C,rs_nova!$A637,topmanager!$A:$A,908)+SUMIFS(topmanager!$D:$D,topmanager!$C:$C,rs_nova!$A637,topmanager!$A:$A,550)</f>
        <v>0</v>
      </c>
      <c r="N637" s="50">
        <f>SUMIFS(topmanager!$D:$D,topmanager!$C:$C,rs_nova!$A637,topmanager!$A:$A,rs_nova!N$2)</f>
        <v>0</v>
      </c>
      <c r="O637" s="51">
        <f t="shared" si="141"/>
        <v>0</v>
      </c>
      <c r="P637" s="50">
        <f>IFERROR(VLOOKUP($A637,total!$B$4:$AW$437,27,0),0)</f>
        <v>0</v>
      </c>
      <c r="Q637" s="50">
        <f>IFERROR(VLOOKUP($A637,total!$B$4:$AW$437,21,0),0)</f>
        <v>0</v>
      </c>
      <c r="R637" s="50">
        <f>IFERROR(VLOOKUP($A637,total!$B$4:$AW$437,25,0),0)+IFERROR(VLOOKUP($A637,total!$B$4:$AW$437,36,0),0)</f>
        <v>0</v>
      </c>
      <c r="S637" s="50">
        <f>IFERROR(VLOOKUP(A637,gympass!$A$2:$F$148,6,0),0)</f>
        <v>0</v>
      </c>
      <c r="T637" s="50">
        <f>IFERROR(VLOOKUP($A637,total!$B$4:$AW$437,42,0),0)</f>
        <v>0</v>
      </c>
      <c r="U637" s="50">
        <f>IFERROR(VLOOKUP($A637,total!$B$4:$AW$437,32,0),0)</f>
        <v>0</v>
      </c>
      <c r="V637" s="50">
        <f>IFERROR(VLOOKUP($A637,total!$B$4:$AW$437,28,0),0)</f>
        <v>0</v>
      </c>
      <c r="W637" s="50">
        <f>IFERROR(VLOOKUP($A637,total!$B$4:$AX$437,49,0),0)</f>
        <v>0</v>
      </c>
      <c r="X637" s="50"/>
      <c r="Y637" s="50">
        <f>IFERROR(VLOOKUP(A637,#REF!,4,0),0)</f>
        <v>0</v>
      </c>
      <c r="Z637" s="50">
        <f>IFERROR(VLOOKUP(B637,#REF!,8,0),0)</f>
        <v>0</v>
      </c>
      <c r="AA637" s="50">
        <f>IFERROR(VLOOKUP($A637,total!$B$4:$AW$437,45,0),0)</f>
        <v>0</v>
      </c>
      <c r="AB637" s="50">
        <f>IFERROR(VLOOKUP($A637,total!$B$4:$AW$437,48,0),0)</f>
        <v>0</v>
      </c>
      <c r="AC637" s="50">
        <f>IFERROR(VLOOKUP($A637,total!$B$4:$AB$437,19,0),0)</f>
        <v>0</v>
      </c>
      <c r="AD637" s="50">
        <f>IFERROR(VLOOKUP($A637,total!$B$4:$AB$437,10,0),0)</f>
        <v>0</v>
      </c>
      <c r="AE637" s="50">
        <f>IFERROR(VLOOKUP($A637,total!$B$4:$AB$437,13,0),0)-SUMIFS(topmanager!$D:$D,topmanager!$C:$C,rs_nova!$A641,topmanager!$A:$A,856)</f>
        <v>0</v>
      </c>
      <c r="AF637" s="50">
        <f>IFERROR(VLOOKUP($A637,total!$B$4:$AB$437,16,0),0)</f>
        <v>0</v>
      </c>
      <c r="AG637" s="50">
        <f>IFERROR(VLOOKUP($A637,total!$B$4:$AB$437,7,0),0)</f>
        <v>0</v>
      </c>
      <c r="AH637" s="50">
        <f>IFERROR(VLOOKUP($A637,total!$B$4:$AD$437,29,0),0)</f>
        <v>0</v>
      </c>
      <c r="AI637" s="50">
        <f>IFERROR(VLOOKUP(A637,total!$B$4:$AN$437,39,0),0)</f>
        <v>0</v>
      </c>
      <c r="AJ637" s="51">
        <f t="shared" si="142"/>
        <v>0</v>
      </c>
      <c r="AK637" s="50">
        <f t="shared" si="143"/>
        <v>0</v>
      </c>
      <c r="AL637" s="50">
        <f t="shared" si="144"/>
        <v>0</v>
      </c>
      <c r="AM637" s="50">
        <f t="shared" si="145"/>
        <v>0</v>
      </c>
      <c r="AN637" s="50" t="e">
        <f t="shared" si="154"/>
        <v>#REF!</v>
      </c>
      <c r="AO637" s="50" t="e">
        <f t="shared" si="154"/>
        <v>#REF!</v>
      </c>
      <c r="AP637" s="50" t="e">
        <f t="shared" si="154"/>
        <v>#REF!</v>
      </c>
      <c r="AQ637" s="50">
        <f>IFERROR(VLOOKUP(TEXT($A637,"000000"),[6]Página1!$A$8:$S$801,13,FALSE),0)</f>
        <v>0</v>
      </c>
      <c r="AR637" s="50">
        <f>IFERROR(VLOOKUP(TEXT($A637,"000000"),[6]Página1!$A$8:$S$801,16,FALSE),0)</f>
        <v>0</v>
      </c>
      <c r="AS637" s="50">
        <f>IFERROR(VLOOKUP(TEXT($A637,"000000"),[6]Página1!$A$8:$S$801,19,FALSE),0)</f>
        <v>0</v>
      </c>
      <c r="AT637" s="50">
        <f>IFERROR(VLOOKUP(TEXT($A637,"000000"),[7]Página1!$A$8:$R$814,12,FALSE),0)</f>
        <v>0</v>
      </c>
      <c r="AU637" s="50">
        <f>IFERROR(VLOOKUP(TEXT($A637,"000000"),[7]Página1!$A$8:$R$814,15,FALSE),0)</f>
        <v>0</v>
      </c>
      <c r="AV637" s="50">
        <f>IFERROR(VLOOKUP(TEXT($A637,"000000"),[7]Página1!$A$8:$R$814,18,FALSE),0)</f>
        <v>0</v>
      </c>
      <c r="AW637" s="50"/>
      <c r="AX637" s="51" t="e">
        <f t="shared" si="146"/>
        <v>#REF!</v>
      </c>
      <c r="AY637" s="51" t="e">
        <f t="shared" si="147"/>
        <v>#REF!</v>
      </c>
      <c r="AZ637" s="51" t="e">
        <f t="shared" si="148"/>
        <v>#REF!</v>
      </c>
      <c r="BA637" s="51" t="e">
        <f t="shared" si="149"/>
        <v>#REF!</v>
      </c>
      <c r="BB637" s="51">
        <f t="shared" si="150"/>
        <v>0</v>
      </c>
      <c r="BC637" s="51" t="e">
        <f t="shared" si="151"/>
        <v>#REF!</v>
      </c>
      <c r="BD637" s="51">
        <f t="shared" si="152"/>
        <v>0</v>
      </c>
      <c r="BE637" s="51">
        <f>IFERROR(VLOOKUP(A637,salario!A$2:P$91,11,FALSE),0)</f>
        <v>0</v>
      </c>
      <c r="BF637" s="51">
        <f>SUMIFS(topmanager!$D:$D,topmanager!$C:$C,rs_nova!$A637,topmanager!$A:$A,rs_nova!BF$2)</f>
        <v>0</v>
      </c>
      <c r="BG637" s="51">
        <f>SUMIFS(topmanager!$D:$D,topmanager!$C:$C,rs_nova!$A637,topmanager!$A:$A,rs_nova!BG$2)</f>
        <v>0</v>
      </c>
      <c r="BH637" s="51">
        <f>SUMIFS(topmanager!$D:$D,topmanager!$C:$C,rs_nova!$A637,topmanager!$A:$A,rs_nova!BH$2)</f>
        <v>0</v>
      </c>
      <c r="BI637" s="51">
        <f>SUMIFS(topmanager!$D:$D,topmanager!$C:$C,rs_nova!$A637,topmanager!$A:$A,rs_nova!BI$2)</f>
        <v>0</v>
      </c>
      <c r="BJ637" s="51">
        <f>SUMIFS(topmanager!$D:$D,topmanager!$C:$C,rs_nova!$A637,topmanager!$A:$A,rs_nova!BJ$2)+SUMIFS(topmanager!$D:$D,topmanager!$C:$C,rs_nova!$A637,topmanager!$A:$A,rs_nova!BJ$2+1)</f>
        <v>0</v>
      </c>
      <c r="BK637" s="51">
        <f>IFERROR(VLOOKUP(A637,[8]ferias!$C$4:$G$100,5,FALSE),0)</f>
        <v>0</v>
      </c>
      <c r="BL637" s="51">
        <f>SUMIFS(topmanager!$D:$D,topmanager!$C:$C,rs_nova!$A637,topmanager!$A:$A,rs_nova!BL$2)</f>
        <v>0</v>
      </c>
      <c r="BM637" s="51">
        <f>SUMIFS(topmanager!$D:$D,topmanager!$C:$C,rs_nova!$A637,topmanager!$A:$A,rs_nova!BM$2)+SUMIFS(topmanager!$D:$D,topmanager!$C:$C,rs_nova!$A641,topmanager!$A:$A,151)</f>
        <v>0</v>
      </c>
      <c r="BN637" s="51">
        <f t="shared" si="153"/>
        <v>0</v>
      </c>
    </row>
    <row r="638" spans="1:66">
      <c r="A638" s="47" t="e">
        <f>total!#REF!</f>
        <v>#REF!</v>
      </c>
      <c r="B638" s="47">
        <f t="shared" si="140"/>
        <v>0</v>
      </c>
      <c r="C638" s="48" t="e">
        <f>total!#REF!</f>
        <v>#REF!</v>
      </c>
      <c r="D638" s="49" t="str">
        <f>IFERROR(VLOOKUP(A638,salario!A$3:J$32,10,FALSE),"")</f>
        <v/>
      </c>
      <c r="E638" s="49" t="str">
        <f>IFERROR(IF(VLOOKUP(A638,salario!A$3:O$32,15,FALSE)="","",VLOOKUP(A638,salario!A$3:O$32,15,FALSE)),"")</f>
        <v/>
      </c>
      <c r="F638" s="47" t="str">
        <f>IFERROR(VLOOKUP(A638,[5]base_pessoal!$B$2:$P$1504,13,FALSE),"")</f>
        <v/>
      </c>
      <c r="G638" s="50">
        <f>IFERROR(VLOOKUP(A638,salario!A$2:P$91,11,FALSE),0)*B638/30</f>
        <v>0</v>
      </c>
      <c r="H638" s="50">
        <f>SUMIFS(topmanager!$D:$D,topmanager!$C:$C,rs_nova!$A638,topmanager!$A:$A,rs_nova!H$2)+SUMIFS(topmanager!$D:$D,topmanager!$C:$C,rs_nova!$A638,topmanager!$A:$A,63)</f>
        <v>0</v>
      </c>
      <c r="I638" s="50">
        <f>-SUMIFS(topmanager!$D:$D,topmanager!$C:$C,rs_nova!$A638,topmanager!$A:$A,rs_nova!I$2)</f>
        <v>0</v>
      </c>
      <c r="J638" s="50">
        <f>SUMIFS(topmanager!$D:$D,topmanager!$C:$C,rs_nova!$A638,topmanager!$A:$A,rs_nova!J$2)</f>
        <v>0</v>
      </c>
      <c r="K638" s="50">
        <f>SUMIFS(topmanager!$D:$D,topmanager!$C:$C,rs_nova!$A638,topmanager!$A:$A,rs_nova!K$2)+SUMIFS(topmanager!$D:$D,topmanager!$C:$C,rs_nova!$A638,topmanager!$A:$A,911)</f>
        <v>0</v>
      </c>
      <c r="L638" s="50">
        <f>SUMIFS(topmanager!$D:$D,topmanager!$C:$C,rs_nova!$A638,topmanager!$A:$A,rs_nova!L$2)</f>
        <v>0</v>
      </c>
      <c r="M638" s="50">
        <f>SUMIFS(topmanager!$D:$D,topmanager!$C:$C,rs_nova!$A638,topmanager!$A:$A,rs_nova!M$2)+SUMIFS(topmanager!$D:$D,topmanager!$C:$C,rs_nova!$A638,topmanager!$A:$A,908)+SUMIFS(topmanager!$D:$D,topmanager!$C:$C,rs_nova!$A638,topmanager!$A:$A,550)</f>
        <v>0</v>
      </c>
      <c r="N638" s="50">
        <f>SUMIFS(topmanager!$D:$D,topmanager!$C:$C,rs_nova!$A638,topmanager!$A:$A,rs_nova!N$2)</f>
        <v>0</v>
      </c>
      <c r="O638" s="51">
        <f t="shared" si="141"/>
        <v>0</v>
      </c>
      <c r="P638" s="50">
        <f>IFERROR(VLOOKUP($A638,total!$B$4:$AW$437,27,0),0)</f>
        <v>0</v>
      </c>
      <c r="Q638" s="50">
        <f>IFERROR(VLOOKUP($A638,total!$B$4:$AW$437,21,0),0)</f>
        <v>0</v>
      </c>
      <c r="R638" s="50">
        <f>IFERROR(VLOOKUP($A638,total!$B$4:$AW$437,25,0),0)+IFERROR(VLOOKUP($A638,total!$B$4:$AW$437,36,0),0)</f>
        <v>0</v>
      </c>
      <c r="S638" s="50">
        <f>IFERROR(VLOOKUP(A638,gympass!$A$2:$F$148,6,0),0)</f>
        <v>0</v>
      </c>
      <c r="T638" s="50">
        <f>IFERROR(VLOOKUP($A638,total!$B$4:$AW$437,42,0),0)</f>
        <v>0</v>
      </c>
      <c r="U638" s="50">
        <f>IFERROR(VLOOKUP($A638,total!$B$4:$AW$437,32,0),0)</f>
        <v>0</v>
      </c>
      <c r="V638" s="50">
        <f>IFERROR(VLOOKUP($A638,total!$B$4:$AW$437,28,0),0)</f>
        <v>0</v>
      </c>
      <c r="W638" s="50">
        <f>IFERROR(VLOOKUP($A638,total!$B$4:$AX$437,49,0),0)</f>
        <v>0</v>
      </c>
      <c r="X638" s="50"/>
      <c r="Y638" s="50">
        <f>IFERROR(VLOOKUP(A638,#REF!,4,0),0)</f>
        <v>0</v>
      </c>
      <c r="Z638" s="50">
        <f>IFERROR(VLOOKUP(B638,#REF!,8,0),0)</f>
        <v>0</v>
      </c>
      <c r="AA638" s="50">
        <f>IFERROR(VLOOKUP($A638,total!$B$4:$AW$437,45,0),0)</f>
        <v>0</v>
      </c>
      <c r="AB638" s="50">
        <f>IFERROR(VLOOKUP($A638,total!$B$4:$AW$437,48,0),0)</f>
        <v>0</v>
      </c>
      <c r="AC638" s="50">
        <f>IFERROR(VLOOKUP($A638,total!$B$4:$AB$437,19,0),0)</f>
        <v>0</v>
      </c>
      <c r="AD638" s="50">
        <f>IFERROR(VLOOKUP($A638,total!$B$4:$AB$437,10,0),0)</f>
        <v>0</v>
      </c>
      <c r="AE638" s="50">
        <f>IFERROR(VLOOKUP($A638,total!$B$4:$AB$437,13,0),0)-SUMIFS(topmanager!$D:$D,topmanager!$C:$C,rs_nova!$A642,topmanager!$A:$A,856)</f>
        <v>0</v>
      </c>
      <c r="AF638" s="50">
        <f>IFERROR(VLOOKUP($A638,total!$B$4:$AB$437,16,0),0)</f>
        <v>0</v>
      </c>
      <c r="AG638" s="50">
        <f>IFERROR(VLOOKUP($A638,total!$B$4:$AB$437,7,0),0)</f>
        <v>0</v>
      </c>
      <c r="AH638" s="50">
        <f>IFERROR(VLOOKUP($A638,total!$B$4:$AD$437,29,0),0)</f>
        <v>0</v>
      </c>
      <c r="AI638" s="50">
        <f>IFERROR(VLOOKUP(A638,total!$B$4:$AN$437,39,0),0)</f>
        <v>0</v>
      </c>
      <c r="AJ638" s="51">
        <f t="shared" si="142"/>
        <v>0</v>
      </c>
      <c r="AK638" s="50">
        <f t="shared" si="143"/>
        <v>0</v>
      </c>
      <c r="AL638" s="50">
        <f t="shared" si="144"/>
        <v>0</v>
      </c>
      <c r="AM638" s="50">
        <f t="shared" si="145"/>
        <v>0</v>
      </c>
      <c r="AN638" s="50" t="e">
        <f t="shared" si="154"/>
        <v>#REF!</v>
      </c>
      <c r="AO638" s="50" t="e">
        <f t="shared" si="154"/>
        <v>#REF!</v>
      </c>
      <c r="AP638" s="50" t="e">
        <f t="shared" si="154"/>
        <v>#REF!</v>
      </c>
      <c r="AQ638" s="50">
        <f>IFERROR(VLOOKUP(TEXT($A638,"000000"),[6]Página1!$A$8:$S$801,13,FALSE),0)</f>
        <v>0</v>
      </c>
      <c r="AR638" s="50">
        <f>IFERROR(VLOOKUP(TEXT($A638,"000000"),[6]Página1!$A$8:$S$801,16,FALSE),0)</f>
        <v>0</v>
      </c>
      <c r="AS638" s="50">
        <f>IFERROR(VLOOKUP(TEXT($A638,"000000"),[6]Página1!$A$8:$S$801,19,FALSE),0)</f>
        <v>0</v>
      </c>
      <c r="AT638" s="50">
        <f>IFERROR(VLOOKUP(TEXT($A638,"000000"),[7]Página1!$A$8:$R$814,12,FALSE),0)</f>
        <v>0</v>
      </c>
      <c r="AU638" s="50">
        <f>IFERROR(VLOOKUP(TEXT($A638,"000000"),[7]Página1!$A$8:$R$814,15,FALSE),0)</f>
        <v>0</v>
      </c>
      <c r="AV638" s="50">
        <f>IFERROR(VLOOKUP(TEXT($A638,"000000"),[7]Página1!$A$8:$R$814,18,FALSE),0)</f>
        <v>0</v>
      </c>
      <c r="AW638" s="50"/>
      <c r="AX638" s="51" t="e">
        <f t="shared" si="146"/>
        <v>#REF!</v>
      </c>
      <c r="AY638" s="51" t="e">
        <f t="shared" si="147"/>
        <v>#REF!</v>
      </c>
      <c r="AZ638" s="51" t="e">
        <f t="shared" si="148"/>
        <v>#REF!</v>
      </c>
      <c r="BA638" s="51" t="e">
        <f t="shared" si="149"/>
        <v>#REF!</v>
      </c>
      <c r="BB638" s="51">
        <f t="shared" si="150"/>
        <v>0</v>
      </c>
      <c r="BC638" s="51" t="e">
        <f t="shared" si="151"/>
        <v>#REF!</v>
      </c>
      <c r="BD638" s="51">
        <f t="shared" si="152"/>
        <v>0</v>
      </c>
      <c r="BE638" s="51">
        <f>IFERROR(VLOOKUP(A638,salario!A$2:P$91,11,FALSE),0)</f>
        <v>0</v>
      </c>
      <c r="BF638" s="51">
        <f>SUMIFS(topmanager!$D:$D,topmanager!$C:$C,rs_nova!$A638,topmanager!$A:$A,rs_nova!BF$2)</f>
        <v>0</v>
      </c>
      <c r="BG638" s="51">
        <f>SUMIFS(topmanager!$D:$D,topmanager!$C:$C,rs_nova!$A638,topmanager!$A:$A,rs_nova!BG$2)</f>
        <v>0</v>
      </c>
      <c r="BH638" s="51">
        <f>SUMIFS(topmanager!$D:$D,topmanager!$C:$C,rs_nova!$A638,topmanager!$A:$A,rs_nova!BH$2)</f>
        <v>0</v>
      </c>
      <c r="BI638" s="51">
        <f>SUMIFS(topmanager!$D:$D,topmanager!$C:$C,rs_nova!$A638,topmanager!$A:$A,rs_nova!BI$2)</f>
        <v>0</v>
      </c>
      <c r="BJ638" s="51">
        <f>SUMIFS(topmanager!$D:$D,topmanager!$C:$C,rs_nova!$A638,topmanager!$A:$A,rs_nova!BJ$2)+SUMIFS(topmanager!$D:$D,topmanager!$C:$C,rs_nova!$A638,topmanager!$A:$A,rs_nova!BJ$2+1)</f>
        <v>0</v>
      </c>
      <c r="BK638" s="51">
        <f>IFERROR(VLOOKUP(A638,[8]ferias!$C$4:$G$100,5,FALSE),0)</f>
        <v>0</v>
      </c>
      <c r="BL638" s="51">
        <f>SUMIFS(topmanager!$D:$D,topmanager!$C:$C,rs_nova!$A638,topmanager!$A:$A,rs_nova!BL$2)</f>
        <v>0</v>
      </c>
      <c r="BM638" s="51">
        <f>SUMIFS(topmanager!$D:$D,topmanager!$C:$C,rs_nova!$A638,topmanager!$A:$A,rs_nova!BM$2)+SUMIFS(topmanager!$D:$D,topmanager!$C:$C,rs_nova!$A642,topmanager!$A:$A,151)</f>
        <v>0</v>
      </c>
      <c r="BN638" s="51">
        <f t="shared" si="153"/>
        <v>0</v>
      </c>
    </row>
    <row r="639" spans="1:66">
      <c r="A639" s="47" t="e">
        <f>total!#REF!</f>
        <v>#REF!</v>
      </c>
      <c r="B639" s="47">
        <f t="shared" si="140"/>
        <v>0</v>
      </c>
      <c r="C639" s="48" t="e">
        <f>total!#REF!</f>
        <v>#REF!</v>
      </c>
      <c r="D639" s="49" t="str">
        <f>IFERROR(VLOOKUP(A639,salario!A$3:J$32,10,FALSE),"")</f>
        <v/>
      </c>
      <c r="E639" s="49" t="str">
        <f>IFERROR(IF(VLOOKUP(A639,salario!A$3:O$32,15,FALSE)="","",VLOOKUP(A639,salario!A$3:O$32,15,FALSE)),"")</f>
        <v/>
      </c>
      <c r="F639" s="47" t="str">
        <f>IFERROR(VLOOKUP(A639,[5]base_pessoal!$B$2:$P$1504,13,FALSE),"")</f>
        <v/>
      </c>
      <c r="G639" s="50">
        <f>IFERROR(VLOOKUP(A639,salario!A$2:P$91,11,FALSE),0)*B639/30</f>
        <v>0</v>
      </c>
      <c r="H639" s="50">
        <f>SUMIFS(topmanager!$D:$D,topmanager!$C:$C,rs_nova!$A639,topmanager!$A:$A,rs_nova!H$2)+SUMIFS(topmanager!$D:$D,topmanager!$C:$C,rs_nova!$A639,topmanager!$A:$A,63)</f>
        <v>0</v>
      </c>
      <c r="I639" s="50">
        <f>-SUMIFS(topmanager!$D:$D,topmanager!$C:$C,rs_nova!$A639,topmanager!$A:$A,rs_nova!I$2)</f>
        <v>0</v>
      </c>
      <c r="J639" s="50">
        <f>SUMIFS(topmanager!$D:$D,topmanager!$C:$C,rs_nova!$A639,topmanager!$A:$A,rs_nova!J$2)</f>
        <v>0</v>
      </c>
      <c r="K639" s="50">
        <f>SUMIFS(topmanager!$D:$D,topmanager!$C:$C,rs_nova!$A639,topmanager!$A:$A,rs_nova!K$2)+SUMIFS(topmanager!$D:$D,topmanager!$C:$C,rs_nova!$A639,topmanager!$A:$A,911)</f>
        <v>0</v>
      </c>
      <c r="L639" s="50">
        <f>SUMIFS(topmanager!$D:$D,topmanager!$C:$C,rs_nova!$A639,topmanager!$A:$A,rs_nova!L$2)</f>
        <v>0</v>
      </c>
      <c r="M639" s="50">
        <f>SUMIFS(topmanager!$D:$D,topmanager!$C:$C,rs_nova!$A639,topmanager!$A:$A,rs_nova!M$2)+SUMIFS(topmanager!$D:$D,topmanager!$C:$C,rs_nova!$A639,topmanager!$A:$A,908)+SUMIFS(topmanager!$D:$D,topmanager!$C:$C,rs_nova!$A639,topmanager!$A:$A,550)</f>
        <v>0</v>
      </c>
      <c r="N639" s="50">
        <f>SUMIFS(topmanager!$D:$D,topmanager!$C:$C,rs_nova!$A639,topmanager!$A:$A,rs_nova!N$2)</f>
        <v>0</v>
      </c>
      <c r="O639" s="51">
        <f t="shared" si="141"/>
        <v>0</v>
      </c>
      <c r="P639" s="50">
        <f>IFERROR(VLOOKUP($A639,total!$B$4:$AW$437,27,0),0)</f>
        <v>0</v>
      </c>
      <c r="Q639" s="50">
        <f>IFERROR(VLOOKUP($A639,total!$B$4:$AW$437,21,0),0)</f>
        <v>0</v>
      </c>
      <c r="R639" s="50">
        <f>IFERROR(VLOOKUP($A639,total!$B$4:$AW$437,25,0),0)+IFERROR(VLOOKUP($A639,total!$B$4:$AW$437,36,0),0)</f>
        <v>0</v>
      </c>
      <c r="S639" s="50">
        <f>IFERROR(VLOOKUP(A639,gympass!$A$2:$F$148,6,0),0)</f>
        <v>0</v>
      </c>
      <c r="T639" s="50">
        <f>IFERROR(VLOOKUP($A639,total!$B$4:$AW$437,42,0),0)</f>
        <v>0</v>
      </c>
      <c r="U639" s="50">
        <f>IFERROR(VLOOKUP($A639,total!$B$4:$AW$437,32,0),0)</f>
        <v>0</v>
      </c>
      <c r="V639" s="50">
        <f>IFERROR(VLOOKUP($A639,total!$B$4:$AW$437,28,0),0)</f>
        <v>0</v>
      </c>
      <c r="W639" s="50">
        <f>IFERROR(VLOOKUP($A639,total!$B$4:$AX$437,49,0),0)</f>
        <v>0</v>
      </c>
      <c r="X639" s="50"/>
      <c r="Y639" s="50">
        <f>IFERROR(VLOOKUP(A639,#REF!,4,0),0)</f>
        <v>0</v>
      </c>
      <c r="Z639" s="50">
        <f>IFERROR(VLOOKUP(B639,#REF!,8,0),0)</f>
        <v>0</v>
      </c>
      <c r="AA639" s="50">
        <f>IFERROR(VLOOKUP($A639,total!$B$4:$AW$437,45,0),0)</f>
        <v>0</v>
      </c>
      <c r="AB639" s="50">
        <f>IFERROR(VLOOKUP($A639,total!$B$4:$AW$437,48,0),0)</f>
        <v>0</v>
      </c>
      <c r="AC639" s="50">
        <f>IFERROR(VLOOKUP($A639,total!$B$4:$AB$437,19,0),0)</f>
        <v>0</v>
      </c>
      <c r="AD639" s="50">
        <f>IFERROR(VLOOKUP($A639,total!$B$4:$AB$437,10,0),0)</f>
        <v>0</v>
      </c>
      <c r="AE639" s="50">
        <f>IFERROR(VLOOKUP($A639,total!$B$4:$AB$437,13,0),0)-SUMIFS(topmanager!$D:$D,topmanager!$C:$C,rs_nova!$A643,topmanager!$A:$A,856)</f>
        <v>0</v>
      </c>
      <c r="AF639" s="50">
        <f>IFERROR(VLOOKUP($A639,total!$B$4:$AB$437,16,0),0)</f>
        <v>0</v>
      </c>
      <c r="AG639" s="50">
        <f>IFERROR(VLOOKUP($A639,total!$B$4:$AB$437,7,0),0)</f>
        <v>0</v>
      </c>
      <c r="AH639" s="50">
        <f>IFERROR(VLOOKUP($A639,total!$B$4:$AD$437,29,0),0)</f>
        <v>0</v>
      </c>
      <c r="AI639" s="50">
        <f>IFERROR(VLOOKUP(A639,total!$B$4:$AN$437,39,0),0)</f>
        <v>0</v>
      </c>
      <c r="AJ639" s="51">
        <f t="shared" si="142"/>
        <v>0</v>
      </c>
      <c r="AK639" s="50">
        <f t="shared" si="143"/>
        <v>0</v>
      </c>
      <c r="AL639" s="50">
        <f t="shared" si="144"/>
        <v>0</v>
      </c>
      <c r="AM639" s="50">
        <f t="shared" si="145"/>
        <v>0</v>
      </c>
      <c r="AN639" s="50" t="e">
        <f t="shared" si="154"/>
        <v>#REF!</v>
      </c>
      <c r="AO639" s="50" t="e">
        <f t="shared" si="154"/>
        <v>#REF!</v>
      </c>
      <c r="AP639" s="50" t="e">
        <f t="shared" si="154"/>
        <v>#REF!</v>
      </c>
      <c r="AQ639" s="50">
        <f>IFERROR(VLOOKUP(TEXT($A639,"000000"),[6]Página1!$A$8:$S$801,13,FALSE),0)</f>
        <v>0</v>
      </c>
      <c r="AR639" s="50">
        <f>IFERROR(VLOOKUP(TEXT($A639,"000000"),[6]Página1!$A$8:$S$801,16,FALSE),0)</f>
        <v>0</v>
      </c>
      <c r="AS639" s="50">
        <f>IFERROR(VLOOKUP(TEXT($A639,"000000"),[6]Página1!$A$8:$S$801,19,FALSE),0)</f>
        <v>0</v>
      </c>
      <c r="AT639" s="50">
        <f>IFERROR(VLOOKUP(TEXT($A639,"000000"),[7]Página1!$A$8:$R$814,12,FALSE),0)</f>
        <v>0</v>
      </c>
      <c r="AU639" s="50">
        <f>IFERROR(VLOOKUP(TEXT($A639,"000000"),[7]Página1!$A$8:$R$814,15,FALSE),0)</f>
        <v>0</v>
      </c>
      <c r="AV639" s="50">
        <f>IFERROR(VLOOKUP(TEXT($A639,"000000"),[7]Página1!$A$8:$R$814,18,FALSE),0)</f>
        <v>0</v>
      </c>
      <c r="AW639" s="50"/>
      <c r="AX639" s="51" t="e">
        <f t="shared" si="146"/>
        <v>#REF!</v>
      </c>
      <c r="AY639" s="51" t="e">
        <f t="shared" si="147"/>
        <v>#REF!</v>
      </c>
      <c r="AZ639" s="51" t="e">
        <f t="shared" si="148"/>
        <v>#REF!</v>
      </c>
      <c r="BA639" s="51" t="e">
        <f t="shared" si="149"/>
        <v>#REF!</v>
      </c>
      <c r="BB639" s="51">
        <f t="shared" si="150"/>
        <v>0</v>
      </c>
      <c r="BC639" s="51" t="e">
        <f t="shared" si="151"/>
        <v>#REF!</v>
      </c>
      <c r="BD639" s="51">
        <f t="shared" si="152"/>
        <v>0</v>
      </c>
      <c r="BE639" s="51">
        <f>IFERROR(VLOOKUP(A639,salario!A$2:P$91,11,FALSE),0)</f>
        <v>0</v>
      </c>
      <c r="BF639" s="51">
        <f>SUMIFS(topmanager!$D:$D,topmanager!$C:$C,rs_nova!$A639,topmanager!$A:$A,rs_nova!BF$2)</f>
        <v>0</v>
      </c>
      <c r="BG639" s="51">
        <f>SUMIFS(topmanager!$D:$D,topmanager!$C:$C,rs_nova!$A639,topmanager!$A:$A,rs_nova!BG$2)</f>
        <v>0</v>
      </c>
      <c r="BH639" s="51">
        <f>SUMIFS(topmanager!$D:$D,topmanager!$C:$C,rs_nova!$A639,topmanager!$A:$A,rs_nova!BH$2)</f>
        <v>0</v>
      </c>
      <c r="BI639" s="51">
        <f>SUMIFS(topmanager!$D:$D,topmanager!$C:$C,rs_nova!$A639,topmanager!$A:$A,rs_nova!BI$2)</f>
        <v>0</v>
      </c>
      <c r="BJ639" s="51">
        <f>SUMIFS(topmanager!$D:$D,topmanager!$C:$C,rs_nova!$A639,topmanager!$A:$A,rs_nova!BJ$2)+SUMIFS(topmanager!$D:$D,topmanager!$C:$C,rs_nova!$A639,topmanager!$A:$A,rs_nova!BJ$2+1)</f>
        <v>0</v>
      </c>
      <c r="BK639" s="51">
        <f>IFERROR(VLOOKUP(A639,[8]ferias!$C$4:$G$100,5,FALSE),0)</f>
        <v>0</v>
      </c>
      <c r="BL639" s="51">
        <f>SUMIFS(topmanager!$D:$D,topmanager!$C:$C,rs_nova!$A639,topmanager!$A:$A,rs_nova!BL$2)</f>
        <v>0</v>
      </c>
      <c r="BM639" s="51">
        <f>SUMIFS(topmanager!$D:$D,topmanager!$C:$C,rs_nova!$A639,topmanager!$A:$A,rs_nova!BM$2)+SUMIFS(topmanager!$D:$D,topmanager!$C:$C,rs_nova!$A643,topmanager!$A:$A,151)</f>
        <v>0</v>
      </c>
      <c r="BN639" s="51">
        <f t="shared" si="153"/>
        <v>0</v>
      </c>
    </row>
    <row r="640" spans="1:66">
      <c r="A640" s="47" t="e">
        <f>total!#REF!</f>
        <v>#REF!</v>
      </c>
      <c r="B640" s="47">
        <f t="shared" si="140"/>
        <v>0</v>
      </c>
      <c r="C640" s="48" t="e">
        <f>total!#REF!</f>
        <v>#REF!</v>
      </c>
      <c r="D640" s="49" t="str">
        <f>IFERROR(VLOOKUP(A640,salario!A$3:J$32,10,FALSE),"")</f>
        <v/>
      </c>
      <c r="E640" s="49" t="str">
        <f>IFERROR(IF(VLOOKUP(A640,salario!A$3:O$32,15,FALSE)="","",VLOOKUP(A640,salario!A$3:O$32,15,FALSE)),"")</f>
        <v/>
      </c>
      <c r="F640" s="47" t="str">
        <f>IFERROR(VLOOKUP(A640,[5]base_pessoal!$B$2:$P$1504,13,FALSE),"")</f>
        <v/>
      </c>
      <c r="G640" s="50">
        <f>IFERROR(VLOOKUP(A640,salario!A$2:P$91,11,FALSE),0)*B640/30</f>
        <v>0</v>
      </c>
      <c r="H640" s="50">
        <f>SUMIFS(topmanager!$D:$D,topmanager!$C:$C,rs_nova!$A640,topmanager!$A:$A,rs_nova!H$2)+SUMIFS(topmanager!$D:$D,topmanager!$C:$C,rs_nova!$A640,topmanager!$A:$A,63)</f>
        <v>0</v>
      </c>
      <c r="I640" s="50">
        <f>-SUMIFS(topmanager!$D:$D,topmanager!$C:$C,rs_nova!$A640,topmanager!$A:$A,rs_nova!I$2)</f>
        <v>0</v>
      </c>
      <c r="J640" s="50">
        <f>SUMIFS(topmanager!$D:$D,topmanager!$C:$C,rs_nova!$A640,topmanager!$A:$A,rs_nova!J$2)</f>
        <v>0</v>
      </c>
      <c r="K640" s="50">
        <f>SUMIFS(topmanager!$D:$D,topmanager!$C:$C,rs_nova!$A640,topmanager!$A:$A,rs_nova!K$2)+SUMIFS(topmanager!$D:$D,topmanager!$C:$C,rs_nova!$A640,topmanager!$A:$A,911)</f>
        <v>0</v>
      </c>
      <c r="L640" s="50">
        <f>SUMIFS(topmanager!$D:$D,topmanager!$C:$C,rs_nova!$A640,topmanager!$A:$A,rs_nova!L$2)</f>
        <v>0</v>
      </c>
      <c r="M640" s="50">
        <f>SUMIFS(topmanager!$D:$D,topmanager!$C:$C,rs_nova!$A640,topmanager!$A:$A,rs_nova!M$2)+SUMIFS(topmanager!$D:$D,topmanager!$C:$C,rs_nova!$A640,topmanager!$A:$A,908)+SUMIFS(topmanager!$D:$D,topmanager!$C:$C,rs_nova!$A640,topmanager!$A:$A,550)</f>
        <v>0</v>
      </c>
      <c r="N640" s="50">
        <f>SUMIFS(topmanager!$D:$D,topmanager!$C:$C,rs_nova!$A640,topmanager!$A:$A,rs_nova!N$2)</f>
        <v>0</v>
      </c>
      <c r="O640" s="51">
        <f t="shared" si="141"/>
        <v>0</v>
      </c>
      <c r="P640" s="50">
        <f>IFERROR(VLOOKUP($A640,total!$B$4:$AW$437,27,0),0)</f>
        <v>0</v>
      </c>
      <c r="Q640" s="50">
        <f>IFERROR(VLOOKUP($A640,total!$B$4:$AW$437,21,0),0)</f>
        <v>0</v>
      </c>
      <c r="R640" s="50">
        <f>IFERROR(VLOOKUP($A640,total!$B$4:$AW$437,25,0),0)+IFERROR(VLOOKUP($A640,total!$B$4:$AW$437,36,0),0)</f>
        <v>0</v>
      </c>
      <c r="S640" s="50">
        <f>IFERROR(VLOOKUP(A640,gympass!$A$2:$F$148,6,0),0)</f>
        <v>0</v>
      </c>
      <c r="T640" s="50">
        <f>IFERROR(VLOOKUP($A640,total!$B$4:$AW$437,42,0),0)</f>
        <v>0</v>
      </c>
      <c r="U640" s="50">
        <f>IFERROR(VLOOKUP($A640,total!$B$4:$AW$437,32,0),0)</f>
        <v>0</v>
      </c>
      <c r="V640" s="50">
        <f>IFERROR(VLOOKUP($A640,total!$B$4:$AW$437,28,0),0)</f>
        <v>0</v>
      </c>
      <c r="W640" s="50">
        <f>IFERROR(VLOOKUP($A640,total!$B$4:$AX$437,49,0),0)</f>
        <v>0</v>
      </c>
      <c r="X640" s="50"/>
      <c r="Y640" s="50">
        <f>IFERROR(VLOOKUP(A640,#REF!,4,0),0)</f>
        <v>0</v>
      </c>
      <c r="Z640" s="50">
        <f>IFERROR(VLOOKUP(B640,#REF!,8,0),0)</f>
        <v>0</v>
      </c>
      <c r="AA640" s="50">
        <f>IFERROR(VLOOKUP($A640,total!$B$4:$AW$437,45,0),0)</f>
        <v>0</v>
      </c>
      <c r="AB640" s="50">
        <f>IFERROR(VLOOKUP($A640,total!$B$4:$AW$437,48,0),0)</f>
        <v>0</v>
      </c>
      <c r="AC640" s="50">
        <f>IFERROR(VLOOKUP($A640,total!$B$4:$AB$437,19,0),0)</f>
        <v>0</v>
      </c>
      <c r="AD640" s="50">
        <f>IFERROR(VLOOKUP($A640,total!$B$4:$AB$437,10,0),0)</f>
        <v>0</v>
      </c>
      <c r="AE640" s="50">
        <f>IFERROR(VLOOKUP($A640,total!$B$4:$AB$437,13,0),0)-SUMIFS(topmanager!$D:$D,topmanager!$C:$C,rs_nova!$A644,topmanager!$A:$A,856)</f>
        <v>0</v>
      </c>
      <c r="AF640" s="50">
        <f>IFERROR(VLOOKUP($A640,total!$B$4:$AB$437,16,0),0)</f>
        <v>0</v>
      </c>
      <c r="AG640" s="50">
        <f>IFERROR(VLOOKUP($A640,total!$B$4:$AB$437,7,0),0)</f>
        <v>0</v>
      </c>
      <c r="AH640" s="50">
        <f>IFERROR(VLOOKUP($A640,total!$B$4:$AD$437,29,0),0)</f>
        <v>0</v>
      </c>
      <c r="AI640" s="50">
        <f>IFERROR(VLOOKUP(A640,total!$B$4:$AN$437,39,0),0)</f>
        <v>0</v>
      </c>
      <c r="AJ640" s="51">
        <f t="shared" si="142"/>
        <v>0</v>
      </c>
      <c r="AK640" s="50">
        <f t="shared" si="143"/>
        <v>0</v>
      </c>
      <c r="AL640" s="50">
        <f t="shared" si="144"/>
        <v>0</v>
      </c>
      <c r="AM640" s="50">
        <f t="shared" si="145"/>
        <v>0</v>
      </c>
      <c r="AN640" s="50" t="e">
        <f t="shared" si="154"/>
        <v>#REF!</v>
      </c>
      <c r="AO640" s="50" t="e">
        <f t="shared" si="154"/>
        <v>#REF!</v>
      </c>
      <c r="AP640" s="50" t="e">
        <f t="shared" si="154"/>
        <v>#REF!</v>
      </c>
      <c r="AQ640" s="50">
        <f>IFERROR(VLOOKUP(TEXT($A640,"000000"),[6]Página1!$A$8:$S$801,13,FALSE),0)</f>
        <v>0</v>
      </c>
      <c r="AR640" s="50">
        <f>IFERROR(VLOOKUP(TEXT($A640,"000000"),[6]Página1!$A$8:$S$801,16,FALSE),0)</f>
        <v>0</v>
      </c>
      <c r="AS640" s="50">
        <f>IFERROR(VLOOKUP(TEXT($A640,"000000"),[6]Página1!$A$8:$S$801,19,FALSE),0)</f>
        <v>0</v>
      </c>
      <c r="AT640" s="50">
        <f>IFERROR(VLOOKUP(TEXT($A640,"000000"),[7]Página1!$A$8:$R$814,12,FALSE),0)</f>
        <v>0</v>
      </c>
      <c r="AU640" s="50">
        <f>IFERROR(VLOOKUP(TEXT($A640,"000000"),[7]Página1!$A$8:$R$814,15,FALSE),0)</f>
        <v>0</v>
      </c>
      <c r="AV640" s="50">
        <f>IFERROR(VLOOKUP(TEXT($A640,"000000"),[7]Página1!$A$8:$R$814,18,FALSE),0)</f>
        <v>0</v>
      </c>
      <c r="AW640" s="50"/>
      <c r="AX640" s="51" t="e">
        <f t="shared" si="146"/>
        <v>#REF!</v>
      </c>
      <c r="AY640" s="51" t="e">
        <f t="shared" si="147"/>
        <v>#REF!</v>
      </c>
      <c r="AZ640" s="51" t="e">
        <f t="shared" si="148"/>
        <v>#REF!</v>
      </c>
      <c r="BA640" s="51" t="e">
        <f t="shared" si="149"/>
        <v>#REF!</v>
      </c>
      <c r="BB640" s="51">
        <f t="shared" si="150"/>
        <v>0</v>
      </c>
      <c r="BC640" s="51" t="e">
        <f t="shared" si="151"/>
        <v>#REF!</v>
      </c>
      <c r="BD640" s="51">
        <f t="shared" si="152"/>
        <v>0</v>
      </c>
      <c r="BE640" s="51">
        <f>IFERROR(VLOOKUP(A640,salario!A$2:P$91,11,FALSE),0)</f>
        <v>0</v>
      </c>
      <c r="BF640" s="51">
        <f>SUMIFS(topmanager!$D:$D,topmanager!$C:$C,rs_nova!$A640,topmanager!$A:$A,rs_nova!BF$2)</f>
        <v>0</v>
      </c>
      <c r="BG640" s="51">
        <f>SUMIFS(topmanager!$D:$D,topmanager!$C:$C,rs_nova!$A640,topmanager!$A:$A,rs_nova!BG$2)</f>
        <v>0</v>
      </c>
      <c r="BH640" s="51">
        <f>SUMIFS(topmanager!$D:$D,topmanager!$C:$C,rs_nova!$A640,topmanager!$A:$A,rs_nova!BH$2)</f>
        <v>0</v>
      </c>
      <c r="BI640" s="51">
        <f>SUMIFS(topmanager!$D:$D,topmanager!$C:$C,rs_nova!$A640,topmanager!$A:$A,rs_nova!BI$2)</f>
        <v>0</v>
      </c>
      <c r="BJ640" s="51">
        <f>SUMIFS(topmanager!$D:$D,topmanager!$C:$C,rs_nova!$A640,topmanager!$A:$A,rs_nova!BJ$2)+SUMIFS(topmanager!$D:$D,topmanager!$C:$C,rs_nova!$A640,topmanager!$A:$A,rs_nova!BJ$2+1)</f>
        <v>0</v>
      </c>
      <c r="BK640" s="51">
        <f>IFERROR(VLOOKUP(A640,[8]ferias!$C$4:$G$100,5,FALSE),0)</f>
        <v>0</v>
      </c>
      <c r="BL640" s="51">
        <f>SUMIFS(topmanager!$D:$D,topmanager!$C:$C,rs_nova!$A640,topmanager!$A:$A,rs_nova!BL$2)</f>
        <v>0</v>
      </c>
      <c r="BM640" s="51">
        <f>SUMIFS(topmanager!$D:$D,topmanager!$C:$C,rs_nova!$A640,topmanager!$A:$A,rs_nova!BM$2)+SUMIFS(topmanager!$D:$D,topmanager!$C:$C,rs_nova!$A644,topmanager!$A:$A,151)</f>
        <v>0</v>
      </c>
      <c r="BN640" s="51">
        <f t="shared" si="153"/>
        <v>0</v>
      </c>
    </row>
    <row r="641" spans="1:66">
      <c r="A641" s="47" t="e">
        <f>total!#REF!</f>
        <v>#REF!</v>
      </c>
      <c r="B641" s="47">
        <f t="shared" si="140"/>
        <v>0</v>
      </c>
      <c r="C641" s="48" t="e">
        <f>total!#REF!</f>
        <v>#REF!</v>
      </c>
      <c r="D641" s="49" t="str">
        <f>IFERROR(VLOOKUP(A641,salario!A$3:J$32,10,FALSE),"")</f>
        <v/>
      </c>
      <c r="E641" s="49" t="str">
        <f>IFERROR(IF(VLOOKUP(A641,salario!A$3:O$32,15,FALSE)="","",VLOOKUP(A641,salario!A$3:O$32,15,FALSE)),"")</f>
        <v/>
      </c>
      <c r="F641" s="47" t="str">
        <f>IFERROR(VLOOKUP(A641,[5]base_pessoal!$B$2:$P$1504,13,FALSE),"")</f>
        <v/>
      </c>
      <c r="G641" s="50">
        <f>IFERROR(VLOOKUP(A641,salario!A$2:P$91,11,FALSE),0)*B641/30</f>
        <v>0</v>
      </c>
      <c r="H641" s="50">
        <f>SUMIFS(topmanager!$D:$D,topmanager!$C:$C,rs_nova!$A641,topmanager!$A:$A,rs_nova!H$2)+SUMIFS(topmanager!$D:$D,topmanager!$C:$C,rs_nova!$A641,topmanager!$A:$A,63)</f>
        <v>0</v>
      </c>
      <c r="I641" s="50">
        <f>-SUMIFS(topmanager!$D:$D,topmanager!$C:$C,rs_nova!$A641,topmanager!$A:$A,rs_nova!I$2)</f>
        <v>0</v>
      </c>
      <c r="J641" s="50">
        <f>SUMIFS(topmanager!$D:$D,topmanager!$C:$C,rs_nova!$A641,topmanager!$A:$A,rs_nova!J$2)</f>
        <v>0</v>
      </c>
      <c r="K641" s="50">
        <f>SUMIFS(topmanager!$D:$D,topmanager!$C:$C,rs_nova!$A641,topmanager!$A:$A,rs_nova!K$2)+SUMIFS(topmanager!$D:$D,topmanager!$C:$C,rs_nova!$A641,topmanager!$A:$A,911)</f>
        <v>0</v>
      </c>
      <c r="L641" s="50">
        <f>SUMIFS(topmanager!$D:$D,topmanager!$C:$C,rs_nova!$A641,topmanager!$A:$A,rs_nova!L$2)</f>
        <v>0</v>
      </c>
      <c r="M641" s="50">
        <f>SUMIFS(topmanager!$D:$D,topmanager!$C:$C,rs_nova!$A641,topmanager!$A:$A,rs_nova!M$2)+SUMIFS(topmanager!$D:$D,topmanager!$C:$C,rs_nova!$A641,topmanager!$A:$A,908)+SUMIFS(topmanager!$D:$D,topmanager!$C:$C,rs_nova!$A641,topmanager!$A:$A,550)</f>
        <v>0</v>
      </c>
      <c r="N641" s="50">
        <f>SUMIFS(topmanager!$D:$D,topmanager!$C:$C,rs_nova!$A641,topmanager!$A:$A,rs_nova!N$2)</f>
        <v>0</v>
      </c>
      <c r="O641" s="51">
        <f t="shared" si="141"/>
        <v>0</v>
      </c>
      <c r="P641" s="50">
        <f>IFERROR(VLOOKUP($A641,total!$B$4:$AW$437,27,0),0)</f>
        <v>0</v>
      </c>
      <c r="Q641" s="50">
        <f>IFERROR(VLOOKUP($A641,total!$B$4:$AW$437,21,0),0)</f>
        <v>0</v>
      </c>
      <c r="R641" s="50">
        <f>IFERROR(VLOOKUP($A641,total!$B$4:$AW$437,25,0),0)+IFERROR(VLOOKUP($A641,total!$B$4:$AW$437,36,0),0)</f>
        <v>0</v>
      </c>
      <c r="S641" s="50">
        <f>IFERROR(VLOOKUP(A641,gympass!$A$2:$F$148,6,0),0)</f>
        <v>0</v>
      </c>
      <c r="T641" s="50">
        <f>IFERROR(VLOOKUP($A641,total!$B$4:$AW$437,42,0),0)</f>
        <v>0</v>
      </c>
      <c r="U641" s="50">
        <f>IFERROR(VLOOKUP($A641,total!$B$4:$AW$437,32,0),0)</f>
        <v>0</v>
      </c>
      <c r="V641" s="50">
        <f>IFERROR(VLOOKUP($A641,total!$B$4:$AW$437,28,0),0)</f>
        <v>0</v>
      </c>
      <c r="W641" s="50">
        <f>IFERROR(VLOOKUP($A641,total!$B$4:$AX$437,49,0),0)</f>
        <v>0</v>
      </c>
      <c r="X641" s="50"/>
      <c r="Y641" s="50">
        <f>IFERROR(VLOOKUP(A641,#REF!,4,0),0)</f>
        <v>0</v>
      </c>
      <c r="Z641" s="50">
        <f>IFERROR(VLOOKUP(B641,#REF!,8,0),0)</f>
        <v>0</v>
      </c>
      <c r="AA641" s="50">
        <f>IFERROR(VLOOKUP($A641,total!$B$4:$AW$437,45,0),0)</f>
        <v>0</v>
      </c>
      <c r="AB641" s="50">
        <f>IFERROR(VLOOKUP($A641,total!$B$4:$AW$437,48,0),0)</f>
        <v>0</v>
      </c>
      <c r="AC641" s="50">
        <f>IFERROR(VLOOKUP($A641,total!$B$4:$AB$437,19,0),0)</f>
        <v>0</v>
      </c>
      <c r="AD641" s="50">
        <f>IFERROR(VLOOKUP($A641,total!$B$4:$AB$437,10,0),0)</f>
        <v>0</v>
      </c>
      <c r="AE641" s="50">
        <f>IFERROR(VLOOKUP($A641,total!$B$4:$AB$437,13,0),0)-SUMIFS(topmanager!$D:$D,topmanager!$C:$C,rs_nova!$A645,topmanager!$A:$A,856)</f>
        <v>0</v>
      </c>
      <c r="AF641" s="50">
        <f>IFERROR(VLOOKUP($A641,total!$B$4:$AB$437,16,0),0)</f>
        <v>0</v>
      </c>
      <c r="AG641" s="50">
        <f>IFERROR(VLOOKUP($A641,total!$B$4:$AB$437,7,0),0)</f>
        <v>0</v>
      </c>
      <c r="AH641" s="50">
        <f>IFERROR(VLOOKUP($A641,total!$B$4:$AD$437,29,0),0)</f>
        <v>0</v>
      </c>
      <c r="AI641" s="50">
        <f>IFERROR(VLOOKUP(A641,total!$B$4:$AN$437,39,0),0)</f>
        <v>0</v>
      </c>
      <c r="AJ641" s="51">
        <f t="shared" si="142"/>
        <v>0</v>
      </c>
      <c r="AK641" s="50">
        <f t="shared" si="143"/>
        <v>0</v>
      </c>
      <c r="AL641" s="50">
        <f t="shared" si="144"/>
        <v>0</v>
      </c>
      <c r="AM641" s="50">
        <f t="shared" si="145"/>
        <v>0</v>
      </c>
      <c r="AN641" s="50" t="e">
        <f t="shared" si="154"/>
        <v>#REF!</v>
      </c>
      <c r="AO641" s="50" t="e">
        <f t="shared" si="154"/>
        <v>#REF!</v>
      </c>
      <c r="AP641" s="50" t="e">
        <f t="shared" si="154"/>
        <v>#REF!</v>
      </c>
      <c r="AQ641" s="50">
        <f>IFERROR(VLOOKUP(TEXT($A641,"000000"),[6]Página1!$A$8:$S$801,13,FALSE),0)</f>
        <v>0</v>
      </c>
      <c r="AR641" s="50">
        <f>IFERROR(VLOOKUP(TEXT($A641,"000000"),[6]Página1!$A$8:$S$801,16,FALSE),0)</f>
        <v>0</v>
      </c>
      <c r="AS641" s="50">
        <f>IFERROR(VLOOKUP(TEXT($A641,"000000"),[6]Página1!$A$8:$S$801,19,FALSE),0)</f>
        <v>0</v>
      </c>
      <c r="AT641" s="50">
        <f>IFERROR(VLOOKUP(TEXT($A641,"000000"),[7]Página1!$A$8:$R$814,12,FALSE),0)</f>
        <v>0</v>
      </c>
      <c r="AU641" s="50">
        <f>IFERROR(VLOOKUP(TEXT($A641,"000000"),[7]Página1!$A$8:$R$814,15,FALSE),0)</f>
        <v>0</v>
      </c>
      <c r="AV641" s="50">
        <f>IFERROR(VLOOKUP(TEXT($A641,"000000"),[7]Página1!$A$8:$R$814,18,FALSE),0)</f>
        <v>0</v>
      </c>
      <c r="AW641" s="50"/>
      <c r="AX641" s="51" t="e">
        <f t="shared" si="146"/>
        <v>#REF!</v>
      </c>
      <c r="AY641" s="51" t="e">
        <f t="shared" si="147"/>
        <v>#REF!</v>
      </c>
      <c r="AZ641" s="51" t="e">
        <f t="shared" si="148"/>
        <v>#REF!</v>
      </c>
      <c r="BA641" s="51" t="e">
        <f t="shared" si="149"/>
        <v>#REF!</v>
      </c>
      <c r="BB641" s="51">
        <f t="shared" si="150"/>
        <v>0</v>
      </c>
      <c r="BC641" s="51" t="e">
        <f t="shared" si="151"/>
        <v>#REF!</v>
      </c>
      <c r="BD641" s="51">
        <f t="shared" si="152"/>
        <v>0</v>
      </c>
      <c r="BE641" s="51">
        <f>IFERROR(VLOOKUP(A641,salario!A$2:P$91,11,FALSE),0)</f>
        <v>0</v>
      </c>
      <c r="BF641" s="51">
        <f>SUMIFS(topmanager!$D:$D,topmanager!$C:$C,rs_nova!$A641,topmanager!$A:$A,rs_nova!BF$2)</f>
        <v>0</v>
      </c>
      <c r="BG641" s="51">
        <f>SUMIFS(topmanager!$D:$D,topmanager!$C:$C,rs_nova!$A641,topmanager!$A:$A,rs_nova!BG$2)</f>
        <v>0</v>
      </c>
      <c r="BH641" s="51">
        <f>SUMIFS(topmanager!$D:$D,topmanager!$C:$C,rs_nova!$A641,topmanager!$A:$A,rs_nova!BH$2)</f>
        <v>0</v>
      </c>
      <c r="BI641" s="51">
        <f>SUMIFS(topmanager!$D:$D,topmanager!$C:$C,rs_nova!$A641,topmanager!$A:$A,rs_nova!BI$2)</f>
        <v>0</v>
      </c>
      <c r="BJ641" s="51">
        <f>SUMIFS(topmanager!$D:$D,topmanager!$C:$C,rs_nova!$A641,topmanager!$A:$A,rs_nova!BJ$2)+SUMIFS(topmanager!$D:$D,topmanager!$C:$C,rs_nova!$A641,topmanager!$A:$A,rs_nova!BJ$2+1)</f>
        <v>0</v>
      </c>
      <c r="BK641" s="51">
        <f>IFERROR(VLOOKUP(A641,[8]ferias!$C$4:$G$100,5,FALSE),0)</f>
        <v>0</v>
      </c>
      <c r="BL641" s="51">
        <f>SUMIFS(topmanager!$D:$D,topmanager!$C:$C,rs_nova!$A641,topmanager!$A:$A,rs_nova!BL$2)</f>
        <v>0</v>
      </c>
      <c r="BM641" s="51">
        <f>SUMIFS(topmanager!$D:$D,topmanager!$C:$C,rs_nova!$A641,topmanager!$A:$A,rs_nova!BM$2)+SUMIFS(topmanager!$D:$D,topmanager!$C:$C,rs_nova!$A645,topmanager!$A:$A,151)</f>
        <v>0</v>
      </c>
      <c r="BN641" s="51">
        <f t="shared" si="153"/>
        <v>0</v>
      </c>
    </row>
    <row r="642" spans="1:66">
      <c r="A642" s="47" t="e">
        <f>total!#REF!</f>
        <v>#REF!</v>
      </c>
      <c r="B642" s="47">
        <f t="shared" si="140"/>
        <v>0</v>
      </c>
      <c r="C642" s="48" t="e">
        <f>total!#REF!</f>
        <v>#REF!</v>
      </c>
      <c r="D642" s="49" t="str">
        <f>IFERROR(VLOOKUP(A642,salario!A$3:J$32,10,FALSE),"")</f>
        <v/>
      </c>
      <c r="E642" s="49" t="str">
        <f>IFERROR(IF(VLOOKUP(A642,salario!A$3:O$32,15,FALSE)="","",VLOOKUP(A642,salario!A$3:O$32,15,FALSE)),"")</f>
        <v/>
      </c>
      <c r="F642" s="47" t="str">
        <f>IFERROR(VLOOKUP(A642,[5]base_pessoal!$B$2:$P$1504,13,FALSE),"")</f>
        <v/>
      </c>
      <c r="G642" s="50">
        <f>IFERROR(VLOOKUP(A642,salario!A$2:P$91,11,FALSE),0)*B642/30</f>
        <v>0</v>
      </c>
      <c r="H642" s="50">
        <f>SUMIFS(topmanager!$D:$D,topmanager!$C:$C,rs_nova!$A642,topmanager!$A:$A,rs_nova!H$2)+SUMIFS(topmanager!$D:$D,topmanager!$C:$C,rs_nova!$A642,topmanager!$A:$A,63)</f>
        <v>0</v>
      </c>
      <c r="I642" s="50">
        <f>-SUMIFS(topmanager!$D:$D,topmanager!$C:$C,rs_nova!$A642,topmanager!$A:$A,rs_nova!I$2)</f>
        <v>0</v>
      </c>
      <c r="J642" s="50">
        <f>SUMIFS(topmanager!$D:$D,topmanager!$C:$C,rs_nova!$A642,topmanager!$A:$A,rs_nova!J$2)</f>
        <v>0</v>
      </c>
      <c r="K642" s="50">
        <f>SUMIFS(topmanager!$D:$D,topmanager!$C:$C,rs_nova!$A642,topmanager!$A:$A,rs_nova!K$2)+SUMIFS(topmanager!$D:$D,topmanager!$C:$C,rs_nova!$A642,topmanager!$A:$A,911)</f>
        <v>0</v>
      </c>
      <c r="L642" s="50">
        <f>SUMIFS(topmanager!$D:$D,topmanager!$C:$C,rs_nova!$A642,topmanager!$A:$A,rs_nova!L$2)</f>
        <v>0</v>
      </c>
      <c r="M642" s="50">
        <f>SUMIFS(topmanager!$D:$D,topmanager!$C:$C,rs_nova!$A642,topmanager!$A:$A,rs_nova!M$2)+SUMIFS(topmanager!$D:$D,topmanager!$C:$C,rs_nova!$A642,topmanager!$A:$A,908)+SUMIFS(topmanager!$D:$D,topmanager!$C:$C,rs_nova!$A642,topmanager!$A:$A,550)</f>
        <v>0</v>
      </c>
      <c r="N642" s="50">
        <f>SUMIFS(topmanager!$D:$D,topmanager!$C:$C,rs_nova!$A642,topmanager!$A:$A,rs_nova!N$2)</f>
        <v>0</v>
      </c>
      <c r="O642" s="51">
        <f t="shared" si="141"/>
        <v>0</v>
      </c>
      <c r="P642" s="50">
        <f>IFERROR(VLOOKUP($A642,total!$B$4:$AW$437,27,0),0)</f>
        <v>0</v>
      </c>
      <c r="Q642" s="50">
        <f>IFERROR(VLOOKUP($A642,total!$B$4:$AW$437,21,0),0)</f>
        <v>0</v>
      </c>
      <c r="R642" s="50">
        <f>IFERROR(VLOOKUP($A642,total!$B$4:$AW$437,25,0),0)+IFERROR(VLOOKUP($A642,total!$B$4:$AW$437,36,0),0)</f>
        <v>0</v>
      </c>
      <c r="S642" s="50">
        <f>IFERROR(VLOOKUP(A642,gympass!$A$2:$F$148,6,0),0)</f>
        <v>0</v>
      </c>
      <c r="T642" s="50">
        <f>IFERROR(VLOOKUP($A642,total!$B$4:$AW$437,42,0),0)</f>
        <v>0</v>
      </c>
      <c r="U642" s="50">
        <f>IFERROR(VLOOKUP($A642,total!$B$4:$AW$437,32,0),0)</f>
        <v>0</v>
      </c>
      <c r="V642" s="50">
        <f>IFERROR(VLOOKUP($A642,total!$B$4:$AW$437,28,0),0)</f>
        <v>0</v>
      </c>
      <c r="W642" s="50">
        <f>IFERROR(VLOOKUP($A642,total!$B$4:$AX$437,49,0),0)</f>
        <v>0</v>
      </c>
      <c r="X642" s="50"/>
      <c r="Y642" s="50">
        <f>IFERROR(VLOOKUP(A642,#REF!,4,0),0)</f>
        <v>0</v>
      </c>
      <c r="Z642" s="50">
        <f>IFERROR(VLOOKUP(B642,#REF!,8,0),0)</f>
        <v>0</v>
      </c>
      <c r="AA642" s="50">
        <f>IFERROR(VLOOKUP($A642,total!$B$4:$AW$437,45,0),0)</f>
        <v>0</v>
      </c>
      <c r="AB642" s="50">
        <f>IFERROR(VLOOKUP($A642,total!$B$4:$AW$437,48,0),0)</f>
        <v>0</v>
      </c>
      <c r="AC642" s="50">
        <f>IFERROR(VLOOKUP($A642,total!$B$4:$AB$437,19,0),0)</f>
        <v>0</v>
      </c>
      <c r="AD642" s="50">
        <f>IFERROR(VLOOKUP($A642,total!$B$4:$AB$437,10,0),0)</f>
        <v>0</v>
      </c>
      <c r="AE642" s="50">
        <f>IFERROR(VLOOKUP($A642,total!$B$4:$AB$437,13,0),0)-SUMIFS(topmanager!$D:$D,topmanager!$C:$C,rs_nova!$A646,topmanager!$A:$A,856)</f>
        <v>0</v>
      </c>
      <c r="AF642" s="50">
        <f>IFERROR(VLOOKUP($A642,total!$B$4:$AB$437,16,0),0)</f>
        <v>0</v>
      </c>
      <c r="AG642" s="50">
        <f>IFERROR(VLOOKUP($A642,total!$B$4:$AB$437,7,0),0)</f>
        <v>0</v>
      </c>
      <c r="AH642" s="50">
        <f>IFERROR(VLOOKUP($A642,total!$B$4:$AD$437,29,0),0)</f>
        <v>0</v>
      </c>
      <c r="AI642" s="50">
        <f>IFERROR(VLOOKUP(A642,total!$B$4:$AN$437,39,0),0)</f>
        <v>0</v>
      </c>
      <c r="AJ642" s="51">
        <f t="shared" si="142"/>
        <v>0</v>
      </c>
      <c r="AK642" s="50">
        <f t="shared" si="143"/>
        <v>0</v>
      </c>
      <c r="AL642" s="50">
        <f t="shared" si="144"/>
        <v>0</v>
      </c>
      <c r="AM642" s="50">
        <f t="shared" si="145"/>
        <v>0</v>
      </c>
      <c r="AN642" s="50" t="e">
        <f t="shared" si="154"/>
        <v>#REF!</v>
      </c>
      <c r="AO642" s="50" t="e">
        <f t="shared" si="154"/>
        <v>#REF!</v>
      </c>
      <c r="AP642" s="50" t="e">
        <f t="shared" si="154"/>
        <v>#REF!</v>
      </c>
      <c r="AQ642" s="50">
        <f>IFERROR(VLOOKUP(TEXT($A642,"000000"),[6]Página1!$A$8:$S$801,13,FALSE),0)</f>
        <v>0</v>
      </c>
      <c r="AR642" s="50">
        <f>IFERROR(VLOOKUP(TEXT($A642,"000000"),[6]Página1!$A$8:$S$801,16,FALSE),0)</f>
        <v>0</v>
      </c>
      <c r="AS642" s="50">
        <f>IFERROR(VLOOKUP(TEXT($A642,"000000"),[6]Página1!$A$8:$S$801,19,FALSE),0)</f>
        <v>0</v>
      </c>
      <c r="AT642" s="50">
        <f>IFERROR(VLOOKUP(TEXT($A642,"000000"),[7]Página1!$A$8:$R$814,12,FALSE),0)</f>
        <v>0</v>
      </c>
      <c r="AU642" s="50">
        <f>IFERROR(VLOOKUP(TEXT($A642,"000000"),[7]Página1!$A$8:$R$814,15,FALSE),0)</f>
        <v>0</v>
      </c>
      <c r="AV642" s="50">
        <f>IFERROR(VLOOKUP(TEXT($A642,"000000"),[7]Página1!$A$8:$R$814,18,FALSE),0)</f>
        <v>0</v>
      </c>
      <c r="AW642" s="50"/>
      <c r="AX642" s="51" t="e">
        <f t="shared" si="146"/>
        <v>#REF!</v>
      </c>
      <c r="AY642" s="51" t="e">
        <f t="shared" si="147"/>
        <v>#REF!</v>
      </c>
      <c r="AZ642" s="51" t="e">
        <f t="shared" si="148"/>
        <v>#REF!</v>
      </c>
      <c r="BA642" s="51" t="e">
        <f t="shared" si="149"/>
        <v>#REF!</v>
      </c>
      <c r="BB642" s="51">
        <f t="shared" si="150"/>
        <v>0</v>
      </c>
      <c r="BC642" s="51" t="e">
        <f t="shared" si="151"/>
        <v>#REF!</v>
      </c>
      <c r="BD642" s="51">
        <f t="shared" si="152"/>
        <v>0</v>
      </c>
      <c r="BE642" s="51">
        <f>IFERROR(VLOOKUP(A642,salario!A$2:P$91,11,FALSE),0)</f>
        <v>0</v>
      </c>
      <c r="BF642" s="51">
        <f>SUMIFS(topmanager!$D:$D,topmanager!$C:$C,rs_nova!$A642,topmanager!$A:$A,rs_nova!BF$2)</f>
        <v>0</v>
      </c>
      <c r="BG642" s="51">
        <f>SUMIFS(topmanager!$D:$D,topmanager!$C:$C,rs_nova!$A642,topmanager!$A:$A,rs_nova!BG$2)</f>
        <v>0</v>
      </c>
      <c r="BH642" s="51">
        <f>SUMIFS(topmanager!$D:$D,topmanager!$C:$C,rs_nova!$A642,topmanager!$A:$A,rs_nova!BH$2)</f>
        <v>0</v>
      </c>
      <c r="BI642" s="51">
        <f>SUMIFS(topmanager!$D:$D,topmanager!$C:$C,rs_nova!$A642,topmanager!$A:$A,rs_nova!BI$2)</f>
        <v>0</v>
      </c>
      <c r="BJ642" s="51">
        <f>SUMIFS(topmanager!$D:$D,topmanager!$C:$C,rs_nova!$A642,topmanager!$A:$A,rs_nova!BJ$2)+SUMIFS(topmanager!$D:$D,topmanager!$C:$C,rs_nova!$A642,topmanager!$A:$A,rs_nova!BJ$2+1)</f>
        <v>0</v>
      </c>
      <c r="BK642" s="51">
        <f>IFERROR(VLOOKUP(A642,[8]ferias!$C$4:$G$100,5,FALSE),0)</f>
        <v>0</v>
      </c>
      <c r="BL642" s="51">
        <f>SUMIFS(topmanager!$D:$D,topmanager!$C:$C,rs_nova!$A642,topmanager!$A:$A,rs_nova!BL$2)</f>
        <v>0</v>
      </c>
      <c r="BM642" s="51">
        <f>SUMIFS(topmanager!$D:$D,topmanager!$C:$C,rs_nova!$A642,topmanager!$A:$A,rs_nova!BM$2)+SUMIFS(topmanager!$D:$D,topmanager!$C:$C,rs_nova!$A646,topmanager!$A:$A,151)</f>
        <v>0</v>
      </c>
      <c r="BN642" s="51">
        <f t="shared" si="153"/>
        <v>0</v>
      </c>
    </row>
    <row r="643" spans="1:66">
      <c r="A643" s="47" t="e">
        <f>total!#REF!</f>
        <v>#REF!</v>
      </c>
      <c r="B643" s="47">
        <f t="shared" si="140"/>
        <v>0</v>
      </c>
      <c r="C643" s="48" t="e">
        <f>total!#REF!</f>
        <v>#REF!</v>
      </c>
      <c r="D643" s="49" t="str">
        <f>IFERROR(VLOOKUP(A643,salario!A$3:J$32,10,FALSE),"")</f>
        <v/>
      </c>
      <c r="E643" s="49" t="str">
        <f>IFERROR(IF(VLOOKUP(A643,salario!A$3:O$32,15,FALSE)="","",VLOOKUP(A643,salario!A$3:O$32,15,FALSE)),"")</f>
        <v/>
      </c>
      <c r="F643" s="47" t="str">
        <f>IFERROR(VLOOKUP(A643,[5]base_pessoal!$B$2:$P$1504,13,FALSE),"")</f>
        <v/>
      </c>
      <c r="G643" s="50">
        <f>IFERROR(VLOOKUP(A643,salario!A$2:P$91,11,FALSE),0)*B643/30</f>
        <v>0</v>
      </c>
      <c r="H643" s="50">
        <f>SUMIFS(topmanager!$D:$D,topmanager!$C:$C,rs_nova!$A643,topmanager!$A:$A,rs_nova!H$2)+SUMIFS(topmanager!$D:$D,topmanager!$C:$C,rs_nova!$A643,topmanager!$A:$A,63)</f>
        <v>0</v>
      </c>
      <c r="I643" s="50">
        <f>-SUMIFS(topmanager!$D:$D,topmanager!$C:$C,rs_nova!$A643,topmanager!$A:$A,rs_nova!I$2)</f>
        <v>0</v>
      </c>
      <c r="J643" s="50">
        <f>SUMIFS(topmanager!$D:$D,topmanager!$C:$C,rs_nova!$A643,topmanager!$A:$A,rs_nova!J$2)</f>
        <v>0</v>
      </c>
      <c r="K643" s="50">
        <f>SUMIFS(topmanager!$D:$D,topmanager!$C:$C,rs_nova!$A643,topmanager!$A:$A,rs_nova!K$2)+SUMIFS(topmanager!$D:$D,topmanager!$C:$C,rs_nova!$A643,topmanager!$A:$A,911)</f>
        <v>0</v>
      </c>
      <c r="L643" s="50">
        <f>SUMIFS(topmanager!$D:$D,topmanager!$C:$C,rs_nova!$A643,topmanager!$A:$A,rs_nova!L$2)</f>
        <v>0</v>
      </c>
      <c r="M643" s="50">
        <f>SUMIFS(topmanager!$D:$D,topmanager!$C:$C,rs_nova!$A643,topmanager!$A:$A,rs_nova!M$2)+SUMIFS(topmanager!$D:$D,topmanager!$C:$C,rs_nova!$A643,topmanager!$A:$A,908)+SUMIFS(topmanager!$D:$D,topmanager!$C:$C,rs_nova!$A643,topmanager!$A:$A,550)</f>
        <v>0</v>
      </c>
      <c r="N643" s="50">
        <f>SUMIFS(topmanager!$D:$D,topmanager!$C:$C,rs_nova!$A643,topmanager!$A:$A,rs_nova!N$2)</f>
        <v>0</v>
      </c>
      <c r="O643" s="51">
        <f t="shared" si="141"/>
        <v>0</v>
      </c>
      <c r="P643" s="50">
        <f>IFERROR(VLOOKUP($A643,total!$B$4:$AW$437,27,0),0)</f>
        <v>0</v>
      </c>
      <c r="Q643" s="50">
        <f>IFERROR(VLOOKUP($A643,total!$B$4:$AW$437,21,0),0)</f>
        <v>0</v>
      </c>
      <c r="R643" s="50">
        <f>IFERROR(VLOOKUP($A643,total!$B$4:$AW$437,25,0),0)+IFERROR(VLOOKUP($A643,total!$B$4:$AW$437,36,0),0)</f>
        <v>0</v>
      </c>
      <c r="S643" s="50">
        <f>IFERROR(VLOOKUP(A643,gympass!$A$2:$F$148,6,0),0)</f>
        <v>0</v>
      </c>
      <c r="T643" s="50">
        <f>IFERROR(VLOOKUP($A643,total!$B$4:$AW$437,42,0),0)</f>
        <v>0</v>
      </c>
      <c r="U643" s="50">
        <f>IFERROR(VLOOKUP($A643,total!$B$4:$AW$437,32,0),0)</f>
        <v>0</v>
      </c>
      <c r="V643" s="50">
        <f>IFERROR(VLOOKUP($A643,total!$B$4:$AW$437,28,0),0)</f>
        <v>0</v>
      </c>
      <c r="W643" s="50">
        <f>IFERROR(VLOOKUP($A643,total!$B$4:$AX$437,49,0),0)</f>
        <v>0</v>
      </c>
      <c r="X643" s="50"/>
      <c r="Y643" s="50">
        <f>IFERROR(VLOOKUP(A643,#REF!,4,0),0)</f>
        <v>0</v>
      </c>
      <c r="Z643" s="50">
        <f>IFERROR(VLOOKUP(B643,#REF!,8,0),0)</f>
        <v>0</v>
      </c>
      <c r="AA643" s="50">
        <f>IFERROR(VLOOKUP($A643,total!$B$4:$AW$437,45,0),0)</f>
        <v>0</v>
      </c>
      <c r="AB643" s="50">
        <f>IFERROR(VLOOKUP($A643,total!$B$4:$AW$437,48,0),0)</f>
        <v>0</v>
      </c>
      <c r="AC643" s="50">
        <f>IFERROR(VLOOKUP($A643,total!$B$4:$AB$437,19,0),0)</f>
        <v>0</v>
      </c>
      <c r="AD643" s="50">
        <f>IFERROR(VLOOKUP($A643,total!$B$4:$AB$437,10,0),0)</f>
        <v>0</v>
      </c>
      <c r="AE643" s="50">
        <f>IFERROR(VLOOKUP($A643,total!$B$4:$AB$437,13,0),0)-SUMIFS(topmanager!$D:$D,topmanager!$C:$C,rs_nova!$A647,topmanager!$A:$A,856)</f>
        <v>0</v>
      </c>
      <c r="AF643" s="50">
        <f>IFERROR(VLOOKUP($A643,total!$B$4:$AB$437,16,0),0)</f>
        <v>0</v>
      </c>
      <c r="AG643" s="50">
        <f>IFERROR(VLOOKUP($A643,total!$B$4:$AB$437,7,0),0)</f>
        <v>0</v>
      </c>
      <c r="AH643" s="50">
        <f>IFERROR(VLOOKUP($A643,total!$B$4:$AD$437,29,0),0)</f>
        <v>0</v>
      </c>
      <c r="AI643" s="50">
        <f>IFERROR(VLOOKUP(A643,total!$B$4:$AN$437,39,0),0)</f>
        <v>0</v>
      </c>
      <c r="AJ643" s="51">
        <f t="shared" si="142"/>
        <v>0</v>
      </c>
      <c r="AK643" s="50">
        <f t="shared" si="143"/>
        <v>0</v>
      </c>
      <c r="AL643" s="50">
        <f t="shared" si="144"/>
        <v>0</v>
      </c>
      <c r="AM643" s="50">
        <f t="shared" si="145"/>
        <v>0</v>
      </c>
      <c r="AN643" s="50" t="e">
        <f t="shared" si="154"/>
        <v>#REF!</v>
      </c>
      <c r="AO643" s="50" t="e">
        <f t="shared" si="154"/>
        <v>#REF!</v>
      </c>
      <c r="AP643" s="50" t="e">
        <f t="shared" si="154"/>
        <v>#REF!</v>
      </c>
      <c r="AQ643" s="50">
        <f>IFERROR(VLOOKUP(TEXT($A643,"000000"),[6]Página1!$A$8:$S$801,13,FALSE),0)</f>
        <v>0</v>
      </c>
      <c r="AR643" s="50">
        <f>IFERROR(VLOOKUP(TEXT($A643,"000000"),[6]Página1!$A$8:$S$801,16,FALSE),0)</f>
        <v>0</v>
      </c>
      <c r="AS643" s="50">
        <f>IFERROR(VLOOKUP(TEXT($A643,"000000"),[6]Página1!$A$8:$S$801,19,FALSE),0)</f>
        <v>0</v>
      </c>
      <c r="AT643" s="50">
        <f>IFERROR(VLOOKUP(TEXT($A643,"000000"),[7]Página1!$A$8:$R$814,12,FALSE),0)</f>
        <v>0</v>
      </c>
      <c r="AU643" s="50">
        <f>IFERROR(VLOOKUP(TEXT($A643,"000000"),[7]Página1!$A$8:$R$814,15,FALSE),0)</f>
        <v>0</v>
      </c>
      <c r="AV643" s="50">
        <f>IFERROR(VLOOKUP(TEXT($A643,"000000"),[7]Página1!$A$8:$R$814,18,FALSE),0)</f>
        <v>0</v>
      </c>
      <c r="AW643" s="50"/>
      <c r="AX643" s="51" t="e">
        <f t="shared" si="146"/>
        <v>#REF!</v>
      </c>
      <c r="AY643" s="51" t="e">
        <f t="shared" si="147"/>
        <v>#REF!</v>
      </c>
      <c r="AZ643" s="51" t="e">
        <f t="shared" si="148"/>
        <v>#REF!</v>
      </c>
      <c r="BA643" s="51" t="e">
        <f t="shared" si="149"/>
        <v>#REF!</v>
      </c>
      <c r="BB643" s="51">
        <f t="shared" si="150"/>
        <v>0</v>
      </c>
      <c r="BC643" s="51" t="e">
        <f t="shared" si="151"/>
        <v>#REF!</v>
      </c>
      <c r="BD643" s="51">
        <f t="shared" si="152"/>
        <v>0</v>
      </c>
      <c r="BE643" s="51">
        <f>IFERROR(VLOOKUP(A643,salario!A$2:P$91,11,FALSE),0)</f>
        <v>0</v>
      </c>
      <c r="BF643" s="51">
        <f>SUMIFS(topmanager!$D:$D,topmanager!$C:$C,rs_nova!$A643,topmanager!$A:$A,rs_nova!BF$2)</f>
        <v>0</v>
      </c>
      <c r="BG643" s="51">
        <f>SUMIFS(topmanager!$D:$D,topmanager!$C:$C,rs_nova!$A643,topmanager!$A:$A,rs_nova!BG$2)</f>
        <v>0</v>
      </c>
      <c r="BH643" s="51">
        <f>SUMIFS(topmanager!$D:$D,topmanager!$C:$C,rs_nova!$A643,topmanager!$A:$A,rs_nova!BH$2)</f>
        <v>0</v>
      </c>
      <c r="BI643" s="51">
        <f>SUMIFS(topmanager!$D:$D,topmanager!$C:$C,rs_nova!$A643,topmanager!$A:$A,rs_nova!BI$2)</f>
        <v>0</v>
      </c>
      <c r="BJ643" s="51">
        <f>SUMIFS(topmanager!$D:$D,topmanager!$C:$C,rs_nova!$A643,topmanager!$A:$A,rs_nova!BJ$2)+SUMIFS(topmanager!$D:$D,topmanager!$C:$C,rs_nova!$A643,topmanager!$A:$A,rs_nova!BJ$2+1)</f>
        <v>0</v>
      </c>
      <c r="BK643" s="51">
        <f>IFERROR(VLOOKUP(A643,[8]ferias!$C$4:$G$100,5,FALSE),0)</f>
        <v>0</v>
      </c>
      <c r="BL643" s="51">
        <f>SUMIFS(topmanager!$D:$D,topmanager!$C:$C,rs_nova!$A643,topmanager!$A:$A,rs_nova!BL$2)</f>
        <v>0</v>
      </c>
      <c r="BM643" s="51">
        <f>SUMIFS(topmanager!$D:$D,topmanager!$C:$C,rs_nova!$A643,topmanager!$A:$A,rs_nova!BM$2)+SUMIFS(topmanager!$D:$D,topmanager!$C:$C,rs_nova!$A647,topmanager!$A:$A,151)</f>
        <v>0</v>
      </c>
      <c r="BN643" s="51">
        <f t="shared" si="153"/>
        <v>0</v>
      </c>
    </row>
    <row r="644" spans="1:66">
      <c r="A644" s="47" t="e">
        <f>total!#REF!</f>
        <v>#REF!</v>
      </c>
      <c r="B644" s="47">
        <f t="shared" si="140"/>
        <v>0</v>
      </c>
      <c r="C644" s="48" t="e">
        <f>total!#REF!</f>
        <v>#REF!</v>
      </c>
      <c r="D644" s="49" t="str">
        <f>IFERROR(VLOOKUP(A644,salario!A$3:J$32,10,FALSE),"")</f>
        <v/>
      </c>
      <c r="E644" s="49" t="str">
        <f>IFERROR(IF(VLOOKUP(A644,salario!A$3:O$32,15,FALSE)="","",VLOOKUP(A644,salario!A$3:O$32,15,FALSE)),"")</f>
        <v/>
      </c>
      <c r="F644" s="47" t="str">
        <f>IFERROR(VLOOKUP(A644,[5]base_pessoal!$B$2:$P$1504,13,FALSE),"")</f>
        <v/>
      </c>
      <c r="G644" s="50">
        <f>IFERROR(VLOOKUP(A644,salario!A$2:P$91,11,FALSE),0)*B644/30</f>
        <v>0</v>
      </c>
      <c r="H644" s="50">
        <f>SUMIFS(topmanager!$D:$D,topmanager!$C:$C,rs_nova!$A644,topmanager!$A:$A,rs_nova!H$2)+SUMIFS(topmanager!$D:$D,topmanager!$C:$C,rs_nova!$A644,topmanager!$A:$A,63)</f>
        <v>0</v>
      </c>
      <c r="I644" s="50">
        <f>-SUMIFS(topmanager!$D:$D,topmanager!$C:$C,rs_nova!$A644,topmanager!$A:$A,rs_nova!I$2)</f>
        <v>0</v>
      </c>
      <c r="J644" s="50">
        <f>SUMIFS(topmanager!$D:$D,topmanager!$C:$C,rs_nova!$A644,topmanager!$A:$A,rs_nova!J$2)</f>
        <v>0</v>
      </c>
      <c r="K644" s="50">
        <f>SUMIFS(topmanager!$D:$D,topmanager!$C:$C,rs_nova!$A644,topmanager!$A:$A,rs_nova!K$2)+SUMIFS(topmanager!$D:$D,topmanager!$C:$C,rs_nova!$A644,topmanager!$A:$A,911)</f>
        <v>0</v>
      </c>
      <c r="L644" s="50">
        <f>SUMIFS(topmanager!$D:$D,topmanager!$C:$C,rs_nova!$A644,topmanager!$A:$A,rs_nova!L$2)</f>
        <v>0</v>
      </c>
      <c r="M644" s="50">
        <f>SUMIFS(topmanager!$D:$D,topmanager!$C:$C,rs_nova!$A644,topmanager!$A:$A,rs_nova!M$2)+SUMIFS(topmanager!$D:$D,topmanager!$C:$C,rs_nova!$A644,topmanager!$A:$A,908)+SUMIFS(topmanager!$D:$D,topmanager!$C:$C,rs_nova!$A644,topmanager!$A:$A,550)</f>
        <v>0</v>
      </c>
      <c r="N644" s="50">
        <f>SUMIFS(topmanager!$D:$D,topmanager!$C:$C,rs_nova!$A644,topmanager!$A:$A,rs_nova!N$2)</f>
        <v>0</v>
      </c>
      <c r="O644" s="51">
        <f t="shared" si="141"/>
        <v>0</v>
      </c>
      <c r="P644" s="50">
        <f>IFERROR(VLOOKUP($A644,total!$B$4:$AW$437,27,0),0)</f>
        <v>0</v>
      </c>
      <c r="Q644" s="50">
        <f>IFERROR(VLOOKUP($A644,total!$B$4:$AW$437,21,0),0)</f>
        <v>0</v>
      </c>
      <c r="R644" s="50">
        <f>IFERROR(VLOOKUP($A644,total!$B$4:$AW$437,25,0),0)+IFERROR(VLOOKUP($A644,total!$B$4:$AW$437,36,0),0)</f>
        <v>0</v>
      </c>
      <c r="S644" s="50">
        <f>IFERROR(VLOOKUP(A644,gympass!$A$2:$F$148,6,0),0)</f>
        <v>0</v>
      </c>
      <c r="T644" s="50">
        <f>IFERROR(VLOOKUP($A644,total!$B$4:$AW$437,42,0),0)</f>
        <v>0</v>
      </c>
      <c r="U644" s="50">
        <f>IFERROR(VLOOKUP($A644,total!$B$4:$AW$437,32,0),0)</f>
        <v>0</v>
      </c>
      <c r="V644" s="50">
        <f>IFERROR(VLOOKUP($A644,total!$B$4:$AW$437,28,0),0)</f>
        <v>0</v>
      </c>
      <c r="W644" s="50">
        <f>IFERROR(VLOOKUP($A644,total!$B$4:$AX$437,49,0),0)</f>
        <v>0</v>
      </c>
      <c r="X644" s="50"/>
      <c r="Y644" s="50">
        <f>IFERROR(VLOOKUP(A644,#REF!,4,0),0)</f>
        <v>0</v>
      </c>
      <c r="Z644" s="50">
        <f>IFERROR(VLOOKUP(B644,#REF!,8,0),0)</f>
        <v>0</v>
      </c>
      <c r="AA644" s="50">
        <f>IFERROR(VLOOKUP($A644,total!$B$4:$AW$437,45,0),0)</f>
        <v>0</v>
      </c>
      <c r="AB644" s="50">
        <f>IFERROR(VLOOKUP($A644,total!$B$4:$AW$437,48,0),0)</f>
        <v>0</v>
      </c>
      <c r="AC644" s="50">
        <f>IFERROR(VLOOKUP($A644,total!$B$4:$AB$437,19,0),0)</f>
        <v>0</v>
      </c>
      <c r="AD644" s="50">
        <f>IFERROR(VLOOKUP($A644,total!$B$4:$AB$437,10,0),0)</f>
        <v>0</v>
      </c>
      <c r="AE644" s="50">
        <f>IFERROR(VLOOKUP($A644,total!$B$4:$AB$437,13,0),0)-SUMIFS(topmanager!$D:$D,topmanager!$C:$C,rs_nova!$A648,topmanager!$A:$A,856)</f>
        <v>0</v>
      </c>
      <c r="AF644" s="50">
        <f>IFERROR(VLOOKUP($A644,total!$B$4:$AB$437,16,0),0)</f>
        <v>0</v>
      </c>
      <c r="AG644" s="50">
        <f>IFERROR(VLOOKUP($A644,total!$B$4:$AB$437,7,0),0)</f>
        <v>0</v>
      </c>
      <c r="AH644" s="50">
        <f>IFERROR(VLOOKUP($A644,total!$B$4:$AD$437,29,0),0)</f>
        <v>0</v>
      </c>
      <c r="AI644" s="50">
        <f>IFERROR(VLOOKUP(A644,total!$B$4:$AN$437,39,0),0)</f>
        <v>0</v>
      </c>
      <c r="AJ644" s="51">
        <f t="shared" si="142"/>
        <v>0</v>
      </c>
      <c r="AK644" s="50">
        <f t="shared" si="143"/>
        <v>0</v>
      </c>
      <c r="AL644" s="50">
        <f t="shared" si="144"/>
        <v>0</v>
      </c>
      <c r="AM644" s="50">
        <f t="shared" si="145"/>
        <v>0</v>
      </c>
      <c r="AN644" s="50" t="e">
        <f t="shared" si="154"/>
        <v>#REF!</v>
      </c>
      <c r="AO644" s="50" t="e">
        <f t="shared" si="154"/>
        <v>#REF!</v>
      </c>
      <c r="AP644" s="50" t="e">
        <f t="shared" si="154"/>
        <v>#REF!</v>
      </c>
      <c r="AQ644" s="50">
        <f>IFERROR(VLOOKUP(TEXT($A644,"000000"),[6]Página1!$A$8:$S$801,13,FALSE),0)</f>
        <v>0</v>
      </c>
      <c r="AR644" s="50">
        <f>IFERROR(VLOOKUP(TEXT($A644,"000000"),[6]Página1!$A$8:$S$801,16,FALSE),0)</f>
        <v>0</v>
      </c>
      <c r="AS644" s="50">
        <f>IFERROR(VLOOKUP(TEXT($A644,"000000"),[6]Página1!$A$8:$S$801,19,FALSE),0)</f>
        <v>0</v>
      </c>
      <c r="AT644" s="50">
        <f>IFERROR(VLOOKUP(TEXT($A644,"000000"),[7]Página1!$A$8:$R$814,12,FALSE),0)</f>
        <v>0</v>
      </c>
      <c r="AU644" s="50">
        <f>IFERROR(VLOOKUP(TEXT($A644,"000000"),[7]Página1!$A$8:$R$814,15,FALSE),0)</f>
        <v>0</v>
      </c>
      <c r="AV644" s="50">
        <f>IFERROR(VLOOKUP(TEXT($A644,"000000"),[7]Página1!$A$8:$R$814,18,FALSE),0)</f>
        <v>0</v>
      </c>
      <c r="AW644" s="50"/>
      <c r="AX644" s="51" t="e">
        <f t="shared" si="146"/>
        <v>#REF!</v>
      </c>
      <c r="AY644" s="51" t="e">
        <f t="shared" si="147"/>
        <v>#REF!</v>
      </c>
      <c r="AZ644" s="51" t="e">
        <f t="shared" si="148"/>
        <v>#REF!</v>
      </c>
      <c r="BA644" s="51" t="e">
        <f t="shared" si="149"/>
        <v>#REF!</v>
      </c>
      <c r="BB644" s="51">
        <f t="shared" si="150"/>
        <v>0</v>
      </c>
      <c r="BC644" s="51" t="e">
        <f t="shared" si="151"/>
        <v>#REF!</v>
      </c>
      <c r="BD644" s="51">
        <f t="shared" si="152"/>
        <v>0</v>
      </c>
      <c r="BE644" s="51">
        <f>IFERROR(VLOOKUP(A644,salario!A$2:P$91,11,FALSE),0)</f>
        <v>0</v>
      </c>
      <c r="BF644" s="51">
        <f>SUMIFS(topmanager!$D:$D,topmanager!$C:$C,rs_nova!$A644,topmanager!$A:$A,rs_nova!BF$2)</f>
        <v>0</v>
      </c>
      <c r="BG644" s="51">
        <f>SUMIFS(topmanager!$D:$D,topmanager!$C:$C,rs_nova!$A644,topmanager!$A:$A,rs_nova!BG$2)</f>
        <v>0</v>
      </c>
      <c r="BH644" s="51">
        <f>SUMIFS(topmanager!$D:$D,topmanager!$C:$C,rs_nova!$A644,topmanager!$A:$A,rs_nova!BH$2)</f>
        <v>0</v>
      </c>
      <c r="BI644" s="51">
        <f>SUMIFS(topmanager!$D:$D,topmanager!$C:$C,rs_nova!$A644,topmanager!$A:$A,rs_nova!BI$2)</f>
        <v>0</v>
      </c>
      <c r="BJ644" s="51">
        <f>SUMIFS(topmanager!$D:$D,topmanager!$C:$C,rs_nova!$A644,topmanager!$A:$A,rs_nova!BJ$2)+SUMIFS(topmanager!$D:$D,topmanager!$C:$C,rs_nova!$A644,topmanager!$A:$A,rs_nova!BJ$2+1)</f>
        <v>0</v>
      </c>
      <c r="BK644" s="51">
        <f>IFERROR(VLOOKUP(A644,[8]ferias!$C$4:$G$100,5,FALSE),0)</f>
        <v>0</v>
      </c>
      <c r="BL644" s="51">
        <f>SUMIFS(topmanager!$D:$D,topmanager!$C:$C,rs_nova!$A644,topmanager!$A:$A,rs_nova!BL$2)</f>
        <v>0</v>
      </c>
      <c r="BM644" s="51">
        <f>SUMIFS(topmanager!$D:$D,topmanager!$C:$C,rs_nova!$A644,topmanager!$A:$A,rs_nova!BM$2)+SUMIFS(topmanager!$D:$D,topmanager!$C:$C,rs_nova!$A648,topmanager!$A:$A,151)</f>
        <v>0</v>
      </c>
      <c r="BN644" s="51">
        <f t="shared" si="153"/>
        <v>0</v>
      </c>
    </row>
    <row r="645" spans="1:66">
      <c r="A645" s="47" t="e">
        <f>total!#REF!</f>
        <v>#REF!</v>
      </c>
      <c r="B645" s="47">
        <f t="shared" si="140"/>
        <v>0</v>
      </c>
      <c r="C645" s="48" t="e">
        <f>total!#REF!</f>
        <v>#REF!</v>
      </c>
      <c r="D645" s="49" t="str">
        <f>IFERROR(VLOOKUP(A645,salario!A$3:J$32,10,FALSE),"")</f>
        <v/>
      </c>
      <c r="E645" s="49" t="str">
        <f>IFERROR(IF(VLOOKUP(A645,salario!A$3:O$32,15,FALSE)="","",VLOOKUP(A645,salario!A$3:O$32,15,FALSE)),"")</f>
        <v/>
      </c>
      <c r="F645" s="47" t="str">
        <f>IFERROR(VLOOKUP(A645,[5]base_pessoal!$B$2:$P$1504,13,FALSE),"")</f>
        <v/>
      </c>
      <c r="G645" s="50">
        <f>IFERROR(VLOOKUP(A645,salario!A$2:P$91,11,FALSE),0)*B645/30</f>
        <v>0</v>
      </c>
      <c r="H645" s="50">
        <f>SUMIFS(topmanager!$D:$D,topmanager!$C:$C,rs_nova!$A645,topmanager!$A:$A,rs_nova!H$2)+SUMIFS(topmanager!$D:$D,topmanager!$C:$C,rs_nova!$A645,topmanager!$A:$A,63)</f>
        <v>0</v>
      </c>
      <c r="I645" s="50">
        <f>-SUMIFS(topmanager!$D:$D,topmanager!$C:$C,rs_nova!$A645,topmanager!$A:$A,rs_nova!I$2)</f>
        <v>0</v>
      </c>
      <c r="J645" s="50">
        <f>SUMIFS(topmanager!$D:$D,topmanager!$C:$C,rs_nova!$A645,topmanager!$A:$A,rs_nova!J$2)</f>
        <v>0</v>
      </c>
      <c r="K645" s="50">
        <f>SUMIFS(topmanager!$D:$D,topmanager!$C:$C,rs_nova!$A645,topmanager!$A:$A,rs_nova!K$2)+SUMIFS(topmanager!$D:$D,topmanager!$C:$C,rs_nova!$A645,topmanager!$A:$A,911)</f>
        <v>0</v>
      </c>
      <c r="L645" s="50">
        <f>SUMIFS(topmanager!$D:$D,topmanager!$C:$C,rs_nova!$A645,topmanager!$A:$A,rs_nova!L$2)</f>
        <v>0</v>
      </c>
      <c r="M645" s="50">
        <f>SUMIFS(topmanager!$D:$D,topmanager!$C:$C,rs_nova!$A645,topmanager!$A:$A,rs_nova!M$2)+SUMIFS(topmanager!$D:$D,topmanager!$C:$C,rs_nova!$A645,topmanager!$A:$A,908)+SUMIFS(topmanager!$D:$D,topmanager!$C:$C,rs_nova!$A645,topmanager!$A:$A,550)</f>
        <v>0</v>
      </c>
      <c r="N645" s="50">
        <f>SUMIFS(topmanager!$D:$D,topmanager!$C:$C,rs_nova!$A645,topmanager!$A:$A,rs_nova!N$2)</f>
        <v>0</v>
      </c>
      <c r="O645" s="51">
        <f t="shared" si="141"/>
        <v>0</v>
      </c>
      <c r="P645" s="50">
        <f>IFERROR(VLOOKUP($A645,total!$B$4:$AW$437,27,0),0)</f>
        <v>0</v>
      </c>
      <c r="Q645" s="50">
        <f>IFERROR(VLOOKUP($A645,total!$B$4:$AW$437,21,0),0)</f>
        <v>0</v>
      </c>
      <c r="R645" s="50">
        <f>IFERROR(VLOOKUP($A645,total!$B$4:$AW$437,25,0),0)+IFERROR(VLOOKUP($A645,total!$B$4:$AW$437,36,0),0)</f>
        <v>0</v>
      </c>
      <c r="S645" s="50">
        <f>IFERROR(VLOOKUP(A645,gympass!$A$2:$F$148,6,0),0)</f>
        <v>0</v>
      </c>
      <c r="T645" s="50">
        <f>IFERROR(VLOOKUP($A645,total!$B$4:$AW$437,42,0),0)</f>
        <v>0</v>
      </c>
      <c r="U645" s="50">
        <f>IFERROR(VLOOKUP($A645,total!$B$4:$AW$437,32,0),0)</f>
        <v>0</v>
      </c>
      <c r="V645" s="50">
        <f>IFERROR(VLOOKUP($A645,total!$B$4:$AW$437,28,0),0)</f>
        <v>0</v>
      </c>
      <c r="W645" s="50">
        <f>IFERROR(VLOOKUP($A645,total!$B$4:$AX$437,49,0),0)</f>
        <v>0</v>
      </c>
      <c r="X645" s="50"/>
      <c r="Y645" s="50">
        <f>IFERROR(VLOOKUP(A645,#REF!,4,0),0)</f>
        <v>0</v>
      </c>
      <c r="Z645" s="50">
        <f>IFERROR(VLOOKUP(B645,#REF!,8,0),0)</f>
        <v>0</v>
      </c>
      <c r="AA645" s="50">
        <f>IFERROR(VLOOKUP($A645,total!$B$4:$AW$437,45,0),0)</f>
        <v>0</v>
      </c>
      <c r="AB645" s="50">
        <f>IFERROR(VLOOKUP($A645,total!$B$4:$AW$437,48,0),0)</f>
        <v>0</v>
      </c>
      <c r="AC645" s="50">
        <f>IFERROR(VLOOKUP($A645,total!$B$4:$AB$437,19,0),0)</f>
        <v>0</v>
      </c>
      <c r="AD645" s="50">
        <f>IFERROR(VLOOKUP($A645,total!$B$4:$AB$437,10,0),0)</f>
        <v>0</v>
      </c>
      <c r="AE645" s="50">
        <f>IFERROR(VLOOKUP($A645,total!$B$4:$AB$437,13,0),0)-SUMIFS(topmanager!$D:$D,topmanager!$C:$C,rs_nova!$A649,topmanager!$A:$A,856)</f>
        <v>0</v>
      </c>
      <c r="AF645" s="50">
        <f>IFERROR(VLOOKUP($A645,total!$B$4:$AB$437,16,0),0)</f>
        <v>0</v>
      </c>
      <c r="AG645" s="50">
        <f>IFERROR(VLOOKUP($A645,total!$B$4:$AB$437,7,0),0)</f>
        <v>0</v>
      </c>
      <c r="AH645" s="50">
        <f>IFERROR(VLOOKUP($A645,total!$B$4:$AD$437,29,0),0)</f>
        <v>0</v>
      </c>
      <c r="AI645" s="50">
        <f>IFERROR(VLOOKUP(A645,total!$B$4:$AN$437,39,0),0)</f>
        <v>0</v>
      </c>
      <c r="AJ645" s="51">
        <f t="shared" si="142"/>
        <v>0</v>
      </c>
      <c r="AK645" s="50">
        <f t="shared" si="143"/>
        <v>0</v>
      </c>
      <c r="AL645" s="50">
        <f t="shared" si="144"/>
        <v>0</v>
      </c>
      <c r="AM645" s="50">
        <f t="shared" si="145"/>
        <v>0</v>
      </c>
      <c r="AN645" s="50" t="e">
        <f t="shared" si="154"/>
        <v>#REF!</v>
      </c>
      <c r="AO645" s="50" t="e">
        <f t="shared" si="154"/>
        <v>#REF!</v>
      </c>
      <c r="AP645" s="50" t="e">
        <f t="shared" si="154"/>
        <v>#REF!</v>
      </c>
      <c r="AQ645" s="50">
        <f>IFERROR(VLOOKUP(TEXT($A645,"000000"),[6]Página1!$A$8:$S$801,13,FALSE),0)</f>
        <v>0</v>
      </c>
      <c r="AR645" s="50">
        <f>IFERROR(VLOOKUP(TEXT($A645,"000000"),[6]Página1!$A$8:$S$801,16,FALSE),0)</f>
        <v>0</v>
      </c>
      <c r="AS645" s="50">
        <f>IFERROR(VLOOKUP(TEXT($A645,"000000"),[6]Página1!$A$8:$S$801,19,FALSE),0)</f>
        <v>0</v>
      </c>
      <c r="AT645" s="50">
        <f>IFERROR(VLOOKUP(TEXT($A645,"000000"),[7]Página1!$A$8:$R$814,12,FALSE),0)</f>
        <v>0</v>
      </c>
      <c r="AU645" s="50">
        <f>IFERROR(VLOOKUP(TEXT($A645,"000000"),[7]Página1!$A$8:$R$814,15,FALSE),0)</f>
        <v>0</v>
      </c>
      <c r="AV645" s="50">
        <f>IFERROR(VLOOKUP(TEXT($A645,"000000"),[7]Página1!$A$8:$R$814,18,FALSE),0)</f>
        <v>0</v>
      </c>
      <c r="AW645" s="50"/>
      <c r="AX645" s="51" t="e">
        <f t="shared" si="146"/>
        <v>#REF!</v>
      </c>
      <c r="AY645" s="51" t="e">
        <f t="shared" si="147"/>
        <v>#REF!</v>
      </c>
      <c r="AZ645" s="51" t="e">
        <f t="shared" si="148"/>
        <v>#REF!</v>
      </c>
      <c r="BA645" s="51" t="e">
        <f t="shared" si="149"/>
        <v>#REF!</v>
      </c>
      <c r="BB645" s="51">
        <f t="shared" si="150"/>
        <v>0</v>
      </c>
      <c r="BC645" s="51" t="e">
        <f t="shared" si="151"/>
        <v>#REF!</v>
      </c>
      <c r="BD645" s="51">
        <f t="shared" si="152"/>
        <v>0</v>
      </c>
      <c r="BE645" s="51">
        <f>IFERROR(VLOOKUP(A645,salario!A$2:P$91,11,FALSE),0)</f>
        <v>0</v>
      </c>
      <c r="BF645" s="51">
        <f>SUMIFS(topmanager!$D:$D,topmanager!$C:$C,rs_nova!$A645,topmanager!$A:$A,rs_nova!BF$2)</f>
        <v>0</v>
      </c>
      <c r="BG645" s="51">
        <f>SUMIFS(topmanager!$D:$D,topmanager!$C:$C,rs_nova!$A645,topmanager!$A:$A,rs_nova!BG$2)</f>
        <v>0</v>
      </c>
      <c r="BH645" s="51">
        <f>SUMIFS(topmanager!$D:$D,topmanager!$C:$C,rs_nova!$A645,topmanager!$A:$A,rs_nova!BH$2)</f>
        <v>0</v>
      </c>
      <c r="BI645" s="51">
        <f>SUMIFS(topmanager!$D:$D,topmanager!$C:$C,rs_nova!$A645,topmanager!$A:$A,rs_nova!BI$2)</f>
        <v>0</v>
      </c>
      <c r="BJ645" s="51">
        <f>SUMIFS(topmanager!$D:$D,topmanager!$C:$C,rs_nova!$A645,topmanager!$A:$A,rs_nova!BJ$2)+SUMIFS(topmanager!$D:$D,topmanager!$C:$C,rs_nova!$A645,topmanager!$A:$A,rs_nova!BJ$2+1)</f>
        <v>0</v>
      </c>
      <c r="BK645" s="51">
        <f>IFERROR(VLOOKUP(A645,[8]ferias!$C$4:$G$100,5,FALSE),0)</f>
        <v>0</v>
      </c>
      <c r="BL645" s="51">
        <f>SUMIFS(topmanager!$D:$D,topmanager!$C:$C,rs_nova!$A645,topmanager!$A:$A,rs_nova!BL$2)</f>
        <v>0</v>
      </c>
      <c r="BM645" s="51">
        <f>SUMIFS(topmanager!$D:$D,topmanager!$C:$C,rs_nova!$A645,topmanager!$A:$A,rs_nova!BM$2)+SUMIFS(topmanager!$D:$D,topmanager!$C:$C,rs_nova!$A649,topmanager!$A:$A,151)</f>
        <v>0</v>
      </c>
      <c r="BN645" s="51">
        <f t="shared" si="153"/>
        <v>0</v>
      </c>
    </row>
    <row r="646" spans="1:66">
      <c r="A646" s="47" t="e">
        <f>total!#REF!</f>
        <v>#REF!</v>
      </c>
      <c r="B646" s="47">
        <f t="shared" si="140"/>
        <v>0</v>
      </c>
      <c r="C646" s="48" t="e">
        <f>total!#REF!</f>
        <v>#REF!</v>
      </c>
      <c r="D646" s="49" t="str">
        <f>IFERROR(VLOOKUP(A646,salario!A$3:J$32,10,FALSE),"")</f>
        <v/>
      </c>
      <c r="E646" s="49" t="str">
        <f>IFERROR(IF(VLOOKUP(A646,salario!A$3:O$32,15,FALSE)="","",VLOOKUP(A646,salario!A$3:O$32,15,FALSE)),"")</f>
        <v/>
      </c>
      <c r="F646" s="47" t="str">
        <f>IFERROR(VLOOKUP(A646,[5]base_pessoal!$B$2:$P$1504,13,FALSE),"")</f>
        <v/>
      </c>
      <c r="G646" s="50">
        <f>IFERROR(VLOOKUP(A646,salario!A$2:P$91,11,FALSE),0)*B646/30</f>
        <v>0</v>
      </c>
      <c r="H646" s="50">
        <f>SUMIFS(topmanager!$D:$D,topmanager!$C:$C,rs_nova!$A646,topmanager!$A:$A,rs_nova!H$2)+SUMIFS(topmanager!$D:$D,topmanager!$C:$C,rs_nova!$A646,topmanager!$A:$A,63)</f>
        <v>0</v>
      </c>
      <c r="I646" s="50">
        <f>-SUMIFS(topmanager!$D:$D,topmanager!$C:$C,rs_nova!$A646,topmanager!$A:$A,rs_nova!I$2)</f>
        <v>0</v>
      </c>
      <c r="J646" s="50">
        <f>SUMIFS(topmanager!$D:$D,topmanager!$C:$C,rs_nova!$A646,topmanager!$A:$A,rs_nova!J$2)</f>
        <v>0</v>
      </c>
      <c r="K646" s="50">
        <f>SUMIFS(topmanager!$D:$D,topmanager!$C:$C,rs_nova!$A646,topmanager!$A:$A,rs_nova!K$2)+SUMIFS(topmanager!$D:$D,topmanager!$C:$C,rs_nova!$A646,topmanager!$A:$A,911)</f>
        <v>0</v>
      </c>
      <c r="L646" s="50">
        <f>SUMIFS(topmanager!$D:$D,topmanager!$C:$C,rs_nova!$A646,topmanager!$A:$A,rs_nova!L$2)</f>
        <v>0</v>
      </c>
      <c r="M646" s="50">
        <f>SUMIFS(topmanager!$D:$D,topmanager!$C:$C,rs_nova!$A646,topmanager!$A:$A,rs_nova!M$2)+SUMIFS(topmanager!$D:$D,topmanager!$C:$C,rs_nova!$A646,topmanager!$A:$A,908)+SUMIFS(topmanager!$D:$D,topmanager!$C:$C,rs_nova!$A646,topmanager!$A:$A,550)</f>
        <v>0</v>
      </c>
      <c r="N646" s="50">
        <f>SUMIFS(topmanager!$D:$D,topmanager!$C:$C,rs_nova!$A646,topmanager!$A:$A,rs_nova!N$2)</f>
        <v>0</v>
      </c>
      <c r="O646" s="51">
        <f t="shared" si="141"/>
        <v>0</v>
      </c>
      <c r="P646" s="50">
        <f>IFERROR(VLOOKUP($A646,total!$B$4:$AW$437,27,0),0)</f>
        <v>0</v>
      </c>
      <c r="Q646" s="50">
        <f>IFERROR(VLOOKUP($A646,total!$B$4:$AW$437,21,0),0)</f>
        <v>0</v>
      </c>
      <c r="R646" s="50">
        <f>IFERROR(VLOOKUP($A646,total!$B$4:$AW$437,25,0),0)+IFERROR(VLOOKUP($A646,total!$B$4:$AW$437,36,0),0)</f>
        <v>0</v>
      </c>
      <c r="S646" s="50">
        <f>IFERROR(VLOOKUP(A646,gympass!$A$2:$F$148,6,0),0)</f>
        <v>0</v>
      </c>
      <c r="T646" s="50">
        <f>IFERROR(VLOOKUP($A646,total!$B$4:$AW$437,42,0),0)</f>
        <v>0</v>
      </c>
      <c r="U646" s="50">
        <f>IFERROR(VLOOKUP($A646,total!$B$4:$AW$437,32,0),0)</f>
        <v>0</v>
      </c>
      <c r="V646" s="50">
        <f>IFERROR(VLOOKUP($A646,total!$B$4:$AW$437,28,0),0)</f>
        <v>0</v>
      </c>
      <c r="W646" s="50">
        <f>IFERROR(VLOOKUP($A646,total!$B$4:$AX$437,49,0),0)</f>
        <v>0</v>
      </c>
      <c r="X646" s="50"/>
      <c r="Y646" s="50">
        <f>IFERROR(VLOOKUP(A646,#REF!,4,0),0)</f>
        <v>0</v>
      </c>
      <c r="Z646" s="50">
        <f>IFERROR(VLOOKUP(B646,#REF!,8,0),0)</f>
        <v>0</v>
      </c>
      <c r="AA646" s="50">
        <f>IFERROR(VLOOKUP($A646,total!$B$4:$AW$437,45,0),0)</f>
        <v>0</v>
      </c>
      <c r="AB646" s="50">
        <f>IFERROR(VLOOKUP($A646,total!$B$4:$AW$437,48,0),0)</f>
        <v>0</v>
      </c>
      <c r="AC646" s="50">
        <f>IFERROR(VLOOKUP($A646,total!$B$4:$AB$437,19,0),0)</f>
        <v>0</v>
      </c>
      <c r="AD646" s="50">
        <f>IFERROR(VLOOKUP($A646,total!$B$4:$AB$437,10,0),0)</f>
        <v>0</v>
      </c>
      <c r="AE646" s="50">
        <f>IFERROR(VLOOKUP($A646,total!$B$4:$AB$437,13,0),0)-SUMIFS(topmanager!$D:$D,topmanager!$C:$C,rs_nova!$A650,topmanager!$A:$A,856)</f>
        <v>0</v>
      </c>
      <c r="AF646" s="50">
        <f>IFERROR(VLOOKUP($A646,total!$B$4:$AB$437,16,0),0)</f>
        <v>0</v>
      </c>
      <c r="AG646" s="50">
        <f>IFERROR(VLOOKUP($A646,total!$B$4:$AB$437,7,0),0)</f>
        <v>0</v>
      </c>
      <c r="AH646" s="50">
        <f>IFERROR(VLOOKUP($A646,total!$B$4:$AD$437,29,0),0)</f>
        <v>0</v>
      </c>
      <c r="AI646" s="50">
        <f>IFERROR(VLOOKUP(A646,total!$B$4:$AN$437,39,0),0)</f>
        <v>0</v>
      </c>
      <c r="AJ646" s="51">
        <f t="shared" si="142"/>
        <v>0</v>
      </c>
      <c r="AK646" s="50">
        <f t="shared" si="143"/>
        <v>0</v>
      </c>
      <c r="AL646" s="50">
        <f t="shared" si="144"/>
        <v>0</v>
      </c>
      <c r="AM646" s="50">
        <f t="shared" si="145"/>
        <v>0</v>
      </c>
      <c r="AN646" s="50" t="e">
        <f t="shared" si="154"/>
        <v>#REF!</v>
      </c>
      <c r="AO646" s="50" t="e">
        <f t="shared" si="154"/>
        <v>#REF!</v>
      </c>
      <c r="AP646" s="50" t="e">
        <f t="shared" si="154"/>
        <v>#REF!</v>
      </c>
      <c r="AQ646" s="50">
        <f>IFERROR(VLOOKUP(TEXT($A646,"000000"),[6]Página1!$A$8:$S$801,13,FALSE),0)</f>
        <v>0</v>
      </c>
      <c r="AR646" s="50">
        <f>IFERROR(VLOOKUP(TEXT($A646,"000000"),[6]Página1!$A$8:$S$801,16,FALSE),0)</f>
        <v>0</v>
      </c>
      <c r="AS646" s="50">
        <f>IFERROR(VLOOKUP(TEXT($A646,"000000"),[6]Página1!$A$8:$S$801,19,FALSE),0)</f>
        <v>0</v>
      </c>
      <c r="AT646" s="50">
        <f>IFERROR(VLOOKUP(TEXT($A646,"000000"),[7]Página1!$A$8:$R$814,12,FALSE),0)</f>
        <v>0</v>
      </c>
      <c r="AU646" s="50">
        <f>IFERROR(VLOOKUP(TEXT($A646,"000000"),[7]Página1!$A$8:$R$814,15,FALSE),0)</f>
        <v>0</v>
      </c>
      <c r="AV646" s="50">
        <f>IFERROR(VLOOKUP(TEXT($A646,"000000"),[7]Página1!$A$8:$R$814,18,FALSE),0)</f>
        <v>0</v>
      </c>
      <c r="AW646" s="50"/>
      <c r="AX646" s="51" t="e">
        <f t="shared" si="146"/>
        <v>#REF!</v>
      </c>
      <c r="AY646" s="51" t="e">
        <f t="shared" si="147"/>
        <v>#REF!</v>
      </c>
      <c r="AZ646" s="51" t="e">
        <f t="shared" si="148"/>
        <v>#REF!</v>
      </c>
      <c r="BA646" s="51" t="e">
        <f t="shared" si="149"/>
        <v>#REF!</v>
      </c>
      <c r="BB646" s="51">
        <f t="shared" si="150"/>
        <v>0</v>
      </c>
      <c r="BC646" s="51" t="e">
        <f t="shared" si="151"/>
        <v>#REF!</v>
      </c>
      <c r="BD646" s="51">
        <f t="shared" si="152"/>
        <v>0</v>
      </c>
      <c r="BE646" s="51">
        <f>IFERROR(VLOOKUP(A646,salario!A$2:P$91,11,FALSE),0)</f>
        <v>0</v>
      </c>
      <c r="BF646" s="51">
        <f>SUMIFS(topmanager!$D:$D,topmanager!$C:$C,rs_nova!$A646,topmanager!$A:$A,rs_nova!BF$2)</f>
        <v>0</v>
      </c>
      <c r="BG646" s="51">
        <f>SUMIFS(topmanager!$D:$D,topmanager!$C:$C,rs_nova!$A646,topmanager!$A:$A,rs_nova!BG$2)</f>
        <v>0</v>
      </c>
      <c r="BH646" s="51">
        <f>SUMIFS(topmanager!$D:$D,topmanager!$C:$C,rs_nova!$A646,topmanager!$A:$A,rs_nova!BH$2)</f>
        <v>0</v>
      </c>
      <c r="BI646" s="51">
        <f>SUMIFS(topmanager!$D:$D,topmanager!$C:$C,rs_nova!$A646,topmanager!$A:$A,rs_nova!BI$2)</f>
        <v>0</v>
      </c>
      <c r="BJ646" s="51">
        <f>SUMIFS(topmanager!$D:$D,topmanager!$C:$C,rs_nova!$A646,topmanager!$A:$A,rs_nova!BJ$2)+SUMIFS(topmanager!$D:$D,topmanager!$C:$C,rs_nova!$A646,topmanager!$A:$A,rs_nova!BJ$2+1)</f>
        <v>0</v>
      </c>
      <c r="BK646" s="51">
        <f>IFERROR(VLOOKUP(A646,[8]ferias!$C$4:$G$100,5,FALSE),0)</f>
        <v>0</v>
      </c>
      <c r="BL646" s="51">
        <f>SUMIFS(topmanager!$D:$D,topmanager!$C:$C,rs_nova!$A646,topmanager!$A:$A,rs_nova!BL$2)</f>
        <v>0</v>
      </c>
      <c r="BM646" s="51">
        <f>SUMIFS(topmanager!$D:$D,topmanager!$C:$C,rs_nova!$A646,topmanager!$A:$A,rs_nova!BM$2)+SUMIFS(topmanager!$D:$D,topmanager!$C:$C,rs_nova!$A650,topmanager!$A:$A,151)</f>
        <v>0</v>
      </c>
      <c r="BN646" s="51">
        <f t="shared" si="153"/>
        <v>0</v>
      </c>
    </row>
    <row r="647" spans="1:66">
      <c r="A647" s="47" t="e">
        <f>total!#REF!</f>
        <v>#REF!</v>
      </c>
      <c r="B647" s="47">
        <f t="shared" ref="B647:B710" si="155">IFERROR(IF(E647="",IF(D647&lt;=B$2,30,31-DAY(D647)),IF(E647&lt;B$2,0,IF(D647&gt;=B$2,DAY(E647)-DAY(D647),DAY(E647)))),0)</f>
        <v>0</v>
      </c>
      <c r="C647" s="48" t="e">
        <f>total!#REF!</f>
        <v>#REF!</v>
      </c>
      <c r="D647" s="49" t="str">
        <f>IFERROR(VLOOKUP(A647,salario!A$3:J$32,10,FALSE),"")</f>
        <v/>
      </c>
      <c r="E647" s="49" t="str">
        <f>IFERROR(IF(VLOOKUP(A647,salario!A$3:O$32,15,FALSE)="","",VLOOKUP(A647,salario!A$3:O$32,15,FALSE)),"")</f>
        <v/>
      </c>
      <c r="F647" s="47" t="str">
        <f>IFERROR(VLOOKUP(A647,[5]base_pessoal!$B$2:$P$1504,13,FALSE),"")</f>
        <v/>
      </c>
      <c r="G647" s="50">
        <f>IFERROR(VLOOKUP(A647,salario!A$2:P$91,11,FALSE),0)*B647/30</f>
        <v>0</v>
      </c>
      <c r="H647" s="50">
        <f>SUMIFS(topmanager!$D:$D,topmanager!$C:$C,rs_nova!$A647,topmanager!$A:$A,rs_nova!H$2)+SUMIFS(topmanager!$D:$D,topmanager!$C:$C,rs_nova!$A647,topmanager!$A:$A,63)</f>
        <v>0</v>
      </c>
      <c r="I647" s="50">
        <f>-SUMIFS(topmanager!$D:$D,topmanager!$C:$C,rs_nova!$A647,topmanager!$A:$A,rs_nova!I$2)</f>
        <v>0</v>
      </c>
      <c r="J647" s="50">
        <f>SUMIFS(topmanager!$D:$D,topmanager!$C:$C,rs_nova!$A647,topmanager!$A:$A,rs_nova!J$2)</f>
        <v>0</v>
      </c>
      <c r="K647" s="50">
        <f>SUMIFS(topmanager!$D:$D,topmanager!$C:$C,rs_nova!$A647,topmanager!$A:$A,rs_nova!K$2)+SUMIFS(topmanager!$D:$D,topmanager!$C:$C,rs_nova!$A647,topmanager!$A:$A,911)</f>
        <v>0</v>
      </c>
      <c r="L647" s="50">
        <f>SUMIFS(topmanager!$D:$D,topmanager!$C:$C,rs_nova!$A647,topmanager!$A:$A,rs_nova!L$2)</f>
        <v>0</v>
      </c>
      <c r="M647" s="50">
        <f>SUMIFS(topmanager!$D:$D,topmanager!$C:$C,rs_nova!$A647,topmanager!$A:$A,rs_nova!M$2)+SUMIFS(topmanager!$D:$D,topmanager!$C:$C,rs_nova!$A647,topmanager!$A:$A,908)+SUMIFS(topmanager!$D:$D,topmanager!$C:$C,rs_nova!$A647,topmanager!$A:$A,550)</f>
        <v>0</v>
      </c>
      <c r="N647" s="50">
        <f>SUMIFS(topmanager!$D:$D,topmanager!$C:$C,rs_nova!$A647,topmanager!$A:$A,rs_nova!N$2)</f>
        <v>0</v>
      </c>
      <c r="O647" s="51">
        <f t="shared" ref="O647:O710" si="156">SUM(H647:N647)</f>
        <v>0</v>
      </c>
      <c r="P647" s="50">
        <f>IFERROR(VLOOKUP($A647,total!$B$4:$AW$437,27,0),0)</f>
        <v>0</v>
      </c>
      <c r="Q647" s="50">
        <f>IFERROR(VLOOKUP($A647,total!$B$4:$AW$437,21,0),0)</f>
        <v>0</v>
      </c>
      <c r="R647" s="50">
        <f>IFERROR(VLOOKUP($A647,total!$B$4:$AW$437,25,0),0)+IFERROR(VLOOKUP($A647,total!$B$4:$AW$437,36,0),0)</f>
        <v>0</v>
      </c>
      <c r="S647" s="50">
        <f>IFERROR(VLOOKUP(A647,gympass!$A$2:$F$148,6,0),0)</f>
        <v>0</v>
      </c>
      <c r="T647" s="50">
        <f>IFERROR(VLOOKUP($A647,total!$B$4:$AW$437,42,0),0)</f>
        <v>0</v>
      </c>
      <c r="U647" s="50">
        <f>IFERROR(VLOOKUP($A647,total!$B$4:$AW$437,32,0),0)</f>
        <v>0</v>
      </c>
      <c r="V647" s="50">
        <f>IFERROR(VLOOKUP($A647,total!$B$4:$AW$437,28,0),0)</f>
        <v>0</v>
      </c>
      <c r="W647" s="50">
        <f>IFERROR(VLOOKUP($A647,total!$B$4:$AX$437,49,0),0)</f>
        <v>0</v>
      </c>
      <c r="X647" s="50"/>
      <c r="Y647" s="50">
        <f>IFERROR(VLOOKUP(A647,#REF!,4,0),0)</f>
        <v>0</v>
      </c>
      <c r="Z647" s="50">
        <f>IFERROR(VLOOKUP(B647,#REF!,8,0),0)</f>
        <v>0</v>
      </c>
      <c r="AA647" s="50">
        <f>IFERROR(VLOOKUP($A647,total!$B$4:$AW$437,45,0),0)</f>
        <v>0</v>
      </c>
      <c r="AB647" s="50">
        <f>IFERROR(VLOOKUP($A647,total!$B$4:$AW$437,48,0),0)</f>
        <v>0</v>
      </c>
      <c r="AC647" s="50">
        <f>IFERROR(VLOOKUP($A647,total!$B$4:$AB$437,19,0),0)</f>
        <v>0</v>
      </c>
      <c r="AD647" s="50">
        <f>IFERROR(VLOOKUP($A647,total!$B$4:$AB$437,10,0),0)</f>
        <v>0</v>
      </c>
      <c r="AE647" s="50">
        <f>IFERROR(VLOOKUP($A647,total!$B$4:$AB$437,13,0),0)-SUMIFS(topmanager!$D:$D,topmanager!$C:$C,rs_nova!$A651,topmanager!$A:$A,856)</f>
        <v>0</v>
      </c>
      <c r="AF647" s="50">
        <f>IFERROR(VLOOKUP($A647,total!$B$4:$AB$437,16,0),0)</f>
        <v>0</v>
      </c>
      <c r="AG647" s="50">
        <f>IFERROR(VLOOKUP($A647,total!$B$4:$AB$437,7,0),0)</f>
        <v>0</v>
      </c>
      <c r="AH647" s="50">
        <f>IFERROR(VLOOKUP($A647,total!$B$4:$AD$437,29,0),0)</f>
        <v>0</v>
      </c>
      <c r="AI647" s="50">
        <f>IFERROR(VLOOKUP(A647,total!$B$4:$AN$437,39,0),0)</f>
        <v>0</v>
      </c>
      <c r="AJ647" s="51">
        <f t="shared" ref="AJ647:AJ710" si="157">SUM(P647:AI647)</f>
        <v>0</v>
      </c>
      <c r="AK647" s="50">
        <f t="shared" ref="AK647:AK710" si="158">AK$5*($BN647-BG647)</f>
        <v>0</v>
      </c>
      <c r="AL647" s="50">
        <f t="shared" ref="AL647:AL710" si="159">AL$5*($BN647+BJ647+BK647+BL647+BM647)</f>
        <v>0</v>
      </c>
      <c r="AM647" s="50">
        <f t="shared" ref="AM647:AM710" si="160">IF(F647="NÃO",0,AM$5*$BN647)</f>
        <v>0</v>
      </c>
      <c r="AN647" s="50" t="e">
        <f t="shared" si="154"/>
        <v>#REF!</v>
      </c>
      <c r="AO647" s="50" t="e">
        <f t="shared" si="154"/>
        <v>#REF!</v>
      </c>
      <c r="AP647" s="50" t="e">
        <f t="shared" si="154"/>
        <v>#REF!</v>
      </c>
      <c r="AQ647" s="50">
        <f>IFERROR(VLOOKUP(TEXT($A647,"000000"),[6]Página1!$A$8:$S$801,13,FALSE),0)</f>
        <v>0</v>
      </c>
      <c r="AR647" s="50">
        <f>IFERROR(VLOOKUP(TEXT($A647,"000000"),[6]Página1!$A$8:$S$801,16,FALSE),0)</f>
        <v>0</v>
      </c>
      <c r="AS647" s="50">
        <f>IFERROR(VLOOKUP(TEXT($A647,"000000"),[6]Página1!$A$8:$S$801,19,FALSE),0)</f>
        <v>0</v>
      </c>
      <c r="AT647" s="50">
        <f>IFERROR(VLOOKUP(TEXT($A647,"000000"),[7]Página1!$A$8:$R$814,12,FALSE),0)</f>
        <v>0</v>
      </c>
      <c r="AU647" s="50">
        <f>IFERROR(VLOOKUP(TEXT($A647,"000000"),[7]Página1!$A$8:$R$814,15,FALSE),0)</f>
        <v>0</v>
      </c>
      <c r="AV647" s="50">
        <f>IFERROR(VLOOKUP(TEXT($A647,"000000"),[7]Página1!$A$8:$R$814,18,FALSE),0)</f>
        <v>0</v>
      </c>
      <c r="AW647" s="50"/>
      <c r="AX647" s="51" t="e">
        <f t="shared" ref="AX647:AX710" si="161">SUM(AK647:AW647)</f>
        <v>#REF!</v>
      </c>
      <c r="AY647" s="51" t="e">
        <f t="shared" ref="AY647:AY710" si="162">AN647+AO647+AP647</f>
        <v>#REF!</v>
      </c>
      <c r="AZ647" s="51" t="e">
        <f t="shared" ref="AZ647:AZ710" si="163">AX647+AJ647+O647+G647-AY647</f>
        <v>#REF!</v>
      </c>
      <c r="BA647" s="51" t="e">
        <f t="shared" ref="BA647:BA710" si="164">AX647+AJ647+O647+G647</f>
        <v>#REF!</v>
      </c>
      <c r="BB647" s="51">
        <f t="shared" ref="BB647:BB710" si="165">($G647)/$BB$3</f>
        <v>0</v>
      </c>
      <c r="BC647" s="51" t="e">
        <f t="shared" ref="BC647:BC710" si="166">$AX647/$BB$3</f>
        <v>#REF!</v>
      </c>
      <c r="BD647" s="51">
        <f t="shared" ref="BD647:BD710" si="167">$AJ647/$BB$3</f>
        <v>0</v>
      </c>
      <c r="BE647" s="51">
        <f>IFERROR(VLOOKUP(A647,salario!A$2:P$91,11,FALSE),0)</f>
        <v>0</v>
      </c>
      <c r="BF647" s="51">
        <f>SUMIFS(topmanager!$D:$D,topmanager!$C:$C,rs_nova!$A647,topmanager!$A:$A,rs_nova!BF$2)</f>
        <v>0</v>
      </c>
      <c r="BG647" s="51">
        <f>SUMIFS(topmanager!$D:$D,topmanager!$C:$C,rs_nova!$A647,topmanager!$A:$A,rs_nova!BG$2)</f>
        <v>0</v>
      </c>
      <c r="BH647" s="51">
        <f>SUMIFS(topmanager!$D:$D,topmanager!$C:$C,rs_nova!$A647,topmanager!$A:$A,rs_nova!BH$2)</f>
        <v>0</v>
      </c>
      <c r="BI647" s="51">
        <f>SUMIFS(topmanager!$D:$D,topmanager!$C:$C,rs_nova!$A647,topmanager!$A:$A,rs_nova!BI$2)</f>
        <v>0</v>
      </c>
      <c r="BJ647" s="51">
        <f>SUMIFS(topmanager!$D:$D,topmanager!$C:$C,rs_nova!$A647,topmanager!$A:$A,rs_nova!BJ$2)+SUMIFS(topmanager!$D:$D,topmanager!$C:$C,rs_nova!$A647,topmanager!$A:$A,rs_nova!BJ$2+1)</f>
        <v>0</v>
      </c>
      <c r="BK647" s="51">
        <f>IFERROR(VLOOKUP(A647,[8]ferias!$C$4:$G$100,5,FALSE),0)</f>
        <v>0</v>
      </c>
      <c r="BL647" s="51">
        <f>SUMIFS(topmanager!$D:$D,topmanager!$C:$C,rs_nova!$A647,topmanager!$A:$A,rs_nova!BL$2)</f>
        <v>0</v>
      </c>
      <c r="BM647" s="51">
        <f>SUMIFS(topmanager!$D:$D,topmanager!$C:$C,rs_nova!$A647,topmanager!$A:$A,rs_nova!BM$2)+SUMIFS(topmanager!$D:$D,topmanager!$C:$C,rs_nova!$A651,topmanager!$A:$A,151)</f>
        <v>0</v>
      </c>
      <c r="BN647" s="51">
        <f t="shared" ref="BN647:BN710" si="168">BF647+BG647+BH647+BI647+P647+O647+W647</f>
        <v>0</v>
      </c>
    </row>
    <row r="648" spans="1:66">
      <c r="A648" s="47" t="e">
        <f>total!#REF!</f>
        <v>#REF!</v>
      </c>
      <c r="B648" s="47">
        <f t="shared" si="155"/>
        <v>0</v>
      </c>
      <c r="C648" s="48" t="e">
        <f>total!#REF!</f>
        <v>#REF!</v>
      </c>
      <c r="D648" s="49" t="str">
        <f>IFERROR(VLOOKUP(A648,salario!A$3:J$32,10,FALSE),"")</f>
        <v/>
      </c>
      <c r="E648" s="49" t="str">
        <f>IFERROR(IF(VLOOKUP(A648,salario!A$3:O$32,15,FALSE)="","",VLOOKUP(A648,salario!A$3:O$32,15,FALSE)),"")</f>
        <v/>
      </c>
      <c r="F648" s="47" t="str">
        <f>IFERROR(VLOOKUP(A648,[5]base_pessoal!$B$2:$P$1504,13,FALSE),"")</f>
        <v/>
      </c>
      <c r="G648" s="50">
        <f>IFERROR(VLOOKUP(A648,salario!A$2:P$91,11,FALSE),0)*B648/30</f>
        <v>0</v>
      </c>
      <c r="H648" s="50">
        <f>SUMIFS(topmanager!$D:$D,topmanager!$C:$C,rs_nova!$A648,topmanager!$A:$A,rs_nova!H$2)+SUMIFS(topmanager!$D:$D,topmanager!$C:$C,rs_nova!$A648,topmanager!$A:$A,63)</f>
        <v>0</v>
      </c>
      <c r="I648" s="50">
        <f>-SUMIFS(topmanager!$D:$D,topmanager!$C:$C,rs_nova!$A648,topmanager!$A:$A,rs_nova!I$2)</f>
        <v>0</v>
      </c>
      <c r="J648" s="50">
        <f>SUMIFS(topmanager!$D:$D,topmanager!$C:$C,rs_nova!$A648,topmanager!$A:$A,rs_nova!J$2)</f>
        <v>0</v>
      </c>
      <c r="K648" s="50">
        <f>SUMIFS(topmanager!$D:$D,topmanager!$C:$C,rs_nova!$A648,topmanager!$A:$A,rs_nova!K$2)+SUMIFS(topmanager!$D:$D,topmanager!$C:$C,rs_nova!$A648,topmanager!$A:$A,911)</f>
        <v>0</v>
      </c>
      <c r="L648" s="50">
        <f>SUMIFS(topmanager!$D:$D,topmanager!$C:$C,rs_nova!$A648,topmanager!$A:$A,rs_nova!L$2)</f>
        <v>0</v>
      </c>
      <c r="M648" s="50">
        <f>SUMIFS(topmanager!$D:$D,topmanager!$C:$C,rs_nova!$A648,topmanager!$A:$A,rs_nova!M$2)+SUMIFS(topmanager!$D:$D,topmanager!$C:$C,rs_nova!$A648,topmanager!$A:$A,908)+SUMIFS(topmanager!$D:$D,topmanager!$C:$C,rs_nova!$A648,topmanager!$A:$A,550)</f>
        <v>0</v>
      </c>
      <c r="N648" s="50">
        <f>SUMIFS(topmanager!$D:$D,topmanager!$C:$C,rs_nova!$A648,topmanager!$A:$A,rs_nova!N$2)</f>
        <v>0</v>
      </c>
      <c r="O648" s="51">
        <f t="shared" si="156"/>
        <v>0</v>
      </c>
      <c r="P648" s="50">
        <f>IFERROR(VLOOKUP($A648,total!$B$4:$AW$437,27,0),0)</f>
        <v>0</v>
      </c>
      <c r="Q648" s="50">
        <f>IFERROR(VLOOKUP($A648,total!$B$4:$AW$437,21,0),0)</f>
        <v>0</v>
      </c>
      <c r="R648" s="50">
        <f>IFERROR(VLOOKUP($A648,total!$B$4:$AW$437,25,0),0)+IFERROR(VLOOKUP($A648,total!$B$4:$AW$437,36,0),0)</f>
        <v>0</v>
      </c>
      <c r="S648" s="50">
        <f>IFERROR(VLOOKUP(A648,gympass!$A$2:$F$148,6,0),0)</f>
        <v>0</v>
      </c>
      <c r="T648" s="50">
        <f>IFERROR(VLOOKUP($A648,total!$B$4:$AW$437,42,0),0)</f>
        <v>0</v>
      </c>
      <c r="U648" s="50">
        <f>IFERROR(VLOOKUP($A648,total!$B$4:$AW$437,32,0),0)</f>
        <v>0</v>
      </c>
      <c r="V648" s="50">
        <f>IFERROR(VLOOKUP($A648,total!$B$4:$AW$437,28,0),0)</f>
        <v>0</v>
      </c>
      <c r="W648" s="50">
        <f>IFERROR(VLOOKUP($A648,total!$B$4:$AX$437,49,0),0)</f>
        <v>0</v>
      </c>
      <c r="X648" s="50"/>
      <c r="Y648" s="50">
        <f>IFERROR(VLOOKUP(A648,#REF!,4,0),0)</f>
        <v>0</v>
      </c>
      <c r="Z648" s="50">
        <f>IFERROR(VLOOKUP(B648,#REF!,8,0),0)</f>
        <v>0</v>
      </c>
      <c r="AA648" s="50">
        <f>IFERROR(VLOOKUP($A648,total!$B$4:$AW$437,45,0),0)</f>
        <v>0</v>
      </c>
      <c r="AB648" s="50">
        <f>IFERROR(VLOOKUP($A648,total!$B$4:$AW$437,48,0),0)</f>
        <v>0</v>
      </c>
      <c r="AC648" s="50">
        <f>IFERROR(VLOOKUP($A648,total!$B$4:$AB$437,19,0),0)</f>
        <v>0</v>
      </c>
      <c r="AD648" s="50">
        <f>IFERROR(VLOOKUP($A648,total!$B$4:$AB$437,10,0),0)</f>
        <v>0</v>
      </c>
      <c r="AE648" s="50">
        <f>IFERROR(VLOOKUP($A648,total!$B$4:$AB$437,13,0),0)-SUMIFS(topmanager!$D:$D,topmanager!$C:$C,rs_nova!$A652,topmanager!$A:$A,856)</f>
        <v>0</v>
      </c>
      <c r="AF648" s="50">
        <f>IFERROR(VLOOKUP($A648,total!$B$4:$AB$437,16,0),0)</f>
        <v>0</v>
      </c>
      <c r="AG648" s="50">
        <f>IFERROR(VLOOKUP($A648,total!$B$4:$AB$437,7,0),0)</f>
        <v>0</v>
      </c>
      <c r="AH648" s="50">
        <f>IFERROR(VLOOKUP($A648,total!$B$4:$AD$437,29,0),0)</f>
        <v>0</v>
      </c>
      <c r="AI648" s="50">
        <f>IFERROR(VLOOKUP(A648,total!$B$4:$AN$437,39,0),0)</f>
        <v>0</v>
      </c>
      <c r="AJ648" s="51">
        <f t="shared" si="157"/>
        <v>0</v>
      </c>
      <c r="AK648" s="50">
        <f t="shared" si="158"/>
        <v>0</v>
      </c>
      <c r="AL648" s="50">
        <f t="shared" si="159"/>
        <v>0</v>
      </c>
      <c r="AM648" s="50">
        <f t="shared" si="160"/>
        <v>0</v>
      </c>
      <c r="AN648" s="50" t="e">
        <f t="shared" si="154"/>
        <v>#REF!</v>
      </c>
      <c r="AO648" s="50" t="e">
        <f t="shared" si="154"/>
        <v>#REF!</v>
      </c>
      <c r="AP648" s="50" t="e">
        <f t="shared" si="154"/>
        <v>#REF!</v>
      </c>
      <c r="AQ648" s="50">
        <f>IFERROR(VLOOKUP(TEXT($A648,"000000"),[6]Página1!$A$8:$S$801,13,FALSE),0)</f>
        <v>0</v>
      </c>
      <c r="AR648" s="50">
        <f>IFERROR(VLOOKUP(TEXT($A648,"000000"),[6]Página1!$A$8:$S$801,16,FALSE),0)</f>
        <v>0</v>
      </c>
      <c r="AS648" s="50">
        <f>IFERROR(VLOOKUP(TEXT($A648,"000000"),[6]Página1!$A$8:$S$801,19,FALSE),0)</f>
        <v>0</v>
      </c>
      <c r="AT648" s="50">
        <f>IFERROR(VLOOKUP(TEXT($A648,"000000"),[7]Página1!$A$8:$R$814,12,FALSE),0)</f>
        <v>0</v>
      </c>
      <c r="AU648" s="50">
        <f>IFERROR(VLOOKUP(TEXT($A648,"000000"),[7]Página1!$A$8:$R$814,15,FALSE),0)</f>
        <v>0</v>
      </c>
      <c r="AV648" s="50">
        <f>IFERROR(VLOOKUP(TEXT($A648,"000000"),[7]Página1!$A$8:$R$814,18,FALSE),0)</f>
        <v>0</v>
      </c>
      <c r="AW648" s="50"/>
      <c r="AX648" s="51" t="e">
        <f t="shared" si="161"/>
        <v>#REF!</v>
      </c>
      <c r="AY648" s="51" t="e">
        <f t="shared" si="162"/>
        <v>#REF!</v>
      </c>
      <c r="AZ648" s="51" t="e">
        <f t="shared" si="163"/>
        <v>#REF!</v>
      </c>
      <c r="BA648" s="51" t="e">
        <f t="shared" si="164"/>
        <v>#REF!</v>
      </c>
      <c r="BB648" s="51">
        <f t="shared" si="165"/>
        <v>0</v>
      </c>
      <c r="BC648" s="51" t="e">
        <f t="shared" si="166"/>
        <v>#REF!</v>
      </c>
      <c r="BD648" s="51">
        <f t="shared" si="167"/>
        <v>0</v>
      </c>
      <c r="BE648" s="51">
        <f>IFERROR(VLOOKUP(A648,salario!A$2:P$91,11,FALSE),0)</f>
        <v>0</v>
      </c>
      <c r="BF648" s="51">
        <f>SUMIFS(topmanager!$D:$D,topmanager!$C:$C,rs_nova!$A648,topmanager!$A:$A,rs_nova!BF$2)</f>
        <v>0</v>
      </c>
      <c r="BG648" s="51">
        <f>SUMIFS(topmanager!$D:$D,topmanager!$C:$C,rs_nova!$A648,topmanager!$A:$A,rs_nova!BG$2)</f>
        <v>0</v>
      </c>
      <c r="BH648" s="51">
        <f>SUMIFS(topmanager!$D:$D,topmanager!$C:$C,rs_nova!$A648,topmanager!$A:$A,rs_nova!BH$2)</f>
        <v>0</v>
      </c>
      <c r="BI648" s="51">
        <f>SUMIFS(topmanager!$D:$D,topmanager!$C:$C,rs_nova!$A648,topmanager!$A:$A,rs_nova!BI$2)</f>
        <v>0</v>
      </c>
      <c r="BJ648" s="51">
        <f>SUMIFS(topmanager!$D:$D,topmanager!$C:$C,rs_nova!$A648,topmanager!$A:$A,rs_nova!BJ$2)+SUMIFS(topmanager!$D:$D,topmanager!$C:$C,rs_nova!$A648,topmanager!$A:$A,rs_nova!BJ$2+1)</f>
        <v>0</v>
      </c>
      <c r="BK648" s="51">
        <f>IFERROR(VLOOKUP(A648,[8]ferias!$C$4:$G$100,5,FALSE),0)</f>
        <v>0</v>
      </c>
      <c r="BL648" s="51">
        <f>SUMIFS(topmanager!$D:$D,topmanager!$C:$C,rs_nova!$A648,topmanager!$A:$A,rs_nova!BL$2)</f>
        <v>0</v>
      </c>
      <c r="BM648" s="51">
        <f>SUMIFS(topmanager!$D:$D,topmanager!$C:$C,rs_nova!$A648,topmanager!$A:$A,rs_nova!BM$2)+SUMIFS(topmanager!$D:$D,topmanager!$C:$C,rs_nova!$A652,topmanager!$A:$A,151)</f>
        <v>0</v>
      </c>
      <c r="BN648" s="51">
        <f t="shared" si="168"/>
        <v>0</v>
      </c>
    </row>
    <row r="649" spans="1:66">
      <c r="A649" s="47" t="e">
        <f>total!#REF!</f>
        <v>#REF!</v>
      </c>
      <c r="B649" s="47">
        <f t="shared" si="155"/>
        <v>0</v>
      </c>
      <c r="C649" s="48" t="e">
        <f>total!#REF!</f>
        <v>#REF!</v>
      </c>
      <c r="D649" s="49" t="str">
        <f>IFERROR(VLOOKUP(A649,salario!A$3:J$32,10,FALSE),"")</f>
        <v/>
      </c>
      <c r="E649" s="49" t="str">
        <f>IFERROR(IF(VLOOKUP(A649,salario!A$3:O$32,15,FALSE)="","",VLOOKUP(A649,salario!A$3:O$32,15,FALSE)),"")</f>
        <v/>
      </c>
      <c r="F649" s="47" t="str">
        <f>IFERROR(VLOOKUP(A649,[5]base_pessoal!$B$2:$P$1504,13,FALSE),"")</f>
        <v/>
      </c>
      <c r="G649" s="50">
        <f>IFERROR(VLOOKUP(A649,salario!A$2:P$91,11,FALSE),0)*B649/30</f>
        <v>0</v>
      </c>
      <c r="H649" s="50">
        <f>SUMIFS(topmanager!$D:$D,topmanager!$C:$C,rs_nova!$A649,topmanager!$A:$A,rs_nova!H$2)+SUMIFS(topmanager!$D:$D,topmanager!$C:$C,rs_nova!$A649,topmanager!$A:$A,63)</f>
        <v>0</v>
      </c>
      <c r="I649" s="50">
        <f>-SUMIFS(topmanager!$D:$D,topmanager!$C:$C,rs_nova!$A649,topmanager!$A:$A,rs_nova!I$2)</f>
        <v>0</v>
      </c>
      <c r="J649" s="50">
        <f>SUMIFS(topmanager!$D:$D,topmanager!$C:$C,rs_nova!$A649,topmanager!$A:$A,rs_nova!J$2)</f>
        <v>0</v>
      </c>
      <c r="K649" s="50">
        <f>SUMIFS(topmanager!$D:$D,topmanager!$C:$C,rs_nova!$A649,topmanager!$A:$A,rs_nova!K$2)+SUMIFS(topmanager!$D:$D,topmanager!$C:$C,rs_nova!$A649,topmanager!$A:$A,911)</f>
        <v>0</v>
      </c>
      <c r="L649" s="50">
        <f>SUMIFS(topmanager!$D:$D,topmanager!$C:$C,rs_nova!$A649,topmanager!$A:$A,rs_nova!L$2)</f>
        <v>0</v>
      </c>
      <c r="M649" s="50">
        <f>SUMIFS(topmanager!$D:$D,topmanager!$C:$C,rs_nova!$A649,topmanager!$A:$A,rs_nova!M$2)+SUMIFS(topmanager!$D:$D,topmanager!$C:$C,rs_nova!$A649,topmanager!$A:$A,908)+SUMIFS(topmanager!$D:$D,topmanager!$C:$C,rs_nova!$A649,topmanager!$A:$A,550)</f>
        <v>0</v>
      </c>
      <c r="N649" s="50">
        <f>SUMIFS(topmanager!$D:$D,topmanager!$C:$C,rs_nova!$A649,topmanager!$A:$A,rs_nova!N$2)</f>
        <v>0</v>
      </c>
      <c r="O649" s="51">
        <f t="shared" si="156"/>
        <v>0</v>
      </c>
      <c r="P649" s="50">
        <f>IFERROR(VLOOKUP($A649,total!$B$4:$AW$437,27,0),0)</f>
        <v>0</v>
      </c>
      <c r="Q649" s="50">
        <f>IFERROR(VLOOKUP($A649,total!$B$4:$AW$437,21,0),0)</f>
        <v>0</v>
      </c>
      <c r="R649" s="50">
        <f>IFERROR(VLOOKUP($A649,total!$B$4:$AW$437,25,0),0)+IFERROR(VLOOKUP($A649,total!$B$4:$AW$437,36,0),0)</f>
        <v>0</v>
      </c>
      <c r="S649" s="50">
        <f>IFERROR(VLOOKUP(A649,gympass!$A$2:$F$148,6,0),0)</f>
        <v>0</v>
      </c>
      <c r="T649" s="50">
        <f>IFERROR(VLOOKUP($A649,total!$B$4:$AW$437,42,0),0)</f>
        <v>0</v>
      </c>
      <c r="U649" s="50">
        <f>IFERROR(VLOOKUP($A649,total!$B$4:$AW$437,32,0),0)</f>
        <v>0</v>
      </c>
      <c r="V649" s="50">
        <f>IFERROR(VLOOKUP($A649,total!$B$4:$AW$437,28,0),0)</f>
        <v>0</v>
      </c>
      <c r="W649" s="50">
        <f>IFERROR(VLOOKUP($A649,total!$B$4:$AX$437,49,0),0)</f>
        <v>0</v>
      </c>
      <c r="X649" s="50"/>
      <c r="Y649" s="50">
        <f>IFERROR(VLOOKUP(A649,#REF!,4,0),0)</f>
        <v>0</v>
      </c>
      <c r="Z649" s="50">
        <f>IFERROR(VLOOKUP(B649,#REF!,8,0),0)</f>
        <v>0</v>
      </c>
      <c r="AA649" s="50">
        <f>IFERROR(VLOOKUP($A649,total!$B$4:$AW$437,45,0),0)</f>
        <v>0</v>
      </c>
      <c r="AB649" s="50">
        <f>IFERROR(VLOOKUP($A649,total!$B$4:$AW$437,48,0),0)</f>
        <v>0</v>
      </c>
      <c r="AC649" s="50">
        <f>IFERROR(VLOOKUP($A649,total!$B$4:$AB$437,19,0),0)</f>
        <v>0</v>
      </c>
      <c r="AD649" s="50">
        <f>IFERROR(VLOOKUP($A649,total!$B$4:$AB$437,10,0),0)</f>
        <v>0</v>
      </c>
      <c r="AE649" s="50">
        <f>IFERROR(VLOOKUP($A649,total!$B$4:$AB$437,13,0),0)-SUMIFS(topmanager!$D:$D,topmanager!$C:$C,rs_nova!$A653,topmanager!$A:$A,856)</f>
        <v>0</v>
      </c>
      <c r="AF649" s="50">
        <f>IFERROR(VLOOKUP($A649,total!$B$4:$AB$437,16,0),0)</f>
        <v>0</v>
      </c>
      <c r="AG649" s="50">
        <f>IFERROR(VLOOKUP($A649,total!$B$4:$AB$437,7,0),0)</f>
        <v>0</v>
      </c>
      <c r="AH649" s="50">
        <f>IFERROR(VLOOKUP($A649,total!$B$4:$AD$437,29,0),0)</f>
        <v>0</v>
      </c>
      <c r="AI649" s="50">
        <f>IFERROR(VLOOKUP(A649,total!$B$4:$AN$437,39,0),0)</f>
        <v>0</v>
      </c>
      <c r="AJ649" s="51">
        <f t="shared" si="157"/>
        <v>0</v>
      </c>
      <c r="AK649" s="50">
        <f t="shared" si="158"/>
        <v>0</v>
      </c>
      <c r="AL649" s="50">
        <f t="shared" si="159"/>
        <v>0</v>
      </c>
      <c r="AM649" s="50">
        <f t="shared" si="160"/>
        <v>0</v>
      </c>
      <c r="AN649" s="50" t="e">
        <f t="shared" si="154"/>
        <v>#REF!</v>
      </c>
      <c r="AO649" s="50" t="e">
        <f t="shared" si="154"/>
        <v>#REF!</v>
      </c>
      <c r="AP649" s="50" t="e">
        <f t="shared" si="154"/>
        <v>#REF!</v>
      </c>
      <c r="AQ649" s="50">
        <f>IFERROR(VLOOKUP(TEXT($A649,"000000"),[6]Página1!$A$8:$S$801,13,FALSE),0)</f>
        <v>0</v>
      </c>
      <c r="AR649" s="50">
        <f>IFERROR(VLOOKUP(TEXT($A649,"000000"),[6]Página1!$A$8:$S$801,16,FALSE),0)</f>
        <v>0</v>
      </c>
      <c r="AS649" s="50">
        <f>IFERROR(VLOOKUP(TEXT($A649,"000000"),[6]Página1!$A$8:$S$801,19,FALSE),0)</f>
        <v>0</v>
      </c>
      <c r="AT649" s="50">
        <f>IFERROR(VLOOKUP(TEXT($A649,"000000"),[7]Página1!$A$8:$R$814,12,FALSE),0)</f>
        <v>0</v>
      </c>
      <c r="AU649" s="50">
        <f>IFERROR(VLOOKUP(TEXT($A649,"000000"),[7]Página1!$A$8:$R$814,15,FALSE),0)</f>
        <v>0</v>
      </c>
      <c r="AV649" s="50">
        <f>IFERROR(VLOOKUP(TEXT($A649,"000000"),[7]Página1!$A$8:$R$814,18,FALSE),0)</f>
        <v>0</v>
      </c>
      <c r="AW649" s="50"/>
      <c r="AX649" s="51" t="e">
        <f t="shared" si="161"/>
        <v>#REF!</v>
      </c>
      <c r="AY649" s="51" t="e">
        <f t="shared" si="162"/>
        <v>#REF!</v>
      </c>
      <c r="AZ649" s="51" t="e">
        <f t="shared" si="163"/>
        <v>#REF!</v>
      </c>
      <c r="BA649" s="51" t="e">
        <f t="shared" si="164"/>
        <v>#REF!</v>
      </c>
      <c r="BB649" s="51">
        <f t="shared" si="165"/>
        <v>0</v>
      </c>
      <c r="BC649" s="51" t="e">
        <f t="shared" si="166"/>
        <v>#REF!</v>
      </c>
      <c r="BD649" s="51">
        <f t="shared" si="167"/>
        <v>0</v>
      </c>
      <c r="BE649" s="51">
        <f>IFERROR(VLOOKUP(A649,salario!A$2:P$91,11,FALSE),0)</f>
        <v>0</v>
      </c>
      <c r="BF649" s="51">
        <f>SUMIFS(topmanager!$D:$D,topmanager!$C:$C,rs_nova!$A649,topmanager!$A:$A,rs_nova!BF$2)</f>
        <v>0</v>
      </c>
      <c r="BG649" s="51">
        <f>SUMIFS(topmanager!$D:$D,topmanager!$C:$C,rs_nova!$A649,topmanager!$A:$A,rs_nova!BG$2)</f>
        <v>0</v>
      </c>
      <c r="BH649" s="51">
        <f>SUMIFS(topmanager!$D:$D,topmanager!$C:$C,rs_nova!$A649,topmanager!$A:$A,rs_nova!BH$2)</f>
        <v>0</v>
      </c>
      <c r="BI649" s="51">
        <f>SUMIFS(topmanager!$D:$D,topmanager!$C:$C,rs_nova!$A649,topmanager!$A:$A,rs_nova!BI$2)</f>
        <v>0</v>
      </c>
      <c r="BJ649" s="51">
        <f>SUMIFS(topmanager!$D:$D,topmanager!$C:$C,rs_nova!$A649,topmanager!$A:$A,rs_nova!BJ$2)+SUMIFS(topmanager!$D:$D,topmanager!$C:$C,rs_nova!$A649,topmanager!$A:$A,rs_nova!BJ$2+1)</f>
        <v>0</v>
      </c>
      <c r="BK649" s="51">
        <f>IFERROR(VLOOKUP(A649,[8]ferias!$C$4:$G$100,5,FALSE),0)</f>
        <v>0</v>
      </c>
      <c r="BL649" s="51">
        <f>SUMIFS(topmanager!$D:$D,topmanager!$C:$C,rs_nova!$A649,topmanager!$A:$A,rs_nova!BL$2)</f>
        <v>0</v>
      </c>
      <c r="BM649" s="51">
        <f>SUMIFS(topmanager!$D:$D,topmanager!$C:$C,rs_nova!$A649,topmanager!$A:$A,rs_nova!BM$2)+SUMIFS(topmanager!$D:$D,topmanager!$C:$C,rs_nova!$A653,topmanager!$A:$A,151)</f>
        <v>0</v>
      </c>
      <c r="BN649" s="51">
        <f t="shared" si="168"/>
        <v>0</v>
      </c>
    </row>
    <row r="650" spans="1:66">
      <c r="A650" s="47" t="e">
        <f>total!#REF!</f>
        <v>#REF!</v>
      </c>
      <c r="B650" s="47">
        <f t="shared" si="155"/>
        <v>0</v>
      </c>
      <c r="C650" s="48" t="e">
        <f>total!#REF!</f>
        <v>#REF!</v>
      </c>
      <c r="D650" s="49" t="str">
        <f>IFERROR(VLOOKUP(A650,salario!A$3:J$32,10,FALSE),"")</f>
        <v/>
      </c>
      <c r="E650" s="49" t="str">
        <f>IFERROR(IF(VLOOKUP(A650,salario!A$3:O$32,15,FALSE)="","",VLOOKUP(A650,salario!A$3:O$32,15,FALSE)),"")</f>
        <v/>
      </c>
      <c r="F650" s="47" t="str">
        <f>IFERROR(VLOOKUP(A650,[5]base_pessoal!$B$2:$P$1504,13,FALSE),"")</f>
        <v/>
      </c>
      <c r="G650" s="50">
        <f>IFERROR(VLOOKUP(A650,salario!A$2:P$91,11,FALSE),0)*B650/30</f>
        <v>0</v>
      </c>
      <c r="H650" s="50">
        <f>SUMIFS(topmanager!$D:$D,topmanager!$C:$C,rs_nova!$A650,topmanager!$A:$A,rs_nova!H$2)+SUMIFS(topmanager!$D:$D,topmanager!$C:$C,rs_nova!$A650,topmanager!$A:$A,63)</f>
        <v>0</v>
      </c>
      <c r="I650" s="50">
        <f>-SUMIFS(topmanager!$D:$D,topmanager!$C:$C,rs_nova!$A650,topmanager!$A:$A,rs_nova!I$2)</f>
        <v>0</v>
      </c>
      <c r="J650" s="50">
        <f>SUMIFS(topmanager!$D:$D,topmanager!$C:$C,rs_nova!$A650,topmanager!$A:$A,rs_nova!J$2)</f>
        <v>0</v>
      </c>
      <c r="K650" s="50">
        <f>SUMIFS(topmanager!$D:$D,topmanager!$C:$C,rs_nova!$A650,topmanager!$A:$A,rs_nova!K$2)+SUMIFS(topmanager!$D:$D,topmanager!$C:$C,rs_nova!$A650,topmanager!$A:$A,911)</f>
        <v>0</v>
      </c>
      <c r="L650" s="50">
        <f>SUMIFS(topmanager!$D:$D,topmanager!$C:$C,rs_nova!$A650,topmanager!$A:$A,rs_nova!L$2)</f>
        <v>0</v>
      </c>
      <c r="M650" s="50">
        <f>SUMIFS(topmanager!$D:$D,topmanager!$C:$C,rs_nova!$A650,topmanager!$A:$A,rs_nova!M$2)+SUMIFS(topmanager!$D:$D,topmanager!$C:$C,rs_nova!$A650,topmanager!$A:$A,908)+SUMIFS(topmanager!$D:$D,topmanager!$C:$C,rs_nova!$A650,topmanager!$A:$A,550)</f>
        <v>0</v>
      </c>
      <c r="N650" s="50">
        <f>SUMIFS(topmanager!$D:$D,topmanager!$C:$C,rs_nova!$A650,topmanager!$A:$A,rs_nova!N$2)</f>
        <v>0</v>
      </c>
      <c r="O650" s="51">
        <f t="shared" si="156"/>
        <v>0</v>
      </c>
      <c r="P650" s="50">
        <f>IFERROR(VLOOKUP($A650,total!$B$4:$AW$437,27,0),0)</f>
        <v>0</v>
      </c>
      <c r="Q650" s="50">
        <f>IFERROR(VLOOKUP($A650,total!$B$4:$AW$437,21,0),0)</f>
        <v>0</v>
      </c>
      <c r="R650" s="50">
        <f>IFERROR(VLOOKUP($A650,total!$B$4:$AW$437,25,0),0)+IFERROR(VLOOKUP($A650,total!$B$4:$AW$437,36,0),0)</f>
        <v>0</v>
      </c>
      <c r="S650" s="50">
        <f>IFERROR(VLOOKUP(A650,gympass!$A$2:$F$148,6,0),0)</f>
        <v>0</v>
      </c>
      <c r="T650" s="50">
        <f>IFERROR(VLOOKUP($A650,total!$B$4:$AW$437,42,0),0)</f>
        <v>0</v>
      </c>
      <c r="U650" s="50">
        <f>IFERROR(VLOOKUP($A650,total!$B$4:$AW$437,32,0),0)</f>
        <v>0</v>
      </c>
      <c r="V650" s="50">
        <f>IFERROR(VLOOKUP($A650,total!$B$4:$AW$437,28,0),0)</f>
        <v>0</v>
      </c>
      <c r="W650" s="50">
        <f>IFERROR(VLOOKUP($A650,total!$B$4:$AX$437,49,0),0)</f>
        <v>0</v>
      </c>
      <c r="X650" s="50"/>
      <c r="Y650" s="50">
        <f>IFERROR(VLOOKUP(A650,#REF!,4,0),0)</f>
        <v>0</v>
      </c>
      <c r="Z650" s="50">
        <f>IFERROR(VLOOKUP(B650,#REF!,8,0),0)</f>
        <v>0</v>
      </c>
      <c r="AA650" s="50">
        <f>IFERROR(VLOOKUP($A650,total!$B$4:$AW$437,45,0),0)</f>
        <v>0</v>
      </c>
      <c r="AB650" s="50">
        <f>IFERROR(VLOOKUP($A650,total!$B$4:$AW$437,48,0),0)</f>
        <v>0</v>
      </c>
      <c r="AC650" s="50">
        <f>IFERROR(VLOOKUP($A650,total!$B$4:$AB$437,19,0),0)</f>
        <v>0</v>
      </c>
      <c r="AD650" s="50">
        <f>IFERROR(VLOOKUP($A650,total!$B$4:$AB$437,10,0),0)</f>
        <v>0</v>
      </c>
      <c r="AE650" s="50">
        <f>IFERROR(VLOOKUP($A650,total!$B$4:$AB$437,13,0),0)-SUMIFS(topmanager!$D:$D,topmanager!$C:$C,rs_nova!$A654,topmanager!$A:$A,856)</f>
        <v>0</v>
      </c>
      <c r="AF650" s="50">
        <f>IFERROR(VLOOKUP($A650,total!$B$4:$AB$437,16,0),0)</f>
        <v>0</v>
      </c>
      <c r="AG650" s="50">
        <f>IFERROR(VLOOKUP($A650,total!$B$4:$AB$437,7,0),0)</f>
        <v>0</v>
      </c>
      <c r="AH650" s="50">
        <f>IFERROR(VLOOKUP($A650,total!$B$4:$AD$437,29,0),0)</f>
        <v>0</v>
      </c>
      <c r="AI650" s="50">
        <f>IFERROR(VLOOKUP(A650,total!$B$4:$AN$437,39,0),0)</f>
        <v>0</v>
      </c>
      <c r="AJ650" s="51">
        <f t="shared" si="157"/>
        <v>0</v>
      </c>
      <c r="AK650" s="50">
        <f t="shared" si="158"/>
        <v>0</v>
      </c>
      <c r="AL650" s="50">
        <f t="shared" si="159"/>
        <v>0</v>
      </c>
      <c r="AM650" s="50">
        <f t="shared" si="160"/>
        <v>0</v>
      </c>
      <c r="AN650" s="50" t="e">
        <f t="shared" si="154"/>
        <v>#REF!</v>
      </c>
      <c r="AO650" s="50" t="e">
        <f t="shared" si="154"/>
        <v>#REF!</v>
      </c>
      <c r="AP650" s="50" t="e">
        <f t="shared" si="154"/>
        <v>#REF!</v>
      </c>
      <c r="AQ650" s="50">
        <f>IFERROR(VLOOKUP(TEXT($A650,"000000"),[6]Página1!$A$8:$S$801,13,FALSE),0)</f>
        <v>0</v>
      </c>
      <c r="AR650" s="50">
        <f>IFERROR(VLOOKUP(TEXT($A650,"000000"),[6]Página1!$A$8:$S$801,16,FALSE),0)</f>
        <v>0</v>
      </c>
      <c r="AS650" s="50">
        <f>IFERROR(VLOOKUP(TEXT($A650,"000000"),[6]Página1!$A$8:$S$801,19,FALSE),0)</f>
        <v>0</v>
      </c>
      <c r="AT650" s="50">
        <f>IFERROR(VLOOKUP(TEXT($A650,"000000"),[7]Página1!$A$8:$R$814,12,FALSE),0)</f>
        <v>0</v>
      </c>
      <c r="AU650" s="50">
        <f>IFERROR(VLOOKUP(TEXT($A650,"000000"),[7]Página1!$A$8:$R$814,15,FALSE),0)</f>
        <v>0</v>
      </c>
      <c r="AV650" s="50">
        <f>IFERROR(VLOOKUP(TEXT($A650,"000000"),[7]Página1!$A$8:$R$814,18,FALSE),0)</f>
        <v>0</v>
      </c>
      <c r="AW650" s="50"/>
      <c r="AX650" s="51" t="e">
        <f t="shared" si="161"/>
        <v>#REF!</v>
      </c>
      <c r="AY650" s="51" t="e">
        <f t="shared" si="162"/>
        <v>#REF!</v>
      </c>
      <c r="AZ650" s="51" t="e">
        <f t="shared" si="163"/>
        <v>#REF!</v>
      </c>
      <c r="BA650" s="51" t="e">
        <f t="shared" si="164"/>
        <v>#REF!</v>
      </c>
      <c r="BB650" s="51">
        <f t="shared" si="165"/>
        <v>0</v>
      </c>
      <c r="BC650" s="51" t="e">
        <f t="shared" si="166"/>
        <v>#REF!</v>
      </c>
      <c r="BD650" s="51">
        <f t="shared" si="167"/>
        <v>0</v>
      </c>
      <c r="BE650" s="51">
        <f>IFERROR(VLOOKUP(A650,salario!A$2:P$91,11,FALSE),0)</f>
        <v>0</v>
      </c>
      <c r="BF650" s="51">
        <f>SUMIFS(topmanager!$D:$D,topmanager!$C:$C,rs_nova!$A650,topmanager!$A:$A,rs_nova!BF$2)</f>
        <v>0</v>
      </c>
      <c r="BG650" s="51">
        <f>SUMIFS(topmanager!$D:$D,topmanager!$C:$C,rs_nova!$A650,topmanager!$A:$A,rs_nova!BG$2)</f>
        <v>0</v>
      </c>
      <c r="BH650" s="51">
        <f>SUMIFS(topmanager!$D:$D,topmanager!$C:$C,rs_nova!$A650,topmanager!$A:$A,rs_nova!BH$2)</f>
        <v>0</v>
      </c>
      <c r="BI650" s="51">
        <f>SUMIFS(topmanager!$D:$D,topmanager!$C:$C,rs_nova!$A650,topmanager!$A:$A,rs_nova!BI$2)</f>
        <v>0</v>
      </c>
      <c r="BJ650" s="51">
        <f>SUMIFS(topmanager!$D:$D,topmanager!$C:$C,rs_nova!$A650,topmanager!$A:$A,rs_nova!BJ$2)+SUMIFS(topmanager!$D:$D,topmanager!$C:$C,rs_nova!$A650,topmanager!$A:$A,rs_nova!BJ$2+1)</f>
        <v>0</v>
      </c>
      <c r="BK650" s="51">
        <f>IFERROR(VLOOKUP(A650,[8]ferias!$C$4:$G$100,5,FALSE),0)</f>
        <v>0</v>
      </c>
      <c r="BL650" s="51">
        <f>SUMIFS(topmanager!$D:$D,topmanager!$C:$C,rs_nova!$A650,topmanager!$A:$A,rs_nova!BL$2)</f>
        <v>0</v>
      </c>
      <c r="BM650" s="51">
        <f>SUMIFS(topmanager!$D:$D,topmanager!$C:$C,rs_nova!$A650,topmanager!$A:$A,rs_nova!BM$2)+SUMIFS(topmanager!$D:$D,topmanager!$C:$C,rs_nova!$A654,topmanager!$A:$A,151)</f>
        <v>0</v>
      </c>
      <c r="BN650" s="51">
        <f t="shared" si="168"/>
        <v>0</v>
      </c>
    </row>
    <row r="651" spans="1:66">
      <c r="A651" s="47" t="e">
        <f>total!#REF!</f>
        <v>#REF!</v>
      </c>
      <c r="B651" s="47">
        <f t="shared" si="155"/>
        <v>0</v>
      </c>
      <c r="C651" s="48" t="e">
        <f>total!#REF!</f>
        <v>#REF!</v>
      </c>
      <c r="D651" s="49" t="str">
        <f>IFERROR(VLOOKUP(A651,salario!A$3:J$32,10,FALSE),"")</f>
        <v/>
      </c>
      <c r="E651" s="49" t="str">
        <f>IFERROR(IF(VLOOKUP(A651,salario!A$3:O$32,15,FALSE)="","",VLOOKUP(A651,salario!A$3:O$32,15,FALSE)),"")</f>
        <v/>
      </c>
      <c r="F651" s="47" t="str">
        <f>IFERROR(VLOOKUP(A651,[5]base_pessoal!$B$2:$P$1504,13,FALSE),"")</f>
        <v/>
      </c>
      <c r="G651" s="50">
        <f>IFERROR(VLOOKUP(A651,salario!A$2:P$91,11,FALSE),0)*B651/30</f>
        <v>0</v>
      </c>
      <c r="H651" s="50">
        <f>SUMIFS(topmanager!$D:$D,topmanager!$C:$C,rs_nova!$A651,topmanager!$A:$A,rs_nova!H$2)+SUMIFS(topmanager!$D:$D,topmanager!$C:$C,rs_nova!$A651,topmanager!$A:$A,63)</f>
        <v>0</v>
      </c>
      <c r="I651" s="50">
        <f>-SUMIFS(topmanager!$D:$D,topmanager!$C:$C,rs_nova!$A651,topmanager!$A:$A,rs_nova!I$2)</f>
        <v>0</v>
      </c>
      <c r="J651" s="50">
        <f>SUMIFS(topmanager!$D:$D,topmanager!$C:$C,rs_nova!$A651,topmanager!$A:$A,rs_nova!J$2)</f>
        <v>0</v>
      </c>
      <c r="K651" s="50">
        <f>SUMIFS(topmanager!$D:$D,topmanager!$C:$C,rs_nova!$A651,topmanager!$A:$A,rs_nova!K$2)+SUMIFS(topmanager!$D:$D,topmanager!$C:$C,rs_nova!$A651,topmanager!$A:$A,911)</f>
        <v>0</v>
      </c>
      <c r="L651" s="50">
        <f>SUMIFS(topmanager!$D:$D,topmanager!$C:$C,rs_nova!$A651,topmanager!$A:$A,rs_nova!L$2)</f>
        <v>0</v>
      </c>
      <c r="M651" s="50">
        <f>SUMIFS(topmanager!$D:$D,topmanager!$C:$C,rs_nova!$A651,topmanager!$A:$A,rs_nova!M$2)+SUMIFS(topmanager!$D:$D,topmanager!$C:$C,rs_nova!$A651,topmanager!$A:$A,908)+SUMIFS(topmanager!$D:$D,topmanager!$C:$C,rs_nova!$A651,topmanager!$A:$A,550)</f>
        <v>0</v>
      </c>
      <c r="N651" s="50">
        <f>SUMIFS(topmanager!$D:$D,topmanager!$C:$C,rs_nova!$A651,topmanager!$A:$A,rs_nova!N$2)</f>
        <v>0</v>
      </c>
      <c r="O651" s="51">
        <f t="shared" si="156"/>
        <v>0</v>
      </c>
      <c r="P651" s="50">
        <f>IFERROR(VLOOKUP($A651,total!$B$4:$AW$437,27,0),0)</f>
        <v>0</v>
      </c>
      <c r="Q651" s="50">
        <f>IFERROR(VLOOKUP($A651,total!$B$4:$AW$437,21,0),0)</f>
        <v>0</v>
      </c>
      <c r="R651" s="50">
        <f>IFERROR(VLOOKUP($A651,total!$B$4:$AW$437,25,0),0)+IFERROR(VLOOKUP($A651,total!$B$4:$AW$437,36,0),0)</f>
        <v>0</v>
      </c>
      <c r="S651" s="50">
        <f>IFERROR(VLOOKUP(A651,gympass!$A$2:$F$148,6,0),0)</f>
        <v>0</v>
      </c>
      <c r="T651" s="50">
        <f>IFERROR(VLOOKUP($A651,total!$B$4:$AW$437,42,0),0)</f>
        <v>0</v>
      </c>
      <c r="U651" s="50">
        <f>IFERROR(VLOOKUP($A651,total!$B$4:$AW$437,32,0),0)</f>
        <v>0</v>
      </c>
      <c r="V651" s="50">
        <f>IFERROR(VLOOKUP($A651,total!$B$4:$AW$437,28,0),0)</f>
        <v>0</v>
      </c>
      <c r="W651" s="50">
        <f>IFERROR(VLOOKUP($A651,total!$B$4:$AX$437,49,0),0)</f>
        <v>0</v>
      </c>
      <c r="X651" s="50"/>
      <c r="Y651" s="50">
        <f>IFERROR(VLOOKUP(A651,#REF!,4,0),0)</f>
        <v>0</v>
      </c>
      <c r="Z651" s="50">
        <f>IFERROR(VLOOKUP(B651,#REF!,8,0),0)</f>
        <v>0</v>
      </c>
      <c r="AA651" s="50">
        <f>IFERROR(VLOOKUP($A651,total!$B$4:$AW$437,45,0),0)</f>
        <v>0</v>
      </c>
      <c r="AB651" s="50">
        <f>IFERROR(VLOOKUP($A651,total!$B$4:$AW$437,48,0),0)</f>
        <v>0</v>
      </c>
      <c r="AC651" s="50">
        <f>IFERROR(VLOOKUP($A651,total!$B$4:$AB$437,19,0),0)</f>
        <v>0</v>
      </c>
      <c r="AD651" s="50">
        <f>IFERROR(VLOOKUP($A651,total!$B$4:$AB$437,10,0),0)</f>
        <v>0</v>
      </c>
      <c r="AE651" s="50">
        <f>IFERROR(VLOOKUP($A651,total!$B$4:$AB$437,13,0),0)-SUMIFS(topmanager!$D:$D,topmanager!$C:$C,rs_nova!$A655,topmanager!$A:$A,856)</f>
        <v>0</v>
      </c>
      <c r="AF651" s="50">
        <f>IFERROR(VLOOKUP($A651,total!$B$4:$AB$437,16,0),0)</f>
        <v>0</v>
      </c>
      <c r="AG651" s="50">
        <f>IFERROR(VLOOKUP($A651,total!$B$4:$AB$437,7,0),0)</f>
        <v>0</v>
      </c>
      <c r="AH651" s="50">
        <f>IFERROR(VLOOKUP($A651,total!$B$4:$AD$437,29,0),0)</f>
        <v>0</v>
      </c>
      <c r="AI651" s="50">
        <f>IFERROR(VLOOKUP(A651,total!$B$4:$AN$437,39,0),0)</f>
        <v>0</v>
      </c>
      <c r="AJ651" s="51">
        <f t="shared" si="157"/>
        <v>0</v>
      </c>
      <c r="AK651" s="50">
        <f t="shared" si="158"/>
        <v>0</v>
      </c>
      <c r="AL651" s="50">
        <f t="shared" si="159"/>
        <v>0</v>
      </c>
      <c r="AM651" s="50">
        <f t="shared" si="160"/>
        <v>0</v>
      </c>
      <c r="AN651" s="50" t="e">
        <f t="shared" si="154"/>
        <v>#REF!</v>
      </c>
      <c r="AO651" s="50" t="e">
        <f t="shared" si="154"/>
        <v>#REF!</v>
      </c>
      <c r="AP651" s="50" t="e">
        <f t="shared" si="154"/>
        <v>#REF!</v>
      </c>
      <c r="AQ651" s="50">
        <f>IFERROR(VLOOKUP(TEXT($A651,"000000"),[6]Página1!$A$8:$S$801,13,FALSE),0)</f>
        <v>0</v>
      </c>
      <c r="AR651" s="50">
        <f>IFERROR(VLOOKUP(TEXT($A651,"000000"),[6]Página1!$A$8:$S$801,16,FALSE),0)</f>
        <v>0</v>
      </c>
      <c r="AS651" s="50">
        <f>IFERROR(VLOOKUP(TEXT($A651,"000000"),[6]Página1!$A$8:$S$801,19,FALSE),0)</f>
        <v>0</v>
      </c>
      <c r="AT651" s="50">
        <f>IFERROR(VLOOKUP(TEXT($A651,"000000"),[7]Página1!$A$8:$R$814,12,FALSE),0)</f>
        <v>0</v>
      </c>
      <c r="AU651" s="50">
        <f>IFERROR(VLOOKUP(TEXT($A651,"000000"),[7]Página1!$A$8:$R$814,15,FALSE),0)</f>
        <v>0</v>
      </c>
      <c r="AV651" s="50">
        <f>IFERROR(VLOOKUP(TEXT($A651,"000000"),[7]Página1!$A$8:$R$814,18,FALSE),0)</f>
        <v>0</v>
      </c>
      <c r="AW651" s="50"/>
      <c r="AX651" s="51" t="e">
        <f t="shared" si="161"/>
        <v>#REF!</v>
      </c>
      <c r="AY651" s="51" t="e">
        <f t="shared" si="162"/>
        <v>#REF!</v>
      </c>
      <c r="AZ651" s="51" t="e">
        <f t="shared" si="163"/>
        <v>#REF!</v>
      </c>
      <c r="BA651" s="51" t="e">
        <f t="shared" si="164"/>
        <v>#REF!</v>
      </c>
      <c r="BB651" s="51">
        <f t="shared" si="165"/>
        <v>0</v>
      </c>
      <c r="BC651" s="51" t="e">
        <f t="shared" si="166"/>
        <v>#REF!</v>
      </c>
      <c r="BD651" s="51">
        <f t="shared" si="167"/>
        <v>0</v>
      </c>
      <c r="BE651" s="51">
        <f>IFERROR(VLOOKUP(A651,salario!A$2:P$91,11,FALSE),0)</f>
        <v>0</v>
      </c>
      <c r="BF651" s="51">
        <f>SUMIFS(topmanager!$D:$D,topmanager!$C:$C,rs_nova!$A651,topmanager!$A:$A,rs_nova!BF$2)</f>
        <v>0</v>
      </c>
      <c r="BG651" s="51">
        <f>SUMIFS(topmanager!$D:$D,topmanager!$C:$C,rs_nova!$A651,topmanager!$A:$A,rs_nova!BG$2)</f>
        <v>0</v>
      </c>
      <c r="BH651" s="51">
        <f>SUMIFS(topmanager!$D:$D,topmanager!$C:$C,rs_nova!$A651,topmanager!$A:$A,rs_nova!BH$2)</f>
        <v>0</v>
      </c>
      <c r="BI651" s="51">
        <f>SUMIFS(topmanager!$D:$D,topmanager!$C:$C,rs_nova!$A651,topmanager!$A:$A,rs_nova!BI$2)</f>
        <v>0</v>
      </c>
      <c r="BJ651" s="51">
        <f>SUMIFS(topmanager!$D:$D,topmanager!$C:$C,rs_nova!$A651,topmanager!$A:$A,rs_nova!BJ$2)+SUMIFS(topmanager!$D:$D,topmanager!$C:$C,rs_nova!$A651,topmanager!$A:$A,rs_nova!BJ$2+1)</f>
        <v>0</v>
      </c>
      <c r="BK651" s="51">
        <f>IFERROR(VLOOKUP(A651,[8]ferias!$C$4:$G$100,5,FALSE),0)</f>
        <v>0</v>
      </c>
      <c r="BL651" s="51">
        <f>SUMIFS(topmanager!$D:$D,topmanager!$C:$C,rs_nova!$A651,topmanager!$A:$A,rs_nova!BL$2)</f>
        <v>0</v>
      </c>
      <c r="BM651" s="51">
        <f>SUMIFS(topmanager!$D:$D,topmanager!$C:$C,rs_nova!$A651,topmanager!$A:$A,rs_nova!BM$2)+SUMIFS(topmanager!$D:$D,topmanager!$C:$C,rs_nova!$A655,topmanager!$A:$A,151)</f>
        <v>0</v>
      </c>
      <c r="BN651" s="51">
        <f t="shared" si="168"/>
        <v>0</v>
      </c>
    </row>
    <row r="652" spans="1:66">
      <c r="A652" s="47" t="e">
        <f>total!#REF!</f>
        <v>#REF!</v>
      </c>
      <c r="B652" s="47">
        <f t="shared" si="155"/>
        <v>0</v>
      </c>
      <c r="C652" s="48" t="e">
        <f>total!#REF!</f>
        <v>#REF!</v>
      </c>
      <c r="D652" s="49" t="str">
        <f>IFERROR(VLOOKUP(A652,salario!A$3:J$32,10,FALSE),"")</f>
        <v/>
      </c>
      <c r="E652" s="49" t="str">
        <f>IFERROR(IF(VLOOKUP(A652,salario!A$3:O$32,15,FALSE)="","",VLOOKUP(A652,salario!A$3:O$32,15,FALSE)),"")</f>
        <v/>
      </c>
      <c r="F652" s="47" t="str">
        <f>IFERROR(VLOOKUP(A652,[5]base_pessoal!$B$2:$P$1504,13,FALSE),"")</f>
        <v/>
      </c>
      <c r="G652" s="50">
        <f>IFERROR(VLOOKUP(A652,salario!A$2:P$91,11,FALSE),0)*B652/30</f>
        <v>0</v>
      </c>
      <c r="H652" s="50">
        <f>SUMIFS(topmanager!$D:$D,topmanager!$C:$C,rs_nova!$A652,topmanager!$A:$A,rs_nova!H$2)+SUMIFS(topmanager!$D:$D,topmanager!$C:$C,rs_nova!$A652,topmanager!$A:$A,63)</f>
        <v>0</v>
      </c>
      <c r="I652" s="50">
        <f>-SUMIFS(topmanager!$D:$D,topmanager!$C:$C,rs_nova!$A652,topmanager!$A:$A,rs_nova!I$2)</f>
        <v>0</v>
      </c>
      <c r="J652" s="50">
        <f>SUMIFS(topmanager!$D:$D,topmanager!$C:$C,rs_nova!$A652,topmanager!$A:$A,rs_nova!J$2)</f>
        <v>0</v>
      </c>
      <c r="K652" s="50">
        <f>SUMIFS(topmanager!$D:$D,topmanager!$C:$C,rs_nova!$A652,topmanager!$A:$A,rs_nova!K$2)+SUMIFS(topmanager!$D:$D,topmanager!$C:$C,rs_nova!$A652,topmanager!$A:$A,911)</f>
        <v>0</v>
      </c>
      <c r="L652" s="50">
        <f>SUMIFS(topmanager!$D:$D,topmanager!$C:$C,rs_nova!$A652,topmanager!$A:$A,rs_nova!L$2)</f>
        <v>0</v>
      </c>
      <c r="M652" s="50">
        <f>SUMIFS(topmanager!$D:$D,topmanager!$C:$C,rs_nova!$A652,topmanager!$A:$A,rs_nova!M$2)+SUMIFS(topmanager!$D:$D,topmanager!$C:$C,rs_nova!$A652,topmanager!$A:$A,908)+SUMIFS(topmanager!$D:$D,topmanager!$C:$C,rs_nova!$A652,topmanager!$A:$A,550)</f>
        <v>0</v>
      </c>
      <c r="N652" s="50">
        <f>SUMIFS(topmanager!$D:$D,topmanager!$C:$C,rs_nova!$A652,topmanager!$A:$A,rs_nova!N$2)</f>
        <v>0</v>
      </c>
      <c r="O652" s="51">
        <f t="shared" si="156"/>
        <v>0</v>
      </c>
      <c r="P652" s="50">
        <f>IFERROR(VLOOKUP($A652,total!$B$4:$AW$437,27,0),0)</f>
        <v>0</v>
      </c>
      <c r="Q652" s="50">
        <f>IFERROR(VLOOKUP($A652,total!$B$4:$AW$437,21,0),0)</f>
        <v>0</v>
      </c>
      <c r="R652" s="50">
        <f>IFERROR(VLOOKUP($A652,total!$B$4:$AW$437,25,0),0)+IFERROR(VLOOKUP($A652,total!$B$4:$AW$437,36,0),0)</f>
        <v>0</v>
      </c>
      <c r="S652" s="50">
        <f>IFERROR(VLOOKUP(A652,gympass!$A$2:$F$148,6,0),0)</f>
        <v>0</v>
      </c>
      <c r="T652" s="50">
        <f>IFERROR(VLOOKUP($A652,total!$B$4:$AW$437,42,0),0)</f>
        <v>0</v>
      </c>
      <c r="U652" s="50">
        <f>IFERROR(VLOOKUP($A652,total!$B$4:$AW$437,32,0),0)</f>
        <v>0</v>
      </c>
      <c r="V652" s="50">
        <f>IFERROR(VLOOKUP($A652,total!$B$4:$AW$437,28,0),0)</f>
        <v>0</v>
      </c>
      <c r="W652" s="50">
        <f>IFERROR(VLOOKUP($A652,total!$B$4:$AX$437,49,0),0)</f>
        <v>0</v>
      </c>
      <c r="X652" s="50"/>
      <c r="Y652" s="50">
        <f>IFERROR(VLOOKUP(A652,#REF!,4,0),0)</f>
        <v>0</v>
      </c>
      <c r="Z652" s="50">
        <f>IFERROR(VLOOKUP(B652,#REF!,8,0),0)</f>
        <v>0</v>
      </c>
      <c r="AA652" s="50">
        <f>IFERROR(VLOOKUP($A652,total!$B$4:$AW$437,45,0),0)</f>
        <v>0</v>
      </c>
      <c r="AB652" s="50">
        <f>IFERROR(VLOOKUP($A652,total!$B$4:$AW$437,48,0),0)</f>
        <v>0</v>
      </c>
      <c r="AC652" s="50">
        <f>IFERROR(VLOOKUP($A652,total!$B$4:$AB$437,19,0),0)</f>
        <v>0</v>
      </c>
      <c r="AD652" s="50">
        <f>IFERROR(VLOOKUP($A652,total!$B$4:$AB$437,10,0),0)</f>
        <v>0</v>
      </c>
      <c r="AE652" s="50">
        <f>IFERROR(VLOOKUP($A652,total!$B$4:$AB$437,13,0),0)-SUMIFS(topmanager!$D:$D,topmanager!$C:$C,rs_nova!$A656,topmanager!$A:$A,856)</f>
        <v>0</v>
      </c>
      <c r="AF652" s="50">
        <f>IFERROR(VLOOKUP($A652,total!$B$4:$AB$437,16,0),0)</f>
        <v>0</v>
      </c>
      <c r="AG652" s="50">
        <f>IFERROR(VLOOKUP($A652,total!$B$4:$AB$437,7,0),0)</f>
        <v>0</v>
      </c>
      <c r="AH652" s="50">
        <f>IFERROR(VLOOKUP($A652,total!$B$4:$AD$437,29,0),0)</f>
        <v>0</v>
      </c>
      <c r="AI652" s="50">
        <f>IFERROR(VLOOKUP(A652,total!$B$4:$AN$437,39,0),0)</f>
        <v>0</v>
      </c>
      <c r="AJ652" s="51">
        <f t="shared" si="157"/>
        <v>0</v>
      </c>
      <c r="AK652" s="50">
        <f t="shared" si="158"/>
        <v>0</v>
      </c>
      <c r="AL652" s="50">
        <f t="shared" si="159"/>
        <v>0</v>
      </c>
      <c r="AM652" s="50">
        <f t="shared" si="160"/>
        <v>0</v>
      </c>
      <c r="AN652" s="50" t="e">
        <f t="shared" si="154"/>
        <v>#REF!</v>
      </c>
      <c r="AO652" s="50" t="e">
        <f t="shared" si="154"/>
        <v>#REF!</v>
      </c>
      <c r="AP652" s="50" t="e">
        <f t="shared" si="154"/>
        <v>#REF!</v>
      </c>
      <c r="AQ652" s="50">
        <f>IFERROR(VLOOKUP(TEXT($A652,"000000"),[6]Página1!$A$8:$S$801,13,FALSE),0)</f>
        <v>0</v>
      </c>
      <c r="AR652" s="50">
        <f>IFERROR(VLOOKUP(TEXT($A652,"000000"),[6]Página1!$A$8:$S$801,16,FALSE),0)</f>
        <v>0</v>
      </c>
      <c r="AS652" s="50">
        <f>IFERROR(VLOOKUP(TEXT($A652,"000000"),[6]Página1!$A$8:$S$801,19,FALSE),0)</f>
        <v>0</v>
      </c>
      <c r="AT652" s="50">
        <f>IFERROR(VLOOKUP(TEXT($A652,"000000"),[7]Página1!$A$8:$R$814,12,FALSE),0)</f>
        <v>0</v>
      </c>
      <c r="AU652" s="50">
        <f>IFERROR(VLOOKUP(TEXT($A652,"000000"),[7]Página1!$A$8:$R$814,15,FALSE),0)</f>
        <v>0</v>
      </c>
      <c r="AV652" s="50">
        <f>IFERROR(VLOOKUP(TEXT($A652,"000000"),[7]Página1!$A$8:$R$814,18,FALSE),0)</f>
        <v>0</v>
      </c>
      <c r="AW652" s="50"/>
      <c r="AX652" s="51" t="e">
        <f t="shared" si="161"/>
        <v>#REF!</v>
      </c>
      <c r="AY652" s="51" t="e">
        <f t="shared" si="162"/>
        <v>#REF!</v>
      </c>
      <c r="AZ652" s="51" t="e">
        <f t="shared" si="163"/>
        <v>#REF!</v>
      </c>
      <c r="BA652" s="51" t="e">
        <f t="shared" si="164"/>
        <v>#REF!</v>
      </c>
      <c r="BB652" s="51">
        <f t="shared" si="165"/>
        <v>0</v>
      </c>
      <c r="BC652" s="51" t="e">
        <f t="shared" si="166"/>
        <v>#REF!</v>
      </c>
      <c r="BD652" s="51">
        <f t="shared" si="167"/>
        <v>0</v>
      </c>
      <c r="BE652" s="51">
        <f>IFERROR(VLOOKUP(A652,salario!A$2:P$91,11,FALSE),0)</f>
        <v>0</v>
      </c>
      <c r="BF652" s="51">
        <f>SUMIFS(topmanager!$D:$D,topmanager!$C:$C,rs_nova!$A652,topmanager!$A:$A,rs_nova!BF$2)</f>
        <v>0</v>
      </c>
      <c r="BG652" s="51">
        <f>SUMIFS(topmanager!$D:$D,topmanager!$C:$C,rs_nova!$A652,topmanager!$A:$A,rs_nova!BG$2)</f>
        <v>0</v>
      </c>
      <c r="BH652" s="51">
        <f>SUMIFS(topmanager!$D:$D,topmanager!$C:$C,rs_nova!$A652,topmanager!$A:$A,rs_nova!BH$2)</f>
        <v>0</v>
      </c>
      <c r="BI652" s="51">
        <f>SUMIFS(topmanager!$D:$D,topmanager!$C:$C,rs_nova!$A652,topmanager!$A:$A,rs_nova!BI$2)</f>
        <v>0</v>
      </c>
      <c r="BJ652" s="51">
        <f>SUMIFS(topmanager!$D:$D,topmanager!$C:$C,rs_nova!$A652,topmanager!$A:$A,rs_nova!BJ$2)+SUMIFS(topmanager!$D:$D,topmanager!$C:$C,rs_nova!$A652,topmanager!$A:$A,rs_nova!BJ$2+1)</f>
        <v>0</v>
      </c>
      <c r="BK652" s="51">
        <f>IFERROR(VLOOKUP(A652,[8]ferias!$C$4:$G$100,5,FALSE),0)</f>
        <v>0</v>
      </c>
      <c r="BL652" s="51">
        <f>SUMIFS(topmanager!$D:$D,topmanager!$C:$C,rs_nova!$A652,topmanager!$A:$A,rs_nova!BL$2)</f>
        <v>0</v>
      </c>
      <c r="BM652" s="51">
        <f>SUMIFS(topmanager!$D:$D,topmanager!$C:$C,rs_nova!$A652,topmanager!$A:$A,rs_nova!BM$2)+SUMIFS(topmanager!$D:$D,topmanager!$C:$C,rs_nova!$A656,topmanager!$A:$A,151)</f>
        <v>0</v>
      </c>
      <c r="BN652" s="51">
        <f t="shared" si="168"/>
        <v>0</v>
      </c>
    </row>
    <row r="653" spans="1:66">
      <c r="A653" s="47" t="e">
        <f>total!#REF!</f>
        <v>#REF!</v>
      </c>
      <c r="B653" s="47">
        <f t="shared" si="155"/>
        <v>0</v>
      </c>
      <c r="C653" s="48" t="e">
        <f>total!#REF!</f>
        <v>#REF!</v>
      </c>
      <c r="D653" s="49" t="str">
        <f>IFERROR(VLOOKUP(A653,salario!A$3:J$32,10,FALSE),"")</f>
        <v/>
      </c>
      <c r="E653" s="49" t="str">
        <f>IFERROR(IF(VLOOKUP(A653,salario!A$3:O$32,15,FALSE)="","",VLOOKUP(A653,salario!A$3:O$32,15,FALSE)),"")</f>
        <v/>
      </c>
      <c r="F653" s="47" t="str">
        <f>IFERROR(VLOOKUP(A653,[5]base_pessoal!$B$2:$P$1504,13,FALSE),"")</f>
        <v/>
      </c>
      <c r="G653" s="50">
        <f>IFERROR(VLOOKUP(A653,salario!A$2:P$91,11,FALSE),0)*B653/30</f>
        <v>0</v>
      </c>
      <c r="H653" s="50">
        <f>SUMIFS(topmanager!$D:$D,topmanager!$C:$C,rs_nova!$A653,topmanager!$A:$A,rs_nova!H$2)+SUMIFS(topmanager!$D:$D,topmanager!$C:$C,rs_nova!$A653,topmanager!$A:$A,63)</f>
        <v>0</v>
      </c>
      <c r="I653" s="50">
        <f>-SUMIFS(topmanager!$D:$D,topmanager!$C:$C,rs_nova!$A653,topmanager!$A:$A,rs_nova!I$2)</f>
        <v>0</v>
      </c>
      <c r="J653" s="50">
        <f>SUMIFS(topmanager!$D:$D,topmanager!$C:$C,rs_nova!$A653,topmanager!$A:$A,rs_nova!J$2)</f>
        <v>0</v>
      </c>
      <c r="K653" s="50">
        <f>SUMIFS(topmanager!$D:$D,topmanager!$C:$C,rs_nova!$A653,topmanager!$A:$A,rs_nova!K$2)+SUMIFS(topmanager!$D:$D,topmanager!$C:$C,rs_nova!$A653,topmanager!$A:$A,911)</f>
        <v>0</v>
      </c>
      <c r="L653" s="50">
        <f>SUMIFS(topmanager!$D:$D,topmanager!$C:$C,rs_nova!$A653,topmanager!$A:$A,rs_nova!L$2)</f>
        <v>0</v>
      </c>
      <c r="M653" s="50">
        <f>SUMIFS(topmanager!$D:$D,topmanager!$C:$C,rs_nova!$A653,topmanager!$A:$A,rs_nova!M$2)+SUMIFS(topmanager!$D:$D,topmanager!$C:$C,rs_nova!$A653,topmanager!$A:$A,908)+SUMIFS(topmanager!$D:$D,topmanager!$C:$C,rs_nova!$A653,topmanager!$A:$A,550)</f>
        <v>0</v>
      </c>
      <c r="N653" s="50">
        <f>SUMIFS(topmanager!$D:$D,topmanager!$C:$C,rs_nova!$A653,topmanager!$A:$A,rs_nova!N$2)</f>
        <v>0</v>
      </c>
      <c r="O653" s="51">
        <f t="shared" si="156"/>
        <v>0</v>
      </c>
      <c r="P653" s="50">
        <f>IFERROR(VLOOKUP($A653,total!$B$4:$AW$437,27,0),0)</f>
        <v>0</v>
      </c>
      <c r="Q653" s="50">
        <f>IFERROR(VLOOKUP($A653,total!$B$4:$AW$437,21,0),0)</f>
        <v>0</v>
      </c>
      <c r="R653" s="50">
        <f>IFERROR(VLOOKUP($A653,total!$B$4:$AW$437,25,0),0)+IFERROR(VLOOKUP($A653,total!$B$4:$AW$437,36,0),0)</f>
        <v>0</v>
      </c>
      <c r="S653" s="50">
        <f>IFERROR(VLOOKUP(A653,gympass!$A$2:$F$148,6,0),0)</f>
        <v>0</v>
      </c>
      <c r="T653" s="50">
        <f>IFERROR(VLOOKUP($A653,total!$B$4:$AW$437,42,0),0)</f>
        <v>0</v>
      </c>
      <c r="U653" s="50">
        <f>IFERROR(VLOOKUP($A653,total!$B$4:$AW$437,32,0),0)</f>
        <v>0</v>
      </c>
      <c r="V653" s="50">
        <f>IFERROR(VLOOKUP($A653,total!$B$4:$AW$437,28,0),0)</f>
        <v>0</v>
      </c>
      <c r="W653" s="50">
        <f>IFERROR(VLOOKUP($A653,total!$B$4:$AX$437,49,0),0)</f>
        <v>0</v>
      </c>
      <c r="X653" s="50"/>
      <c r="Y653" s="50">
        <f>IFERROR(VLOOKUP(A653,#REF!,4,0),0)</f>
        <v>0</v>
      </c>
      <c r="Z653" s="50">
        <f>IFERROR(VLOOKUP(B653,#REF!,8,0),0)</f>
        <v>0</v>
      </c>
      <c r="AA653" s="50">
        <f>IFERROR(VLOOKUP($A653,total!$B$4:$AW$437,45,0),0)</f>
        <v>0</v>
      </c>
      <c r="AB653" s="50">
        <f>IFERROR(VLOOKUP($A653,total!$B$4:$AW$437,48,0),0)</f>
        <v>0</v>
      </c>
      <c r="AC653" s="50">
        <f>IFERROR(VLOOKUP($A653,total!$B$4:$AB$437,19,0),0)</f>
        <v>0</v>
      </c>
      <c r="AD653" s="50">
        <f>IFERROR(VLOOKUP($A653,total!$B$4:$AB$437,10,0),0)</f>
        <v>0</v>
      </c>
      <c r="AE653" s="50">
        <f>IFERROR(VLOOKUP($A653,total!$B$4:$AB$437,13,0),0)-SUMIFS(topmanager!$D:$D,topmanager!$C:$C,rs_nova!$A657,topmanager!$A:$A,856)</f>
        <v>0</v>
      </c>
      <c r="AF653" s="50">
        <f>IFERROR(VLOOKUP($A653,total!$B$4:$AB$437,16,0),0)</f>
        <v>0</v>
      </c>
      <c r="AG653" s="50">
        <f>IFERROR(VLOOKUP($A653,total!$B$4:$AB$437,7,0),0)</f>
        <v>0</v>
      </c>
      <c r="AH653" s="50">
        <f>IFERROR(VLOOKUP($A653,total!$B$4:$AD$437,29,0),0)</f>
        <v>0</v>
      </c>
      <c r="AI653" s="50">
        <f>IFERROR(VLOOKUP(A653,total!$B$4:$AN$437,39,0),0)</f>
        <v>0</v>
      </c>
      <c r="AJ653" s="51">
        <f t="shared" si="157"/>
        <v>0</v>
      </c>
      <c r="AK653" s="50">
        <f t="shared" si="158"/>
        <v>0</v>
      </c>
      <c r="AL653" s="50">
        <f t="shared" si="159"/>
        <v>0</v>
      </c>
      <c r="AM653" s="50">
        <f t="shared" si="160"/>
        <v>0</v>
      </c>
      <c r="AN653" s="50" t="e">
        <f t="shared" si="154"/>
        <v>#REF!</v>
      </c>
      <c r="AO653" s="50" t="e">
        <f t="shared" si="154"/>
        <v>#REF!</v>
      </c>
      <c r="AP653" s="50" t="e">
        <f t="shared" si="154"/>
        <v>#REF!</v>
      </c>
      <c r="AQ653" s="50">
        <f>IFERROR(VLOOKUP(TEXT($A653,"000000"),[6]Página1!$A$8:$S$801,13,FALSE),0)</f>
        <v>0</v>
      </c>
      <c r="AR653" s="50">
        <f>IFERROR(VLOOKUP(TEXT($A653,"000000"),[6]Página1!$A$8:$S$801,16,FALSE),0)</f>
        <v>0</v>
      </c>
      <c r="AS653" s="50">
        <f>IFERROR(VLOOKUP(TEXT($A653,"000000"),[6]Página1!$A$8:$S$801,19,FALSE),0)</f>
        <v>0</v>
      </c>
      <c r="AT653" s="50">
        <f>IFERROR(VLOOKUP(TEXT($A653,"000000"),[7]Página1!$A$8:$R$814,12,FALSE),0)</f>
        <v>0</v>
      </c>
      <c r="AU653" s="50">
        <f>IFERROR(VLOOKUP(TEXT($A653,"000000"),[7]Página1!$A$8:$R$814,15,FALSE),0)</f>
        <v>0</v>
      </c>
      <c r="AV653" s="50">
        <f>IFERROR(VLOOKUP(TEXT($A653,"000000"),[7]Página1!$A$8:$R$814,18,FALSE),0)</f>
        <v>0</v>
      </c>
      <c r="AW653" s="50"/>
      <c r="AX653" s="51" t="e">
        <f t="shared" si="161"/>
        <v>#REF!</v>
      </c>
      <c r="AY653" s="51" t="e">
        <f t="shared" si="162"/>
        <v>#REF!</v>
      </c>
      <c r="AZ653" s="51" t="e">
        <f t="shared" si="163"/>
        <v>#REF!</v>
      </c>
      <c r="BA653" s="51" t="e">
        <f t="shared" si="164"/>
        <v>#REF!</v>
      </c>
      <c r="BB653" s="51">
        <f t="shared" si="165"/>
        <v>0</v>
      </c>
      <c r="BC653" s="51" t="e">
        <f t="shared" si="166"/>
        <v>#REF!</v>
      </c>
      <c r="BD653" s="51">
        <f t="shared" si="167"/>
        <v>0</v>
      </c>
      <c r="BE653" s="51">
        <f>IFERROR(VLOOKUP(A653,salario!A$2:P$91,11,FALSE),0)</f>
        <v>0</v>
      </c>
      <c r="BF653" s="51">
        <f>SUMIFS(topmanager!$D:$D,topmanager!$C:$C,rs_nova!$A653,topmanager!$A:$A,rs_nova!BF$2)</f>
        <v>0</v>
      </c>
      <c r="BG653" s="51">
        <f>SUMIFS(topmanager!$D:$D,topmanager!$C:$C,rs_nova!$A653,topmanager!$A:$A,rs_nova!BG$2)</f>
        <v>0</v>
      </c>
      <c r="BH653" s="51">
        <f>SUMIFS(topmanager!$D:$D,topmanager!$C:$C,rs_nova!$A653,topmanager!$A:$A,rs_nova!BH$2)</f>
        <v>0</v>
      </c>
      <c r="BI653" s="51">
        <f>SUMIFS(topmanager!$D:$D,topmanager!$C:$C,rs_nova!$A653,topmanager!$A:$A,rs_nova!BI$2)</f>
        <v>0</v>
      </c>
      <c r="BJ653" s="51">
        <f>SUMIFS(topmanager!$D:$D,topmanager!$C:$C,rs_nova!$A653,topmanager!$A:$A,rs_nova!BJ$2)+SUMIFS(topmanager!$D:$D,topmanager!$C:$C,rs_nova!$A653,topmanager!$A:$A,rs_nova!BJ$2+1)</f>
        <v>0</v>
      </c>
      <c r="BK653" s="51">
        <f>IFERROR(VLOOKUP(A653,[8]ferias!$C$4:$G$100,5,FALSE),0)</f>
        <v>0</v>
      </c>
      <c r="BL653" s="51">
        <f>SUMIFS(topmanager!$D:$D,topmanager!$C:$C,rs_nova!$A653,topmanager!$A:$A,rs_nova!BL$2)</f>
        <v>0</v>
      </c>
      <c r="BM653" s="51">
        <f>SUMIFS(topmanager!$D:$D,topmanager!$C:$C,rs_nova!$A653,topmanager!$A:$A,rs_nova!BM$2)+SUMIFS(topmanager!$D:$D,topmanager!$C:$C,rs_nova!$A657,topmanager!$A:$A,151)</f>
        <v>0</v>
      </c>
      <c r="BN653" s="51">
        <f t="shared" si="168"/>
        <v>0</v>
      </c>
    </row>
    <row r="654" spans="1:66">
      <c r="A654" s="47" t="e">
        <f>total!#REF!</f>
        <v>#REF!</v>
      </c>
      <c r="B654" s="47">
        <f t="shared" si="155"/>
        <v>0</v>
      </c>
      <c r="C654" s="48" t="e">
        <f>total!#REF!</f>
        <v>#REF!</v>
      </c>
      <c r="D654" s="49" t="str">
        <f>IFERROR(VLOOKUP(A654,salario!A$3:J$32,10,FALSE),"")</f>
        <v/>
      </c>
      <c r="E654" s="49" t="str">
        <f>IFERROR(IF(VLOOKUP(A654,salario!A$3:O$32,15,FALSE)="","",VLOOKUP(A654,salario!A$3:O$32,15,FALSE)),"")</f>
        <v/>
      </c>
      <c r="F654" s="47" t="str">
        <f>IFERROR(VLOOKUP(A654,[5]base_pessoal!$B$2:$P$1504,13,FALSE),"")</f>
        <v/>
      </c>
      <c r="G654" s="50">
        <f>IFERROR(VLOOKUP(A654,salario!A$2:P$91,11,FALSE),0)*B654/30</f>
        <v>0</v>
      </c>
      <c r="H654" s="50">
        <f>SUMIFS(topmanager!$D:$D,topmanager!$C:$C,rs_nova!$A654,topmanager!$A:$A,rs_nova!H$2)+SUMIFS(topmanager!$D:$D,topmanager!$C:$C,rs_nova!$A654,topmanager!$A:$A,63)</f>
        <v>0</v>
      </c>
      <c r="I654" s="50">
        <f>-SUMIFS(topmanager!$D:$D,topmanager!$C:$C,rs_nova!$A654,topmanager!$A:$A,rs_nova!I$2)</f>
        <v>0</v>
      </c>
      <c r="J654" s="50">
        <f>SUMIFS(topmanager!$D:$D,topmanager!$C:$C,rs_nova!$A654,topmanager!$A:$A,rs_nova!J$2)</f>
        <v>0</v>
      </c>
      <c r="K654" s="50">
        <f>SUMIFS(topmanager!$D:$D,topmanager!$C:$C,rs_nova!$A654,topmanager!$A:$A,rs_nova!K$2)+SUMIFS(topmanager!$D:$D,topmanager!$C:$C,rs_nova!$A654,topmanager!$A:$A,911)</f>
        <v>0</v>
      </c>
      <c r="L654" s="50">
        <f>SUMIFS(topmanager!$D:$D,topmanager!$C:$C,rs_nova!$A654,topmanager!$A:$A,rs_nova!L$2)</f>
        <v>0</v>
      </c>
      <c r="M654" s="50">
        <f>SUMIFS(topmanager!$D:$D,topmanager!$C:$C,rs_nova!$A654,topmanager!$A:$A,rs_nova!M$2)+SUMIFS(topmanager!$D:$D,topmanager!$C:$C,rs_nova!$A654,topmanager!$A:$A,908)+SUMIFS(topmanager!$D:$D,topmanager!$C:$C,rs_nova!$A654,topmanager!$A:$A,550)</f>
        <v>0</v>
      </c>
      <c r="N654" s="50">
        <f>SUMIFS(topmanager!$D:$D,topmanager!$C:$C,rs_nova!$A654,topmanager!$A:$A,rs_nova!N$2)</f>
        <v>0</v>
      </c>
      <c r="O654" s="51">
        <f t="shared" si="156"/>
        <v>0</v>
      </c>
      <c r="P654" s="50">
        <f>IFERROR(VLOOKUP($A654,total!$B$4:$AW$437,27,0),0)</f>
        <v>0</v>
      </c>
      <c r="Q654" s="50">
        <f>IFERROR(VLOOKUP($A654,total!$B$4:$AW$437,21,0),0)</f>
        <v>0</v>
      </c>
      <c r="R654" s="50">
        <f>IFERROR(VLOOKUP($A654,total!$B$4:$AW$437,25,0),0)+IFERROR(VLOOKUP($A654,total!$B$4:$AW$437,36,0),0)</f>
        <v>0</v>
      </c>
      <c r="S654" s="50">
        <f>IFERROR(VLOOKUP(A654,gympass!$A$2:$F$148,6,0),0)</f>
        <v>0</v>
      </c>
      <c r="T654" s="50">
        <f>IFERROR(VLOOKUP($A654,total!$B$4:$AW$437,42,0),0)</f>
        <v>0</v>
      </c>
      <c r="U654" s="50">
        <f>IFERROR(VLOOKUP($A654,total!$B$4:$AW$437,32,0),0)</f>
        <v>0</v>
      </c>
      <c r="V654" s="50">
        <f>IFERROR(VLOOKUP($A654,total!$B$4:$AW$437,28,0),0)</f>
        <v>0</v>
      </c>
      <c r="W654" s="50">
        <f>IFERROR(VLOOKUP($A654,total!$B$4:$AX$437,49,0),0)</f>
        <v>0</v>
      </c>
      <c r="X654" s="50"/>
      <c r="Y654" s="50">
        <f>IFERROR(VLOOKUP(A654,#REF!,4,0),0)</f>
        <v>0</v>
      </c>
      <c r="Z654" s="50">
        <f>IFERROR(VLOOKUP(B654,#REF!,8,0),0)</f>
        <v>0</v>
      </c>
      <c r="AA654" s="50">
        <f>IFERROR(VLOOKUP($A654,total!$B$4:$AW$437,45,0),0)</f>
        <v>0</v>
      </c>
      <c r="AB654" s="50">
        <f>IFERROR(VLOOKUP($A654,total!$B$4:$AW$437,48,0),0)</f>
        <v>0</v>
      </c>
      <c r="AC654" s="50">
        <f>IFERROR(VLOOKUP($A654,total!$B$4:$AB$437,19,0),0)</f>
        <v>0</v>
      </c>
      <c r="AD654" s="50">
        <f>IFERROR(VLOOKUP($A654,total!$B$4:$AB$437,10,0),0)</f>
        <v>0</v>
      </c>
      <c r="AE654" s="50">
        <f>IFERROR(VLOOKUP($A654,total!$B$4:$AB$437,13,0),0)-SUMIFS(topmanager!$D:$D,topmanager!$C:$C,rs_nova!$A658,topmanager!$A:$A,856)</f>
        <v>0</v>
      </c>
      <c r="AF654" s="50">
        <f>IFERROR(VLOOKUP($A654,total!$B$4:$AB$437,16,0),0)</f>
        <v>0</v>
      </c>
      <c r="AG654" s="50">
        <f>IFERROR(VLOOKUP($A654,total!$B$4:$AB$437,7,0),0)</f>
        <v>0</v>
      </c>
      <c r="AH654" s="50">
        <f>IFERROR(VLOOKUP($A654,total!$B$4:$AD$437,29,0),0)</f>
        <v>0</v>
      </c>
      <c r="AI654" s="50">
        <f>IFERROR(VLOOKUP(A654,total!$B$4:$AN$437,39,0),0)</f>
        <v>0</v>
      </c>
      <c r="AJ654" s="51">
        <f t="shared" si="157"/>
        <v>0</v>
      </c>
      <c r="AK654" s="50">
        <f t="shared" si="158"/>
        <v>0</v>
      </c>
      <c r="AL654" s="50">
        <f t="shared" si="159"/>
        <v>0</v>
      </c>
      <c r="AM654" s="50">
        <f t="shared" si="160"/>
        <v>0</v>
      </c>
      <c r="AN654" s="50" t="e">
        <f t="shared" si="154"/>
        <v>#REF!</v>
      </c>
      <c r="AO654" s="50" t="e">
        <f t="shared" si="154"/>
        <v>#REF!</v>
      </c>
      <c r="AP654" s="50" t="e">
        <f t="shared" si="154"/>
        <v>#REF!</v>
      </c>
      <c r="AQ654" s="50">
        <f>IFERROR(VLOOKUP(TEXT($A654,"000000"),[6]Página1!$A$8:$S$801,13,FALSE),0)</f>
        <v>0</v>
      </c>
      <c r="AR654" s="50">
        <f>IFERROR(VLOOKUP(TEXT($A654,"000000"),[6]Página1!$A$8:$S$801,16,FALSE),0)</f>
        <v>0</v>
      </c>
      <c r="AS654" s="50">
        <f>IFERROR(VLOOKUP(TEXT($A654,"000000"),[6]Página1!$A$8:$S$801,19,FALSE),0)</f>
        <v>0</v>
      </c>
      <c r="AT654" s="50">
        <f>IFERROR(VLOOKUP(TEXT($A654,"000000"),[7]Página1!$A$8:$R$814,12,FALSE),0)</f>
        <v>0</v>
      </c>
      <c r="AU654" s="50">
        <f>IFERROR(VLOOKUP(TEXT($A654,"000000"),[7]Página1!$A$8:$R$814,15,FALSE),0)</f>
        <v>0</v>
      </c>
      <c r="AV654" s="50">
        <f>IFERROR(VLOOKUP(TEXT($A654,"000000"),[7]Página1!$A$8:$R$814,18,FALSE),0)</f>
        <v>0</v>
      </c>
      <c r="AW654" s="50"/>
      <c r="AX654" s="51" t="e">
        <f t="shared" si="161"/>
        <v>#REF!</v>
      </c>
      <c r="AY654" s="51" t="e">
        <f t="shared" si="162"/>
        <v>#REF!</v>
      </c>
      <c r="AZ654" s="51" t="e">
        <f t="shared" si="163"/>
        <v>#REF!</v>
      </c>
      <c r="BA654" s="51" t="e">
        <f t="shared" si="164"/>
        <v>#REF!</v>
      </c>
      <c r="BB654" s="51">
        <f t="shared" si="165"/>
        <v>0</v>
      </c>
      <c r="BC654" s="51" t="e">
        <f t="shared" si="166"/>
        <v>#REF!</v>
      </c>
      <c r="BD654" s="51">
        <f t="shared" si="167"/>
        <v>0</v>
      </c>
      <c r="BE654" s="51">
        <f>IFERROR(VLOOKUP(A654,salario!A$2:P$91,11,FALSE),0)</f>
        <v>0</v>
      </c>
      <c r="BF654" s="51">
        <f>SUMIFS(topmanager!$D:$D,topmanager!$C:$C,rs_nova!$A654,topmanager!$A:$A,rs_nova!BF$2)</f>
        <v>0</v>
      </c>
      <c r="BG654" s="51">
        <f>SUMIFS(topmanager!$D:$D,topmanager!$C:$C,rs_nova!$A654,topmanager!$A:$A,rs_nova!BG$2)</f>
        <v>0</v>
      </c>
      <c r="BH654" s="51">
        <f>SUMIFS(topmanager!$D:$D,topmanager!$C:$C,rs_nova!$A654,topmanager!$A:$A,rs_nova!BH$2)</f>
        <v>0</v>
      </c>
      <c r="BI654" s="51">
        <f>SUMIFS(topmanager!$D:$D,topmanager!$C:$C,rs_nova!$A654,topmanager!$A:$A,rs_nova!BI$2)</f>
        <v>0</v>
      </c>
      <c r="BJ654" s="51">
        <f>SUMIFS(topmanager!$D:$D,topmanager!$C:$C,rs_nova!$A654,topmanager!$A:$A,rs_nova!BJ$2)+SUMIFS(topmanager!$D:$D,topmanager!$C:$C,rs_nova!$A654,topmanager!$A:$A,rs_nova!BJ$2+1)</f>
        <v>0</v>
      </c>
      <c r="BK654" s="51">
        <f>IFERROR(VLOOKUP(A654,[8]ferias!$C$4:$G$100,5,FALSE),0)</f>
        <v>0</v>
      </c>
      <c r="BL654" s="51">
        <f>SUMIFS(topmanager!$D:$D,topmanager!$C:$C,rs_nova!$A654,topmanager!$A:$A,rs_nova!BL$2)</f>
        <v>0</v>
      </c>
      <c r="BM654" s="51">
        <f>SUMIFS(topmanager!$D:$D,topmanager!$C:$C,rs_nova!$A654,topmanager!$A:$A,rs_nova!BM$2)+SUMIFS(topmanager!$D:$D,topmanager!$C:$C,rs_nova!$A658,topmanager!$A:$A,151)</f>
        <v>0</v>
      </c>
      <c r="BN654" s="51">
        <f t="shared" si="168"/>
        <v>0</v>
      </c>
    </row>
    <row r="655" spans="1:66">
      <c r="A655" s="47" t="e">
        <f>total!#REF!</f>
        <v>#REF!</v>
      </c>
      <c r="B655" s="47">
        <f t="shared" si="155"/>
        <v>0</v>
      </c>
      <c r="C655" s="48" t="e">
        <f>total!#REF!</f>
        <v>#REF!</v>
      </c>
      <c r="D655" s="49" t="str">
        <f>IFERROR(VLOOKUP(A655,salario!A$3:J$32,10,FALSE),"")</f>
        <v/>
      </c>
      <c r="E655" s="49" t="str">
        <f>IFERROR(IF(VLOOKUP(A655,salario!A$3:O$32,15,FALSE)="","",VLOOKUP(A655,salario!A$3:O$32,15,FALSE)),"")</f>
        <v/>
      </c>
      <c r="F655" s="47" t="str">
        <f>IFERROR(VLOOKUP(A655,[5]base_pessoal!$B$2:$P$1504,13,FALSE),"")</f>
        <v/>
      </c>
      <c r="G655" s="50">
        <f>IFERROR(VLOOKUP(A655,salario!A$2:P$91,11,FALSE),0)*B655/30</f>
        <v>0</v>
      </c>
      <c r="H655" s="50">
        <f>SUMIFS(topmanager!$D:$D,topmanager!$C:$C,rs_nova!$A655,topmanager!$A:$A,rs_nova!H$2)+SUMIFS(topmanager!$D:$D,topmanager!$C:$C,rs_nova!$A655,topmanager!$A:$A,63)</f>
        <v>0</v>
      </c>
      <c r="I655" s="50">
        <f>-SUMIFS(topmanager!$D:$D,topmanager!$C:$C,rs_nova!$A655,topmanager!$A:$A,rs_nova!I$2)</f>
        <v>0</v>
      </c>
      <c r="J655" s="50">
        <f>SUMIFS(topmanager!$D:$D,topmanager!$C:$C,rs_nova!$A655,topmanager!$A:$A,rs_nova!J$2)</f>
        <v>0</v>
      </c>
      <c r="K655" s="50">
        <f>SUMIFS(topmanager!$D:$D,topmanager!$C:$C,rs_nova!$A655,topmanager!$A:$A,rs_nova!K$2)+SUMIFS(topmanager!$D:$D,topmanager!$C:$C,rs_nova!$A655,topmanager!$A:$A,911)</f>
        <v>0</v>
      </c>
      <c r="L655" s="50">
        <f>SUMIFS(topmanager!$D:$D,topmanager!$C:$C,rs_nova!$A655,topmanager!$A:$A,rs_nova!L$2)</f>
        <v>0</v>
      </c>
      <c r="M655" s="50">
        <f>SUMIFS(topmanager!$D:$D,topmanager!$C:$C,rs_nova!$A655,topmanager!$A:$A,rs_nova!M$2)+SUMIFS(topmanager!$D:$D,topmanager!$C:$C,rs_nova!$A655,topmanager!$A:$A,908)+SUMIFS(topmanager!$D:$D,topmanager!$C:$C,rs_nova!$A655,topmanager!$A:$A,550)</f>
        <v>0</v>
      </c>
      <c r="N655" s="50">
        <f>SUMIFS(topmanager!$D:$D,topmanager!$C:$C,rs_nova!$A655,topmanager!$A:$A,rs_nova!N$2)</f>
        <v>0</v>
      </c>
      <c r="O655" s="51">
        <f t="shared" si="156"/>
        <v>0</v>
      </c>
      <c r="P655" s="50">
        <f>IFERROR(VLOOKUP($A655,total!$B$4:$AW$437,27,0),0)</f>
        <v>0</v>
      </c>
      <c r="Q655" s="50">
        <f>IFERROR(VLOOKUP($A655,total!$B$4:$AW$437,21,0),0)</f>
        <v>0</v>
      </c>
      <c r="R655" s="50">
        <f>IFERROR(VLOOKUP($A655,total!$B$4:$AW$437,25,0),0)+IFERROR(VLOOKUP($A655,total!$B$4:$AW$437,36,0),0)</f>
        <v>0</v>
      </c>
      <c r="S655" s="50">
        <f>IFERROR(VLOOKUP(A655,gympass!$A$2:$F$148,6,0),0)</f>
        <v>0</v>
      </c>
      <c r="T655" s="50">
        <f>IFERROR(VLOOKUP($A655,total!$B$4:$AW$437,42,0),0)</f>
        <v>0</v>
      </c>
      <c r="U655" s="50">
        <f>IFERROR(VLOOKUP($A655,total!$B$4:$AW$437,32,0),0)</f>
        <v>0</v>
      </c>
      <c r="V655" s="50">
        <f>IFERROR(VLOOKUP($A655,total!$B$4:$AW$437,28,0),0)</f>
        <v>0</v>
      </c>
      <c r="W655" s="50">
        <f>IFERROR(VLOOKUP($A655,total!$B$4:$AX$437,49,0),0)</f>
        <v>0</v>
      </c>
      <c r="X655" s="50"/>
      <c r="Y655" s="50">
        <f>IFERROR(VLOOKUP(A655,#REF!,4,0),0)</f>
        <v>0</v>
      </c>
      <c r="Z655" s="50">
        <f>IFERROR(VLOOKUP(B655,#REF!,8,0),0)</f>
        <v>0</v>
      </c>
      <c r="AA655" s="50">
        <f>IFERROR(VLOOKUP($A655,total!$B$4:$AW$437,45,0),0)</f>
        <v>0</v>
      </c>
      <c r="AB655" s="50">
        <f>IFERROR(VLOOKUP($A655,total!$B$4:$AW$437,48,0),0)</f>
        <v>0</v>
      </c>
      <c r="AC655" s="50">
        <f>IFERROR(VLOOKUP($A655,total!$B$4:$AB$437,19,0),0)</f>
        <v>0</v>
      </c>
      <c r="AD655" s="50">
        <f>IFERROR(VLOOKUP($A655,total!$B$4:$AB$437,10,0),0)</f>
        <v>0</v>
      </c>
      <c r="AE655" s="50">
        <f>IFERROR(VLOOKUP($A655,total!$B$4:$AB$437,13,0),0)-SUMIFS(topmanager!$D:$D,topmanager!$C:$C,rs_nova!$A659,topmanager!$A:$A,856)</f>
        <v>0</v>
      </c>
      <c r="AF655" s="50">
        <f>IFERROR(VLOOKUP($A655,total!$B$4:$AB$437,16,0),0)</f>
        <v>0</v>
      </c>
      <c r="AG655" s="50">
        <f>IFERROR(VLOOKUP($A655,total!$B$4:$AB$437,7,0),0)</f>
        <v>0</v>
      </c>
      <c r="AH655" s="50">
        <f>IFERROR(VLOOKUP($A655,total!$B$4:$AD$437,29,0),0)</f>
        <v>0</v>
      </c>
      <c r="AI655" s="50">
        <f>IFERROR(VLOOKUP(A655,total!$B$4:$AN$437,39,0),0)</f>
        <v>0</v>
      </c>
      <c r="AJ655" s="51">
        <f t="shared" si="157"/>
        <v>0</v>
      </c>
      <c r="AK655" s="50">
        <f t="shared" si="158"/>
        <v>0</v>
      </c>
      <c r="AL655" s="50">
        <f t="shared" si="159"/>
        <v>0</v>
      </c>
      <c r="AM655" s="50">
        <f t="shared" si="160"/>
        <v>0</v>
      </c>
      <c r="AN655" s="50" t="e">
        <f t="shared" si="154"/>
        <v>#REF!</v>
      </c>
      <c r="AO655" s="50" t="e">
        <f t="shared" si="154"/>
        <v>#REF!</v>
      </c>
      <c r="AP655" s="50" t="e">
        <f t="shared" si="154"/>
        <v>#REF!</v>
      </c>
      <c r="AQ655" s="50">
        <f>IFERROR(VLOOKUP(TEXT($A655,"000000"),[6]Página1!$A$8:$S$801,13,FALSE),0)</f>
        <v>0</v>
      </c>
      <c r="AR655" s="50">
        <f>IFERROR(VLOOKUP(TEXT($A655,"000000"),[6]Página1!$A$8:$S$801,16,FALSE),0)</f>
        <v>0</v>
      </c>
      <c r="AS655" s="50">
        <f>IFERROR(VLOOKUP(TEXT($A655,"000000"),[6]Página1!$A$8:$S$801,19,FALSE),0)</f>
        <v>0</v>
      </c>
      <c r="AT655" s="50">
        <f>IFERROR(VLOOKUP(TEXT($A655,"000000"),[7]Página1!$A$8:$R$814,12,FALSE),0)</f>
        <v>0</v>
      </c>
      <c r="AU655" s="50">
        <f>IFERROR(VLOOKUP(TEXT($A655,"000000"),[7]Página1!$A$8:$R$814,15,FALSE),0)</f>
        <v>0</v>
      </c>
      <c r="AV655" s="50">
        <f>IFERROR(VLOOKUP(TEXT($A655,"000000"),[7]Página1!$A$8:$R$814,18,FALSE),0)</f>
        <v>0</v>
      </c>
      <c r="AW655" s="50"/>
      <c r="AX655" s="51" t="e">
        <f t="shared" si="161"/>
        <v>#REF!</v>
      </c>
      <c r="AY655" s="51" t="e">
        <f t="shared" si="162"/>
        <v>#REF!</v>
      </c>
      <c r="AZ655" s="51" t="e">
        <f t="shared" si="163"/>
        <v>#REF!</v>
      </c>
      <c r="BA655" s="51" t="e">
        <f t="shared" si="164"/>
        <v>#REF!</v>
      </c>
      <c r="BB655" s="51">
        <f t="shared" si="165"/>
        <v>0</v>
      </c>
      <c r="BC655" s="51" t="e">
        <f t="shared" si="166"/>
        <v>#REF!</v>
      </c>
      <c r="BD655" s="51">
        <f t="shared" si="167"/>
        <v>0</v>
      </c>
      <c r="BE655" s="51">
        <f>IFERROR(VLOOKUP(A655,salario!A$2:P$91,11,FALSE),0)</f>
        <v>0</v>
      </c>
      <c r="BF655" s="51">
        <f>SUMIFS(topmanager!$D:$D,topmanager!$C:$C,rs_nova!$A655,topmanager!$A:$A,rs_nova!BF$2)</f>
        <v>0</v>
      </c>
      <c r="BG655" s="51">
        <f>SUMIFS(topmanager!$D:$D,topmanager!$C:$C,rs_nova!$A655,topmanager!$A:$A,rs_nova!BG$2)</f>
        <v>0</v>
      </c>
      <c r="BH655" s="51">
        <f>SUMIFS(topmanager!$D:$D,topmanager!$C:$C,rs_nova!$A655,topmanager!$A:$A,rs_nova!BH$2)</f>
        <v>0</v>
      </c>
      <c r="BI655" s="51">
        <f>SUMIFS(topmanager!$D:$D,topmanager!$C:$C,rs_nova!$A655,topmanager!$A:$A,rs_nova!BI$2)</f>
        <v>0</v>
      </c>
      <c r="BJ655" s="51">
        <f>SUMIFS(topmanager!$D:$D,topmanager!$C:$C,rs_nova!$A655,topmanager!$A:$A,rs_nova!BJ$2)+SUMIFS(topmanager!$D:$D,topmanager!$C:$C,rs_nova!$A655,topmanager!$A:$A,rs_nova!BJ$2+1)</f>
        <v>0</v>
      </c>
      <c r="BK655" s="51">
        <f>IFERROR(VLOOKUP(A655,[8]ferias!$C$4:$G$100,5,FALSE),0)</f>
        <v>0</v>
      </c>
      <c r="BL655" s="51">
        <f>SUMIFS(topmanager!$D:$D,topmanager!$C:$C,rs_nova!$A655,topmanager!$A:$A,rs_nova!BL$2)</f>
        <v>0</v>
      </c>
      <c r="BM655" s="51">
        <f>SUMIFS(topmanager!$D:$D,topmanager!$C:$C,rs_nova!$A655,topmanager!$A:$A,rs_nova!BM$2)+SUMIFS(topmanager!$D:$D,topmanager!$C:$C,rs_nova!$A659,topmanager!$A:$A,151)</f>
        <v>0</v>
      </c>
      <c r="BN655" s="51">
        <f t="shared" si="168"/>
        <v>0</v>
      </c>
    </row>
    <row r="656" spans="1:66">
      <c r="A656" s="47" t="e">
        <f>total!#REF!</f>
        <v>#REF!</v>
      </c>
      <c r="B656" s="47">
        <f t="shared" si="155"/>
        <v>0</v>
      </c>
      <c r="C656" s="48" t="e">
        <f>total!#REF!</f>
        <v>#REF!</v>
      </c>
      <c r="D656" s="49" t="str">
        <f>IFERROR(VLOOKUP(A656,salario!A$3:J$32,10,FALSE),"")</f>
        <v/>
      </c>
      <c r="E656" s="49" t="str">
        <f>IFERROR(IF(VLOOKUP(A656,salario!A$3:O$32,15,FALSE)="","",VLOOKUP(A656,salario!A$3:O$32,15,FALSE)),"")</f>
        <v/>
      </c>
      <c r="F656" s="47" t="str">
        <f>IFERROR(VLOOKUP(A656,[5]base_pessoal!$B$2:$P$1504,13,FALSE),"")</f>
        <v/>
      </c>
      <c r="G656" s="50">
        <f>IFERROR(VLOOKUP(A656,salario!A$2:P$91,11,FALSE),0)*B656/30</f>
        <v>0</v>
      </c>
      <c r="H656" s="50">
        <f>SUMIFS(topmanager!$D:$D,topmanager!$C:$C,rs_nova!$A656,topmanager!$A:$A,rs_nova!H$2)+SUMIFS(topmanager!$D:$D,topmanager!$C:$C,rs_nova!$A656,topmanager!$A:$A,63)</f>
        <v>0</v>
      </c>
      <c r="I656" s="50">
        <f>-SUMIFS(topmanager!$D:$D,topmanager!$C:$C,rs_nova!$A656,topmanager!$A:$A,rs_nova!I$2)</f>
        <v>0</v>
      </c>
      <c r="J656" s="50">
        <f>SUMIFS(topmanager!$D:$D,topmanager!$C:$C,rs_nova!$A656,topmanager!$A:$A,rs_nova!J$2)</f>
        <v>0</v>
      </c>
      <c r="K656" s="50">
        <f>SUMIFS(topmanager!$D:$D,topmanager!$C:$C,rs_nova!$A656,topmanager!$A:$A,rs_nova!K$2)+SUMIFS(topmanager!$D:$D,topmanager!$C:$C,rs_nova!$A656,topmanager!$A:$A,911)</f>
        <v>0</v>
      </c>
      <c r="L656" s="50">
        <f>SUMIFS(topmanager!$D:$D,topmanager!$C:$C,rs_nova!$A656,topmanager!$A:$A,rs_nova!L$2)</f>
        <v>0</v>
      </c>
      <c r="M656" s="50">
        <f>SUMIFS(topmanager!$D:$D,topmanager!$C:$C,rs_nova!$A656,topmanager!$A:$A,rs_nova!M$2)+SUMIFS(topmanager!$D:$D,topmanager!$C:$C,rs_nova!$A656,topmanager!$A:$A,908)+SUMIFS(topmanager!$D:$D,topmanager!$C:$C,rs_nova!$A656,topmanager!$A:$A,550)</f>
        <v>0</v>
      </c>
      <c r="N656" s="50">
        <f>SUMIFS(topmanager!$D:$D,topmanager!$C:$C,rs_nova!$A656,topmanager!$A:$A,rs_nova!N$2)</f>
        <v>0</v>
      </c>
      <c r="O656" s="51">
        <f t="shared" si="156"/>
        <v>0</v>
      </c>
      <c r="P656" s="50">
        <f>IFERROR(VLOOKUP($A656,total!$B$4:$AW$437,27,0),0)</f>
        <v>0</v>
      </c>
      <c r="Q656" s="50">
        <f>IFERROR(VLOOKUP($A656,total!$B$4:$AW$437,21,0),0)</f>
        <v>0</v>
      </c>
      <c r="R656" s="50">
        <f>IFERROR(VLOOKUP($A656,total!$B$4:$AW$437,25,0),0)+IFERROR(VLOOKUP($A656,total!$B$4:$AW$437,36,0),0)</f>
        <v>0</v>
      </c>
      <c r="S656" s="50">
        <f>IFERROR(VLOOKUP(A656,gympass!$A$2:$F$148,6,0),0)</f>
        <v>0</v>
      </c>
      <c r="T656" s="50">
        <f>IFERROR(VLOOKUP($A656,total!$B$4:$AW$437,42,0),0)</f>
        <v>0</v>
      </c>
      <c r="U656" s="50">
        <f>IFERROR(VLOOKUP($A656,total!$B$4:$AW$437,32,0),0)</f>
        <v>0</v>
      </c>
      <c r="V656" s="50">
        <f>IFERROR(VLOOKUP($A656,total!$B$4:$AW$437,28,0),0)</f>
        <v>0</v>
      </c>
      <c r="W656" s="50">
        <f>IFERROR(VLOOKUP($A656,total!$B$4:$AX$437,49,0),0)</f>
        <v>0</v>
      </c>
      <c r="X656" s="50"/>
      <c r="Y656" s="50">
        <f>IFERROR(VLOOKUP(A656,#REF!,4,0),0)</f>
        <v>0</v>
      </c>
      <c r="Z656" s="50">
        <f>IFERROR(VLOOKUP(B656,#REF!,8,0),0)</f>
        <v>0</v>
      </c>
      <c r="AA656" s="50">
        <f>IFERROR(VLOOKUP($A656,total!$B$4:$AW$437,45,0),0)</f>
        <v>0</v>
      </c>
      <c r="AB656" s="50">
        <f>IFERROR(VLOOKUP($A656,total!$B$4:$AW$437,48,0),0)</f>
        <v>0</v>
      </c>
      <c r="AC656" s="50">
        <f>IFERROR(VLOOKUP($A656,total!$B$4:$AB$437,19,0),0)</f>
        <v>0</v>
      </c>
      <c r="AD656" s="50">
        <f>IFERROR(VLOOKUP($A656,total!$B$4:$AB$437,10,0),0)</f>
        <v>0</v>
      </c>
      <c r="AE656" s="50">
        <f>IFERROR(VLOOKUP($A656,total!$B$4:$AB$437,13,0),0)-SUMIFS(topmanager!$D:$D,topmanager!$C:$C,rs_nova!$A660,topmanager!$A:$A,856)</f>
        <v>0</v>
      </c>
      <c r="AF656" s="50">
        <f>IFERROR(VLOOKUP($A656,total!$B$4:$AB$437,16,0),0)</f>
        <v>0</v>
      </c>
      <c r="AG656" s="50">
        <f>IFERROR(VLOOKUP($A656,total!$B$4:$AB$437,7,0),0)</f>
        <v>0</v>
      </c>
      <c r="AH656" s="50">
        <f>IFERROR(VLOOKUP($A656,total!$B$4:$AD$437,29,0),0)</f>
        <v>0</v>
      </c>
      <c r="AI656" s="50">
        <f>IFERROR(VLOOKUP(A656,total!$B$4:$AN$437,39,0),0)</f>
        <v>0</v>
      </c>
      <c r="AJ656" s="51">
        <f t="shared" si="157"/>
        <v>0</v>
      </c>
      <c r="AK656" s="50">
        <f t="shared" si="158"/>
        <v>0</v>
      </c>
      <c r="AL656" s="50">
        <f t="shared" si="159"/>
        <v>0</v>
      </c>
      <c r="AM656" s="50">
        <f t="shared" si="160"/>
        <v>0</v>
      </c>
      <c r="AN656" s="50" t="e">
        <f t="shared" si="154"/>
        <v>#REF!</v>
      </c>
      <c r="AO656" s="50" t="e">
        <f t="shared" si="154"/>
        <v>#REF!</v>
      </c>
      <c r="AP656" s="50" t="e">
        <f t="shared" si="154"/>
        <v>#REF!</v>
      </c>
      <c r="AQ656" s="50">
        <f>IFERROR(VLOOKUP(TEXT($A656,"000000"),[6]Página1!$A$8:$S$801,13,FALSE),0)</f>
        <v>0</v>
      </c>
      <c r="AR656" s="50">
        <f>IFERROR(VLOOKUP(TEXT($A656,"000000"),[6]Página1!$A$8:$S$801,16,FALSE),0)</f>
        <v>0</v>
      </c>
      <c r="AS656" s="50">
        <f>IFERROR(VLOOKUP(TEXT($A656,"000000"),[6]Página1!$A$8:$S$801,19,FALSE),0)</f>
        <v>0</v>
      </c>
      <c r="AT656" s="50">
        <f>IFERROR(VLOOKUP(TEXT($A656,"000000"),[7]Página1!$A$8:$R$814,12,FALSE),0)</f>
        <v>0</v>
      </c>
      <c r="AU656" s="50">
        <f>IFERROR(VLOOKUP(TEXT($A656,"000000"),[7]Página1!$A$8:$R$814,15,FALSE),0)</f>
        <v>0</v>
      </c>
      <c r="AV656" s="50">
        <f>IFERROR(VLOOKUP(TEXT($A656,"000000"),[7]Página1!$A$8:$R$814,18,FALSE),0)</f>
        <v>0</v>
      </c>
      <c r="AW656" s="50"/>
      <c r="AX656" s="51" t="e">
        <f t="shared" si="161"/>
        <v>#REF!</v>
      </c>
      <c r="AY656" s="51" t="e">
        <f t="shared" si="162"/>
        <v>#REF!</v>
      </c>
      <c r="AZ656" s="51" t="e">
        <f t="shared" si="163"/>
        <v>#REF!</v>
      </c>
      <c r="BA656" s="51" t="e">
        <f t="shared" si="164"/>
        <v>#REF!</v>
      </c>
      <c r="BB656" s="51">
        <f t="shared" si="165"/>
        <v>0</v>
      </c>
      <c r="BC656" s="51" t="e">
        <f t="shared" si="166"/>
        <v>#REF!</v>
      </c>
      <c r="BD656" s="51">
        <f t="shared" si="167"/>
        <v>0</v>
      </c>
      <c r="BE656" s="51">
        <f>IFERROR(VLOOKUP(A656,salario!A$2:P$91,11,FALSE),0)</f>
        <v>0</v>
      </c>
      <c r="BF656" s="51">
        <f>SUMIFS(topmanager!$D:$D,topmanager!$C:$C,rs_nova!$A656,topmanager!$A:$A,rs_nova!BF$2)</f>
        <v>0</v>
      </c>
      <c r="BG656" s="51">
        <f>SUMIFS(topmanager!$D:$D,topmanager!$C:$C,rs_nova!$A656,topmanager!$A:$A,rs_nova!BG$2)</f>
        <v>0</v>
      </c>
      <c r="BH656" s="51">
        <f>SUMIFS(topmanager!$D:$D,topmanager!$C:$C,rs_nova!$A656,topmanager!$A:$A,rs_nova!BH$2)</f>
        <v>0</v>
      </c>
      <c r="BI656" s="51">
        <f>SUMIFS(topmanager!$D:$D,topmanager!$C:$C,rs_nova!$A656,topmanager!$A:$A,rs_nova!BI$2)</f>
        <v>0</v>
      </c>
      <c r="BJ656" s="51">
        <f>SUMIFS(topmanager!$D:$D,topmanager!$C:$C,rs_nova!$A656,topmanager!$A:$A,rs_nova!BJ$2)+SUMIFS(topmanager!$D:$D,topmanager!$C:$C,rs_nova!$A656,topmanager!$A:$A,rs_nova!BJ$2+1)</f>
        <v>0</v>
      </c>
      <c r="BK656" s="51">
        <f>IFERROR(VLOOKUP(A656,[8]ferias!$C$4:$G$100,5,FALSE),0)</f>
        <v>0</v>
      </c>
      <c r="BL656" s="51">
        <f>SUMIFS(topmanager!$D:$D,topmanager!$C:$C,rs_nova!$A656,topmanager!$A:$A,rs_nova!BL$2)</f>
        <v>0</v>
      </c>
      <c r="BM656" s="51">
        <f>SUMIFS(topmanager!$D:$D,topmanager!$C:$C,rs_nova!$A656,topmanager!$A:$A,rs_nova!BM$2)+SUMIFS(topmanager!$D:$D,topmanager!$C:$C,rs_nova!$A660,topmanager!$A:$A,151)</f>
        <v>0</v>
      </c>
      <c r="BN656" s="51">
        <f t="shared" si="168"/>
        <v>0</v>
      </c>
    </row>
    <row r="657" spans="1:66">
      <c r="A657" s="47" t="e">
        <f>total!#REF!</f>
        <v>#REF!</v>
      </c>
      <c r="B657" s="47">
        <f t="shared" si="155"/>
        <v>0</v>
      </c>
      <c r="C657" s="48" t="e">
        <f>total!#REF!</f>
        <v>#REF!</v>
      </c>
      <c r="D657" s="49" t="str">
        <f>IFERROR(VLOOKUP(A657,salario!A$3:J$32,10,FALSE),"")</f>
        <v/>
      </c>
      <c r="E657" s="49" t="str">
        <f>IFERROR(IF(VLOOKUP(A657,salario!A$3:O$32,15,FALSE)="","",VLOOKUP(A657,salario!A$3:O$32,15,FALSE)),"")</f>
        <v/>
      </c>
      <c r="F657" s="47" t="str">
        <f>IFERROR(VLOOKUP(A657,[5]base_pessoal!$B$2:$P$1504,13,FALSE),"")</f>
        <v/>
      </c>
      <c r="G657" s="50">
        <f>IFERROR(VLOOKUP(A657,salario!A$2:P$91,11,FALSE),0)*B657/30</f>
        <v>0</v>
      </c>
      <c r="H657" s="50">
        <f>SUMIFS(topmanager!$D:$D,topmanager!$C:$C,rs_nova!$A657,topmanager!$A:$A,rs_nova!H$2)+SUMIFS(topmanager!$D:$D,topmanager!$C:$C,rs_nova!$A657,topmanager!$A:$A,63)</f>
        <v>0</v>
      </c>
      <c r="I657" s="50">
        <f>-SUMIFS(topmanager!$D:$D,topmanager!$C:$C,rs_nova!$A657,topmanager!$A:$A,rs_nova!I$2)</f>
        <v>0</v>
      </c>
      <c r="J657" s="50">
        <f>SUMIFS(topmanager!$D:$D,topmanager!$C:$C,rs_nova!$A657,topmanager!$A:$A,rs_nova!J$2)</f>
        <v>0</v>
      </c>
      <c r="K657" s="50">
        <f>SUMIFS(topmanager!$D:$D,topmanager!$C:$C,rs_nova!$A657,topmanager!$A:$A,rs_nova!K$2)+SUMIFS(topmanager!$D:$D,topmanager!$C:$C,rs_nova!$A657,topmanager!$A:$A,911)</f>
        <v>0</v>
      </c>
      <c r="L657" s="50">
        <f>SUMIFS(topmanager!$D:$D,topmanager!$C:$C,rs_nova!$A657,topmanager!$A:$A,rs_nova!L$2)</f>
        <v>0</v>
      </c>
      <c r="M657" s="50">
        <f>SUMIFS(topmanager!$D:$D,topmanager!$C:$C,rs_nova!$A657,topmanager!$A:$A,rs_nova!M$2)+SUMIFS(topmanager!$D:$D,topmanager!$C:$C,rs_nova!$A657,topmanager!$A:$A,908)+SUMIFS(topmanager!$D:$D,topmanager!$C:$C,rs_nova!$A657,topmanager!$A:$A,550)</f>
        <v>0</v>
      </c>
      <c r="N657" s="50">
        <f>SUMIFS(topmanager!$D:$D,topmanager!$C:$C,rs_nova!$A657,topmanager!$A:$A,rs_nova!N$2)</f>
        <v>0</v>
      </c>
      <c r="O657" s="51">
        <f t="shared" si="156"/>
        <v>0</v>
      </c>
      <c r="P657" s="50">
        <f>IFERROR(VLOOKUP($A657,total!$B$4:$AW$437,27,0),0)</f>
        <v>0</v>
      </c>
      <c r="Q657" s="50">
        <f>IFERROR(VLOOKUP($A657,total!$B$4:$AW$437,21,0),0)</f>
        <v>0</v>
      </c>
      <c r="R657" s="50">
        <f>IFERROR(VLOOKUP($A657,total!$B$4:$AW$437,25,0),0)+IFERROR(VLOOKUP($A657,total!$B$4:$AW$437,36,0),0)</f>
        <v>0</v>
      </c>
      <c r="S657" s="50">
        <f>IFERROR(VLOOKUP(A657,gympass!$A$2:$F$148,6,0),0)</f>
        <v>0</v>
      </c>
      <c r="T657" s="50">
        <f>IFERROR(VLOOKUP($A657,total!$B$4:$AW$437,42,0),0)</f>
        <v>0</v>
      </c>
      <c r="U657" s="50">
        <f>IFERROR(VLOOKUP($A657,total!$B$4:$AW$437,32,0),0)</f>
        <v>0</v>
      </c>
      <c r="V657" s="50">
        <f>IFERROR(VLOOKUP($A657,total!$B$4:$AW$437,28,0),0)</f>
        <v>0</v>
      </c>
      <c r="W657" s="50">
        <f>IFERROR(VLOOKUP($A657,total!$B$4:$AX$437,49,0),0)</f>
        <v>0</v>
      </c>
      <c r="X657" s="50"/>
      <c r="Y657" s="50">
        <f>IFERROR(VLOOKUP(A657,#REF!,4,0),0)</f>
        <v>0</v>
      </c>
      <c r="Z657" s="50">
        <f>IFERROR(VLOOKUP(B657,#REF!,8,0),0)</f>
        <v>0</v>
      </c>
      <c r="AA657" s="50">
        <f>IFERROR(VLOOKUP($A657,total!$B$4:$AW$437,45,0),0)</f>
        <v>0</v>
      </c>
      <c r="AB657" s="50">
        <f>IFERROR(VLOOKUP($A657,total!$B$4:$AW$437,48,0),0)</f>
        <v>0</v>
      </c>
      <c r="AC657" s="50">
        <f>IFERROR(VLOOKUP($A657,total!$B$4:$AB$437,19,0),0)</f>
        <v>0</v>
      </c>
      <c r="AD657" s="50">
        <f>IFERROR(VLOOKUP($A657,total!$B$4:$AB$437,10,0),0)</f>
        <v>0</v>
      </c>
      <c r="AE657" s="50">
        <f>IFERROR(VLOOKUP($A657,total!$B$4:$AB$437,13,0),0)-SUMIFS(topmanager!$D:$D,topmanager!$C:$C,rs_nova!$A661,topmanager!$A:$A,856)</f>
        <v>0</v>
      </c>
      <c r="AF657" s="50">
        <f>IFERROR(VLOOKUP($A657,total!$B$4:$AB$437,16,0),0)</f>
        <v>0</v>
      </c>
      <c r="AG657" s="50">
        <f>IFERROR(VLOOKUP($A657,total!$B$4:$AB$437,7,0),0)</f>
        <v>0</v>
      </c>
      <c r="AH657" s="50">
        <f>IFERROR(VLOOKUP($A657,total!$B$4:$AD$437,29,0),0)</f>
        <v>0</v>
      </c>
      <c r="AI657" s="50">
        <f>IFERROR(VLOOKUP(A657,total!$B$4:$AN$437,39,0),0)</f>
        <v>0</v>
      </c>
      <c r="AJ657" s="51">
        <f t="shared" si="157"/>
        <v>0</v>
      </c>
      <c r="AK657" s="50">
        <f t="shared" si="158"/>
        <v>0</v>
      </c>
      <c r="AL657" s="50">
        <f t="shared" si="159"/>
        <v>0</v>
      </c>
      <c r="AM657" s="50">
        <f t="shared" si="160"/>
        <v>0</v>
      </c>
      <c r="AN657" s="50" t="e">
        <f t="shared" si="154"/>
        <v>#REF!</v>
      </c>
      <c r="AO657" s="50" t="e">
        <f t="shared" si="154"/>
        <v>#REF!</v>
      </c>
      <c r="AP657" s="50" t="e">
        <f t="shared" si="154"/>
        <v>#REF!</v>
      </c>
      <c r="AQ657" s="50">
        <f>IFERROR(VLOOKUP(TEXT($A657,"000000"),[6]Página1!$A$8:$S$801,13,FALSE),0)</f>
        <v>0</v>
      </c>
      <c r="AR657" s="50">
        <f>IFERROR(VLOOKUP(TEXT($A657,"000000"),[6]Página1!$A$8:$S$801,16,FALSE),0)</f>
        <v>0</v>
      </c>
      <c r="AS657" s="50">
        <f>IFERROR(VLOOKUP(TEXT($A657,"000000"),[6]Página1!$A$8:$S$801,19,FALSE),0)</f>
        <v>0</v>
      </c>
      <c r="AT657" s="50">
        <f>IFERROR(VLOOKUP(TEXT($A657,"000000"),[7]Página1!$A$8:$R$814,12,FALSE),0)</f>
        <v>0</v>
      </c>
      <c r="AU657" s="50">
        <f>IFERROR(VLOOKUP(TEXT($A657,"000000"),[7]Página1!$A$8:$R$814,15,FALSE),0)</f>
        <v>0</v>
      </c>
      <c r="AV657" s="50">
        <f>IFERROR(VLOOKUP(TEXT($A657,"000000"),[7]Página1!$A$8:$R$814,18,FALSE),0)</f>
        <v>0</v>
      </c>
      <c r="AW657" s="50"/>
      <c r="AX657" s="51" t="e">
        <f t="shared" si="161"/>
        <v>#REF!</v>
      </c>
      <c r="AY657" s="51" t="e">
        <f t="shared" si="162"/>
        <v>#REF!</v>
      </c>
      <c r="AZ657" s="51" t="e">
        <f t="shared" si="163"/>
        <v>#REF!</v>
      </c>
      <c r="BA657" s="51" t="e">
        <f t="shared" si="164"/>
        <v>#REF!</v>
      </c>
      <c r="BB657" s="51">
        <f t="shared" si="165"/>
        <v>0</v>
      </c>
      <c r="BC657" s="51" t="e">
        <f t="shared" si="166"/>
        <v>#REF!</v>
      </c>
      <c r="BD657" s="51">
        <f t="shared" si="167"/>
        <v>0</v>
      </c>
      <c r="BE657" s="51">
        <f>IFERROR(VLOOKUP(A657,salario!A$2:P$91,11,FALSE),0)</f>
        <v>0</v>
      </c>
      <c r="BF657" s="51">
        <f>SUMIFS(topmanager!$D:$D,topmanager!$C:$C,rs_nova!$A657,topmanager!$A:$A,rs_nova!BF$2)</f>
        <v>0</v>
      </c>
      <c r="BG657" s="51">
        <f>SUMIFS(topmanager!$D:$D,topmanager!$C:$C,rs_nova!$A657,topmanager!$A:$A,rs_nova!BG$2)</f>
        <v>0</v>
      </c>
      <c r="BH657" s="51">
        <f>SUMIFS(topmanager!$D:$D,topmanager!$C:$C,rs_nova!$A657,topmanager!$A:$A,rs_nova!BH$2)</f>
        <v>0</v>
      </c>
      <c r="BI657" s="51">
        <f>SUMIFS(topmanager!$D:$D,topmanager!$C:$C,rs_nova!$A657,topmanager!$A:$A,rs_nova!BI$2)</f>
        <v>0</v>
      </c>
      <c r="BJ657" s="51">
        <f>SUMIFS(topmanager!$D:$D,topmanager!$C:$C,rs_nova!$A657,topmanager!$A:$A,rs_nova!BJ$2)+SUMIFS(topmanager!$D:$D,topmanager!$C:$C,rs_nova!$A657,topmanager!$A:$A,rs_nova!BJ$2+1)</f>
        <v>0</v>
      </c>
      <c r="BK657" s="51">
        <f>IFERROR(VLOOKUP(A657,[8]ferias!$C$4:$G$100,5,FALSE),0)</f>
        <v>0</v>
      </c>
      <c r="BL657" s="51">
        <f>SUMIFS(topmanager!$D:$D,topmanager!$C:$C,rs_nova!$A657,topmanager!$A:$A,rs_nova!BL$2)</f>
        <v>0</v>
      </c>
      <c r="BM657" s="51">
        <f>SUMIFS(topmanager!$D:$D,topmanager!$C:$C,rs_nova!$A657,topmanager!$A:$A,rs_nova!BM$2)+SUMIFS(topmanager!$D:$D,topmanager!$C:$C,rs_nova!$A661,topmanager!$A:$A,151)</f>
        <v>0</v>
      </c>
      <c r="BN657" s="51">
        <f t="shared" si="168"/>
        <v>0</v>
      </c>
    </row>
    <row r="658" spans="1:66">
      <c r="A658" s="47" t="e">
        <f>total!#REF!</f>
        <v>#REF!</v>
      </c>
      <c r="B658" s="47">
        <f t="shared" si="155"/>
        <v>0</v>
      </c>
      <c r="C658" s="48" t="e">
        <f>total!#REF!</f>
        <v>#REF!</v>
      </c>
      <c r="D658" s="49" t="str">
        <f>IFERROR(VLOOKUP(A658,salario!A$3:J$32,10,FALSE),"")</f>
        <v/>
      </c>
      <c r="E658" s="49" t="str">
        <f>IFERROR(IF(VLOOKUP(A658,salario!A$3:O$32,15,FALSE)="","",VLOOKUP(A658,salario!A$3:O$32,15,FALSE)),"")</f>
        <v/>
      </c>
      <c r="F658" s="47" t="str">
        <f>IFERROR(VLOOKUP(A658,[5]base_pessoal!$B$2:$P$1504,13,FALSE),"")</f>
        <v/>
      </c>
      <c r="G658" s="50">
        <f>IFERROR(VLOOKUP(A658,salario!A$2:P$91,11,FALSE),0)*B658/30</f>
        <v>0</v>
      </c>
      <c r="H658" s="50">
        <f>SUMIFS(topmanager!$D:$D,topmanager!$C:$C,rs_nova!$A658,topmanager!$A:$A,rs_nova!H$2)+SUMIFS(topmanager!$D:$D,topmanager!$C:$C,rs_nova!$A658,topmanager!$A:$A,63)</f>
        <v>0</v>
      </c>
      <c r="I658" s="50">
        <f>-SUMIFS(topmanager!$D:$D,topmanager!$C:$C,rs_nova!$A658,topmanager!$A:$A,rs_nova!I$2)</f>
        <v>0</v>
      </c>
      <c r="J658" s="50">
        <f>SUMIFS(topmanager!$D:$D,topmanager!$C:$C,rs_nova!$A658,topmanager!$A:$A,rs_nova!J$2)</f>
        <v>0</v>
      </c>
      <c r="K658" s="50">
        <f>SUMIFS(topmanager!$D:$D,topmanager!$C:$C,rs_nova!$A658,topmanager!$A:$A,rs_nova!K$2)+SUMIFS(topmanager!$D:$D,topmanager!$C:$C,rs_nova!$A658,topmanager!$A:$A,911)</f>
        <v>0</v>
      </c>
      <c r="L658" s="50">
        <f>SUMIFS(topmanager!$D:$D,topmanager!$C:$C,rs_nova!$A658,topmanager!$A:$A,rs_nova!L$2)</f>
        <v>0</v>
      </c>
      <c r="M658" s="50">
        <f>SUMIFS(topmanager!$D:$D,topmanager!$C:$C,rs_nova!$A658,topmanager!$A:$A,rs_nova!M$2)+SUMIFS(topmanager!$D:$D,topmanager!$C:$C,rs_nova!$A658,topmanager!$A:$A,908)+SUMIFS(topmanager!$D:$D,topmanager!$C:$C,rs_nova!$A658,topmanager!$A:$A,550)</f>
        <v>0</v>
      </c>
      <c r="N658" s="50">
        <f>SUMIFS(topmanager!$D:$D,topmanager!$C:$C,rs_nova!$A658,topmanager!$A:$A,rs_nova!N$2)</f>
        <v>0</v>
      </c>
      <c r="O658" s="51">
        <f t="shared" si="156"/>
        <v>0</v>
      </c>
      <c r="P658" s="50">
        <f>IFERROR(VLOOKUP($A658,total!$B$4:$AW$437,27,0),0)</f>
        <v>0</v>
      </c>
      <c r="Q658" s="50">
        <f>IFERROR(VLOOKUP($A658,total!$B$4:$AW$437,21,0),0)</f>
        <v>0</v>
      </c>
      <c r="R658" s="50">
        <f>IFERROR(VLOOKUP($A658,total!$B$4:$AW$437,25,0),0)+IFERROR(VLOOKUP($A658,total!$B$4:$AW$437,36,0),0)</f>
        <v>0</v>
      </c>
      <c r="S658" s="50">
        <f>IFERROR(VLOOKUP(A658,gympass!$A$2:$F$148,6,0),0)</f>
        <v>0</v>
      </c>
      <c r="T658" s="50">
        <f>IFERROR(VLOOKUP($A658,total!$B$4:$AW$437,42,0),0)</f>
        <v>0</v>
      </c>
      <c r="U658" s="50">
        <f>IFERROR(VLOOKUP($A658,total!$B$4:$AW$437,32,0),0)</f>
        <v>0</v>
      </c>
      <c r="V658" s="50">
        <f>IFERROR(VLOOKUP($A658,total!$B$4:$AW$437,28,0),0)</f>
        <v>0</v>
      </c>
      <c r="W658" s="50">
        <f>IFERROR(VLOOKUP($A658,total!$B$4:$AX$437,49,0),0)</f>
        <v>0</v>
      </c>
      <c r="X658" s="50"/>
      <c r="Y658" s="50">
        <f>IFERROR(VLOOKUP(A658,#REF!,4,0),0)</f>
        <v>0</v>
      </c>
      <c r="Z658" s="50">
        <f>IFERROR(VLOOKUP(B658,#REF!,8,0),0)</f>
        <v>0</v>
      </c>
      <c r="AA658" s="50">
        <f>IFERROR(VLOOKUP($A658,total!$B$4:$AW$437,45,0),0)</f>
        <v>0</v>
      </c>
      <c r="AB658" s="50">
        <f>IFERROR(VLOOKUP($A658,total!$B$4:$AW$437,48,0),0)</f>
        <v>0</v>
      </c>
      <c r="AC658" s="50">
        <f>IFERROR(VLOOKUP($A658,total!$B$4:$AB$437,19,0),0)</f>
        <v>0</v>
      </c>
      <c r="AD658" s="50">
        <f>IFERROR(VLOOKUP($A658,total!$B$4:$AB$437,10,0),0)</f>
        <v>0</v>
      </c>
      <c r="AE658" s="50">
        <f>IFERROR(VLOOKUP($A658,total!$B$4:$AB$437,13,0),0)-SUMIFS(topmanager!$D:$D,topmanager!$C:$C,rs_nova!$A662,topmanager!$A:$A,856)</f>
        <v>0</v>
      </c>
      <c r="AF658" s="50">
        <f>IFERROR(VLOOKUP($A658,total!$B$4:$AB$437,16,0),0)</f>
        <v>0</v>
      </c>
      <c r="AG658" s="50">
        <f>IFERROR(VLOOKUP($A658,total!$B$4:$AB$437,7,0),0)</f>
        <v>0</v>
      </c>
      <c r="AH658" s="50">
        <f>IFERROR(VLOOKUP($A658,total!$B$4:$AD$437,29,0),0)</f>
        <v>0</v>
      </c>
      <c r="AI658" s="50">
        <f>IFERROR(VLOOKUP(A658,total!$B$4:$AN$437,39,0),0)</f>
        <v>0</v>
      </c>
      <c r="AJ658" s="51">
        <f t="shared" si="157"/>
        <v>0</v>
      </c>
      <c r="AK658" s="50">
        <f t="shared" si="158"/>
        <v>0</v>
      </c>
      <c r="AL658" s="50">
        <f t="shared" si="159"/>
        <v>0</v>
      </c>
      <c r="AM658" s="50">
        <f t="shared" si="160"/>
        <v>0</v>
      </c>
      <c r="AN658" s="50" t="e">
        <f t="shared" si="154"/>
        <v>#REF!</v>
      </c>
      <c r="AO658" s="50" t="e">
        <f t="shared" si="154"/>
        <v>#REF!</v>
      </c>
      <c r="AP658" s="50" t="e">
        <f t="shared" si="154"/>
        <v>#REF!</v>
      </c>
      <c r="AQ658" s="50">
        <f>IFERROR(VLOOKUP(TEXT($A658,"000000"),[6]Página1!$A$8:$S$801,13,FALSE),0)</f>
        <v>0</v>
      </c>
      <c r="AR658" s="50">
        <f>IFERROR(VLOOKUP(TEXT($A658,"000000"),[6]Página1!$A$8:$S$801,16,FALSE),0)</f>
        <v>0</v>
      </c>
      <c r="AS658" s="50">
        <f>IFERROR(VLOOKUP(TEXT($A658,"000000"),[6]Página1!$A$8:$S$801,19,FALSE),0)</f>
        <v>0</v>
      </c>
      <c r="AT658" s="50">
        <f>IFERROR(VLOOKUP(TEXT($A658,"000000"),[7]Página1!$A$8:$R$814,12,FALSE),0)</f>
        <v>0</v>
      </c>
      <c r="AU658" s="50">
        <f>IFERROR(VLOOKUP(TEXT($A658,"000000"),[7]Página1!$A$8:$R$814,15,FALSE),0)</f>
        <v>0</v>
      </c>
      <c r="AV658" s="50">
        <f>IFERROR(VLOOKUP(TEXT($A658,"000000"),[7]Página1!$A$8:$R$814,18,FALSE),0)</f>
        <v>0</v>
      </c>
      <c r="AW658" s="50"/>
      <c r="AX658" s="51" t="e">
        <f t="shared" si="161"/>
        <v>#REF!</v>
      </c>
      <c r="AY658" s="51" t="e">
        <f t="shared" si="162"/>
        <v>#REF!</v>
      </c>
      <c r="AZ658" s="51" t="e">
        <f t="shared" si="163"/>
        <v>#REF!</v>
      </c>
      <c r="BA658" s="51" t="e">
        <f t="shared" si="164"/>
        <v>#REF!</v>
      </c>
      <c r="BB658" s="51">
        <f t="shared" si="165"/>
        <v>0</v>
      </c>
      <c r="BC658" s="51" t="e">
        <f t="shared" si="166"/>
        <v>#REF!</v>
      </c>
      <c r="BD658" s="51">
        <f t="shared" si="167"/>
        <v>0</v>
      </c>
      <c r="BE658" s="51">
        <f>IFERROR(VLOOKUP(A658,salario!A$2:P$91,11,FALSE),0)</f>
        <v>0</v>
      </c>
      <c r="BF658" s="51">
        <f>SUMIFS(topmanager!$D:$D,topmanager!$C:$C,rs_nova!$A658,topmanager!$A:$A,rs_nova!BF$2)</f>
        <v>0</v>
      </c>
      <c r="BG658" s="51">
        <f>SUMIFS(topmanager!$D:$D,topmanager!$C:$C,rs_nova!$A658,topmanager!$A:$A,rs_nova!BG$2)</f>
        <v>0</v>
      </c>
      <c r="BH658" s="51">
        <f>SUMIFS(topmanager!$D:$D,topmanager!$C:$C,rs_nova!$A658,topmanager!$A:$A,rs_nova!BH$2)</f>
        <v>0</v>
      </c>
      <c r="BI658" s="51">
        <f>SUMIFS(topmanager!$D:$D,topmanager!$C:$C,rs_nova!$A658,topmanager!$A:$A,rs_nova!BI$2)</f>
        <v>0</v>
      </c>
      <c r="BJ658" s="51">
        <f>SUMIFS(topmanager!$D:$D,topmanager!$C:$C,rs_nova!$A658,topmanager!$A:$A,rs_nova!BJ$2)+SUMIFS(topmanager!$D:$D,topmanager!$C:$C,rs_nova!$A658,topmanager!$A:$A,rs_nova!BJ$2+1)</f>
        <v>0</v>
      </c>
      <c r="BK658" s="51">
        <f>IFERROR(VLOOKUP(A658,[8]ferias!$C$4:$G$100,5,FALSE),0)</f>
        <v>0</v>
      </c>
      <c r="BL658" s="51">
        <f>SUMIFS(topmanager!$D:$D,topmanager!$C:$C,rs_nova!$A658,topmanager!$A:$A,rs_nova!BL$2)</f>
        <v>0</v>
      </c>
      <c r="BM658" s="51">
        <f>SUMIFS(topmanager!$D:$D,topmanager!$C:$C,rs_nova!$A658,topmanager!$A:$A,rs_nova!BM$2)+SUMIFS(topmanager!$D:$D,topmanager!$C:$C,rs_nova!$A662,topmanager!$A:$A,151)</f>
        <v>0</v>
      </c>
      <c r="BN658" s="51">
        <f t="shared" si="168"/>
        <v>0</v>
      </c>
    </row>
    <row r="659" spans="1:66">
      <c r="A659" s="47" t="e">
        <f>total!#REF!</f>
        <v>#REF!</v>
      </c>
      <c r="B659" s="47">
        <f t="shared" si="155"/>
        <v>0</v>
      </c>
      <c r="C659" s="48" t="e">
        <f>total!#REF!</f>
        <v>#REF!</v>
      </c>
      <c r="D659" s="49" t="str">
        <f>IFERROR(VLOOKUP(A659,salario!A$3:J$32,10,FALSE),"")</f>
        <v/>
      </c>
      <c r="E659" s="49" t="str">
        <f>IFERROR(IF(VLOOKUP(A659,salario!A$3:O$32,15,FALSE)="","",VLOOKUP(A659,salario!A$3:O$32,15,FALSE)),"")</f>
        <v/>
      </c>
      <c r="F659" s="47" t="str">
        <f>IFERROR(VLOOKUP(A659,[5]base_pessoal!$B$2:$P$1504,13,FALSE),"")</f>
        <v/>
      </c>
      <c r="G659" s="50">
        <f>IFERROR(VLOOKUP(A659,salario!A$2:P$91,11,FALSE),0)*B659/30</f>
        <v>0</v>
      </c>
      <c r="H659" s="50">
        <f>SUMIFS(topmanager!$D:$D,topmanager!$C:$C,rs_nova!$A659,topmanager!$A:$A,rs_nova!H$2)+SUMIFS(topmanager!$D:$D,topmanager!$C:$C,rs_nova!$A659,topmanager!$A:$A,63)</f>
        <v>0</v>
      </c>
      <c r="I659" s="50">
        <f>-SUMIFS(topmanager!$D:$D,topmanager!$C:$C,rs_nova!$A659,topmanager!$A:$A,rs_nova!I$2)</f>
        <v>0</v>
      </c>
      <c r="J659" s="50">
        <f>SUMIFS(topmanager!$D:$D,topmanager!$C:$C,rs_nova!$A659,topmanager!$A:$A,rs_nova!J$2)</f>
        <v>0</v>
      </c>
      <c r="K659" s="50">
        <f>SUMIFS(topmanager!$D:$D,topmanager!$C:$C,rs_nova!$A659,topmanager!$A:$A,rs_nova!K$2)+SUMIFS(topmanager!$D:$D,topmanager!$C:$C,rs_nova!$A659,topmanager!$A:$A,911)</f>
        <v>0</v>
      </c>
      <c r="L659" s="50">
        <f>SUMIFS(topmanager!$D:$D,topmanager!$C:$C,rs_nova!$A659,topmanager!$A:$A,rs_nova!L$2)</f>
        <v>0</v>
      </c>
      <c r="M659" s="50">
        <f>SUMIFS(topmanager!$D:$D,topmanager!$C:$C,rs_nova!$A659,topmanager!$A:$A,rs_nova!M$2)+SUMIFS(topmanager!$D:$D,topmanager!$C:$C,rs_nova!$A659,topmanager!$A:$A,908)+SUMIFS(topmanager!$D:$D,topmanager!$C:$C,rs_nova!$A659,topmanager!$A:$A,550)</f>
        <v>0</v>
      </c>
      <c r="N659" s="50">
        <f>SUMIFS(topmanager!$D:$D,topmanager!$C:$C,rs_nova!$A659,topmanager!$A:$A,rs_nova!N$2)</f>
        <v>0</v>
      </c>
      <c r="O659" s="51">
        <f t="shared" si="156"/>
        <v>0</v>
      </c>
      <c r="P659" s="50">
        <f>IFERROR(VLOOKUP($A659,total!$B$4:$AW$437,27,0),0)</f>
        <v>0</v>
      </c>
      <c r="Q659" s="50">
        <f>IFERROR(VLOOKUP($A659,total!$B$4:$AW$437,21,0),0)</f>
        <v>0</v>
      </c>
      <c r="R659" s="50">
        <f>IFERROR(VLOOKUP($A659,total!$B$4:$AW$437,25,0),0)+IFERROR(VLOOKUP($A659,total!$B$4:$AW$437,36,0),0)</f>
        <v>0</v>
      </c>
      <c r="S659" s="50">
        <f>IFERROR(VLOOKUP(A659,gympass!$A$2:$F$148,6,0),0)</f>
        <v>0</v>
      </c>
      <c r="T659" s="50">
        <f>IFERROR(VLOOKUP($A659,total!$B$4:$AW$437,42,0),0)</f>
        <v>0</v>
      </c>
      <c r="U659" s="50">
        <f>IFERROR(VLOOKUP($A659,total!$B$4:$AW$437,32,0),0)</f>
        <v>0</v>
      </c>
      <c r="V659" s="50">
        <f>IFERROR(VLOOKUP($A659,total!$B$4:$AW$437,28,0),0)</f>
        <v>0</v>
      </c>
      <c r="W659" s="50">
        <f>IFERROR(VLOOKUP($A659,total!$B$4:$AX$437,49,0),0)</f>
        <v>0</v>
      </c>
      <c r="X659" s="50"/>
      <c r="Y659" s="50">
        <f>IFERROR(VLOOKUP(A659,#REF!,4,0),0)</f>
        <v>0</v>
      </c>
      <c r="Z659" s="50">
        <f>IFERROR(VLOOKUP(B659,#REF!,8,0),0)</f>
        <v>0</v>
      </c>
      <c r="AA659" s="50">
        <f>IFERROR(VLOOKUP($A659,total!$B$4:$AW$437,45,0),0)</f>
        <v>0</v>
      </c>
      <c r="AB659" s="50">
        <f>IFERROR(VLOOKUP($A659,total!$B$4:$AW$437,48,0),0)</f>
        <v>0</v>
      </c>
      <c r="AC659" s="50">
        <f>IFERROR(VLOOKUP($A659,total!$B$4:$AB$437,19,0),0)</f>
        <v>0</v>
      </c>
      <c r="AD659" s="50">
        <f>IFERROR(VLOOKUP($A659,total!$B$4:$AB$437,10,0),0)</f>
        <v>0</v>
      </c>
      <c r="AE659" s="50">
        <f>IFERROR(VLOOKUP($A659,total!$B$4:$AB$437,13,0),0)-SUMIFS(topmanager!$D:$D,topmanager!$C:$C,rs_nova!$A663,topmanager!$A:$A,856)</f>
        <v>0</v>
      </c>
      <c r="AF659" s="50">
        <f>IFERROR(VLOOKUP($A659,total!$B$4:$AB$437,16,0),0)</f>
        <v>0</v>
      </c>
      <c r="AG659" s="50">
        <f>IFERROR(VLOOKUP($A659,total!$B$4:$AB$437,7,0),0)</f>
        <v>0</v>
      </c>
      <c r="AH659" s="50">
        <f>IFERROR(VLOOKUP($A659,total!$B$4:$AD$437,29,0),0)</f>
        <v>0</v>
      </c>
      <c r="AI659" s="50">
        <f>IFERROR(VLOOKUP(A659,total!$B$4:$AN$437,39,0),0)</f>
        <v>0</v>
      </c>
      <c r="AJ659" s="51">
        <f t="shared" si="157"/>
        <v>0</v>
      </c>
      <c r="AK659" s="50">
        <f t="shared" si="158"/>
        <v>0</v>
      </c>
      <c r="AL659" s="50">
        <f t="shared" si="159"/>
        <v>0</v>
      </c>
      <c r="AM659" s="50">
        <f t="shared" si="160"/>
        <v>0</v>
      </c>
      <c r="AN659" s="50" t="e">
        <f t="shared" si="154"/>
        <v>#REF!</v>
      </c>
      <c r="AO659" s="50" t="e">
        <f t="shared" si="154"/>
        <v>#REF!</v>
      </c>
      <c r="AP659" s="50" t="e">
        <f t="shared" si="154"/>
        <v>#REF!</v>
      </c>
      <c r="AQ659" s="50">
        <f>IFERROR(VLOOKUP(TEXT($A659,"000000"),[6]Página1!$A$8:$S$801,13,FALSE),0)</f>
        <v>0</v>
      </c>
      <c r="AR659" s="50">
        <f>IFERROR(VLOOKUP(TEXT($A659,"000000"),[6]Página1!$A$8:$S$801,16,FALSE),0)</f>
        <v>0</v>
      </c>
      <c r="AS659" s="50">
        <f>IFERROR(VLOOKUP(TEXT($A659,"000000"),[6]Página1!$A$8:$S$801,19,FALSE),0)</f>
        <v>0</v>
      </c>
      <c r="AT659" s="50">
        <f>IFERROR(VLOOKUP(TEXT($A659,"000000"),[7]Página1!$A$8:$R$814,12,FALSE),0)</f>
        <v>0</v>
      </c>
      <c r="AU659" s="50">
        <f>IFERROR(VLOOKUP(TEXT($A659,"000000"),[7]Página1!$A$8:$R$814,15,FALSE),0)</f>
        <v>0</v>
      </c>
      <c r="AV659" s="50">
        <f>IFERROR(VLOOKUP(TEXT($A659,"000000"),[7]Página1!$A$8:$R$814,18,FALSE),0)</f>
        <v>0</v>
      </c>
      <c r="AW659" s="50"/>
      <c r="AX659" s="51" t="e">
        <f t="shared" si="161"/>
        <v>#REF!</v>
      </c>
      <c r="AY659" s="51" t="e">
        <f t="shared" si="162"/>
        <v>#REF!</v>
      </c>
      <c r="AZ659" s="51" t="e">
        <f t="shared" si="163"/>
        <v>#REF!</v>
      </c>
      <c r="BA659" s="51" t="e">
        <f t="shared" si="164"/>
        <v>#REF!</v>
      </c>
      <c r="BB659" s="51">
        <f t="shared" si="165"/>
        <v>0</v>
      </c>
      <c r="BC659" s="51" t="e">
        <f t="shared" si="166"/>
        <v>#REF!</v>
      </c>
      <c r="BD659" s="51">
        <f t="shared" si="167"/>
        <v>0</v>
      </c>
      <c r="BE659" s="51">
        <f>IFERROR(VLOOKUP(A659,salario!A$2:P$91,11,FALSE),0)</f>
        <v>0</v>
      </c>
      <c r="BF659" s="51">
        <f>SUMIFS(topmanager!$D:$D,topmanager!$C:$C,rs_nova!$A659,topmanager!$A:$A,rs_nova!BF$2)</f>
        <v>0</v>
      </c>
      <c r="BG659" s="51">
        <f>SUMIFS(topmanager!$D:$D,topmanager!$C:$C,rs_nova!$A659,topmanager!$A:$A,rs_nova!BG$2)</f>
        <v>0</v>
      </c>
      <c r="BH659" s="51">
        <f>SUMIFS(topmanager!$D:$D,topmanager!$C:$C,rs_nova!$A659,topmanager!$A:$A,rs_nova!BH$2)</f>
        <v>0</v>
      </c>
      <c r="BI659" s="51">
        <f>SUMIFS(topmanager!$D:$D,topmanager!$C:$C,rs_nova!$A659,topmanager!$A:$A,rs_nova!BI$2)</f>
        <v>0</v>
      </c>
      <c r="BJ659" s="51">
        <f>SUMIFS(topmanager!$D:$D,topmanager!$C:$C,rs_nova!$A659,topmanager!$A:$A,rs_nova!BJ$2)+SUMIFS(topmanager!$D:$D,topmanager!$C:$C,rs_nova!$A659,topmanager!$A:$A,rs_nova!BJ$2+1)</f>
        <v>0</v>
      </c>
      <c r="BK659" s="51">
        <f>IFERROR(VLOOKUP(A659,[8]ferias!$C$4:$G$100,5,FALSE),0)</f>
        <v>0</v>
      </c>
      <c r="BL659" s="51">
        <f>SUMIFS(topmanager!$D:$D,topmanager!$C:$C,rs_nova!$A659,topmanager!$A:$A,rs_nova!BL$2)</f>
        <v>0</v>
      </c>
      <c r="BM659" s="51">
        <f>SUMIFS(topmanager!$D:$D,topmanager!$C:$C,rs_nova!$A659,topmanager!$A:$A,rs_nova!BM$2)+SUMIFS(topmanager!$D:$D,topmanager!$C:$C,rs_nova!$A663,topmanager!$A:$A,151)</f>
        <v>0</v>
      </c>
      <c r="BN659" s="51">
        <f t="shared" si="168"/>
        <v>0</v>
      </c>
    </row>
    <row r="660" spans="1:66">
      <c r="A660" s="47" t="e">
        <f>total!#REF!</f>
        <v>#REF!</v>
      </c>
      <c r="B660" s="47">
        <f t="shared" si="155"/>
        <v>0</v>
      </c>
      <c r="C660" s="48" t="e">
        <f>total!#REF!</f>
        <v>#REF!</v>
      </c>
      <c r="D660" s="49" t="str">
        <f>IFERROR(VLOOKUP(A660,salario!A$3:J$32,10,FALSE),"")</f>
        <v/>
      </c>
      <c r="E660" s="49" t="str">
        <f>IFERROR(IF(VLOOKUP(A660,salario!A$3:O$32,15,FALSE)="","",VLOOKUP(A660,salario!A$3:O$32,15,FALSE)),"")</f>
        <v/>
      </c>
      <c r="F660" s="47" t="str">
        <f>IFERROR(VLOOKUP(A660,[5]base_pessoal!$B$2:$P$1504,13,FALSE),"")</f>
        <v/>
      </c>
      <c r="G660" s="50">
        <f>IFERROR(VLOOKUP(A660,salario!A$2:P$91,11,FALSE),0)*B660/30</f>
        <v>0</v>
      </c>
      <c r="H660" s="50">
        <f>SUMIFS(topmanager!$D:$D,topmanager!$C:$C,rs_nova!$A660,topmanager!$A:$A,rs_nova!H$2)+SUMIFS(topmanager!$D:$D,topmanager!$C:$C,rs_nova!$A660,topmanager!$A:$A,63)</f>
        <v>0</v>
      </c>
      <c r="I660" s="50">
        <f>-SUMIFS(topmanager!$D:$D,topmanager!$C:$C,rs_nova!$A660,topmanager!$A:$A,rs_nova!I$2)</f>
        <v>0</v>
      </c>
      <c r="J660" s="50">
        <f>SUMIFS(topmanager!$D:$D,topmanager!$C:$C,rs_nova!$A660,topmanager!$A:$A,rs_nova!J$2)</f>
        <v>0</v>
      </c>
      <c r="K660" s="50">
        <f>SUMIFS(topmanager!$D:$D,topmanager!$C:$C,rs_nova!$A660,topmanager!$A:$A,rs_nova!K$2)+SUMIFS(topmanager!$D:$D,topmanager!$C:$C,rs_nova!$A660,topmanager!$A:$A,911)</f>
        <v>0</v>
      </c>
      <c r="L660" s="50">
        <f>SUMIFS(topmanager!$D:$D,topmanager!$C:$C,rs_nova!$A660,topmanager!$A:$A,rs_nova!L$2)</f>
        <v>0</v>
      </c>
      <c r="M660" s="50">
        <f>SUMIFS(topmanager!$D:$D,topmanager!$C:$C,rs_nova!$A660,topmanager!$A:$A,rs_nova!M$2)+SUMIFS(topmanager!$D:$D,topmanager!$C:$C,rs_nova!$A660,topmanager!$A:$A,908)+SUMIFS(topmanager!$D:$D,topmanager!$C:$C,rs_nova!$A660,topmanager!$A:$A,550)</f>
        <v>0</v>
      </c>
      <c r="N660" s="50">
        <f>SUMIFS(topmanager!$D:$D,topmanager!$C:$C,rs_nova!$A660,topmanager!$A:$A,rs_nova!N$2)</f>
        <v>0</v>
      </c>
      <c r="O660" s="51">
        <f t="shared" si="156"/>
        <v>0</v>
      </c>
      <c r="P660" s="50">
        <f>IFERROR(VLOOKUP($A660,total!$B$4:$AW$437,27,0),0)</f>
        <v>0</v>
      </c>
      <c r="Q660" s="50">
        <f>IFERROR(VLOOKUP($A660,total!$B$4:$AW$437,21,0),0)</f>
        <v>0</v>
      </c>
      <c r="R660" s="50">
        <f>IFERROR(VLOOKUP($A660,total!$B$4:$AW$437,25,0),0)+IFERROR(VLOOKUP($A660,total!$B$4:$AW$437,36,0),0)</f>
        <v>0</v>
      </c>
      <c r="S660" s="50">
        <f>IFERROR(VLOOKUP(A660,gympass!$A$2:$F$148,6,0),0)</f>
        <v>0</v>
      </c>
      <c r="T660" s="50">
        <f>IFERROR(VLOOKUP($A660,total!$B$4:$AW$437,42,0),0)</f>
        <v>0</v>
      </c>
      <c r="U660" s="50">
        <f>IFERROR(VLOOKUP($A660,total!$B$4:$AW$437,32,0),0)</f>
        <v>0</v>
      </c>
      <c r="V660" s="50">
        <f>IFERROR(VLOOKUP($A660,total!$B$4:$AW$437,28,0),0)</f>
        <v>0</v>
      </c>
      <c r="W660" s="50">
        <f>IFERROR(VLOOKUP($A660,total!$B$4:$AX$437,49,0),0)</f>
        <v>0</v>
      </c>
      <c r="X660" s="50"/>
      <c r="Y660" s="50">
        <f>IFERROR(VLOOKUP(A660,#REF!,4,0),0)</f>
        <v>0</v>
      </c>
      <c r="Z660" s="50">
        <f>IFERROR(VLOOKUP(B660,#REF!,8,0),0)</f>
        <v>0</v>
      </c>
      <c r="AA660" s="50">
        <f>IFERROR(VLOOKUP($A660,total!$B$4:$AW$437,45,0),0)</f>
        <v>0</v>
      </c>
      <c r="AB660" s="50">
        <f>IFERROR(VLOOKUP($A660,total!$B$4:$AW$437,48,0),0)</f>
        <v>0</v>
      </c>
      <c r="AC660" s="50">
        <f>IFERROR(VLOOKUP($A660,total!$B$4:$AB$437,19,0),0)</f>
        <v>0</v>
      </c>
      <c r="AD660" s="50">
        <f>IFERROR(VLOOKUP($A660,total!$B$4:$AB$437,10,0),0)</f>
        <v>0</v>
      </c>
      <c r="AE660" s="50">
        <f>IFERROR(VLOOKUP($A660,total!$B$4:$AB$437,13,0),0)-SUMIFS(topmanager!$D:$D,topmanager!$C:$C,rs_nova!$A664,topmanager!$A:$A,856)</f>
        <v>0</v>
      </c>
      <c r="AF660" s="50">
        <f>IFERROR(VLOOKUP($A660,total!$B$4:$AB$437,16,0),0)</f>
        <v>0</v>
      </c>
      <c r="AG660" s="50">
        <f>IFERROR(VLOOKUP($A660,total!$B$4:$AB$437,7,0),0)</f>
        <v>0</v>
      </c>
      <c r="AH660" s="50">
        <f>IFERROR(VLOOKUP($A660,total!$B$4:$AD$437,29,0),0)</f>
        <v>0</v>
      </c>
      <c r="AI660" s="50">
        <f>IFERROR(VLOOKUP(A660,total!$B$4:$AN$437,39,0),0)</f>
        <v>0</v>
      </c>
      <c r="AJ660" s="51">
        <f t="shared" si="157"/>
        <v>0</v>
      </c>
      <c r="AK660" s="50">
        <f t="shared" si="158"/>
        <v>0</v>
      </c>
      <c r="AL660" s="50">
        <f t="shared" si="159"/>
        <v>0</v>
      </c>
      <c r="AM660" s="50">
        <f t="shared" si="160"/>
        <v>0</v>
      </c>
      <c r="AN660" s="50" t="e">
        <f t="shared" si="154"/>
        <v>#REF!</v>
      </c>
      <c r="AO660" s="50" t="e">
        <f t="shared" si="154"/>
        <v>#REF!</v>
      </c>
      <c r="AP660" s="50" t="e">
        <f t="shared" si="154"/>
        <v>#REF!</v>
      </c>
      <c r="AQ660" s="50">
        <f>IFERROR(VLOOKUP(TEXT($A660,"000000"),[6]Página1!$A$8:$S$801,13,FALSE),0)</f>
        <v>0</v>
      </c>
      <c r="AR660" s="50">
        <f>IFERROR(VLOOKUP(TEXT($A660,"000000"),[6]Página1!$A$8:$S$801,16,FALSE),0)</f>
        <v>0</v>
      </c>
      <c r="AS660" s="50">
        <f>IFERROR(VLOOKUP(TEXT($A660,"000000"),[6]Página1!$A$8:$S$801,19,FALSE),0)</f>
        <v>0</v>
      </c>
      <c r="AT660" s="50">
        <f>IFERROR(VLOOKUP(TEXT($A660,"000000"),[7]Página1!$A$8:$R$814,12,FALSE),0)</f>
        <v>0</v>
      </c>
      <c r="AU660" s="50">
        <f>IFERROR(VLOOKUP(TEXT($A660,"000000"),[7]Página1!$A$8:$R$814,15,FALSE),0)</f>
        <v>0</v>
      </c>
      <c r="AV660" s="50">
        <f>IFERROR(VLOOKUP(TEXT($A660,"000000"),[7]Página1!$A$8:$R$814,18,FALSE),0)</f>
        <v>0</v>
      </c>
      <c r="AW660" s="50"/>
      <c r="AX660" s="51" t="e">
        <f t="shared" si="161"/>
        <v>#REF!</v>
      </c>
      <c r="AY660" s="51" t="e">
        <f t="shared" si="162"/>
        <v>#REF!</v>
      </c>
      <c r="AZ660" s="51" t="e">
        <f t="shared" si="163"/>
        <v>#REF!</v>
      </c>
      <c r="BA660" s="51" t="e">
        <f t="shared" si="164"/>
        <v>#REF!</v>
      </c>
      <c r="BB660" s="51">
        <f t="shared" si="165"/>
        <v>0</v>
      </c>
      <c r="BC660" s="51" t="e">
        <f t="shared" si="166"/>
        <v>#REF!</v>
      </c>
      <c r="BD660" s="51">
        <f t="shared" si="167"/>
        <v>0</v>
      </c>
      <c r="BE660" s="51">
        <f>IFERROR(VLOOKUP(A660,salario!A$2:P$91,11,FALSE),0)</f>
        <v>0</v>
      </c>
      <c r="BF660" s="51">
        <f>SUMIFS(topmanager!$D:$D,topmanager!$C:$C,rs_nova!$A660,topmanager!$A:$A,rs_nova!BF$2)</f>
        <v>0</v>
      </c>
      <c r="BG660" s="51">
        <f>SUMIFS(topmanager!$D:$D,topmanager!$C:$C,rs_nova!$A660,topmanager!$A:$A,rs_nova!BG$2)</f>
        <v>0</v>
      </c>
      <c r="BH660" s="51">
        <f>SUMIFS(topmanager!$D:$D,topmanager!$C:$C,rs_nova!$A660,topmanager!$A:$A,rs_nova!BH$2)</f>
        <v>0</v>
      </c>
      <c r="BI660" s="51">
        <f>SUMIFS(topmanager!$D:$D,topmanager!$C:$C,rs_nova!$A660,topmanager!$A:$A,rs_nova!BI$2)</f>
        <v>0</v>
      </c>
      <c r="BJ660" s="51">
        <f>SUMIFS(topmanager!$D:$D,topmanager!$C:$C,rs_nova!$A660,topmanager!$A:$A,rs_nova!BJ$2)+SUMIFS(topmanager!$D:$D,topmanager!$C:$C,rs_nova!$A660,topmanager!$A:$A,rs_nova!BJ$2+1)</f>
        <v>0</v>
      </c>
      <c r="BK660" s="51">
        <f>IFERROR(VLOOKUP(A660,[8]ferias!$C$4:$G$100,5,FALSE),0)</f>
        <v>0</v>
      </c>
      <c r="BL660" s="51">
        <f>SUMIFS(topmanager!$D:$D,topmanager!$C:$C,rs_nova!$A660,topmanager!$A:$A,rs_nova!BL$2)</f>
        <v>0</v>
      </c>
      <c r="BM660" s="51">
        <f>SUMIFS(topmanager!$D:$D,topmanager!$C:$C,rs_nova!$A660,topmanager!$A:$A,rs_nova!BM$2)+SUMIFS(topmanager!$D:$D,topmanager!$C:$C,rs_nova!$A664,topmanager!$A:$A,151)</f>
        <v>0</v>
      </c>
      <c r="BN660" s="51">
        <f t="shared" si="168"/>
        <v>0</v>
      </c>
    </row>
    <row r="661" spans="1:66">
      <c r="A661" s="47" t="e">
        <f>total!#REF!</f>
        <v>#REF!</v>
      </c>
      <c r="B661" s="47">
        <f t="shared" si="155"/>
        <v>0</v>
      </c>
      <c r="C661" s="48" t="e">
        <f>total!#REF!</f>
        <v>#REF!</v>
      </c>
      <c r="D661" s="49" t="str">
        <f>IFERROR(VLOOKUP(A661,salario!A$3:J$32,10,FALSE),"")</f>
        <v/>
      </c>
      <c r="E661" s="49" t="str">
        <f>IFERROR(IF(VLOOKUP(A661,salario!A$3:O$32,15,FALSE)="","",VLOOKUP(A661,salario!A$3:O$32,15,FALSE)),"")</f>
        <v/>
      </c>
      <c r="F661" s="47" t="str">
        <f>IFERROR(VLOOKUP(A661,[5]base_pessoal!$B$2:$P$1504,13,FALSE),"")</f>
        <v/>
      </c>
      <c r="G661" s="50">
        <f>IFERROR(VLOOKUP(A661,salario!A$2:P$91,11,FALSE),0)*B661/30</f>
        <v>0</v>
      </c>
      <c r="H661" s="50">
        <f>SUMIFS(topmanager!$D:$D,topmanager!$C:$C,rs_nova!$A661,topmanager!$A:$A,rs_nova!H$2)+SUMIFS(topmanager!$D:$D,topmanager!$C:$C,rs_nova!$A661,topmanager!$A:$A,63)</f>
        <v>0</v>
      </c>
      <c r="I661" s="50">
        <f>-SUMIFS(topmanager!$D:$D,topmanager!$C:$C,rs_nova!$A661,topmanager!$A:$A,rs_nova!I$2)</f>
        <v>0</v>
      </c>
      <c r="J661" s="50">
        <f>SUMIFS(topmanager!$D:$D,topmanager!$C:$C,rs_nova!$A661,topmanager!$A:$A,rs_nova!J$2)</f>
        <v>0</v>
      </c>
      <c r="K661" s="50">
        <f>SUMIFS(topmanager!$D:$D,topmanager!$C:$C,rs_nova!$A661,topmanager!$A:$A,rs_nova!K$2)+SUMIFS(topmanager!$D:$D,topmanager!$C:$C,rs_nova!$A661,topmanager!$A:$A,911)</f>
        <v>0</v>
      </c>
      <c r="L661" s="50">
        <f>SUMIFS(topmanager!$D:$D,topmanager!$C:$C,rs_nova!$A661,topmanager!$A:$A,rs_nova!L$2)</f>
        <v>0</v>
      </c>
      <c r="M661" s="50">
        <f>SUMIFS(topmanager!$D:$D,topmanager!$C:$C,rs_nova!$A661,topmanager!$A:$A,rs_nova!M$2)+SUMIFS(topmanager!$D:$D,topmanager!$C:$C,rs_nova!$A661,topmanager!$A:$A,908)+SUMIFS(topmanager!$D:$D,topmanager!$C:$C,rs_nova!$A661,topmanager!$A:$A,550)</f>
        <v>0</v>
      </c>
      <c r="N661" s="50">
        <f>SUMIFS(topmanager!$D:$D,topmanager!$C:$C,rs_nova!$A661,topmanager!$A:$A,rs_nova!N$2)</f>
        <v>0</v>
      </c>
      <c r="O661" s="51">
        <f t="shared" si="156"/>
        <v>0</v>
      </c>
      <c r="P661" s="50">
        <f>IFERROR(VLOOKUP($A661,total!$B$4:$AW$437,27,0),0)</f>
        <v>0</v>
      </c>
      <c r="Q661" s="50">
        <f>IFERROR(VLOOKUP($A661,total!$B$4:$AW$437,21,0),0)</f>
        <v>0</v>
      </c>
      <c r="R661" s="50">
        <f>IFERROR(VLOOKUP($A661,total!$B$4:$AW$437,25,0),0)+IFERROR(VLOOKUP($A661,total!$B$4:$AW$437,36,0),0)</f>
        <v>0</v>
      </c>
      <c r="S661" s="50">
        <f>IFERROR(VLOOKUP(A661,gympass!$A$2:$F$148,6,0),0)</f>
        <v>0</v>
      </c>
      <c r="T661" s="50">
        <f>IFERROR(VLOOKUP($A661,total!$B$4:$AW$437,42,0),0)</f>
        <v>0</v>
      </c>
      <c r="U661" s="50">
        <f>IFERROR(VLOOKUP($A661,total!$B$4:$AW$437,32,0),0)</f>
        <v>0</v>
      </c>
      <c r="V661" s="50">
        <f>IFERROR(VLOOKUP($A661,total!$B$4:$AW$437,28,0),0)</f>
        <v>0</v>
      </c>
      <c r="W661" s="50">
        <f>IFERROR(VLOOKUP($A661,total!$B$4:$AX$437,49,0),0)</f>
        <v>0</v>
      </c>
      <c r="X661" s="50"/>
      <c r="Y661" s="50">
        <f>IFERROR(VLOOKUP(A661,#REF!,4,0),0)</f>
        <v>0</v>
      </c>
      <c r="Z661" s="50">
        <f>IFERROR(VLOOKUP(B661,#REF!,8,0),0)</f>
        <v>0</v>
      </c>
      <c r="AA661" s="50">
        <f>IFERROR(VLOOKUP($A661,total!$B$4:$AW$437,45,0),0)</f>
        <v>0</v>
      </c>
      <c r="AB661" s="50">
        <f>IFERROR(VLOOKUP($A661,total!$B$4:$AW$437,48,0),0)</f>
        <v>0</v>
      </c>
      <c r="AC661" s="50">
        <f>IFERROR(VLOOKUP($A661,total!$B$4:$AB$437,19,0),0)</f>
        <v>0</v>
      </c>
      <c r="AD661" s="50">
        <f>IFERROR(VLOOKUP($A661,total!$B$4:$AB$437,10,0),0)</f>
        <v>0</v>
      </c>
      <c r="AE661" s="50">
        <f>IFERROR(VLOOKUP($A661,total!$B$4:$AB$437,13,0),0)-SUMIFS(topmanager!$D:$D,topmanager!$C:$C,rs_nova!$A665,topmanager!$A:$A,856)</f>
        <v>0</v>
      </c>
      <c r="AF661" s="50">
        <f>IFERROR(VLOOKUP($A661,total!$B$4:$AB$437,16,0),0)</f>
        <v>0</v>
      </c>
      <c r="AG661" s="50">
        <f>IFERROR(VLOOKUP($A661,total!$B$4:$AB$437,7,0),0)</f>
        <v>0</v>
      </c>
      <c r="AH661" s="50">
        <f>IFERROR(VLOOKUP($A661,total!$B$4:$AD$437,29,0),0)</f>
        <v>0</v>
      </c>
      <c r="AI661" s="50">
        <f>IFERROR(VLOOKUP(A661,total!$B$4:$AN$437,39,0),0)</f>
        <v>0</v>
      </c>
      <c r="AJ661" s="51">
        <f t="shared" si="157"/>
        <v>0</v>
      </c>
      <c r="AK661" s="50">
        <f t="shared" si="158"/>
        <v>0</v>
      </c>
      <c r="AL661" s="50">
        <f t="shared" si="159"/>
        <v>0</v>
      </c>
      <c r="AM661" s="50">
        <f t="shared" si="160"/>
        <v>0</v>
      </c>
      <c r="AN661" s="50" t="e">
        <f t="shared" si="154"/>
        <v>#REF!</v>
      </c>
      <c r="AO661" s="50" t="e">
        <f t="shared" si="154"/>
        <v>#REF!</v>
      </c>
      <c r="AP661" s="50" t="e">
        <f t="shared" si="154"/>
        <v>#REF!</v>
      </c>
      <c r="AQ661" s="50">
        <f>IFERROR(VLOOKUP(TEXT($A661,"000000"),[6]Página1!$A$8:$S$801,13,FALSE),0)</f>
        <v>0</v>
      </c>
      <c r="AR661" s="50">
        <f>IFERROR(VLOOKUP(TEXT($A661,"000000"),[6]Página1!$A$8:$S$801,16,FALSE),0)</f>
        <v>0</v>
      </c>
      <c r="AS661" s="50">
        <f>IFERROR(VLOOKUP(TEXT($A661,"000000"),[6]Página1!$A$8:$S$801,19,FALSE),0)</f>
        <v>0</v>
      </c>
      <c r="AT661" s="50">
        <f>IFERROR(VLOOKUP(TEXT($A661,"000000"),[7]Página1!$A$8:$R$814,12,FALSE),0)</f>
        <v>0</v>
      </c>
      <c r="AU661" s="50">
        <f>IFERROR(VLOOKUP(TEXT($A661,"000000"),[7]Página1!$A$8:$R$814,15,FALSE),0)</f>
        <v>0</v>
      </c>
      <c r="AV661" s="50">
        <f>IFERROR(VLOOKUP(TEXT($A661,"000000"),[7]Página1!$A$8:$R$814,18,FALSE),0)</f>
        <v>0</v>
      </c>
      <c r="AW661" s="50"/>
      <c r="AX661" s="51" t="e">
        <f t="shared" si="161"/>
        <v>#REF!</v>
      </c>
      <c r="AY661" s="51" t="e">
        <f t="shared" si="162"/>
        <v>#REF!</v>
      </c>
      <c r="AZ661" s="51" t="e">
        <f t="shared" si="163"/>
        <v>#REF!</v>
      </c>
      <c r="BA661" s="51" t="e">
        <f t="shared" si="164"/>
        <v>#REF!</v>
      </c>
      <c r="BB661" s="51">
        <f t="shared" si="165"/>
        <v>0</v>
      </c>
      <c r="BC661" s="51" t="e">
        <f t="shared" si="166"/>
        <v>#REF!</v>
      </c>
      <c r="BD661" s="51">
        <f t="shared" si="167"/>
        <v>0</v>
      </c>
      <c r="BE661" s="51">
        <f>IFERROR(VLOOKUP(A661,salario!A$2:P$91,11,FALSE),0)</f>
        <v>0</v>
      </c>
      <c r="BF661" s="51">
        <f>SUMIFS(topmanager!$D:$D,topmanager!$C:$C,rs_nova!$A661,topmanager!$A:$A,rs_nova!BF$2)</f>
        <v>0</v>
      </c>
      <c r="BG661" s="51">
        <f>SUMIFS(topmanager!$D:$D,topmanager!$C:$C,rs_nova!$A661,topmanager!$A:$A,rs_nova!BG$2)</f>
        <v>0</v>
      </c>
      <c r="BH661" s="51">
        <f>SUMIFS(topmanager!$D:$D,topmanager!$C:$C,rs_nova!$A661,topmanager!$A:$A,rs_nova!BH$2)</f>
        <v>0</v>
      </c>
      <c r="BI661" s="51">
        <f>SUMIFS(topmanager!$D:$D,topmanager!$C:$C,rs_nova!$A661,topmanager!$A:$A,rs_nova!BI$2)</f>
        <v>0</v>
      </c>
      <c r="BJ661" s="51">
        <f>SUMIFS(topmanager!$D:$D,topmanager!$C:$C,rs_nova!$A661,topmanager!$A:$A,rs_nova!BJ$2)+SUMIFS(topmanager!$D:$D,topmanager!$C:$C,rs_nova!$A661,topmanager!$A:$A,rs_nova!BJ$2+1)</f>
        <v>0</v>
      </c>
      <c r="BK661" s="51">
        <f>IFERROR(VLOOKUP(A661,[8]ferias!$C$4:$G$100,5,FALSE),0)</f>
        <v>0</v>
      </c>
      <c r="BL661" s="51">
        <f>SUMIFS(topmanager!$D:$D,topmanager!$C:$C,rs_nova!$A661,topmanager!$A:$A,rs_nova!BL$2)</f>
        <v>0</v>
      </c>
      <c r="BM661" s="51">
        <f>SUMIFS(topmanager!$D:$D,topmanager!$C:$C,rs_nova!$A661,topmanager!$A:$A,rs_nova!BM$2)+SUMIFS(topmanager!$D:$D,topmanager!$C:$C,rs_nova!$A665,topmanager!$A:$A,151)</f>
        <v>0</v>
      </c>
      <c r="BN661" s="51">
        <f t="shared" si="168"/>
        <v>0</v>
      </c>
    </row>
    <row r="662" spans="1:66">
      <c r="A662" s="47" t="e">
        <f>total!#REF!</f>
        <v>#REF!</v>
      </c>
      <c r="B662" s="47">
        <f t="shared" si="155"/>
        <v>0</v>
      </c>
      <c r="C662" s="48" t="e">
        <f>total!#REF!</f>
        <v>#REF!</v>
      </c>
      <c r="D662" s="49" t="str">
        <f>IFERROR(VLOOKUP(A662,salario!A$3:J$32,10,FALSE),"")</f>
        <v/>
      </c>
      <c r="E662" s="49" t="str">
        <f>IFERROR(IF(VLOOKUP(A662,salario!A$3:O$32,15,FALSE)="","",VLOOKUP(A662,salario!A$3:O$32,15,FALSE)),"")</f>
        <v/>
      </c>
      <c r="F662" s="47" t="str">
        <f>IFERROR(VLOOKUP(A662,[5]base_pessoal!$B$2:$P$1504,13,FALSE),"")</f>
        <v/>
      </c>
      <c r="G662" s="50">
        <f>IFERROR(VLOOKUP(A662,salario!A$2:P$91,11,FALSE),0)*B662/30</f>
        <v>0</v>
      </c>
      <c r="H662" s="50">
        <f>SUMIFS(topmanager!$D:$D,topmanager!$C:$C,rs_nova!$A662,topmanager!$A:$A,rs_nova!H$2)+SUMIFS(topmanager!$D:$D,topmanager!$C:$C,rs_nova!$A662,topmanager!$A:$A,63)</f>
        <v>0</v>
      </c>
      <c r="I662" s="50">
        <f>-SUMIFS(topmanager!$D:$D,topmanager!$C:$C,rs_nova!$A662,topmanager!$A:$A,rs_nova!I$2)</f>
        <v>0</v>
      </c>
      <c r="J662" s="50">
        <f>SUMIFS(topmanager!$D:$D,topmanager!$C:$C,rs_nova!$A662,topmanager!$A:$A,rs_nova!J$2)</f>
        <v>0</v>
      </c>
      <c r="K662" s="50">
        <f>SUMIFS(topmanager!$D:$D,topmanager!$C:$C,rs_nova!$A662,topmanager!$A:$A,rs_nova!K$2)+SUMIFS(topmanager!$D:$D,topmanager!$C:$C,rs_nova!$A662,topmanager!$A:$A,911)</f>
        <v>0</v>
      </c>
      <c r="L662" s="50">
        <f>SUMIFS(topmanager!$D:$D,topmanager!$C:$C,rs_nova!$A662,topmanager!$A:$A,rs_nova!L$2)</f>
        <v>0</v>
      </c>
      <c r="M662" s="50">
        <f>SUMIFS(topmanager!$D:$D,topmanager!$C:$C,rs_nova!$A662,topmanager!$A:$A,rs_nova!M$2)+SUMIFS(topmanager!$D:$D,topmanager!$C:$C,rs_nova!$A662,topmanager!$A:$A,908)+SUMIFS(topmanager!$D:$D,topmanager!$C:$C,rs_nova!$A662,topmanager!$A:$A,550)</f>
        <v>0</v>
      </c>
      <c r="N662" s="50">
        <f>SUMIFS(topmanager!$D:$D,topmanager!$C:$C,rs_nova!$A662,topmanager!$A:$A,rs_nova!N$2)</f>
        <v>0</v>
      </c>
      <c r="O662" s="51">
        <f t="shared" si="156"/>
        <v>0</v>
      </c>
      <c r="P662" s="50">
        <f>IFERROR(VLOOKUP($A662,total!$B$4:$AW$437,27,0),0)</f>
        <v>0</v>
      </c>
      <c r="Q662" s="50">
        <f>IFERROR(VLOOKUP($A662,total!$B$4:$AW$437,21,0),0)</f>
        <v>0</v>
      </c>
      <c r="R662" s="50">
        <f>IFERROR(VLOOKUP($A662,total!$B$4:$AW$437,25,0),0)+IFERROR(VLOOKUP($A662,total!$B$4:$AW$437,36,0),0)</f>
        <v>0</v>
      </c>
      <c r="S662" s="50">
        <f>IFERROR(VLOOKUP(A662,gympass!$A$2:$F$148,6,0),0)</f>
        <v>0</v>
      </c>
      <c r="T662" s="50">
        <f>IFERROR(VLOOKUP($A662,total!$B$4:$AW$437,42,0),0)</f>
        <v>0</v>
      </c>
      <c r="U662" s="50">
        <f>IFERROR(VLOOKUP($A662,total!$B$4:$AW$437,32,0),0)</f>
        <v>0</v>
      </c>
      <c r="V662" s="50">
        <f>IFERROR(VLOOKUP($A662,total!$B$4:$AW$437,28,0),0)</f>
        <v>0</v>
      </c>
      <c r="W662" s="50">
        <f>IFERROR(VLOOKUP($A662,total!$B$4:$AX$437,49,0),0)</f>
        <v>0</v>
      </c>
      <c r="X662" s="50"/>
      <c r="Y662" s="50">
        <f>IFERROR(VLOOKUP(A662,#REF!,4,0),0)</f>
        <v>0</v>
      </c>
      <c r="Z662" s="50">
        <f>IFERROR(VLOOKUP(B662,#REF!,8,0),0)</f>
        <v>0</v>
      </c>
      <c r="AA662" s="50">
        <f>IFERROR(VLOOKUP($A662,total!$B$4:$AW$437,45,0),0)</f>
        <v>0</v>
      </c>
      <c r="AB662" s="50">
        <f>IFERROR(VLOOKUP($A662,total!$B$4:$AW$437,48,0),0)</f>
        <v>0</v>
      </c>
      <c r="AC662" s="50">
        <f>IFERROR(VLOOKUP($A662,total!$B$4:$AB$437,19,0),0)</f>
        <v>0</v>
      </c>
      <c r="AD662" s="50">
        <f>IFERROR(VLOOKUP($A662,total!$B$4:$AB$437,10,0),0)</f>
        <v>0</v>
      </c>
      <c r="AE662" s="50">
        <f>IFERROR(VLOOKUP($A662,total!$B$4:$AB$437,13,0),0)-SUMIFS(topmanager!$D:$D,topmanager!$C:$C,rs_nova!$A666,topmanager!$A:$A,856)</f>
        <v>0</v>
      </c>
      <c r="AF662" s="50">
        <f>IFERROR(VLOOKUP($A662,total!$B$4:$AB$437,16,0),0)</f>
        <v>0</v>
      </c>
      <c r="AG662" s="50">
        <f>IFERROR(VLOOKUP($A662,total!$B$4:$AB$437,7,0),0)</f>
        <v>0</v>
      </c>
      <c r="AH662" s="50">
        <f>IFERROR(VLOOKUP($A662,total!$B$4:$AD$437,29,0),0)</f>
        <v>0</v>
      </c>
      <c r="AI662" s="50">
        <f>IFERROR(VLOOKUP(A662,total!$B$4:$AN$437,39,0),0)</f>
        <v>0</v>
      </c>
      <c r="AJ662" s="51">
        <f t="shared" si="157"/>
        <v>0</v>
      </c>
      <c r="AK662" s="50">
        <f t="shared" si="158"/>
        <v>0</v>
      </c>
      <c r="AL662" s="50">
        <f t="shared" si="159"/>
        <v>0</v>
      </c>
      <c r="AM662" s="50">
        <f t="shared" si="160"/>
        <v>0</v>
      </c>
      <c r="AN662" s="50" t="e">
        <f t="shared" si="154"/>
        <v>#REF!</v>
      </c>
      <c r="AO662" s="50" t="e">
        <f t="shared" si="154"/>
        <v>#REF!</v>
      </c>
      <c r="AP662" s="50" t="e">
        <f t="shared" si="154"/>
        <v>#REF!</v>
      </c>
      <c r="AQ662" s="50">
        <f>IFERROR(VLOOKUP(TEXT($A662,"000000"),[6]Página1!$A$8:$S$801,13,FALSE),0)</f>
        <v>0</v>
      </c>
      <c r="AR662" s="50">
        <f>IFERROR(VLOOKUP(TEXT($A662,"000000"),[6]Página1!$A$8:$S$801,16,FALSE),0)</f>
        <v>0</v>
      </c>
      <c r="AS662" s="50">
        <f>IFERROR(VLOOKUP(TEXT($A662,"000000"),[6]Página1!$A$8:$S$801,19,FALSE),0)</f>
        <v>0</v>
      </c>
      <c r="AT662" s="50">
        <f>IFERROR(VLOOKUP(TEXT($A662,"000000"),[7]Página1!$A$8:$R$814,12,FALSE),0)</f>
        <v>0</v>
      </c>
      <c r="AU662" s="50">
        <f>IFERROR(VLOOKUP(TEXT($A662,"000000"),[7]Página1!$A$8:$R$814,15,FALSE),0)</f>
        <v>0</v>
      </c>
      <c r="AV662" s="50">
        <f>IFERROR(VLOOKUP(TEXT($A662,"000000"),[7]Página1!$A$8:$R$814,18,FALSE),0)</f>
        <v>0</v>
      </c>
      <c r="AW662" s="50"/>
      <c r="AX662" s="51" t="e">
        <f t="shared" si="161"/>
        <v>#REF!</v>
      </c>
      <c r="AY662" s="51" t="e">
        <f t="shared" si="162"/>
        <v>#REF!</v>
      </c>
      <c r="AZ662" s="51" t="e">
        <f t="shared" si="163"/>
        <v>#REF!</v>
      </c>
      <c r="BA662" s="51" t="e">
        <f t="shared" si="164"/>
        <v>#REF!</v>
      </c>
      <c r="BB662" s="51">
        <f t="shared" si="165"/>
        <v>0</v>
      </c>
      <c r="BC662" s="51" t="e">
        <f t="shared" si="166"/>
        <v>#REF!</v>
      </c>
      <c r="BD662" s="51">
        <f t="shared" si="167"/>
        <v>0</v>
      </c>
      <c r="BE662" s="51">
        <f>IFERROR(VLOOKUP(A662,salario!A$2:P$91,11,FALSE),0)</f>
        <v>0</v>
      </c>
      <c r="BF662" s="51">
        <f>SUMIFS(topmanager!$D:$D,topmanager!$C:$C,rs_nova!$A662,topmanager!$A:$A,rs_nova!BF$2)</f>
        <v>0</v>
      </c>
      <c r="BG662" s="51">
        <f>SUMIFS(topmanager!$D:$D,topmanager!$C:$C,rs_nova!$A662,topmanager!$A:$A,rs_nova!BG$2)</f>
        <v>0</v>
      </c>
      <c r="BH662" s="51">
        <f>SUMIFS(topmanager!$D:$D,topmanager!$C:$C,rs_nova!$A662,topmanager!$A:$A,rs_nova!BH$2)</f>
        <v>0</v>
      </c>
      <c r="BI662" s="51">
        <f>SUMIFS(topmanager!$D:$D,topmanager!$C:$C,rs_nova!$A662,topmanager!$A:$A,rs_nova!BI$2)</f>
        <v>0</v>
      </c>
      <c r="BJ662" s="51">
        <f>SUMIFS(topmanager!$D:$D,topmanager!$C:$C,rs_nova!$A662,topmanager!$A:$A,rs_nova!BJ$2)+SUMIFS(topmanager!$D:$D,topmanager!$C:$C,rs_nova!$A662,topmanager!$A:$A,rs_nova!BJ$2+1)</f>
        <v>0</v>
      </c>
      <c r="BK662" s="51">
        <f>IFERROR(VLOOKUP(A662,[8]ferias!$C$4:$G$100,5,FALSE),0)</f>
        <v>0</v>
      </c>
      <c r="BL662" s="51">
        <f>SUMIFS(topmanager!$D:$D,topmanager!$C:$C,rs_nova!$A662,topmanager!$A:$A,rs_nova!BL$2)</f>
        <v>0</v>
      </c>
      <c r="BM662" s="51">
        <f>SUMIFS(topmanager!$D:$D,topmanager!$C:$C,rs_nova!$A662,topmanager!$A:$A,rs_nova!BM$2)+SUMIFS(topmanager!$D:$D,topmanager!$C:$C,rs_nova!$A666,topmanager!$A:$A,151)</f>
        <v>0</v>
      </c>
      <c r="BN662" s="51">
        <f t="shared" si="168"/>
        <v>0</v>
      </c>
    </row>
    <row r="663" spans="1:66">
      <c r="A663" s="47" t="e">
        <f>total!#REF!</f>
        <v>#REF!</v>
      </c>
      <c r="B663" s="47">
        <f t="shared" si="155"/>
        <v>0</v>
      </c>
      <c r="C663" s="48" t="e">
        <f>total!#REF!</f>
        <v>#REF!</v>
      </c>
      <c r="D663" s="49" t="str">
        <f>IFERROR(VLOOKUP(A663,salario!A$3:J$32,10,FALSE),"")</f>
        <v/>
      </c>
      <c r="E663" s="49" t="str">
        <f>IFERROR(IF(VLOOKUP(A663,salario!A$3:O$32,15,FALSE)="","",VLOOKUP(A663,salario!A$3:O$32,15,FALSE)),"")</f>
        <v/>
      </c>
      <c r="F663" s="47" t="str">
        <f>IFERROR(VLOOKUP(A663,[5]base_pessoal!$B$2:$P$1504,13,FALSE),"")</f>
        <v/>
      </c>
      <c r="G663" s="50">
        <f>IFERROR(VLOOKUP(A663,salario!A$2:P$91,11,FALSE),0)*B663/30</f>
        <v>0</v>
      </c>
      <c r="H663" s="50">
        <f>SUMIFS(topmanager!$D:$D,topmanager!$C:$C,rs_nova!$A663,topmanager!$A:$A,rs_nova!H$2)+SUMIFS(topmanager!$D:$D,topmanager!$C:$C,rs_nova!$A663,topmanager!$A:$A,63)</f>
        <v>0</v>
      </c>
      <c r="I663" s="50">
        <f>-SUMIFS(topmanager!$D:$D,topmanager!$C:$C,rs_nova!$A663,topmanager!$A:$A,rs_nova!I$2)</f>
        <v>0</v>
      </c>
      <c r="J663" s="50">
        <f>SUMIFS(topmanager!$D:$D,topmanager!$C:$C,rs_nova!$A663,topmanager!$A:$A,rs_nova!J$2)</f>
        <v>0</v>
      </c>
      <c r="K663" s="50">
        <f>SUMIFS(topmanager!$D:$D,topmanager!$C:$C,rs_nova!$A663,topmanager!$A:$A,rs_nova!K$2)+SUMIFS(topmanager!$D:$D,topmanager!$C:$C,rs_nova!$A663,topmanager!$A:$A,911)</f>
        <v>0</v>
      </c>
      <c r="L663" s="50">
        <f>SUMIFS(topmanager!$D:$D,topmanager!$C:$C,rs_nova!$A663,topmanager!$A:$A,rs_nova!L$2)</f>
        <v>0</v>
      </c>
      <c r="M663" s="50">
        <f>SUMIFS(topmanager!$D:$D,topmanager!$C:$C,rs_nova!$A663,topmanager!$A:$A,rs_nova!M$2)+SUMIFS(topmanager!$D:$D,topmanager!$C:$C,rs_nova!$A663,topmanager!$A:$A,908)+SUMIFS(topmanager!$D:$D,topmanager!$C:$C,rs_nova!$A663,topmanager!$A:$A,550)</f>
        <v>0</v>
      </c>
      <c r="N663" s="50">
        <f>SUMIFS(topmanager!$D:$D,topmanager!$C:$C,rs_nova!$A663,topmanager!$A:$A,rs_nova!N$2)</f>
        <v>0</v>
      </c>
      <c r="O663" s="51">
        <f t="shared" si="156"/>
        <v>0</v>
      </c>
      <c r="P663" s="50">
        <f>IFERROR(VLOOKUP($A663,total!$B$4:$AW$437,27,0),0)</f>
        <v>0</v>
      </c>
      <c r="Q663" s="50">
        <f>IFERROR(VLOOKUP($A663,total!$B$4:$AW$437,21,0),0)</f>
        <v>0</v>
      </c>
      <c r="R663" s="50">
        <f>IFERROR(VLOOKUP($A663,total!$B$4:$AW$437,25,0),0)+IFERROR(VLOOKUP($A663,total!$B$4:$AW$437,36,0),0)</f>
        <v>0</v>
      </c>
      <c r="S663" s="50">
        <f>IFERROR(VLOOKUP(A663,gympass!$A$2:$F$148,6,0),0)</f>
        <v>0</v>
      </c>
      <c r="T663" s="50">
        <f>IFERROR(VLOOKUP($A663,total!$B$4:$AW$437,42,0),0)</f>
        <v>0</v>
      </c>
      <c r="U663" s="50">
        <f>IFERROR(VLOOKUP($A663,total!$B$4:$AW$437,32,0),0)</f>
        <v>0</v>
      </c>
      <c r="V663" s="50">
        <f>IFERROR(VLOOKUP($A663,total!$B$4:$AW$437,28,0),0)</f>
        <v>0</v>
      </c>
      <c r="W663" s="50">
        <f>IFERROR(VLOOKUP($A663,total!$B$4:$AX$437,49,0),0)</f>
        <v>0</v>
      </c>
      <c r="X663" s="50"/>
      <c r="Y663" s="50">
        <f>IFERROR(VLOOKUP(A663,#REF!,4,0),0)</f>
        <v>0</v>
      </c>
      <c r="Z663" s="50">
        <f>IFERROR(VLOOKUP(B663,#REF!,8,0),0)</f>
        <v>0</v>
      </c>
      <c r="AA663" s="50">
        <f>IFERROR(VLOOKUP($A663,total!$B$4:$AW$437,45,0),0)</f>
        <v>0</v>
      </c>
      <c r="AB663" s="50">
        <f>IFERROR(VLOOKUP($A663,total!$B$4:$AW$437,48,0),0)</f>
        <v>0</v>
      </c>
      <c r="AC663" s="50">
        <f>IFERROR(VLOOKUP($A663,total!$B$4:$AB$437,19,0),0)</f>
        <v>0</v>
      </c>
      <c r="AD663" s="50">
        <f>IFERROR(VLOOKUP($A663,total!$B$4:$AB$437,10,0),0)</f>
        <v>0</v>
      </c>
      <c r="AE663" s="50">
        <f>IFERROR(VLOOKUP($A663,total!$B$4:$AB$437,13,0),0)-SUMIFS(topmanager!$D:$D,topmanager!$C:$C,rs_nova!$A667,topmanager!$A:$A,856)</f>
        <v>0</v>
      </c>
      <c r="AF663" s="50">
        <f>IFERROR(VLOOKUP($A663,total!$B$4:$AB$437,16,0),0)</f>
        <v>0</v>
      </c>
      <c r="AG663" s="50">
        <f>IFERROR(VLOOKUP($A663,total!$B$4:$AB$437,7,0),0)</f>
        <v>0</v>
      </c>
      <c r="AH663" s="50">
        <f>IFERROR(VLOOKUP($A663,total!$B$4:$AD$437,29,0),0)</f>
        <v>0</v>
      </c>
      <c r="AI663" s="50">
        <f>IFERROR(VLOOKUP(A663,total!$B$4:$AN$437,39,0),0)</f>
        <v>0</v>
      </c>
      <c r="AJ663" s="51">
        <f t="shared" si="157"/>
        <v>0</v>
      </c>
      <c r="AK663" s="50">
        <f t="shared" si="158"/>
        <v>0</v>
      </c>
      <c r="AL663" s="50">
        <f t="shared" si="159"/>
        <v>0</v>
      </c>
      <c r="AM663" s="50">
        <f t="shared" si="160"/>
        <v>0</v>
      </c>
      <c r="AN663" s="50" t="e">
        <f t="shared" ref="AN663:AP726" si="169">IF(AND($A663&gt;1000,$A663&lt;=1999),0,AN$5*$G663)</f>
        <v>#REF!</v>
      </c>
      <c r="AO663" s="50" t="e">
        <f t="shared" si="169"/>
        <v>#REF!</v>
      </c>
      <c r="AP663" s="50" t="e">
        <f t="shared" si="169"/>
        <v>#REF!</v>
      </c>
      <c r="AQ663" s="50">
        <f>IFERROR(VLOOKUP(TEXT($A663,"000000"),[6]Página1!$A$8:$S$801,13,FALSE),0)</f>
        <v>0</v>
      </c>
      <c r="AR663" s="50">
        <f>IFERROR(VLOOKUP(TEXT($A663,"000000"),[6]Página1!$A$8:$S$801,16,FALSE),0)</f>
        <v>0</v>
      </c>
      <c r="AS663" s="50">
        <f>IFERROR(VLOOKUP(TEXT($A663,"000000"),[6]Página1!$A$8:$S$801,19,FALSE),0)</f>
        <v>0</v>
      </c>
      <c r="AT663" s="50">
        <f>IFERROR(VLOOKUP(TEXT($A663,"000000"),[7]Página1!$A$8:$R$814,12,FALSE),0)</f>
        <v>0</v>
      </c>
      <c r="AU663" s="50">
        <f>IFERROR(VLOOKUP(TEXT($A663,"000000"),[7]Página1!$A$8:$R$814,15,FALSE),0)</f>
        <v>0</v>
      </c>
      <c r="AV663" s="50">
        <f>IFERROR(VLOOKUP(TEXT($A663,"000000"),[7]Página1!$A$8:$R$814,18,FALSE),0)</f>
        <v>0</v>
      </c>
      <c r="AW663" s="50"/>
      <c r="AX663" s="51" t="e">
        <f t="shared" si="161"/>
        <v>#REF!</v>
      </c>
      <c r="AY663" s="51" t="e">
        <f t="shared" si="162"/>
        <v>#REF!</v>
      </c>
      <c r="AZ663" s="51" t="e">
        <f t="shared" si="163"/>
        <v>#REF!</v>
      </c>
      <c r="BA663" s="51" t="e">
        <f t="shared" si="164"/>
        <v>#REF!</v>
      </c>
      <c r="BB663" s="51">
        <f t="shared" si="165"/>
        <v>0</v>
      </c>
      <c r="BC663" s="51" t="e">
        <f t="shared" si="166"/>
        <v>#REF!</v>
      </c>
      <c r="BD663" s="51">
        <f t="shared" si="167"/>
        <v>0</v>
      </c>
      <c r="BE663" s="51">
        <f>IFERROR(VLOOKUP(A663,salario!A$2:P$91,11,FALSE),0)</f>
        <v>0</v>
      </c>
      <c r="BF663" s="51">
        <f>SUMIFS(topmanager!$D:$D,topmanager!$C:$C,rs_nova!$A663,topmanager!$A:$A,rs_nova!BF$2)</f>
        <v>0</v>
      </c>
      <c r="BG663" s="51">
        <f>SUMIFS(topmanager!$D:$D,topmanager!$C:$C,rs_nova!$A663,topmanager!$A:$A,rs_nova!BG$2)</f>
        <v>0</v>
      </c>
      <c r="BH663" s="51">
        <f>SUMIFS(topmanager!$D:$D,topmanager!$C:$C,rs_nova!$A663,topmanager!$A:$A,rs_nova!BH$2)</f>
        <v>0</v>
      </c>
      <c r="BI663" s="51">
        <f>SUMIFS(topmanager!$D:$D,topmanager!$C:$C,rs_nova!$A663,topmanager!$A:$A,rs_nova!BI$2)</f>
        <v>0</v>
      </c>
      <c r="BJ663" s="51">
        <f>SUMIFS(topmanager!$D:$D,topmanager!$C:$C,rs_nova!$A663,topmanager!$A:$A,rs_nova!BJ$2)+SUMIFS(topmanager!$D:$D,topmanager!$C:$C,rs_nova!$A663,topmanager!$A:$A,rs_nova!BJ$2+1)</f>
        <v>0</v>
      </c>
      <c r="BK663" s="51">
        <f>IFERROR(VLOOKUP(A663,[8]ferias!$C$4:$G$100,5,FALSE),0)</f>
        <v>0</v>
      </c>
      <c r="BL663" s="51">
        <f>SUMIFS(topmanager!$D:$D,topmanager!$C:$C,rs_nova!$A663,topmanager!$A:$A,rs_nova!BL$2)</f>
        <v>0</v>
      </c>
      <c r="BM663" s="51">
        <f>SUMIFS(topmanager!$D:$D,topmanager!$C:$C,rs_nova!$A663,topmanager!$A:$A,rs_nova!BM$2)+SUMIFS(topmanager!$D:$D,topmanager!$C:$C,rs_nova!$A667,topmanager!$A:$A,151)</f>
        <v>0</v>
      </c>
      <c r="BN663" s="51">
        <f t="shared" si="168"/>
        <v>0</v>
      </c>
    </row>
    <row r="664" spans="1:66">
      <c r="A664" s="47" t="e">
        <f>total!#REF!</f>
        <v>#REF!</v>
      </c>
      <c r="B664" s="47">
        <f t="shared" si="155"/>
        <v>0</v>
      </c>
      <c r="C664" s="48" t="e">
        <f>total!#REF!</f>
        <v>#REF!</v>
      </c>
      <c r="D664" s="49" t="str">
        <f>IFERROR(VLOOKUP(A664,salario!A$3:J$32,10,FALSE),"")</f>
        <v/>
      </c>
      <c r="E664" s="49" t="str">
        <f>IFERROR(IF(VLOOKUP(A664,salario!A$3:O$32,15,FALSE)="","",VLOOKUP(A664,salario!A$3:O$32,15,FALSE)),"")</f>
        <v/>
      </c>
      <c r="F664" s="47" t="str">
        <f>IFERROR(VLOOKUP(A664,[5]base_pessoal!$B$2:$P$1504,13,FALSE),"")</f>
        <v/>
      </c>
      <c r="G664" s="50">
        <f>IFERROR(VLOOKUP(A664,salario!A$2:P$91,11,FALSE),0)*B664/30</f>
        <v>0</v>
      </c>
      <c r="H664" s="50">
        <f>SUMIFS(topmanager!$D:$D,topmanager!$C:$C,rs_nova!$A664,topmanager!$A:$A,rs_nova!H$2)+SUMIFS(topmanager!$D:$D,topmanager!$C:$C,rs_nova!$A664,topmanager!$A:$A,63)</f>
        <v>0</v>
      </c>
      <c r="I664" s="50">
        <f>-SUMIFS(topmanager!$D:$D,topmanager!$C:$C,rs_nova!$A664,topmanager!$A:$A,rs_nova!I$2)</f>
        <v>0</v>
      </c>
      <c r="J664" s="50">
        <f>SUMIFS(topmanager!$D:$D,topmanager!$C:$C,rs_nova!$A664,topmanager!$A:$A,rs_nova!J$2)</f>
        <v>0</v>
      </c>
      <c r="K664" s="50">
        <f>SUMIFS(topmanager!$D:$D,topmanager!$C:$C,rs_nova!$A664,topmanager!$A:$A,rs_nova!K$2)+SUMIFS(topmanager!$D:$D,topmanager!$C:$C,rs_nova!$A664,topmanager!$A:$A,911)</f>
        <v>0</v>
      </c>
      <c r="L664" s="50">
        <f>SUMIFS(topmanager!$D:$D,topmanager!$C:$C,rs_nova!$A664,topmanager!$A:$A,rs_nova!L$2)</f>
        <v>0</v>
      </c>
      <c r="M664" s="50">
        <f>SUMIFS(topmanager!$D:$D,topmanager!$C:$C,rs_nova!$A664,topmanager!$A:$A,rs_nova!M$2)+SUMIFS(topmanager!$D:$D,topmanager!$C:$C,rs_nova!$A664,topmanager!$A:$A,908)+SUMIFS(topmanager!$D:$D,topmanager!$C:$C,rs_nova!$A664,topmanager!$A:$A,550)</f>
        <v>0</v>
      </c>
      <c r="N664" s="50">
        <f>SUMIFS(topmanager!$D:$D,topmanager!$C:$C,rs_nova!$A664,topmanager!$A:$A,rs_nova!N$2)</f>
        <v>0</v>
      </c>
      <c r="O664" s="51">
        <f t="shared" si="156"/>
        <v>0</v>
      </c>
      <c r="P664" s="50">
        <f>IFERROR(VLOOKUP($A664,total!$B$4:$AW$437,27,0),0)</f>
        <v>0</v>
      </c>
      <c r="Q664" s="50">
        <f>IFERROR(VLOOKUP($A664,total!$B$4:$AW$437,21,0),0)</f>
        <v>0</v>
      </c>
      <c r="R664" s="50">
        <f>IFERROR(VLOOKUP($A664,total!$B$4:$AW$437,25,0),0)+IFERROR(VLOOKUP($A664,total!$B$4:$AW$437,36,0),0)</f>
        <v>0</v>
      </c>
      <c r="S664" s="50">
        <f>IFERROR(VLOOKUP(A664,gympass!$A$2:$F$148,6,0),0)</f>
        <v>0</v>
      </c>
      <c r="T664" s="50">
        <f>IFERROR(VLOOKUP($A664,total!$B$4:$AW$437,42,0),0)</f>
        <v>0</v>
      </c>
      <c r="U664" s="50">
        <f>IFERROR(VLOOKUP($A664,total!$B$4:$AW$437,32,0),0)</f>
        <v>0</v>
      </c>
      <c r="V664" s="50">
        <f>IFERROR(VLOOKUP($A664,total!$B$4:$AW$437,28,0),0)</f>
        <v>0</v>
      </c>
      <c r="W664" s="50">
        <f>IFERROR(VLOOKUP($A664,total!$B$4:$AX$437,49,0),0)</f>
        <v>0</v>
      </c>
      <c r="X664" s="50"/>
      <c r="Y664" s="50">
        <f>IFERROR(VLOOKUP(A664,#REF!,4,0),0)</f>
        <v>0</v>
      </c>
      <c r="Z664" s="50">
        <f>IFERROR(VLOOKUP(B664,#REF!,8,0),0)</f>
        <v>0</v>
      </c>
      <c r="AA664" s="50">
        <f>IFERROR(VLOOKUP($A664,total!$B$4:$AW$437,45,0),0)</f>
        <v>0</v>
      </c>
      <c r="AB664" s="50">
        <f>IFERROR(VLOOKUP($A664,total!$B$4:$AW$437,48,0),0)</f>
        <v>0</v>
      </c>
      <c r="AC664" s="50">
        <f>IFERROR(VLOOKUP($A664,total!$B$4:$AB$437,19,0),0)</f>
        <v>0</v>
      </c>
      <c r="AD664" s="50">
        <f>IFERROR(VLOOKUP($A664,total!$B$4:$AB$437,10,0),0)</f>
        <v>0</v>
      </c>
      <c r="AE664" s="50">
        <f>IFERROR(VLOOKUP($A664,total!$B$4:$AB$437,13,0),0)-SUMIFS(topmanager!$D:$D,topmanager!$C:$C,rs_nova!$A668,topmanager!$A:$A,856)</f>
        <v>0</v>
      </c>
      <c r="AF664" s="50">
        <f>IFERROR(VLOOKUP($A664,total!$B$4:$AB$437,16,0),0)</f>
        <v>0</v>
      </c>
      <c r="AG664" s="50">
        <f>IFERROR(VLOOKUP($A664,total!$B$4:$AB$437,7,0),0)</f>
        <v>0</v>
      </c>
      <c r="AH664" s="50">
        <f>IFERROR(VLOOKUP($A664,total!$B$4:$AD$437,29,0),0)</f>
        <v>0</v>
      </c>
      <c r="AI664" s="50">
        <f>IFERROR(VLOOKUP(A664,total!$B$4:$AN$437,39,0),0)</f>
        <v>0</v>
      </c>
      <c r="AJ664" s="51">
        <f t="shared" si="157"/>
        <v>0</v>
      </c>
      <c r="AK664" s="50">
        <f t="shared" si="158"/>
        <v>0</v>
      </c>
      <c r="AL664" s="50">
        <f t="shared" si="159"/>
        <v>0</v>
      </c>
      <c r="AM664" s="50">
        <f t="shared" si="160"/>
        <v>0</v>
      </c>
      <c r="AN664" s="50" t="e">
        <f t="shared" si="169"/>
        <v>#REF!</v>
      </c>
      <c r="AO664" s="50" t="e">
        <f t="shared" si="169"/>
        <v>#REF!</v>
      </c>
      <c r="AP664" s="50" t="e">
        <f t="shared" si="169"/>
        <v>#REF!</v>
      </c>
      <c r="AQ664" s="50">
        <f>IFERROR(VLOOKUP(TEXT($A664,"000000"),[6]Página1!$A$8:$S$801,13,FALSE),0)</f>
        <v>0</v>
      </c>
      <c r="AR664" s="50">
        <f>IFERROR(VLOOKUP(TEXT($A664,"000000"),[6]Página1!$A$8:$S$801,16,FALSE),0)</f>
        <v>0</v>
      </c>
      <c r="AS664" s="50">
        <f>IFERROR(VLOOKUP(TEXT($A664,"000000"),[6]Página1!$A$8:$S$801,19,FALSE),0)</f>
        <v>0</v>
      </c>
      <c r="AT664" s="50">
        <f>IFERROR(VLOOKUP(TEXT($A664,"000000"),[7]Página1!$A$8:$R$814,12,FALSE),0)</f>
        <v>0</v>
      </c>
      <c r="AU664" s="50">
        <f>IFERROR(VLOOKUP(TEXT($A664,"000000"),[7]Página1!$A$8:$R$814,15,FALSE),0)</f>
        <v>0</v>
      </c>
      <c r="AV664" s="50">
        <f>IFERROR(VLOOKUP(TEXT($A664,"000000"),[7]Página1!$A$8:$R$814,18,FALSE),0)</f>
        <v>0</v>
      </c>
      <c r="AW664" s="50"/>
      <c r="AX664" s="51" t="e">
        <f t="shared" si="161"/>
        <v>#REF!</v>
      </c>
      <c r="AY664" s="51" t="e">
        <f t="shared" si="162"/>
        <v>#REF!</v>
      </c>
      <c r="AZ664" s="51" t="e">
        <f t="shared" si="163"/>
        <v>#REF!</v>
      </c>
      <c r="BA664" s="51" t="e">
        <f t="shared" si="164"/>
        <v>#REF!</v>
      </c>
      <c r="BB664" s="51">
        <f t="shared" si="165"/>
        <v>0</v>
      </c>
      <c r="BC664" s="51" t="e">
        <f t="shared" si="166"/>
        <v>#REF!</v>
      </c>
      <c r="BD664" s="51">
        <f t="shared" si="167"/>
        <v>0</v>
      </c>
      <c r="BE664" s="51">
        <f>IFERROR(VLOOKUP(A664,salario!A$2:P$91,11,FALSE),0)</f>
        <v>0</v>
      </c>
      <c r="BF664" s="51">
        <f>SUMIFS(topmanager!$D:$D,topmanager!$C:$C,rs_nova!$A664,topmanager!$A:$A,rs_nova!BF$2)</f>
        <v>0</v>
      </c>
      <c r="BG664" s="51">
        <f>SUMIFS(topmanager!$D:$D,topmanager!$C:$C,rs_nova!$A664,topmanager!$A:$A,rs_nova!BG$2)</f>
        <v>0</v>
      </c>
      <c r="BH664" s="51">
        <f>SUMIFS(topmanager!$D:$D,topmanager!$C:$C,rs_nova!$A664,topmanager!$A:$A,rs_nova!BH$2)</f>
        <v>0</v>
      </c>
      <c r="BI664" s="51">
        <f>SUMIFS(topmanager!$D:$D,topmanager!$C:$C,rs_nova!$A664,topmanager!$A:$A,rs_nova!BI$2)</f>
        <v>0</v>
      </c>
      <c r="BJ664" s="51">
        <f>SUMIFS(topmanager!$D:$D,topmanager!$C:$C,rs_nova!$A664,topmanager!$A:$A,rs_nova!BJ$2)+SUMIFS(topmanager!$D:$D,topmanager!$C:$C,rs_nova!$A664,topmanager!$A:$A,rs_nova!BJ$2+1)</f>
        <v>0</v>
      </c>
      <c r="BK664" s="51">
        <f>IFERROR(VLOOKUP(A664,[8]ferias!$C$4:$G$100,5,FALSE),0)</f>
        <v>0</v>
      </c>
      <c r="BL664" s="51">
        <f>SUMIFS(topmanager!$D:$D,topmanager!$C:$C,rs_nova!$A664,topmanager!$A:$A,rs_nova!BL$2)</f>
        <v>0</v>
      </c>
      <c r="BM664" s="51">
        <f>SUMIFS(topmanager!$D:$D,topmanager!$C:$C,rs_nova!$A664,topmanager!$A:$A,rs_nova!BM$2)+SUMIFS(topmanager!$D:$D,topmanager!$C:$C,rs_nova!$A668,topmanager!$A:$A,151)</f>
        <v>0</v>
      </c>
      <c r="BN664" s="51">
        <f t="shared" si="168"/>
        <v>0</v>
      </c>
    </row>
    <row r="665" spans="1:66">
      <c r="A665" s="47" t="e">
        <f>total!#REF!</f>
        <v>#REF!</v>
      </c>
      <c r="B665" s="47">
        <f t="shared" si="155"/>
        <v>0</v>
      </c>
      <c r="C665" s="48" t="e">
        <f>total!#REF!</f>
        <v>#REF!</v>
      </c>
      <c r="D665" s="49" t="str">
        <f>IFERROR(VLOOKUP(A665,salario!A$3:J$32,10,FALSE),"")</f>
        <v/>
      </c>
      <c r="E665" s="49" t="str">
        <f>IFERROR(IF(VLOOKUP(A665,salario!A$3:O$32,15,FALSE)="","",VLOOKUP(A665,salario!A$3:O$32,15,FALSE)),"")</f>
        <v/>
      </c>
      <c r="F665" s="47" t="str">
        <f>IFERROR(VLOOKUP(A665,[5]base_pessoal!$B$2:$P$1504,13,FALSE),"")</f>
        <v/>
      </c>
      <c r="G665" s="50">
        <f>IFERROR(VLOOKUP(A665,salario!A$2:P$91,11,FALSE),0)*B665/30</f>
        <v>0</v>
      </c>
      <c r="H665" s="50">
        <f>SUMIFS(topmanager!$D:$D,topmanager!$C:$C,rs_nova!$A665,topmanager!$A:$A,rs_nova!H$2)+SUMIFS(topmanager!$D:$D,topmanager!$C:$C,rs_nova!$A665,topmanager!$A:$A,63)</f>
        <v>0</v>
      </c>
      <c r="I665" s="50">
        <f>-SUMIFS(topmanager!$D:$D,topmanager!$C:$C,rs_nova!$A665,topmanager!$A:$A,rs_nova!I$2)</f>
        <v>0</v>
      </c>
      <c r="J665" s="50">
        <f>SUMIFS(topmanager!$D:$D,topmanager!$C:$C,rs_nova!$A665,topmanager!$A:$A,rs_nova!J$2)</f>
        <v>0</v>
      </c>
      <c r="K665" s="50">
        <f>SUMIFS(topmanager!$D:$D,topmanager!$C:$C,rs_nova!$A665,topmanager!$A:$A,rs_nova!K$2)+SUMIFS(topmanager!$D:$D,topmanager!$C:$C,rs_nova!$A665,topmanager!$A:$A,911)</f>
        <v>0</v>
      </c>
      <c r="L665" s="50">
        <f>SUMIFS(topmanager!$D:$D,topmanager!$C:$C,rs_nova!$A665,topmanager!$A:$A,rs_nova!L$2)</f>
        <v>0</v>
      </c>
      <c r="M665" s="50">
        <f>SUMIFS(topmanager!$D:$D,topmanager!$C:$C,rs_nova!$A665,topmanager!$A:$A,rs_nova!M$2)+SUMIFS(topmanager!$D:$D,topmanager!$C:$C,rs_nova!$A665,topmanager!$A:$A,908)+SUMIFS(topmanager!$D:$D,topmanager!$C:$C,rs_nova!$A665,topmanager!$A:$A,550)</f>
        <v>0</v>
      </c>
      <c r="N665" s="50">
        <f>SUMIFS(topmanager!$D:$D,topmanager!$C:$C,rs_nova!$A665,topmanager!$A:$A,rs_nova!N$2)</f>
        <v>0</v>
      </c>
      <c r="O665" s="51">
        <f t="shared" si="156"/>
        <v>0</v>
      </c>
      <c r="P665" s="50">
        <f>IFERROR(VLOOKUP($A665,total!$B$4:$AW$437,27,0),0)</f>
        <v>0</v>
      </c>
      <c r="Q665" s="50">
        <f>IFERROR(VLOOKUP($A665,total!$B$4:$AW$437,21,0),0)</f>
        <v>0</v>
      </c>
      <c r="R665" s="50">
        <f>IFERROR(VLOOKUP($A665,total!$B$4:$AW$437,25,0),0)+IFERROR(VLOOKUP($A665,total!$B$4:$AW$437,36,0),0)</f>
        <v>0</v>
      </c>
      <c r="S665" s="50">
        <f>IFERROR(VLOOKUP(A665,gympass!$A$2:$F$148,6,0),0)</f>
        <v>0</v>
      </c>
      <c r="T665" s="50">
        <f>IFERROR(VLOOKUP($A665,total!$B$4:$AW$437,42,0),0)</f>
        <v>0</v>
      </c>
      <c r="U665" s="50">
        <f>IFERROR(VLOOKUP($A665,total!$B$4:$AW$437,32,0),0)</f>
        <v>0</v>
      </c>
      <c r="V665" s="50">
        <f>IFERROR(VLOOKUP($A665,total!$B$4:$AW$437,28,0),0)</f>
        <v>0</v>
      </c>
      <c r="W665" s="50">
        <f>IFERROR(VLOOKUP($A665,total!$B$4:$AX$437,49,0),0)</f>
        <v>0</v>
      </c>
      <c r="X665" s="50"/>
      <c r="Y665" s="50">
        <f>IFERROR(VLOOKUP(A665,#REF!,4,0),0)</f>
        <v>0</v>
      </c>
      <c r="Z665" s="50">
        <f>IFERROR(VLOOKUP(B665,#REF!,8,0),0)</f>
        <v>0</v>
      </c>
      <c r="AA665" s="50">
        <f>IFERROR(VLOOKUP($A665,total!$B$4:$AW$437,45,0),0)</f>
        <v>0</v>
      </c>
      <c r="AB665" s="50">
        <f>IFERROR(VLOOKUP($A665,total!$B$4:$AW$437,48,0),0)</f>
        <v>0</v>
      </c>
      <c r="AC665" s="50">
        <f>IFERROR(VLOOKUP($A665,total!$B$4:$AB$437,19,0),0)</f>
        <v>0</v>
      </c>
      <c r="AD665" s="50">
        <f>IFERROR(VLOOKUP($A665,total!$B$4:$AB$437,10,0),0)</f>
        <v>0</v>
      </c>
      <c r="AE665" s="50">
        <f>IFERROR(VLOOKUP($A665,total!$B$4:$AB$437,13,0),0)-SUMIFS(topmanager!$D:$D,topmanager!$C:$C,rs_nova!$A669,topmanager!$A:$A,856)</f>
        <v>0</v>
      </c>
      <c r="AF665" s="50">
        <f>IFERROR(VLOOKUP($A665,total!$B$4:$AB$437,16,0),0)</f>
        <v>0</v>
      </c>
      <c r="AG665" s="50">
        <f>IFERROR(VLOOKUP($A665,total!$B$4:$AB$437,7,0),0)</f>
        <v>0</v>
      </c>
      <c r="AH665" s="50">
        <f>IFERROR(VLOOKUP($A665,total!$B$4:$AD$437,29,0),0)</f>
        <v>0</v>
      </c>
      <c r="AI665" s="50">
        <f>IFERROR(VLOOKUP(A665,total!$B$4:$AN$437,39,0),0)</f>
        <v>0</v>
      </c>
      <c r="AJ665" s="51">
        <f t="shared" si="157"/>
        <v>0</v>
      </c>
      <c r="AK665" s="50">
        <f t="shared" si="158"/>
        <v>0</v>
      </c>
      <c r="AL665" s="50">
        <f t="shared" si="159"/>
        <v>0</v>
      </c>
      <c r="AM665" s="50">
        <f t="shared" si="160"/>
        <v>0</v>
      </c>
      <c r="AN665" s="50" t="e">
        <f t="shared" si="169"/>
        <v>#REF!</v>
      </c>
      <c r="AO665" s="50" t="e">
        <f t="shared" si="169"/>
        <v>#REF!</v>
      </c>
      <c r="AP665" s="50" t="e">
        <f t="shared" si="169"/>
        <v>#REF!</v>
      </c>
      <c r="AQ665" s="50">
        <f>IFERROR(VLOOKUP(TEXT($A665,"000000"),[6]Página1!$A$8:$S$801,13,FALSE),0)</f>
        <v>0</v>
      </c>
      <c r="AR665" s="50">
        <f>IFERROR(VLOOKUP(TEXT($A665,"000000"),[6]Página1!$A$8:$S$801,16,FALSE),0)</f>
        <v>0</v>
      </c>
      <c r="AS665" s="50">
        <f>IFERROR(VLOOKUP(TEXT($A665,"000000"),[6]Página1!$A$8:$S$801,19,FALSE),0)</f>
        <v>0</v>
      </c>
      <c r="AT665" s="50">
        <f>IFERROR(VLOOKUP(TEXT($A665,"000000"),[7]Página1!$A$8:$R$814,12,FALSE),0)</f>
        <v>0</v>
      </c>
      <c r="AU665" s="50">
        <f>IFERROR(VLOOKUP(TEXT($A665,"000000"),[7]Página1!$A$8:$R$814,15,FALSE),0)</f>
        <v>0</v>
      </c>
      <c r="AV665" s="50">
        <f>IFERROR(VLOOKUP(TEXT($A665,"000000"),[7]Página1!$A$8:$R$814,18,FALSE),0)</f>
        <v>0</v>
      </c>
      <c r="AW665" s="50"/>
      <c r="AX665" s="51" t="e">
        <f t="shared" si="161"/>
        <v>#REF!</v>
      </c>
      <c r="AY665" s="51" t="e">
        <f t="shared" si="162"/>
        <v>#REF!</v>
      </c>
      <c r="AZ665" s="51" t="e">
        <f t="shared" si="163"/>
        <v>#REF!</v>
      </c>
      <c r="BA665" s="51" t="e">
        <f t="shared" si="164"/>
        <v>#REF!</v>
      </c>
      <c r="BB665" s="51">
        <f t="shared" si="165"/>
        <v>0</v>
      </c>
      <c r="BC665" s="51" t="e">
        <f t="shared" si="166"/>
        <v>#REF!</v>
      </c>
      <c r="BD665" s="51">
        <f t="shared" si="167"/>
        <v>0</v>
      </c>
      <c r="BE665" s="51">
        <f>IFERROR(VLOOKUP(A665,salario!A$2:P$91,11,FALSE),0)</f>
        <v>0</v>
      </c>
      <c r="BF665" s="51">
        <f>SUMIFS(topmanager!$D:$D,topmanager!$C:$C,rs_nova!$A665,topmanager!$A:$A,rs_nova!BF$2)</f>
        <v>0</v>
      </c>
      <c r="BG665" s="51">
        <f>SUMIFS(topmanager!$D:$D,topmanager!$C:$C,rs_nova!$A665,topmanager!$A:$A,rs_nova!BG$2)</f>
        <v>0</v>
      </c>
      <c r="BH665" s="51">
        <f>SUMIFS(topmanager!$D:$D,topmanager!$C:$C,rs_nova!$A665,topmanager!$A:$A,rs_nova!BH$2)</f>
        <v>0</v>
      </c>
      <c r="BI665" s="51">
        <f>SUMIFS(topmanager!$D:$D,topmanager!$C:$C,rs_nova!$A665,topmanager!$A:$A,rs_nova!BI$2)</f>
        <v>0</v>
      </c>
      <c r="BJ665" s="51">
        <f>SUMIFS(topmanager!$D:$D,topmanager!$C:$C,rs_nova!$A665,topmanager!$A:$A,rs_nova!BJ$2)+SUMIFS(topmanager!$D:$D,topmanager!$C:$C,rs_nova!$A665,topmanager!$A:$A,rs_nova!BJ$2+1)</f>
        <v>0</v>
      </c>
      <c r="BK665" s="51">
        <f>IFERROR(VLOOKUP(A665,[8]ferias!$C$4:$G$100,5,FALSE),0)</f>
        <v>0</v>
      </c>
      <c r="BL665" s="51">
        <f>SUMIFS(topmanager!$D:$D,topmanager!$C:$C,rs_nova!$A665,topmanager!$A:$A,rs_nova!BL$2)</f>
        <v>0</v>
      </c>
      <c r="BM665" s="51">
        <f>SUMIFS(topmanager!$D:$D,topmanager!$C:$C,rs_nova!$A665,topmanager!$A:$A,rs_nova!BM$2)+SUMIFS(topmanager!$D:$D,topmanager!$C:$C,rs_nova!$A669,topmanager!$A:$A,151)</f>
        <v>0</v>
      </c>
      <c r="BN665" s="51">
        <f t="shared" si="168"/>
        <v>0</v>
      </c>
    </row>
    <row r="666" spans="1:66">
      <c r="A666" s="47" t="e">
        <f>total!#REF!</f>
        <v>#REF!</v>
      </c>
      <c r="B666" s="47">
        <f t="shared" si="155"/>
        <v>0</v>
      </c>
      <c r="C666" s="48" t="e">
        <f>total!#REF!</f>
        <v>#REF!</v>
      </c>
      <c r="D666" s="49" t="str">
        <f>IFERROR(VLOOKUP(A666,salario!A$3:J$32,10,FALSE),"")</f>
        <v/>
      </c>
      <c r="E666" s="49" t="str">
        <f>IFERROR(IF(VLOOKUP(A666,salario!A$3:O$32,15,FALSE)="","",VLOOKUP(A666,salario!A$3:O$32,15,FALSE)),"")</f>
        <v/>
      </c>
      <c r="F666" s="47" t="str">
        <f>IFERROR(VLOOKUP(A666,[5]base_pessoal!$B$2:$P$1504,13,FALSE),"")</f>
        <v/>
      </c>
      <c r="G666" s="50">
        <f>IFERROR(VLOOKUP(A666,salario!A$2:P$91,11,FALSE),0)*B666/30</f>
        <v>0</v>
      </c>
      <c r="H666" s="50">
        <f>SUMIFS(topmanager!$D:$D,topmanager!$C:$C,rs_nova!$A666,topmanager!$A:$A,rs_nova!H$2)+SUMIFS(topmanager!$D:$D,topmanager!$C:$C,rs_nova!$A666,topmanager!$A:$A,63)</f>
        <v>0</v>
      </c>
      <c r="I666" s="50">
        <f>-SUMIFS(topmanager!$D:$D,topmanager!$C:$C,rs_nova!$A666,topmanager!$A:$A,rs_nova!I$2)</f>
        <v>0</v>
      </c>
      <c r="J666" s="50">
        <f>SUMIFS(topmanager!$D:$D,topmanager!$C:$C,rs_nova!$A666,topmanager!$A:$A,rs_nova!J$2)</f>
        <v>0</v>
      </c>
      <c r="K666" s="50">
        <f>SUMIFS(topmanager!$D:$D,topmanager!$C:$C,rs_nova!$A666,topmanager!$A:$A,rs_nova!K$2)+SUMIFS(topmanager!$D:$D,topmanager!$C:$C,rs_nova!$A666,topmanager!$A:$A,911)</f>
        <v>0</v>
      </c>
      <c r="L666" s="50">
        <f>SUMIFS(topmanager!$D:$D,topmanager!$C:$C,rs_nova!$A666,topmanager!$A:$A,rs_nova!L$2)</f>
        <v>0</v>
      </c>
      <c r="M666" s="50">
        <f>SUMIFS(topmanager!$D:$D,topmanager!$C:$C,rs_nova!$A666,topmanager!$A:$A,rs_nova!M$2)+SUMIFS(topmanager!$D:$D,topmanager!$C:$C,rs_nova!$A666,topmanager!$A:$A,908)+SUMIFS(topmanager!$D:$D,topmanager!$C:$C,rs_nova!$A666,topmanager!$A:$A,550)</f>
        <v>0</v>
      </c>
      <c r="N666" s="50">
        <f>SUMIFS(topmanager!$D:$D,topmanager!$C:$C,rs_nova!$A666,topmanager!$A:$A,rs_nova!N$2)</f>
        <v>0</v>
      </c>
      <c r="O666" s="51">
        <f t="shared" si="156"/>
        <v>0</v>
      </c>
      <c r="P666" s="50">
        <f>IFERROR(VLOOKUP($A666,total!$B$4:$AW$437,27,0),0)</f>
        <v>0</v>
      </c>
      <c r="Q666" s="50">
        <f>IFERROR(VLOOKUP($A666,total!$B$4:$AW$437,21,0),0)</f>
        <v>0</v>
      </c>
      <c r="R666" s="50">
        <f>IFERROR(VLOOKUP($A666,total!$B$4:$AW$437,25,0),0)+IFERROR(VLOOKUP($A666,total!$B$4:$AW$437,36,0),0)</f>
        <v>0</v>
      </c>
      <c r="S666" s="50">
        <f>IFERROR(VLOOKUP(A666,gympass!$A$2:$F$148,6,0),0)</f>
        <v>0</v>
      </c>
      <c r="T666" s="50">
        <f>IFERROR(VLOOKUP($A666,total!$B$4:$AW$437,42,0),0)</f>
        <v>0</v>
      </c>
      <c r="U666" s="50">
        <f>IFERROR(VLOOKUP($A666,total!$B$4:$AW$437,32,0),0)</f>
        <v>0</v>
      </c>
      <c r="V666" s="50">
        <f>IFERROR(VLOOKUP($A666,total!$B$4:$AW$437,28,0),0)</f>
        <v>0</v>
      </c>
      <c r="W666" s="50">
        <f>IFERROR(VLOOKUP($A666,total!$B$4:$AX$437,49,0),0)</f>
        <v>0</v>
      </c>
      <c r="X666" s="50"/>
      <c r="Y666" s="50">
        <f>IFERROR(VLOOKUP(A666,#REF!,4,0),0)</f>
        <v>0</v>
      </c>
      <c r="Z666" s="50">
        <f>IFERROR(VLOOKUP(B666,#REF!,8,0),0)</f>
        <v>0</v>
      </c>
      <c r="AA666" s="50">
        <f>IFERROR(VLOOKUP($A666,total!$B$4:$AW$437,45,0),0)</f>
        <v>0</v>
      </c>
      <c r="AB666" s="50">
        <f>IFERROR(VLOOKUP($A666,total!$B$4:$AW$437,48,0),0)</f>
        <v>0</v>
      </c>
      <c r="AC666" s="50">
        <f>IFERROR(VLOOKUP($A666,total!$B$4:$AB$437,19,0),0)</f>
        <v>0</v>
      </c>
      <c r="AD666" s="50">
        <f>IFERROR(VLOOKUP($A666,total!$B$4:$AB$437,10,0),0)</f>
        <v>0</v>
      </c>
      <c r="AE666" s="50">
        <f>IFERROR(VLOOKUP($A666,total!$B$4:$AB$437,13,0),0)-SUMIFS(topmanager!$D:$D,topmanager!$C:$C,rs_nova!$A670,topmanager!$A:$A,856)</f>
        <v>0</v>
      </c>
      <c r="AF666" s="50">
        <f>IFERROR(VLOOKUP($A666,total!$B$4:$AB$437,16,0),0)</f>
        <v>0</v>
      </c>
      <c r="AG666" s="50">
        <f>IFERROR(VLOOKUP($A666,total!$B$4:$AB$437,7,0),0)</f>
        <v>0</v>
      </c>
      <c r="AH666" s="50">
        <f>IFERROR(VLOOKUP($A666,total!$B$4:$AD$437,29,0),0)</f>
        <v>0</v>
      </c>
      <c r="AI666" s="50">
        <f>IFERROR(VLOOKUP(A666,total!$B$4:$AN$437,39,0),0)</f>
        <v>0</v>
      </c>
      <c r="AJ666" s="51">
        <f t="shared" si="157"/>
        <v>0</v>
      </c>
      <c r="AK666" s="50">
        <f t="shared" si="158"/>
        <v>0</v>
      </c>
      <c r="AL666" s="50">
        <f t="shared" si="159"/>
        <v>0</v>
      </c>
      <c r="AM666" s="50">
        <f t="shared" si="160"/>
        <v>0</v>
      </c>
      <c r="AN666" s="50" t="e">
        <f t="shared" si="169"/>
        <v>#REF!</v>
      </c>
      <c r="AO666" s="50" t="e">
        <f t="shared" si="169"/>
        <v>#REF!</v>
      </c>
      <c r="AP666" s="50" t="e">
        <f t="shared" si="169"/>
        <v>#REF!</v>
      </c>
      <c r="AQ666" s="50">
        <f>IFERROR(VLOOKUP(TEXT($A666,"000000"),[6]Página1!$A$8:$S$801,13,FALSE),0)</f>
        <v>0</v>
      </c>
      <c r="AR666" s="50">
        <f>IFERROR(VLOOKUP(TEXT($A666,"000000"),[6]Página1!$A$8:$S$801,16,FALSE),0)</f>
        <v>0</v>
      </c>
      <c r="AS666" s="50">
        <f>IFERROR(VLOOKUP(TEXT($A666,"000000"),[6]Página1!$A$8:$S$801,19,FALSE),0)</f>
        <v>0</v>
      </c>
      <c r="AT666" s="50">
        <f>IFERROR(VLOOKUP(TEXT($A666,"000000"),[7]Página1!$A$8:$R$814,12,FALSE),0)</f>
        <v>0</v>
      </c>
      <c r="AU666" s="50">
        <f>IFERROR(VLOOKUP(TEXT($A666,"000000"),[7]Página1!$A$8:$R$814,15,FALSE),0)</f>
        <v>0</v>
      </c>
      <c r="AV666" s="50">
        <f>IFERROR(VLOOKUP(TEXT($A666,"000000"),[7]Página1!$A$8:$R$814,18,FALSE),0)</f>
        <v>0</v>
      </c>
      <c r="AW666" s="50"/>
      <c r="AX666" s="51" t="e">
        <f t="shared" si="161"/>
        <v>#REF!</v>
      </c>
      <c r="AY666" s="51" t="e">
        <f t="shared" si="162"/>
        <v>#REF!</v>
      </c>
      <c r="AZ666" s="51" t="e">
        <f t="shared" si="163"/>
        <v>#REF!</v>
      </c>
      <c r="BA666" s="51" t="e">
        <f t="shared" si="164"/>
        <v>#REF!</v>
      </c>
      <c r="BB666" s="51">
        <f t="shared" si="165"/>
        <v>0</v>
      </c>
      <c r="BC666" s="51" t="e">
        <f t="shared" si="166"/>
        <v>#REF!</v>
      </c>
      <c r="BD666" s="51">
        <f t="shared" si="167"/>
        <v>0</v>
      </c>
      <c r="BE666" s="51">
        <f>IFERROR(VLOOKUP(A666,salario!A$2:P$91,11,FALSE),0)</f>
        <v>0</v>
      </c>
      <c r="BF666" s="51">
        <f>SUMIFS(topmanager!$D:$D,topmanager!$C:$C,rs_nova!$A666,topmanager!$A:$A,rs_nova!BF$2)</f>
        <v>0</v>
      </c>
      <c r="BG666" s="51">
        <f>SUMIFS(topmanager!$D:$D,topmanager!$C:$C,rs_nova!$A666,topmanager!$A:$A,rs_nova!BG$2)</f>
        <v>0</v>
      </c>
      <c r="BH666" s="51">
        <f>SUMIFS(topmanager!$D:$D,topmanager!$C:$C,rs_nova!$A666,topmanager!$A:$A,rs_nova!BH$2)</f>
        <v>0</v>
      </c>
      <c r="BI666" s="51">
        <f>SUMIFS(topmanager!$D:$D,topmanager!$C:$C,rs_nova!$A666,topmanager!$A:$A,rs_nova!BI$2)</f>
        <v>0</v>
      </c>
      <c r="BJ666" s="51">
        <f>SUMIFS(topmanager!$D:$D,topmanager!$C:$C,rs_nova!$A666,topmanager!$A:$A,rs_nova!BJ$2)+SUMIFS(topmanager!$D:$D,topmanager!$C:$C,rs_nova!$A666,topmanager!$A:$A,rs_nova!BJ$2+1)</f>
        <v>0</v>
      </c>
      <c r="BK666" s="51">
        <f>IFERROR(VLOOKUP(A666,[8]ferias!$C$4:$G$100,5,FALSE),0)</f>
        <v>0</v>
      </c>
      <c r="BL666" s="51">
        <f>SUMIFS(topmanager!$D:$D,topmanager!$C:$C,rs_nova!$A666,topmanager!$A:$A,rs_nova!BL$2)</f>
        <v>0</v>
      </c>
      <c r="BM666" s="51">
        <f>SUMIFS(topmanager!$D:$D,topmanager!$C:$C,rs_nova!$A666,topmanager!$A:$A,rs_nova!BM$2)+SUMIFS(topmanager!$D:$D,topmanager!$C:$C,rs_nova!$A670,topmanager!$A:$A,151)</f>
        <v>0</v>
      </c>
      <c r="BN666" s="51">
        <f t="shared" si="168"/>
        <v>0</v>
      </c>
    </row>
    <row r="667" spans="1:66">
      <c r="A667" s="47" t="e">
        <f>total!#REF!</f>
        <v>#REF!</v>
      </c>
      <c r="B667" s="47">
        <f t="shared" si="155"/>
        <v>0</v>
      </c>
      <c r="C667" s="48" t="e">
        <f>total!#REF!</f>
        <v>#REF!</v>
      </c>
      <c r="D667" s="49" t="str">
        <f>IFERROR(VLOOKUP(A667,salario!A$3:J$32,10,FALSE),"")</f>
        <v/>
      </c>
      <c r="E667" s="49" t="str">
        <f>IFERROR(IF(VLOOKUP(A667,salario!A$3:O$32,15,FALSE)="","",VLOOKUP(A667,salario!A$3:O$32,15,FALSE)),"")</f>
        <v/>
      </c>
      <c r="F667" s="47" t="str">
        <f>IFERROR(VLOOKUP(A667,[5]base_pessoal!$B$2:$P$1504,13,FALSE),"")</f>
        <v/>
      </c>
      <c r="G667" s="50">
        <f>IFERROR(VLOOKUP(A667,salario!A$2:P$91,11,FALSE),0)*B667/30</f>
        <v>0</v>
      </c>
      <c r="H667" s="50">
        <f>SUMIFS(topmanager!$D:$D,topmanager!$C:$C,rs_nova!$A667,topmanager!$A:$A,rs_nova!H$2)+SUMIFS(topmanager!$D:$D,topmanager!$C:$C,rs_nova!$A667,topmanager!$A:$A,63)</f>
        <v>0</v>
      </c>
      <c r="I667" s="50">
        <f>-SUMIFS(topmanager!$D:$D,topmanager!$C:$C,rs_nova!$A667,topmanager!$A:$A,rs_nova!I$2)</f>
        <v>0</v>
      </c>
      <c r="J667" s="50">
        <f>SUMIFS(topmanager!$D:$D,topmanager!$C:$C,rs_nova!$A667,topmanager!$A:$A,rs_nova!J$2)</f>
        <v>0</v>
      </c>
      <c r="K667" s="50">
        <f>SUMIFS(topmanager!$D:$D,topmanager!$C:$C,rs_nova!$A667,topmanager!$A:$A,rs_nova!K$2)+SUMIFS(topmanager!$D:$D,topmanager!$C:$C,rs_nova!$A667,topmanager!$A:$A,911)</f>
        <v>0</v>
      </c>
      <c r="L667" s="50">
        <f>SUMIFS(topmanager!$D:$D,topmanager!$C:$C,rs_nova!$A667,topmanager!$A:$A,rs_nova!L$2)</f>
        <v>0</v>
      </c>
      <c r="M667" s="50">
        <f>SUMIFS(topmanager!$D:$D,topmanager!$C:$C,rs_nova!$A667,topmanager!$A:$A,rs_nova!M$2)+SUMIFS(topmanager!$D:$D,topmanager!$C:$C,rs_nova!$A667,topmanager!$A:$A,908)+SUMIFS(topmanager!$D:$D,topmanager!$C:$C,rs_nova!$A667,topmanager!$A:$A,550)</f>
        <v>0</v>
      </c>
      <c r="N667" s="50">
        <f>SUMIFS(topmanager!$D:$D,topmanager!$C:$C,rs_nova!$A667,topmanager!$A:$A,rs_nova!N$2)</f>
        <v>0</v>
      </c>
      <c r="O667" s="51">
        <f t="shared" si="156"/>
        <v>0</v>
      </c>
      <c r="P667" s="50">
        <f>IFERROR(VLOOKUP($A667,total!$B$4:$AW$437,27,0),0)</f>
        <v>0</v>
      </c>
      <c r="Q667" s="50">
        <f>IFERROR(VLOOKUP($A667,total!$B$4:$AW$437,21,0),0)</f>
        <v>0</v>
      </c>
      <c r="R667" s="50">
        <f>IFERROR(VLOOKUP($A667,total!$B$4:$AW$437,25,0),0)+IFERROR(VLOOKUP($A667,total!$B$4:$AW$437,36,0),0)</f>
        <v>0</v>
      </c>
      <c r="S667" s="50">
        <f>IFERROR(VLOOKUP(A667,gympass!$A$2:$F$148,6,0),0)</f>
        <v>0</v>
      </c>
      <c r="T667" s="50">
        <f>IFERROR(VLOOKUP($A667,total!$B$4:$AW$437,42,0),0)</f>
        <v>0</v>
      </c>
      <c r="U667" s="50">
        <f>IFERROR(VLOOKUP($A667,total!$B$4:$AW$437,32,0),0)</f>
        <v>0</v>
      </c>
      <c r="V667" s="50">
        <f>IFERROR(VLOOKUP($A667,total!$B$4:$AW$437,28,0),0)</f>
        <v>0</v>
      </c>
      <c r="W667" s="50">
        <f>IFERROR(VLOOKUP($A667,total!$B$4:$AX$437,49,0),0)</f>
        <v>0</v>
      </c>
      <c r="X667" s="50"/>
      <c r="Y667" s="50">
        <f>IFERROR(VLOOKUP(A667,#REF!,4,0),0)</f>
        <v>0</v>
      </c>
      <c r="Z667" s="50">
        <f>IFERROR(VLOOKUP(B667,#REF!,8,0),0)</f>
        <v>0</v>
      </c>
      <c r="AA667" s="50">
        <f>IFERROR(VLOOKUP($A667,total!$B$4:$AW$437,45,0),0)</f>
        <v>0</v>
      </c>
      <c r="AB667" s="50">
        <f>IFERROR(VLOOKUP($A667,total!$B$4:$AW$437,48,0),0)</f>
        <v>0</v>
      </c>
      <c r="AC667" s="50">
        <f>IFERROR(VLOOKUP($A667,total!$B$4:$AB$437,19,0),0)</f>
        <v>0</v>
      </c>
      <c r="AD667" s="50">
        <f>IFERROR(VLOOKUP($A667,total!$B$4:$AB$437,10,0),0)</f>
        <v>0</v>
      </c>
      <c r="AE667" s="50">
        <f>IFERROR(VLOOKUP($A667,total!$B$4:$AB$437,13,0),0)-SUMIFS(topmanager!$D:$D,topmanager!$C:$C,rs_nova!$A671,topmanager!$A:$A,856)</f>
        <v>0</v>
      </c>
      <c r="AF667" s="50">
        <f>IFERROR(VLOOKUP($A667,total!$B$4:$AB$437,16,0),0)</f>
        <v>0</v>
      </c>
      <c r="AG667" s="50">
        <f>IFERROR(VLOOKUP($A667,total!$B$4:$AB$437,7,0),0)</f>
        <v>0</v>
      </c>
      <c r="AH667" s="50">
        <f>IFERROR(VLOOKUP($A667,total!$B$4:$AD$437,29,0),0)</f>
        <v>0</v>
      </c>
      <c r="AI667" s="50">
        <f>IFERROR(VLOOKUP(A667,total!$B$4:$AN$437,39,0),0)</f>
        <v>0</v>
      </c>
      <c r="AJ667" s="51">
        <f t="shared" si="157"/>
        <v>0</v>
      </c>
      <c r="AK667" s="50">
        <f t="shared" si="158"/>
        <v>0</v>
      </c>
      <c r="AL667" s="50">
        <f t="shared" si="159"/>
        <v>0</v>
      </c>
      <c r="AM667" s="50">
        <f t="shared" si="160"/>
        <v>0</v>
      </c>
      <c r="AN667" s="50" t="e">
        <f t="shared" si="169"/>
        <v>#REF!</v>
      </c>
      <c r="AO667" s="50" t="e">
        <f t="shared" si="169"/>
        <v>#REF!</v>
      </c>
      <c r="AP667" s="50" t="e">
        <f t="shared" si="169"/>
        <v>#REF!</v>
      </c>
      <c r="AQ667" s="50">
        <f>IFERROR(VLOOKUP(TEXT($A667,"000000"),[6]Página1!$A$8:$S$801,13,FALSE),0)</f>
        <v>0</v>
      </c>
      <c r="AR667" s="50">
        <f>IFERROR(VLOOKUP(TEXT($A667,"000000"),[6]Página1!$A$8:$S$801,16,FALSE),0)</f>
        <v>0</v>
      </c>
      <c r="AS667" s="50">
        <f>IFERROR(VLOOKUP(TEXT($A667,"000000"),[6]Página1!$A$8:$S$801,19,FALSE),0)</f>
        <v>0</v>
      </c>
      <c r="AT667" s="50">
        <f>IFERROR(VLOOKUP(TEXT($A667,"000000"),[7]Página1!$A$8:$R$814,12,FALSE),0)</f>
        <v>0</v>
      </c>
      <c r="AU667" s="50">
        <f>IFERROR(VLOOKUP(TEXT($A667,"000000"),[7]Página1!$A$8:$R$814,15,FALSE),0)</f>
        <v>0</v>
      </c>
      <c r="AV667" s="50">
        <f>IFERROR(VLOOKUP(TEXT($A667,"000000"),[7]Página1!$A$8:$R$814,18,FALSE),0)</f>
        <v>0</v>
      </c>
      <c r="AW667" s="50"/>
      <c r="AX667" s="51" t="e">
        <f t="shared" si="161"/>
        <v>#REF!</v>
      </c>
      <c r="AY667" s="51" t="e">
        <f t="shared" si="162"/>
        <v>#REF!</v>
      </c>
      <c r="AZ667" s="51" t="e">
        <f t="shared" si="163"/>
        <v>#REF!</v>
      </c>
      <c r="BA667" s="51" t="e">
        <f t="shared" si="164"/>
        <v>#REF!</v>
      </c>
      <c r="BB667" s="51">
        <f t="shared" si="165"/>
        <v>0</v>
      </c>
      <c r="BC667" s="51" t="e">
        <f t="shared" si="166"/>
        <v>#REF!</v>
      </c>
      <c r="BD667" s="51">
        <f t="shared" si="167"/>
        <v>0</v>
      </c>
      <c r="BE667" s="51">
        <f>IFERROR(VLOOKUP(A667,salario!A$2:P$91,11,FALSE),0)</f>
        <v>0</v>
      </c>
      <c r="BF667" s="51">
        <f>SUMIFS(topmanager!$D:$D,topmanager!$C:$C,rs_nova!$A667,topmanager!$A:$A,rs_nova!BF$2)</f>
        <v>0</v>
      </c>
      <c r="BG667" s="51">
        <f>SUMIFS(topmanager!$D:$D,topmanager!$C:$C,rs_nova!$A667,topmanager!$A:$A,rs_nova!BG$2)</f>
        <v>0</v>
      </c>
      <c r="BH667" s="51">
        <f>SUMIFS(topmanager!$D:$D,topmanager!$C:$C,rs_nova!$A667,topmanager!$A:$A,rs_nova!BH$2)</f>
        <v>0</v>
      </c>
      <c r="BI667" s="51">
        <f>SUMIFS(topmanager!$D:$D,topmanager!$C:$C,rs_nova!$A667,topmanager!$A:$A,rs_nova!BI$2)</f>
        <v>0</v>
      </c>
      <c r="BJ667" s="51">
        <f>SUMIFS(topmanager!$D:$D,topmanager!$C:$C,rs_nova!$A667,topmanager!$A:$A,rs_nova!BJ$2)+SUMIFS(topmanager!$D:$D,topmanager!$C:$C,rs_nova!$A667,topmanager!$A:$A,rs_nova!BJ$2+1)</f>
        <v>0</v>
      </c>
      <c r="BK667" s="51">
        <f>IFERROR(VLOOKUP(A667,[8]ferias!$C$4:$G$100,5,FALSE),0)</f>
        <v>0</v>
      </c>
      <c r="BL667" s="51">
        <f>SUMIFS(topmanager!$D:$D,topmanager!$C:$C,rs_nova!$A667,topmanager!$A:$A,rs_nova!BL$2)</f>
        <v>0</v>
      </c>
      <c r="BM667" s="51">
        <f>SUMIFS(topmanager!$D:$D,topmanager!$C:$C,rs_nova!$A667,topmanager!$A:$A,rs_nova!BM$2)+SUMIFS(topmanager!$D:$D,topmanager!$C:$C,rs_nova!$A671,topmanager!$A:$A,151)</f>
        <v>0</v>
      </c>
      <c r="BN667" s="51">
        <f t="shared" si="168"/>
        <v>0</v>
      </c>
    </row>
    <row r="668" spans="1:66">
      <c r="A668" s="47" t="e">
        <f>total!#REF!</f>
        <v>#REF!</v>
      </c>
      <c r="B668" s="47">
        <f t="shared" si="155"/>
        <v>0</v>
      </c>
      <c r="C668" s="48" t="e">
        <f>total!#REF!</f>
        <v>#REF!</v>
      </c>
      <c r="D668" s="49" t="str">
        <f>IFERROR(VLOOKUP(A668,salario!A$3:J$32,10,FALSE),"")</f>
        <v/>
      </c>
      <c r="E668" s="49" t="str">
        <f>IFERROR(IF(VLOOKUP(A668,salario!A$3:O$32,15,FALSE)="","",VLOOKUP(A668,salario!A$3:O$32,15,FALSE)),"")</f>
        <v/>
      </c>
      <c r="F668" s="47" t="str">
        <f>IFERROR(VLOOKUP(A668,[5]base_pessoal!$B$2:$P$1504,13,FALSE),"")</f>
        <v/>
      </c>
      <c r="G668" s="50">
        <f>IFERROR(VLOOKUP(A668,salario!A$2:P$91,11,FALSE),0)*B668/30</f>
        <v>0</v>
      </c>
      <c r="H668" s="50">
        <f>SUMIFS(topmanager!$D:$D,topmanager!$C:$C,rs_nova!$A668,topmanager!$A:$A,rs_nova!H$2)+SUMIFS(topmanager!$D:$D,topmanager!$C:$C,rs_nova!$A668,topmanager!$A:$A,63)</f>
        <v>0</v>
      </c>
      <c r="I668" s="50">
        <f>-SUMIFS(topmanager!$D:$D,topmanager!$C:$C,rs_nova!$A668,topmanager!$A:$A,rs_nova!I$2)</f>
        <v>0</v>
      </c>
      <c r="J668" s="50">
        <f>SUMIFS(topmanager!$D:$D,topmanager!$C:$C,rs_nova!$A668,topmanager!$A:$A,rs_nova!J$2)</f>
        <v>0</v>
      </c>
      <c r="K668" s="50">
        <f>SUMIFS(topmanager!$D:$D,topmanager!$C:$C,rs_nova!$A668,topmanager!$A:$A,rs_nova!K$2)+SUMIFS(topmanager!$D:$D,topmanager!$C:$C,rs_nova!$A668,topmanager!$A:$A,911)</f>
        <v>0</v>
      </c>
      <c r="L668" s="50">
        <f>SUMIFS(topmanager!$D:$D,topmanager!$C:$C,rs_nova!$A668,topmanager!$A:$A,rs_nova!L$2)</f>
        <v>0</v>
      </c>
      <c r="M668" s="50">
        <f>SUMIFS(topmanager!$D:$D,topmanager!$C:$C,rs_nova!$A668,topmanager!$A:$A,rs_nova!M$2)+SUMIFS(topmanager!$D:$D,topmanager!$C:$C,rs_nova!$A668,topmanager!$A:$A,908)+SUMIFS(topmanager!$D:$D,topmanager!$C:$C,rs_nova!$A668,topmanager!$A:$A,550)</f>
        <v>0</v>
      </c>
      <c r="N668" s="50">
        <f>SUMIFS(topmanager!$D:$D,topmanager!$C:$C,rs_nova!$A668,topmanager!$A:$A,rs_nova!N$2)</f>
        <v>0</v>
      </c>
      <c r="O668" s="51">
        <f t="shared" si="156"/>
        <v>0</v>
      </c>
      <c r="P668" s="50">
        <f>IFERROR(VLOOKUP($A668,total!$B$4:$AW$437,27,0),0)</f>
        <v>0</v>
      </c>
      <c r="Q668" s="50">
        <f>IFERROR(VLOOKUP($A668,total!$B$4:$AW$437,21,0),0)</f>
        <v>0</v>
      </c>
      <c r="R668" s="50">
        <f>IFERROR(VLOOKUP($A668,total!$B$4:$AW$437,25,0),0)+IFERROR(VLOOKUP($A668,total!$B$4:$AW$437,36,0),0)</f>
        <v>0</v>
      </c>
      <c r="S668" s="50">
        <f>IFERROR(VLOOKUP(A668,gympass!$A$2:$F$148,6,0),0)</f>
        <v>0</v>
      </c>
      <c r="T668" s="50">
        <f>IFERROR(VLOOKUP($A668,total!$B$4:$AW$437,42,0),0)</f>
        <v>0</v>
      </c>
      <c r="U668" s="50">
        <f>IFERROR(VLOOKUP($A668,total!$B$4:$AW$437,32,0),0)</f>
        <v>0</v>
      </c>
      <c r="V668" s="50">
        <f>IFERROR(VLOOKUP($A668,total!$B$4:$AW$437,28,0),0)</f>
        <v>0</v>
      </c>
      <c r="W668" s="50">
        <f>IFERROR(VLOOKUP($A668,total!$B$4:$AX$437,49,0),0)</f>
        <v>0</v>
      </c>
      <c r="X668" s="50"/>
      <c r="Y668" s="50">
        <f>IFERROR(VLOOKUP(A668,#REF!,4,0),0)</f>
        <v>0</v>
      </c>
      <c r="Z668" s="50">
        <f>IFERROR(VLOOKUP(B668,#REF!,8,0),0)</f>
        <v>0</v>
      </c>
      <c r="AA668" s="50">
        <f>IFERROR(VLOOKUP($A668,total!$B$4:$AW$437,45,0),0)</f>
        <v>0</v>
      </c>
      <c r="AB668" s="50">
        <f>IFERROR(VLOOKUP($A668,total!$B$4:$AW$437,48,0),0)</f>
        <v>0</v>
      </c>
      <c r="AC668" s="50">
        <f>IFERROR(VLOOKUP($A668,total!$B$4:$AB$437,19,0),0)</f>
        <v>0</v>
      </c>
      <c r="AD668" s="50">
        <f>IFERROR(VLOOKUP($A668,total!$B$4:$AB$437,10,0),0)</f>
        <v>0</v>
      </c>
      <c r="AE668" s="50">
        <f>IFERROR(VLOOKUP($A668,total!$B$4:$AB$437,13,0),0)-SUMIFS(topmanager!$D:$D,topmanager!$C:$C,rs_nova!$A672,topmanager!$A:$A,856)</f>
        <v>0</v>
      </c>
      <c r="AF668" s="50">
        <f>IFERROR(VLOOKUP($A668,total!$B$4:$AB$437,16,0),0)</f>
        <v>0</v>
      </c>
      <c r="AG668" s="50">
        <f>IFERROR(VLOOKUP($A668,total!$B$4:$AB$437,7,0),0)</f>
        <v>0</v>
      </c>
      <c r="AH668" s="50">
        <f>IFERROR(VLOOKUP($A668,total!$B$4:$AD$437,29,0),0)</f>
        <v>0</v>
      </c>
      <c r="AI668" s="50">
        <f>IFERROR(VLOOKUP(A668,total!$B$4:$AN$437,39,0),0)</f>
        <v>0</v>
      </c>
      <c r="AJ668" s="51">
        <f t="shared" si="157"/>
        <v>0</v>
      </c>
      <c r="AK668" s="50">
        <f t="shared" si="158"/>
        <v>0</v>
      </c>
      <c r="AL668" s="50">
        <f t="shared" si="159"/>
        <v>0</v>
      </c>
      <c r="AM668" s="50">
        <f t="shared" si="160"/>
        <v>0</v>
      </c>
      <c r="AN668" s="50" t="e">
        <f t="shared" si="169"/>
        <v>#REF!</v>
      </c>
      <c r="AO668" s="50" t="e">
        <f t="shared" si="169"/>
        <v>#REF!</v>
      </c>
      <c r="AP668" s="50" t="e">
        <f t="shared" si="169"/>
        <v>#REF!</v>
      </c>
      <c r="AQ668" s="50">
        <f>IFERROR(VLOOKUP(TEXT($A668,"000000"),[6]Página1!$A$8:$S$801,13,FALSE),0)</f>
        <v>0</v>
      </c>
      <c r="AR668" s="50">
        <f>IFERROR(VLOOKUP(TEXT($A668,"000000"),[6]Página1!$A$8:$S$801,16,FALSE),0)</f>
        <v>0</v>
      </c>
      <c r="AS668" s="50">
        <f>IFERROR(VLOOKUP(TEXT($A668,"000000"),[6]Página1!$A$8:$S$801,19,FALSE),0)</f>
        <v>0</v>
      </c>
      <c r="AT668" s="50">
        <f>IFERROR(VLOOKUP(TEXT($A668,"000000"),[7]Página1!$A$8:$R$814,12,FALSE),0)</f>
        <v>0</v>
      </c>
      <c r="AU668" s="50">
        <f>IFERROR(VLOOKUP(TEXT($A668,"000000"),[7]Página1!$A$8:$R$814,15,FALSE),0)</f>
        <v>0</v>
      </c>
      <c r="AV668" s="50">
        <f>IFERROR(VLOOKUP(TEXT($A668,"000000"),[7]Página1!$A$8:$R$814,18,FALSE),0)</f>
        <v>0</v>
      </c>
      <c r="AW668" s="50"/>
      <c r="AX668" s="51" t="e">
        <f t="shared" si="161"/>
        <v>#REF!</v>
      </c>
      <c r="AY668" s="51" t="e">
        <f t="shared" si="162"/>
        <v>#REF!</v>
      </c>
      <c r="AZ668" s="51" t="e">
        <f t="shared" si="163"/>
        <v>#REF!</v>
      </c>
      <c r="BA668" s="51" t="e">
        <f t="shared" si="164"/>
        <v>#REF!</v>
      </c>
      <c r="BB668" s="51">
        <f t="shared" si="165"/>
        <v>0</v>
      </c>
      <c r="BC668" s="51" t="e">
        <f t="shared" si="166"/>
        <v>#REF!</v>
      </c>
      <c r="BD668" s="51">
        <f t="shared" si="167"/>
        <v>0</v>
      </c>
      <c r="BE668" s="51">
        <f>IFERROR(VLOOKUP(A668,salario!A$2:P$91,11,FALSE),0)</f>
        <v>0</v>
      </c>
      <c r="BF668" s="51">
        <f>SUMIFS(topmanager!$D:$D,topmanager!$C:$C,rs_nova!$A668,topmanager!$A:$A,rs_nova!BF$2)</f>
        <v>0</v>
      </c>
      <c r="BG668" s="51">
        <f>SUMIFS(topmanager!$D:$D,topmanager!$C:$C,rs_nova!$A668,topmanager!$A:$A,rs_nova!BG$2)</f>
        <v>0</v>
      </c>
      <c r="BH668" s="51">
        <f>SUMIFS(topmanager!$D:$D,topmanager!$C:$C,rs_nova!$A668,topmanager!$A:$A,rs_nova!BH$2)</f>
        <v>0</v>
      </c>
      <c r="BI668" s="51">
        <f>SUMIFS(topmanager!$D:$D,topmanager!$C:$C,rs_nova!$A668,topmanager!$A:$A,rs_nova!BI$2)</f>
        <v>0</v>
      </c>
      <c r="BJ668" s="51">
        <f>SUMIFS(topmanager!$D:$D,topmanager!$C:$C,rs_nova!$A668,topmanager!$A:$A,rs_nova!BJ$2)+SUMIFS(topmanager!$D:$D,topmanager!$C:$C,rs_nova!$A668,topmanager!$A:$A,rs_nova!BJ$2+1)</f>
        <v>0</v>
      </c>
      <c r="BK668" s="51">
        <f>IFERROR(VLOOKUP(A668,[8]ferias!$C$4:$G$100,5,FALSE),0)</f>
        <v>0</v>
      </c>
      <c r="BL668" s="51">
        <f>SUMIFS(topmanager!$D:$D,topmanager!$C:$C,rs_nova!$A668,topmanager!$A:$A,rs_nova!BL$2)</f>
        <v>0</v>
      </c>
      <c r="BM668" s="51">
        <f>SUMIFS(topmanager!$D:$D,topmanager!$C:$C,rs_nova!$A668,topmanager!$A:$A,rs_nova!BM$2)+SUMIFS(topmanager!$D:$D,topmanager!$C:$C,rs_nova!$A672,topmanager!$A:$A,151)</f>
        <v>0</v>
      </c>
      <c r="BN668" s="51">
        <f t="shared" si="168"/>
        <v>0</v>
      </c>
    </row>
    <row r="669" spans="1:66">
      <c r="A669" s="47" t="e">
        <f>total!#REF!</f>
        <v>#REF!</v>
      </c>
      <c r="B669" s="47">
        <f t="shared" si="155"/>
        <v>0</v>
      </c>
      <c r="C669" s="48" t="e">
        <f>total!#REF!</f>
        <v>#REF!</v>
      </c>
      <c r="D669" s="49" t="str">
        <f>IFERROR(VLOOKUP(A669,salario!A$3:J$32,10,FALSE),"")</f>
        <v/>
      </c>
      <c r="E669" s="49" t="str">
        <f>IFERROR(IF(VLOOKUP(A669,salario!A$3:O$32,15,FALSE)="","",VLOOKUP(A669,salario!A$3:O$32,15,FALSE)),"")</f>
        <v/>
      </c>
      <c r="F669" s="47" t="str">
        <f>IFERROR(VLOOKUP(A669,[5]base_pessoal!$B$2:$P$1504,13,FALSE),"")</f>
        <v/>
      </c>
      <c r="G669" s="50">
        <f>IFERROR(VLOOKUP(A669,salario!A$2:P$91,11,FALSE),0)*B669/30</f>
        <v>0</v>
      </c>
      <c r="H669" s="50">
        <f>SUMIFS(topmanager!$D:$D,topmanager!$C:$C,rs_nova!$A669,topmanager!$A:$A,rs_nova!H$2)+SUMIFS(topmanager!$D:$D,topmanager!$C:$C,rs_nova!$A669,topmanager!$A:$A,63)</f>
        <v>0</v>
      </c>
      <c r="I669" s="50">
        <f>-SUMIFS(topmanager!$D:$D,topmanager!$C:$C,rs_nova!$A669,topmanager!$A:$A,rs_nova!I$2)</f>
        <v>0</v>
      </c>
      <c r="J669" s="50">
        <f>SUMIFS(topmanager!$D:$D,topmanager!$C:$C,rs_nova!$A669,topmanager!$A:$A,rs_nova!J$2)</f>
        <v>0</v>
      </c>
      <c r="K669" s="50">
        <f>SUMIFS(topmanager!$D:$D,topmanager!$C:$C,rs_nova!$A669,topmanager!$A:$A,rs_nova!K$2)+SUMIFS(topmanager!$D:$D,topmanager!$C:$C,rs_nova!$A669,topmanager!$A:$A,911)</f>
        <v>0</v>
      </c>
      <c r="L669" s="50">
        <f>SUMIFS(topmanager!$D:$D,topmanager!$C:$C,rs_nova!$A669,topmanager!$A:$A,rs_nova!L$2)</f>
        <v>0</v>
      </c>
      <c r="M669" s="50">
        <f>SUMIFS(topmanager!$D:$D,topmanager!$C:$C,rs_nova!$A669,topmanager!$A:$A,rs_nova!M$2)+SUMIFS(topmanager!$D:$D,topmanager!$C:$C,rs_nova!$A669,topmanager!$A:$A,908)+SUMIFS(topmanager!$D:$D,topmanager!$C:$C,rs_nova!$A669,topmanager!$A:$A,550)</f>
        <v>0</v>
      </c>
      <c r="N669" s="50">
        <f>SUMIFS(topmanager!$D:$D,topmanager!$C:$C,rs_nova!$A669,topmanager!$A:$A,rs_nova!N$2)</f>
        <v>0</v>
      </c>
      <c r="O669" s="51">
        <f t="shared" si="156"/>
        <v>0</v>
      </c>
      <c r="P669" s="50">
        <f>IFERROR(VLOOKUP($A669,total!$B$4:$AW$437,27,0),0)</f>
        <v>0</v>
      </c>
      <c r="Q669" s="50">
        <f>IFERROR(VLOOKUP($A669,total!$B$4:$AW$437,21,0),0)</f>
        <v>0</v>
      </c>
      <c r="R669" s="50">
        <f>IFERROR(VLOOKUP($A669,total!$B$4:$AW$437,25,0),0)+IFERROR(VLOOKUP($A669,total!$B$4:$AW$437,36,0),0)</f>
        <v>0</v>
      </c>
      <c r="S669" s="50">
        <f>IFERROR(VLOOKUP(A669,gympass!$A$2:$F$148,6,0),0)</f>
        <v>0</v>
      </c>
      <c r="T669" s="50">
        <f>IFERROR(VLOOKUP($A669,total!$B$4:$AW$437,42,0),0)</f>
        <v>0</v>
      </c>
      <c r="U669" s="50">
        <f>IFERROR(VLOOKUP($A669,total!$B$4:$AW$437,32,0),0)</f>
        <v>0</v>
      </c>
      <c r="V669" s="50">
        <f>IFERROR(VLOOKUP($A669,total!$B$4:$AW$437,28,0),0)</f>
        <v>0</v>
      </c>
      <c r="W669" s="50">
        <f>IFERROR(VLOOKUP($A669,total!$B$4:$AX$437,49,0),0)</f>
        <v>0</v>
      </c>
      <c r="X669" s="50"/>
      <c r="Y669" s="50">
        <f>IFERROR(VLOOKUP(A669,#REF!,4,0),0)</f>
        <v>0</v>
      </c>
      <c r="Z669" s="50">
        <f>IFERROR(VLOOKUP(B669,#REF!,8,0),0)</f>
        <v>0</v>
      </c>
      <c r="AA669" s="50">
        <f>IFERROR(VLOOKUP($A669,total!$B$4:$AW$437,45,0),0)</f>
        <v>0</v>
      </c>
      <c r="AB669" s="50">
        <f>IFERROR(VLOOKUP($A669,total!$B$4:$AW$437,48,0),0)</f>
        <v>0</v>
      </c>
      <c r="AC669" s="50">
        <f>IFERROR(VLOOKUP($A669,total!$B$4:$AB$437,19,0),0)</f>
        <v>0</v>
      </c>
      <c r="AD669" s="50">
        <f>IFERROR(VLOOKUP($A669,total!$B$4:$AB$437,10,0),0)</f>
        <v>0</v>
      </c>
      <c r="AE669" s="50">
        <f>IFERROR(VLOOKUP($A669,total!$B$4:$AB$437,13,0),0)-SUMIFS(topmanager!$D:$D,topmanager!$C:$C,rs_nova!$A673,topmanager!$A:$A,856)</f>
        <v>0</v>
      </c>
      <c r="AF669" s="50">
        <f>IFERROR(VLOOKUP($A669,total!$B$4:$AB$437,16,0),0)</f>
        <v>0</v>
      </c>
      <c r="AG669" s="50">
        <f>IFERROR(VLOOKUP($A669,total!$B$4:$AB$437,7,0),0)</f>
        <v>0</v>
      </c>
      <c r="AH669" s="50">
        <f>IFERROR(VLOOKUP($A669,total!$B$4:$AD$437,29,0),0)</f>
        <v>0</v>
      </c>
      <c r="AI669" s="50">
        <f>IFERROR(VLOOKUP(A669,total!$B$4:$AN$437,39,0),0)</f>
        <v>0</v>
      </c>
      <c r="AJ669" s="51">
        <f t="shared" si="157"/>
        <v>0</v>
      </c>
      <c r="AK669" s="50">
        <f t="shared" si="158"/>
        <v>0</v>
      </c>
      <c r="AL669" s="50">
        <f t="shared" si="159"/>
        <v>0</v>
      </c>
      <c r="AM669" s="50">
        <f t="shared" si="160"/>
        <v>0</v>
      </c>
      <c r="AN669" s="50" t="e">
        <f t="shared" si="169"/>
        <v>#REF!</v>
      </c>
      <c r="AO669" s="50" t="e">
        <f t="shared" si="169"/>
        <v>#REF!</v>
      </c>
      <c r="AP669" s="50" t="e">
        <f t="shared" si="169"/>
        <v>#REF!</v>
      </c>
      <c r="AQ669" s="50">
        <f>IFERROR(VLOOKUP(TEXT($A669,"000000"),[6]Página1!$A$8:$S$801,13,FALSE),0)</f>
        <v>0</v>
      </c>
      <c r="AR669" s="50">
        <f>IFERROR(VLOOKUP(TEXT($A669,"000000"),[6]Página1!$A$8:$S$801,16,FALSE),0)</f>
        <v>0</v>
      </c>
      <c r="AS669" s="50">
        <f>IFERROR(VLOOKUP(TEXT($A669,"000000"),[6]Página1!$A$8:$S$801,19,FALSE),0)</f>
        <v>0</v>
      </c>
      <c r="AT669" s="50">
        <f>IFERROR(VLOOKUP(TEXT($A669,"000000"),[7]Página1!$A$8:$R$814,12,FALSE),0)</f>
        <v>0</v>
      </c>
      <c r="AU669" s="50">
        <f>IFERROR(VLOOKUP(TEXT($A669,"000000"),[7]Página1!$A$8:$R$814,15,FALSE),0)</f>
        <v>0</v>
      </c>
      <c r="AV669" s="50">
        <f>IFERROR(VLOOKUP(TEXT($A669,"000000"),[7]Página1!$A$8:$R$814,18,FALSE),0)</f>
        <v>0</v>
      </c>
      <c r="AW669" s="50"/>
      <c r="AX669" s="51" t="e">
        <f t="shared" si="161"/>
        <v>#REF!</v>
      </c>
      <c r="AY669" s="51" t="e">
        <f t="shared" si="162"/>
        <v>#REF!</v>
      </c>
      <c r="AZ669" s="51" t="e">
        <f t="shared" si="163"/>
        <v>#REF!</v>
      </c>
      <c r="BA669" s="51" t="e">
        <f t="shared" si="164"/>
        <v>#REF!</v>
      </c>
      <c r="BB669" s="51">
        <f t="shared" si="165"/>
        <v>0</v>
      </c>
      <c r="BC669" s="51" t="e">
        <f t="shared" si="166"/>
        <v>#REF!</v>
      </c>
      <c r="BD669" s="51">
        <f t="shared" si="167"/>
        <v>0</v>
      </c>
      <c r="BE669" s="51">
        <f>IFERROR(VLOOKUP(A669,salario!A$2:P$91,11,FALSE),0)</f>
        <v>0</v>
      </c>
      <c r="BF669" s="51">
        <f>SUMIFS(topmanager!$D:$D,topmanager!$C:$C,rs_nova!$A669,topmanager!$A:$A,rs_nova!BF$2)</f>
        <v>0</v>
      </c>
      <c r="BG669" s="51">
        <f>SUMIFS(topmanager!$D:$D,topmanager!$C:$C,rs_nova!$A669,topmanager!$A:$A,rs_nova!BG$2)</f>
        <v>0</v>
      </c>
      <c r="BH669" s="51">
        <f>SUMIFS(topmanager!$D:$D,topmanager!$C:$C,rs_nova!$A669,topmanager!$A:$A,rs_nova!BH$2)</f>
        <v>0</v>
      </c>
      <c r="BI669" s="51">
        <f>SUMIFS(topmanager!$D:$D,topmanager!$C:$C,rs_nova!$A669,topmanager!$A:$A,rs_nova!BI$2)</f>
        <v>0</v>
      </c>
      <c r="BJ669" s="51">
        <f>SUMIFS(topmanager!$D:$D,topmanager!$C:$C,rs_nova!$A669,topmanager!$A:$A,rs_nova!BJ$2)+SUMIFS(topmanager!$D:$D,topmanager!$C:$C,rs_nova!$A669,topmanager!$A:$A,rs_nova!BJ$2+1)</f>
        <v>0</v>
      </c>
      <c r="BK669" s="51">
        <f>IFERROR(VLOOKUP(A669,[8]ferias!$C$4:$G$100,5,FALSE),0)</f>
        <v>0</v>
      </c>
      <c r="BL669" s="51">
        <f>SUMIFS(topmanager!$D:$D,topmanager!$C:$C,rs_nova!$A669,topmanager!$A:$A,rs_nova!BL$2)</f>
        <v>0</v>
      </c>
      <c r="BM669" s="51">
        <f>SUMIFS(topmanager!$D:$D,topmanager!$C:$C,rs_nova!$A669,topmanager!$A:$A,rs_nova!BM$2)+SUMIFS(topmanager!$D:$D,topmanager!$C:$C,rs_nova!$A673,topmanager!$A:$A,151)</f>
        <v>0</v>
      </c>
      <c r="BN669" s="51">
        <f t="shared" si="168"/>
        <v>0</v>
      </c>
    </row>
    <row r="670" spans="1:66">
      <c r="A670" s="47" t="e">
        <f>total!#REF!</f>
        <v>#REF!</v>
      </c>
      <c r="B670" s="47">
        <f t="shared" si="155"/>
        <v>0</v>
      </c>
      <c r="C670" s="48" t="e">
        <f>total!#REF!</f>
        <v>#REF!</v>
      </c>
      <c r="D670" s="49" t="str">
        <f>IFERROR(VLOOKUP(A670,salario!A$3:J$32,10,FALSE),"")</f>
        <v/>
      </c>
      <c r="E670" s="49" t="str">
        <f>IFERROR(IF(VLOOKUP(A670,salario!A$3:O$32,15,FALSE)="","",VLOOKUP(A670,salario!A$3:O$32,15,FALSE)),"")</f>
        <v/>
      </c>
      <c r="F670" s="47" t="str">
        <f>IFERROR(VLOOKUP(A670,[5]base_pessoal!$B$2:$P$1504,13,FALSE),"")</f>
        <v/>
      </c>
      <c r="G670" s="50">
        <f>IFERROR(VLOOKUP(A670,salario!A$2:P$91,11,FALSE),0)*B670/30</f>
        <v>0</v>
      </c>
      <c r="H670" s="50">
        <f>SUMIFS(topmanager!$D:$D,topmanager!$C:$C,rs_nova!$A670,topmanager!$A:$A,rs_nova!H$2)+SUMIFS(topmanager!$D:$D,topmanager!$C:$C,rs_nova!$A670,topmanager!$A:$A,63)</f>
        <v>0</v>
      </c>
      <c r="I670" s="50">
        <f>-SUMIFS(topmanager!$D:$D,topmanager!$C:$C,rs_nova!$A670,topmanager!$A:$A,rs_nova!I$2)</f>
        <v>0</v>
      </c>
      <c r="J670" s="50">
        <f>SUMIFS(topmanager!$D:$D,topmanager!$C:$C,rs_nova!$A670,topmanager!$A:$A,rs_nova!J$2)</f>
        <v>0</v>
      </c>
      <c r="K670" s="50">
        <f>SUMIFS(topmanager!$D:$D,topmanager!$C:$C,rs_nova!$A670,topmanager!$A:$A,rs_nova!K$2)+SUMIFS(topmanager!$D:$D,topmanager!$C:$C,rs_nova!$A670,topmanager!$A:$A,911)</f>
        <v>0</v>
      </c>
      <c r="L670" s="50">
        <f>SUMIFS(topmanager!$D:$D,topmanager!$C:$C,rs_nova!$A670,topmanager!$A:$A,rs_nova!L$2)</f>
        <v>0</v>
      </c>
      <c r="M670" s="50">
        <f>SUMIFS(topmanager!$D:$D,topmanager!$C:$C,rs_nova!$A670,topmanager!$A:$A,rs_nova!M$2)+SUMIFS(topmanager!$D:$D,topmanager!$C:$C,rs_nova!$A670,topmanager!$A:$A,908)+SUMIFS(topmanager!$D:$D,topmanager!$C:$C,rs_nova!$A670,topmanager!$A:$A,550)</f>
        <v>0</v>
      </c>
      <c r="N670" s="50">
        <f>SUMIFS(topmanager!$D:$D,topmanager!$C:$C,rs_nova!$A670,topmanager!$A:$A,rs_nova!N$2)</f>
        <v>0</v>
      </c>
      <c r="O670" s="51">
        <f t="shared" si="156"/>
        <v>0</v>
      </c>
      <c r="P670" s="50">
        <f>IFERROR(VLOOKUP($A670,total!$B$4:$AW$437,27,0),0)</f>
        <v>0</v>
      </c>
      <c r="Q670" s="50">
        <f>IFERROR(VLOOKUP($A670,total!$B$4:$AW$437,21,0),0)</f>
        <v>0</v>
      </c>
      <c r="R670" s="50">
        <f>IFERROR(VLOOKUP($A670,total!$B$4:$AW$437,25,0),0)+IFERROR(VLOOKUP($A670,total!$B$4:$AW$437,36,0),0)</f>
        <v>0</v>
      </c>
      <c r="S670" s="50">
        <f>IFERROR(VLOOKUP(A670,gympass!$A$2:$F$148,6,0),0)</f>
        <v>0</v>
      </c>
      <c r="T670" s="50">
        <f>IFERROR(VLOOKUP($A670,total!$B$4:$AW$437,42,0),0)</f>
        <v>0</v>
      </c>
      <c r="U670" s="50">
        <f>IFERROR(VLOOKUP($A670,total!$B$4:$AW$437,32,0),0)</f>
        <v>0</v>
      </c>
      <c r="V670" s="50">
        <f>IFERROR(VLOOKUP($A670,total!$B$4:$AW$437,28,0),0)</f>
        <v>0</v>
      </c>
      <c r="W670" s="50">
        <f>IFERROR(VLOOKUP($A670,total!$B$4:$AX$437,49,0),0)</f>
        <v>0</v>
      </c>
      <c r="X670" s="50"/>
      <c r="Y670" s="50">
        <f>IFERROR(VLOOKUP(A670,#REF!,4,0),0)</f>
        <v>0</v>
      </c>
      <c r="Z670" s="50">
        <f>IFERROR(VLOOKUP(B670,#REF!,8,0),0)</f>
        <v>0</v>
      </c>
      <c r="AA670" s="50">
        <f>IFERROR(VLOOKUP($A670,total!$B$4:$AW$437,45,0),0)</f>
        <v>0</v>
      </c>
      <c r="AB670" s="50">
        <f>IFERROR(VLOOKUP($A670,total!$B$4:$AW$437,48,0),0)</f>
        <v>0</v>
      </c>
      <c r="AC670" s="50">
        <f>IFERROR(VLOOKUP($A670,total!$B$4:$AB$437,19,0),0)</f>
        <v>0</v>
      </c>
      <c r="AD670" s="50">
        <f>IFERROR(VLOOKUP($A670,total!$B$4:$AB$437,10,0),0)</f>
        <v>0</v>
      </c>
      <c r="AE670" s="50">
        <f>IFERROR(VLOOKUP($A670,total!$B$4:$AB$437,13,0),0)-SUMIFS(topmanager!$D:$D,topmanager!$C:$C,rs_nova!$A674,topmanager!$A:$A,856)</f>
        <v>0</v>
      </c>
      <c r="AF670" s="50">
        <f>IFERROR(VLOOKUP($A670,total!$B$4:$AB$437,16,0),0)</f>
        <v>0</v>
      </c>
      <c r="AG670" s="50">
        <f>IFERROR(VLOOKUP($A670,total!$B$4:$AB$437,7,0),0)</f>
        <v>0</v>
      </c>
      <c r="AH670" s="50">
        <f>IFERROR(VLOOKUP($A670,total!$B$4:$AD$437,29,0),0)</f>
        <v>0</v>
      </c>
      <c r="AI670" s="50">
        <f>IFERROR(VLOOKUP(A670,total!$B$4:$AN$437,39,0),0)</f>
        <v>0</v>
      </c>
      <c r="AJ670" s="51">
        <f t="shared" si="157"/>
        <v>0</v>
      </c>
      <c r="AK670" s="50">
        <f t="shared" si="158"/>
        <v>0</v>
      </c>
      <c r="AL670" s="50">
        <f t="shared" si="159"/>
        <v>0</v>
      </c>
      <c r="AM670" s="50">
        <f t="shared" si="160"/>
        <v>0</v>
      </c>
      <c r="AN670" s="50" t="e">
        <f t="shared" si="169"/>
        <v>#REF!</v>
      </c>
      <c r="AO670" s="50" t="e">
        <f t="shared" si="169"/>
        <v>#REF!</v>
      </c>
      <c r="AP670" s="50" t="e">
        <f t="shared" si="169"/>
        <v>#REF!</v>
      </c>
      <c r="AQ670" s="50">
        <f>IFERROR(VLOOKUP(TEXT($A670,"000000"),[6]Página1!$A$8:$S$801,13,FALSE),0)</f>
        <v>0</v>
      </c>
      <c r="AR670" s="50">
        <f>IFERROR(VLOOKUP(TEXT($A670,"000000"),[6]Página1!$A$8:$S$801,16,FALSE),0)</f>
        <v>0</v>
      </c>
      <c r="AS670" s="50">
        <f>IFERROR(VLOOKUP(TEXT($A670,"000000"),[6]Página1!$A$8:$S$801,19,FALSE),0)</f>
        <v>0</v>
      </c>
      <c r="AT670" s="50">
        <f>IFERROR(VLOOKUP(TEXT($A670,"000000"),[7]Página1!$A$8:$R$814,12,FALSE),0)</f>
        <v>0</v>
      </c>
      <c r="AU670" s="50">
        <f>IFERROR(VLOOKUP(TEXT($A670,"000000"),[7]Página1!$A$8:$R$814,15,FALSE),0)</f>
        <v>0</v>
      </c>
      <c r="AV670" s="50">
        <f>IFERROR(VLOOKUP(TEXT($A670,"000000"),[7]Página1!$A$8:$R$814,18,FALSE),0)</f>
        <v>0</v>
      </c>
      <c r="AW670" s="50"/>
      <c r="AX670" s="51" t="e">
        <f t="shared" si="161"/>
        <v>#REF!</v>
      </c>
      <c r="AY670" s="51" t="e">
        <f t="shared" si="162"/>
        <v>#REF!</v>
      </c>
      <c r="AZ670" s="51" t="e">
        <f t="shared" si="163"/>
        <v>#REF!</v>
      </c>
      <c r="BA670" s="51" t="e">
        <f t="shared" si="164"/>
        <v>#REF!</v>
      </c>
      <c r="BB670" s="51">
        <f t="shared" si="165"/>
        <v>0</v>
      </c>
      <c r="BC670" s="51" t="e">
        <f t="shared" si="166"/>
        <v>#REF!</v>
      </c>
      <c r="BD670" s="51">
        <f t="shared" si="167"/>
        <v>0</v>
      </c>
      <c r="BE670" s="51">
        <f>IFERROR(VLOOKUP(A670,salario!A$2:P$91,11,FALSE),0)</f>
        <v>0</v>
      </c>
      <c r="BF670" s="51">
        <f>SUMIFS(topmanager!$D:$D,topmanager!$C:$C,rs_nova!$A670,topmanager!$A:$A,rs_nova!BF$2)</f>
        <v>0</v>
      </c>
      <c r="BG670" s="51">
        <f>SUMIFS(topmanager!$D:$D,topmanager!$C:$C,rs_nova!$A670,topmanager!$A:$A,rs_nova!BG$2)</f>
        <v>0</v>
      </c>
      <c r="BH670" s="51">
        <f>SUMIFS(topmanager!$D:$D,topmanager!$C:$C,rs_nova!$A670,topmanager!$A:$A,rs_nova!BH$2)</f>
        <v>0</v>
      </c>
      <c r="BI670" s="51">
        <f>SUMIFS(topmanager!$D:$D,topmanager!$C:$C,rs_nova!$A670,topmanager!$A:$A,rs_nova!BI$2)</f>
        <v>0</v>
      </c>
      <c r="BJ670" s="51">
        <f>SUMIFS(topmanager!$D:$D,topmanager!$C:$C,rs_nova!$A670,topmanager!$A:$A,rs_nova!BJ$2)+SUMIFS(topmanager!$D:$D,topmanager!$C:$C,rs_nova!$A670,topmanager!$A:$A,rs_nova!BJ$2+1)</f>
        <v>0</v>
      </c>
      <c r="BK670" s="51">
        <f>IFERROR(VLOOKUP(A670,[8]ferias!$C$4:$G$100,5,FALSE),0)</f>
        <v>0</v>
      </c>
      <c r="BL670" s="51">
        <f>SUMIFS(topmanager!$D:$D,topmanager!$C:$C,rs_nova!$A670,topmanager!$A:$A,rs_nova!BL$2)</f>
        <v>0</v>
      </c>
      <c r="BM670" s="51">
        <f>SUMIFS(topmanager!$D:$D,topmanager!$C:$C,rs_nova!$A670,topmanager!$A:$A,rs_nova!BM$2)+SUMIFS(topmanager!$D:$D,topmanager!$C:$C,rs_nova!$A674,topmanager!$A:$A,151)</f>
        <v>0</v>
      </c>
      <c r="BN670" s="51">
        <f t="shared" si="168"/>
        <v>0</v>
      </c>
    </row>
    <row r="671" spans="1:66">
      <c r="A671" s="47" t="e">
        <f>total!#REF!</f>
        <v>#REF!</v>
      </c>
      <c r="B671" s="47">
        <f t="shared" si="155"/>
        <v>0</v>
      </c>
      <c r="C671" s="48" t="e">
        <f>total!#REF!</f>
        <v>#REF!</v>
      </c>
      <c r="D671" s="49" t="str">
        <f>IFERROR(VLOOKUP(A671,salario!A$3:J$32,10,FALSE),"")</f>
        <v/>
      </c>
      <c r="E671" s="49" t="str">
        <f>IFERROR(IF(VLOOKUP(A671,salario!A$3:O$32,15,FALSE)="","",VLOOKUP(A671,salario!A$3:O$32,15,FALSE)),"")</f>
        <v/>
      </c>
      <c r="F671" s="47" t="str">
        <f>IFERROR(VLOOKUP(A671,[5]base_pessoal!$B$2:$P$1504,13,FALSE),"")</f>
        <v/>
      </c>
      <c r="G671" s="50">
        <f>IFERROR(VLOOKUP(A671,salario!A$2:P$91,11,FALSE),0)*B671/30</f>
        <v>0</v>
      </c>
      <c r="H671" s="50">
        <f>SUMIFS(topmanager!$D:$D,topmanager!$C:$C,rs_nova!$A671,topmanager!$A:$A,rs_nova!H$2)+SUMIFS(topmanager!$D:$D,topmanager!$C:$C,rs_nova!$A671,topmanager!$A:$A,63)</f>
        <v>0</v>
      </c>
      <c r="I671" s="50">
        <f>-SUMIFS(topmanager!$D:$D,topmanager!$C:$C,rs_nova!$A671,topmanager!$A:$A,rs_nova!I$2)</f>
        <v>0</v>
      </c>
      <c r="J671" s="50">
        <f>SUMIFS(topmanager!$D:$D,topmanager!$C:$C,rs_nova!$A671,topmanager!$A:$A,rs_nova!J$2)</f>
        <v>0</v>
      </c>
      <c r="K671" s="50">
        <f>SUMIFS(topmanager!$D:$D,topmanager!$C:$C,rs_nova!$A671,topmanager!$A:$A,rs_nova!K$2)+SUMIFS(topmanager!$D:$D,topmanager!$C:$C,rs_nova!$A671,topmanager!$A:$A,911)</f>
        <v>0</v>
      </c>
      <c r="L671" s="50">
        <f>SUMIFS(topmanager!$D:$D,topmanager!$C:$C,rs_nova!$A671,topmanager!$A:$A,rs_nova!L$2)</f>
        <v>0</v>
      </c>
      <c r="M671" s="50">
        <f>SUMIFS(topmanager!$D:$D,topmanager!$C:$C,rs_nova!$A671,topmanager!$A:$A,rs_nova!M$2)+SUMIFS(topmanager!$D:$D,topmanager!$C:$C,rs_nova!$A671,topmanager!$A:$A,908)+SUMIFS(topmanager!$D:$D,topmanager!$C:$C,rs_nova!$A671,topmanager!$A:$A,550)</f>
        <v>0</v>
      </c>
      <c r="N671" s="50">
        <f>SUMIFS(topmanager!$D:$D,topmanager!$C:$C,rs_nova!$A671,topmanager!$A:$A,rs_nova!N$2)</f>
        <v>0</v>
      </c>
      <c r="O671" s="51">
        <f t="shared" si="156"/>
        <v>0</v>
      </c>
      <c r="P671" s="50">
        <f>IFERROR(VLOOKUP($A671,total!$B$4:$AW$437,27,0),0)</f>
        <v>0</v>
      </c>
      <c r="Q671" s="50">
        <f>IFERROR(VLOOKUP($A671,total!$B$4:$AW$437,21,0),0)</f>
        <v>0</v>
      </c>
      <c r="R671" s="50">
        <f>IFERROR(VLOOKUP($A671,total!$B$4:$AW$437,25,0),0)+IFERROR(VLOOKUP($A671,total!$B$4:$AW$437,36,0),0)</f>
        <v>0</v>
      </c>
      <c r="S671" s="50">
        <f>IFERROR(VLOOKUP(A671,gympass!$A$2:$F$148,6,0),0)</f>
        <v>0</v>
      </c>
      <c r="T671" s="50">
        <f>IFERROR(VLOOKUP($A671,total!$B$4:$AW$437,42,0),0)</f>
        <v>0</v>
      </c>
      <c r="U671" s="50">
        <f>IFERROR(VLOOKUP($A671,total!$B$4:$AW$437,32,0),0)</f>
        <v>0</v>
      </c>
      <c r="V671" s="50">
        <f>IFERROR(VLOOKUP($A671,total!$B$4:$AW$437,28,0),0)</f>
        <v>0</v>
      </c>
      <c r="W671" s="50">
        <f>IFERROR(VLOOKUP($A671,total!$B$4:$AX$437,49,0),0)</f>
        <v>0</v>
      </c>
      <c r="X671" s="50"/>
      <c r="Y671" s="50">
        <f>IFERROR(VLOOKUP(A671,#REF!,4,0),0)</f>
        <v>0</v>
      </c>
      <c r="Z671" s="50">
        <f>IFERROR(VLOOKUP(B671,#REF!,8,0),0)</f>
        <v>0</v>
      </c>
      <c r="AA671" s="50">
        <f>IFERROR(VLOOKUP($A671,total!$B$4:$AW$437,45,0),0)</f>
        <v>0</v>
      </c>
      <c r="AB671" s="50">
        <f>IFERROR(VLOOKUP($A671,total!$B$4:$AW$437,48,0),0)</f>
        <v>0</v>
      </c>
      <c r="AC671" s="50">
        <f>IFERROR(VLOOKUP($A671,total!$B$4:$AB$437,19,0),0)</f>
        <v>0</v>
      </c>
      <c r="AD671" s="50">
        <f>IFERROR(VLOOKUP($A671,total!$B$4:$AB$437,10,0),0)</f>
        <v>0</v>
      </c>
      <c r="AE671" s="50">
        <f>IFERROR(VLOOKUP($A671,total!$B$4:$AB$437,13,0),0)-SUMIFS(topmanager!$D:$D,topmanager!$C:$C,rs_nova!$A675,topmanager!$A:$A,856)</f>
        <v>0</v>
      </c>
      <c r="AF671" s="50">
        <f>IFERROR(VLOOKUP($A671,total!$B$4:$AB$437,16,0),0)</f>
        <v>0</v>
      </c>
      <c r="AG671" s="50">
        <f>IFERROR(VLOOKUP($A671,total!$B$4:$AB$437,7,0),0)</f>
        <v>0</v>
      </c>
      <c r="AH671" s="50">
        <f>IFERROR(VLOOKUP($A671,total!$B$4:$AD$437,29,0),0)</f>
        <v>0</v>
      </c>
      <c r="AI671" s="50">
        <f>IFERROR(VLOOKUP(A671,total!$B$4:$AN$437,39,0),0)</f>
        <v>0</v>
      </c>
      <c r="AJ671" s="51">
        <f t="shared" si="157"/>
        <v>0</v>
      </c>
      <c r="AK671" s="50">
        <f t="shared" si="158"/>
        <v>0</v>
      </c>
      <c r="AL671" s="50">
        <f t="shared" si="159"/>
        <v>0</v>
      </c>
      <c r="AM671" s="50">
        <f t="shared" si="160"/>
        <v>0</v>
      </c>
      <c r="AN671" s="50" t="e">
        <f t="shared" si="169"/>
        <v>#REF!</v>
      </c>
      <c r="AO671" s="50" t="e">
        <f t="shared" si="169"/>
        <v>#REF!</v>
      </c>
      <c r="AP671" s="50" t="e">
        <f t="shared" si="169"/>
        <v>#REF!</v>
      </c>
      <c r="AQ671" s="50">
        <f>IFERROR(VLOOKUP(TEXT($A671,"000000"),[6]Página1!$A$8:$S$801,13,FALSE),0)</f>
        <v>0</v>
      </c>
      <c r="AR671" s="50">
        <f>IFERROR(VLOOKUP(TEXT($A671,"000000"),[6]Página1!$A$8:$S$801,16,FALSE),0)</f>
        <v>0</v>
      </c>
      <c r="AS671" s="50">
        <f>IFERROR(VLOOKUP(TEXT($A671,"000000"),[6]Página1!$A$8:$S$801,19,FALSE),0)</f>
        <v>0</v>
      </c>
      <c r="AT671" s="50">
        <f>IFERROR(VLOOKUP(TEXT($A671,"000000"),[7]Página1!$A$8:$R$814,12,FALSE),0)</f>
        <v>0</v>
      </c>
      <c r="AU671" s="50">
        <f>IFERROR(VLOOKUP(TEXT($A671,"000000"),[7]Página1!$A$8:$R$814,15,FALSE),0)</f>
        <v>0</v>
      </c>
      <c r="AV671" s="50">
        <f>IFERROR(VLOOKUP(TEXT($A671,"000000"),[7]Página1!$A$8:$R$814,18,FALSE),0)</f>
        <v>0</v>
      </c>
      <c r="AW671" s="50"/>
      <c r="AX671" s="51" t="e">
        <f t="shared" si="161"/>
        <v>#REF!</v>
      </c>
      <c r="AY671" s="51" t="e">
        <f t="shared" si="162"/>
        <v>#REF!</v>
      </c>
      <c r="AZ671" s="51" t="e">
        <f t="shared" si="163"/>
        <v>#REF!</v>
      </c>
      <c r="BA671" s="51" t="e">
        <f t="shared" si="164"/>
        <v>#REF!</v>
      </c>
      <c r="BB671" s="51">
        <f t="shared" si="165"/>
        <v>0</v>
      </c>
      <c r="BC671" s="51" t="e">
        <f t="shared" si="166"/>
        <v>#REF!</v>
      </c>
      <c r="BD671" s="51">
        <f t="shared" si="167"/>
        <v>0</v>
      </c>
      <c r="BE671" s="51">
        <f>IFERROR(VLOOKUP(A671,salario!A$2:P$91,11,FALSE),0)</f>
        <v>0</v>
      </c>
      <c r="BF671" s="51">
        <f>SUMIFS(topmanager!$D:$D,topmanager!$C:$C,rs_nova!$A671,topmanager!$A:$A,rs_nova!BF$2)</f>
        <v>0</v>
      </c>
      <c r="BG671" s="51">
        <f>SUMIFS(topmanager!$D:$D,topmanager!$C:$C,rs_nova!$A671,topmanager!$A:$A,rs_nova!BG$2)</f>
        <v>0</v>
      </c>
      <c r="BH671" s="51">
        <f>SUMIFS(topmanager!$D:$D,topmanager!$C:$C,rs_nova!$A671,topmanager!$A:$A,rs_nova!BH$2)</f>
        <v>0</v>
      </c>
      <c r="BI671" s="51">
        <f>SUMIFS(topmanager!$D:$D,topmanager!$C:$C,rs_nova!$A671,topmanager!$A:$A,rs_nova!BI$2)</f>
        <v>0</v>
      </c>
      <c r="BJ671" s="51">
        <f>SUMIFS(topmanager!$D:$D,topmanager!$C:$C,rs_nova!$A671,topmanager!$A:$A,rs_nova!BJ$2)+SUMIFS(topmanager!$D:$D,topmanager!$C:$C,rs_nova!$A671,topmanager!$A:$A,rs_nova!BJ$2+1)</f>
        <v>0</v>
      </c>
      <c r="BK671" s="51">
        <f>IFERROR(VLOOKUP(A671,[8]ferias!$C$4:$G$100,5,FALSE),0)</f>
        <v>0</v>
      </c>
      <c r="BL671" s="51">
        <f>SUMIFS(topmanager!$D:$D,topmanager!$C:$C,rs_nova!$A671,topmanager!$A:$A,rs_nova!BL$2)</f>
        <v>0</v>
      </c>
      <c r="BM671" s="51">
        <f>SUMIFS(topmanager!$D:$D,topmanager!$C:$C,rs_nova!$A671,topmanager!$A:$A,rs_nova!BM$2)+SUMIFS(topmanager!$D:$D,topmanager!$C:$C,rs_nova!$A675,topmanager!$A:$A,151)</f>
        <v>0</v>
      </c>
      <c r="BN671" s="51">
        <f t="shared" si="168"/>
        <v>0</v>
      </c>
    </row>
    <row r="672" spans="1:66">
      <c r="A672" s="47" t="e">
        <f>total!#REF!</f>
        <v>#REF!</v>
      </c>
      <c r="B672" s="47">
        <f t="shared" si="155"/>
        <v>0</v>
      </c>
      <c r="C672" s="48" t="e">
        <f>total!#REF!</f>
        <v>#REF!</v>
      </c>
      <c r="D672" s="49" t="str">
        <f>IFERROR(VLOOKUP(A672,salario!A$3:J$32,10,FALSE),"")</f>
        <v/>
      </c>
      <c r="E672" s="49" t="str">
        <f>IFERROR(IF(VLOOKUP(A672,salario!A$3:O$32,15,FALSE)="","",VLOOKUP(A672,salario!A$3:O$32,15,FALSE)),"")</f>
        <v/>
      </c>
      <c r="F672" s="47" t="str">
        <f>IFERROR(VLOOKUP(A672,[5]base_pessoal!$B$2:$P$1504,13,FALSE),"")</f>
        <v/>
      </c>
      <c r="G672" s="50">
        <f>IFERROR(VLOOKUP(A672,salario!A$2:P$91,11,FALSE),0)*B672/30</f>
        <v>0</v>
      </c>
      <c r="H672" s="50">
        <f>SUMIFS(topmanager!$D:$D,topmanager!$C:$C,rs_nova!$A672,topmanager!$A:$A,rs_nova!H$2)+SUMIFS(topmanager!$D:$D,topmanager!$C:$C,rs_nova!$A672,topmanager!$A:$A,63)</f>
        <v>0</v>
      </c>
      <c r="I672" s="50">
        <f>-SUMIFS(topmanager!$D:$D,topmanager!$C:$C,rs_nova!$A672,topmanager!$A:$A,rs_nova!I$2)</f>
        <v>0</v>
      </c>
      <c r="J672" s="50">
        <f>SUMIFS(topmanager!$D:$D,topmanager!$C:$C,rs_nova!$A672,topmanager!$A:$A,rs_nova!J$2)</f>
        <v>0</v>
      </c>
      <c r="K672" s="50">
        <f>SUMIFS(topmanager!$D:$D,topmanager!$C:$C,rs_nova!$A672,topmanager!$A:$A,rs_nova!K$2)+SUMIFS(topmanager!$D:$D,topmanager!$C:$C,rs_nova!$A672,topmanager!$A:$A,911)</f>
        <v>0</v>
      </c>
      <c r="L672" s="50">
        <f>SUMIFS(topmanager!$D:$D,topmanager!$C:$C,rs_nova!$A672,topmanager!$A:$A,rs_nova!L$2)</f>
        <v>0</v>
      </c>
      <c r="M672" s="50">
        <f>SUMIFS(topmanager!$D:$D,topmanager!$C:$C,rs_nova!$A672,topmanager!$A:$A,rs_nova!M$2)+SUMIFS(topmanager!$D:$D,topmanager!$C:$C,rs_nova!$A672,topmanager!$A:$A,908)+SUMIFS(topmanager!$D:$D,topmanager!$C:$C,rs_nova!$A672,topmanager!$A:$A,550)</f>
        <v>0</v>
      </c>
      <c r="N672" s="50">
        <f>SUMIFS(topmanager!$D:$D,topmanager!$C:$C,rs_nova!$A672,topmanager!$A:$A,rs_nova!N$2)</f>
        <v>0</v>
      </c>
      <c r="O672" s="51">
        <f t="shared" si="156"/>
        <v>0</v>
      </c>
      <c r="P672" s="50">
        <f>IFERROR(VLOOKUP($A672,total!$B$4:$AW$437,27,0),0)</f>
        <v>0</v>
      </c>
      <c r="Q672" s="50">
        <f>IFERROR(VLOOKUP($A672,total!$B$4:$AW$437,21,0),0)</f>
        <v>0</v>
      </c>
      <c r="R672" s="50">
        <f>IFERROR(VLOOKUP($A672,total!$B$4:$AW$437,25,0),0)+IFERROR(VLOOKUP($A672,total!$B$4:$AW$437,36,0),0)</f>
        <v>0</v>
      </c>
      <c r="S672" s="50">
        <f>IFERROR(VLOOKUP(A672,gympass!$A$2:$F$148,6,0),0)</f>
        <v>0</v>
      </c>
      <c r="T672" s="50">
        <f>IFERROR(VLOOKUP($A672,total!$B$4:$AW$437,42,0),0)</f>
        <v>0</v>
      </c>
      <c r="U672" s="50">
        <f>IFERROR(VLOOKUP($A672,total!$B$4:$AW$437,32,0),0)</f>
        <v>0</v>
      </c>
      <c r="V672" s="50">
        <f>IFERROR(VLOOKUP($A672,total!$B$4:$AW$437,28,0),0)</f>
        <v>0</v>
      </c>
      <c r="W672" s="50">
        <f>IFERROR(VLOOKUP($A672,total!$B$4:$AX$437,49,0),0)</f>
        <v>0</v>
      </c>
      <c r="X672" s="50"/>
      <c r="Y672" s="50">
        <f>IFERROR(VLOOKUP(A672,#REF!,4,0),0)</f>
        <v>0</v>
      </c>
      <c r="Z672" s="50">
        <f>IFERROR(VLOOKUP(B672,#REF!,8,0),0)</f>
        <v>0</v>
      </c>
      <c r="AA672" s="50">
        <f>IFERROR(VLOOKUP($A672,total!$B$4:$AW$437,45,0),0)</f>
        <v>0</v>
      </c>
      <c r="AB672" s="50">
        <f>IFERROR(VLOOKUP($A672,total!$B$4:$AW$437,48,0),0)</f>
        <v>0</v>
      </c>
      <c r="AC672" s="50">
        <f>IFERROR(VLOOKUP($A672,total!$B$4:$AB$437,19,0),0)</f>
        <v>0</v>
      </c>
      <c r="AD672" s="50">
        <f>IFERROR(VLOOKUP($A672,total!$B$4:$AB$437,10,0),0)</f>
        <v>0</v>
      </c>
      <c r="AE672" s="50">
        <f>IFERROR(VLOOKUP($A672,total!$B$4:$AB$437,13,0),0)-SUMIFS(topmanager!$D:$D,topmanager!$C:$C,rs_nova!$A676,topmanager!$A:$A,856)</f>
        <v>0</v>
      </c>
      <c r="AF672" s="50">
        <f>IFERROR(VLOOKUP($A672,total!$B$4:$AB$437,16,0),0)</f>
        <v>0</v>
      </c>
      <c r="AG672" s="50">
        <f>IFERROR(VLOOKUP($A672,total!$B$4:$AB$437,7,0),0)</f>
        <v>0</v>
      </c>
      <c r="AH672" s="50">
        <f>IFERROR(VLOOKUP($A672,total!$B$4:$AD$437,29,0),0)</f>
        <v>0</v>
      </c>
      <c r="AI672" s="50">
        <f>IFERROR(VLOOKUP(A672,total!$B$4:$AN$437,39,0),0)</f>
        <v>0</v>
      </c>
      <c r="AJ672" s="51">
        <f t="shared" si="157"/>
        <v>0</v>
      </c>
      <c r="AK672" s="50">
        <f t="shared" si="158"/>
        <v>0</v>
      </c>
      <c r="AL672" s="50">
        <f t="shared" si="159"/>
        <v>0</v>
      </c>
      <c r="AM672" s="50">
        <f t="shared" si="160"/>
        <v>0</v>
      </c>
      <c r="AN672" s="50" t="e">
        <f t="shared" si="169"/>
        <v>#REF!</v>
      </c>
      <c r="AO672" s="50" t="e">
        <f t="shared" si="169"/>
        <v>#REF!</v>
      </c>
      <c r="AP672" s="50" t="e">
        <f t="shared" si="169"/>
        <v>#REF!</v>
      </c>
      <c r="AQ672" s="50">
        <f>IFERROR(VLOOKUP(TEXT($A672,"000000"),[6]Página1!$A$8:$S$801,13,FALSE),0)</f>
        <v>0</v>
      </c>
      <c r="AR672" s="50">
        <f>IFERROR(VLOOKUP(TEXT($A672,"000000"),[6]Página1!$A$8:$S$801,16,FALSE),0)</f>
        <v>0</v>
      </c>
      <c r="AS672" s="50">
        <f>IFERROR(VLOOKUP(TEXT($A672,"000000"),[6]Página1!$A$8:$S$801,19,FALSE),0)</f>
        <v>0</v>
      </c>
      <c r="AT672" s="50">
        <f>IFERROR(VLOOKUP(TEXT($A672,"000000"),[7]Página1!$A$8:$R$814,12,FALSE),0)</f>
        <v>0</v>
      </c>
      <c r="AU672" s="50">
        <f>IFERROR(VLOOKUP(TEXT($A672,"000000"),[7]Página1!$A$8:$R$814,15,FALSE),0)</f>
        <v>0</v>
      </c>
      <c r="AV672" s="50">
        <f>IFERROR(VLOOKUP(TEXT($A672,"000000"),[7]Página1!$A$8:$R$814,18,FALSE),0)</f>
        <v>0</v>
      </c>
      <c r="AW672" s="50"/>
      <c r="AX672" s="51" t="e">
        <f t="shared" si="161"/>
        <v>#REF!</v>
      </c>
      <c r="AY672" s="51" t="e">
        <f t="shared" si="162"/>
        <v>#REF!</v>
      </c>
      <c r="AZ672" s="51" t="e">
        <f t="shared" si="163"/>
        <v>#REF!</v>
      </c>
      <c r="BA672" s="51" t="e">
        <f t="shared" si="164"/>
        <v>#REF!</v>
      </c>
      <c r="BB672" s="51">
        <f t="shared" si="165"/>
        <v>0</v>
      </c>
      <c r="BC672" s="51" t="e">
        <f t="shared" si="166"/>
        <v>#REF!</v>
      </c>
      <c r="BD672" s="51">
        <f t="shared" si="167"/>
        <v>0</v>
      </c>
      <c r="BE672" s="51">
        <f>IFERROR(VLOOKUP(A672,salario!A$2:P$91,11,FALSE),0)</f>
        <v>0</v>
      </c>
      <c r="BF672" s="51">
        <f>SUMIFS(topmanager!$D:$D,topmanager!$C:$C,rs_nova!$A672,topmanager!$A:$A,rs_nova!BF$2)</f>
        <v>0</v>
      </c>
      <c r="BG672" s="51">
        <f>SUMIFS(topmanager!$D:$D,topmanager!$C:$C,rs_nova!$A672,topmanager!$A:$A,rs_nova!BG$2)</f>
        <v>0</v>
      </c>
      <c r="BH672" s="51">
        <f>SUMIFS(topmanager!$D:$D,topmanager!$C:$C,rs_nova!$A672,topmanager!$A:$A,rs_nova!BH$2)</f>
        <v>0</v>
      </c>
      <c r="BI672" s="51">
        <f>SUMIFS(topmanager!$D:$D,topmanager!$C:$C,rs_nova!$A672,topmanager!$A:$A,rs_nova!BI$2)</f>
        <v>0</v>
      </c>
      <c r="BJ672" s="51">
        <f>SUMIFS(topmanager!$D:$D,topmanager!$C:$C,rs_nova!$A672,topmanager!$A:$A,rs_nova!BJ$2)+SUMIFS(topmanager!$D:$D,topmanager!$C:$C,rs_nova!$A672,topmanager!$A:$A,rs_nova!BJ$2+1)</f>
        <v>0</v>
      </c>
      <c r="BK672" s="51">
        <f>IFERROR(VLOOKUP(A672,[8]ferias!$C$4:$G$100,5,FALSE),0)</f>
        <v>0</v>
      </c>
      <c r="BL672" s="51">
        <f>SUMIFS(topmanager!$D:$D,topmanager!$C:$C,rs_nova!$A672,topmanager!$A:$A,rs_nova!BL$2)</f>
        <v>0</v>
      </c>
      <c r="BM672" s="51">
        <f>SUMIFS(topmanager!$D:$D,topmanager!$C:$C,rs_nova!$A672,topmanager!$A:$A,rs_nova!BM$2)+SUMIFS(topmanager!$D:$D,topmanager!$C:$C,rs_nova!$A676,topmanager!$A:$A,151)</f>
        <v>0</v>
      </c>
      <c r="BN672" s="51">
        <f t="shared" si="168"/>
        <v>0</v>
      </c>
    </row>
    <row r="673" spans="1:66">
      <c r="A673" s="47" t="e">
        <f>total!#REF!</f>
        <v>#REF!</v>
      </c>
      <c r="B673" s="47">
        <f t="shared" si="155"/>
        <v>0</v>
      </c>
      <c r="C673" s="48" t="e">
        <f>total!#REF!</f>
        <v>#REF!</v>
      </c>
      <c r="D673" s="49" t="str">
        <f>IFERROR(VLOOKUP(A673,salario!A$3:J$32,10,FALSE),"")</f>
        <v/>
      </c>
      <c r="E673" s="49" t="str">
        <f>IFERROR(IF(VLOOKUP(A673,salario!A$3:O$32,15,FALSE)="","",VLOOKUP(A673,salario!A$3:O$32,15,FALSE)),"")</f>
        <v/>
      </c>
      <c r="F673" s="47" t="str">
        <f>IFERROR(VLOOKUP(A673,[5]base_pessoal!$B$2:$P$1504,13,FALSE),"")</f>
        <v/>
      </c>
      <c r="G673" s="50">
        <f>IFERROR(VLOOKUP(A673,salario!A$2:P$91,11,FALSE),0)*B673/30</f>
        <v>0</v>
      </c>
      <c r="H673" s="50">
        <f>SUMIFS(topmanager!$D:$D,topmanager!$C:$C,rs_nova!$A673,topmanager!$A:$A,rs_nova!H$2)+SUMIFS(topmanager!$D:$D,topmanager!$C:$C,rs_nova!$A673,topmanager!$A:$A,63)</f>
        <v>0</v>
      </c>
      <c r="I673" s="50">
        <f>-SUMIFS(topmanager!$D:$D,topmanager!$C:$C,rs_nova!$A673,topmanager!$A:$A,rs_nova!I$2)</f>
        <v>0</v>
      </c>
      <c r="J673" s="50">
        <f>SUMIFS(topmanager!$D:$D,topmanager!$C:$C,rs_nova!$A673,topmanager!$A:$A,rs_nova!J$2)</f>
        <v>0</v>
      </c>
      <c r="K673" s="50">
        <f>SUMIFS(topmanager!$D:$D,topmanager!$C:$C,rs_nova!$A673,topmanager!$A:$A,rs_nova!K$2)+SUMIFS(topmanager!$D:$D,topmanager!$C:$C,rs_nova!$A673,topmanager!$A:$A,911)</f>
        <v>0</v>
      </c>
      <c r="L673" s="50">
        <f>SUMIFS(topmanager!$D:$D,topmanager!$C:$C,rs_nova!$A673,topmanager!$A:$A,rs_nova!L$2)</f>
        <v>0</v>
      </c>
      <c r="M673" s="50">
        <f>SUMIFS(topmanager!$D:$D,topmanager!$C:$C,rs_nova!$A673,topmanager!$A:$A,rs_nova!M$2)+SUMIFS(topmanager!$D:$D,topmanager!$C:$C,rs_nova!$A673,topmanager!$A:$A,908)+SUMIFS(topmanager!$D:$D,topmanager!$C:$C,rs_nova!$A673,topmanager!$A:$A,550)</f>
        <v>0</v>
      </c>
      <c r="N673" s="50">
        <f>SUMIFS(topmanager!$D:$D,topmanager!$C:$C,rs_nova!$A673,topmanager!$A:$A,rs_nova!N$2)</f>
        <v>0</v>
      </c>
      <c r="O673" s="51">
        <f t="shared" si="156"/>
        <v>0</v>
      </c>
      <c r="P673" s="50">
        <f>IFERROR(VLOOKUP($A673,total!$B$4:$AW$437,27,0),0)</f>
        <v>0</v>
      </c>
      <c r="Q673" s="50">
        <f>IFERROR(VLOOKUP($A673,total!$B$4:$AW$437,21,0),0)</f>
        <v>0</v>
      </c>
      <c r="R673" s="50">
        <f>IFERROR(VLOOKUP($A673,total!$B$4:$AW$437,25,0),0)+IFERROR(VLOOKUP($A673,total!$B$4:$AW$437,36,0),0)</f>
        <v>0</v>
      </c>
      <c r="S673" s="50">
        <f>IFERROR(VLOOKUP(A673,gympass!$A$2:$F$148,6,0),0)</f>
        <v>0</v>
      </c>
      <c r="T673" s="50">
        <f>IFERROR(VLOOKUP($A673,total!$B$4:$AW$437,42,0),0)</f>
        <v>0</v>
      </c>
      <c r="U673" s="50">
        <f>IFERROR(VLOOKUP($A673,total!$B$4:$AW$437,32,0),0)</f>
        <v>0</v>
      </c>
      <c r="V673" s="50">
        <f>IFERROR(VLOOKUP($A673,total!$B$4:$AW$437,28,0),0)</f>
        <v>0</v>
      </c>
      <c r="W673" s="50">
        <f>IFERROR(VLOOKUP($A673,total!$B$4:$AX$437,49,0),0)</f>
        <v>0</v>
      </c>
      <c r="X673" s="50"/>
      <c r="Y673" s="50">
        <f>IFERROR(VLOOKUP(A673,#REF!,4,0),0)</f>
        <v>0</v>
      </c>
      <c r="Z673" s="50">
        <f>IFERROR(VLOOKUP(B673,#REF!,8,0),0)</f>
        <v>0</v>
      </c>
      <c r="AA673" s="50">
        <f>IFERROR(VLOOKUP($A673,total!$B$4:$AW$437,45,0),0)</f>
        <v>0</v>
      </c>
      <c r="AB673" s="50">
        <f>IFERROR(VLOOKUP($A673,total!$B$4:$AW$437,48,0),0)</f>
        <v>0</v>
      </c>
      <c r="AC673" s="50">
        <f>IFERROR(VLOOKUP($A673,total!$B$4:$AB$437,19,0),0)</f>
        <v>0</v>
      </c>
      <c r="AD673" s="50">
        <f>IFERROR(VLOOKUP($A673,total!$B$4:$AB$437,10,0),0)</f>
        <v>0</v>
      </c>
      <c r="AE673" s="50">
        <f>IFERROR(VLOOKUP($A673,total!$B$4:$AB$437,13,0),0)-SUMIFS(topmanager!$D:$D,topmanager!$C:$C,rs_nova!$A677,topmanager!$A:$A,856)</f>
        <v>0</v>
      </c>
      <c r="AF673" s="50">
        <f>IFERROR(VLOOKUP($A673,total!$B$4:$AB$437,16,0),0)</f>
        <v>0</v>
      </c>
      <c r="AG673" s="50">
        <f>IFERROR(VLOOKUP($A673,total!$B$4:$AB$437,7,0),0)</f>
        <v>0</v>
      </c>
      <c r="AH673" s="50">
        <f>IFERROR(VLOOKUP($A673,total!$B$4:$AD$437,29,0),0)</f>
        <v>0</v>
      </c>
      <c r="AI673" s="50">
        <f>IFERROR(VLOOKUP(A673,total!$B$4:$AN$437,39,0),0)</f>
        <v>0</v>
      </c>
      <c r="AJ673" s="51">
        <f t="shared" si="157"/>
        <v>0</v>
      </c>
      <c r="AK673" s="50">
        <f t="shared" si="158"/>
        <v>0</v>
      </c>
      <c r="AL673" s="50">
        <f t="shared" si="159"/>
        <v>0</v>
      </c>
      <c r="AM673" s="50">
        <f t="shared" si="160"/>
        <v>0</v>
      </c>
      <c r="AN673" s="50" t="e">
        <f t="shared" si="169"/>
        <v>#REF!</v>
      </c>
      <c r="AO673" s="50" t="e">
        <f t="shared" si="169"/>
        <v>#REF!</v>
      </c>
      <c r="AP673" s="50" t="e">
        <f t="shared" si="169"/>
        <v>#REF!</v>
      </c>
      <c r="AQ673" s="50">
        <f>IFERROR(VLOOKUP(TEXT($A673,"000000"),[6]Página1!$A$8:$S$801,13,FALSE),0)</f>
        <v>0</v>
      </c>
      <c r="AR673" s="50">
        <f>IFERROR(VLOOKUP(TEXT($A673,"000000"),[6]Página1!$A$8:$S$801,16,FALSE),0)</f>
        <v>0</v>
      </c>
      <c r="AS673" s="50">
        <f>IFERROR(VLOOKUP(TEXT($A673,"000000"),[6]Página1!$A$8:$S$801,19,FALSE),0)</f>
        <v>0</v>
      </c>
      <c r="AT673" s="50">
        <f>IFERROR(VLOOKUP(TEXT($A673,"000000"),[7]Página1!$A$8:$R$814,12,FALSE),0)</f>
        <v>0</v>
      </c>
      <c r="AU673" s="50">
        <f>IFERROR(VLOOKUP(TEXT($A673,"000000"),[7]Página1!$A$8:$R$814,15,FALSE),0)</f>
        <v>0</v>
      </c>
      <c r="AV673" s="50">
        <f>IFERROR(VLOOKUP(TEXT($A673,"000000"),[7]Página1!$A$8:$R$814,18,FALSE),0)</f>
        <v>0</v>
      </c>
      <c r="AW673" s="50"/>
      <c r="AX673" s="51" t="e">
        <f t="shared" si="161"/>
        <v>#REF!</v>
      </c>
      <c r="AY673" s="51" t="e">
        <f t="shared" si="162"/>
        <v>#REF!</v>
      </c>
      <c r="AZ673" s="51" t="e">
        <f t="shared" si="163"/>
        <v>#REF!</v>
      </c>
      <c r="BA673" s="51" t="e">
        <f t="shared" si="164"/>
        <v>#REF!</v>
      </c>
      <c r="BB673" s="51">
        <f t="shared" si="165"/>
        <v>0</v>
      </c>
      <c r="BC673" s="51" t="e">
        <f t="shared" si="166"/>
        <v>#REF!</v>
      </c>
      <c r="BD673" s="51">
        <f t="shared" si="167"/>
        <v>0</v>
      </c>
      <c r="BE673" s="51">
        <f>IFERROR(VLOOKUP(A673,salario!A$2:P$91,11,FALSE),0)</f>
        <v>0</v>
      </c>
      <c r="BF673" s="51">
        <f>SUMIFS(topmanager!$D:$D,topmanager!$C:$C,rs_nova!$A673,topmanager!$A:$A,rs_nova!BF$2)</f>
        <v>0</v>
      </c>
      <c r="BG673" s="51">
        <f>SUMIFS(topmanager!$D:$D,topmanager!$C:$C,rs_nova!$A673,topmanager!$A:$A,rs_nova!BG$2)</f>
        <v>0</v>
      </c>
      <c r="BH673" s="51">
        <f>SUMIFS(topmanager!$D:$D,topmanager!$C:$C,rs_nova!$A673,topmanager!$A:$A,rs_nova!BH$2)</f>
        <v>0</v>
      </c>
      <c r="BI673" s="51">
        <f>SUMIFS(topmanager!$D:$D,topmanager!$C:$C,rs_nova!$A673,topmanager!$A:$A,rs_nova!BI$2)</f>
        <v>0</v>
      </c>
      <c r="BJ673" s="51">
        <f>SUMIFS(topmanager!$D:$D,topmanager!$C:$C,rs_nova!$A673,topmanager!$A:$A,rs_nova!BJ$2)+SUMIFS(topmanager!$D:$D,topmanager!$C:$C,rs_nova!$A673,topmanager!$A:$A,rs_nova!BJ$2+1)</f>
        <v>0</v>
      </c>
      <c r="BK673" s="51">
        <f>IFERROR(VLOOKUP(A673,[8]ferias!$C$4:$G$100,5,FALSE),0)</f>
        <v>0</v>
      </c>
      <c r="BL673" s="51">
        <f>SUMIFS(topmanager!$D:$D,topmanager!$C:$C,rs_nova!$A673,topmanager!$A:$A,rs_nova!BL$2)</f>
        <v>0</v>
      </c>
      <c r="BM673" s="51">
        <f>SUMIFS(topmanager!$D:$D,topmanager!$C:$C,rs_nova!$A673,topmanager!$A:$A,rs_nova!BM$2)+SUMIFS(topmanager!$D:$D,topmanager!$C:$C,rs_nova!$A677,topmanager!$A:$A,151)</f>
        <v>0</v>
      </c>
      <c r="BN673" s="51">
        <f t="shared" si="168"/>
        <v>0</v>
      </c>
    </row>
    <row r="674" spans="1:66">
      <c r="A674" s="47" t="e">
        <f>total!#REF!</f>
        <v>#REF!</v>
      </c>
      <c r="B674" s="47">
        <f t="shared" si="155"/>
        <v>0</v>
      </c>
      <c r="C674" s="48" t="e">
        <f>total!#REF!</f>
        <v>#REF!</v>
      </c>
      <c r="D674" s="49" t="str">
        <f>IFERROR(VLOOKUP(A674,salario!A$3:J$32,10,FALSE),"")</f>
        <v/>
      </c>
      <c r="E674" s="49" t="str">
        <f>IFERROR(IF(VLOOKUP(A674,salario!A$3:O$32,15,FALSE)="","",VLOOKUP(A674,salario!A$3:O$32,15,FALSE)),"")</f>
        <v/>
      </c>
      <c r="F674" s="47" t="str">
        <f>IFERROR(VLOOKUP(A674,[5]base_pessoal!$B$2:$P$1504,13,FALSE),"")</f>
        <v/>
      </c>
      <c r="G674" s="50">
        <f>IFERROR(VLOOKUP(A674,salario!A$2:P$91,11,FALSE),0)*B674/30</f>
        <v>0</v>
      </c>
      <c r="H674" s="50">
        <f>SUMIFS(topmanager!$D:$D,topmanager!$C:$C,rs_nova!$A674,topmanager!$A:$A,rs_nova!H$2)+SUMIFS(topmanager!$D:$D,topmanager!$C:$C,rs_nova!$A674,topmanager!$A:$A,63)</f>
        <v>0</v>
      </c>
      <c r="I674" s="50">
        <f>-SUMIFS(topmanager!$D:$D,topmanager!$C:$C,rs_nova!$A674,topmanager!$A:$A,rs_nova!I$2)</f>
        <v>0</v>
      </c>
      <c r="J674" s="50">
        <f>SUMIFS(topmanager!$D:$D,topmanager!$C:$C,rs_nova!$A674,topmanager!$A:$A,rs_nova!J$2)</f>
        <v>0</v>
      </c>
      <c r="K674" s="50">
        <f>SUMIFS(topmanager!$D:$D,topmanager!$C:$C,rs_nova!$A674,topmanager!$A:$A,rs_nova!K$2)+SUMIFS(topmanager!$D:$D,topmanager!$C:$C,rs_nova!$A674,topmanager!$A:$A,911)</f>
        <v>0</v>
      </c>
      <c r="L674" s="50">
        <f>SUMIFS(topmanager!$D:$D,topmanager!$C:$C,rs_nova!$A674,topmanager!$A:$A,rs_nova!L$2)</f>
        <v>0</v>
      </c>
      <c r="M674" s="50">
        <f>SUMIFS(topmanager!$D:$D,topmanager!$C:$C,rs_nova!$A674,topmanager!$A:$A,rs_nova!M$2)+SUMIFS(topmanager!$D:$D,topmanager!$C:$C,rs_nova!$A674,topmanager!$A:$A,908)+SUMIFS(topmanager!$D:$D,topmanager!$C:$C,rs_nova!$A674,topmanager!$A:$A,550)</f>
        <v>0</v>
      </c>
      <c r="N674" s="50">
        <f>SUMIFS(topmanager!$D:$D,topmanager!$C:$C,rs_nova!$A674,topmanager!$A:$A,rs_nova!N$2)</f>
        <v>0</v>
      </c>
      <c r="O674" s="51">
        <f t="shared" si="156"/>
        <v>0</v>
      </c>
      <c r="P674" s="50">
        <f>IFERROR(VLOOKUP($A674,total!$B$4:$AW$437,27,0),0)</f>
        <v>0</v>
      </c>
      <c r="Q674" s="50">
        <f>IFERROR(VLOOKUP($A674,total!$B$4:$AW$437,21,0),0)</f>
        <v>0</v>
      </c>
      <c r="R674" s="50">
        <f>IFERROR(VLOOKUP($A674,total!$B$4:$AW$437,25,0),0)+IFERROR(VLOOKUP($A674,total!$B$4:$AW$437,36,0),0)</f>
        <v>0</v>
      </c>
      <c r="S674" s="50">
        <f>IFERROR(VLOOKUP(A674,gympass!$A$2:$F$148,6,0),0)</f>
        <v>0</v>
      </c>
      <c r="T674" s="50">
        <f>IFERROR(VLOOKUP($A674,total!$B$4:$AW$437,42,0),0)</f>
        <v>0</v>
      </c>
      <c r="U674" s="50">
        <f>IFERROR(VLOOKUP($A674,total!$B$4:$AW$437,32,0),0)</f>
        <v>0</v>
      </c>
      <c r="V674" s="50">
        <f>IFERROR(VLOOKUP($A674,total!$B$4:$AW$437,28,0),0)</f>
        <v>0</v>
      </c>
      <c r="W674" s="50">
        <f>IFERROR(VLOOKUP($A674,total!$B$4:$AX$437,49,0),0)</f>
        <v>0</v>
      </c>
      <c r="X674" s="50"/>
      <c r="Y674" s="50">
        <f>IFERROR(VLOOKUP(A674,#REF!,4,0),0)</f>
        <v>0</v>
      </c>
      <c r="Z674" s="50">
        <f>IFERROR(VLOOKUP(B674,#REF!,8,0),0)</f>
        <v>0</v>
      </c>
      <c r="AA674" s="50">
        <f>IFERROR(VLOOKUP($A674,total!$B$4:$AW$437,45,0),0)</f>
        <v>0</v>
      </c>
      <c r="AB674" s="50">
        <f>IFERROR(VLOOKUP($A674,total!$B$4:$AW$437,48,0),0)</f>
        <v>0</v>
      </c>
      <c r="AC674" s="50">
        <f>IFERROR(VLOOKUP($A674,total!$B$4:$AB$437,19,0),0)</f>
        <v>0</v>
      </c>
      <c r="AD674" s="50">
        <f>IFERROR(VLOOKUP($A674,total!$B$4:$AB$437,10,0),0)</f>
        <v>0</v>
      </c>
      <c r="AE674" s="50">
        <f>IFERROR(VLOOKUP($A674,total!$B$4:$AB$437,13,0),0)-SUMIFS(topmanager!$D:$D,topmanager!$C:$C,rs_nova!$A678,topmanager!$A:$A,856)</f>
        <v>0</v>
      </c>
      <c r="AF674" s="50">
        <f>IFERROR(VLOOKUP($A674,total!$B$4:$AB$437,16,0),0)</f>
        <v>0</v>
      </c>
      <c r="AG674" s="50">
        <f>IFERROR(VLOOKUP($A674,total!$B$4:$AB$437,7,0),0)</f>
        <v>0</v>
      </c>
      <c r="AH674" s="50">
        <f>IFERROR(VLOOKUP($A674,total!$B$4:$AD$437,29,0),0)</f>
        <v>0</v>
      </c>
      <c r="AI674" s="50">
        <f>IFERROR(VLOOKUP(A674,total!$B$4:$AN$437,39,0),0)</f>
        <v>0</v>
      </c>
      <c r="AJ674" s="51">
        <f t="shared" si="157"/>
        <v>0</v>
      </c>
      <c r="AK674" s="50">
        <f t="shared" si="158"/>
        <v>0</v>
      </c>
      <c r="AL674" s="50">
        <f t="shared" si="159"/>
        <v>0</v>
      </c>
      <c r="AM674" s="50">
        <f t="shared" si="160"/>
        <v>0</v>
      </c>
      <c r="AN674" s="50" t="e">
        <f t="shared" si="169"/>
        <v>#REF!</v>
      </c>
      <c r="AO674" s="50" t="e">
        <f t="shared" si="169"/>
        <v>#REF!</v>
      </c>
      <c r="AP674" s="50" t="e">
        <f t="shared" si="169"/>
        <v>#REF!</v>
      </c>
      <c r="AQ674" s="50">
        <f>IFERROR(VLOOKUP(TEXT($A674,"000000"),[6]Página1!$A$8:$S$801,13,FALSE),0)</f>
        <v>0</v>
      </c>
      <c r="AR674" s="50">
        <f>IFERROR(VLOOKUP(TEXT($A674,"000000"),[6]Página1!$A$8:$S$801,16,FALSE),0)</f>
        <v>0</v>
      </c>
      <c r="AS674" s="50">
        <f>IFERROR(VLOOKUP(TEXT($A674,"000000"),[6]Página1!$A$8:$S$801,19,FALSE),0)</f>
        <v>0</v>
      </c>
      <c r="AT674" s="50">
        <f>IFERROR(VLOOKUP(TEXT($A674,"000000"),[7]Página1!$A$8:$R$814,12,FALSE),0)</f>
        <v>0</v>
      </c>
      <c r="AU674" s="50">
        <f>IFERROR(VLOOKUP(TEXT($A674,"000000"),[7]Página1!$A$8:$R$814,15,FALSE),0)</f>
        <v>0</v>
      </c>
      <c r="AV674" s="50">
        <f>IFERROR(VLOOKUP(TEXT($A674,"000000"),[7]Página1!$A$8:$R$814,18,FALSE),0)</f>
        <v>0</v>
      </c>
      <c r="AW674" s="50"/>
      <c r="AX674" s="51" t="e">
        <f t="shared" si="161"/>
        <v>#REF!</v>
      </c>
      <c r="AY674" s="51" t="e">
        <f t="shared" si="162"/>
        <v>#REF!</v>
      </c>
      <c r="AZ674" s="51" t="e">
        <f t="shared" si="163"/>
        <v>#REF!</v>
      </c>
      <c r="BA674" s="51" t="e">
        <f t="shared" si="164"/>
        <v>#REF!</v>
      </c>
      <c r="BB674" s="51">
        <f t="shared" si="165"/>
        <v>0</v>
      </c>
      <c r="BC674" s="51" t="e">
        <f t="shared" si="166"/>
        <v>#REF!</v>
      </c>
      <c r="BD674" s="51">
        <f t="shared" si="167"/>
        <v>0</v>
      </c>
      <c r="BE674" s="51">
        <f>IFERROR(VLOOKUP(A674,salario!A$2:P$91,11,FALSE),0)</f>
        <v>0</v>
      </c>
      <c r="BF674" s="51">
        <f>SUMIFS(topmanager!$D:$D,topmanager!$C:$C,rs_nova!$A674,topmanager!$A:$A,rs_nova!BF$2)</f>
        <v>0</v>
      </c>
      <c r="BG674" s="51">
        <f>SUMIFS(topmanager!$D:$D,topmanager!$C:$C,rs_nova!$A674,topmanager!$A:$A,rs_nova!BG$2)</f>
        <v>0</v>
      </c>
      <c r="BH674" s="51">
        <f>SUMIFS(topmanager!$D:$D,topmanager!$C:$C,rs_nova!$A674,topmanager!$A:$A,rs_nova!BH$2)</f>
        <v>0</v>
      </c>
      <c r="BI674" s="51">
        <f>SUMIFS(topmanager!$D:$D,topmanager!$C:$C,rs_nova!$A674,topmanager!$A:$A,rs_nova!BI$2)</f>
        <v>0</v>
      </c>
      <c r="BJ674" s="51">
        <f>SUMIFS(topmanager!$D:$D,topmanager!$C:$C,rs_nova!$A674,topmanager!$A:$A,rs_nova!BJ$2)+SUMIFS(topmanager!$D:$D,topmanager!$C:$C,rs_nova!$A674,topmanager!$A:$A,rs_nova!BJ$2+1)</f>
        <v>0</v>
      </c>
      <c r="BK674" s="51">
        <f>IFERROR(VLOOKUP(A674,[8]ferias!$C$4:$G$100,5,FALSE),0)</f>
        <v>0</v>
      </c>
      <c r="BL674" s="51">
        <f>SUMIFS(topmanager!$D:$D,topmanager!$C:$C,rs_nova!$A674,topmanager!$A:$A,rs_nova!BL$2)</f>
        <v>0</v>
      </c>
      <c r="BM674" s="51">
        <f>SUMIFS(topmanager!$D:$D,topmanager!$C:$C,rs_nova!$A674,topmanager!$A:$A,rs_nova!BM$2)+SUMIFS(topmanager!$D:$D,topmanager!$C:$C,rs_nova!$A678,topmanager!$A:$A,151)</f>
        <v>0</v>
      </c>
      <c r="BN674" s="51">
        <f t="shared" si="168"/>
        <v>0</v>
      </c>
    </row>
    <row r="675" spans="1:66">
      <c r="A675" s="47" t="e">
        <f>total!#REF!</f>
        <v>#REF!</v>
      </c>
      <c r="B675" s="47">
        <f t="shared" si="155"/>
        <v>0</v>
      </c>
      <c r="C675" s="48" t="e">
        <f>total!#REF!</f>
        <v>#REF!</v>
      </c>
      <c r="D675" s="49" t="str">
        <f>IFERROR(VLOOKUP(A675,salario!A$3:J$32,10,FALSE),"")</f>
        <v/>
      </c>
      <c r="E675" s="49" t="str">
        <f>IFERROR(IF(VLOOKUP(A675,salario!A$3:O$32,15,FALSE)="","",VLOOKUP(A675,salario!A$3:O$32,15,FALSE)),"")</f>
        <v/>
      </c>
      <c r="F675" s="47" t="str">
        <f>IFERROR(VLOOKUP(A675,[5]base_pessoal!$B$2:$P$1504,13,FALSE),"")</f>
        <v/>
      </c>
      <c r="G675" s="50">
        <f>IFERROR(VLOOKUP(A675,salario!A$2:P$91,11,FALSE),0)*B675/30</f>
        <v>0</v>
      </c>
      <c r="H675" s="50">
        <f>SUMIFS(topmanager!$D:$D,topmanager!$C:$C,rs_nova!$A675,topmanager!$A:$A,rs_nova!H$2)+SUMIFS(topmanager!$D:$D,topmanager!$C:$C,rs_nova!$A675,topmanager!$A:$A,63)</f>
        <v>0</v>
      </c>
      <c r="I675" s="50">
        <f>-SUMIFS(topmanager!$D:$D,topmanager!$C:$C,rs_nova!$A675,topmanager!$A:$A,rs_nova!I$2)</f>
        <v>0</v>
      </c>
      <c r="J675" s="50">
        <f>SUMIFS(topmanager!$D:$D,topmanager!$C:$C,rs_nova!$A675,topmanager!$A:$A,rs_nova!J$2)</f>
        <v>0</v>
      </c>
      <c r="K675" s="50">
        <f>SUMIFS(topmanager!$D:$D,topmanager!$C:$C,rs_nova!$A675,topmanager!$A:$A,rs_nova!K$2)+SUMIFS(topmanager!$D:$D,topmanager!$C:$C,rs_nova!$A675,topmanager!$A:$A,911)</f>
        <v>0</v>
      </c>
      <c r="L675" s="50">
        <f>SUMIFS(topmanager!$D:$D,topmanager!$C:$C,rs_nova!$A675,topmanager!$A:$A,rs_nova!L$2)</f>
        <v>0</v>
      </c>
      <c r="M675" s="50">
        <f>SUMIFS(topmanager!$D:$D,topmanager!$C:$C,rs_nova!$A675,topmanager!$A:$A,rs_nova!M$2)+SUMIFS(topmanager!$D:$D,topmanager!$C:$C,rs_nova!$A675,topmanager!$A:$A,908)+SUMIFS(topmanager!$D:$D,topmanager!$C:$C,rs_nova!$A675,topmanager!$A:$A,550)</f>
        <v>0</v>
      </c>
      <c r="N675" s="50">
        <f>SUMIFS(topmanager!$D:$D,topmanager!$C:$C,rs_nova!$A675,topmanager!$A:$A,rs_nova!N$2)</f>
        <v>0</v>
      </c>
      <c r="O675" s="51">
        <f t="shared" si="156"/>
        <v>0</v>
      </c>
      <c r="P675" s="50">
        <f>IFERROR(VLOOKUP($A675,total!$B$4:$AW$437,27,0),0)</f>
        <v>0</v>
      </c>
      <c r="Q675" s="50">
        <f>IFERROR(VLOOKUP($A675,total!$B$4:$AW$437,21,0),0)</f>
        <v>0</v>
      </c>
      <c r="R675" s="50">
        <f>IFERROR(VLOOKUP($A675,total!$B$4:$AW$437,25,0),0)+IFERROR(VLOOKUP($A675,total!$B$4:$AW$437,36,0),0)</f>
        <v>0</v>
      </c>
      <c r="S675" s="50">
        <f>IFERROR(VLOOKUP(A675,gympass!$A$2:$F$148,6,0),0)</f>
        <v>0</v>
      </c>
      <c r="T675" s="50">
        <f>IFERROR(VLOOKUP($A675,total!$B$4:$AW$437,42,0),0)</f>
        <v>0</v>
      </c>
      <c r="U675" s="50">
        <f>IFERROR(VLOOKUP($A675,total!$B$4:$AW$437,32,0),0)</f>
        <v>0</v>
      </c>
      <c r="V675" s="50">
        <f>IFERROR(VLOOKUP($A675,total!$B$4:$AW$437,28,0),0)</f>
        <v>0</v>
      </c>
      <c r="W675" s="50">
        <f>IFERROR(VLOOKUP($A675,total!$B$4:$AX$437,49,0),0)</f>
        <v>0</v>
      </c>
      <c r="X675" s="50"/>
      <c r="Y675" s="50">
        <f>IFERROR(VLOOKUP(A675,#REF!,4,0),0)</f>
        <v>0</v>
      </c>
      <c r="Z675" s="50">
        <f>IFERROR(VLOOKUP(B675,#REF!,8,0),0)</f>
        <v>0</v>
      </c>
      <c r="AA675" s="50">
        <f>IFERROR(VLOOKUP($A675,total!$B$4:$AW$437,45,0),0)</f>
        <v>0</v>
      </c>
      <c r="AB675" s="50">
        <f>IFERROR(VLOOKUP($A675,total!$B$4:$AW$437,48,0),0)</f>
        <v>0</v>
      </c>
      <c r="AC675" s="50">
        <f>IFERROR(VLOOKUP($A675,total!$B$4:$AB$437,19,0),0)</f>
        <v>0</v>
      </c>
      <c r="AD675" s="50">
        <f>IFERROR(VLOOKUP($A675,total!$B$4:$AB$437,10,0),0)</f>
        <v>0</v>
      </c>
      <c r="AE675" s="50">
        <f>IFERROR(VLOOKUP($A675,total!$B$4:$AB$437,13,0),0)-SUMIFS(topmanager!$D:$D,topmanager!$C:$C,rs_nova!$A679,topmanager!$A:$A,856)</f>
        <v>0</v>
      </c>
      <c r="AF675" s="50">
        <f>IFERROR(VLOOKUP($A675,total!$B$4:$AB$437,16,0),0)</f>
        <v>0</v>
      </c>
      <c r="AG675" s="50">
        <f>IFERROR(VLOOKUP($A675,total!$B$4:$AB$437,7,0),0)</f>
        <v>0</v>
      </c>
      <c r="AH675" s="50">
        <f>IFERROR(VLOOKUP($A675,total!$B$4:$AD$437,29,0),0)</f>
        <v>0</v>
      </c>
      <c r="AI675" s="50">
        <f>IFERROR(VLOOKUP(A675,total!$B$4:$AN$437,39,0),0)</f>
        <v>0</v>
      </c>
      <c r="AJ675" s="51">
        <f t="shared" si="157"/>
        <v>0</v>
      </c>
      <c r="AK675" s="50">
        <f t="shared" si="158"/>
        <v>0</v>
      </c>
      <c r="AL675" s="50">
        <f t="shared" si="159"/>
        <v>0</v>
      </c>
      <c r="AM675" s="50">
        <f t="shared" si="160"/>
        <v>0</v>
      </c>
      <c r="AN675" s="50" t="e">
        <f t="shared" si="169"/>
        <v>#REF!</v>
      </c>
      <c r="AO675" s="50" t="e">
        <f t="shared" si="169"/>
        <v>#REF!</v>
      </c>
      <c r="AP675" s="50" t="e">
        <f t="shared" si="169"/>
        <v>#REF!</v>
      </c>
      <c r="AQ675" s="50">
        <f>IFERROR(VLOOKUP(TEXT($A675,"000000"),[6]Página1!$A$8:$S$801,13,FALSE),0)</f>
        <v>0</v>
      </c>
      <c r="AR675" s="50">
        <f>IFERROR(VLOOKUP(TEXT($A675,"000000"),[6]Página1!$A$8:$S$801,16,FALSE),0)</f>
        <v>0</v>
      </c>
      <c r="AS675" s="50">
        <f>IFERROR(VLOOKUP(TEXT($A675,"000000"),[6]Página1!$A$8:$S$801,19,FALSE),0)</f>
        <v>0</v>
      </c>
      <c r="AT675" s="50">
        <f>IFERROR(VLOOKUP(TEXT($A675,"000000"),[7]Página1!$A$8:$R$814,12,FALSE),0)</f>
        <v>0</v>
      </c>
      <c r="AU675" s="50">
        <f>IFERROR(VLOOKUP(TEXT($A675,"000000"),[7]Página1!$A$8:$R$814,15,FALSE),0)</f>
        <v>0</v>
      </c>
      <c r="AV675" s="50">
        <f>IFERROR(VLOOKUP(TEXT($A675,"000000"),[7]Página1!$A$8:$R$814,18,FALSE),0)</f>
        <v>0</v>
      </c>
      <c r="AW675" s="50"/>
      <c r="AX675" s="51" t="e">
        <f t="shared" si="161"/>
        <v>#REF!</v>
      </c>
      <c r="AY675" s="51" t="e">
        <f t="shared" si="162"/>
        <v>#REF!</v>
      </c>
      <c r="AZ675" s="51" t="e">
        <f t="shared" si="163"/>
        <v>#REF!</v>
      </c>
      <c r="BA675" s="51" t="e">
        <f t="shared" si="164"/>
        <v>#REF!</v>
      </c>
      <c r="BB675" s="51">
        <f t="shared" si="165"/>
        <v>0</v>
      </c>
      <c r="BC675" s="51" t="e">
        <f t="shared" si="166"/>
        <v>#REF!</v>
      </c>
      <c r="BD675" s="51">
        <f t="shared" si="167"/>
        <v>0</v>
      </c>
      <c r="BE675" s="51">
        <f>IFERROR(VLOOKUP(A675,salario!A$2:P$91,11,FALSE),0)</f>
        <v>0</v>
      </c>
      <c r="BF675" s="51">
        <f>SUMIFS(topmanager!$D:$D,topmanager!$C:$C,rs_nova!$A675,topmanager!$A:$A,rs_nova!BF$2)</f>
        <v>0</v>
      </c>
      <c r="BG675" s="51">
        <f>SUMIFS(topmanager!$D:$D,topmanager!$C:$C,rs_nova!$A675,topmanager!$A:$A,rs_nova!BG$2)</f>
        <v>0</v>
      </c>
      <c r="BH675" s="51">
        <f>SUMIFS(topmanager!$D:$D,topmanager!$C:$C,rs_nova!$A675,topmanager!$A:$A,rs_nova!BH$2)</f>
        <v>0</v>
      </c>
      <c r="BI675" s="51">
        <f>SUMIFS(topmanager!$D:$D,topmanager!$C:$C,rs_nova!$A675,topmanager!$A:$A,rs_nova!BI$2)</f>
        <v>0</v>
      </c>
      <c r="BJ675" s="51">
        <f>SUMIFS(topmanager!$D:$D,topmanager!$C:$C,rs_nova!$A675,topmanager!$A:$A,rs_nova!BJ$2)+SUMIFS(topmanager!$D:$D,topmanager!$C:$C,rs_nova!$A675,topmanager!$A:$A,rs_nova!BJ$2+1)</f>
        <v>0</v>
      </c>
      <c r="BK675" s="51">
        <f>IFERROR(VLOOKUP(A675,[8]ferias!$C$4:$G$100,5,FALSE),0)</f>
        <v>0</v>
      </c>
      <c r="BL675" s="51">
        <f>SUMIFS(topmanager!$D:$D,topmanager!$C:$C,rs_nova!$A675,topmanager!$A:$A,rs_nova!BL$2)</f>
        <v>0</v>
      </c>
      <c r="BM675" s="51">
        <f>SUMIFS(topmanager!$D:$D,topmanager!$C:$C,rs_nova!$A675,topmanager!$A:$A,rs_nova!BM$2)+SUMIFS(topmanager!$D:$D,topmanager!$C:$C,rs_nova!$A679,topmanager!$A:$A,151)</f>
        <v>0</v>
      </c>
      <c r="BN675" s="51">
        <f t="shared" si="168"/>
        <v>0</v>
      </c>
    </row>
    <row r="676" spans="1:66">
      <c r="A676" s="47" t="e">
        <f>total!#REF!</f>
        <v>#REF!</v>
      </c>
      <c r="B676" s="47">
        <f t="shared" si="155"/>
        <v>0</v>
      </c>
      <c r="C676" s="48" t="e">
        <f>total!#REF!</f>
        <v>#REF!</v>
      </c>
      <c r="D676" s="49" t="str">
        <f>IFERROR(VLOOKUP(A676,salario!A$3:J$32,10,FALSE),"")</f>
        <v/>
      </c>
      <c r="E676" s="49" t="str">
        <f>IFERROR(IF(VLOOKUP(A676,salario!A$3:O$32,15,FALSE)="","",VLOOKUP(A676,salario!A$3:O$32,15,FALSE)),"")</f>
        <v/>
      </c>
      <c r="F676" s="47" t="str">
        <f>IFERROR(VLOOKUP(A676,[5]base_pessoal!$B$2:$P$1504,13,FALSE),"")</f>
        <v/>
      </c>
      <c r="G676" s="50">
        <f>IFERROR(VLOOKUP(A676,salario!A$2:P$91,11,FALSE),0)*B676/30</f>
        <v>0</v>
      </c>
      <c r="H676" s="50">
        <f>SUMIFS(topmanager!$D:$D,topmanager!$C:$C,rs_nova!$A676,topmanager!$A:$A,rs_nova!H$2)+SUMIFS(topmanager!$D:$D,topmanager!$C:$C,rs_nova!$A676,topmanager!$A:$A,63)</f>
        <v>0</v>
      </c>
      <c r="I676" s="50">
        <f>-SUMIFS(topmanager!$D:$D,topmanager!$C:$C,rs_nova!$A676,topmanager!$A:$A,rs_nova!I$2)</f>
        <v>0</v>
      </c>
      <c r="J676" s="50">
        <f>SUMIFS(topmanager!$D:$D,topmanager!$C:$C,rs_nova!$A676,topmanager!$A:$A,rs_nova!J$2)</f>
        <v>0</v>
      </c>
      <c r="K676" s="50">
        <f>SUMIFS(topmanager!$D:$D,topmanager!$C:$C,rs_nova!$A676,topmanager!$A:$A,rs_nova!K$2)+SUMIFS(topmanager!$D:$D,topmanager!$C:$C,rs_nova!$A676,topmanager!$A:$A,911)</f>
        <v>0</v>
      </c>
      <c r="L676" s="50">
        <f>SUMIFS(topmanager!$D:$D,topmanager!$C:$C,rs_nova!$A676,topmanager!$A:$A,rs_nova!L$2)</f>
        <v>0</v>
      </c>
      <c r="M676" s="50">
        <f>SUMIFS(topmanager!$D:$D,topmanager!$C:$C,rs_nova!$A676,topmanager!$A:$A,rs_nova!M$2)+SUMIFS(topmanager!$D:$D,topmanager!$C:$C,rs_nova!$A676,topmanager!$A:$A,908)+SUMIFS(topmanager!$D:$D,topmanager!$C:$C,rs_nova!$A676,topmanager!$A:$A,550)</f>
        <v>0</v>
      </c>
      <c r="N676" s="50">
        <f>SUMIFS(topmanager!$D:$D,topmanager!$C:$C,rs_nova!$A676,topmanager!$A:$A,rs_nova!N$2)</f>
        <v>0</v>
      </c>
      <c r="O676" s="51">
        <f t="shared" si="156"/>
        <v>0</v>
      </c>
      <c r="P676" s="50">
        <f>IFERROR(VLOOKUP($A676,total!$B$4:$AW$437,27,0),0)</f>
        <v>0</v>
      </c>
      <c r="Q676" s="50">
        <f>IFERROR(VLOOKUP($A676,total!$B$4:$AW$437,21,0),0)</f>
        <v>0</v>
      </c>
      <c r="R676" s="50">
        <f>IFERROR(VLOOKUP($A676,total!$B$4:$AW$437,25,0),0)+IFERROR(VLOOKUP($A676,total!$B$4:$AW$437,36,0),0)</f>
        <v>0</v>
      </c>
      <c r="S676" s="50">
        <f>IFERROR(VLOOKUP(A676,gympass!$A$2:$F$148,6,0),0)</f>
        <v>0</v>
      </c>
      <c r="T676" s="50">
        <f>IFERROR(VLOOKUP($A676,total!$B$4:$AW$437,42,0),0)</f>
        <v>0</v>
      </c>
      <c r="U676" s="50">
        <f>IFERROR(VLOOKUP($A676,total!$B$4:$AW$437,32,0),0)</f>
        <v>0</v>
      </c>
      <c r="V676" s="50">
        <f>IFERROR(VLOOKUP($A676,total!$B$4:$AW$437,28,0),0)</f>
        <v>0</v>
      </c>
      <c r="W676" s="50">
        <f>IFERROR(VLOOKUP($A676,total!$B$4:$AX$437,49,0),0)</f>
        <v>0</v>
      </c>
      <c r="X676" s="50"/>
      <c r="Y676" s="50">
        <f>IFERROR(VLOOKUP(A676,#REF!,4,0),0)</f>
        <v>0</v>
      </c>
      <c r="Z676" s="50">
        <f>IFERROR(VLOOKUP(B676,#REF!,8,0),0)</f>
        <v>0</v>
      </c>
      <c r="AA676" s="50">
        <f>IFERROR(VLOOKUP($A676,total!$B$4:$AW$437,45,0),0)</f>
        <v>0</v>
      </c>
      <c r="AB676" s="50">
        <f>IFERROR(VLOOKUP($A676,total!$B$4:$AW$437,48,0),0)</f>
        <v>0</v>
      </c>
      <c r="AC676" s="50">
        <f>IFERROR(VLOOKUP($A676,total!$B$4:$AB$437,19,0),0)</f>
        <v>0</v>
      </c>
      <c r="AD676" s="50">
        <f>IFERROR(VLOOKUP($A676,total!$B$4:$AB$437,10,0),0)</f>
        <v>0</v>
      </c>
      <c r="AE676" s="50">
        <f>IFERROR(VLOOKUP($A676,total!$B$4:$AB$437,13,0),0)-SUMIFS(topmanager!$D:$D,topmanager!$C:$C,rs_nova!$A680,topmanager!$A:$A,856)</f>
        <v>0</v>
      </c>
      <c r="AF676" s="50">
        <f>IFERROR(VLOOKUP($A676,total!$B$4:$AB$437,16,0),0)</f>
        <v>0</v>
      </c>
      <c r="AG676" s="50">
        <f>IFERROR(VLOOKUP($A676,total!$B$4:$AB$437,7,0),0)</f>
        <v>0</v>
      </c>
      <c r="AH676" s="50">
        <f>IFERROR(VLOOKUP($A676,total!$B$4:$AD$437,29,0),0)</f>
        <v>0</v>
      </c>
      <c r="AI676" s="50">
        <f>IFERROR(VLOOKUP(A676,total!$B$4:$AN$437,39,0),0)</f>
        <v>0</v>
      </c>
      <c r="AJ676" s="51">
        <f t="shared" si="157"/>
        <v>0</v>
      </c>
      <c r="AK676" s="50">
        <f t="shared" si="158"/>
        <v>0</v>
      </c>
      <c r="AL676" s="50">
        <f t="shared" si="159"/>
        <v>0</v>
      </c>
      <c r="AM676" s="50">
        <f t="shared" si="160"/>
        <v>0</v>
      </c>
      <c r="AN676" s="50" t="e">
        <f t="shared" si="169"/>
        <v>#REF!</v>
      </c>
      <c r="AO676" s="50" t="e">
        <f t="shared" si="169"/>
        <v>#REF!</v>
      </c>
      <c r="AP676" s="50" t="e">
        <f t="shared" si="169"/>
        <v>#REF!</v>
      </c>
      <c r="AQ676" s="50">
        <f>IFERROR(VLOOKUP(TEXT($A676,"000000"),[6]Página1!$A$8:$S$801,13,FALSE),0)</f>
        <v>0</v>
      </c>
      <c r="AR676" s="50">
        <f>IFERROR(VLOOKUP(TEXT($A676,"000000"),[6]Página1!$A$8:$S$801,16,FALSE),0)</f>
        <v>0</v>
      </c>
      <c r="AS676" s="50">
        <f>IFERROR(VLOOKUP(TEXT($A676,"000000"),[6]Página1!$A$8:$S$801,19,FALSE),0)</f>
        <v>0</v>
      </c>
      <c r="AT676" s="50">
        <f>IFERROR(VLOOKUP(TEXT($A676,"000000"),[7]Página1!$A$8:$R$814,12,FALSE),0)</f>
        <v>0</v>
      </c>
      <c r="AU676" s="50">
        <f>IFERROR(VLOOKUP(TEXT($A676,"000000"),[7]Página1!$A$8:$R$814,15,FALSE),0)</f>
        <v>0</v>
      </c>
      <c r="AV676" s="50">
        <f>IFERROR(VLOOKUP(TEXT($A676,"000000"),[7]Página1!$A$8:$R$814,18,FALSE),0)</f>
        <v>0</v>
      </c>
      <c r="AW676" s="50"/>
      <c r="AX676" s="51" t="e">
        <f t="shared" si="161"/>
        <v>#REF!</v>
      </c>
      <c r="AY676" s="51" t="e">
        <f t="shared" si="162"/>
        <v>#REF!</v>
      </c>
      <c r="AZ676" s="51" t="e">
        <f t="shared" si="163"/>
        <v>#REF!</v>
      </c>
      <c r="BA676" s="51" t="e">
        <f t="shared" si="164"/>
        <v>#REF!</v>
      </c>
      <c r="BB676" s="51">
        <f t="shared" si="165"/>
        <v>0</v>
      </c>
      <c r="BC676" s="51" t="e">
        <f t="shared" si="166"/>
        <v>#REF!</v>
      </c>
      <c r="BD676" s="51">
        <f t="shared" si="167"/>
        <v>0</v>
      </c>
      <c r="BE676" s="51">
        <f>IFERROR(VLOOKUP(A676,salario!A$2:P$91,11,FALSE),0)</f>
        <v>0</v>
      </c>
      <c r="BF676" s="51">
        <f>SUMIFS(topmanager!$D:$D,topmanager!$C:$C,rs_nova!$A676,topmanager!$A:$A,rs_nova!BF$2)</f>
        <v>0</v>
      </c>
      <c r="BG676" s="51">
        <f>SUMIFS(topmanager!$D:$D,topmanager!$C:$C,rs_nova!$A676,topmanager!$A:$A,rs_nova!BG$2)</f>
        <v>0</v>
      </c>
      <c r="BH676" s="51">
        <f>SUMIFS(topmanager!$D:$D,topmanager!$C:$C,rs_nova!$A676,topmanager!$A:$A,rs_nova!BH$2)</f>
        <v>0</v>
      </c>
      <c r="BI676" s="51">
        <f>SUMIFS(topmanager!$D:$D,topmanager!$C:$C,rs_nova!$A676,topmanager!$A:$A,rs_nova!BI$2)</f>
        <v>0</v>
      </c>
      <c r="BJ676" s="51">
        <f>SUMIFS(topmanager!$D:$D,topmanager!$C:$C,rs_nova!$A676,topmanager!$A:$A,rs_nova!BJ$2)+SUMIFS(topmanager!$D:$D,topmanager!$C:$C,rs_nova!$A676,topmanager!$A:$A,rs_nova!BJ$2+1)</f>
        <v>0</v>
      </c>
      <c r="BK676" s="51">
        <f>IFERROR(VLOOKUP(A676,[8]ferias!$C$4:$G$100,5,FALSE),0)</f>
        <v>0</v>
      </c>
      <c r="BL676" s="51">
        <f>SUMIFS(topmanager!$D:$D,topmanager!$C:$C,rs_nova!$A676,topmanager!$A:$A,rs_nova!BL$2)</f>
        <v>0</v>
      </c>
      <c r="BM676" s="51">
        <f>SUMIFS(topmanager!$D:$D,topmanager!$C:$C,rs_nova!$A676,topmanager!$A:$A,rs_nova!BM$2)+SUMIFS(topmanager!$D:$D,topmanager!$C:$C,rs_nova!$A680,topmanager!$A:$A,151)</f>
        <v>0</v>
      </c>
      <c r="BN676" s="51">
        <f t="shared" si="168"/>
        <v>0</v>
      </c>
    </row>
    <row r="677" spans="1:66">
      <c r="A677" s="47" t="e">
        <f>total!#REF!</f>
        <v>#REF!</v>
      </c>
      <c r="B677" s="47">
        <f t="shared" si="155"/>
        <v>0</v>
      </c>
      <c r="C677" s="48" t="e">
        <f>total!#REF!</f>
        <v>#REF!</v>
      </c>
      <c r="D677" s="49" t="str">
        <f>IFERROR(VLOOKUP(A677,salario!A$3:J$32,10,FALSE),"")</f>
        <v/>
      </c>
      <c r="E677" s="49" t="str">
        <f>IFERROR(IF(VLOOKUP(A677,salario!A$3:O$32,15,FALSE)="","",VLOOKUP(A677,salario!A$3:O$32,15,FALSE)),"")</f>
        <v/>
      </c>
      <c r="F677" s="47" t="str">
        <f>IFERROR(VLOOKUP(A677,[5]base_pessoal!$B$2:$P$1504,13,FALSE),"")</f>
        <v/>
      </c>
      <c r="G677" s="50">
        <f>IFERROR(VLOOKUP(A677,salario!A$2:P$91,11,FALSE),0)*B677/30</f>
        <v>0</v>
      </c>
      <c r="H677" s="50">
        <f>SUMIFS(topmanager!$D:$D,topmanager!$C:$C,rs_nova!$A677,topmanager!$A:$A,rs_nova!H$2)+SUMIFS(topmanager!$D:$D,topmanager!$C:$C,rs_nova!$A677,topmanager!$A:$A,63)</f>
        <v>0</v>
      </c>
      <c r="I677" s="50">
        <f>-SUMIFS(topmanager!$D:$D,topmanager!$C:$C,rs_nova!$A677,topmanager!$A:$A,rs_nova!I$2)</f>
        <v>0</v>
      </c>
      <c r="J677" s="50">
        <f>SUMIFS(topmanager!$D:$D,topmanager!$C:$C,rs_nova!$A677,topmanager!$A:$A,rs_nova!J$2)</f>
        <v>0</v>
      </c>
      <c r="K677" s="50">
        <f>SUMIFS(topmanager!$D:$D,topmanager!$C:$C,rs_nova!$A677,topmanager!$A:$A,rs_nova!K$2)+SUMIFS(topmanager!$D:$D,topmanager!$C:$C,rs_nova!$A677,topmanager!$A:$A,911)</f>
        <v>0</v>
      </c>
      <c r="L677" s="50">
        <f>SUMIFS(topmanager!$D:$D,topmanager!$C:$C,rs_nova!$A677,topmanager!$A:$A,rs_nova!L$2)</f>
        <v>0</v>
      </c>
      <c r="M677" s="50">
        <f>SUMIFS(topmanager!$D:$D,topmanager!$C:$C,rs_nova!$A677,topmanager!$A:$A,rs_nova!M$2)+SUMIFS(topmanager!$D:$D,topmanager!$C:$C,rs_nova!$A677,topmanager!$A:$A,908)+SUMIFS(topmanager!$D:$D,topmanager!$C:$C,rs_nova!$A677,topmanager!$A:$A,550)</f>
        <v>0</v>
      </c>
      <c r="N677" s="50">
        <f>SUMIFS(topmanager!$D:$D,topmanager!$C:$C,rs_nova!$A677,topmanager!$A:$A,rs_nova!N$2)</f>
        <v>0</v>
      </c>
      <c r="O677" s="51">
        <f t="shared" si="156"/>
        <v>0</v>
      </c>
      <c r="P677" s="50">
        <f>IFERROR(VLOOKUP($A677,total!$B$4:$AW$437,27,0),0)</f>
        <v>0</v>
      </c>
      <c r="Q677" s="50">
        <f>IFERROR(VLOOKUP($A677,total!$B$4:$AW$437,21,0),0)</f>
        <v>0</v>
      </c>
      <c r="R677" s="50">
        <f>IFERROR(VLOOKUP($A677,total!$B$4:$AW$437,25,0),0)+IFERROR(VLOOKUP($A677,total!$B$4:$AW$437,36,0),0)</f>
        <v>0</v>
      </c>
      <c r="S677" s="50">
        <f>IFERROR(VLOOKUP(A677,gympass!$A$2:$F$148,6,0),0)</f>
        <v>0</v>
      </c>
      <c r="T677" s="50">
        <f>IFERROR(VLOOKUP($A677,total!$B$4:$AW$437,42,0),0)</f>
        <v>0</v>
      </c>
      <c r="U677" s="50">
        <f>IFERROR(VLOOKUP($A677,total!$B$4:$AW$437,32,0),0)</f>
        <v>0</v>
      </c>
      <c r="V677" s="50">
        <f>IFERROR(VLOOKUP($A677,total!$B$4:$AW$437,28,0),0)</f>
        <v>0</v>
      </c>
      <c r="W677" s="50">
        <f>IFERROR(VLOOKUP($A677,total!$B$4:$AX$437,49,0),0)</f>
        <v>0</v>
      </c>
      <c r="X677" s="50"/>
      <c r="Y677" s="50">
        <f>IFERROR(VLOOKUP(A677,#REF!,4,0),0)</f>
        <v>0</v>
      </c>
      <c r="Z677" s="50">
        <f>IFERROR(VLOOKUP(B677,#REF!,8,0),0)</f>
        <v>0</v>
      </c>
      <c r="AA677" s="50">
        <f>IFERROR(VLOOKUP($A677,total!$B$4:$AW$437,45,0),0)</f>
        <v>0</v>
      </c>
      <c r="AB677" s="50">
        <f>IFERROR(VLOOKUP($A677,total!$B$4:$AW$437,48,0),0)</f>
        <v>0</v>
      </c>
      <c r="AC677" s="50">
        <f>IFERROR(VLOOKUP($A677,total!$B$4:$AB$437,19,0),0)</f>
        <v>0</v>
      </c>
      <c r="AD677" s="50">
        <f>IFERROR(VLOOKUP($A677,total!$B$4:$AB$437,10,0),0)</f>
        <v>0</v>
      </c>
      <c r="AE677" s="50">
        <f>IFERROR(VLOOKUP($A677,total!$B$4:$AB$437,13,0),0)-SUMIFS(topmanager!$D:$D,topmanager!$C:$C,rs_nova!$A681,topmanager!$A:$A,856)</f>
        <v>0</v>
      </c>
      <c r="AF677" s="50">
        <f>IFERROR(VLOOKUP($A677,total!$B$4:$AB$437,16,0),0)</f>
        <v>0</v>
      </c>
      <c r="AG677" s="50">
        <f>IFERROR(VLOOKUP($A677,total!$B$4:$AB$437,7,0),0)</f>
        <v>0</v>
      </c>
      <c r="AH677" s="50">
        <f>IFERROR(VLOOKUP($A677,total!$B$4:$AD$437,29,0),0)</f>
        <v>0</v>
      </c>
      <c r="AI677" s="50">
        <f>IFERROR(VLOOKUP(A677,total!$B$4:$AN$437,39,0),0)</f>
        <v>0</v>
      </c>
      <c r="AJ677" s="51">
        <f t="shared" si="157"/>
        <v>0</v>
      </c>
      <c r="AK677" s="50">
        <f t="shared" si="158"/>
        <v>0</v>
      </c>
      <c r="AL677" s="50">
        <f t="shared" si="159"/>
        <v>0</v>
      </c>
      <c r="AM677" s="50">
        <f t="shared" si="160"/>
        <v>0</v>
      </c>
      <c r="AN677" s="50" t="e">
        <f t="shared" si="169"/>
        <v>#REF!</v>
      </c>
      <c r="AO677" s="50" t="e">
        <f t="shared" si="169"/>
        <v>#REF!</v>
      </c>
      <c r="AP677" s="50" t="e">
        <f t="shared" si="169"/>
        <v>#REF!</v>
      </c>
      <c r="AQ677" s="50">
        <f>IFERROR(VLOOKUP(TEXT($A677,"000000"),[6]Página1!$A$8:$S$801,13,FALSE),0)</f>
        <v>0</v>
      </c>
      <c r="AR677" s="50">
        <f>IFERROR(VLOOKUP(TEXT($A677,"000000"),[6]Página1!$A$8:$S$801,16,FALSE),0)</f>
        <v>0</v>
      </c>
      <c r="AS677" s="50">
        <f>IFERROR(VLOOKUP(TEXT($A677,"000000"),[6]Página1!$A$8:$S$801,19,FALSE),0)</f>
        <v>0</v>
      </c>
      <c r="AT677" s="50">
        <f>IFERROR(VLOOKUP(TEXT($A677,"000000"),[7]Página1!$A$8:$R$814,12,FALSE),0)</f>
        <v>0</v>
      </c>
      <c r="AU677" s="50">
        <f>IFERROR(VLOOKUP(TEXT($A677,"000000"),[7]Página1!$A$8:$R$814,15,FALSE),0)</f>
        <v>0</v>
      </c>
      <c r="AV677" s="50">
        <f>IFERROR(VLOOKUP(TEXT($A677,"000000"),[7]Página1!$A$8:$R$814,18,FALSE),0)</f>
        <v>0</v>
      </c>
      <c r="AW677" s="50"/>
      <c r="AX677" s="51" t="e">
        <f t="shared" si="161"/>
        <v>#REF!</v>
      </c>
      <c r="AY677" s="51" t="e">
        <f t="shared" si="162"/>
        <v>#REF!</v>
      </c>
      <c r="AZ677" s="51" t="e">
        <f t="shared" si="163"/>
        <v>#REF!</v>
      </c>
      <c r="BA677" s="51" t="e">
        <f t="shared" si="164"/>
        <v>#REF!</v>
      </c>
      <c r="BB677" s="51">
        <f t="shared" si="165"/>
        <v>0</v>
      </c>
      <c r="BC677" s="51" t="e">
        <f t="shared" si="166"/>
        <v>#REF!</v>
      </c>
      <c r="BD677" s="51">
        <f t="shared" si="167"/>
        <v>0</v>
      </c>
      <c r="BE677" s="51">
        <f>IFERROR(VLOOKUP(A677,salario!A$2:P$91,11,FALSE),0)</f>
        <v>0</v>
      </c>
      <c r="BF677" s="51">
        <f>SUMIFS(topmanager!$D:$D,topmanager!$C:$C,rs_nova!$A677,topmanager!$A:$A,rs_nova!BF$2)</f>
        <v>0</v>
      </c>
      <c r="BG677" s="51">
        <f>SUMIFS(topmanager!$D:$D,topmanager!$C:$C,rs_nova!$A677,topmanager!$A:$A,rs_nova!BG$2)</f>
        <v>0</v>
      </c>
      <c r="BH677" s="51">
        <f>SUMIFS(topmanager!$D:$D,topmanager!$C:$C,rs_nova!$A677,topmanager!$A:$A,rs_nova!BH$2)</f>
        <v>0</v>
      </c>
      <c r="BI677" s="51">
        <f>SUMIFS(topmanager!$D:$D,topmanager!$C:$C,rs_nova!$A677,topmanager!$A:$A,rs_nova!BI$2)</f>
        <v>0</v>
      </c>
      <c r="BJ677" s="51">
        <f>SUMIFS(topmanager!$D:$D,topmanager!$C:$C,rs_nova!$A677,topmanager!$A:$A,rs_nova!BJ$2)+SUMIFS(topmanager!$D:$D,topmanager!$C:$C,rs_nova!$A677,topmanager!$A:$A,rs_nova!BJ$2+1)</f>
        <v>0</v>
      </c>
      <c r="BK677" s="51">
        <f>IFERROR(VLOOKUP(A677,[8]ferias!$C$4:$G$100,5,FALSE),0)</f>
        <v>0</v>
      </c>
      <c r="BL677" s="51">
        <f>SUMIFS(topmanager!$D:$D,topmanager!$C:$C,rs_nova!$A677,topmanager!$A:$A,rs_nova!BL$2)</f>
        <v>0</v>
      </c>
      <c r="BM677" s="51">
        <f>SUMIFS(topmanager!$D:$D,topmanager!$C:$C,rs_nova!$A677,topmanager!$A:$A,rs_nova!BM$2)+SUMIFS(topmanager!$D:$D,topmanager!$C:$C,rs_nova!$A681,topmanager!$A:$A,151)</f>
        <v>0</v>
      </c>
      <c r="BN677" s="51">
        <f t="shared" si="168"/>
        <v>0</v>
      </c>
    </row>
    <row r="678" spans="1:66">
      <c r="A678" s="47" t="e">
        <f>total!#REF!</f>
        <v>#REF!</v>
      </c>
      <c r="B678" s="47">
        <f t="shared" si="155"/>
        <v>0</v>
      </c>
      <c r="C678" s="48" t="e">
        <f>total!#REF!</f>
        <v>#REF!</v>
      </c>
      <c r="D678" s="49" t="str">
        <f>IFERROR(VLOOKUP(A678,salario!A$3:J$32,10,FALSE),"")</f>
        <v/>
      </c>
      <c r="E678" s="49" t="str">
        <f>IFERROR(IF(VLOOKUP(A678,salario!A$3:O$32,15,FALSE)="","",VLOOKUP(A678,salario!A$3:O$32,15,FALSE)),"")</f>
        <v/>
      </c>
      <c r="F678" s="47" t="str">
        <f>IFERROR(VLOOKUP(A678,[5]base_pessoal!$B$2:$P$1504,13,FALSE),"")</f>
        <v/>
      </c>
      <c r="G678" s="50">
        <f>IFERROR(VLOOKUP(A678,salario!A$2:P$91,11,FALSE),0)*B678/30</f>
        <v>0</v>
      </c>
      <c r="H678" s="50">
        <f>SUMIFS(topmanager!$D:$D,topmanager!$C:$C,rs_nova!$A678,topmanager!$A:$A,rs_nova!H$2)+SUMIFS(topmanager!$D:$D,topmanager!$C:$C,rs_nova!$A678,topmanager!$A:$A,63)</f>
        <v>0</v>
      </c>
      <c r="I678" s="50">
        <f>-SUMIFS(topmanager!$D:$D,topmanager!$C:$C,rs_nova!$A678,topmanager!$A:$A,rs_nova!I$2)</f>
        <v>0</v>
      </c>
      <c r="J678" s="50">
        <f>SUMIFS(topmanager!$D:$D,topmanager!$C:$C,rs_nova!$A678,topmanager!$A:$A,rs_nova!J$2)</f>
        <v>0</v>
      </c>
      <c r="K678" s="50">
        <f>SUMIFS(topmanager!$D:$D,topmanager!$C:$C,rs_nova!$A678,topmanager!$A:$A,rs_nova!K$2)+SUMIFS(topmanager!$D:$D,topmanager!$C:$C,rs_nova!$A678,topmanager!$A:$A,911)</f>
        <v>0</v>
      </c>
      <c r="L678" s="50">
        <f>SUMIFS(topmanager!$D:$D,topmanager!$C:$C,rs_nova!$A678,topmanager!$A:$A,rs_nova!L$2)</f>
        <v>0</v>
      </c>
      <c r="M678" s="50">
        <f>SUMIFS(topmanager!$D:$D,topmanager!$C:$C,rs_nova!$A678,topmanager!$A:$A,rs_nova!M$2)+SUMIFS(topmanager!$D:$D,topmanager!$C:$C,rs_nova!$A678,topmanager!$A:$A,908)+SUMIFS(topmanager!$D:$D,topmanager!$C:$C,rs_nova!$A678,topmanager!$A:$A,550)</f>
        <v>0</v>
      </c>
      <c r="N678" s="50">
        <f>SUMIFS(topmanager!$D:$D,topmanager!$C:$C,rs_nova!$A678,topmanager!$A:$A,rs_nova!N$2)</f>
        <v>0</v>
      </c>
      <c r="O678" s="51">
        <f t="shared" si="156"/>
        <v>0</v>
      </c>
      <c r="P678" s="50">
        <f>IFERROR(VLOOKUP($A678,total!$B$4:$AW$437,27,0),0)</f>
        <v>0</v>
      </c>
      <c r="Q678" s="50">
        <f>IFERROR(VLOOKUP($A678,total!$B$4:$AW$437,21,0),0)</f>
        <v>0</v>
      </c>
      <c r="R678" s="50">
        <f>IFERROR(VLOOKUP($A678,total!$B$4:$AW$437,25,0),0)+IFERROR(VLOOKUP($A678,total!$B$4:$AW$437,36,0),0)</f>
        <v>0</v>
      </c>
      <c r="S678" s="50">
        <f>IFERROR(VLOOKUP(A678,gympass!$A$2:$F$148,6,0),0)</f>
        <v>0</v>
      </c>
      <c r="T678" s="50">
        <f>IFERROR(VLOOKUP($A678,total!$B$4:$AW$437,42,0),0)</f>
        <v>0</v>
      </c>
      <c r="U678" s="50">
        <f>IFERROR(VLOOKUP($A678,total!$B$4:$AW$437,32,0),0)</f>
        <v>0</v>
      </c>
      <c r="V678" s="50">
        <f>IFERROR(VLOOKUP($A678,total!$B$4:$AW$437,28,0),0)</f>
        <v>0</v>
      </c>
      <c r="W678" s="50">
        <f>IFERROR(VLOOKUP($A678,total!$B$4:$AX$437,49,0),0)</f>
        <v>0</v>
      </c>
      <c r="X678" s="50"/>
      <c r="Y678" s="50">
        <f>IFERROR(VLOOKUP(A678,#REF!,4,0),0)</f>
        <v>0</v>
      </c>
      <c r="Z678" s="50">
        <f>IFERROR(VLOOKUP(B678,#REF!,8,0),0)</f>
        <v>0</v>
      </c>
      <c r="AA678" s="50">
        <f>IFERROR(VLOOKUP($A678,total!$B$4:$AW$437,45,0),0)</f>
        <v>0</v>
      </c>
      <c r="AB678" s="50">
        <f>IFERROR(VLOOKUP($A678,total!$B$4:$AW$437,48,0),0)</f>
        <v>0</v>
      </c>
      <c r="AC678" s="50">
        <f>IFERROR(VLOOKUP($A678,total!$B$4:$AB$437,19,0),0)</f>
        <v>0</v>
      </c>
      <c r="AD678" s="50">
        <f>IFERROR(VLOOKUP($A678,total!$B$4:$AB$437,10,0),0)</f>
        <v>0</v>
      </c>
      <c r="AE678" s="50">
        <f>IFERROR(VLOOKUP($A678,total!$B$4:$AB$437,13,0),0)-SUMIFS(topmanager!$D:$D,topmanager!$C:$C,rs_nova!$A682,topmanager!$A:$A,856)</f>
        <v>0</v>
      </c>
      <c r="AF678" s="50">
        <f>IFERROR(VLOOKUP($A678,total!$B$4:$AB$437,16,0),0)</f>
        <v>0</v>
      </c>
      <c r="AG678" s="50">
        <f>IFERROR(VLOOKUP($A678,total!$B$4:$AB$437,7,0),0)</f>
        <v>0</v>
      </c>
      <c r="AH678" s="50">
        <f>IFERROR(VLOOKUP($A678,total!$B$4:$AD$437,29,0),0)</f>
        <v>0</v>
      </c>
      <c r="AI678" s="50">
        <f>IFERROR(VLOOKUP(A678,total!$B$4:$AN$437,39,0),0)</f>
        <v>0</v>
      </c>
      <c r="AJ678" s="51">
        <f t="shared" si="157"/>
        <v>0</v>
      </c>
      <c r="AK678" s="50">
        <f t="shared" si="158"/>
        <v>0</v>
      </c>
      <c r="AL678" s="50">
        <f t="shared" si="159"/>
        <v>0</v>
      </c>
      <c r="AM678" s="50">
        <f t="shared" si="160"/>
        <v>0</v>
      </c>
      <c r="AN678" s="50" t="e">
        <f t="shared" si="169"/>
        <v>#REF!</v>
      </c>
      <c r="AO678" s="50" t="e">
        <f t="shared" si="169"/>
        <v>#REF!</v>
      </c>
      <c r="AP678" s="50" t="e">
        <f t="shared" si="169"/>
        <v>#REF!</v>
      </c>
      <c r="AQ678" s="50">
        <f>IFERROR(VLOOKUP(TEXT($A678,"000000"),[6]Página1!$A$8:$S$801,13,FALSE),0)</f>
        <v>0</v>
      </c>
      <c r="AR678" s="50">
        <f>IFERROR(VLOOKUP(TEXT($A678,"000000"),[6]Página1!$A$8:$S$801,16,FALSE),0)</f>
        <v>0</v>
      </c>
      <c r="AS678" s="50">
        <f>IFERROR(VLOOKUP(TEXT($A678,"000000"),[6]Página1!$A$8:$S$801,19,FALSE),0)</f>
        <v>0</v>
      </c>
      <c r="AT678" s="50">
        <f>IFERROR(VLOOKUP(TEXT($A678,"000000"),[7]Página1!$A$8:$R$814,12,FALSE),0)</f>
        <v>0</v>
      </c>
      <c r="AU678" s="50">
        <f>IFERROR(VLOOKUP(TEXT($A678,"000000"),[7]Página1!$A$8:$R$814,15,FALSE),0)</f>
        <v>0</v>
      </c>
      <c r="AV678" s="50">
        <f>IFERROR(VLOOKUP(TEXT($A678,"000000"),[7]Página1!$A$8:$R$814,18,FALSE),0)</f>
        <v>0</v>
      </c>
      <c r="AW678" s="50"/>
      <c r="AX678" s="51" t="e">
        <f t="shared" si="161"/>
        <v>#REF!</v>
      </c>
      <c r="AY678" s="51" t="e">
        <f t="shared" si="162"/>
        <v>#REF!</v>
      </c>
      <c r="AZ678" s="51" t="e">
        <f t="shared" si="163"/>
        <v>#REF!</v>
      </c>
      <c r="BA678" s="51" t="e">
        <f t="shared" si="164"/>
        <v>#REF!</v>
      </c>
      <c r="BB678" s="51">
        <f t="shared" si="165"/>
        <v>0</v>
      </c>
      <c r="BC678" s="51" t="e">
        <f t="shared" si="166"/>
        <v>#REF!</v>
      </c>
      <c r="BD678" s="51">
        <f t="shared" si="167"/>
        <v>0</v>
      </c>
      <c r="BE678" s="51">
        <f>IFERROR(VLOOKUP(A678,salario!A$2:P$91,11,FALSE),0)</f>
        <v>0</v>
      </c>
      <c r="BF678" s="51">
        <f>SUMIFS(topmanager!$D:$D,topmanager!$C:$C,rs_nova!$A678,topmanager!$A:$A,rs_nova!BF$2)</f>
        <v>0</v>
      </c>
      <c r="BG678" s="51">
        <f>SUMIFS(topmanager!$D:$D,topmanager!$C:$C,rs_nova!$A678,topmanager!$A:$A,rs_nova!BG$2)</f>
        <v>0</v>
      </c>
      <c r="BH678" s="51">
        <f>SUMIFS(topmanager!$D:$D,topmanager!$C:$C,rs_nova!$A678,topmanager!$A:$A,rs_nova!BH$2)</f>
        <v>0</v>
      </c>
      <c r="BI678" s="51">
        <f>SUMIFS(topmanager!$D:$D,topmanager!$C:$C,rs_nova!$A678,topmanager!$A:$A,rs_nova!BI$2)</f>
        <v>0</v>
      </c>
      <c r="BJ678" s="51">
        <f>SUMIFS(topmanager!$D:$D,topmanager!$C:$C,rs_nova!$A678,topmanager!$A:$A,rs_nova!BJ$2)+SUMIFS(topmanager!$D:$D,topmanager!$C:$C,rs_nova!$A678,topmanager!$A:$A,rs_nova!BJ$2+1)</f>
        <v>0</v>
      </c>
      <c r="BK678" s="51">
        <f>IFERROR(VLOOKUP(A678,[8]ferias!$C$4:$G$100,5,FALSE),0)</f>
        <v>0</v>
      </c>
      <c r="BL678" s="51">
        <f>SUMIFS(topmanager!$D:$D,topmanager!$C:$C,rs_nova!$A678,topmanager!$A:$A,rs_nova!BL$2)</f>
        <v>0</v>
      </c>
      <c r="BM678" s="51">
        <f>SUMIFS(topmanager!$D:$D,topmanager!$C:$C,rs_nova!$A678,topmanager!$A:$A,rs_nova!BM$2)+SUMIFS(topmanager!$D:$D,topmanager!$C:$C,rs_nova!$A682,topmanager!$A:$A,151)</f>
        <v>0</v>
      </c>
      <c r="BN678" s="51">
        <f t="shared" si="168"/>
        <v>0</v>
      </c>
    </row>
    <row r="679" spans="1:66">
      <c r="A679" s="47" t="e">
        <f>total!#REF!</f>
        <v>#REF!</v>
      </c>
      <c r="B679" s="47">
        <f t="shared" si="155"/>
        <v>0</v>
      </c>
      <c r="C679" s="48" t="e">
        <f>total!#REF!</f>
        <v>#REF!</v>
      </c>
      <c r="D679" s="49" t="str">
        <f>IFERROR(VLOOKUP(A679,salario!A$3:J$32,10,FALSE),"")</f>
        <v/>
      </c>
      <c r="E679" s="49" t="str">
        <f>IFERROR(IF(VLOOKUP(A679,salario!A$3:O$32,15,FALSE)="","",VLOOKUP(A679,salario!A$3:O$32,15,FALSE)),"")</f>
        <v/>
      </c>
      <c r="F679" s="47" t="str">
        <f>IFERROR(VLOOKUP(A679,[5]base_pessoal!$B$2:$P$1504,13,FALSE),"")</f>
        <v/>
      </c>
      <c r="G679" s="50">
        <f>IFERROR(VLOOKUP(A679,salario!A$2:P$91,11,FALSE),0)*B679/30</f>
        <v>0</v>
      </c>
      <c r="H679" s="50">
        <f>SUMIFS(topmanager!$D:$D,topmanager!$C:$C,rs_nova!$A679,topmanager!$A:$A,rs_nova!H$2)+SUMIFS(topmanager!$D:$D,topmanager!$C:$C,rs_nova!$A679,topmanager!$A:$A,63)</f>
        <v>0</v>
      </c>
      <c r="I679" s="50">
        <f>-SUMIFS(topmanager!$D:$D,topmanager!$C:$C,rs_nova!$A679,topmanager!$A:$A,rs_nova!I$2)</f>
        <v>0</v>
      </c>
      <c r="J679" s="50">
        <f>SUMIFS(topmanager!$D:$D,topmanager!$C:$C,rs_nova!$A679,topmanager!$A:$A,rs_nova!J$2)</f>
        <v>0</v>
      </c>
      <c r="K679" s="50">
        <f>SUMIFS(topmanager!$D:$D,topmanager!$C:$C,rs_nova!$A679,topmanager!$A:$A,rs_nova!K$2)+SUMIFS(topmanager!$D:$D,topmanager!$C:$C,rs_nova!$A679,topmanager!$A:$A,911)</f>
        <v>0</v>
      </c>
      <c r="L679" s="50">
        <f>SUMIFS(topmanager!$D:$D,topmanager!$C:$C,rs_nova!$A679,topmanager!$A:$A,rs_nova!L$2)</f>
        <v>0</v>
      </c>
      <c r="M679" s="50">
        <f>SUMIFS(topmanager!$D:$D,topmanager!$C:$C,rs_nova!$A679,topmanager!$A:$A,rs_nova!M$2)+SUMIFS(topmanager!$D:$D,topmanager!$C:$C,rs_nova!$A679,topmanager!$A:$A,908)+SUMIFS(topmanager!$D:$D,topmanager!$C:$C,rs_nova!$A679,topmanager!$A:$A,550)</f>
        <v>0</v>
      </c>
      <c r="N679" s="50">
        <f>SUMIFS(topmanager!$D:$D,topmanager!$C:$C,rs_nova!$A679,topmanager!$A:$A,rs_nova!N$2)</f>
        <v>0</v>
      </c>
      <c r="O679" s="51">
        <f t="shared" si="156"/>
        <v>0</v>
      </c>
      <c r="P679" s="50">
        <f>IFERROR(VLOOKUP($A679,total!$B$4:$AW$437,27,0),0)</f>
        <v>0</v>
      </c>
      <c r="Q679" s="50">
        <f>IFERROR(VLOOKUP($A679,total!$B$4:$AW$437,21,0),0)</f>
        <v>0</v>
      </c>
      <c r="R679" s="50">
        <f>IFERROR(VLOOKUP($A679,total!$B$4:$AW$437,25,0),0)+IFERROR(VLOOKUP($A679,total!$B$4:$AW$437,36,0),0)</f>
        <v>0</v>
      </c>
      <c r="S679" s="50">
        <f>IFERROR(VLOOKUP(A679,gympass!$A$2:$F$148,6,0),0)</f>
        <v>0</v>
      </c>
      <c r="T679" s="50">
        <f>IFERROR(VLOOKUP($A679,total!$B$4:$AW$437,42,0),0)</f>
        <v>0</v>
      </c>
      <c r="U679" s="50">
        <f>IFERROR(VLOOKUP($A679,total!$B$4:$AW$437,32,0),0)</f>
        <v>0</v>
      </c>
      <c r="V679" s="50">
        <f>IFERROR(VLOOKUP($A679,total!$B$4:$AW$437,28,0),0)</f>
        <v>0</v>
      </c>
      <c r="W679" s="50">
        <f>IFERROR(VLOOKUP($A679,total!$B$4:$AX$437,49,0),0)</f>
        <v>0</v>
      </c>
      <c r="X679" s="50"/>
      <c r="Y679" s="50">
        <f>IFERROR(VLOOKUP(A679,#REF!,4,0),0)</f>
        <v>0</v>
      </c>
      <c r="Z679" s="50">
        <f>IFERROR(VLOOKUP(B679,#REF!,8,0),0)</f>
        <v>0</v>
      </c>
      <c r="AA679" s="50">
        <f>IFERROR(VLOOKUP($A679,total!$B$4:$AW$437,45,0),0)</f>
        <v>0</v>
      </c>
      <c r="AB679" s="50">
        <f>IFERROR(VLOOKUP($A679,total!$B$4:$AW$437,48,0),0)</f>
        <v>0</v>
      </c>
      <c r="AC679" s="50">
        <f>IFERROR(VLOOKUP($A679,total!$B$4:$AB$437,19,0),0)</f>
        <v>0</v>
      </c>
      <c r="AD679" s="50">
        <f>IFERROR(VLOOKUP($A679,total!$B$4:$AB$437,10,0),0)</f>
        <v>0</v>
      </c>
      <c r="AE679" s="50">
        <f>IFERROR(VLOOKUP($A679,total!$B$4:$AB$437,13,0),0)-SUMIFS(topmanager!$D:$D,topmanager!$C:$C,rs_nova!$A683,topmanager!$A:$A,856)</f>
        <v>0</v>
      </c>
      <c r="AF679" s="50">
        <f>IFERROR(VLOOKUP($A679,total!$B$4:$AB$437,16,0),0)</f>
        <v>0</v>
      </c>
      <c r="AG679" s="50">
        <f>IFERROR(VLOOKUP($A679,total!$B$4:$AB$437,7,0),0)</f>
        <v>0</v>
      </c>
      <c r="AH679" s="50">
        <f>IFERROR(VLOOKUP($A679,total!$B$4:$AD$437,29,0),0)</f>
        <v>0</v>
      </c>
      <c r="AI679" s="50">
        <f>IFERROR(VLOOKUP(A679,total!$B$4:$AN$437,39,0),0)</f>
        <v>0</v>
      </c>
      <c r="AJ679" s="51">
        <f t="shared" si="157"/>
        <v>0</v>
      </c>
      <c r="AK679" s="50">
        <f t="shared" si="158"/>
        <v>0</v>
      </c>
      <c r="AL679" s="50">
        <f t="shared" si="159"/>
        <v>0</v>
      </c>
      <c r="AM679" s="50">
        <f t="shared" si="160"/>
        <v>0</v>
      </c>
      <c r="AN679" s="50" t="e">
        <f t="shared" si="169"/>
        <v>#REF!</v>
      </c>
      <c r="AO679" s="50" t="e">
        <f t="shared" si="169"/>
        <v>#REF!</v>
      </c>
      <c r="AP679" s="50" t="e">
        <f t="shared" si="169"/>
        <v>#REF!</v>
      </c>
      <c r="AQ679" s="50">
        <f>IFERROR(VLOOKUP(TEXT($A679,"000000"),[6]Página1!$A$8:$S$801,13,FALSE),0)</f>
        <v>0</v>
      </c>
      <c r="AR679" s="50">
        <f>IFERROR(VLOOKUP(TEXT($A679,"000000"),[6]Página1!$A$8:$S$801,16,FALSE),0)</f>
        <v>0</v>
      </c>
      <c r="AS679" s="50">
        <f>IFERROR(VLOOKUP(TEXT($A679,"000000"),[6]Página1!$A$8:$S$801,19,FALSE),0)</f>
        <v>0</v>
      </c>
      <c r="AT679" s="50">
        <f>IFERROR(VLOOKUP(TEXT($A679,"000000"),[7]Página1!$A$8:$R$814,12,FALSE),0)</f>
        <v>0</v>
      </c>
      <c r="AU679" s="50">
        <f>IFERROR(VLOOKUP(TEXT($A679,"000000"),[7]Página1!$A$8:$R$814,15,FALSE),0)</f>
        <v>0</v>
      </c>
      <c r="AV679" s="50">
        <f>IFERROR(VLOOKUP(TEXT($A679,"000000"),[7]Página1!$A$8:$R$814,18,FALSE),0)</f>
        <v>0</v>
      </c>
      <c r="AW679" s="50"/>
      <c r="AX679" s="51" t="e">
        <f t="shared" si="161"/>
        <v>#REF!</v>
      </c>
      <c r="AY679" s="51" t="e">
        <f t="shared" si="162"/>
        <v>#REF!</v>
      </c>
      <c r="AZ679" s="51" t="e">
        <f t="shared" si="163"/>
        <v>#REF!</v>
      </c>
      <c r="BA679" s="51" t="e">
        <f t="shared" si="164"/>
        <v>#REF!</v>
      </c>
      <c r="BB679" s="51">
        <f t="shared" si="165"/>
        <v>0</v>
      </c>
      <c r="BC679" s="51" t="e">
        <f t="shared" si="166"/>
        <v>#REF!</v>
      </c>
      <c r="BD679" s="51">
        <f t="shared" si="167"/>
        <v>0</v>
      </c>
      <c r="BE679" s="51">
        <f>IFERROR(VLOOKUP(A679,salario!A$2:P$91,11,FALSE),0)</f>
        <v>0</v>
      </c>
      <c r="BF679" s="51">
        <f>SUMIFS(topmanager!$D:$D,topmanager!$C:$C,rs_nova!$A679,topmanager!$A:$A,rs_nova!BF$2)</f>
        <v>0</v>
      </c>
      <c r="BG679" s="51">
        <f>SUMIFS(topmanager!$D:$D,topmanager!$C:$C,rs_nova!$A679,topmanager!$A:$A,rs_nova!BG$2)</f>
        <v>0</v>
      </c>
      <c r="BH679" s="51">
        <f>SUMIFS(topmanager!$D:$D,topmanager!$C:$C,rs_nova!$A679,topmanager!$A:$A,rs_nova!BH$2)</f>
        <v>0</v>
      </c>
      <c r="BI679" s="51">
        <f>SUMIFS(topmanager!$D:$D,topmanager!$C:$C,rs_nova!$A679,topmanager!$A:$A,rs_nova!BI$2)</f>
        <v>0</v>
      </c>
      <c r="BJ679" s="51">
        <f>SUMIFS(topmanager!$D:$D,topmanager!$C:$C,rs_nova!$A679,topmanager!$A:$A,rs_nova!BJ$2)+SUMIFS(topmanager!$D:$D,topmanager!$C:$C,rs_nova!$A679,topmanager!$A:$A,rs_nova!BJ$2+1)</f>
        <v>0</v>
      </c>
      <c r="BK679" s="51">
        <f>IFERROR(VLOOKUP(A679,[8]ferias!$C$4:$G$100,5,FALSE),0)</f>
        <v>0</v>
      </c>
      <c r="BL679" s="51">
        <f>SUMIFS(topmanager!$D:$D,topmanager!$C:$C,rs_nova!$A679,topmanager!$A:$A,rs_nova!BL$2)</f>
        <v>0</v>
      </c>
      <c r="BM679" s="51">
        <f>SUMIFS(topmanager!$D:$D,topmanager!$C:$C,rs_nova!$A679,topmanager!$A:$A,rs_nova!BM$2)+SUMIFS(topmanager!$D:$D,topmanager!$C:$C,rs_nova!$A683,topmanager!$A:$A,151)</f>
        <v>0</v>
      </c>
      <c r="BN679" s="51">
        <f t="shared" si="168"/>
        <v>0</v>
      </c>
    </row>
    <row r="680" spans="1:66">
      <c r="A680" s="47" t="e">
        <f>total!#REF!</f>
        <v>#REF!</v>
      </c>
      <c r="B680" s="47">
        <f t="shared" si="155"/>
        <v>0</v>
      </c>
      <c r="C680" s="48" t="e">
        <f>total!#REF!</f>
        <v>#REF!</v>
      </c>
      <c r="D680" s="49" t="str">
        <f>IFERROR(VLOOKUP(A680,salario!A$3:J$32,10,FALSE),"")</f>
        <v/>
      </c>
      <c r="E680" s="49" t="str">
        <f>IFERROR(IF(VLOOKUP(A680,salario!A$3:O$32,15,FALSE)="","",VLOOKUP(A680,salario!A$3:O$32,15,FALSE)),"")</f>
        <v/>
      </c>
      <c r="F680" s="47" t="str">
        <f>IFERROR(VLOOKUP(A680,[5]base_pessoal!$B$2:$P$1504,13,FALSE),"")</f>
        <v/>
      </c>
      <c r="G680" s="50">
        <f>IFERROR(VLOOKUP(A680,salario!A$2:P$91,11,FALSE),0)*B680/30</f>
        <v>0</v>
      </c>
      <c r="H680" s="50">
        <f>SUMIFS(topmanager!$D:$D,topmanager!$C:$C,rs_nova!$A680,topmanager!$A:$A,rs_nova!H$2)+SUMIFS(topmanager!$D:$D,topmanager!$C:$C,rs_nova!$A680,topmanager!$A:$A,63)</f>
        <v>0</v>
      </c>
      <c r="I680" s="50">
        <f>-SUMIFS(topmanager!$D:$D,topmanager!$C:$C,rs_nova!$A680,topmanager!$A:$A,rs_nova!I$2)</f>
        <v>0</v>
      </c>
      <c r="J680" s="50">
        <f>SUMIFS(topmanager!$D:$D,topmanager!$C:$C,rs_nova!$A680,topmanager!$A:$A,rs_nova!J$2)</f>
        <v>0</v>
      </c>
      <c r="K680" s="50">
        <f>SUMIFS(topmanager!$D:$D,topmanager!$C:$C,rs_nova!$A680,topmanager!$A:$A,rs_nova!K$2)+SUMIFS(topmanager!$D:$D,topmanager!$C:$C,rs_nova!$A680,topmanager!$A:$A,911)</f>
        <v>0</v>
      </c>
      <c r="L680" s="50">
        <f>SUMIFS(topmanager!$D:$D,topmanager!$C:$C,rs_nova!$A680,topmanager!$A:$A,rs_nova!L$2)</f>
        <v>0</v>
      </c>
      <c r="M680" s="50">
        <f>SUMIFS(topmanager!$D:$D,topmanager!$C:$C,rs_nova!$A680,topmanager!$A:$A,rs_nova!M$2)+SUMIFS(topmanager!$D:$D,topmanager!$C:$C,rs_nova!$A680,topmanager!$A:$A,908)+SUMIFS(topmanager!$D:$D,topmanager!$C:$C,rs_nova!$A680,topmanager!$A:$A,550)</f>
        <v>0</v>
      </c>
      <c r="N680" s="50">
        <f>SUMIFS(topmanager!$D:$D,topmanager!$C:$C,rs_nova!$A680,topmanager!$A:$A,rs_nova!N$2)</f>
        <v>0</v>
      </c>
      <c r="O680" s="51">
        <f t="shared" si="156"/>
        <v>0</v>
      </c>
      <c r="P680" s="50">
        <f>IFERROR(VLOOKUP($A680,total!$B$4:$AW$437,27,0),0)</f>
        <v>0</v>
      </c>
      <c r="Q680" s="50">
        <f>IFERROR(VLOOKUP($A680,total!$B$4:$AW$437,21,0),0)</f>
        <v>0</v>
      </c>
      <c r="R680" s="50">
        <f>IFERROR(VLOOKUP($A680,total!$B$4:$AW$437,25,0),0)+IFERROR(VLOOKUP($A680,total!$B$4:$AW$437,36,0),0)</f>
        <v>0</v>
      </c>
      <c r="S680" s="50">
        <f>IFERROR(VLOOKUP(A680,gympass!$A$2:$F$148,6,0),0)</f>
        <v>0</v>
      </c>
      <c r="T680" s="50">
        <f>IFERROR(VLOOKUP($A680,total!$B$4:$AW$437,42,0),0)</f>
        <v>0</v>
      </c>
      <c r="U680" s="50">
        <f>IFERROR(VLOOKUP($A680,total!$B$4:$AW$437,32,0),0)</f>
        <v>0</v>
      </c>
      <c r="V680" s="50">
        <f>IFERROR(VLOOKUP($A680,total!$B$4:$AW$437,28,0),0)</f>
        <v>0</v>
      </c>
      <c r="W680" s="50">
        <f>IFERROR(VLOOKUP($A680,total!$B$4:$AX$437,49,0),0)</f>
        <v>0</v>
      </c>
      <c r="X680" s="50"/>
      <c r="Y680" s="50">
        <f>IFERROR(VLOOKUP(A680,#REF!,4,0),0)</f>
        <v>0</v>
      </c>
      <c r="Z680" s="50">
        <f>IFERROR(VLOOKUP(B680,#REF!,8,0),0)</f>
        <v>0</v>
      </c>
      <c r="AA680" s="50">
        <f>IFERROR(VLOOKUP($A680,total!$B$4:$AW$437,45,0),0)</f>
        <v>0</v>
      </c>
      <c r="AB680" s="50">
        <f>IFERROR(VLOOKUP($A680,total!$B$4:$AW$437,48,0),0)</f>
        <v>0</v>
      </c>
      <c r="AC680" s="50">
        <f>IFERROR(VLOOKUP($A680,total!$B$4:$AB$437,19,0),0)</f>
        <v>0</v>
      </c>
      <c r="AD680" s="50">
        <f>IFERROR(VLOOKUP($A680,total!$B$4:$AB$437,10,0),0)</f>
        <v>0</v>
      </c>
      <c r="AE680" s="50">
        <f>IFERROR(VLOOKUP($A680,total!$B$4:$AB$437,13,0),0)-SUMIFS(topmanager!$D:$D,topmanager!$C:$C,rs_nova!$A684,topmanager!$A:$A,856)</f>
        <v>0</v>
      </c>
      <c r="AF680" s="50">
        <f>IFERROR(VLOOKUP($A680,total!$B$4:$AB$437,16,0),0)</f>
        <v>0</v>
      </c>
      <c r="AG680" s="50">
        <f>IFERROR(VLOOKUP($A680,total!$B$4:$AB$437,7,0),0)</f>
        <v>0</v>
      </c>
      <c r="AH680" s="50">
        <f>IFERROR(VLOOKUP($A680,total!$B$4:$AD$437,29,0),0)</f>
        <v>0</v>
      </c>
      <c r="AI680" s="50">
        <f>IFERROR(VLOOKUP(A680,total!$B$4:$AN$437,39,0),0)</f>
        <v>0</v>
      </c>
      <c r="AJ680" s="51">
        <f t="shared" si="157"/>
        <v>0</v>
      </c>
      <c r="AK680" s="50">
        <f t="shared" si="158"/>
        <v>0</v>
      </c>
      <c r="AL680" s="50">
        <f t="shared" si="159"/>
        <v>0</v>
      </c>
      <c r="AM680" s="50">
        <f t="shared" si="160"/>
        <v>0</v>
      </c>
      <c r="AN680" s="50" t="e">
        <f t="shared" si="169"/>
        <v>#REF!</v>
      </c>
      <c r="AO680" s="50" t="e">
        <f t="shared" si="169"/>
        <v>#REF!</v>
      </c>
      <c r="AP680" s="50" t="e">
        <f t="shared" si="169"/>
        <v>#REF!</v>
      </c>
      <c r="AQ680" s="50">
        <f>IFERROR(VLOOKUP(TEXT($A680,"000000"),[6]Página1!$A$8:$S$801,13,FALSE),0)</f>
        <v>0</v>
      </c>
      <c r="AR680" s="50">
        <f>IFERROR(VLOOKUP(TEXT($A680,"000000"),[6]Página1!$A$8:$S$801,16,FALSE),0)</f>
        <v>0</v>
      </c>
      <c r="AS680" s="50">
        <f>IFERROR(VLOOKUP(TEXT($A680,"000000"),[6]Página1!$A$8:$S$801,19,FALSE),0)</f>
        <v>0</v>
      </c>
      <c r="AT680" s="50">
        <f>IFERROR(VLOOKUP(TEXT($A680,"000000"),[7]Página1!$A$8:$R$814,12,FALSE),0)</f>
        <v>0</v>
      </c>
      <c r="AU680" s="50">
        <f>IFERROR(VLOOKUP(TEXT($A680,"000000"),[7]Página1!$A$8:$R$814,15,FALSE),0)</f>
        <v>0</v>
      </c>
      <c r="AV680" s="50">
        <f>IFERROR(VLOOKUP(TEXT($A680,"000000"),[7]Página1!$A$8:$R$814,18,FALSE),0)</f>
        <v>0</v>
      </c>
      <c r="AW680" s="50"/>
      <c r="AX680" s="51" t="e">
        <f t="shared" si="161"/>
        <v>#REF!</v>
      </c>
      <c r="AY680" s="51" t="e">
        <f t="shared" si="162"/>
        <v>#REF!</v>
      </c>
      <c r="AZ680" s="51" t="e">
        <f t="shared" si="163"/>
        <v>#REF!</v>
      </c>
      <c r="BA680" s="51" t="e">
        <f t="shared" si="164"/>
        <v>#REF!</v>
      </c>
      <c r="BB680" s="51">
        <f t="shared" si="165"/>
        <v>0</v>
      </c>
      <c r="BC680" s="51" t="e">
        <f t="shared" si="166"/>
        <v>#REF!</v>
      </c>
      <c r="BD680" s="51">
        <f t="shared" si="167"/>
        <v>0</v>
      </c>
      <c r="BE680" s="51">
        <f>IFERROR(VLOOKUP(A680,salario!A$2:P$91,11,FALSE),0)</f>
        <v>0</v>
      </c>
      <c r="BF680" s="51">
        <f>SUMIFS(topmanager!$D:$D,topmanager!$C:$C,rs_nova!$A680,topmanager!$A:$A,rs_nova!BF$2)</f>
        <v>0</v>
      </c>
      <c r="BG680" s="51">
        <f>SUMIFS(topmanager!$D:$D,topmanager!$C:$C,rs_nova!$A680,topmanager!$A:$A,rs_nova!BG$2)</f>
        <v>0</v>
      </c>
      <c r="BH680" s="51">
        <f>SUMIFS(topmanager!$D:$D,topmanager!$C:$C,rs_nova!$A680,topmanager!$A:$A,rs_nova!BH$2)</f>
        <v>0</v>
      </c>
      <c r="BI680" s="51">
        <f>SUMIFS(topmanager!$D:$D,topmanager!$C:$C,rs_nova!$A680,topmanager!$A:$A,rs_nova!BI$2)</f>
        <v>0</v>
      </c>
      <c r="BJ680" s="51">
        <f>SUMIFS(topmanager!$D:$D,topmanager!$C:$C,rs_nova!$A680,topmanager!$A:$A,rs_nova!BJ$2)+SUMIFS(topmanager!$D:$D,topmanager!$C:$C,rs_nova!$A680,topmanager!$A:$A,rs_nova!BJ$2+1)</f>
        <v>0</v>
      </c>
      <c r="BK680" s="51">
        <f>IFERROR(VLOOKUP(A680,[8]ferias!$C$4:$G$100,5,FALSE),0)</f>
        <v>0</v>
      </c>
      <c r="BL680" s="51">
        <f>SUMIFS(topmanager!$D:$D,topmanager!$C:$C,rs_nova!$A680,topmanager!$A:$A,rs_nova!BL$2)</f>
        <v>0</v>
      </c>
      <c r="BM680" s="51">
        <f>SUMIFS(topmanager!$D:$D,topmanager!$C:$C,rs_nova!$A680,topmanager!$A:$A,rs_nova!BM$2)+SUMIFS(topmanager!$D:$D,topmanager!$C:$C,rs_nova!$A684,topmanager!$A:$A,151)</f>
        <v>0</v>
      </c>
      <c r="BN680" s="51">
        <f t="shared" si="168"/>
        <v>0</v>
      </c>
    </row>
    <row r="681" spans="1:66">
      <c r="A681" s="47" t="e">
        <f>total!#REF!</f>
        <v>#REF!</v>
      </c>
      <c r="B681" s="47">
        <f t="shared" si="155"/>
        <v>0</v>
      </c>
      <c r="C681" s="48" t="e">
        <f>total!#REF!</f>
        <v>#REF!</v>
      </c>
      <c r="D681" s="49" t="str">
        <f>IFERROR(VLOOKUP(A681,salario!A$3:J$32,10,FALSE),"")</f>
        <v/>
      </c>
      <c r="E681" s="49" t="str">
        <f>IFERROR(IF(VLOOKUP(A681,salario!A$3:O$32,15,FALSE)="","",VLOOKUP(A681,salario!A$3:O$32,15,FALSE)),"")</f>
        <v/>
      </c>
      <c r="F681" s="47" t="str">
        <f>IFERROR(VLOOKUP(A681,[5]base_pessoal!$B$2:$P$1504,13,FALSE),"")</f>
        <v/>
      </c>
      <c r="G681" s="50">
        <f>IFERROR(VLOOKUP(A681,salario!A$2:P$91,11,FALSE),0)*B681/30</f>
        <v>0</v>
      </c>
      <c r="H681" s="50">
        <f>SUMIFS(topmanager!$D:$D,topmanager!$C:$C,rs_nova!$A681,topmanager!$A:$A,rs_nova!H$2)+SUMIFS(topmanager!$D:$D,topmanager!$C:$C,rs_nova!$A681,topmanager!$A:$A,63)</f>
        <v>0</v>
      </c>
      <c r="I681" s="50">
        <f>-SUMIFS(topmanager!$D:$D,topmanager!$C:$C,rs_nova!$A681,topmanager!$A:$A,rs_nova!I$2)</f>
        <v>0</v>
      </c>
      <c r="J681" s="50">
        <f>SUMIFS(topmanager!$D:$D,topmanager!$C:$C,rs_nova!$A681,topmanager!$A:$A,rs_nova!J$2)</f>
        <v>0</v>
      </c>
      <c r="K681" s="50">
        <f>SUMIFS(topmanager!$D:$D,topmanager!$C:$C,rs_nova!$A681,topmanager!$A:$A,rs_nova!K$2)+SUMIFS(topmanager!$D:$D,topmanager!$C:$C,rs_nova!$A681,topmanager!$A:$A,911)</f>
        <v>0</v>
      </c>
      <c r="L681" s="50">
        <f>SUMIFS(topmanager!$D:$D,topmanager!$C:$C,rs_nova!$A681,topmanager!$A:$A,rs_nova!L$2)</f>
        <v>0</v>
      </c>
      <c r="M681" s="50">
        <f>SUMIFS(topmanager!$D:$D,topmanager!$C:$C,rs_nova!$A681,topmanager!$A:$A,rs_nova!M$2)+SUMIFS(topmanager!$D:$D,topmanager!$C:$C,rs_nova!$A681,topmanager!$A:$A,908)+SUMIFS(topmanager!$D:$D,topmanager!$C:$C,rs_nova!$A681,topmanager!$A:$A,550)</f>
        <v>0</v>
      </c>
      <c r="N681" s="50">
        <f>SUMIFS(topmanager!$D:$D,topmanager!$C:$C,rs_nova!$A681,topmanager!$A:$A,rs_nova!N$2)</f>
        <v>0</v>
      </c>
      <c r="O681" s="51">
        <f t="shared" si="156"/>
        <v>0</v>
      </c>
      <c r="P681" s="50">
        <f>IFERROR(VLOOKUP($A681,total!$B$4:$AW$437,27,0),0)</f>
        <v>0</v>
      </c>
      <c r="Q681" s="50">
        <f>IFERROR(VLOOKUP($A681,total!$B$4:$AW$437,21,0),0)</f>
        <v>0</v>
      </c>
      <c r="R681" s="50">
        <f>IFERROR(VLOOKUP($A681,total!$B$4:$AW$437,25,0),0)+IFERROR(VLOOKUP($A681,total!$B$4:$AW$437,36,0),0)</f>
        <v>0</v>
      </c>
      <c r="S681" s="50">
        <f>IFERROR(VLOOKUP(A681,gympass!$A$2:$F$148,6,0),0)</f>
        <v>0</v>
      </c>
      <c r="T681" s="50">
        <f>IFERROR(VLOOKUP($A681,total!$B$4:$AW$437,42,0),0)</f>
        <v>0</v>
      </c>
      <c r="U681" s="50">
        <f>IFERROR(VLOOKUP($A681,total!$B$4:$AW$437,32,0),0)</f>
        <v>0</v>
      </c>
      <c r="V681" s="50">
        <f>IFERROR(VLOOKUP($A681,total!$B$4:$AW$437,28,0),0)</f>
        <v>0</v>
      </c>
      <c r="W681" s="50">
        <f>IFERROR(VLOOKUP($A681,total!$B$4:$AX$437,49,0),0)</f>
        <v>0</v>
      </c>
      <c r="X681" s="50"/>
      <c r="Y681" s="50">
        <f>IFERROR(VLOOKUP(A681,#REF!,4,0),0)</f>
        <v>0</v>
      </c>
      <c r="Z681" s="50">
        <f>IFERROR(VLOOKUP(B681,#REF!,8,0),0)</f>
        <v>0</v>
      </c>
      <c r="AA681" s="50">
        <f>IFERROR(VLOOKUP($A681,total!$B$4:$AW$437,45,0),0)</f>
        <v>0</v>
      </c>
      <c r="AB681" s="50">
        <f>IFERROR(VLOOKUP($A681,total!$B$4:$AW$437,48,0),0)</f>
        <v>0</v>
      </c>
      <c r="AC681" s="50">
        <f>IFERROR(VLOOKUP($A681,total!$B$4:$AB$437,19,0),0)</f>
        <v>0</v>
      </c>
      <c r="AD681" s="50">
        <f>IFERROR(VLOOKUP($A681,total!$B$4:$AB$437,10,0),0)</f>
        <v>0</v>
      </c>
      <c r="AE681" s="50">
        <f>IFERROR(VLOOKUP($A681,total!$B$4:$AB$437,13,0),0)-SUMIFS(topmanager!$D:$D,topmanager!$C:$C,rs_nova!$A685,topmanager!$A:$A,856)</f>
        <v>0</v>
      </c>
      <c r="AF681" s="50">
        <f>IFERROR(VLOOKUP($A681,total!$B$4:$AB$437,16,0),0)</f>
        <v>0</v>
      </c>
      <c r="AG681" s="50">
        <f>IFERROR(VLOOKUP($A681,total!$B$4:$AB$437,7,0),0)</f>
        <v>0</v>
      </c>
      <c r="AH681" s="50">
        <f>IFERROR(VLOOKUP($A681,total!$B$4:$AD$437,29,0),0)</f>
        <v>0</v>
      </c>
      <c r="AI681" s="50">
        <f>IFERROR(VLOOKUP(A681,total!$B$4:$AN$437,39,0),0)</f>
        <v>0</v>
      </c>
      <c r="AJ681" s="51">
        <f t="shared" si="157"/>
        <v>0</v>
      </c>
      <c r="AK681" s="50">
        <f t="shared" si="158"/>
        <v>0</v>
      </c>
      <c r="AL681" s="50">
        <f t="shared" si="159"/>
        <v>0</v>
      </c>
      <c r="AM681" s="50">
        <f t="shared" si="160"/>
        <v>0</v>
      </c>
      <c r="AN681" s="50" t="e">
        <f t="shared" si="169"/>
        <v>#REF!</v>
      </c>
      <c r="AO681" s="50" t="e">
        <f t="shared" si="169"/>
        <v>#REF!</v>
      </c>
      <c r="AP681" s="50" t="e">
        <f t="shared" si="169"/>
        <v>#REF!</v>
      </c>
      <c r="AQ681" s="50">
        <f>IFERROR(VLOOKUP(TEXT($A681,"000000"),[6]Página1!$A$8:$S$801,13,FALSE),0)</f>
        <v>0</v>
      </c>
      <c r="AR681" s="50">
        <f>IFERROR(VLOOKUP(TEXT($A681,"000000"),[6]Página1!$A$8:$S$801,16,FALSE),0)</f>
        <v>0</v>
      </c>
      <c r="AS681" s="50">
        <f>IFERROR(VLOOKUP(TEXT($A681,"000000"),[6]Página1!$A$8:$S$801,19,FALSE),0)</f>
        <v>0</v>
      </c>
      <c r="AT681" s="50">
        <f>IFERROR(VLOOKUP(TEXT($A681,"000000"),[7]Página1!$A$8:$R$814,12,FALSE),0)</f>
        <v>0</v>
      </c>
      <c r="AU681" s="50">
        <f>IFERROR(VLOOKUP(TEXT($A681,"000000"),[7]Página1!$A$8:$R$814,15,FALSE),0)</f>
        <v>0</v>
      </c>
      <c r="AV681" s="50">
        <f>IFERROR(VLOOKUP(TEXT($A681,"000000"),[7]Página1!$A$8:$R$814,18,FALSE),0)</f>
        <v>0</v>
      </c>
      <c r="AW681" s="50"/>
      <c r="AX681" s="51" t="e">
        <f t="shared" si="161"/>
        <v>#REF!</v>
      </c>
      <c r="AY681" s="51" t="e">
        <f t="shared" si="162"/>
        <v>#REF!</v>
      </c>
      <c r="AZ681" s="51" t="e">
        <f t="shared" si="163"/>
        <v>#REF!</v>
      </c>
      <c r="BA681" s="51" t="e">
        <f t="shared" si="164"/>
        <v>#REF!</v>
      </c>
      <c r="BB681" s="51">
        <f t="shared" si="165"/>
        <v>0</v>
      </c>
      <c r="BC681" s="51" t="e">
        <f t="shared" si="166"/>
        <v>#REF!</v>
      </c>
      <c r="BD681" s="51">
        <f t="shared" si="167"/>
        <v>0</v>
      </c>
      <c r="BE681" s="51">
        <f>IFERROR(VLOOKUP(A681,salario!A$2:P$91,11,FALSE),0)</f>
        <v>0</v>
      </c>
      <c r="BF681" s="51">
        <f>SUMIFS(topmanager!$D:$D,topmanager!$C:$C,rs_nova!$A681,topmanager!$A:$A,rs_nova!BF$2)</f>
        <v>0</v>
      </c>
      <c r="BG681" s="51">
        <f>SUMIFS(topmanager!$D:$D,topmanager!$C:$C,rs_nova!$A681,topmanager!$A:$A,rs_nova!BG$2)</f>
        <v>0</v>
      </c>
      <c r="BH681" s="51">
        <f>SUMIFS(topmanager!$D:$D,topmanager!$C:$C,rs_nova!$A681,topmanager!$A:$A,rs_nova!BH$2)</f>
        <v>0</v>
      </c>
      <c r="BI681" s="51">
        <f>SUMIFS(topmanager!$D:$D,topmanager!$C:$C,rs_nova!$A681,topmanager!$A:$A,rs_nova!BI$2)</f>
        <v>0</v>
      </c>
      <c r="BJ681" s="51">
        <f>SUMIFS(topmanager!$D:$D,topmanager!$C:$C,rs_nova!$A681,topmanager!$A:$A,rs_nova!BJ$2)+SUMIFS(topmanager!$D:$D,topmanager!$C:$C,rs_nova!$A681,topmanager!$A:$A,rs_nova!BJ$2+1)</f>
        <v>0</v>
      </c>
      <c r="BK681" s="51">
        <f>IFERROR(VLOOKUP(A681,[8]ferias!$C$4:$G$100,5,FALSE),0)</f>
        <v>0</v>
      </c>
      <c r="BL681" s="51">
        <f>SUMIFS(topmanager!$D:$D,topmanager!$C:$C,rs_nova!$A681,topmanager!$A:$A,rs_nova!BL$2)</f>
        <v>0</v>
      </c>
      <c r="BM681" s="51">
        <f>SUMIFS(topmanager!$D:$D,topmanager!$C:$C,rs_nova!$A681,topmanager!$A:$A,rs_nova!BM$2)+SUMIFS(topmanager!$D:$D,topmanager!$C:$C,rs_nova!$A685,topmanager!$A:$A,151)</f>
        <v>0</v>
      </c>
      <c r="BN681" s="51">
        <f t="shared" si="168"/>
        <v>0</v>
      </c>
    </row>
    <row r="682" spans="1:66">
      <c r="A682" s="47" t="e">
        <f>total!#REF!</f>
        <v>#REF!</v>
      </c>
      <c r="B682" s="47">
        <f t="shared" si="155"/>
        <v>0</v>
      </c>
      <c r="C682" s="48" t="e">
        <f>total!#REF!</f>
        <v>#REF!</v>
      </c>
      <c r="D682" s="49" t="str">
        <f>IFERROR(VLOOKUP(A682,salario!A$3:J$32,10,FALSE),"")</f>
        <v/>
      </c>
      <c r="E682" s="49" t="str">
        <f>IFERROR(IF(VLOOKUP(A682,salario!A$3:O$32,15,FALSE)="","",VLOOKUP(A682,salario!A$3:O$32,15,FALSE)),"")</f>
        <v/>
      </c>
      <c r="F682" s="47" t="str">
        <f>IFERROR(VLOOKUP(A682,[5]base_pessoal!$B$2:$P$1504,13,FALSE),"")</f>
        <v/>
      </c>
      <c r="G682" s="50">
        <f>IFERROR(VLOOKUP(A682,salario!A$2:P$91,11,FALSE),0)*B682/30</f>
        <v>0</v>
      </c>
      <c r="H682" s="50">
        <f>SUMIFS(topmanager!$D:$D,topmanager!$C:$C,rs_nova!$A682,topmanager!$A:$A,rs_nova!H$2)+SUMIFS(topmanager!$D:$D,topmanager!$C:$C,rs_nova!$A682,topmanager!$A:$A,63)</f>
        <v>0</v>
      </c>
      <c r="I682" s="50">
        <f>-SUMIFS(topmanager!$D:$D,topmanager!$C:$C,rs_nova!$A682,topmanager!$A:$A,rs_nova!I$2)</f>
        <v>0</v>
      </c>
      <c r="J682" s="50">
        <f>SUMIFS(topmanager!$D:$D,topmanager!$C:$C,rs_nova!$A682,topmanager!$A:$A,rs_nova!J$2)</f>
        <v>0</v>
      </c>
      <c r="K682" s="50">
        <f>SUMIFS(topmanager!$D:$D,topmanager!$C:$C,rs_nova!$A682,topmanager!$A:$A,rs_nova!K$2)+SUMIFS(topmanager!$D:$D,topmanager!$C:$C,rs_nova!$A682,topmanager!$A:$A,911)</f>
        <v>0</v>
      </c>
      <c r="L682" s="50">
        <f>SUMIFS(topmanager!$D:$D,topmanager!$C:$C,rs_nova!$A682,topmanager!$A:$A,rs_nova!L$2)</f>
        <v>0</v>
      </c>
      <c r="M682" s="50">
        <f>SUMIFS(topmanager!$D:$D,topmanager!$C:$C,rs_nova!$A682,topmanager!$A:$A,rs_nova!M$2)+SUMIFS(topmanager!$D:$D,topmanager!$C:$C,rs_nova!$A682,topmanager!$A:$A,908)+SUMIFS(topmanager!$D:$D,topmanager!$C:$C,rs_nova!$A682,topmanager!$A:$A,550)</f>
        <v>0</v>
      </c>
      <c r="N682" s="50">
        <f>SUMIFS(topmanager!$D:$D,topmanager!$C:$C,rs_nova!$A682,topmanager!$A:$A,rs_nova!N$2)</f>
        <v>0</v>
      </c>
      <c r="O682" s="51">
        <f t="shared" si="156"/>
        <v>0</v>
      </c>
      <c r="P682" s="50">
        <f>IFERROR(VLOOKUP($A682,total!$B$4:$AW$437,27,0),0)</f>
        <v>0</v>
      </c>
      <c r="Q682" s="50">
        <f>IFERROR(VLOOKUP($A682,total!$B$4:$AW$437,21,0),0)</f>
        <v>0</v>
      </c>
      <c r="R682" s="50">
        <f>IFERROR(VLOOKUP($A682,total!$B$4:$AW$437,25,0),0)+IFERROR(VLOOKUP($A682,total!$B$4:$AW$437,36,0),0)</f>
        <v>0</v>
      </c>
      <c r="S682" s="50">
        <f>IFERROR(VLOOKUP(A682,gympass!$A$2:$F$148,6,0),0)</f>
        <v>0</v>
      </c>
      <c r="T682" s="50">
        <f>IFERROR(VLOOKUP($A682,total!$B$4:$AW$437,42,0),0)</f>
        <v>0</v>
      </c>
      <c r="U682" s="50">
        <f>IFERROR(VLOOKUP($A682,total!$B$4:$AW$437,32,0),0)</f>
        <v>0</v>
      </c>
      <c r="V682" s="50">
        <f>IFERROR(VLOOKUP($A682,total!$B$4:$AW$437,28,0),0)</f>
        <v>0</v>
      </c>
      <c r="W682" s="50">
        <f>IFERROR(VLOOKUP($A682,total!$B$4:$AX$437,49,0),0)</f>
        <v>0</v>
      </c>
      <c r="X682" s="50"/>
      <c r="Y682" s="50">
        <f>IFERROR(VLOOKUP(A682,#REF!,4,0),0)</f>
        <v>0</v>
      </c>
      <c r="Z682" s="50">
        <f>IFERROR(VLOOKUP(B682,#REF!,8,0),0)</f>
        <v>0</v>
      </c>
      <c r="AA682" s="50">
        <f>IFERROR(VLOOKUP($A682,total!$B$4:$AW$437,45,0),0)</f>
        <v>0</v>
      </c>
      <c r="AB682" s="50">
        <f>IFERROR(VLOOKUP($A682,total!$B$4:$AW$437,48,0),0)</f>
        <v>0</v>
      </c>
      <c r="AC682" s="50">
        <f>IFERROR(VLOOKUP($A682,total!$B$4:$AB$437,19,0),0)</f>
        <v>0</v>
      </c>
      <c r="AD682" s="50">
        <f>IFERROR(VLOOKUP($A682,total!$B$4:$AB$437,10,0),0)</f>
        <v>0</v>
      </c>
      <c r="AE682" s="50">
        <f>IFERROR(VLOOKUP($A682,total!$B$4:$AB$437,13,0),0)-SUMIFS(topmanager!$D:$D,topmanager!$C:$C,rs_nova!$A686,topmanager!$A:$A,856)</f>
        <v>0</v>
      </c>
      <c r="AF682" s="50">
        <f>IFERROR(VLOOKUP($A682,total!$B$4:$AB$437,16,0),0)</f>
        <v>0</v>
      </c>
      <c r="AG682" s="50">
        <f>IFERROR(VLOOKUP($A682,total!$B$4:$AB$437,7,0),0)</f>
        <v>0</v>
      </c>
      <c r="AH682" s="50">
        <f>IFERROR(VLOOKUP($A682,total!$B$4:$AD$437,29,0),0)</f>
        <v>0</v>
      </c>
      <c r="AI682" s="50">
        <f>IFERROR(VLOOKUP(A682,total!$B$4:$AN$437,39,0),0)</f>
        <v>0</v>
      </c>
      <c r="AJ682" s="51">
        <f t="shared" si="157"/>
        <v>0</v>
      </c>
      <c r="AK682" s="50">
        <f t="shared" si="158"/>
        <v>0</v>
      </c>
      <c r="AL682" s="50">
        <f t="shared" si="159"/>
        <v>0</v>
      </c>
      <c r="AM682" s="50">
        <f t="shared" si="160"/>
        <v>0</v>
      </c>
      <c r="AN682" s="50" t="e">
        <f t="shared" si="169"/>
        <v>#REF!</v>
      </c>
      <c r="AO682" s="50" t="e">
        <f t="shared" si="169"/>
        <v>#REF!</v>
      </c>
      <c r="AP682" s="50" t="e">
        <f t="shared" si="169"/>
        <v>#REF!</v>
      </c>
      <c r="AQ682" s="50">
        <f>IFERROR(VLOOKUP(TEXT($A682,"000000"),[6]Página1!$A$8:$S$801,13,FALSE),0)</f>
        <v>0</v>
      </c>
      <c r="AR682" s="50">
        <f>IFERROR(VLOOKUP(TEXT($A682,"000000"),[6]Página1!$A$8:$S$801,16,FALSE),0)</f>
        <v>0</v>
      </c>
      <c r="AS682" s="50">
        <f>IFERROR(VLOOKUP(TEXT($A682,"000000"),[6]Página1!$A$8:$S$801,19,FALSE),0)</f>
        <v>0</v>
      </c>
      <c r="AT682" s="50">
        <f>IFERROR(VLOOKUP(TEXT($A682,"000000"),[7]Página1!$A$8:$R$814,12,FALSE),0)</f>
        <v>0</v>
      </c>
      <c r="AU682" s="50">
        <f>IFERROR(VLOOKUP(TEXT($A682,"000000"),[7]Página1!$A$8:$R$814,15,FALSE),0)</f>
        <v>0</v>
      </c>
      <c r="AV682" s="50">
        <f>IFERROR(VLOOKUP(TEXT($A682,"000000"),[7]Página1!$A$8:$R$814,18,FALSE),0)</f>
        <v>0</v>
      </c>
      <c r="AW682" s="50"/>
      <c r="AX682" s="51" t="e">
        <f t="shared" si="161"/>
        <v>#REF!</v>
      </c>
      <c r="AY682" s="51" t="e">
        <f t="shared" si="162"/>
        <v>#REF!</v>
      </c>
      <c r="AZ682" s="51" t="e">
        <f t="shared" si="163"/>
        <v>#REF!</v>
      </c>
      <c r="BA682" s="51" t="e">
        <f t="shared" si="164"/>
        <v>#REF!</v>
      </c>
      <c r="BB682" s="51">
        <f t="shared" si="165"/>
        <v>0</v>
      </c>
      <c r="BC682" s="51" t="e">
        <f t="shared" si="166"/>
        <v>#REF!</v>
      </c>
      <c r="BD682" s="51">
        <f t="shared" si="167"/>
        <v>0</v>
      </c>
      <c r="BE682" s="51">
        <f>IFERROR(VLOOKUP(A682,salario!A$2:P$91,11,FALSE),0)</f>
        <v>0</v>
      </c>
      <c r="BF682" s="51">
        <f>SUMIFS(topmanager!$D:$D,topmanager!$C:$C,rs_nova!$A682,topmanager!$A:$A,rs_nova!BF$2)</f>
        <v>0</v>
      </c>
      <c r="BG682" s="51">
        <f>SUMIFS(topmanager!$D:$D,topmanager!$C:$C,rs_nova!$A682,topmanager!$A:$A,rs_nova!BG$2)</f>
        <v>0</v>
      </c>
      <c r="BH682" s="51">
        <f>SUMIFS(topmanager!$D:$D,topmanager!$C:$C,rs_nova!$A682,topmanager!$A:$A,rs_nova!BH$2)</f>
        <v>0</v>
      </c>
      <c r="BI682" s="51">
        <f>SUMIFS(topmanager!$D:$D,topmanager!$C:$C,rs_nova!$A682,topmanager!$A:$A,rs_nova!BI$2)</f>
        <v>0</v>
      </c>
      <c r="BJ682" s="51">
        <f>SUMIFS(topmanager!$D:$D,topmanager!$C:$C,rs_nova!$A682,topmanager!$A:$A,rs_nova!BJ$2)+SUMIFS(topmanager!$D:$D,topmanager!$C:$C,rs_nova!$A682,topmanager!$A:$A,rs_nova!BJ$2+1)</f>
        <v>0</v>
      </c>
      <c r="BK682" s="51">
        <f>IFERROR(VLOOKUP(A682,[8]ferias!$C$4:$G$100,5,FALSE),0)</f>
        <v>0</v>
      </c>
      <c r="BL682" s="51">
        <f>SUMIFS(topmanager!$D:$D,topmanager!$C:$C,rs_nova!$A682,topmanager!$A:$A,rs_nova!BL$2)</f>
        <v>0</v>
      </c>
      <c r="BM682" s="51">
        <f>SUMIFS(topmanager!$D:$D,topmanager!$C:$C,rs_nova!$A682,topmanager!$A:$A,rs_nova!BM$2)+SUMIFS(topmanager!$D:$D,topmanager!$C:$C,rs_nova!$A686,topmanager!$A:$A,151)</f>
        <v>0</v>
      </c>
      <c r="BN682" s="51">
        <f t="shared" si="168"/>
        <v>0</v>
      </c>
    </row>
    <row r="683" spans="1:66">
      <c r="A683" s="47" t="e">
        <f>total!#REF!</f>
        <v>#REF!</v>
      </c>
      <c r="B683" s="47">
        <f t="shared" si="155"/>
        <v>0</v>
      </c>
      <c r="C683" s="48" t="e">
        <f>total!#REF!</f>
        <v>#REF!</v>
      </c>
      <c r="D683" s="49" t="str">
        <f>IFERROR(VLOOKUP(A683,salario!A$3:J$32,10,FALSE),"")</f>
        <v/>
      </c>
      <c r="E683" s="49" t="str">
        <f>IFERROR(IF(VLOOKUP(A683,salario!A$3:O$32,15,FALSE)="","",VLOOKUP(A683,salario!A$3:O$32,15,FALSE)),"")</f>
        <v/>
      </c>
      <c r="F683" s="47" t="str">
        <f>IFERROR(VLOOKUP(A683,[5]base_pessoal!$B$2:$P$1504,13,FALSE),"")</f>
        <v/>
      </c>
      <c r="G683" s="50">
        <f>IFERROR(VLOOKUP(A683,salario!A$2:P$91,11,FALSE),0)*B683/30</f>
        <v>0</v>
      </c>
      <c r="H683" s="50">
        <f>SUMIFS(topmanager!$D:$D,topmanager!$C:$C,rs_nova!$A683,topmanager!$A:$A,rs_nova!H$2)+SUMIFS(topmanager!$D:$D,topmanager!$C:$C,rs_nova!$A683,topmanager!$A:$A,63)</f>
        <v>0</v>
      </c>
      <c r="I683" s="50">
        <f>-SUMIFS(topmanager!$D:$D,topmanager!$C:$C,rs_nova!$A683,topmanager!$A:$A,rs_nova!I$2)</f>
        <v>0</v>
      </c>
      <c r="J683" s="50">
        <f>SUMIFS(topmanager!$D:$D,topmanager!$C:$C,rs_nova!$A683,topmanager!$A:$A,rs_nova!J$2)</f>
        <v>0</v>
      </c>
      <c r="K683" s="50">
        <f>SUMIFS(topmanager!$D:$D,topmanager!$C:$C,rs_nova!$A683,topmanager!$A:$A,rs_nova!K$2)+SUMIFS(topmanager!$D:$D,topmanager!$C:$C,rs_nova!$A683,topmanager!$A:$A,911)</f>
        <v>0</v>
      </c>
      <c r="L683" s="50">
        <f>SUMIFS(topmanager!$D:$D,topmanager!$C:$C,rs_nova!$A683,topmanager!$A:$A,rs_nova!L$2)</f>
        <v>0</v>
      </c>
      <c r="M683" s="50">
        <f>SUMIFS(topmanager!$D:$D,topmanager!$C:$C,rs_nova!$A683,topmanager!$A:$A,rs_nova!M$2)+SUMIFS(topmanager!$D:$D,topmanager!$C:$C,rs_nova!$A683,topmanager!$A:$A,908)+SUMIFS(topmanager!$D:$D,topmanager!$C:$C,rs_nova!$A683,topmanager!$A:$A,550)</f>
        <v>0</v>
      </c>
      <c r="N683" s="50">
        <f>SUMIFS(topmanager!$D:$D,topmanager!$C:$C,rs_nova!$A683,topmanager!$A:$A,rs_nova!N$2)</f>
        <v>0</v>
      </c>
      <c r="O683" s="51">
        <f t="shared" si="156"/>
        <v>0</v>
      </c>
      <c r="P683" s="50">
        <f>IFERROR(VLOOKUP($A683,total!$B$4:$AW$437,27,0),0)</f>
        <v>0</v>
      </c>
      <c r="Q683" s="50">
        <f>IFERROR(VLOOKUP($A683,total!$B$4:$AW$437,21,0),0)</f>
        <v>0</v>
      </c>
      <c r="R683" s="50">
        <f>IFERROR(VLOOKUP($A683,total!$B$4:$AW$437,25,0),0)+IFERROR(VLOOKUP($A683,total!$B$4:$AW$437,36,0),0)</f>
        <v>0</v>
      </c>
      <c r="S683" s="50">
        <f>IFERROR(VLOOKUP(A683,gympass!$A$2:$F$148,6,0),0)</f>
        <v>0</v>
      </c>
      <c r="T683" s="50">
        <f>IFERROR(VLOOKUP($A683,total!$B$4:$AW$437,42,0),0)</f>
        <v>0</v>
      </c>
      <c r="U683" s="50">
        <f>IFERROR(VLOOKUP($A683,total!$B$4:$AW$437,32,0),0)</f>
        <v>0</v>
      </c>
      <c r="V683" s="50">
        <f>IFERROR(VLOOKUP($A683,total!$B$4:$AW$437,28,0),0)</f>
        <v>0</v>
      </c>
      <c r="W683" s="50">
        <f>IFERROR(VLOOKUP($A683,total!$B$4:$AX$437,49,0),0)</f>
        <v>0</v>
      </c>
      <c r="X683" s="50"/>
      <c r="Y683" s="50">
        <f>IFERROR(VLOOKUP(A683,#REF!,4,0),0)</f>
        <v>0</v>
      </c>
      <c r="Z683" s="50">
        <f>IFERROR(VLOOKUP(B683,#REF!,8,0),0)</f>
        <v>0</v>
      </c>
      <c r="AA683" s="50">
        <f>IFERROR(VLOOKUP($A683,total!$B$4:$AW$437,45,0),0)</f>
        <v>0</v>
      </c>
      <c r="AB683" s="50">
        <f>IFERROR(VLOOKUP($A683,total!$B$4:$AW$437,48,0),0)</f>
        <v>0</v>
      </c>
      <c r="AC683" s="50">
        <f>IFERROR(VLOOKUP($A683,total!$B$4:$AB$437,19,0),0)</f>
        <v>0</v>
      </c>
      <c r="AD683" s="50">
        <f>IFERROR(VLOOKUP($A683,total!$B$4:$AB$437,10,0),0)</f>
        <v>0</v>
      </c>
      <c r="AE683" s="50">
        <f>IFERROR(VLOOKUP($A683,total!$B$4:$AB$437,13,0),0)-SUMIFS(topmanager!$D:$D,topmanager!$C:$C,rs_nova!$A687,topmanager!$A:$A,856)</f>
        <v>0</v>
      </c>
      <c r="AF683" s="50">
        <f>IFERROR(VLOOKUP($A683,total!$B$4:$AB$437,16,0),0)</f>
        <v>0</v>
      </c>
      <c r="AG683" s="50">
        <f>IFERROR(VLOOKUP($A683,total!$B$4:$AB$437,7,0),0)</f>
        <v>0</v>
      </c>
      <c r="AH683" s="50">
        <f>IFERROR(VLOOKUP($A683,total!$B$4:$AD$437,29,0),0)</f>
        <v>0</v>
      </c>
      <c r="AI683" s="50">
        <f>IFERROR(VLOOKUP(A683,total!$B$4:$AN$437,39,0),0)</f>
        <v>0</v>
      </c>
      <c r="AJ683" s="51">
        <f t="shared" si="157"/>
        <v>0</v>
      </c>
      <c r="AK683" s="50">
        <f t="shared" si="158"/>
        <v>0</v>
      </c>
      <c r="AL683" s="50">
        <f t="shared" si="159"/>
        <v>0</v>
      </c>
      <c r="AM683" s="50">
        <f t="shared" si="160"/>
        <v>0</v>
      </c>
      <c r="AN683" s="50" t="e">
        <f t="shared" si="169"/>
        <v>#REF!</v>
      </c>
      <c r="AO683" s="50" t="e">
        <f t="shared" si="169"/>
        <v>#REF!</v>
      </c>
      <c r="AP683" s="50" t="e">
        <f t="shared" si="169"/>
        <v>#REF!</v>
      </c>
      <c r="AQ683" s="50">
        <f>IFERROR(VLOOKUP(TEXT($A683,"000000"),[6]Página1!$A$8:$S$801,13,FALSE),0)</f>
        <v>0</v>
      </c>
      <c r="AR683" s="50">
        <f>IFERROR(VLOOKUP(TEXT($A683,"000000"),[6]Página1!$A$8:$S$801,16,FALSE),0)</f>
        <v>0</v>
      </c>
      <c r="AS683" s="50">
        <f>IFERROR(VLOOKUP(TEXT($A683,"000000"),[6]Página1!$A$8:$S$801,19,FALSE),0)</f>
        <v>0</v>
      </c>
      <c r="AT683" s="50">
        <f>IFERROR(VLOOKUP(TEXT($A683,"000000"),[7]Página1!$A$8:$R$814,12,FALSE),0)</f>
        <v>0</v>
      </c>
      <c r="AU683" s="50">
        <f>IFERROR(VLOOKUP(TEXT($A683,"000000"),[7]Página1!$A$8:$R$814,15,FALSE),0)</f>
        <v>0</v>
      </c>
      <c r="AV683" s="50">
        <f>IFERROR(VLOOKUP(TEXT($A683,"000000"),[7]Página1!$A$8:$R$814,18,FALSE),0)</f>
        <v>0</v>
      </c>
      <c r="AW683" s="50"/>
      <c r="AX683" s="51" t="e">
        <f t="shared" si="161"/>
        <v>#REF!</v>
      </c>
      <c r="AY683" s="51" t="e">
        <f t="shared" si="162"/>
        <v>#REF!</v>
      </c>
      <c r="AZ683" s="51" t="e">
        <f t="shared" si="163"/>
        <v>#REF!</v>
      </c>
      <c r="BA683" s="51" t="e">
        <f t="shared" si="164"/>
        <v>#REF!</v>
      </c>
      <c r="BB683" s="51">
        <f t="shared" si="165"/>
        <v>0</v>
      </c>
      <c r="BC683" s="51" t="e">
        <f t="shared" si="166"/>
        <v>#REF!</v>
      </c>
      <c r="BD683" s="51">
        <f t="shared" si="167"/>
        <v>0</v>
      </c>
      <c r="BE683" s="51">
        <f>IFERROR(VLOOKUP(A683,salario!A$2:P$91,11,FALSE),0)</f>
        <v>0</v>
      </c>
      <c r="BF683" s="51">
        <f>SUMIFS(topmanager!$D:$D,topmanager!$C:$C,rs_nova!$A683,topmanager!$A:$A,rs_nova!BF$2)</f>
        <v>0</v>
      </c>
      <c r="BG683" s="51">
        <f>SUMIFS(topmanager!$D:$D,topmanager!$C:$C,rs_nova!$A683,topmanager!$A:$A,rs_nova!BG$2)</f>
        <v>0</v>
      </c>
      <c r="BH683" s="51">
        <f>SUMIFS(topmanager!$D:$D,topmanager!$C:$C,rs_nova!$A683,topmanager!$A:$A,rs_nova!BH$2)</f>
        <v>0</v>
      </c>
      <c r="BI683" s="51">
        <f>SUMIFS(topmanager!$D:$D,topmanager!$C:$C,rs_nova!$A683,topmanager!$A:$A,rs_nova!BI$2)</f>
        <v>0</v>
      </c>
      <c r="BJ683" s="51">
        <f>SUMIFS(topmanager!$D:$D,topmanager!$C:$C,rs_nova!$A683,topmanager!$A:$A,rs_nova!BJ$2)+SUMIFS(topmanager!$D:$D,topmanager!$C:$C,rs_nova!$A683,topmanager!$A:$A,rs_nova!BJ$2+1)</f>
        <v>0</v>
      </c>
      <c r="BK683" s="51">
        <f>IFERROR(VLOOKUP(A683,[8]ferias!$C$4:$G$100,5,FALSE),0)</f>
        <v>0</v>
      </c>
      <c r="BL683" s="51">
        <f>SUMIFS(topmanager!$D:$D,topmanager!$C:$C,rs_nova!$A683,topmanager!$A:$A,rs_nova!BL$2)</f>
        <v>0</v>
      </c>
      <c r="BM683" s="51">
        <f>SUMIFS(topmanager!$D:$D,topmanager!$C:$C,rs_nova!$A683,topmanager!$A:$A,rs_nova!BM$2)+SUMIFS(topmanager!$D:$D,topmanager!$C:$C,rs_nova!$A687,topmanager!$A:$A,151)</f>
        <v>0</v>
      </c>
      <c r="BN683" s="51">
        <f t="shared" si="168"/>
        <v>0</v>
      </c>
    </row>
    <row r="684" spans="1:66">
      <c r="A684" s="47" t="e">
        <f>total!#REF!</f>
        <v>#REF!</v>
      </c>
      <c r="B684" s="47">
        <f t="shared" si="155"/>
        <v>0</v>
      </c>
      <c r="C684" s="48" t="e">
        <f>total!#REF!</f>
        <v>#REF!</v>
      </c>
      <c r="D684" s="49" t="str">
        <f>IFERROR(VLOOKUP(A684,salario!A$3:J$32,10,FALSE),"")</f>
        <v/>
      </c>
      <c r="E684" s="49" t="str">
        <f>IFERROR(IF(VLOOKUP(A684,salario!A$3:O$32,15,FALSE)="","",VLOOKUP(A684,salario!A$3:O$32,15,FALSE)),"")</f>
        <v/>
      </c>
      <c r="F684" s="47" t="str">
        <f>IFERROR(VLOOKUP(A684,[5]base_pessoal!$B$2:$P$1504,13,FALSE),"")</f>
        <v/>
      </c>
      <c r="G684" s="50">
        <f>IFERROR(VLOOKUP(A684,salario!A$2:P$91,11,FALSE),0)*B684/30</f>
        <v>0</v>
      </c>
      <c r="H684" s="50">
        <f>SUMIFS(topmanager!$D:$D,topmanager!$C:$C,rs_nova!$A684,topmanager!$A:$A,rs_nova!H$2)+SUMIFS(topmanager!$D:$D,topmanager!$C:$C,rs_nova!$A684,topmanager!$A:$A,63)</f>
        <v>0</v>
      </c>
      <c r="I684" s="50">
        <f>-SUMIFS(topmanager!$D:$D,topmanager!$C:$C,rs_nova!$A684,topmanager!$A:$A,rs_nova!I$2)</f>
        <v>0</v>
      </c>
      <c r="J684" s="50">
        <f>SUMIFS(topmanager!$D:$D,topmanager!$C:$C,rs_nova!$A684,topmanager!$A:$A,rs_nova!J$2)</f>
        <v>0</v>
      </c>
      <c r="K684" s="50">
        <f>SUMIFS(topmanager!$D:$D,topmanager!$C:$C,rs_nova!$A684,topmanager!$A:$A,rs_nova!K$2)+SUMIFS(topmanager!$D:$D,topmanager!$C:$C,rs_nova!$A684,topmanager!$A:$A,911)</f>
        <v>0</v>
      </c>
      <c r="L684" s="50">
        <f>SUMIFS(topmanager!$D:$D,topmanager!$C:$C,rs_nova!$A684,topmanager!$A:$A,rs_nova!L$2)</f>
        <v>0</v>
      </c>
      <c r="M684" s="50">
        <f>SUMIFS(topmanager!$D:$D,topmanager!$C:$C,rs_nova!$A684,topmanager!$A:$A,rs_nova!M$2)+SUMIFS(topmanager!$D:$D,topmanager!$C:$C,rs_nova!$A684,topmanager!$A:$A,908)+SUMIFS(topmanager!$D:$D,topmanager!$C:$C,rs_nova!$A684,topmanager!$A:$A,550)</f>
        <v>0</v>
      </c>
      <c r="N684" s="50">
        <f>SUMIFS(topmanager!$D:$D,topmanager!$C:$C,rs_nova!$A684,topmanager!$A:$A,rs_nova!N$2)</f>
        <v>0</v>
      </c>
      <c r="O684" s="51">
        <f t="shared" si="156"/>
        <v>0</v>
      </c>
      <c r="P684" s="50">
        <f>IFERROR(VLOOKUP($A684,total!$B$4:$AW$437,27,0),0)</f>
        <v>0</v>
      </c>
      <c r="Q684" s="50">
        <f>IFERROR(VLOOKUP($A684,total!$B$4:$AW$437,21,0),0)</f>
        <v>0</v>
      </c>
      <c r="R684" s="50">
        <f>IFERROR(VLOOKUP($A684,total!$B$4:$AW$437,25,0),0)+IFERROR(VLOOKUP($A684,total!$B$4:$AW$437,36,0),0)</f>
        <v>0</v>
      </c>
      <c r="S684" s="50">
        <f>IFERROR(VLOOKUP(A684,gympass!$A$2:$F$148,6,0),0)</f>
        <v>0</v>
      </c>
      <c r="T684" s="50">
        <f>IFERROR(VLOOKUP($A684,total!$B$4:$AW$437,42,0),0)</f>
        <v>0</v>
      </c>
      <c r="U684" s="50">
        <f>IFERROR(VLOOKUP($A684,total!$B$4:$AW$437,32,0),0)</f>
        <v>0</v>
      </c>
      <c r="V684" s="50">
        <f>IFERROR(VLOOKUP($A684,total!$B$4:$AW$437,28,0),0)</f>
        <v>0</v>
      </c>
      <c r="W684" s="50">
        <f>IFERROR(VLOOKUP($A684,total!$B$4:$AX$437,49,0),0)</f>
        <v>0</v>
      </c>
      <c r="X684" s="50"/>
      <c r="Y684" s="50">
        <f>IFERROR(VLOOKUP(A684,#REF!,4,0),0)</f>
        <v>0</v>
      </c>
      <c r="Z684" s="50">
        <f>IFERROR(VLOOKUP(B684,#REF!,8,0),0)</f>
        <v>0</v>
      </c>
      <c r="AA684" s="50">
        <f>IFERROR(VLOOKUP($A684,total!$B$4:$AW$437,45,0),0)</f>
        <v>0</v>
      </c>
      <c r="AB684" s="50">
        <f>IFERROR(VLOOKUP($A684,total!$B$4:$AW$437,48,0),0)</f>
        <v>0</v>
      </c>
      <c r="AC684" s="50">
        <f>IFERROR(VLOOKUP($A684,total!$B$4:$AB$437,19,0),0)</f>
        <v>0</v>
      </c>
      <c r="AD684" s="50">
        <f>IFERROR(VLOOKUP($A684,total!$B$4:$AB$437,10,0),0)</f>
        <v>0</v>
      </c>
      <c r="AE684" s="50">
        <f>IFERROR(VLOOKUP($A684,total!$B$4:$AB$437,13,0),0)-SUMIFS(topmanager!$D:$D,topmanager!$C:$C,rs_nova!$A688,topmanager!$A:$A,856)</f>
        <v>0</v>
      </c>
      <c r="AF684" s="50">
        <f>IFERROR(VLOOKUP($A684,total!$B$4:$AB$437,16,0),0)</f>
        <v>0</v>
      </c>
      <c r="AG684" s="50">
        <f>IFERROR(VLOOKUP($A684,total!$B$4:$AB$437,7,0),0)</f>
        <v>0</v>
      </c>
      <c r="AH684" s="50">
        <f>IFERROR(VLOOKUP($A684,total!$B$4:$AD$437,29,0),0)</f>
        <v>0</v>
      </c>
      <c r="AI684" s="50">
        <f>IFERROR(VLOOKUP(A684,total!$B$4:$AN$437,39,0),0)</f>
        <v>0</v>
      </c>
      <c r="AJ684" s="51">
        <f t="shared" si="157"/>
        <v>0</v>
      </c>
      <c r="AK684" s="50">
        <f t="shared" si="158"/>
        <v>0</v>
      </c>
      <c r="AL684" s="50">
        <f t="shared" si="159"/>
        <v>0</v>
      </c>
      <c r="AM684" s="50">
        <f t="shared" si="160"/>
        <v>0</v>
      </c>
      <c r="AN684" s="50" t="e">
        <f t="shared" si="169"/>
        <v>#REF!</v>
      </c>
      <c r="AO684" s="50" t="e">
        <f t="shared" si="169"/>
        <v>#REF!</v>
      </c>
      <c r="AP684" s="50" t="e">
        <f t="shared" si="169"/>
        <v>#REF!</v>
      </c>
      <c r="AQ684" s="50">
        <f>IFERROR(VLOOKUP(TEXT($A684,"000000"),[6]Página1!$A$8:$S$801,13,FALSE),0)</f>
        <v>0</v>
      </c>
      <c r="AR684" s="50">
        <f>IFERROR(VLOOKUP(TEXT($A684,"000000"),[6]Página1!$A$8:$S$801,16,FALSE),0)</f>
        <v>0</v>
      </c>
      <c r="AS684" s="50">
        <f>IFERROR(VLOOKUP(TEXT($A684,"000000"),[6]Página1!$A$8:$S$801,19,FALSE),0)</f>
        <v>0</v>
      </c>
      <c r="AT684" s="50">
        <f>IFERROR(VLOOKUP(TEXT($A684,"000000"),[7]Página1!$A$8:$R$814,12,FALSE),0)</f>
        <v>0</v>
      </c>
      <c r="AU684" s="50">
        <f>IFERROR(VLOOKUP(TEXT($A684,"000000"),[7]Página1!$A$8:$R$814,15,FALSE),0)</f>
        <v>0</v>
      </c>
      <c r="AV684" s="50">
        <f>IFERROR(VLOOKUP(TEXT($A684,"000000"),[7]Página1!$A$8:$R$814,18,FALSE),0)</f>
        <v>0</v>
      </c>
      <c r="AW684" s="50"/>
      <c r="AX684" s="51" t="e">
        <f t="shared" si="161"/>
        <v>#REF!</v>
      </c>
      <c r="AY684" s="51" t="e">
        <f t="shared" si="162"/>
        <v>#REF!</v>
      </c>
      <c r="AZ684" s="51" t="e">
        <f t="shared" si="163"/>
        <v>#REF!</v>
      </c>
      <c r="BA684" s="51" t="e">
        <f t="shared" si="164"/>
        <v>#REF!</v>
      </c>
      <c r="BB684" s="51">
        <f t="shared" si="165"/>
        <v>0</v>
      </c>
      <c r="BC684" s="51" t="e">
        <f t="shared" si="166"/>
        <v>#REF!</v>
      </c>
      <c r="BD684" s="51">
        <f t="shared" si="167"/>
        <v>0</v>
      </c>
      <c r="BE684" s="51">
        <f>IFERROR(VLOOKUP(A684,salario!A$2:P$91,11,FALSE),0)</f>
        <v>0</v>
      </c>
      <c r="BF684" s="51">
        <f>SUMIFS(topmanager!$D:$D,topmanager!$C:$C,rs_nova!$A684,topmanager!$A:$A,rs_nova!BF$2)</f>
        <v>0</v>
      </c>
      <c r="BG684" s="51">
        <f>SUMIFS(topmanager!$D:$D,topmanager!$C:$C,rs_nova!$A684,topmanager!$A:$A,rs_nova!BG$2)</f>
        <v>0</v>
      </c>
      <c r="BH684" s="51">
        <f>SUMIFS(topmanager!$D:$D,topmanager!$C:$C,rs_nova!$A684,topmanager!$A:$A,rs_nova!BH$2)</f>
        <v>0</v>
      </c>
      <c r="BI684" s="51">
        <f>SUMIFS(topmanager!$D:$D,topmanager!$C:$C,rs_nova!$A684,topmanager!$A:$A,rs_nova!BI$2)</f>
        <v>0</v>
      </c>
      <c r="BJ684" s="51">
        <f>SUMIFS(topmanager!$D:$D,topmanager!$C:$C,rs_nova!$A684,topmanager!$A:$A,rs_nova!BJ$2)+SUMIFS(topmanager!$D:$D,topmanager!$C:$C,rs_nova!$A684,topmanager!$A:$A,rs_nova!BJ$2+1)</f>
        <v>0</v>
      </c>
      <c r="BK684" s="51">
        <f>IFERROR(VLOOKUP(A684,[8]ferias!$C$4:$G$100,5,FALSE),0)</f>
        <v>0</v>
      </c>
      <c r="BL684" s="51">
        <f>SUMIFS(topmanager!$D:$D,topmanager!$C:$C,rs_nova!$A684,topmanager!$A:$A,rs_nova!BL$2)</f>
        <v>0</v>
      </c>
      <c r="BM684" s="51">
        <f>SUMIFS(topmanager!$D:$D,topmanager!$C:$C,rs_nova!$A684,topmanager!$A:$A,rs_nova!BM$2)+SUMIFS(topmanager!$D:$D,topmanager!$C:$C,rs_nova!$A688,topmanager!$A:$A,151)</f>
        <v>0</v>
      </c>
      <c r="BN684" s="51">
        <f t="shared" si="168"/>
        <v>0</v>
      </c>
    </row>
    <row r="685" spans="1:66">
      <c r="A685" s="47" t="e">
        <f>total!#REF!</f>
        <v>#REF!</v>
      </c>
      <c r="B685" s="47">
        <f t="shared" si="155"/>
        <v>0</v>
      </c>
      <c r="C685" s="48" t="e">
        <f>total!#REF!</f>
        <v>#REF!</v>
      </c>
      <c r="D685" s="49" t="str">
        <f>IFERROR(VLOOKUP(A685,salario!A$3:J$32,10,FALSE),"")</f>
        <v/>
      </c>
      <c r="E685" s="49" t="str">
        <f>IFERROR(IF(VLOOKUP(A685,salario!A$3:O$32,15,FALSE)="","",VLOOKUP(A685,salario!A$3:O$32,15,FALSE)),"")</f>
        <v/>
      </c>
      <c r="F685" s="47" t="str">
        <f>IFERROR(VLOOKUP(A685,[5]base_pessoal!$B$2:$P$1504,13,FALSE),"")</f>
        <v/>
      </c>
      <c r="G685" s="50">
        <f>IFERROR(VLOOKUP(A685,salario!A$2:P$91,11,FALSE),0)*B685/30</f>
        <v>0</v>
      </c>
      <c r="H685" s="50">
        <f>SUMIFS(topmanager!$D:$D,topmanager!$C:$C,rs_nova!$A685,topmanager!$A:$A,rs_nova!H$2)+SUMIFS(topmanager!$D:$D,topmanager!$C:$C,rs_nova!$A685,topmanager!$A:$A,63)</f>
        <v>0</v>
      </c>
      <c r="I685" s="50">
        <f>-SUMIFS(topmanager!$D:$D,topmanager!$C:$C,rs_nova!$A685,topmanager!$A:$A,rs_nova!I$2)</f>
        <v>0</v>
      </c>
      <c r="J685" s="50">
        <f>SUMIFS(topmanager!$D:$D,topmanager!$C:$C,rs_nova!$A685,topmanager!$A:$A,rs_nova!J$2)</f>
        <v>0</v>
      </c>
      <c r="K685" s="50">
        <f>SUMIFS(topmanager!$D:$D,topmanager!$C:$C,rs_nova!$A685,topmanager!$A:$A,rs_nova!K$2)+SUMIFS(topmanager!$D:$D,topmanager!$C:$C,rs_nova!$A685,topmanager!$A:$A,911)</f>
        <v>0</v>
      </c>
      <c r="L685" s="50">
        <f>SUMIFS(topmanager!$D:$D,topmanager!$C:$C,rs_nova!$A685,topmanager!$A:$A,rs_nova!L$2)</f>
        <v>0</v>
      </c>
      <c r="M685" s="50">
        <f>SUMIFS(topmanager!$D:$D,topmanager!$C:$C,rs_nova!$A685,topmanager!$A:$A,rs_nova!M$2)+SUMIFS(topmanager!$D:$D,topmanager!$C:$C,rs_nova!$A685,topmanager!$A:$A,908)+SUMIFS(topmanager!$D:$D,topmanager!$C:$C,rs_nova!$A685,topmanager!$A:$A,550)</f>
        <v>0</v>
      </c>
      <c r="N685" s="50">
        <f>SUMIFS(topmanager!$D:$D,topmanager!$C:$C,rs_nova!$A685,topmanager!$A:$A,rs_nova!N$2)</f>
        <v>0</v>
      </c>
      <c r="O685" s="51">
        <f t="shared" si="156"/>
        <v>0</v>
      </c>
      <c r="P685" s="50">
        <f>IFERROR(VLOOKUP($A685,total!$B$4:$AW$437,27,0),0)</f>
        <v>0</v>
      </c>
      <c r="Q685" s="50">
        <f>IFERROR(VLOOKUP($A685,total!$B$4:$AW$437,21,0),0)</f>
        <v>0</v>
      </c>
      <c r="R685" s="50">
        <f>IFERROR(VLOOKUP($A685,total!$B$4:$AW$437,25,0),0)+IFERROR(VLOOKUP($A685,total!$B$4:$AW$437,36,0),0)</f>
        <v>0</v>
      </c>
      <c r="S685" s="50">
        <f>IFERROR(VLOOKUP(A685,gympass!$A$2:$F$148,6,0),0)</f>
        <v>0</v>
      </c>
      <c r="T685" s="50">
        <f>IFERROR(VLOOKUP($A685,total!$B$4:$AW$437,42,0),0)</f>
        <v>0</v>
      </c>
      <c r="U685" s="50">
        <f>IFERROR(VLOOKUP($A685,total!$B$4:$AW$437,32,0),0)</f>
        <v>0</v>
      </c>
      <c r="V685" s="50">
        <f>IFERROR(VLOOKUP($A685,total!$B$4:$AW$437,28,0),0)</f>
        <v>0</v>
      </c>
      <c r="W685" s="50">
        <f>IFERROR(VLOOKUP($A685,total!$B$4:$AX$437,49,0),0)</f>
        <v>0</v>
      </c>
      <c r="X685" s="50"/>
      <c r="Y685" s="50">
        <f>IFERROR(VLOOKUP(A685,#REF!,4,0),0)</f>
        <v>0</v>
      </c>
      <c r="Z685" s="50">
        <f>IFERROR(VLOOKUP(B685,#REF!,8,0),0)</f>
        <v>0</v>
      </c>
      <c r="AA685" s="50">
        <f>IFERROR(VLOOKUP($A685,total!$B$4:$AW$437,45,0),0)</f>
        <v>0</v>
      </c>
      <c r="AB685" s="50">
        <f>IFERROR(VLOOKUP($A685,total!$B$4:$AW$437,48,0),0)</f>
        <v>0</v>
      </c>
      <c r="AC685" s="50">
        <f>IFERROR(VLOOKUP($A685,total!$B$4:$AB$437,19,0),0)</f>
        <v>0</v>
      </c>
      <c r="AD685" s="50">
        <f>IFERROR(VLOOKUP($A685,total!$B$4:$AB$437,10,0),0)</f>
        <v>0</v>
      </c>
      <c r="AE685" s="50">
        <f>IFERROR(VLOOKUP($A685,total!$B$4:$AB$437,13,0),0)-SUMIFS(topmanager!$D:$D,topmanager!$C:$C,rs_nova!$A689,topmanager!$A:$A,856)</f>
        <v>0</v>
      </c>
      <c r="AF685" s="50">
        <f>IFERROR(VLOOKUP($A685,total!$B$4:$AB$437,16,0),0)</f>
        <v>0</v>
      </c>
      <c r="AG685" s="50">
        <f>IFERROR(VLOOKUP($A685,total!$B$4:$AB$437,7,0),0)</f>
        <v>0</v>
      </c>
      <c r="AH685" s="50">
        <f>IFERROR(VLOOKUP($A685,total!$B$4:$AD$437,29,0),0)</f>
        <v>0</v>
      </c>
      <c r="AI685" s="50">
        <f>IFERROR(VLOOKUP(A685,total!$B$4:$AN$437,39,0),0)</f>
        <v>0</v>
      </c>
      <c r="AJ685" s="51">
        <f t="shared" si="157"/>
        <v>0</v>
      </c>
      <c r="AK685" s="50">
        <f t="shared" si="158"/>
        <v>0</v>
      </c>
      <c r="AL685" s="50">
        <f t="shared" si="159"/>
        <v>0</v>
      </c>
      <c r="AM685" s="50">
        <f t="shared" si="160"/>
        <v>0</v>
      </c>
      <c r="AN685" s="50" t="e">
        <f t="shared" si="169"/>
        <v>#REF!</v>
      </c>
      <c r="AO685" s="50" t="e">
        <f t="shared" si="169"/>
        <v>#REF!</v>
      </c>
      <c r="AP685" s="50" t="e">
        <f t="shared" si="169"/>
        <v>#REF!</v>
      </c>
      <c r="AQ685" s="50">
        <f>IFERROR(VLOOKUP(TEXT($A685,"000000"),[6]Página1!$A$8:$S$801,13,FALSE),0)</f>
        <v>0</v>
      </c>
      <c r="AR685" s="50">
        <f>IFERROR(VLOOKUP(TEXT($A685,"000000"),[6]Página1!$A$8:$S$801,16,FALSE),0)</f>
        <v>0</v>
      </c>
      <c r="AS685" s="50">
        <f>IFERROR(VLOOKUP(TEXT($A685,"000000"),[6]Página1!$A$8:$S$801,19,FALSE),0)</f>
        <v>0</v>
      </c>
      <c r="AT685" s="50">
        <f>IFERROR(VLOOKUP(TEXT($A685,"000000"),[7]Página1!$A$8:$R$814,12,FALSE),0)</f>
        <v>0</v>
      </c>
      <c r="AU685" s="50">
        <f>IFERROR(VLOOKUP(TEXT($A685,"000000"),[7]Página1!$A$8:$R$814,15,FALSE),0)</f>
        <v>0</v>
      </c>
      <c r="AV685" s="50">
        <f>IFERROR(VLOOKUP(TEXT($A685,"000000"),[7]Página1!$A$8:$R$814,18,FALSE),0)</f>
        <v>0</v>
      </c>
      <c r="AW685" s="50"/>
      <c r="AX685" s="51" t="e">
        <f t="shared" si="161"/>
        <v>#REF!</v>
      </c>
      <c r="AY685" s="51" t="e">
        <f t="shared" si="162"/>
        <v>#REF!</v>
      </c>
      <c r="AZ685" s="51" t="e">
        <f t="shared" si="163"/>
        <v>#REF!</v>
      </c>
      <c r="BA685" s="51" t="e">
        <f t="shared" si="164"/>
        <v>#REF!</v>
      </c>
      <c r="BB685" s="51">
        <f t="shared" si="165"/>
        <v>0</v>
      </c>
      <c r="BC685" s="51" t="e">
        <f t="shared" si="166"/>
        <v>#REF!</v>
      </c>
      <c r="BD685" s="51">
        <f t="shared" si="167"/>
        <v>0</v>
      </c>
      <c r="BE685" s="51">
        <f>IFERROR(VLOOKUP(A685,salario!A$2:P$91,11,FALSE),0)</f>
        <v>0</v>
      </c>
      <c r="BF685" s="51">
        <f>SUMIFS(topmanager!$D:$D,topmanager!$C:$C,rs_nova!$A685,topmanager!$A:$A,rs_nova!BF$2)</f>
        <v>0</v>
      </c>
      <c r="BG685" s="51">
        <f>SUMIFS(topmanager!$D:$D,topmanager!$C:$C,rs_nova!$A685,topmanager!$A:$A,rs_nova!BG$2)</f>
        <v>0</v>
      </c>
      <c r="BH685" s="51">
        <f>SUMIFS(topmanager!$D:$D,topmanager!$C:$C,rs_nova!$A685,topmanager!$A:$A,rs_nova!BH$2)</f>
        <v>0</v>
      </c>
      <c r="BI685" s="51">
        <f>SUMIFS(topmanager!$D:$D,topmanager!$C:$C,rs_nova!$A685,topmanager!$A:$A,rs_nova!BI$2)</f>
        <v>0</v>
      </c>
      <c r="BJ685" s="51">
        <f>SUMIFS(topmanager!$D:$D,topmanager!$C:$C,rs_nova!$A685,topmanager!$A:$A,rs_nova!BJ$2)+SUMIFS(topmanager!$D:$D,topmanager!$C:$C,rs_nova!$A685,topmanager!$A:$A,rs_nova!BJ$2+1)</f>
        <v>0</v>
      </c>
      <c r="BK685" s="51">
        <f>IFERROR(VLOOKUP(A685,[8]ferias!$C$4:$G$100,5,FALSE),0)</f>
        <v>0</v>
      </c>
      <c r="BL685" s="51">
        <f>SUMIFS(topmanager!$D:$D,topmanager!$C:$C,rs_nova!$A685,topmanager!$A:$A,rs_nova!BL$2)</f>
        <v>0</v>
      </c>
      <c r="BM685" s="51">
        <f>SUMIFS(topmanager!$D:$D,topmanager!$C:$C,rs_nova!$A685,topmanager!$A:$A,rs_nova!BM$2)+SUMIFS(topmanager!$D:$D,topmanager!$C:$C,rs_nova!$A689,topmanager!$A:$A,151)</f>
        <v>0</v>
      </c>
      <c r="BN685" s="51">
        <f t="shared" si="168"/>
        <v>0</v>
      </c>
    </row>
    <row r="686" spans="1:66">
      <c r="A686" s="47" t="e">
        <f>total!#REF!</f>
        <v>#REF!</v>
      </c>
      <c r="B686" s="47">
        <f t="shared" si="155"/>
        <v>0</v>
      </c>
      <c r="C686" s="48" t="e">
        <f>total!#REF!</f>
        <v>#REF!</v>
      </c>
      <c r="D686" s="49" t="str">
        <f>IFERROR(VLOOKUP(A686,salario!A$3:J$32,10,FALSE),"")</f>
        <v/>
      </c>
      <c r="E686" s="49" t="str">
        <f>IFERROR(IF(VLOOKUP(A686,salario!A$3:O$32,15,FALSE)="","",VLOOKUP(A686,salario!A$3:O$32,15,FALSE)),"")</f>
        <v/>
      </c>
      <c r="F686" s="47" t="str">
        <f>IFERROR(VLOOKUP(A686,[5]base_pessoal!$B$2:$P$1504,13,FALSE),"")</f>
        <v/>
      </c>
      <c r="G686" s="50">
        <f>IFERROR(VLOOKUP(A686,salario!A$2:P$91,11,FALSE),0)*B686/30</f>
        <v>0</v>
      </c>
      <c r="H686" s="50">
        <f>SUMIFS(topmanager!$D:$D,topmanager!$C:$C,rs_nova!$A686,topmanager!$A:$A,rs_nova!H$2)+SUMIFS(topmanager!$D:$D,topmanager!$C:$C,rs_nova!$A686,topmanager!$A:$A,63)</f>
        <v>0</v>
      </c>
      <c r="I686" s="50">
        <f>-SUMIFS(topmanager!$D:$D,topmanager!$C:$C,rs_nova!$A686,topmanager!$A:$A,rs_nova!I$2)</f>
        <v>0</v>
      </c>
      <c r="J686" s="50">
        <f>SUMIFS(topmanager!$D:$D,topmanager!$C:$C,rs_nova!$A686,topmanager!$A:$A,rs_nova!J$2)</f>
        <v>0</v>
      </c>
      <c r="K686" s="50">
        <f>SUMIFS(topmanager!$D:$D,topmanager!$C:$C,rs_nova!$A686,topmanager!$A:$A,rs_nova!K$2)+SUMIFS(topmanager!$D:$D,topmanager!$C:$C,rs_nova!$A686,topmanager!$A:$A,911)</f>
        <v>0</v>
      </c>
      <c r="L686" s="50">
        <f>SUMIFS(topmanager!$D:$D,topmanager!$C:$C,rs_nova!$A686,topmanager!$A:$A,rs_nova!L$2)</f>
        <v>0</v>
      </c>
      <c r="M686" s="50">
        <f>SUMIFS(topmanager!$D:$D,topmanager!$C:$C,rs_nova!$A686,topmanager!$A:$A,rs_nova!M$2)+SUMIFS(topmanager!$D:$D,topmanager!$C:$C,rs_nova!$A686,topmanager!$A:$A,908)+SUMIFS(topmanager!$D:$D,topmanager!$C:$C,rs_nova!$A686,topmanager!$A:$A,550)</f>
        <v>0</v>
      </c>
      <c r="N686" s="50">
        <f>SUMIFS(topmanager!$D:$D,topmanager!$C:$C,rs_nova!$A686,topmanager!$A:$A,rs_nova!N$2)</f>
        <v>0</v>
      </c>
      <c r="O686" s="51">
        <f t="shared" si="156"/>
        <v>0</v>
      </c>
      <c r="P686" s="50">
        <f>IFERROR(VLOOKUP($A686,total!$B$4:$AW$437,27,0),0)</f>
        <v>0</v>
      </c>
      <c r="Q686" s="50">
        <f>IFERROR(VLOOKUP($A686,total!$B$4:$AW$437,21,0),0)</f>
        <v>0</v>
      </c>
      <c r="R686" s="50">
        <f>IFERROR(VLOOKUP($A686,total!$B$4:$AW$437,25,0),0)+IFERROR(VLOOKUP($A686,total!$B$4:$AW$437,36,0),0)</f>
        <v>0</v>
      </c>
      <c r="S686" s="50">
        <f>IFERROR(VLOOKUP(A686,gympass!$A$2:$F$148,6,0),0)</f>
        <v>0</v>
      </c>
      <c r="T686" s="50">
        <f>IFERROR(VLOOKUP($A686,total!$B$4:$AW$437,42,0),0)</f>
        <v>0</v>
      </c>
      <c r="U686" s="50">
        <f>IFERROR(VLOOKUP($A686,total!$B$4:$AW$437,32,0),0)</f>
        <v>0</v>
      </c>
      <c r="V686" s="50">
        <f>IFERROR(VLOOKUP($A686,total!$B$4:$AW$437,28,0),0)</f>
        <v>0</v>
      </c>
      <c r="W686" s="50">
        <f>IFERROR(VLOOKUP($A686,total!$B$4:$AX$437,49,0),0)</f>
        <v>0</v>
      </c>
      <c r="X686" s="50"/>
      <c r="Y686" s="50">
        <f>IFERROR(VLOOKUP(A686,#REF!,4,0),0)</f>
        <v>0</v>
      </c>
      <c r="Z686" s="50">
        <f>IFERROR(VLOOKUP(B686,#REF!,8,0),0)</f>
        <v>0</v>
      </c>
      <c r="AA686" s="50">
        <f>IFERROR(VLOOKUP($A686,total!$B$4:$AW$437,45,0),0)</f>
        <v>0</v>
      </c>
      <c r="AB686" s="50">
        <f>IFERROR(VLOOKUP($A686,total!$B$4:$AW$437,48,0),0)</f>
        <v>0</v>
      </c>
      <c r="AC686" s="50">
        <f>IFERROR(VLOOKUP($A686,total!$B$4:$AB$437,19,0),0)</f>
        <v>0</v>
      </c>
      <c r="AD686" s="50">
        <f>IFERROR(VLOOKUP($A686,total!$B$4:$AB$437,10,0),0)</f>
        <v>0</v>
      </c>
      <c r="AE686" s="50">
        <f>IFERROR(VLOOKUP($A686,total!$B$4:$AB$437,13,0),0)-SUMIFS(topmanager!$D:$D,topmanager!$C:$C,rs_nova!$A690,topmanager!$A:$A,856)</f>
        <v>0</v>
      </c>
      <c r="AF686" s="50">
        <f>IFERROR(VLOOKUP($A686,total!$B$4:$AB$437,16,0),0)</f>
        <v>0</v>
      </c>
      <c r="AG686" s="50">
        <f>IFERROR(VLOOKUP($A686,total!$B$4:$AB$437,7,0),0)</f>
        <v>0</v>
      </c>
      <c r="AH686" s="50">
        <f>IFERROR(VLOOKUP($A686,total!$B$4:$AD$437,29,0),0)</f>
        <v>0</v>
      </c>
      <c r="AI686" s="50">
        <f>IFERROR(VLOOKUP(A686,total!$B$4:$AN$437,39,0),0)</f>
        <v>0</v>
      </c>
      <c r="AJ686" s="51">
        <f t="shared" si="157"/>
        <v>0</v>
      </c>
      <c r="AK686" s="50">
        <f t="shared" si="158"/>
        <v>0</v>
      </c>
      <c r="AL686" s="50">
        <f t="shared" si="159"/>
        <v>0</v>
      </c>
      <c r="AM686" s="50">
        <f t="shared" si="160"/>
        <v>0</v>
      </c>
      <c r="AN686" s="50" t="e">
        <f t="shared" si="169"/>
        <v>#REF!</v>
      </c>
      <c r="AO686" s="50" t="e">
        <f t="shared" si="169"/>
        <v>#REF!</v>
      </c>
      <c r="AP686" s="50" t="e">
        <f t="shared" si="169"/>
        <v>#REF!</v>
      </c>
      <c r="AQ686" s="50">
        <f>IFERROR(VLOOKUP(TEXT($A686,"000000"),[6]Página1!$A$8:$S$801,13,FALSE),0)</f>
        <v>0</v>
      </c>
      <c r="AR686" s="50">
        <f>IFERROR(VLOOKUP(TEXT($A686,"000000"),[6]Página1!$A$8:$S$801,16,FALSE),0)</f>
        <v>0</v>
      </c>
      <c r="AS686" s="50">
        <f>IFERROR(VLOOKUP(TEXT($A686,"000000"),[6]Página1!$A$8:$S$801,19,FALSE),0)</f>
        <v>0</v>
      </c>
      <c r="AT686" s="50">
        <f>IFERROR(VLOOKUP(TEXT($A686,"000000"),[7]Página1!$A$8:$R$814,12,FALSE),0)</f>
        <v>0</v>
      </c>
      <c r="AU686" s="50">
        <f>IFERROR(VLOOKUP(TEXT($A686,"000000"),[7]Página1!$A$8:$R$814,15,FALSE),0)</f>
        <v>0</v>
      </c>
      <c r="AV686" s="50">
        <f>IFERROR(VLOOKUP(TEXT($A686,"000000"),[7]Página1!$A$8:$R$814,18,FALSE),0)</f>
        <v>0</v>
      </c>
      <c r="AW686" s="50"/>
      <c r="AX686" s="51" t="e">
        <f t="shared" si="161"/>
        <v>#REF!</v>
      </c>
      <c r="AY686" s="51" t="e">
        <f t="shared" si="162"/>
        <v>#REF!</v>
      </c>
      <c r="AZ686" s="51" t="e">
        <f t="shared" si="163"/>
        <v>#REF!</v>
      </c>
      <c r="BA686" s="51" t="e">
        <f t="shared" si="164"/>
        <v>#REF!</v>
      </c>
      <c r="BB686" s="51">
        <f t="shared" si="165"/>
        <v>0</v>
      </c>
      <c r="BC686" s="51" t="e">
        <f t="shared" si="166"/>
        <v>#REF!</v>
      </c>
      <c r="BD686" s="51">
        <f t="shared" si="167"/>
        <v>0</v>
      </c>
      <c r="BE686" s="51">
        <f>IFERROR(VLOOKUP(A686,salario!A$2:P$91,11,FALSE),0)</f>
        <v>0</v>
      </c>
      <c r="BF686" s="51">
        <f>SUMIFS(topmanager!$D:$D,topmanager!$C:$C,rs_nova!$A686,topmanager!$A:$A,rs_nova!BF$2)</f>
        <v>0</v>
      </c>
      <c r="BG686" s="51">
        <f>SUMIFS(topmanager!$D:$D,topmanager!$C:$C,rs_nova!$A686,topmanager!$A:$A,rs_nova!BG$2)</f>
        <v>0</v>
      </c>
      <c r="BH686" s="51">
        <f>SUMIFS(topmanager!$D:$D,topmanager!$C:$C,rs_nova!$A686,topmanager!$A:$A,rs_nova!BH$2)</f>
        <v>0</v>
      </c>
      <c r="BI686" s="51">
        <f>SUMIFS(topmanager!$D:$D,topmanager!$C:$C,rs_nova!$A686,topmanager!$A:$A,rs_nova!BI$2)</f>
        <v>0</v>
      </c>
      <c r="BJ686" s="51">
        <f>SUMIFS(topmanager!$D:$D,topmanager!$C:$C,rs_nova!$A686,topmanager!$A:$A,rs_nova!BJ$2)+SUMIFS(topmanager!$D:$D,topmanager!$C:$C,rs_nova!$A686,topmanager!$A:$A,rs_nova!BJ$2+1)</f>
        <v>0</v>
      </c>
      <c r="BK686" s="51">
        <f>IFERROR(VLOOKUP(A686,[8]ferias!$C$4:$G$100,5,FALSE),0)</f>
        <v>0</v>
      </c>
      <c r="BL686" s="51">
        <f>SUMIFS(topmanager!$D:$D,topmanager!$C:$C,rs_nova!$A686,topmanager!$A:$A,rs_nova!BL$2)</f>
        <v>0</v>
      </c>
      <c r="BM686" s="51">
        <f>SUMIFS(topmanager!$D:$D,topmanager!$C:$C,rs_nova!$A686,topmanager!$A:$A,rs_nova!BM$2)+SUMIFS(topmanager!$D:$D,topmanager!$C:$C,rs_nova!$A690,topmanager!$A:$A,151)</f>
        <v>0</v>
      </c>
      <c r="BN686" s="51">
        <f t="shared" si="168"/>
        <v>0</v>
      </c>
    </row>
    <row r="687" spans="1:66">
      <c r="A687" s="47" t="e">
        <f>total!#REF!</f>
        <v>#REF!</v>
      </c>
      <c r="B687" s="47">
        <f t="shared" si="155"/>
        <v>0</v>
      </c>
      <c r="C687" s="48" t="e">
        <f>total!#REF!</f>
        <v>#REF!</v>
      </c>
      <c r="D687" s="49" t="str">
        <f>IFERROR(VLOOKUP(A687,salario!A$3:J$32,10,FALSE),"")</f>
        <v/>
      </c>
      <c r="E687" s="49" t="str">
        <f>IFERROR(IF(VLOOKUP(A687,salario!A$3:O$32,15,FALSE)="","",VLOOKUP(A687,salario!A$3:O$32,15,FALSE)),"")</f>
        <v/>
      </c>
      <c r="F687" s="47" t="str">
        <f>IFERROR(VLOOKUP(A687,[5]base_pessoal!$B$2:$P$1504,13,FALSE),"")</f>
        <v/>
      </c>
      <c r="G687" s="50">
        <f>IFERROR(VLOOKUP(A687,salario!A$2:P$91,11,FALSE),0)*B687/30</f>
        <v>0</v>
      </c>
      <c r="H687" s="50">
        <f>SUMIFS(topmanager!$D:$D,topmanager!$C:$C,rs_nova!$A687,topmanager!$A:$A,rs_nova!H$2)+SUMIFS(topmanager!$D:$D,topmanager!$C:$C,rs_nova!$A687,topmanager!$A:$A,63)</f>
        <v>0</v>
      </c>
      <c r="I687" s="50">
        <f>-SUMIFS(topmanager!$D:$D,topmanager!$C:$C,rs_nova!$A687,topmanager!$A:$A,rs_nova!I$2)</f>
        <v>0</v>
      </c>
      <c r="J687" s="50">
        <f>SUMIFS(topmanager!$D:$D,topmanager!$C:$C,rs_nova!$A687,topmanager!$A:$A,rs_nova!J$2)</f>
        <v>0</v>
      </c>
      <c r="K687" s="50">
        <f>SUMIFS(topmanager!$D:$D,topmanager!$C:$C,rs_nova!$A687,topmanager!$A:$A,rs_nova!K$2)+SUMIFS(topmanager!$D:$D,topmanager!$C:$C,rs_nova!$A687,topmanager!$A:$A,911)</f>
        <v>0</v>
      </c>
      <c r="L687" s="50">
        <f>SUMIFS(topmanager!$D:$D,topmanager!$C:$C,rs_nova!$A687,topmanager!$A:$A,rs_nova!L$2)</f>
        <v>0</v>
      </c>
      <c r="M687" s="50">
        <f>SUMIFS(topmanager!$D:$D,topmanager!$C:$C,rs_nova!$A687,topmanager!$A:$A,rs_nova!M$2)+SUMIFS(topmanager!$D:$D,topmanager!$C:$C,rs_nova!$A687,topmanager!$A:$A,908)+SUMIFS(topmanager!$D:$D,topmanager!$C:$C,rs_nova!$A687,topmanager!$A:$A,550)</f>
        <v>0</v>
      </c>
      <c r="N687" s="50">
        <f>SUMIFS(topmanager!$D:$D,topmanager!$C:$C,rs_nova!$A687,topmanager!$A:$A,rs_nova!N$2)</f>
        <v>0</v>
      </c>
      <c r="O687" s="51">
        <f t="shared" si="156"/>
        <v>0</v>
      </c>
      <c r="P687" s="50">
        <f>IFERROR(VLOOKUP($A687,total!$B$4:$AW$437,27,0),0)</f>
        <v>0</v>
      </c>
      <c r="Q687" s="50">
        <f>IFERROR(VLOOKUP($A687,total!$B$4:$AW$437,21,0),0)</f>
        <v>0</v>
      </c>
      <c r="R687" s="50">
        <f>IFERROR(VLOOKUP($A687,total!$B$4:$AW$437,25,0),0)+IFERROR(VLOOKUP($A687,total!$B$4:$AW$437,36,0),0)</f>
        <v>0</v>
      </c>
      <c r="S687" s="50">
        <f>IFERROR(VLOOKUP(A687,gympass!$A$2:$F$148,6,0),0)</f>
        <v>0</v>
      </c>
      <c r="T687" s="50">
        <f>IFERROR(VLOOKUP($A687,total!$B$4:$AW$437,42,0),0)</f>
        <v>0</v>
      </c>
      <c r="U687" s="50">
        <f>IFERROR(VLOOKUP($A687,total!$B$4:$AW$437,32,0),0)</f>
        <v>0</v>
      </c>
      <c r="V687" s="50">
        <f>IFERROR(VLOOKUP($A687,total!$B$4:$AW$437,28,0),0)</f>
        <v>0</v>
      </c>
      <c r="W687" s="50">
        <f>IFERROR(VLOOKUP($A687,total!$B$4:$AX$437,49,0),0)</f>
        <v>0</v>
      </c>
      <c r="X687" s="50"/>
      <c r="Y687" s="50">
        <f>IFERROR(VLOOKUP(A687,#REF!,4,0),0)</f>
        <v>0</v>
      </c>
      <c r="Z687" s="50">
        <f>IFERROR(VLOOKUP(B687,#REF!,8,0),0)</f>
        <v>0</v>
      </c>
      <c r="AA687" s="50">
        <f>IFERROR(VLOOKUP($A687,total!$B$4:$AW$437,45,0),0)</f>
        <v>0</v>
      </c>
      <c r="AB687" s="50">
        <f>IFERROR(VLOOKUP($A687,total!$B$4:$AW$437,48,0),0)</f>
        <v>0</v>
      </c>
      <c r="AC687" s="50">
        <f>IFERROR(VLOOKUP($A687,total!$B$4:$AB$437,19,0),0)</f>
        <v>0</v>
      </c>
      <c r="AD687" s="50">
        <f>IFERROR(VLOOKUP($A687,total!$B$4:$AB$437,10,0),0)</f>
        <v>0</v>
      </c>
      <c r="AE687" s="50">
        <f>IFERROR(VLOOKUP($A687,total!$B$4:$AB$437,13,0),0)-SUMIFS(topmanager!$D:$D,topmanager!$C:$C,rs_nova!$A691,topmanager!$A:$A,856)</f>
        <v>0</v>
      </c>
      <c r="AF687" s="50">
        <f>IFERROR(VLOOKUP($A687,total!$B$4:$AB$437,16,0),0)</f>
        <v>0</v>
      </c>
      <c r="AG687" s="50">
        <f>IFERROR(VLOOKUP($A687,total!$B$4:$AB$437,7,0),0)</f>
        <v>0</v>
      </c>
      <c r="AH687" s="50">
        <f>IFERROR(VLOOKUP($A687,total!$B$4:$AD$437,29,0),0)</f>
        <v>0</v>
      </c>
      <c r="AI687" s="50">
        <f>IFERROR(VLOOKUP(A687,total!$B$4:$AN$437,39,0),0)</f>
        <v>0</v>
      </c>
      <c r="AJ687" s="51">
        <f t="shared" si="157"/>
        <v>0</v>
      </c>
      <c r="AK687" s="50">
        <f t="shared" si="158"/>
        <v>0</v>
      </c>
      <c r="AL687" s="50">
        <f t="shared" si="159"/>
        <v>0</v>
      </c>
      <c r="AM687" s="50">
        <f t="shared" si="160"/>
        <v>0</v>
      </c>
      <c r="AN687" s="50" t="e">
        <f t="shared" si="169"/>
        <v>#REF!</v>
      </c>
      <c r="AO687" s="50" t="e">
        <f t="shared" si="169"/>
        <v>#REF!</v>
      </c>
      <c r="AP687" s="50" t="e">
        <f t="shared" si="169"/>
        <v>#REF!</v>
      </c>
      <c r="AQ687" s="50">
        <f>IFERROR(VLOOKUP(TEXT($A687,"000000"),[6]Página1!$A$8:$S$801,13,FALSE),0)</f>
        <v>0</v>
      </c>
      <c r="AR687" s="50">
        <f>IFERROR(VLOOKUP(TEXT($A687,"000000"),[6]Página1!$A$8:$S$801,16,FALSE),0)</f>
        <v>0</v>
      </c>
      <c r="AS687" s="50">
        <f>IFERROR(VLOOKUP(TEXT($A687,"000000"),[6]Página1!$A$8:$S$801,19,FALSE),0)</f>
        <v>0</v>
      </c>
      <c r="AT687" s="50">
        <f>IFERROR(VLOOKUP(TEXT($A687,"000000"),[7]Página1!$A$8:$R$814,12,FALSE),0)</f>
        <v>0</v>
      </c>
      <c r="AU687" s="50">
        <f>IFERROR(VLOOKUP(TEXT($A687,"000000"),[7]Página1!$A$8:$R$814,15,FALSE),0)</f>
        <v>0</v>
      </c>
      <c r="AV687" s="50">
        <f>IFERROR(VLOOKUP(TEXT($A687,"000000"),[7]Página1!$A$8:$R$814,18,FALSE),0)</f>
        <v>0</v>
      </c>
      <c r="AW687" s="50"/>
      <c r="AX687" s="51" t="e">
        <f t="shared" si="161"/>
        <v>#REF!</v>
      </c>
      <c r="AY687" s="51" t="e">
        <f t="shared" si="162"/>
        <v>#REF!</v>
      </c>
      <c r="AZ687" s="51" t="e">
        <f t="shared" si="163"/>
        <v>#REF!</v>
      </c>
      <c r="BA687" s="51" t="e">
        <f t="shared" si="164"/>
        <v>#REF!</v>
      </c>
      <c r="BB687" s="51">
        <f t="shared" si="165"/>
        <v>0</v>
      </c>
      <c r="BC687" s="51" t="e">
        <f t="shared" si="166"/>
        <v>#REF!</v>
      </c>
      <c r="BD687" s="51">
        <f t="shared" si="167"/>
        <v>0</v>
      </c>
      <c r="BE687" s="51">
        <f>IFERROR(VLOOKUP(A687,salario!A$2:P$91,11,FALSE),0)</f>
        <v>0</v>
      </c>
      <c r="BF687" s="51">
        <f>SUMIFS(topmanager!$D:$D,topmanager!$C:$C,rs_nova!$A687,topmanager!$A:$A,rs_nova!BF$2)</f>
        <v>0</v>
      </c>
      <c r="BG687" s="51">
        <f>SUMIFS(topmanager!$D:$D,topmanager!$C:$C,rs_nova!$A687,topmanager!$A:$A,rs_nova!BG$2)</f>
        <v>0</v>
      </c>
      <c r="BH687" s="51">
        <f>SUMIFS(topmanager!$D:$D,topmanager!$C:$C,rs_nova!$A687,topmanager!$A:$A,rs_nova!BH$2)</f>
        <v>0</v>
      </c>
      <c r="BI687" s="51">
        <f>SUMIFS(topmanager!$D:$D,topmanager!$C:$C,rs_nova!$A687,topmanager!$A:$A,rs_nova!BI$2)</f>
        <v>0</v>
      </c>
      <c r="BJ687" s="51">
        <f>SUMIFS(topmanager!$D:$D,topmanager!$C:$C,rs_nova!$A687,topmanager!$A:$A,rs_nova!BJ$2)+SUMIFS(topmanager!$D:$D,topmanager!$C:$C,rs_nova!$A687,topmanager!$A:$A,rs_nova!BJ$2+1)</f>
        <v>0</v>
      </c>
      <c r="BK687" s="51">
        <f>IFERROR(VLOOKUP(A687,[8]ferias!$C$4:$G$100,5,FALSE),0)</f>
        <v>0</v>
      </c>
      <c r="BL687" s="51">
        <f>SUMIFS(topmanager!$D:$D,topmanager!$C:$C,rs_nova!$A687,topmanager!$A:$A,rs_nova!BL$2)</f>
        <v>0</v>
      </c>
      <c r="BM687" s="51">
        <f>SUMIFS(topmanager!$D:$D,topmanager!$C:$C,rs_nova!$A687,topmanager!$A:$A,rs_nova!BM$2)+SUMIFS(topmanager!$D:$D,topmanager!$C:$C,rs_nova!$A691,topmanager!$A:$A,151)</f>
        <v>0</v>
      </c>
      <c r="BN687" s="51">
        <f t="shared" si="168"/>
        <v>0</v>
      </c>
    </row>
    <row r="688" spans="1:66">
      <c r="A688" s="47" t="e">
        <f>total!#REF!</f>
        <v>#REF!</v>
      </c>
      <c r="B688" s="47">
        <f t="shared" si="155"/>
        <v>0</v>
      </c>
      <c r="C688" s="48" t="e">
        <f>total!#REF!</f>
        <v>#REF!</v>
      </c>
      <c r="D688" s="49" t="str">
        <f>IFERROR(VLOOKUP(A688,salario!A$3:J$32,10,FALSE),"")</f>
        <v/>
      </c>
      <c r="E688" s="49" t="str">
        <f>IFERROR(IF(VLOOKUP(A688,salario!A$3:O$32,15,FALSE)="","",VLOOKUP(A688,salario!A$3:O$32,15,FALSE)),"")</f>
        <v/>
      </c>
      <c r="F688" s="47" t="str">
        <f>IFERROR(VLOOKUP(A688,[5]base_pessoal!$B$2:$P$1504,13,FALSE),"")</f>
        <v/>
      </c>
      <c r="G688" s="50">
        <f>IFERROR(VLOOKUP(A688,salario!A$2:P$91,11,FALSE),0)*B688/30</f>
        <v>0</v>
      </c>
      <c r="H688" s="50">
        <f>SUMIFS(topmanager!$D:$D,topmanager!$C:$C,rs_nova!$A688,topmanager!$A:$A,rs_nova!H$2)+SUMIFS(topmanager!$D:$D,topmanager!$C:$C,rs_nova!$A688,topmanager!$A:$A,63)</f>
        <v>0</v>
      </c>
      <c r="I688" s="50">
        <f>-SUMIFS(topmanager!$D:$D,topmanager!$C:$C,rs_nova!$A688,topmanager!$A:$A,rs_nova!I$2)</f>
        <v>0</v>
      </c>
      <c r="J688" s="50">
        <f>SUMIFS(topmanager!$D:$D,topmanager!$C:$C,rs_nova!$A688,topmanager!$A:$A,rs_nova!J$2)</f>
        <v>0</v>
      </c>
      <c r="K688" s="50">
        <f>SUMIFS(topmanager!$D:$D,topmanager!$C:$C,rs_nova!$A688,topmanager!$A:$A,rs_nova!K$2)+SUMIFS(topmanager!$D:$D,topmanager!$C:$C,rs_nova!$A688,topmanager!$A:$A,911)</f>
        <v>0</v>
      </c>
      <c r="L688" s="50">
        <f>SUMIFS(topmanager!$D:$D,topmanager!$C:$C,rs_nova!$A688,topmanager!$A:$A,rs_nova!L$2)</f>
        <v>0</v>
      </c>
      <c r="M688" s="50">
        <f>SUMIFS(topmanager!$D:$D,topmanager!$C:$C,rs_nova!$A688,topmanager!$A:$A,rs_nova!M$2)+SUMIFS(topmanager!$D:$D,topmanager!$C:$C,rs_nova!$A688,topmanager!$A:$A,908)+SUMIFS(topmanager!$D:$D,topmanager!$C:$C,rs_nova!$A688,topmanager!$A:$A,550)</f>
        <v>0</v>
      </c>
      <c r="N688" s="50">
        <f>SUMIFS(topmanager!$D:$D,topmanager!$C:$C,rs_nova!$A688,topmanager!$A:$A,rs_nova!N$2)</f>
        <v>0</v>
      </c>
      <c r="O688" s="51">
        <f t="shared" si="156"/>
        <v>0</v>
      </c>
      <c r="P688" s="50">
        <f>IFERROR(VLOOKUP($A688,total!$B$4:$AW$437,27,0),0)</f>
        <v>0</v>
      </c>
      <c r="Q688" s="50">
        <f>IFERROR(VLOOKUP($A688,total!$B$4:$AW$437,21,0),0)</f>
        <v>0</v>
      </c>
      <c r="R688" s="50">
        <f>IFERROR(VLOOKUP($A688,total!$B$4:$AW$437,25,0),0)+IFERROR(VLOOKUP($A688,total!$B$4:$AW$437,36,0),0)</f>
        <v>0</v>
      </c>
      <c r="S688" s="50">
        <f>IFERROR(VLOOKUP(A688,gympass!$A$2:$F$148,6,0),0)</f>
        <v>0</v>
      </c>
      <c r="T688" s="50">
        <f>IFERROR(VLOOKUP($A688,total!$B$4:$AW$437,42,0),0)</f>
        <v>0</v>
      </c>
      <c r="U688" s="50">
        <f>IFERROR(VLOOKUP($A688,total!$B$4:$AW$437,32,0),0)</f>
        <v>0</v>
      </c>
      <c r="V688" s="50">
        <f>IFERROR(VLOOKUP($A688,total!$B$4:$AW$437,28,0),0)</f>
        <v>0</v>
      </c>
      <c r="W688" s="50">
        <f>IFERROR(VLOOKUP($A688,total!$B$4:$AX$437,49,0),0)</f>
        <v>0</v>
      </c>
      <c r="X688" s="50"/>
      <c r="Y688" s="50">
        <f>IFERROR(VLOOKUP(A688,#REF!,4,0),0)</f>
        <v>0</v>
      </c>
      <c r="Z688" s="50">
        <f>IFERROR(VLOOKUP(B688,#REF!,8,0),0)</f>
        <v>0</v>
      </c>
      <c r="AA688" s="50">
        <f>IFERROR(VLOOKUP($A688,total!$B$4:$AW$437,45,0),0)</f>
        <v>0</v>
      </c>
      <c r="AB688" s="50">
        <f>IFERROR(VLOOKUP($A688,total!$B$4:$AW$437,48,0),0)</f>
        <v>0</v>
      </c>
      <c r="AC688" s="50">
        <f>IFERROR(VLOOKUP($A688,total!$B$4:$AB$437,19,0),0)</f>
        <v>0</v>
      </c>
      <c r="AD688" s="50">
        <f>IFERROR(VLOOKUP($A688,total!$B$4:$AB$437,10,0),0)</f>
        <v>0</v>
      </c>
      <c r="AE688" s="50">
        <f>IFERROR(VLOOKUP($A688,total!$B$4:$AB$437,13,0),0)-SUMIFS(topmanager!$D:$D,topmanager!$C:$C,rs_nova!$A692,topmanager!$A:$A,856)</f>
        <v>0</v>
      </c>
      <c r="AF688" s="50">
        <f>IFERROR(VLOOKUP($A688,total!$B$4:$AB$437,16,0),0)</f>
        <v>0</v>
      </c>
      <c r="AG688" s="50">
        <f>IFERROR(VLOOKUP($A688,total!$B$4:$AB$437,7,0),0)</f>
        <v>0</v>
      </c>
      <c r="AH688" s="50">
        <f>IFERROR(VLOOKUP($A688,total!$B$4:$AD$437,29,0),0)</f>
        <v>0</v>
      </c>
      <c r="AI688" s="50">
        <f>IFERROR(VLOOKUP(A688,total!$B$4:$AN$437,39,0),0)</f>
        <v>0</v>
      </c>
      <c r="AJ688" s="51">
        <f t="shared" si="157"/>
        <v>0</v>
      </c>
      <c r="AK688" s="50">
        <f t="shared" si="158"/>
        <v>0</v>
      </c>
      <c r="AL688" s="50">
        <f t="shared" si="159"/>
        <v>0</v>
      </c>
      <c r="AM688" s="50">
        <f t="shared" si="160"/>
        <v>0</v>
      </c>
      <c r="AN688" s="50" t="e">
        <f t="shared" si="169"/>
        <v>#REF!</v>
      </c>
      <c r="AO688" s="50" t="e">
        <f t="shared" si="169"/>
        <v>#REF!</v>
      </c>
      <c r="AP688" s="50" t="e">
        <f t="shared" si="169"/>
        <v>#REF!</v>
      </c>
      <c r="AQ688" s="50">
        <f>IFERROR(VLOOKUP(TEXT($A688,"000000"),[6]Página1!$A$8:$S$801,13,FALSE),0)</f>
        <v>0</v>
      </c>
      <c r="AR688" s="50">
        <f>IFERROR(VLOOKUP(TEXT($A688,"000000"),[6]Página1!$A$8:$S$801,16,FALSE),0)</f>
        <v>0</v>
      </c>
      <c r="AS688" s="50">
        <f>IFERROR(VLOOKUP(TEXT($A688,"000000"),[6]Página1!$A$8:$S$801,19,FALSE),0)</f>
        <v>0</v>
      </c>
      <c r="AT688" s="50">
        <f>IFERROR(VLOOKUP(TEXT($A688,"000000"),[7]Página1!$A$8:$R$814,12,FALSE),0)</f>
        <v>0</v>
      </c>
      <c r="AU688" s="50">
        <f>IFERROR(VLOOKUP(TEXT($A688,"000000"),[7]Página1!$A$8:$R$814,15,FALSE),0)</f>
        <v>0</v>
      </c>
      <c r="AV688" s="50">
        <f>IFERROR(VLOOKUP(TEXT($A688,"000000"),[7]Página1!$A$8:$R$814,18,FALSE),0)</f>
        <v>0</v>
      </c>
      <c r="AW688" s="50"/>
      <c r="AX688" s="51" t="e">
        <f t="shared" si="161"/>
        <v>#REF!</v>
      </c>
      <c r="AY688" s="51" t="e">
        <f t="shared" si="162"/>
        <v>#REF!</v>
      </c>
      <c r="AZ688" s="51" t="e">
        <f t="shared" si="163"/>
        <v>#REF!</v>
      </c>
      <c r="BA688" s="51" t="e">
        <f t="shared" si="164"/>
        <v>#REF!</v>
      </c>
      <c r="BB688" s="51">
        <f t="shared" si="165"/>
        <v>0</v>
      </c>
      <c r="BC688" s="51" t="e">
        <f t="shared" si="166"/>
        <v>#REF!</v>
      </c>
      <c r="BD688" s="51">
        <f t="shared" si="167"/>
        <v>0</v>
      </c>
      <c r="BE688" s="51">
        <f>IFERROR(VLOOKUP(A688,salario!A$2:P$91,11,FALSE),0)</f>
        <v>0</v>
      </c>
      <c r="BF688" s="51">
        <f>SUMIFS(topmanager!$D:$D,topmanager!$C:$C,rs_nova!$A688,topmanager!$A:$A,rs_nova!BF$2)</f>
        <v>0</v>
      </c>
      <c r="BG688" s="51">
        <f>SUMIFS(topmanager!$D:$D,topmanager!$C:$C,rs_nova!$A688,topmanager!$A:$A,rs_nova!BG$2)</f>
        <v>0</v>
      </c>
      <c r="BH688" s="51">
        <f>SUMIFS(topmanager!$D:$D,topmanager!$C:$C,rs_nova!$A688,topmanager!$A:$A,rs_nova!BH$2)</f>
        <v>0</v>
      </c>
      <c r="BI688" s="51">
        <f>SUMIFS(topmanager!$D:$D,topmanager!$C:$C,rs_nova!$A688,topmanager!$A:$A,rs_nova!BI$2)</f>
        <v>0</v>
      </c>
      <c r="BJ688" s="51">
        <f>SUMIFS(topmanager!$D:$D,topmanager!$C:$C,rs_nova!$A688,topmanager!$A:$A,rs_nova!BJ$2)+SUMIFS(topmanager!$D:$D,topmanager!$C:$C,rs_nova!$A688,topmanager!$A:$A,rs_nova!BJ$2+1)</f>
        <v>0</v>
      </c>
      <c r="BK688" s="51">
        <f>IFERROR(VLOOKUP(A688,[8]ferias!$C$4:$G$100,5,FALSE),0)</f>
        <v>0</v>
      </c>
      <c r="BL688" s="51">
        <f>SUMIFS(topmanager!$D:$D,topmanager!$C:$C,rs_nova!$A688,topmanager!$A:$A,rs_nova!BL$2)</f>
        <v>0</v>
      </c>
      <c r="BM688" s="51">
        <f>SUMIFS(topmanager!$D:$D,topmanager!$C:$C,rs_nova!$A688,topmanager!$A:$A,rs_nova!BM$2)+SUMIFS(topmanager!$D:$D,topmanager!$C:$C,rs_nova!$A692,topmanager!$A:$A,151)</f>
        <v>0</v>
      </c>
      <c r="BN688" s="51">
        <f t="shared" si="168"/>
        <v>0</v>
      </c>
    </row>
    <row r="689" spans="1:66">
      <c r="A689" s="47" t="e">
        <f>total!#REF!</f>
        <v>#REF!</v>
      </c>
      <c r="B689" s="47">
        <f t="shared" si="155"/>
        <v>0</v>
      </c>
      <c r="C689" s="48" t="e">
        <f>total!#REF!</f>
        <v>#REF!</v>
      </c>
      <c r="D689" s="49" t="str">
        <f>IFERROR(VLOOKUP(A689,salario!A$3:J$32,10,FALSE),"")</f>
        <v/>
      </c>
      <c r="E689" s="49" t="str">
        <f>IFERROR(IF(VLOOKUP(A689,salario!A$3:O$32,15,FALSE)="","",VLOOKUP(A689,salario!A$3:O$32,15,FALSE)),"")</f>
        <v/>
      </c>
      <c r="F689" s="47" t="str">
        <f>IFERROR(VLOOKUP(A689,[5]base_pessoal!$B$2:$P$1504,13,FALSE),"")</f>
        <v/>
      </c>
      <c r="G689" s="50">
        <f>IFERROR(VLOOKUP(A689,salario!A$2:P$91,11,FALSE),0)*B689/30</f>
        <v>0</v>
      </c>
      <c r="H689" s="50">
        <f>SUMIFS(topmanager!$D:$D,topmanager!$C:$C,rs_nova!$A689,topmanager!$A:$A,rs_nova!H$2)+SUMIFS(topmanager!$D:$D,topmanager!$C:$C,rs_nova!$A689,topmanager!$A:$A,63)</f>
        <v>0</v>
      </c>
      <c r="I689" s="50">
        <f>-SUMIFS(topmanager!$D:$D,topmanager!$C:$C,rs_nova!$A689,topmanager!$A:$A,rs_nova!I$2)</f>
        <v>0</v>
      </c>
      <c r="J689" s="50">
        <f>SUMIFS(topmanager!$D:$D,topmanager!$C:$C,rs_nova!$A689,topmanager!$A:$A,rs_nova!J$2)</f>
        <v>0</v>
      </c>
      <c r="K689" s="50">
        <f>SUMIFS(topmanager!$D:$D,topmanager!$C:$C,rs_nova!$A689,topmanager!$A:$A,rs_nova!K$2)+SUMIFS(topmanager!$D:$D,topmanager!$C:$C,rs_nova!$A689,topmanager!$A:$A,911)</f>
        <v>0</v>
      </c>
      <c r="L689" s="50">
        <f>SUMIFS(topmanager!$D:$D,topmanager!$C:$C,rs_nova!$A689,topmanager!$A:$A,rs_nova!L$2)</f>
        <v>0</v>
      </c>
      <c r="M689" s="50">
        <f>SUMIFS(topmanager!$D:$D,topmanager!$C:$C,rs_nova!$A689,topmanager!$A:$A,rs_nova!M$2)+SUMIFS(topmanager!$D:$D,topmanager!$C:$C,rs_nova!$A689,topmanager!$A:$A,908)+SUMIFS(topmanager!$D:$D,topmanager!$C:$C,rs_nova!$A689,topmanager!$A:$A,550)</f>
        <v>0</v>
      </c>
      <c r="N689" s="50">
        <f>SUMIFS(topmanager!$D:$D,topmanager!$C:$C,rs_nova!$A689,topmanager!$A:$A,rs_nova!N$2)</f>
        <v>0</v>
      </c>
      <c r="O689" s="51">
        <f t="shared" si="156"/>
        <v>0</v>
      </c>
      <c r="P689" s="50">
        <f>IFERROR(VLOOKUP($A689,total!$B$4:$AW$437,27,0),0)</f>
        <v>0</v>
      </c>
      <c r="Q689" s="50">
        <f>IFERROR(VLOOKUP($A689,total!$B$4:$AW$437,21,0),0)</f>
        <v>0</v>
      </c>
      <c r="R689" s="50">
        <f>IFERROR(VLOOKUP($A689,total!$B$4:$AW$437,25,0),0)+IFERROR(VLOOKUP($A689,total!$B$4:$AW$437,36,0),0)</f>
        <v>0</v>
      </c>
      <c r="S689" s="50">
        <f>IFERROR(VLOOKUP(A689,gympass!$A$2:$F$148,6,0),0)</f>
        <v>0</v>
      </c>
      <c r="T689" s="50">
        <f>IFERROR(VLOOKUP($A689,total!$B$4:$AW$437,42,0),0)</f>
        <v>0</v>
      </c>
      <c r="U689" s="50">
        <f>IFERROR(VLOOKUP($A689,total!$B$4:$AW$437,32,0),0)</f>
        <v>0</v>
      </c>
      <c r="V689" s="50">
        <f>IFERROR(VLOOKUP($A689,total!$B$4:$AW$437,28,0),0)</f>
        <v>0</v>
      </c>
      <c r="W689" s="50">
        <f>IFERROR(VLOOKUP($A689,total!$B$4:$AX$437,49,0),0)</f>
        <v>0</v>
      </c>
      <c r="X689" s="50"/>
      <c r="Y689" s="50">
        <f>IFERROR(VLOOKUP(A689,#REF!,4,0),0)</f>
        <v>0</v>
      </c>
      <c r="Z689" s="50">
        <f>IFERROR(VLOOKUP(B689,#REF!,8,0),0)</f>
        <v>0</v>
      </c>
      <c r="AA689" s="50">
        <f>IFERROR(VLOOKUP($A689,total!$B$4:$AW$437,45,0),0)</f>
        <v>0</v>
      </c>
      <c r="AB689" s="50">
        <f>IFERROR(VLOOKUP($A689,total!$B$4:$AW$437,48,0),0)</f>
        <v>0</v>
      </c>
      <c r="AC689" s="50">
        <f>IFERROR(VLOOKUP($A689,total!$B$4:$AB$437,19,0),0)</f>
        <v>0</v>
      </c>
      <c r="AD689" s="50">
        <f>IFERROR(VLOOKUP($A689,total!$B$4:$AB$437,10,0),0)</f>
        <v>0</v>
      </c>
      <c r="AE689" s="50">
        <f>IFERROR(VLOOKUP($A689,total!$B$4:$AB$437,13,0),0)-SUMIFS(topmanager!$D:$D,topmanager!$C:$C,rs_nova!$A693,topmanager!$A:$A,856)</f>
        <v>0</v>
      </c>
      <c r="AF689" s="50">
        <f>IFERROR(VLOOKUP($A689,total!$B$4:$AB$437,16,0),0)</f>
        <v>0</v>
      </c>
      <c r="AG689" s="50">
        <f>IFERROR(VLOOKUP($A689,total!$B$4:$AB$437,7,0),0)</f>
        <v>0</v>
      </c>
      <c r="AH689" s="50">
        <f>IFERROR(VLOOKUP($A689,total!$B$4:$AD$437,29,0),0)</f>
        <v>0</v>
      </c>
      <c r="AI689" s="50">
        <f>IFERROR(VLOOKUP(A689,total!$B$4:$AN$437,39,0),0)</f>
        <v>0</v>
      </c>
      <c r="AJ689" s="51">
        <f t="shared" si="157"/>
        <v>0</v>
      </c>
      <c r="AK689" s="50">
        <f t="shared" si="158"/>
        <v>0</v>
      </c>
      <c r="AL689" s="50">
        <f t="shared" si="159"/>
        <v>0</v>
      </c>
      <c r="AM689" s="50">
        <f t="shared" si="160"/>
        <v>0</v>
      </c>
      <c r="AN689" s="50" t="e">
        <f t="shared" si="169"/>
        <v>#REF!</v>
      </c>
      <c r="AO689" s="50" t="e">
        <f t="shared" si="169"/>
        <v>#REF!</v>
      </c>
      <c r="AP689" s="50" t="e">
        <f t="shared" si="169"/>
        <v>#REF!</v>
      </c>
      <c r="AQ689" s="50">
        <f>IFERROR(VLOOKUP(TEXT($A689,"000000"),[6]Página1!$A$8:$S$801,13,FALSE),0)</f>
        <v>0</v>
      </c>
      <c r="AR689" s="50">
        <f>IFERROR(VLOOKUP(TEXT($A689,"000000"),[6]Página1!$A$8:$S$801,16,FALSE),0)</f>
        <v>0</v>
      </c>
      <c r="AS689" s="50">
        <f>IFERROR(VLOOKUP(TEXT($A689,"000000"),[6]Página1!$A$8:$S$801,19,FALSE),0)</f>
        <v>0</v>
      </c>
      <c r="AT689" s="50">
        <f>IFERROR(VLOOKUP(TEXT($A689,"000000"),[7]Página1!$A$8:$R$814,12,FALSE),0)</f>
        <v>0</v>
      </c>
      <c r="AU689" s="50">
        <f>IFERROR(VLOOKUP(TEXT($A689,"000000"),[7]Página1!$A$8:$R$814,15,FALSE),0)</f>
        <v>0</v>
      </c>
      <c r="AV689" s="50">
        <f>IFERROR(VLOOKUP(TEXT($A689,"000000"),[7]Página1!$A$8:$R$814,18,FALSE),0)</f>
        <v>0</v>
      </c>
      <c r="AW689" s="50"/>
      <c r="AX689" s="51" t="e">
        <f t="shared" si="161"/>
        <v>#REF!</v>
      </c>
      <c r="AY689" s="51" t="e">
        <f t="shared" si="162"/>
        <v>#REF!</v>
      </c>
      <c r="AZ689" s="51" t="e">
        <f t="shared" si="163"/>
        <v>#REF!</v>
      </c>
      <c r="BA689" s="51" t="e">
        <f t="shared" si="164"/>
        <v>#REF!</v>
      </c>
      <c r="BB689" s="51">
        <f t="shared" si="165"/>
        <v>0</v>
      </c>
      <c r="BC689" s="51" t="e">
        <f t="shared" si="166"/>
        <v>#REF!</v>
      </c>
      <c r="BD689" s="51">
        <f t="shared" si="167"/>
        <v>0</v>
      </c>
      <c r="BE689" s="51">
        <f>IFERROR(VLOOKUP(A689,salario!A$2:P$91,11,FALSE),0)</f>
        <v>0</v>
      </c>
      <c r="BF689" s="51">
        <f>SUMIFS(topmanager!$D:$D,topmanager!$C:$C,rs_nova!$A689,topmanager!$A:$A,rs_nova!BF$2)</f>
        <v>0</v>
      </c>
      <c r="BG689" s="51">
        <f>SUMIFS(topmanager!$D:$D,topmanager!$C:$C,rs_nova!$A689,topmanager!$A:$A,rs_nova!BG$2)</f>
        <v>0</v>
      </c>
      <c r="BH689" s="51">
        <f>SUMIFS(topmanager!$D:$D,topmanager!$C:$C,rs_nova!$A689,topmanager!$A:$A,rs_nova!BH$2)</f>
        <v>0</v>
      </c>
      <c r="BI689" s="51">
        <f>SUMIFS(topmanager!$D:$D,topmanager!$C:$C,rs_nova!$A689,topmanager!$A:$A,rs_nova!BI$2)</f>
        <v>0</v>
      </c>
      <c r="BJ689" s="51">
        <f>SUMIFS(topmanager!$D:$D,topmanager!$C:$C,rs_nova!$A689,topmanager!$A:$A,rs_nova!BJ$2)+SUMIFS(topmanager!$D:$D,topmanager!$C:$C,rs_nova!$A689,topmanager!$A:$A,rs_nova!BJ$2+1)</f>
        <v>0</v>
      </c>
      <c r="BK689" s="51">
        <f>IFERROR(VLOOKUP(A689,[8]ferias!$C$4:$G$100,5,FALSE),0)</f>
        <v>0</v>
      </c>
      <c r="BL689" s="51">
        <f>SUMIFS(topmanager!$D:$D,topmanager!$C:$C,rs_nova!$A689,topmanager!$A:$A,rs_nova!BL$2)</f>
        <v>0</v>
      </c>
      <c r="BM689" s="51">
        <f>SUMIFS(topmanager!$D:$D,topmanager!$C:$C,rs_nova!$A689,topmanager!$A:$A,rs_nova!BM$2)+SUMIFS(topmanager!$D:$D,topmanager!$C:$C,rs_nova!$A693,topmanager!$A:$A,151)</f>
        <v>0</v>
      </c>
      <c r="BN689" s="51">
        <f t="shared" si="168"/>
        <v>0</v>
      </c>
    </row>
    <row r="690" spans="1:66">
      <c r="A690" s="47" t="e">
        <f>total!#REF!</f>
        <v>#REF!</v>
      </c>
      <c r="B690" s="47">
        <f t="shared" si="155"/>
        <v>0</v>
      </c>
      <c r="C690" s="48" t="e">
        <f>total!#REF!</f>
        <v>#REF!</v>
      </c>
      <c r="D690" s="49" t="str">
        <f>IFERROR(VLOOKUP(A690,salario!A$3:J$32,10,FALSE),"")</f>
        <v/>
      </c>
      <c r="E690" s="49" t="str">
        <f>IFERROR(IF(VLOOKUP(A690,salario!A$3:O$32,15,FALSE)="","",VLOOKUP(A690,salario!A$3:O$32,15,FALSE)),"")</f>
        <v/>
      </c>
      <c r="F690" s="47" t="str">
        <f>IFERROR(VLOOKUP(A690,[5]base_pessoal!$B$2:$P$1504,13,FALSE),"")</f>
        <v/>
      </c>
      <c r="G690" s="50">
        <f>IFERROR(VLOOKUP(A690,salario!A$2:P$91,11,FALSE),0)*B690/30</f>
        <v>0</v>
      </c>
      <c r="H690" s="50">
        <f>SUMIFS(topmanager!$D:$D,topmanager!$C:$C,rs_nova!$A690,topmanager!$A:$A,rs_nova!H$2)+SUMIFS(topmanager!$D:$D,topmanager!$C:$C,rs_nova!$A690,topmanager!$A:$A,63)</f>
        <v>0</v>
      </c>
      <c r="I690" s="50">
        <f>-SUMIFS(topmanager!$D:$D,topmanager!$C:$C,rs_nova!$A690,topmanager!$A:$A,rs_nova!I$2)</f>
        <v>0</v>
      </c>
      <c r="J690" s="50">
        <f>SUMIFS(topmanager!$D:$D,topmanager!$C:$C,rs_nova!$A690,topmanager!$A:$A,rs_nova!J$2)</f>
        <v>0</v>
      </c>
      <c r="K690" s="50">
        <f>SUMIFS(topmanager!$D:$D,topmanager!$C:$C,rs_nova!$A690,topmanager!$A:$A,rs_nova!K$2)+SUMIFS(topmanager!$D:$D,topmanager!$C:$C,rs_nova!$A690,topmanager!$A:$A,911)</f>
        <v>0</v>
      </c>
      <c r="L690" s="50">
        <f>SUMIFS(topmanager!$D:$D,topmanager!$C:$C,rs_nova!$A690,topmanager!$A:$A,rs_nova!L$2)</f>
        <v>0</v>
      </c>
      <c r="M690" s="50">
        <f>SUMIFS(topmanager!$D:$D,topmanager!$C:$C,rs_nova!$A690,topmanager!$A:$A,rs_nova!M$2)+SUMIFS(topmanager!$D:$D,topmanager!$C:$C,rs_nova!$A690,topmanager!$A:$A,908)+SUMIFS(topmanager!$D:$D,topmanager!$C:$C,rs_nova!$A690,topmanager!$A:$A,550)</f>
        <v>0</v>
      </c>
      <c r="N690" s="50">
        <f>SUMIFS(topmanager!$D:$D,topmanager!$C:$C,rs_nova!$A690,topmanager!$A:$A,rs_nova!N$2)</f>
        <v>0</v>
      </c>
      <c r="O690" s="51">
        <f t="shared" si="156"/>
        <v>0</v>
      </c>
      <c r="P690" s="50">
        <f>IFERROR(VLOOKUP($A690,total!$B$4:$AW$437,27,0),0)</f>
        <v>0</v>
      </c>
      <c r="Q690" s="50">
        <f>IFERROR(VLOOKUP($A690,total!$B$4:$AW$437,21,0),0)</f>
        <v>0</v>
      </c>
      <c r="R690" s="50">
        <f>IFERROR(VLOOKUP($A690,total!$B$4:$AW$437,25,0),0)+IFERROR(VLOOKUP($A690,total!$B$4:$AW$437,36,0),0)</f>
        <v>0</v>
      </c>
      <c r="S690" s="50">
        <f>IFERROR(VLOOKUP(A690,gympass!$A$2:$F$148,6,0),0)</f>
        <v>0</v>
      </c>
      <c r="T690" s="50">
        <f>IFERROR(VLOOKUP($A690,total!$B$4:$AW$437,42,0),0)</f>
        <v>0</v>
      </c>
      <c r="U690" s="50">
        <f>IFERROR(VLOOKUP($A690,total!$B$4:$AW$437,32,0),0)</f>
        <v>0</v>
      </c>
      <c r="V690" s="50">
        <f>IFERROR(VLOOKUP($A690,total!$B$4:$AW$437,28,0),0)</f>
        <v>0</v>
      </c>
      <c r="W690" s="50">
        <f>IFERROR(VLOOKUP($A690,total!$B$4:$AX$437,49,0),0)</f>
        <v>0</v>
      </c>
      <c r="X690" s="50"/>
      <c r="Y690" s="50">
        <f>IFERROR(VLOOKUP(A690,#REF!,4,0),0)</f>
        <v>0</v>
      </c>
      <c r="Z690" s="50">
        <f>IFERROR(VLOOKUP(B690,#REF!,8,0),0)</f>
        <v>0</v>
      </c>
      <c r="AA690" s="50">
        <f>IFERROR(VLOOKUP($A690,total!$B$4:$AW$437,45,0),0)</f>
        <v>0</v>
      </c>
      <c r="AB690" s="50">
        <f>IFERROR(VLOOKUP($A690,total!$B$4:$AW$437,48,0),0)</f>
        <v>0</v>
      </c>
      <c r="AC690" s="50">
        <f>IFERROR(VLOOKUP($A690,total!$B$4:$AB$437,19,0),0)</f>
        <v>0</v>
      </c>
      <c r="AD690" s="50">
        <f>IFERROR(VLOOKUP($A690,total!$B$4:$AB$437,10,0),0)</f>
        <v>0</v>
      </c>
      <c r="AE690" s="50">
        <f>IFERROR(VLOOKUP($A690,total!$B$4:$AB$437,13,0),0)-SUMIFS(topmanager!$D:$D,topmanager!$C:$C,rs_nova!$A694,topmanager!$A:$A,856)</f>
        <v>0</v>
      </c>
      <c r="AF690" s="50">
        <f>IFERROR(VLOOKUP($A690,total!$B$4:$AB$437,16,0),0)</f>
        <v>0</v>
      </c>
      <c r="AG690" s="50">
        <f>IFERROR(VLOOKUP($A690,total!$B$4:$AB$437,7,0),0)</f>
        <v>0</v>
      </c>
      <c r="AH690" s="50">
        <f>IFERROR(VLOOKUP($A690,total!$B$4:$AD$437,29,0),0)</f>
        <v>0</v>
      </c>
      <c r="AI690" s="50">
        <f>IFERROR(VLOOKUP(A690,total!$B$4:$AN$437,39,0),0)</f>
        <v>0</v>
      </c>
      <c r="AJ690" s="51">
        <f t="shared" si="157"/>
        <v>0</v>
      </c>
      <c r="AK690" s="50">
        <f t="shared" si="158"/>
        <v>0</v>
      </c>
      <c r="AL690" s="50">
        <f t="shared" si="159"/>
        <v>0</v>
      </c>
      <c r="AM690" s="50">
        <f t="shared" si="160"/>
        <v>0</v>
      </c>
      <c r="AN690" s="50" t="e">
        <f t="shared" si="169"/>
        <v>#REF!</v>
      </c>
      <c r="AO690" s="50" t="e">
        <f t="shared" si="169"/>
        <v>#REF!</v>
      </c>
      <c r="AP690" s="50" t="e">
        <f t="shared" si="169"/>
        <v>#REF!</v>
      </c>
      <c r="AQ690" s="50">
        <f>IFERROR(VLOOKUP(TEXT($A690,"000000"),[6]Página1!$A$8:$S$801,13,FALSE),0)</f>
        <v>0</v>
      </c>
      <c r="AR690" s="50">
        <f>IFERROR(VLOOKUP(TEXT($A690,"000000"),[6]Página1!$A$8:$S$801,16,FALSE),0)</f>
        <v>0</v>
      </c>
      <c r="AS690" s="50">
        <f>IFERROR(VLOOKUP(TEXT($A690,"000000"),[6]Página1!$A$8:$S$801,19,FALSE),0)</f>
        <v>0</v>
      </c>
      <c r="AT690" s="50">
        <f>IFERROR(VLOOKUP(TEXT($A690,"000000"),[7]Página1!$A$8:$R$814,12,FALSE),0)</f>
        <v>0</v>
      </c>
      <c r="AU690" s="50">
        <f>IFERROR(VLOOKUP(TEXT($A690,"000000"),[7]Página1!$A$8:$R$814,15,FALSE),0)</f>
        <v>0</v>
      </c>
      <c r="AV690" s="50">
        <f>IFERROR(VLOOKUP(TEXT($A690,"000000"),[7]Página1!$A$8:$R$814,18,FALSE),0)</f>
        <v>0</v>
      </c>
      <c r="AW690" s="50"/>
      <c r="AX690" s="51" t="e">
        <f t="shared" si="161"/>
        <v>#REF!</v>
      </c>
      <c r="AY690" s="51" t="e">
        <f t="shared" si="162"/>
        <v>#REF!</v>
      </c>
      <c r="AZ690" s="51" t="e">
        <f t="shared" si="163"/>
        <v>#REF!</v>
      </c>
      <c r="BA690" s="51" t="e">
        <f t="shared" si="164"/>
        <v>#REF!</v>
      </c>
      <c r="BB690" s="51">
        <f t="shared" si="165"/>
        <v>0</v>
      </c>
      <c r="BC690" s="51" t="e">
        <f t="shared" si="166"/>
        <v>#REF!</v>
      </c>
      <c r="BD690" s="51">
        <f t="shared" si="167"/>
        <v>0</v>
      </c>
      <c r="BE690" s="51">
        <f>IFERROR(VLOOKUP(A690,salario!A$2:P$91,11,FALSE),0)</f>
        <v>0</v>
      </c>
      <c r="BF690" s="51">
        <f>SUMIFS(topmanager!$D:$D,topmanager!$C:$C,rs_nova!$A690,topmanager!$A:$A,rs_nova!BF$2)</f>
        <v>0</v>
      </c>
      <c r="BG690" s="51">
        <f>SUMIFS(topmanager!$D:$D,topmanager!$C:$C,rs_nova!$A690,topmanager!$A:$A,rs_nova!BG$2)</f>
        <v>0</v>
      </c>
      <c r="BH690" s="51">
        <f>SUMIFS(topmanager!$D:$D,topmanager!$C:$C,rs_nova!$A690,topmanager!$A:$A,rs_nova!BH$2)</f>
        <v>0</v>
      </c>
      <c r="BI690" s="51">
        <f>SUMIFS(topmanager!$D:$D,topmanager!$C:$C,rs_nova!$A690,topmanager!$A:$A,rs_nova!BI$2)</f>
        <v>0</v>
      </c>
      <c r="BJ690" s="51">
        <f>SUMIFS(topmanager!$D:$D,topmanager!$C:$C,rs_nova!$A690,topmanager!$A:$A,rs_nova!BJ$2)+SUMIFS(topmanager!$D:$D,topmanager!$C:$C,rs_nova!$A690,topmanager!$A:$A,rs_nova!BJ$2+1)</f>
        <v>0</v>
      </c>
      <c r="BK690" s="51">
        <f>IFERROR(VLOOKUP(A690,[8]ferias!$C$4:$G$100,5,FALSE),0)</f>
        <v>0</v>
      </c>
      <c r="BL690" s="51">
        <f>SUMIFS(topmanager!$D:$D,topmanager!$C:$C,rs_nova!$A690,topmanager!$A:$A,rs_nova!BL$2)</f>
        <v>0</v>
      </c>
      <c r="BM690" s="51">
        <f>SUMIFS(topmanager!$D:$D,topmanager!$C:$C,rs_nova!$A690,topmanager!$A:$A,rs_nova!BM$2)+SUMIFS(topmanager!$D:$D,topmanager!$C:$C,rs_nova!$A694,topmanager!$A:$A,151)</f>
        <v>0</v>
      </c>
      <c r="BN690" s="51">
        <f t="shared" si="168"/>
        <v>0</v>
      </c>
    </row>
    <row r="691" spans="1:66">
      <c r="A691" s="47" t="e">
        <f>total!#REF!</f>
        <v>#REF!</v>
      </c>
      <c r="B691" s="47">
        <f t="shared" si="155"/>
        <v>0</v>
      </c>
      <c r="C691" s="48" t="e">
        <f>total!#REF!</f>
        <v>#REF!</v>
      </c>
      <c r="D691" s="49" t="str">
        <f>IFERROR(VLOOKUP(A691,salario!A$3:J$32,10,FALSE),"")</f>
        <v/>
      </c>
      <c r="E691" s="49" t="str">
        <f>IFERROR(IF(VLOOKUP(A691,salario!A$3:O$32,15,FALSE)="","",VLOOKUP(A691,salario!A$3:O$32,15,FALSE)),"")</f>
        <v/>
      </c>
      <c r="F691" s="47" t="str">
        <f>IFERROR(VLOOKUP(A691,[5]base_pessoal!$B$2:$P$1504,13,FALSE),"")</f>
        <v/>
      </c>
      <c r="G691" s="50">
        <f>IFERROR(VLOOKUP(A691,salario!A$2:P$91,11,FALSE),0)*B691/30</f>
        <v>0</v>
      </c>
      <c r="H691" s="50">
        <f>SUMIFS(topmanager!$D:$D,topmanager!$C:$C,rs_nova!$A691,topmanager!$A:$A,rs_nova!H$2)+SUMIFS(topmanager!$D:$D,topmanager!$C:$C,rs_nova!$A691,topmanager!$A:$A,63)</f>
        <v>0</v>
      </c>
      <c r="I691" s="50">
        <f>-SUMIFS(topmanager!$D:$D,topmanager!$C:$C,rs_nova!$A691,topmanager!$A:$A,rs_nova!I$2)</f>
        <v>0</v>
      </c>
      <c r="J691" s="50">
        <f>SUMIFS(topmanager!$D:$D,topmanager!$C:$C,rs_nova!$A691,topmanager!$A:$A,rs_nova!J$2)</f>
        <v>0</v>
      </c>
      <c r="K691" s="50">
        <f>SUMIFS(topmanager!$D:$D,topmanager!$C:$C,rs_nova!$A691,topmanager!$A:$A,rs_nova!K$2)+SUMIFS(topmanager!$D:$D,topmanager!$C:$C,rs_nova!$A691,topmanager!$A:$A,911)</f>
        <v>0</v>
      </c>
      <c r="L691" s="50">
        <f>SUMIFS(topmanager!$D:$D,topmanager!$C:$C,rs_nova!$A691,topmanager!$A:$A,rs_nova!L$2)</f>
        <v>0</v>
      </c>
      <c r="M691" s="50">
        <f>SUMIFS(topmanager!$D:$D,topmanager!$C:$C,rs_nova!$A691,topmanager!$A:$A,rs_nova!M$2)+SUMIFS(topmanager!$D:$D,topmanager!$C:$C,rs_nova!$A691,topmanager!$A:$A,908)+SUMIFS(topmanager!$D:$D,topmanager!$C:$C,rs_nova!$A691,topmanager!$A:$A,550)</f>
        <v>0</v>
      </c>
      <c r="N691" s="50">
        <f>SUMIFS(topmanager!$D:$D,topmanager!$C:$C,rs_nova!$A691,topmanager!$A:$A,rs_nova!N$2)</f>
        <v>0</v>
      </c>
      <c r="O691" s="51">
        <f t="shared" si="156"/>
        <v>0</v>
      </c>
      <c r="P691" s="50">
        <f>IFERROR(VLOOKUP($A691,total!$B$4:$AW$437,27,0),0)</f>
        <v>0</v>
      </c>
      <c r="Q691" s="50">
        <f>IFERROR(VLOOKUP($A691,total!$B$4:$AW$437,21,0),0)</f>
        <v>0</v>
      </c>
      <c r="R691" s="50">
        <f>IFERROR(VLOOKUP($A691,total!$B$4:$AW$437,25,0),0)+IFERROR(VLOOKUP($A691,total!$B$4:$AW$437,36,0),0)</f>
        <v>0</v>
      </c>
      <c r="S691" s="50">
        <f>IFERROR(VLOOKUP(A691,gympass!$A$2:$F$148,6,0),0)</f>
        <v>0</v>
      </c>
      <c r="T691" s="50">
        <f>IFERROR(VLOOKUP($A691,total!$B$4:$AW$437,42,0),0)</f>
        <v>0</v>
      </c>
      <c r="U691" s="50">
        <f>IFERROR(VLOOKUP($A691,total!$B$4:$AW$437,32,0),0)</f>
        <v>0</v>
      </c>
      <c r="V691" s="50">
        <f>IFERROR(VLOOKUP($A691,total!$B$4:$AW$437,28,0),0)</f>
        <v>0</v>
      </c>
      <c r="W691" s="50">
        <f>IFERROR(VLOOKUP($A691,total!$B$4:$AX$437,49,0),0)</f>
        <v>0</v>
      </c>
      <c r="X691" s="50"/>
      <c r="Y691" s="50">
        <f>IFERROR(VLOOKUP(A691,#REF!,4,0),0)</f>
        <v>0</v>
      </c>
      <c r="Z691" s="50">
        <f>IFERROR(VLOOKUP(B691,#REF!,8,0),0)</f>
        <v>0</v>
      </c>
      <c r="AA691" s="50">
        <f>IFERROR(VLOOKUP($A691,total!$B$4:$AW$437,45,0),0)</f>
        <v>0</v>
      </c>
      <c r="AB691" s="50">
        <f>IFERROR(VLOOKUP($A691,total!$B$4:$AW$437,48,0),0)</f>
        <v>0</v>
      </c>
      <c r="AC691" s="50">
        <f>IFERROR(VLOOKUP($A691,total!$B$4:$AB$437,19,0),0)</f>
        <v>0</v>
      </c>
      <c r="AD691" s="50">
        <f>IFERROR(VLOOKUP($A691,total!$B$4:$AB$437,10,0),0)</f>
        <v>0</v>
      </c>
      <c r="AE691" s="50">
        <f>IFERROR(VLOOKUP($A691,total!$B$4:$AB$437,13,0),0)-SUMIFS(topmanager!$D:$D,topmanager!$C:$C,rs_nova!$A695,topmanager!$A:$A,856)</f>
        <v>0</v>
      </c>
      <c r="AF691" s="50">
        <f>IFERROR(VLOOKUP($A691,total!$B$4:$AB$437,16,0),0)</f>
        <v>0</v>
      </c>
      <c r="AG691" s="50">
        <f>IFERROR(VLOOKUP($A691,total!$B$4:$AB$437,7,0),0)</f>
        <v>0</v>
      </c>
      <c r="AH691" s="50">
        <f>IFERROR(VLOOKUP($A691,total!$B$4:$AD$437,29,0),0)</f>
        <v>0</v>
      </c>
      <c r="AI691" s="50">
        <f>IFERROR(VLOOKUP(A691,total!$B$4:$AN$437,39,0),0)</f>
        <v>0</v>
      </c>
      <c r="AJ691" s="51">
        <f t="shared" si="157"/>
        <v>0</v>
      </c>
      <c r="AK691" s="50">
        <f t="shared" si="158"/>
        <v>0</v>
      </c>
      <c r="AL691" s="50">
        <f t="shared" si="159"/>
        <v>0</v>
      </c>
      <c r="AM691" s="50">
        <f t="shared" si="160"/>
        <v>0</v>
      </c>
      <c r="AN691" s="50" t="e">
        <f t="shared" si="169"/>
        <v>#REF!</v>
      </c>
      <c r="AO691" s="50" t="e">
        <f t="shared" si="169"/>
        <v>#REF!</v>
      </c>
      <c r="AP691" s="50" t="e">
        <f t="shared" si="169"/>
        <v>#REF!</v>
      </c>
      <c r="AQ691" s="50">
        <f>IFERROR(VLOOKUP(TEXT($A691,"000000"),[6]Página1!$A$8:$S$801,13,FALSE),0)</f>
        <v>0</v>
      </c>
      <c r="AR691" s="50">
        <f>IFERROR(VLOOKUP(TEXT($A691,"000000"),[6]Página1!$A$8:$S$801,16,FALSE),0)</f>
        <v>0</v>
      </c>
      <c r="AS691" s="50">
        <f>IFERROR(VLOOKUP(TEXT($A691,"000000"),[6]Página1!$A$8:$S$801,19,FALSE),0)</f>
        <v>0</v>
      </c>
      <c r="AT691" s="50">
        <f>IFERROR(VLOOKUP(TEXT($A691,"000000"),[7]Página1!$A$8:$R$814,12,FALSE),0)</f>
        <v>0</v>
      </c>
      <c r="AU691" s="50">
        <f>IFERROR(VLOOKUP(TEXT($A691,"000000"),[7]Página1!$A$8:$R$814,15,FALSE),0)</f>
        <v>0</v>
      </c>
      <c r="AV691" s="50">
        <f>IFERROR(VLOOKUP(TEXT($A691,"000000"),[7]Página1!$A$8:$R$814,18,FALSE),0)</f>
        <v>0</v>
      </c>
      <c r="AW691" s="50"/>
      <c r="AX691" s="51" t="e">
        <f t="shared" si="161"/>
        <v>#REF!</v>
      </c>
      <c r="AY691" s="51" t="e">
        <f t="shared" si="162"/>
        <v>#REF!</v>
      </c>
      <c r="AZ691" s="51" t="e">
        <f t="shared" si="163"/>
        <v>#REF!</v>
      </c>
      <c r="BA691" s="51" t="e">
        <f t="shared" si="164"/>
        <v>#REF!</v>
      </c>
      <c r="BB691" s="51">
        <f t="shared" si="165"/>
        <v>0</v>
      </c>
      <c r="BC691" s="51" t="e">
        <f t="shared" si="166"/>
        <v>#REF!</v>
      </c>
      <c r="BD691" s="51">
        <f t="shared" si="167"/>
        <v>0</v>
      </c>
      <c r="BE691" s="51">
        <f>IFERROR(VLOOKUP(A691,salario!A$2:P$91,11,FALSE),0)</f>
        <v>0</v>
      </c>
      <c r="BF691" s="51">
        <f>SUMIFS(topmanager!$D:$D,topmanager!$C:$C,rs_nova!$A691,topmanager!$A:$A,rs_nova!BF$2)</f>
        <v>0</v>
      </c>
      <c r="BG691" s="51">
        <f>SUMIFS(topmanager!$D:$D,topmanager!$C:$C,rs_nova!$A691,topmanager!$A:$A,rs_nova!BG$2)</f>
        <v>0</v>
      </c>
      <c r="BH691" s="51">
        <f>SUMIFS(topmanager!$D:$D,topmanager!$C:$C,rs_nova!$A691,topmanager!$A:$A,rs_nova!BH$2)</f>
        <v>0</v>
      </c>
      <c r="BI691" s="51">
        <f>SUMIFS(topmanager!$D:$D,topmanager!$C:$C,rs_nova!$A691,topmanager!$A:$A,rs_nova!BI$2)</f>
        <v>0</v>
      </c>
      <c r="BJ691" s="51">
        <f>SUMIFS(topmanager!$D:$D,topmanager!$C:$C,rs_nova!$A691,topmanager!$A:$A,rs_nova!BJ$2)+SUMIFS(topmanager!$D:$D,topmanager!$C:$C,rs_nova!$A691,topmanager!$A:$A,rs_nova!BJ$2+1)</f>
        <v>0</v>
      </c>
      <c r="BK691" s="51">
        <f>IFERROR(VLOOKUP(A691,[8]ferias!$C$4:$G$100,5,FALSE),0)</f>
        <v>0</v>
      </c>
      <c r="BL691" s="51">
        <f>SUMIFS(topmanager!$D:$D,topmanager!$C:$C,rs_nova!$A691,topmanager!$A:$A,rs_nova!BL$2)</f>
        <v>0</v>
      </c>
      <c r="BM691" s="51">
        <f>SUMIFS(topmanager!$D:$D,topmanager!$C:$C,rs_nova!$A691,topmanager!$A:$A,rs_nova!BM$2)+SUMIFS(topmanager!$D:$D,topmanager!$C:$C,rs_nova!$A695,topmanager!$A:$A,151)</f>
        <v>0</v>
      </c>
      <c r="BN691" s="51">
        <f t="shared" si="168"/>
        <v>0</v>
      </c>
    </row>
    <row r="692" spans="1:66">
      <c r="A692" s="47" t="e">
        <f>total!#REF!</f>
        <v>#REF!</v>
      </c>
      <c r="B692" s="47">
        <f t="shared" si="155"/>
        <v>0</v>
      </c>
      <c r="C692" s="48" t="e">
        <f>total!#REF!</f>
        <v>#REF!</v>
      </c>
      <c r="D692" s="49" t="str">
        <f>IFERROR(VLOOKUP(A692,salario!A$3:J$32,10,FALSE),"")</f>
        <v/>
      </c>
      <c r="E692" s="49" t="str">
        <f>IFERROR(IF(VLOOKUP(A692,salario!A$3:O$32,15,FALSE)="","",VLOOKUP(A692,salario!A$3:O$32,15,FALSE)),"")</f>
        <v/>
      </c>
      <c r="F692" s="47" t="str">
        <f>IFERROR(VLOOKUP(A692,[5]base_pessoal!$B$2:$P$1504,13,FALSE),"")</f>
        <v/>
      </c>
      <c r="G692" s="50">
        <f>IFERROR(VLOOKUP(A692,salario!A$2:P$91,11,FALSE),0)*B692/30</f>
        <v>0</v>
      </c>
      <c r="H692" s="50">
        <f>SUMIFS(topmanager!$D:$D,topmanager!$C:$C,rs_nova!$A692,topmanager!$A:$A,rs_nova!H$2)+SUMIFS(topmanager!$D:$D,topmanager!$C:$C,rs_nova!$A692,topmanager!$A:$A,63)</f>
        <v>0</v>
      </c>
      <c r="I692" s="50">
        <f>-SUMIFS(topmanager!$D:$D,topmanager!$C:$C,rs_nova!$A692,topmanager!$A:$A,rs_nova!I$2)</f>
        <v>0</v>
      </c>
      <c r="J692" s="50">
        <f>SUMIFS(topmanager!$D:$D,topmanager!$C:$C,rs_nova!$A692,topmanager!$A:$A,rs_nova!J$2)</f>
        <v>0</v>
      </c>
      <c r="K692" s="50">
        <f>SUMIFS(topmanager!$D:$D,topmanager!$C:$C,rs_nova!$A692,topmanager!$A:$A,rs_nova!K$2)+SUMIFS(topmanager!$D:$D,topmanager!$C:$C,rs_nova!$A692,topmanager!$A:$A,911)</f>
        <v>0</v>
      </c>
      <c r="L692" s="50">
        <f>SUMIFS(topmanager!$D:$D,topmanager!$C:$C,rs_nova!$A692,topmanager!$A:$A,rs_nova!L$2)</f>
        <v>0</v>
      </c>
      <c r="M692" s="50">
        <f>SUMIFS(topmanager!$D:$D,topmanager!$C:$C,rs_nova!$A692,topmanager!$A:$A,rs_nova!M$2)+SUMIFS(topmanager!$D:$D,topmanager!$C:$C,rs_nova!$A692,topmanager!$A:$A,908)+SUMIFS(topmanager!$D:$D,topmanager!$C:$C,rs_nova!$A692,topmanager!$A:$A,550)</f>
        <v>0</v>
      </c>
      <c r="N692" s="50">
        <f>SUMIFS(topmanager!$D:$D,topmanager!$C:$C,rs_nova!$A692,topmanager!$A:$A,rs_nova!N$2)</f>
        <v>0</v>
      </c>
      <c r="O692" s="51">
        <f t="shared" si="156"/>
        <v>0</v>
      </c>
      <c r="P692" s="50">
        <f>IFERROR(VLOOKUP($A692,total!$B$4:$AW$437,27,0),0)</f>
        <v>0</v>
      </c>
      <c r="Q692" s="50">
        <f>IFERROR(VLOOKUP($A692,total!$B$4:$AW$437,21,0),0)</f>
        <v>0</v>
      </c>
      <c r="R692" s="50">
        <f>IFERROR(VLOOKUP($A692,total!$B$4:$AW$437,25,0),0)+IFERROR(VLOOKUP($A692,total!$B$4:$AW$437,36,0),0)</f>
        <v>0</v>
      </c>
      <c r="S692" s="50">
        <f>IFERROR(VLOOKUP(A692,gympass!$A$2:$F$148,6,0),0)</f>
        <v>0</v>
      </c>
      <c r="T692" s="50">
        <f>IFERROR(VLOOKUP($A692,total!$B$4:$AW$437,42,0),0)</f>
        <v>0</v>
      </c>
      <c r="U692" s="50">
        <f>IFERROR(VLOOKUP($A692,total!$B$4:$AW$437,32,0),0)</f>
        <v>0</v>
      </c>
      <c r="V692" s="50">
        <f>IFERROR(VLOOKUP($A692,total!$B$4:$AW$437,28,0),0)</f>
        <v>0</v>
      </c>
      <c r="W692" s="50">
        <f>IFERROR(VLOOKUP($A692,total!$B$4:$AX$437,49,0),0)</f>
        <v>0</v>
      </c>
      <c r="X692" s="50"/>
      <c r="Y692" s="50">
        <f>IFERROR(VLOOKUP(A692,#REF!,4,0),0)</f>
        <v>0</v>
      </c>
      <c r="Z692" s="50">
        <f>IFERROR(VLOOKUP(B692,#REF!,8,0),0)</f>
        <v>0</v>
      </c>
      <c r="AA692" s="50">
        <f>IFERROR(VLOOKUP($A692,total!$B$4:$AW$437,45,0),0)</f>
        <v>0</v>
      </c>
      <c r="AB692" s="50">
        <f>IFERROR(VLOOKUP($A692,total!$B$4:$AW$437,48,0),0)</f>
        <v>0</v>
      </c>
      <c r="AC692" s="50">
        <f>IFERROR(VLOOKUP($A692,total!$B$4:$AB$437,19,0),0)</f>
        <v>0</v>
      </c>
      <c r="AD692" s="50">
        <f>IFERROR(VLOOKUP($A692,total!$B$4:$AB$437,10,0),0)</f>
        <v>0</v>
      </c>
      <c r="AE692" s="50">
        <f>IFERROR(VLOOKUP($A692,total!$B$4:$AB$437,13,0),0)-SUMIFS(topmanager!$D:$D,topmanager!$C:$C,rs_nova!$A696,topmanager!$A:$A,856)</f>
        <v>0</v>
      </c>
      <c r="AF692" s="50">
        <f>IFERROR(VLOOKUP($A692,total!$B$4:$AB$437,16,0),0)</f>
        <v>0</v>
      </c>
      <c r="AG692" s="50">
        <f>IFERROR(VLOOKUP($A692,total!$B$4:$AB$437,7,0),0)</f>
        <v>0</v>
      </c>
      <c r="AH692" s="50">
        <f>IFERROR(VLOOKUP($A692,total!$B$4:$AD$437,29,0),0)</f>
        <v>0</v>
      </c>
      <c r="AI692" s="50">
        <f>IFERROR(VLOOKUP(A692,total!$B$4:$AN$437,39,0),0)</f>
        <v>0</v>
      </c>
      <c r="AJ692" s="51">
        <f t="shared" si="157"/>
        <v>0</v>
      </c>
      <c r="AK692" s="50">
        <f t="shared" si="158"/>
        <v>0</v>
      </c>
      <c r="AL692" s="50">
        <f t="shared" si="159"/>
        <v>0</v>
      </c>
      <c r="AM692" s="50">
        <f t="shared" si="160"/>
        <v>0</v>
      </c>
      <c r="AN692" s="50" t="e">
        <f t="shared" si="169"/>
        <v>#REF!</v>
      </c>
      <c r="AO692" s="50" t="e">
        <f t="shared" si="169"/>
        <v>#REF!</v>
      </c>
      <c r="AP692" s="50" t="e">
        <f t="shared" si="169"/>
        <v>#REF!</v>
      </c>
      <c r="AQ692" s="50">
        <f>IFERROR(VLOOKUP(TEXT($A692,"000000"),[6]Página1!$A$8:$S$801,13,FALSE),0)</f>
        <v>0</v>
      </c>
      <c r="AR692" s="50">
        <f>IFERROR(VLOOKUP(TEXT($A692,"000000"),[6]Página1!$A$8:$S$801,16,FALSE),0)</f>
        <v>0</v>
      </c>
      <c r="AS692" s="50">
        <f>IFERROR(VLOOKUP(TEXT($A692,"000000"),[6]Página1!$A$8:$S$801,19,FALSE),0)</f>
        <v>0</v>
      </c>
      <c r="AT692" s="50">
        <f>IFERROR(VLOOKUP(TEXT($A692,"000000"),[7]Página1!$A$8:$R$814,12,FALSE),0)</f>
        <v>0</v>
      </c>
      <c r="AU692" s="50">
        <f>IFERROR(VLOOKUP(TEXT($A692,"000000"),[7]Página1!$A$8:$R$814,15,FALSE),0)</f>
        <v>0</v>
      </c>
      <c r="AV692" s="50">
        <f>IFERROR(VLOOKUP(TEXT($A692,"000000"),[7]Página1!$A$8:$R$814,18,FALSE),0)</f>
        <v>0</v>
      </c>
      <c r="AW692" s="50"/>
      <c r="AX692" s="51" t="e">
        <f t="shared" si="161"/>
        <v>#REF!</v>
      </c>
      <c r="AY692" s="51" t="e">
        <f t="shared" si="162"/>
        <v>#REF!</v>
      </c>
      <c r="AZ692" s="51" t="e">
        <f t="shared" si="163"/>
        <v>#REF!</v>
      </c>
      <c r="BA692" s="51" t="e">
        <f t="shared" si="164"/>
        <v>#REF!</v>
      </c>
      <c r="BB692" s="51">
        <f t="shared" si="165"/>
        <v>0</v>
      </c>
      <c r="BC692" s="51" t="e">
        <f t="shared" si="166"/>
        <v>#REF!</v>
      </c>
      <c r="BD692" s="51">
        <f t="shared" si="167"/>
        <v>0</v>
      </c>
      <c r="BE692" s="51">
        <f>IFERROR(VLOOKUP(A692,salario!A$2:P$91,11,FALSE),0)</f>
        <v>0</v>
      </c>
      <c r="BF692" s="51">
        <f>SUMIFS(topmanager!$D:$D,topmanager!$C:$C,rs_nova!$A692,topmanager!$A:$A,rs_nova!BF$2)</f>
        <v>0</v>
      </c>
      <c r="BG692" s="51">
        <f>SUMIFS(topmanager!$D:$D,topmanager!$C:$C,rs_nova!$A692,topmanager!$A:$A,rs_nova!BG$2)</f>
        <v>0</v>
      </c>
      <c r="BH692" s="51">
        <f>SUMIFS(topmanager!$D:$D,topmanager!$C:$C,rs_nova!$A692,topmanager!$A:$A,rs_nova!BH$2)</f>
        <v>0</v>
      </c>
      <c r="BI692" s="51">
        <f>SUMIFS(topmanager!$D:$D,topmanager!$C:$C,rs_nova!$A692,topmanager!$A:$A,rs_nova!BI$2)</f>
        <v>0</v>
      </c>
      <c r="BJ692" s="51">
        <f>SUMIFS(topmanager!$D:$D,topmanager!$C:$C,rs_nova!$A692,topmanager!$A:$A,rs_nova!BJ$2)+SUMIFS(topmanager!$D:$D,topmanager!$C:$C,rs_nova!$A692,topmanager!$A:$A,rs_nova!BJ$2+1)</f>
        <v>0</v>
      </c>
      <c r="BK692" s="51">
        <f>IFERROR(VLOOKUP(A692,[8]ferias!$C$4:$G$100,5,FALSE),0)</f>
        <v>0</v>
      </c>
      <c r="BL692" s="51">
        <f>SUMIFS(topmanager!$D:$D,topmanager!$C:$C,rs_nova!$A692,topmanager!$A:$A,rs_nova!BL$2)</f>
        <v>0</v>
      </c>
      <c r="BM692" s="51">
        <f>SUMIFS(topmanager!$D:$D,topmanager!$C:$C,rs_nova!$A692,topmanager!$A:$A,rs_nova!BM$2)+SUMIFS(topmanager!$D:$D,topmanager!$C:$C,rs_nova!$A696,topmanager!$A:$A,151)</f>
        <v>0</v>
      </c>
      <c r="BN692" s="51">
        <f t="shared" si="168"/>
        <v>0</v>
      </c>
    </row>
    <row r="693" spans="1:66">
      <c r="A693" s="47" t="e">
        <f>total!#REF!</f>
        <v>#REF!</v>
      </c>
      <c r="B693" s="47">
        <f t="shared" si="155"/>
        <v>0</v>
      </c>
      <c r="C693" s="48" t="e">
        <f>total!#REF!</f>
        <v>#REF!</v>
      </c>
      <c r="D693" s="49" t="str">
        <f>IFERROR(VLOOKUP(A693,salario!A$3:J$32,10,FALSE),"")</f>
        <v/>
      </c>
      <c r="E693" s="49" t="str">
        <f>IFERROR(IF(VLOOKUP(A693,salario!A$3:O$32,15,FALSE)="","",VLOOKUP(A693,salario!A$3:O$32,15,FALSE)),"")</f>
        <v/>
      </c>
      <c r="F693" s="47" t="str">
        <f>IFERROR(VLOOKUP(A693,[5]base_pessoal!$B$2:$P$1504,13,FALSE),"")</f>
        <v/>
      </c>
      <c r="G693" s="50">
        <f>IFERROR(VLOOKUP(A693,salario!A$2:P$91,11,FALSE),0)*B693/30</f>
        <v>0</v>
      </c>
      <c r="H693" s="50">
        <f>SUMIFS(topmanager!$D:$D,topmanager!$C:$C,rs_nova!$A693,topmanager!$A:$A,rs_nova!H$2)+SUMIFS(topmanager!$D:$D,topmanager!$C:$C,rs_nova!$A693,topmanager!$A:$A,63)</f>
        <v>0</v>
      </c>
      <c r="I693" s="50">
        <f>-SUMIFS(topmanager!$D:$D,topmanager!$C:$C,rs_nova!$A693,topmanager!$A:$A,rs_nova!I$2)</f>
        <v>0</v>
      </c>
      <c r="J693" s="50">
        <f>SUMIFS(topmanager!$D:$D,topmanager!$C:$C,rs_nova!$A693,topmanager!$A:$A,rs_nova!J$2)</f>
        <v>0</v>
      </c>
      <c r="K693" s="50">
        <f>SUMIFS(topmanager!$D:$D,topmanager!$C:$C,rs_nova!$A693,topmanager!$A:$A,rs_nova!K$2)+SUMIFS(topmanager!$D:$D,topmanager!$C:$C,rs_nova!$A693,topmanager!$A:$A,911)</f>
        <v>0</v>
      </c>
      <c r="L693" s="50">
        <f>SUMIFS(topmanager!$D:$D,topmanager!$C:$C,rs_nova!$A693,topmanager!$A:$A,rs_nova!L$2)</f>
        <v>0</v>
      </c>
      <c r="M693" s="50">
        <f>SUMIFS(topmanager!$D:$D,topmanager!$C:$C,rs_nova!$A693,topmanager!$A:$A,rs_nova!M$2)+SUMIFS(topmanager!$D:$D,topmanager!$C:$C,rs_nova!$A693,topmanager!$A:$A,908)+SUMIFS(topmanager!$D:$D,topmanager!$C:$C,rs_nova!$A693,topmanager!$A:$A,550)</f>
        <v>0</v>
      </c>
      <c r="N693" s="50">
        <f>SUMIFS(topmanager!$D:$D,topmanager!$C:$C,rs_nova!$A693,topmanager!$A:$A,rs_nova!N$2)</f>
        <v>0</v>
      </c>
      <c r="O693" s="51">
        <f t="shared" si="156"/>
        <v>0</v>
      </c>
      <c r="P693" s="50">
        <f>IFERROR(VLOOKUP($A693,total!$B$4:$AW$437,27,0),0)</f>
        <v>0</v>
      </c>
      <c r="Q693" s="50">
        <f>IFERROR(VLOOKUP($A693,total!$B$4:$AW$437,21,0),0)</f>
        <v>0</v>
      </c>
      <c r="R693" s="50">
        <f>IFERROR(VLOOKUP($A693,total!$B$4:$AW$437,25,0),0)+IFERROR(VLOOKUP($A693,total!$B$4:$AW$437,36,0),0)</f>
        <v>0</v>
      </c>
      <c r="S693" s="50">
        <f>IFERROR(VLOOKUP(A693,gympass!$A$2:$F$148,6,0),0)</f>
        <v>0</v>
      </c>
      <c r="T693" s="50">
        <f>IFERROR(VLOOKUP($A693,total!$B$4:$AW$437,42,0),0)</f>
        <v>0</v>
      </c>
      <c r="U693" s="50">
        <f>IFERROR(VLOOKUP($A693,total!$B$4:$AW$437,32,0),0)</f>
        <v>0</v>
      </c>
      <c r="V693" s="50">
        <f>IFERROR(VLOOKUP($A693,total!$B$4:$AW$437,28,0),0)</f>
        <v>0</v>
      </c>
      <c r="W693" s="50">
        <f>IFERROR(VLOOKUP($A693,total!$B$4:$AX$437,49,0),0)</f>
        <v>0</v>
      </c>
      <c r="X693" s="50"/>
      <c r="Y693" s="50">
        <f>IFERROR(VLOOKUP(A693,#REF!,4,0),0)</f>
        <v>0</v>
      </c>
      <c r="Z693" s="50">
        <f>IFERROR(VLOOKUP(B693,#REF!,8,0),0)</f>
        <v>0</v>
      </c>
      <c r="AA693" s="50">
        <f>IFERROR(VLOOKUP($A693,total!$B$4:$AW$437,45,0),0)</f>
        <v>0</v>
      </c>
      <c r="AB693" s="50">
        <f>IFERROR(VLOOKUP($A693,total!$B$4:$AW$437,48,0),0)</f>
        <v>0</v>
      </c>
      <c r="AC693" s="50">
        <f>IFERROR(VLOOKUP($A693,total!$B$4:$AB$437,19,0),0)</f>
        <v>0</v>
      </c>
      <c r="AD693" s="50">
        <f>IFERROR(VLOOKUP($A693,total!$B$4:$AB$437,10,0),0)</f>
        <v>0</v>
      </c>
      <c r="AE693" s="50">
        <f>IFERROR(VLOOKUP($A693,total!$B$4:$AB$437,13,0),0)-SUMIFS(topmanager!$D:$D,topmanager!$C:$C,rs_nova!$A697,topmanager!$A:$A,856)</f>
        <v>0</v>
      </c>
      <c r="AF693" s="50">
        <f>IFERROR(VLOOKUP($A693,total!$B$4:$AB$437,16,0),0)</f>
        <v>0</v>
      </c>
      <c r="AG693" s="50">
        <f>IFERROR(VLOOKUP($A693,total!$B$4:$AB$437,7,0),0)</f>
        <v>0</v>
      </c>
      <c r="AH693" s="50">
        <f>IFERROR(VLOOKUP($A693,total!$B$4:$AD$437,29,0),0)</f>
        <v>0</v>
      </c>
      <c r="AI693" s="50">
        <f>IFERROR(VLOOKUP(A693,total!$B$4:$AN$437,39,0),0)</f>
        <v>0</v>
      </c>
      <c r="AJ693" s="51">
        <f t="shared" si="157"/>
        <v>0</v>
      </c>
      <c r="AK693" s="50">
        <f t="shared" si="158"/>
        <v>0</v>
      </c>
      <c r="AL693" s="50">
        <f t="shared" si="159"/>
        <v>0</v>
      </c>
      <c r="AM693" s="50">
        <f t="shared" si="160"/>
        <v>0</v>
      </c>
      <c r="AN693" s="50" t="e">
        <f t="shared" si="169"/>
        <v>#REF!</v>
      </c>
      <c r="AO693" s="50" t="e">
        <f t="shared" si="169"/>
        <v>#REF!</v>
      </c>
      <c r="AP693" s="50" t="e">
        <f t="shared" si="169"/>
        <v>#REF!</v>
      </c>
      <c r="AQ693" s="50">
        <f>IFERROR(VLOOKUP(TEXT($A693,"000000"),[6]Página1!$A$8:$S$801,13,FALSE),0)</f>
        <v>0</v>
      </c>
      <c r="AR693" s="50">
        <f>IFERROR(VLOOKUP(TEXT($A693,"000000"),[6]Página1!$A$8:$S$801,16,FALSE),0)</f>
        <v>0</v>
      </c>
      <c r="AS693" s="50">
        <f>IFERROR(VLOOKUP(TEXT($A693,"000000"),[6]Página1!$A$8:$S$801,19,FALSE),0)</f>
        <v>0</v>
      </c>
      <c r="AT693" s="50">
        <f>IFERROR(VLOOKUP(TEXT($A693,"000000"),[7]Página1!$A$8:$R$814,12,FALSE),0)</f>
        <v>0</v>
      </c>
      <c r="AU693" s="50">
        <f>IFERROR(VLOOKUP(TEXT($A693,"000000"),[7]Página1!$A$8:$R$814,15,FALSE),0)</f>
        <v>0</v>
      </c>
      <c r="AV693" s="50">
        <f>IFERROR(VLOOKUP(TEXT($A693,"000000"),[7]Página1!$A$8:$R$814,18,FALSE),0)</f>
        <v>0</v>
      </c>
      <c r="AW693" s="50"/>
      <c r="AX693" s="51" t="e">
        <f t="shared" si="161"/>
        <v>#REF!</v>
      </c>
      <c r="AY693" s="51" t="e">
        <f t="shared" si="162"/>
        <v>#REF!</v>
      </c>
      <c r="AZ693" s="51" t="e">
        <f t="shared" si="163"/>
        <v>#REF!</v>
      </c>
      <c r="BA693" s="51" t="e">
        <f t="shared" si="164"/>
        <v>#REF!</v>
      </c>
      <c r="BB693" s="51">
        <f t="shared" si="165"/>
        <v>0</v>
      </c>
      <c r="BC693" s="51" t="e">
        <f t="shared" si="166"/>
        <v>#REF!</v>
      </c>
      <c r="BD693" s="51">
        <f t="shared" si="167"/>
        <v>0</v>
      </c>
      <c r="BE693" s="51">
        <f>IFERROR(VLOOKUP(A693,salario!A$2:P$91,11,FALSE),0)</f>
        <v>0</v>
      </c>
      <c r="BF693" s="51">
        <f>SUMIFS(topmanager!$D:$D,topmanager!$C:$C,rs_nova!$A693,topmanager!$A:$A,rs_nova!BF$2)</f>
        <v>0</v>
      </c>
      <c r="BG693" s="51">
        <f>SUMIFS(topmanager!$D:$D,topmanager!$C:$C,rs_nova!$A693,topmanager!$A:$A,rs_nova!BG$2)</f>
        <v>0</v>
      </c>
      <c r="BH693" s="51">
        <f>SUMIFS(topmanager!$D:$D,topmanager!$C:$C,rs_nova!$A693,topmanager!$A:$A,rs_nova!BH$2)</f>
        <v>0</v>
      </c>
      <c r="BI693" s="51">
        <f>SUMIFS(topmanager!$D:$D,topmanager!$C:$C,rs_nova!$A693,topmanager!$A:$A,rs_nova!BI$2)</f>
        <v>0</v>
      </c>
      <c r="BJ693" s="51">
        <f>SUMIFS(topmanager!$D:$D,topmanager!$C:$C,rs_nova!$A693,topmanager!$A:$A,rs_nova!BJ$2)+SUMIFS(topmanager!$D:$D,topmanager!$C:$C,rs_nova!$A693,topmanager!$A:$A,rs_nova!BJ$2+1)</f>
        <v>0</v>
      </c>
      <c r="BK693" s="51">
        <f>IFERROR(VLOOKUP(A693,[8]ferias!$C$4:$G$100,5,FALSE),0)</f>
        <v>0</v>
      </c>
      <c r="BL693" s="51">
        <f>SUMIFS(topmanager!$D:$D,topmanager!$C:$C,rs_nova!$A693,topmanager!$A:$A,rs_nova!BL$2)</f>
        <v>0</v>
      </c>
      <c r="BM693" s="51">
        <f>SUMIFS(topmanager!$D:$D,topmanager!$C:$C,rs_nova!$A693,topmanager!$A:$A,rs_nova!BM$2)+SUMIFS(topmanager!$D:$D,topmanager!$C:$C,rs_nova!$A697,topmanager!$A:$A,151)</f>
        <v>0</v>
      </c>
      <c r="BN693" s="51">
        <f t="shared" si="168"/>
        <v>0</v>
      </c>
    </row>
    <row r="694" spans="1:66">
      <c r="A694" s="47" t="e">
        <f>total!#REF!</f>
        <v>#REF!</v>
      </c>
      <c r="B694" s="47">
        <f t="shared" si="155"/>
        <v>0</v>
      </c>
      <c r="C694" s="48" t="e">
        <f>total!#REF!</f>
        <v>#REF!</v>
      </c>
      <c r="D694" s="49" t="str">
        <f>IFERROR(VLOOKUP(A694,salario!A$3:J$32,10,FALSE),"")</f>
        <v/>
      </c>
      <c r="E694" s="49" t="str">
        <f>IFERROR(IF(VLOOKUP(A694,salario!A$3:O$32,15,FALSE)="","",VLOOKUP(A694,salario!A$3:O$32,15,FALSE)),"")</f>
        <v/>
      </c>
      <c r="F694" s="47" t="str">
        <f>IFERROR(VLOOKUP(A694,[5]base_pessoal!$B$2:$P$1504,13,FALSE),"")</f>
        <v/>
      </c>
      <c r="G694" s="50">
        <f>IFERROR(VLOOKUP(A694,salario!A$2:P$91,11,FALSE),0)*B694/30</f>
        <v>0</v>
      </c>
      <c r="H694" s="50">
        <f>SUMIFS(topmanager!$D:$D,topmanager!$C:$C,rs_nova!$A694,topmanager!$A:$A,rs_nova!H$2)+SUMIFS(topmanager!$D:$D,topmanager!$C:$C,rs_nova!$A694,topmanager!$A:$A,63)</f>
        <v>0</v>
      </c>
      <c r="I694" s="50">
        <f>-SUMIFS(topmanager!$D:$D,topmanager!$C:$C,rs_nova!$A694,topmanager!$A:$A,rs_nova!I$2)</f>
        <v>0</v>
      </c>
      <c r="J694" s="50">
        <f>SUMIFS(topmanager!$D:$D,topmanager!$C:$C,rs_nova!$A694,topmanager!$A:$A,rs_nova!J$2)</f>
        <v>0</v>
      </c>
      <c r="K694" s="50">
        <f>SUMIFS(topmanager!$D:$D,topmanager!$C:$C,rs_nova!$A694,topmanager!$A:$A,rs_nova!K$2)+SUMIFS(topmanager!$D:$D,topmanager!$C:$C,rs_nova!$A694,topmanager!$A:$A,911)</f>
        <v>0</v>
      </c>
      <c r="L694" s="50">
        <f>SUMIFS(topmanager!$D:$D,topmanager!$C:$C,rs_nova!$A694,topmanager!$A:$A,rs_nova!L$2)</f>
        <v>0</v>
      </c>
      <c r="M694" s="50">
        <f>SUMIFS(topmanager!$D:$D,topmanager!$C:$C,rs_nova!$A694,topmanager!$A:$A,rs_nova!M$2)+SUMIFS(topmanager!$D:$D,topmanager!$C:$C,rs_nova!$A694,topmanager!$A:$A,908)+SUMIFS(topmanager!$D:$D,topmanager!$C:$C,rs_nova!$A694,topmanager!$A:$A,550)</f>
        <v>0</v>
      </c>
      <c r="N694" s="50">
        <f>SUMIFS(topmanager!$D:$D,topmanager!$C:$C,rs_nova!$A694,topmanager!$A:$A,rs_nova!N$2)</f>
        <v>0</v>
      </c>
      <c r="O694" s="51">
        <f t="shared" si="156"/>
        <v>0</v>
      </c>
      <c r="P694" s="50">
        <f>IFERROR(VLOOKUP($A694,total!$B$4:$AW$437,27,0),0)</f>
        <v>0</v>
      </c>
      <c r="Q694" s="50">
        <f>IFERROR(VLOOKUP($A694,total!$B$4:$AW$437,21,0),0)</f>
        <v>0</v>
      </c>
      <c r="R694" s="50">
        <f>IFERROR(VLOOKUP($A694,total!$B$4:$AW$437,25,0),0)+IFERROR(VLOOKUP($A694,total!$B$4:$AW$437,36,0),0)</f>
        <v>0</v>
      </c>
      <c r="S694" s="50">
        <f>IFERROR(VLOOKUP(A694,gympass!$A$2:$F$148,6,0),0)</f>
        <v>0</v>
      </c>
      <c r="T694" s="50">
        <f>IFERROR(VLOOKUP($A694,total!$B$4:$AW$437,42,0),0)</f>
        <v>0</v>
      </c>
      <c r="U694" s="50">
        <f>IFERROR(VLOOKUP($A694,total!$B$4:$AW$437,32,0),0)</f>
        <v>0</v>
      </c>
      <c r="V694" s="50">
        <f>IFERROR(VLOOKUP($A694,total!$B$4:$AW$437,28,0),0)</f>
        <v>0</v>
      </c>
      <c r="W694" s="50">
        <f>IFERROR(VLOOKUP($A694,total!$B$4:$AX$437,49,0),0)</f>
        <v>0</v>
      </c>
      <c r="X694" s="50"/>
      <c r="Y694" s="50">
        <f>IFERROR(VLOOKUP(A694,#REF!,4,0),0)</f>
        <v>0</v>
      </c>
      <c r="Z694" s="50">
        <f>IFERROR(VLOOKUP(B694,#REF!,8,0),0)</f>
        <v>0</v>
      </c>
      <c r="AA694" s="50">
        <f>IFERROR(VLOOKUP($A694,total!$B$4:$AW$437,45,0),0)</f>
        <v>0</v>
      </c>
      <c r="AB694" s="50">
        <f>IFERROR(VLOOKUP($A694,total!$B$4:$AW$437,48,0),0)</f>
        <v>0</v>
      </c>
      <c r="AC694" s="50">
        <f>IFERROR(VLOOKUP($A694,total!$B$4:$AB$437,19,0),0)</f>
        <v>0</v>
      </c>
      <c r="AD694" s="50">
        <f>IFERROR(VLOOKUP($A694,total!$B$4:$AB$437,10,0),0)</f>
        <v>0</v>
      </c>
      <c r="AE694" s="50">
        <f>IFERROR(VLOOKUP($A694,total!$B$4:$AB$437,13,0),0)-SUMIFS(topmanager!$D:$D,topmanager!$C:$C,rs_nova!$A698,topmanager!$A:$A,856)</f>
        <v>0</v>
      </c>
      <c r="AF694" s="50">
        <f>IFERROR(VLOOKUP($A694,total!$B$4:$AB$437,16,0),0)</f>
        <v>0</v>
      </c>
      <c r="AG694" s="50">
        <f>IFERROR(VLOOKUP($A694,total!$B$4:$AB$437,7,0),0)</f>
        <v>0</v>
      </c>
      <c r="AH694" s="50">
        <f>IFERROR(VLOOKUP($A694,total!$B$4:$AD$437,29,0),0)</f>
        <v>0</v>
      </c>
      <c r="AI694" s="50">
        <f>IFERROR(VLOOKUP(A694,total!$B$4:$AN$437,39,0),0)</f>
        <v>0</v>
      </c>
      <c r="AJ694" s="51">
        <f t="shared" si="157"/>
        <v>0</v>
      </c>
      <c r="AK694" s="50">
        <f t="shared" si="158"/>
        <v>0</v>
      </c>
      <c r="AL694" s="50">
        <f t="shared" si="159"/>
        <v>0</v>
      </c>
      <c r="AM694" s="50">
        <f t="shared" si="160"/>
        <v>0</v>
      </c>
      <c r="AN694" s="50" t="e">
        <f t="shared" si="169"/>
        <v>#REF!</v>
      </c>
      <c r="AO694" s="50" t="e">
        <f t="shared" si="169"/>
        <v>#REF!</v>
      </c>
      <c r="AP694" s="50" t="e">
        <f t="shared" si="169"/>
        <v>#REF!</v>
      </c>
      <c r="AQ694" s="50">
        <f>IFERROR(VLOOKUP(TEXT($A694,"000000"),[6]Página1!$A$8:$S$801,13,FALSE),0)</f>
        <v>0</v>
      </c>
      <c r="AR694" s="50">
        <f>IFERROR(VLOOKUP(TEXT($A694,"000000"),[6]Página1!$A$8:$S$801,16,FALSE),0)</f>
        <v>0</v>
      </c>
      <c r="AS694" s="50">
        <f>IFERROR(VLOOKUP(TEXT($A694,"000000"),[6]Página1!$A$8:$S$801,19,FALSE),0)</f>
        <v>0</v>
      </c>
      <c r="AT694" s="50">
        <f>IFERROR(VLOOKUP(TEXT($A694,"000000"),[7]Página1!$A$8:$R$814,12,FALSE),0)</f>
        <v>0</v>
      </c>
      <c r="AU694" s="50">
        <f>IFERROR(VLOOKUP(TEXT($A694,"000000"),[7]Página1!$A$8:$R$814,15,FALSE),0)</f>
        <v>0</v>
      </c>
      <c r="AV694" s="50">
        <f>IFERROR(VLOOKUP(TEXT($A694,"000000"),[7]Página1!$A$8:$R$814,18,FALSE),0)</f>
        <v>0</v>
      </c>
      <c r="AW694" s="50"/>
      <c r="AX694" s="51" t="e">
        <f t="shared" si="161"/>
        <v>#REF!</v>
      </c>
      <c r="AY694" s="51" t="e">
        <f t="shared" si="162"/>
        <v>#REF!</v>
      </c>
      <c r="AZ694" s="51" t="e">
        <f t="shared" si="163"/>
        <v>#REF!</v>
      </c>
      <c r="BA694" s="51" t="e">
        <f t="shared" si="164"/>
        <v>#REF!</v>
      </c>
      <c r="BB694" s="51">
        <f t="shared" si="165"/>
        <v>0</v>
      </c>
      <c r="BC694" s="51" t="e">
        <f t="shared" si="166"/>
        <v>#REF!</v>
      </c>
      <c r="BD694" s="51">
        <f t="shared" si="167"/>
        <v>0</v>
      </c>
      <c r="BE694" s="51">
        <f>IFERROR(VLOOKUP(A694,salario!A$2:P$91,11,FALSE),0)</f>
        <v>0</v>
      </c>
      <c r="BF694" s="51">
        <f>SUMIFS(topmanager!$D:$D,topmanager!$C:$C,rs_nova!$A694,topmanager!$A:$A,rs_nova!BF$2)</f>
        <v>0</v>
      </c>
      <c r="BG694" s="51">
        <f>SUMIFS(topmanager!$D:$D,topmanager!$C:$C,rs_nova!$A694,topmanager!$A:$A,rs_nova!BG$2)</f>
        <v>0</v>
      </c>
      <c r="BH694" s="51">
        <f>SUMIFS(topmanager!$D:$D,topmanager!$C:$C,rs_nova!$A694,topmanager!$A:$A,rs_nova!BH$2)</f>
        <v>0</v>
      </c>
      <c r="BI694" s="51">
        <f>SUMIFS(topmanager!$D:$D,topmanager!$C:$C,rs_nova!$A694,topmanager!$A:$A,rs_nova!BI$2)</f>
        <v>0</v>
      </c>
      <c r="BJ694" s="51">
        <f>SUMIFS(topmanager!$D:$D,topmanager!$C:$C,rs_nova!$A694,topmanager!$A:$A,rs_nova!BJ$2)+SUMIFS(topmanager!$D:$D,topmanager!$C:$C,rs_nova!$A694,topmanager!$A:$A,rs_nova!BJ$2+1)</f>
        <v>0</v>
      </c>
      <c r="BK694" s="51">
        <f>IFERROR(VLOOKUP(A694,[8]ferias!$C$4:$G$100,5,FALSE),0)</f>
        <v>0</v>
      </c>
      <c r="BL694" s="51">
        <f>SUMIFS(topmanager!$D:$D,topmanager!$C:$C,rs_nova!$A694,topmanager!$A:$A,rs_nova!BL$2)</f>
        <v>0</v>
      </c>
      <c r="BM694" s="51">
        <f>SUMIFS(topmanager!$D:$D,topmanager!$C:$C,rs_nova!$A694,topmanager!$A:$A,rs_nova!BM$2)+SUMIFS(topmanager!$D:$D,topmanager!$C:$C,rs_nova!$A698,topmanager!$A:$A,151)</f>
        <v>0</v>
      </c>
      <c r="BN694" s="51">
        <f t="shared" si="168"/>
        <v>0</v>
      </c>
    </row>
    <row r="695" spans="1:66">
      <c r="A695" s="47" t="e">
        <f>total!#REF!</f>
        <v>#REF!</v>
      </c>
      <c r="B695" s="47">
        <f t="shared" si="155"/>
        <v>0</v>
      </c>
      <c r="C695" s="48" t="e">
        <f>total!#REF!</f>
        <v>#REF!</v>
      </c>
      <c r="D695" s="49" t="str">
        <f>IFERROR(VLOOKUP(A695,salario!A$3:J$32,10,FALSE),"")</f>
        <v/>
      </c>
      <c r="E695" s="49" t="str">
        <f>IFERROR(IF(VLOOKUP(A695,salario!A$3:O$32,15,FALSE)="","",VLOOKUP(A695,salario!A$3:O$32,15,FALSE)),"")</f>
        <v/>
      </c>
      <c r="F695" s="47" t="str">
        <f>IFERROR(VLOOKUP(A695,[5]base_pessoal!$B$2:$P$1504,13,FALSE),"")</f>
        <v/>
      </c>
      <c r="G695" s="50">
        <f>IFERROR(VLOOKUP(A695,salario!A$2:P$91,11,FALSE),0)*B695/30</f>
        <v>0</v>
      </c>
      <c r="H695" s="50">
        <f>SUMIFS(topmanager!$D:$D,topmanager!$C:$C,rs_nova!$A695,topmanager!$A:$A,rs_nova!H$2)+SUMIFS(topmanager!$D:$D,topmanager!$C:$C,rs_nova!$A695,topmanager!$A:$A,63)</f>
        <v>0</v>
      </c>
      <c r="I695" s="50">
        <f>-SUMIFS(topmanager!$D:$D,topmanager!$C:$C,rs_nova!$A695,topmanager!$A:$A,rs_nova!I$2)</f>
        <v>0</v>
      </c>
      <c r="J695" s="50">
        <f>SUMIFS(topmanager!$D:$D,topmanager!$C:$C,rs_nova!$A695,topmanager!$A:$A,rs_nova!J$2)</f>
        <v>0</v>
      </c>
      <c r="K695" s="50">
        <f>SUMIFS(topmanager!$D:$D,topmanager!$C:$C,rs_nova!$A695,topmanager!$A:$A,rs_nova!K$2)+SUMIFS(topmanager!$D:$D,topmanager!$C:$C,rs_nova!$A695,topmanager!$A:$A,911)</f>
        <v>0</v>
      </c>
      <c r="L695" s="50">
        <f>SUMIFS(topmanager!$D:$D,topmanager!$C:$C,rs_nova!$A695,topmanager!$A:$A,rs_nova!L$2)</f>
        <v>0</v>
      </c>
      <c r="M695" s="50">
        <f>SUMIFS(topmanager!$D:$D,topmanager!$C:$C,rs_nova!$A695,topmanager!$A:$A,rs_nova!M$2)+SUMIFS(topmanager!$D:$D,topmanager!$C:$C,rs_nova!$A695,topmanager!$A:$A,908)+SUMIFS(topmanager!$D:$D,topmanager!$C:$C,rs_nova!$A695,topmanager!$A:$A,550)</f>
        <v>0</v>
      </c>
      <c r="N695" s="50">
        <f>SUMIFS(topmanager!$D:$D,topmanager!$C:$C,rs_nova!$A695,topmanager!$A:$A,rs_nova!N$2)</f>
        <v>0</v>
      </c>
      <c r="O695" s="51">
        <f t="shared" si="156"/>
        <v>0</v>
      </c>
      <c r="P695" s="50">
        <f>IFERROR(VLOOKUP($A695,total!$B$4:$AW$437,27,0),0)</f>
        <v>0</v>
      </c>
      <c r="Q695" s="50">
        <f>IFERROR(VLOOKUP($A695,total!$B$4:$AW$437,21,0),0)</f>
        <v>0</v>
      </c>
      <c r="R695" s="50">
        <f>IFERROR(VLOOKUP($A695,total!$B$4:$AW$437,25,0),0)+IFERROR(VLOOKUP($A695,total!$B$4:$AW$437,36,0),0)</f>
        <v>0</v>
      </c>
      <c r="S695" s="50">
        <f>IFERROR(VLOOKUP(A695,gympass!$A$2:$F$148,6,0),0)</f>
        <v>0</v>
      </c>
      <c r="T695" s="50">
        <f>IFERROR(VLOOKUP($A695,total!$B$4:$AW$437,42,0),0)</f>
        <v>0</v>
      </c>
      <c r="U695" s="50">
        <f>IFERROR(VLOOKUP($A695,total!$B$4:$AW$437,32,0),0)</f>
        <v>0</v>
      </c>
      <c r="V695" s="50">
        <f>IFERROR(VLOOKUP($A695,total!$B$4:$AW$437,28,0),0)</f>
        <v>0</v>
      </c>
      <c r="W695" s="50">
        <f>IFERROR(VLOOKUP($A695,total!$B$4:$AX$437,49,0),0)</f>
        <v>0</v>
      </c>
      <c r="X695" s="50"/>
      <c r="Y695" s="50">
        <f>IFERROR(VLOOKUP(A695,#REF!,4,0),0)</f>
        <v>0</v>
      </c>
      <c r="Z695" s="50">
        <f>IFERROR(VLOOKUP(B695,#REF!,8,0),0)</f>
        <v>0</v>
      </c>
      <c r="AA695" s="50">
        <f>IFERROR(VLOOKUP($A695,total!$B$4:$AW$437,45,0),0)</f>
        <v>0</v>
      </c>
      <c r="AB695" s="50">
        <f>IFERROR(VLOOKUP($A695,total!$B$4:$AW$437,48,0),0)</f>
        <v>0</v>
      </c>
      <c r="AC695" s="50">
        <f>IFERROR(VLOOKUP($A695,total!$B$4:$AB$437,19,0),0)</f>
        <v>0</v>
      </c>
      <c r="AD695" s="50">
        <f>IFERROR(VLOOKUP($A695,total!$B$4:$AB$437,10,0),0)</f>
        <v>0</v>
      </c>
      <c r="AE695" s="50">
        <f>IFERROR(VLOOKUP($A695,total!$B$4:$AB$437,13,0),0)-SUMIFS(topmanager!$D:$D,topmanager!$C:$C,rs_nova!$A699,topmanager!$A:$A,856)</f>
        <v>0</v>
      </c>
      <c r="AF695" s="50">
        <f>IFERROR(VLOOKUP($A695,total!$B$4:$AB$437,16,0),0)</f>
        <v>0</v>
      </c>
      <c r="AG695" s="50">
        <f>IFERROR(VLOOKUP($A695,total!$B$4:$AB$437,7,0),0)</f>
        <v>0</v>
      </c>
      <c r="AH695" s="50">
        <f>IFERROR(VLOOKUP($A695,total!$B$4:$AD$437,29,0),0)</f>
        <v>0</v>
      </c>
      <c r="AI695" s="50">
        <f>IFERROR(VLOOKUP(A695,total!$B$4:$AN$437,39,0),0)</f>
        <v>0</v>
      </c>
      <c r="AJ695" s="51">
        <f t="shared" si="157"/>
        <v>0</v>
      </c>
      <c r="AK695" s="50">
        <f t="shared" si="158"/>
        <v>0</v>
      </c>
      <c r="AL695" s="50">
        <f t="shared" si="159"/>
        <v>0</v>
      </c>
      <c r="AM695" s="50">
        <f t="shared" si="160"/>
        <v>0</v>
      </c>
      <c r="AN695" s="50" t="e">
        <f t="shared" si="169"/>
        <v>#REF!</v>
      </c>
      <c r="AO695" s="50" t="e">
        <f t="shared" si="169"/>
        <v>#REF!</v>
      </c>
      <c r="AP695" s="50" t="e">
        <f t="shared" si="169"/>
        <v>#REF!</v>
      </c>
      <c r="AQ695" s="50">
        <f>IFERROR(VLOOKUP(TEXT($A695,"000000"),[6]Página1!$A$8:$S$801,13,FALSE),0)</f>
        <v>0</v>
      </c>
      <c r="AR695" s="50">
        <f>IFERROR(VLOOKUP(TEXT($A695,"000000"),[6]Página1!$A$8:$S$801,16,FALSE),0)</f>
        <v>0</v>
      </c>
      <c r="AS695" s="50">
        <f>IFERROR(VLOOKUP(TEXT($A695,"000000"),[6]Página1!$A$8:$S$801,19,FALSE),0)</f>
        <v>0</v>
      </c>
      <c r="AT695" s="50">
        <f>IFERROR(VLOOKUP(TEXT($A695,"000000"),[7]Página1!$A$8:$R$814,12,FALSE),0)</f>
        <v>0</v>
      </c>
      <c r="AU695" s="50">
        <f>IFERROR(VLOOKUP(TEXT($A695,"000000"),[7]Página1!$A$8:$R$814,15,FALSE),0)</f>
        <v>0</v>
      </c>
      <c r="AV695" s="50">
        <f>IFERROR(VLOOKUP(TEXT($A695,"000000"),[7]Página1!$A$8:$R$814,18,FALSE),0)</f>
        <v>0</v>
      </c>
      <c r="AW695" s="50"/>
      <c r="AX695" s="51" t="e">
        <f t="shared" si="161"/>
        <v>#REF!</v>
      </c>
      <c r="AY695" s="51" t="e">
        <f t="shared" si="162"/>
        <v>#REF!</v>
      </c>
      <c r="AZ695" s="51" t="e">
        <f t="shared" si="163"/>
        <v>#REF!</v>
      </c>
      <c r="BA695" s="51" t="e">
        <f t="shared" si="164"/>
        <v>#REF!</v>
      </c>
      <c r="BB695" s="51">
        <f t="shared" si="165"/>
        <v>0</v>
      </c>
      <c r="BC695" s="51" t="e">
        <f t="shared" si="166"/>
        <v>#REF!</v>
      </c>
      <c r="BD695" s="51">
        <f t="shared" si="167"/>
        <v>0</v>
      </c>
      <c r="BE695" s="51">
        <f>IFERROR(VLOOKUP(A695,salario!A$2:P$91,11,FALSE),0)</f>
        <v>0</v>
      </c>
      <c r="BF695" s="51">
        <f>SUMIFS(topmanager!$D:$D,topmanager!$C:$C,rs_nova!$A695,topmanager!$A:$A,rs_nova!BF$2)</f>
        <v>0</v>
      </c>
      <c r="BG695" s="51">
        <f>SUMIFS(topmanager!$D:$D,topmanager!$C:$C,rs_nova!$A695,topmanager!$A:$A,rs_nova!BG$2)</f>
        <v>0</v>
      </c>
      <c r="BH695" s="51">
        <f>SUMIFS(topmanager!$D:$D,topmanager!$C:$C,rs_nova!$A695,topmanager!$A:$A,rs_nova!BH$2)</f>
        <v>0</v>
      </c>
      <c r="BI695" s="51">
        <f>SUMIFS(topmanager!$D:$D,topmanager!$C:$C,rs_nova!$A695,topmanager!$A:$A,rs_nova!BI$2)</f>
        <v>0</v>
      </c>
      <c r="BJ695" s="51">
        <f>SUMIFS(topmanager!$D:$D,topmanager!$C:$C,rs_nova!$A695,topmanager!$A:$A,rs_nova!BJ$2)+SUMIFS(topmanager!$D:$D,topmanager!$C:$C,rs_nova!$A695,topmanager!$A:$A,rs_nova!BJ$2+1)</f>
        <v>0</v>
      </c>
      <c r="BK695" s="51">
        <f>IFERROR(VLOOKUP(A695,[8]ferias!$C$4:$G$100,5,FALSE),0)</f>
        <v>0</v>
      </c>
      <c r="BL695" s="51">
        <f>SUMIFS(topmanager!$D:$D,topmanager!$C:$C,rs_nova!$A695,topmanager!$A:$A,rs_nova!BL$2)</f>
        <v>0</v>
      </c>
      <c r="BM695" s="51">
        <f>SUMIFS(topmanager!$D:$D,topmanager!$C:$C,rs_nova!$A695,topmanager!$A:$A,rs_nova!BM$2)+SUMIFS(topmanager!$D:$D,topmanager!$C:$C,rs_nova!$A699,topmanager!$A:$A,151)</f>
        <v>0</v>
      </c>
      <c r="BN695" s="51">
        <f t="shared" si="168"/>
        <v>0</v>
      </c>
    </row>
    <row r="696" spans="1:66">
      <c r="A696" s="47" t="e">
        <f>total!#REF!</f>
        <v>#REF!</v>
      </c>
      <c r="B696" s="47">
        <f t="shared" si="155"/>
        <v>0</v>
      </c>
      <c r="C696" s="48" t="e">
        <f>total!#REF!</f>
        <v>#REF!</v>
      </c>
      <c r="D696" s="49" t="str">
        <f>IFERROR(VLOOKUP(A696,salario!A$3:J$32,10,FALSE),"")</f>
        <v/>
      </c>
      <c r="E696" s="49" t="str">
        <f>IFERROR(IF(VLOOKUP(A696,salario!A$3:O$32,15,FALSE)="","",VLOOKUP(A696,salario!A$3:O$32,15,FALSE)),"")</f>
        <v/>
      </c>
      <c r="F696" s="47" t="str">
        <f>IFERROR(VLOOKUP(A696,[5]base_pessoal!$B$2:$P$1504,13,FALSE),"")</f>
        <v/>
      </c>
      <c r="G696" s="50">
        <f>IFERROR(VLOOKUP(A696,salario!A$2:P$91,11,FALSE),0)*B696/30</f>
        <v>0</v>
      </c>
      <c r="H696" s="50">
        <f>SUMIFS(topmanager!$D:$D,topmanager!$C:$C,rs_nova!$A696,topmanager!$A:$A,rs_nova!H$2)+SUMIFS(topmanager!$D:$D,topmanager!$C:$C,rs_nova!$A696,topmanager!$A:$A,63)</f>
        <v>0</v>
      </c>
      <c r="I696" s="50">
        <f>-SUMIFS(topmanager!$D:$D,topmanager!$C:$C,rs_nova!$A696,topmanager!$A:$A,rs_nova!I$2)</f>
        <v>0</v>
      </c>
      <c r="J696" s="50">
        <f>SUMIFS(topmanager!$D:$D,topmanager!$C:$C,rs_nova!$A696,topmanager!$A:$A,rs_nova!J$2)</f>
        <v>0</v>
      </c>
      <c r="K696" s="50">
        <f>SUMIFS(topmanager!$D:$D,topmanager!$C:$C,rs_nova!$A696,topmanager!$A:$A,rs_nova!K$2)+SUMIFS(topmanager!$D:$D,topmanager!$C:$C,rs_nova!$A696,topmanager!$A:$A,911)</f>
        <v>0</v>
      </c>
      <c r="L696" s="50">
        <f>SUMIFS(topmanager!$D:$D,topmanager!$C:$C,rs_nova!$A696,topmanager!$A:$A,rs_nova!L$2)</f>
        <v>0</v>
      </c>
      <c r="M696" s="50">
        <f>SUMIFS(topmanager!$D:$D,topmanager!$C:$C,rs_nova!$A696,topmanager!$A:$A,rs_nova!M$2)+SUMIFS(topmanager!$D:$D,topmanager!$C:$C,rs_nova!$A696,topmanager!$A:$A,908)+SUMIFS(topmanager!$D:$D,topmanager!$C:$C,rs_nova!$A696,topmanager!$A:$A,550)</f>
        <v>0</v>
      </c>
      <c r="N696" s="50">
        <f>SUMIFS(topmanager!$D:$D,topmanager!$C:$C,rs_nova!$A696,topmanager!$A:$A,rs_nova!N$2)</f>
        <v>0</v>
      </c>
      <c r="O696" s="51">
        <f t="shared" si="156"/>
        <v>0</v>
      </c>
      <c r="P696" s="50">
        <f>IFERROR(VLOOKUP($A696,total!$B$4:$AW$437,27,0),0)</f>
        <v>0</v>
      </c>
      <c r="Q696" s="50">
        <f>IFERROR(VLOOKUP($A696,total!$B$4:$AW$437,21,0),0)</f>
        <v>0</v>
      </c>
      <c r="R696" s="50">
        <f>IFERROR(VLOOKUP($A696,total!$B$4:$AW$437,25,0),0)+IFERROR(VLOOKUP($A696,total!$B$4:$AW$437,36,0),0)</f>
        <v>0</v>
      </c>
      <c r="S696" s="50">
        <f>IFERROR(VLOOKUP(A696,gympass!$A$2:$F$148,6,0),0)</f>
        <v>0</v>
      </c>
      <c r="T696" s="50">
        <f>IFERROR(VLOOKUP($A696,total!$B$4:$AW$437,42,0),0)</f>
        <v>0</v>
      </c>
      <c r="U696" s="50">
        <f>IFERROR(VLOOKUP($A696,total!$B$4:$AW$437,32,0),0)</f>
        <v>0</v>
      </c>
      <c r="V696" s="50">
        <f>IFERROR(VLOOKUP($A696,total!$B$4:$AW$437,28,0),0)</f>
        <v>0</v>
      </c>
      <c r="W696" s="50">
        <f>IFERROR(VLOOKUP($A696,total!$B$4:$AX$437,49,0),0)</f>
        <v>0</v>
      </c>
      <c r="X696" s="50"/>
      <c r="Y696" s="50">
        <f>IFERROR(VLOOKUP(A696,#REF!,4,0),0)</f>
        <v>0</v>
      </c>
      <c r="Z696" s="50">
        <f>IFERROR(VLOOKUP(B696,#REF!,8,0),0)</f>
        <v>0</v>
      </c>
      <c r="AA696" s="50">
        <f>IFERROR(VLOOKUP($A696,total!$B$4:$AW$437,45,0),0)</f>
        <v>0</v>
      </c>
      <c r="AB696" s="50">
        <f>IFERROR(VLOOKUP($A696,total!$B$4:$AW$437,48,0),0)</f>
        <v>0</v>
      </c>
      <c r="AC696" s="50">
        <f>IFERROR(VLOOKUP($A696,total!$B$4:$AB$437,19,0),0)</f>
        <v>0</v>
      </c>
      <c r="AD696" s="50">
        <f>IFERROR(VLOOKUP($A696,total!$B$4:$AB$437,10,0),0)</f>
        <v>0</v>
      </c>
      <c r="AE696" s="50">
        <f>IFERROR(VLOOKUP($A696,total!$B$4:$AB$437,13,0),0)-SUMIFS(topmanager!$D:$D,topmanager!$C:$C,rs_nova!$A700,topmanager!$A:$A,856)</f>
        <v>0</v>
      </c>
      <c r="AF696" s="50">
        <f>IFERROR(VLOOKUP($A696,total!$B$4:$AB$437,16,0),0)</f>
        <v>0</v>
      </c>
      <c r="AG696" s="50">
        <f>IFERROR(VLOOKUP($A696,total!$B$4:$AB$437,7,0),0)</f>
        <v>0</v>
      </c>
      <c r="AH696" s="50">
        <f>IFERROR(VLOOKUP($A696,total!$B$4:$AD$437,29,0),0)</f>
        <v>0</v>
      </c>
      <c r="AI696" s="50">
        <f>IFERROR(VLOOKUP(A696,total!$B$4:$AN$437,39,0),0)</f>
        <v>0</v>
      </c>
      <c r="AJ696" s="51">
        <f t="shared" si="157"/>
        <v>0</v>
      </c>
      <c r="AK696" s="50">
        <f t="shared" si="158"/>
        <v>0</v>
      </c>
      <c r="AL696" s="50">
        <f t="shared" si="159"/>
        <v>0</v>
      </c>
      <c r="AM696" s="50">
        <f t="shared" si="160"/>
        <v>0</v>
      </c>
      <c r="AN696" s="50" t="e">
        <f t="shared" si="169"/>
        <v>#REF!</v>
      </c>
      <c r="AO696" s="50" t="e">
        <f t="shared" si="169"/>
        <v>#REF!</v>
      </c>
      <c r="AP696" s="50" t="e">
        <f t="shared" si="169"/>
        <v>#REF!</v>
      </c>
      <c r="AQ696" s="50">
        <f>IFERROR(VLOOKUP(TEXT($A696,"000000"),[6]Página1!$A$8:$S$801,13,FALSE),0)</f>
        <v>0</v>
      </c>
      <c r="AR696" s="50">
        <f>IFERROR(VLOOKUP(TEXT($A696,"000000"),[6]Página1!$A$8:$S$801,16,FALSE),0)</f>
        <v>0</v>
      </c>
      <c r="AS696" s="50">
        <f>IFERROR(VLOOKUP(TEXT($A696,"000000"),[6]Página1!$A$8:$S$801,19,FALSE),0)</f>
        <v>0</v>
      </c>
      <c r="AT696" s="50">
        <f>IFERROR(VLOOKUP(TEXT($A696,"000000"),[7]Página1!$A$8:$R$814,12,FALSE),0)</f>
        <v>0</v>
      </c>
      <c r="AU696" s="50">
        <f>IFERROR(VLOOKUP(TEXT($A696,"000000"),[7]Página1!$A$8:$R$814,15,FALSE),0)</f>
        <v>0</v>
      </c>
      <c r="AV696" s="50">
        <f>IFERROR(VLOOKUP(TEXT($A696,"000000"),[7]Página1!$A$8:$R$814,18,FALSE),0)</f>
        <v>0</v>
      </c>
      <c r="AW696" s="50"/>
      <c r="AX696" s="51" t="e">
        <f t="shared" si="161"/>
        <v>#REF!</v>
      </c>
      <c r="AY696" s="51" t="e">
        <f t="shared" si="162"/>
        <v>#REF!</v>
      </c>
      <c r="AZ696" s="51" t="e">
        <f t="shared" si="163"/>
        <v>#REF!</v>
      </c>
      <c r="BA696" s="51" t="e">
        <f t="shared" si="164"/>
        <v>#REF!</v>
      </c>
      <c r="BB696" s="51">
        <f t="shared" si="165"/>
        <v>0</v>
      </c>
      <c r="BC696" s="51" t="e">
        <f t="shared" si="166"/>
        <v>#REF!</v>
      </c>
      <c r="BD696" s="51">
        <f t="shared" si="167"/>
        <v>0</v>
      </c>
      <c r="BE696" s="51">
        <f>IFERROR(VLOOKUP(A696,salario!A$2:P$91,11,FALSE),0)</f>
        <v>0</v>
      </c>
      <c r="BF696" s="51">
        <f>SUMIFS(topmanager!$D:$D,topmanager!$C:$C,rs_nova!$A696,topmanager!$A:$A,rs_nova!BF$2)</f>
        <v>0</v>
      </c>
      <c r="BG696" s="51">
        <f>SUMIFS(topmanager!$D:$D,topmanager!$C:$C,rs_nova!$A696,topmanager!$A:$A,rs_nova!BG$2)</f>
        <v>0</v>
      </c>
      <c r="BH696" s="51">
        <f>SUMIFS(topmanager!$D:$D,topmanager!$C:$C,rs_nova!$A696,topmanager!$A:$A,rs_nova!BH$2)</f>
        <v>0</v>
      </c>
      <c r="BI696" s="51">
        <f>SUMIFS(topmanager!$D:$D,topmanager!$C:$C,rs_nova!$A696,topmanager!$A:$A,rs_nova!BI$2)</f>
        <v>0</v>
      </c>
      <c r="BJ696" s="51">
        <f>SUMIFS(topmanager!$D:$D,topmanager!$C:$C,rs_nova!$A696,topmanager!$A:$A,rs_nova!BJ$2)+SUMIFS(topmanager!$D:$D,topmanager!$C:$C,rs_nova!$A696,topmanager!$A:$A,rs_nova!BJ$2+1)</f>
        <v>0</v>
      </c>
      <c r="BK696" s="51">
        <f>IFERROR(VLOOKUP(A696,[8]ferias!$C$4:$G$100,5,FALSE),0)</f>
        <v>0</v>
      </c>
      <c r="BL696" s="51">
        <f>SUMIFS(topmanager!$D:$D,topmanager!$C:$C,rs_nova!$A696,topmanager!$A:$A,rs_nova!BL$2)</f>
        <v>0</v>
      </c>
      <c r="BM696" s="51">
        <f>SUMIFS(topmanager!$D:$D,topmanager!$C:$C,rs_nova!$A696,topmanager!$A:$A,rs_nova!BM$2)+SUMIFS(topmanager!$D:$D,topmanager!$C:$C,rs_nova!$A700,topmanager!$A:$A,151)</f>
        <v>0</v>
      </c>
      <c r="BN696" s="51">
        <f t="shared" si="168"/>
        <v>0</v>
      </c>
    </row>
    <row r="697" spans="1:66">
      <c r="A697" s="47" t="e">
        <f>total!#REF!</f>
        <v>#REF!</v>
      </c>
      <c r="B697" s="47">
        <f t="shared" si="155"/>
        <v>0</v>
      </c>
      <c r="C697" s="48" t="e">
        <f>total!#REF!</f>
        <v>#REF!</v>
      </c>
      <c r="D697" s="49" t="str">
        <f>IFERROR(VLOOKUP(A697,salario!A$3:J$32,10,FALSE),"")</f>
        <v/>
      </c>
      <c r="E697" s="49" t="str">
        <f>IFERROR(IF(VLOOKUP(A697,salario!A$3:O$32,15,FALSE)="","",VLOOKUP(A697,salario!A$3:O$32,15,FALSE)),"")</f>
        <v/>
      </c>
      <c r="F697" s="47" t="str">
        <f>IFERROR(VLOOKUP(A697,[5]base_pessoal!$B$2:$P$1504,13,FALSE),"")</f>
        <v/>
      </c>
      <c r="G697" s="50">
        <f>IFERROR(VLOOKUP(A697,salario!A$2:P$91,11,FALSE),0)*B697/30</f>
        <v>0</v>
      </c>
      <c r="H697" s="50">
        <f>SUMIFS(topmanager!$D:$D,topmanager!$C:$C,rs_nova!$A697,topmanager!$A:$A,rs_nova!H$2)+SUMIFS(topmanager!$D:$D,topmanager!$C:$C,rs_nova!$A697,topmanager!$A:$A,63)</f>
        <v>0</v>
      </c>
      <c r="I697" s="50">
        <f>-SUMIFS(topmanager!$D:$D,topmanager!$C:$C,rs_nova!$A697,topmanager!$A:$A,rs_nova!I$2)</f>
        <v>0</v>
      </c>
      <c r="J697" s="50">
        <f>SUMIFS(topmanager!$D:$D,topmanager!$C:$C,rs_nova!$A697,topmanager!$A:$A,rs_nova!J$2)</f>
        <v>0</v>
      </c>
      <c r="K697" s="50">
        <f>SUMIFS(topmanager!$D:$D,topmanager!$C:$C,rs_nova!$A697,topmanager!$A:$A,rs_nova!K$2)+SUMIFS(topmanager!$D:$D,topmanager!$C:$C,rs_nova!$A697,topmanager!$A:$A,911)</f>
        <v>0</v>
      </c>
      <c r="L697" s="50">
        <f>SUMIFS(topmanager!$D:$D,topmanager!$C:$C,rs_nova!$A697,topmanager!$A:$A,rs_nova!L$2)</f>
        <v>0</v>
      </c>
      <c r="M697" s="50">
        <f>SUMIFS(topmanager!$D:$D,topmanager!$C:$C,rs_nova!$A697,topmanager!$A:$A,rs_nova!M$2)+SUMIFS(topmanager!$D:$D,topmanager!$C:$C,rs_nova!$A697,topmanager!$A:$A,908)+SUMIFS(topmanager!$D:$D,topmanager!$C:$C,rs_nova!$A697,topmanager!$A:$A,550)</f>
        <v>0</v>
      </c>
      <c r="N697" s="50">
        <f>SUMIFS(topmanager!$D:$D,topmanager!$C:$C,rs_nova!$A697,topmanager!$A:$A,rs_nova!N$2)</f>
        <v>0</v>
      </c>
      <c r="O697" s="51">
        <f t="shared" si="156"/>
        <v>0</v>
      </c>
      <c r="P697" s="50">
        <f>IFERROR(VLOOKUP($A697,total!$B$4:$AW$437,27,0),0)</f>
        <v>0</v>
      </c>
      <c r="Q697" s="50">
        <f>IFERROR(VLOOKUP($A697,total!$B$4:$AW$437,21,0),0)</f>
        <v>0</v>
      </c>
      <c r="R697" s="50">
        <f>IFERROR(VLOOKUP($A697,total!$B$4:$AW$437,25,0),0)+IFERROR(VLOOKUP($A697,total!$B$4:$AW$437,36,0),0)</f>
        <v>0</v>
      </c>
      <c r="S697" s="50">
        <f>IFERROR(VLOOKUP(A697,gympass!$A$2:$F$148,6,0),0)</f>
        <v>0</v>
      </c>
      <c r="T697" s="50">
        <f>IFERROR(VLOOKUP($A697,total!$B$4:$AW$437,42,0),0)</f>
        <v>0</v>
      </c>
      <c r="U697" s="50">
        <f>IFERROR(VLOOKUP($A697,total!$B$4:$AW$437,32,0),0)</f>
        <v>0</v>
      </c>
      <c r="V697" s="50">
        <f>IFERROR(VLOOKUP($A697,total!$B$4:$AW$437,28,0),0)</f>
        <v>0</v>
      </c>
      <c r="W697" s="50">
        <f>IFERROR(VLOOKUP($A697,total!$B$4:$AX$437,49,0),0)</f>
        <v>0</v>
      </c>
      <c r="X697" s="50"/>
      <c r="Y697" s="50">
        <f>IFERROR(VLOOKUP(A697,#REF!,4,0),0)</f>
        <v>0</v>
      </c>
      <c r="Z697" s="50">
        <f>IFERROR(VLOOKUP(B697,#REF!,8,0),0)</f>
        <v>0</v>
      </c>
      <c r="AA697" s="50">
        <f>IFERROR(VLOOKUP($A697,total!$B$4:$AW$437,45,0),0)</f>
        <v>0</v>
      </c>
      <c r="AB697" s="50">
        <f>IFERROR(VLOOKUP($A697,total!$B$4:$AW$437,48,0),0)</f>
        <v>0</v>
      </c>
      <c r="AC697" s="50">
        <f>IFERROR(VLOOKUP($A697,total!$B$4:$AB$437,19,0),0)</f>
        <v>0</v>
      </c>
      <c r="AD697" s="50">
        <f>IFERROR(VLOOKUP($A697,total!$B$4:$AB$437,10,0),0)</f>
        <v>0</v>
      </c>
      <c r="AE697" s="50">
        <f>IFERROR(VLOOKUP($A697,total!$B$4:$AB$437,13,0),0)-SUMIFS(topmanager!$D:$D,topmanager!$C:$C,rs_nova!$A701,topmanager!$A:$A,856)</f>
        <v>0</v>
      </c>
      <c r="AF697" s="50">
        <f>IFERROR(VLOOKUP($A697,total!$B$4:$AB$437,16,0),0)</f>
        <v>0</v>
      </c>
      <c r="AG697" s="50">
        <f>IFERROR(VLOOKUP($A697,total!$B$4:$AB$437,7,0),0)</f>
        <v>0</v>
      </c>
      <c r="AH697" s="50">
        <f>IFERROR(VLOOKUP($A697,total!$B$4:$AD$437,29,0),0)</f>
        <v>0</v>
      </c>
      <c r="AI697" s="50">
        <f>IFERROR(VLOOKUP(A697,total!$B$4:$AN$437,39,0),0)</f>
        <v>0</v>
      </c>
      <c r="AJ697" s="51">
        <f t="shared" si="157"/>
        <v>0</v>
      </c>
      <c r="AK697" s="50">
        <f t="shared" si="158"/>
        <v>0</v>
      </c>
      <c r="AL697" s="50">
        <f t="shared" si="159"/>
        <v>0</v>
      </c>
      <c r="AM697" s="50">
        <f t="shared" si="160"/>
        <v>0</v>
      </c>
      <c r="AN697" s="50" t="e">
        <f t="shared" si="169"/>
        <v>#REF!</v>
      </c>
      <c r="AO697" s="50" t="e">
        <f t="shared" si="169"/>
        <v>#REF!</v>
      </c>
      <c r="AP697" s="50" t="e">
        <f t="shared" si="169"/>
        <v>#REF!</v>
      </c>
      <c r="AQ697" s="50">
        <f>IFERROR(VLOOKUP(TEXT($A697,"000000"),[6]Página1!$A$8:$S$801,13,FALSE),0)</f>
        <v>0</v>
      </c>
      <c r="AR697" s="50">
        <f>IFERROR(VLOOKUP(TEXT($A697,"000000"),[6]Página1!$A$8:$S$801,16,FALSE),0)</f>
        <v>0</v>
      </c>
      <c r="AS697" s="50">
        <f>IFERROR(VLOOKUP(TEXT($A697,"000000"),[6]Página1!$A$8:$S$801,19,FALSE),0)</f>
        <v>0</v>
      </c>
      <c r="AT697" s="50">
        <f>IFERROR(VLOOKUP(TEXT($A697,"000000"),[7]Página1!$A$8:$R$814,12,FALSE),0)</f>
        <v>0</v>
      </c>
      <c r="AU697" s="50">
        <f>IFERROR(VLOOKUP(TEXT($A697,"000000"),[7]Página1!$A$8:$R$814,15,FALSE),0)</f>
        <v>0</v>
      </c>
      <c r="AV697" s="50">
        <f>IFERROR(VLOOKUP(TEXT($A697,"000000"),[7]Página1!$A$8:$R$814,18,FALSE),0)</f>
        <v>0</v>
      </c>
      <c r="AW697" s="50"/>
      <c r="AX697" s="51" t="e">
        <f t="shared" si="161"/>
        <v>#REF!</v>
      </c>
      <c r="AY697" s="51" t="e">
        <f t="shared" si="162"/>
        <v>#REF!</v>
      </c>
      <c r="AZ697" s="51" t="e">
        <f t="shared" si="163"/>
        <v>#REF!</v>
      </c>
      <c r="BA697" s="51" t="e">
        <f t="shared" si="164"/>
        <v>#REF!</v>
      </c>
      <c r="BB697" s="51">
        <f t="shared" si="165"/>
        <v>0</v>
      </c>
      <c r="BC697" s="51" t="e">
        <f t="shared" si="166"/>
        <v>#REF!</v>
      </c>
      <c r="BD697" s="51">
        <f t="shared" si="167"/>
        <v>0</v>
      </c>
      <c r="BE697" s="51">
        <f>IFERROR(VLOOKUP(A697,salario!A$2:P$91,11,FALSE),0)</f>
        <v>0</v>
      </c>
      <c r="BF697" s="51">
        <f>SUMIFS(topmanager!$D:$D,topmanager!$C:$C,rs_nova!$A697,topmanager!$A:$A,rs_nova!BF$2)</f>
        <v>0</v>
      </c>
      <c r="BG697" s="51">
        <f>SUMIFS(topmanager!$D:$D,topmanager!$C:$C,rs_nova!$A697,topmanager!$A:$A,rs_nova!BG$2)</f>
        <v>0</v>
      </c>
      <c r="BH697" s="51">
        <f>SUMIFS(topmanager!$D:$D,topmanager!$C:$C,rs_nova!$A697,topmanager!$A:$A,rs_nova!BH$2)</f>
        <v>0</v>
      </c>
      <c r="BI697" s="51">
        <f>SUMIFS(topmanager!$D:$D,topmanager!$C:$C,rs_nova!$A697,topmanager!$A:$A,rs_nova!BI$2)</f>
        <v>0</v>
      </c>
      <c r="BJ697" s="51">
        <f>SUMIFS(topmanager!$D:$D,topmanager!$C:$C,rs_nova!$A697,topmanager!$A:$A,rs_nova!BJ$2)+SUMIFS(topmanager!$D:$D,topmanager!$C:$C,rs_nova!$A697,topmanager!$A:$A,rs_nova!BJ$2+1)</f>
        <v>0</v>
      </c>
      <c r="BK697" s="51">
        <f>IFERROR(VLOOKUP(A697,[8]ferias!$C$4:$G$100,5,FALSE),0)</f>
        <v>0</v>
      </c>
      <c r="BL697" s="51">
        <f>SUMIFS(topmanager!$D:$D,topmanager!$C:$C,rs_nova!$A697,topmanager!$A:$A,rs_nova!BL$2)</f>
        <v>0</v>
      </c>
      <c r="BM697" s="51">
        <f>SUMIFS(topmanager!$D:$D,topmanager!$C:$C,rs_nova!$A697,topmanager!$A:$A,rs_nova!BM$2)+SUMIFS(topmanager!$D:$D,topmanager!$C:$C,rs_nova!$A701,topmanager!$A:$A,151)</f>
        <v>0</v>
      </c>
      <c r="BN697" s="51">
        <f t="shared" si="168"/>
        <v>0</v>
      </c>
    </row>
    <row r="698" spans="1:66">
      <c r="A698" s="47" t="e">
        <f>total!#REF!</f>
        <v>#REF!</v>
      </c>
      <c r="B698" s="47">
        <f t="shared" si="155"/>
        <v>0</v>
      </c>
      <c r="C698" s="48" t="e">
        <f>total!#REF!</f>
        <v>#REF!</v>
      </c>
      <c r="D698" s="49" t="str">
        <f>IFERROR(VLOOKUP(A698,salario!A$3:J$32,10,FALSE),"")</f>
        <v/>
      </c>
      <c r="E698" s="49" t="str">
        <f>IFERROR(IF(VLOOKUP(A698,salario!A$3:O$32,15,FALSE)="","",VLOOKUP(A698,salario!A$3:O$32,15,FALSE)),"")</f>
        <v/>
      </c>
      <c r="F698" s="47" t="str">
        <f>IFERROR(VLOOKUP(A698,[5]base_pessoal!$B$2:$P$1504,13,FALSE),"")</f>
        <v/>
      </c>
      <c r="G698" s="50">
        <f>IFERROR(VLOOKUP(A698,salario!A$2:P$91,11,FALSE),0)*B698/30</f>
        <v>0</v>
      </c>
      <c r="H698" s="50">
        <f>SUMIFS(topmanager!$D:$D,topmanager!$C:$C,rs_nova!$A698,topmanager!$A:$A,rs_nova!H$2)+SUMIFS(topmanager!$D:$D,topmanager!$C:$C,rs_nova!$A698,topmanager!$A:$A,63)</f>
        <v>0</v>
      </c>
      <c r="I698" s="50">
        <f>-SUMIFS(topmanager!$D:$D,topmanager!$C:$C,rs_nova!$A698,topmanager!$A:$A,rs_nova!I$2)</f>
        <v>0</v>
      </c>
      <c r="J698" s="50">
        <f>SUMIFS(topmanager!$D:$D,topmanager!$C:$C,rs_nova!$A698,topmanager!$A:$A,rs_nova!J$2)</f>
        <v>0</v>
      </c>
      <c r="K698" s="50">
        <f>SUMIFS(topmanager!$D:$D,topmanager!$C:$C,rs_nova!$A698,topmanager!$A:$A,rs_nova!K$2)+SUMIFS(topmanager!$D:$D,topmanager!$C:$C,rs_nova!$A698,topmanager!$A:$A,911)</f>
        <v>0</v>
      </c>
      <c r="L698" s="50">
        <f>SUMIFS(topmanager!$D:$D,topmanager!$C:$C,rs_nova!$A698,topmanager!$A:$A,rs_nova!L$2)</f>
        <v>0</v>
      </c>
      <c r="M698" s="50">
        <f>SUMIFS(topmanager!$D:$D,topmanager!$C:$C,rs_nova!$A698,topmanager!$A:$A,rs_nova!M$2)+SUMIFS(topmanager!$D:$D,topmanager!$C:$C,rs_nova!$A698,topmanager!$A:$A,908)+SUMIFS(topmanager!$D:$D,topmanager!$C:$C,rs_nova!$A698,topmanager!$A:$A,550)</f>
        <v>0</v>
      </c>
      <c r="N698" s="50">
        <f>SUMIFS(topmanager!$D:$D,topmanager!$C:$C,rs_nova!$A698,topmanager!$A:$A,rs_nova!N$2)</f>
        <v>0</v>
      </c>
      <c r="O698" s="51">
        <f t="shared" si="156"/>
        <v>0</v>
      </c>
      <c r="P698" s="50">
        <f>IFERROR(VLOOKUP($A698,total!$B$4:$AW$437,27,0),0)</f>
        <v>0</v>
      </c>
      <c r="Q698" s="50">
        <f>IFERROR(VLOOKUP($A698,total!$B$4:$AW$437,21,0),0)</f>
        <v>0</v>
      </c>
      <c r="R698" s="50">
        <f>IFERROR(VLOOKUP($A698,total!$B$4:$AW$437,25,0),0)+IFERROR(VLOOKUP($A698,total!$B$4:$AW$437,36,0),0)</f>
        <v>0</v>
      </c>
      <c r="S698" s="50">
        <f>IFERROR(VLOOKUP(A698,gympass!$A$2:$F$148,6,0),0)</f>
        <v>0</v>
      </c>
      <c r="T698" s="50">
        <f>IFERROR(VLOOKUP($A698,total!$B$4:$AW$437,42,0),0)</f>
        <v>0</v>
      </c>
      <c r="U698" s="50">
        <f>IFERROR(VLOOKUP($A698,total!$B$4:$AW$437,32,0),0)</f>
        <v>0</v>
      </c>
      <c r="V698" s="50">
        <f>IFERROR(VLOOKUP($A698,total!$B$4:$AW$437,28,0),0)</f>
        <v>0</v>
      </c>
      <c r="W698" s="50">
        <f>IFERROR(VLOOKUP($A698,total!$B$4:$AX$437,49,0),0)</f>
        <v>0</v>
      </c>
      <c r="X698" s="50"/>
      <c r="Y698" s="50">
        <f>IFERROR(VLOOKUP(A698,#REF!,4,0),0)</f>
        <v>0</v>
      </c>
      <c r="Z698" s="50">
        <f>IFERROR(VLOOKUP(B698,#REF!,8,0),0)</f>
        <v>0</v>
      </c>
      <c r="AA698" s="50">
        <f>IFERROR(VLOOKUP($A698,total!$B$4:$AW$437,45,0),0)</f>
        <v>0</v>
      </c>
      <c r="AB698" s="50">
        <f>IFERROR(VLOOKUP($A698,total!$B$4:$AW$437,48,0),0)</f>
        <v>0</v>
      </c>
      <c r="AC698" s="50">
        <f>IFERROR(VLOOKUP($A698,total!$B$4:$AB$437,19,0),0)</f>
        <v>0</v>
      </c>
      <c r="AD698" s="50">
        <f>IFERROR(VLOOKUP($A698,total!$B$4:$AB$437,10,0),0)</f>
        <v>0</v>
      </c>
      <c r="AE698" s="50">
        <f>IFERROR(VLOOKUP($A698,total!$B$4:$AB$437,13,0),0)-SUMIFS(topmanager!$D:$D,topmanager!$C:$C,rs_nova!$A702,topmanager!$A:$A,856)</f>
        <v>0</v>
      </c>
      <c r="AF698" s="50">
        <f>IFERROR(VLOOKUP($A698,total!$B$4:$AB$437,16,0),0)</f>
        <v>0</v>
      </c>
      <c r="AG698" s="50">
        <f>IFERROR(VLOOKUP($A698,total!$B$4:$AB$437,7,0),0)</f>
        <v>0</v>
      </c>
      <c r="AH698" s="50">
        <f>IFERROR(VLOOKUP($A698,total!$B$4:$AD$437,29,0),0)</f>
        <v>0</v>
      </c>
      <c r="AI698" s="50">
        <f>IFERROR(VLOOKUP(A698,total!$B$4:$AN$437,39,0),0)</f>
        <v>0</v>
      </c>
      <c r="AJ698" s="51">
        <f t="shared" si="157"/>
        <v>0</v>
      </c>
      <c r="AK698" s="50">
        <f t="shared" si="158"/>
        <v>0</v>
      </c>
      <c r="AL698" s="50">
        <f t="shared" si="159"/>
        <v>0</v>
      </c>
      <c r="AM698" s="50">
        <f t="shared" si="160"/>
        <v>0</v>
      </c>
      <c r="AN698" s="50" t="e">
        <f t="shared" si="169"/>
        <v>#REF!</v>
      </c>
      <c r="AO698" s="50" t="e">
        <f t="shared" si="169"/>
        <v>#REF!</v>
      </c>
      <c r="AP698" s="50" t="e">
        <f t="shared" si="169"/>
        <v>#REF!</v>
      </c>
      <c r="AQ698" s="50">
        <f>IFERROR(VLOOKUP(TEXT($A698,"000000"),[6]Página1!$A$8:$S$801,13,FALSE),0)</f>
        <v>0</v>
      </c>
      <c r="AR698" s="50">
        <f>IFERROR(VLOOKUP(TEXT($A698,"000000"),[6]Página1!$A$8:$S$801,16,FALSE),0)</f>
        <v>0</v>
      </c>
      <c r="AS698" s="50">
        <f>IFERROR(VLOOKUP(TEXT($A698,"000000"),[6]Página1!$A$8:$S$801,19,FALSE),0)</f>
        <v>0</v>
      </c>
      <c r="AT698" s="50">
        <f>IFERROR(VLOOKUP(TEXT($A698,"000000"),[7]Página1!$A$8:$R$814,12,FALSE),0)</f>
        <v>0</v>
      </c>
      <c r="AU698" s="50">
        <f>IFERROR(VLOOKUP(TEXT($A698,"000000"),[7]Página1!$A$8:$R$814,15,FALSE),0)</f>
        <v>0</v>
      </c>
      <c r="AV698" s="50">
        <f>IFERROR(VLOOKUP(TEXT($A698,"000000"),[7]Página1!$A$8:$R$814,18,FALSE),0)</f>
        <v>0</v>
      </c>
      <c r="AW698" s="50"/>
      <c r="AX698" s="51" t="e">
        <f t="shared" si="161"/>
        <v>#REF!</v>
      </c>
      <c r="AY698" s="51" t="e">
        <f t="shared" si="162"/>
        <v>#REF!</v>
      </c>
      <c r="AZ698" s="51" t="e">
        <f t="shared" si="163"/>
        <v>#REF!</v>
      </c>
      <c r="BA698" s="51" t="e">
        <f t="shared" si="164"/>
        <v>#REF!</v>
      </c>
      <c r="BB698" s="51">
        <f t="shared" si="165"/>
        <v>0</v>
      </c>
      <c r="BC698" s="51" t="e">
        <f t="shared" si="166"/>
        <v>#REF!</v>
      </c>
      <c r="BD698" s="51">
        <f t="shared" si="167"/>
        <v>0</v>
      </c>
      <c r="BE698" s="51">
        <f>IFERROR(VLOOKUP(A698,salario!A$2:P$91,11,FALSE),0)</f>
        <v>0</v>
      </c>
      <c r="BF698" s="51">
        <f>SUMIFS(topmanager!$D:$D,topmanager!$C:$C,rs_nova!$A698,topmanager!$A:$A,rs_nova!BF$2)</f>
        <v>0</v>
      </c>
      <c r="BG698" s="51">
        <f>SUMIFS(topmanager!$D:$D,topmanager!$C:$C,rs_nova!$A698,topmanager!$A:$A,rs_nova!BG$2)</f>
        <v>0</v>
      </c>
      <c r="BH698" s="51">
        <f>SUMIFS(topmanager!$D:$D,topmanager!$C:$C,rs_nova!$A698,topmanager!$A:$A,rs_nova!BH$2)</f>
        <v>0</v>
      </c>
      <c r="BI698" s="51">
        <f>SUMIFS(topmanager!$D:$D,topmanager!$C:$C,rs_nova!$A698,topmanager!$A:$A,rs_nova!BI$2)</f>
        <v>0</v>
      </c>
      <c r="BJ698" s="51">
        <f>SUMIFS(topmanager!$D:$D,topmanager!$C:$C,rs_nova!$A698,topmanager!$A:$A,rs_nova!BJ$2)+SUMIFS(topmanager!$D:$D,topmanager!$C:$C,rs_nova!$A698,topmanager!$A:$A,rs_nova!BJ$2+1)</f>
        <v>0</v>
      </c>
      <c r="BK698" s="51">
        <f>IFERROR(VLOOKUP(A698,[8]ferias!$C$4:$G$100,5,FALSE),0)</f>
        <v>0</v>
      </c>
      <c r="BL698" s="51">
        <f>SUMIFS(topmanager!$D:$D,topmanager!$C:$C,rs_nova!$A698,topmanager!$A:$A,rs_nova!BL$2)</f>
        <v>0</v>
      </c>
      <c r="BM698" s="51">
        <f>SUMIFS(topmanager!$D:$D,topmanager!$C:$C,rs_nova!$A698,topmanager!$A:$A,rs_nova!BM$2)+SUMIFS(topmanager!$D:$D,topmanager!$C:$C,rs_nova!$A702,topmanager!$A:$A,151)</f>
        <v>0</v>
      </c>
      <c r="BN698" s="51">
        <f t="shared" si="168"/>
        <v>0</v>
      </c>
    </row>
    <row r="699" spans="1:66">
      <c r="A699" s="47" t="e">
        <f>total!#REF!</f>
        <v>#REF!</v>
      </c>
      <c r="B699" s="47">
        <f t="shared" si="155"/>
        <v>0</v>
      </c>
      <c r="C699" s="48" t="e">
        <f>total!#REF!</f>
        <v>#REF!</v>
      </c>
      <c r="D699" s="49" t="str">
        <f>IFERROR(VLOOKUP(A699,salario!A$3:J$32,10,FALSE),"")</f>
        <v/>
      </c>
      <c r="E699" s="49" t="str">
        <f>IFERROR(IF(VLOOKUP(A699,salario!A$3:O$32,15,FALSE)="","",VLOOKUP(A699,salario!A$3:O$32,15,FALSE)),"")</f>
        <v/>
      </c>
      <c r="F699" s="47" t="str">
        <f>IFERROR(VLOOKUP(A699,[5]base_pessoal!$B$2:$P$1504,13,FALSE),"")</f>
        <v/>
      </c>
      <c r="G699" s="50">
        <f>IFERROR(VLOOKUP(A699,salario!A$2:P$91,11,FALSE),0)*B699/30</f>
        <v>0</v>
      </c>
      <c r="H699" s="50">
        <f>SUMIFS(topmanager!$D:$D,topmanager!$C:$C,rs_nova!$A699,topmanager!$A:$A,rs_nova!H$2)+SUMIFS(topmanager!$D:$D,topmanager!$C:$C,rs_nova!$A699,topmanager!$A:$A,63)</f>
        <v>0</v>
      </c>
      <c r="I699" s="50">
        <f>-SUMIFS(topmanager!$D:$D,topmanager!$C:$C,rs_nova!$A699,topmanager!$A:$A,rs_nova!I$2)</f>
        <v>0</v>
      </c>
      <c r="J699" s="50">
        <f>SUMIFS(topmanager!$D:$D,topmanager!$C:$C,rs_nova!$A699,topmanager!$A:$A,rs_nova!J$2)</f>
        <v>0</v>
      </c>
      <c r="K699" s="50">
        <f>SUMIFS(topmanager!$D:$D,topmanager!$C:$C,rs_nova!$A699,topmanager!$A:$A,rs_nova!K$2)+SUMIFS(topmanager!$D:$D,topmanager!$C:$C,rs_nova!$A699,topmanager!$A:$A,911)</f>
        <v>0</v>
      </c>
      <c r="L699" s="50">
        <f>SUMIFS(topmanager!$D:$D,topmanager!$C:$C,rs_nova!$A699,topmanager!$A:$A,rs_nova!L$2)</f>
        <v>0</v>
      </c>
      <c r="M699" s="50">
        <f>SUMIFS(topmanager!$D:$D,topmanager!$C:$C,rs_nova!$A699,topmanager!$A:$A,rs_nova!M$2)+SUMIFS(topmanager!$D:$D,topmanager!$C:$C,rs_nova!$A699,topmanager!$A:$A,908)+SUMIFS(topmanager!$D:$D,topmanager!$C:$C,rs_nova!$A699,topmanager!$A:$A,550)</f>
        <v>0</v>
      </c>
      <c r="N699" s="50">
        <f>SUMIFS(topmanager!$D:$D,topmanager!$C:$C,rs_nova!$A699,topmanager!$A:$A,rs_nova!N$2)</f>
        <v>0</v>
      </c>
      <c r="O699" s="51">
        <f t="shared" si="156"/>
        <v>0</v>
      </c>
      <c r="P699" s="50">
        <f>IFERROR(VLOOKUP($A699,total!$B$4:$AW$437,27,0),0)</f>
        <v>0</v>
      </c>
      <c r="Q699" s="50">
        <f>IFERROR(VLOOKUP($A699,total!$B$4:$AW$437,21,0),0)</f>
        <v>0</v>
      </c>
      <c r="R699" s="50">
        <f>IFERROR(VLOOKUP($A699,total!$B$4:$AW$437,25,0),0)+IFERROR(VLOOKUP($A699,total!$B$4:$AW$437,36,0),0)</f>
        <v>0</v>
      </c>
      <c r="S699" s="50">
        <f>IFERROR(VLOOKUP(A699,gympass!$A$2:$F$148,6,0),0)</f>
        <v>0</v>
      </c>
      <c r="T699" s="50">
        <f>IFERROR(VLOOKUP($A699,total!$B$4:$AW$437,42,0),0)</f>
        <v>0</v>
      </c>
      <c r="U699" s="50">
        <f>IFERROR(VLOOKUP($A699,total!$B$4:$AW$437,32,0),0)</f>
        <v>0</v>
      </c>
      <c r="V699" s="50">
        <f>IFERROR(VLOOKUP($A699,total!$B$4:$AW$437,28,0),0)</f>
        <v>0</v>
      </c>
      <c r="W699" s="50">
        <f>IFERROR(VLOOKUP($A699,total!$B$4:$AX$437,49,0),0)</f>
        <v>0</v>
      </c>
      <c r="X699" s="50"/>
      <c r="Y699" s="50">
        <f>IFERROR(VLOOKUP(A699,#REF!,4,0),0)</f>
        <v>0</v>
      </c>
      <c r="Z699" s="50">
        <f>IFERROR(VLOOKUP(B699,#REF!,8,0),0)</f>
        <v>0</v>
      </c>
      <c r="AA699" s="50">
        <f>IFERROR(VLOOKUP($A699,total!$B$4:$AW$437,45,0),0)</f>
        <v>0</v>
      </c>
      <c r="AB699" s="50">
        <f>IFERROR(VLOOKUP($A699,total!$B$4:$AW$437,48,0),0)</f>
        <v>0</v>
      </c>
      <c r="AC699" s="50">
        <f>IFERROR(VLOOKUP($A699,total!$B$4:$AB$437,19,0),0)</f>
        <v>0</v>
      </c>
      <c r="AD699" s="50">
        <f>IFERROR(VLOOKUP($A699,total!$B$4:$AB$437,10,0),0)</f>
        <v>0</v>
      </c>
      <c r="AE699" s="50">
        <f>IFERROR(VLOOKUP($A699,total!$B$4:$AB$437,13,0),0)-SUMIFS(topmanager!$D:$D,topmanager!$C:$C,rs_nova!$A703,topmanager!$A:$A,856)</f>
        <v>0</v>
      </c>
      <c r="AF699" s="50">
        <f>IFERROR(VLOOKUP($A699,total!$B$4:$AB$437,16,0),0)</f>
        <v>0</v>
      </c>
      <c r="AG699" s="50">
        <f>IFERROR(VLOOKUP($A699,total!$B$4:$AB$437,7,0),0)</f>
        <v>0</v>
      </c>
      <c r="AH699" s="50">
        <f>IFERROR(VLOOKUP($A699,total!$B$4:$AD$437,29,0),0)</f>
        <v>0</v>
      </c>
      <c r="AI699" s="50">
        <f>IFERROR(VLOOKUP(A699,total!$B$4:$AN$437,39,0),0)</f>
        <v>0</v>
      </c>
      <c r="AJ699" s="51">
        <f t="shared" si="157"/>
        <v>0</v>
      </c>
      <c r="AK699" s="50">
        <f t="shared" si="158"/>
        <v>0</v>
      </c>
      <c r="AL699" s="50">
        <f t="shared" si="159"/>
        <v>0</v>
      </c>
      <c r="AM699" s="50">
        <f t="shared" si="160"/>
        <v>0</v>
      </c>
      <c r="AN699" s="50" t="e">
        <f t="shared" si="169"/>
        <v>#REF!</v>
      </c>
      <c r="AO699" s="50" t="e">
        <f t="shared" si="169"/>
        <v>#REF!</v>
      </c>
      <c r="AP699" s="50" t="e">
        <f t="shared" si="169"/>
        <v>#REF!</v>
      </c>
      <c r="AQ699" s="50">
        <f>IFERROR(VLOOKUP(TEXT($A699,"000000"),[6]Página1!$A$8:$S$801,13,FALSE),0)</f>
        <v>0</v>
      </c>
      <c r="AR699" s="50">
        <f>IFERROR(VLOOKUP(TEXT($A699,"000000"),[6]Página1!$A$8:$S$801,16,FALSE),0)</f>
        <v>0</v>
      </c>
      <c r="AS699" s="50">
        <f>IFERROR(VLOOKUP(TEXT($A699,"000000"),[6]Página1!$A$8:$S$801,19,FALSE),0)</f>
        <v>0</v>
      </c>
      <c r="AT699" s="50">
        <f>IFERROR(VLOOKUP(TEXT($A699,"000000"),[7]Página1!$A$8:$R$814,12,FALSE),0)</f>
        <v>0</v>
      </c>
      <c r="AU699" s="50">
        <f>IFERROR(VLOOKUP(TEXT($A699,"000000"),[7]Página1!$A$8:$R$814,15,FALSE),0)</f>
        <v>0</v>
      </c>
      <c r="AV699" s="50">
        <f>IFERROR(VLOOKUP(TEXT($A699,"000000"),[7]Página1!$A$8:$R$814,18,FALSE),0)</f>
        <v>0</v>
      </c>
      <c r="AW699" s="50"/>
      <c r="AX699" s="51" t="e">
        <f t="shared" si="161"/>
        <v>#REF!</v>
      </c>
      <c r="AY699" s="51" t="e">
        <f t="shared" si="162"/>
        <v>#REF!</v>
      </c>
      <c r="AZ699" s="51" t="e">
        <f t="shared" si="163"/>
        <v>#REF!</v>
      </c>
      <c r="BA699" s="51" t="e">
        <f t="shared" si="164"/>
        <v>#REF!</v>
      </c>
      <c r="BB699" s="51">
        <f t="shared" si="165"/>
        <v>0</v>
      </c>
      <c r="BC699" s="51" t="e">
        <f t="shared" si="166"/>
        <v>#REF!</v>
      </c>
      <c r="BD699" s="51">
        <f t="shared" si="167"/>
        <v>0</v>
      </c>
      <c r="BE699" s="51">
        <f>IFERROR(VLOOKUP(A699,salario!A$2:P$91,11,FALSE),0)</f>
        <v>0</v>
      </c>
      <c r="BF699" s="51">
        <f>SUMIFS(topmanager!$D:$D,topmanager!$C:$C,rs_nova!$A699,topmanager!$A:$A,rs_nova!BF$2)</f>
        <v>0</v>
      </c>
      <c r="BG699" s="51">
        <f>SUMIFS(topmanager!$D:$D,topmanager!$C:$C,rs_nova!$A699,topmanager!$A:$A,rs_nova!BG$2)</f>
        <v>0</v>
      </c>
      <c r="BH699" s="51">
        <f>SUMIFS(topmanager!$D:$D,topmanager!$C:$C,rs_nova!$A699,topmanager!$A:$A,rs_nova!BH$2)</f>
        <v>0</v>
      </c>
      <c r="BI699" s="51">
        <f>SUMIFS(topmanager!$D:$D,topmanager!$C:$C,rs_nova!$A699,topmanager!$A:$A,rs_nova!BI$2)</f>
        <v>0</v>
      </c>
      <c r="BJ699" s="51">
        <f>SUMIFS(topmanager!$D:$D,topmanager!$C:$C,rs_nova!$A699,topmanager!$A:$A,rs_nova!BJ$2)+SUMIFS(topmanager!$D:$D,topmanager!$C:$C,rs_nova!$A699,topmanager!$A:$A,rs_nova!BJ$2+1)</f>
        <v>0</v>
      </c>
      <c r="BK699" s="51">
        <f>IFERROR(VLOOKUP(A699,[8]ferias!$C$4:$G$100,5,FALSE),0)</f>
        <v>0</v>
      </c>
      <c r="BL699" s="51">
        <f>SUMIFS(topmanager!$D:$D,topmanager!$C:$C,rs_nova!$A699,topmanager!$A:$A,rs_nova!BL$2)</f>
        <v>0</v>
      </c>
      <c r="BM699" s="51">
        <f>SUMIFS(topmanager!$D:$D,topmanager!$C:$C,rs_nova!$A699,topmanager!$A:$A,rs_nova!BM$2)+SUMIFS(topmanager!$D:$D,topmanager!$C:$C,rs_nova!$A703,topmanager!$A:$A,151)</f>
        <v>0</v>
      </c>
      <c r="BN699" s="51">
        <f t="shared" si="168"/>
        <v>0</v>
      </c>
    </row>
    <row r="700" spans="1:66">
      <c r="A700" s="47" t="e">
        <f>total!#REF!</f>
        <v>#REF!</v>
      </c>
      <c r="B700" s="47">
        <f t="shared" si="155"/>
        <v>0</v>
      </c>
      <c r="C700" s="48" t="e">
        <f>total!#REF!</f>
        <v>#REF!</v>
      </c>
      <c r="D700" s="49" t="str">
        <f>IFERROR(VLOOKUP(A700,salario!A$3:J$32,10,FALSE),"")</f>
        <v/>
      </c>
      <c r="E700" s="49" t="str">
        <f>IFERROR(IF(VLOOKUP(A700,salario!A$3:O$32,15,FALSE)="","",VLOOKUP(A700,salario!A$3:O$32,15,FALSE)),"")</f>
        <v/>
      </c>
      <c r="F700" s="47" t="str">
        <f>IFERROR(VLOOKUP(A700,[5]base_pessoal!$B$2:$P$1504,13,FALSE),"")</f>
        <v/>
      </c>
      <c r="G700" s="50">
        <f>IFERROR(VLOOKUP(A700,salario!A$2:P$91,11,FALSE),0)*B700/30</f>
        <v>0</v>
      </c>
      <c r="H700" s="50">
        <f>SUMIFS(topmanager!$D:$D,topmanager!$C:$C,rs_nova!$A700,topmanager!$A:$A,rs_nova!H$2)+SUMIFS(topmanager!$D:$D,topmanager!$C:$C,rs_nova!$A700,topmanager!$A:$A,63)</f>
        <v>0</v>
      </c>
      <c r="I700" s="50">
        <f>-SUMIFS(topmanager!$D:$D,topmanager!$C:$C,rs_nova!$A700,topmanager!$A:$A,rs_nova!I$2)</f>
        <v>0</v>
      </c>
      <c r="J700" s="50">
        <f>SUMIFS(topmanager!$D:$D,topmanager!$C:$C,rs_nova!$A700,topmanager!$A:$A,rs_nova!J$2)</f>
        <v>0</v>
      </c>
      <c r="K700" s="50">
        <f>SUMIFS(topmanager!$D:$D,topmanager!$C:$C,rs_nova!$A700,topmanager!$A:$A,rs_nova!K$2)+SUMIFS(topmanager!$D:$D,topmanager!$C:$C,rs_nova!$A700,topmanager!$A:$A,911)</f>
        <v>0</v>
      </c>
      <c r="L700" s="50">
        <f>SUMIFS(topmanager!$D:$D,topmanager!$C:$C,rs_nova!$A700,topmanager!$A:$A,rs_nova!L$2)</f>
        <v>0</v>
      </c>
      <c r="M700" s="50">
        <f>SUMIFS(topmanager!$D:$D,topmanager!$C:$C,rs_nova!$A700,topmanager!$A:$A,rs_nova!M$2)+SUMIFS(topmanager!$D:$D,topmanager!$C:$C,rs_nova!$A700,topmanager!$A:$A,908)+SUMIFS(topmanager!$D:$D,topmanager!$C:$C,rs_nova!$A700,topmanager!$A:$A,550)</f>
        <v>0</v>
      </c>
      <c r="N700" s="50">
        <f>SUMIFS(topmanager!$D:$D,topmanager!$C:$C,rs_nova!$A700,topmanager!$A:$A,rs_nova!N$2)</f>
        <v>0</v>
      </c>
      <c r="O700" s="51">
        <f t="shared" si="156"/>
        <v>0</v>
      </c>
      <c r="P700" s="50">
        <f>IFERROR(VLOOKUP($A700,total!$B$4:$AW$437,27,0),0)</f>
        <v>0</v>
      </c>
      <c r="Q700" s="50">
        <f>IFERROR(VLOOKUP($A700,total!$B$4:$AW$437,21,0),0)</f>
        <v>0</v>
      </c>
      <c r="R700" s="50">
        <f>IFERROR(VLOOKUP($A700,total!$B$4:$AW$437,25,0),0)+IFERROR(VLOOKUP($A700,total!$B$4:$AW$437,36,0),0)</f>
        <v>0</v>
      </c>
      <c r="S700" s="50">
        <f>IFERROR(VLOOKUP(A700,gympass!$A$2:$F$148,6,0),0)</f>
        <v>0</v>
      </c>
      <c r="T700" s="50">
        <f>IFERROR(VLOOKUP($A700,total!$B$4:$AW$437,42,0),0)</f>
        <v>0</v>
      </c>
      <c r="U700" s="50">
        <f>IFERROR(VLOOKUP($A700,total!$B$4:$AW$437,32,0),0)</f>
        <v>0</v>
      </c>
      <c r="V700" s="50">
        <f>IFERROR(VLOOKUP($A700,total!$B$4:$AW$437,28,0),0)</f>
        <v>0</v>
      </c>
      <c r="W700" s="50">
        <f>IFERROR(VLOOKUP($A700,total!$B$4:$AX$437,49,0),0)</f>
        <v>0</v>
      </c>
      <c r="X700" s="50"/>
      <c r="Y700" s="50">
        <f>IFERROR(VLOOKUP(A700,#REF!,4,0),0)</f>
        <v>0</v>
      </c>
      <c r="Z700" s="50">
        <f>IFERROR(VLOOKUP(B700,#REF!,8,0),0)</f>
        <v>0</v>
      </c>
      <c r="AA700" s="50">
        <f>IFERROR(VLOOKUP($A700,total!$B$4:$AW$437,45,0),0)</f>
        <v>0</v>
      </c>
      <c r="AB700" s="50">
        <f>IFERROR(VLOOKUP($A700,total!$B$4:$AW$437,48,0),0)</f>
        <v>0</v>
      </c>
      <c r="AC700" s="50">
        <f>IFERROR(VLOOKUP($A700,total!$B$4:$AB$437,19,0),0)</f>
        <v>0</v>
      </c>
      <c r="AD700" s="50">
        <f>IFERROR(VLOOKUP($A700,total!$B$4:$AB$437,10,0),0)</f>
        <v>0</v>
      </c>
      <c r="AE700" s="50">
        <f>IFERROR(VLOOKUP($A700,total!$B$4:$AB$437,13,0),0)-SUMIFS(topmanager!$D:$D,topmanager!$C:$C,rs_nova!$A704,topmanager!$A:$A,856)</f>
        <v>0</v>
      </c>
      <c r="AF700" s="50">
        <f>IFERROR(VLOOKUP($A700,total!$B$4:$AB$437,16,0),0)</f>
        <v>0</v>
      </c>
      <c r="AG700" s="50">
        <f>IFERROR(VLOOKUP($A700,total!$B$4:$AB$437,7,0),0)</f>
        <v>0</v>
      </c>
      <c r="AH700" s="50">
        <f>IFERROR(VLOOKUP($A700,total!$B$4:$AD$437,29,0),0)</f>
        <v>0</v>
      </c>
      <c r="AI700" s="50">
        <f>IFERROR(VLOOKUP(A700,total!$B$4:$AN$437,39,0),0)</f>
        <v>0</v>
      </c>
      <c r="AJ700" s="51">
        <f t="shared" si="157"/>
        <v>0</v>
      </c>
      <c r="AK700" s="50">
        <f t="shared" si="158"/>
        <v>0</v>
      </c>
      <c r="AL700" s="50">
        <f t="shared" si="159"/>
        <v>0</v>
      </c>
      <c r="AM700" s="50">
        <f t="shared" si="160"/>
        <v>0</v>
      </c>
      <c r="AN700" s="50" t="e">
        <f t="shared" si="169"/>
        <v>#REF!</v>
      </c>
      <c r="AO700" s="50" t="e">
        <f t="shared" si="169"/>
        <v>#REF!</v>
      </c>
      <c r="AP700" s="50" t="e">
        <f t="shared" si="169"/>
        <v>#REF!</v>
      </c>
      <c r="AQ700" s="50">
        <f>IFERROR(VLOOKUP(TEXT($A700,"000000"),[6]Página1!$A$8:$S$801,13,FALSE),0)</f>
        <v>0</v>
      </c>
      <c r="AR700" s="50">
        <f>IFERROR(VLOOKUP(TEXT($A700,"000000"),[6]Página1!$A$8:$S$801,16,FALSE),0)</f>
        <v>0</v>
      </c>
      <c r="AS700" s="50">
        <f>IFERROR(VLOOKUP(TEXT($A700,"000000"),[6]Página1!$A$8:$S$801,19,FALSE),0)</f>
        <v>0</v>
      </c>
      <c r="AT700" s="50">
        <f>IFERROR(VLOOKUP(TEXT($A700,"000000"),[7]Página1!$A$8:$R$814,12,FALSE),0)</f>
        <v>0</v>
      </c>
      <c r="AU700" s="50">
        <f>IFERROR(VLOOKUP(TEXT($A700,"000000"),[7]Página1!$A$8:$R$814,15,FALSE),0)</f>
        <v>0</v>
      </c>
      <c r="AV700" s="50">
        <f>IFERROR(VLOOKUP(TEXT($A700,"000000"),[7]Página1!$A$8:$R$814,18,FALSE),0)</f>
        <v>0</v>
      </c>
      <c r="AW700" s="50"/>
      <c r="AX700" s="51" t="e">
        <f t="shared" si="161"/>
        <v>#REF!</v>
      </c>
      <c r="AY700" s="51" t="e">
        <f t="shared" si="162"/>
        <v>#REF!</v>
      </c>
      <c r="AZ700" s="51" t="e">
        <f t="shared" si="163"/>
        <v>#REF!</v>
      </c>
      <c r="BA700" s="51" t="e">
        <f t="shared" si="164"/>
        <v>#REF!</v>
      </c>
      <c r="BB700" s="51">
        <f t="shared" si="165"/>
        <v>0</v>
      </c>
      <c r="BC700" s="51" t="e">
        <f t="shared" si="166"/>
        <v>#REF!</v>
      </c>
      <c r="BD700" s="51">
        <f t="shared" si="167"/>
        <v>0</v>
      </c>
      <c r="BE700" s="51">
        <f>IFERROR(VLOOKUP(A700,salario!A$2:P$91,11,FALSE),0)</f>
        <v>0</v>
      </c>
      <c r="BF700" s="51">
        <f>SUMIFS(topmanager!$D:$D,topmanager!$C:$C,rs_nova!$A700,topmanager!$A:$A,rs_nova!BF$2)</f>
        <v>0</v>
      </c>
      <c r="BG700" s="51">
        <f>SUMIFS(topmanager!$D:$D,topmanager!$C:$C,rs_nova!$A700,topmanager!$A:$A,rs_nova!BG$2)</f>
        <v>0</v>
      </c>
      <c r="BH700" s="51">
        <f>SUMIFS(topmanager!$D:$D,topmanager!$C:$C,rs_nova!$A700,topmanager!$A:$A,rs_nova!BH$2)</f>
        <v>0</v>
      </c>
      <c r="BI700" s="51">
        <f>SUMIFS(topmanager!$D:$D,topmanager!$C:$C,rs_nova!$A700,topmanager!$A:$A,rs_nova!BI$2)</f>
        <v>0</v>
      </c>
      <c r="BJ700" s="51">
        <f>SUMIFS(topmanager!$D:$D,topmanager!$C:$C,rs_nova!$A700,topmanager!$A:$A,rs_nova!BJ$2)+SUMIFS(topmanager!$D:$D,topmanager!$C:$C,rs_nova!$A700,topmanager!$A:$A,rs_nova!BJ$2+1)</f>
        <v>0</v>
      </c>
      <c r="BK700" s="51">
        <f>IFERROR(VLOOKUP(A700,[8]ferias!$C$4:$G$100,5,FALSE),0)</f>
        <v>0</v>
      </c>
      <c r="BL700" s="51">
        <f>SUMIFS(topmanager!$D:$D,topmanager!$C:$C,rs_nova!$A700,topmanager!$A:$A,rs_nova!BL$2)</f>
        <v>0</v>
      </c>
      <c r="BM700" s="51">
        <f>SUMIFS(topmanager!$D:$D,topmanager!$C:$C,rs_nova!$A700,topmanager!$A:$A,rs_nova!BM$2)+SUMIFS(topmanager!$D:$D,topmanager!$C:$C,rs_nova!$A704,topmanager!$A:$A,151)</f>
        <v>0</v>
      </c>
      <c r="BN700" s="51">
        <f t="shared" si="168"/>
        <v>0</v>
      </c>
    </row>
    <row r="701" spans="1:66">
      <c r="A701" s="47" t="e">
        <f>total!#REF!</f>
        <v>#REF!</v>
      </c>
      <c r="B701" s="47">
        <f t="shared" si="155"/>
        <v>0</v>
      </c>
      <c r="C701" s="48" t="e">
        <f>total!#REF!</f>
        <v>#REF!</v>
      </c>
      <c r="D701" s="49" t="str">
        <f>IFERROR(VLOOKUP(A701,salario!A$3:J$32,10,FALSE),"")</f>
        <v/>
      </c>
      <c r="E701" s="49" t="str">
        <f>IFERROR(IF(VLOOKUP(A701,salario!A$3:O$32,15,FALSE)="","",VLOOKUP(A701,salario!A$3:O$32,15,FALSE)),"")</f>
        <v/>
      </c>
      <c r="F701" s="47" t="str">
        <f>IFERROR(VLOOKUP(A701,[5]base_pessoal!$B$2:$P$1504,13,FALSE),"")</f>
        <v/>
      </c>
      <c r="G701" s="50">
        <f>IFERROR(VLOOKUP(A701,salario!A$2:P$91,11,FALSE),0)*B701/30</f>
        <v>0</v>
      </c>
      <c r="H701" s="50">
        <f>SUMIFS(topmanager!$D:$D,topmanager!$C:$C,rs_nova!$A701,topmanager!$A:$A,rs_nova!H$2)+SUMIFS(topmanager!$D:$D,topmanager!$C:$C,rs_nova!$A701,topmanager!$A:$A,63)</f>
        <v>0</v>
      </c>
      <c r="I701" s="50">
        <f>-SUMIFS(topmanager!$D:$D,topmanager!$C:$C,rs_nova!$A701,topmanager!$A:$A,rs_nova!I$2)</f>
        <v>0</v>
      </c>
      <c r="J701" s="50">
        <f>SUMIFS(topmanager!$D:$D,topmanager!$C:$C,rs_nova!$A701,topmanager!$A:$A,rs_nova!J$2)</f>
        <v>0</v>
      </c>
      <c r="K701" s="50">
        <f>SUMIFS(topmanager!$D:$D,topmanager!$C:$C,rs_nova!$A701,topmanager!$A:$A,rs_nova!K$2)+SUMIFS(topmanager!$D:$D,topmanager!$C:$C,rs_nova!$A701,topmanager!$A:$A,911)</f>
        <v>0</v>
      </c>
      <c r="L701" s="50">
        <f>SUMIFS(topmanager!$D:$D,topmanager!$C:$C,rs_nova!$A701,topmanager!$A:$A,rs_nova!L$2)</f>
        <v>0</v>
      </c>
      <c r="M701" s="50">
        <f>SUMIFS(topmanager!$D:$D,topmanager!$C:$C,rs_nova!$A701,topmanager!$A:$A,rs_nova!M$2)+SUMIFS(topmanager!$D:$D,topmanager!$C:$C,rs_nova!$A701,topmanager!$A:$A,908)+SUMIFS(topmanager!$D:$D,topmanager!$C:$C,rs_nova!$A701,topmanager!$A:$A,550)</f>
        <v>0</v>
      </c>
      <c r="N701" s="50">
        <f>SUMIFS(topmanager!$D:$D,topmanager!$C:$C,rs_nova!$A701,topmanager!$A:$A,rs_nova!N$2)</f>
        <v>0</v>
      </c>
      <c r="O701" s="51">
        <f t="shared" si="156"/>
        <v>0</v>
      </c>
      <c r="P701" s="50">
        <f>IFERROR(VLOOKUP($A701,total!$B$4:$AW$437,27,0),0)</f>
        <v>0</v>
      </c>
      <c r="Q701" s="50">
        <f>IFERROR(VLOOKUP($A701,total!$B$4:$AW$437,21,0),0)</f>
        <v>0</v>
      </c>
      <c r="R701" s="50">
        <f>IFERROR(VLOOKUP($A701,total!$B$4:$AW$437,25,0),0)+IFERROR(VLOOKUP($A701,total!$B$4:$AW$437,36,0),0)</f>
        <v>0</v>
      </c>
      <c r="S701" s="50">
        <f>IFERROR(VLOOKUP(A701,gympass!$A$2:$F$148,6,0),0)</f>
        <v>0</v>
      </c>
      <c r="T701" s="50">
        <f>IFERROR(VLOOKUP($A701,total!$B$4:$AW$437,42,0),0)</f>
        <v>0</v>
      </c>
      <c r="U701" s="50">
        <f>IFERROR(VLOOKUP($A701,total!$B$4:$AW$437,32,0),0)</f>
        <v>0</v>
      </c>
      <c r="V701" s="50">
        <f>IFERROR(VLOOKUP($A701,total!$B$4:$AW$437,28,0),0)</f>
        <v>0</v>
      </c>
      <c r="W701" s="50">
        <f>IFERROR(VLOOKUP($A701,total!$B$4:$AX$437,49,0),0)</f>
        <v>0</v>
      </c>
      <c r="X701" s="50"/>
      <c r="Y701" s="50">
        <f>IFERROR(VLOOKUP(A701,#REF!,4,0),0)</f>
        <v>0</v>
      </c>
      <c r="Z701" s="50">
        <f>IFERROR(VLOOKUP(B701,#REF!,8,0),0)</f>
        <v>0</v>
      </c>
      <c r="AA701" s="50">
        <f>IFERROR(VLOOKUP($A701,total!$B$4:$AW$437,45,0),0)</f>
        <v>0</v>
      </c>
      <c r="AB701" s="50">
        <f>IFERROR(VLOOKUP($A701,total!$B$4:$AW$437,48,0),0)</f>
        <v>0</v>
      </c>
      <c r="AC701" s="50">
        <f>IFERROR(VLOOKUP($A701,total!$B$4:$AB$437,19,0),0)</f>
        <v>0</v>
      </c>
      <c r="AD701" s="50">
        <f>IFERROR(VLOOKUP($A701,total!$B$4:$AB$437,10,0),0)</f>
        <v>0</v>
      </c>
      <c r="AE701" s="50">
        <f>IFERROR(VLOOKUP($A701,total!$B$4:$AB$437,13,0),0)-SUMIFS(topmanager!$D:$D,topmanager!$C:$C,rs_nova!$A705,topmanager!$A:$A,856)</f>
        <v>0</v>
      </c>
      <c r="AF701" s="50">
        <f>IFERROR(VLOOKUP($A701,total!$B$4:$AB$437,16,0),0)</f>
        <v>0</v>
      </c>
      <c r="AG701" s="50">
        <f>IFERROR(VLOOKUP($A701,total!$B$4:$AB$437,7,0),0)</f>
        <v>0</v>
      </c>
      <c r="AH701" s="50">
        <f>IFERROR(VLOOKUP($A701,total!$B$4:$AD$437,29,0),0)</f>
        <v>0</v>
      </c>
      <c r="AI701" s="50">
        <f>IFERROR(VLOOKUP(A701,total!$B$4:$AN$437,39,0),0)</f>
        <v>0</v>
      </c>
      <c r="AJ701" s="51">
        <f t="shared" si="157"/>
        <v>0</v>
      </c>
      <c r="AK701" s="50">
        <f t="shared" si="158"/>
        <v>0</v>
      </c>
      <c r="AL701" s="50">
        <f t="shared" si="159"/>
        <v>0</v>
      </c>
      <c r="AM701" s="50">
        <f t="shared" si="160"/>
        <v>0</v>
      </c>
      <c r="AN701" s="50" t="e">
        <f t="shared" si="169"/>
        <v>#REF!</v>
      </c>
      <c r="AO701" s="50" t="e">
        <f t="shared" si="169"/>
        <v>#REF!</v>
      </c>
      <c r="AP701" s="50" t="e">
        <f t="shared" si="169"/>
        <v>#REF!</v>
      </c>
      <c r="AQ701" s="50">
        <f>IFERROR(VLOOKUP(TEXT($A701,"000000"),[6]Página1!$A$8:$S$801,13,FALSE),0)</f>
        <v>0</v>
      </c>
      <c r="AR701" s="50">
        <f>IFERROR(VLOOKUP(TEXT($A701,"000000"),[6]Página1!$A$8:$S$801,16,FALSE),0)</f>
        <v>0</v>
      </c>
      <c r="AS701" s="50">
        <f>IFERROR(VLOOKUP(TEXT($A701,"000000"),[6]Página1!$A$8:$S$801,19,FALSE),0)</f>
        <v>0</v>
      </c>
      <c r="AT701" s="50">
        <f>IFERROR(VLOOKUP(TEXT($A701,"000000"),[7]Página1!$A$8:$R$814,12,FALSE),0)</f>
        <v>0</v>
      </c>
      <c r="AU701" s="50">
        <f>IFERROR(VLOOKUP(TEXT($A701,"000000"),[7]Página1!$A$8:$R$814,15,FALSE),0)</f>
        <v>0</v>
      </c>
      <c r="AV701" s="50">
        <f>IFERROR(VLOOKUP(TEXT($A701,"000000"),[7]Página1!$A$8:$R$814,18,FALSE),0)</f>
        <v>0</v>
      </c>
      <c r="AW701" s="50"/>
      <c r="AX701" s="51" t="e">
        <f t="shared" si="161"/>
        <v>#REF!</v>
      </c>
      <c r="AY701" s="51" t="e">
        <f t="shared" si="162"/>
        <v>#REF!</v>
      </c>
      <c r="AZ701" s="51" t="e">
        <f t="shared" si="163"/>
        <v>#REF!</v>
      </c>
      <c r="BA701" s="51" t="e">
        <f t="shared" si="164"/>
        <v>#REF!</v>
      </c>
      <c r="BB701" s="51">
        <f t="shared" si="165"/>
        <v>0</v>
      </c>
      <c r="BC701" s="51" t="e">
        <f t="shared" si="166"/>
        <v>#REF!</v>
      </c>
      <c r="BD701" s="51">
        <f t="shared" si="167"/>
        <v>0</v>
      </c>
      <c r="BE701" s="51">
        <f>IFERROR(VLOOKUP(A701,salario!A$2:P$91,11,FALSE),0)</f>
        <v>0</v>
      </c>
      <c r="BF701" s="51">
        <f>SUMIFS(topmanager!$D:$D,topmanager!$C:$C,rs_nova!$A701,topmanager!$A:$A,rs_nova!BF$2)</f>
        <v>0</v>
      </c>
      <c r="BG701" s="51">
        <f>SUMIFS(topmanager!$D:$D,topmanager!$C:$C,rs_nova!$A701,topmanager!$A:$A,rs_nova!BG$2)</f>
        <v>0</v>
      </c>
      <c r="BH701" s="51">
        <f>SUMIFS(topmanager!$D:$D,topmanager!$C:$C,rs_nova!$A701,topmanager!$A:$A,rs_nova!BH$2)</f>
        <v>0</v>
      </c>
      <c r="BI701" s="51">
        <f>SUMIFS(topmanager!$D:$D,topmanager!$C:$C,rs_nova!$A701,topmanager!$A:$A,rs_nova!BI$2)</f>
        <v>0</v>
      </c>
      <c r="BJ701" s="51">
        <f>SUMIFS(topmanager!$D:$D,topmanager!$C:$C,rs_nova!$A701,topmanager!$A:$A,rs_nova!BJ$2)+SUMIFS(topmanager!$D:$D,topmanager!$C:$C,rs_nova!$A701,topmanager!$A:$A,rs_nova!BJ$2+1)</f>
        <v>0</v>
      </c>
      <c r="BK701" s="51">
        <f>IFERROR(VLOOKUP(A701,[8]ferias!$C$4:$G$100,5,FALSE),0)</f>
        <v>0</v>
      </c>
      <c r="BL701" s="51">
        <f>SUMIFS(topmanager!$D:$D,topmanager!$C:$C,rs_nova!$A701,topmanager!$A:$A,rs_nova!BL$2)</f>
        <v>0</v>
      </c>
      <c r="BM701" s="51">
        <f>SUMIFS(topmanager!$D:$D,topmanager!$C:$C,rs_nova!$A701,topmanager!$A:$A,rs_nova!BM$2)+SUMIFS(topmanager!$D:$D,topmanager!$C:$C,rs_nova!$A705,topmanager!$A:$A,151)</f>
        <v>0</v>
      </c>
      <c r="BN701" s="51">
        <f t="shared" si="168"/>
        <v>0</v>
      </c>
    </row>
    <row r="702" spans="1:66">
      <c r="A702" s="47" t="e">
        <f>total!#REF!</f>
        <v>#REF!</v>
      </c>
      <c r="B702" s="47">
        <f t="shared" si="155"/>
        <v>0</v>
      </c>
      <c r="C702" s="48" t="e">
        <f>total!#REF!</f>
        <v>#REF!</v>
      </c>
      <c r="D702" s="49" t="str">
        <f>IFERROR(VLOOKUP(A702,salario!A$3:J$32,10,FALSE),"")</f>
        <v/>
      </c>
      <c r="E702" s="49" t="str">
        <f>IFERROR(IF(VLOOKUP(A702,salario!A$3:O$32,15,FALSE)="","",VLOOKUP(A702,salario!A$3:O$32,15,FALSE)),"")</f>
        <v/>
      </c>
      <c r="F702" s="47" t="str">
        <f>IFERROR(VLOOKUP(A702,[5]base_pessoal!$B$2:$P$1504,13,FALSE),"")</f>
        <v/>
      </c>
      <c r="G702" s="50">
        <f>IFERROR(VLOOKUP(A702,salario!A$2:P$91,11,FALSE),0)*B702/30</f>
        <v>0</v>
      </c>
      <c r="H702" s="50">
        <f>SUMIFS(topmanager!$D:$D,topmanager!$C:$C,rs_nova!$A702,topmanager!$A:$A,rs_nova!H$2)+SUMIFS(topmanager!$D:$D,topmanager!$C:$C,rs_nova!$A702,topmanager!$A:$A,63)</f>
        <v>0</v>
      </c>
      <c r="I702" s="50">
        <f>-SUMIFS(topmanager!$D:$D,topmanager!$C:$C,rs_nova!$A702,topmanager!$A:$A,rs_nova!I$2)</f>
        <v>0</v>
      </c>
      <c r="J702" s="50">
        <f>SUMIFS(topmanager!$D:$D,topmanager!$C:$C,rs_nova!$A702,topmanager!$A:$A,rs_nova!J$2)</f>
        <v>0</v>
      </c>
      <c r="K702" s="50">
        <f>SUMIFS(topmanager!$D:$D,topmanager!$C:$C,rs_nova!$A702,topmanager!$A:$A,rs_nova!K$2)+SUMIFS(topmanager!$D:$D,topmanager!$C:$C,rs_nova!$A702,topmanager!$A:$A,911)</f>
        <v>0</v>
      </c>
      <c r="L702" s="50">
        <f>SUMIFS(topmanager!$D:$D,topmanager!$C:$C,rs_nova!$A702,topmanager!$A:$A,rs_nova!L$2)</f>
        <v>0</v>
      </c>
      <c r="M702" s="50">
        <f>SUMIFS(topmanager!$D:$D,topmanager!$C:$C,rs_nova!$A702,topmanager!$A:$A,rs_nova!M$2)+SUMIFS(topmanager!$D:$D,topmanager!$C:$C,rs_nova!$A702,topmanager!$A:$A,908)+SUMIFS(topmanager!$D:$D,topmanager!$C:$C,rs_nova!$A702,topmanager!$A:$A,550)</f>
        <v>0</v>
      </c>
      <c r="N702" s="50">
        <f>SUMIFS(topmanager!$D:$D,topmanager!$C:$C,rs_nova!$A702,topmanager!$A:$A,rs_nova!N$2)</f>
        <v>0</v>
      </c>
      <c r="O702" s="51">
        <f t="shared" si="156"/>
        <v>0</v>
      </c>
      <c r="P702" s="50">
        <f>IFERROR(VLOOKUP($A702,total!$B$4:$AW$437,27,0),0)</f>
        <v>0</v>
      </c>
      <c r="Q702" s="50">
        <f>IFERROR(VLOOKUP($A702,total!$B$4:$AW$437,21,0),0)</f>
        <v>0</v>
      </c>
      <c r="R702" s="50">
        <f>IFERROR(VLOOKUP($A702,total!$B$4:$AW$437,25,0),0)+IFERROR(VLOOKUP($A702,total!$B$4:$AW$437,36,0),0)</f>
        <v>0</v>
      </c>
      <c r="S702" s="50">
        <f>IFERROR(VLOOKUP(A702,gympass!$A$2:$F$148,6,0),0)</f>
        <v>0</v>
      </c>
      <c r="T702" s="50">
        <f>IFERROR(VLOOKUP($A702,total!$B$4:$AW$437,42,0),0)</f>
        <v>0</v>
      </c>
      <c r="U702" s="50">
        <f>IFERROR(VLOOKUP($A702,total!$B$4:$AW$437,32,0),0)</f>
        <v>0</v>
      </c>
      <c r="V702" s="50">
        <f>IFERROR(VLOOKUP($A702,total!$B$4:$AW$437,28,0),0)</f>
        <v>0</v>
      </c>
      <c r="W702" s="50">
        <f>IFERROR(VLOOKUP($A702,total!$B$4:$AX$437,49,0),0)</f>
        <v>0</v>
      </c>
      <c r="X702" s="50"/>
      <c r="Y702" s="50">
        <f>IFERROR(VLOOKUP(A702,#REF!,4,0),0)</f>
        <v>0</v>
      </c>
      <c r="Z702" s="50">
        <f>IFERROR(VLOOKUP(B702,#REF!,8,0),0)</f>
        <v>0</v>
      </c>
      <c r="AA702" s="50">
        <f>IFERROR(VLOOKUP($A702,total!$B$4:$AW$437,45,0),0)</f>
        <v>0</v>
      </c>
      <c r="AB702" s="50">
        <f>IFERROR(VLOOKUP($A702,total!$B$4:$AW$437,48,0),0)</f>
        <v>0</v>
      </c>
      <c r="AC702" s="50">
        <f>IFERROR(VLOOKUP($A702,total!$B$4:$AB$437,19,0),0)</f>
        <v>0</v>
      </c>
      <c r="AD702" s="50">
        <f>IFERROR(VLOOKUP($A702,total!$B$4:$AB$437,10,0),0)</f>
        <v>0</v>
      </c>
      <c r="AE702" s="50">
        <f>IFERROR(VLOOKUP($A702,total!$B$4:$AB$437,13,0),0)-SUMIFS(topmanager!$D:$D,topmanager!$C:$C,rs_nova!$A706,topmanager!$A:$A,856)</f>
        <v>0</v>
      </c>
      <c r="AF702" s="50">
        <f>IFERROR(VLOOKUP($A702,total!$B$4:$AB$437,16,0),0)</f>
        <v>0</v>
      </c>
      <c r="AG702" s="50">
        <f>IFERROR(VLOOKUP($A702,total!$B$4:$AB$437,7,0),0)</f>
        <v>0</v>
      </c>
      <c r="AH702" s="50">
        <f>IFERROR(VLOOKUP($A702,total!$B$4:$AD$437,29,0),0)</f>
        <v>0</v>
      </c>
      <c r="AI702" s="50">
        <f>IFERROR(VLOOKUP(A702,total!$B$4:$AN$437,39,0),0)</f>
        <v>0</v>
      </c>
      <c r="AJ702" s="51">
        <f t="shared" si="157"/>
        <v>0</v>
      </c>
      <c r="AK702" s="50">
        <f t="shared" si="158"/>
        <v>0</v>
      </c>
      <c r="AL702" s="50">
        <f t="shared" si="159"/>
        <v>0</v>
      </c>
      <c r="AM702" s="50">
        <f t="shared" si="160"/>
        <v>0</v>
      </c>
      <c r="AN702" s="50" t="e">
        <f t="shared" si="169"/>
        <v>#REF!</v>
      </c>
      <c r="AO702" s="50" t="e">
        <f t="shared" si="169"/>
        <v>#REF!</v>
      </c>
      <c r="AP702" s="50" t="e">
        <f t="shared" si="169"/>
        <v>#REF!</v>
      </c>
      <c r="AQ702" s="50">
        <f>IFERROR(VLOOKUP(TEXT($A702,"000000"),[6]Página1!$A$8:$S$801,13,FALSE),0)</f>
        <v>0</v>
      </c>
      <c r="AR702" s="50">
        <f>IFERROR(VLOOKUP(TEXT($A702,"000000"),[6]Página1!$A$8:$S$801,16,FALSE),0)</f>
        <v>0</v>
      </c>
      <c r="AS702" s="50">
        <f>IFERROR(VLOOKUP(TEXT($A702,"000000"),[6]Página1!$A$8:$S$801,19,FALSE),0)</f>
        <v>0</v>
      </c>
      <c r="AT702" s="50">
        <f>IFERROR(VLOOKUP(TEXT($A702,"000000"),[7]Página1!$A$8:$R$814,12,FALSE),0)</f>
        <v>0</v>
      </c>
      <c r="AU702" s="50">
        <f>IFERROR(VLOOKUP(TEXT($A702,"000000"),[7]Página1!$A$8:$R$814,15,FALSE),0)</f>
        <v>0</v>
      </c>
      <c r="AV702" s="50">
        <f>IFERROR(VLOOKUP(TEXT($A702,"000000"),[7]Página1!$A$8:$R$814,18,FALSE),0)</f>
        <v>0</v>
      </c>
      <c r="AW702" s="50"/>
      <c r="AX702" s="51" t="e">
        <f t="shared" si="161"/>
        <v>#REF!</v>
      </c>
      <c r="AY702" s="51" t="e">
        <f t="shared" si="162"/>
        <v>#REF!</v>
      </c>
      <c r="AZ702" s="51" t="e">
        <f t="shared" si="163"/>
        <v>#REF!</v>
      </c>
      <c r="BA702" s="51" t="e">
        <f t="shared" si="164"/>
        <v>#REF!</v>
      </c>
      <c r="BB702" s="51">
        <f t="shared" si="165"/>
        <v>0</v>
      </c>
      <c r="BC702" s="51" t="e">
        <f t="shared" si="166"/>
        <v>#REF!</v>
      </c>
      <c r="BD702" s="51">
        <f t="shared" si="167"/>
        <v>0</v>
      </c>
      <c r="BE702" s="51">
        <f>IFERROR(VLOOKUP(A702,salario!A$2:P$91,11,FALSE),0)</f>
        <v>0</v>
      </c>
      <c r="BF702" s="51">
        <f>SUMIFS(topmanager!$D:$D,topmanager!$C:$C,rs_nova!$A702,topmanager!$A:$A,rs_nova!BF$2)</f>
        <v>0</v>
      </c>
      <c r="BG702" s="51">
        <f>SUMIFS(topmanager!$D:$D,topmanager!$C:$C,rs_nova!$A702,topmanager!$A:$A,rs_nova!BG$2)</f>
        <v>0</v>
      </c>
      <c r="BH702" s="51">
        <f>SUMIFS(topmanager!$D:$D,topmanager!$C:$C,rs_nova!$A702,topmanager!$A:$A,rs_nova!BH$2)</f>
        <v>0</v>
      </c>
      <c r="BI702" s="51">
        <f>SUMIFS(topmanager!$D:$D,topmanager!$C:$C,rs_nova!$A702,topmanager!$A:$A,rs_nova!BI$2)</f>
        <v>0</v>
      </c>
      <c r="BJ702" s="51">
        <f>SUMIFS(topmanager!$D:$D,topmanager!$C:$C,rs_nova!$A702,topmanager!$A:$A,rs_nova!BJ$2)+SUMIFS(topmanager!$D:$D,topmanager!$C:$C,rs_nova!$A702,topmanager!$A:$A,rs_nova!BJ$2+1)</f>
        <v>0</v>
      </c>
      <c r="BK702" s="51">
        <f>IFERROR(VLOOKUP(A702,[8]ferias!$C$4:$G$100,5,FALSE),0)</f>
        <v>0</v>
      </c>
      <c r="BL702" s="51">
        <f>SUMIFS(topmanager!$D:$D,topmanager!$C:$C,rs_nova!$A702,topmanager!$A:$A,rs_nova!BL$2)</f>
        <v>0</v>
      </c>
      <c r="BM702" s="51">
        <f>SUMIFS(topmanager!$D:$D,topmanager!$C:$C,rs_nova!$A702,topmanager!$A:$A,rs_nova!BM$2)+SUMIFS(topmanager!$D:$D,topmanager!$C:$C,rs_nova!$A706,topmanager!$A:$A,151)</f>
        <v>0</v>
      </c>
      <c r="BN702" s="51">
        <f t="shared" si="168"/>
        <v>0</v>
      </c>
    </row>
    <row r="703" spans="1:66">
      <c r="A703" s="47" t="e">
        <f>total!#REF!</f>
        <v>#REF!</v>
      </c>
      <c r="B703" s="47">
        <f t="shared" si="155"/>
        <v>0</v>
      </c>
      <c r="C703" s="48" t="e">
        <f>total!#REF!</f>
        <v>#REF!</v>
      </c>
      <c r="D703" s="49" t="str">
        <f>IFERROR(VLOOKUP(A703,salario!A$3:J$32,10,FALSE),"")</f>
        <v/>
      </c>
      <c r="E703" s="49" t="str">
        <f>IFERROR(IF(VLOOKUP(A703,salario!A$3:O$32,15,FALSE)="","",VLOOKUP(A703,salario!A$3:O$32,15,FALSE)),"")</f>
        <v/>
      </c>
      <c r="F703" s="47" t="str">
        <f>IFERROR(VLOOKUP(A703,[5]base_pessoal!$B$2:$P$1504,13,FALSE),"")</f>
        <v/>
      </c>
      <c r="G703" s="50">
        <f>IFERROR(VLOOKUP(A703,salario!A$2:P$91,11,FALSE),0)*B703/30</f>
        <v>0</v>
      </c>
      <c r="H703" s="50">
        <f>SUMIFS(topmanager!$D:$D,topmanager!$C:$C,rs_nova!$A703,topmanager!$A:$A,rs_nova!H$2)+SUMIFS(topmanager!$D:$D,topmanager!$C:$C,rs_nova!$A703,topmanager!$A:$A,63)</f>
        <v>0</v>
      </c>
      <c r="I703" s="50">
        <f>-SUMIFS(topmanager!$D:$D,topmanager!$C:$C,rs_nova!$A703,topmanager!$A:$A,rs_nova!I$2)</f>
        <v>0</v>
      </c>
      <c r="J703" s="50">
        <f>SUMIFS(topmanager!$D:$D,topmanager!$C:$C,rs_nova!$A703,topmanager!$A:$A,rs_nova!J$2)</f>
        <v>0</v>
      </c>
      <c r="K703" s="50">
        <f>SUMIFS(topmanager!$D:$D,topmanager!$C:$C,rs_nova!$A703,topmanager!$A:$A,rs_nova!K$2)+SUMIFS(topmanager!$D:$D,topmanager!$C:$C,rs_nova!$A703,topmanager!$A:$A,911)</f>
        <v>0</v>
      </c>
      <c r="L703" s="50">
        <f>SUMIFS(topmanager!$D:$D,topmanager!$C:$C,rs_nova!$A703,topmanager!$A:$A,rs_nova!L$2)</f>
        <v>0</v>
      </c>
      <c r="M703" s="50">
        <f>SUMIFS(topmanager!$D:$D,topmanager!$C:$C,rs_nova!$A703,topmanager!$A:$A,rs_nova!M$2)+SUMIFS(topmanager!$D:$D,topmanager!$C:$C,rs_nova!$A703,topmanager!$A:$A,908)+SUMIFS(topmanager!$D:$D,topmanager!$C:$C,rs_nova!$A703,topmanager!$A:$A,550)</f>
        <v>0</v>
      </c>
      <c r="N703" s="50">
        <f>SUMIFS(topmanager!$D:$D,topmanager!$C:$C,rs_nova!$A703,topmanager!$A:$A,rs_nova!N$2)</f>
        <v>0</v>
      </c>
      <c r="O703" s="51">
        <f t="shared" si="156"/>
        <v>0</v>
      </c>
      <c r="P703" s="50">
        <f>IFERROR(VLOOKUP($A703,total!$B$4:$AW$437,27,0),0)</f>
        <v>0</v>
      </c>
      <c r="Q703" s="50">
        <f>IFERROR(VLOOKUP($A703,total!$B$4:$AW$437,21,0),0)</f>
        <v>0</v>
      </c>
      <c r="R703" s="50">
        <f>IFERROR(VLOOKUP($A703,total!$B$4:$AW$437,25,0),0)+IFERROR(VLOOKUP($A703,total!$B$4:$AW$437,36,0),0)</f>
        <v>0</v>
      </c>
      <c r="S703" s="50">
        <f>IFERROR(VLOOKUP(A703,gympass!$A$2:$F$148,6,0),0)</f>
        <v>0</v>
      </c>
      <c r="T703" s="50">
        <f>IFERROR(VLOOKUP($A703,total!$B$4:$AW$437,42,0),0)</f>
        <v>0</v>
      </c>
      <c r="U703" s="50">
        <f>IFERROR(VLOOKUP($A703,total!$B$4:$AW$437,32,0),0)</f>
        <v>0</v>
      </c>
      <c r="V703" s="50">
        <f>IFERROR(VLOOKUP($A703,total!$B$4:$AW$437,28,0),0)</f>
        <v>0</v>
      </c>
      <c r="W703" s="50">
        <f>IFERROR(VLOOKUP($A703,total!$B$4:$AX$437,49,0),0)</f>
        <v>0</v>
      </c>
      <c r="X703" s="50"/>
      <c r="Y703" s="50">
        <f>IFERROR(VLOOKUP(A703,#REF!,4,0),0)</f>
        <v>0</v>
      </c>
      <c r="Z703" s="50">
        <f>IFERROR(VLOOKUP(B703,#REF!,8,0),0)</f>
        <v>0</v>
      </c>
      <c r="AA703" s="50">
        <f>IFERROR(VLOOKUP($A703,total!$B$4:$AW$437,45,0),0)</f>
        <v>0</v>
      </c>
      <c r="AB703" s="50">
        <f>IFERROR(VLOOKUP($A703,total!$B$4:$AW$437,48,0),0)</f>
        <v>0</v>
      </c>
      <c r="AC703" s="50">
        <f>IFERROR(VLOOKUP($A703,total!$B$4:$AB$437,19,0),0)</f>
        <v>0</v>
      </c>
      <c r="AD703" s="50">
        <f>IFERROR(VLOOKUP($A703,total!$B$4:$AB$437,10,0),0)</f>
        <v>0</v>
      </c>
      <c r="AE703" s="50">
        <f>IFERROR(VLOOKUP($A703,total!$B$4:$AB$437,13,0),0)-SUMIFS(topmanager!$D:$D,topmanager!$C:$C,rs_nova!$A707,topmanager!$A:$A,856)</f>
        <v>0</v>
      </c>
      <c r="AF703" s="50">
        <f>IFERROR(VLOOKUP($A703,total!$B$4:$AB$437,16,0),0)</f>
        <v>0</v>
      </c>
      <c r="AG703" s="50">
        <f>IFERROR(VLOOKUP($A703,total!$B$4:$AB$437,7,0),0)</f>
        <v>0</v>
      </c>
      <c r="AH703" s="50">
        <f>IFERROR(VLOOKUP($A703,total!$B$4:$AD$437,29,0),0)</f>
        <v>0</v>
      </c>
      <c r="AI703" s="50">
        <f>IFERROR(VLOOKUP(A703,total!$B$4:$AN$437,39,0),0)</f>
        <v>0</v>
      </c>
      <c r="AJ703" s="51">
        <f t="shared" si="157"/>
        <v>0</v>
      </c>
      <c r="AK703" s="50">
        <f t="shared" si="158"/>
        <v>0</v>
      </c>
      <c r="AL703" s="50">
        <f t="shared" si="159"/>
        <v>0</v>
      </c>
      <c r="AM703" s="50">
        <f t="shared" si="160"/>
        <v>0</v>
      </c>
      <c r="AN703" s="50" t="e">
        <f t="shared" si="169"/>
        <v>#REF!</v>
      </c>
      <c r="AO703" s="50" t="e">
        <f t="shared" si="169"/>
        <v>#REF!</v>
      </c>
      <c r="AP703" s="50" t="e">
        <f t="shared" si="169"/>
        <v>#REF!</v>
      </c>
      <c r="AQ703" s="50">
        <f>IFERROR(VLOOKUP(TEXT($A703,"000000"),[6]Página1!$A$8:$S$801,13,FALSE),0)</f>
        <v>0</v>
      </c>
      <c r="AR703" s="50">
        <f>IFERROR(VLOOKUP(TEXT($A703,"000000"),[6]Página1!$A$8:$S$801,16,FALSE),0)</f>
        <v>0</v>
      </c>
      <c r="AS703" s="50">
        <f>IFERROR(VLOOKUP(TEXT($A703,"000000"),[6]Página1!$A$8:$S$801,19,FALSE),0)</f>
        <v>0</v>
      </c>
      <c r="AT703" s="50">
        <f>IFERROR(VLOOKUP(TEXT($A703,"000000"),[7]Página1!$A$8:$R$814,12,FALSE),0)</f>
        <v>0</v>
      </c>
      <c r="AU703" s="50">
        <f>IFERROR(VLOOKUP(TEXT($A703,"000000"),[7]Página1!$A$8:$R$814,15,FALSE),0)</f>
        <v>0</v>
      </c>
      <c r="AV703" s="50">
        <f>IFERROR(VLOOKUP(TEXT($A703,"000000"),[7]Página1!$A$8:$R$814,18,FALSE),0)</f>
        <v>0</v>
      </c>
      <c r="AW703" s="50"/>
      <c r="AX703" s="51" t="e">
        <f t="shared" si="161"/>
        <v>#REF!</v>
      </c>
      <c r="AY703" s="51" t="e">
        <f t="shared" si="162"/>
        <v>#REF!</v>
      </c>
      <c r="AZ703" s="51" t="e">
        <f t="shared" si="163"/>
        <v>#REF!</v>
      </c>
      <c r="BA703" s="51" t="e">
        <f t="shared" si="164"/>
        <v>#REF!</v>
      </c>
      <c r="BB703" s="51">
        <f t="shared" si="165"/>
        <v>0</v>
      </c>
      <c r="BC703" s="51" t="e">
        <f t="shared" si="166"/>
        <v>#REF!</v>
      </c>
      <c r="BD703" s="51">
        <f t="shared" si="167"/>
        <v>0</v>
      </c>
      <c r="BE703" s="51">
        <f>IFERROR(VLOOKUP(A703,salario!A$2:P$91,11,FALSE),0)</f>
        <v>0</v>
      </c>
      <c r="BF703" s="51">
        <f>SUMIFS(topmanager!$D:$D,topmanager!$C:$C,rs_nova!$A703,topmanager!$A:$A,rs_nova!BF$2)</f>
        <v>0</v>
      </c>
      <c r="BG703" s="51">
        <f>SUMIFS(topmanager!$D:$D,topmanager!$C:$C,rs_nova!$A703,topmanager!$A:$A,rs_nova!BG$2)</f>
        <v>0</v>
      </c>
      <c r="BH703" s="51">
        <f>SUMIFS(topmanager!$D:$D,topmanager!$C:$C,rs_nova!$A703,topmanager!$A:$A,rs_nova!BH$2)</f>
        <v>0</v>
      </c>
      <c r="BI703" s="51">
        <f>SUMIFS(topmanager!$D:$D,topmanager!$C:$C,rs_nova!$A703,topmanager!$A:$A,rs_nova!BI$2)</f>
        <v>0</v>
      </c>
      <c r="BJ703" s="51">
        <f>SUMIFS(topmanager!$D:$D,topmanager!$C:$C,rs_nova!$A703,topmanager!$A:$A,rs_nova!BJ$2)+SUMIFS(topmanager!$D:$D,topmanager!$C:$C,rs_nova!$A703,topmanager!$A:$A,rs_nova!BJ$2+1)</f>
        <v>0</v>
      </c>
      <c r="BK703" s="51">
        <f>IFERROR(VLOOKUP(A703,[8]ferias!$C$4:$G$100,5,FALSE),0)</f>
        <v>0</v>
      </c>
      <c r="BL703" s="51">
        <f>SUMIFS(topmanager!$D:$D,topmanager!$C:$C,rs_nova!$A703,topmanager!$A:$A,rs_nova!BL$2)</f>
        <v>0</v>
      </c>
      <c r="BM703" s="51">
        <f>SUMIFS(topmanager!$D:$D,topmanager!$C:$C,rs_nova!$A703,topmanager!$A:$A,rs_nova!BM$2)+SUMIFS(topmanager!$D:$D,topmanager!$C:$C,rs_nova!$A707,topmanager!$A:$A,151)</f>
        <v>0</v>
      </c>
      <c r="BN703" s="51">
        <f t="shared" si="168"/>
        <v>0</v>
      </c>
    </row>
    <row r="704" spans="1:66">
      <c r="A704" s="47" t="e">
        <f>total!#REF!</f>
        <v>#REF!</v>
      </c>
      <c r="B704" s="47">
        <f t="shared" si="155"/>
        <v>0</v>
      </c>
      <c r="C704" s="48" t="e">
        <f>total!#REF!</f>
        <v>#REF!</v>
      </c>
      <c r="D704" s="49" t="str">
        <f>IFERROR(VLOOKUP(A704,salario!A$3:J$32,10,FALSE),"")</f>
        <v/>
      </c>
      <c r="E704" s="49" t="str">
        <f>IFERROR(IF(VLOOKUP(A704,salario!A$3:O$32,15,FALSE)="","",VLOOKUP(A704,salario!A$3:O$32,15,FALSE)),"")</f>
        <v/>
      </c>
      <c r="F704" s="47" t="str">
        <f>IFERROR(VLOOKUP(A704,[5]base_pessoal!$B$2:$P$1504,13,FALSE),"")</f>
        <v/>
      </c>
      <c r="G704" s="50">
        <f>IFERROR(VLOOKUP(A704,salario!A$2:P$91,11,FALSE),0)*B704/30</f>
        <v>0</v>
      </c>
      <c r="H704" s="50">
        <f>SUMIFS(topmanager!$D:$D,topmanager!$C:$C,rs_nova!$A704,topmanager!$A:$A,rs_nova!H$2)+SUMIFS(topmanager!$D:$D,topmanager!$C:$C,rs_nova!$A704,topmanager!$A:$A,63)</f>
        <v>0</v>
      </c>
      <c r="I704" s="50">
        <f>-SUMIFS(topmanager!$D:$D,topmanager!$C:$C,rs_nova!$A704,topmanager!$A:$A,rs_nova!I$2)</f>
        <v>0</v>
      </c>
      <c r="J704" s="50">
        <f>SUMIFS(topmanager!$D:$D,topmanager!$C:$C,rs_nova!$A704,topmanager!$A:$A,rs_nova!J$2)</f>
        <v>0</v>
      </c>
      <c r="K704" s="50">
        <f>SUMIFS(topmanager!$D:$D,topmanager!$C:$C,rs_nova!$A704,topmanager!$A:$A,rs_nova!K$2)+SUMIFS(topmanager!$D:$D,topmanager!$C:$C,rs_nova!$A704,topmanager!$A:$A,911)</f>
        <v>0</v>
      </c>
      <c r="L704" s="50">
        <f>SUMIFS(topmanager!$D:$D,topmanager!$C:$C,rs_nova!$A704,topmanager!$A:$A,rs_nova!L$2)</f>
        <v>0</v>
      </c>
      <c r="M704" s="50">
        <f>SUMIFS(topmanager!$D:$D,topmanager!$C:$C,rs_nova!$A704,topmanager!$A:$A,rs_nova!M$2)+SUMIFS(topmanager!$D:$D,topmanager!$C:$C,rs_nova!$A704,topmanager!$A:$A,908)+SUMIFS(topmanager!$D:$D,topmanager!$C:$C,rs_nova!$A704,topmanager!$A:$A,550)</f>
        <v>0</v>
      </c>
      <c r="N704" s="50">
        <f>SUMIFS(topmanager!$D:$D,topmanager!$C:$C,rs_nova!$A704,topmanager!$A:$A,rs_nova!N$2)</f>
        <v>0</v>
      </c>
      <c r="O704" s="51">
        <f t="shared" si="156"/>
        <v>0</v>
      </c>
      <c r="P704" s="50">
        <f>IFERROR(VLOOKUP($A704,total!$B$4:$AW$437,27,0),0)</f>
        <v>0</v>
      </c>
      <c r="Q704" s="50">
        <f>IFERROR(VLOOKUP($A704,total!$B$4:$AW$437,21,0),0)</f>
        <v>0</v>
      </c>
      <c r="R704" s="50">
        <f>IFERROR(VLOOKUP($A704,total!$B$4:$AW$437,25,0),0)+IFERROR(VLOOKUP($A704,total!$B$4:$AW$437,36,0),0)</f>
        <v>0</v>
      </c>
      <c r="S704" s="50">
        <f>IFERROR(VLOOKUP(A704,gympass!$A$2:$F$148,6,0),0)</f>
        <v>0</v>
      </c>
      <c r="T704" s="50">
        <f>IFERROR(VLOOKUP($A704,total!$B$4:$AW$437,42,0),0)</f>
        <v>0</v>
      </c>
      <c r="U704" s="50">
        <f>IFERROR(VLOOKUP($A704,total!$B$4:$AW$437,32,0),0)</f>
        <v>0</v>
      </c>
      <c r="V704" s="50">
        <f>IFERROR(VLOOKUP($A704,total!$B$4:$AW$437,28,0),0)</f>
        <v>0</v>
      </c>
      <c r="W704" s="50">
        <f>IFERROR(VLOOKUP($A704,total!$B$4:$AX$437,49,0),0)</f>
        <v>0</v>
      </c>
      <c r="X704" s="50"/>
      <c r="Y704" s="50">
        <f>IFERROR(VLOOKUP(A704,#REF!,4,0),0)</f>
        <v>0</v>
      </c>
      <c r="Z704" s="50">
        <f>IFERROR(VLOOKUP(B704,#REF!,8,0),0)</f>
        <v>0</v>
      </c>
      <c r="AA704" s="50">
        <f>IFERROR(VLOOKUP($A704,total!$B$4:$AW$437,45,0),0)</f>
        <v>0</v>
      </c>
      <c r="AB704" s="50">
        <f>IFERROR(VLOOKUP($A704,total!$B$4:$AW$437,48,0),0)</f>
        <v>0</v>
      </c>
      <c r="AC704" s="50">
        <f>IFERROR(VLOOKUP($A704,total!$B$4:$AB$437,19,0),0)</f>
        <v>0</v>
      </c>
      <c r="AD704" s="50">
        <f>IFERROR(VLOOKUP($A704,total!$B$4:$AB$437,10,0),0)</f>
        <v>0</v>
      </c>
      <c r="AE704" s="50">
        <f>IFERROR(VLOOKUP($A704,total!$B$4:$AB$437,13,0),0)-SUMIFS(topmanager!$D:$D,topmanager!$C:$C,rs_nova!$A708,topmanager!$A:$A,856)</f>
        <v>0</v>
      </c>
      <c r="AF704" s="50">
        <f>IFERROR(VLOOKUP($A704,total!$B$4:$AB$437,16,0),0)</f>
        <v>0</v>
      </c>
      <c r="AG704" s="50">
        <f>IFERROR(VLOOKUP($A704,total!$B$4:$AB$437,7,0),0)</f>
        <v>0</v>
      </c>
      <c r="AH704" s="50">
        <f>IFERROR(VLOOKUP($A704,total!$B$4:$AD$437,29,0),0)</f>
        <v>0</v>
      </c>
      <c r="AI704" s="50">
        <f>IFERROR(VLOOKUP(A704,total!$B$4:$AN$437,39,0),0)</f>
        <v>0</v>
      </c>
      <c r="AJ704" s="51">
        <f t="shared" si="157"/>
        <v>0</v>
      </c>
      <c r="AK704" s="50">
        <f t="shared" si="158"/>
        <v>0</v>
      </c>
      <c r="AL704" s="50">
        <f t="shared" si="159"/>
        <v>0</v>
      </c>
      <c r="AM704" s="50">
        <f t="shared" si="160"/>
        <v>0</v>
      </c>
      <c r="AN704" s="50" t="e">
        <f t="shared" si="169"/>
        <v>#REF!</v>
      </c>
      <c r="AO704" s="50" t="e">
        <f t="shared" si="169"/>
        <v>#REF!</v>
      </c>
      <c r="AP704" s="50" t="e">
        <f t="shared" si="169"/>
        <v>#REF!</v>
      </c>
      <c r="AQ704" s="50">
        <f>IFERROR(VLOOKUP(TEXT($A704,"000000"),[6]Página1!$A$8:$S$801,13,FALSE),0)</f>
        <v>0</v>
      </c>
      <c r="AR704" s="50">
        <f>IFERROR(VLOOKUP(TEXT($A704,"000000"),[6]Página1!$A$8:$S$801,16,FALSE),0)</f>
        <v>0</v>
      </c>
      <c r="AS704" s="50">
        <f>IFERROR(VLOOKUP(TEXT($A704,"000000"),[6]Página1!$A$8:$S$801,19,FALSE),0)</f>
        <v>0</v>
      </c>
      <c r="AT704" s="50">
        <f>IFERROR(VLOOKUP(TEXT($A704,"000000"),[7]Página1!$A$8:$R$814,12,FALSE),0)</f>
        <v>0</v>
      </c>
      <c r="AU704" s="50">
        <f>IFERROR(VLOOKUP(TEXT($A704,"000000"),[7]Página1!$A$8:$R$814,15,FALSE),0)</f>
        <v>0</v>
      </c>
      <c r="AV704" s="50">
        <f>IFERROR(VLOOKUP(TEXT($A704,"000000"),[7]Página1!$A$8:$R$814,18,FALSE),0)</f>
        <v>0</v>
      </c>
      <c r="AW704" s="50"/>
      <c r="AX704" s="51" t="e">
        <f t="shared" si="161"/>
        <v>#REF!</v>
      </c>
      <c r="AY704" s="51" t="e">
        <f t="shared" si="162"/>
        <v>#REF!</v>
      </c>
      <c r="AZ704" s="51" t="e">
        <f t="shared" si="163"/>
        <v>#REF!</v>
      </c>
      <c r="BA704" s="51" t="e">
        <f t="shared" si="164"/>
        <v>#REF!</v>
      </c>
      <c r="BB704" s="51">
        <f t="shared" si="165"/>
        <v>0</v>
      </c>
      <c r="BC704" s="51" t="e">
        <f t="shared" si="166"/>
        <v>#REF!</v>
      </c>
      <c r="BD704" s="51">
        <f t="shared" si="167"/>
        <v>0</v>
      </c>
      <c r="BE704" s="51">
        <f>IFERROR(VLOOKUP(A704,salario!A$2:P$91,11,FALSE),0)</f>
        <v>0</v>
      </c>
      <c r="BF704" s="51">
        <f>SUMIFS(topmanager!$D:$D,topmanager!$C:$C,rs_nova!$A704,topmanager!$A:$A,rs_nova!BF$2)</f>
        <v>0</v>
      </c>
      <c r="BG704" s="51">
        <f>SUMIFS(topmanager!$D:$D,topmanager!$C:$C,rs_nova!$A704,topmanager!$A:$A,rs_nova!BG$2)</f>
        <v>0</v>
      </c>
      <c r="BH704" s="51">
        <f>SUMIFS(topmanager!$D:$D,topmanager!$C:$C,rs_nova!$A704,topmanager!$A:$A,rs_nova!BH$2)</f>
        <v>0</v>
      </c>
      <c r="BI704" s="51">
        <f>SUMIFS(topmanager!$D:$D,topmanager!$C:$C,rs_nova!$A704,topmanager!$A:$A,rs_nova!BI$2)</f>
        <v>0</v>
      </c>
      <c r="BJ704" s="51">
        <f>SUMIFS(topmanager!$D:$D,topmanager!$C:$C,rs_nova!$A704,topmanager!$A:$A,rs_nova!BJ$2)+SUMIFS(topmanager!$D:$D,topmanager!$C:$C,rs_nova!$A704,topmanager!$A:$A,rs_nova!BJ$2+1)</f>
        <v>0</v>
      </c>
      <c r="BK704" s="51">
        <f>IFERROR(VLOOKUP(A704,[8]ferias!$C$4:$G$100,5,FALSE),0)</f>
        <v>0</v>
      </c>
      <c r="BL704" s="51">
        <f>SUMIFS(topmanager!$D:$D,topmanager!$C:$C,rs_nova!$A704,topmanager!$A:$A,rs_nova!BL$2)</f>
        <v>0</v>
      </c>
      <c r="BM704" s="51">
        <f>SUMIFS(topmanager!$D:$D,topmanager!$C:$C,rs_nova!$A704,topmanager!$A:$A,rs_nova!BM$2)+SUMIFS(topmanager!$D:$D,topmanager!$C:$C,rs_nova!$A708,topmanager!$A:$A,151)</f>
        <v>0</v>
      </c>
      <c r="BN704" s="51">
        <f t="shared" si="168"/>
        <v>0</v>
      </c>
    </row>
    <row r="705" spans="1:66">
      <c r="A705" s="47" t="e">
        <f>total!#REF!</f>
        <v>#REF!</v>
      </c>
      <c r="B705" s="47">
        <f t="shared" si="155"/>
        <v>0</v>
      </c>
      <c r="C705" s="48" t="e">
        <f>total!#REF!</f>
        <v>#REF!</v>
      </c>
      <c r="D705" s="49" t="str">
        <f>IFERROR(VLOOKUP(A705,salario!A$3:J$32,10,FALSE),"")</f>
        <v/>
      </c>
      <c r="E705" s="49" t="str">
        <f>IFERROR(IF(VLOOKUP(A705,salario!A$3:O$32,15,FALSE)="","",VLOOKUP(A705,salario!A$3:O$32,15,FALSE)),"")</f>
        <v/>
      </c>
      <c r="F705" s="47" t="str">
        <f>IFERROR(VLOOKUP(A705,[5]base_pessoal!$B$2:$P$1504,13,FALSE),"")</f>
        <v/>
      </c>
      <c r="G705" s="50">
        <f>IFERROR(VLOOKUP(A705,salario!A$2:P$91,11,FALSE),0)*B705/30</f>
        <v>0</v>
      </c>
      <c r="H705" s="50">
        <f>SUMIFS(topmanager!$D:$D,topmanager!$C:$C,rs_nova!$A705,topmanager!$A:$A,rs_nova!H$2)+SUMIFS(topmanager!$D:$D,topmanager!$C:$C,rs_nova!$A705,topmanager!$A:$A,63)</f>
        <v>0</v>
      </c>
      <c r="I705" s="50">
        <f>-SUMIFS(topmanager!$D:$D,topmanager!$C:$C,rs_nova!$A705,topmanager!$A:$A,rs_nova!I$2)</f>
        <v>0</v>
      </c>
      <c r="J705" s="50">
        <f>SUMIFS(topmanager!$D:$D,topmanager!$C:$C,rs_nova!$A705,topmanager!$A:$A,rs_nova!J$2)</f>
        <v>0</v>
      </c>
      <c r="K705" s="50">
        <f>SUMIFS(topmanager!$D:$D,topmanager!$C:$C,rs_nova!$A705,topmanager!$A:$A,rs_nova!K$2)+SUMIFS(topmanager!$D:$D,topmanager!$C:$C,rs_nova!$A705,topmanager!$A:$A,911)</f>
        <v>0</v>
      </c>
      <c r="L705" s="50">
        <f>SUMIFS(topmanager!$D:$D,topmanager!$C:$C,rs_nova!$A705,topmanager!$A:$A,rs_nova!L$2)</f>
        <v>0</v>
      </c>
      <c r="M705" s="50">
        <f>SUMIFS(topmanager!$D:$D,topmanager!$C:$C,rs_nova!$A705,topmanager!$A:$A,rs_nova!M$2)+SUMIFS(topmanager!$D:$D,topmanager!$C:$C,rs_nova!$A705,topmanager!$A:$A,908)+SUMIFS(topmanager!$D:$D,topmanager!$C:$C,rs_nova!$A705,topmanager!$A:$A,550)</f>
        <v>0</v>
      </c>
      <c r="N705" s="50">
        <f>SUMIFS(topmanager!$D:$D,topmanager!$C:$C,rs_nova!$A705,topmanager!$A:$A,rs_nova!N$2)</f>
        <v>0</v>
      </c>
      <c r="O705" s="51">
        <f t="shared" si="156"/>
        <v>0</v>
      </c>
      <c r="P705" s="50">
        <f>IFERROR(VLOOKUP($A705,total!$B$4:$AW$437,27,0),0)</f>
        <v>0</v>
      </c>
      <c r="Q705" s="50">
        <f>IFERROR(VLOOKUP($A705,total!$B$4:$AW$437,21,0),0)</f>
        <v>0</v>
      </c>
      <c r="R705" s="50">
        <f>IFERROR(VLOOKUP($A705,total!$B$4:$AW$437,25,0),0)+IFERROR(VLOOKUP($A705,total!$B$4:$AW$437,36,0),0)</f>
        <v>0</v>
      </c>
      <c r="S705" s="50">
        <f>IFERROR(VLOOKUP(A705,gympass!$A$2:$F$148,6,0),0)</f>
        <v>0</v>
      </c>
      <c r="T705" s="50">
        <f>IFERROR(VLOOKUP($A705,total!$B$4:$AW$437,42,0),0)</f>
        <v>0</v>
      </c>
      <c r="U705" s="50">
        <f>IFERROR(VLOOKUP($A705,total!$B$4:$AW$437,32,0),0)</f>
        <v>0</v>
      </c>
      <c r="V705" s="50">
        <f>IFERROR(VLOOKUP($A705,total!$B$4:$AW$437,28,0),0)</f>
        <v>0</v>
      </c>
      <c r="W705" s="50">
        <f>IFERROR(VLOOKUP($A705,total!$B$4:$AX$437,49,0),0)</f>
        <v>0</v>
      </c>
      <c r="X705" s="50"/>
      <c r="Y705" s="50">
        <f>IFERROR(VLOOKUP(A705,#REF!,4,0),0)</f>
        <v>0</v>
      </c>
      <c r="Z705" s="50">
        <f>IFERROR(VLOOKUP(B705,#REF!,8,0),0)</f>
        <v>0</v>
      </c>
      <c r="AA705" s="50">
        <f>IFERROR(VLOOKUP($A705,total!$B$4:$AW$437,45,0),0)</f>
        <v>0</v>
      </c>
      <c r="AB705" s="50">
        <f>IFERROR(VLOOKUP($A705,total!$B$4:$AW$437,48,0),0)</f>
        <v>0</v>
      </c>
      <c r="AC705" s="50">
        <f>IFERROR(VLOOKUP($A705,total!$B$4:$AB$437,19,0),0)</f>
        <v>0</v>
      </c>
      <c r="AD705" s="50">
        <f>IFERROR(VLOOKUP($A705,total!$B$4:$AB$437,10,0),0)</f>
        <v>0</v>
      </c>
      <c r="AE705" s="50">
        <f>IFERROR(VLOOKUP($A705,total!$B$4:$AB$437,13,0),0)-SUMIFS(topmanager!$D:$D,topmanager!$C:$C,rs_nova!$A709,topmanager!$A:$A,856)</f>
        <v>0</v>
      </c>
      <c r="AF705" s="50">
        <f>IFERROR(VLOOKUP($A705,total!$B$4:$AB$437,16,0),0)</f>
        <v>0</v>
      </c>
      <c r="AG705" s="50">
        <f>IFERROR(VLOOKUP($A705,total!$B$4:$AB$437,7,0),0)</f>
        <v>0</v>
      </c>
      <c r="AH705" s="50">
        <f>IFERROR(VLOOKUP($A705,total!$B$4:$AD$437,29,0),0)</f>
        <v>0</v>
      </c>
      <c r="AI705" s="50">
        <f>IFERROR(VLOOKUP(A705,total!$B$4:$AN$437,39,0),0)</f>
        <v>0</v>
      </c>
      <c r="AJ705" s="51">
        <f t="shared" si="157"/>
        <v>0</v>
      </c>
      <c r="AK705" s="50">
        <f t="shared" si="158"/>
        <v>0</v>
      </c>
      <c r="AL705" s="50">
        <f t="shared" si="159"/>
        <v>0</v>
      </c>
      <c r="AM705" s="50">
        <f t="shared" si="160"/>
        <v>0</v>
      </c>
      <c r="AN705" s="50" t="e">
        <f t="shared" si="169"/>
        <v>#REF!</v>
      </c>
      <c r="AO705" s="50" t="e">
        <f t="shared" si="169"/>
        <v>#REF!</v>
      </c>
      <c r="AP705" s="50" t="e">
        <f t="shared" si="169"/>
        <v>#REF!</v>
      </c>
      <c r="AQ705" s="50">
        <f>IFERROR(VLOOKUP(TEXT($A705,"000000"),[6]Página1!$A$8:$S$801,13,FALSE),0)</f>
        <v>0</v>
      </c>
      <c r="AR705" s="50">
        <f>IFERROR(VLOOKUP(TEXT($A705,"000000"),[6]Página1!$A$8:$S$801,16,FALSE),0)</f>
        <v>0</v>
      </c>
      <c r="AS705" s="50">
        <f>IFERROR(VLOOKUP(TEXT($A705,"000000"),[6]Página1!$A$8:$S$801,19,FALSE),0)</f>
        <v>0</v>
      </c>
      <c r="AT705" s="50">
        <f>IFERROR(VLOOKUP(TEXT($A705,"000000"),[7]Página1!$A$8:$R$814,12,FALSE),0)</f>
        <v>0</v>
      </c>
      <c r="AU705" s="50">
        <f>IFERROR(VLOOKUP(TEXT($A705,"000000"),[7]Página1!$A$8:$R$814,15,FALSE),0)</f>
        <v>0</v>
      </c>
      <c r="AV705" s="50">
        <f>IFERROR(VLOOKUP(TEXT($A705,"000000"),[7]Página1!$A$8:$R$814,18,FALSE),0)</f>
        <v>0</v>
      </c>
      <c r="AW705" s="50"/>
      <c r="AX705" s="51" t="e">
        <f t="shared" si="161"/>
        <v>#REF!</v>
      </c>
      <c r="AY705" s="51" t="e">
        <f t="shared" si="162"/>
        <v>#REF!</v>
      </c>
      <c r="AZ705" s="51" t="e">
        <f t="shared" si="163"/>
        <v>#REF!</v>
      </c>
      <c r="BA705" s="51" t="e">
        <f t="shared" si="164"/>
        <v>#REF!</v>
      </c>
      <c r="BB705" s="51">
        <f t="shared" si="165"/>
        <v>0</v>
      </c>
      <c r="BC705" s="51" t="e">
        <f t="shared" si="166"/>
        <v>#REF!</v>
      </c>
      <c r="BD705" s="51">
        <f t="shared" si="167"/>
        <v>0</v>
      </c>
      <c r="BE705" s="51">
        <f>IFERROR(VLOOKUP(A705,salario!A$2:P$91,11,FALSE),0)</f>
        <v>0</v>
      </c>
      <c r="BF705" s="51">
        <f>SUMIFS(topmanager!$D:$D,topmanager!$C:$C,rs_nova!$A705,topmanager!$A:$A,rs_nova!BF$2)</f>
        <v>0</v>
      </c>
      <c r="BG705" s="51">
        <f>SUMIFS(topmanager!$D:$D,topmanager!$C:$C,rs_nova!$A705,topmanager!$A:$A,rs_nova!BG$2)</f>
        <v>0</v>
      </c>
      <c r="BH705" s="51">
        <f>SUMIFS(topmanager!$D:$D,topmanager!$C:$C,rs_nova!$A705,topmanager!$A:$A,rs_nova!BH$2)</f>
        <v>0</v>
      </c>
      <c r="BI705" s="51">
        <f>SUMIFS(topmanager!$D:$D,topmanager!$C:$C,rs_nova!$A705,topmanager!$A:$A,rs_nova!BI$2)</f>
        <v>0</v>
      </c>
      <c r="BJ705" s="51">
        <f>SUMIFS(topmanager!$D:$D,topmanager!$C:$C,rs_nova!$A705,topmanager!$A:$A,rs_nova!BJ$2)+SUMIFS(topmanager!$D:$D,topmanager!$C:$C,rs_nova!$A705,topmanager!$A:$A,rs_nova!BJ$2+1)</f>
        <v>0</v>
      </c>
      <c r="BK705" s="51">
        <f>IFERROR(VLOOKUP(A705,[8]ferias!$C$4:$G$100,5,FALSE),0)</f>
        <v>0</v>
      </c>
      <c r="BL705" s="51">
        <f>SUMIFS(topmanager!$D:$D,topmanager!$C:$C,rs_nova!$A705,topmanager!$A:$A,rs_nova!BL$2)</f>
        <v>0</v>
      </c>
      <c r="BM705" s="51">
        <f>SUMIFS(topmanager!$D:$D,topmanager!$C:$C,rs_nova!$A705,topmanager!$A:$A,rs_nova!BM$2)+SUMIFS(topmanager!$D:$D,topmanager!$C:$C,rs_nova!$A709,topmanager!$A:$A,151)</f>
        <v>0</v>
      </c>
      <c r="BN705" s="51">
        <f t="shared" si="168"/>
        <v>0</v>
      </c>
    </row>
    <row r="706" spans="1:66">
      <c r="A706" s="47" t="e">
        <f>total!#REF!</f>
        <v>#REF!</v>
      </c>
      <c r="B706" s="47">
        <f t="shared" si="155"/>
        <v>0</v>
      </c>
      <c r="C706" s="48" t="e">
        <f>total!#REF!</f>
        <v>#REF!</v>
      </c>
      <c r="D706" s="49" t="str">
        <f>IFERROR(VLOOKUP(A706,salario!A$3:J$32,10,FALSE),"")</f>
        <v/>
      </c>
      <c r="E706" s="49" t="str">
        <f>IFERROR(IF(VLOOKUP(A706,salario!A$3:O$32,15,FALSE)="","",VLOOKUP(A706,salario!A$3:O$32,15,FALSE)),"")</f>
        <v/>
      </c>
      <c r="F706" s="47" t="str">
        <f>IFERROR(VLOOKUP(A706,[5]base_pessoal!$B$2:$P$1504,13,FALSE),"")</f>
        <v/>
      </c>
      <c r="G706" s="50">
        <f>IFERROR(VLOOKUP(A706,salario!A$2:P$91,11,FALSE),0)*B706/30</f>
        <v>0</v>
      </c>
      <c r="H706" s="50">
        <f>SUMIFS(topmanager!$D:$D,topmanager!$C:$C,rs_nova!$A706,topmanager!$A:$A,rs_nova!H$2)+SUMIFS(topmanager!$D:$D,topmanager!$C:$C,rs_nova!$A706,topmanager!$A:$A,63)</f>
        <v>0</v>
      </c>
      <c r="I706" s="50">
        <f>-SUMIFS(topmanager!$D:$D,topmanager!$C:$C,rs_nova!$A706,topmanager!$A:$A,rs_nova!I$2)</f>
        <v>0</v>
      </c>
      <c r="J706" s="50">
        <f>SUMIFS(topmanager!$D:$D,topmanager!$C:$C,rs_nova!$A706,topmanager!$A:$A,rs_nova!J$2)</f>
        <v>0</v>
      </c>
      <c r="K706" s="50">
        <f>SUMIFS(topmanager!$D:$D,topmanager!$C:$C,rs_nova!$A706,topmanager!$A:$A,rs_nova!K$2)+SUMIFS(topmanager!$D:$D,topmanager!$C:$C,rs_nova!$A706,topmanager!$A:$A,911)</f>
        <v>0</v>
      </c>
      <c r="L706" s="50">
        <f>SUMIFS(topmanager!$D:$D,topmanager!$C:$C,rs_nova!$A706,topmanager!$A:$A,rs_nova!L$2)</f>
        <v>0</v>
      </c>
      <c r="M706" s="50">
        <f>SUMIFS(topmanager!$D:$D,topmanager!$C:$C,rs_nova!$A706,topmanager!$A:$A,rs_nova!M$2)+SUMIFS(topmanager!$D:$D,topmanager!$C:$C,rs_nova!$A706,topmanager!$A:$A,908)+SUMIFS(topmanager!$D:$D,topmanager!$C:$C,rs_nova!$A706,topmanager!$A:$A,550)</f>
        <v>0</v>
      </c>
      <c r="N706" s="50">
        <f>SUMIFS(topmanager!$D:$D,topmanager!$C:$C,rs_nova!$A706,topmanager!$A:$A,rs_nova!N$2)</f>
        <v>0</v>
      </c>
      <c r="O706" s="51">
        <f t="shared" si="156"/>
        <v>0</v>
      </c>
      <c r="P706" s="50">
        <f>IFERROR(VLOOKUP($A706,total!$B$4:$AW$437,27,0),0)</f>
        <v>0</v>
      </c>
      <c r="Q706" s="50">
        <f>IFERROR(VLOOKUP($A706,total!$B$4:$AW$437,21,0),0)</f>
        <v>0</v>
      </c>
      <c r="R706" s="50">
        <f>IFERROR(VLOOKUP($A706,total!$B$4:$AW$437,25,0),0)+IFERROR(VLOOKUP($A706,total!$B$4:$AW$437,36,0),0)</f>
        <v>0</v>
      </c>
      <c r="S706" s="50">
        <f>IFERROR(VLOOKUP(A706,gympass!$A$2:$F$148,6,0),0)</f>
        <v>0</v>
      </c>
      <c r="T706" s="50">
        <f>IFERROR(VLOOKUP($A706,total!$B$4:$AW$437,42,0),0)</f>
        <v>0</v>
      </c>
      <c r="U706" s="50">
        <f>IFERROR(VLOOKUP($A706,total!$B$4:$AW$437,32,0),0)</f>
        <v>0</v>
      </c>
      <c r="V706" s="50">
        <f>IFERROR(VLOOKUP($A706,total!$B$4:$AW$437,28,0),0)</f>
        <v>0</v>
      </c>
      <c r="W706" s="50">
        <f>IFERROR(VLOOKUP($A706,total!$B$4:$AX$437,49,0),0)</f>
        <v>0</v>
      </c>
      <c r="X706" s="50"/>
      <c r="Y706" s="50">
        <f>IFERROR(VLOOKUP(A706,#REF!,4,0),0)</f>
        <v>0</v>
      </c>
      <c r="Z706" s="50">
        <f>IFERROR(VLOOKUP(B706,#REF!,8,0),0)</f>
        <v>0</v>
      </c>
      <c r="AA706" s="50">
        <f>IFERROR(VLOOKUP($A706,total!$B$4:$AW$437,45,0),0)</f>
        <v>0</v>
      </c>
      <c r="AB706" s="50">
        <f>IFERROR(VLOOKUP($A706,total!$B$4:$AW$437,48,0),0)</f>
        <v>0</v>
      </c>
      <c r="AC706" s="50">
        <f>IFERROR(VLOOKUP($A706,total!$B$4:$AB$437,19,0),0)</f>
        <v>0</v>
      </c>
      <c r="AD706" s="50">
        <f>IFERROR(VLOOKUP($A706,total!$B$4:$AB$437,10,0),0)</f>
        <v>0</v>
      </c>
      <c r="AE706" s="50">
        <f>IFERROR(VLOOKUP($A706,total!$B$4:$AB$437,13,0),0)-SUMIFS(topmanager!$D:$D,topmanager!$C:$C,rs_nova!$A710,topmanager!$A:$A,856)</f>
        <v>0</v>
      </c>
      <c r="AF706" s="50">
        <f>IFERROR(VLOOKUP($A706,total!$B$4:$AB$437,16,0),0)</f>
        <v>0</v>
      </c>
      <c r="AG706" s="50">
        <f>IFERROR(VLOOKUP($A706,total!$B$4:$AB$437,7,0),0)</f>
        <v>0</v>
      </c>
      <c r="AH706" s="50">
        <f>IFERROR(VLOOKUP($A706,total!$B$4:$AD$437,29,0),0)</f>
        <v>0</v>
      </c>
      <c r="AI706" s="50">
        <f>IFERROR(VLOOKUP(A706,total!$B$4:$AN$437,39,0),0)</f>
        <v>0</v>
      </c>
      <c r="AJ706" s="51">
        <f t="shared" si="157"/>
        <v>0</v>
      </c>
      <c r="AK706" s="50">
        <f t="shared" si="158"/>
        <v>0</v>
      </c>
      <c r="AL706" s="50">
        <f t="shared" si="159"/>
        <v>0</v>
      </c>
      <c r="AM706" s="50">
        <f t="shared" si="160"/>
        <v>0</v>
      </c>
      <c r="AN706" s="50" t="e">
        <f t="shared" si="169"/>
        <v>#REF!</v>
      </c>
      <c r="AO706" s="50" t="e">
        <f t="shared" si="169"/>
        <v>#REF!</v>
      </c>
      <c r="AP706" s="50" t="e">
        <f t="shared" si="169"/>
        <v>#REF!</v>
      </c>
      <c r="AQ706" s="50">
        <f>IFERROR(VLOOKUP(TEXT($A706,"000000"),[6]Página1!$A$8:$S$801,13,FALSE),0)</f>
        <v>0</v>
      </c>
      <c r="AR706" s="50">
        <f>IFERROR(VLOOKUP(TEXT($A706,"000000"),[6]Página1!$A$8:$S$801,16,FALSE),0)</f>
        <v>0</v>
      </c>
      <c r="AS706" s="50">
        <f>IFERROR(VLOOKUP(TEXT($A706,"000000"),[6]Página1!$A$8:$S$801,19,FALSE),0)</f>
        <v>0</v>
      </c>
      <c r="AT706" s="50">
        <f>IFERROR(VLOOKUP(TEXT($A706,"000000"),[7]Página1!$A$8:$R$814,12,FALSE),0)</f>
        <v>0</v>
      </c>
      <c r="AU706" s="50">
        <f>IFERROR(VLOOKUP(TEXT($A706,"000000"),[7]Página1!$A$8:$R$814,15,FALSE),0)</f>
        <v>0</v>
      </c>
      <c r="AV706" s="50">
        <f>IFERROR(VLOOKUP(TEXT($A706,"000000"),[7]Página1!$A$8:$R$814,18,FALSE),0)</f>
        <v>0</v>
      </c>
      <c r="AW706" s="50"/>
      <c r="AX706" s="51" t="e">
        <f t="shared" si="161"/>
        <v>#REF!</v>
      </c>
      <c r="AY706" s="51" t="e">
        <f t="shared" si="162"/>
        <v>#REF!</v>
      </c>
      <c r="AZ706" s="51" t="e">
        <f t="shared" si="163"/>
        <v>#REF!</v>
      </c>
      <c r="BA706" s="51" t="e">
        <f t="shared" si="164"/>
        <v>#REF!</v>
      </c>
      <c r="BB706" s="51">
        <f t="shared" si="165"/>
        <v>0</v>
      </c>
      <c r="BC706" s="51" t="e">
        <f t="shared" si="166"/>
        <v>#REF!</v>
      </c>
      <c r="BD706" s="51">
        <f t="shared" si="167"/>
        <v>0</v>
      </c>
      <c r="BE706" s="51">
        <f>IFERROR(VLOOKUP(A706,salario!A$2:P$91,11,FALSE),0)</f>
        <v>0</v>
      </c>
      <c r="BF706" s="51">
        <f>SUMIFS(topmanager!$D:$D,topmanager!$C:$C,rs_nova!$A706,topmanager!$A:$A,rs_nova!BF$2)</f>
        <v>0</v>
      </c>
      <c r="BG706" s="51">
        <f>SUMIFS(topmanager!$D:$D,topmanager!$C:$C,rs_nova!$A706,topmanager!$A:$A,rs_nova!BG$2)</f>
        <v>0</v>
      </c>
      <c r="BH706" s="51">
        <f>SUMIFS(topmanager!$D:$D,topmanager!$C:$C,rs_nova!$A706,topmanager!$A:$A,rs_nova!BH$2)</f>
        <v>0</v>
      </c>
      <c r="BI706" s="51">
        <f>SUMIFS(topmanager!$D:$D,topmanager!$C:$C,rs_nova!$A706,topmanager!$A:$A,rs_nova!BI$2)</f>
        <v>0</v>
      </c>
      <c r="BJ706" s="51">
        <f>SUMIFS(topmanager!$D:$D,topmanager!$C:$C,rs_nova!$A706,topmanager!$A:$A,rs_nova!BJ$2)+SUMIFS(topmanager!$D:$D,topmanager!$C:$C,rs_nova!$A706,topmanager!$A:$A,rs_nova!BJ$2+1)</f>
        <v>0</v>
      </c>
      <c r="BK706" s="51">
        <f>IFERROR(VLOOKUP(A706,[8]ferias!$C$4:$G$100,5,FALSE),0)</f>
        <v>0</v>
      </c>
      <c r="BL706" s="51">
        <f>SUMIFS(topmanager!$D:$D,topmanager!$C:$C,rs_nova!$A706,topmanager!$A:$A,rs_nova!BL$2)</f>
        <v>0</v>
      </c>
      <c r="BM706" s="51">
        <f>SUMIFS(topmanager!$D:$D,topmanager!$C:$C,rs_nova!$A706,topmanager!$A:$A,rs_nova!BM$2)+SUMIFS(topmanager!$D:$D,topmanager!$C:$C,rs_nova!$A710,topmanager!$A:$A,151)</f>
        <v>0</v>
      </c>
      <c r="BN706" s="51">
        <f t="shared" si="168"/>
        <v>0</v>
      </c>
    </row>
    <row r="707" spans="1:66">
      <c r="A707" s="47" t="e">
        <f>total!#REF!</f>
        <v>#REF!</v>
      </c>
      <c r="B707" s="47">
        <f t="shared" si="155"/>
        <v>0</v>
      </c>
      <c r="C707" s="48" t="e">
        <f>total!#REF!</f>
        <v>#REF!</v>
      </c>
      <c r="D707" s="49" t="str">
        <f>IFERROR(VLOOKUP(A707,salario!A$3:J$32,10,FALSE),"")</f>
        <v/>
      </c>
      <c r="E707" s="49" t="str">
        <f>IFERROR(IF(VLOOKUP(A707,salario!A$3:O$32,15,FALSE)="","",VLOOKUP(A707,salario!A$3:O$32,15,FALSE)),"")</f>
        <v/>
      </c>
      <c r="F707" s="47" t="str">
        <f>IFERROR(VLOOKUP(A707,[5]base_pessoal!$B$2:$P$1504,13,FALSE),"")</f>
        <v/>
      </c>
      <c r="G707" s="50">
        <f>IFERROR(VLOOKUP(A707,salario!A$2:P$91,11,FALSE),0)*B707/30</f>
        <v>0</v>
      </c>
      <c r="H707" s="50">
        <f>SUMIFS(topmanager!$D:$D,topmanager!$C:$C,rs_nova!$A707,topmanager!$A:$A,rs_nova!H$2)+SUMIFS(topmanager!$D:$D,topmanager!$C:$C,rs_nova!$A707,topmanager!$A:$A,63)</f>
        <v>0</v>
      </c>
      <c r="I707" s="50">
        <f>-SUMIFS(topmanager!$D:$D,topmanager!$C:$C,rs_nova!$A707,topmanager!$A:$A,rs_nova!I$2)</f>
        <v>0</v>
      </c>
      <c r="J707" s="50">
        <f>SUMIFS(topmanager!$D:$D,topmanager!$C:$C,rs_nova!$A707,topmanager!$A:$A,rs_nova!J$2)</f>
        <v>0</v>
      </c>
      <c r="K707" s="50">
        <f>SUMIFS(topmanager!$D:$D,topmanager!$C:$C,rs_nova!$A707,topmanager!$A:$A,rs_nova!K$2)+SUMIFS(topmanager!$D:$D,topmanager!$C:$C,rs_nova!$A707,topmanager!$A:$A,911)</f>
        <v>0</v>
      </c>
      <c r="L707" s="50">
        <f>SUMIFS(topmanager!$D:$D,topmanager!$C:$C,rs_nova!$A707,topmanager!$A:$A,rs_nova!L$2)</f>
        <v>0</v>
      </c>
      <c r="M707" s="50">
        <f>SUMIFS(topmanager!$D:$D,topmanager!$C:$C,rs_nova!$A707,topmanager!$A:$A,rs_nova!M$2)+SUMIFS(topmanager!$D:$D,topmanager!$C:$C,rs_nova!$A707,topmanager!$A:$A,908)+SUMIFS(topmanager!$D:$D,topmanager!$C:$C,rs_nova!$A707,topmanager!$A:$A,550)</f>
        <v>0</v>
      </c>
      <c r="N707" s="50">
        <f>SUMIFS(topmanager!$D:$D,topmanager!$C:$C,rs_nova!$A707,topmanager!$A:$A,rs_nova!N$2)</f>
        <v>0</v>
      </c>
      <c r="O707" s="51">
        <f t="shared" si="156"/>
        <v>0</v>
      </c>
      <c r="P707" s="50">
        <f>IFERROR(VLOOKUP($A707,total!$B$4:$AW$437,27,0),0)</f>
        <v>0</v>
      </c>
      <c r="Q707" s="50">
        <f>IFERROR(VLOOKUP($A707,total!$B$4:$AW$437,21,0),0)</f>
        <v>0</v>
      </c>
      <c r="R707" s="50">
        <f>IFERROR(VLOOKUP($A707,total!$B$4:$AW$437,25,0),0)+IFERROR(VLOOKUP($A707,total!$B$4:$AW$437,36,0),0)</f>
        <v>0</v>
      </c>
      <c r="S707" s="50">
        <f>IFERROR(VLOOKUP(A707,gympass!$A$2:$F$148,6,0),0)</f>
        <v>0</v>
      </c>
      <c r="T707" s="50">
        <f>IFERROR(VLOOKUP($A707,total!$B$4:$AW$437,42,0),0)</f>
        <v>0</v>
      </c>
      <c r="U707" s="50">
        <f>IFERROR(VLOOKUP($A707,total!$B$4:$AW$437,32,0),0)</f>
        <v>0</v>
      </c>
      <c r="V707" s="50">
        <f>IFERROR(VLOOKUP($A707,total!$B$4:$AW$437,28,0),0)</f>
        <v>0</v>
      </c>
      <c r="W707" s="50">
        <f>IFERROR(VLOOKUP($A707,total!$B$4:$AX$437,49,0),0)</f>
        <v>0</v>
      </c>
      <c r="X707" s="50"/>
      <c r="Y707" s="50">
        <f>IFERROR(VLOOKUP(A707,#REF!,4,0),0)</f>
        <v>0</v>
      </c>
      <c r="Z707" s="50">
        <f>IFERROR(VLOOKUP(B707,#REF!,8,0),0)</f>
        <v>0</v>
      </c>
      <c r="AA707" s="50">
        <f>IFERROR(VLOOKUP($A707,total!$B$4:$AW$437,45,0),0)</f>
        <v>0</v>
      </c>
      <c r="AB707" s="50">
        <f>IFERROR(VLOOKUP($A707,total!$B$4:$AW$437,48,0),0)</f>
        <v>0</v>
      </c>
      <c r="AC707" s="50">
        <f>IFERROR(VLOOKUP($A707,total!$B$4:$AB$437,19,0),0)</f>
        <v>0</v>
      </c>
      <c r="AD707" s="50">
        <f>IFERROR(VLOOKUP($A707,total!$B$4:$AB$437,10,0),0)</f>
        <v>0</v>
      </c>
      <c r="AE707" s="50">
        <f>IFERROR(VLOOKUP($A707,total!$B$4:$AB$437,13,0),0)-SUMIFS(topmanager!$D:$D,topmanager!$C:$C,rs_nova!$A711,topmanager!$A:$A,856)</f>
        <v>0</v>
      </c>
      <c r="AF707" s="50">
        <f>IFERROR(VLOOKUP($A707,total!$B$4:$AB$437,16,0),0)</f>
        <v>0</v>
      </c>
      <c r="AG707" s="50">
        <f>IFERROR(VLOOKUP($A707,total!$B$4:$AB$437,7,0),0)</f>
        <v>0</v>
      </c>
      <c r="AH707" s="50">
        <f>IFERROR(VLOOKUP($A707,total!$B$4:$AD$437,29,0),0)</f>
        <v>0</v>
      </c>
      <c r="AI707" s="50">
        <f>IFERROR(VLOOKUP(A707,total!$B$4:$AN$437,39,0),0)</f>
        <v>0</v>
      </c>
      <c r="AJ707" s="51">
        <f t="shared" si="157"/>
        <v>0</v>
      </c>
      <c r="AK707" s="50">
        <f t="shared" si="158"/>
        <v>0</v>
      </c>
      <c r="AL707" s="50">
        <f t="shared" si="159"/>
        <v>0</v>
      </c>
      <c r="AM707" s="50">
        <f t="shared" si="160"/>
        <v>0</v>
      </c>
      <c r="AN707" s="50" t="e">
        <f t="shared" si="169"/>
        <v>#REF!</v>
      </c>
      <c r="AO707" s="50" t="e">
        <f t="shared" si="169"/>
        <v>#REF!</v>
      </c>
      <c r="AP707" s="50" t="e">
        <f t="shared" si="169"/>
        <v>#REF!</v>
      </c>
      <c r="AQ707" s="50">
        <f>IFERROR(VLOOKUP(TEXT($A707,"000000"),[6]Página1!$A$8:$S$801,13,FALSE),0)</f>
        <v>0</v>
      </c>
      <c r="AR707" s="50">
        <f>IFERROR(VLOOKUP(TEXT($A707,"000000"),[6]Página1!$A$8:$S$801,16,FALSE),0)</f>
        <v>0</v>
      </c>
      <c r="AS707" s="50">
        <f>IFERROR(VLOOKUP(TEXT($A707,"000000"),[6]Página1!$A$8:$S$801,19,FALSE),0)</f>
        <v>0</v>
      </c>
      <c r="AT707" s="50">
        <f>IFERROR(VLOOKUP(TEXT($A707,"000000"),[7]Página1!$A$8:$R$814,12,FALSE),0)</f>
        <v>0</v>
      </c>
      <c r="AU707" s="50">
        <f>IFERROR(VLOOKUP(TEXT($A707,"000000"),[7]Página1!$A$8:$R$814,15,FALSE),0)</f>
        <v>0</v>
      </c>
      <c r="AV707" s="50">
        <f>IFERROR(VLOOKUP(TEXT($A707,"000000"),[7]Página1!$A$8:$R$814,18,FALSE),0)</f>
        <v>0</v>
      </c>
      <c r="AW707" s="50"/>
      <c r="AX707" s="51" t="e">
        <f t="shared" si="161"/>
        <v>#REF!</v>
      </c>
      <c r="AY707" s="51" t="e">
        <f t="shared" si="162"/>
        <v>#REF!</v>
      </c>
      <c r="AZ707" s="51" t="e">
        <f t="shared" si="163"/>
        <v>#REF!</v>
      </c>
      <c r="BA707" s="51" t="e">
        <f t="shared" si="164"/>
        <v>#REF!</v>
      </c>
      <c r="BB707" s="51">
        <f t="shared" si="165"/>
        <v>0</v>
      </c>
      <c r="BC707" s="51" t="e">
        <f t="shared" si="166"/>
        <v>#REF!</v>
      </c>
      <c r="BD707" s="51">
        <f t="shared" si="167"/>
        <v>0</v>
      </c>
      <c r="BE707" s="51">
        <f>IFERROR(VLOOKUP(A707,salario!A$2:P$91,11,FALSE),0)</f>
        <v>0</v>
      </c>
      <c r="BF707" s="51">
        <f>SUMIFS(topmanager!$D:$D,topmanager!$C:$C,rs_nova!$A707,topmanager!$A:$A,rs_nova!BF$2)</f>
        <v>0</v>
      </c>
      <c r="BG707" s="51">
        <f>SUMIFS(topmanager!$D:$D,topmanager!$C:$C,rs_nova!$A707,topmanager!$A:$A,rs_nova!BG$2)</f>
        <v>0</v>
      </c>
      <c r="BH707" s="51">
        <f>SUMIFS(topmanager!$D:$D,topmanager!$C:$C,rs_nova!$A707,topmanager!$A:$A,rs_nova!BH$2)</f>
        <v>0</v>
      </c>
      <c r="BI707" s="51">
        <f>SUMIFS(topmanager!$D:$D,topmanager!$C:$C,rs_nova!$A707,topmanager!$A:$A,rs_nova!BI$2)</f>
        <v>0</v>
      </c>
      <c r="BJ707" s="51">
        <f>SUMIFS(topmanager!$D:$D,topmanager!$C:$C,rs_nova!$A707,topmanager!$A:$A,rs_nova!BJ$2)+SUMIFS(topmanager!$D:$D,topmanager!$C:$C,rs_nova!$A707,topmanager!$A:$A,rs_nova!BJ$2+1)</f>
        <v>0</v>
      </c>
      <c r="BK707" s="51">
        <f>IFERROR(VLOOKUP(A707,[8]ferias!$C$4:$G$100,5,FALSE),0)</f>
        <v>0</v>
      </c>
      <c r="BL707" s="51">
        <f>SUMIFS(topmanager!$D:$D,topmanager!$C:$C,rs_nova!$A707,topmanager!$A:$A,rs_nova!BL$2)</f>
        <v>0</v>
      </c>
      <c r="BM707" s="51">
        <f>SUMIFS(topmanager!$D:$D,topmanager!$C:$C,rs_nova!$A707,topmanager!$A:$A,rs_nova!BM$2)+SUMIFS(topmanager!$D:$D,topmanager!$C:$C,rs_nova!$A711,topmanager!$A:$A,151)</f>
        <v>0</v>
      </c>
      <c r="BN707" s="51">
        <f t="shared" si="168"/>
        <v>0</v>
      </c>
    </row>
    <row r="708" spans="1:66">
      <c r="A708" s="47" t="e">
        <f>total!#REF!</f>
        <v>#REF!</v>
      </c>
      <c r="B708" s="47">
        <f t="shared" si="155"/>
        <v>0</v>
      </c>
      <c r="C708" s="48" t="e">
        <f>total!#REF!</f>
        <v>#REF!</v>
      </c>
      <c r="D708" s="49" t="str">
        <f>IFERROR(VLOOKUP(A708,salario!A$3:J$32,10,FALSE),"")</f>
        <v/>
      </c>
      <c r="E708" s="49" t="str">
        <f>IFERROR(IF(VLOOKUP(A708,salario!A$3:O$32,15,FALSE)="","",VLOOKUP(A708,salario!A$3:O$32,15,FALSE)),"")</f>
        <v/>
      </c>
      <c r="F708" s="47" t="str">
        <f>IFERROR(VLOOKUP(A708,[5]base_pessoal!$B$2:$P$1504,13,FALSE),"")</f>
        <v/>
      </c>
      <c r="G708" s="50">
        <f>IFERROR(VLOOKUP(A708,salario!A$2:P$91,11,FALSE),0)*B708/30</f>
        <v>0</v>
      </c>
      <c r="H708" s="50">
        <f>SUMIFS(topmanager!$D:$D,topmanager!$C:$C,rs_nova!$A708,topmanager!$A:$A,rs_nova!H$2)+SUMIFS(topmanager!$D:$D,topmanager!$C:$C,rs_nova!$A708,topmanager!$A:$A,63)</f>
        <v>0</v>
      </c>
      <c r="I708" s="50">
        <f>-SUMIFS(topmanager!$D:$D,topmanager!$C:$C,rs_nova!$A708,topmanager!$A:$A,rs_nova!I$2)</f>
        <v>0</v>
      </c>
      <c r="J708" s="50">
        <f>SUMIFS(topmanager!$D:$D,topmanager!$C:$C,rs_nova!$A708,topmanager!$A:$A,rs_nova!J$2)</f>
        <v>0</v>
      </c>
      <c r="K708" s="50">
        <f>SUMIFS(topmanager!$D:$D,topmanager!$C:$C,rs_nova!$A708,topmanager!$A:$A,rs_nova!K$2)+SUMIFS(topmanager!$D:$D,topmanager!$C:$C,rs_nova!$A708,topmanager!$A:$A,911)</f>
        <v>0</v>
      </c>
      <c r="L708" s="50">
        <f>SUMIFS(topmanager!$D:$D,topmanager!$C:$C,rs_nova!$A708,topmanager!$A:$A,rs_nova!L$2)</f>
        <v>0</v>
      </c>
      <c r="M708" s="50">
        <f>SUMIFS(topmanager!$D:$D,topmanager!$C:$C,rs_nova!$A708,topmanager!$A:$A,rs_nova!M$2)+SUMIFS(topmanager!$D:$D,topmanager!$C:$C,rs_nova!$A708,topmanager!$A:$A,908)+SUMIFS(topmanager!$D:$D,topmanager!$C:$C,rs_nova!$A708,topmanager!$A:$A,550)</f>
        <v>0</v>
      </c>
      <c r="N708" s="50">
        <f>SUMIFS(topmanager!$D:$D,topmanager!$C:$C,rs_nova!$A708,topmanager!$A:$A,rs_nova!N$2)</f>
        <v>0</v>
      </c>
      <c r="O708" s="51">
        <f t="shared" si="156"/>
        <v>0</v>
      </c>
      <c r="P708" s="50">
        <f>IFERROR(VLOOKUP($A708,total!$B$4:$AW$437,27,0),0)</f>
        <v>0</v>
      </c>
      <c r="Q708" s="50">
        <f>IFERROR(VLOOKUP($A708,total!$B$4:$AW$437,21,0),0)</f>
        <v>0</v>
      </c>
      <c r="R708" s="50">
        <f>IFERROR(VLOOKUP($A708,total!$B$4:$AW$437,25,0),0)+IFERROR(VLOOKUP($A708,total!$B$4:$AW$437,36,0),0)</f>
        <v>0</v>
      </c>
      <c r="S708" s="50">
        <f>IFERROR(VLOOKUP(A708,gympass!$A$2:$F$148,6,0),0)</f>
        <v>0</v>
      </c>
      <c r="T708" s="50">
        <f>IFERROR(VLOOKUP($A708,total!$B$4:$AW$437,42,0),0)</f>
        <v>0</v>
      </c>
      <c r="U708" s="50">
        <f>IFERROR(VLOOKUP($A708,total!$B$4:$AW$437,32,0),0)</f>
        <v>0</v>
      </c>
      <c r="V708" s="50">
        <f>IFERROR(VLOOKUP($A708,total!$B$4:$AW$437,28,0),0)</f>
        <v>0</v>
      </c>
      <c r="W708" s="50">
        <f>IFERROR(VLOOKUP($A708,total!$B$4:$AX$437,49,0),0)</f>
        <v>0</v>
      </c>
      <c r="X708" s="50"/>
      <c r="Y708" s="50">
        <f>IFERROR(VLOOKUP(A708,#REF!,4,0),0)</f>
        <v>0</v>
      </c>
      <c r="Z708" s="50">
        <f>IFERROR(VLOOKUP(B708,#REF!,8,0),0)</f>
        <v>0</v>
      </c>
      <c r="AA708" s="50">
        <f>IFERROR(VLOOKUP($A708,total!$B$4:$AW$437,45,0),0)</f>
        <v>0</v>
      </c>
      <c r="AB708" s="50">
        <f>IFERROR(VLOOKUP($A708,total!$B$4:$AW$437,48,0),0)</f>
        <v>0</v>
      </c>
      <c r="AC708" s="50">
        <f>IFERROR(VLOOKUP($A708,total!$B$4:$AB$437,19,0),0)</f>
        <v>0</v>
      </c>
      <c r="AD708" s="50">
        <f>IFERROR(VLOOKUP($A708,total!$B$4:$AB$437,10,0),0)</f>
        <v>0</v>
      </c>
      <c r="AE708" s="50">
        <f>IFERROR(VLOOKUP($A708,total!$B$4:$AB$437,13,0),0)-SUMIFS(topmanager!$D:$D,topmanager!$C:$C,rs_nova!$A712,topmanager!$A:$A,856)</f>
        <v>0</v>
      </c>
      <c r="AF708" s="50">
        <f>IFERROR(VLOOKUP($A708,total!$B$4:$AB$437,16,0),0)</f>
        <v>0</v>
      </c>
      <c r="AG708" s="50">
        <f>IFERROR(VLOOKUP($A708,total!$B$4:$AB$437,7,0),0)</f>
        <v>0</v>
      </c>
      <c r="AH708" s="50">
        <f>IFERROR(VLOOKUP($A708,total!$B$4:$AD$437,29,0),0)</f>
        <v>0</v>
      </c>
      <c r="AI708" s="50">
        <f>IFERROR(VLOOKUP(A708,total!$B$4:$AN$437,39,0),0)</f>
        <v>0</v>
      </c>
      <c r="AJ708" s="51">
        <f t="shared" si="157"/>
        <v>0</v>
      </c>
      <c r="AK708" s="50">
        <f t="shared" si="158"/>
        <v>0</v>
      </c>
      <c r="AL708" s="50">
        <f t="shared" si="159"/>
        <v>0</v>
      </c>
      <c r="AM708" s="50">
        <f t="shared" si="160"/>
        <v>0</v>
      </c>
      <c r="AN708" s="50" t="e">
        <f t="shared" si="169"/>
        <v>#REF!</v>
      </c>
      <c r="AO708" s="50" t="e">
        <f t="shared" si="169"/>
        <v>#REF!</v>
      </c>
      <c r="AP708" s="50" t="e">
        <f t="shared" si="169"/>
        <v>#REF!</v>
      </c>
      <c r="AQ708" s="50">
        <f>IFERROR(VLOOKUP(TEXT($A708,"000000"),[6]Página1!$A$8:$S$801,13,FALSE),0)</f>
        <v>0</v>
      </c>
      <c r="AR708" s="50">
        <f>IFERROR(VLOOKUP(TEXT($A708,"000000"),[6]Página1!$A$8:$S$801,16,FALSE),0)</f>
        <v>0</v>
      </c>
      <c r="AS708" s="50">
        <f>IFERROR(VLOOKUP(TEXT($A708,"000000"),[6]Página1!$A$8:$S$801,19,FALSE),0)</f>
        <v>0</v>
      </c>
      <c r="AT708" s="50">
        <f>IFERROR(VLOOKUP(TEXT($A708,"000000"),[7]Página1!$A$8:$R$814,12,FALSE),0)</f>
        <v>0</v>
      </c>
      <c r="AU708" s="50">
        <f>IFERROR(VLOOKUP(TEXT($A708,"000000"),[7]Página1!$A$8:$R$814,15,FALSE),0)</f>
        <v>0</v>
      </c>
      <c r="AV708" s="50">
        <f>IFERROR(VLOOKUP(TEXT($A708,"000000"),[7]Página1!$A$8:$R$814,18,FALSE),0)</f>
        <v>0</v>
      </c>
      <c r="AW708" s="50"/>
      <c r="AX708" s="51" t="e">
        <f t="shared" si="161"/>
        <v>#REF!</v>
      </c>
      <c r="AY708" s="51" t="e">
        <f t="shared" si="162"/>
        <v>#REF!</v>
      </c>
      <c r="AZ708" s="51" t="e">
        <f t="shared" si="163"/>
        <v>#REF!</v>
      </c>
      <c r="BA708" s="51" t="e">
        <f t="shared" si="164"/>
        <v>#REF!</v>
      </c>
      <c r="BB708" s="51">
        <f t="shared" si="165"/>
        <v>0</v>
      </c>
      <c r="BC708" s="51" t="e">
        <f t="shared" si="166"/>
        <v>#REF!</v>
      </c>
      <c r="BD708" s="51">
        <f t="shared" si="167"/>
        <v>0</v>
      </c>
      <c r="BE708" s="51">
        <f>IFERROR(VLOOKUP(A708,salario!A$2:P$91,11,FALSE),0)</f>
        <v>0</v>
      </c>
      <c r="BF708" s="51">
        <f>SUMIFS(topmanager!$D:$D,topmanager!$C:$C,rs_nova!$A708,topmanager!$A:$A,rs_nova!BF$2)</f>
        <v>0</v>
      </c>
      <c r="BG708" s="51">
        <f>SUMIFS(topmanager!$D:$D,topmanager!$C:$C,rs_nova!$A708,topmanager!$A:$A,rs_nova!BG$2)</f>
        <v>0</v>
      </c>
      <c r="BH708" s="51">
        <f>SUMIFS(topmanager!$D:$D,topmanager!$C:$C,rs_nova!$A708,topmanager!$A:$A,rs_nova!BH$2)</f>
        <v>0</v>
      </c>
      <c r="BI708" s="51">
        <f>SUMIFS(topmanager!$D:$D,topmanager!$C:$C,rs_nova!$A708,topmanager!$A:$A,rs_nova!BI$2)</f>
        <v>0</v>
      </c>
      <c r="BJ708" s="51">
        <f>SUMIFS(topmanager!$D:$D,topmanager!$C:$C,rs_nova!$A708,topmanager!$A:$A,rs_nova!BJ$2)+SUMIFS(topmanager!$D:$D,topmanager!$C:$C,rs_nova!$A708,topmanager!$A:$A,rs_nova!BJ$2+1)</f>
        <v>0</v>
      </c>
      <c r="BK708" s="51">
        <f>IFERROR(VLOOKUP(A708,[8]ferias!$C$4:$G$100,5,FALSE),0)</f>
        <v>0</v>
      </c>
      <c r="BL708" s="51">
        <f>SUMIFS(topmanager!$D:$D,topmanager!$C:$C,rs_nova!$A708,topmanager!$A:$A,rs_nova!BL$2)</f>
        <v>0</v>
      </c>
      <c r="BM708" s="51">
        <f>SUMIFS(topmanager!$D:$D,topmanager!$C:$C,rs_nova!$A708,topmanager!$A:$A,rs_nova!BM$2)+SUMIFS(topmanager!$D:$D,topmanager!$C:$C,rs_nova!$A712,topmanager!$A:$A,151)</f>
        <v>0</v>
      </c>
      <c r="BN708" s="51">
        <f t="shared" si="168"/>
        <v>0</v>
      </c>
    </row>
    <row r="709" spans="1:66">
      <c r="A709" s="47" t="e">
        <f>total!#REF!</f>
        <v>#REF!</v>
      </c>
      <c r="B709" s="47">
        <f t="shared" si="155"/>
        <v>0</v>
      </c>
      <c r="C709" s="48" t="e">
        <f>total!#REF!</f>
        <v>#REF!</v>
      </c>
      <c r="D709" s="49" t="str">
        <f>IFERROR(VLOOKUP(A709,salario!A$3:J$32,10,FALSE),"")</f>
        <v/>
      </c>
      <c r="E709" s="49" t="str">
        <f>IFERROR(IF(VLOOKUP(A709,salario!A$3:O$32,15,FALSE)="","",VLOOKUP(A709,salario!A$3:O$32,15,FALSE)),"")</f>
        <v/>
      </c>
      <c r="F709" s="47" t="str">
        <f>IFERROR(VLOOKUP(A709,[5]base_pessoal!$B$2:$P$1504,13,FALSE),"")</f>
        <v/>
      </c>
      <c r="G709" s="50">
        <f>IFERROR(VLOOKUP(A709,salario!A$2:P$91,11,FALSE),0)*B709/30</f>
        <v>0</v>
      </c>
      <c r="H709" s="50">
        <f>SUMIFS(topmanager!$D:$D,topmanager!$C:$C,rs_nova!$A709,topmanager!$A:$A,rs_nova!H$2)+SUMIFS(topmanager!$D:$D,topmanager!$C:$C,rs_nova!$A709,topmanager!$A:$A,63)</f>
        <v>0</v>
      </c>
      <c r="I709" s="50">
        <f>-SUMIFS(topmanager!$D:$D,topmanager!$C:$C,rs_nova!$A709,topmanager!$A:$A,rs_nova!I$2)</f>
        <v>0</v>
      </c>
      <c r="J709" s="50">
        <f>SUMIFS(topmanager!$D:$D,topmanager!$C:$C,rs_nova!$A709,topmanager!$A:$A,rs_nova!J$2)</f>
        <v>0</v>
      </c>
      <c r="K709" s="50">
        <f>SUMIFS(topmanager!$D:$D,topmanager!$C:$C,rs_nova!$A709,topmanager!$A:$A,rs_nova!K$2)+SUMIFS(topmanager!$D:$D,topmanager!$C:$C,rs_nova!$A709,topmanager!$A:$A,911)</f>
        <v>0</v>
      </c>
      <c r="L709" s="50">
        <f>SUMIFS(topmanager!$D:$D,topmanager!$C:$C,rs_nova!$A709,topmanager!$A:$A,rs_nova!L$2)</f>
        <v>0</v>
      </c>
      <c r="M709" s="50">
        <f>SUMIFS(topmanager!$D:$D,topmanager!$C:$C,rs_nova!$A709,topmanager!$A:$A,rs_nova!M$2)+SUMIFS(topmanager!$D:$D,topmanager!$C:$C,rs_nova!$A709,topmanager!$A:$A,908)+SUMIFS(topmanager!$D:$D,topmanager!$C:$C,rs_nova!$A709,topmanager!$A:$A,550)</f>
        <v>0</v>
      </c>
      <c r="N709" s="50">
        <f>SUMIFS(topmanager!$D:$D,topmanager!$C:$C,rs_nova!$A709,topmanager!$A:$A,rs_nova!N$2)</f>
        <v>0</v>
      </c>
      <c r="O709" s="51">
        <f t="shared" si="156"/>
        <v>0</v>
      </c>
      <c r="P709" s="50">
        <f>IFERROR(VLOOKUP($A709,total!$B$4:$AW$437,27,0),0)</f>
        <v>0</v>
      </c>
      <c r="Q709" s="50">
        <f>IFERROR(VLOOKUP($A709,total!$B$4:$AW$437,21,0),0)</f>
        <v>0</v>
      </c>
      <c r="R709" s="50">
        <f>IFERROR(VLOOKUP($A709,total!$B$4:$AW$437,25,0),0)+IFERROR(VLOOKUP($A709,total!$B$4:$AW$437,36,0),0)</f>
        <v>0</v>
      </c>
      <c r="S709" s="50">
        <f>IFERROR(VLOOKUP(A709,gympass!$A$2:$F$148,6,0),0)</f>
        <v>0</v>
      </c>
      <c r="T709" s="50">
        <f>IFERROR(VLOOKUP($A709,total!$B$4:$AW$437,42,0),0)</f>
        <v>0</v>
      </c>
      <c r="U709" s="50">
        <f>IFERROR(VLOOKUP($A709,total!$B$4:$AW$437,32,0),0)</f>
        <v>0</v>
      </c>
      <c r="V709" s="50">
        <f>IFERROR(VLOOKUP($A709,total!$B$4:$AW$437,28,0),0)</f>
        <v>0</v>
      </c>
      <c r="W709" s="50">
        <f>IFERROR(VLOOKUP($A709,total!$B$4:$AX$437,49,0),0)</f>
        <v>0</v>
      </c>
      <c r="X709" s="50"/>
      <c r="Y709" s="50">
        <f>IFERROR(VLOOKUP(A709,#REF!,4,0),0)</f>
        <v>0</v>
      </c>
      <c r="Z709" s="50">
        <f>IFERROR(VLOOKUP(B709,#REF!,8,0),0)</f>
        <v>0</v>
      </c>
      <c r="AA709" s="50">
        <f>IFERROR(VLOOKUP($A709,total!$B$4:$AW$437,45,0),0)</f>
        <v>0</v>
      </c>
      <c r="AB709" s="50">
        <f>IFERROR(VLOOKUP($A709,total!$B$4:$AW$437,48,0),0)</f>
        <v>0</v>
      </c>
      <c r="AC709" s="50">
        <f>IFERROR(VLOOKUP($A709,total!$B$4:$AB$437,19,0),0)</f>
        <v>0</v>
      </c>
      <c r="AD709" s="50">
        <f>IFERROR(VLOOKUP($A709,total!$B$4:$AB$437,10,0),0)</f>
        <v>0</v>
      </c>
      <c r="AE709" s="50">
        <f>IFERROR(VLOOKUP($A709,total!$B$4:$AB$437,13,0),0)-SUMIFS(topmanager!$D:$D,topmanager!$C:$C,rs_nova!$A713,topmanager!$A:$A,856)</f>
        <v>0</v>
      </c>
      <c r="AF709" s="50">
        <f>IFERROR(VLOOKUP($A709,total!$B$4:$AB$437,16,0),0)</f>
        <v>0</v>
      </c>
      <c r="AG709" s="50">
        <f>IFERROR(VLOOKUP($A709,total!$B$4:$AB$437,7,0),0)</f>
        <v>0</v>
      </c>
      <c r="AH709" s="50">
        <f>IFERROR(VLOOKUP($A709,total!$B$4:$AD$437,29,0),0)</f>
        <v>0</v>
      </c>
      <c r="AI709" s="50">
        <f>IFERROR(VLOOKUP(A709,total!$B$4:$AN$437,39,0),0)</f>
        <v>0</v>
      </c>
      <c r="AJ709" s="51">
        <f t="shared" si="157"/>
        <v>0</v>
      </c>
      <c r="AK709" s="50">
        <f t="shared" si="158"/>
        <v>0</v>
      </c>
      <c r="AL709" s="50">
        <f t="shared" si="159"/>
        <v>0</v>
      </c>
      <c r="AM709" s="50">
        <f t="shared" si="160"/>
        <v>0</v>
      </c>
      <c r="AN709" s="50" t="e">
        <f t="shared" si="169"/>
        <v>#REF!</v>
      </c>
      <c r="AO709" s="50" t="e">
        <f t="shared" si="169"/>
        <v>#REF!</v>
      </c>
      <c r="AP709" s="50" t="e">
        <f t="shared" si="169"/>
        <v>#REF!</v>
      </c>
      <c r="AQ709" s="50">
        <f>IFERROR(VLOOKUP(TEXT($A709,"000000"),[6]Página1!$A$8:$S$801,13,FALSE),0)</f>
        <v>0</v>
      </c>
      <c r="AR709" s="50">
        <f>IFERROR(VLOOKUP(TEXT($A709,"000000"),[6]Página1!$A$8:$S$801,16,FALSE),0)</f>
        <v>0</v>
      </c>
      <c r="AS709" s="50">
        <f>IFERROR(VLOOKUP(TEXT($A709,"000000"),[6]Página1!$A$8:$S$801,19,FALSE),0)</f>
        <v>0</v>
      </c>
      <c r="AT709" s="50">
        <f>IFERROR(VLOOKUP(TEXT($A709,"000000"),[7]Página1!$A$8:$R$814,12,FALSE),0)</f>
        <v>0</v>
      </c>
      <c r="AU709" s="50">
        <f>IFERROR(VLOOKUP(TEXT($A709,"000000"),[7]Página1!$A$8:$R$814,15,FALSE),0)</f>
        <v>0</v>
      </c>
      <c r="AV709" s="50">
        <f>IFERROR(VLOOKUP(TEXT($A709,"000000"),[7]Página1!$A$8:$R$814,18,FALSE),0)</f>
        <v>0</v>
      </c>
      <c r="AW709" s="50"/>
      <c r="AX709" s="51" t="e">
        <f t="shared" si="161"/>
        <v>#REF!</v>
      </c>
      <c r="AY709" s="51" t="e">
        <f t="shared" si="162"/>
        <v>#REF!</v>
      </c>
      <c r="AZ709" s="51" t="e">
        <f t="shared" si="163"/>
        <v>#REF!</v>
      </c>
      <c r="BA709" s="51" t="e">
        <f t="shared" si="164"/>
        <v>#REF!</v>
      </c>
      <c r="BB709" s="51">
        <f t="shared" si="165"/>
        <v>0</v>
      </c>
      <c r="BC709" s="51" t="e">
        <f t="shared" si="166"/>
        <v>#REF!</v>
      </c>
      <c r="BD709" s="51">
        <f t="shared" si="167"/>
        <v>0</v>
      </c>
      <c r="BE709" s="51">
        <f>IFERROR(VLOOKUP(A709,salario!A$2:P$91,11,FALSE),0)</f>
        <v>0</v>
      </c>
      <c r="BF709" s="51">
        <f>SUMIFS(topmanager!$D:$D,topmanager!$C:$C,rs_nova!$A709,topmanager!$A:$A,rs_nova!BF$2)</f>
        <v>0</v>
      </c>
      <c r="BG709" s="51">
        <f>SUMIFS(topmanager!$D:$D,topmanager!$C:$C,rs_nova!$A709,topmanager!$A:$A,rs_nova!BG$2)</f>
        <v>0</v>
      </c>
      <c r="BH709" s="51">
        <f>SUMIFS(topmanager!$D:$D,topmanager!$C:$C,rs_nova!$A709,topmanager!$A:$A,rs_nova!BH$2)</f>
        <v>0</v>
      </c>
      <c r="BI709" s="51">
        <f>SUMIFS(topmanager!$D:$D,topmanager!$C:$C,rs_nova!$A709,topmanager!$A:$A,rs_nova!BI$2)</f>
        <v>0</v>
      </c>
      <c r="BJ709" s="51">
        <f>SUMIFS(topmanager!$D:$D,topmanager!$C:$C,rs_nova!$A709,topmanager!$A:$A,rs_nova!BJ$2)+SUMIFS(topmanager!$D:$D,topmanager!$C:$C,rs_nova!$A709,topmanager!$A:$A,rs_nova!BJ$2+1)</f>
        <v>0</v>
      </c>
      <c r="BK709" s="51">
        <f>IFERROR(VLOOKUP(A709,[8]ferias!$C$4:$G$100,5,FALSE),0)</f>
        <v>0</v>
      </c>
      <c r="BL709" s="51">
        <f>SUMIFS(topmanager!$D:$D,topmanager!$C:$C,rs_nova!$A709,topmanager!$A:$A,rs_nova!BL$2)</f>
        <v>0</v>
      </c>
      <c r="BM709" s="51">
        <f>SUMIFS(topmanager!$D:$D,topmanager!$C:$C,rs_nova!$A709,topmanager!$A:$A,rs_nova!BM$2)+SUMIFS(topmanager!$D:$D,topmanager!$C:$C,rs_nova!$A713,topmanager!$A:$A,151)</f>
        <v>0</v>
      </c>
      <c r="BN709" s="51">
        <f t="shared" si="168"/>
        <v>0</v>
      </c>
    </row>
    <row r="710" spans="1:66">
      <c r="A710" s="47" t="e">
        <f>total!#REF!</f>
        <v>#REF!</v>
      </c>
      <c r="B710" s="47">
        <f t="shared" si="155"/>
        <v>0</v>
      </c>
      <c r="C710" s="48" t="e">
        <f>total!#REF!</f>
        <v>#REF!</v>
      </c>
      <c r="D710" s="49" t="str">
        <f>IFERROR(VLOOKUP(A710,salario!A$3:J$32,10,FALSE),"")</f>
        <v/>
      </c>
      <c r="E710" s="49" t="str">
        <f>IFERROR(IF(VLOOKUP(A710,salario!A$3:O$32,15,FALSE)="","",VLOOKUP(A710,salario!A$3:O$32,15,FALSE)),"")</f>
        <v/>
      </c>
      <c r="F710" s="47" t="str">
        <f>IFERROR(VLOOKUP(A710,[5]base_pessoal!$B$2:$P$1504,13,FALSE),"")</f>
        <v/>
      </c>
      <c r="G710" s="50">
        <f>IFERROR(VLOOKUP(A710,salario!A$2:P$91,11,FALSE),0)*B710/30</f>
        <v>0</v>
      </c>
      <c r="H710" s="50">
        <f>SUMIFS(topmanager!$D:$D,topmanager!$C:$C,rs_nova!$A710,topmanager!$A:$A,rs_nova!H$2)+SUMIFS(topmanager!$D:$D,topmanager!$C:$C,rs_nova!$A710,topmanager!$A:$A,63)</f>
        <v>0</v>
      </c>
      <c r="I710" s="50">
        <f>-SUMIFS(topmanager!$D:$D,topmanager!$C:$C,rs_nova!$A710,topmanager!$A:$A,rs_nova!I$2)</f>
        <v>0</v>
      </c>
      <c r="J710" s="50">
        <f>SUMIFS(topmanager!$D:$D,topmanager!$C:$C,rs_nova!$A710,topmanager!$A:$A,rs_nova!J$2)</f>
        <v>0</v>
      </c>
      <c r="K710" s="50">
        <f>SUMIFS(topmanager!$D:$D,topmanager!$C:$C,rs_nova!$A710,topmanager!$A:$A,rs_nova!K$2)+SUMIFS(topmanager!$D:$D,topmanager!$C:$C,rs_nova!$A710,topmanager!$A:$A,911)</f>
        <v>0</v>
      </c>
      <c r="L710" s="50">
        <f>SUMIFS(topmanager!$D:$D,topmanager!$C:$C,rs_nova!$A710,topmanager!$A:$A,rs_nova!L$2)</f>
        <v>0</v>
      </c>
      <c r="M710" s="50">
        <f>SUMIFS(topmanager!$D:$D,topmanager!$C:$C,rs_nova!$A710,topmanager!$A:$A,rs_nova!M$2)+SUMIFS(topmanager!$D:$D,topmanager!$C:$C,rs_nova!$A710,topmanager!$A:$A,908)+SUMIFS(topmanager!$D:$D,topmanager!$C:$C,rs_nova!$A710,topmanager!$A:$A,550)</f>
        <v>0</v>
      </c>
      <c r="N710" s="50">
        <f>SUMIFS(topmanager!$D:$D,topmanager!$C:$C,rs_nova!$A710,topmanager!$A:$A,rs_nova!N$2)</f>
        <v>0</v>
      </c>
      <c r="O710" s="51">
        <f t="shared" si="156"/>
        <v>0</v>
      </c>
      <c r="P710" s="50">
        <f>IFERROR(VLOOKUP($A710,total!$B$4:$AW$437,27,0),0)</f>
        <v>0</v>
      </c>
      <c r="Q710" s="50">
        <f>IFERROR(VLOOKUP($A710,total!$B$4:$AW$437,21,0),0)</f>
        <v>0</v>
      </c>
      <c r="R710" s="50">
        <f>IFERROR(VLOOKUP($A710,total!$B$4:$AW$437,25,0),0)+IFERROR(VLOOKUP($A710,total!$B$4:$AW$437,36,0),0)</f>
        <v>0</v>
      </c>
      <c r="S710" s="50">
        <f>IFERROR(VLOOKUP(A710,gympass!$A$2:$F$148,6,0),0)</f>
        <v>0</v>
      </c>
      <c r="T710" s="50">
        <f>IFERROR(VLOOKUP($A710,total!$B$4:$AW$437,42,0),0)</f>
        <v>0</v>
      </c>
      <c r="U710" s="50">
        <f>IFERROR(VLOOKUP($A710,total!$B$4:$AW$437,32,0),0)</f>
        <v>0</v>
      </c>
      <c r="V710" s="50">
        <f>IFERROR(VLOOKUP($A710,total!$B$4:$AW$437,28,0),0)</f>
        <v>0</v>
      </c>
      <c r="W710" s="50">
        <f>IFERROR(VLOOKUP($A710,total!$B$4:$AX$437,49,0),0)</f>
        <v>0</v>
      </c>
      <c r="X710" s="50"/>
      <c r="Y710" s="50">
        <f>IFERROR(VLOOKUP(A710,#REF!,4,0),0)</f>
        <v>0</v>
      </c>
      <c r="Z710" s="50">
        <f>IFERROR(VLOOKUP(B710,#REF!,8,0),0)</f>
        <v>0</v>
      </c>
      <c r="AA710" s="50">
        <f>IFERROR(VLOOKUP($A710,total!$B$4:$AW$437,45,0),0)</f>
        <v>0</v>
      </c>
      <c r="AB710" s="50">
        <f>IFERROR(VLOOKUP($A710,total!$B$4:$AW$437,48,0),0)</f>
        <v>0</v>
      </c>
      <c r="AC710" s="50">
        <f>IFERROR(VLOOKUP($A710,total!$B$4:$AB$437,19,0),0)</f>
        <v>0</v>
      </c>
      <c r="AD710" s="50">
        <f>IFERROR(VLOOKUP($A710,total!$B$4:$AB$437,10,0),0)</f>
        <v>0</v>
      </c>
      <c r="AE710" s="50">
        <f>IFERROR(VLOOKUP($A710,total!$B$4:$AB$437,13,0),0)-SUMIFS(topmanager!$D:$D,topmanager!$C:$C,rs_nova!$A714,topmanager!$A:$A,856)</f>
        <v>0</v>
      </c>
      <c r="AF710" s="50">
        <f>IFERROR(VLOOKUP($A710,total!$B$4:$AB$437,16,0),0)</f>
        <v>0</v>
      </c>
      <c r="AG710" s="50">
        <f>IFERROR(VLOOKUP($A710,total!$B$4:$AB$437,7,0),0)</f>
        <v>0</v>
      </c>
      <c r="AH710" s="50">
        <f>IFERROR(VLOOKUP($A710,total!$B$4:$AD$437,29,0),0)</f>
        <v>0</v>
      </c>
      <c r="AI710" s="50">
        <f>IFERROR(VLOOKUP(A710,total!$B$4:$AN$437,39,0),0)</f>
        <v>0</v>
      </c>
      <c r="AJ710" s="51">
        <f t="shared" si="157"/>
        <v>0</v>
      </c>
      <c r="AK710" s="50">
        <f t="shared" si="158"/>
        <v>0</v>
      </c>
      <c r="AL710" s="50">
        <f t="shared" si="159"/>
        <v>0</v>
      </c>
      <c r="AM710" s="50">
        <f t="shared" si="160"/>
        <v>0</v>
      </c>
      <c r="AN710" s="50" t="e">
        <f t="shared" si="169"/>
        <v>#REF!</v>
      </c>
      <c r="AO710" s="50" t="e">
        <f t="shared" si="169"/>
        <v>#REF!</v>
      </c>
      <c r="AP710" s="50" t="e">
        <f t="shared" si="169"/>
        <v>#REF!</v>
      </c>
      <c r="AQ710" s="50">
        <f>IFERROR(VLOOKUP(TEXT($A710,"000000"),[6]Página1!$A$8:$S$801,13,FALSE),0)</f>
        <v>0</v>
      </c>
      <c r="AR710" s="50">
        <f>IFERROR(VLOOKUP(TEXT($A710,"000000"),[6]Página1!$A$8:$S$801,16,FALSE),0)</f>
        <v>0</v>
      </c>
      <c r="AS710" s="50">
        <f>IFERROR(VLOOKUP(TEXT($A710,"000000"),[6]Página1!$A$8:$S$801,19,FALSE),0)</f>
        <v>0</v>
      </c>
      <c r="AT710" s="50">
        <f>IFERROR(VLOOKUP(TEXT($A710,"000000"),[7]Página1!$A$8:$R$814,12,FALSE),0)</f>
        <v>0</v>
      </c>
      <c r="AU710" s="50">
        <f>IFERROR(VLOOKUP(TEXT($A710,"000000"),[7]Página1!$A$8:$R$814,15,FALSE),0)</f>
        <v>0</v>
      </c>
      <c r="AV710" s="50">
        <f>IFERROR(VLOOKUP(TEXT($A710,"000000"),[7]Página1!$A$8:$R$814,18,FALSE),0)</f>
        <v>0</v>
      </c>
      <c r="AW710" s="50"/>
      <c r="AX710" s="51" t="e">
        <f t="shared" si="161"/>
        <v>#REF!</v>
      </c>
      <c r="AY710" s="51" t="e">
        <f t="shared" si="162"/>
        <v>#REF!</v>
      </c>
      <c r="AZ710" s="51" t="e">
        <f t="shared" si="163"/>
        <v>#REF!</v>
      </c>
      <c r="BA710" s="51" t="e">
        <f t="shared" si="164"/>
        <v>#REF!</v>
      </c>
      <c r="BB710" s="51">
        <f t="shared" si="165"/>
        <v>0</v>
      </c>
      <c r="BC710" s="51" t="e">
        <f t="shared" si="166"/>
        <v>#REF!</v>
      </c>
      <c r="BD710" s="51">
        <f t="shared" si="167"/>
        <v>0</v>
      </c>
      <c r="BE710" s="51">
        <f>IFERROR(VLOOKUP(A710,salario!A$2:P$91,11,FALSE),0)</f>
        <v>0</v>
      </c>
      <c r="BF710" s="51">
        <f>SUMIFS(topmanager!$D:$D,topmanager!$C:$C,rs_nova!$A710,topmanager!$A:$A,rs_nova!BF$2)</f>
        <v>0</v>
      </c>
      <c r="BG710" s="51">
        <f>SUMIFS(topmanager!$D:$D,topmanager!$C:$C,rs_nova!$A710,topmanager!$A:$A,rs_nova!BG$2)</f>
        <v>0</v>
      </c>
      <c r="BH710" s="51">
        <f>SUMIFS(topmanager!$D:$D,topmanager!$C:$C,rs_nova!$A710,topmanager!$A:$A,rs_nova!BH$2)</f>
        <v>0</v>
      </c>
      <c r="BI710" s="51">
        <f>SUMIFS(topmanager!$D:$D,topmanager!$C:$C,rs_nova!$A710,topmanager!$A:$A,rs_nova!BI$2)</f>
        <v>0</v>
      </c>
      <c r="BJ710" s="51">
        <f>SUMIFS(topmanager!$D:$D,topmanager!$C:$C,rs_nova!$A710,topmanager!$A:$A,rs_nova!BJ$2)+SUMIFS(topmanager!$D:$D,topmanager!$C:$C,rs_nova!$A710,topmanager!$A:$A,rs_nova!BJ$2+1)</f>
        <v>0</v>
      </c>
      <c r="BK710" s="51">
        <f>IFERROR(VLOOKUP(A710,[8]ferias!$C$4:$G$100,5,FALSE),0)</f>
        <v>0</v>
      </c>
      <c r="BL710" s="51">
        <f>SUMIFS(topmanager!$D:$D,topmanager!$C:$C,rs_nova!$A710,topmanager!$A:$A,rs_nova!BL$2)</f>
        <v>0</v>
      </c>
      <c r="BM710" s="51">
        <f>SUMIFS(topmanager!$D:$D,topmanager!$C:$C,rs_nova!$A710,topmanager!$A:$A,rs_nova!BM$2)+SUMIFS(topmanager!$D:$D,topmanager!$C:$C,rs_nova!$A714,topmanager!$A:$A,151)</f>
        <v>0</v>
      </c>
      <c r="BN710" s="51">
        <f t="shared" si="168"/>
        <v>0</v>
      </c>
    </row>
    <row r="711" spans="1:66">
      <c r="A711" s="47" t="e">
        <f>total!#REF!</f>
        <v>#REF!</v>
      </c>
      <c r="B711" s="47">
        <f t="shared" ref="B711:B774" si="170">IFERROR(IF(E711="",IF(D711&lt;=B$2,30,31-DAY(D711)),IF(E711&lt;B$2,0,IF(D711&gt;=B$2,DAY(E711)-DAY(D711),DAY(E711)))),0)</f>
        <v>0</v>
      </c>
      <c r="C711" s="48" t="e">
        <f>total!#REF!</f>
        <v>#REF!</v>
      </c>
      <c r="D711" s="49" t="str">
        <f>IFERROR(VLOOKUP(A711,salario!A$3:J$32,10,FALSE),"")</f>
        <v/>
      </c>
      <c r="E711" s="49" t="str">
        <f>IFERROR(IF(VLOOKUP(A711,salario!A$3:O$32,15,FALSE)="","",VLOOKUP(A711,salario!A$3:O$32,15,FALSE)),"")</f>
        <v/>
      </c>
      <c r="F711" s="47" t="str">
        <f>IFERROR(VLOOKUP(A711,[5]base_pessoal!$B$2:$P$1504,13,FALSE),"")</f>
        <v/>
      </c>
      <c r="G711" s="50">
        <f>IFERROR(VLOOKUP(A711,salario!A$2:P$91,11,FALSE),0)*B711/30</f>
        <v>0</v>
      </c>
      <c r="H711" s="50">
        <f>SUMIFS(topmanager!$D:$D,topmanager!$C:$C,rs_nova!$A711,topmanager!$A:$A,rs_nova!H$2)+SUMIFS(topmanager!$D:$D,topmanager!$C:$C,rs_nova!$A711,topmanager!$A:$A,63)</f>
        <v>0</v>
      </c>
      <c r="I711" s="50">
        <f>-SUMIFS(topmanager!$D:$D,topmanager!$C:$C,rs_nova!$A711,topmanager!$A:$A,rs_nova!I$2)</f>
        <v>0</v>
      </c>
      <c r="J711" s="50">
        <f>SUMIFS(topmanager!$D:$D,topmanager!$C:$C,rs_nova!$A711,topmanager!$A:$A,rs_nova!J$2)</f>
        <v>0</v>
      </c>
      <c r="K711" s="50">
        <f>SUMIFS(topmanager!$D:$D,topmanager!$C:$C,rs_nova!$A711,topmanager!$A:$A,rs_nova!K$2)+SUMIFS(topmanager!$D:$D,topmanager!$C:$C,rs_nova!$A711,topmanager!$A:$A,911)</f>
        <v>0</v>
      </c>
      <c r="L711" s="50">
        <f>SUMIFS(topmanager!$D:$D,topmanager!$C:$C,rs_nova!$A711,topmanager!$A:$A,rs_nova!L$2)</f>
        <v>0</v>
      </c>
      <c r="M711" s="50">
        <f>SUMIFS(topmanager!$D:$D,topmanager!$C:$C,rs_nova!$A711,topmanager!$A:$A,rs_nova!M$2)+SUMIFS(topmanager!$D:$D,topmanager!$C:$C,rs_nova!$A711,topmanager!$A:$A,908)+SUMIFS(topmanager!$D:$D,topmanager!$C:$C,rs_nova!$A711,topmanager!$A:$A,550)</f>
        <v>0</v>
      </c>
      <c r="N711" s="50">
        <f>SUMIFS(topmanager!$D:$D,topmanager!$C:$C,rs_nova!$A711,topmanager!$A:$A,rs_nova!N$2)</f>
        <v>0</v>
      </c>
      <c r="O711" s="51">
        <f t="shared" ref="O711:O774" si="171">SUM(H711:N711)</f>
        <v>0</v>
      </c>
      <c r="P711" s="50">
        <f>IFERROR(VLOOKUP($A711,total!$B$4:$AW$437,27,0),0)</f>
        <v>0</v>
      </c>
      <c r="Q711" s="50">
        <f>IFERROR(VLOOKUP($A711,total!$B$4:$AW$437,21,0),0)</f>
        <v>0</v>
      </c>
      <c r="R711" s="50">
        <f>IFERROR(VLOOKUP($A711,total!$B$4:$AW$437,25,0),0)+IFERROR(VLOOKUP($A711,total!$B$4:$AW$437,36,0),0)</f>
        <v>0</v>
      </c>
      <c r="S711" s="50">
        <f>IFERROR(VLOOKUP(A711,gympass!$A$2:$F$148,6,0),0)</f>
        <v>0</v>
      </c>
      <c r="T711" s="50">
        <f>IFERROR(VLOOKUP($A711,total!$B$4:$AW$437,42,0),0)</f>
        <v>0</v>
      </c>
      <c r="U711" s="50">
        <f>IFERROR(VLOOKUP($A711,total!$B$4:$AW$437,32,0),0)</f>
        <v>0</v>
      </c>
      <c r="V711" s="50">
        <f>IFERROR(VLOOKUP($A711,total!$B$4:$AW$437,28,0),0)</f>
        <v>0</v>
      </c>
      <c r="W711" s="50">
        <f>IFERROR(VLOOKUP($A711,total!$B$4:$AX$437,49,0),0)</f>
        <v>0</v>
      </c>
      <c r="X711" s="50"/>
      <c r="Y711" s="50">
        <f>IFERROR(VLOOKUP(A711,#REF!,4,0),0)</f>
        <v>0</v>
      </c>
      <c r="Z711" s="50">
        <f>IFERROR(VLOOKUP(B711,#REF!,8,0),0)</f>
        <v>0</v>
      </c>
      <c r="AA711" s="50">
        <f>IFERROR(VLOOKUP($A711,total!$B$4:$AW$437,45,0),0)</f>
        <v>0</v>
      </c>
      <c r="AB711" s="50">
        <f>IFERROR(VLOOKUP($A711,total!$B$4:$AW$437,48,0),0)</f>
        <v>0</v>
      </c>
      <c r="AC711" s="50">
        <f>IFERROR(VLOOKUP($A711,total!$B$4:$AB$437,19,0),0)</f>
        <v>0</v>
      </c>
      <c r="AD711" s="50">
        <f>IFERROR(VLOOKUP($A711,total!$B$4:$AB$437,10,0),0)</f>
        <v>0</v>
      </c>
      <c r="AE711" s="50">
        <f>IFERROR(VLOOKUP($A711,total!$B$4:$AB$437,13,0),0)-SUMIFS(topmanager!$D:$D,topmanager!$C:$C,rs_nova!$A715,topmanager!$A:$A,856)</f>
        <v>0</v>
      </c>
      <c r="AF711" s="50">
        <f>IFERROR(VLOOKUP($A711,total!$B$4:$AB$437,16,0),0)</f>
        <v>0</v>
      </c>
      <c r="AG711" s="50">
        <f>IFERROR(VLOOKUP($A711,total!$B$4:$AB$437,7,0),0)</f>
        <v>0</v>
      </c>
      <c r="AH711" s="50">
        <f>IFERROR(VLOOKUP($A711,total!$B$4:$AD$437,29,0),0)</f>
        <v>0</v>
      </c>
      <c r="AI711" s="50">
        <f>IFERROR(VLOOKUP(A711,total!$B$4:$AN$437,39,0),0)</f>
        <v>0</v>
      </c>
      <c r="AJ711" s="51">
        <f t="shared" ref="AJ711:AJ774" si="172">SUM(P711:AI711)</f>
        <v>0</v>
      </c>
      <c r="AK711" s="50">
        <f t="shared" ref="AK711:AK774" si="173">AK$5*($BN711-BG711)</f>
        <v>0</v>
      </c>
      <c r="AL711" s="50">
        <f t="shared" ref="AL711:AL774" si="174">AL$5*($BN711+BJ711+BK711+BL711+BM711)</f>
        <v>0</v>
      </c>
      <c r="AM711" s="50">
        <f t="shared" ref="AM711:AM774" si="175">IF(F711="NÃO",0,AM$5*$BN711)</f>
        <v>0</v>
      </c>
      <c r="AN711" s="50" t="e">
        <f t="shared" si="169"/>
        <v>#REF!</v>
      </c>
      <c r="AO711" s="50" t="e">
        <f t="shared" si="169"/>
        <v>#REF!</v>
      </c>
      <c r="AP711" s="50" t="e">
        <f t="shared" si="169"/>
        <v>#REF!</v>
      </c>
      <c r="AQ711" s="50">
        <f>IFERROR(VLOOKUP(TEXT($A711,"000000"),[6]Página1!$A$8:$S$801,13,FALSE),0)</f>
        <v>0</v>
      </c>
      <c r="AR711" s="50">
        <f>IFERROR(VLOOKUP(TEXT($A711,"000000"),[6]Página1!$A$8:$S$801,16,FALSE),0)</f>
        <v>0</v>
      </c>
      <c r="AS711" s="50">
        <f>IFERROR(VLOOKUP(TEXT($A711,"000000"),[6]Página1!$A$8:$S$801,19,FALSE),0)</f>
        <v>0</v>
      </c>
      <c r="AT711" s="50">
        <f>IFERROR(VLOOKUP(TEXT($A711,"000000"),[7]Página1!$A$8:$R$814,12,FALSE),0)</f>
        <v>0</v>
      </c>
      <c r="AU711" s="50">
        <f>IFERROR(VLOOKUP(TEXT($A711,"000000"),[7]Página1!$A$8:$R$814,15,FALSE),0)</f>
        <v>0</v>
      </c>
      <c r="AV711" s="50">
        <f>IFERROR(VLOOKUP(TEXT($A711,"000000"),[7]Página1!$A$8:$R$814,18,FALSE),0)</f>
        <v>0</v>
      </c>
      <c r="AW711" s="50"/>
      <c r="AX711" s="51" t="e">
        <f t="shared" ref="AX711:AX774" si="176">SUM(AK711:AW711)</f>
        <v>#REF!</v>
      </c>
      <c r="AY711" s="51" t="e">
        <f t="shared" ref="AY711:AY774" si="177">AN711+AO711+AP711</f>
        <v>#REF!</v>
      </c>
      <c r="AZ711" s="51" t="e">
        <f t="shared" ref="AZ711:AZ774" si="178">AX711+AJ711+O711+G711-AY711</f>
        <v>#REF!</v>
      </c>
      <c r="BA711" s="51" t="e">
        <f t="shared" ref="BA711:BA774" si="179">AX711+AJ711+O711+G711</f>
        <v>#REF!</v>
      </c>
      <c r="BB711" s="51">
        <f t="shared" ref="BB711:BB774" si="180">($G711)/$BB$3</f>
        <v>0</v>
      </c>
      <c r="BC711" s="51" t="e">
        <f t="shared" ref="BC711:BC774" si="181">$AX711/$BB$3</f>
        <v>#REF!</v>
      </c>
      <c r="BD711" s="51">
        <f t="shared" ref="BD711:BD774" si="182">$AJ711/$BB$3</f>
        <v>0</v>
      </c>
      <c r="BE711" s="51">
        <f>IFERROR(VLOOKUP(A711,salario!A$2:P$91,11,FALSE),0)</f>
        <v>0</v>
      </c>
      <c r="BF711" s="51">
        <f>SUMIFS(topmanager!$D:$D,topmanager!$C:$C,rs_nova!$A711,topmanager!$A:$A,rs_nova!BF$2)</f>
        <v>0</v>
      </c>
      <c r="BG711" s="51">
        <f>SUMIFS(topmanager!$D:$D,topmanager!$C:$C,rs_nova!$A711,topmanager!$A:$A,rs_nova!BG$2)</f>
        <v>0</v>
      </c>
      <c r="BH711" s="51">
        <f>SUMIFS(topmanager!$D:$D,topmanager!$C:$C,rs_nova!$A711,topmanager!$A:$A,rs_nova!BH$2)</f>
        <v>0</v>
      </c>
      <c r="BI711" s="51">
        <f>SUMIFS(topmanager!$D:$D,topmanager!$C:$C,rs_nova!$A711,topmanager!$A:$A,rs_nova!BI$2)</f>
        <v>0</v>
      </c>
      <c r="BJ711" s="51">
        <f>SUMIFS(topmanager!$D:$D,topmanager!$C:$C,rs_nova!$A711,topmanager!$A:$A,rs_nova!BJ$2)+SUMIFS(topmanager!$D:$D,topmanager!$C:$C,rs_nova!$A711,topmanager!$A:$A,rs_nova!BJ$2+1)</f>
        <v>0</v>
      </c>
      <c r="BK711" s="51">
        <f>IFERROR(VLOOKUP(A711,[8]ferias!$C$4:$G$100,5,FALSE),0)</f>
        <v>0</v>
      </c>
      <c r="BL711" s="51">
        <f>SUMIFS(topmanager!$D:$D,topmanager!$C:$C,rs_nova!$A711,topmanager!$A:$A,rs_nova!BL$2)</f>
        <v>0</v>
      </c>
      <c r="BM711" s="51">
        <f>SUMIFS(topmanager!$D:$D,topmanager!$C:$C,rs_nova!$A711,topmanager!$A:$A,rs_nova!BM$2)+SUMIFS(topmanager!$D:$D,topmanager!$C:$C,rs_nova!$A715,topmanager!$A:$A,151)</f>
        <v>0</v>
      </c>
      <c r="BN711" s="51">
        <f t="shared" ref="BN711:BN774" si="183">BF711+BG711+BH711+BI711+P711+O711+W711</f>
        <v>0</v>
      </c>
    </row>
    <row r="712" spans="1:66">
      <c r="A712" s="47" t="e">
        <f>total!#REF!</f>
        <v>#REF!</v>
      </c>
      <c r="B712" s="47">
        <f t="shared" si="170"/>
        <v>0</v>
      </c>
      <c r="C712" s="48" t="e">
        <f>total!#REF!</f>
        <v>#REF!</v>
      </c>
      <c r="D712" s="49" t="str">
        <f>IFERROR(VLOOKUP(A712,salario!A$3:J$32,10,FALSE),"")</f>
        <v/>
      </c>
      <c r="E712" s="49" t="str">
        <f>IFERROR(IF(VLOOKUP(A712,salario!A$3:O$32,15,FALSE)="","",VLOOKUP(A712,salario!A$3:O$32,15,FALSE)),"")</f>
        <v/>
      </c>
      <c r="F712" s="47" t="str">
        <f>IFERROR(VLOOKUP(A712,[5]base_pessoal!$B$2:$P$1504,13,FALSE),"")</f>
        <v/>
      </c>
      <c r="G712" s="50">
        <f>IFERROR(VLOOKUP(A712,salario!A$2:P$91,11,FALSE),0)*B712/30</f>
        <v>0</v>
      </c>
      <c r="H712" s="50">
        <f>SUMIFS(topmanager!$D:$D,topmanager!$C:$C,rs_nova!$A712,topmanager!$A:$A,rs_nova!H$2)+SUMIFS(topmanager!$D:$D,topmanager!$C:$C,rs_nova!$A712,topmanager!$A:$A,63)</f>
        <v>0</v>
      </c>
      <c r="I712" s="50">
        <f>-SUMIFS(topmanager!$D:$D,topmanager!$C:$C,rs_nova!$A712,topmanager!$A:$A,rs_nova!I$2)</f>
        <v>0</v>
      </c>
      <c r="J712" s="50">
        <f>SUMIFS(topmanager!$D:$D,topmanager!$C:$C,rs_nova!$A712,topmanager!$A:$A,rs_nova!J$2)</f>
        <v>0</v>
      </c>
      <c r="K712" s="50">
        <f>SUMIFS(topmanager!$D:$D,topmanager!$C:$C,rs_nova!$A712,topmanager!$A:$A,rs_nova!K$2)+SUMIFS(topmanager!$D:$D,topmanager!$C:$C,rs_nova!$A712,topmanager!$A:$A,911)</f>
        <v>0</v>
      </c>
      <c r="L712" s="50">
        <f>SUMIFS(topmanager!$D:$D,topmanager!$C:$C,rs_nova!$A712,topmanager!$A:$A,rs_nova!L$2)</f>
        <v>0</v>
      </c>
      <c r="M712" s="50">
        <f>SUMIFS(topmanager!$D:$D,topmanager!$C:$C,rs_nova!$A712,topmanager!$A:$A,rs_nova!M$2)+SUMIFS(topmanager!$D:$D,topmanager!$C:$C,rs_nova!$A712,topmanager!$A:$A,908)+SUMIFS(topmanager!$D:$D,topmanager!$C:$C,rs_nova!$A712,topmanager!$A:$A,550)</f>
        <v>0</v>
      </c>
      <c r="N712" s="50">
        <f>SUMIFS(topmanager!$D:$D,topmanager!$C:$C,rs_nova!$A712,topmanager!$A:$A,rs_nova!N$2)</f>
        <v>0</v>
      </c>
      <c r="O712" s="51">
        <f t="shared" si="171"/>
        <v>0</v>
      </c>
      <c r="P712" s="50">
        <f>IFERROR(VLOOKUP($A712,total!$B$4:$AW$437,27,0),0)</f>
        <v>0</v>
      </c>
      <c r="Q712" s="50">
        <f>IFERROR(VLOOKUP($A712,total!$B$4:$AW$437,21,0),0)</f>
        <v>0</v>
      </c>
      <c r="R712" s="50">
        <f>IFERROR(VLOOKUP($A712,total!$B$4:$AW$437,25,0),0)+IFERROR(VLOOKUP($A712,total!$B$4:$AW$437,36,0),0)</f>
        <v>0</v>
      </c>
      <c r="S712" s="50">
        <f>IFERROR(VLOOKUP(A712,gympass!$A$2:$F$148,6,0),0)</f>
        <v>0</v>
      </c>
      <c r="T712" s="50">
        <f>IFERROR(VLOOKUP($A712,total!$B$4:$AW$437,42,0),0)</f>
        <v>0</v>
      </c>
      <c r="U712" s="50">
        <f>IFERROR(VLOOKUP($A712,total!$B$4:$AW$437,32,0),0)</f>
        <v>0</v>
      </c>
      <c r="V712" s="50">
        <f>IFERROR(VLOOKUP($A712,total!$B$4:$AW$437,28,0),0)</f>
        <v>0</v>
      </c>
      <c r="W712" s="50">
        <f>IFERROR(VLOOKUP($A712,total!$B$4:$AX$437,49,0),0)</f>
        <v>0</v>
      </c>
      <c r="X712" s="50"/>
      <c r="Y712" s="50">
        <f>IFERROR(VLOOKUP(A712,#REF!,4,0),0)</f>
        <v>0</v>
      </c>
      <c r="Z712" s="50">
        <f>IFERROR(VLOOKUP(B712,#REF!,8,0),0)</f>
        <v>0</v>
      </c>
      <c r="AA712" s="50">
        <f>IFERROR(VLOOKUP($A712,total!$B$4:$AW$437,45,0),0)</f>
        <v>0</v>
      </c>
      <c r="AB712" s="50">
        <f>IFERROR(VLOOKUP($A712,total!$B$4:$AW$437,48,0),0)</f>
        <v>0</v>
      </c>
      <c r="AC712" s="50">
        <f>IFERROR(VLOOKUP($A712,total!$B$4:$AB$437,19,0),0)</f>
        <v>0</v>
      </c>
      <c r="AD712" s="50">
        <f>IFERROR(VLOOKUP($A712,total!$B$4:$AB$437,10,0),0)</f>
        <v>0</v>
      </c>
      <c r="AE712" s="50">
        <f>IFERROR(VLOOKUP($A712,total!$B$4:$AB$437,13,0),0)-SUMIFS(topmanager!$D:$D,topmanager!$C:$C,rs_nova!$A716,topmanager!$A:$A,856)</f>
        <v>0</v>
      </c>
      <c r="AF712" s="50">
        <f>IFERROR(VLOOKUP($A712,total!$B$4:$AB$437,16,0),0)</f>
        <v>0</v>
      </c>
      <c r="AG712" s="50">
        <f>IFERROR(VLOOKUP($A712,total!$B$4:$AB$437,7,0),0)</f>
        <v>0</v>
      </c>
      <c r="AH712" s="50">
        <f>IFERROR(VLOOKUP($A712,total!$B$4:$AD$437,29,0),0)</f>
        <v>0</v>
      </c>
      <c r="AI712" s="50">
        <f>IFERROR(VLOOKUP(A712,total!$B$4:$AN$437,39,0),0)</f>
        <v>0</v>
      </c>
      <c r="AJ712" s="51">
        <f t="shared" si="172"/>
        <v>0</v>
      </c>
      <c r="AK712" s="50">
        <f t="shared" si="173"/>
        <v>0</v>
      </c>
      <c r="AL712" s="50">
        <f t="shared" si="174"/>
        <v>0</v>
      </c>
      <c r="AM712" s="50">
        <f t="shared" si="175"/>
        <v>0</v>
      </c>
      <c r="AN712" s="50" t="e">
        <f t="shared" si="169"/>
        <v>#REF!</v>
      </c>
      <c r="AO712" s="50" t="e">
        <f t="shared" si="169"/>
        <v>#REF!</v>
      </c>
      <c r="AP712" s="50" t="e">
        <f t="shared" si="169"/>
        <v>#REF!</v>
      </c>
      <c r="AQ712" s="50">
        <f>IFERROR(VLOOKUP(TEXT($A712,"000000"),[6]Página1!$A$8:$S$801,13,FALSE),0)</f>
        <v>0</v>
      </c>
      <c r="AR712" s="50">
        <f>IFERROR(VLOOKUP(TEXT($A712,"000000"),[6]Página1!$A$8:$S$801,16,FALSE),0)</f>
        <v>0</v>
      </c>
      <c r="AS712" s="50">
        <f>IFERROR(VLOOKUP(TEXT($A712,"000000"),[6]Página1!$A$8:$S$801,19,FALSE),0)</f>
        <v>0</v>
      </c>
      <c r="AT712" s="50">
        <f>IFERROR(VLOOKUP(TEXT($A712,"000000"),[7]Página1!$A$8:$R$814,12,FALSE),0)</f>
        <v>0</v>
      </c>
      <c r="AU712" s="50">
        <f>IFERROR(VLOOKUP(TEXT($A712,"000000"),[7]Página1!$A$8:$R$814,15,FALSE),0)</f>
        <v>0</v>
      </c>
      <c r="AV712" s="50">
        <f>IFERROR(VLOOKUP(TEXT($A712,"000000"),[7]Página1!$A$8:$R$814,18,FALSE),0)</f>
        <v>0</v>
      </c>
      <c r="AW712" s="50"/>
      <c r="AX712" s="51" t="e">
        <f t="shared" si="176"/>
        <v>#REF!</v>
      </c>
      <c r="AY712" s="51" t="e">
        <f t="shared" si="177"/>
        <v>#REF!</v>
      </c>
      <c r="AZ712" s="51" t="e">
        <f t="shared" si="178"/>
        <v>#REF!</v>
      </c>
      <c r="BA712" s="51" t="e">
        <f t="shared" si="179"/>
        <v>#REF!</v>
      </c>
      <c r="BB712" s="51">
        <f t="shared" si="180"/>
        <v>0</v>
      </c>
      <c r="BC712" s="51" t="e">
        <f t="shared" si="181"/>
        <v>#REF!</v>
      </c>
      <c r="BD712" s="51">
        <f t="shared" si="182"/>
        <v>0</v>
      </c>
      <c r="BE712" s="51">
        <f>IFERROR(VLOOKUP(A712,salario!A$2:P$91,11,FALSE),0)</f>
        <v>0</v>
      </c>
      <c r="BF712" s="51">
        <f>SUMIFS(topmanager!$D:$D,topmanager!$C:$C,rs_nova!$A712,topmanager!$A:$A,rs_nova!BF$2)</f>
        <v>0</v>
      </c>
      <c r="BG712" s="51">
        <f>SUMIFS(topmanager!$D:$D,topmanager!$C:$C,rs_nova!$A712,topmanager!$A:$A,rs_nova!BG$2)</f>
        <v>0</v>
      </c>
      <c r="BH712" s="51">
        <f>SUMIFS(topmanager!$D:$D,topmanager!$C:$C,rs_nova!$A712,topmanager!$A:$A,rs_nova!BH$2)</f>
        <v>0</v>
      </c>
      <c r="BI712" s="51">
        <f>SUMIFS(topmanager!$D:$D,topmanager!$C:$C,rs_nova!$A712,topmanager!$A:$A,rs_nova!BI$2)</f>
        <v>0</v>
      </c>
      <c r="BJ712" s="51">
        <f>SUMIFS(topmanager!$D:$D,topmanager!$C:$C,rs_nova!$A712,topmanager!$A:$A,rs_nova!BJ$2)+SUMIFS(topmanager!$D:$D,topmanager!$C:$C,rs_nova!$A712,topmanager!$A:$A,rs_nova!BJ$2+1)</f>
        <v>0</v>
      </c>
      <c r="BK712" s="51">
        <f>IFERROR(VLOOKUP(A712,[8]ferias!$C$4:$G$100,5,FALSE),0)</f>
        <v>0</v>
      </c>
      <c r="BL712" s="51">
        <f>SUMIFS(topmanager!$D:$D,topmanager!$C:$C,rs_nova!$A712,topmanager!$A:$A,rs_nova!BL$2)</f>
        <v>0</v>
      </c>
      <c r="BM712" s="51">
        <f>SUMIFS(topmanager!$D:$D,topmanager!$C:$C,rs_nova!$A712,topmanager!$A:$A,rs_nova!BM$2)+SUMIFS(topmanager!$D:$D,topmanager!$C:$C,rs_nova!$A716,topmanager!$A:$A,151)</f>
        <v>0</v>
      </c>
      <c r="BN712" s="51">
        <f t="shared" si="183"/>
        <v>0</v>
      </c>
    </row>
    <row r="713" spans="1:66">
      <c r="A713" s="47" t="e">
        <f>total!#REF!</f>
        <v>#REF!</v>
      </c>
      <c r="B713" s="47">
        <f t="shared" si="170"/>
        <v>0</v>
      </c>
      <c r="C713" s="48" t="e">
        <f>total!#REF!</f>
        <v>#REF!</v>
      </c>
      <c r="D713" s="49" t="str">
        <f>IFERROR(VLOOKUP(A713,salario!A$3:J$32,10,FALSE),"")</f>
        <v/>
      </c>
      <c r="E713" s="49" t="str">
        <f>IFERROR(IF(VLOOKUP(A713,salario!A$3:O$32,15,FALSE)="","",VLOOKUP(A713,salario!A$3:O$32,15,FALSE)),"")</f>
        <v/>
      </c>
      <c r="F713" s="47" t="str">
        <f>IFERROR(VLOOKUP(A713,[5]base_pessoal!$B$2:$P$1504,13,FALSE),"")</f>
        <v/>
      </c>
      <c r="G713" s="50">
        <f>IFERROR(VLOOKUP(A713,salario!A$2:P$91,11,FALSE),0)*B713/30</f>
        <v>0</v>
      </c>
      <c r="H713" s="50">
        <f>SUMIFS(topmanager!$D:$D,topmanager!$C:$C,rs_nova!$A713,topmanager!$A:$A,rs_nova!H$2)+SUMIFS(topmanager!$D:$D,topmanager!$C:$C,rs_nova!$A713,topmanager!$A:$A,63)</f>
        <v>0</v>
      </c>
      <c r="I713" s="50">
        <f>-SUMIFS(topmanager!$D:$D,topmanager!$C:$C,rs_nova!$A713,topmanager!$A:$A,rs_nova!I$2)</f>
        <v>0</v>
      </c>
      <c r="J713" s="50">
        <f>SUMIFS(topmanager!$D:$D,topmanager!$C:$C,rs_nova!$A713,topmanager!$A:$A,rs_nova!J$2)</f>
        <v>0</v>
      </c>
      <c r="K713" s="50">
        <f>SUMIFS(topmanager!$D:$D,topmanager!$C:$C,rs_nova!$A713,topmanager!$A:$A,rs_nova!K$2)+SUMIFS(topmanager!$D:$D,topmanager!$C:$C,rs_nova!$A713,topmanager!$A:$A,911)</f>
        <v>0</v>
      </c>
      <c r="L713" s="50">
        <f>SUMIFS(topmanager!$D:$D,topmanager!$C:$C,rs_nova!$A713,topmanager!$A:$A,rs_nova!L$2)</f>
        <v>0</v>
      </c>
      <c r="M713" s="50">
        <f>SUMIFS(topmanager!$D:$D,topmanager!$C:$C,rs_nova!$A713,topmanager!$A:$A,rs_nova!M$2)+SUMIFS(topmanager!$D:$D,topmanager!$C:$C,rs_nova!$A713,topmanager!$A:$A,908)+SUMIFS(topmanager!$D:$D,topmanager!$C:$C,rs_nova!$A713,topmanager!$A:$A,550)</f>
        <v>0</v>
      </c>
      <c r="N713" s="50">
        <f>SUMIFS(topmanager!$D:$D,topmanager!$C:$C,rs_nova!$A713,topmanager!$A:$A,rs_nova!N$2)</f>
        <v>0</v>
      </c>
      <c r="O713" s="51">
        <f t="shared" si="171"/>
        <v>0</v>
      </c>
      <c r="P713" s="50">
        <f>IFERROR(VLOOKUP($A713,total!$B$4:$AW$437,27,0),0)</f>
        <v>0</v>
      </c>
      <c r="Q713" s="50">
        <f>IFERROR(VLOOKUP($A713,total!$B$4:$AW$437,21,0),0)</f>
        <v>0</v>
      </c>
      <c r="R713" s="50">
        <f>IFERROR(VLOOKUP($A713,total!$B$4:$AW$437,25,0),0)+IFERROR(VLOOKUP($A713,total!$B$4:$AW$437,36,0),0)</f>
        <v>0</v>
      </c>
      <c r="S713" s="50">
        <f>IFERROR(VLOOKUP(A713,gympass!$A$2:$F$148,6,0),0)</f>
        <v>0</v>
      </c>
      <c r="T713" s="50">
        <f>IFERROR(VLOOKUP($A713,total!$B$4:$AW$437,42,0),0)</f>
        <v>0</v>
      </c>
      <c r="U713" s="50">
        <f>IFERROR(VLOOKUP($A713,total!$B$4:$AW$437,32,0),0)</f>
        <v>0</v>
      </c>
      <c r="V713" s="50">
        <f>IFERROR(VLOOKUP($A713,total!$B$4:$AW$437,28,0),0)</f>
        <v>0</v>
      </c>
      <c r="W713" s="50">
        <f>IFERROR(VLOOKUP($A713,total!$B$4:$AX$437,49,0),0)</f>
        <v>0</v>
      </c>
      <c r="X713" s="50"/>
      <c r="Y713" s="50">
        <f>IFERROR(VLOOKUP(A713,#REF!,4,0),0)</f>
        <v>0</v>
      </c>
      <c r="Z713" s="50">
        <f>IFERROR(VLOOKUP(B713,#REF!,8,0),0)</f>
        <v>0</v>
      </c>
      <c r="AA713" s="50">
        <f>IFERROR(VLOOKUP($A713,total!$B$4:$AW$437,45,0),0)</f>
        <v>0</v>
      </c>
      <c r="AB713" s="50">
        <f>IFERROR(VLOOKUP($A713,total!$B$4:$AW$437,48,0),0)</f>
        <v>0</v>
      </c>
      <c r="AC713" s="50">
        <f>IFERROR(VLOOKUP($A713,total!$B$4:$AB$437,19,0),0)</f>
        <v>0</v>
      </c>
      <c r="AD713" s="50">
        <f>IFERROR(VLOOKUP($A713,total!$B$4:$AB$437,10,0),0)</f>
        <v>0</v>
      </c>
      <c r="AE713" s="50">
        <f>IFERROR(VLOOKUP($A713,total!$B$4:$AB$437,13,0),0)-SUMIFS(topmanager!$D:$D,topmanager!$C:$C,rs_nova!$A717,topmanager!$A:$A,856)</f>
        <v>0</v>
      </c>
      <c r="AF713" s="50">
        <f>IFERROR(VLOOKUP($A713,total!$B$4:$AB$437,16,0),0)</f>
        <v>0</v>
      </c>
      <c r="AG713" s="50">
        <f>IFERROR(VLOOKUP($A713,total!$B$4:$AB$437,7,0),0)</f>
        <v>0</v>
      </c>
      <c r="AH713" s="50">
        <f>IFERROR(VLOOKUP($A713,total!$B$4:$AD$437,29,0),0)</f>
        <v>0</v>
      </c>
      <c r="AI713" s="50">
        <f>IFERROR(VLOOKUP(A713,total!$B$4:$AN$437,39,0),0)</f>
        <v>0</v>
      </c>
      <c r="AJ713" s="51">
        <f t="shared" si="172"/>
        <v>0</v>
      </c>
      <c r="AK713" s="50">
        <f t="shared" si="173"/>
        <v>0</v>
      </c>
      <c r="AL713" s="50">
        <f t="shared" si="174"/>
        <v>0</v>
      </c>
      <c r="AM713" s="50">
        <f t="shared" si="175"/>
        <v>0</v>
      </c>
      <c r="AN713" s="50" t="e">
        <f t="shared" si="169"/>
        <v>#REF!</v>
      </c>
      <c r="AO713" s="50" t="e">
        <f t="shared" si="169"/>
        <v>#REF!</v>
      </c>
      <c r="AP713" s="50" t="e">
        <f t="shared" si="169"/>
        <v>#REF!</v>
      </c>
      <c r="AQ713" s="50">
        <f>IFERROR(VLOOKUP(TEXT($A713,"000000"),[6]Página1!$A$8:$S$801,13,FALSE),0)</f>
        <v>0</v>
      </c>
      <c r="AR713" s="50">
        <f>IFERROR(VLOOKUP(TEXT($A713,"000000"),[6]Página1!$A$8:$S$801,16,FALSE),0)</f>
        <v>0</v>
      </c>
      <c r="AS713" s="50">
        <f>IFERROR(VLOOKUP(TEXT($A713,"000000"),[6]Página1!$A$8:$S$801,19,FALSE),0)</f>
        <v>0</v>
      </c>
      <c r="AT713" s="50">
        <f>IFERROR(VLOOKUP(TEXT($A713,"000000"),[7]Página1!$A$8:$R$814,12,FALSE),0)</f>
        <v>0</v>
      </c>
      <c r="AU713" s="50">
        <f>IFERROR(VLOOKUP(TEXT($A713,"000000"),[7]Página1!$A$8:$R$814,15,FALSE),0)</f>
        <v>0</v>
      </c>
      <c r="AV713" s="50">
        <f>IFERROR(VLOOKUP(TEXT($A713,"000000"),[7]Página1!$A$8:$R$814,18,FALSE),0)</f>
        <v>0</v>
      </c>
      <c r="AW713" s="50"/>
      <c r="AX713" s="51" t="e">
        <f t="shared" si="176"/>
        <v>#REF!</v>
      </c>
      <c r="AY713" s="51" t="e">
        <f t="shared" si="177"/>
        <v>#REF!</v>
      </c>
      <c r="AZ713" s="51" t="e">
        <f t="shared" si="178"/>
        <v>#REF!</v>
      </c>
      <c r="BA713" s="51" t="e">
        <f t="shared" si="179"/>
        <v>#REF!</v>
      </c>
      <c r="BB713" s="51">
        <f t="shared" si="180"/>
        <v>0</v>
      </c>
      <c r="BC713" s="51" t="e">
        <f t="shared" si="181"/>
        <v>#REF!</v>
      </c>
      <c r="BD713" s="51">
        <f t="shared" si="182"/>
        <v>0</v>
      </c>
      <c r="BE713" s="51">
        <f>IFERROR(VLOOKUP(A713,salario!A$2:P$91,11,FALSE),0)</f>
        <v>0</v>
      </c>
      <c r="BF713" s="51">
        <f>SUMIFS(topmanager!$D:$D,topmanager!$C:$C,rs_nova!$A713,topmanager!$A:$A,rs_nova!BF$2)</f>
        <v>0</v>
      </c>
      <c r="BG713" s="51">
        <f>SUMIFS(topmanager!$D:$D,topmanager!$C:$C,rs_nova!$A713,topmanager!$A:$A,rs_nova!BG$2)</f>
        <v>0</v>
      </c>
      <c r="BH713" s="51">
        <f>SUMIFS(topmanager!$D:$D,topmanager!$C:$C,rs_nova!$A713,topmanager!$A:$A,rs_nova!BH$2)</f>
        <v>0</v>
      </c>
      <c r="BI713" s="51">
        <f>SUMIFS(topmanager!$D:$D,topmanager!$C:$C,rs_nova!$A713,topmanager!$A:$A,rs_nova!BI$2)</f>
        <v>0</v>
      </c>
      <c r="BJ713" s="51">
        <f>SUMIFS(topmanager!$D:$D,topmanager!$C:$C,rs_nova!$A713,topmanager!$A:$A,rs_nova!BJ$2)+SUMIFS(topmanager!$D:$D,topmanager!$C:$C,rs_nova!$A713,topmanager!$A:$A,rs_nova!BJ$2+1)</f>
        <v>0</v>
      </c>
      <c r="BK713" s="51">
        <f>IFERROR(VLOOKUP(A713,[8]ferias!$C$4:$G$100,5,FALSE),0)</f>
        <v>0</v>
      </c>
      <c r="BL713" s="51">
        <f>SUMIFS(topmanager!$D:$D,topmanager!$C:$C,rs_nova!$A713,topmanager!$A:$A,rs_nova!BL$2)</f>
        <v>0</v>
      </c>
      <c r="BM713" s="51">
        <f>SUMIFS(topmanager!$D:$D,topmanager!$C:$C,rs_nova!$A713,topmanager!$A:$A,rs_nova!BM$2)+SUMIFS(topmanager!$D:$D,topmanager!$C:$C,rs_nova!$A717,topmanager!$A:$A,151)</f>
        <v>0</v>
      </c>
      <c r="BN713" s="51">
        <f t="shared" si="183"/>
        <v>0</v>
      </c>
    </row>
    <row r="714" spans="1:66">
      <c r="A714" s="47" t="e">
        <f>total!#REF!</f>
        <v>#REF!</v>
      </c>
      <c r="B714" s="47">
        <f t="shared" si="170"/>
        <v>0</v>
      </c>
      <c r="C714" s="48" t="e">
        <f>total!#REF!</f>
        <v>#REF!</v>
      </c>
      <c r="D714" s="49" t="str">
        <f>IFERROR(VLOOKUP(A714,salario!A$3:J$32,10,FALSE),"")</f>
        <v/>
      </c>
      <c r="E714" s="49" t="str">
        <f>IFERROR(IF(VLOOKUP(A714,salario!A$3:O$32,15,FALSE)="","",VLOOKUP(A714,salario!A$3:O$32,15,FALSE)),"")</f>
        <v/>
      </c>
      <c r="F714" s="47" t="str">
        <f>IFERROR(VLOOKUP(A714,[5]base_pessoal!$B$2:$P$1504,13,FALSE),"")</f>
        <v/>
      </c>
      <c r="G714" s="50">
        <f>IFERROR(VLOOKUP(A714,salario!A$2:P$91,11,FALSE),0)*B714/30</f>
        <v>0</v>
      </c>
      <c r="H714" s="50">
        <f>SUMIFS(topmanager!$D:$D,topmanager!$C:$C,rs_nova!$A714,topmanager!$A:$A,rs_nova!H$2)+SUMIFS(topmanager!$D:$D,topmanager!$C:$C,rs_nova!$A714,topmanager!$A:$A,63)</f>
        <v>0</v>
      </c>
      <c r="I714" s="50">
        <f>-SUMIFS(topmanager!$D:$D,topmanager!$C:$C,rs_nova!$A714,topmanager!$A:$A,rs_nova!I$2)</f>
        <v>0</v>
      </c>
      <c r="J714" s="50">
        <f>SUMIFS(topmanager!$D:$D,topmanager!$C:$C,rs_nova!$A714,topmanager!$A:$A,rs_nova!J$2)</f>
        <v>0</v>
      </c>
      <c r="K714" s="50">
        <f>SUMIFS(topmanager!$D:$D,topmanager!$C:$C,rs_nova!$A714,topmanager!$A:$A,rs_nova!K$2)+SUMIFS(topmanager!$D:$D,topmanager!$C:$C,rs_nova!$A714,topmanager!$A:$A,911)</f>
        <v>0</v>
      </c>
      <c r="L714" s="50">
        <f>SUMIFS(topmanager!$D:$D,topmanager!$C:$C,rs_nova!$A714,topmanager!$A:$A,rs_nova!L$2)</f>
        <v>0</v>
      </c>
      <c r="M714" s="50">
        <f>SUMIFS(topmanager!$D:$D,topmanager!$C:$C,rs_nova!$A714,topmanager!$A:$A,rs_nova!M$2)+SUMIFS(topmanager!$D:$D,topmanager!$C:$C,rs_nova!$A714,topmanager!$A:$A,908)+SUMIFS(topmanager!$D:$D,topmanager!$C:$C,rs_nova!$A714,topmanager!$A:$A,550)</f>
        <v>0</v>
      </c>
      <c r="N714" s="50">
        <f>SUMIFS(topmanager!$D:$D,topmanager!$C:$C,rs_nova!$A714,topmanager!$A:$A,rs_nova!N$2)</f>
        <v>0</v>
      </c>
      <c r="O714" s="51">
        <f t="shared" si="171"/>
        <v>0</v>
      </c>
      <c r="P714" s="50">
        <f>IFERROR(VLOOKUP($A714,total!$B$4:$AW$437,27,0),0)</f>
        <v>0</v>
      </c>
      <c r="Q714" s="50">
        <f>IFERROR(VLOOKUP($A714,total!$B$4:$AW$437,21,0),0)</f>
        <v>0</v>
      </c>
      <c r="R714" s="50">
        <f>IFERROR(VLOOKUP($A714,total!$B$4:$AW$437,25,0),0)+IFERROR(VLOOKUP($A714,total!$B$4:$AW$437,36,0),0)</f>
        <v>0</v>
      </c>
      <c r="S714" s="50">
        <f>IFERROR(VLOOKUP(A714,gympass!$A$2:$F$148,6,0),0)</f>
        <v>0</v>
      </c>
      <c r="T714" s="50">
        <f>IFERROR(VLOOKUP($A714,total!$B$4:$AW$437,42,0),0)</f>
        <v>0</v>
      </c>
      <c r="U714" s="50">
        <f>IFERROR(VLOOKUP($A714,total!$B$4:$AW$437,32,0),0)</f>
        <v>0</v>
      </c>
      <c r="V714" s="50">
        <f>IFERROR(VLOOKUP($A714,total!$B$4:$AW$437,28,0),0)</f>
        <v>0</v>
      </c>
      <c r="W714" s="50">
        <f>IFERROR(VLOOKUP($A714,total!$B$4:$AX$437,49,0),0)</f>
        <v>0</v>
      </c>
      <c r="X714" s="50"/>
      <c r="Y714" s="50">
        <f>IFERROR(VLOOKUP(A714,#REF!,4,0),0)</f>
        <v>0</v>
      </c>
      <c r="Z714" s="50">
        <f>IFERROR(VLOOKUP(B714,#REF!,8,0),0)</f>
        <v>0</v>
      </c>
      <c r="AA714" s="50">
        <f>IFERROR(VLOOKUP($A714,total!$B$4:$AW$437,45,0),0)</f>
        <v>0</v>
      </c>
      <c r="AB714" s="50">
        <f>IFERROR(VLOOKUP($A714,total!$B$4:$AW$437,48,0),0)</f>
        <v>0</v>
      </c>
      <c r="AC714" s="50">
        <f>IFERROR(VLOOKUP($A714,total!$B$4:$AB$437,19,0),0)</f>
        <v>0</v>
      </c>
      <c r="AD714" s="50">
        <f>IFERROR(VLOOKUP($A714,total!$B$4:$AB$437,10,0),0)</f>
        <v>0</v>
      </c>
      <c r="AE714" s="50">
        <f>IFERROR(VLOOKUP($A714,total!$B$4:$AB$437,13,0),0)-SUMIFS(topmanager!$D:$D,topmanager!$C:$C,rs_nova!$A718,topmanager!$A:$A,856)</f>
        <v>0</v>
      </c>
      <c r="AF714" s="50">
        <f>IFERROR(VLOOKUP($A714,total!$B$4:$AB$437,16,0),0)</f>
        <v>0</v>
      </c>
      <c r="AG714" s="50">
        <f>IFERROR(VLOOKUP($A714,total!$B$4:$AB$437,7,0),0)</f>
        <v>0</v>
      </c>
      <c r="AH714" s="50">
        <f>IFERROR(VLOOKUP($A714,total!$B$4:$AD$437,29,0),0)</f>
        <v>0</v>
      </c>
      <c r="AI714" s="50">
        <f>IFERROR(VLOOKUP(A714,total!$B$4:$AN$437,39,0),0)</f>
        <v>0</v>
      </c>
      <c r="AJ714" s="51">
        <f t="shared" si="172"/>
        <v>0</v>
      </c>
      <c r="AK714" s="50">
        <f t="shared" si="173"/>
        <v>0</v>
      </c>
      <c r="AL714" s="50">
        <f t="shared" si="174"/>
        <v>0</v>
      </c>
      <c r="AM714" s="50">
        <f t="shared" si="175"/>
        <v>0</v>
      </c>
      <c r="AN714" s="50" t="e">
        <f t="shared" si="169"/>
        <v>#REF!</v>
      </c>
      <c r="AO714" s="50" t="e">
        <f t="shared" si="169"/>
        <v>#REF!</v>
      </c>
      <c r="AP714" s="50" t="e">
        <f t="shared" si="169"/>
        <v>#REF!</v>
      </c>
      <c r="AQ714" s="50">
        <f>IFERROR(VLOOKUP(TEXT($A714,"000000"),[6]Página1!$A$8:$S$801,13,FALSE),0)</f>
        <v>0</v>
      </c>
      <c r="AR714" s="50">
        <f>IFERROR(VLOOKUP(TEXT($A714,"000000"),[6]Página1!$A$8:$S$801,16,FALSE),0)</f>
        <v>0</v>
      </c>
      <c r="AS714" s="50">
        <f>IFERROR(VLOOKUP(TEXT($A714,"000000"),[6]Página1!$A$8:$S$801,19,FALSE),0)</f>
        <v>0</v>
      </c>
      <c r="AT714" s="50">
        <f>IFERROR(VLOOKUP(TEXT($A714,"000000"),[7]Página1!$A$8:$R$814,12,FALSE),0)</f>
        <v>0</v>
      </c>
      <c r="AU714" s="50">
        <f>IFERROR(VLOOKUP(TEXT($A714,"000000"),[7]Página1!$A$8:$R$814,15,FALSE),0)</f>
        <v>0</v>
      </c>
      <c r="AV714" s="50">
        <f>IFERROR(VLOOKUP(TEXT($A714,"000000"),[7]Página1!$A$8:$R$814,18,FALSE),0)</f>
        <v>0</v>
      </c>
      <c r="AW714" s="50"/>
      <c r="AX714" s="51" t="e">
        <f t="shared" si="176"/>
        <v>#REF!</v>
      </c>
      <c r="AY714" s="51" t="e">
        <f t="shared" si="177"/>
        <v>#REF!</v>
      </c>
      <c r="AZ714" s="51" t="e">
        <f t="shared" si="178"/>
        <v>#REF!</v>
      </c>
      <c r="BA714" s="51" t="e">
        <f t="shared" si="179"/>
        <v>#REF!</v>
      </c>
      <c r="BB714" s="51">
        <f t="shared" si="180"/>
        <v>0</v>
      </c>
      <c r="BC714" s="51" t="e">
        <f t="shared" si="181"/>
        <v>#REF!</v>
      </c>
      <c r="BD714" s="51">
        <f t="shared" si="182"/>
        <v>0</v>
      </c>
      <c r="BE714" s="51">
        <f>IFERROR(VLOOKUP(A714,salario!A$2:P$91,11,FALSE),0)</f>
        <v>0</v>
      </c>
      <c r="BF714" s="51">
        <f>SUMIFS(topmanager!$D:$D,topmanager!$C:$C,rs_nova!$A714,topmanager!$A:$A,rs_nova!BF$2)</f>
        <v>0</v>
      </c>
      <c r="BG714" s="51">
        <f>SUMIFS(topmanager!$D:$D,topmanager!$C:$C,rs_nova!$A714,topmanager!$A:$A,rs_nova!BG$2)</f>
        <v>0</v>
      </c>
      <c r="BH714" s="51">
        <f>SUMIFS(topmanager!$D:$D,topmanager!$C:$C,rs_nova!$A714,topmanager!$A:$A,rs_nova!BH$2)</f>
        <v>0</v>
      </c>
      <c r="BI714" s="51">
        <f>SUMIFS(topmanager!$D:$D,topmanager!$C:$C,rs_nova!$A714,topmanager!$A:$A,rs_nova!BI$2)</f>
        <v>0</v>
      </c>
      <c r="BJ714" s="51">
        <f>SUMIFS(topmanager!$D:$D,topmanager!$C:$C,rs_nova!$A714,topmanager!$A:$A,rs_nova!BJ$2)+SUMIFS(topmanager!$D:$D,topmanager!$C:$C,rs_nova!$A714,topmanager!$A:$A,rs_nova!BJ$2+1)</f>
        <v>0</v>
      </c>
      <c r="BK714" s="51">
        <f>IFERROR(VLOOKUP(A714,[8]ferias!$C$4:$G$100,5,FALSE),0)</f>
        <v>0</v>
      </c>
      <c r="BL714" s="51">
        <f>SUMIFS(topmanager!$D:$D,topmanager!$C:$C,rs_nova!$A714,topmanager!$A:$A,rs_nova!BL$2)</f>
        <v>0</v>
      </c>
      <c r="BM714" s="51">
        <f>SUMIFS(topmanager!$D:$D,topmanager!$C:$C,rs_nova!$A714,topmanager!$A:$A,rs_nova!BM$2)+SUMIFS(topmanager!$D:$D,topmanager!$C:$C,rs_nova!$A718,topmanager!$A:$A,151)</f>
        <v>0</v>
      </c>
      <c r="BN714" s="51">
        <f t="shared" si="183"/>
        <v>0</v>
      </c>
    </row>
    <row r="715" spans="1:66">
      <c r="A715" s="47" t="e">
        <f>total!#REF!</f>
        <v>#REF!</v>
      </c>
      <c r="B715" s="47">
        <f t="shared" si="170"/>
        <v>0</v>
      </c>
      <c r="C715" s="48" t="e">
        <f>total!#REF!</f>
        <v>#REF!</v>
      </c>
      <c r="D715" s="49" t="str">
        <f>IFERROR(VLOOKUP(A715,salario!A$3:J$32,10,FALSE),"")</f>
        <v/>
      </c>
      <c r="E715" s="49" t="str">
        <f>IFERROR(IF(VLOOKUP(A715,salario!A$3:O$32,15,FALSE)="","",VLOOKUP(A715,salario!A$3:O$32,15,FALSE)),"")</f>
        <v/>
      </c>
      <c r="F715" s="47" t="str">
        <f>IFERROR(VLOOKUP(A715,[5]base_pessoal!$B$2:$P$1504,13,FALSE),"")</f>
        <v/>
      </c>
      <c r="G715" s="50">
        <f>IFERROR(VLOOKUP(A715,salario!A$2:P$91,11,FALSE),0)*B715/30</f>
        <v>0</v>
      </c>
      <c r="H715" s="50">
        <f>SUMIFS(topmanager!$D:$D,topmanager!$C:$C,rs_nova!$A715,topmanager!$A:$A,rs_nova!H$2)+SUMIFS(topmanager!$D:$D,topmanager!$C:$C,rs_nova!$A715,topmanager!$A:$A,63)</f>
        <v>0</v>
      </c>
      <c r="I715" s="50">
        <f>-SUMIFS(topmanager!$D:$D,topmanager!$C:$C,rs_nova!$A715,topmanager!$A:$A,rs_nova!I$2)</f>
        <v>0</v>
      </c>
      <c r="J715" s="50">
        <f>SUMIFS(topmanager!$D:$D,topmanager!$C:$C,rs_nova!$A715,topmanager!$A:$A,rs_nova!J$2)</f>
        <v>0</v>
      </c>
      <c r="K715" s="50">
        <f>SUMIFS(topmanager!$D:$D,topmanager!$C:$C,rs_nova!$A715,topmanager!$A:$A,rs_nova!K$2)+SUMIFS(topmanager!$D:$D,topmanager!$C:$C,rs_nova!$A715,topmanager!$A:$A,911)</f>
        <v>0</v>
      </c>
      <c r="L715" s="50">
        <f>SUMIFS(topmanager!$D:$D,topmanager!$C:$C,rs_nova!$A715,topmanager!$A:$A,rs_nova!L$2)</f>
        <v>0</v>
      </c>
      <c r="M715" s="50">
        <f>SUMIFS(topmanager!$D:$D,topmanager!$C:$C,rs_nova!$A715,topmanager!$A:$A,rs_nova!M$2)+SUMIFS(topmanager!$D:$D,topmanager!$C:$C,rs_nova!$A715,topmanager!$A:$A,908)+SUMIFS(topmanager!$D:$D,topmanager!$C:$C,rs_nova!$A715,topmanager!$A:$A,550)</f>
        <v>0</v>
      </c>
      <c r="N715" s="50">
        <f>SUMIFS(topmanager!$D:$D,topmanager!$C:$C,rs_nova!$A715,topmanager!$A:$A,rs_nova!N$2)</f>
        <v>0</v>
      </c>
      <c r="O715" s="51">
        <f t="shared" si="171"/>
        <v>0</v>
      </c>
      <c r="P715" s="50">
        <f>IFERROR(VLOOKUP($A715,total!$B$4:$AW$437,27,0),0)</f>
        <v>0</v>
      </c>
      <c r="Q715" s="50">
        <f>IFERROR(VLOOKUP($A715,total!$B$4:$AW$437,21,0),0)</f>
        <v>0</v>
      </c>
      <c r="R715" s="50">
        <f>IFERROR(VLOOKUP($A715,total!$B$4:$AW$437,25,0),0)+IFERROR(VLOOKUP($A715,total!$B$4:$AW$437,36,0),0)</f>
        <v>0</v>
      </c>
      <c r="S715" s="50">
        <f>IFERROR(VLOOKUP(A715,gympass!$A$2:$F$148,6,0),0)</f>
        <v>0</v>
      </c>
      <c r="T715" s="50">
        <f>IFERROR(VLOOKUP($A715,total!$B$4:$AW$437,42,0),0)</f>
        <v>0</v>
      </c>
      <c r="U715" s="50">
        <f>IFERROR(VLOOKUP($A715,total!$B$4:$AW$437,32,0),0)</f>
        <v>0</v>
      </c>
      <c r="V715" s="50">
        <f>IFERROR(VLOOKUP($A715,total!$B$4:$AW$437,28,0),0)</f>
        <v>0</v>
      </c>
      <c r="W715" s="50">
        <f>IFERROR(VLOOKUP($A715,total!$B$4:$AX$437,49,0),0)</f>
        <v>0</v>
      </c>
      <c r="X715" s="50"/>
      <c r="Y715" s="50">
        <f>IFERROR(VLOOKUP(A715,#REF!,4,0),0)</f>
        <v>0</v>
      </c>
      <c r="Z715" s="50">
        <f>IFERROR(VLOOKUP(B715,#REF!,8,0),0)</f>
        <v>0</v>
      </c>
      <c r="AA715" s="50">
        <f>IFERROR(VLOOKUP($A715,total!$B$4:$AW$437,45,0),0)</f>
        <v>0</v>
      </c>
      <c r="AB715" s="50">
        <f>IFERROR(VLOOKUP($A715,total!$B$4:$AW$437,48,0),0)</f>
        <v>0</v>
      </c>
      <c r="AC715" s="50">
        <f>IFERROR(VLOOKUP($A715,total!$B$4:$AB$437,19,0),0)</f>
        <v>0</v>
      </c>
      <c r="AD715" s="50">
        <f>IFERROR(VLOOKUP($A715,total!$B$4:$AB$437,10,0),0)</f>
        <v>0</v>
      </c>
      <c r="AE715" s="50">
        <f>IFERROR(VLOOKUP($A715,total!$B$4:$AB$437,13,0),0)-SUMIFS(topmanager!$D:$D,topmanager!$C:$C,rs_nova!$A719,topmanager!$A:$A,856)</f>
        <v>0</v>
      </c>
      <c r="AF715" s="50">
        <f>IFERROR(VLOOKUP($A715,total!$B$4:$AB$437,16,0),0)</f>
        <v>0</v>
      </c>
      <c r="AG715" s="50">
        <f>IFERROR(VLOOKUP($A715,total!$B$4:$AB$437,7,0),0)</f>
        <v>0</v>
      </c>
      <c r="AH715" s="50">
        <f>IFERROR(VLOOKUP($A715,total!$B$4:$AD$437,29,0),0)</f>
        <v>0</v>
      </c>
      <c r="AI715" s="50">
        <f>IFERROR(VLOOKUP(A715,total!$B$4:$AN$437,39,0),0)</f>
        <v>0</v>
      </c>
      <c r="AJ715" s="51">
        <f t="shared" si="172"/>
        <v>0</v>
      </c>
      <c r="AK715" s="50">
        <f t="shared" si="173"/>
        <v>0</v>
      </c>
      <c r="AL715" s="50">
        <f t="shared" si="174"/>
        <v>0</v>
      </c>
      <c r="AM715" s="50">
        <f t="shared" si="175"/>
        <v>0</v>
      </c>
      <c r="AN715" s="50" t="e">
        <f t="shared" si="169"/>
        <v>#REF!</v>
      </c>
      <c r="AO715" s="50" t="e">
        <f t="shared" si="169"/>
        <v>#REF!</v>
      </c>
      <c r="AP715" s="50" t="e">
        <f t="shared" si="169"/>
        <v>#REF!</v>
      </c>
      <c r="AQ715" s="50">
        <f>IFERROR(VLOOKUP(TEXT($A715,"000000"),[6]Página1!$A$8:$S$801,13,FALSE),0)</f>
        <v>0</v>
      </c>
      <c r="AR715" s="50">
        <f>IFERROR(VLOOKUP(TEXT($A715,"000000"),[6]Página1!$A$8:$S$801,16,FALSE),0)</f>
        <v>0</v>
      </c>
      <c r="AS715" s="50">
        <f>IFERROR(VLOOKUP(TEXT($A715,"000000"),[6]Página1!$A$8:$S$801,19,FALSE),0)</f>
        <v>0</v>
      </c>
      <c r="AT715" s="50">
        <f>IFERROR(VLOOKUP(TEXT($A715,"000000"),[7]Página1!$A$8:$R$814,12,FALSE),0)</f>
        <v>0</v>
      </c>
      <c r="AU715" s="50">
        <f>IFERROR(VLOOKUP(TEXT($A715,"000000"),[7]Página1!$A$8:$R$814,15,FALSE),0)</f>
        <v>0</v>
      </c>
      <c r="AV715" s="50">
        <f>IFERROR(VLOOKUP(TEXT($A715,"000000"),[7]Página1!$A$8:$R$814,18,FALSE),0)</f>
        <v>0</v>
      </c>
      <c r="AW715" s="50"/>
      <c r="AX715" s="51" t="e">
        <f t="shared" si="176"/>
        <v>#REF!</v>
      </c>
      <c r="AY715" s="51" t="e">
        <f t="shared" si="177"/>
        <v>#REF!</v>
      </c>
      <c r="AZ715" s="51" t="e">
        <f t="shared" si="178"/>
        <v>#REF!</v>
      </c>
      <c r="BA715" s="51" t="e">
        <f t="shared" si="179"/>
        <v>#REF!</v>
      </c>
      <c r="BB715" s="51">
        <f t="shared" si="180"/>
        <v>0</v>
      </c>
      <c r="BC715" s="51" t="e">
        <f t="shared" si="181"/>
        <v>#REF!</v>
      </c>
      <c r="BD715" s="51">
        <f t="shared" si="182"/>
        <v>0</v>
      </c>
      <c r="BE715" s="51">
        <f>IFERROR(VLOOKUP(A715,salario!A$2:P$91,11,FALSE),0)</f>
        <v>0</v>
      </c>
      <c r="BF715" s="51">
        <f>SUMIFS(topmanager!$D:$D,topmanager!$C:$C,rs_nova!$A715,topmanager!$A:$A,rs_nova!BF$2)</f>
        <v>0</v>
      </c>
      <c r="BG715" s="51">
        <f>SUMIFS(topmanager!$D:$D,topmanager!$C:$C,rs_nova!$A715,topmanager!$A:$A,rs_nova!BG$2)</f>
        <v>0</v>
      </c>
      <c r="BH715" s="51">
        <f>SUMIFS(topmanager!$D:$D,topmanager!$C:$C,rs_nova!$A715,topmanager!$A:$A,rs_nova!BH$2)</f>
        <v>0</v>
      </c>
      <c r="BI715" s="51">
        <f>SUMIFS(topmanager!$D:$D,topmanager!$C:$C,rs_nova!$A715,topmanager!$A:$A,rs_nova!BI$2)</f>
        <v>0</v>
      </c>
      <c r="BJ715" s="51">
        <f>SUMIFS(topmanager!$D:$D,topmanager!$C:$C,rs_nova!$A715,topmanager!$A:$A,rs_nova!BJ$2)+SUMIFS(topmanager!$D:$D,topmanager!$C:$C,rs_nova!$A715,topmanager!$A:$A,rs_nova!BJ$2+1)</f>
        <v>0</v>
      </c>
      <c r="BK715" s="51">
        <f>IFERROR(VLOOKUP(A715,[8]ferias!$C$4:$G$100,5,FALSE),0)</f>
        <v>0</v>
      </c>
      <c r="BL715" s="51">
        <f>SUMIFS(topmanager!$D:$D,topmanager!$C:$C,rs_nova!$A715,topmanager!$A:$A,rs_nova!BL$2)</f>
        <v>0</v>
      </c>
      <c r="BM715" s="51">
        <f>SUMIFS(topmanager!$D:$D,topmanager!$C:$C,rs_nova!$A715,topmanager!$A:$A,rs_nova!BM$2)+SUMIFS(topmanager!$D:$D,topmanager!$C:$C,rs_nova!$A719,topmanager!$A:$A,151)</f>
        <v>0</v>
      </c>
      <c r="BN715" s="51">
        <f t="shared" si="183"/>
        <v>0</v>
      </c>
    </row>
    <row r="716" spans="1:66">
      <c r="A716" s="47" t="e">
        <f>total!#REF!</f>
        <v>#REF!</v>
      </c>
      <c r="B716" s="47">
        <f t="shared" si="170"/>
        <v>0</v>
      </c>
      <c r="C716" s="48" t="e">
        <f>total!#REF!</f>
        <v>#REF!</v>
      </c>
      <c r="D716" s="49" t="str">
        <f>IFERROR(VLOOKUP(A716,salario!A$3:J$32,10,FALSE),"")</f>
        <v/>
      </c>
      <c r="E716" s="49" t="str">
        <f>IFERROR(IF(VLOOKUP(A716,salario!A$3:O$32,15,FALSE)="","",VLOOKUP(A716,salario!A$3:O$32,15,FALSE)),"")</f>
        <v/>
      </c>
      <c r="F716" s="47" t="str">
        <f>IFERROR(VLOOKUP(A716,[5]base_pessoal!$B$2:$P$1504,13,FALSE),"")</f>
        <v/>
      </c>
      <c r="G716" s="50">
        <f>IFERROR(VLOOKUP(A716,salario!A$2:P$91,11,FALSE),0)*B716/30</f>
        <v>0</v>
      </c>
      <c r="H716" s="50">
        <f>SUMIFS(topmanager!$D:$D,topmanager!$C:$C,rs_nova!$A716,topmanager!$A:$A,rs_nova!H$2)+SUMIFS(topmanager!$D:$D,topmanager!$C:$C,rs_nova!$A716,topmanager!$A:$A,63)</f>
        <v>0</v>
      </c>
      <c r="I716" s="50">
        <f>-SUMIFS(topmanager!$D:$D,topmanager!$C:$C,rs_nova!$A716,topmanager!$A:$A,rs_nova!I$2)</f>
        <v>0</v>
      </c>
      <c r="J716" s="50">
        <f>SUMIFS(topmanager!$D:$D,topmanager!$C:$C,rs_nova!$A716,topmanager!$A:$A,rs_nova!J$2)</f>
        <v>0</v>
      </c>
      <c r="K716" s="50">
        <f>SUMIFS(topmanager!$D:$D,topmanager!$C:$C,rs_nova!$A716,topmanager!$A:$A,rs_nova!K$2)+SUMIFS(topmanager!$D:$D,topmanager!$C:$C,rs_nova!$A716,topmanager!$A:$A,911)</f>
        <v>0</v>
      </c>
      <c r="L716" s="50">
        <f>SUMIFS(topmanager!$D:$D,topmanager!$C:$C,rs_nova!$A716,topmanager!$A:$A,rs_nova!L$2)</f>
        <v>0</v>
      </c>
      <c r="M716" s="50">
        <f>SUMIFS(topmanager!$D:$D,topmanager!$C:$C,rs_nova!$A716,topmanager!$A:$A,rs_nova!M$2)+SUMIFS(topmanager!$D:$D,topmanager!$C:$C,rs_nova!$A716,topmanager!$A:$A,908)+SUMIFS(topmanager!$D:$D,topmanager!$C:$C,rs_nova!$A716,topmanager!$A:$A,550)</f>
        <v>0</v>
      </c>
      <c r="N716" s="50">
        <f>SUMIFS(topmanager!$D:$D,topmanager!$C:$C,rs_nova!$A716,topmanager!$A:$A,rs_nova!N$2)</f>
        <v>0</v>
      </c>
      <c r="O716" s="51">
        <f t="shared" si="171"/>
        <v>0</v>
      </c>
      <c r="P716" s="50">
        <f>IFERROR(VLOOKUP($A716,total!$B$4:$AW$437,27,0),0)</f>
        <v>0</v>
      </c>
      <c r="Q716" s="50">
        <f>IFERROR(VLOOKUP($A716,total!$B$4:$AW$437,21,0),0)</f>
        <v>0</v>
      </c>
      <c r="R716" s="50">
        <f>IFERROR(VLOOKUP($A716,total!$B$4:$AW$437,25,0),0)+IFERROR(VLOOKUP($A716,total!$B$4:$AW$437,36,0),0)</f>
        <v>0</v>
      </c>
      <c r="S716" s="50">
        <f>IFERROR(VLOOKUP(A716,gympass!$A$2:$F$148,6,0),0)</f>
        <v>0</v>
      </c>
      <c r="T716" s="50">
        <f>IFERROR(VLOOKUP($A716,total!$B$4:$AW$437,42,0),0)</f>
        <v>0</v>
      </c>
      <c r="U716" s="50">
        <f>IFERROR(VLOOKUP($A716,total!$B$4:$AW$437,32,0),0)</f>
        <v>0</v>
      </c>
      <c r="V716" s="50">
        <f>IFERROR(VLOOKUP($A716,total!$B$4:$AW$437,28,0),0)</f>
        <v>0</v>
      </c>
      <c r="W716" s="50">
        <f>IFERROR(VLOOKUP($A716,total!$B$4:$AX$437,49,0),0)</f>
        <v>0</v>
      </c>
      <c r="X716" s="50"/>
      <c r="Y716" s="50">
        <f>IFERROR(VLOOKUP(A716,#REF!,4,0),0)</f>
        <v>0</v>
      </c>
      <c r="Z716" s="50">
        <f>IFERROR(VLOOKUP(B716,#REF!,8,0),0)</f>
        <v>0</v>
      </c>
      <c r="AA716" s="50">
        <f>IFERROR(VLOOKUP($A716,total!$B$4:$AW$437,45,0),0)</f>
        <v>0</v>
      </c>
      <c r="AB716" s="50">
        <f>IFERROR(VLOOKUP($A716,total!$B$4:$AW$437,48,0),0)</f>
        <v>0</v>
      </c>
      <c r="AC716" s="50">
        <f>IFERROR(VLOOKUP($A716,total!$B$4:$AB$437,19,0),0)</f>
        <v>0</v>
      </c>
      <c r="AD716" s="50">
        <f>IFERROR(VLOOKUP($A716,total!$B$4:$AB$437,10,0),0)</f>
        <v>0</v>
      </c>
      <c r="AE716" s="50">
        <f>IFERROR(VLOOKUP($A716,total!$B$4:$AB$437,13,0),0)-SUMIFS(topmanager!$D:$D,topmanager!$C:$C,rs_nova!$A720,topmanager!$A:$A,856)</f>
        <v>0</v>
      </c>
      <c r="AF716" s="50">
        <f>IFERROR(VLOOKUP($A716,total!$B$4:$AB$437,16,0),0)</f>
        <v>0</v>
      </c>
      <c r="AG716" s="50">
        <f>IFERROR(VLOOKUP($A716,total!$B$4:$AB$437,7,0),0)</f>
        <v>0</v>
      </c>
      <c r="AH716" s="50">
        <f>IFERROR(VLOOKUP($A716,total!$B$4:$AD$437,29,0),0)</f>
        <v>0</v>
      </c>
      <c r="AI716" s="50">
        <f>IFERROR(VLOOKUP(A716,total!$B$4:$AN$437,39,0),0)</f>
        <v>0</v>
      </c>
      <c r="AJ716" s="51">
        <f t="shared" si="172"/>
        <v>0</v>
      </c>
      <c r="AK716" s="50">
        <f t="shared" si="173"/>
        <v>0</v>
      </c>
      <c r="AL716" s="50">
        <f t="shared" si="174"/>
        <v>0</v>
      </c>
      <c r="AM716" s="50">
        <f t="shared" si="175"/>
        <v>0</v>
      </c>
      <c r="AN716" s="50" t="e">
        <f t="shared" si="169"/>
        <v>#REF!</v>
      </c>
      <c r="AO716" s="50" t="e">
        <f t="shared" si="169"/>
        <v>#REF!</v>
      </c>
      <c r="AP716" s="50" t="e">
        <f t="shared" si="169"/>
        <v>#REF!</v>
      </c>
      <c r="AQ716" s="50">
        <f>IFERROR(VLOOKUP(TEXT($A716,"000000"),[6]Página1!$A$8:$S$801,13,FALSE),0)</f>
        <v>0</v>
      </c>
      <c r="AR716" s="50">
        <f>IFERROR(VLOOKUP(TEXT($A716,"000000"),[6]Página1!$A$8:$S$801,16,FALSE),0)</f>
        <v>0</v>
      </c>
      <c r="AS716" s="50">
        <f>IFERROR(VLOOKUP(TEXT($A716,"000000"),[6]Página1!$A$8:$S$801,19,FALSE),0)</f>
        <v>0</v>
      </c>
      <c r="AT716" s="50">
        <f>IFERROR(VLOOKUP(TEXT($A716,"000000"),[7]Página1!$A$8:$R$814,12,FALSE),0)</f>
        <v>0</v>
      </c>
      <c r="AU716" s="50">
        <f>IFERROR(VLOOKUP(TEXT($A716,"000000"),[7]Página1!$A$8:$R$814,15,FALSE),0)</f>
        <v>0</v>
      </c>
      <c r="AV716" s="50">
        <f>IFERROR(VLOOKUP(TEXT($A716,"000000"),[7]Página1!$A$8:$R$814,18,FALSE),0)</f>
        <v>0</v>
      </c>
      <c r="AW716" s="50"/>
      <c r="AX716" s="51" t="e">
        <f t="shared" si="176"/>
        <v>#REF!</v>
      </c>
      <c r="AY716" s="51" t="e">
        <f t="shared" si="177"/>
        <v>#REF!</v>
      </c>
      <c r="AZ716" s="51" t="e">
        <f t="shared" si="178"/>
        <v>#REF!</v>
      </c>
      <c r="BA716" s="51" t="e">
        <f t="shared" si="179"/>
        <v>#REF!</v>
      </c>
      <c r="BB716" s="51">
        <f t="shared" si="180"/>
        <v>0</v>
      </c>
      <c r="BC716" s="51" t="e">
        <f t="shared" si="181"/>
        <v>#REF!</v>
      </c>
      <c r="BD716" s="51">
        <f t="shared" si="182"/>
        <v>0</v>
      </c>
      <c r="BE716" s="51">
        <f>IFERROR(VLOOKUP(A716,salario!A$2:P$91,11,FALSE),0)</f>
        <v>0</v>
      </c>
      <c r="BF716" s="51">
        <f>SUMIFS(topmanager!$D:$D,topmanager!$C:$C,rs_nova!$A716,topmanager!$A:$A,rs_nova!BF$2)</f>
        <v>0</v>
      </c>
      <c r="BG716" s="51">
        <f>SUMIFS(topmanager!$D:$D,topmanager!$C:$C,rs_nova!$A716,topmanager!$A:$A,rs_nova!BG$2)</f>
        <v>0</v>
      </c>
      <c r="BH716" s="51">
        <f>SUMIFS(topmanager!$D:$D,topmanager!$C:$C,rs_nova!$A716,topmanager!$A:$A,rs_nova!BH$2)</f>
        <v>0</v>
      </c>
      <c r="BI716" s="51">
        <f>SUMIFS(topmanager!$D:$D,topmanager!$C:$C,rs_nova!$A716,topmanager!$A:$A,rs_nova!BI$2)</f>
        <v>0</v>
      </c>
      <c r="BJ716" s="51">
        <f>SUMIFS(topmanager!$D:$D,topmanager!$C:$C,rs_nova!$A716,topmanager!$A:$A,rs_nova!BJ$2)+SUMIFS(topmanager!$D:$D,topmanager!$C:$C,rs_nova!$A716,topmanager!$A:$A,rs_nova!BJ$2+1)</f>
        <v>0</v>
      </c>
      <c r="BK716" s="51">
        <f>IFERROR(VLOOKUP(A716,[8]ferias!$C$4:$G$100,5,FALSE),0)</f>
        <v>0</v>
      </c>
      <c r="BL716" s="51">
        <f>SUMIFS(topmanager!$D:$D,topmanager!$C:$C,rs_nova!$A716,topmanager!$A:$A,rs_nova!BL$2)</f>
        <v>0</v>
      </c>
      <c r="BM716" s="51">
        <f>SUMIFS(topmanager!$D:$D,topmanager!$C:$C,rs_nova!$A716,topmanager!$A:$A,rs_nova!BM$2)+SUMIFS(topmanager!$D:$D,topmanager!$C:$C,rs_nova!$A720,topmanager!$A:$A,151)</f>
        <v>0</v>
      </c>
      <c r="BN716" s="51">
        <f t="shared" si="183"/>
        <v>0</v>
      </c>
    </row>
    <row r="717" spans="1:66">
      <c r="A717" s="47" t="e">
        <f>total!#REF!</f>
        <v>#REF!</v>
      </c>
      <c r="B717" s="47">
        <f t="shared" si="170"/>
        <v>0</v>
      </c>
      <c r="C717" s="48" t="e">
        <f>total!#REF!</f>
        <v>#REF!</v>
      </c>
      <c r="D717" s="49" t="str">
        <f>IFERROR(VLOOKUP(A717,salario!A$3:J$32,10,FALSE),"")</f>
        <v/>
      </c>
      <c r="E717" s="49" t="str">
        <f>IFERROR(IF(VLOOKUP(A717,salario!A$3:O$32,15,FALSE)="","",VLOOKUP(A717,salario!A$3:O$32,15,FALSE)),"")</f>
        <v/>
      </c>
      <c r="F717" s="47" t="str">
        <f>IFERROR(VLOOKUP(A717,[5]base_pessoal!$B$2:$P$1504,13,FALSE),"")</f>
        <v/>
      </c>
      <c r="G717" s="50">
        <f>IFERROR(VLOOKUP(A717,salario!A$2:P$91,11,FALSE),0)*B717/30</f>
        <v>0</v>
      </c>
      <c r="H717" s="50">
        <f>SUMIFS(topmanager!$D:$D,topmanager!$C:$C,rs_nova!$A717,topmanager!$A:$A,rs_nova!H$2)+SUMIFS(topmanager!$D:$D,topmanager!$C:$C,rs_nova!$A717,topmanager!$A:$A,63)</f>
        <v>0</v>
      </c>
      <c r="I717" s="50">
        <f>-SUMIFS(topmanager!$D:$D,topmanager!$C:$C,rs_nova!$A717,topmanager!$A:$A,rs_nova!I$2)</f>
        <v>0</v>
      </c>
      <c r="J717" s="50">
        <f>SUMIFS(topmanager!$D:$D,topmanager!$C:$C,rs_nova!$A717,topmanager!$A:$A,rs_nova!J$2)</f>
        <v>0</v>
      </c>
      <c r="K717" s="50">
        <f>SUMIFS(topmanager!$D:$D,topmanager!$C:$C,rs_nova!$A717,topmanager!$A:$A,rs_nova!K$2)+SUMIFS(topmanager!$D:$D,topmanager!$C:$C,rs_nova!$A717,topmanager!$A:$A,911)</f>
        <v>0</v>
      </c>
      <c r="L717" s="50">
        <f>SUMIFS(topmanager!$D:$D,topmanager!$C:$C,rs_nova!$A717,topmanager!$A:$A,rs_nova!L$2)</f>
        <v>0</v>
      </c>
      <c r="M717" s="50">
        <f>SUMIFS(topmanager!$D:$D,topmanager!$C:$C,rs_nova!$A717,topmanager!$A:$A,rs_nova!M$2)+SUMIFS(topmanager!$D:$D,topmanager!$C:$C,rs_nova!$A717,topmanager!$A:$A,908)+SUMIFS(topmanager!$D:$D,topmanager!$C:$C,rs_nova!$A717,topmanager!$A:$A,550)</f>
        <v>0</v>
      </c>
      <c r="N717" s="50">
        <f>SUMIFS(topmanager!$D:$D,topmanager!$C:$C,rs_nova!$A717,topmanager!$A:$A,rs_nova!N$2)</f>
        <v>0</v>
      </c>
      <c r="O717" s="51">
        <f t="shared" si="171"/>
        <v>0</v>
      </c>
      <c r="P717" s="50">
        <f>IFERROR(VLOOKUP($A717,total!$B$4:$AW$437,27,0),0)</f>
        <v>0</v>
      </c>
      <c r="Q717" s="50">
        <f>IFERROR(VLOOKUP($A717,total!$B$4:$AW$437,21,0),0)</f>
        <v>0</v>
      </c>
      <c r="R717" s="50">
        <f>IFERROR(VLOOKUP($A717,total!$B$4:$AW$437,25,0),0)+IFERROR(VLOOKUP($A717,total!$B$4:$AW$437,36,0),0)</f>
        <v>0</v>
      </c>
      <c r="S717" s="50">
        <f>IFERROR(VLOOKUP(A717,gympass!$A$2:$F$148,6,0),0)</f>
        <v>0</v>
      </c>
      <c r="T717" s="50">
        <f>IFERROR(VLOOKUP($A717,total!$B$4:$AW$437,42,0),0)</f>
        <v>0</v>
      </c>
      <c r="U717" s="50">
        <f>IFERROR(VLOOKUP($A717,total!$B$4:$AW$437,32,0),0)</f>
        <v>0</v>
      </c>
      <c r="V717" s="50">
        <f>IFERROR(VLOOKUP($A717,total!$B$4:$AW$437,28,0),0)</f>
        <v>0</v>
      </c>
      <c r="W717" s="50">
        <f>IFERROR(VLOOKUP($A717,total!$B$4:$AX$437,49,0),0)</f>
        <v>0</v>
      </c>
      <c r="X717" s="50"/>
      <c r="Y717" s="50">
        <f>IFERROR(VLOOKUP(A717,#REF!,4,0),0)</f>
        <v>0</v>
      </c>
      <c r="Z717" s="50">
        <f>IFERROR(VLOOKUP(B717,#REF!,8,0),0)</f>
        <v>0</v>
      </c>
      <c r="AA717" s="50">
        <f>IFERROR(VLOOKUP($A717,total!$B$4:$AW$437,45,0),0)</f>
        <v>0</v>
      </c>
      <c r="AB717" s="50">
        <f>IFERROR(VLOOKUP($A717,total!$B$4:$AW$437,48,0),0)</f>
        <v>0</v>
      </c>
      <c r="AC717" s="50">
        <f>IFERROR(VLOOKUP($A717,total!$B$4:$AB$437,19,0),0)</f>
        <v>0</v>
      </c>
      <c r="AD717" s="50">
        <f>IFERROR(VLOOKUP($A717,total!$B$4:$AB$437,10,0),0)</f>
        <v>0</v>
      </c>
      <c r="AE717" s="50">
        <f>IFERROR(VLOOKUP($A717,total!$B$4:$AB$437,13,0),0)-SUMIFS(topmanager!$D:$D,topmanager!$C:$C,rs_nova!$A721,topmanager!$A:$A,856)</f>
        <v>0</v>
      </c>
      <c r="AF717" s="50">
        <f>IFERROR(VLOOKUP($A717,total!$B$4:$AB$437,16,0),0)</f>
        <v>0</v>
      </c>
      <c r="AG717" s="50">
        <f>IFERROR(VLOOKUP($A717,total!$B$4:$AB$437,7,0),0)</f>
        <v>0</v>
      </c>
      <c r="AH717" s="50">
        <f>IFERROR(VLOOKUP($A717,total!$B$4:$AD$437,29,0),0)</f>
        <v>0</v>
      </c>
      <c r="AI717" s="50">
        <f>IFERROR(VLOOKUP(A717,total!$B$4:$AN$437,39,0),0)</f>
        <v>0</v>
      </c>
      <c r="AJ717" s="51">
        <f t="shared" si="172"/>
        <v>0</v>
      </c>
      <c r="AK717" s="50">
        <f t="shared" si="173"/>
        <v>0</v>
      </c>
      <c r="AL717" s="50">
        <f t="shared" si="174"/>
        <v>0</v>
      </c>
      <c r="AM717" s="50">
        <f t="shared" si="175"/>
        <v>0</v>
      </c>
      <c r="AN717" s="50" t="e">
        <f t="shared" si="169"/>
        <v>#REF!</v>
      </c>
      <c r="AO717" s="50" t="e">
        <f t="shared" si="169"/>
        <v>#REF!</v>
      </c>
      <c r="AP717" s="50" t="e">
        <f t="shared" si="169"/>
        <v>#REF!</v>
      </c>
      <c r="AQ717" s="50">
        <f>IFERROR(VLOOKUP(TEXT($A717,"000000"),[6]Página1!$A$8:$S$801,13,FALSE),0)</f>
        <v>0</v>
      </c>
      <c r="AR717" s="50">
        <f>IFERROR(VLOOKUP(TEXT($A717,"000000"),[6]Página1!$A$8:$S$801,16,FALSE),0)</f>
        <v>0</v>
      </c>
      <c r="AS717" s="50">
        <f>IFERROR(VLOOKUP(TEXT($A717,"000000"),[6]Página1!$A$8:$S$801,19,FALSE),0)</f>
        <v>0</v>
      </c>
      <c r="AT717" s="50">
        <f>IFERROR(VLOOKUP(TEXT($A717,"000000"),[7]Página1!$A$8:$R$814,12,FALSE),0)</f>
        <v>0</v>
      </c>
      <c r="AU717" s="50">
        <f>IFERROR(VLOOKUP(TEXT($A717,"000000"),[7]Página1!$A$8:$R$814,15,FALSE),0)</f>
        <v>0</v>
      </c>
      <c r="AV717" s="50">
        <f>IFERROR(VLOOKUP(TEXT($A717,"000000"),[7]Página1!$A$8:$R$814,18,FALSE),0)</f>
        <v>0</v>
      </c>
      <c r="AW717" s="50"/>
      <c r="AX717" s="51" t="e">
        <f t="shared" si="176"/>
        <v>#REF!</v>
      </c>
      <c r="AY717" s="51" t="e">
        <f t="shared" si="177"/>
        <v>#REF!</v>
      </c>
      <c r="AZ717" s="51" t="e">
        <f t="shared" si="178"/>
        <v>#REF!</v>
      </c>
      <c r="BA717" s="51" t="e">
        <f t="shared" si="179"/>
        <v>#REF!</v>
      </c>
      <c r="BB717" s="51">
        <f t="shared" si="180"/>
        <v>0</v>
      </c>
      <c r="BC717" s="51" t="e">
        <f t="shared" si="181"/>
        <v>#REF!</v>
      </c>
      <c r="BD717" s="51">
        <f t="shared" si="182"/>
        <v>0</v>
      </c>
      <c r="BE717" s="51">
        <f>IFERROR(VLOOKUP(A717,salario!A$2:P$91,11,FALSE),0)</f>
        <v>0</v>
      </c>
      <c r="BF717" s="51">
        <f>SUMIFS(topmanager!$D:$D,topmanager!$C:$C,rs_nova!$A717,topmanager!$A:$A,rs_nova!BF$2)</f>
        <v>0</v>
      </c>
      <c r="BG717" s="51">
        <f>SUMIFS(topmanager!$D:$D,topmanager!$C:$C,rs_nova!$A717,topmanager!$A:$A,rs_nova!BG$2)</f>
        <v>0</v>
      </c>
      <c r="BH717" s="51">
        <f>SUMIFS(topmanager!$D:$D,topmanager!$C:$C,rs_nova!$A717,topmanager!$A:$A,rs_nova!BH$2)</f>
        <v>0</v>
      </c>
      <c r="BI717" s="51">
        <f>SUMIFS(topmanager!$D:$D,topmanager!$C:$C,rs_nova!$A717,topmanager!$A:$A,rs_nova!BI$2)</f>
        <v>0</v>
      </c>
      <c r="BJ717" s="51">
        <f>SUMIFS(topmanager!$D:$D,topmanager!$C:$C,rs_nova!$A717,topmanager!$A:$A,rs_nova!BJ$2)+SUMIFS(topmanager!$D:$D,topmanager!$C:$C,rs_nova!$A717,topmanager!$A:$A,rs_nova!BJ$2+1)</f>
        <v>0</v>
      </c>
      <c r="BK717" s="51">
        <f>IFERROR(VLOOKUP(A717,[8]ferias!$C$4:$G$100,5,FALSE),0)</f>
        <v>0</v>
      </c>
      <c r="BL717" s="51">
        <f>SUMIFS(topmanager!$D:$D,topmanager!$C:$C,rs_nova!$A717,topmanager!$A:$A,rs_nova!BL$2)</f>
        <v>0</v>
      </c>
      <c r="BM717" s="51">
        <f>SUMIFS(topmanager!$D:$D,topmanager!$C:$C,rs_nova!$A717,topmanager!$A:$A,rs_nova!BM$2)+SUMIFS(topmanager!$D:$D,topmanager!$C:$C,rs_nova!$A721,topmanager!$A:$A,151)</f>
        <v>0</v>
      </c>
      <c r="BN717" s="51">
        <f t="shared" si="183"/>
        <v>0</v>
      </c>
    </row>
    <row r="718" spans="1:66">
      <c r="A718" s="47" t="e">
        <f>total!#REF!</f>
        <v>#REF!</v>
      </c>
      <c r="B718" s="47">
        <f t="shared" si="170"/>
        <v>0</v>
      </c>
      <c r="C718" s="48" t="e">
        <f>total!#REF!</f>
        <v>#REF!</v>
      </c>
      <c r="D718" s="49" t="str">
        <f>IFERROR(VLOOKUP(A718,salario!A$3:J$32,10,FALSE),"")</f>
        <v/>
      </c>
      <c r="E718" s="49" t="str">
        <f>IFERROR(IF(VLOOKUP(A718,salario!A$3:O$32,15,FALSE)="","",VLOOKUP(A718,salario!A$3:O$32,15,FALSE)),"")</f>
        <v/>
      </c>
      <c r="F718" s="47" t="str">
        <f>IFERROR(VLOOKUP(A718,[5]base_pessoal!$B$2:$P$1504,13,FALSE),"")</f>
        <v/>
      </c>
      <c r="G718" s="50">
        <f>IFERROR(VLOOKUP(A718,salario!A$2:P$91,11,FALSE),0)*B718/30</f>
        <v>0</v>
      </c>
      <c r="H718" s="50">
        <f>SUMIFS(topmanager!$D:$D,topmanager!$C:$C,rs_nova!$A718,topmanager!$A:$A,rs_nova!H$2)+SUMIFS(topmanager!$D:$D,topmanager!$C:$C,rs_nova!$A718,topmanager!$A:$A,63)</f>
        <v>0</v>
      </c>
      <c r="I718" s="50">
        <f>-SUMIFS(topmanager!$D:$D,topmanager!$C:$C,rs_nova!$A718,topmanager!$A:$A,rs_nova!I$2)</f>
        <v>0</v>
      </c>
      <c r="J718" s="50">
        <f>SUMIFS(topmanager!$D:$D,topmanager!$C:$C,rs_nova!$A718,topmanager!$A:$A,rs_nova!J$2)</f>
        <v>0</v>
      </c>
      <c r="K718" s="50">
        <f>SUMIFS(topmanager!$D:$D,topmanager!$C:$C,rs_nova!$A718,topmanager!$A:$A,rs_nova!K$2)+SUMIFS(topmanager!$D:$D,topmanager!$C:$C,rs_nova!$A718,topmanager!$A:$A,911)</f>
        <v>0</v>
      </c>
      <c r="L718" s="50">
        <f>SUMIFS(topmanager!$D:$D,topmanager!$C:$C,rs_nova!$A718,topmanager!$A:$A,rs_nova!L$2)</f>
        <v>0</v>
      </c>
      <c r="M718" s="50">
        <f>SUMIFS(topmanager!$D:$D,topmanager!$C:$C,rs_nova!$A718,topmanager!$A:$A,rs_nova!M$2)+SUMIFS(topmanager!$D:$D,topmanager!$C:$C,rs_nova!$A718,topmanager!$A:$A,908)+SUMIFS(topmanager!$D:$D,topmanager!$C:$C,rs_nova!$A718,topmanager!$A:$A,550)</f>
        <v>0</v>
      </c>
      <c r="N718" s="50">
        <f>SUMIFS(topmanager!$D:$D,topmanager!$C:$C,rs_nova!$A718,topmanager!$A:$A,rs_nova!N$2)</f>
        <v>0</v>
      </c>
      <c r="O718" s="51">
        <f t="shared" si="171"/>
        <v>0</v>
      </c>
      <c r="P718" s="50">
        <f>IFERROR(VLOOKUP($A718,total!$B$4:$AW$437,27,0),0)</f>
        <v>0</v>
      </c>
      <c r="Q718" s="50">
        <f>IFERROR(VLOOKUP($A718,total!$B$4:$AW$437,21,0),0)</f>
        <v>0</v>
      </c>
      <c r="R718" s="50">
        <f>IFERROR(VLOOKUP($A718,total!$B$4:$AW$437,25,0),0)+IFERROR(VLOOKUP($A718,total!$B$4:$AW$437,36,0),0)</f>
        <v>0</v>
      </c>
      <c r="S718" s="50">
        <f>IFERROR(VLOOKUP(A718,gympass!$A$2:$F$148,6,0),0)</f>
        <v>0</v>
      </c>
      <c r="T718" s="50">
        <f>IFERROR(VLOOKUP($A718,total!$B$4:$AW$437,42,0),0)</f>
        <v>0</v>
      </c>
      <c r="U718" s="50">
        <f>IFERROR(VLOOKUP($A718,total!$B$4:$AW$437,32,0),0)</f>
        <v>0</v>
      </c>
      <c r="V718" s="50">
        <f>IFERROR(VLOOKUP($A718,total!$B$4:$AW$437,28,0),0)</f>
        <v>0</v>
      </c>
      <c r="W718" s="50">
        <f>IFERROR(VLOOKUP($A718,total!$B$4:$AX$437,49,0),0)</f>
        <v>0</v>
      </c>
      <c r="X718" s="50"/>
      <c r="Y718" s="50">
        <f>IFERROR(VLOOKUP(A718,#REF!,4,0),0)</f>
        <v>0</v>
      </c>
      <c r="Z718" s="50">
        <f>IFERROR(VLOOKUP(B718,#REF!,8,0),0)</f>
        <v>0</v>
      </c>
      <c r="AA718" s="50">
        <f>IFERROR(VLOOKUP($A718,total!$B$4:$AW$437,45,0),0)</f>
        <v>0</v>
      </c>
      <c r="AB718" s="50">
        <f>IFERROR(VLOOKUP($A718,total!$B$4:$AW$437,48,0),0)</f>
        <v>0</v>
      </c>
      <c r="AC718" s="50">
        <f>IFERROR(VLOOKUP($A718,total!$B$4:$AB$437,19,0),0)</f>
        <v>0</v>
      </c>
      <c r="AD718" s="50">
        <f>IFERROR(VLOOKUP($A718,total!$B$4:$AB$437,10,0),0)</f>
        <v>0</v>
      </c>
      <c r="AE718" s="50">
        <f>IFERROR(VLOOKUP($A718,total!$B$4:$AB$437,13,0),0)-SUMIFS(topmanager!$D:$D,topmanager!$C:$C,rs_nova!$A722,topmanager!$A:$A,856)</f>
        <v>0</v>
      </c>
      <c r="AF718" s="50">
        <f>IFERROR(VLOOKUP($A718,total!$B$4:$AB$437,16,0),0)</f>
        <v>0</v>
      </c>
      <c r="AG718" s="50">
        <f>IFERROR(VLOOKUP($A718,total!$B$4:$AB$437,7,0),0)</f>
        <v>0</v>
      </c>
      <c r="AH718" s="50">
        <f>IFERROR(VLOOKUP($A718,total!$B$4:$AD$437,29,0),0)</f>
        <v>0</v>
      </c>
      <c r="AI718" s="50">
        <f>IFERROR(VLOOKUP(A718,total!$B$4:$AN$437,39,0),0)</f>
        <v>0</v>
      </c>
      <c r="AJ718" s="51">
        <f t="shared" si="172"/>
        <v>0</v>
      </c>
      <c r="AK718" s="50">
        <f t="shared" si="173"/>
        <v>0</v>
      </c>
      <c r="AL718" s="50">
        <f t="shared" si="174"/>
        <v>0</v>
      </c>
      <c r="AM718" s="50">
        <f t="shared" si="175"/>
        <v>0</v>
      </c>
      <c r="AN718" s="50" t="e">
        <f t="shared" si="169"/>
        <v>#REF!</v>
      </c>
      <c r="AO718" s="50" t="e">
        <f t="shared" si="169"/>
        <v>#REF!</v>
      </c>
      <c r="AP718" s="50" t="e">
        <f t="shared" si="169"/>
        <v>#REF!</v>
      </c>
      <c r="AQ718" s="50">
        <f>IFERROR(VLOOKUP(TEXT($A718,"000000"),[6]Página1!$A$8:$S$801,13,FALSE),0)</f>
        <v>0</v>
      </c>
      <c r="AR718" s="50">
        <f>IFERROR(VLOOKUP(TEXT($A718,"000000"),[6]Página1!$A$8:$S$801,16,FALSE),0)</f>
        <v>0</v>
      </c>
      <c r="AS718" s="50">
        <f>IFERROR(VLOOKUP(TEXT($A718,"000000"),[6]Página1!$A$8:$S$801,19,FALSE),0)</f>
        <v>0</v>
      </c>
      <c r="AT718" s="50">
        <f>IFERROR(VLOOKUP(TEXT($A718,"000000"),[7]Página1!$A$8:$R$814,12,FALSE),0)</f>
        <v>0</v>
      </c>
      <c r="AU718" s="50">
        <f>IFERROR(VLOOKUP(TEXT($A718,"000000"),[7]Página1!$A$8:$R$814,15,FALSE),0)</f>
        <v>0</v>
      </c>
      <c r="AV718" s="50">
        <f>IFERROR(VLOOKUP(TEXT($A718,"000000"),[7]Página1!$A$8:$R$814,18,FALSE),0)</f>
        <v>0</v>
      </c>
      <c r="AW718" s="50"/>
      <c r="AX718" s="51" t="e">
        <f t="shared" si="176"/>
        <v>#REF!</v>
      </c>
      <c r="AY718" s="51" t="e">
        <f t="shared" si="177"/>
        <v>#REF!</v>
      </c>
      <c r="AZ718" s="51" t="e">
        <f t="shared" si="178"/>
        <v>#REF!</v>
      </c>
      <c r="BA718" s="51" t="e">
        <f t="shared" si="179"/>
        <v>#REF!</v>
      </c>
      <c r="BB718" s="51">
        <f t="shared" si="180"/>
        <v>0</v>
      </c>
      <c r="BC718" s="51" t="e">
        <f t="shared" si="181"/>
        <v>#REF!</v>
      </c>
      <c r="BD718" s="51">
        <f t="shared" si="182"/>
        <v>0</v>
      </c>
      <c r="BE718" s="51">
        <f>IFERROR(VLOOKUP(A718,salario!A$2:P$91,11,FALSE),0)</f>
        <v>0</v>
      </c>
      <c r="BF718" s="51">
        <f>SUMIFS(topmanager!$D:$D,topmanager!$C:$C,rs_nova!$A718,topmanager!$A:$A,rs_nova!BF$2)</f>
        <v>0</v>
      </c>
      <c r="BG718" s="51">
        <f>SUMIFS(topmanager!$D:$D,topmanager!$C:$C,rs_nova!$A718,topmanager!$A:$A,rs_nova!BG$2)</f>
        <v>0</v>
      </c>
      <c r="BH718" s="51">
        <f>SUMIFS(topmanager!$D:$D,topmanager!$C:$C,rs_nova!$A718,topmanager!$A:$A,rs_nova!BH$2)</f>
        <v>0</v>
      </c>
      <c r="BI718" s="51">
        <f>SUMIFS(topmanager!$D:$D,topmanager!$C:$C,rs_nova!$A718,topmanager!$A:$A,rs_nova!BI$2)</f>
        <v>0</v>
      </c>
      <c r="BJ718" s="51">
        <f>SUMIFS(topmanager!$D:$D,topmanager!$C:$C,rs_nova!$A718,topmanager!$A:$A,rs_nova!BJ$2)+SUMIFS(topmanager!$D:$D,topmanager!$C:$C,rs_nova!$A718,topmanager!$A:$A,rs_nova!BJ$2+1)</f>
        <v>0</v>
      </c>
      <c r="BK718" s="51">
        <f>IFERROR(VLOOKUP(A718,[8]ferias!$C$4:$G$100,5,FALSE),0)</f>
        <v>0</v>
      </c>
      <c r="BL718" s="51">
        <f>SUMIFS(topmanager!$D:$D,topmanager!$C:$C,rs_nova!$A718,topmanager!$A:$A,rs_nova!BL$2)</f>
        <v>0</v>
      </c>
      <c r="BM718" s="51">
        <f>SUMIFS(topmanager!$D:$D,topmanager!$C:$C,rs_nova!$A718,topmanager!$A:$A,rs_nova!BM$2)+SUMIFS(topmanager!$D:$D,topmanager!$C:$C,rs_nova!$A722,topmanager!$A:$A,151)</f>
        <v>0</v>
      </c>
      <c r="BN718" s="51">
        <f t="shared" si="183"/>
        <v>0</v>
      </c>
    </row>
    <row r="719" spans="1:66">
      <c r="A719" s="47" t="e">
        <f>total!#REF!</f>
        <v>#REF!</v>
      </c>
      <c r="B719" s="47">
        <f t="shared" si="170"/>
        <v>0</v>
      </c>
      <c r="C719" s="48" t="e">
        <f>total!#REF!</f>
        <v>#REF!</v>
      </c>
      <c r="D719" s="49" t="str">
        <f>IFERROR(VLOOKUP(A719,salario!A$3:J$32,10,FALSE),"")</f>
        <v/>
      </c>
      <c r="E719" s="49" t="str">
        <f>IFERROR(IF(VLOOKUP(A719,salario!A$3:O$32,15,FALSE)="","",VLOOKUP(A719,salario!A$3:O$32,15,FALSE)),"")</f>
        <v/>
      </c>
      <c r="F719" s="47" t="str">
        <f>IFERROR(VLOOKUP(A719,[5]base_pessoal!$B$2:$P$1504,13,FALSE),"")</f>
        <v/>
      </c>
      <c r="G719" s="50">
        <f>IFERROR(VLOOKUP(A719,salario!A$2:P$91,11,FALSE),0)*B719/30</f>
        <v>0</v>
      </c>
      <c r="H719" s="50">
        <f>SUMIFS(topmanager!$D:$D,topmanager!$C:$C,rs_nova!$A719,topmanager!$A:$A,rs_nova!H$2)+SUMIFS(topmanager!$D:$D,topmanager!$C:$C,rs_nova!$A719,topmanager!$A:$A,63)</f>
        <v>0</v>
      </c>
      <c r="I719" s="50">
        <f>-SUMIFS(topmanager!$D:$D,topmanager!$C:$C,rs_nova!$A719,topmanager!$A:$A,rs_nova!I$2)</f>
        <v>0</v>
      </c>
      <c r="J719" s="50">
        <f>SUMIFS(topmanager!$D:$D,topmanager!$C:$C,rs_nova!$A719,topmanager!$A:$A,rs_nova!J$2)</f>
        <v>0</v>
      </c>
      <c r="K719" s="50">
        <f>SUMIFS(topmanager!$D:$D,topmanager!$C:$C,rs_nova!$A719,topmanager!$A:$A,rs_nova!K$2)+SUMIFS(topmanager!$D:$D,topmanager!$C:$C,rs_nova!$A719,topmanager!$A:$A,911)</f>
        <v>0</v>
      </c>
      <c r="L719" s="50">
        <f>SUMIFS(topmanager!$D:$D,topmanager!$C:$C,rs_nova!$A719,topmanager!$A:$A,rs_nova!L$2)</f>
        <v>0</v>
      </c>
      <c r="M719" s="50">
        <f>SUMIFS(topmanager!$D:$D,topmanager!$C:$C,rs_nova!$A719,topmanager!$A:$A,rs_nova!M$2)+SUMIFS(topmanager!$D:$D,topmanager!$C:$C,rs_nova!$A719,topmanager!$A:$A,908)+SUMIFS(topmanager!$D:$D,topmanager!$C:$C,rs_nova!$A719,topmanager!$A:$A,550)</f>
        <v>0</v>
      </c>
      <c r="N719" s="50">
        <f>SUMIFS(topmanager!$D:$D,topmanager!$C:$C,rs_nova!$A719,topmanager!$A:$A,rs_nova!N$2)</f>
        <v>0</v>
      </c>
      <c r="O719" s="51">
        <f t="shared" si="171"/>
        <v>0</v>
      </c>
      <c r="P719" s="50">
        <f>IFERROR(VLOOKUP($A719,total!$B$4:$AW$437,27,0),0)</f>
        <v>0</v>
      </c>
      <c r="Q719" s="50">
        <f>IFERROR(VLOOKUP($A719,total!$B$4:$AW$437,21,0),0)</f>
        <v>0</v>
      </c>
      <c r="R719" s="50">
        <f>IFERROR(VLOOKUP($A719,total!$B$4:$AW$437,25,0),0)+IFERROR(VLOOKUP($A719,total!$B$4:$AW$437,36,0),0)</f>
        <v>0</v>
      </c>
      <c r="S719" s="50">
        <f>IFERROR(VLOOKUP(A719,gympass!$A$2:$F$148,6,0),0)</f>
        <v>0</v>
      </c>
      <c r="T719" s="50">
        <f>IFERROR(VLOOKUP($A719,total!$B$4:$AW$437,42,0),0)</f>
        <v>0</v>
      </c>
      <c r="U719" s="50">
        <f>IFERROR(VLOOKUP($A719,total!$B$4:$AW$437,32,0),0)</f>
        <v>0</v>
      </c>
      <c r="V719" s="50">
        <f>IFERROR(VLOOKUP($A719,total!$B$4:$AW$437,28,0),0)</f>
        <v>0</v>
      </c>
      <c r="W719" s="50">
        <f>IFERROR(VLOOKUP($A719,total!$B$4:$AX$437,49,0),0)</f>
        <v>0</v>
      </c>
      <c r="X719" s="50"/>
      <c r="Y719" s="50">
        <f>IFERROR(VLOOKUP(A719,#REF!,4,0),0)</f>
        <v>0</v>
      </c>
      <c r="Z719" s="50">
        <f>IFERROR(VLOOKUP(B719,#REF!,8,0),0)</f>
        <v>0</v>
      </c>
      <c r="AA719" s="50">
        <f>IFERROR(VLOOKUP($A719,total!$B$4:$AW$437,45,0),0)</f>
        <v>0</v>
      </c>
      <c r="AB719" s="50">
        <f>IFERROR(VLOOKUP($A719,total!$B$4:$AW$437,48,0),0)</f>
        <v>0</v>
      </c>
      <c r="AC719" s="50">
        <f>IFERROR(VLOOKUP($A719,total!$B$4:$AB$437,19,0),0)</f>
        <v>0</v>
      </c>
      <c r="AD719" s="50">
        <f>IFERROR(VLOOKUP($A719,total!$B$4:$AB$437,10,0),0)</f>
        <v>0</v>
      </c>
      <c r="AE719" s="50">
        <f>IFERROR(VLOOKUP($A719,total!$B$4:$AB$437,13,0),0)-SUMIFS(topmanager!$D:$D,topmanager!$C:$C,rs_nova!$A723,topmanager!$A:$A,856)</f>
        <v>0</v>
      </c>
      <c r="AF719" s="50">
        <f>IFERROR(VLOOKUP($A719,total!$B$4:$AB$437,16,0),0)</f>
        <v>0</v>
      </c>
      <c r="AG719" s="50">
        <f>IFERROR(VLOOKUP($A719,total!$B$4:$AB$437,7,0),0)</f>
        <v>0</v>
      </c>
      <c r="AH719" s="50">
        <f>IFERROR(VLOOKUP($A719,total!$B$4:$AD$437,29,0),0)</f>
        <v>0</v>
      </c>
      <c r="AI719" s="50">
        <f>IFERROR(VLOOKUP(A719,total!$B$4:$AN$437,39,0),0)</f>
        <v>0</v>
      </c>
      <c r="AJ719" s="51">
        <f t="shared" si="172"/>
        <v>0</v>
      </c>
      <c r="AK719" s="50">
        <f t="shared" si="173"/>
        <v>0</v>
      </c>
      <c r="AL719" s="50">
        <f t="shared" si="174"/>
        <v>0</v>
      </c>
      <c r="AM719" s="50">
        <v>16.511199999999999</v>
      </c>
      <c r="AN719" s="50" t="e">
        <f t="shared" si="169"/>
        <v>#REF!</v>
      </c>
      <c r="AO719" s="50" t="e">
        <f t="shared" si="169"/>
        <v>#REF!</v>
      </c>
      <c r="AP719" s="50" t="e">
        <f t="shared" si="169"/>
        <v>#REF!</v>
      </c>
      <c r="AQ719" s="50">
        <f>IFERROR(VLOOKUP(TEXT($A719,"000000"),[6]Página1!$A$8:$S$801,13,FALSE),0)</f>
        <v>0</v>
      </c>
      <c r="AR719" s="50">
        <f>IFERROR(VLOOKUP(TEXT($A719,"000000"),[6]Página1!$A$8:$S$801,16,FALSE),0)</f>
        <v>0</v>
      </c>
      <c r="AS719" s="50">
        <f>IFERROR(VLOOKUP(TEXT($A719,"000000"),[6]Página1!$A$8:$S$801,19,FALSE),0)</f>
        <v>0</v>
      </c>
      <c r="AT719" s="50">
        <f>IFERROR(VLOOKUP(TEXT($A719,"000000"),[7]Página1!$A$8:$R$814,12,FALSE),0)</f>
        <v>0</v>
      </c>
      <c r="AU719" s="50">
        <f>IFERROR(VLOOKUP(TEXT($A719,"000000"),[7]Página1!$A$8:$R$814,15,FALSE),0)</f>
        <v>0</v>
      </c>
      <c r="AV719" s="50">
        <f>IFERROR(VLOOKUP(TEXT($A719,"000000"),[7]Página1!$A$8:$R$814,18,FALSE),0)</f>
        <v>0</v>
      </c>
      <c r="AW719" s="50"/>
      <c r="AX719" s="51" t="e">
        <f t="shared" si="176"/>
        <v>#REF!</v>
      </c>
      <c r="AY719" s="51" t="e">
        <f t="shared" si="177"/>
        <v>#REF!</v>
      </c>
      <c r="AZ719" s="51" t="e">
        <f t="shared" si="178"/>
        <v>#REF!</v>
      </c>
      <c r="BA719" s="51" t="e">
        <f t="shared" si="179"/>
        <v>#REF!</v>
      </c>
      <c r="BB719" s="51">
        <f t="shared" si="180"/>
        <v>0</v>
      </c>
      <c r="BC719" s="51" t="e">
        <f t="shared" si="181"/>
        <v>#REF!</v>
      </c>
      <c r="BD719" s="51">
        <f t="shared" si="182"/>
        <v>0</v>
      </c>
      <c r="BE719" s="51">
        <f>IFERROR(VLOOKUP(A719,salario!A$2:P$91,11,FALSE),0)</f>
        <v>0</v>
      </c>
      <c r="BF719" s="51">
        <f>SUMIFS(topmanager!$D:$D,topmanager!$C:$C,rs_nova!$A719,topmanager!$A:$A,rs_nova!BF$2)</f>
        <v>0</v>
      </c>
      <c r="BG719" s="51">
        <f>SUMIFS(topmanager!$D:$D,topmanager!$C:$C,rs_nova!$A719,topmanager!$A:$A,rs_nova!BG$2)</f>
        <v>0</v>
      </c>
      <c r="BH719" s="51">
        <f>SUMIFS(topmanager!$D:$D,topmanager!$C:$C,rs_nova!$A719,topmanager!$A:$A,rs_nova!BH$2)</f>
        <v>0</v>
      </c>
      <c r="BI719" s="51">
        <f>SUMIFS(topmanager!$D:$D,topmanager!$C:$C,rs_nova!$A719,topmanager!$A:$A,rs_nova!BI$2)</f>
        <v>0</v>
      </c>
      <c r="BJ719" s="51">
        <f>SUMIFS(topmanager!$D:$D,topmanager!$C:$C,rs_nova!$A719,topmanager!$A:$A,rs_nova!BJ$2)+SUMIFS(topmanager!$D:$D,topmanager!$C:$C,rs_nova!$A719,topmanager!$A:$A,rs_nova!BJ$2+1)</f>
        <v>0</v>
      </c>
      <c r="BK719" s="51">
        <f>IFERROR(VLOOKUP(A719,[8]ferias!$C$4:$G$100,5,FALSE),0)</f>
        <v>0</v>
      </c>
      <c r="BL719" s="51">
        <f>SUMIFS(topmanager!$D:$D,topmanager!$C:$C,rs_nova!$A719,topmanager!$A:$A,rs_nova!BL$2)</f>
        <v>0</v>
      </c>
      <c r="BM719" s="51">
        <f>SUMIFS(topmanager!$D:$D,topmanager!$C:$C,rs_nova!$A719,topmanager!$A:$A,rs_nova!BM$2)+SUMIFS(topmanager!$D:$D,topmanager!$C:$C,rs_nova!$A723,topmanager!$A:$A,151)</f>
        <v>0</v>
      </c>
      <c r="BN719" s="51">
        <f t="shared" si="183"/>
        <v>0</v>
      </c>
    </row>
    <row r="720" spans="1:66">
      <c r="A720" s="47" t="e">
        <f>total!#REF!</f>
        <v>#REF!</v>
      </c>
      <c r="B720" s="47">
        <f t="shared" si="170"/>
        <v>0</v>
      </c>
      <c r="C720" s="48" t="e">
        <f>total!#REF!</f>
        <v>#REF!</v>
      </c>
      <c r="D720" s="49" t="str">
        <f>IFERROR(VLOOKUP(A720,salario!A$3:J$32,10,FALSE),"")</f>
        <v/>
      </c>
      <c r="E720" s="49" t="str">
        <f>IFERROR(IF(VLOOKUP(A720,salario!A$3:O$32,15,FALSE)="","",VLOOKUP(A720,salario!A$3:O$32,15,FALSE)),"")</f>
        <v/>
      </c>
      <c r="F720" s="47" t="str">
        <f>IFERROR(VLOOKUP(A720,[5]base_pessoal!$B$2:$P$1504,13,FALSE),"")</f>
        <v/>
      </c>
      <c r="G720" s="50">
        <f>IFERROR(VLOOKUP(A720,salario!A$2:P$91,11,FALSE),0)*B720/30</f>
        <v>0</v>
      </c>
      <c r="H720" s="50">
        <f>SUMIFS(topmanager!$D:$D,topmanager!$C:$C,rs_nova!$A720,topmanager!$A:$A,rs_nova!H$2)+SUMIFS(topmanager!$D:$D,topmanager!$C:$C,rs_nova!$A720,topmanager!$A:$A,63)</f>
        <v>0</v>
      </c>
      <c r="I720" s="50">
        <f>-SUMIFS(topmanager!$D:$D,topmanager!$C:$C,rs_nova!$A720,topmanager!$A:$A,rs_nova!I$2)</f>
        <v>0</v>
      </c>
      <c r="J720" s="50">
        <f>SUMIFS(topmanager!$D:$D,topmanager!$C:$C,rs_nova!$A720,topmanager!$A:$A,rs_nova!J$2)</f>
        <v>0</v>
      </c>
      <c r="K720" s="50">
        <f>SUMIFS(topmanager!$D:$D,topmanager!$C:$C,rs_nova!$A720,topmanager!$A:$A,rs_nova!K$2)+SUMIFS(topmanager!$D:$D,topmanager!$C:$C,rs_nova!$A720,topmanager!$A:$A,911)</f>
        <v>0</v>
      </c>
      <c r="L720" s="50">
        <f>SUMIFS(topmanager!$D:$D,topmanager!$C:$C,rs_nova!$A720,topmanager!$A:$A,rs_nova!L$2)</f>
        <v>0</v>
      </c>
      <c r="M720" s="50">
        <f>SUMIFS(topmanager!$D:$D,topmanager!$C:$C,rs_nova!$A720,topmanager!$A:$A,rs_nova!M$2)+SUMIFS(topmanager!$D:$D,topmanager!$C:$C,rs_nova!$A720,topmanager!$A:$A,908)+SUMIFS(topmanager!$D:$D,topmanager!$C:$C,rs_nova!$A720,topmanager!$A:$A,550)</f>
        <v>0</v>
      </c>
      <c r="N720" s="50">
        <f>SUMIFS(topmanager!$D:$D,topmanager!$C:$C,rs_nova!$A720,topmanager!$A:$A,rs_nova!N$2)</f>
        <v>0</v>
      </c>
      <c r="O720" s="51">
        <f t="shared" si="171"/>
        <v>0</v>
      </c>
      <c r="P720" s="50">
        <f>IFERROR(VLOOKUP($A720,total!$B$4:$AW$437,27,0),0)</f>
        <v>0</v>
      </c>
      <c r="Q720" s="50">
        <f>IFERROR(VLOOKUP($A720,total!$B$4:$AW$437,21,0),0)</f>
        <v>0</v>
      </c>
      <c r="R720" s="50">
        <f>IFERROR(VLOOKUP($A720,total!$B$4:$AW$437,25,0),0)+IFERROR(VLOOKUP($A720,total!$B$4:$AW$437,36,0),0)</f>
        <v>0</v>
      </c>
      <c r="S720" s="50">
        <f>IFERROR(VLOOKUP(A720,gympass!$A$2:$F$148,6,0),0)</f>
        <v>0</v>
      </c>
      <c r="T720" s="50">
        <f>IFERROR(VLOOKUP($A720,total!$B$4:$AW$437,42,0),0)</f>
        <v>0</v>
      </c>
      <c r="U720" s="50">
        <f>IFERROR(VLOOKUP($A720,total!$B$4:$AW$437,32,0),0)</f>
        <v>0</v>
      </c>
      <c r="V720" s="50">
        <f>IFERROR(VLOOKUP($A720,total!$B$4:$AW$437,28,0),0)</f>
        <v>0</v>
      </c>
      <c r="W720" s="50">
        <f>IFERROR(VLOOKUP($A720,total!$B$4:$AX$437,49,0),0)</f>
        <v>0</v>
      </c>
      <c r="X720" s="50"/>
      <c r="Y720" s="50">
        <f>IFERROR(VLOOKUP(A720,#REF!,4,0),0)</f>
        <v>0</v>
      </c>
      <c r="Z720" s="50">
        <f>IFERROR(VLOOKUP(B720,#REF!,8,0),0)</f>
        <v>0</v>
      </c>
      <c r="AA720" s="50">
        <f>IFERROR(VLOOKUP($A720,total!$B$4:$AW$437,45,0),0)</f>
        <v>0</v>
      </c>
      <c r="AB720" s="50">
        <f>IFERROR(VLOOKUP($A720,total!$B$4:$AW$437,48,0),0)</f>
        <v>0</v>
      </c>
      <c r="AC720" s="50">
        <f>IFERROR(VLOOKUP($A720,total!$B$4:$AB$437,19,0),0)</f>
        <v>0</v>
      </c>
      <c r="AD720" s="50">
        <f>IFERROR(VLOOKUP($A720,total!$B$4:$AB$437,10,0),0)</f>
        <v>0</v>
      </c>
      <c r="AE720" s="50">
        <f>IFERROR(VLOOKUP($A720,total!$B$4:$AB$437,13,0),0)-SUMIFS(topmanager!$D:$D,topmanager!$C:$C,rs_nova!$A724,topmanager!$A:$A,856)</f>
        <v>0</v>
      </c>
      <c r="AF720" s="50">
        <f>IFERROR(VLOOKUP($A720,total!$B$4:$AB$437,16,0),0)</f>
        <v>0</v>
      </c>
      <c r="AG720" s="50">
        <f>IFERROR(VLOOKUP($A720,total!$B$4:$AB$437,7,0),0)</f>
        <v>0</v>
      </c>
      <c r="AH720" s="50">
        <f>IFERROR(VLOOKUP($A720,total!$B$4:$AD$437,29,0),0)</f>
        <v>0</v>
      </c>
      <c r="AI720" s="50">
        <f>IFERROR(VLOOKUP(A720,total!$B$4:$AN$437,39,0),0)</f>
        <v>0</v>
      </c>
      <c r="AJ720" s="51">
        <f t="shared" si="172"/>
        <v>0</v>
      </c>
      <c r="AK720" s="50">
        <f t="shared" si="173"/>
        <v>0</v>
      </c>
      <c r="AL720" s="50">
        <f t="shared" si="174"/>
        <v>0</v>
      </c>
      <c r="AM720" s="50">
        <f t="shared" si="175"/>
        <v>0</v>
      </c>
      <c r="AN720" s="50" t="e">
        <f t="shared" si="169"/>
        <v>#REF!</v>
      </c>
      <c r="AO720" s="50" t="e">
        <f t="shared" si="169"/>
        <v>#REF!</v>
      </c>
      <c r="AP720" s="50" t="e">
        <f t="shared" si="169"/>
        <v>#REF!</v>
      </c>
      <c r="AQ720" s="50">
        <f>IFERROR(VLOOKUP(TEXT($A720,"000000"),[6]Página1!$A$8:$S$801,13,FALSE),0)</f>
        <v>0</v>
      </c>
      <c r="AR720" s="50">
        <f>IFERROR(VLOOKUP(TEXT($A720,"000000"),[6]Página1!$A$8:$S$801,16,FALSE),0)</f>
        <v>0</v>
      </c>
      <c r="AS720" s="50">
        <f>IFERROR(VLOOKUP(TEXT($A720,"000000"),[6]Página1!$A$8:$S$801,19,FALSE),0)</f>
        <v>0</v>
      </c>
      <c r="AT720" s="50">
        <f>IFERROR(VLOOKUP(TEXT($A720,"000000"),[7]Página1!$A$8:$R$814,12,FALSE),0)</f>
        <v>0</v>
      </c>
      <c r="AU720" s="50">
        <f>IFERROR(VLOOKUP(TEXT($A720,"000000"),[7]Página1!$A$8:$R$814,15,FALSE),0)</f>
        <v>0</v>
      </c>
      <c r="AV720" s="50">
        <f>IFERROR(VLOOKUP(TEXT($A720,"000000"),[7]Página1!$A$8:$R$814,18,FALSE),0)</f>
        <v>0</v>
      </c>
      <c r="AW720" s="50"/>
      <c r="AX720" s="51" t="e">
        <f t="shared" si="176"/>
        <v>#REF!</v>
      </c>
      <c r="AY720" s="51" t="e">
        <f t="shared" si="177"/>
        <v>#REF!</v>
      </c>
      <c r="AZ720" s="51" t="e">
        <f t="shared" si="178"/>
        <v>#REF!</v>
      </c>
      <c r="BA720" s="51" t="e">
        <f t="shared" si="179"/>
        <v>#REF!</v>
      </c>
      <c r="BB720" s="51">
        <f t="shared" si="180"/>
        <v>0</v>
      </c>
      <c r="BC720" s="51" t="e">
        <f t="shared" si="181"/>
        <v>#REF!</v>
      </c>
      <c r="BD720" s="51">
        <f t="shared" si="182"/>
        <v>0</v>
      </c>
      <c r="BE720" s="51">
        <f>IFERROR(VLOOKUP(A720,salario!A$2:P$91,11,FALSE),0)</f>
        <v>0</v>
      </c>
      <c r="BF720" s="51">
        <f>SUMIFS(topmanager!$D:$D,topmanager!$C:$C,rs_nova!$A720,topmanager!$A:$A,rs_nova!BF$2)</f>
        <v>0</v>
      </c>
      <c r="BG720" s="51">
        <f>SUMIFS(topmanager!$D:$D,topmanager!$C:$C,rs_nova!$A720,topmanager!$A:$A,rs_nova!BG$2)</f>
        <v>0</v>
      </c>
      <c r="BH720" s="51">
        <f>SUMIFS(topmanager!$D:$D,topmanager!$C:$C,rs_nova!$A720,topmanager!$A:$A,rs_nova!BH$2)</f>
        <v>0</v>
      </c>
      <c r="BI720" s="51">
        <f>SUMIFS(topmanager!$D:$D,topmanager!$C:$C,rs_nova!$A720,topmanager!$A:$A,rs_nova!BI$2)</f>
        <v>0</v>
      </c>
      <c r="BJ720" s="51">
        <f>SUMIFS(topmanager!$D:$D,topmanager!$C:$C,rs_nova!$A720,topmanager!$A:$A,rs_nova!BJ$2)+SUMIFS(topmanager!$D:$D,topmanager!$C:$C,rs_nova!$A720,topmanager!$A:$A,rs_nova!BJ$2+1)</f>
        <v>0</v>
      </c>
      <c r="BK720" s="51">
        <f>IFERROR(VLOOKUP(A720,[8]ferias!$C$4:$G$100,5,FALSE),0)</f>
        <v>0</v>
      </c>
      <c r="BL720" s="51">
        <f>SUMIFS(topmanager!$D:$D,topmanager!$C:$C,rs_nova!$A720,topmanager!$A:$A,rs_nova!BL$2)</f>
        <v>0</v>
      </c>
      <c r="BM720" s="51">
        <f>SUMIFS(topmanager!$D:$D,topmanager!$C:$C,rs_nova!$A720,topmanager!$A:$A,rs_nova!BM$2)+SUMIFS(topmanager!$D:$D,topmanager!$C:$C,rs_nova!$A724,topmanager!$A:$A,151)</f>
        <v>0</v>
      </c>
      <c r="BN720" s="51">
        <f t="shared" si="183"/>
        <v>0</v>
      </c>
    </row>
    <row r="721" spans="1:66">
      <c r="A721" s="47" t="e">
        <f>total!#REF!</f>
        <v>#REF!</v>
      </c>
      <c r="B721" s="47">
        <f t="shared" si="170"/>
        <v>0</v>
      </c>
      <c r="C721" s="48" t="e">
        <f>total!#REF!</f>
        <v>#REF!</v>
      </c>
      <c r="D721" s="49" t="str">
        <f>IFERROR(VLOOKUP(A721,salario!A$3:J$32,10,FALSE),"")</f>
        <v/>
      </c>
      <c r="E721" s="49" t="str">
        <f>IFERROR(IF(VLOOKUP(A721,salario!A$3:O$32,15,FALSE)="","",VLOOKUP(A721,salario!A$3:O$32,15,FALSE)),"")</f>
        <v/>
      </c>
      <c r="F721" s="47" t="str">
        <f>IFERROR(VLOOKUP(A721,[5]base_pessoal!$B$2:$P$1504,13,FALSE),"")</f>
        <v/>
      </c>
      <c r="G721" s="50">
        <f>IFERROR(VLOOKUP(A721,salario!A$2:P$91,11,FALSE),0)*B721/30</f>
        <v>0</v>
      </c>
      <c r="H721" s="50">
        <f>SUMIFS(topmanager!$D:$D,topmanager!$C:$C,rs_nova!$A721,topmanager!$A:$A,rs_nova!H$2)+SUMIFS(topmanager!$D:$D,topmanager!$C:$C,rs_nova!$A721,topmanager!$A:$A,63)</f>
        <v>0</v>
      </c>
      <c r="I721" s="50">
        <f>-SUMIFS(topmanager!$D:$D,topmanager!$C:$C,rs_nova!$A721,topmanager!$A:$A,rs_nova!I$2)</f>
        <v>0</v>
      </c>
      <c r="J721" s="50">
        <f>SUMIFS(topmanager!$D:$D,topmanager!$C:$C,rs_nova!$A721,topmanager!$A:$A,rs_nova!J$2)</f>
        <v>0</v>
      </c>
      <c r="K721" s="50">
        <f>SUMIFS(topmanager!$D:$D,topmanager!$C:$C,rs_nova!$A721,topmanager!$A:$A,rs_nova!K$2)+SUMIFS(topmanager!$D:$D,topmanager!$C:$C,rs_nova!$A721,topmanager!$A:$A,911)</f>
        <v>0</v>
      </c>
      <c r="L721" s="50">
        <f>SUMIFS(topmanager!$D:$D,topmanager!$C:$C,rs_nova!$A721,topmanager!$A:$A,rs_nova!L$2)</f>
        <v>0</v>
      </c>
      <c r="M721" s="50">
        <f>SUMIFS(topmanager!$D:$D,topmanager!$C:$C,rs_nova!$A721,topmanager!$A:$A,rs_nova!M$2)+SUMIFS(topmanager!$D:$D,topmanager!$C:$C,rs_nova!$A721,topmanager!$A:$A,908)+SUMIFS(topmanager!$D:$D,topmanager!$C:$C,rs_nova!$A721,topmanager!$A:$A,550)</f>
        <v>0</v>
      </c>
      <c r="N721" s="50">
        <f>SUMIFS(topmanager!$D:$D,topmanager!$C:$C,rs_nova!$A721,topmanager!$A:$A,rs_nova!N$2)</f>
        <v>0</v>
      </c>
      <c r="O721" s="51">
        <f t="shared" si="171"/>
        <v>0</v>
      </c>
      <c r="P721" s="50">
        <f>IFERROR(VLOOKUP($A721,total!$B$4:$AW$437,27,0),0)</f>
        <v>0</v>
      </c>
      <c r="Q721" s="50">
        <f>IFERROR(VLOOKUP($A721,total!$B$4:$AW$437,21,0),0)</f>
        <v>0</v>
      </c>
      <c r="R721" s="50">
        <f>IFERROR(VLOOKUP($A721,total!$B$4:$AW$437,25,0),0)+IFERROR(VLOOKUP($A721,total!$B$4:$AW$437,36,0),0)</f>
        <v>0</v>
      </c>
      <c r="S721" s="50">
        <f>IFERROR(VLOOKUP(A721,gympass!$A$2:$F$148,6,0),0)</f>
        <v>0</v>
      </c>
      <c r="T721" s="50">
        <f>IFERROR(VLOOKUP($A721,total!$B$4:$AW$437,42,0),0)</f>
        <v>0</v>
      </c>
      <c r="U721" s="50">
        <f>IFERROR(VLOOKUP($A721,total!$B$4:$AW$437,32,0),0)</f>
        <v>0</v>
      </c>
      <c r="V721" s="50">
        <f>IFERROR(VLOOKUP($A721,total!$B$4:$AW$437,28,0),0)</f>
        <v>0</v>
      </c>
      <c r="W721" s="50">
        <f>IFERROR(VLOOKUP($A721,total!$B$4:$AX$437,49,0),0)</f>
        <v>0</v>
      </c>
      <c r="X721" s="50"/>
      <c r="Y721" s="50">
        <f>IFERROR(VLOOKUP(A721,#REF!,4,0),0)</f>
        <v>0</v>
      </c>
      <c r="Z721" s="50">
        <f>IFERROR(VLOOKUP(B721,#REF!,8,0),0)</f>
        <v>0</v>
      </c>
      <c r="AA721" s="50">
        <f>IFERROR(VLOOKUP($A721,total!$B$4:$AW$437,45,0),0)</f>
        <v>0</v>
      </c>
      <c r="AB721" s="50">
        <f>IFERROR(VLOOKUP($A721,total!$B$4:$AW$437,48,0),0)</f>
        <v>0</v>
      </c>
      <c r="AC721" s="50">
        <f>IFERROR(VLOOKUP($A721,total!$B$4:$AB$437,19,0),0)</f>
        <v>0</v>
      </c>
      <c r="AD721" s="50">
        <f>IFERROR(VLOOKUP($A721,total!$B$4:$AB$437,10,0),0)</f>
        <v>0</v>
      </c>
      <c r="AE721" s="50">
        <f>IFERROR(VLOOKUP($A721,total!$B$4:$AB$437,13,0),0)-SUMIFS(topmanager!$D:$D,topmanager!$C:$C,rs_nova!$A725,topmanager!$A:$A,856)</f>
        <v>0</v>
      </c>
      <c r="AF721" s="50">
        <f>IFERROR(VLOOKUP($A721,total!$B$4:$AB$437,16,0),0)</f>
        <v>0</v>
      </c>
      <c r="AG721" s="50">
        <f>IFERROR(VLOOKUP($A721,total!$B$4:$AB$437,7,0),0)</f>
        <v>0</v>
      </c>
      <c r="AH721" s="50">
        <f>IFERROR(VLOOKUP($A721,total!$B$4:$AD$437,29,0),0)</f>
        <v>0</v>
      </c>
      <c r="AI721" s="50">
        <f>IFERROR(VLOOKUP(A721,total!$B$4:$AN$437,39,0),0)</f>
        <v>0</v>
      </c>
      <c r="AJ721" s="51">
        <f t="shared" si="172"/>
        <v>0</v>
      </c>
      <c r="AK721" s="50">
        <f t="shared" si="173"/>
        <v>0</v>
      </c>
      <c r="AL721" s="50">
        <f t="shared" si="174"/>
        <v>0</v>
      </c>
      <c r="AM721" s="50">
        <f t="shared" si="175"/>
        <v>0</v>
      </c>
      <c r="AN721" s="50" t="e">
        <f t="shared" si="169"/>
        <v>#REF!</v>
      </c>
      <c r="AO721" s="50" t="e">
        <f t="shared" si="169"/>
        <v>#REF!</v>
      </c>
      <c r="AP721" s="50" t="e">
        <f t="shared" si="169"/>
        <v>#REF!</v>
      </c>
      <c r="AQ721" s="50">
        <f>IFERROR(VLOOKUP(TEXT($A721,"000000"),[6]Página1!$A$8:$S$801,13,FALSE),0)</f>
        <v>0</v>
      </c>
      <c r="AR721" s="50">
        <f>IFERROR(VLOOKUP(TEXT($A721,"000000"),[6]Página1!$A$8:$S$801,16,FALSE),0)</f>
        <v>0</v>
      </c>
      <c r="AS721" s="50">
        <f>IFERROR(VLOOKUP(TEXT($A721,"000000"),[6]Página1!$A$8:$S$801,19,FALSE),0)</f>
        <v>0</v>
      </c>
      <c r="AT721" s="50">
        <f>IFERROR(VLOOKUP(TEXT($A721,"000000"),[7]Página1!$A$8:$R$814,12,FALSE),0)</f>
        <v>0</v>
      </c>
      <c r="AU721" s="50">
        <f>IFERROR(VLOOKUP(TEXT($A721,"000000"),[7]Página1!$A$8:$R$814,15,FALSE),0)</f>
        <v>0</v>
      </c>
      <c r="AV721" s="50">
        <f>IFERROR(VLOOKUP(TEXT($A721,"000000"),[7]Página1!$A$8:$R$814,18,FALSE),0)</f>
        <v>0</v>
      </c>
      <c r="AW721" s="50"/>
      <c r="AX721" s="51" t="e">
        <f t="shared" si="176"/>
        <v>#REF!</v>
      </c>
      <c r="AY721" s="51" t="e">
        <f t="shared" si="177"/>
        <v>#REF!</v>
      </c>
      <c r="AZ721" s="51" t="e">
        <f t="shared" si="178"/>
        <v>#REF!</v>
      </c>
      <c r="BA721" s="51" t="e">
        <f t="shared" si="179"/>
        <v>#REF!</v>
      </c>
      <c r="BB721" s="51">
        <f t="shared" si="180"/>
        <v>0</v>
      </c>
      <c r="BC721" s="51" t="e">
        <f t="shared" si="181"/>
        <v>#REF!</v>
      </c>
      <c r="BD721" s="51">
        <f t="shared" si="182"/>
        <v>0</v>
      </c>
      <c r="BE721" s="51">
        <f>IFERROR(VLOOKUP(A721,salario!A$2:P$91,11,FALSE),0)</f>
        <v>0</v>
      </c>
      <c r="BF721" s="51">
        <f>SUMIFS(topmanager!$D:$D,topmanager!$C:$C,rs_nova!$A721,topmanager!$A:$A,rs_nova!BF$2)</f>
        <v>0</v>
      </c>
      <c r="BG721" s="51">
        <f>SUMIFS(topmanager!$D:$D,topmanager!$C:$C,rs_nova!$A721,topmanager!$A:$A,rs_nova!BG$2)</f>
        <v>0</v>
      </c>
      <c r="BH721" s="51">
        <f>SUMIFS(topmanager!$D:$D,topmanager!$C:$C,rs_nova!$A721,topmanager!$A:$A,rs_nova!BH$2)</f>
        <v>0</v>
      </c>
      <c r="BI721" s="51">
        <f>SUMIFS(topmanager!$D:$D,topmanager!$C:$C,rs_nova!$A721,topmanager!$A:$A,rs_nova!BI$2)</f>
        <v>0</v>
      </c>
      <c r="BJ721" s="51">
        <f>SUMIFS(topmanager!$D:$D,topmanager!$C:$C,rs_nova!$A721,topmanager!$A:$A,rs_nova!BJ$2)+SUMIFS(topmanager!$D:$D,topmanager!$C:$C,rs_nova!$A721,topmanager!$A:$A,rs_nova!BJ$2+1)</f>
        <v>0</v>
      </c>
      <c r="BK721" s="51">
        <f>IFERROR(VLOOKUP(A721,[8]ferias!$C$4:$G$100,5,FALSE),0)</f>
        <v>0</v>
      </c>
      <c r="BL721" s="51">
        <f>SUMIFS(topmanager!$D:$D,topmanager!$C:$C,rs_nova!$A721,topmanager!$A:$A,rs_nova!BL$2)</f>
        <v>0</v>
      </c>
      <c r="BM721" s="51">
        <f>SUMIFS(topmanager!$D:$D,topmanager!$C:$C,rs_nova!$A721,topmanager!$A:$A,rs_nova!BM$2)+SUMIFS(topmanager!$D:$D,topmanager!$C:$C,rs_nova!$A725,topmanager!$A:$A,151)</f>
        <v>0</v>
      </c>
      <c r="BN721" s="51">
        <f t="shared" si="183"/>
        <v>0</v>
      </c>
    </row>
    <row r="722" spans="1:66">
      <c r="A722" s="47" t="e">
        <f>total!#REF!</f>
        <v>#REF!</v>
      </c>
      <c r="B722" s="47">
        <f t="shared" si="170"/>
        <v>0</v>
      </c>
      <c r="C722" s="48" t="e">
        <f>total!#REF!</f>
        <v>#REF!</v>
      </c>
      <c r="D722" s="49" t="str">
        <f>IFERROR(VLOOKUP(A722,salario!A$3:J$32,10,FALSE),"")</f>
        <v/>
      </c>
      <c r="E722" s="49" t="str">
        <f>IFERROR(IF(VLOOKUP(A722,salario!A$3:O$32,15,FALSE)="","",VLOOKUP(A722,salario!A$3:O$32,15,FALSE)),"")</f>
        <v/>
      </c>
      <c r="F722" s="47" t="str">
        <f>IFERROR(VLOOKUP(A722,[5]base_pessoal!$B$2:$P$1504,13,FALSE),"")</f>
        <v/>
      </c>
      <c r="G722" s="50">
        <f>IFERROR(VLOOKUP(A722,salario!A$2:P$91,11,FALSE),0)*B722/30</f>
        <v>0</v>
      </c>
      <c r="H722" s="50">
        <f>SUMIFS(topmanager!$D:$D,topmanager!$C:$C,rs_nova!$A722,topmanager!$A:$A,rs_nova!H$2)+SUMIFS(topmanager!$D:$D,topmanager!$C:$C,rs_nova!$A722,topmanager!$A:$A,63)</f>
        <v>0</v>
      </c>
      <c r="I722" s="50">
        <f>-SUMIFS(topmanager!$D:$D,topmanager!$C:$C,rs_nova!$A722,topmanager!$A:$A,rs_nova!I$2)</f>
        <v>0</v>
      </c>
      <c r="J722" s="50">
        <f>SUMIFS(topmanager!$D:$D,topmanager!$C:$C,rs_nova!$A722,topmanager!$A:$A,rs_nova!J$2)</f>
        <v>0</v>
      </c>
      <c r="K722" s="50">
        <f>SUMIFS(topmanager!$D:$D,topmanager!$C:$C,rs_nova!$A722,topmanager!$A:$A,rs_nova!K$2)+SUMIFS(topmanager!$D:$D,topmanager!$C:$C,rs_nova!$A722,topmanager!$A:$A,911)</f>
        <v>0</v>
      </c>
      <c r="L722" s="50">
        <f>SUMIFS(topmanager!$D:$D,topmanager!$C:$C,rs_nova!$A722,topmanager!$A:$A,rs_nova!L$2)</f>
        <v>0</v>
      </c>
      <c r="M722" s="50">
        <f>SUMIFS(topmanager!$D:$D,topmanager!$C:$C,rs_nova!$A722,topmanager!$A:$A,rs_nova!M$2)+SUMIFS(topmanager!$D:$D,topmanager!$C:$C,rs_nova!$A722,topmanager!$A:$A,908)+SUMIFS(topmanager!$D:$D,topmanager!$C:$C,rs_nova!$A722,topmanager!$A:$A,550)</f>
        <v>0</v>
      </c>
      <c r="N722" s="50">
        <f>SUMIFS(topmanager!$D:$D,topmanager!$C:$C,rs_nova!$A722,topmanager!$A:$A,rs_nova!N$2)</f>
        <v>0</v>
      </c>
      <c r="O722" s="51">
        <f t="shared" si="171"/>
        <v>0</v>
      </c>
      <c r="P722" s="50">
        <f>IFERROR(VLOOKUP($A722,total!$B$4:$AW$437,27,0),0)</f>
        <v>0</v>
      </c>
      <c r="Q722" s="50">
        <f>IFERROR(VLOOKUP($A722,total!$B$4:$AW$437,21,0),0)</f>
        <v>0</v>
      </c>
      <c r="R722" s="50">
        <f>IFERROR(VLOOKUP($A722,total!$B$4:$AW$437,25,0),0)+IFERROR(VLOOKUP($A722,total!$B$4:$AW$437,36,0),0)</f>
        <v>0</v>
      </c>
      <c r="S722" s="50">
        <f>IFERROR(VLOOKUP(A722,gympass!$A$2:$F$148,6,0),0)</f>
        <v>0</v>
      </c>
      <c r="T722" s="50">
        <f>IFERROR(VLOOKUP($A722,total!$B$4:$AW$437,42,0),0)</f>
        <v>0</v>
      </c>
      <c r="U722" s="50">
        <f>IFERROR(VLOOKUP($A722,total!$B$4:$AW$437,32,0),0)</f>
        <v>0</v>
      </c>
      <c r="V722" s="50">
        <f>IFERROR(VLOOKUP($A722,total!$B$4:$AW$437,28,0),0)</f>
        <v>0</v>
      </c>
      <c r="W722" s="50">
        <f>IFERROR(VLOOKUP($A722,total!$B$4:$AX$437,49,0),0)</f>
        <v>0</v>
      </c>
      <c r="X722" s="50"/>
      <c r="Y722" s="50">
        <f>IFERROR(VLOOKUP(A722,#REF!,4,0),0)</f>
        <v>0</v>
      </c>
      <c r="Z722" s="50">
        <f>IFERROR(VLOOKUP(B722,#REF!,8,0),0)</f>
        <v>0</v>
      </c>
      <c r="AA722" s="50">
        <f>IFERROR(VLOOKUP($A722,total!$B$4:$AW$437,45,0),0)</f>
        <v>0</v>
      </c>
      <c r="AB722" s="50">
        <f>IFERROR(VLOOKUP($A722,total!$B$4:$AW$437,48,0),0)</f>
        <v>0</v>
      </c>
      <c r="AC722" s="50">
        <f>IFERROR(VLOOKUP($A722,total!$B$4:$AB$437,19,0),0)</f>
        <v>0</v>
      </c>
      <c r="AD722" s="50">
        <f>IFERROR(VLOOKUP($A722,total!$B$4:$AB$437,10,0),0)</f>
        <v>0</v>
      </c>
      <c r="AE722" s="50">
        <f>IFERROR(VLOOKUP($A722,total!$B$4:$AB$437,13,0),0)-SUMIFS(topmanager!$D:$D,topmanager!$C:$C,rs_nova!$A726,topmanager!$A:$A,856)</f>
        <v>0</v>
      </c>
      <c r="AF722" s="50">
        <f>IFERROR(VLOOKUP($A722,total!$B$4:$AB$437,16,0),0)</f>
        <v>0</v>
      </c>
      <c r="AG722" s="50">
        <f>IFERROR(VLOOKUP($A722,total!$B$4:$AB$437,7,0),0)</f>
        <v>0</v>
      </c>
      <c r="AH722" s="50">
        <f>IFERROR(VLOOKUP($A722,total!$B$4:$AD$437,29,0),0)</f>
        <v>0</v>
      </c>
      <c r="AI722" s="50">
        <f>IFERROR(VLOOKUP(A722,total!$B$4:$AN$437,39,0),0)</f>
        <v>0</v>
      </c>
      <c r="AJ722" s="51">
        <f t="shared" si="172"/>
        <v>0</v>
      </c>
      <c r="AK722" s="50">
        <f t="shared" si="173"/>
        <v>0</v>
      </c>
      <c r="AL722" s="50">
        <f t="shared" si="174"/>
        <v>0</v>
      </c>
      <c r="AM722" s="50">
        <f t="shared" si="175"/>
        <v>0</v>
      </c>
      <c r="AN722" s="50" t="e">
        <f t="shared" si="169"/>
        <v>#REF!</v>
      </c>
      <c r="AO722" s="50" t="e">
        <f t="shared" si="169"/>
        <v>#REF!</v>
      </c>
      <c r="AP722" s="50" t="e">
        <f t="shared" si="169"/>
        <v>#REF!</v>
      </c>
      <c r="AQ722" s="50">
        <f>IFERROR(VLOOKUP(TEXT($A722,"000000"),[6]Página1!$A$8:$S$801,13,FALSE),0)</f>
        <v>0</v>
      </c>
      <c r="AR722" s="50">
        <f>IFERROR(VLOOKUP(TEXT($A722,"000000"),[6]Página1!$A$8:$S$801,16,FALSE),0)</f>
        <v>0</v>
      </c>
      <c r="AS722" s="50">
        <f>IFERROR(VLOOKUP(TEXT($A722,"000000"),[6]Página1!$A$8:$S$801,19,FALSE),0)</f>
        <v>0</v>
      </c>
      <c r="AT722" s="50">
        <f>IFERROR(VLOOKUP(TEXT($A722,"000000"),[7]Página1!$A$8:$R$814,12,FALSE),0)</f>
        <v>0</v>
      </c>
      <c r="AU722" s="50">
        <f>IFERROR(VLOOKUP(TEXT($A722,"000000"),[7]Página1!$A$8:$R$814,15,FALSE),0)</f>
        <v>0</v>
      </c>
      <c r="AV722" s="50">
        <f>IFERROR(VLOOKUP(TEXT($A722,"000000"),[7]Página1!$A$8:$R$814,18,FALSE),0)</f>
        <v>0</v>
      </c>
      <c r="AW722" s="50"/>
      <c r="AX722" s="51" t="e">
        <f t="shared" si="176"/>
        <v>#REF!</v>
      </c>
      <c r="AY722" s="51" t="e">
        <f t="shared" si="177"/>
        <v>#REF!</v>
      </c>
      <c r="AZ722" s="51" t="e">
        <f t="shared" si="178"/>
        <v>#REF!</v>
      </c>
      <c r="BA722" s="51" t="e">
        <f t="shared" si="179"/>
        <v>#REF!</v>
      </c>
      <c r="BB722" s="51">
        <f t="shared" si="180"/>
        <v>0</v>
      </c>
      <c r="BC722" s="51" t="e">
        <f t="shared" si="181"/>
        <v>#REF!</v>
      </c>
      <c r="BD722" s="51">
        <f t="shared" si="182"/>
        <v>0</v>
      </c>
      <c r="BE722" s="51">
        <f>IFERROR(VLOOKUP(A722,salario!A$2:P$91,11,FALSE),0)</f>
        <v>0</v>
      </c>
      <c r="BF722" s="51">
        <f>SUMIFS(topmanager!$D:$D,topmanager!$C:$C,rs_nova!$A722,topmanager!$A:$A,rs_nova!BF$2)</f>
        <v>0</v>
      </c>
      <c r="BG722" s="51">
        <f>SUMIFS(topmanager!$D:$D,topmanager!$C:$C,rs_nova!$A722,topmanager!$A:$A,rs_nova!BG$2)</f>
        <v>0</v>
      </c>
      <c r="BH722" s="51">
        <f>SUMIFS(topmanager!$D:$D,topmanager!$C:$C,rs_nova!$A722,topmanager!$A:$A,rs_nova!BH$2)</f>
        <v>0</v>
      </c>
      <c r="BI722" s="51">
        <f>SUMIFS(topmanager!$D:$D,topmanager!$C:$C,rs_nova!$A722,topmanager!$A:$A,rs_nova!BI$2)</f>
        <v>0</v>
      </c>
      <c r="BJ722" s="51">
        <f>SUMIFS(topmanager!$D:$D,topmanager!$C:$C,rs_nova!$A722,topmanager!$A:$A,rs_nova!BJ$2)+SUMIFS(topmanager!$D:$D,topmanager!$C:$C,rs_nova!$A722,topmanager!$A:$A,rs_nova!BJ$2+1)</f>
        <v>0</v>
      </c>
      <c r="BK722" s="51">
        <f>IFERROR(VLOOKUP(A722,[8]ferias!$C$4:$G$100,5,FALSE),0)</f>
        <v>0</v>
      </c>
      <c r="BL722" s="51">
        <f>SUMIFS(topmanager!$D:$D,topmanager!$C:$C,rs_nova!$A722,topmanager!$A:$A,rs_nova!BL$2)</f>
        <v>0</v>
      </c>
      <c r="BM722" s="51">
        <f>SUMIFS(topmanager!$D:$D,topmanager!$C:$C,rs_nova!$A722,topmanager!$A:$A,rs_nova!BM$2)+SUMIFS(topmanager!$D:$D,topmanager!$C:$C,rs_nova!$A726,topmanager!$A:$A,151)</f>
        <v>0</v>
      </c>
      <c r="BN722" s="51">
        <f t="shared" si="183"/>
        <v>0</v>
      </c>
    </row>
    <row r="723" spans="1:66">
      <c r="A723" s="47" t="e">
        <f>total!#REF!</f>
        <v>#REF!</v>
      </c>
      <c r="B723" s="47">
        <f t="shared" si="170"/>
        <v>0</v>
      </c>
      <c r="C723" s="48" t="e">
        <f>total!#REF!</f>
        <v>#REF!</v>
      </c>
      <c r="D723" s="49" t="str">
        <f>IFERROR(VLOOKUP(A723,salario!A$3:J$32,10,FALSE),"")</f>
        <v/>
      </c>
      <c r="E723" s="49" t="str">
        <f>IFERROR(IF(VLOOKUP(A723,salario!A$3:O$32,15,FALSE)="","",VLOOKUP(A723,salario!A$3:O$32,15,FALSE)),"")</f>
        <v/>
      </c>
      <c r="F723" s="47" t="str">
        <f>IFERROR(VLOOKUP(A723,[5]base_pessoal!$B$2:$P$1504,13,FALSE),"")</f>
        <v/>
      </c>
      <c r="G723" s="50">
        <f>IFERROR(VLOOKUP(A723,salario!A$2:P$91,11,FALSE),0)*B723/30</f>
        <v>0</v>
      </c>
      <c r="H723" s="50">
        <f>SUMIFS(topmanager!$D:$D,topmanager!$C:$C,rs_nova!$A723,topmanager!$A:$A,rs_nova!H$2)+SUMIFS(topmanager!$D:$D,topmanager!$C:$C,rs_nova!$A723,topmanager!$A:$A,63)</f>
        <v>0</v>
      </c>
      <c r="I723" s="50">
        <f>-SUMIFS(topmanager!$D:$D,topmanager!$C:$C,rs_nova!$A723,topmanager!$A:$A,rs_nova!I$2)</f>
        <v>0</v>
      </c>
      <c r="J723" s="50">
        <f>SUMIFS(topmanager!$D:$D,topmanager!$C:$C,rs_nova!$A723,topmanager!$A:$A,rs_nova!J$2)</f>
        <v>0</v>
      </c>
      <c r="K723" s="50">
        <f>SUMIFS(topmanager!$D:$D,topmanager!$C:$C,rs_nova!$A723,topmanager!$A:$A,rs_nova!K$2)+SUMIFS(topmanager!$D:$D,topmanager!$C:$C,rs_nova!$A723,topmanager!$A:$A,911)</f>
        <v>0</v>
      </c>
      <c r="L723" s="50">
        <f>SUMIFS(topmanager!$D:$D,topmanager!$C:$C,rs_nova!$A723,topmanager!$A:$A,rs_nova!L$2)</f>
        <v>0</v>
      </c>
      <c r="M723" s="50">
        <f>SUMIFS(topmanager!$D:$D,topmanager!$C:$C,rs_nova!$A723,topmanager!$A:$A,rs_nova!M$2)+SUMIFS(topmanager!$D:$D,topmanager!$C:$C,rs_nova!$A723,topmanager!$A:$A,908)+SUMIFS(topmanager!$D:$D,topmanager!$C:$C,rs_nova!$A723,topmanager!$A:$A,550)</f>
        <v>0</v>
      </c>
      <c r="N723" s="50">
        <f>SUMIFS(topmanager!$D:$D,topmanager!$C:$C,rs_nova!$A723,topmanager!$A:$A,rs_nova!N$2)</f>
        <v>0</v>
      </c>
      <c r="O723" s="51">
        <f t="shared" si="171"/>
        <v>0</v>
      </c>
      <c r="P723" s="50">
        <f>IFERROR(VLOOKUP($A723,total!$B$4:$AW$437,27,0),0)</f>
        <v>0</v>
      </c>
      <c r="Q723" s="50">
        <f>IFERROR(VLOOKUP($A723,total!$B$4:$AW$437,21,0),0)</f>
        <v>0</v>
      </c>
      <c r="R723" s="50">
        <f>IFERROR(VLOOKUP($A723,total!$B$4:$AW$437,25,0),0)+IFERROR(VLOOKUP($A723,total!$B$4:$AW$437,36,0),0)</f>
        <v>0</v>
      </c>
      <c r="S723" s="50">
        <f>IFERROR(VLOOKUP(A723,gympass!$A$2:$F$148,6,0),0)</f>
        <v>0</v>
      </c>
      <c r="T723" s="50">
        <f>IFERROR(VLOOKUP($A723,total!$B$4:$AW$437,42,0),0)</f>
        <v>0</v>
      </c>
      <c r="U723" s="50">
        <f>IFERROR(VLOOKUP($A723,total!$B$4:$AW$437,32,0),0)</f>
        <v>0</v>
      </c>
      <c r="V723" s="50">
        <f>IFERROR(VLOOKUP($A723,total!$B$4:$AW$437,28,0),0)</f>
        <v>0</v>
      </c>
      <c r="W723" s="50">
        <f>IFERROR(VLOOKUP($A723,total!$B$4:$AX$437,49,0),0)</f>
        <v>0</v>
      </c>
      <c r="X723" s="50"/>
      <c r="Y723" s="50">
        <f>IFERROR(VLOOKUP(A723,#REF!,4,0),0)</f>
        <v>0</v>
      </c>
      <c r="Z723" s="50">
        <f>IFERROR(VLOOKUP(B723,#REF!,8,0),0)</f>
        <v>0</v>
      </c>
      <c r="AA723" s="50">
        <f>IFERROR(VLOOKUP($A723,total!$B$4:$AW$437,45,0),0)</f>
        <v>0</v>
      </c>
      <c r="AB723" s="50">
        <f>IFERROR(VLOOKUP($A723,total!$B$4:$AW$437,48,0),0)</f>
        <v>0</v>
      </c>
      <c r="AC723" s="50">
        <f>IFERROR(VLOOKUP($A723,total!$B$4:$AB$437,19,0),0)</f>
        <v>0</v>
      </c>
      <c r="AD723" s="50">
        <f>IFERROR(VLOOKUP($A723,total!$B$4:$AB$437,10,0),0)</f>
        <v>0</v>
      </c>
      <c r="AE723" s="50">
        <f>IFERROR(VLOOKUP($A723,total!$B$4:$AB$437,13,0),0)-SUMIFS(topmanager!$D:$D,topmanager!$C:$C,rs_nova!$A727,topmanager!$A:$A,856)</f>
        <v>0</v>
      </c>
      <c r="AF723" s="50">
        <f>IFERROR(VLOOKUP($A723,total!$B$4:$AB$437,16,0),0)</f>
        <v>0</v>
      </c>
      <c r="AG723" s="50">
        <f>IFERROR(VLOOKUP($A723,total!$B$4:$AB$437,7,0),0)</f>
        <v>0</v>
      </c>
      <c r="AH723" s="50">
        <f>IFERROR(VLOOKUP($A723,total!$B$4:$AD$437,29,0),0)</f>
        <v>0</v>
      </c>
      <c r="AI723" s="50">
        <f>IFERROR(VLOOKUP(A723,total!$B$4:$AN$437,39,0),0)</f>
        <v>0</v>
      </c>
      <c r="AJ723" s="51">
        <f t="shared" si="172"/>
        <v>0</v>
      </c>
      <c r="AK723" s="50">
        <f t="shared" si="173"/>
        <v>0</v>
      </c>
      <c r="AL723" s="50">
        <f t="shared" si="174"/>
        <v>0</v>
      </c>
      <c r="AM723" s="50">
        <f t="shared" si="175"/>
        <v>0</v>
      </c>
      <c r="AN723" s="50" t="e">
        <f t="shared" si="169"/>
        <v>#REF!</v>
      </c>
      <c r="AO723" s="50" t="e">
        <f t="shared" si="169"/>
        <v>#REF!</v>
      </c>
      <c r="AP723" s="50" t="e">
        <f t="shared" si="169"/>
        <v>#REF!</v>
      </c>
      <c r="AQ723" s="50">
        <f>IFERROR(VLOOKUP(TEXT($A723,"000000"),[6]Página1!$A$8:$S$801,13,FALSE),0)</f>
        <v>0</v>
      </c>
      <c r="AR723" s="50">
        <f>IFERROR(VLOOKUP(TEXT($A723,"000000"),[6]Página1!$A$8:$S$801,16,FALSE),0)</f>
        <v>0</v>
      </c>
      <c r="AS723" s="50">
        <f>IFERROR(VLOOKUP(TEXT($A723,"000000"),[6]Página1!$A$8:$S$801,19,FALSE),0)</f>
        <v>0</v>
      </c>
      <c r="AT723" s="50">
        <f>IFERROR(VLOOKUP(TEXT($A723,"000000"),[7]Página1!$A$8:$R$814,12,FALSE),0)</f>
        <v>0</v>
      </c>
      <c r="AU723" s="50">
        <f>IFERROR(VLOOKUP(TEXT($A723,"000000"),[7]Página1!$A$8:$R$814,15,FALSE),0)</f>
        <v>0</v>
      </c>
      <c r="AV723" s="50">
        <f>IFERROR(VLOOKUP(TEXT($A723,"000000"),[7]Página1!$A$8:$R$814,18,FALSE),0)</f>
        <v>0</v>
      </c>
      <c r="AW723" s="50"/>
      <c r="AX723" s="51" t="e">
        <f t="shared" si="176"/>
        <v>#REF!</v>
      </c>
      <c r="AY723" s="51" t="e">
        <f t="shared" si="177"/>
        <v>#REF!</v>
      </c>
      <c r="AZ723" s="51" t="e">
        <f t="shared" si="178"/>
        <v>#REF!</v>
      </c>
      <c r="BA723" s="51" t="e">
        <f t="shared" si="179"/>
        <v>#REF!</v>
      </c>
      <c r="BB723" s="51">
        <f t="shared" si="180"/>
        <v>0</v>
      </c>
      <c r="BC723" s="51" t="e">
        <f t="shared" si="181"/>
        <v>#REF!</v>
      </c>
      <c r="BD723" s="51">
        <f t="shared" si="182"/>
        <v>0</v>
      </c>
      <c r="BE723" s="51">
        <f>IFERROR(VLOOKUP(A723,salario!A$2:P$91,11,FALSE),0)</f>
        <v>0</v>
      </c>
      <c r="BF723" s="51">
        <f>SUMIFS(topmanager!$D:$D,topmanager!$C:$C,rs_nova!$A723,topmanager!$A:$A,rs_nova!BF$2)</f>
        <v>0</v>
      </c>
      <c r="BG723" s="51">
        <f>SUMIFS(topmanager!$D:$D,topmanager!$C:$C,rs_nova!$A723,topmanager!$A:$A,rs_nova!BG$2)</f>
        <v>0</v>
      </c>
      <c r="BH723" s="51">
        <f>SUMIFS(topmanager!$D:$D,topmanager!$C:$C,rs_nova!$A723,topmanager!$A:$A,rs_nova!BH$2)</f>
        <v>0</v>
      </c>
      <c r="BI723" s="51">
        <f>SUMIFS(topmanager!$D:$D,topmanager!$C:$C,rs_nova!$A723,topmanager!$A:$A,rs_nova!BI$2)</f>
        <v>0</v>
      </c>
      <c r="BJ723" s="51">
        <f>SUMIFS(topmanager!$D:$D,topmanager!$C:$C,rs_nova!$A723,topmanager!$A:$A,rs_nova!BJ$2)+SUMIFS(topmanager!$D:$D,topmanager!$C:$C,rs_nova!$A723,topmanager!$A:$A,rs_nova!BJ$2+1)</f>
        <v>0</v>
      </c>
      <c r="BK723" s="51">
        <f>IFERROR(VLOOKUP(A723,[8]ferias!$C$4:$G$100,5,FALSE),0)</f>
        <v>0</v>
      </c>
      <c r="BL723" s="51">
        <f>SUMIFS(topmanager!$D:$D,topmanager!$C:$C,rs_nova!$A723,topmanager!$A:$A,rs_nova!BL$2)</f>
        <v>0</v>
      </c>
      <c r="BM723" s="51">
        <f>SUMIFS(topmanager!$D:$D,topmanager!$C:$C,rs_nova!$A723,topmanager!$A:$A,rs_nova!BM$2)+SUMIFS(topmanager!$D:$D,topmanager!$C:$C,rs_nova!$A727,topmanager!$A:$A,151)</f>
        <v>0</v>
      </c>
      <c r="BN723" s="51">
        <f t="shared" si="183"/>
        <v>0</v>
      </c>
    </row>
    <row r="724" spans="1:66">
      <c r="A724" s="47" t="e">
        <f>total!#REF!</f>
        <v>#REF!</v>
      </c>
      <c r="B724" s="47">
        <f t="shared" si="170"/>
        <v>0</v>
      </c>
      <c r="C724" s="48" t="e">
        <f>total!#REF!</f>
        <v>#REF!</v>
      </c>
      <c r="D724" s="49" t="str">
        <f>IFERROR(VLOOKUP(A724,salario!A$3:J$32,10,FALSE),"")</f>
        <v/>
      </c>
      <c r="E724" s="49" t="str">
        <f>IFERROR(IF(VLOOKUP(A724,salario!A$3:O$32,15,FALSE)="","",VLOOKUP(A724,salario!A$3:O$32,15,FALSE)),"")</f>
        <v/>
      </c>
      <c r="F724" s="47" t="str">
        <f>IFERROR(VLOOKUP(A724,[5]base_pessoal!$B$2:$P$1504,13,FALSE),"")</f>
        <v/>
      </c>
      <c r="G724" s="50">
        <f>IFERROR(VLOOKUP(A724,salario!A$2:P$91,11,FALSE),0)*B724/30</f>
        <v>0</v>
      </c>
      <c r="H724" s="50">
        <f>SUMIFS(topmanager!$D:$D,topmanager!$C:$C,rs_nova!$A724,topmanager!$A:$A,rs_nova!H$2)+SUMIFS(topmanager!$D:$D,topmanager!$C:$C,rs_nova!$A724,topmanager!$A:$A,63)</f>
        <v>0</v>
      </c>
      <c r="I724" s="50">
        <f>-SUMIFS(topmanager!$D:$D,topmanager!$C:$C,rs_nova!$A724,topmanager!$A:$A,rs_nova!I$2)</f>
        <v>0</v>
      </c>
      <c r="J724" s="50">
        <f>SUMIFS(topmanager!$D:$D,topmanager!$C:$C,rs_nova!$A724,topmanager!$A:$A,rs_nova!J$2)</f>
        <v>0</v>
      </c>
      <c r="K724" s="50">
        <f>SUMIFS(topmanager!$D:$D,topmanager!$C:$C,rs_nova!$A724,topmanager!$A:$A,rs_nova!K$2)+SUMIFS(topmanager!$D:$D,topmanager!$C:$C,rs_nova!$A724,topmanager!$A:$A,911)</f>
        <v>0</v>
      </c>
      <c r="L724" s="50">
        <f>SUMIFS(topmanager!$D:$D,topmanager!$C:$C,rs_nova!$A724,topmanager!$A:$A,rs_nova!L$2)</f>
        <v>0</v>
      </c>
      <c r="M724" s="50">
        <f>SUMIFS(topmanager!$D:$D,topmanager!$C:$C,rs_nova!$A724,topmanager!$A:$A,rs_nova!M$2)+SUMIFS(topmanager!$D:$D,topmanager!$C:$C,rs_nova!$A724,topmanager!$A:$A,908)+SUMIFS(topmanager!$D:$D,topmanager!$C:$C,rs_nova!$A724,topmanager!$A:$A,550)</f>
        <v>0</v>
      </c>
      <c r="N724" s="50">
        <f>SUMIFS(topmanager!$D:$D,topmanager!$C:$C,rs_nova!$A724,topmanager!$A:$A,rs_nova!N$2)</f>
        <v>0</v>
      </c>
      <c r="O724" s="51">
        <f t="shared" si="171"/>
        <v>0</v>
      </c>
      <c r="P724" s="50">
        <f>IFERROR(VLOOKUP($A724,total!$B$4:$AW$437,27,0),0)</f>
        <v>0</v>
      </c>
      <c r="Q724" s="50">
        <f>IFERROR(VLOOKUP($A724,total!$B$4:$AW$437,21,0),0)</f>
        <v>0</v>
      </c>
      <c r="R724" s="50">
        <f>IFERROR(VLOOKUP($A724,total!$B$4:$AW$437,25,0),0)+IFERROR(VLOOKUP($A724,total!$B$4:$AW$437,36,0),0)</f>
        <v>0</v>
      </c>
      <c r="S724" s="50">
        <f>IFERROR(VLOOKUP(A724,gympass!$A$2:$F$148,6,0),0)</f>
        <v>0</v>
      </c>
      <c r="T724" s="50">
        <f>IFERROR(VLOOKUP($A724,total!$B$4:$AW$437,42,0),0)</f>
        <v>0</v>
      </c>
      <c r="U724" s="50">
        <f>IFERROR(VLOOKUP($A724,total!$B$4:$AW$437,32,0),0)</f>
        <v>0</v>
      </c>
      <c r="V724" s="50">
        <f>IFERROR(VLOOKUP($A724,total!$B$4:$AW$437,28,0),0)</f>
        <v>0</v>
      </c>
      <c r="W724" s="50">
        <f>IFERROR(VLOOKUP($A724,total!$B$4:$AX$437,49,0),0)</f>
        <v>0</v>
      </c>
      <c r="X724" s="50"/>
      <c r="Y724" s="50">
        <f>IFERROR(VLOOKUP(A724,#REF!,4,0),0)</f>
        <v>0</v>
      </c>
      <c r="Z724" s="50">
        <f>IFERROR(VLOOKUP(B724,#REF!,8,0),0)</f>
        <v>0</v>
      </c>
      <c r="AA724" s="50">
        <f>IFERROR(VLOOKUP($A724,total!$B$4:$AW$437,45,0),0)</f>
        <v>0</v>
      </c>
      <c r="AB724" s="50">
        <f>IFERROR(VLOOKUP($A724,total!$B$4:$AW$437,48,0),0)</f>
        <v>0</v>
      </c>
      <c r="AC724" s="50">
        <f>IFERROR(VLOOKUP($A724,total!$B$4:$AB$437,19,0),0)</f>
        <v>0</v>
      </c>
      <c r="AD724" s="50">
        <f>IFERROR(VLOOKUP($A724,total!$B$4:$AB$437,10,0),0)</f>
        <v>0</v>
      </c>
      <c r="AE724" s="50">
        <f>IFERROR(VLOOKUP($A724,total!$B$4:$AB$437,13,0),0)-SUMIFS(topmanager!$D:$D,topmanager!$C:$C,rs_nova!$A728,topmanager!$A:$A,856)</f>
        <v>0</v>
      </c>
      <c r="AF724" s="50">
        <f>IFERROR(VLOOKUP($A724,total!$B$4:$AB$437,16,0),0)</f>
        <v>0</v>
      </c>
      <c r="AG724" s="50">
        <f>IFERROR(VLOOKUP($A724,total!$B$4:$AB$437,7,0),0)</f>
        <v>0</v>
      </c>
      <c r="AH724" s="50">
        <f>IFERROR(VLOOKUP($A724,total!$B$4:$AD$437,29,0),0)</f>
        <v>0</v>
      </c>
      <c r="AI724" s="50">
        <f>IFERROR(VLOOKUP(A724,total!$B$4:$AN$437,39,0),0)</f>
        <v>0</v>
      </c>
      <c r="AJ724" s="51">
        <f t="shared" si="172"/>
        <v>0</v>
      </c>
      <c r="AK724" s="50">
        <f t="shared" si="173"/>
        <v>0</v>
      </c>
      <c r="AL724" s="50">
        <f t="shared" si="174"/>
        <v>0</v>
      </c>
      <c r="AM724" s="50">
        <f t="shared" si="175"/>
        <v>0</v>
      </c>
      <c r="AN724" s="50" t="e">
        <f t="shared" si="169"/>
        <v>#REF!</v>
      </c>
      <c r="AO724" s="50" t="e">
        <f t="shared" si="169"/>
        <v>#REF!</v>
      </c>
      <c r="AP724" s="50" t="e">
        <f t="shared" si="169"/>
        <v>#REF!</v>
      </c>
      <c r="AQ724" s="50">
        <f>IFERROR(VLOOKUP(TEXT($A724,"000000"),[6]Página1!$A$8:$S$801,13,FALSE),0)</f>
        <v>0</v>
      </c>
      <c r="AR724" s="50">
        <f>IFERROR(VLOOKUP(TEXT($A724,"000000"),[6]Página1!$A$8:$S$801,16,FALSE),0)</f>
        <v>0</v>
      </c>
      <c r="AS724" s="50">
        <f>IFERROR(VLOOKUP(TEXT($A724,"000000"),[6]Página1!$A$8:$S$801,19,FALSE),0)</f>
        <v>0</v>
      </c>
      <c r="AT724" s="50">
        <f>IFERROR(VLOOKUP(TEXT($A724,"000000"),[7]Página1!$A$8:$R$814,12,FALSE),0)</f>
        <v>0</v>
      </c>
      <c r="AU724" s="50">
        <f>IFERROR(VLOOKUP(TEXT($A724,"000000"),[7]Página1!$A$8:$R$814,15,FALSE),0)</f>
        <v>0</v>
      </c>
      <c r="AV724" s="50">
        <f>IFERROR(VLOOKUP(TEXT($A724,"000000"),[7]Página1!$A$8:$R$814,18,FALSE),0)</f>
        <v>0</v>
      </c>
      <c r="AW724" s="50"/>
      <c r="AX724" s="51" t="e">
        <f t="shared" si="176"/>
        <v>#REF!</v>
      </c>
      <c r="AY724" s="51" t="e">
        <f t="shared" si="177"/>
        <v>#REF!</v>
      </c>
      <c r="AZ724" s="51" t="e">
        <f t="shared" si="178"/>
        <v>#REF!</v>
      </c>
      <c r="BA724" s="51" t="e">
        <f t="shared" si="179"/>
        <v>#REF!</v>
      </c>
      <c r="BB724" s="51">
        <f t="shared" si="180"/>
        <v>0</v>
      </c>
      <c r="BC724" s="51" t="e">
        <f t="shared" si="181"/>
        <v>#REF!</v>
      </c>
      <c r="BD724" s="51">
        <f t="shared" si="182"/>
        <v>0</v>
      </c>
      <c r="BE724" s="51">
        <f>IFERROR(VLOOKUP(A724,salario!A$2:P$91,11,FALSE),0)</f>
        <v>0</v>
      </c>
      <c r="BF724" s="51">
        <f>SUMIFS(topmanager!$D:$D,topmanager!$C:$C,rs_nova!$A724,topmanager!$A:$A,rs_nova!BF$2)</f>
        <v>0</v>
      </c>
      <c r="BG724" s="51">
        <f>SUMIFS(topmanager!$D:$D,topmanager!$C:$C,rs_nova!$A724,topmanager!$A:$A,rs_nova!BG$2)</f>
        <v>0</v>
      </c>
      <c r="BH724" s="51">
        <f>SUMIFS(topmanager!$D:$D,topmanager!$C:$C,rs_nova!$A724,topmanager!$A:$A,rs_nova!BH$2)</f>
        <v>0</v>
      </c>
      <c r="BI724" s="51">
        <f>SUMIFS(topmanager!$D:$D,topmanager!$C:$C,rs_nova!$A724,topmanager!$A:$A,rs_nova!BI$2)</f>
        <v>0</v>
      </c>
      <c r="BJ724" s="51">
        <f>SUMIFS(topmanager!$D:$D,topmanager!$C:$C,rs_nova!$A724,topmanager!$A:$A,rs_nova!BJ$2)+SUMIFS(topmanager!$D:$D,topmanager!$C:$C,rs_nova!$A724,topmanager!$A:$A,rs_nova!BJ$2+1)</f>
        <v>0</v>
      </c>
      <c r="BK724" s="51">
        <f>IFERROR(VLOOKUP(A724,[8]ferias!$C$4:$G$100,5,FALSE),0)</f>
        <v>0</v>
      </c>
      <c r="BL724" s="51">
        <f>SUMIFS(topmanager!$D:$D,topmanager!$C:$C,rs_nova!$A724,topmanager!$A:$A,rs_nova!BL$2)</f>
        <v>0</v>
      </c>
      <c r="BM724" s="51">
        <f>SUMIFS(topmanager!$D:$D,topmanager!$C:$C,rs_nova!$A724,topmanager!$A:$A,rs_nova!BM$2)+SUMIFS(topmanager!$D:$D,topmanager!$C:$C,rs_nova!$A728,topmanager!$A:$A,151)</f>
        <v>0</v>
      </c>
      <c r="BN724" s="51">
        <f t="shared" si="183"/>
        <v>0</v>
      </c>
    </row>
    <row r="725" spans="1:66">
      <c r="A725" s="47" t="e">
        <f>total!#REF!</f>
        <v>#REF!</v>
      </c>
      <c r="B725" s="47">
        <f t="shared" si="170"/>
        <v>0</v>
      </c>
      <c r="C725" s="48" t="e">
        <f>total!#REF!</f>
        <v>#REF!</v>
      </c>
      <c r="D725" s="49" t="str">
        <f>IFERROR(VLOOKUP(A725,salario!A$3:J$32,10,FALSE),"")</f>
        <v/>
      </c>
      <c r="E725" s="49" t="str">
        <f>IFERROR(IF(VLOOKUP(A725,salario!A$3:O$32,15,FALSE)="","",VLOOKUP(A725,salario!A$3:O$32,15,FALSE)),"")</f>
        <v/>
      </c>
      <c r="F725" s="47" t="str">
        <f>IFERROR(VLOOKUP(A725,[5]base_pessoal!$B$2:$P$1504,13,FALSE),"")</f>
        <v/>
      </c>
      <c r="G725" s="50">
        <f>IFERROR(VLOOKUP(A725,salario!A$2:P$91,11,FALSE),0)*B725/30</f>
        <v>0</v>
      </c>
      <c r="H725" s="50">
        <f>SUMIFS(topmanager!$D:$D,topmanager!$C:$C,rs_nova!$A725,topmanager!$A:$A,rs_nova!H$2)+SUMIFS(topmanager!$D:$D,topmanager!$C:$C,rs_nova!$A725,topmanager!$A:$A,63)</f>
        <v>0</v>
      </c>
      <c r="I725" s="50">
        <f>-SUMIFS(topmanager!$D:$D,topmanager!$C:$C,rs_nova!$A725,topmanager!$A:$A,rs_nova!I$2)</f>
        <v>0</v>
      </c>
      <c r="J725" s="50">
        <f>SUMIFS(topmanager!$D:$D,topmanager!$C:$C,rs_nova!$A725,topmanager!$A:$A,rs_nova!J$2)</f>
        <v>0</v>
      </c>
      <c r="K725" s="50">
        <f>SUMIFS(topmanager!$D:$D,topmanager!$C:$C,rs_nova!$A725,topmanager!$A:$A,rs_nova!K$2)+SUMIFS(topmanager!$D:$D,topmanager!$C:$C,rs_nova!$A725,topmanager!$A:$A,911)</f>
        <v>0</v>
      </c>
      <c r="L725" s="50">
        <f>SUMIFS(topmanager!$D:$D,topmanager!$C:$C,rs_nova!$A725,topmanager!$A:$A,rs_nova!L$2)</f>
        <v>0</v>
      </c>
      <c r="M725" s="50">
        <f>SUMIFS(topmanager!$D:$D,topmanager!$C:$C,rs_nova!$A725,topmanager!$A:$A,rs_nova!M$2)+SUMIFS(topmanager!$D:$D,topmanager!$C:$C,rs_nova!$A725,topmanager!$A:$A,908)+SUMIFS(topmanager!$D:$D,topmanager!$C:$C,rs_nova!$A725,topmanager!$A:$A,550)</f>
        <v>0</v>
      </c>
      <c r="N725" s="50">
        <f>SUMIFS(topmanager!$D:$D,topmanager!$C:$C,rs_nova!$A725,topmanager!$A:$A,rs_nova!N$2)</f>
        <v>0</v>
      </c>
      <c r="O725" s="51">
        <f t="shared" si="171"/>
        <v>0</v>
      </c>
      <c r="P725" s="50">
        <f>IFERROR(VLOOKUP($A725,total!$B$4:$AW$437,27,0),0)</f>
        <v>0</v>
      </c>
      <c r="Q725" s="50">
        <f>IFERROR(VLOOKUP($A725,total!$B$4:$AW$437,21,0),0)</f>
        <v>0</v>
      </c>
      <c r="R725" s="50">
        <f>IFERROR(VLOOKUP($A725,total!$B$4:$AW$437,25,0),0)+IFERROR(VLOOKUP($A725,total!$B$4:$AW$437,36,0),0)</f>
        <v>0</v>
      </c>
      <c r="S725" s="50">
        <f>IFERROR(VLOOKUP(A725,gympass!$A$2:$F$148,6,0),0)</f>
        <v>0</v>
      </c>
      <c r="T725" s="50">
        <f>IFERROR(VLOOKUP($A725,total!$B$4:$AW$437,42,0),0)</f>
        <v>0</v>
      </c>
      <c r="U725" s="50">
        <f>IFERROR(VLOOKUP($A725,total!$B$4:$AW$437,32,0),0)</f>
        <v>0</v>
      </c>
      <c r="V725" s="50">
        <f>IFERROR(VLOOKUP($A725,total!$B$4:$AW$437,28,0),0)</f>
        <v>0</v>
      </c>
      <c r="W725" s="50">
        <f>IFERROR(VLOOKUP($A725,total!$B$4:$AX$437,49,0),0)</f>
        <v>0</v>
      </c>
      <c r="X725" s="50"/>
      <c r="Y725" s="50">
        <f>IFERROR(VLOOKUP(A725,#REF!,4,0),0)</f>
        <v>0</v>
      </c>
      <c r="Z725" s="50">
        <f>IFERROR(VLOOKUP(B725,#REF!,8,0),0)</f>
        <v>0</v>
      </c>
      <c r="AA725" s="50">
        <f>IFERROR(VLOOKUP($A725,total!$B$4:$AW$437,45,0),0)</f>
        <v>0</v>
      </c>
      <c r="AB725" s="50">
        <f>IFERROR(VLOOKUP($A725,total!$B$4:$AW$437,48,0),0)</f>
        <v>0</v>
      </c>
      <c r="AC725" s="50">
        <f>IFERROR(VLOOKUP($A725,total!$B$4:$AB$437,19,0),0)</f>
        <v>0</v>
      </c>
      <c r="AD725" s="50">
        <f>IFERROR(VLOOKUP($A725,total!$B$4:$AB$437,10,0),0)</f>
        <v>0</v>
      </c>
      <c r="AE725" s="50">
        <f>IFERROR(VLOOKUP($A725,total!$B$4:$AB$437,13,0),0)-SUMIFS(topmanager!$D:$D,topmanager!$C:$C,rs_nova!$A729,topmanager!$A:$A,856)</f>
        <v>0</v>
      </c>
      <c r="AF725" s="50">
        <f>IFERROR(VLOOKUP($A725,total!$B$4:$AB$437,16,0),0)</f>
        <v>0</v>
      </c>
      <c r="AG725" s="50">
        <f>IFERROR(VLOOKUP($A725,total!$B$4:$AB$437,7,0),0)</f>
        <v>0</v>
      </c>
      <c r="AH725" s="50">
        <f>IFERROR(VLOOKUP($A725,total!$B$4:$AD$437,29,0),0)</f>
        <v>0</v>
      </c>
      <c r="AI725" s="50">
        <f>IFERROR(VLOOKUP(A725,total!$B$4:$AN$437,39,0),0)</f>
        <v>0</v>
      </c>
      <c r="AJ725" s="51">
        <f t="shared" si="172"/>
        <v>0</v>
      </c>
      <c r="AK725" s="50">
        <f t="shared" si="173"/>
        <v>0</v>
      </c>
      <c r="AL725" s="50">
        <f t="shared" si="174"/>
        <v>0</v>
      </c>
      <c r="AM725" s="50">
        <f t="shared" si="175"/>
        <v>0</v>
      </c>
      <c r="AN725" s="50" t="e">
        <f t="shared" si="169"/>
        <v>#REF!</v>
      </c>
      <c r="AO725" s="50" t="e">
        <f t="shared" si="169"/>
        <v>#REF!</v>
      </c>
      <c r="AP725" s="50" t="e">
        <f t="shared" si="169"/>
        <v>#REF!</v>
      </c>
      <c r="AQ725" s="50">
        <f>IFERROR(VLOOKUP(TEXT($A725,"000000"),[6]Página1!$A$8:$S$801,13,FALSE),0)</f>
        <v>0</v>
      </c>
      <c r="AR725" s="50">
        <f>IFERROR(VLOOKUP(TEXT($A725,"000000"),[6]Página1!$A$8:$S$801,16,FALSE),0)</f>
        <v>0</v>
      </c>
      <c r="AS725" s="50">
        <f>IFERROR(VLOOKUP(TEXT($A725,"000000"),[6]Página1!$A$8:$S$801,19,FALSE),0)</f>
        <v>0</v>
      </c>
      <c r="AT725" s="50">
        <f>IFERROR(VLOOKUP(TEXT($A725,"000000"),[7]Página1!$A$8:$R$814,12,FALSE),0)</f>
        <v>0</v>
      </c>
      <c r="AU725" s="50">
        <f>IFERROR(VLOOKUP(TEXT($A725,"000000"),[7]Página1!$A$8:$R$814,15,FALSE),0)</f>
        <v>0</v>
      </c>
      <c r="AV725" s="50">
        <f>IFERROR(VLOOKUP(TEXT($A725,"000000"),[7]Página1!$A$8:$R$814,18,FALSE),0)</f>
        <v>0</v>
      </c>
      <c r="AW725" s="50"/>
      <c r="AX725" s="51" t="e">
        <f t="shared" si="176"/>
        <v>#REF!</v>
      </c>
      <c r="AY725" s="51" t="e">
        <f t="shared" si="177"/>
        <v>#REF!</v>
      </c>
      <c r="AZ725" s="51" t="e">
        <f t="shared" si="178"/>
        <v>#REF!</v>
      </c>
      <c r="BA725" s="51" t="e">
        <f t="shared" si="179"/>
        <v>#REF!</v>
      </c>
      <c r="BB725" s="51">
        <f t="shared" si="180"/>
        <v>0</v>
      </c>
      <c r="BC725" s="51" t="e">
        <f t="shared" si="181"/>
        <v>#REF!</v>
      </c>
      <c r="BD725" s="51">
        <f t="shared" si="182"/>
        <v>0</v>
      </c>
      <c r="BE725" s="51">
        <f>IFERROR(VLOOKUP(A725,salario!A$2:P$91,11,FALSE),0)</f>
        <v>0</v>
      </c>
      <c r="BF725" s="51">
        <f>SUMIFS(topmanager!$D:$D,topmanager!$C:$C,rs_nova!$A725,topmanager!$A:$A,rs_nova!BF$2)</f>
        <v>0</v>
      </c>
      <c r="BG725" s="51">
        <f>SUMIFS(topmanager!$D:$D,topmanager!$C:$C,rs_nova!$A725,topmanager!$A:$A,rs_nova!BG$2)</f>
        <v>0</v>
      </c>
      <c r="BH725" s="51">
        <f>SUMIFS(topmanager!$D:$D,topmanager!$C:$C,rs_nova!$A725,topmanager!$A:$A,rs_nova!BH$2)</f>
        <v>0</v>
      </c>
      <c r="BI725" s="51">
        <f>SUMIFS(topmanager!$D:$D,topmanager!$C:$C,rs_nova!$A725,topmanager!$A:$A,rs_nova!BI$2)</f>
        <v>0</v>
      </c>
      <c r="BJ725" s="51">
        <f>SUMIFS(topmanager!$D:$D,topmanager!$C:$C,rs_nova!$A725,topmanager!$A:$A,rs_nova!BJ$2)+SUMIFS(topmanager!$D:$D,topmanager!$C:$C,rs_nova!$A725,topmanager!$A:$A,rs_nova!BJ$2+1)</f>
        <v>0</v>
      </c>
      <c r="BK725" s="51">
        <f>IFERROR(VLOOKUP(A725,[8]ferias!$C$4:$G$100,5,FALSE),0)</f>
        <v>0</v>
      </c>
      <c r="BL725" s="51">
        <f>SUMIFS(topmanager!$D:$D,topmanager!$C:$C,rs_nova!$A725,topmanager!$A:$A,rs_nova!BL$2)</f>
        <v>0</v>
      </c>
      <c r="BM725" s="51">
        <f>SUMIFS(topmanager!$D:$D,topmanager!$C:$C,rs_nova!$A725,topmanager!$A:$A,rs_nova!BM$2)+SUMIFS(topmanager!$D:$D,topmanager!$C:$C,rs_nova!$A729,topmanager!$A:$A,151)</f>
        <v>0</v>
      </c>
      <c r="BN725" s="51">
        <f t="shared" si="183"/>
        <v>0</v>
      </c>
    </row>
    <row r="726" spans="1:66">
      <c r="A726" s="47" t="e">
        <f>total!#REF!</f>
        <v>#REF!</v>
      </c>
      <c r="B726" s="47">
        <f t="shared" si="170"/>
        <v>0</v>
      </c>
      <c r="C726" s="48" t="e">
        <f>total!#REF!</f>
        <v>#REF!</v>
      </c>
      <c r="D726" s="49" t="str">
        <f>IFERROR(VLOOKUP(A726,salario!A$3:J$32,10,FALSE),"")</f>
        <v/>
      </c>
      <c r="E726" s="49" t="str">
        <f>IFERROR(IF(VLOOKUP(A726,salario!A$3:O$32,15,FALSE)="","",VLOOKUP(A726,salario!A$3:O$32,15,FALSE)),"")</f>
        <v/>
      </c>
      <c r="F726" s="47" t="str">
        <f>IFERROR(VLOOKUP(A726,[5]base_pessoal!$B$2:$P$1504,13,FALSE),"")</f>
        <v/>
      </c>
      <c r="G726" s="50">
        <f>IFERROR(VLOOKUP(A726,salario!A$2:P$91,11,FALSE),0)*B726/30</f>
        <v>0</v>
      </c>
      <c r="H726" s="50">
        <f>SUMIFS(topmanager!$D:$D,topmanager!$C:$C,rs_nova!$A726,topmanager!$A:$A,rs_nova!H$2)+SUMIFS(topmanager!$D:$D,topmanager!$C:$C,rs_nova!$A726,topmanager!$A:$A,63)</f>
        <v>0</v>
      </c>
      <c r="I726" s="50">
        <f>-SUMIFS(topmanager!$D:$D,topmanager!$C:$C,rs_nova!$A726,topmanager!$A:$A,rs_nova!I$2)</f>
        <v>0</v>
      </c>
      <c r="J726" s="50">
        <f>SUMIFS(topmanager!$D:$D,topmanager!$C:$C,rs_nova!$A726,topmanager!$A:$A,rs_nova!J$2)</f>
        <v>0</v>
      </c>
      <c r="K726" s="50">
        <f>SUMIFS(topmanager!$D:$D,topmanager!$C:$C,rs_nova!$A726,topmanager!$A:$A,rs_nova!K$2)+SUMIFS(topmanager!$D:$D,topmanager!$C:$C,rs_nova!$A726,topmanager!$A:$A,911)</f>
        <v>0</v>
      </c>
      <c r="L726" s="50">
        <f>SUMIFS(topmanager!$D:$D,topmanager!$C:$C,rs_nova!$A726,topmanager!$A:$A,rs_nova!L$2)</f>
        <v>0</v>
      </c>
      <c r="M726" s="50">
        <f>SUMIFS(topmanager!$D:$D,topmanager!$C:$C,rs_nova!$A726,topmanager!$A:$A,rs_nova!M$2)+SUMIFS(topmanager!$D:$D,topmanager!$C:$C,rs_nova!$A726,topmanager!$A:$A,908)+SUMIFS(topmanager!$D:$D,topmanager!$C:$C,rs_nova!$A726,topmanager!$A:$A,550)</f>
        <v>0</v>
      </c>
      <c r="N726" s="50">
        <f>SUMIFS(topmanager!$D:$D,topmanager!$C:$C,rs_nova!$A726,topmanager!$A:$A,rs_nova!N$2)</f>
        <v>0</v>
      </c>
      <c r="O726" s="51">
        <f t="shared" si="171"/>
        <v>0</v>
      </c>
      <c r="P726" s="50">
        <f>IFERROR(VLOOKUP($A726,total!$B$4:$AW$437,27,0),0)</f>
        <v>0</v>
      </c>
      <c r="Q726" s="50">
        <f>IFERROR(VLOOKUP($A726,total!$B$4:$AW$437,21,0),0)</f>
        <v>0</v>
      </c>
      <c r="R726" s="50">
        <f>IFERROR(VLOOKUP($A726,total!$B$4:$AW$437,25,0),0)+IFERROR(VLOOKUP($A726,total!$B$4:$AW$437,36,0),0)</f>
        <v>0</v>
      </c>
      <c r="S726" s="50">
        <f>IFERROR(VLOOKUP(A726,gympass!$A$2:$F$148,6,0),0)</f>
        <v>0</v>
      </c>
      <c r="T726" s="50">
        <f>IFERROR(VLOOKUP($A726,total!$B$4:$AW$437,42,0),0)</f>
        <v>0</v>
      </c>
      <c r="U726" s="50">
        <f>IFERROR(VLOOKUP($A726,total!$B$4:$AW$437,32,0),0)</f>
        <v>0</v>
      </c>
      <c r="V726" s="50">
        <f>IFERROR(VLOOKUP($A726,total!$B$4:$AW$437,28,0),0)</f>
        <v>0</v>
      </c>
      <c r="W726" s="50">
        <f>IFERROR(VLOOKUP($A726,total!$B$4:$AX$437,49,0),0)</f>
        <v>0</v>
      </c>
      <c r="X726" s="50"/>
      <c r="Y726" s="50">
        <f>IFERROR(VLOOKUP(A726,#REF!,4,0),0)</f>
        <v>0</v>
      </c>
      <c r="Z726" s="50">
        <f>IFERROR(VLOOKUP(B726,#REF!,8,0),0)</f>
        <v>0</v>
      </c>
      <c r="AA726" s="50">
        <f>IFERROR(VLOOKUP($A726,total!$B$4:$AW$437,45,0),0)</f>
        <v>0</v>
      </c>
      <c r="AB726" s="50">
        <f>IFERROR(VLOOKUP($A726,total!$B$4:$AW$437,48,0),0)</f>
        <v>0</v>
      </c>
      <c r="AC726" s="50">
        <f>IFERROR(VLOOKUP($A726,total!$B$4:$AB$437,19,0),0)</f>
        <v>0</v>
      </c>
      <c r="AD726" s="50">
        <f>IFERROR(VLOOKUP($A726,total!$B$4:$AB$437,10,0),0)</f>
        <v>0</v>
      </c>
      <c r="AE726" s="50">
        <f>IFERROR(VLOOKUP($A726,total!$B$4:$AB$437,13,0),0)-SUMIFS(topmanager!$D:$D,topmanager!$C:$C,rs_nova!$A730,topmanager!$A:$A,856)</f>
        <v>0</v>
      </c>
      <c r="AF726" s="50">
        <f>IFERROR(VLOOKUP($A726,total!$B$4:$AB$437,16,0),0)</f>
        <v>0</v>
      </c>
      <c r="AG726" s="50">
        <f>IFERROR(VLOOKUP($A726,total!$B$4:$AB$437,7,0),0)</f>
        <v>0</v>
      </c>
      <c r="AH726" s="50">
        <f>IFERROR(VLOOKUP($A726,total!$B$4:$AD$437,29,0),0)</f>
        <v>0</v>
      </c>
      <c r="AI726" s="50">
        <f>IFERROR(VLOOKUP(A726,total!$B$4:$AN$437,39,0),0)</f>
        <v>0</v>
      </c>
      <c r="AJ726" s="51">
        <f t="shared" si="172"/>
        <v>0</v>
      </c>
      <c r="AK726" s="50">
        <f t="shared" si="173"/>
        <v>0</v>
      </c>
      <c r="AL726" s="50">
        <f t="shared" si="174"/>
        <v>0</v>
      </c>
      <c r="AM726" s="50">
        <f t="shared" si="175"/>
        <v>0</v>
      </c>
      <c r="AN726" s="50" t="e">
        <f t="shared" si="169"/>
        <v>#REF!</v>
      </c>
      <c r="AO726" s="50" t="e">
        <f t="shared" si="169"/>
        <v>#REF!</v>
      </c>
      <c r="AP726" s="50" t="e">
        <f t="shared" si="169"/>
        <v>#REF!</v>
      </c>
      <c r="AQ726" s="50">
        <f>IFERROR(VLOOKUP(TEXT($A726,"000000"),[6]Página1!$A$8:$S$801,13,FALSE),0)</f>
        <v>0</v>
      </c>
      <c r="AR726" s="50">
        <f>IFERROR(VLOOKUP(TEXT($A726,"000000"),[6]Página1!$A$8:$S$801,16,FALSE),0)</f>
        <v>0</v>
      </c>
      <c r="AS726" s="50">
        <f>IFERROR(VLOOKUP(TEXT($A726,"000000"),[6]Página1!$A$8:$S$801,19,FALSE),0)</f>
        <v>0</v>
      </c>
      <c r="AT726" s="50">
        <f>IFERROR(VLOOKUP(TEXT($A726,"000000"),[7]Página1!$A$8:$R$814,12,FALSE),0)</f>
        <v>0</v>
      </c>
      <c r="AU726" s="50">
        <f>IFERROR(VLOOKUP(TEXT($A726,"000000"),[7]Página1!$A$8:$R$814,15,FALSE),0)</f>
        <v>0</v>
      </c>
      <c r="AV726" s="50">
        <f>IFERROR(VLOOKUP(TEXT($A726,"000000"),[7]Página1!$A$8:$R$814,18,FALSE),0)</f>
        <v>0</v>
      </c>
      <c r="AW726" s="50"/>
      <c r="AX726" s="51" t="e">
        <f t="shared" si="176"/>
        <v>#REF!</v>
      </c>
      <c r="AY726" s="51" t="e">
        <f t="shared" si="177"/>
        <v>#REF!</v>
      </c>
      <c r="AZ726" s="51" t="e">
        <f t="shared" si="178"/>
        <v>#REF!</v>
      </c>
      <c r="BA726" s="51" t="e">
        <f t="shared" si="179"/>
        <v>#REF!</v>
      </c>
      <c r="BB726" s="51">
        <f t="shared" si="180"/>
        <v>0</v>
      </c>
      <c r="BC726" s="51" t="e">
        <f t="shared" si="181"/>
        <v>#REF!</v>
      </c>
      <c r="BD726" s="51">
        <f t="shared" si="182"/>
        <v>0</v>
      </c>
      <c r="BE726" s="51">
        <f>IFERROR(VLOOKUP(A726,salario!A$2:P$91,11,FALSE),0)</f>
        <v>0</v>
      </c>
      <c r="BF726" s="51">
        <f>SUMIFS(topmanager!$D:$D,topmanager!$C:$C,rs_nova!$A726,topmanager!$A:$A,rs_nova!BF$2)</f>
        <v>0</v>
      </c>
      <c r="BG726" s="51">
        <f>SUMIFS(topmanager!$D:$D,topmanager!$C:$C,rs_nova!$A726,topmanager!$A:$A,rs_nova!BG$2)</f>
        <v>0</v>
      </c>
      <c r="BH726" s="51">
        <f>SUMIFS(topmanager!$D:$D,topmanager!$C:$C,rs_nova!$A726,topmanager!$A:$A,rs_nova!BH$2)</f>
        <v>0</v>
      </c>
      <c r="BI726" s="51">
        <f>SUMIFS(topmanager!$D:$D,topmanager!$C:$C,rs_nova!$A726,topmanager!$A:$A,rs_nova!BI$2)</f>
        <v>0</v>
      </c>
      <c r="BJ726" s="51">
        <f>SUMIFS(topmanager!$D:$D,topmanager!$C:$C,rs_nova!$A726,topmanager!$A:$A,rs_nova!BJ$2)+SUMIFS(topmanager!$D:$D,topmanager!$C:$C,rs_nova!$A726,topmanager!$A:$A,rs_nova!BJ$2+1)</f>
        <v>0</v>
      </c>
      <c r="BK726" s="51">
        <f>IFERROR(VLOOKUP(A726,[8]ferias!$C$4:$G$100,5,FALSE),0)</f>
        <v>0</v>
      </c>
      <c r="BL726" s="51">
        <f>SUMIFS(topmanager!$D:$D,topmanager!$C:$C,rs_nova!$A726,topmanager!$A:$A,rs_nova!BL$2)</f>
        <v>0</v>
      </c>
      <c r="BM726" s="51">
        <f>SUMIFS(topmanager!$D:$D,topmanager!$C:$C,rs_nova!$A726,topmanager!$A:$A,rs_nova!BM$2)+SUMIFS(topmanager!$D:$D,topmanager!$C:$C,rs_nova!$A730,topmanager!$A:$A,151)</f>
        <v>0</v>
      </c>
      <c r="BN726" s="51">
        <f t="shared" si="183"/>
        <v>0</v>
      </c>
    </row>
    <row r="727" spans="1:66">
      <c r="A727" s="47" t="e">
        <f>total!#REF!</f>
        <v>#REF!</v>
      </c>
      <c r="B727" s="47">
        <f t="shared" si="170"/>
        <v>0</v>
      </c>
      <c r="C727" s="48" t="e">
        <f>total!#REF!</f>
        <v>#REF!</v>
      </c>
      <c r="D727" s="49" t="str">
        <f>IFERROR(VLOOKUP(A727,salario!A$3:J$32,10,FALSE),"")</f>
        <v/>
      </c>
      <c r="E727" s="49" t="str">
        <f>IFERROR(IF(VLOOKUP(A727,salario!A$3:O$32,15,FALSE)="","",VLOOKUP(A727,salario!A$3:O$32,15,FALSE)),"")</f>
        <v/>
      </c>
      <c r="F727" s="47" t="str">
        <f>IFERROR(VLOOKUP(A727,[5]base_pessoal!$B$2:$P$1504,13,FALSE),"")</f>
        <v/>
      </c>
      <c r="G727" s="50">
        <f>IFERROR(VLOOKUP(A727,salario!A$2:P$91,11,FALSE),0)*B727/30</f>
        <v>0</v>
      </c>
      <c r="H727" s="50">
        <f>SUMIFS(topmanager!$D:$D,topmanager!$C:$C,rs_nova!$A727,topmanager!$A:$A,rs_nova!H$2)+SUMIFS(topmanager!$D:$D,topmanager!$C:$C,rs_nova!$A727,topmanager!$A:$A,63)</f>
        <v>0</v>
      </c>
      <c r="I727" s="50">
        <f>-SUMIFS(topmanager!$D:$D,topmanager!$C:$C,rs_nova!$A727,topmanager!$A:$A,rs_nova!I$2)</f>
        <v>0</v>
      </c>
      <c r="J727" s="50">
        <f>SUMIFS(topmanager!$D:$D,topmanager!$C:$C,rs_nova!$A727,topmanager!$A:$A,rs_nova!J$2)</f>
        <v>0</v>
      </c>
      <c r="K727" s="50">
        <f>SUMIFS(topmanager!$D:$D,topmanager!$C:$C,rs_nova!$A727,topmanager!$A:$A,rs_nova!K$2)+SUMIFS(topmanager!$D:$D,topmanager!$C:$C,rs_nova!$A727,topmanager!$A:$A,911)</f>
        <v>0</v>
      </c>
      <c r="L727" s="50">
        <f>SUMIFS(topmanager!$D:$D,topmanager!$C:$C,rs_nova!$A727,topmanager!$A:$A,rs_nova!L$2)</f>
        <v>0</v>
      </c>
      <c r="M727" s="50">
        <f>SUMIFS(topmanager!$D:$D,topmanager!$C:$C,rs_nova!$A727,topmanager!$A:$A,rs_nova!M$2)+SUMIFS(topmanager!$D:$D,topmanager!$C:$C,rs_nova!$A727,topmanager!$A:$A,908)+SUMIFS(topmanager!$D:$D,topmanager!$C:$C,rs_nova!$A727,topmanager!$A:$A,550)</f>
        <v>0</v>
      </c>
      <c r="N727" s="50">
        <f>SUMIFS(topmanager!$D:$D,topmanager!$C:$C,rs_nova!$A727,topmanager!$A:$A,rs_nova!N$2)</f>
        <v>0</v>
      </c>
      <c r="O727" s="51">
        <f t="shared" si="171"/>
        <v>0</v>
      </c>
      <c r="P727" s="50">
        <f>IFERROR(VLOOKUP($A727,total!$B$4:$AW$437,27,0),0)</f>
        <v>0</v>
      </c>
      <c r="Q727" s="50">
        <f>IFERROR(VLOOKUP($A727,total!$B$4:$AW$437,21,0),0)</f>
        <v>0</v>
      </c>
      <c r="R727" s="50">
        <f>IFERROR(VLOOKUP($A727,total!$B$4:$AW$437,25,0),0)+IFERROR(VLOOKUP($A727,total!$B$4:$AW$437,36,0),0)</f>
        <v>0</v>
      </c>
      <c r="S727" s="50">
        <f>IFERROR(VLOOKUP(A727,gympass!$A$2:$F$148,6,0),0)</f>
        <v>0</v>
      </c>
      <c r="T727" s="50">
        <f>IFERROR(VLOOKUP($A727,total!$B$4:$AW$437,42,0),0)</f>
        <v>0</v>
      </c>
      <c r="U727" s="50">
        <f>IFERROR(VLOOKUP($A727,total!$B$4:$AW$437,32,0),0)</f>
        <v>0</v>
      </c>
      <c r="V727" s="50">
        <f>IFERROR(VLOOKUP($A727,total!$B$4:$AW$437,28,0),0)</f>
        <v>0</v>
      </c>
      <c r="W727" s="50">
        <f>IFERROR(VLOOKUP($A727,total!$B$4:$AX$437,49,0),0)</f>
        <v>0</v>
      </c>
      <c r="X727" s="50"/>
      <c r="Y727" s="50">
        <f>IFERROR(VLOOKUP(A727,#REF!,4,0),0)</f>
        <v>0</v>
      </c>
      <c r="Z727" s="50">
        <f>IFERROR(VLOOKUP(B727,#REF!,8,0),0)</f>
        <v>0</v>
      </c>
      <c r="AA727" s="50">
        <f>IFERROR(VLOOKUP($A727,total!$B$4:$AW$437,45,0),0)</f>
        <v>0</v>
      </c>
      <c r="AB727" s="50">
        <f>IFERROR(VLOOKUP($A727,total!$B$4:$AW$437,48,0),0)</f>
        <v>0</v>
      </c>
      <c r="AC727" s="50">
        <f>IFERROR(VLOOKUP($A727,total!$B$4:$AB$437,19,0),0)</f>
        <v>0</v>
      </c>
      <c r="AD727" s="50">
        <f>IFERROR(VLOOKUP($A727,total!$B$4:$AB$437,10,0),0)</f>
        <v>0</v>
      </c>
      <c r="AE727" s="50">
        <f>IFERROR(VLOOKUP($A727,total!$B$4:$AB$437,13,0),0)-SUMIFS(topmanager!$D:$D,topmanager!$C:$C,rs_nova!$A731,topmanager!$A:$A,856)</f>
        <v>0</v>
      </c>
      <c r="AF727" s="50">
        <f>IFERROR(VLOOKUP($A727,total!$B$4:$AB$437,16,0),0)</f>
        <v>0</v>
      </c>
      <c r="AG727" s="50">
        <f>IFERROR(VLOOKUP($A727,total!$B$4:$AB$437,7,0),0)</f>
        <v>0</v>
      </c>
      <c r="AH727" s="50">
        <f>IFERROR(VLOOKUP($A727,total!$B$4:$AD$437,29,0),0)</f>
        <v>0</v>
      </c>
      <c r="AI727" s="50">
        <f>IFERROR(VLOOKUP(A727,total!$B$4:$AN$437,39,0),0)</f>
        <v>0</v>
      </c>
      <c r="AJ727" s="51">
        <f t="shared" si="172"/>
        <v>0</v>
      </c>
      <c r="AK727" s="50">
        <f t="shared" si="173"/>
        <v>0</v>
      </c>
      <c r="AL727" s="50">
        <f t="shared" si="174"/>
        <v>0</v>
      </c>
      <c r="AM727" s="50">
        <f t="shared" si="175"/>
        <v>0</v>
      </c>
      <c r="AN727" s="50" t="e">
        <f t="shared" ref="AN727:AP790" si="184">IF(AND($A727&gt;1000,$A727&lt;=1999),0,AN$5*$G727)</f>
        <v>#REF!</v>
      </c>
      <c r="AO727" s="50" t="e">
        <f t="shared" si="184"/>
        <v>#REF!</v>
      </c>
      <c r="AP727" s="50" t="e">
        <f t="shared" si="184"/>
        <v>#REF!</v>
      </c>
      <c r="AQ727" s="50">
        <f>IFERROR(VLOOKUP(TEXT($A727,"000000"),[6]Página1!$A$8:$S$801,13,FALSE),0)</f>
        <v>0</v>
      </c>
      <c r="AR727" s="50">
        <f>IFERROR(VLOOKUP(TEXT($A727,"000000"),[6]Página1!$A$8:$S$801,16,FALSE),0)</f>
        <v>0</v>
      </c>
      <c r="AS727" s="50">
        <f>IFERROR(VLOOKUP(TEXT($A727,"000000"),[6]Página1!$A$8:$S$801,19,FALSE),0)</f>
        <v>0</v>
      </c>
      <c r="AT727" s="50">
        <f>IFERROR(VLOOKUP(TEXT($A727,"000000"),[7]Página1!$A$8:$R$814,12,FALSE),0)</f>
        <v>0</v>
      </c>
      <c r="AU727" s="50">
        <f>IFERROR(VLOOKUP(TEXT($A727,"000000"),[7]Página1!$A$8:$R$814,15,FALSE),0)</f>
        <v>0</v>
      </c>
      <c r="AV727" s="50">
        <f>IFERROR(VLOOKUP(TEXT($A727,"000000"),[7]Página1!$A$8:$R$814,18,FALSE),0)</f>
        <v>0</v>
      </c>
      <c r="AW727" s="50"/>
      <c r="AX727" s="51" t="e">
        <f t="shared" si="176"/>
        <v>#REF!</v>
      </c>
      <c r="AY727" s="51" t="e">
        <f t="shared" si="177"/>
        <v>#REF!</v>
      </c>
      <c r="AZ727" s="51" t="e">
        <f t="shared" si="178"/>
        <v>#REF!</v>
      </c>
      <c r="BA727" s="51" t="e">
        <f t="shared" si="179"/>
        <v>#REF!</v>
      </c>
      <c r="BB727" s="51">
        <f t="shared" si="180"/>
        <v>0</v>
      </c>
      <c r="BC727" s="51" t="e">
        <f t="shared" si="181"/>
        <v>#REF!</v>
      </c>
      <c r="BD727" s="51">
        <f t="shared" si="182"/>
        <v>0</v>
      </c>
      <c r="BE727" s="51">
        <f>IFERROR(VLOOKUP(A727,salario!A$2:P$91,11,FALSE),0)</f>
        <v>0</v>
      </c>
      <c r="BF727" s="51">
        <f>SUMIFS(topmanager!$D:$D,topmanager!$C:$C,rs_nova!$A727,topmanager!$A:$A,rs_nova!BF$2)</f>
        <v>0</v>
      </c>
      <c r="BG727" s="51">
        <f>SUMIFS(topmanager!$D:$D,topmanager!$C:$C,rs_nova!$A727,topmanager!$A:$A,rs_nova!BG$2)</f>
        <v>0</v>
      </c>
      <c r="BH727" s="51">
        <f>SUMIFS(topmanager!$D:$D,topmanager!$C:$C,rs_nova!$A727,topmanager!$A:$A,rs_nova!BH$2)</f>
        <v>0</v>
      </c>
      <c r="BI727" s="51">
        <f>SUMIFS(topmanager!$D:$D,topmanager!$C:$C,rs_nova!$A727,topmanager!$A:$A,rs_nova!BI$2)</f>
        <v>0</v>
      </c>
      <c r="BJ727" s="51">
        <f>SUMIFS(topmanager!$D:$D,topmanager!$C:$C,rs_nova!$A727,topmanager!$A:$A,rs_nova!BJ$2)+SUMIFS(topmanager!$D:$D,topmanager!$C:$C,rs_nova!$A727,topmanager!$A:$A,rs_nova!BJ$2+1)</f>
        <v>0</v>
      </c>
      <c r="BK727" s="51">
        <f>IFERROR(VLOOKUP(A727,[8]ferias!$C$4:$G$100,5,FALSE),0)</f>
        <v>0</v>
      </c>
      <c r="BL727" s="51">
        <f>SUMIFS(topmanager!$D:$D,topmanager!$C:$C,rs_nova!$A727,topmanager!$A:$A,rs_nova!BL$2)</f>
        <v>0</v>
      </c>
      <c r="BM727" s="51">
        <f>SUMIFS(topmanager!$D:$D,topmanager!$C:$C,rs_nova!$A727,topmanager!$A:$A,rs_nova!BM$2)+SUMIFS(topmanager!$D:$D,topmanager!$C:$C,rs_nova!$A731,topmanager!$A:$A,151)</f>
        <v>0</v>
      </c>
      <c r="BN727" s="51">
        <f t="shared" si="183"/>
        <v>0</v>
      </c>
    </row>
    <row r="728" spans="1:66">
      <c r="A728" s="47" t="e">
        <f>total!#REF!</f>
        <v>#REF!</v>
      </c>
      <c r="B728" s="47">
        <f t="shared" si="170"/>
        <v>0</v>
      </c>
      <c r="C728" s="48" t="e">
        <f>total!#REF!</f>
        <v>#REF!</v>
      </c>
      <c r="D728" s="49" t="str">
        <f>IFERROR(VLOOKUP(A728,salario!A$3:J$32,10,FALSE),"")</f>
        <v/>
      </c>
      <c r="E728" s="49" t="str">
        <f>IFERROR(IF(VLOOKUP(A728,salario!A$3:O$32,15,FALSE)="","",VLOOKUP(A728,salario!A$3:O$32,15,FALSE)),"")</f>
        <v/>
      </c>
      <c r="F728" s="47" t="str">
        <f>IFERROR(VLOOKUP(A728,[5]base_pessoal!$B$2:$P$1504,13,FALSE),"")</f>
        <v/>
      </c>
      <c r="G728" s="50">
        <f>IFERROR(VLOOKUP(A728,salario!A$2:P$91,11,FALSE),0)*B728/30</f>
        <v>0</v>
      </c>
      <c r="H728" s="50">
        <f>SUMIFS(topmanager!$D:$D,topmanager!$C:$C,rs_nova!$A728,topmanager!$A:$A,rs_nova!H$2)+SUMIFS(topmanager!$D:$D,topmanager!$C:$C,rs_nova!$A728,topmanager!$A:$A,63)</f>
        <v>0</v>
      </c>
      <c r="I728" s="50">
        <f>-SUMIFS(topmanager!$D:$D,topmanager!$C:$C,rs_nova!$A728,topmanager!$A:$A,rs_nova!I$2)</f>
        <v>0</v>
      </c>
      <c r="J728" s="50">
        <f>SUMIFS(topmanager!$D:$D,topmanager!$C:$C,rs_nova!$A728,topmanager!$A:$A,rs_nova!J$2)</f>
        <v>0</v>
      </c>
      <c r="K728" s="50">
        <f>SUMIFS(topmanager!$D:$D,topmanager!$C:$C,rs_nova!$A728,topmanager!$A:$A,rs_nova!K$2)+SUMIFS(topmanager!$D:$D,topmanager!$C:$C,rs_nova!$A728,topmanager!$A:$A,911)</f>
        <v>0</v>
      </c>
      <c r="L728" s="50">
        <f>SUMIFS(topmanager!$D:$D,topmanager!$C:$C,rs_nova!$A728,topmanager!$A:$A,rs_nova!L$2)</f>
        <v>0</v>
      </c>
      <c r="M728" s="50">
        <f>SUMIFS(topmanager!$D:$D,topmanager!$C:$C,rs_nova!$A728,topmanager!$A:$A,rs_nova!M$2)+SUMIFS(topmanager!$D:$D,topmanager!$C:$C,rs_nova!$A728,topmanager!$A:$A,908)+SUMIFS(topmanager!$D:$D,topmanager!$C:$C,rs_nova!$A728,topmanager!$A:$A,550)</f>
        <v>0</v>
      </c>
      <c r="N728" s="50">
        <f>SUMIFS(topmanager!$D:$D,topmanager!$C:$C,rs_nova!$A728,topmanager!$A:$A,rs_nova!N$2)</f>
        <v>0</v>
      </c>
      <c r="O728" s="51">
        <f t="shared" si="171"/>
        <v>0</v>
      </c>
      <c r="P728" s="50">
        <f>IFERROR(VLOOKUP($A728,total!$B$4:$AW$437,27,0),0)</f>
        <v>0</v>
      </c>
      <c r="Q728" s="50">
        <f>IFERROR(VLOOKUP($A728,total!$B$4:$AW$437,21,0),0)</f>
        <v>0</v>
      </c>
      <c r="R728" s="50">
        <f>IFERROR(VLOOKUP($A728,total!$B$4:$AW$437,25,0),0)+IFERROR(VLOOKUP($A728,total!$B$4:$AW$437,36,0),0)</f>
        <v>0</v>
      </c>
      <c r="S728" s="50">
        <f>IFERROR(VLOOKUP(A728,gympass!$A$2:$F$148,6,0),0)</f>
        <v>0</v>
      </c>
      <c r="T728" s="50">
        <f>IFERROR(VLOOKUP($A728,total!$B$4:$AW$437,42,0),0)</f>
        <v>0</v>
      </c>
      <c r="U728" s="50">
        <f>IFERROR(VLOOKUP($A728,total!$B$4:$AW$437,32,0),0)</f>
        <v>0</v>
      </c>
      <c r="V728" s="50">
        <f>IFERROR(VLOOKUP($A728,total!$B$4:$AW$437,28,0),0)</f>
        <v>0</v>
      </c>
      <c r="W728" s="50">
        <f>IFERROR(VLOOKUP($A728,total!$B$4:$AX$437,49,0),0)</f>
        <v>0</v>
      </c>
      <c r="X728" s="50"/>
      <c r="Y728" s="50">
        <f>IFERROR(VLOOKUP(A728,#REF!,4,0),0)</f>
        <v>0</v>
      </c>
      <c r="Z728" s="50">
        <f>IFERROR(VLOOKUP(B728,#REF!,8,0),0)</f>
        <v>0</v>
      </c>
      <c r="AA728" s="50">
        <f>IFERROR(VLOOKUP($A728,total!$B$4:$AW$437,45,0),0)</f>
        <v>0</v>
      </c>
      <c r="AB728" s="50">
        <f>IFERROR(VLOOKUP($A728,total!$B$4:$AW$437,48,0),0)</f>
        <v>0</v>
      </c>
      <c r="AC728" s="50">
        <f>IFERROR(VLOOKUP($A728,total!$B$4:$AB$437,19,0),0)</f>
        <v>0</v>
      </c>
      <c r="AD728" s="50">
        <f>IFERROR(VLOOKUP($A728,total!$B$4:$AB$437,10,0),0)</f>
        <v>0</v>
      </c>
      <c r="AE728" s="50">
        <f>IFERROR(VLOOKUP($A728,total!$B$4:$AB$437,13,0),0)-SUMIFS(topmanager!$D:$D,topmanager!$C:$C,rs_nova!$A732,topmanager!$A:$A,856)</f>
        <v>0</v>
      </c>
      <c r="AF728" s="50">
        <f>IFERROR(VLOOKUP($A728,total!$B$4:$AB$437,16,0),0)</f>
        <v>0</v>
      </c>
      <c r="AG728" s="50">
        <f>IFERROR(VLOOKUP($A728,total!$B$4:$AB$437,7,0),0)</f>
        <v>0</v>
      </c>
      <c r="AH728" s="50">
        <f>IFERROR(VLOOKUP($A728,total!$B$4:$AD$437,29,0),0)</f>
        <v>0</v>
      </c>
      <c r="AI728" s="50">
        <f>IFERROR(VLOOKUP(A728,total!$B$4:$AN$437,39,0),0)</f>
        <v>0</v>
      </c>
      <c r="AJ728" s="51">
        <f t="shared" si="172"/>
        <v>0</v>
      </c>
      <c r="AK728" s="50">
        <f t="shared" si="173"/>
        <v>0</v>
      </c>
      <c r="AL728" s="50">
        <f t="shared" si="174"/>
        <v>0</v>
      </c>
      <c r="AM728" s="50">
        <f t="shared" si="175"/>
        <v>0</v>
      </c>
      <c r="AN728" s="50" t="e">
        <f t="shared" si="184"/>
        <v>#REF!</v>
      </c>
      <c r="AO728" s="50" t="e">
        <f t="shared" si="184"/>
        <v>#REF!</v>
      </c>
      <c r="AP728" s="50" t="e">
        <f t="shared" si="184"/>
        <v>#REF!</v>
      </c>
      <c r="AQ728" s="50">
        <f>IFERROR(VLOOKUP(TEXT($A728,"000000"),[6]Página1!$A$8:$S$801,13,FALSE),0)</f>
        <v>0</v>
      </c>
      <c r="AR728" s="50">
        <f>IFERROR(VLOOKUP(TEXT($A728,"000000"),[6]Página1!$A$8:$S$801,16,FALSE),0)</f>
        <v>0</v>
      </c>
      <c r="AS728" s="50">
        <f>IFERROR(VLOOKUP(TEXT($A728,"000000"),[6]Página1!$A$8:$S$801,19,FALSE),0)</f>
        <v>0</v>
      </c>
      <c r="AT728" s="50">
        <f>IFERROR(VLOOKUP(TEXT($A728,"000000"),[7]Página1!$A$8:$R$814,12,FALSE),0)</f>
        <v>0</v>
      </c>
      <c r="AU728" s="50">
        <f>IFERROR(VLOOKUP(TEXT($A728,"000000"),[7]Página1!$A$8:$R$814,15,FALSE),0)</f>
        <v>0</v>
      </c>
      <c r="AV728" s="50">
        <f>IFERROR(VLOOKUP(TEXT($A728,"000000"),[7]Página1!$A$8:$R$814,18,FALSE),0)</f>
        <v>0</v>
      </c>
      <c r="AW728" s="50"/>
      <c r="AX728" s="51" t="e">
        <f t="shared" si="176"/>
        <v>#REF!</v>
      </c>
      <c r="AY728" s="51" t="e">
        <f t="shared" si="177"/>
        <v>#REF!</v>
      </c>
      <c r="AZ728" s="51" t="e">
        <f t="shared" si="178"/>
        <v>#REF!</v>
      </c>
      <c r="BA728" s="51" t="e">
        <f t="shared" si="179"/>
        <v>#REF!</v>
      </c>
      <c r="BB728" s="51">
        <f t="shared" si="180"/>
        <v>0</v>
      </c>
      <c r="BC728" s="51" t="e">
        <f t="shared" si="181"/>
        <v>#REF!</v>
      </c>
      <c r="BD728" s="51">
        <f t="shared" si="182"/>
        <v>0</v>
      </c>
      <c r="BE728" s="51">
        <f>IFERROR(VLOOKUP(A728,salario!A$2:P$91,11,FALSE),0)</f>
        <v>0</v>
      </c>
      <c r="BF728" s="51">
        <f>SUMIFS(topmanager!$D:$D,topmanager!$C:$C,rs_nova!$A728,topmanager!$A:$A,rs_nova!BF$2)</f>
        <v>0</v>
      </c>
      <c r="BG728" s="51">
        <f>SUMIFS(topmanager!$D:$D,topmanager!$C:$C,rs_nova!$A728,topmanager!$A:$A,rs_nova!BG$2)</f>
        <v>0</v>
      </c>
      <c r="BH728" s="51">
        <f>SUMIFS(topmanager!$D:$D,topmanager!$C:$C,rs_nova!$A728,topmanager!$A:$A,rs_nova!BH$2)</f>
        <v>0</v>
      </c>
      <c r="BI728" s="51">
        <f>SUMIFS(topmanager!$D:$D,topmanager!$C:$C,rs_nova!$A728,topmanager!$A:$A,rs_nova!BI$2)</f>
        <v>0</v>
      </c>
      <c r="BJ728" s="51">
        <f>SUMIFS(topmanager!$D:$D,topmanager!$C:$C,rs_nova!$A728,topmanager!$A:$A,rs_nova!BJ$2)+SUMIFS(topmanager!$D:$D,topmanager!$C:$C,rs_nova!$A728,topmanager!$A:$A,rs_nova!BJ$2+1)</f>
        <v>0</v>
      </c>
      <c r="BK728" s="51">
        <f>IFERROR(VLOOKUP(A728,[8]ferias!$C$4:$G$100,5,FALSE),0)</f>
        <v>0</v>
      </c>
      <c r="BL728" s="51">
        <f>SUMIFS(topmanager!$D:$D,topmanager!$C:$C,rs_nova!$A728,topmanager!$A:$A,rs_nova!BL$2)</f>
        <v>0</v>
      </c>
      <c r="BM728" s="51">
        <f>SUMIFS(topmanager!$D:$D,topmanager!$C:$C,rs_nova!$A728,topmanager!$A:$A,rs_nova!BM$2)+SUMIFS(topmanager!$D:$D,topmanager!$C:$C,rs_nova!$A732,topmanager!$A:$A,151)</f>
        <v>0</v>
      </c>
      <c r="BN728" s="51">
        <f t="shared" si="183"/>
        <v>0</v>
      </c>
    </row>
    <row r="729" spans="1:66">
      <c r="A729" s="47" t="e">
        <f>total!#REF!</f>
        <v>#REF!</v>
      </c>
      <c r="B729" s="47">
        <f t="shared" si="170"/>
        <v>0</v>
      </c>
      <c r="C729" s="48" t="e">
        <f>total!#REF!</f>
        <v>#REF!</v>
      </c>
      <c r="D729" s="49" t="str">
        <f>IFERROR(VLOOKUP(A729,salario!A$3:J$32,10,FALSE),"")</f>
        <v/>
      </c>
      <c r="E729" s="49" t="str">
        <f>IFERROR(IF(VLOOKUP(A729,salario!A$3:O$32,15,FALSE)="","",VLOOKUP(A729,salario!A$3:O$32,15,FALSE)),"")</f>
        <v/>
      </c>
      <c r="F729" s="47" t="str">
        <f>IFERROR(VLOOKUP(A729,[5]base_pessoal!$B$2:$P$1504,13,FALSE),"")</f>
        <v/>
      </c>
      <c r="G729" s="50">
        <f>IFERROR(VLOOKUP(A729,salario!A$2:P$91,11,FALSE),0)*B729/30</f>
        <v>0</v>
      </c>
      <c r="H729" s="50">
        <f>SUMIFS(topmanager!$D:$D,topmanager!$C:$C,rs_nova!$A729,topmanager!$A:$A,rs_nova!H$2)+SUMIFS(topmanager!$D:$D,topmanager!$C:$C,rs_nova!$A729,topmanager!$A:$A,63)</f>
        <v>0</v>
      </c>
      <c r="I729" s="50">
        <f>-SUMIFS(topmanager!$D:$D,topmanager!$C:$C,rs_nova!$A729,topmanager!$A:$A,rs_nova!I$2)</f>
        <v>0</v>
      </c>
      <c r="J729" s="50">
        <f>SUMIFS(topmanager!$D:$D,topmanager!$C:$C,rs_nova!$A729,topmanager!$A:$A,rs_nova!J$2)</f>
        <v>0</v>
      </c>
      <c r="K729" s="50">
        <f>SUMIFS(topmanager!$D:$D,topmanager!$C:$C,rs_nova!$A729,topmanager!$A:$A,rs_nova!K$2)+SUMIFS(topmanager!$D:$D,topmanager!$C:$C,rs_nova!$A729,topmanager!$A:$A,911)</f>
        <v>0</v>
      </c>
      <c r="L729" s="50">
        <f>SUMIFS(topmanager!$D:$D,topmanager!$C:$C,rs_nova!$A729,topmanager!$A:$A,rs_nova!L$2)</f>
        <v>0</v>
      </c>
      <c r="M729" s="50">
        <f>SUMIFS(topmanager!$D:$D,topmanager!$C:$C,rs_nova!$A729,topmanager!$A:$A,rs_nova!M$2)+SUMIFS(topmanager!$D:$D,topmanager!$C:$C,rs_nova!$A729,topmanager!$A:$A,908)+SUMIFS(topmanager!$D:$D,topmanager!$C:$C,rs_nova!$A729,topmanager!$A:$A,550)</f>
        <v>0</v>
      </c>
      <c r="N729" s="50">
        <f>SUMIFS(topmanager!$D:$D,topmanager!$C:$C,rs_nova!$A729,topmanager!$A:$A,rs_nova!N$2)</f>
        <v>0</v>
      </c>
      <c r="O729" s="51">
        <f t="shared" si="171"/>
        <v>0</v>
      </c>
      <c r="P729" s="50">
        <f>IFERROR(VLOOKUP($A729,total!$B$4:$AW$437,27,0),0)</f>
        <v>0</v>
      </c>
      <c r="Q729" s="50">
        <f>IFERROR(VLOOKUP($A729,total!$B$4:$AW$437,21,0),0)</f>
        <v>0</v>
      </c>
      <c r="R729" s="50">
        <f>IFERROR(VLOOKUP($A729,total!$B$4:$AW$437,25,0),0)+IFERROR(VLOOKUP($A729,total!$B$4:$AW$437,36,0),0)</f>
        <v>0</v>
      </c>
      <c r="S729" s="50">
        <f>IFERROR(VLOOKUP(A729,gympass!$A$2:$F$148,6,0),0)</f>
        <v>0</v>
      </c>
      <c r="T729" s="50">
        <f>IFERROR(VLOOKUP($A729,total!$B$4:$AW$437,42,0),0)</f>
        <v>0</v>
      </c>
      <c r="U729" s="50">
        <f>IFERROR(VLOOKUP($A729,total!$B$4:$AW$437,32,0),0)</f>
        <v>0</v>
      </c>
      <c r="V729" s="50">
        <f>IFERROR(VLOOKUP($A729,total!$B$4:$AW$437,28,0),0)</f>
        <v>0</v>
      </c>
      <c r="W729" s="50">
        <f>IFERROR(VLOOKUP($A729,total!$B$4:$AX$437,49,0),0)</f>
        <v>0</v>
      </c>
      <c r="X729" s="50"/>
      <c r="Y729" s="50">
        <f>IFERROR(VLOOKUP(A729,#REF!,4,0),0)</f>
        <v>0</v>
      </c>
      <c r="Z729" s="50">
        <f>IFERROR(VLOOKUP(B729,#REF!,8,0),0)</f>
        <v>0</v>
      </c>
      <c r="AA729" s="50">
        <f>IFERROR(VLOOKUP($A729,total!$B$4:$AW$437,45,0),0)</f>
        <v>0</v>
      </c>
      <c r="AB729" s="50">
        <f>IFERROR(VLOOKUP($A729,total!$B$4:$AW$437,48,0),0)</f>
        <v>0</v>
      </c>
      <c r="AC729" s="50">
        <f>IFERROR(VLOOKUP($A729,total!$B$4:$AB$437,19,0),0)</f>
        <v>0</v>
      </c>
      <c r="AD729" s="50">
        <f>IFERROR(VLOOKUP($A729,total!$B$4:$AB$437,10,0),0)</f>
        <v>0</v>
      </c>
      <c r="AE729" s="50">
        <f>IFERROR(VLOOKUP($A729,total!$B$4:$AB$437,13,0),0)-SUMIFS(topmanager!$D:$D,topmanager!$C:$C,rs_nova!$A733,topmanager!$A:$A,856)</f>
        <v>0</v>
      </c>
      <c r="AF729" s="50">
        <f>IFERROR(VLOOKUP($A729,total!$B$4:$AB$437,16,0),0)</f>
        <v>0</v>
      </c>
      <c r="AG729" s="50">
        <f>IFERROR(VLOOKUP($A729,total!$B$4:$AB$437,7,0),0)</f>
        <v>0</v>
      </c>
      <c r="AH729" s="50">
        <f>IFERROR(VLOOKUP($A729,total!$B$4:$AD$437,29,0),0)</f>
        <v>0</v>
      </c>
      <c r="AI729" s="50">
        <f>IFERROR(VLOOKUP(A729,total!$B$4:$AN$437,39,0),0)</f>
        <v>0</v>
      </c>
      <c r="AJ729" s="51">
        <f t="shared" si="172"/>
        <v>0</v>
      </c>
      <c r="AK729" s="50">
        <f t="shared" si="173"/>
        <v>0</v>
      </c>
      <c r="AL729" s="50">
        <f t="shared" si="174"/>
        <v>0</v>
      </c>
      <c r="AM729" s="50">
        <f t="shared" si="175"/>
        <v>0</v>
      </c>
      <c r="AN729" s="50" t="e">
        <f t="shared" si="184"/>
        <v>#REF!</v>
      </c>
      <c r="AO729" s="50" t="e">
        <f t="shared" si="184"/>
        <v>#REF!</v>
      </c>
      <c r="AP729" s="50" t="e">
        <f t="shared" si="184"/>
        <v>#REF!</v>
      </c>
      <c r="AQ729" s="50">
        <f>IFERROR(VLOOKUP(TEXT($A729,"000000"),[6]Página1!$A$8:$S$801,13,FALSE),0)</f>
        <v>0</v>
      </c>
      <c r="AR729" s="50">
        <f>IFERROR(VLOOKUP(TEXT($A729,"000000"),[6]Página1!$A$8:$S$801,16,FALSE),0)</f>
        <v>0</v>
      </c>
      <c r="AS729" s="50">
        <f>IFERROR(VLOOKUP(TEXT($A729,"000000"),[6]Página1!$A$8:$S$801,19,FALSE),0)</f>
        <v>0</v>
      </c>
      <c r="AT729" s="50">
        <f>IFERROR(VLOOKUP(TEXT($A729,"000000"),[7]Página1!$A$8:$R$814,12,FALSE),0)</f>
        <v>0</v>
      </c>
      <c r="AU729" s="50">
        <f>IFERROR(VLOOKUP(TEXT($A729,"000000"),[7]Página1!$A$8:$R$814,15,FALSE),0)</f>
        <v>0</v>
      </c>
      <c r="AV729" s="50">
        <f>IFERROR(VLOOKUP(TEXT($A729,"000000"),[7]Página1!$A$8:$R$814,18,FALSE),0)</f>
        <v>0</v>
      </c>
      <c r="AW729" s="50"/>
      <c r="AX729" s="51" t="e">
        <f t="shared" si="176"/>
        <v>#REF!</v>
      </c>
      <c r="AY729" s="51" t="e">
        <f t="shared" si="177"/>
        <v>#REF!</v>
      </c>
      <c r="AZ729" s="51" t="e">
        <f t="shared" si="178"/>
        <v>#REF!</v>
      </c>
      <c r="BA729" s="51" t="e">
        <f t="shared" si="179"/>
        <v>#REF!</v>
      </c>
      <c r="BB729" s="51">
        <f t="shared" si="180"/>
        <v>0</v>
      </c>
      <c r="BC729" s="51" t="e">
        <f t="shared" si="181"/>
        <v>#REF!</v>
      </c>
      <c r="BD729" s="51">
        <f t="shared" si="182"/>
        <v>0</v>
      </c>
      <c r="BE729" s="51">
        <f>IFERROR(VLOOKUP(A729,salario!A$2:P$91,11,FALSE),0)</f>
        <v>0</v>
      </c>
      <c r="BF729" s="51">
        <f>SUMIFS(topmanager!$D:$D,topmanager!$C:$C,rs_nova!$A729,topmanager!$A:$A,rs_nova!BF$2)</f>
        <v>0</v>
      </c>
      <c r="BG729" s="51">
        <f>SUMIFS(topmanager!$D:$D,topmanager!$C:$C,rs_nova!$A729,topmanager!$A:$A,rs_nova!BG$2)</f>
        <v>0</v>
      </c>
      <c r="BH729" s="51">
        <f>SUMIFS(topmanager!$D:$D,topmanager!$C:$C,rs_nova!$A729,topmanager!$A:$A,rs_nova!BH$2)</f>
        <v>0</v>
      </c>
      <c r="BI729" s="51">
        <f>SUMIFS(topmanager!$D:$D,topmanager!$C:$C,rs_nova!$A729,topmanager!$A:$A,rs_nova!BI$2)</f>
        <v>0</v>
      </c>
      <c r="BJ729" s="51">
        <f>SUMIFS(topmanager!$D:$D,topmanager!$C:$C,rs_nova!$A729,topmanager!$A:$A,rs_nova!BJ$2)+SUMIFS(topmanager!$D:$D,topmanager!$C:$C,rs_nova!$A729,topmanager!$A:$A,rs_nova!BJ$2+1)</f>
        <v>0</v>
      </c>
      <c r="BK729" s="51">
        <f>IFERROR(VLOOKUP(A729,[8]ferias!$C$4:$G$100,5,FALSE),0)</f>
        <v>0</v>
      </c>
      <c r="BL729" s="51">
        <f>SUMIFS(topmanager!$D:$D,topmanager!$C:$C,rs_nova!$A729,topmanager!$A:$A,rs_nova!BL$2)</f>
        <v>0</v>
      </c>
      <c r="BM729" s="51">
        <f>SUMIFS(topmanager!$D:$D,topmanager!$C:$C,rs_nova!$A729,topmanager!$A:$A,rs_nova!BM$2)+SUMIFS(topmanager!$D:$D,topmanager!$C:$C,rs_nova!$A733,topmanager!$A:$A,151)</f>
        <v>0</v>
      </c>
      <c r="BN729" s="51">
        <f t="shared" si="183"/>
        <v>0</v>
      </c>
    </row>
    <row r="730" spans="1:66">
      <c r="A730" s="47" t="e">
        <f>total!#REF!</f>
        <v>#REF!</v>
      </c>
      <c r="B730" s="47">
        <f t="shared" si="170"/>
        <v>0</v>
      </c>
      <c r="C730" s="48" t="e">
        <f>total!#REF!</f>
        <v>#REF!</v>
      </c>
      <c r="D730" s="49" t="str">
        <f>IFERROR(VLOOKUP(A730,salario!A$3:J$32,10,FALSE),"")</f>
        <v/>
      </c>
      <c r="E730" s="49" t="str">
        <f>IFERROR(IF(VLOOKUP(A730,salario!A$3:O$32,15,FALSE)="","",VLOOKUP(A730,salario!A$3:O$32,15,FALSE)),"")</f>
        <v/>
      </c>
      <c r="F730" s="47" t="str">
        <f>IFERROR(VLOOKUP(A730,[5]base_pessoal!$B$2:$P$1504,13,FALSE),"")</f>
        <v/>
      </c>
      <c r="G730" s="50">
        <f>IFERROR(VLOOKUP(A730,salario!A$2:P$91,11,FALSE),0)*B730/30</f>
        <v>0</v>
      </c>
      <c r="H730" s="50">
        <f>SUMIFS(topmanager!$D:$D,topmanager!$C:$C,rs_nova!$A730,topmanager!$A:$A,rs_nova!H$2)+SUMIFS(topmanager!$D:$D,topmanager!$C:$C,rs_nova!$A730,topmanager!$A:$A,63)</f>
        <v>0</v>
      </c>
      <c r="I730" s="50">
        <f>-SUMIFS(topmanager!$D:$D,topmanager!$C:$C,rs_nova!$A730,topmanager!$A:$A,rs_nova!I$2)</f>
        <v>0</v>
      </c>
      <c r="J730" s="50">
        <f>SUMIFS(topmanager!$D:$D,topmanager!$C:$C,rs_nova!$A730,topmanager!$A:$A,rs_nova!J$2)</f>
        <v>0</v>
      </c>
      <c r="K730" s="50">
        <f>SUMIFS(topmanager!$D:$D,topmanager!$C:$C,rs_nova!$A730,topmanager!$A:$A,rs_nova!K$2)+SUMIFS(topmanager!$D:$D,topmanager!$C:$C,rs_nova!$A730,topmanager!$A:$A,911)</f>
        <v>0</v>
      </c>
      <c r="L730" s="50">
        <f>SUMIFS(topmanager!$D:$D,topmanager!$C:$C,rs_nova!$A730,topmanager!$A:$A,rs_nova!L$2)</f>
        <v>0</v>
      </c>
      <c r="M730" s="50">
        <f>SUMIFS(topmanager!$D:$D,topmanager!$C:$C,rs_nova!$A730,topmanager!$A:$A,rs_nova!M$2)+SUMIFS(topmanager!$D:$D,topmanager!$C:$C,rs_nova!$A730,topmanager!$A:$A,908)+SUMIFS(topmanager!$D:$D,topmanager!$C:$C,rs_nova!$A730,topmanager!$A:$A,550)</f>
        <v>0</v>
      </c>
      <c r="N730" s="50">
        <f>SUMIFS(topmanager!$D:$D,topmanager!$C:$C,rs_nova!$A730,topmanager!$A:$A,rs_nova!N$2)</f>
        <v>0</v>
      </c>
      <c r="O730" s="51">
        <f t="shared" si="171"/>
        <v>0</v>
      </c>
      <c r="P730" s="50">
        <f>IFERROR(VLOOKUP($A730,total!$B$4:$AW$437,27,0),0)</f>
        <v>0</v>
      </c>
      <c r="Q730" s="50">
        <f>IFERROR(VLOOKUP($A730,total!$B$4:$AW$437,21,0),0)</f>
        <v>0</v>
      </c>
      <c r="R730" s="50">
        <f>IFERROR(VLOOKUP($A730,total!$B$4:$AW$437,25,0),0)+IFERROR(VLOOKUP($A730,total!$B$4:$AW$437,36,0),0)</f>
        <v>0</v>
      </c>
      <c r="S730" s="50">
        <f>IFERROR(VLOOKUP(A730,gympass!$A$2:$F$148,6,0),0)</f>
        <v>0</v>
      </c>
      <c r="T730" s="50">
        <f>IFERROR(VLOOKUP($A730,total!$B$4:$AW$437,42,0),0)</f>
        <v>0</v>
      </c>
      <c r="U730" s="50">
        <f>IFERROR(VLOOKUP($A730,total!$B$4:$AW$437,32,0),0)</f>
        <v>0</v>
      </c>
      <c r="V730" s="50">
        <f>IFERROR(VLOOKUP($A730,total!$B$4:$AW$437,28,0),0)</f>
        <v>0</v>
      </c>
      <c r="W730" s="50">
        <f>IFERROR(VLOOKUP($A730,total!$B$4:$AX$437,49,0),0)</f>
        <v>0</v>
      </c>
      <c r="X730" s="50"/>
      <c r="Y730" s="50">
        <f>IFERROR(VLOOKUP(A730,#REF!,4,0),0)</f>
        <v>0</v>
      </c>
      <c r="Z730" s="50">
        <f>IFERROR(VLOOKUP(B730,#REF!,8,0),0)</f>
        <v>0</v>
      </c>
      <c r="AA730" s="50">
        <f>IFERROR(VLOOKUP($A730,total!$B$4:$AW$437,45,0),0)</f>
        <v>0</v>
      </c>
      <c r="AB730" s="50">
        <f>IFERROR(VLOOKUP($A730,total!$B$4:$AW$437,48,0),0)</f>
        <v>0</v>
      </c>
      <c r="AC730" s="50">
        <f>IFERROR(VLOOKUP($A730,total!$B$4:$AB$437,19,0),0)</f>
        <v>0</v>
      </c>
      <c r="AD730" s="50">
        <f>IFERROR(VLOOKUP($A730,total!$B$4:$AB$437,10,0),0)</f>
        <v>0</v>
      </c>
      <c r="AE730" s="50">
        <f>IFERROR(VLOOKUP($A730,total!$B$4:$AB$437,13,0),0)-SUMIFS(topmanager!$D:$D,topmanager!$C:$C,rs_nova!$A734,topmanager!$A:$A,856)</f>
        <v>0</v>
      </c>
      <c r="AF730" s="50">
        <f>IFERROR(VLOOKUP($A730,total!$B$4:$AB$437,16,0),0)</f>
        <v>0</v>
      </c>
      <c r="AG730" s="50">
        <f>IFERROR(VLOOKUP($A730,total!$B$4:$AB$437,7,0),0)</f>
        <v>0</v>
      </c>
      <c r="AH730" s="50">
        <f>IFERROR(VLOOKUP($A730,total!$B$4:$AD$437,29,0),0)</f>
        <v>0</v>
      </c>
      <c r="AI730" s="50">
        <f>IFERROR(VLOOKUP(A730,total!$B$4:$AN$437,39,0),0)</f>
        <v>0</v>
      </c>
      <c r="AJ730" s="51">
        <f t="shared" si="172"/>
        <v>0</v>
      </c>
      <c r="AK730" s="50">
        <f t="shared" si="173"/>
        <v>0</v>
      </c>
      <c r="AL730" s="50">
        <f t="shared" si="174"/>
        <v>0</v>
      </c>
      <c r="AM730" s="50">
        <f t="shared" si="175"/>
        <v>0</v>
      </c>
      <c r="AN730" s="50" t="e">
        <f t="shared" si="184"/>
        <v>#REF!</v>
      </c>
      <c r="AO730" s="50" t="e">
        <f t="shared" si="184"/>
        <v>#REF!</v>
      </c>
      <c r="AP730" s="50" t="e">
        <f t="shared" si="184"/>
        <v>#REF!</v>
      </c>
      <c r="AQ730" s="50">
        <f>IFERROR(VLOOKUP(TEXT($A730,"000000"),[6]Página1!$A$8:$S$801,13,FALSE),0)</f>
        <v>0</v>
      </c>
      <c r="AR730" s="50">
        <f>IFERROR(VLOOKUP(TEXT($A730,"000000"),[6]Página1!$A$8:$S$801,16,FALSE),0)</f>
        <v>0</v>
      </c>
      <c r="AS730" s="50">
        <f>IFERROR(VLOOKUP(TEXT($A730,"000000"),[6]Página1!$A$8:$S$801,19,FALSE),0)</f>
        <v>0</v>
      </c>
      <c r="AT730" s="50">
        <f>IFERROR(VLOOKUP(TEXT($A730,"000000"),[7]Página1!$A$8:$R$814,12,FALSE),0)</f>
        <v>0</v>
      </c>
      <c r="AU730" s="50">
        <f>IFERROR(VLOOKUP(TEXT($A730,"000000"),[7]Página1!$A$8:$R$814,15,FALSE),0)</f>
        <v>0</v>
      </c>
      <c r="AV730" s="50">
        <f>IFERROR(VLOOKUP(TEXT($A730,"000000"),[7]Página1!$A$8:$R$814,18,FALSE),0)</f>
        <v>0</v>
      </c>
      <c r="AW730" s="50"/>
      <c r="AX730" s="51" t="e">
        <f t="shared" si="176"/>
        <v>#REF!</v>
      </c>
      <c r="AY730" s="51" t="e">
        <f t="shared" si="177"/>
        <v>#REF!</v>
      </c>
      <c r="AZ730" s="51" t="e">
        <f t="shared" si="178"/>
        <v>#REF!</v>
      </c>
      <c r="BA730" s="51" t="e">
        <f t="shared" si="179"/>
        <v>#REF!</v>
      </c>
      <c r="BB730" s="51">
        <f t="shared" si="180"/>
        <v>0</v>
      </c>
      <c r="BC730" s="51" t="e">
        <f t="shared" si="181"/>
        <v>#REF!</v>
      </c>
      <c r="BD730" s="51">
        <f t="shared" si="182"/>
        <v>0</v>
      </c>
      <c r="BE730" s="51">
        <f>IFERROR(VLOOKUP(A730,salario!A$2:P$91,11,FALSE),0)</f>
        <v>0</v>
      </c>
      <c r="BF730" s="51">
        <f>SUMIFS(topmanager!$D:$D,topmanager!$C:$C,rs_nova!$A730,topmanager!$A:$A,rs_nova!BF$2)</f>
        <v>0</v>
      </c>
      <c r="BG730" s="51">
        <f>SUMIFS(topmanager!$D:$D,topmanager!$C:$C,rs_nova!$A730,topmanager!$A:$A,rs_nova!BG$2)</f>
        <v>0</v>
      </c>
      <c r="BH730" s="51">
        <f>SUMIFS(topmanager!$D:$D,topmanager!$C:$C,rs_nova!$A730,topmanager!$A:$A,rs_nova!BH$2)</f>
        <v>0</v>
      </c>
      <c r="BI730" s="51">
        <f>SUMIFS(topmanager!$D:$D,topmanager!$C:$C,rs_nova!$A730,topmanager!$A:$A,rs_nova!BI$2)</f>
        <v>0</v>
      </c>
      <c r="BJ730" s="51">
        <f>SUMIFS(topmanager!$D:$D,topmanager!$C:$C,rs_nova!$A730,topmanager!$A:$A,rs_nova!BJ$2)+SUMIFS(topmanager!$D:$D,topmanager!$C:$C,rs_nova!$A730,topmanager!$A:$A,rs_nova!BJ$2+1)</f>
        <v>0</v>
      </c>
      <c r="BK730" s="51">
        <f>IFERROR(VLOOKUP(A730,[8]ferias!$C$4:$G$100,5,FALSE),0)</f>
        <v>0</v>
      </c>
      <c r="BL730" s="51">
        <f>SUMIFS(topmanager!$D:$D,topmanager!$C:$C,rs_nova!$A730,topmanager!$A:$A,rs_nova!BL$2)</f>
        <v>0</v>
      </c>
      <c r="BM730" s="51">
        <f>SUMIFS(topmanager!$D:$D,topmanager!$C:$C,rs_nova!$A730,topmanager!$A:$A,rs_nova!BM$2)+SUMIFS(topmanager!$D:$D,topmanager!$C:$C,rs_nova!$A734,topmanager!$A:$A,151)</f>
        <v>0</v>
      </c>
      <c r="BN730" s="51">
        <f t="shared" si="183"/>
        <v>0</v>
      </c>
    </row>
    <row r="731" spans="1:66">
      <c r="A731" s="47" t="e">
        <f>total!#REF!</f>
        <v>#REF!</v>
      </c>
      <c r="B731" s="47">
        <f t="shared" si="170"/>
        <v>0</v>
      </c>
      <c r="C731" s="48" t="e">
        <f>total!#REF!</f>
        <v>#REF!</v>
      </c>
      <c r="D731" s="49" t="str">
        <f>IFERROR(VLOOKUP(A731,salario!A$3:J$32,10,FALSE),"")</f>
        <v/>
      </c>
      <c r="E731" s="49" t="str">
        <f>IFERROR(IF(VLOOKUP(A731,salario!A$3:O$32,15,FALSE)="","",VLOOKUP(A731,salario!A$3:O$32,15,FALSE)),"")</f>
        <v/>
      </c>
      <c r="F731" s="47" t="str">
        <f>IFERROR(VLOOKUP(A731,[5]base_pessoal!$B$2:$P$1504,13,FALSE),"")</f>
        <v/>
      </c>
      <c r="G731" s="50">
        <f>IFERROR(VLOOKUP(A731,salario!A$2:P$91,11,FALSE),0)*B731/30</f>
        <v>0</v>
      </c>
      <c r="H731" s="50">
        <f>SUMIFS(topmanager!$D:$D,topmanager!$C:$C,rs_nova!$A731,topmanager!$A:$A,rs_nova!H$2)+SUMIFS(topmanager!$D:$D,topmanager!$C:$C,rs_nova!$A731,topmanager!$A:$A,63)</f>
        <v>0</v>
      </c>
      <c r="I731" s="50">
        <f>-SUMIFS(topmanager!$D:$D,topmanager!$C:$C,rs_nova!$A731,topmanager!$A:$A,rs_nova!I$2)</f>
        <v>0</v>
      </c>
      <c r="J731" s="50">
        <f>SUMIFS(topmanager!$D:$D,topmanager!$C:$C,rs_nova!$A731,topmanager!$A:$A,rs_nova!J$2)</f>
        <v>0</v>
      </c>
      <c r="K731" s="50">
        <f>SUMIFS(topmanager!$D:$D,topmanager!$C:$C,rs_nova!$A731,topmanager!$A:$A,rs_nova!K$2)+SUMIFS(topmanager!$D:$D,topmanager!$C:$C,rs_nova!$A731,topmanager!$A:$A,911)</f>
        <v>0</v>
      </c>
      <c r="L731" s="50">
        <f>SUMIFS(topmanager!$D:$D,topmanager!$C:$C,rs_nova!$A731,topmanager!$A:$A,rs_nova!L$2)</f>
        <v>0</v>
      </c>
      <c r="M731" s="50">
        <f>SUMIFS(topmanager!$D:$D,topmanager!$C:$C,rs_nova!$A731,topmanager!$A:$A,rs_nova!M$2)+SUMIFS(topmanager!$D:$D,topmanager!$C:$C,rs_nova!$A731,topmanager!$A:$A,908)+SUMIFS(topmanager!$D:$D,topmanager!$C:$C,rs_nova!$A731,topmanager!$A:$A,550)</f>
        <v>0</v>
      </c>
      <c r="N731" s="50">
        <f>SUMIFS(topmanager!$D:$D,topmanager!$C:$C,rs_nova!$A731,topmanager!$A:$A,rs_nova!N$2)</f>
        <v>0</v>
      </c>
      <c r="O731" s="51">
        <f t="shared" si="171"/>
        <v>0</v>
      </c>
      <c r="P731" s="50">
        <f>IFERROR(VLOOKUP($A731,total!$B$4:$AW$437,27,0),0)</f>
        <v>0</v>
      </c>
      <c r="Q731" s="50">
        <f>IFERROR(VLOOKUP($A731,total!$B$4:$AW$437,21,0),0)</f>
        <v>0</v>
      </c>
      <c r="R731" s="50">
        <f>IFERROR(VLOOKUP($A731,total!$B$4:$AW$437,25,0),0)+IFERROR(VLOOKUP($A731,total!$B$4:$AW$437,36,0),0)</f>
        <v>0</v>
      </c>
      <c r="S731" s="50">
        <f>IFERROR(VLOOKUP(A731,gympass!$A$2:$F$148,6,0),0)</f>
        <v>0</v>
      </c>
      <c r="T731" s="50">
        <f>IFERROR(VLOOKUP($A731,total!$B$4:$AW$437,42,0),0)</f>
        <v>0</v>
      </c>
      <c r="U731" s="50">
        <f>IFERROR(VLOOKUP($A731,total!$B$4:$AW$437,32,0),0)</f>
        <v>0</v>
      </c>
      <c r="V731" s="50">
        <f>IFERROR(VLOOKUP($A731,total!$B$4:$AW$437,28,0),0)</f>
        <v>0</v>
      </c>
      <c r="W731" s="50">
        <f>IFERROR(VLOOKUP($A731,total!$B$4:$AX$437,49,0),0)</f>
        <v>0</v>
      </c>
      <c r="X731" s="50"/>
      <c r="Y731" s="50">
        <f>IFERROR(VLOOKUP(A731,#REF!,4,0),0)</f>
        <v>0</v>
      </c>
      <c r="Z731" s="50">
        <f>IFERROR(VLOOKUP(B731,#REF!,8,0),0)</f>
        <v>0</v>
      </c>
      <c r="AA731" s="50">
        <f>IFERROR(VLOOKUP($A731,total!$B$4:$AW$437,45,0),0)</f>
        <v>0</v>
      </c>
      <c r="AB731" s="50">
        <f>IFERROR(VLOOKUP($A731,total!$B$4:$AW$437,48,0),0)</f>
        <v>0</v>
      </c>
      <c r="AC731" s="50">
        <f>IFERROR(VLOOKUP($A731,total!$B$4:$AB$437,19,0),0)</f>
        <v>0</v>
      </c>
      <c r="AD731" s="50">
        <f>IFERROR(VLOOKUP($A731,total!$B$4:$AB$437,10,0),0)</f>
        <v>0</v>
      </c>
      <c r="AE731" s="50">
        <f>IFERROR(VLOOKUP($A731,total!$B$4:$AB$437,13,0),0)-SUMIFS(topmanager!$D:$D,topmanager!$C:$C,rs_nova!$A735,topmanager!$A:$A,856)</f>
        <v>0</v>
      </c>
      <c r="AF731" s="50">
        <f>IFERROR(VLOOKUP($A731,total!$B$4:$AB$437,16,0),0)</f>
        <v>0</v>
      </c>
      <c r="AG731" s="50">
        <f>IFERROR(VLOOKUP($A731,total!$B$4:$AB$437,7,0),0)</f>
        <v>0</v>
      </c>
      <c r="AH731" s="50">
        <f>IFERROR(VLOOKUP($A731,total!$B$4:$AD$437,29,0),0)</f>
        <v>0</v>
      </c>
      <c r="AI731" s="50">
        <f>IFERROR(VLOOKUP(A731,total!$B$4:$AN$437,39,0),0)</f>
        <v>0</v>
      </c>
      <c r="AJ731" s="51">
        <f t="shared" si="172"/>
        <v>0</v>
      </c>
      <c r="AK731" s="50">
        <f t="shared" si="173"/>
        <v>0</v>
      </c>
      <c r="AL731" s="50">
        <f t="shared" si="174"/>
        <v>0</v>
      </c>
      <c r="AM731" s="50">
        <f t="shared" si="175"/>
        <v>0</v>
      </c>
      <c r="AN731" s="50" t="e">
        <f t="shared" si="184"/>
        <v>#REF!</v>
      </c>
      <c r="AO731" s="50" t="e">
        <f t="shared" si="184"/>
        <v>#REF!</v>
      </c>
      <c r="AP731" s="50" t="e">
        <f t="shared" si="184"/>
        <v>#REF!</v>
      </c>
      <c r="AQ731" s="50">
        <f>IFERROR(VLOOKUP(TEXT($A731,"000000"),[6]Página1!$A$8:$S$801,13,FALSE),0)</f>
        <v>0</v>
      </c>
      <c r="AR731" s="50">
        <f>IFERROR(VLOOKUP(TEXT($A731,"000000"),[6]Página1!$A$8:$S$801,16,FALSE),0)</f>
        <v>0</v>
      </c>
      <c r="AS731" s="50">
        <f>IFERROR(VLOOKUP(TEXT($A731,"000000"),[6]Página1!$A$8:$S$801,19,FALSE),0)</f>
        <v>0</v>
      </c>
      <c r="AT731" s="50">
        <f>IFERROR(VLOOKUP(TEXT($A731,"000000"),[7]Página1!$A$8:$R$814,12,FALSE),0)</f>
        <v>0</v>
      </c>
      <c r="AU731" s="50">
        <f>IFERROR(VLOOKUP(TEXT($A731,"000000"),[7]Página1!$A$8:$R$814,15,FALSE),0)</f>
        <v>0</v>
      </c>
      <c r="AV731" s="50">
        <f>IFERROR(VLOOKUP(TEXT($A731,"000000"),[7]Página1!$A$8:$R$814,18,FALSE),0)</f>
        <v>0</v>
      </c>
      <c r="AW731" s="50"/>
      <c r="AX731" s="51" t="e">
        <f t="shared" si="176"/>
        <v>#REF!</v>
      </c>
      <c r="AY731" s="51" t="e">
        <f t="shared" si="177"/>
        <v>#REF!</v>
      </c>
      <c r="AZ731" s="51" t="e">
        <f t="shared" si="178"/>
        <v>#REF!</v>
      </c>
      <c r="BA731" s="51" t="e">
        <f t="shared" si="179"/>
        <v>#REF!</v>
      </c>
      <c r="BB731" s="51">
        <f t="shared" si="180"/>
        <v>0</v>
      </c>
      <c r="BC731" s="51" t="e">
        <f t="shared" si="181"/>
        <v>#REF!</v>
      </c>
      <c r="BD731" s="51">
        <f t="shared" si="182"/>
        <v>0</v>
      </c>
      <c r="BE731" s="51">
        <f>IFERROR(VLOOKUP(A731,salario!A$2:P$91,11,FALSE),0)</f>
        <v>0</v>
      </c>
      <c r="BF731" s="51">
        <f>SUMIFS(topmanager!$D:$D,topmanager!$C:$C,rs_nova!$A731,topmanager!$A:$A,rs_nova!BF$2)</f>
        <v>0</v>
      </c>
      <c r="BG731" s="51">
        <f>SUMIFS(topmanager!$D:$D,topmanager!$C:$C,rs_nova!$A731,topmanager!$A:$A,rs_nova!BG$2)</f>
        <v>0</v>
      </c>
      <c r="BH731" s="51">
        <f>SUMIFS(topmanager!$D:$D,topmanager!$C:$C,rs_nova!$A731,topmanager!$A:$A,rs_nova!BH$2)</f>
        <v>0</v>
      </c>
      <c r="BI731" s="51">
        <f>SUMIFS(topmanager!$D:$D,topmanager!$C:$C,rs_nova!$A731,topmanager!$A:$A,rs_nova!BI$2)</f>
        <v>0</v>
      </c>
      <c r="BJ731" s="51">
        <f>SUMIFS(topmanager!$D:$D,topmanager!$C:$C,rs_nova!$A731,topmanager!$A:$A,rs_nova!BJ$2)+SUMIFS(topmanager!$D:$D,topmanager!$C:$C,rs_nova!$A731,topmanager!$A:$A,rs_nova!BJ$2+1)</f>
        <v>0</v>
      </c>
      <c r="BK731" s="51">
        <f>IFERROR(VLOOKUP(A731,[8]ferias!$C$4:$G$100,5,FALSE),0)</f>
        <v>0</v>
      </c>
      <c r="BL731" s="51">
        <f>SUMIFS(topmanager!$D:$D,topmanager!$C:$C,rs_nova!$A731,topmanager!$A:$A,rs_nova!BL$2)</f>
        <v>0</v>
      </c>
      <c r="BM731" s="51">
        <f>SUMIFS(topmanager!$D:$D,topmanager!$C:$C,rs_nova!$A731,topmanager!$A:$A,rs_nova!BM$2)+SUMIFS(topmanager!$D:$D,topmanager!$C:$C,rs_nova!$A735,topmanager!$A:$A,151)</f>
        <v>0</v>
      </c>
      <c r="BN731" s="51">
        <f t="shared" si="183"/>
        <v>0</v>
      </c>
    </row>
    <row r="732" spans="1:66">
      <c r="A732" s="47" t="e">
        <f>total!#REF!</f>
        <v>#REF!</v>
      </c>
      <c r="B732" s="47">
        <f t="shared" si="170"/>
        <v>0</v>
      </c>
      <c r="C732" s="48" t="e">
        <f>total!#REF!</f>
        <v>#REF!</v>
      </c>
      <c r="D732" s="49" t="str">
        <f>IFERROR(VLOOKUP(A732,salario!A$3:J$32,10,FALSE),"")</f>
        <v/>
      </c>
      <c r="E732" s="49" t="str">
        <f>IFERROR(IF(VLOOKUP(A732,salario!A$3:O$32,15,FALSE)="","",VLOOKUP(A732,salario!A$3:O$32,15,FALSE)),"")</f>
        <v/>
      </c>
      <c r="F732" s="47" t="str">
        <f>IFERROR(VLOOKUP(A732,[5]base_pessoal!$B$2:$P$1504,13,FALSE),"")</f>
        <v/>
      </c>
      <c r="G732" s="50">
        <f>IFERROR(VLOOKUP(A732,salario!A$2:P$91,11,FALSE),0)*B732/30</f>
        <v>0</v>
      </c>
      <c r="H732" s="50">
        <f>SUMIFS(topmanager!$D:$D,topmanager!$C:$C,rs_nova!$A732,topmanager!$A:$A,rs_nova!H$2)+SUMIFS(topmanager!$D:$D,topmanager!$C:$C,rs_nova!$A732,topmanager!$A:$A,63)</f>
        <v>0</v>
      </c>
      <c r="I732" s="50">
        <f>-SUMIFS(topmanager!$D:$D,topmanager!$C:$C,rs_nova!$A732,topmanager!$A:$A,rs_nova!I$2)</f>
        <v>0</v>
      </c>
      <c r="J732" s="50">
        <f>SUMIFS(topmanager!$D:$D,topmanager!$C:$C,rs_nova!$A732,topmanager!$A:$A,rs_nova!J$2)</f>
        <v>0</v>
      </c>
      <c r="K732" s="50">
        <f>SUMIFS(topmanager!$D:$D,topmanager!$C:$C,rs_nova!$A732,topmanager!$A:$A,rs_nova!K$2)+SUMIFS(topmanager!$D:$D,topmanager!$C:$C,rs_nova!$A732,topmanager!$A:$A,911)</f>
        <v>0</v>
      </c>
      <c r="L732" s="50">
        <f>SUMIFS(topmanager!$D:$D,topmanager!$C:$C,rs_nova!$A732,topmanager!$A:$A,rs_nova!L$2)</f>
        <v>0</v>
      </c>
      <c r="M732" s="50">
        <f>SUMIFS(topmanager!$D:$D,topmanager!$C:$C,rs_nova!$A732,topmanager!$A:$A,rs_nova!M$2)+SUMIFS(topmanager!$D:$D,topmanager!$C:$C,rs_nova!$A732,topmanager!$A:$A,908)+SUMIFS(topmanager!$D:$D,topmanager!$C:$C,rs_nova!$A732,topmanager!$A:$A,550)</f>
        <v>0</v>
      </c>
      <c r="N732" s="50">
        <f>SUMIFS(topmanager!$D:$D,topmanager!$C:$C,rs_nova!$A732,topmanager!$A:$A,rs_nova!N$2)</f>
        <v>0</v>
      </c>
      <c r="O732" s="51">
        <f t="shared" si="171"/>
        <v>0</v>
      </c>
      <c r="P732" s="50">
        <f>IFERROR(VLOOKUP($A732,total!$B$4:$AW$437,27,0),0)</f>
        <v>0</v>
      </c>
      <c r="Q732" s="50">
        <f>IFERROR(VLOOKUP($A732,total!$B$4:$AW$437,21,0),0)</f>
        <v>0</v>
      </c>
      <c r="R732" s="50">
        <f>IFERROR(VLOOKUP($A732,total!$B$4:$AW$437,25,0),0)+IFERROR(VLOOKUP($A732,total!$B$4:$AW$437,36,0),0)</f>
        <v>0</v>
      </c>
      <c r="S732" s="50">
        <f>IFERROR(VLOOKUP(A732,gympass!$A$2:$F$148,6,0),0)</f>
        <v>0</v>
      </c>
      <c r="T732" s="50">
        <f>IFERROR(VLOOKUP($A732,total!$B$4:$AW$437,42,0),0)</f>
        <v>0</v>
      </c>
      <c r="U732" s="50">
        <f>IFERROR(VLOOKUP($A732,total!$B$4:$AW$437,32,0),0)</f>
        <v>0</v>
      </c>
      <c r="V732" s="50">
        <f>IFERROR(VLOOKUP($A732,total!$B$4:$AW$437,28,0),0)</f>
        <v>0</v>
      </c>
      <c r="W732" s="50">
        <f>IFERROR(VLOOKUP($A732,total!$B$4:$AX$437,49,0),0)</f>
        <v>0</v>
      </c>
      <c r="X732" s="50"/>
      <c r="Y732" s="50">
        <f>IFERROR(VLOOKUP(A732,#REF!,4,0),0)</f>
        <v>0</v>
      </c>
      <c r="Z732" s="50">
        <f>IFERROR(VLOOKUP(B732,#REF!,8,0),0)</f>
        <v>0</v>
      </c>
      <c r="AA732" s="50">
        <f>IFERROR(VLOOKUP($A732,total!$B$4:$AW$437,45,0),0)</f>
        <v>0</v>
      </c>
      <c r="AB732" s="50">
        <f>IFERROR(VLOOKUP($A732,total!$B$4:$AW$437,48,0),0)</f>
        <v>0</v>
      </c>
      <c r="AC732" s="50">
        <f>IFERROR(VLOOKUP($A732,total!$B$4:$AB$437,19,0),0)</f>
        <v>0</v>
      </c>
      <c r="AD732" s="50">
        <f>IFERROR(VLOOKUP($A732,total!$B$4:$AB$437,10,0),0)</f>
        <v>0</v>
      </c>
      <c r="AE732" s="50">
        <f>IFERROR(VLOOKUP($A732,total!$B$4:$AB$437,13,0),0)-SUMIFS(topmanager!$D:$D,topmanager!$C:$C,rs_nova!$A736,topmanager!$A:$A,856)</f>
        <v>0</v>
      </c>
      <c r="AF732" s="50">
        <f>IFERROR(VLOOKUP($A732,total!$B$4:$AB$437,16,0),0)</f>
        <v>0</v>
      </c>
      <c r="AG732" s="50">
        <f>IFERROR(VLOOKUP($A732,total!$B$4:$AB$437,7,0),0)</f>
        <v>0</v>
      </c>
      <c r="AH732" s="50">
        <f>IFERROR(VLOOKUP($A732,total!$B$4:$AD$437,29,0),0)</f>
        <v>0</v>
      </c>
      <c r="AI732" s="50">
        <f>IFERROR(VLOOKUP(A732,total!$B$4:$AN$437,39,0),0)</f>
        <v>0</v>
      </c>
      <c r="AJ732" s="51">
        <f t="shared" si="172"/>
        <v>0</v>
      </c>
      <c r="AK732" s="50">
        <f t="shared" si="173"/>
        <v>0</v>
      </c>
      <c r="AL732" s="50">
        <f t="shared" si="174"/>
        <v>0</v>
      </c>
      <c r="AM732" s="50">
        <f t="shared" si="175"/>
        <v>0</v>
      </c>
      <c r="AN732" s="50" t="e">
        <f t="shared" si="184"/>
        <v>#REF!</v>
      </c>
      <c r="AO732" s="50" t="e">
        <f t="shared" si="184"/>
        <v>#REF!</v>
      </c>
      <c r="AP732" s="50" t="e">
        <f t="shared" si="184"/>
        <v>#REF!</v>
      </c>
      <c r="AQ732" s="50">
        <f>IFERROR(VLOOKUP(TEXT($A732,"000000"),[6]Página1!$A$8:$S$801,13,FALSE),0)</f>
        <v>0</v>
      </c>
      <c r="AR732" s="50">
        <f>IFERROR(VLOOKUP(TEXT($A732,"000000"),[6]Página1!$A$8:$S$801,16,FALSE),0)</f>
        <v>0</v>
      </c>
      <c r="AS732" s="50">
        <f>IFERROR(VLOOKUP(TEXT($A732,"000000"),[6]Página1!$A$8:$S$801,19,FALSE),0)</f>
        <v>0</v>
      </c>
      <c r="AT732" s="50">
        <f>IFERROR(VLOOKUP(TEXT($A732,"000000"),[7]Página1!$A$8:$R$814,12,FALSE),0)</f>
        <v>0</v>
      </c>
      <c r="AU732" s="50">
        <f>IFERROR(VLOOKUP(TEXT($A732,"000000"),[7]Página1!$A$8:$R$814,15,FALSE),0)</f>
        <v>0</v>
      </c>
      <c r="AV732" s="50">
        <f>IFERROR(VLOOKUP(TEXT($A732,"000000"),[7]Página1!$A$8:$R$814,18,FALSE),0)</f>
        <v>0</v>
      </c>
      <c r="AW732" s="50"/>
      <c r="AX732" s="51" t="e">
        <f t="shared" si="176"/>
        <v>#REF!</v>
      </c>
      <c r="AY732" s="51" t="e">
        <f t="shared" si="177"/>
        <v>#REF!</v>
      </c>
      <c r="AZ732" s="51" t="e">
        <f t="shared" si="178"/>
        <v>#REF!</v>
      </c>
      <c r="BA732" s="51" t="e">
        <f t="shared" si="179"/>
        <v>#REF!</v>
      </c>
      <c r="BB732" s="51">
        <f t="shared" si="180"/>
        <v>0</v>
      </c>
      <c r="BC732" s="51" t="e">
        <f t="shared" si="181"/>
        <v>#REF!</v>
      </c>
      <c r="BD732" s="51">
        <f t="shared" si="182"/>
        <v>0</v>
      </c>
      <c r="BE732" s="51">
        <f>IFERROR(VLOOKUP(A732,salario!A$2:P$91,11,FALSE),0)</f>
        <v>0</v>
      </c>
      <c r="BF732" s="51">
        <f>SUMIFS(topmanager!$D:$D,topmanager!$C:$C,rs_nova!$A732,topmanager!$A:$A,rs_nova!BF$2)</f>
        <v>0</v>
      </c>
      <c r="BG732" s="51">
        <f>SUMIFS(topmanager!$D:$D,topmanager!$C:$C,rs_nova!$A732,topmanager!$A:$A,rs_nova!BG$2)</f>
        <v>0</v>
      </c>
      <c r="BH732" s="51">
        <f>SUMIFS(topmanager!$D:$D,topmanager!$C:$C,rs_nova!$A732,topmanager!$A:$A,rs_nova!BH$2)</f>
        <v>0</v>
      </c>
      <c r="BI732" s="51">
        <f>SUMIFS(topmanager!$D:$D,topmanager!$C:$C,rs_nova!$A732,topmanager!$A:$A,rs_nova!BI$2)</f>
        <v>0</v>
      </c>
      <c r="BJ732" s="51">
        <f>SUMIFS(topmanager!$D:$D,topmanager!$C:$C,rs_nova!$A732,topmanager!$A:$A,rs_nova!BJ$2)+SUMIFS(topmanager!$D:$D,topmanager!$C:$C,rs_nova!$A732,topmanager!$A:$A,rs_nova!BJ$2+1)</f>
        <v>0</v>
      </c>
      <c r="BK732" s="51">
        <f>IFERROR(VLOOKUP(A732,[8]ferias!$C$4:$G$100,5,FALSE),0)</f>
        <v>0</v>
      </c>
      <c r="BL732" s="51">
        <f>SUMIFS(topmanager!$D:$D,topmanager!$C:$C,rs_nova!$A732,topmanager!$A:$A,rs_nova!BL$2)</f>
        <v>0</v>
      </c>
      <c r="BM732" s="51">
        <f>SUMIFS(topmanager!$D:$D,topmanager!$C:$C,rs_nova!$A732,topmanager!$A:$A,rs_nova!BM$2)+SUMIFS(topmanager!$D:$D,topmanager!$C:$C,rs_nova!$A736,topmanager!$A:$A,151)</f>
        <v>0</v>
      </c>
      <c r="BN732" s="51">
        <f t="shared" si="183"/>
        <v>0</v>
      </c>
    </row>
    <row r="733" spans="1:66">
      <c r="A733" s="47" t="e">
        <f>total!#REF!</f>
        <v>#REF!</v>
      </c>
      <c r="B733" s="47">
        <f t="shared" si="170"/>
        <v>0</v>
      </c>
      <c r="C733" s="48" t="e">
        <f>total!#REF!</f>
        <v>#REF!</v>
      </c>
      <c r="D733" s="49" t="str">
        <f>IFERROR(VLOOKUP(A733,salario!A$3:J$32,10,FALSE),"")</f>
        <v/>
      </c>
      <c r="E733" s="49" t="str">
        <f>IFERROR(IF(VLOOKUP(A733,salario!A$3:O$32,15,FALSE)="","",VLOOKUP(A733,salario!A$3:O$32,15,FALSE)),"")</f>
        <v/>
      </c>
      <c r="F733" s="47" t="str">
        <f>IFERROR(VLOOKUP(A733,[5]base_pessoal!$B$2:$P$1504,13,FALSE),"")</f>
        <v/>
      </c>
      <c r="G733" s="50">
        <f>IFERROR(VLOOKUP(A733,salario!A$2:P$91,11,FALSE),0)*B733/30</f>
        <v>0</v>
      </c>
      <c r="H733" s="50">
        <f>SUMIFS(topmanager!$D:$D,topmanager!$C:$C,rs_nova!$A733,topmanager!$A:$A,rs_nova!H$2)+SUMIFS(topmanager!$D:$D,topmanager!$C:$C,rs_nova!$A733,topmanager!$A:$A,63)</f>
        <v>0</v>
      </c>
      <c r="I733" s="50">
        <f>-SUMIFS(topmanager!$D:$D,topmanager!$C:$C,rs_nova!$A733,topmanager!$A:$A,rs_nova!I$2)</f>
        <v>0</v>
      </c>
      <c r="J733" s="50">
        <f>SUMIFS(topmanager!$D:$D,topmanager!$C:$C,rs_nova!$A733,topmanager!$A:$A,rs_nova!J$2)</f>
        <v>0</v>
      </c>
      <c r="K733" s="50">
        <f>SUMIFS(topmanager!$D:$D,topmanager!$C:$C,rs_nova!$A733,topmanager!$A:$A,rs_nova!K$2)+SUMIFS(topmanager!$D:$D,topmanager!$C:$C,rs_nova!$A733,topmanager!$A:$A,911)</f>
        <v>0</v>
      </c>
      <c r="L733" s="50">
        <f>SUMIFS(topmanager!$D:$D,topmanager!$C:$C,rs_nova!$A733,topmanager!$A:$A,rs_nova!L$2)</f>
        <v>0</v>
      </c>
      <c r="M733" s="50">
        <f>SUMIFS(topmanager!$D:$D,topmanager!$C:$C,rs_nova!$A733,topmanager!$A:$A,rs_nova!M$2)+SUMIFS(topmanager!$D:$D,topmanager!$C:$C,rs_nova!$A733,topmanager!$A:$A,908)+SUMIFS(topmanager!$D:$D,topmanager!$C:$C,rs_nova!$A733,topmanager!$A:$A,550)</f>
        <v>0</v>
      </c>
      <c r="N733" s="50">
        <f>SUMIFS(topmanager!$D:$D,topmanager!$C:$C,rs_nova!$A733,topmanager!$A:$A,rs_nova!N$2)</f>
        <v>0</v>
      </c>
      <c r="O733" s="51">
        <f t="shared" si="171"/>
        <v>0</v>
      </c>
      <c r="P733" s="50">
        <f>IFERROR(VLOOKUP($A733,total!$B$4:$AW$437,27,0),0)</f>
        <v>0</v>
      </c>
      <c r="Q733" s="50">
        <f>IFERROR(VLOOKUP($A733,total!$B$4:$AW$437,21,0),0)</f>
        <v>0</v>
      </c>
      <c r="R733" s="50">
        <f>IFERROR(VLOOKUP($A733,total!$B$4:$AW$437,25,0),0)+IFERROR(VLOOKUP($A733,total!$B$4:$AW$437,36,0),0)</f>
        <v>0</v>
      </c>
      <c r="S733" s="50">
        <f>IFERROR(VLOOKUP(A733,gympass!$A$2:$F$148,6,0),0)</f>
        <v>0</v>
      </c>
      <c r="T733" s="50">
        <f>IFERROR(VLOOKUP($A733,total!$B$4:$AW$437,42,0),0)</f>
        <v>0</v>
      </c>
      <c r="U733" s="50">
        <f>IFERROR(VLOOKUP($A733,total!$B$4:$AW$437,32,0),0)</f>
        <v>0</v>
      </c>
      <c r="V733" s="50">
        <f>IFERROR(VLOOKUP($A733,total!$B$4:$AW$437,28,0),0)</f>
        <v>0</v>
      </c>
      <c r="W733" s="50">
        <f>IFERROR(VLOOKUP($A733,total!$B$4:$AX$437,49,0),0)</f>
        <v>0</v>
      </c>
      <c r="X733" s="50"/>
      <c r="Y733" s="50">
        <f>IFERROR(VLOOKUP(A733,#REF!,4,0),0)</f>
        <v>0</v>
      </c>
      <c r="Z733" s="50">
        <f>IFERROR(VLOOKUP(B733,#REF!,8,0),0)</f>
        <v>0</v>
      </c>
      <c r="AA733" s="50">
        <f>IFERROR(VLOOKUP($A733,total!$B$4:$AW$437,45,0),0)</f>
        <v>0</v>
      </c>
      <c r="AB733" s="50">
        <f>IFERROR(VLOOKUP($A733,total!$B$4:$AW$437,48,0),0)</f>
        <v>0</v>
      </c>
      <c r="AC733" s="50">
        <f>IFERROR(VLOOKUP($A733,total!$B$4:$AB$437,19,0),0)</f>
        <v>0</v>
      </c>
      <c r="AD733" s="50">
        <f>IFERROR(VLOOKUP($A733,total!$B$4:$AB$437,10,0),0)</f>
        <v>0</v>
      </c>
      <c r="AE733" s="50">
        <f>IFERROR(VLOOKUP($A733,total!$B$4:$AB$437,13,0),0)-SUMIFS(topmanager!$D:$D,topmanager!$C:$C,rs_nova!$A737,topmanager!$A:$A,856)</f>
        <v>0</v>
      </c>
      <c r="AF733" s="50">
        <f>IFERROR(VLOOKUP($A733,total!$B$4:$AB$437,16,0),0)</f>
        <v>0</v>
      </c>
      <c r="AG733" s="50">
        <f>IFERROR(VLOOKUP($A733,total!$B$4:$AB$437,7,0),0)</f>
        <v>0</v>
      </c>
      <c r="AH733" s="50">
        <f>IFERROR(VLOOKUP($A733,total!$B$4:$AD$437,29,0),0)</f>
        <v>0</v>
      </c>
      <c r="AI733" s="50">
        <f>IFERROR(VLOOKUP(A733,total!$B$4:$AN$437,39,0),0)</f>
        <v>0</v>
      </c>
      <c r="AJ733" s="51">
        <f t="shared" si="172"/>
        <v>0</v>
      </c>
      <c r="AK733" s="50">
        <f t="shared" si="173"/>
        <v>0</v>
      </c>
      <c r="AL733" s="50">
        <f t="shared" si="174"/>
        <v>0</v>
      </c>
      <c r="AM733" s="50">
        <f t="shared" si="175"/>
        <v>0</v>
      </c>
      <c r="AN733" s="50" t="e">
        <f t="shared" si="184"/>
        <v>#REF!</v>
      </c>
      <c r="AO733" s="50" t="e">
        <f t="shared" si="184"/>
        <v>#REF!</v>
      </c>
      <c r="AP733" s="50" t="e">
        <f t="shared" si="184"/>
        <v>#REF!</v>
      </c>
      <c r="AQ733" s="50">
        <f>IFERROR(VLOOKUP(TEXT($A733,"000000"),[6]Página1!$A$8:$S$801,13,FALSE),0)</f>
        <v>0</v>
      </c>
      <c r="AR733" s="50">
        <f>IFERROR(VLOOKUP(TEXT($A733,"000000"),[6]Página1!$A$8:$S$801,16,FALSE),0)</f>
        <v>0</v>
      </c>
      <c r="AS733" s="50">
        <f>IFERROR(VLOOKUP(TEXT($A733,"000000"),[6]Página1!$A$8:$S$801,19,FALSE),0)</f>
        <v>0</v>
      </c>
      <c r="AT733" s="50">
        <f>IFERROR(VLOOKUP(TEXT($A733,"000000"),[7]Página1!$A$8:$R$814,12,FALSE),0)</f>
        <v>0</v>
      </c>
      <c r="AU733" s="50">
        <f>IFERROR(VLOOKUP(TEXT($A733,"000000"),[7]Página1!$A$8:$R$814,15,FALSE),0)</f>
        <v>0</v>
      </c>
      <c r="AV733" s="50">
        <f>IFERROR(VLOOKUP(TEXT($A733,"000000"),[7]Página1!$A$8:$R$814,18,FALSE),0)</f>
        <v>0</v>
      </c>
      <c r="AW733" s="50"/>
      <c r="AX733" s="51" t="e">
        <f t="shared" si="176"/>
        <v>#REF!</v>
      </c>
      <c r="AY733" s="51" t="e">
        <f t="shared" si="177"/>
        <v>#REF!</v>
      </c>
      <c r="AZ733" s="51" t="e">
        <f t="shared" si="178"/>
        <v>#REF!</v>
      </c>
      <c r="BA733" s="51" t="e">
        <f t="shared" si="179"/>
        <v>#REF!</v>
      </c>
      <c r="BB733" s="51">
        <f t="shared" si="180"/>
        <v>0</v>
      </c>
      <c r="BC733" s="51" t="e">
        <f t="shared" si="181"/>
        <v>#REF!</v>
      </c>
      <c r="BD733" s="51">
        <f t="shared" si="182"/>
        <v>0</v>
      </c>
      <c r="BE733" s="51">
        <f>IFERROR(VLOOKUP(A733,salario!A$2:P$91,11,FALSE),0)</f>
        <v>0</v>
      </c>
      <c r="BF733" s="51">
        <f>SUMIFS(topmanager!$D:$D,topmanager!$C:$C,rs_nova!$A733,topmanager!$A:$A,rs_nova!BF$2)</f>
        <v>0</v>
      </c>
      <c r="BG733" s="51">
        <f>SUMIFS(topmanager!$D:$D,topmanager!$C:$C,rs_nova!$A733,topmanager!$A:$A,rs_nova!BG$2)</f>
        <v>0</v>
      </c>
      <c r="BH733" s="51">
        <f>SUMIFS(topmanager!$D:$D,topmanager!$C:$C,rs_nova!$A733,topmanager!$A:$A,rs_nova!BH$2)</f>
        <v>0</v>
      </c>
      <c r="BI733" s="51">
        <f>SUMIFS(topmanager!$D:$D,topmanager!$C:$C,rs_nova!$A733,topmanager!$A:$A,rs_nova!BI$2)</f>
        <v>0</v>
      </c>
      <c r="BJ733" s="51">
        <f>SUMIFS(topmanager!$D:$D,topmanager!$C:$C,rs_nova!$A733,topmanager!$A:$A,rs_nova!BJ$2)+SUMIFS(topmanager!$D:$D,topmanager!$C:$C,rs_nova!$A733,topmanager!$A:$A,rs_nova!BJ$2+1)</f>
        <v>0</v>
      </c>
      <c r="BK733" s="51">
        <f>IFERROR(VLOOKUP(A733,[8]ferias!$C$4:$G$100,5,FALSE),0)</f>
        <v>0</v>
      </c>
      <c r="BL733" s="51">
        <f>SUMIFS(topmanager!$D:$D,topmanager!$C:$C,rs_nova!$A733,topmanager!$A:$A,rs_nova!BL$2)</f>
        <v>0</v>
      </c>
      <c r="BM733" s="51">
        <f>SUMIFS(topmanager!$D:$D,topmanager!$C:$C,rs_nova!$A733,topmanager!$A:$A,rs_nova!BM$2)+SUMIFS(topmanager!$D:$D,topmanager!$C:$C,rs_nova!$A737,topmanager!$A:$A,151)</f>
        <v>0</v>
      </c>
      <c r="BN733" s="51">
        <f t="shared" si="183"/>
        <v>0</v>
      </c>
    </row>
    <row r="734" spans="1:66">
      <c r="A734" s="47" t="e">
        <f>total!#REF!</f>
        <v>#REF!</v>
      </c>
      <c r="B734" s="47">
        <f t="shared" si="170"/>
        <v>0</v>
      </c>
      <c r="C734" s="48" t="e">
        <f>total!#REF!</f>
        <v>#REF!</v>
      </c>
      <c r="D734" s="49" t="str">
        <f>IFERROR(VLOOKUP(A734,salario!A$3:J$32,10,FALSE),"")</f>
        <v/>
      </c>
      <c r="E734" s="49" t="str">
        <f>IFERROR(IF(VLOOKUP(A734,salario!A$3:O$32,15,FALSE)="","",VLOOKUP(A734,salario!A$3:O$32,15,FALSE)),"")</f>
        <v/>
      </c>
      <c r="F734" s="47" t="str">
        <f>IFERROR(VLOOKUP(A734,[5]base_pessoal!$B$2:$P$1504,13,FALSE),"")</f>
        <v/>
      </c>
      <c r="G734" s="50">
        <f>IFERROR(VLOOKUP(A734,salario!A$2:P$91,11,FALSE),0)*B734/30</f>
        <v>0</v>
      </c>
      <c r="H734" s="50">
        <f>SUMIFS(topmanager!$D:$D,topmanager!$C:$C,rs_nova!$A734,topmanager!$A:$A,rs_nova!H$2)+SUMIFS(topmanager!$D:$D,topmanager!$C:$C,rs_nova!$A734,topmanager!$A:$A,63)</f>
        <v>0</v>
      </c>
      <c r="I734" s="50">
        <f>-SUMIFS(topmanager!$D:$D,topmanager!$C:$C,rs_nova!$A734,topmanager!$A:$A,rs_nova!I$2)</f>
        <v>0</v>
      </c>
      <c r="J734" s="50">
        <f>SUMIFS(topmanager!$D:$D,topmanager!$C:$C,rs_nova!$A734,topmanager!$A:$A,rs_nova!J$2)</f>
        <v>0</v>
      </c>
      <c r="K734" s="50">
        <f>SUMIFS(topmanager!$D:$D,topmanager!$C:$C,rs_nova!$A734,topmanager!$A:$A,rs_nova!K$2)+SUMIFS(topmanager!$D:$D,topmanager!$C:$C,rs_nova!$A734,topmanager!$A:$A,911)</f>
        <v>0</v>
      </c>
      <c r="L734" s="50">
        <f>SUMIFS(topmanager!$D:$D,topmanager!$C:$C,rs_nova!$A734,topmanager!$A:$A,rs_nova!L$2)</f>
        <v>0</v>
      </c>
      <c r="M734" s="50">
        <f>SUMIFS(topmanager!$D:$D,topmanager!$C:$C,rs_nova!$A734,topmanager!$A:$A,rs_nova!M$2)+SUMIFS(topmanager!$D:$D,topmanager!$C:$C,rs_nova!$A734,topmanager!$A:$A,908)+SUMIFS(topmanager!$D:$D,topmanager!$C:$C,rs_nova!$A734,topmanager!$A:$A,550)</f>
        <v>0</v>
      </c>
      <c r="N734" s="50">
        <f>SUMIFS(topmanager!$D:$D,topmanager!$C:$C,rs_nova!$A734,topmanager!$A:$A,rs_nova!N$2)</f>
        <v>0</v>
      </c>
      <c r="O734" s="51">
        <f t="shared" si="171"/>
        <v>0</v>
      </c>
      <c r="P734" s="50">
        <f>IFERROR(VLOOKUP($A734,total!$B$4:$AW$437,27,0),0)</f>
        <v>0</v>
      </c>
      <c r="Q734" s="50">
        <f>IFERROR(VLOOKUP($A734,total!$B$4:$AW$437,21,0),0)</f>
        <v>0</v>
      </c>
      <c r="R734" s="50">
        <f>IFERROR(VLOOKUP($A734,total!$B$4:$AW$437,25,0),0)+IFERROR(VLOOKUP($A734,total!$B$4:$AW$437,36,0),0)</f>
        <v>0</v>
      </c>
      <c r="S734" s="50">
        <f>IFERROR(VLOOKUP(A734,gympass!$A$2:$F$148,6,0),0)</f>
        <v>0</v>
      </c>
      <c r="T734" s="50">
        <f>IFERROR(VLOOKUP($A734,total!$B$4:$AW$437,42,0),0)</f>
        <v>0</v>
      </c>
      <c r="U734" s="50">
        <f>IFERROR(VLOOKUP($A734,total!$B$4:$AW$437,32,0),0)</f>
        <v>0</v>
      </c>
      <c r="V734" s="50">
        <f>IFERROR(VLOOKUP($A734,total!$B$4:$AW$437,28,0),0)</f>
        <v>0</v>
      </c>
      <c r="W734" s="50">
        <f>IFERROR(VLOOKUP($A734,total!$B$4:$AX$437,49,0),0)</f>
        <v>0</v>
      </c>
      <c r="X734" s="50"/>
      <c r="Y734" s="50">
        <f>IFERROR(VLOOKUP(A734,#REF!,4,0),0)</f>
        <v>0</v>
      </c>
      <c r="Z734" s="50">
        <f>IFERROR(VLOOKUP(B734,#REF!,8,0),0)</f>
        <v>0</v>
      </c>
      <c r="AA734" s="50">
        <f>IFERROR(VLOOKUP($A734,total!$B$4:$AW$437,45,0),0)</f>
        <v>0</v>
      </c>
      <c r="AB734" s="50">
        <f>IFERROR(VLOOKUP($A734,total!$B$4:$AW$437,48,0),0)</f>
        <v>0</v>
      </c>
      <c r="AC734" s="50">
        <f>IFERROR(VLOOKUP($A734,total!$B$4:$AB$437,19,0),0)</f>
        <v>0</v>
      </c>
      <c r="AD734" s="50">
        <f>IFERROR(VLOOKUP($A734,total!$B$4:$AB$437,10,0),0)</f>
        <v>0</v>
      </c>
      <c r="AE734" s="50">
        <f>IFERROR(VLOOKUP($A734,total!$B$4:$AB$437,13,0),0)-SUMIFS(topmanager!$D:$D,topmanager!$C:$C,rs_nova!$A738,topmanager!$A:$A,856)</f>
        <v>0</v>
      </c>
      <c r="AF734" s="50">
        <f>IFERROR(VLOOKUP($A734,total!$B$4:$AB$437,16,0),0)</f>
        <v>0</v>
      </c>
      <c r="AG734" s="50">
        <f>IFERROR(VLOOKUP($A734,total!$B$4:$AB$437,7,0),0)</f>
        <v>0</v>
      </c>
      <c r="AH734" s="50">
        <f>IFERROR(VLOOKUP($A734,total!$B$4:$AD$437,29,0),0)</f>
        <v>0</v>
      </c>
      <c r="AI734" s="50">
        <f>IFERROR(VLOOKUP(A734,total!$B$4:$AN$437,39,0),0)</f>
        <v>0</v>
      </c>
      <c r="AJ734" s="51">
        <f t="shared" si="172"/>
        <v>0</v>
      </c>
      <c r="AK734" s="50">
        <f t="shared" si="173"/>
        <v>0</v>
      </c>
      <c r="AL734" s="50">
        <f t="shared" si="174"/>
        <v>0</v>
      </c>
      <c r="AM734" s="50">
        <f t="shared" si="175"/>
        <v>0</v>
      </c>
      <c r="AN734" s="50" t="e">
        <f t="shared" si="184"/>
        <v>#REF!</v>
      </c>
      <c r="AO734" s="50" t="e">
        <f t="shared" si="184"/>
        <v>#REF!</v>
      </c>
      <c r="AP734" s="50" t="e">
        <f t="shared" si="184"/>
        <v>#REF!</v>
      </c>
      <c r="AQ734" s="50">
        <f>IFERROR(VLOOKUP(TEXT($A734,"000000"),[6]Página1!$A$8:$S$801,13,FALSE),0)</f>
        <v>0</v>
      </c>
      <c r="AR734" s="50">
        <f>IFERROR(VLOOKUP(TEXT($A734,"000000"),[6]Página1!$A$8:$S$801,16,FALSE),0)</f>
        <v>0</v>
      </c>
      <c r="AS734" s="50">
        <f>IFERROR(VLOOKUP(TEXT($A734,"000000"),[6]Página1!$A$8:$S$801,19,FALSE),0)</f>
        <v>0</v>
      </c>
      <c r="AT734" s="50">
        <f>IFERROR(VLOOKUP(TEXT($A734,"000000"),[7]Página1!$A$8:$R$814,12,FALSE),0)</f>
        <v>0</v>
      </c>
      <c r="AU734" s="50">
        <f>IFERROR(VLOOKUP(TEXT($A734,"000000"),[7]Página1!$A$8:$R$814,15,FALSE),0)</f>
        <v>0</v>
      </c>
      <c r="AV734" s="50">
        <f>IFERROR(VLOOKUP(TEXT($A734,"000000"),[7]Página1!$A$8:$R$814,18,FALSE),0)</f>
        <v>0</v>
      </c>
      <c r="AW734" s="50"/>
      <c r="AX734" s="51" t="e">
        <f t="shared" si="176"/>
        <v>#REF!</v>
      </c>
      <c r="AY734" s="51" t="e">
        <f t="shared" si="177"/>
        <v>#REF!</v>
      </c>
      <c r="AZ734" s="51" t="e">
        <f t="shared" si="178"/>
        <v>#REF!</v>
      </c>
      <c r="BA734" s="51" t="e">
        <f t="shared" si="179"/>
        <v>#REF!</v>
      </c>
      <c r="BB734" s="51">
        <f t="shared" si="180"/>
        <v>0</v>
      </c>
      <c r="BC734" s="51" t="e">
        <f t="shared" si="181"/>
        <v>#REF!</v>
      </c>
      <c r="BD734" s="51">
        <f t="shared" si="182"/>
        <v>0</v>
      </c>
      <c r="BE734" s="51">
        <f>IFERROR(VLOOKUP(A734,salario!A$2:P$91,11,FALSE),0)</f>
        <v>0</v>
      </c>
      <c r="BF734" s="51">
        <f>SUMIFS(topmanager!$D:$D,topmanager!$C:$C,rs_nova!$A734,topmanager!$A:$A,rs_nova!BF$2)</f>
        <v>0</v>
      </c>
      <c r="BG734" s="51">
        <f>SUMIFS(topmanager!$D:$D,topmanager!$C:$C,rs_nova!$A734,topmanager!$A:$A,rs_nova!BG$2)</f>
        <v>0</v>
      </c>
      <c r="BH734" s="51">
        <f>SUMIFS(topmanager!$D:$D,topmanager!$C:$C,rs_nova!$A734,topmanager!$A:$A,rs_nova!BH$2)</f>
        <v>0</v>
      </c>
      <c r="BI734" s="51">
        <f>SUMIFS(topmanager!$D:$D,topmanager!$C:$C,rs_nova!$A734,topmanager!$A:$A,rs_nova!BI$2)</f>
        <v>0</v>
      </c>
      <c r="BJ734" s="51">
        <f>SUMIFS(topmanager!$D:$D,topmanager!$C:$C,rs_nova!$A734,topmanager!$A:$A,rs_nova!BJ$2)+SUMIFS(topmanager!$D:$D,topmanager!$C:$C,rs_nova!$A734,topmanager!$A:$A,rs_nova!BJ$2+1)</f>
        <v>0</v>
      </c>
      <c r="BK734" s="51">
        <f>IFERROR(VLOOKUP(A734,[8]ferias!$C$4:$G$100,5,FALSE),0)</f>
        <v>0</v>
      </c>
      <c r="BL734" s="51">
        <f>SUMIFS(topmanager!$D:$D,topmanager!$C:$C,rs_nova!$A734,topmanager!$A:$A,rs_nova!BL$2)</f>
        <v>0</v>
      </c>
      <c r="BM734" s="51">
        <f>SUMIFS(topmanager!$D:$D,topmanager!$C:$C,rs_nova!$A734,topmanager!$A:$A,rs_nova!BM$2)+SUMIFS(topmanager!$D:$D,topmanager!$C:$C,rs_nova!$A738,topmanager!$A:$A,151)</f>
        <v>0</v>
      </c>
      <c r="BN734" s="51">
        <f t="shared" si="183"/>
        <v>0</v>
      </c>
    </row>
    <row r="735" spans="1:66">
      <c r="A735" s="47" t="e">
        <f>total!#REF!</f>
        <v>#REF!</v>
      </c>
      <c r="B735" s="47">
        <f t="shared" si="170"/>
        <v>0</v>
      </c>
      <c r="C735" s="48" t="e">
        <f>total!#REF!</f>
        <v>#REF!</v>
      </c>
      <c r="D735" s="49" t="str">
        <f>IFERROR(VLOOKUP(A735,salario!A$3:J$32,10,FALSE),"")</f>
        <v/>
      </c>
      <c r="E735" s="49" t="str">
        <f>IFERROR(IF(VLOOKUP(A735,salario!A$3:O$32,15,FALSE)="","",VLOOKUP(A735,salario!A$3:O$32,15,FALSE)),"")</f>
        <v/>
      </c>
      <c r="F735" s="47" t="str">
        <f>IFERROR(VLOOKUP(A735,[5]base_pessoal!$B$2:$P$1504,13,FALSE),"")</f>
        <v/>
      </c>
      <c r="G735" s="50">
        <f>IFERROR(VLOOKUP(A735,salario!A$2:P$91,11,FALSE),0)*B735/30</f>
        <v>0</v>
      </c>
      <c r="H735" s="50">
        <f>SUMIFS(topmanager!$D:$D,topmanager!$C:$C,rs_nova!$A735,topmanager!$A:$A,rs_nova!H$2)+SUMIFS(topmanager!$D:$D,topmanager!$C:$C,rs_nova!$A735,topmanager!$A:$A,63)</f>
        <v>0</v>
      </c>
      <c r="I735" s="50">
        <f>-SUMIFS(topmanager!$D:$D,topmanager!$C:$C,rs_nova!$A735,topmanager!$A:$A,rs_nova!I$2)</f>
        <v>0</v>
      </c>
      <c r="J735" s="50">
        <f>SUMIFS(topmanager!$D:$D,topmanager!$C:$C,rs_nova!$A735,topmanager!$A:$A,rs_nova!J$2)</f>
        <v>0</v>
      </c>
      <c r="K735" s="50">
        <f>SUMIFS(topmanager!$D:$D,topmanager!$C:$C,rs_nova!$A735,topmanager!$A:$A,rs_nova!K$2)+SUMIFS(topmanager!$D:$D,topmanager!$C:$C,rs_nova!$A735,topmanager!$A:$A,911)</f>
        <v>0</v>
      </c>
      <c r="L735" s="50">
        <f>SUMIFS(topmanager!$D:$D,topmanager!$C:$C,rs_nova!$A735,topmanager!$A:$A,rs_nova!L$2)</f>
        <v>0</v>
      </c>
      <c r="M735" s="50">
        <f>SUMIFS(topmanager!$D:$D,topmanager!$C:$C,rs_nova!$A735,topmanager!$A:$A,rs_nova!M$2)+SUMIFS(topmanager!$D:$D,topmanager!$C:$C,rs_nova!$A735,topmanager!$A:$A,908)+SUMIFS(topmanager!$D:$D,topmanager!$C:$C,rs_nova!$A735,topmanager!$A:$A,550)</f>
        <v>0</v>
      </c>
      <c r="N735" s="50">
        <f>SUMIFS(topmanager!$D:$D,topmanager!$C:$C,rs_nova!$A735,topmanager!$A:$A,rs_nova!N$2)</f>
        <v>0</v>
      </c>
      <c r="O735" s="51">
        <f t="shared" si="171"/>
        <v>0</v>
      </c>
      <c r="P735" s="50">
        <f>IFERROR(VLOOKUP($A735,total!$B$4:$AW$437,27,0),0)</f>
        <v>0</v>
      </c>
      <c r="Q735" s="50">
        <f>IFERROR(VLOOKUP($A735,total!$B$4:$AW$437,21,0),0)</f>
        <v>0</v>
      </c>
      <c r="R735" s="50">
        <f>IFERROR(VLOOKUP($A735,total!$B$4:$AW$437,25,0),0)+IFERROR(VLOOKUP($A735,total!$B$4:$AW$437,36,0),0)</f>
        <v>0</v>
      </c>
      <c r="S735" s="50">
        <f>IFERROR(VLOOKUP(A735,gympass!$A$2:$F$148,6,0),0)</f>
        <v>0</v>
      </c>
      <c r="T735" s="50">
        <f>IFERROR(VLOOKUP($A735,total!$B$4:$AW$437,42,0),0)</f>
        <v>0</v>
      </c>
      <c r="U735" s="50">
        <f>IFERROR(VLOOKUP($A735,total!$B$4:$AW$437,32,0),0)</f>
        <v>0</v>
      </c>
      <c r="V735" s="50">
        <f>IFERROR(VLOOKUP($A735,total!$B$4:$AW$437,28,0),0)</f>
        <v>0</v>
      </c>
      <c r="W735" s="50">
        <f>IFERROR(VLOOKUP($A735,total!$B$4:$AX$437,49,0),0)</f>
        <v>0</v>
      </c>
      <c r="X735" s="50"/>
      <c r="Y735" s="50">
        <f>IFERROR(VLOOKUP(A735,#REF!,4,0),0)</f>
        <v>0</v>
      </c>
      <c r="Z735" s="50">
        <f>IFERROR(VLOOKUP(B735,#REF!,8,0),0)</f>
        <v>0</v>
      </c>
      <c r="AA735" s="50">
        <f>IFERROR(VLOOKUP($A735,total!$B$4:$AW$437,45,0),0)</f>
        <v>0</v>
      </c>
      <c r="AB735" s="50">
        <f>IFERROR(VLOOKUP($A735,total!$B$4:$AW$437,48,0),0)</f>
        <v>0</v>
      </c>
      <c r="AC735" s="50">
        <f>IFERROR(VLOOKUP($A735,total!$B$4:$AB$437,19,0),0)</f>
        <v>0</v>
      </c>
      <c r="AD735" s="50">
        <f>IFERROR(VLOOKUP($A735,total!$B$4:$AB$437,10,0),0)</f>
        <v>0</v>
      </c>
      <c r="AE735" s="50">
        <f>IFERROR(VLOOKUP($A735,total!$B$4:$AB$437,13,0),0)-SUMIFS(topmanager!$D:$D,topmanager!$C:$C,rs_nova!$A739,topmanager!$A:$A,856)</f>
        <v>0</v>
      </c>
      <c r="AF735" s="50">
        <f>IFERROR(VLOOKUP($A735,total!$B$4:$AB$437,16,0),0)</f>
        <v>0</v>
      </c>
      <c r="AG735" s="50">
        <f>IFERROR(VLOOKUP($A735,total!$B$4:$AB$437,7,0),0)</f>
        <v>0</v>
      </c>
      <c r="AH735" s="50">
        <f>IFERROR(VLOOKUP($A735,total!$B$4:$AD$437,29,0),0)</f>
        <v>0</v>
      </c>
      <c r="AI735" s="50">
        <f>IFERROR(VLOOKUP(A735,total!$B$4:$AN$437,39,0),0)</f>
        <v>0</v>
      </c>
      <c r="AJ735" s="51">
        <f t="shared" si="172"/>
        <v>0</v>
      </c>
      <c r="AK735" s="50">
        <f t="shared" si="173"/>
        <v>0</v>
      </c>
      <c r="AL735" s="50">
        <f t="shared" si="174"/>
        <v>0</v>
      </c>
      <c r="AM735" s="50">
        <f t="shared" si="175"/>
        <v>0</v>
      </c>
      <c r="AN735" s="50" t="e">
        <f t="shared" si="184"/>
        <v>#REF!</v>
      </c>
      <c r="AO735" s="50" t="e">
        <f t="shared" si="184"/>
        <v>#REF!</v>
      </c>
      <c r="AP735" s="50" t="e">
        <f t="shared" si="184"/>
        <v>#REF!</v>
      </c>
      <c r="AQ735" s="50">
        <f>IFERROR(VLOOKUP(TEXT($A735,"000000"),[6]Página1!$A$8:$S$801,13,FALSE),0)</f>
        <v>0</v>
      </c>
      <c r="AR735" s="50">
        <f>IFERROR(VLOOKUP(TEXT($A735,"000000"),[6]Página1!$A$8:$S$801,16,FALSE),0)</f>
        <v>0</v>
      </c>
      <c r="AS735" s="50">
        <f>IFERROR(VLOOKUP(TEXT($A735,"000000"),[6]Página1!$A$8:$S$801,19,FALSE),0)</f>
        <v>0</v>
      </c>
      <c r="AT735" s="50">
        <f>IFERROR(VLOOKUP(TEXT($A735,"000000"),[7]Página1!$A$8:$R$814,12,FALSE),0)</f>
        <v>0</v>
      </c>
      <c r="AU735" s="50">
        <f>IFERROR(VLOOKUP(TEXT($A735,"000000"),[7]Página1!$A$8:$R$814,15,FALSE),0)</f>
        <v>0</v>
      </c>
      <c r="AV735" s="50">
        <f>IFERROR(VLOOKUP(TEXT($A735,"000000"),[7]Página1!$A$8:$R$814,18,FALSE),0)</f>
        <v>0</v>
      </c>
      <c r="AW735" s="50"/>
      <c r="AX735" s="51" t="e">
        <f t="shared" si="176"/>
        <v>#REF!</v>
      </c>
      <c r="AY735" s="51" t="e">
        <f t="shared" si="177"/>
        <v>#REF!</v>
      </c>
      <c r="AZ735" s="51" t="e">
        <f t="shared" si="178"/>
        <v>#REF!</v>
      </c>
      <c r="BA735" s="51" t="e">
        <f t="shared" si="179"/>
        <v>#REF!</v>
      </c>
      <c r="BB735" s="51">
        <f t="shared" si="180"/>
        <v>0</v>
      </c>
      <c r="BC735" s="51" t="e">
        <f t="shared" si="181"/>
        <v>#REF!</v>
      </c>
      <c r="BD735" s="51">
        <f t="shared" si="182"/>
        <v>0</v>
      </c>
      <c r="BE735" s="51">
        <f>IFERROR(VLOOKUP(A735,salario!A$2:P$91,11,FALSE),0)</f>
        <v>0</v>
      </c>
      <c r="BF735" s="51">
        <f>SUMIFS(topmanager!$D:$D,topmanager!$C:$C,rs_nova!$A735,topmanager!$A:$A,rs_nova!BF$2)</f>
        <v>0</v>
      </c>
      <c r="BG735" s="51">
        <f>SUMIFS(topmanager!$D:$D,topmanager!$C:$C,rs_nova!$A735,topmanager!$A:$A,rs_nova!BG$2)</f>
        <v>0</v>
      </c>
      <c r="BH735" s="51">
        <f>SUMIFS(topmanager!$D:$D,topmanager!$C:$C,rs_nova!$A735,topmanager!$A:$A,rs_nova!BH$2)</f>
        <v>0</v>
      </c>
      <c r="BI735" s="51">
        <f>SUMIFS(topmanager!$D:$D,topmanager!$C:$C,rs_nova!$A735,topmanager!$A:$A,rs_nova!BI$2)</f>
        <v>0</v>
      </c>
      <c r="BJ735" s="51">
        <f>SUMIFS(topmanager!$D:$D,topmanager!$C:$C,rs_nova!$A735,topmanager!$A:$A,rs_nova!BJ$2)+SUMIFS(topmanager!$D:$D,topmanager!$C:$C,rs_nova!$A735,topmanager!$A:$A,rs_nova!BJ$2+1)</f>
        <v>0</v>
      </c>
      <c r="BK735" s="51">
        <f>IFERROR(VLOOKUP(A735,[8]ferias!$C$4:$G$100,5,FALSE),0)</f>
        <v>0</v>
      </c>
      <c r="BL735" s="51">
        <f>SUMIFS(topmanager!$D:$D,topmanager!$C:$C,rs_nova!$A735,topmanager!$A:$A,rs_nova!BL$2)</f>
        <v>0</v>
      </c>
      <c r="BM735" s="51">
        <f>SUMIFS(topmanager!$D:$D,topmanager!$C:$C,rs_nova!$A735,topmanager!$A:$A,rs_nova!BM$2)+SUMIFS(topmanager!$D:$D,topmanager!$C:$C,rs_nova!$A739,topmanager!$A:$A,151)</f>
        <v>0</v>
      </c>
      <c r="BN735" s="51">
        <f t="shared" si="183"/>
        <v>0</v>
      </c>
    </row>
    <row r="736" spans="1:66">
      <c r="A736" s="47" t="e">
        <f>total!#REF!</f>
        <v>#REF!</v>
      </c>
      <c r="B736" s="47">
        <f t="shared" si="170"/>
        <v>0</v>
      </c>
      <c r="C736" s="48" t="e">
        <f>total!#REF!</f>
        <v>#REF!</v>
      </c>
      <c r="D736" s="49" t="str">
        <f>IFERROR(VLOOKUP(A736,salario!A$3:J$32,10,FALSE),"")</f>
        <v/>
      </c>
      <c r="E736" s="49" t="str">
        <f>IFERROR(IF(VLOOKUP(A736,salario!A$3:O$32,15,FALSE)="","",VLOOKUP(A736,salario!A$3:O$32,15,FALSE)),"")</f>
        <v/>
      </c>
      <c r="F736" s="47" t="str">
        <f>IFERROR(VLOOKUP(A736,[5]base_pessoal!$B$2:$P$1504,13,FALSE),"")</f>
        <v/>
      </c>
      <c r="G736" s="50">
        <f>IFERROR(VLOOKUP(A736,salario!A$2:P$91,11,FALSE),0)*B736/30</f>
        <v>0</v>
      </c>
      <c r="H736" s="50">
        <f>SUMIFS(topmanager!$D:$D,topmanager!$C:$C,rs_nova!$A736,topmanager!$A:$A,rs_nova!H$2)+SUMIFS(topmanager!$D:$D,topmanager!$C:$C,rs_nova!$A736,topmanager!$A:$A,63)</f>
        <v>0</v>
      </c>
      <c r="I736" s="50">
        <f>-SUMIFS(topmanager!$D:$D,topmanager!$C:$C,rs_nova!$A736,topmanager!$A:$A,rs_nova!I$2)</f>
        <v>0</v>
      </c>
      <c r="J736" s="50">
        <f>SUMIFS(topmanager!$D:$D,topmanager!$C:$C,rs_nova!$A736,topmanager!$A:$A,rs_nova!J$2)</f>
        <v>0</v>
      </c>
      <c r="K736" s="50">
        <f>SUMIFS(topmanager!$D:$D,topmanager!$C:$C,rs_nova!$A736,topmanager!$A:$A,rs_nova!K$2)+SUMIFS(topmanager!$D:$D,topmanager!$C:$C,rs_nova!$A736,topmanager!$A:$A,911)</f>
        <v>0</v>
      </c>
      <c r="L736" s="50">
        <f>SUMIFS(topmanager!$D:$D,topmanager!$C:$C,rs_nova!$A736,topmanager!$A:$A,rs_nova!L$2)</f>
        <v>0</v>
      </c>
      <c r="M736" s="50">
        <f>SUMIFS(topmanager!$D:$D,topmanager!$C:$C,rs_nova!$A736,topmanager!$A:$A,rs_nova!M$2)+SUMIFS(topmanager!$D:$D,topmanager!$C:$C,rs_nova!$A736,topmanager!$A:$A,908)+SUMIFS(topmanager!$D:$D,topmanager!$C:$C,rs_nova!$A736,topmanager!$A:$A,550)</f>
        <v>0</v>
      </c>
      <c r="N736" s="50">
        <f>SUMIFS(topmanager!$D:$D,topmanager!$C:$C,rs_nova!$A736,topmanager!$A:$A,rs_nova!N$2)</f>
        <v>0</v>
      </c>
      <c r="O736" s="51">
        <f t="shared" si="171"/>
        <v>0</v>
      </c>
      <c r="P736" s="50">
        <f>IFERROR(VLOOKUP($A736,total!$B$4:$AW$437,27,0),0)</f>
        <v>0</v>
      </c>
      <c r="Q736" s="50">
        <f>IFERROR(VLOOKUP($A736,total!$B$4:$AW$437,21,0),0)</f>
        <v>0</v>
      </c>
      <c r="R736" s="50">
        <f>IFERROR(VLOOKUP($A736,total!$B$4:$AW$437,25,0),0)+IFERROR(VLOOKUP($A736,total!$B$4:$AW$437,36,0),0)</f>
        <v>0</v>
      </c>
      <c r="S736" s="50">
        <f>IFERROR(VLOOKUP(A736,gympass!$A$2:$F$148,6,0),0)</f>
        <v>0</v>
      </c>
      <c r="T736" s="50">
        <f>IFERROR(VLOOKUP($A736,total!$B$4:$AW$437,42,0),0)</f>
        <v>0</v>
      </c>
      <c r="U736" s="50">
        <f>IFERROR(VLOOKUP($A736,total!$B$4:$AW$437,32,0),0)</f>
        <v>0</v>
      </c>
      <c r="V736" s="50">
        <f>IFERROR(VLOOKUP($A736,total!$B$4:$AW$437,28,0),0)</f>
        <v>0</v>
      </c>
      <c r="W736" s="50">
        <f>IFERROR(VLOOKUP($A736,total!$B$4:$AX$437,49,0),0)</f>
        <v>0</v>
      </c>
      <c r="X736" s="50"/>
      <c r="Y736" s="50">
        <f>IFERROR(VLOOKUP(A736,#REF!,4,0),0)</f>
        <v>0</v>
      </c>
      <c r="Z736" s="50">
        <f>IFERROR(VLOOKUP(B736,#REF!,8,0),0)</f>
        <v>0</v>
      </c>
      <c r="AA736" s="50">
        <f>IFERROR(VLOOKUP($A736,total!$B$4:$AW$437,45,0),0)</f>
        <v>0</v>
      </c>
      <c r="AB736" s="50">
        <f>IFERROR(VLOOKUP($A736,total!$B$4:$AW$437,48,0),0)</f>
        <v>0</v>
      </c>
      <c r="AC736" s="50">
        <f>IFERROR(VLOOKUP($A736,total!$B$4:$AB$437,19,0),0)</f>
        <v>0</v>
      </c>
      <c r="AD736" s="50">
        <f>IFERROR(VLOOKUP($A736,total!$B$4:$AB$437,10,0),0)</f>
        <v>0</v>
      </c>
      <c r="AE736" s="50">
        <f>IFERROR(VLOOKUP($A736,total!$B$4:$AB$437,13,0),0)-SUMIFS(topmanager!$D:$D,topmanager!$C:$C,rs_nova!$A740,topmanager!$A:$A,856)</f>
        <v>0</v>
      </c>
      <c r="AF736" s="50">
        <f>IFERROR(VLOOKUP($A736,total!$B$4:$AB$437,16,0),0)</f>
        <v>0</v>
      </c>
      <c r="AG736" s="50">
        <f>IFERROR(VLOOKUP($A736,total!$B$4:$AB$437,7,0),0)</f>
        <v>0</v>
      </c>
      <c r="AH736" s="50">
        <f>IFERROR(VLOOKUP($A736,total!$B$4:$AD$437,29,0),0)</f>
        <v>0</v>
      </c>
      <c r="AI736" s="50">
        <f>IFERROR(VLOOKUP(A736,total!$B$4:$AN$437,39,0),0)</f>
        <v>0</v>
      </c>
      <c r="AJ736" s="51">
        <f t="shared" si="172"/>
        <v>0</v>
      </c>
      <c r="AK736" s="50">
        <f t="shared" si="173"/>
        <v>0</v>
      </c>
      <c r="AL736" s="50">
        <f t="shared" si="174"/>
        <v>0</v>
      </c>
      <c r="AM736" s="50">
        <f t="shared" si="175"/>
        <v>0</v>
      </c>
      <c r="AN736" s="50" t="e">
        <f t="shared" si="184"/>
        <v>#REF!</v>
      </c>
      <c r="AO736" s="50" t="e">
        <f t="shared" si="184"/>
        <v>#REF!</v>
      </c>
      <c r="AP736" s="50" t="e">
        <f t="shared" si="184"/>
        <v>#REF!</v>
      </c>
      <c r="AQ736" s="50">
        <f>IFERROR(VLOOKUP(TEXT($A736,"000000"),[6]Página1!$A$8:$S$801,13,FALSE),0)</f>
        <v>0</v>
      </c>
      <c r="AR736" s="50">
        <f>IFERROR(VLOOKUP(TEXT($A736,"000000"),[6]Página1!$A$8:$S$801,16,FALSE),0)</f>
        <v>0</v>
      </c>
      <c r="AS736" s="50">
        <f>IFERROR(VLOOKUP(TEXT($A736,"000000"),[6]Página1!$A$8:$S$801,19,FALSE),0)</f>
        <v>0</v>
      </c>
      <c r="AT736" s="50">
        <f>IFERROR(VLOOKUP(TEXT($A736,"000000"),[7]Página1!$A$8:$R$814,12,FALSE),0)</f>
        <v>0</v>
      </c>
      <c r="AU736" s="50">
        <f>IFERROR(VLOOKUP(TEXT($A736,"000000"),[7]Página1!$A$8:$R$814,15,FALSE),0)</f>
        <v>0</v>
      </c>
      <c r="AV736" s="50">
        <f>IFERROR(VLOOKUP(TEXT($A736,"000000"),[7]Página1!$A$8:$R$814,18,FALSE),0)</f>
        <v>0</v>
      </c>
      <c r="AW736" s="50"/>
      <c r="AX736" s="51" t="e">
        <f t="shared" si="176"/>
        <v>#REF!</v>
      </c>
      <c r="AY736" s="51" t="e">
        <f t="shared" si="177"/>
        <v>#REF!</v>
      </c>
      <c r="AZ736" s="51" t="e">
        <f t="shared" si="178"/>
        <v>#REF!</v>
      </c>
      <c r="BA736" s="51" t="e">
        <f t="shared" si="179"/>
        <v>#REF!</v>
      </c>
      <c r="BB736" s="51">
        <f t="shared" si="180"/>
        <v>0</v>
      </c>
      <c r="BC736" s="51" t="e">
        <f t="shared" si="181"/>
        <v>#REF!</v>
      </c>
      <c r="BD736" s="51">
        <f t="shared" si="182"/>
        <v>0</v>
      </c>
      <c r="BE736" s="51">
        <f>IFERROR(VLOOKUP(A736,salario!A$2:P$91,11,FALSE),0)</f>
        <v>0</v>
      </c>
      <c r="BF736" s="51">
        <f>SUMIFS(topmanager!$D:$D,topmanager!$C:$C,rs_nova!$A736,topmanager!$A:$A,rs_nova!BF$2)</f>
        <v>0</v>
      </c>
      <c r="BG736" s="51">
        <f>SUMIFS(topmanager!$D:$D,topmanager!$C:$C,rs_nova!$A736,topmanager!$A:$A,rs_nova!BG$2)</f>
        <v>0</v>
      </c>
      <c r="BH736" s="51">
        <f>SUMIFS(topmanager!$D:$D,topmanager!$C:$C,rs_nova!$A736,topmanager!$A:$A,rs_nova!BH$2)</f>
        <v>0</v>
      </c>
      <c r="BI736" s="51">
        <f>SUMIFS(topmanager!$D:$D,topmanager!$C:$C,rs_nova!$A736,topmanager!$A:$A,rs_nova!BI$2)</f>
        <v>0</v>
      </c>
      <c r="BJ736" s="51">
        <f>SUMIFS(topmanager!$D:$D,topmanager!$C:$C,rs_nova!$A736,topmanager!$A:$A,rs_nova!BJ$2)+SUMIFS(topmanager!$D:$D,topmanager!$C:$C,rs_nova!$A736,topmanager!$A:$A,rs_nova!BJ$2+1)</f>
        <v>0</v>
      </c>
      <c r="BK736" s="51">
        <f>IFERROR(VLOOKUP(A736,[8]ferias!$C$4:$G$100,5,FALSE),0)</f>
        <v>0</v>
      </c>
      <c r="BL736" s="51">
        <f>SUMIFS(topmanager!$D:$D,topmanager!$C:$C,rs_nova!$A736,topmanager!$A:$A,rs_nova!BL$2)</f>
        <v>0</v>
      </c>
      <c r="BM736" s="51">
        <f>SUMIFS(topmanager!$D:$D,topmanager!$C:$C,rs_nova!$A736,topmanager!$A:$A,rs_nova!BM$2)+SUMIFS(topmanager!$D:$D,topmanager!$C:$C,rs_nova!$A740,topmanager!$A:$A,151)</f>
        <v>0</v>
      </c>
      <c r="BN736" s="51">
        <f t="shared" si="183"/>
        <v>0</v>
      </c>
    </row>
    <row r="737" spans="1:66">
      <c r="A737" s="47" t="e">
        <f>total!#REF!</f>
        <v>#REF!</v>
      </c>
      <c r="B737" s="47">
        <f t="shared" si="170"/>
        <v>0</v>
      </c>
      <c r="C737" s="48" t="e">
        <f>total!#REF!</f>
        <v>#REF!</v>
      </c>
      <c r="D737" s="49" t="str">
        <f>IFERROR(VLOOKUP(A737,salario!A$3:J$32,10,FALSE),"")</f>
        <v/>
      </c>
      <c r="E737" s="49" t="str">
        <f>IFERROR(IF(VLOOKUP(A737,salario!A$3:O$32,15,FALSE)="","",VLOOKUP(A737,salario!A$3:O$32,15,FALSE)),"")</f>
        <v/>
      </c>
      <c r="F737" s="47" t="str">
        <f>IFERROR(VLOOKUP(A737,[5]base_pessoal!$B$2:$P$1504,13,FALSE),"")</f>
        <v/>
      </c>
      <c r="G737" s="50">
        <f>IFERROR(VLOOKUP(A737,salario!A$2:P$91,11,FALSE),0)*B737/30</f>
        <v>0</v>
      </c>
      <c r="H737" s="50">
        <f>SUMIFS(topmanager!$D:$D,topmanager!$C:$C,rs_nova!$A737,topmanager!$A:$A,rs_nova!H$2)+SUMIFS(topmanager!$D:$D,topmanager!$C:$C,rs_nova!$A737,topmanager!$A:$A,63)</f>
        <v>0</v>
      </c>
      <c r="I737" s="50">
        <f>-SUMIFS(topmanager!$D:$D,topmanager!$C:$C,rs_nova!$A737,topmanager!$A:$A,rs_nova!I$2)</f>
        <v>0</v>
      </c>
      <c r="J737" s="50">
        <f>SUMIFS(topmanager!$D:$D,topmanager!$C:$C,rs_nova!$A737,topmanager!$A:$A,rs_nova!J$2)</f>
        <v>0</v>
      </c>
      <c r="K737" s="50">
        <f>SUMIFS(topmanager!$D:$D,topmanager!$C:$C,rs_nova!$A737,topmanager!$A:$A,rs_nova!K$2)+SUMIFS(topmanager!$D:$D,topmanager!$C:$C,rs_nova!$A737,topmanager!$A:$A,911)</f>
        <v>0</v>
      </c>
      <c r="L737" s="50">
        <f>SUMIFS(topmanager!$D:$D,topmanager!$C:$C,rs_nova!$A737,topmanager!$A:$A,rs_nova!L$2)</f>
        <v>0</v>
      </c>
      <c r="M737" s="50">
        <f>SUMIFS(topmanager!$D:$D,topmanager!$C:$C,rs_nova!$A737,topmanager!$A:$A,rs_nova!M$2)+SUMIFS(topmanager!$D:$D,topmanager!$C:$C,rs_nova!$A737,topmanager!$A:$A,908)+SUMIFS(topmanager!$D:$D,topmanager!$C:$C,rs_nova!$A737,topmanager!$A:$A,550)</f>
        <v>0</v>
      </c>
      <c r="N737" s="50">
        <f>SUMIFS(topmanager!$D:$D,topmanager!$C:$C,rs_nova!$A737,topmanager!$A:$A,rs_nova!N$2)</f>
        <v>0</v>
      </c>
      <c r="O737" s="51">
        <f t="shared" si="171"/>
        <v>0</v>
      </c>
      <c r="P737" s="50">
        <f>IFERROR(VLOOKUP($A737,total!$B$4:$AW$437,27,0),0)</f>
        <v>0</v>
      </c>
      <c r="Q737" s="50">
        <f>IFERROR(VLOOKUP($A737,total!$B$4:$AW$437,21,0),0)</f>
        <v>0</v>
      </c>
      <c r="R737" s="50">
        <f>IFERROR(VLOOKUP($A737,total!$B$4:$AW$437,25,0),0)+IFERROR(VLOOKUP($A737,total!$B$4:$AW$437,36,0),0)</f>
        <v>0</v>
      </c>
      <c r="S737" s="50">
        <f>IFERROR(VLOOKUP(A737,gympass!$A$2:$F$148,6,0),0)</f>
        <v>0</v>
      </c>
      <c r="T737" s="50">
        <f>IFERROR(VLOOKUP($A737,total!$B$4:$AW$437,42,0),0)</f>
        <v>0</v>
      </c>
      <c r="U737" s="50">
        <f>IFERROR(VLOOKUP($A737,total!$B$4:$AW$437,32,0),0)</f>
        <v>0</v>
      </c>
      <c r="V737" s="50">
        <f>IFERROR(VLOOKUP($A737,total!$B$4:$AW$437,28,0),0)</f>
        <v>0</v>
      </c>
      <c r="W737" s="50">
        <f>IFERROR(VLOOKUP($A737,total!$B$4:$AX$437,49,0),0)</f>
        <v>0</v>
      </c>
      <c r="X737" s="50"/>
      <c r="Y737" s="50">
        <f>IFERROR(VLOOKUP(A737,#REF!,4,0),0)</f>
        <v>0</v>
      </c>
      <c r="Z737" s="50">
        <f>IFERROR(VLOOKUP(B737,#REF!,8,0),0)</f>
        <v>0</v>
      </c>
      <c r="AA737" s="50">
        <f>IFERROR(VLOOKUP($A737,total!$B$4:$AW$437,45,0),0)</f>
        <v>0</v>
      </c>
      <c r="AB737" s="50">
        <f>IFERROR(VLOOKUP($A737,total!$B$4:$AW$437,48,0),0)</f>
        <v>0</v>
      </c>
      <c r="AC737" s="50">
        <f>IFERROR(VLOOKUP($A737,total!$B$4:$AB$437,19,0),0)</f>
        <v>0</v>
      </c>
      <c r="AD737" s="50">
        <f>IFERROR(VLOOKUP($A737,total!$B$4:$AB$437,10,0),0)</f>
        <v>0</v>
      </c>
      <c r="AE737" s="50">
        <f>IFERROR(VLOOKUP($A737,total!$B$4:$AB$437,13,0),0)-SUMIFS(topmanager!$D:$D,topmanager!$C:$C,rs_nova!$A741,topmanager!$A:$A,856)</f>
        <v>0</v>
      </c>
      <c r="AF737" s="50">
        <f>IFERROR(VLOOKUP($A737,total!$B$4:$AB$437,16,0),0)</f>
        <v>0</v>
      </c>
      <c r="AG737" s="50">
        <f>IFERROR(VLOOKUP($A737,total!$B$4:$AB$437,7,0),0)</f>
        <v>0</v>
      </c>
      <c r="AH737" s="50">
        <f>IFERROR(VLOOKUP($A737,total!$B$4:$AD$437,29,0),0)</f>
        <v>0</v>
      </c>
      <c r="AI737" s="50">
        <f>IFERROR(VLOOKUP(A737,total!$B$4:$AN$437,39,0),0)</f>
        <v>0</v>
      </c>
      <c r="AJ737" s="51">
        <f t="shared" si="172"/>
        <v>0</v>
      </c>
      <c r="AK737" s="50">
        <f t="shared" si="173"/>
        <v>0</v>
      </c>
      <c r="AL737" s="50">
        <f t="shared" si="174"/>
        <v>0</v>
      </c>
      <c r="AM737" s="50">
        <f t="shared" si="175"/>
        <v>0</v>
      </c>
      <c r="AN737" s="50" t="e">
        <f t="shared" si="184"/>
        <v>#REF!</v>
      </c>
      <c r="AO737" s="50" t="e">
        <f t="shared" si="184"/>
        <v>#REF!</v>
      </c>
      <c r="AP737" s="50" t="e">
        <f t="shared" si="184"/>
        <v>#REF!</v>
      </c>
      <c r="AQ737" s="50">
        <f>IFERROR(VLOOKUP(TEXT($A737,"000000"),[6]Página1!$A$8:$S$801,13,FALSE),0)</f>
        <v>0</v>
      </c>
      <c r="AR737" s="50">
        <f>IFERROR(VLOOKUP(TEXT($A737,"000000"),[6]Página1!$A$8:$S$801,16,FALSE),0)</f>
        <v>0</v>
      </c>
      <c r="AS737" s="50">
        <f>IFERROR(VLOOKUP(TEXT($A737,"000000"),[6]Página1!$A$8:$S$801,19,FALSE),0)</f>
        <v>0</v>
      </c>
      <c r="AT737" s="50">
        <f>IFERROR(VLOOKUP(TEXT($A737,"000000"),[7]Página1!$A$8:$R$814,12,FALSE),0)</f>
        <v>0</v>
      </c>
      <c r="AU737" s="50">
        <f>IFERROR(VLOOKUP(TEXT($A737,"000000"),[7]Página1!$A$8:$R$814,15,FALSE),0)</f>
        <v>0</v>
      </c>
      <c r="AV737" s="50">
        <f>IFERROR(VLOOKUP(TEXT($A737,"000000"),[7]Página1!$A$8:$R$814,18,FALSE),0)</f>
        <v>0</v>
      </c>
      <c r="AW737" s="50"/>
      <c r="AX737" s="51" t="e">
        <f t="shared" si="176"/>
        <v>#REF!</v>
      </c>
      <c r="AY737" s="51" t="e">
        <f t="shared" si="177"/>
        <v>#REF!</v>
      </c>
      <c r="AZ737" s="51" t="e">
        <f t="shared" si="178"/>
        <v>#REF!</v>
      </c>
      <c r="BA737" s="51" t="e">
        <f t="shared" si="179"/>
        <v>#REF!</v>
      </c>
      <c r="BB737" s="51">
        <f t="shared" si="180"/>
        <v>0</v>
      </c>
      <c r="BC737" s="51" t="e">
        <f t="shared" si="181"/>
        <v>#REF!</v>
      </c>
      <c r="BD737" s="51">
        <f t="shared" si="182"/>
        <v>0</v>
      </c>
      <c r="BE737" s="51">
        <f>IFERROR(VLOOKUP(A737,salario!A$2:P$91,11,FALSE),0)</f>
        <v>0</v>
      </c>
      <c r="BF737" s="51">
        <f>SUMIFS(topmanager!$D:$D,topmanager!$C:$C,rs_nova!$A737,topmanager!$A:$A,rs_nova!BF$2)</f>
        <v>0</v>
      </c>
      <c r="BG737" s="51">
        <f>SUMIFS(topmanager!$D:$D,topmanager!$C:$C,rs_nova!$A737,topmanager!$A:$A,rs_nova!BG$2)</f>
        <v>0</v>
      </c>
      <c r="BH737" s="51">
        <f>SUMIFS(topmanager!$D:$D,topmanager!$C:$C,rs_nova!$A737,topmanager!$A:$A,rs_nova!BH$2)</f>
        <v>0</v>
      </c>
      <c r="BI737" s="51">
        <f>SUMIFS(topmanager!$D:$D,topmanager!$C:$C,rs_nova!$A737,topmanager!$A:$A,rs_nova!BI$2)</f>
        <v>0</v>
      </c>
      <c r="BJ737" s="51">
        <f>SUMIFS(topmanager!$D:$D,topmanager!$C:$C,rs_nova!$A737,topmanager!$A:$A,rs_nova!BJ$2)+SUMIFS(topmanager!$D:$D,topmanager!$C:$C,rs_nova!$A737,topmanager!$A:$A,rs_nova!BJ$2+1)</f>
        <v>0</v>
      </c>
      <c r="BK737" s="51">
        <f>IFERROR(VLOOKUP(A737,[8]ferias!$C$4:$G$100,5,FALSE),0)</f>
        <v>0</v>
      </c>
      <c r="BL737" s="51">
        <f>SUMIFS(topmanager!$D:$D,topmanager!$C:$C,rs_nova!$A737,topmanager!$A:$A,rs_nova!BL$2)</f>
        <v>0</v>
      </c>
      <c r="BM737" s="51">
        <f>SUMIFS(topmanager!$D:$D,topmanager!$C:$C,rs_nova!$A737,topmanager!$A:$A,rs_nova!BM$2)+SUMIFS(topmanager!$D:$D,topmanager!$C:$C,rs_nova!$A741,topmanager!$A:$A,151)</f>
        <v>0</v>
      </c>
      <c r="BN737" s="51">
        <f t="shared" si="183"/>
        <v>0</v>
      </c>
    </row>
    <row r="738" spans="1:66">
      <c r="A738" s="47" t="e">
        <f>total!#REF!</f>
        <v>#REF!</v>
      </c>
      <c r="B738" s="47">
        <f t="shared" si="170"/>
        <v>0</v>
      </c>
      <c r="C738" s="48" t="e">
        <f>total!#REF!</f>
        <v>#REF!</v>
      </c>
      <c r="D738" s="49" t="str">
        <f>IFERROR(VLOOKUP(A738,salario!A$3:J$32,10,FALSE),"")</f>
        <v/>
      </c>
      <c r="E738" s="49" t="str">
        <f>IFERROR(IF(VLOOKUP(A738,salario!A$3:O$32,15,FALSE)="","",VLOOKUP(A738,salario!A$3:O$32,15,FALSE)),"")</f>
        <v/>
      </c>
      <c r="F738" s="47" t="str">
        <f>IFERROR(VLOOKUP(A738,[5]base_pessoal!$B$2:$P$1504,13,FALSE),"")</f>
        <v/>
      </c>
      <c r="G738" s="50">
        <f>IFERROR(VLOOKUP(A738,salario!A$2:P$91,11,FALSE),0)*B738/30</f>
        <v>0</v>
      </c>
      <c r="H738" s="50">
        <f>SUMIFS(topmanager!$D:$D,topmanager!$C:$C,rs_nova!$A738,topmanager!$A:$A,rs_nova!H$2)+SUMIFS(topmanager!$D:$D,topmanager!$C:$C,rs_nova!$A738,topmanager!$A:$A,63)</f>
        <v>0</v>
      </c>
      <c r="I738" s="50">
        <f>-SUMIFS(topmanager!$D:$D,topmanager!$C:$C,rs_nova!$A738,topmanager!$A:$A,rs_nova!I$2)</f>
        <v>0</v>
      </c>
      <c r="J738" s="50">
        <f>SUMIFS(topmanager!$D:$D,topmanager!$C:$C,rs_nova!$A738,topmanager!$A:$A,rs_nova!J$2)</f>
        <v>0</v>
      </c>
      <c r="K738" s="50">
        <f>SUMIFS(topmanager!$D:$D,topmanager!$C:$C,rs_nova!$A738,topmanager!$A:$A,rs_nova!K$2)+SUMIFS(topmanager!$D:$D,topmanager!$C:$C,rs_nova!$A738,topmanager!$A:$A,911)</f>
        <v>0</v>
      </c>
      <c r="L738" s="50">
        <f>SUMIFS(topmanager!$D:$D,topmanager!$C:$C,rs_nova!$A738,topmanager!$A:$A,rs_nova!L$2)</f>
        <v>0</v>
      </c>
      <c r="M738" s="50">
        <f>SUMIFS(topmanager!$D:$D,topmanager!$C:$C,rs_nova!$A738,topmanager!$A:$A,rs_nova!M$2)+SUMIFS(topmanager!$D:$D,topmanager!$C:$C,rs_nova!$A738,topmanager!$A:$A,908)+SUMIFS(topmanager!$D:$D,topmanager!$C:$C,rs_nova!$A738,topmanager!$A:$A,550)</f>
        <v>0</v>
      </c>
      <c r="N738" s="50">
        <f>SUMIFS(topmanager!$D:$D,topmanager!$C:$C,rs_nova!$A738,topmanager!$A:$A,rs_nova!N$2)</f>
        <v>0</v>
      </c>
      <c r="O738" s="51">
        <f t="shared" si="171"/>
        <v>0</v>
      </c>
      <c r="P738" s="50">
        <f>IFERROR(VLOOKUP($A738,total!$B$4:$AW$437,27,0),0)</f>
        <v>0</v>
      </c>
      <c r="Q738" s="50">
        <f>IFERROR(VLOOKUP($A738,total!$B$4:$AW$437,21,0),0)</f>
        <v>0</v>
      </c>
      <c r="R738" s="50">
        <f>IFERROR(VLOOKUP($A738,total!$B$4:$AW$437,25,0),0)+IFERROR(VLOOKUP($A738,total!$B$4:$AW$437,36,0),0)</f>
        <v>0</v>
      </c>
      <c r="S738" s="50">
        <f>IFERROR(VLOOKUP(A738,gympass!$A$2:$F$148,6,0),0)</f>
        <v>0</v>
      </c>
      <c r="T738" s="50">
        <f>IFERROR(VLOOKUP($A738,total!$B$4:$AW$437,42,0),0)</f>
        <v>0</v>
      </c>
      <c r="U738" s="50">
        <f>IFERROR(VLOOKUP($A738,total!$B$4:$AW$437,32,0),0)</f>
        <v>0</v>
      </c>
      <c r="V738" s="50">
        <f>IFERROR(VLOOKUP($A738,total!$B$4:$AW$437,28,0),0)</f>
        <v>0</v>
      </c>
      <c r="W738" s="50">
        <f>IFERROR(VLOOKUP($A738,total!$B$4:$AX$437,49,0),0)</f>
        <v>0</v>
      </c>
      <c r="X738" s="50"/>
      <c r="Y738" s="50">
        <f>IFERROR(VLOOKUP(A738,#REF!,4,0),0)</f>
        <v>0</v>
      </c>
      <c r="Z738" s="50">
        <f>IFERROR(VLOOKUP(B738,#REF!,8,0),0)</f>
        <v>0</v>
      </c>
      <c r="AA738" s="50">
        <f>IFERROR(VLOOKUP($A738,total!$B$4:$AW$437,45,0),0)</f>
        <v>0</v>
      </c>
      <c r="AB738" s="50">
        <f>IFERROR(VLOOKUP($A738,total!$B$4:$AW$437,48,0),0)</f>
        <v>0</v>
      </c>
      <c r="AC738" s="50">
        <f>IFERROR(VLOOKUP($A738,total!$B$4:$AB$437,19,0),0)</f>
        <v>0</v>
      </c>
      <c r="AD738" s="50">
        <f>IFERROR(VLOOKUP($A738,total!$B$4:$AB$437,10,0),0)</f>
        <v>0</v>
      </c>
      <c r="AE738" s="50">
        <f>IFERROR(VLOOKUP($A738,total!$B$4:$AB$437,13,0),0)-SUMIFS(topmanager!$D:$D,topmanager!$C:$C,rs_nova!$A742,topmanager!$A:$A,856)</f>
        <v>0</v>
      </c>
      <c r="AF738" s="50">
        <f>IFERROR(VLOOKUP($A738,total!$B$4:$AB$437,16,0),0)</f>
        <v>0</v>
      </c>
      <c r="AG738" s="50">
        <f>IFERROR(VLOOKUP($A738,total!$B$4:$AB$437,7,0),0)</f>
        <v>0</v>
      </c>
      <c r="AH738" s="50">
        <f>IFERROR(VLOOKUP($A738,total!$B$4:$AD$437,29,0),0)</f>
        <v>0</v>
      </c>
      <c r="AI738" s="50">
        <f>IFERROR(VLOOKUP(A738,total!$B$4:$AN$437,39,0),0)</f>
        <v>0</v>
      </c>
      <c r="AJ738" s="51">
        <f t="shared" si="172"/>
        <v>0</v>
      </c>
      <c r="AK738" s="50">
        <f t="shared" si="173"/>
        <v>0</v>
      </c>
      <c r="AL738" s="50">
        <f t="shared" si="174"/>
        <v>0</v>
      </c>
      <c r="AM738" s="50">
        <f t="shared" si="175"/>
        <v>0</v>
      </c>
      <c r="AN738" s="50" t="e">
        <f t="shared" si="184"/>
        <v>#REF!</v>
      </c>
      <c r="AO738" s="50" t="e">
        <f t="shared" si="184"/>
        <v>#REF!</v>
      </c>
      <c r="AP738" s="50" t="e">
        <f t="shared" si="184"/>
        <v>#REF!</v>
      </c>
      <c r="AQ738" s="50">
        <f>IFERROR(VLOOKUP(TEXT($A738,"000000"),[6]Página1!$A$8:$S$801,13,FALSE),0)</f>
        <v>0</v>
      </c>
      <c r="AR738" s="50">
        <f>IFERROR(VLOOKUP(TEXT($A738,"000000"),[6]Página1!$A$8:$S$801,16,FALSE),0)</f>
        <v>0</v>
      </c>
      <c r="AS738" s="50">
        <f>IFERROR(VLOOKUP(TEXT($A738,"000000"),[6]Página1!$A$8:$S$801,19,FALSE),0)</f>
        <v>0</v>
      </c>
      <c r="AT738" s="50">
        <f>IFERROR(VLOOKUP(TEXT($A738,"000000"),[7]Página1!$A$8:$R$814,12,FALSE),0)</f>
        <v>0</v>
      </c>
      <c r="AU738" s="50">
        <f>IFERROR(VLOOKUP(TEXT($A738,"000000"),[7]Página1!$A$8:$R$814,15,FALSE),0)</f>
        <v>0</v>
      </c>
      <c r="AV738" s="50">
        <f>IFERROR(VLOOKUP(TEXT($A738,"000000"),[7]Página1!$A$8:$R$814,18,FALSE),0)</f>
        <v>0</v>
      </c>
      <c r="AW738" s="50"/>
      <c r="AX738" s="51" t="e">
        <f t="shared" si="176"/>
        <v>#REF!</v>
      </c>
      <c r="AY738" s="51" t="e">
        <f t="shared" si="177"/>
        <v>#REF!</v>
      </c>
      <c r="AZ738" s="51" t="e">
        <f t="shared" si="178"/>
        <v>#REF!</v>
      </c>
      <c r="BA738" s="51" t="e">
        <f t="shared" si="179"/>
        <v>#REF!</v>
      </c>
      <c r="BB738" s="51">
        <f t="shared" si="180"/>
        <v>0</v>
      </c>
      <c r="BC738" s="51" t="e">
        <f t="shared" si="181"/>
        <v>#REF!</v>
      </c>
      <c r="BD738" s="51">
        <f t="shared" si="182"/>
        <v>0</v>
      </c>
      <c r="BE738" s="51">
        <f>IFERROR(VLOOKUP(A738,salario!A$2:P$91,11,FALSE),0)</f>
        <v>0</v>
      </c>
      <c r="BF738" s="51">
        <f>SUMIFS(topmanager!$D:$D,topmanager!$C:$C,rs_nova!$A738,topmanager!$A:$A,rs_nova!BF$2)</f>
        <v>0</v>
      </c>
      <c r="BG738" s="51">
        <f>SUMIFS(topmanager!$D:$D,topmanager!$C:$C,rs_nova!$A738,topmanager!$A:$A,rs_nova!BG$2)</f>
        <v>0</v>
      </c>
      <c r="BH738" s="51">
        <f>SUMIFS(topmanager!$D:$D,topmanager!$C:$C,rs_nova!$A738,topmanager!$A:$A,rs_nova!BH$2)</f>
        <v>0</v>
      </c>
      <c r="BI738" s="51">
        <f>SUMIFS(topmanager!$D:$D,topmanager!$C:$C,rs_nova!$A738,topmanager!$A:$A,rs_nova!BI$2)</f>
        <v>0</v>
      </c>
      <c r="BJ738" s="51">
        <f>SUMIFS(topmanager!$D:$D,topmanager!$C:$C,rs_nova!$A738,topmanager!$A:$A,rs_nova!BJ$2)+SUMIFS(topmanager!$D:$D,topmanager!$C:$C,rs_nova!$A738,topmanager!$A:$A,rs_nova!BJ$2+1)</f>
        <v>0</v>
      </c>
      <c r="BK738" s="51">
        <f>IFERROR(VLOOKUP(A738,[8]ferias!$C$4:$G$100,5,FALSE),0)</f>
        <v>0</v>
      </c>
      <c r="BL738" s="51">
        <f>SUMIFS(topmanager!$D:$D,topmanager!$C:$C,rs_nova!$A738,topmanager!$A:$A,rs_nova!BL$2)</f>
        <v>0</v>
      </c>
      <c r="BM738" s="51">
        <f>SUMIFS(topmanager!$D:$D,topmanager!$C:$C,rs_nova!$A738,topmanager!$A:$A,rs_nova!BM$2)+SUMIFS(topmanager!$D:$D,topmanager!$C:$C,rs_nova!$A742,topmanager!$A:$A,151)</f>
        <v>0</v>
      </c>
      <c r="BN738" s="51">
        <f t="shared" si="183"/>
        <v>0</v>
      </c>
    </row>
    <row r="739" spans="1:66">
      <c r="A739" s="47" t="e">
        <f>total!#REF!</f>
        <v>#REF!</v>
      </c>
      <c r="B739" s="47">
        <f t="shared" si="170"/>
        <v>0</v>
      </c>
      <c r="C739" s="48" t="e">
        <f>total!#REF!</f>
        <v>#REF!</v>
      </c>
      <c r="D739" s="49" t="str">
        <f>IFERROR(VLOOKUP(A739,salario!A$3:J$32,10,FALSE),"")</f>
        <v/>
      </c>
      <c r="E739" s="49" t="str">
        <f>IFERROR(IF(VLOOKUP(A739,salario!A$3:O$32,15,FALSE)="","",VLOOKUP(A739,salario!A$3:O$32,15,FALSE)),"")</f>
        <v/>
      </c>
      <c r="F739" s="47" t="str">
        <f>IFERROR(VLOOKUP(A739,[5]base_pessoal!$B$2:$P$1504,13,FALSE),"")</f>
        <v/>
      </c>
      <c r="G739" s="50">
        <f>IFERROR(VLOOKUP(A739,salario!A$2:P$91,11,FALSE),0)*B739/30</f>
        <v>0</v>
      </c>
      <c r="H739" s="50">
        <f>SUMIFS(topmanager!$D:$D,topmanager!$C:$C,rs_nova!$A739,topmanager!$A:$A,rs_nova!H$2)+SUMIFS(topmanager!$D:$D,topmanager!$C:$C,rs_nova!$A739,topmanager!$A:$A,63)</f>
        <v>0</v>
      </c>
      <c r="I739" s="50">
        <f>-SUMIFS(topmanager!$D:$D,topmanager!$C:$C,rs_nova!$A739,topmanager!$A:$A,rs_nova!I$2)</f>
        <v>0</v>
      </c>
      <c r="J739" s="50">
        <f>SUMIFS(topmanager!$D:$D,topmanager!$C:$C,rs_nova!$A739,topmanager!$A:$A,rs_nova!J$2)</f>
        <v>0</v>
      </c>
      <c r="K739" s="50">
        <f>SUMIFS(topmanager!$D:$D,topmanager!$C:$C,rs_nova!$A739,topmanager!$A:$A,rs_nova!K$2)+SUMIFS(topmanager!$D:$D,topmanager!$C:$C,rs_nova!$A739,topmanager!$A:$A,911)</f>
        <v>0</v>
      </c>
      <c r="L739" s="50">
        <f>SUMIFS(topmanager!$D:$D,topmanager!$C:$C,rs_nova!$A739,topmanager!$A:$A,rs_nova!L$2)</f>
        <v>0</v>
      </c>
      <c r="M739" s="50">
        <f>SUMIFS(topmanager!$D:$D,topmanager!$C:$C,rs_nova!$A739,topmanager!$A:$A,rs_nova!M$2)+SUMIFS(topmanager!$D:$D,topmanager!$C:$C,rs_nova!$A739,topmanager!$A:$A,908)+SUMIFS(topmanager!$D:$D,topmanager!$C:$C,rs_nova!$A739,topmanager!$A:$A,550)</f>
        <v>0</v>
      </c>
      <c r="N739" s="50">
        <f>SUMIFS(topmanager!$D:$D,topmanager!$C:$C,rs_nova!$A739,topmanager!$A:$A,rs_nova!N$2)</f>
        <v>0</v>
      </c>
      <c r="O739" s="51">
        <f t="shared" si="171"/>
        <v>0</v>
      </c>
      <c r="P739" s="50">
        <f>IFERROR(VLOOKUP($A739,total!$B$4:$AW$437,27,0),0)</f>
        <v>0</v>
      </c>
      <c r="Q739" s="50">
        <f>IFERROR(VLOOKUP($A739,total!$B$4:$AW$437,21,0),0)</f>
        <v>0</v>
      </c>
      <c r="R739" s="50">
        <f>IFERROR(VLOOKUP($A739,total!$B$4:$AW$437,25,0),0)+IFERROR(VLOOKUP($A739,total!$B$4:$AW$437,36,0),0)</f>
        <v>0</v>
      </c>
      <c r="S739" s="50">
        <f>IFERROR(VLOOKUP(A739,gympass!$A$2:$F$148,6,0),0)</f>
        <v>0</v>
      </c>
      <c r="T739" s="50">
        <f>IFERROR(VLOOKUP($A739,total!$B$4:$AW$437,42,0),0)</f>
        <v>0</v>
      </c>
      <c r="U739" s="50">
        <f>IFERROR(VLOOKUP($A739,total!$B$4:$AW$437,32,0),0)</f>
        <v>0</v>
      </c>
      <c r="V739" s="50">
        <f>IFERROR(VLOOKUP($A739,total!$B$4:$AW$437,28,0),0)</f>
        <v>0</v>
      </c>
      <c r="W739" s="50">
        <f>IFERROR(VLOOKUP($A739,total!$B$4:$AX$437,49,0),0)</f>
        <v>0</v>
      </c>
      <c r="X739" s="50"/>
      <c r="Y739" s="50">
        <f>IFERROR(VLOOKUP(A739,#REF!,4,0),0)</f>
        <v>0</v>
      </c>
      <c r="Z739" s="50">
        <f>IFERROR(VLOOKUP(B739,#REF!,8,0),0)</f>
        <v>0</v>
      </c>
      <c r="AA739" s="50">
        <f>IFERROR(VLOOKUP($A739,total!$B$4:$AW$437,45,0),0)</f>
        <v>0</v>
      </c>
      <c r="AB739" s="50">
        <f>IFERROR(VLOOKUP($A739,total!$B$4:$AW$437,48,0),0)</f>
        <v>0</v>
      </c>
      <c r="AC739" s="50">
        <f>IFERROR(VLOOKUP($A739,total!$B$4:$AB$437,19,0),0)</f>
        <v>0</v>
      </c>
      <c r="AD739" s="50">
        <f>IFERROR(VLOOKUP($A739,total!$B$4:$AB$437,10,0),0)</f>
        <v>0</v>
      </c>
      <c r="AE739" s="50">
        <f>IFERROR(VLOOKUP($A739,total!$B$4:$AB$437,13,0),0)-SUMIFS(topmanager!$D:$D,topmanager!$C:$C,rs_nova!$A743,topmanager!$A:$A,856)</f>
        <v>0</v>
      </c>
      <c r="AF739" s="50">
        <f>IFERROR(VLOOKUP($A739,total!$B$4:$AB$437,16,0),0)</f>
        <v>0</v>
      </c>
      <c r="AG739" s="50">
        <f>IFERROR(VLOOKUP($A739,total!$B$4:$AB$437,7,0),0)</f>
        <v>0</v>
      </c>
      <c r="AH739" s="50">
        <f>IFERROR(VLOOKUP($A739,total!$B$4:$AD$437,29,0),0)</f>
        <v>0</v>
      </c>
      <c r="AI739" s="50">
        <f>IFERROR(VLOOKUP(A739,total!$B$4:$AN$437,39,0),0)</f>
        <v>0</v>
      </c>
      <c r="AJ739" s="51">
        <f t="shared" si="172"/>
        <v>0</v>
      </c>
      <c r="AK739" s="50">
        <f t="shared" si="173"/>
        <v>0</v>
      </c>
      <c r="AL739" s="50">
        <f t="shared" si="174"/>
        <v>0</v>
      </c>
      <c r="AM739" s="50">
        <f t="shared" si="175"/>
        <v>0</v>
      </c>
      <c r="AN739" s="50" t="e">
        <f t="shared" si="184"/>
        <v>#REF!</v>
      </c>
      <c r="AO739" s="50" t="e">
        <f t="shared" si="184"/>
        <v>#REF!</v>
      </c>
      <c r="AP739" s="50" t="e">
        <f t="shared" si="184"/>
        <v>#REF!</v>
      </c>
      <c r="AQ739" s="50">
        <f>IFERROR(VLOOKUP(TEXT($A739,"000000"),[6]Página1!$A$8:$S$801,13,FALSE),0)</f>
        <v>0</v>
      </c>
      <c r="AR739" s="50">
        <f>IFERROR(VLOOKUP(TEXT($A739,"000000"),[6]Página1!$A$8:$S$801,16,FALSE),0)</f>
        <v>0</v>
      </c>
      <c r="AS739" s="50">
        <f>IFERROR(VLOOKUP(TEXT($A739,"000000"),[6]Página1!$A$8:$S$801,19,FALSE),0)</f>
        <v>0</v>
      </c>
      <c r="AT739" s="50">
        <f>IFERROR(VLOOKUP(TEXT($A739,"000000"),[7]Página1!$A$8:$R$814,12,FALSE),0)</f>
        <v>0</v>
      </c>
      <c r="AU739" s="50">
        <f>IFERROR(VLOOKUP(TEXT($A739,"000000"),[7]Página1!$A$8:$R$814,15,FALSE),0)</f>
        <v>0</v>
      </c>
      <c r="AV739" s="50">
        <f>IFERROR(VLOOKUP(TEXT($A739,"000000"),[7]Página1!$A$8:$R$814,18,FALSE),0)</f>
        <v>0</v>
      </c>
      <c r="AW739" s="50"/>
      <c r="AX739" s="51" t="e">
        <f t="shared" si="176"/>
        <v>#REF!</v>
      </c>
      <c r="AY739" s="51" t="e">
        <f t="shared" si="177"/>
        <v>#REF!</v>
      </c>
      <c r="AZ739" s="51" t="e">
        <f t="shared" si="178"/>
        <v>#REF!</v>
      </c>
      <c r="BA739" s="51" t="e">
        <f t="shared" si="179"/>
        <v>#REF!</v>
      </c>
      <c r="BB739" s="51">
        <f t="shared" si="180"/>
        <v>0</v>
      </c>
      <c r="BC739" s="51" t="e">
        <f t="shared" si="181"/>
        <v>#REF!</v>
      </c>
      <c r="BD739" s="51">
        <f t="shared" si="182"/>
        <v>0</v>
      </c>
      <c r="BE739" s="51">
        <f>IFERROR(VLOOKUP(A739,salario!A$2:P$91,11,FALSE),0)</f>
        <v>0</v>
      </c>
      <c r="BF739" s="51">
        <f>SUMIFS(topmanager!$D:$D,topmanager!$C:$C,rs_nova!$A739,topmanager!$A:$A,rs_nova!BF$2)</f>
        <v>0</v>
      </c>
      <c r="BG739" s="51">
        <f>SUMIFS(topmanager!$D:$D,topmanager!$C:$C,rs_nova!$A739,topmanager!$A:$A,rs_nova!BG$2)</f>
        <v>0</v>
      </c>
      <c r="BH739" s="51">
        <f>SUMIFS(topmanager!$D:$D,topmanager!$C:$C,rs_nova!$A739,topmanager!$A:$A,rs_nova!BH$2)</f>
        <v>0</v>
      </c>
      <c r="BI739" s="51">
        <f>SUMIFS(topmanager!$D:$D,topmanager!$C:$C,rs_nova!$A739,topmanager!$A:$A,rs_nova!BI$2)</f>
        <v>0</v>
      </c>
      <c r="BJ739" s="51">
        <f>SUMIFS(topmanager!$D:$D,topmanager!$C:$C,rs_nova!$A739,topmanager!$A:$A,rs_nova!BJ$2)+SUMIFS(topmanager!$D:$D,topmanager!$C:$C,rs_nova!$A739,topmanager!$A:$A,rs_nova!BJ$2+1)</f>
        <v>0</v>
      </c>
      <c r="BK739" s="51">
        <f>IFERROR(VLOOKUP(A739,[8]ferias!$C$4:$G$100,5,FALSE),0)</f>
        <v>0</v>
      </c>
      <c r="BL739" s="51">
        <f>SUMIFS(topmanager!$D:$D,topmanager!$C:$C,rs_nova!$A739,topmanager!$A:$A,rs_nova!BL$2)</f>
        <v>0</v>
      </c>
      <c r="BM739" s="51">
        <f>SUMIFS(topmanager!$D:$D,topmanager!$C:$C,rs_nova!$A739,topmanager!$A:$A,rs_nova!BM$2)+SUMIFS(topmanager!$D:$D,topmanager!$C:$C,rs_nova!$A743,topmanager!$A:$A,151)</f>
        <v>0</v>
      </c>
      <c r="BN739" s="51">
        <f t="shared" si="183"/>
        <v>0</v>
      </c>
    </row>
    <row r="740" spans="1:66">
      <c r="A740" s="47" t="e">
        <f>total!#REF!</f>
        <v>#REF!</v>
      </c>
      <c r="B740" s="47">
        <f t="shared" si="170"/>
        <v>0</v>
      </c>
      <c r="C740" s="48" t="e">
        <f>total!#REF!</f>
        <v>#REF!</v>
      </c>
      <c r="D740" s="49" t="str">
        <f>IFERROR(VLOOKUP(A740,salario!A$3:J$32,10,FALSE),"")</f>
        <v/>
      </c>
      <c r="E740" s="49" t="str">
        <f>IFERROR(IF(VLOOKUP(A740,salario!A$3:O$32,15,FALSE)="","",VLOOKUP(A740,salario!A$3:O$32,15,FALSE)),"")</f>
        <v/>
      </c>
      <c r="F740" s="47" t="str">
        <f>IFERROR(VLOOKUP(A740,[5]base_pessoal!$B$2:$P$1504,13,FALSE),"")</f>
        <v/>
      </c>
      <c r="G740" s="50">
        <f>IFERROR(VLOOKUP(A740,salario!A$2:P$91,11,FALSE),0)*B740/30</f>
        <v>0</v>
      </c>
      <c r="H740" s="50">
        <f>SUMIFS(topmanager!$D:$D,topmanager!$C:$C,rs_nova!$A740,topmanager!$A:$A,rs_nova!H$2)+SUMIFS(topmanager!$D:$D,topmanager!$C:$C,rs_nova!$A740,topmanager!$A:$A,63)</f>
        <v>0</v>
      </c>
      <c r="I740" s="50">
        <f>-SUMIFS(topmanager!$D:$D,topmanager!$C:$C,rs_nova!$A740,topmanager!$A:$A,rs_nova!I$2)</f>
        <v>0</v>
      </c>
      <c r="J740" s="50">
        <f>SUMIFS(topmanager!$D:$D,topmanager!$C:$C,rs_nova!$A740,topmanager!$A:$A,rs_nova!J$2)</f>
        <v>0</v>
      </c>
      <c r="K740" s="50">
        <f>SUMIFS(topmanager!$D:$D,topmanager!$C:$C,rs_nova!$A740,topmanager!$A:$A,rs_nova!K$2)+SUMIFS(topmanager!$D:$D,topmanager!$C:$C,rs_nova!$A740,topmanager!$A:$A,911)</f>
        <v>0</v>
      </c>
      <c r="L740" s="50">
        <f>SUMIFS(topmanager!$D:$D,topmanager!$C:$C,rs_nova!$A740,topmanager!$A:$A,rs_nova!L$2)</f>
        <v>0</v>
      </c>
      <c r="M740" s="50">
        <f>SUMIFS(topmanager!$D:$D,topmanager!$C:$C,rs_nova!$A740,topmanager!$A:$A,rs_nova!M$2)+SUMIFS(topmanager!$D:$D,topmanager!$C:$C,rs_nova!$A740,topmanager!$A:$A,908)+SUMIFS(topmanager!$D:$D,topmanager!$C:$C,rs_nova!$A740,topmanager!$A:$A,550)</f>
        <v>0</v>
      </c>
      <c r="N740" s="50">
        <f>SUMIFS(topmanager!$D:$D,topmanager!$C:$C,rs_nova!$A740,topmanager!$A:$A,rs_nova!N$2)</f>
        <v>0</v>
      </c>
      <c r="O740" s="51">
        <f t="shared" si="171"/>
        <v>0</v>
      </c>
      <c r="P740" s="50">
        <f>IFERROR(VLOOKUP($A740,total!$B$4:$AW$437,27,0),0)</f>
        <v>0</v>
      </c>
      <c r="Q740" s="50">
        <f>IFERROR(VLOOKUP($A740,total!$B$4:$AW$437,21,0),0)</f>
        <v>0</v>
      </c>
      <c r="R740" s="50">
        <f>IFERROR(VLOOKUP($A740,total!$B$4:$AW$437,25,0),0)+IFERROR(VLOOKUP($A740,total!$B$4:$AW$437,36,0),0)</f>
        <v>0</v>
      </c>
      <c r="S740" s="50">
        <f>IFERROR(VLOOKUP(A740,gympass!$A$2:$F$148,6,0),0)</f>
        <v>0</v>
      </c>
      <c r="T740" s="50">
        <f>IFERROR(VLOOKUP($A740,total!$B$4:$AW$437,42,0),0)</f>
        <v>0</v>
      </c>
      <c r="U740" s="50">
        <f>IFERROR(VLOOKUP($A740,total!$B$4:$AW$437,32,0),0)</f>
        <v>0</v>
      </c>
      <c r="V740" s="50">
        <f>IFERROR(VLOOKUP($A740,total!$B$4:$AW$437,28,0),0)</f>
        <v>0</v>
      </c>
      <c r="W740" s="50">
        <f>IFERROR(VLOOKUP($A740,total!$B$4:$AX$437,49,0),0)</f>
        <v>0</v>
      </c>
      <c r="X740" s="50"/>
      <c r="Y740" s="50">
        <f>IFERROR(VLOOKUP(A740,#REF!,4,0),0)</f>
        <v>0</v>
      </c>
      <c r="Z740" s="50">
        <f>IFERROR(VLOOKUP(B740,#REF!,8,0),0)</f>
        <v>0</v>
      </c>
      <c r="AA740" s="50">
        <f>IFERROR(VLOOKUP($A740,total!$B$4:$AW$437,45,0),0)</f>
        <v>0</v>
      </c>
      <c r="AB740" s="50">
        <f>IFERROR(VLOOKUP($A740,total!$B$4:$AW$437,48,0),0)</f>
        <v>0</v>
      </c>
      <c r="AC740" s="50">
        <f>IFERROR(VLOOKUP($A740,total!$B$4:$AB$437,19,0),0)</f>
        <v>0</v>
      </c>
      <c r="AD740" s="50">
        <f>IFERROR(VLOOKUP($A740,total!$B$4:$AB$437,10,0),0)</f>
        <v>0</v>
      </c>
      <c r="AE740" s="50">
        <f>IFERROR(VLOOKUP($A740,total!$B$4:$AB$437,13,0),0)-SUMIFS(topmanager!$D:$D,topmanager!$C:$C,rs_nova!$A744,topmanager!$A:$A,856)</f>
        <v>0</v>
      </c>
      <c r="AF740" s="50">
        <f>IFERROR(VLOOKUP($A740,total!$B$4:$AB$437,16,0),0)</f>
        <v>0</v>
      </c>
      <c r="AG740" s="50">
        <f>IFERROR(VLOOKUP($A740,total!$B$4:$AB$437,7,0),0)</f>
        <v>0</v>
      </c>
      <c r="AH740" s="50">
        <f>IFERROR(VLOOKUP($A740,total!$B$4:$AD$437,29,0),0)</f>
        <v>0</v>
      </c>
      <c r="AI740" s="50">
        <f>IFERROR(VLOOKUP(A740,total!$B$4:$AN$437,39,0),0)</f>
        <v>0</v>
      </c>
      <c r="AJ740" s="51">
        <f t="shared" si="172"/>
        <v>0</v>
      </c>
      <c r="AK740" s="50">
        <f t="shared" si="173"/>
        <v>0</v>
      </c>
      <c r="AL740" s="50">
        <f t="shared" si="174"/>
        <v>0</v>
      </c>
      <c r="AM740" s="50">
        <f t="shared" si="175"/>
        <v>0</v>
      </c>
      <c r="AN740" s="50" t="e">
        <f t="shared" si="184"/>
        <v>#REF!</v>
      </c>
      <c r="AO740" s="50" t="e">
        <f t="shared" si="184"/>
        <v>#REF!</v>
      </c>
      <c r="AP740" s="50" t="e">
        <f t="shared" si="184"/>
        <v>#REF!</v>
      </c>
      <c r="AQ740" s="50">
        <f>IFERROR(VLOOKUP(TEXT($A740,"000000"),[6]Página1!$A$8:$S$801,13,FALSE),0)</f>
        <v>0</v>
      </c>
      <c r="AR740" s="50">
        <f>IFERROR(VLOOKUP(TEXT($A740,"000000"),[6]Página1!$A$8:$S$801,16,FALSE),0)</f>
        <v>0</v>
      </c>
      <c r="AS740" s="50">
        <f>IFERROR(VLOOKUP(TEXT($A740,"000000"),[6]Página1!$A$8:$S$801,19,FALSE),0)</f>
        <v>0</v>
      </c>
      <c r="AT740" s="50">
        <f>IFERROR(VLOOKUP(TEXT($A740,"000000"),[7]Página1!$A$8:$R$814,12,FALSE),0)</f>
        <v>0</v>
      </c>
      <c r="AU740" s="50">
        <f>IFERROR(VLOOKUP(TEXT($A740,"000000"),[7]Página1!$A$8:$R$814,15,FALSE),0)</f>
        <v>0</v>
      </c>
      <c r="AV740" s="50">
        <f>IFERROR(VLOOKUP(TEXT($A740,"000000"),[7]Página1!$A$8:$R$814,18,FALSE),0)</f>
        <v>0</v>
      </c>
      <c r="AW740" s="50"/>
      <c r="AX740" s="51" t="e">
        <f t="shared" si="176"/>
        <v>#REF!</v>
      </c>
      <c r="AY740" s="51" t="e">
        <f t="shared" si="177"/>
        <v>#REF!</v>
      </c>
      <c r="AZ740" s="51" t="e">
        <f t="shared" si="178"/>
        <v>#REF!</v>
      </c>
      <c r="BA740" s="51" t="e">
        <f t="shared" si="179"/>
        <v>#REF!</v>
      </c>
      <c r="BB740" s="51">
        <f t="shared" si="180"/>
        <v>0</v>
      </c>
      <c r="BC740" s="51" t="e">
        <f t="shared" si="181"/>
        <v>#REF!</v>
      </c>
      <c r="BD740" s="51">
        <f t="shared" si="182"/>
        <v>0</v>
      </c>
      <c r="BE740" s="51">
        <f>IFERROR(VLOOKUP(A740,salario!A$2:P$91,11,FALSE),0)</f>
        <v>0</v>
      </c>
      <c r="BF740" s="51">
        <f>SUMIFS(topmanager!$D:$D,topmanager!$C:$C,rs_nova!$A740,topmanager!$A:$A,rs_nova!BF$2)</f>
        <v>0</v>
      </c>
      <c r="BG740" s="51">
        <f>SUMIFS(topmanager!$D:$D,topmanager!$C:$C,rs_nova!$A740,topmanager!$A:$A,rs_nova!BG$2)</f>
        <v>0</v>
      </c>
      <c r="BH740" s="51">
        <f>SUMIFS(topmanager!$D:$D,topmanager!$C:$C,rs_nova!$A740,topmanager!$A:$A,rs_nova!BH$2)</f>
        <v>0</v>
      </c>
      <c r="BI740" s="51">
        <f>SUMIFS(topmanager!$D:$D,topmanager!$C:$C,rs_nova!$A740,topmanager!$A:$A,rs_nova!BI$2)</f>
        <v>0</v>
      </c>
      <c r="BJ740" s="51">
        <f>SUMIFS(topmanager!$D:$D,topmanager!$C:$C,rs_nova!$A740,topmanager!$A:$A,rs_nova!BJ$2)+SUMIFS(topmanager!$D:$D,topmanager!$C:$C,rs_nova!$A740,topmanager!$A:$A,rs_nova!BJ$2+1)</f>
        <v>0</v>
      </c>
      <c r="BK740" s="51">
        <f>IFERROR(VLOOKUP(A740,[8]ferias!$C$4:$G$100,5,FALSE),0)</f>
        <v>0</v>
      </c>
      <c r="BL740" s="51">
        <f>SUMIFS(topmanager!$D:$D,topmanager!$C:$C,rs_nova!$A740,topmanager!$A:$A,rs_nova!BL$2)</f>
        <v>0</v>
      </c>
      <c r="BM740" s="51">
        <f>SUMIFS(topmanager!$D:$D,topmanager!$C:$C,rs_nova!$A740,topmanager!$A:$A,rs_nova!BM$2)+SUMIFS(topmanager!$D:$D,topmanager!$C:$C,rs_nova!$A744,topmanager!$A:$A,151)</f>
        <v>0</v>
      </c>
      <c r="BN740" s="51">
        <f t="shared" si="183"/>
        <v>0</v>
      </c>
    </row>
    <row r="741" spans="1:66">
      <c r="A741" s="47" t="e">
        <f>total!#REF!</f>
        <v>#REF!</v>
      </c>
      <c r="B741" s="47">
        <f t="shared" si="170"/>
        <v>0</v>
      </c>
      <c r="C741" s="48" t="e">
        <f>total!#REF!</f>
        <v>#REF!</v>
      </c>
      <c r="D741" s="49" t="str">
        <f>IFERROR(VLOOKUP(A741,salario!A$3:J$32,10,FALSE),"")</f>
        <v/>
      </c>
      <c r="E741" s="49" t="str">
        <f>IFERROR(IF(VLOOKUP(A741,salario!A$3:O$32,15,FALSE)="","",VLOOKUP(A741,salario!A$3:O$32,15,FALSE)),"")</f>
        <v/>
      </c>
      <c r="F741" s="47" t="str">
        <f>IFERROR(VLOOKUP(A741,[5]base_pessoal!$B$2:$P$1504,13,FALSE),"")</f>
        <v/>
      </c>
      <c r="G741" s="50">
        <f>IFERROR(VLOOKUP(A741,salario!A$2:P$91,11,FALSE),0)*B741/30</f>
        <v>0</v>
      </c>
      <c r="H741" s="50">
        <f>SUMIFS(topmanager!$D:$D,topmanager!$C:$C,rs_nova!$A741,topmanager!$A:$A,rs_nova!H$2)+SUMIFS(topmanager!$D:$D,topmanager!$C:$C,rs_nova!$A741,topmanager!$A:$A,63)</f>
        <v>0</v>
      </c>
      <c r="I741" s="50">
        <f>-SUMIFS(topmanager!$D:$D,topmanager!$C:$C,rs_nova!$A741,topmanager!$A:$A,rs_nova!I$2)</f>
        <v>0</v>
      </c>
      <c r="J741" s="50">
        <f>SUMIFS(topmanager!$D:$D,topmanager!$C:$C,rs_nova!$A741,topmanager!$A:$A,rs_nova!J$2)</f>
        <v>0</v>
      </c>
      <c r="K741" s="50">
        <f>SUMIFS(topmanager!$D:$D,topmanager!$C:$C,rs_nova!$A741,topmanager!$A:$A,rs_nova!K$2)+SUMIFS(topmanager!$D:$D,topmanager!$C:$C,rs_nova!$A741,topmanager!$A:$A,911)</f>
        <v>0</v>
      </c>
      <c r="L741" s="50">
        <f>SUMIFS(topmanager!$D:$D,topmanager!$C:$C,rs_nova!$A741,topmanager!$A:$A,rs_nova!L$2)</f>
        <v>0</v>
      </c>
      <c r="M741" s="50">
        <f>SUMIFS(topmanager!$D:$D,topmanager!$C:$C,rs_nova!$A741,topmanager!$A:$A,rs_nova!M$2)+SUMIFS(topmanager!$D:$D,topmanager!$C:$C,rs_nova!$A741,topmanager!$A:$A,908)+SUMIFS(topmanager!$D:$D,topmanager!$C:$C,rs_nova!$A741,topmanager!$A:$A,550)</f>
        <v>0</v>
      </c>
      <c r="N741" s="50">
        <f>SUMIFS(topmanager!$D:$D,topmanager!$C:$C,rs_nova!$A741,topmanager!$A:$A,rs_nova!N$2)</f>
        <v>0</v>
      </c>
      <c r="O741" s="51">
        <f t="shared" si="171"/>
        <v>0</v>
      </c>
      <c r="P741" s="50">
        <f>IFERROR(VLOOKUP($A741,total!$B$4:$AW$437,27,0),0)</f>
        <v>0</v>
      </c>
      <c r="Q741" s="50">
        <f>IFERROR(VLOOKUP($A741,total!$B$4:$AW$437,21,0),0)</f>
        <v>0</v>
      </c>
      <c r="R741" s="50">
        <f>IFERROR(VLOOKUP($A741,total!$B$4:$AW$437,25,0),0)+IFERROR(VLOOKUP($A741,total!$B$4:$AW$437,36,0),0)</f>
        <v>0</v>
      </c>
      <c r="S741" s="50">
        <f>IFERROR(VLOOKUP(A741,gympass!$A$2:$F$148,6,0),0)</f>
        <v>0</v>
      </c>
      <c r="T741" s="50">
        <f>IFERROR(VLOOKUP($A741,total!$B$4:$AW$437,42,0),0)</f>
        <v>0</v>
      </c>
      <c r="U741" s="50">
        <f>IFERROR(VLOOKUP($A741,total!$B$4:$AW$437,32,0),0)</f>
        <v>0</v>
      </c>
      <c r="V741" s="50">
        <f>IFERROR(VLOOKUP($A741,total!$B$4:$AW$437,28,0),0)</f>
        <v>0</v>
      </c>
      <c r="W741" s="50">
        <f>IFERROR(VLOOKUP($A741,total!$B$4:$AX$437,49,0),0)</f>
        <v>0</v>
      </c>
      <c r="X741" s="50"/>
      <c r="Y741" s="50">
        <f>IFERROR(VLOOKUP(A741,#REF!,4,0),0)</f>
        <v>0</v>
      </c>
      <c r="Z741" s="50">
        <f>IFERROR(VLOOKUP(B741,#REF!,8,0),0)</f>
        <v>0</v>
      </c>
      <c r="AA741" s="50">
        <f>IFERROR(VLOOKUP($A741,total!$B$4:$AW$437,45,0),0)</f>
        <v>0</v>
      </c>
      <c r="AB741" s="50">
        <f>IFERROR(VLOOKUP($A741,total!$B$4:$AW$437,48,0),0)</f>
        <v>0</v>
      </c>
      <c r="AC741" s="50">
        <f>IFERROR(VLOOKUP($A741,total!$B$4:$AB$437,19,0),0)</f>
        <v>0</v>
      </c>
      <c r="AD741" s="50">
        <f>IFERROR(VLOOKUP($A741,total!$B$4:$AB$437,10,0),0)</f>
        <v>0</v>
      </c>
      <c r="AE741" s="50">
        <f>IFERROR(VLOOKUP($A741,total!$B$4:$AB$437,13,0),0)-SUMIFS(topmanager!$D:$D,topmanager!$C:$C,rs_nova!$A745,topmanager!$A:$A,856)</f>
        <v>0</v>
      </c>
      <c r="AF741" s="50">
        <f>IFERROR(VLOOKUP($A741,total!$B$4:$AB$437,16,0),0)</f>
        <v>0</v>
      </c>
      <c r="AG741" s="50">
        <f>IFERROR(VLOOKUP($A741,total!$B$4:$AB$437,7,0),0)</f>
        <v>0</v>
      </c>
      <c r="AH741" s="50">
        <f>IFERROR(VLOOKUP($A741,total!$B$4:$AD$437,29,0),0)</f>
        <v>0</v>
      </c>
      <c r="AI741" s="50">
        <f>IFERROR(VLOOKUP(A741,total!$B$4:$AN$437,39,0),0)</f>
        <v>0</v>
      </c>
      <c r="AJ741" s="51">
        <f t="shared" si="172"/>
        <v>0</v>
      </c>
      <c r="AK741" s="50">
        <f t="shared" si="173"/>
        <v>0</v>
      </c>
      <c r="AL741" s="50">
        <f t="shared" si="174"/>
        <v>0</v>
      </c>
      <c r="AM741" s="50">
        <f t="shared" si="175"/>
        <v>0</v>
      </c>
      <c r="AN741" s="50" t="e">
        <f t="shared" si="184"/>
        <v>#REF!</v>
      </c>
      <c r="AO741" s="50" t="e">
        <f t="shared" si="184"/>
        <v>#REF!</v>
      </c>
      <c r="AP741" s="50" t="e">
        <f t="shared" si="184"/>
        <v>#REF!</v>
      </c>
      <c r="AQ741" s="50">
        <f>IFERROR(VLOOKUP(TEXT($A741,"000000"),[6]Página1!$A$8:$S$801,13,FALSE),0)</f>
        <v>0</v>
      </c>
      <c r="AR741" s="50">
        <f>IFERROR(VLOOKUP(TEXT($A741,"000000"),[6]Página1!$A$8:$S$801,16,FALSE),0)</f>
        <v>0</v>
      </c>
      <c r="AS741" s="50">
        <f>IFERROR(VLOOKUP(TEXT($A741,"000000"),[6]Página1!$A$8:$S$801,19,FALSE),0)</f>
        <v>0</v>
      </c>
      <c r="AT741" s="50">
        <f>IFERROR(VLOOKUP(TEXT($A741,"000000"),[7]Página1!$A$8:$R$814,12,FALSE),0)</f>
        <v>0</v>
      </c>
      <c r="AU741" s="50">
        <f>IFERROR(VLOOKUP(TEXT($A741,"000000"),[7]Página1!$A$8:$R$814,15,FALSE),0)</f>
        <v>0</v>
      </c>
      <c r="AV741" s="50">
        <f>IFERROR(VLOOKUP(TEXT($A741,"000000"),[7]Página1!$A$8:$R$814,18,FALSE),0)</f>
        <v>0</v>
      </c>
      <c r="AW741" s="50"/>
      <c r="AX741" s="51" t="e">
        <f t="shared" si="176"/>
        <v>#REF!</v>
      </c>
      <c r="AY741" s="51" t="e">
        <f t="shared" si="177"/>
        <v>#REF!</v>
      </c>
      <c r="AZ741" s="51" t="e">
        <f t="shared" si="178"/>
        <v>#REF!</v>
      </c>
      <c r="BA741" s="51" t="e">
        <f t="shared" si="179"/>
        <v>#REF!</v>
      </c>
      <c r="BB741" s="51">
        <f t="shared" si="180"/>
        <v>0</v>
      </c>
      <c r="BC741" s="51" t="e">
        <f t="shared" si="181"/>
        <v>#REF!</v>
      </c>
      <c r="BD741" s="51">
        <f t="shared" si="182"/>
        <v>0</v>
      </c>
      <c r="BE741" s="51">
        <f>IFERROR(VLOOKUP(A741,salario!A$2:P$91,11,FALSE),0)</f>
        <v>0</v>
      </c>
      <c r="BF741" s="51">
        <f>SUMIFS(topmanager!$D:$D,topmanager!$C:$C,rs_nova!$A741,topmanager!$A:$A,rs_nova!BF$2)</f>
        <v>0</v>
      </c>
      <c r="BG741" s="51">
        <f>SUMIFS(topmanager!$D:$D,topmanager!$C:$C,rs_nova!$A741,topmanager!$A:$A,rs_nova!BG$2)</f>
        <v>0</v>
      </c>
      <c r="BH741" s="51">
        <f>SUMIFS(topmanager!$D:$D,topmanager!$C:$C,rs_nova!$A741,topmanager!$A:$A,rs_nova!BH$2)</f>
        <v>0</v>
      </c>
      <c r="BI741" s="51">
        <f>SUMIFS(topmanager!$D:$D,topmanager!$C:$C,rs_nova!$A741,topmanager!$A:$A,rs_nova!BI$2)</f>
        <v>0</v>
      </c>
      <c r="BJ741" s="51">
        <f>SUMIFS(topmanager!$D:$D,topmanager!$C:$C,rs_nova!$A741,topmanager!$A:$A,rs_nova!BJ$2)+SUMIFS(topmanager!$D:$D,topmanager!$C:$C,rs_nova!$A741,topmanager!$A:$A,rs_nova!BJ$2+1)</f>
        <v>0</v>
      </c>
      <c r="BK741" s="51">
        <f>IFERROR(VLOOKUP(A741,[8]ferias!$C$4:$G$100,5,FALSE),0)</f>
        <v>0</v>
      </c>
      <c r="BL741" s="51">
        <f>SUMIFS(topmanager!$D:$D,topmanager!$C:$C,rs_nova!$A741,topmanager!$A:$A,rs_nova!BL$2)</f>
        <v>0</v>
      </c>
      <c r="BM741" s="51">
        <f>SUMIFS(topmanager!$D:$D,topmanager!$C:$C,rs_nova!$A741,topmanager!$A:$A,rs_nova!BM$2)+SUMIFS(topmanager!$D:$D,topmanager!$C:$C,rs_nova!$A745,topmanager!$A:$A,151)</f>
        <v>0</v>
      </c>
      <c r="BN741" s="51">
        <f t="shared" si="183"/>
        <v>0</v>
      </c>
    </row>
    <row r="742" spans="1:66">
      <c r="A742" s="47" t="e">
        <f>total!#REF!</f>
        <v>#REF!</v>
      </c>
      <c r="B742" s="47">
        <f t="shared" si="170"/>
        <v>0</v>
      </c>
      <c r="C742" s="48" t="e">
        <f>total!#REF!</f>
        <v>#REF!</v>
      </c>
      <c r="D742" s="49" t="str">
        <f>IFERROR(VLOOKUP(A742,salario!A$3:J$32,10,FALSE),"")</f>
        <v/>
      </c>
      <c r="E742" s="49" t="str">
        <f>IFERROR(IF(VLOOKUP(A742,salario!A$3:O$32,15,FALSE)="","",VLOOKUP(A742,salario!A$3:O$32,15,FALSE)),"")</f>
        <v/>
      </c>
      <c r="F742" s="47" t="str">
        <f>IFERROR(VLOOKUP(A742,[5]base_pessoal!$B$2:$P$1504,13,FALSE),"")</f>
        <v/>
      </c>
      <c r="G742" s="50">
        <f>IFERROR(VLOOKUP(A742,salario!A$2:P$91,11,FALSE),0)*B742/30</f>
        <v>0</v>
      </c>
      <c r="H742" s="50">
        <f>SUMIFS(topmanager!$D:$D,topmanager!$C:$C,rs_nova!$A742,topmanager!$A:$A,rs_nova!H$2)+SUMIFS(topmanager!$D:$D,topmanager!$C:$C,rs_nova!$A742,topmanager!$A:$A,63)</f>
        <v>0</v>
      </c>
      <c r="I742" s="50">
        <f>-SUMIFS(topmanager!$D:$D,topmanager!$C:$C,rs_nova!$A742,topmanager!$A:$A,rs_nova!I$2)</f>
        <v>0</v>
      </c>
      <c r="J742" s="50">
        <f>SUMIFS(topmanager!$D:$D,topmanager!$C:$C,rs_nova!$A742,topmanager!$A:$A,rs_nova!J$2)</f>
        <v>0</v>
      </c>
      <c r="K742" s="50">
        <f>SUMIFS(topmanager!$D:$D,topmanager!$C:$C,rs_nova!$A742,topmanager!$A:$A,rs_nova!K$2)+SUMIFS(topmanager!$D:$D,topmanager!$C:$C,rs_nova!$A742,topmanager!$A:$A,911)</f>
        <v>0</v>
      </c>
      <c r="L742" s="50">
        <f>SUMIFS(topmanager!$D:$D,topmanager!$C:$C,rs_nova!$A742,topmanager!$A:$A,rs_nova!L$2)</f>
        <v>0</v>
      </c>
      <c r="M742" s="50">
        <f>SUMIFS(topmanager!$D:$D,topmanager!$C:$C,rs_nova!$A742,topmanager!$A:$A,rs_nova!M$2)+SUMIFS(topmanager!$D:$D,topmanager!$C:$C,rs_nova!$A742,topmanager!$A:$A,908)+SUMIFS(topmanager!$D:$D,topmanager!$C:$C,rs_nova!$A742,topmanager!$A:$A,550)</f>
        <v>0</v>
      </c>
      <c r="N742" s="50">
        <f>SUMIFS(topmanager!$D:$D,topmanager!$C:$C,rs_nova!$A742,topmanager!$A:$A,rs_nova!N$2)</f>
        <v>0</v>
      </c>
      <c r="O742" s="51">
        <f t="shared" si="171"/>
        <v>0</v>
      </c>
      <c r="P742" s="50">
        <f>IFERROR(VLOOKUP($A742,total!$B$4:$AW$437,27,0),0)</f>
        <v>0</v>
      </c>
      <c r="Q742" s="50">
        <f>IFERROR(VLOOKUP($A742,total!$B$4:$AW$437,21,0),0)</f>
        <v>0</v>
      </c>
      <c r="R742" s="50">
        <f>IFERROR(VLOOKUP($A742,total!$B$4:$AW$437,25,0),0)+IFERROR(VLOOKUP($A742,total!$B$4:$AW$437,36,0),0)</f>
        <v>0</v>
      </c>
      <c r="S742" s="50">
        <f>IFERROR(VLOOKUP(A742,gympass!$A$2:$F$148,6,0),0)</f>
        <v>0</v>
      </c>
      <c r="T742" s="50">
        <f>IFERROR(VLOOKUP($A742,total!$B$4:$AW$437,42,0),0)</f>
        <v>0</v>
      </c>
      <c r="U742" s="50">
        <f>IFERROR(VLOOKUP($A742,total!$B$4:$AW$437,32,0),0)</f>
        <v>0</v>
      </c>
      <c r="V742" s="50">
        <f>IFERROR(VLOOKUP($A742,total!$B$4:$AW$437,28,0),0)</f>
        <v>0</v>
      </c>
      <c r="W742" s="50">
        <f>IFERROR(VLOOKUP($A742,total!$B$4:$AX$437,49,0),0)</f>
        <v>0</v>
      </c>
      <c r="X742" s="50"/>
      <c r="Y742" s="50">
        <f>IFERROR(VLOOKUP(A742,#REF!,4,0),0)</f>
        <v>0</v>
      </c>
      <c r="Z742" s="50">
        <f>IFERROR(VLOOKUP(B742,#REF!,8,0),0)</f>
        <v>0</v>
      </c>
      <c r="AA742" s="50">
        <f>IFERROR(VLOOKUP($A742,total!$B$4:$AW$437,45,0),0)</f>
        <v>0</v>
      </c>
      <c r="AB742" s="50">
        <f>IFERROR(VLOOKUP($A742,total!$B$4:$AW$437,48,0),0)</f>
        <v>0</v>
      </c>
      <c r="AC742" s="50">
        <f>IFERROR(VLOOKUP($A742,total!$B$4:$AB$437,19,0),0)</f>
        <v>0</v>
      </c>
      <c r="AD742" s="50">
        <f>IFERROR(VLOOKUP($A742,total!$B$4:$AB$437,10,0),0)</f>
        <v>0</v>
      </c>
      <c r="AE742" s="50">
        <f>IFERROR(VLOOKUP($A742,total!$B$4:$AB$437,13,0),0)-SUMIFS(topmanager!$D:$D,topmanager!$C:$C,rs_nova!$A746,topmanager!$A:$A,856)</f>
        <v>0</v>
      </c>
      <c r="AF742" s="50">
        <f>IFERROR(VLOOKUP($A742,total!$B$4:$AB$437,16,0),0)</f>
        <v>0</v>
      </c>
      <c r="AG742" s="50">
        <f>IFERROR(VLOOKUP($A742,total!$B$4:$AB$437,7,0),0)</f>
        <v>0</v>
      </c>
      <c r="AH742" s="50">
        <f>IFERROR(VLOOKUP($A742,total!$B$4:$AD$437,29,0),0)</f>
        <v>0</v>
      </c>
      <c r="AI742" s="50">
        <f>IFERROR(VLOOKUP(A742,total!$B$4:$AN$437,39,0),0)</f>
        <v>0</v>
      </c>
      <c r="AJ742" s="51">
        <f t="shared" si="172"/>
        <v>0</v>
      </c>
      <c r="AK742" s="50">
        <f t="shared" si="173"/>
        <v>0</v>
      </c>
      <c r="AL742" s="50">
        <f t="shared" si="174"/>
        <v>0</v>
      </c>
      <c r="AM742" s="50">
        <f t="shared" si="175"/>
        <v>0</v>
      </c>
      <c r="AN742" s="50" t="e">
        <f t="shared" si="184"/>
        <v>#REF!</v>
      </c>
      <c r="AO742" s="50" t="e">
        <f t="shared" si="184"/>
        <v>#REF!</v>
      </c>
      <c r="AP742" s="50" t="e">
        <f t="shared" si="184"/>
        <v>#REF!</v>
      </c>
      <c r="AQ742" s="50">
        <f>IFERROR(VLOOKUP(TEXT($A742,"000000"),[6]Página1!$A$8:$S$801,13,FALSE),0)</f>
        <v>0</v>
      </c>
      <c r="AR742" s="50">
        <f>IFERROR(VLOOKUP(TEXT($A742,"000000"),[6]Página1!$A$8:$S$801,16,FALSE),0)</f>
        <v>0</v>
      </c>
      <c r="AS742" s="50">
        <f>IFERROR(VLOOKUP(TEXT($A742,"000000"),[6]Página1!$A$8:$S$801,19,FALSE),0)</f>
        <v>0</v>
      </c>
      <c r="AT742" s="50">
        <f>IFERROR(VLOOKUP(TEXT($A742,"000000"),[7]Página1!$A$8:$R$814,12,FALSE),0)</f>
        <v>0</v>
      </c>
      <c r="AU742" s="50">
        <f>IFERROR(VLOOKUP(TEXT($A742,"000000"),[7]Página1!$A$8:$R$814,15,FALSE),0)</f>
        <v>0</v>
      </c>
      <c r="AV742" s="50">
        <f>IFERROR(VLOOKUP(TEXT($A742,"000000"),[7]Página1!$A$8:$R$814,18,FALSE),0)</f>
        <v>0</v>
      </c>
      <c r="AW742" s="50"/>
      <c r="AX742" s="51" t="e">
        <f t="shared" si="176"/>
        <v>#REF!</v>
      </c>
      <c r="AY742" s="51" t="e">
        <f t="shared" si="177"/>
        <v>#REF!</v>
      </c>
      <c r="AZ742" s="51" t="e">
        <f t="shared" si="178"/>
        <v>#REF!</v>
      </c>
      <c r="BA742" s="51" t="e">
        <f t="shared" si="179"/>
        <v>#REF!</v>
      </c>
      <c r="BB742" s="51">
        <f t="shared" si="180"/>
        <v>0</v>
      </c>
      <c r="BC742" s="51" t="e">
        <f t="shared" si="181"/>
        <v>#REF!</v>
      </c>
      <c r="BD742" s="51">
        <f t="shared" si="182"/>
        <v>0</v>
      </c>
      <c r="BE742" s="51">
        <f>IFERROR(VLOOKUP(A742,salario!A$2:P$91,11,FALSE),0)</f>
        <v>0</v>
      </c>
      <c r="BF742" s="51">
        <f>SUMIFS(topmanager!$D:$D,topmanager!$C:$C,rs_nova!$A742,topmanager!$A:$A,rs_nova!BF$2)</f>
        <v>0</v>
      </c>
      <c r="BG742" s="51">
        <f>SUMIFS(topmanager!$D:$D,topmanager!$C:$C,rs_nova!$A742,topmanager!$A:$A,rs_nova!BG$2)</f>
        <v>0</v>
      </c>
      <c r="BH742" s="51">
        <f>SUMIFS(topmanager!$D:$D,topmanager!$C:$C,rs_nova!$A742,topmanager!$A:$A,rs_nova!BH$2)</f>
        <v>0</v>
      </c>
      <c r="BI742" s="51">
        <f>SUMIFS(topmanager!$D:$D,topmanager!$C:$C,rs_nova!$A742,topmanager!$A:$A,rs_nova!BI$2)</f>
        <v>0</v>
      </c>
      <c r="BJ742" s="51">
        <f>SUMIFS(topmanager!$D:$D,topmanager!$C:$C,rs_nova!$A742,topmanager!$A:$A,rs_nova!BJ$2)+SUMIFS(topmanager!$D:$D,topmanager!$C:$C,rs_nova!$A742,topmanager!$A:$A,rs_nova!BJ$2+1)</f>
        <v>0</v>
      </c>
      <c r="BK742" s="51">
        <f>IFERROR(VLOOKUP(A742,[8]ferias!$C$4:$G$100,5,FALSE),0)</f>
        <v>0</v>
      </c>
      <c r="BL742" s="51">
        <f>SUMIFS(topmanager!$D:$D,topmanager!$C:$C,rs_nova!$A742,topmanager!$A:$A,rs_nova!BL$2)</f>
        <v>0</v>
      </c>
      <c r="BM742" s="51">
        <f>SUMIFS(topmanager!$D:$D,topmanager!$C:$C,rs_nova!$A742,topmanager!$A:$A,rs_nova!BM$2)+SUMIFS(topmanager!$D:$D,topmanager!$C:$C,rs_nova!$A746,topmanager!$A:$A,151)</f>
        <v>0</v>
      </c>
      <c r="BN742" s="51">
        <f t="shared" si="183"/>
        <v>0</v>
      </c>
    </row>
    <row r="743" spans="1:66">
      <c r="A743" s="47" t="e">
        <f>total!#REF!</f>
        <v>#REF!</v>
      </c>
      <c r="B743" s="47">
        <f t="shared" si="170"/>
        <v>0</v>
      </c>
      <c r="C743" s="48" t="e">
        <f>total!#REF!</f>
        <v>#REF!</v>
      </c>
      <c r="D743" s="49" t="str">
        <f>IFERROR(VLOOKUP(A743,salario!A$3:J$32,10,FALSE),"")</f>
        <v/>
      </c>
      <c r="E743" s="49" t="str">
        <f>IFERROR(IF(VLOOKUP(A743,salario!A$3:O$32,15,FALSE)="","",VLOOKUP(A743,salario!A$3:O$32,15,FALSE)),"")</f>
        <v/>
      </c>
      <c r="F743" s="47" t="str">
        <f>IFERROR(VLOOKUP(A743,[5]base_pessoal!$B$2:$P$1504,13,FALSE),"")</f>
        <v/>
      </c>
      <c r="G743" s="50">
        <f>IFERROR(VLOOKUP(A743,salario!A$2:P$91,11,FALSE),0)*B743/30</f>
        <v>0</v>
      </c>
      <c r="H743" s="50">
        <f>SUMIFS(topmanager!$D:$D,topmanager!$C:$C,rs_nova!$A743,topmanager!$A:$A,rs_nova!H$2)+SUMIFS(topmanager!$D:$D,topmanager!$C:$C,rs_nova!$A743,topmanager!$A:$A,63)</f>
        <v>0</v>
      </c>
      <c r="I743" s="50">
        <f>-SUMIFS(topmanager!$D:$D,topmanager!$C:$C,rs_nova!$A743,topmanager!$A:$A,rs_nova!I$2)</f>
        <v>0</v>
      </c>
      <c r="J743" s="50">
        <f>SUMIFS(topmanager!$D:$D,topmanager!$C:$C,rs_nova!$A743,topmanager!$A:$A,rs_nova!J$2)</f>
        <v>0</v>
      </c>
      <c r="K743" s="50">
        <f>SUMIFS(topmanager!$D:$D,topmanager!$C:$C,rs_nova!$A743,topmanager!$A:$A,rs_nova!K$2)+SUMIFS(topmanager!$D:$D,topmanager!$C:$C,rs_nova!$A743,topmanager!$A:$A,911)</f>
        <v>0</v>
      </c>
      <c r="L743" s="50">
        <f>SUMIFS(topmanager!$D:$D,topmanager!$C:$C,rs_nova!$A743,topmanager!$A:$A,rs_nova!L$2)</f>
        <v>0</v>
      </c>
      <c r="M743" s="50">
        <f>SUMIFS(topmanager!$D:$D,topmanager!$C:$C,rs_nova!$A743,topmanager!$A:$A,rs_nova!M$2)+SUMIFS(topmanager!$D:$D,topmanager!$C:$C,rs_nova!$A743,topmanager!$A:$A,908)+SUMIFS(topmanager!$D:$D,topmanager!$C:$C,rs_nova!$A743,topmanager!$A:$A,550)</f>
        <v>0</v>
      </c>
      <c r="N743" s="50">
        <f>SUMIFS(topmanager!$D:$D,topmanager!$C:$C,rs_nova!$A743,topmanager!$A:$A,rs_nova!N$2)</f>
        <v>0</v>
      </c>
      <c r="O743" s="51">
        <f t="shared" si="171"/>
        <v>0</v>
      </c>
      <c r="P743" s="50">
        <f>IFERROR(VLOOKUP($A743,total!$B$4:$AW$437,27,0),0)</f>
        <v>0</v>
      </c>
      <c r="Q743" s="50">
        <f>IFERROR(VLOOKUP($A743,total!$B$4:$AW$437,21,0),0)</f>
        <v>0</v>
      </c>
      <c r="R743" s="50">
        <f>IFERROR(VLOOKUP($A743,total!$B$4:$AW$437,25,0),0)+IFERROR(VLOOKUP($A743,total!$B$4:$AW$437,36,0),0)</f>
        <v>0</v>
      </c>
      <c r="S743" s="50">
        <f>IFERROR(VLOOKUP(A743,gympass!$A$2:$F$148,6,0),0)</f>
        <v>0</v>
      </c>
      <c r="T743" s="50">
        <f>IFERROR(VLOOKUP($A743,total!$B$4:$AW$437,42,0),0)</f>
        <v>0</v>
      </c>
      <c r="U743" s="50">
        <f>IFERROR(VLOOKUP($A743,total!$B$4:$AW$437,32,0),0)</f>
        <v>0</v>
      </c>
      <c r="V743" s="50">
        <f>IFERROR(VLOOKUP($A743,total!$B$4:$AW$437,28,0),0)</f>
        <v>0</v>
      </c>
      <c r="W743" s="50">
        <f>IFERROR(VLOOKUP($A743,total!$B$4:$AX$437,49,0),0)</f>
        <v>0</v>
      </c>
      <c r="X743" s="50"/>
      <c r="Y743" s="50">
        <f>IFERROR(VLOOKUP(A743,#REF!,4,0),0)</f>
        <v>0</v>
      </c>
      <c r="Z743" s="50">
        <f>IFERROR(VLOOKUP(B743,#REF!,8,0),0)</f>
        <v>0</v>
      </c>
      <c r="AA743" s="50">
        <f>IFERROR(VLOOKUP($A743,total!$B$4:$AW$437,45,0),0)</f>
        <v>0</v>
      </c>
      <c r="AB743" s="50">
        <f>IFERROR(VLOOKUP($A743,total!$B$4:$AW$437,48,0),0)</f>
        <v>0</v>
      </c>
      <c r="AC743" s="50">
        <f>IFERROR(VLOOKUP($A743,total!$B$4:$AB$437,19,0),0)</f>
        <v>0</v>
      </c>
      <c r="AD743" s="50">
        <f>IFERROR(VLOOKUP($A743,total!$B$4:$AB$437,10,0),0)</f>
        <v>0</v>
      </c>
      <c r="AE743" s="50">
        <f>IFERROR(VLOOKUP($A743,total!$B$4:$AB$437,13,0),0)-SUMIFS(topmanager!$D:$D,topmanager!$C:$C,rs_nova!$A747,topmanager!$A:$A,856)</f>
        <v>0</v>
      </c>
      <c r="AF743" s="50">
        <f>IFERROR(VLOOKUP($A743,total!$B$4:$AB$437,16,0),0)</f>
        <v>0</v>
      </c>
      <c r="AG743" s="50">
        <f>IFERROR(VLOOKUP($A743,total!$B$4:$AB$437,7,0),0)</f>
        <v>0</v>
      </c>
      <c r="AH743" s="50">
        <f>IFERROR(VLOOKUP($A743,total!$B$4:$AD$437,29,0),0)</f>
        <v>0</v>
      </c>
      <c r="AI743" s="50">
        <f>IFERROR(VLOOKUP(A743,total!$B$4:$AN$437,39,0),0)</f>
        <v>0</v>
      </c>
      <c r="AJ743" s="51">
        <f t="shared" si="172"/>
        <v>0</v>
      </c>
      <c r="AK743" s="50">
        <f t="shared" si="173"/>
        <v>0</v>
      </c>
      <c r="AL743" s="50">
        <f t="shared" si="174"/>
        <v>0</v>
      </c>
      <c r="AM743" s="50">
        <f t="shared" si="175"/>
        <v>0</v>
      </c>
      <c r="AN743" s="50" t="e">
        <f t="shared" si="184"/>
        <v>#REF!</v>
      </c>
      <c r="AO743" s="50" t="e">
        <f t="shared" si="184"/>
        <v>#REF!</v>
      </c>
      <c r="AP743" s="50" t="e">
        <f t="shared" si="184"/>
        <v>#REF!</v>
      </c>
      <c r="AQ743" s="50">
        <f>IFERROR(VLOOKUP(TEXT($A743,"000000"),[6]Página1!$A$8:$S$801,13,FALSE),0)</f>
        <v>0</v>
      </c>
      <c r="AR743" s="50">
        <f>IFERROR(VLOOKUP(TEXT($A743,"000000"),[6]Página1!$A$8:$S$801,16,FALSE),0)</f>
        <v>0</v>
      </c>
      <c r="AS743" s="50">
        <f>IFERROR(VLOOKUP(TEXT($A743,"000000"),[6]Página1!$A$8:$S$801,19,FALSE),0)</f>
        <v>0</v>
      </c>
      <c r="AT743" s="50">
        <f>IFERROR(VLOOKUP(TEXT($A743,"000000"),[7]Página1!$A$8:$R$814,12,FALSE),0)</f>
        <v>0</v>
      </c>
      <c r="AU743" s="50">
        <f>IFERROR(VLOOKUP(TEXT($A743,"000000"),[7]Página1!$A$8:$R$814,15,FALSE),0)</f>
        <v>0</v>
      </c>
      <c r="AV743" s="50">
        <f>IFERROR(VLOOKUP(TEXT($A743,"000000"),[7]Página1!$A$8:$R$814,18,FALSE),0)</f>
        <v>0</v>
      </c>
      <c r="AW743" s="50"/>
      <c r="AX743" s="51" t="e">
        <f t="shared" si="176"/>
        <v>#REF!</v>
      </c>
      <c r="AY743" s="51" t="e">
        <f t="shared" si="177"/>
        <v>#REF!</v>
      </c>
      <c r="AZ743" s="51" t="e">
        <f t="shared" si="178"/>
        <v>#REF!</v>
      </c>
      <c r="BA743" s="51" t="e">
        <f t="shared" si="179"/>
        <v>#REF!</v>
      </c>
      <c r="BB743" s="51">
        <f t="shared" si="180"/>
        <v>0</v>
      </c>
      <c r="BC743" s="51" t="e">
        <f t="shared" si="181"/>
        <v>#REF!</v>
      </c>
      <c r="BD743" s="51">
        <f t="shared" si="182"/>
        <v>0</v>
      </c>
      <c r="BE743" s="51">
        <f>IFERROR(VLOOKUP(A743,salario!A$2:P$91,11,FALSE),0)</f>
        <v>0</v>
      </c>
      <c r="BF743" s="51">
        <f>SUMIFS(topmanager!$D:$D,topmanager!$C:$C,rs_nova!$A743,topmanager!$A:$A,rs_nova!BF$2)</f>
        <v>0</v>
      </c>
      <c r="BG743" s="51">
        <f>SUMIFS(topmanager!$D:$D,topmanager!$C:$C,rs_nova!$A743,topmanager!$A:$A,rs_nova!BG$2)</f>
        <v>0</v>
      </c>
      <c r="BH743" s="51">
        <f>SUMIFS(topmanager!$D:$D,topmanager!$C:$C,rs_nova!$A743,topmanager!$A:$A,rs_nova!BH$2)</f>
        <v>0</v>
      </c>
      <c r="BI743" s="51">
        <f>SUMIFS(topmanager!$D:$D,topmanager!$C:$C,rs_nova!$A743,topmanager!$A:$A,rs_nova!BI$2)</f>
        <v>0</v>
      </c>
      <c r="BJ743" s="51">
        <f>SUMIFS(topmanager!$D:$D,topmanager!$C:$C,rs_nova!$A743,topmanager!$A:$A,rs_nova!BJ$2)+SUMIFS(topmanager!$D:$D,topmanager!$C:$C,rs_nova!$A743,topmanager!$A:$A,rs_nova!BJ$2+1)</f>
        <v>0</v>
      </c>
      <c r="BK743" s="51">
        <f>IFERROR(VLOOKUP(A743,[8]ferias!$C$4:$G$100,5,FALSE),0)</f>
        <v>0</v>
      </c>
      <c r="BL743" s="51">
        <f>SUMIFS(topmanager!$D:$D,topmanager!$C:$C,rs_nova!$A743,topmanager!$A:$A,rs_nova!BL$2)</f>
        <v>0</v>
      </c>
      <c r="BM743" s="51">
        <f>SUMIFS(topmanager!$D:$D,topmanager!$C:$C,rs_nova!$A743,topmanager!$A:$A,rs_nova!BM$2)+SUMIFS(topmanager!$D:$D,topmanager!$C:$C,rs_nova!$A747,topmanager!$A:$A,151)</f>
        <v>0</v>
      </c>
      <c r="BN743" s="51">
        <f t="shared" si="183"/>
        <v>0</v>
      </c>
    </row>
    <row r="744" spans="1:66">
      <c r="A744" s="47" t="e">
        <f>total!#REF!</f>
        <v>#REF!</v>
      </c>
      <c r="B744" s="47">
        <f t="shared" si="170"/>
        <v>0</v>
      </c>
      <c r="C744" s="48" t="e">
        <f>total!#REF!</f>
        <v>#REF!</v>
      </c>
      <c r="D744" s="49" t="str">
        <f>IFERROR(VLOOKUP(A744,salario!A$3:J$32,10,FALSE),"")</f>
        <v/>
      </c>
      <c r="E744" s="49" t="str">
        <f>IFERROR(IF(VLOOKUP(A744,salario!A$3:O$32,15,FALSE)="","",VLOOKUP(A744,salario!A$3:O$32,15,FALSE)),"")</f>
        <v/>
      </c>
      <c r="F744" s="47" t="str">
        <f>IFERROR(VLOOKUP(A744,[5]base_pessoal!$B$2:$P$1504,13,FALSE),"")</f>
        <v/>
      </c>
      <c r="G744" s="50">
        <f>IFERROR(VLOOKUP(A744,salario!A$2:P$91,11,FALSE),0)*B744/30</f>
        <v>0</v>
      </c>
      <c r="H744" s="50">
        <f>SUMIFS(topmanager!$D:$D,topmanager!$C:$C,rs_nova!$A744,topmanager!$A:$A,rs_nova!H$2)+SUMIFS(topmanager!$D:$D,topmanager!$C:$C,rs_nova!$A744,topmanager!$A:$A,63)</f>
        <v>0</v>
      </c>
      <c r="I744" s="50">
        <f>-SUMIFS(topmanager!$D:$D,topmanager!$C:$C,rs_nova!$A744,topmanager!$A:$A,rs_nova!I$2)</f>
        <v>0</v>
      </c>
      <c r="J744" s="50">
        <f>SUMIFS(topmanager!$D:$D,topmanager!$C:$C,rs_nova!$A744,topmanager!$A:$A,rs_nova!J$2)</f>
        <v>0</v>
      </c>
      <c r="K744" s="50">
        <f>SUMIFS(topmanager!$D:$D,topmanager!$C:$C,rs_nova!$A744,topmanager!$A:$A,rs_nova!K$2)+SUMIFS(topmanager!$D:$D,topmanager!$C:$C,rs_nova!$A744,topmanager!$A:$A,911)</f>
        <v>0</v>
      </c>
      <c r="L744" s="50">
        <f>SUMIFS(topmanager!$D:$D,topmanager!$C:$C,rs_nova!$A744,topmanager!$A:$A,rs_nova!L$2)</f>
        <v>0</v>
      </c>
      <c r="M744" s="50">
        <f>SUMIFS(topmanager!$D:$D,topmanager!$C:$C,rs_nova!$A744,topmanager!$A:$A,rs_nova!M$2)+SUMIFS(topmanager!$D:$D,topmanager!$C:$C,rs_nova!$A744,topmanager!$A:$A,908)+SUMIFS(topmanager!$D:$D,topmanager!$C:$C,rs_nova!$A744,topmanager!$A:$A,550)</f>
        <v>0</v>
      </c>
      <c r="N744" s="50">
        <f>SUMIFS(topmanager!$D:$D,topmanager!$C:$C,rs_nova!$A744,topmanager!$A:$A,rs_nova!N$2)</f>
        <v>0</v>
      </c>
      <c r="O744" s="51">
        <f t="shared" si="171"/>
        <v>0</v>
      </c>
      <c r="P744" s="50">
        <f>IFERROR(VLOOKUP($A744,total!$B$4:$AW$437,27,0),0)</f>
        <v>0</v>
      </c>
      <c r="Q744" s="50">
        <f>IFERROR(VLOOKUP($A744,total!$B$4:$AW$437,21,0),0)</f>
        <v>0</v>
      </c>
      <c r="R744" s="50">
        <f>IFERROR(VLOOKUP($A744,total!$B$4:$AW$437,25,0),0)+IFERROR(VLOOKUP($A744,total!$B$4:$AW$437,36,0),0)</f>
        <v>0</v>
      </c>
      <c r="S744" s="50">
        <f>IFERROR(VLOOKUP(A744,gympass!$A$2:$F$148,6,0),0)</f>
        <v>0</v>
      </c>
      <c r="T744" s="50">
        <f>IFERROR(VLOOKUP($A744,total!$B$4:$AW$437,42,0),0)</f>
        <v>0</v>
      </c>
      <c r="U744" s="50">
        <f>IFERROR(VLOOKUP($A744,total!$B$4:$AW$437,32,0),0)</f>
        <v>0</v>
      </c>
      <c r="V744" s="50">
        <f>IFERROR(VLOOKUP($A744,total!$B$4:$AW$437,28,0),0)</f>
        <v>0</v>
      </c>
      <c r="W744" s="50">
        <f>IFERROR(VLOOKUP($A744,total!$B$4:$AX$437,49,0),0)</f>
        <v>0</v>
      </c>
      <c r="X744" s="50"/>
      <c r="Y744" s="50">
        <f>IFERROR(VLOOKUP(A744,#REF!,4,0),0)</f>
        <v>0</v>
      </c>
      <c r="Z744" s="50">
        <f>IFERROR(VLOOKUP(B744,#REF!,8,0),0)</f>
        <v>0</v>
      </c>
      <c r="AA744" s="50">
        <f>IFERROR(VLOOKUP($A744,total!$B$4:$AW$437,45,0),0)</f>
        <v>0</v>
      </c>
      <c r="AB744" s="50">
        <f>IFERROR(VLOOKUP($A744,total!$B$4:$AW$437,48,0),0)</f>
        <v>0</v>
      </c>
      <c r="AC744" s="50">
        <f>IFERROR(VLOOKUP($A744,total!$B$4:$AB$437,19,0),0)</f>
        <v>0</v>
      </c>
      <c r="AD744" s="50">
        <f>IFERROR(VLOOKUP($A744,total!$B$4:$AB$437,10,0),0)</f>
        <v>0</v>
      </c>
      <c r="AE744" s="50">
        <f>IFERROR(VLOOKUP($A744,total!$B$4:$AB$437,13,0),0)-SUMIFS(topmanager!$D:$D,topmanager!$C:$C,rs_nova!$A748,topmanager!$A:$A,856)</f>
        <v>0</v>
      </c>
      <c r="AF744" s="50">
        <f>IFERROR(VLOOKUP($A744,total!$B$4:$AB$437,16,0),0)</f>
        <v>0</v>
      </c>
      <c r="AG744" s="50">
        <f>IFERROR(VLOOKUP($A744,total!$B$4:$AB$437,7,0),0)</f>
        <v>0</v>
      </c>
      <c r="AH744" s="50">
        <f>IFERROR(VLOOKUP($A744,total!$B$4:$AD$437,29,0),0)</f>
        <v>0</v>
      </c>
      <c r="AI744" s="50">
        <f>IFERROR(VLOOKUP(A744,total!$B$4:$AN$437,39,0),0)</f>
        <v>0</v>
      </c>
      <c r="AJ744" s="51">
        <f t="shared" si="172"/>
        <v>0</v>
      </c>
      <c r="AK744" s="50">
        <f t="shared" si="173"/>
        <v>0</v>
      </c>
      <c r="AL744" s="50">
        <f t="shared" si="174"/>
        <v>0</v>
      </c>
      <c r="AM744" s="50">
        <f t="shared" si="175"/>
        <v>0</v>
      </c>
      <c r="AN744" s="50" t="e">
        <f t="shared" si="184"/>
        <v>#REF!</v>
      </c>
      <c r="AO744" s="50" t="e">
        <f t="shared" si="184"/>
        <v>#REF!</v>
      </c>
      <c r="AP744" s="50" t="e">
        <f t="shared" si="184"/>
        <v>#REF!</v>
      </c>
      <c r="AQ744" s="50">
        <f>IFERROR(VLOOKUP(TEXT($A744,"000000"),[6]Página1!$A$8:$S$801,13,FALSE),0)</f>
        <v>0</v>
      </c>
      <c r="AR744" s="50">
        <f>IFERROR(VLOOKUP(TEXT($A744,"000000"),[6]Página1!$A$8:$S$801,16,FALSE),0)</f>
        <v>0</v>
      </c>
      <c r="AS744" s="50">
        <f>IFERROR(VLOOKUP(TEXT($A744,"000000"),[6]Página1!$A$8:$S$801,19,FALSE),0)</f>
        <v>0</v>
      </c>
      <c r="AT744" s="50">
        <f>IFERROR(VLOOKUP(TEXT($A744,"000000"),[7]Página1!$A$8:$R$814,12,FALSE),0)</f>
        <v>0</v>
      </c>
      <c r="AU744" s="50">
        <f>IFERROR(VLOOKUP(TEXT($A744,"000000"),[7]Página1!$A$8:$R$814,15,FALSE),0)</f>
        <v>0</v>
      </c>
      <c r="AV744" s="50">
        <f>IFERROR(VLOOKUP(TEXT($A744,"000000"),[7]Página1!$A$8:$R$814,18,FALSE),0)</f>
        <v>0</v>
      </c>
      <c r="AW744" s="50"/>
      <c r="AX744" s="51" t="e">
        <f t="shared" si="176"/>
        <v>#REF!</v>
      </c>
      <c r="AY744" s="51" t="e">
        <f t="shared" si="177"/>
        <v>#REF!</v>
      </c>
      <c r="AZ744" s="51" t="e">
        <f t="shared" si="178"/>
        <v>#REF!</v>
      </c>
      <c r="BA744" s="51" t="e">
        <f t="shared" si="179"/>
        <v>#REF!</v>
      </c>
      <c r="BB744" s="51">
        <f t="shared" si="180"/>
        <v>0</v>
      </c>
      <c r="BC744" s="51" t="e">
        <f t="shared" si="181"/>
        <v>#REF!</v>
      </c>
      <c r="BD744" s="51">
        <f t="shared" si="182"/>
        <v>0</v>
      </c>
      <c r="BE744" s="51">
        <f>IFERROR(VLOOKUP(A744,salario!A$2:P$91,11,FALSE),0)</f>
        <v>0</v>
      </c>
      <c r="BF744" s="51">
        <f>SUMIFS(topmanager!$D:$D,topmanager!$C:$C,rs_nova!$A744,topmanager!$A:$A,rs_nova!BF$2)</f>
        <v>0</v>
      </c>
      <c r="BG744" s="51">
        <f>SUMIFS(topmanager!$D:$D,topmanager!$C:$C,rs_nova!$A744,topmanager!$A:$A,rs_nova!BG$2)</f>
        <v>0</v>
      </c>
      <c r="BH744" s="51">
        <f>SUMIFS(topmanager!$D:$D,topmanager!$C:$C,rs_nova!$A744,topmanager!$A:$A,rs_nova!BH$2)</f>
        <v>0</v>
      </c>
      <c r="BI744" s="51">
        <f>SUMIFS(topmanager!$D:$D,topmanager!$C:$C,rs_nova!$A744,topmanager!$A:$A,rs_nova!BI$2)</f>
        <v>0</v>
      </c>
      <c r="BJ744" s="51">
        <f>SUMIFS(topmanager!$D:$D,topmanager!$C:$C,rs_nova!$A744,topmanager!$A:$A,rs_nova!BJ$2)+SUMIFS(topmanager!$D:$D,topmanager!$C:$C,rs_nova!$A744,topmanager!$A:$A,rs_nova!BJ$2+1)</f>
        <v>0</v>
      </c>
      <c r="BK744" s="51">
        <f>IFERROR(VLOOKUP(A744,[8]ferias!$C$4:$G$100,5,FALSE),0)</f>
        <v>0</v>
      </c>
      <c r="BL744" s="51">
        <f>SUMIFS(topmanager!$D:$D,topmanager!$C:$C,rs_nova!$A744,topmanager!$A:$A,rs_nova!BL$2)</f>
        <v>0</v>
      </c>
      <c r="BM744" s="51">
        <f>SUMIFS(topmanager!$D:$D,topmanager!$C:$C,rs_nova!$A744,topmanager!$A:$A,rs_nova!BM$2)+SUMIFS(topmanager!$D:$D,topmanager!$C:$C,rs_nova!$A748,topmanager!$A:$A,151)</f>
        <v>0</v>
      </c>
      <c r="BN744" s="51">
        <f t="shared" si="183"/>
        <v>0</v>
      </c>
    </row>
    <row r="745" spans="1:66">
      <c r="A745" s="47" t="e">
        <f>total!#REF!</f>
        <v>#REF!</v>
      </c>
      <c r="B745" s="47">
        <f t="shared" si="170"/>
        <v>0</v>
      </c>
      <c r="C745" s="48" t="e">
        <f>total!#REF!</f>
        <v>#REF!</v>
      </c>
      <c r="D745" s="49" t="str">
        <f>IFERROR(VLOOKUP(A745,salario!A$3:J$32,10,FALSE),"")</f>
        <v/>
      </c>
      <c r="E745" s="49" t="str">
        <f>IFERROR(IF(VLOOKUP(A745,salario!A$3:O$32,15,FALSE)="","",VLOOKUP(A745,salario!A$3:O$32,15,FALSE)),"")</f>
        <v/>
      </c>
      <c r="F745" s="47" t="str">
        <f>IFERROR(VLOOKUP(A745,[5]base_pessoal!$B$2:$P$1504,13,FALSE),"")</f>
        <v/>
      </c>
      <c r="G745" s="50">
        <f>IFERROR(VLOOKUP(A745,salario!A$2:P$91,11,FALSE),0)*B745/30</f>
        <v>0</v>
      </c>
      <c r="H745" s="50">
        <f>SUMIFS(topmanager!$D:$D,topmanager!$C:$C,rs_nova!$A745,topmanager!$A:$A,rs_nova!H$2)+SUMIFS(topmanager!$D:$D,topmanager!$C:$C,rs_nova!$A745,topmanager!$A:$A,63)</f>
        <v>0</v>
      </c>
      <c r="I745" s="50">
        <f>-SUMIFS(topmanager!$D:$D,topmanager!$C:$C,rs_nova!$A745,topmanager!$A:$A,rs_nova!I$2)</f>
        <v>0</v>
      </c>
      <c r="J745" s="50">
        <f>SUMIFS(topmanager!$D:$D,topmanager!$C:$C,rs_nova!$A745,topmanager!$A:$A,rs_nova!J$2)</f>
        <v>0</v>
      </c>
      <c r="K745" s="50">
        <f>SUMIFS(topmanager!$D:$D,topmanager!$C:$C,rs_nova!$A745,topmanager!$A:$A,rs_nova!K$2)+SUMIFS(topmanager!$D:$D,topmanager!$C:$C,rs_nova!$A745,topmanager!$A:$A,911)</f>
        <v>0</v>
      </c>
      <c r="L745" s="50">
        <f>SUMIFS(topmanager!$D:$D,topmanager!$C:$C,rs_nova!$A745,topmanager!$A:$A,rs_nova!L$2)</f>
        <v>0</v>
      </c>
      <c r="M745" s="50">
        <f>SUMIFS(topmanager!$D:$D,topmanager!$C:$C,rs_nova!$A745,topmanager!$A:$A,rs_nova!M$2)+SUMIFS(topmanager!$D:$D,topmanager!$C:$C,rs_nova!$A745,topmanager!$A:$A,908)+SUMIFS(topmanager!$D:$D,topmanager!$C:$C,rs_nova!$A745,topmanager!$A:$A,550)</f>
        <v>0</v>
      </c>
      <c r="N745" s="50">
        <f>SUMIFS(topmanager!$D:$D,topmanager!$C:$C,rs_nova!$A745,topmanager!$A:$A,rs_nova!N$2)</f>
        <v>0</v>
      </c>
      <c r="O745" s="51">
        <f t="shared" si="171"/>
        <v>0</v>
      </c>
      <c r="P745" s="50">
        <f>IFERROR(VLOOKUP($A745,total!$B$4:$AW$437,27,0),0)</f>
        <v>0</v>
      </c>
      <c r="Q745" s="50">
        <f>IFERROR(VLOOKUP($A745,total!$B$4:$AW$437,21,0),0)</f>
        <v>0</v>
      </c>
      <c r="R745" s="50">
        <f>IFERROR(VLOOKUP($A745,total!$B$4:$AW$437,25,0),0)+IFERROR(VLOOKUP($A745,total!$B$4:$AW$437,36,0),0)</f>
        <v>0</v>
      </c>
      <c r="S745" s="50">
        <f>IFERROR(VLOOKUP(A745,gympass!$A$2:$F$148,6,0),0)</f>
        <v>0</v>
      </c>
      <c r="T745" s="50">
        <f>IFERROR(VLOOKUP($A745,total!$B$4:$AW$437,42,0),0)</f>
        <v>0</v>
      </c>
      <c r="U745" s="50">
        <f>IFERROR(VLOOKUP($A745,total!$B$4:$AW$437,32,0),0)</f>
        <v>0</v>
      </c>
      <c r="V745" s="50">
        <f>IFERROR(VLOOKUP($A745,total!$B$4:$AW$437,28,0),0)</f>
        <v>0</v>
      </c>
      <c r="W745" s="50">
        <f>IFERROR(VLOOKUP($A745,total!$B$4:$AX$437,49,0),0)</f>
        <v>0</v>
      </c>
      <c r="X745" s="50"/>
      <c r="Y745" s="50">
        <f>IFERROR(VLOOKUP(A745,#REF!,4,0),0)</f>
        <v>0</v>
      </c>
      <c r="Z745" s="50">
        <f>IFERROR(VLOOKUP(B745,#REF!,8,0),0)</f>
        <v>0</v>
      </c>
      <c r="AA745" s="50">
        <f>IFERROR(VLOOKUP($A745,total!$B$4:$AW$437,45,0),0)</f>
        <v>0</v>
      </c>
      <c r="AB745" s="50">
        <f>IFERROR(VLOOKUP($A745,total!$B$4:$AW$437,48,0),0)</f>
        <v>0</v>
      </c>
      <c r="AC745" s="50">
        <f>IFERROR(VLOOKUP($A745,total!$B$4:$AB$437,19,0),0)</f>
        <v>0</v>
      </c>
      <c r="AD745" s="50">
        <f>IFERROR(VLOOKUP($A745,total!$B$4:$AB$437,10,0),0)</f>
        <v>0</v>
      </c>
      <c r="AE745" s="50">
        <f>IFERROR(VLOOKUP($A745,total!$B$4:$AB$437,13,0),0)-SUMIFS(topmanager!$D:$D,topmanager!$C:$C,rs_nova!$A749,topmanager!$A:$A,856)</f>
        <v>0</v>
      </c>
      <c r="AF745" s="50">
        <f>IFERROR(VLOOKUP($A745,total!$B$4:$AB$437,16,0),0)</f>
        <v>0</v>
      </c>
      <c r="AG745" s="50">
        <f>IFERROR(VLOOKUP($A745,total!$B$4:$AB$437,7,0),0)</f>
        <v>0</v>
      </c>
      <c r="AH745" s="50">
        <f>IFERROR(VLOOKUP($A745,total!$B$4:$AD$437,29,0),0)</f>
        <v>0</v>
      </c>
      <c r="AI745" s="50">
        <f>IFERROR(VLOOKUP(A745,total!$B$4:$AN$437,39,0),0)</f>
        <v>0</v>
      </c>
      <c r="AJ745" s="51">
        <f t="shared" si="172"/>
        <v>0</v>
      </c>
      <c r="AK745" s="50">
        <f t="shared" si="173"/>
        <v>0</v>
      </c>
      <c r="AL745" s="50">
        <f t="shared" si="174"/>
        <v>0</v>
      </c>
      <c r="AM745" s="50">
        <f t="shared" si="175"/>
        <v>0</v>
      </c>
      <c r="AN745" s="50" t="e">
        <f t="shared" si="184"/>
        <v>#REF!</v>
      </c>
      <c r="AO745" s="50" t="e">
        <f t="shared" si="184"/>
        <v>#REF!</v>
      </c>
      <c r="AP745" s="50" t="e">
        <f t="shared" si="184"/>
        <v>#REF!</v>
      </c>
      <c r="AQ745" s="50">
        <f>IFERROR(VLOOKUP(TEXT($A745,"000000"),[6]Página1!$A$8:$S$801,13,FALSE),0)</f>
        <v>0</v>
      </c>
      <c r="AR745" s="50">
        <f>IFERROR(VLOOKUP(TEXT($A745,"000000"),[6]Página1!$A$8:$S$801,16,FALSE),0)</f>
        <v>0</v>
      </c>
      <c r="AS745" s="50">
        <f>IFERROR(VLOOKUP(TEXT($A745,"000000"),[6]Página1!$A$8:$S$801,19,FALSE),0)</f>
        <v>0</v>
      </c>
      <c r="AT745" s="50">
        <f>IFERROR(VLOOKUP(TEXT($A745,"000000"),[7]Página1!$A$8:$R$814,12,FALSE),0)</f>
        <v>0</v>
      </c>
      <c r="AU745" s="50">
        <f>IFERROR(VLOOKUP(TEXT($A745,"000000"),[7]Página1!$A$8:$R$814,15,FALSE),0)</f>
        <v>0</v>
      </c>
      <c r="AV745" s="50">
        <f>IFERROR(VLOOKUP(TEXT($A745,"000000"),[7]Página1!$A$8:$R$814,18,FALSE),0)</f>
        <v>0</v>
      </c>
      <c r="AW745" s="50"/>
      <c r="AX745" s="51" t="e">
        <f t="shared" si="176"/>
        <v>#REF!</v>
      </c>
      <c r="AY745" s="51" t="e">
        <f t="shared" si="177"/>
        <v>#REF!</v>
      </c>
      <c r="AZ745" s="51" t="e">
        <f t="shared" si="178"/>
        <v>#REF!</v>
      </c>
      <c r="BA745" s="51" t="e">
        <f t="shared" si="179"/>
        <v>#REF!</v>
      </c>
      <c r="BB745" s="51">
        <f t="shared" si="180"/>
        <v>0</v>
      </c>
      <c r="BC745" s="51" t="e">
        <f t="shared" si="181"/>
        <v>#REF!</v>
      </c>
      <c r="BD745" s="51">
        <f t="shared" si="182"/>
        <v>0</v>
      </c>
      <c r="BE745" s="51">
        <f>IFERROR(VLOOKUP(A745,salario!A$2:P$91,11,FALSE),0)</f>
        <v>0</v>
      </c>
      <c r="BF745" s="51">
        <f>SUMIFS(topmanager!$D:$D,topmanager!$C:$C,rs_nova!$A745,topmanager!$A:$A,rs_nova!BF$2)</f>
        <v>0</v>
      </c>
      <c r="BG745" s="51">
        <f>SUMIFS(topmanager!$D:$D,topmanager!$C:$C,rs_nova!$A745,topmanager!$A:$A,rs_nova!BG$2)</f>
        <v>0</v>
      </c>
      <c r="BH745" s="51">
        <f>SUMIFS(topmanager!$D:$D,topmanager!$C:$C,rs_nova!$A745,topmanager!$A:$A,rs_nova!BH$2)</f>
        <v>0</v>
      </c>
      <c r="BI745" s="51">
        <f>SUMIFS(topmanager!$D:$D,topmanager!$C:$C,rs_nova!$A745,topmanager!$A:$A,rs_nova!BI$2)</f>
        <v>0</v>
      </c>
      <c r="BJ745" s="51">
        <f>SUMIFS(topmanager!$D:$D,topmanager!$C:$C,rs_nova!$A745,topmanager!$A:$A,rs_nova!BJ$2)+SUMIFS(topmanager!$D:$D,topmanager!$C:$C,rs_nova!$A745,topmanager!$A:$A,rs_nova!BJ$2+1)</f>
        <v>0</v>
      </c>
      <c r="BK745" s="51">
        <f>IFERROR(VLOOKUP(A745,[8]ferias!$C$4:$G$100,5,FALSE),0)</f>
        <v>0</v>
      </c>
      <c r="BL745" s="51">
        <f>SUMIFS(topmanager!$D:$D,topmanager!$C:$C,rs_nova!$A745,topmanager!$A:$A,rs_nova!BL$2)</f>
        <v>0</v>
      </c>
      <c r="BM745" s="51">
        <f>SUMIFS(topmanager!$D:$D,topmanager!$C:$C,rs_nova!$A745,topmanager!$A:$A,rs_nova!BM$2)+SUMIFS(topmanager!$D:$D,topmanager!$C:$C,rs_nova!$A749,topmanager!$A:$A,151)</f>
        <v>0</v>
      </c>
      <c r="BN745" s="51">
        <f t="shared" si="183"/>
        <v>0</v>
      </c>
    </row>
    <row r="746" spans="1:66">
      <c r="A746" s="47" t="e">
        <f>total!#REF!</f>
        <v>#REF!</v>
      </c>
      <c r="B746" s="47">
        <f t="shared" si="170"/>
        <v>0</v>
      </c>
      <c r="C746" s="48" t="e">
        <f>total!#REF!</f>
        <v>#REF!</v>
      </c>
      <c r="D746" s="49" t="str">
        <f>IFERROR(VLOOKUP(A746,salario!A$3:J$32,10,FALSE),"")</f>
        <v/>
      </c>
      <c r="E746" s="49" t="str">
        <f>IFERROR(IF(VLOOKUP(A746,salario!A$3:O$32,15,FALSE)="","",VLOOKUP(A746,salario!A$3:O$32,15,FALSE)),"")</f>
        <v/>
      </c>
      <c r="F746" s="47" t="str">
        <f>IFERROR(VLOOKUP(A746,[5]base_pessoal!$B$2:$P$1504,13,FALSE),"")</f>
        <v/>
      </c>
      <c r="G746" s="50">
        <f>IFERROR(VLOOKUP(A746,salario!A$2:P$91,11,FALSE),0)*B746/30</f>
        <v>0</v>
      </c>
      <c r="H746" s="50">
        <f>SUMIFS(topmanager!$D:$D,topmanager!$C:$C,rs_nova!$A746,topmanager!$A:$A,rs_nova!H$2)+SUMIFS(topmanager!$D:$D,topmanager!$C:$C,rs_nova!$A746,topmanager!$A:$A,63)</f>
        <v>0</v>
      </c>
      <c r="I746" s="50">
        <f>-SUMIFS(topmanager!$D:$D,topmanager!$C:$C,rs_nova!$A746,topmanager!$A:$A,rs_nova!I$2)</f>
        <v>0</v>
      </c>
      <c r="J746" s="50">
        <f>SUMIFS(topmanager!$D:$D,topmanager!$C:$C,rs_nova!$A746,topmanager!$A:$A,rs_nova!J$2)</f>
        <v>0</v>
      </c>
      <c r="K746" s="50">
        <f>SUMIFS(topmanager!$D:$D,topmanager!$C:$C,rs_nova!$A746,topmanager!$A:$A,rs_nova!K$2)+SUMIFS(topmanager!$D:$D,topmanager!$C:$C,rs_nova!$A746,topmanager!$A:$A,911)</f>
        <v>0</v>
      </c>
      <c r="L746" s="50">
        <f>SUMIFS(topmanager!$D:$D,topmanager!$C:$C,rs_nova!$A746,topmanager!$A:$A,rs_nova!L$2)</f>
        <v>0</v>
      </c>
      <c r="M746" s="50">
        <f>SUMIFS(topmanager!$D:$D,topmanager!$C:$C,rs_nova!$A746,topmanager!$A:$A,rs_nova!M$2)+SUMIFS(topmanager!$D:$D,topmanager!$C:$C,rs_nova!$A746,topmanager!$A:$A,908)+SUMIFS(topmanager!$D:$D,topmanager!$C:$C,rs_nova!$A746,topmanager!$A:$A,550)</f>
        <v>0</v>
      </c>
      <c r="N746" s="50">
        <f>SUMIFS(topmanager!$D:$D,topmanager!$C:$C,rs_nova!$A746,topmanager!$A:$A,rs_nova!N$2)</f>
        <v>0</v>
      </c>
      <c r="O746" s="51">
        <f t="shared" si="171"/>
        <v>0</v>
      </c>
      <c r="P746" s="50">
        <f>IFERROR(VLOOKUP($A746,total!$B$4:$AW$437,27,0),0)</f>
        <v>0</v>
      </c>
      <c r="Q746" s="50">
        <f>IFERROR(VLOOKUP($A746,total!$B$4:$AW$437,21,0),0)</f>
        <v>0</v>
      </c>
      <c r="R746" s="50">
        <f>IFERROR(VLOOKUP($A746,total!$B$4:$AW$437,25,0),0)+IFERROR(VLOOKUP($A746,total!$B$4:$AW$437,36,0),0)</f>
        <v>0</v>
      </c>
      <c r="S746" s="50">
        <f>IFERROR(VLOOKUP(A746,gympass!$A$2:$F$148,6,0),0)</f>
        <v>0</v>
      </c>
      <c r="T746" s="50">
        <f>IFERROR(VLOOKUP($A746,total!$B$4:$AW$437,42,0),0)</f>
        <v>0</v>
      </c>
      <c r="U746" s="50">
        <f>IFERROR(VLOOKUP($A746,total!$B$4:$AW$437,32,0),0)</f>
        <v>0</v>
      </c>
      <c r="V746" s="50">
        <f>IFERROR(VLOOKUP($A746,total!$B$4:$AW$437,28,0),0)</f>
        <v>0</v>
      </c>
      <c r="W746" s="50">
        <f>IFERROR(VLOOKUP($A746,total!$B$4:$AX$437,49,0),0)</f>
        <v>0</v>
      </c>
      <c r="X746" s="50"/>
      <c r="Y746" s="50">
        <f>IFERROR(VLOOKUP(A746,#REF!,4,0),0)</f>
        <v>0</v>
      </c>
      <c r="Z746" s="50">
        <f>IFERROR(VLOOKUP(B746,#REF!,8,0),0)</f>
        <v>0</v>
      </c>
      <c r="AA746" s="50">
        <f>IFERROR(VLOOKUP($A746,total!$B$4:$AW$437,45,0),0)</f>
        <v>0</v>
      </c>
      <c r="AB746" s="50">
        <f>IFERROR(VLOOKUP($A746,total!$B$4:$AW$437,48,0),0)</f>
        <v>0</v>
      </c>
      <c r="AC746" s="50">
        <f>IFERROR(VLOOKUP($A746,total!$B$4:$AB$437,19,0),0)</f>
        <v>0</v>
      </c>
      <c r="AD746" s="50">
        <f>IFERROR(VLOOKUP($A746,total!$B$4:$AB$437,10,0),0)</f>
        <v>0</v>
      </c>
      <c r="AE746" s="50">
        <f>IFERROR(VLOOKUP($A746,total!$B$4:$AB$437,13,0),0)-SUMIFS(topmanager!$D:$D,topmanager!$C:$C,rs_nova!$A750,topmanager!$A:$A,856)</f>
        <v>0</v>
      </c>
      <c r="AF746" s="50">
        <f>IFERROR(VLOOKUP($A746,total!$B$4:$AB$437,16,0),0)</f>
        <v>0</v>
      </c>
      <c r="AG746" s="50">
        <f>IFERROR(VLOOKUP($A746,total!$B$4:$AB$437,7,0),0)</f>
        <v>0</v>
      </c>
      <c r="AH746" s="50">
        <f>IFERROR(VLOOKUP($A746,total!$B$4:$AD$437,29,0),0)</f>
        <v>0</v>
      </c>
      <c r="AI746" s="50">
        <f>IFERROR(VLOOKUP(A746,total!$B$4:$AN$437,39,0),0)</f>
        <v>0</v>
      </c>
      <c r="AJ746" s="51">
        <f t="shared" si="172"/>
        <v>0</v>
      </c>
      <c r="AK746" s="50">
        <f t="shared" si="173"/>
        <v>0</v>
      </c>
      <c r="AL746" s="50">
        <f t="shared" si="174"/>
        <v>0</v>
      </c>
      <c r="AM746" s="50">
        <f t="shared" si="175"/>
        <v>0</v>
      </c>
      <c r="AN746" s="50" t="e">
        <f t="shared" si="184"/>
        <v>#REF!</v>
      </c>
      <c r="AO746" s="50" t="e">
        <f t="shared" si="184"/>
        <v>#REF!</v>
      </c>
      <c r="AP746" s="50" t="e">
        <f t="shared" si="184"/>
        <v>#REF!</v>
      </c>
      <c r="AQ746" s="50">
        <f>IFERROR(VLOOKUP(TEXT($A746,"000000"),[6]Página1!$A$8:$S$801,13,FALSE),0)</f>
        <v>0</v>
      </c>
      <c r="AR746" s="50">
        <f>IFERROR(VLOOKUP(TEXT($A746,"000000"),[6]Página1!$A$8:$S$801,16,FALSE),0)</f>
        <v>0</v>
      </c>
      <c r="AS746" s="50">
        <f>IFERROR(VLOOKUP(TEXT($A746,"000000"),[6]Página1!$A$8:$S$801,19,FALSE),0)</f>
        <v>0</v>
      </c>
      <c r="AT746" s="50">
        <f>IFERROR(VLOOKUP(TEXT($A746,"000000"),[7]Página1!$A$8:$R$814,12,FALSE),0)</f>
        <v>0</v>
      </c>
      <c r="AU746" s="50">
        <f>IFERROR(VLOOKUP(TEXT($A746,"000000"),[7]Página1!$A$8:$R$814,15,FALSE),0)</f>
        <v>0</v>
      </c>
      <c r="AV746" s="50">
        <f>IFERROR(VLOOKUP(TEXT($A746,"000000"),[7]Página1!$A$8:$R$814,18,FALSE),0)</f>
        <v>0</v>
      </c>
      <c r="AW746" s="50"/>
      <c r="AX746" s="51" t="e">
        <f t="shared" si="176"/>
        <v>#REF!</v>
      </c>
      <c r="AY746" s="51" t="e">
        <f t="shared" si="177"/>
        <v>#REF!</v>
      </c>
      <c r="AZ746" s="51" t="e">
        <f t="shared" si="178"/>
        <v>#REF!</v>
      </c>
      <c r="BA746" s="51" t="e">
        <f t="shared" si="179"/>
        <v>#REF!</v>
      </c>
      <c r="BB746" s="51">
        <f t="shared" si="180"/>
        <v>0</v>
      </c>
      <c r="BC746" s="51" t="e">
        <f t="shared" si="181"/>
        <v>#REF!</v>
      </c>
      <c r="BD746" s="51">
        <f t="shared" si="182"/>
        <v>0</v>
      </c>
      <c r="BE746" s="51">
        <f>IFERROR(VLOOKUP(A746,salario!A$2:P$91,11,FALSE),0)</f>
        <v>0</v>
      </c>
      <c r="BF746" s="51">
        <f>SUMIFS(topmanager!$D:$D,topmanager!$C:$C,rs_nova!$A746,topmanager!$A:$A,rs_nova!BF$2)</f>
        <v>0</v>
      </c>
      <c r="BG746" s="51">
        <f>SUMIFS(topmanager!$D:$D,topmanager!$C:$C,rs_nova!$A746,topmanager!$A:$A,rs_nova!BG$2)</f>
        <v>0</v>
      </c>
      <c r="BH746" s="51">
        <f>SUMIFS(topmanager!$D:$D,topmanager!$C:$C,rs_nova!$A746,topmanager!$A:$A,rs_nova!BH$2)</f>
        <v>0</v>
      </c>
      <c r="BI746" s="51">
        <f>SUMIFS(topmanager!$D:$D,topmanager!$C:$C,rs_nova!$A746,topmanager!$A:$A,rs_nova!BI$2)</f>
        <v>0</v>
      </c>
      <c r="BJ746" s="51">
        <f>SUMIFS(topmanager!$D:$D,topmanager!$C:$C,rs_nova!$A746,topmanager!$A:$A,rs_nova!BJ$2)+SUMIFS(topmanager!$D:$D,topmanager!$C:$C,rs_nova!$A746,topmanager!$A:$A,rs_nova!BJ$2+1)</f>
        <v>0</v>
      </c>
      <c r="BK746" s="51">
        <f>IFERROR(VLOOKUP(A746,[8]ferias!$C$4:$G$100,5,FALSE),0)</f>
        <v>0</v>
      </c>
      <c r="BL746" s="51">
        <f>SUMIFS(topmanager!$D:$D,topmanager!$C:$C,rs_nova!$A746,topmanager!$A:$A,rs_nova!BL$2)</f>
        <v>0</v>
      </c>
      <c r="BM746" s="51">
        <f>SUMIFS(topmanager!$D:$D,topmanager!$C:$C,rs_nova!$A746,topmanager!$A:$A,rs_nova!BM$2)+SUMIFS(topmanager!$D:$D,topmanager!$C:$C,rs_nova!$A750,topmanager!$A:$A,151)</f>
        <v>0</v>
      </c>
      <c r="BN746" s="51">
        <f t="shared" si="183"/>
        <v>0</v>
      </c>
    </row>
    <row r="747" spans="1:66">
      <c r="A747" s="47" t="e">
        <f>total!#REF!</f>
        <v>#REF!</v>
      </c>
      <c r="B747" s="47">
        <f t="shared" si="170"/>
        <v>0</v>
      </c>
      <c r="C747" s="48" t="e">
        <f>total!#REF!</f>
        <v>#REF!</v>
      </c>
      <c r="D747" s="49" t="str">
        <f>IFERROR(VLOOKUP(A747,salario!A$3:J$32,10,FALSE),"")</f>
        <v/>
      </c>
      <c r="E747" s="49" t="str">
        <f>IFERROR(IF(VLOOKUP(A747,salario!A$3:O$32,15,FALSE)="","",VLOOKUP(A747,salario!A$3:O$32,15,FALSE)),"")</f>
        <v/>
      </c>
      <c r="F747" s="47" t="str">
        <f>IFERROR(VLOOKUP(A747,[5]base_pessoal!$B$2:$P$1504,13,FALSE),"")</f>
        <v/>
      </c>
      <c r="G747" s="50">
        <f>IFERROR(VLOOKUP(A747,salario!A$2:P$91,11,FALSE),0)*B747/30</f>
        <v>0</v>
      </c>
      <c r="H747" s="50">
        <f>SUMIFS(topmanager!$D:$D,topmanager!$C:$C,rs_nova!$A747,topmanager!$A:$A,rs_nova!H$2)+SUMIFS(topmanager!$D:$D,topmanager!$C:$C,rs_nova!$A747,topmanager!$A:$A,63)</f>
        <v>0</v>
      </c>
      <c r="I747" s="50">
        <f>-SUMIFS(topmanager!$D:$D,topmanager!$C:$C,rs_nova!$A747,topmanager!$A:$A,rs_nova!I$2)</f>
        <v>0</v>
      </c>
      <c r="J747" s="50">
        <f>SUMIFS(topmanager!$D:$D,topmanager!$C:$C,rs_nova!$A747,topmanager!$A:$A,rs_nova!J$2)</f>
        <v>0</v>
      </c>
      <c r="K747" s="50">
        <f>SUMIFS(topmanager!$D:$D,topmanager!$C:$C,rs_nova!$A747,topmanager!$A:$A,rs_nova!K$2)+SUMIFS(topmanager!$D:$D,topmanager!$C:$C,rs_nova!$A747,topmanager!$A:$A,911)</f>
        <v>0</v>
      </c>
      <c r="L747" s="50">
        <f>SUMIFS(topmanager!$D:$D,topmanager!$C:$C,rs_nova!$A747,topmanager!$A:$A,rs_nova!L$2)</f>
        <v>0</v>
      </c>
      <c r="M747" s="50">
        <f>SUMIFS(topmanager!$D:$D,topmanager!$C:$C,rs_nova!$A747,topmanager!$A:$A,rs_nova!M$2)+SUMIFS(topmanager!$D:$D,topmanager!$C:$C,rs_nova!$A747,topmanager!$A:$A,908)+SUMIFS(topmanager!$D:$D,topmanager!$C:$C,rs_nova!$A747,topmanager!$A:$A,550)</f>
        <v>0</v>
      </c>
      <c r="N747" s="50">
        <f>SUMIFS(topmanager!$D:$D,topmanager!$C:$C,rs_nova!$A747,topmanager!$A:$A,rs_nova!N$2)</f>
        <v>0</v>
      </c>
      <c r="O747" s="51">
        <f t="shared" si="171"/>
        <v>0</v>
      </c>
      <c r="P747" s="50">
        <f>IFERROR(VLOOKUP($A747,total!$B$4:$AW$437,27,0),0)</f>
        <v>0</v>
      </c>
      <c r="Q747" s="50">
        <f>IFERROR(VLOOKUP($A747,total!$B$4:$AW$437,21,0),0)</f>
        <v>0</v>
      </c>
      <c r="R747" s="50">
        <f>IFERROR(VLOOKUP($A747,total!$B$4:$AW$437,25,0),0)+IFERROR(VLOOKUP($A747,total!$B$4:$AW$437,36,0),0)</f>
        <v>0</v>
      </c>
      <c r="S747" s="50">
        <f>IFERROR(VLOOKUP(A747,gympass!$A$2:$F$148,6,0),0)</f>
        <v>0</v>
      </c>
      <c r="T747" s="50">
        <f>IFERROR(VLOOKUP($A747,total!$B$4:$AW$437,42,0),0)</f>
        <v>0</v>
      </c>
      <c r="U747" s="50">
        <f>IFERROR(VLOOKUP($A747,total!$B$4:$AW$437,32,0),0)</f>
        <v>0</v>
      </c>
      <c r="V747" s="50">
        <f>IFERROR(VLOOKUP($A747,total!$B$4:$AW$437,28,0),0)</f>
        <v>0</v>
      </c>
      <c r="W747" s="50">
        <f>IFERROR(VLOOKUP($A747,total!$B$4:$AX$437,49,0),0)</f>
        <v>0</v>
      </c>
      <c r="X747" s="50"/>
      <c r="Y747" s="50">
        <f>IFERROR(VLOOKUP(A747,#REF!,4,0),0)</f>
        <v>0</v>
      </c>
      <c r="Z747" s="50">
        <f>IFERROR(VLOOKUP(B747,#REF!,8,0),0)</f>
        <v>0</v>
      </c>
      <c r="AA747" s="50">
        <f>IFERROR(VLOOKUP($A747,total!$B$4:$AW$437,45,0),0)</f>
        <v>0</v>
      </c>
      <c r="AB747" s="50">
        <f>IFERROR(VLOOKUP($A747,total!$B$4:$AW$437,48,0),0)</f>
        <v>0</v>
      </c>
      <c r="AC747" s="50">
        <f>IFERROR(VLOOKUP($A747,total!$B$4:$AB$437,19,0),0)</f>
        <v>0</v>
      </c>
      <c r="AD747" s="50">
        <f>IFERROR(VLOOKUP($A747,total!$B$4:$AB$437,10,0),0)</f>
        <v>0</v>
      </c>
      <c r="AE747" s="50">
        <f>IFERROR(VLOOKUP($A747,total!$B$4:$AB$437,13,0),0)-SUMIFS(topmanager!$D:$D,topmanager!$C:$C,rs_nova!$A751,topmanager!$A:$A,856)</f>
        <v>0</v>
      </c>
      <c r="AF747" s="50">
        <f>IFERROR(VLOOKUP($A747,total!$B$4:$AB$437,16,0),0)</f>
        <v>0</v>
      </c>
      <c r="AG747" s="50">
        <f>IFERROR(VLOOKUP($A747,total!$B$4:$AB$437,7,0),0)</f>
        <v>0</v>
      </c>
      <c r="AH747" s="50">
        <f>IFERROR(VLOOKUP($A747,total!$B$4:$AD$437,29,0),0)</f>
        <v>0</v>
      </c>
      <c r="AI747" s="50">
        <f>IFERROR(VLOOKUP(A747,total!$B$4:$AN$437,39,0),0)</f>
        <v>0</v>
      </c>
      <c r="AJ747" s="51">
        <f t="shared" si="172"/>
        <v>0</v>
      </c>
      <c r="AK747" s="50">
        <f t="shared" si="173"/>
        <v>0</v>
      </c>
      <c r="AL747" s="50">
        <f t="shared" si="174"/>
        <v>0</v>
      </c>
      <c r="AM747" s="50">
        <f t="shared" si="175"/>
        <v>0</v>
      </c>
      <c r="AN747" s="50" t="e">
        <f t="shared" si="184"/>
        <v>#REF!</v>
      </c>
      <c r="AO747" s="50" t="e">
        <f t="shared" si="184"/>
        <v>#REF!</v>
      </c>
      <c r="AP747" s="50" t="e">
        <f t="shared" si="184"/>
        <v>#REF!</v>
      </c>
      <c r="AQ747" s="50">
        <f>IFERROR(VLOOKUP(TEXT($A747,"000000"),[6]Página1!$A$8:$S$801,13,FALSE),0)</f>
        <v>0</v>
      </c>
      <c r="AR747" s="50">
        <f>IFERROR(VLOOKUP(TEXT($A747,"000000"),[6]Página1!$A$8:$S$801,16,FALSE),0)</f>
        <v>0</v>
      </c>
      <c r="AS747" s="50">
        <f>IFERROR(VLOOKUP(TEXT($A747,"000000"),[6]Página1!$A$8:$S$801,19,FALSE),0)</f>
        <v>0</v>
      </c>
      <c r="AT747" s="50">
        <f>IFERROR(VLOOKUP(TEXT($A747,"000000"),[7]Página1!$A$8:$R$814,12,FALSE),0)</f>
        <v>0</v>
      </c>
      <c r="AU747" s="50">
        <f>IFERROR(VLOOKUP(TEXT($A747,"000000"),[7]Página1!$A$8:$R$814,15,FALSE),0)</f>
        <v>0</v>
      </c>
      <c r="AV747" s="50">
        <f>IFERROR(VLOOKUP(TEXT($A747,"000000"),[7]Página1!$A$8:$R$814,18,FALSE),0)</f>
        <v>0</v>
      </c>
      <c r="AW747" s="50"/>
      <c r="AX747" s="51" t="e">
        <f t="shared" si="176"/>
        <v>#REF!</v>
      </c>
      <c r="AY747" s="51" t="e">
        <f t="shared" si="177"/>
        <v>#REF!</v>
      </c>
      <c r="AZ747" s="51" t="e">
        <f t="shared" si="178"/>
        <v>#REF!</v>
      </c>
      <c r="BA747" s="51" t="e">
        <f t="shared" si="179"/>
        <v>#REF!</v>
      </c>
      <c r="BB747" s="51">
        <f t="shared" si="180"/>
        <v>0</v>
      </c>
      <c r="BC747" s="51" t="e">
        <f t="shared" si="181"/>
        <v>#REF!</v>
      </c>
      <c r="BD747" s="51">
        <f t="shared" si="182"/>
        <v>0</v>
      </c>
      <c r="BE747" s="51">
        <f>IFERROR(VLOOKUP(A747,salario!A$2:P$91,11,FALSE),0)</f>
        <v>0</v>
      </c>
      <c r="BF747" s="51">
        <f>SUMIFS(topmanager!$D:$D,topmanager!$C:$C,rs_nova!$A747,topmanager!$A:$A,rs_nova!BF$2)</f>
        <v>0</v>
      </c>
      <c r="BG747" s="51">
        <f>SUMIFS(topmanager!$D:$D,topmanager!$C:$C,rs_nova!$A747,topmanager!$A:$A,rs_nova!BG$2)</f>
        <v>0</v>
      </c>
      <c r="BH747" s="51">
        <f>SUMIFS(topmanager!$D:$D,topmanager!$C:$C,rs_nova!$A747,topmanager!$A:$A,rs_nova!BH$2)</f>
        <v>0</v>
      </c>
      <c r="BI747" s="51">
        <f>SUMIFS(topmanager!$D:$D,topmanager!$C:$C,rs_nova!$A747,topmanager!$A:$A,rs_nova!BI$2)</f>
        <v>0</v>
      </c>
      <c r="BJ747" s="51">
        <f>SUMIFS(topmanager!$D:$D,topmanager!$C:$C,rs_nova!$A747,topmanager!$A:$A,rs_nova!BJ$2)+SUMIFS(topmanager!$D:$D,topmanager!$C:$C,rs_nova!$A747,topmanager!$A:$A,rs_nova!BJ$2+1)</f>
        <v>0</v>
      </c>
      <c r="BK747" s="51">
        <f>IFERROR(VLOOKUP(A747,[8]ferias!$C$4:$G$100,5,FALSE),0)</f>
        <v>0</v>
      </c>
      <c r="BL747" s="51">
        <f>SUMIFS(topmanager!$D:$D,topmanager!$C:$C,rs_nova!$A747,topmanager!$A:$A,rs_nova!BL$2)</f>
        <v>0</v>
      </c>
      <c r="BM747" s="51">
        <f>SUMIFS(topmanager!$D:$D,topmanager!$C:$C,rs_nova!$A747,topmanager!$A:$A,rs_nova!BM$2)+SUMIFS(topmanager!$D:$D,topmanager!$C:$C,rs_nova!$A751,topmanager!$A:$A,151)</f>
        <v>0</v>
      </c>
      <c r="BN747" s="51">
        <f t="shared" si="183"/>
        <v>0</v>
      </c>
    </row>
    <row r="748" spans="1:66">
      <c r="A748" s="47" t="e">
        <f>total!#REF!</f>
        <v>#REF!</v>
      </c>
      <c r="B748" s="47">
        <f t="shared" si="170"/>
        <v>0</v>
      </c>
      <c r="C748" s="48" t="e">
        <f>total!#REF!</f>
        <v>#REF!</v>
      </c>
      <c r="D748" s="49" t="str">
        <f>IFERROR(VLOOKUP(A748,salario!A$3:J$32,10,FALSE),"")</f>
        <v/>
      </c>
      <c r="E748" s="49" t="str">
        <f>IFERROR(IF(VLOOKUP(A748,salario!A$3:O$32,15,FALSE)="","",VLOOKUP(A748,salario!A$3:O$32,15,FALSE)),"")</f>
        <v/>
      </c>
      <c r="F748" s="47" t="str">
        <f>IFERROR(VLOOKUP(A748,[5]base_pessoal!$B$2:$P$1504,13,FALSE),"")</f>
        <v/>
      </c>
      <c r="G748" s="50">
        <f>IFERROR(VLOOKUP(A748,salario!A$2:P$91,11,FALSE),0)*B748/30</f>
        <v>0</v>
      </c>
      <c r="H748" s="50">
        <f>SUMIFS(topmanager!$D:$D,topmanager!$C:$C,rs_nova!$A748,topmanager!$A:$A,rs_nova!H$2)+SUMIFS(topmanager!$D:$D,topmanager!$C:$C,rs_nova!$A748,topmanager!$A:$A,63)</f>
        <v>0</v>
      </c>
      <c r="I748" s="50">
        <f>-SUMIFS(topmanager!$D:$D,topmanager!$C:$C,rs_nova!$A748,topmanager!$A:$A,rs_nova!I$2)</f>
        <v>0</v>
      </c>
      <c r="J748" s="50">
        <f>SUMIFS(topmanager!$D:$D,topmanager!$C:$C,rs_nova!$A748,topmanager!$A:$A,rs_nova!J$2)</f>
        <v>0</v>
      </c>
      <c r="K748" s="50">
        <f>SUMIFS(topmanager!$D:$D,topmanager!$C:$C,rs_nova!$A748,topmanager!$A:$A,rs_nova!K$2)+SUMIFS(topmanager!$D:$D,topmanager!$C:$C,rs_nova!$A748,topmanager!$A:$A,911)</f>
        <v>0</v>
      </c>
      <c r="L748" s="50">
        <f>SUMIFS(topmanager!$D:$D,topmanager!$C:$C,rs_nova!$A748,topmanager!$A:$A,rs_nova!L$2)</f>
        <v>0</v>
      </c>
      <c r="M748" s="50">
        <f>SUMIFS(topmanager!$D:$D,topmanager!$C:$C,rs_nova!$A748,topmanager!$A:$A,rs_nova!M$2)+SUMIFS(topmanager!$D:$D,topmanager!$C:$C,rs_nova!$A748,topmanager!$A:$A,908)+SUMIFS(topmanager!$D:$D,topmanager!$C:$C,rs_nova!$A748,topmanager!$A:$A,550)</f>
        <v>0</v>
      </c>
      <c r="N748" s="50">
        <f>SUMIFS(topmanager!$D:$D,topmanager!$C:$C,rs_nova!$A748,topmanager!$A:$A,rs_nova!N$2)</f>
        <v>0</v>
      </c>
      <c r="O748" s="51">
        <f t="shared" si="171"/>
        <v>0</v>
      </c>
      <c r="P748" s="50">
        <f>IFERROR(VLOOKUP($A748,total!$B$4:$AW$437,27,0),0)</f>
        <v>0</v>
      </c>
      <c r="Q748" s="50">
        <f>IFERROR(VLOOKUP($A748,total!$B$4:$AW$437,21,0),0)</f>
        <v>0</v>
      </c>
      <c r="R748" s="50">
        <f>IFERROR(VLOOKUP($A748,total!$B$4:$AW$437,25,0),0)+IFERROR(VLOOKUP($A748,total!$B$4:$AW$437,36,0),0)</f>
        <v>0</v>
      </c>
      <c r="S748" s="50">
        <f>IFERROR(VLOOKUP(A748,gympass!$A$2:$F$148,6,0),0)</f>
        <v>0</v>
      </c>
      <c r="T748" s="50">
        <f>IFERROR(VLOOKUP($A748,total!$B$4:$AW$437,42,0),0)</f>
        <v>0</v>
      </c>
      <c r="U748" s="50">
        <f>IFERROR(VLOOKUP($A748,total!$B$4:$AW$437,32,0),0)</f>
        <v>0</v>
      </c>
      <c r="V748" s="50">
        <f>IFERROR(VLOOKUP($A748,total!$B$4:$AW$437,28,0),0)</f>
        <v>0</v>
      </c>
      <c r="W748" s="50">
        <f>IFERROR(VLOOKUP($A748,total!$B$4:$AX$437,49,0),0)</f>
        <v>0</v>
      </c>
      <c r="X748" s="50"/>
      <c r="Y748" s="50">
        <f>IFERROR(VLOOKUP(A748,#REF!,4,0),0)</f>
        <v>0</v>
      </c>
      <c r="Z748" s="50">
        <f>IFERROR(VLOOKUP(B748,#REF!,8,0),0)</f>
        <v>0</v>
      </c>
      <c r="AA748" s="50">
        <f>IFERROR(VLOOKUP($A748,total!$B$4:$AW$437,45,0),0)</f>
        <v>0</v>
      </c>
      <c r="AB748" s="50">
        <f>IFERROR(VLOOKUP($A748,total!$B$4:$AW$437,48,0),0)</f>
        <v>0</v>
      </c>
      <c r="AC748" s="50">
        <f>IFERROR(VLOOKUP($A748,total!$B$4:$AB$437,19,0),0)</f>
        <v>0</v>
      </c>
      <c r="AD748" s="50">
        <f>IFERROR(VLOOKUP($A748,total!$B$4:$AB$437,10,0),0)</f>
        <v>0</v>
      </c>
      <c r="AE748" s="50">
        <f>IFERROR(VLOOKUP($A748,total!$B$4:$AB$437,13,0),0)-SUMIFS(topmanager!$D:$D,topmanager!$C:$C,rs_nova!$A752,topmanager!$A:$A,856)</f>
        <v>0</v>
      </c>
      <c r="AF748" s="50">
        <f>IFERROR(VLOOKUP($A748,total!$B$4:$AB$437,16,0),0)</f>
        <v>0</v>
      </c>
      <c r="AG748" s="50">
        <f>IFERROR(VLOOKUP($A748,total!$B$4:$AB$437,7,0),0)</f>
        <v>0</v>
      </c>
      <c r="AH748" s="50">
        <f>IFERROR(VLOOKUP($A748,total!$B$4:$AD$437,29,0),0)</f>
        <v>0</v>
      </c>
      <c r="AI748" s="50">
        <f>IFERROR(VLOOKUP(A748,total!$B$4:$AN$437,39,0),0)</f>
        <v>0</v>
      </c>
      <c r="AJ748" s="51">
        <f t="shared" si="172"/>
        <v>0</v>
      </c>
      <c r="AK748" s="50">
        <f t="shared" si="173"/>
        <v>0</v>
      </c>
      <c r="AL748" s="50">
        <f t="shared" si="174"/>
        <v>0</v>
      </c>
      <c r="AM748" s="50">
        <f t="shared" si="175"/>
        <v>0</v>
      </c>
      <c r="AN748" s="50" t="e">
        <f t="shared" si="184"/>
        <v>#REF!</v>
      </c>
      <c r="AO748" s="50" t="e">
        <f t="shared" si="184"/>
        <v>#REF!</v>
      </c>
      <c r="AP748" s="50" t="e">
        <f t="shared" si="184"/>
        <v>#REF!</v>
      </c>
      <c r="AQ748" s="50">
        <f>IFERROR(VLOOKUP(TEXT($A748,"000000"),[6]Página1!$A$8:$S$801,13,FALSE),0)</f>
        <v>0</v>
      </c>
      <c r="AR748" s="50">
        <f>IFERROR(VLOOKUP(TEXT($A748,"000000"),[6]Página1!$A$8:$S$801,16,FALSE),0)</f>
        <v>0</v>
      </c>
      <c r="AS748" s="50">
        <f>IFERROR(VLOOKUP(TEXT($A748,"000000"),[6]Página1!$A$8:$S$801,19,FALSE),0)</f>
        <v>0</v>
      </c>
      <c r="AT748" s="50">
        <f>IFERROR(VLOOKUP(TEXT($A748,"000000"),[7]Página1!$A$8:$R$814,12,FALSE),0)</f>
        <v>0</v>
      </c>
      <c r="AU748" s="50">
        <f>IFERROR(VLOOKUP(TEXT($A748,"000000"),[7]Página1!$A$8:$R$814,15,FALSE),0)</f>
        <v>0</v>
      </c>
      <c r="AV748" s="50">
        <f>IFERROR(VLOOKUP(TEXT($A748,"000000"),[7]Página1!$A$8:$R$814,18,FALSE),0)</f>
        <v>0</v>
      </c>
      <c r="AW748" s="50"/>
      <c r="AX748" s="51" t="e">
        <f t="shared" si="176"/>
        <v>#REF!</v>
      </c>
      <c r="AY748" s="51" t="e">
        <f t="shared" si="177"/>
        <v>#REF!</v>
      </c>
      <c r="AZ748" s="51" t="e">
        <f t="shared" si="178"/>
        <v>#REF!</v>
      </c>
      <c r="BA748" s="51" t="e">
        <f t="shared" si="179"/>
        <v>#REF!</v>
      </c>
      <c r="BB748" s="51">
        <f t="shared" si="180"/>
        <v>0</v>
      </c>
      <c r="BC748" s="51" t="e">
        <f t="shared" si="181"/>
        <v>#REF!</v>
      </c>
      <c r="BD748" s="51">
        <f t="shared" si="182"/>
        <v>0</v>
      </c>
      <c r="BE748" s="51">
        <f>IFERROR(VLOOKUP(A748,salario!A$2:P$91,11,FALSE),0)</f>
        <v>0</v>
      </c>
      <c r="BF748" s="51">
        <f>SUMIFS(topmanager!$D:$D,topmanager!$C:$C,rs_nova!$A748,topmanager!$A:$A,rs_nova!BF$2)</f>
        <v>0</v>
      </c>
      <c r="BG748" s="51">
        <f>SUMIFS(topmanager!$D:$D,topmanager!$C:$C,rs_nova!$A748,topmanager!$A:$A,rs_nova!BG$2)</f>
        <v>0</v>
      </c>
      <c r="BH748" s="51">
        <f>SUMIFS(topmanager!$D:$D,topmanager!$C:$C,rs_nova!$A748,topmanager!$A:$A,rs_nova!BH$2)</f>
        <v>0</v>
      </c>
      <c r="BI748" s="51">
        <f>SUMIFS(topmanager!$D:$D,topmanager!$C:$C,rs_nova!$A748,topmanager!$A:$A,rs_nova!BI$2)</f>
        <v>0</v>
      </c>
      <c r="BJ748" s="51">
        <f>SUMIFS(topmanager!$D:$D,topmanager!$C:$C,rs_nova!$A748,topmanager!$A:$A,rs_nova!BJ$2)+SUMIFS(topmanager!$D:$D,topmanager!$C:$C,rs_nova!$A748,topmanager!$A:$A,rs_nova!BJ$2+1)</f>
        <v>0</v>
      </c>
      <c r="BK748" s="51">
        <f>IFERROR(VLOOKUP(A748,[8]ferias!$C$4:$G$100,5,FALSE),0)</f>
        <v>0</v>
      </c>
      <c r="BL748" s="51">
        <f>SUMIFS(topmanager!$D:$D,topmanager!$C:$C,rs_nova!$A748,topmanager!$A:$A,rs_nova!BL$2)</f>
        <v>0</v>
      </c>
      <c r="BM748" s="51">
        <f>SUMIFS(topmanager!$D:$D,topmanager!$C:$C,rs_nova!$A748,topmanager!$A:$A,rs_nova!BM$2)+SUMIFS(topmanager!$D:$D,topmanager!$C:$C,rs_nova!$A752,topmanager!$A:$A,151)</f>
        <v>0</v>
      </c>
      <c r="BN748" s="51">
        <f t="shared" si="183"/>
        <v>0</v>
      </c>
    </row>
    <row r="749" spans="1:66">
      <c r="A749" s="47" t="e">
        <f>total!#REF!</f>
        <v>#REF!</v>
      </c>
      <c r="B749" s="47">
        <f t="shared" si="170"/>
        <v>0</v>
      </c>
      <c r="C749" s="48" t="e">
        <f>total!#REF!</f>
        <v>#REF!</v>
      </c>
      <c r="D749" s="49" t="str">
        <f>IFERROR(VLOOKUP(A749,salario!A$3:J$32,10,FALSE),"")</f>
        <v/>
      </c>
      <c r="E749" s="49" t="str">
        <f>IFERROR(IF(VLOOKUP(A749,salario!A$3:O$32,15,FALSE)="","",VLOOKUP(A749,salario!A$3:O$32,15,FALSE)),"")</f>
        <v/>
      </c>
      <c r="F749" s="47" t="str">
        <f>IFERROR(VLOOKUP(A749,[5]base_pessoal!$B$2:$P$1504,13,FALSE),"")</f>
        <v/>
      </c>
      <c r="G749" s="50">
        <f>IFERROR(VLOOKUP(A749,salario!A$2:P$91,11,FALSE),0)*B749/30</f>
        <v>0</v>
      </c>
      <c r="H749" s="50">
        <f>SUMIFS(topmanager!$D:$D,topmanager!$C:$C,rs_nova!$A749,topmanager!$A:$A,rs_nova!H$2)+SUMIFS(topmanager!$D:$D,topmanager!$C:$C,rs_nova!$A749,topmanager!$A:$A,63)</f>
        <v>0</v>
      </c>
      <c r="I749" s="50">
        <f>-SUMIFS(topmanager!$D:$D,topmanager!$C:$C,rs_nova!$A749,topmanager!$A:$A,rs_nova!I$2)</f>
        <v>0</v>
      </c>
      <c r="J749" s="50">
        <f>SUMIFS(topmanager!$D:$D,topmanager!$C:$C,rs_nova!$A749,topmanager!$A:$A,rs_nova!J$2)</f>
        <v>0</v>
      </c>
      <c r="K749" s="50">
        <f>SUMIFS(topmanager!$D:$D,topmanager!$C:$C,rs_nova!$A749,topmanager!$A:$A,rs_nova!K$2)+SUMIFS(topmanager!$D:$D,topmanager!$C:$C,rs_nova!$A749,topmanager!$A:$A,911)</f>
        <v>0</v>
      </c>
      <c r="L749" s="50">
        <f>SUMIFS(topmanager!$D:$D,topmanager!$C:$C,rs_nova!$A749,topmanager!$A:$A,rs_nova!L$2)</f>
        <v>0</v>
      </c>
      <c r="M749" s="50">
        <f>SUMIFS(topmanager!$D:$D,topmanager!$C:$C,rs_nova!$A749,topmanager!$A:$A,rs_nova!M$2)+SUMIFS(topmanager!$D:$D,topmanager!$C:$C,rs_nova!$A749,topmanager!$A:$A,908)+SUMIFS(topmanager!$D:$D,topmanager!$C:$C,rs_nova!$A749,topmanager!$A:$A,550)</f>
        <v>0</v>
      </c>
      <c r="N749" s="50">
        <f>SUMIFS(topmanager!$D:$D,topmanager!$C:$C,rs_nova!$A749,topmanager!$A:$A,rs_nova!N$2)</f>
        <v>0</v>
      </c>
      <c r="O749" s="51">
        <f t="shared" si="171"/>
        <v>0</v>
      </c>
      <c r="P749" s="50">
        <f>IFERROR(VLOOKUP($A749,total!$B$4:$AW$437,27,0),0)</f>
        <v>0</v>
      </c>
      <c r="Q749" s="50">
        <f>IFERROR(VLOOKUP($A749,total!$B$4:$AW$437,21,0),0)</f>
        <v>0</v>
      </c>
      <c r="R749" s="50">
        <f>IFERROR(VLOOKUP($A749,total!$B$4:$AW$437,25,0),0)+IFERROR(VLOOKUP($A749,total!$B$4:$AW$437,36,0),0)</f>
        <v>0</v>
      </c>
      <c r="S749" s="50">
        <f>IFERROR(VLOOKUP(A749,gympass!$A$2:$F$148,6,0),0)</f>
        <v>0</v>
      </c>
      <c r="T749" s="50">
        <f>IFERROR(VLOOKUP($A749,total!$B$4:$AW$437,42,0),0)</f>
        <v>0</v>
      </c>
      <c r="U749" s="50">
        <f>IFERROR(VLOOKUP($A749,total!$B$4:$AW$437,32,0),0)</f>
        <v>0</v>
      </c>
      <c r="V749" s="50">
        <f>IFERROR(VLOOKUP($A749,total!$B$4:$AW$437,28,0),0)</f>
        <v>0</v>
      </c>
      <c r="W749" s="50">
        <f>IFERROR(VLOOKUP($A749,total!$B$4:$AX$437,49,0),0)</f>
        <v>0</v>
      </c>
      <c r="X749" s="50"/>
      <c r="Y749" s="50">
        <f>IFERROR(VLOOKUP(A749,#REF!,4,0),0)</f>
        <v>0</v>
      </c>
      <c r="Z749" s="50">
        <f>IFERROR(VLOOKUP(B749,#REF!,8,0),0)</f>
        <v>0</v>
      </c>
      <c r="AA749" s="50">
        <f>IFERROR(VLOOKUP($A749,total!$B$4:$AW$437,45,0),0)</f>
        <v>0</v>
      </c>
      <c r="AB749" s="50">
        <f>IFERROR(VLOOKUP($A749,total!$B$4:$AW$437,48,0),0)</f>
        <v>0</v>
      </c>
      <c r="AC749" s="50">
        <f>IFERROR(VLOOKUP($A749,total!$B$4:$AB$437,19,0),0)</f>
        <v>0</v>
      </c>
      <c r="AD749" s="50">
        <f>IFERROR(VLOOKUP($A749,total!$B$4:$AB$437,10,0),0)</f>
        <v>0</v>
      </c>
      <c r="AE749" s="50">
        <f>IFERROR(VLOOKUP($A749,total!$B$4:$AB$437,13,0),0)-SUMIFS(topmanager!$D:$D,topmanager!$C:$C,rs_nova!$A753,topmanager!$A:$A,856)</f>
        <v>0</v>
      </c>
      <c r="AF749" s="50">
        <f>IFERROR(VLOOKUP($A749,total!$B$4:$AB$437,16,0),0)</f>
        <v>0</v>
      </c>
      <c r="AG749" s="50">
        <f>IFERROR(VLOOKUP($A749,total!$B$4:$AB$437,7,0),0)</f>
        <v>0</v>
      </c>
      <c r="AH749" s="50">
        <f>IFERROR(VLOOKUP($A749,total!$B$4:$AD$437,29,0),0)</f>
        <v>0</v>
      </c>
      <c r="AI749" s="50">
        <f>IFERROR(VLOOKUP(A749,total!$B$4:$AN$437,39,0),0)</f>
        <v>0</v>
      </c>
      <c r="AJ749" s="51">
        <f t="shared" si="172"/>
        <v>0</v>
      </c>
      <c r="AK749" s="50">
        <f t="shared" si="173"/>
        <v>0</v>
      </c>
      <c r="AL749" s="50">
        <f t="shared" si="174"/>
        <v>0</v>
      </c>
      <c r="AM749" s="50">
        <f t="shared" si="175"/>
        <v>0</v>
      </c>
      <c r="AN749" s="50" t="e">
        <f t="shared" si="184"/>
        <v>#REF!</v>
      </c>
      <c r="AO749" s="50" t="e">
        <f t="shared" si="184"/>
        <v>#REF!</v>
      </c>
      <c r="AP749" s="50" t="e">
        <f t="shared" si="184"/>
        <v>#REF!</v>
      </c>
      <c r="AQ749" s="50">
        <f>IFERROR(VLOOKUP(TEXT($A749,"000000"),[6]Página1!$A$8:$S$801,13,FALSE),0)</f>
        <v>0</v>
      </c>
      <c r="AR749" s="50">
        <f>IFERROR(VLOOKUP(TEXT($A749,"000000"),[6]Página1!$A$8:$S$801,16,FALSE),0)</f>
        <v>0</v>
      </c>
      <c r="AS749" s="50">
        <f>IFERROR(VLOOKUP(TEXT($A749,"000000"),[6]Página1!$A$8:$S$801,19,FALSE),0)</f>
        <v>0</v>
      </c>
      <c r="AT749" s="50">
        <f>IFERROR(VLOOKUP(TEXT($A749,"000000"),[7]Página1!$A$8:$R$814,12,FALSE),0)</f>
        <v>0</v>
      </c>
      <c r="AU749" s="50">
        <f>IFERROR(VLOOKUP(TEXT($A749,"000000"),[7]Página1!$A$8:$R$814,15,FALSE),0)</f>
        <v>0</v>
      </c>
      <c r="AV749" s="50">
        <f>IFERROR(VLOOKUP(TEXT($A749,"000000"),[7]Página1!$A$8:$R$814,18,FALSE),0)</f>
        <v>0</v>
      </c>
      <c r="AW749" s="50"/>
      <c r="AX749" s="51" t="e">
        <f t="shared" si="176"/>
        <v>#REF!</v>
      </c>
      <c r="AY749" s="51" t="e">
        <f t="shared" si="177"/>
        <v>#REF!</v>
      </c>
      <c r="AZ749" s="51" t="e">
        <f t="shared" si="178"/>
        <v>#REF!</v>
      </c>
      <c r="BA749" s="51" t="e">
        <f t="shared" si="179"/>
        <v>#REF!</v>
      </c>
      <c r="BB749" s="51">
        <f t="shared" si="180"/>
        <v>0</v>
      </c>
      <c r="BC749" s="51" t="e">
        <f t="shared" si="181"/>
        <v>#REF!</v>
      </c>
      <c r="BD749" s="51">
        <f t="shared" si="182"/>
        <v>0</v>
      </c>
      <c r="BE749" s="51">
        <f>IFERROR(VLOOKUP(A749,salario!A$2:P$91,11,FALSE),0)</f>
        <v>0</v>
      </c>
      <c r="BF749" s="51">
        <f>SUMIFS(topmanager!$D:$D,topmanager!$C:$C,rs_nova!$A749,topmanager!$A:$A,rs_nova!BF$2)</f>
        <v>0</v>
      </c>
      <c r="BG749" s="51">
        <f>SUMIFS(topmanager!$D:$D,topmanager!$C:$C,rs_nova!$A749,topmanager!$A:$A,rs_nova!BG$2)</f>
        <v>0</v>
      </c>
      <c r="BH749" s="51">
        <f>SUMIFS(topmanager!$D:$D,topmanager!$C:$C,rs_nova!$A749,topmanager!$A:$A,rs_nova!BH$2)</f>
        <v>0</v>
      </c>
      <c r="BI749" s="51">
        <f>SUMIFS(topmanager!$D:$D,topmanager!$C:$C,rs_nova!$A749,topmanager!$A:$A,rs_nova!BI$2)</f>
        <v>0</v>
      </c>
      <c r="BJ749" s="51">
        <f>SUMIFS(topmanager!$D:$D,topmanager!$C:$C,rs_nova!$A749,topmanager!$A:$A,rs_nova!BJ$2)+SUMIFS(topmanager!$D:$D,topmanager!$C:$C,rs_nova!$A749,topmanager!$A:$A,rs_nova!BJ$2+1)</f>
        <v>0</v>
      </c>
      <c r="BK749" s="51">
        <f>IFERROR(VLOOKUP(A749,[8]ferias!$C$4:$G$100,5,FALSE),0)</f>
        <v>0</v>
      </c>
      <c r="BL749" s="51">
        <f>SUMIFS(topmanager!$D:$D,topmanager!$C:$C,rs_nova!$A749,topmanager!$A:$A,rs_nova!BL$2)</f>
        <v>0</v>
      </c>
      <c r="BM749" s="51">
        <f>SUMIFS(topmanager!$D:$D,topmanager!$C:$C,rs_nova!$A749,topmanager!$A:$A,rs_nova!BM$2)+SUMIFS(topmanager!$D:$D,topmanager!$C:$C,rs_nova!$A753,topmanager!$A:$A,151)</f>
        <v>0</v>
      </c>
      <c r="BN749" s="51">
        <f t="shared" si="183"/>
        <v>0</v>
      </c>
    </row>
    <row r="750" spans="1:66">
      <c r="A750" s="47" t="e">
        <f>total!#REF!</f>
        <v>#REF!</v>
      </c>
      <c r="B750" s="47">
        <f t="shared" si="170"/>
        <v>0</v>
      </c>
      <c r="C750" s="48" t="e">
        <f>total!#REF!</f>
        <v>#REF!</v>
      </c>
      <c r="D750" s="49" t="str">
        <f>IFERROR(VLOOKUP(A750,salario!A$3:J$32,10,FALSE),"")</f>
        <v/>
      </c>
      <c r="E750" s="49" t="str">
        <f>IFERROR(IF(VLOOKUP(A750,salario!A$3:O$32,15,FALSE)="","",VLOOKUP(A750,salario!A$3:O$32,15,FALSE)),"")</f>
        <v/>
      </c>
      <c r="F750" s="47" t="str">
        <f>IFERROR(VLOOKUP(A750,[5]base_pessoal!$B$2:$P$1504,13,FALSE),"")</f>
        <v/>
      </c>
      <c r="G750" s="50">
        <f>IFERROR(VLOOKUP(A750,salario!A$2:P$91,11,FALSE),0)*B750/30</f>
        <v>0</v>
      </c>
      <c r="H750" s="50">
        <f>SUMIFS(topmanager!$D:$D,topmanager!$C:$C,rs_nova!$A750,topmanager!$A:$A,rs_nova!H$2)+SUMIFS(topmanager!$D:$D,topmanager!$C:$C,rs_nova!$A750,topmanager!$A:$A,63)</f>
        <v>0</v>
      </c>
      <c r="I750" s="50">
        <f>-SUMIFS(topmanager!$D:$D,topmanager!$C:$C,rs_nova!$A750,topmanager!$A:$A,rs_nova!I$2)</f>
        <v>0</v>
      </c>
      <c r="J750" s="50">
        <f>SUMIFS(topmanager!$D:$D,topmanager!$C:$C,rs_nova!$A750,topmanager!$A:$A,rs_nova!J$2)</f>
        <v>0</v>
      </c>
      <c r="K750" s="50">
        <f>SUMIFS(topmanager!$D:$D,topmanager!$C:$C,rs_nova!$A750,topmanager!$A:$A,rs_nova!K$2)+SUMIFS(topmanager!$D:$D,topmanager!$C:$C,rs_nova!$A750,topmanager!$A:$A,911)</f>
        <v>0</v>
      </c>
      <c r="L750" s="50">
        <f>SUMIFS(topmanager!$D:$D,topmanager!$C:$C,rs_nova!$A750,topmanager!$A:$A,rs_nova!L$2)</f>
        <v>0</v>
      </c>
      <c r="M750" s="50">
        <f>SUMIFS(topmanager!$D:$D,topmanager!$C:$C,rs_nova!$A750,topmanager!$A:$A,rs_nova!M$2)+SUMIFS(topmanager!$D:$D,topmanager!$C:$C,rs_nova!$A750,topmanager!$A:$A,908)+SUMIFS(topmanager!$D:$D,topmanager!$C:$C,rs_nova!$A750,topmanager!$A:$A,550)</f>
        <v>0</v>
      </c>
      <c r="N750" s="50">
        <f>SUMIFS(topmanager!$D:$D,topmanager!$C:$C,rs_nova!$A750,topmanager!$A:$A,rs_nova!N$2)</f>
        <v>0</v>
      </c>
      <c r="O750" s="51">
        <f t="shared" si="171"/>
        <v>0</v>
      </c>
      <c r="P750" s="50">
        <f>IFERROR(VLOOKUP($A750,total!$B$4:$AW$437,27,0),0)</f>
        <v>0</v>
      </c>
      <c r="Q750" s="50">
        <f>IFERROR(VLOOKUP($A750,total!$B$4:$AW$437,21,0),0)</f>
        <v>0</v>
      </c>
      <c r="R750" s="50">
        <f>IFERROR(VLOOKUP($A750,total!$B$4:$AW$437,25,0),0)+IFERROR(VLOOKUP($A750,total!$B$4:$AW$437,36,0),0)</f>
        <v>0</v>
      </c>
      <c r="S750" s="50">
        <f>IFERROR(VLOOKUP(A750,gympass!$A$2:$F$148,6,0),0)</f>
        <v>0</v>
      </c>
      <c r="T750" s="50">
        <f>IFERROR(VLOOKUP($A750,total!$B$4:$AW$437,42,0),0)</f>
        <v>0</v>
      </c>
      <c r="U750" s="50">
        <f>IFERROR(VLOOKUP($A750,total!$B$4:$AW$437,32,0),0)</f>
        <v>0</v>
      </c>
      <c r="V750" s="50">
        <f>IFERROR(VLOOKUP($A750,total!$B$4:$AW$437,28,0),0)</f>
        <v>0</v>
      </c>
      <c r="W750" s="50">
        <f>IFERROR(VLOOKUP($A750,total!$B$4:$AX$437,49,0),0)</f>
        <v>0</v>
      </c>
      <c r="X750" s="50"/>
      <c r="Y750" s="50">
        <f>IFERROR(VLOOKUP(A750,#REF!,4,0),0)</f>
        <v>0</v>
      </c>
      <c r="Z750" s="50">
        <f>IFERROR(VLOOKUP(B750,#REF!,8,0),0)</f>
        <v>0</v>
      </c>
      <c r="AA750" s="50">
        <f>IFERROR(VLOOKUP($A750,total!$B$4:$AW$437,45,0),0)</f>
        <v>0</v>
      </c>
      <c r="AB750" s="50">
        <f>IFERROR(VLOOKUP($A750,total!$B$4:$AW$437,48,0),0)</f>
        <v>0</v>
      </c>
      <c r="AC750" s="50">
        <f>IFERROR(VLOOKUP($A750,total!$B$4:$AB$437,19,0),0)</f>
        <v>0</v>
      </c>
      <c r="AD750" s="50">
        <f>IFERROR(VLOOKUP($A750,total!$B$4:$AB$437,10,0),0)</f>
        <v>0</v>
      </c>
      <c r="AE750" s="50">
        <f>IFERROR(VLOOKUP($A750,total!$B$4:$AB$437,13,0),0)-SUMIFS(topmanager!$D:$D,topmanager!$C:$C,rs_nova!$A754,topmanager!$A:$A,856)</f>
        <v>0</v>
      </c>
      <c r="AF750" s="50">
        <f>IFERROR(VLOOKUP($A750,total!$B$4:$AB$437,16,0),0)</f>
        <v>0</v>
      </c>
      <c r="AG750" s="50">
        <f>IFERROR(VLOOKUP($A750,total!$B$4:$AB$437,7,0),0)</f>
        <v>0</v>
      </c>
      <c r="AH750" s="50">
        <f>IFERROR(VLOOKUP($A750,total!$B$4:$AD$437,29,0),0)</f>
        <v>0</v>
      </c>
      <c r="AI750" s="50">
        <f>IFERROR(VLOOKUP(A750,total!$B$4:$AN$437,39,0),0)</f>
        <v>0</v>
      </c>
      <c r="AJ750" s="51">
        <f t="shared" si="172"/>
        <v>0</v>
      </c>
      <c r="AK750" s="50">
        <f t="shared" si="173"/>
        <v>0</v>
      </c>
      <c r="AL750" s="50">
        <f t="shared" si="174"/>
        <v>0</v>
      </c>
      <c r="AM750" s="50">
        <f t="shared" si="175"/>
        <v>0</v>
      </c>
      <c r="AN750" s="50" t="e">
        <f t="shared" si="184"/>
        <v>#REF!</v>
      </c>
      <c r="AO750" s="50" t="e">
        <f t="shared" si="184"/>
        <v>#REF!</v>
      </c>
      <c r="AP750" s="50" t="e">
        <f t="shared" si="184"/>
        <v>#REF!</v>
      </c>
      <c r="AQ750" s="50">
        <f>IFERROR(VLOOKUP(TEXT($A750,"000000"),[6]Página1!$A$8:$S$801,13,FALSE),0)</f>
        <v>0</v>
      </c>
      <c r="AR750" s="50">
        <f>IFERROR(VLOOKUP(TEXT($A750,"000000"),[6]Página1!$A$8:$S$801,16,FALSE),0)</f>
        <v>0</v>
      </c>
      <c r="AS750" s="50">
        <f>IFERROR(VLOOKUP(TEXT($A750,"000000"),[6]Página1!$A$8:$S$801,19,FALSE),0)</f>
        <v>0</v>
      </c>
      <c r="AT750" s="50">
        <f>IFERROR(VLOOKUP(TEXT($A750,"000000"),[7]Página1!$A$8:$R$814,12,FALSE),0)</f>
        <v>0</v>
      </c>
      <c r="AU750" s="50">
        <f>IFERROR(VLOOKUP(TEXT($A750,"000000"),[7]Página1!$A$8:$R$814,15,FALSE),0)</f>
        <v>0</v>
      </c>
      <c r="AV750" s="50">
        <f>IFERROR(VLOOKUP(TEXT($A750,"000000"),[7]Página1!$A$8:$R$814,18,FALSE),0)</f>
        <v>0</v>
      </c>
      <c r="AW750" s="50"/>
      <c r="AX750" s="51" t="e">
        <f t="shared" si="176"/>
        <v>#REF!</v>
      </c>
      <c r="AY750" s="51" t="e">
        <f t="shared" si="177"/>
        <v>#REF!</v>
      </c>
      <c r="AZ750" s="51" t="e">
        <f t="shared" si="178"/>
        <v>#REF!</v>
      </c>
      <c r="BA750" s="51" t="e">
        <f t="shared" si="179"/>
        <v>#REF!</v>
      </c>
      <c r="BB750" s="51">
        <f t="shared" si="180"/>
        <v>0</v>
      </c>
      <c r="BC750" s="51" t="e">
        <f t="shared" si="181"/>
        <v>#REF!</v>
      </c>
      <c r="BD750" s="51">
        <f t="shared" si="182"/>
        <v>0</v>
      </c>
      <c r="BE750" s="51">
        <f>IFERROR(VLOOKUP(A750,salario!A$2:P$91,11,FALSE),0)</f>
        <v>0</v>
      </c>
      <c r="BF750" s="51">
        <f>SUMIFS(topmanager!$D:$D,topmanager!$C:$C,rs_nova!$A750,topmanager!$A:$A,rs_nova!BF$2)</f>
        <v>0</v>
      </c>
      <c r="BG750" s="51">
        <f>SUMIFS(topmanager!$D:$D,topmanager!$C:$C,rs_nova!$A750,topmanager!$A:$A,rs_nova!BG$2)</f>
        <v>0</v>
      </c>
      <c r="BH750" s="51">
        <f>SUMIFS(topmanager!$D:$D,topmanager!$C:$C,rs_nova!$A750,topmanager!$A:$A,rs_nova!BH$2)</f>
        <v>0</v>
      </c>
      <c r="BI750" s="51">
        <f>SUMIFS(topmanager!$D:$D,topmanager!$C:$C,rs_nova!$A750,topmanager!$A:$A,rs_nova!BI$2)</f>
        <v>0</v>
      </c>
      <c r="BJ750" s="51">
        <f>SUMIFS(topmanager!$D:$D,topmanager!$C:$C,rs_nova!$A750,topmanager!$A:$A,rs_nova!BJ$2)+SUMIFS(topmanager!$D:$D,topmanager!$C:$C,rs_nova!$A750,topmanager!$A:$A,rs_nova!BJ$2+1)</f>
        <v>0</v>
      </c>
      <c r="BK750" s="51">
        <f>IFERROR(VLOOKUP(A750,[8]ferias!$C$4:$G$100,5,FALSE),0)</f>
        <v>0</v>
      </c>
      <c r="BL750" s="51">
        <f>SUMIFS(topmanager!$D:$D,topmanager!$C:$C,rs_nova!$A750,topmanager!$A:$A,rs_nova!BL$2)</f>
        <v>0</v>
      </c>
      <c r="BM750" s="51">
        <f>SUMIFS(topmanager!$D:$D,topmanager!$C:$C,rs_nova!$A750,topmanager!$A:$A,rs_nova!BM$2)+SUMIFS(topmanager!$D:$D,topmanager!$C:$C,rs_nova!$A754,topmanager!$A:$A,151)</f>
        <v>0</v>
      </c>
      <c r="BN750" s="51">
        <f t="shared" si="183"/>
        <v>0</v>
      </c>
    </row>
    <row r="751" spans="1:66">
      <c r="A751" s="47" t="e">
        <f>total!#REF!</f>
        <v>#REF!</v>
      </c>
      <c r="B751" s="47">
        <f t="shared" si="170"/>
        <v>0</v>
      </c>
      <c r="C751" s="48" t="e">
        <f>total!#REF!</f>
        <v>#REF!</v>
      </c>
      <c r="D751" s="49" t="str">
        <f>IFERROR(VLOOKUP(A751,salario!A$3:J$32,10,FALSE),"")</f>
        <v/>
      </c>
      <c r="E751" s="49" t="str">
        <f>IFERROR(IF(VLOOKUP(A751,salario!A$3:O$32,15,FALSE)="","",VLOOKUP(A751,salario!A$3:O$32,15,FALSE)),"")</f>
        <v/>
      </c>
      <c r="F751" s="47" t="str">
        <f>IFERROR(VLOOKUP(A751,[5]base_pessoal!$B$2:$P$1504,13,FALSE),"")</f>
        <v/>
      </c>
      <c r="G751" s="50">
        <f>IFERROR(VLOOKUP(A751,salario!A$2:P$91,11,FALSE),0)*B751/30</f>
        <v>0</v>
      </c>
      <c r="H751" s="50">
        <f>SUMIFS(topmanager!$D:$D,topmanager!$C:$C,rs_nova!$A751,topmanager!$A:$A,rs_nova!H$2)+SUMIFS(topmanager!$D:$D,topmanager!$C:$C,rs_nova!$A751,topmanager!$A:$A,63)</f>
        <v>0</v>
      </c>
      <c r="I751" s="50">
        <f>-SUMIFS(topmanager!$D:$D,topmanager!$C:$C,rs_nova!$A751,topmanager!$A:$A,rs_nova!I$2)</f>
        <v>0</v>
      </c>
      <c r="J751" s="50">
        <f>SUMIFS(topmanager!$D:$D,topmanager!$C:$C,rs_nova!$A751,topmanager!$A:$A,rs_nova!J$2)</f>
        <v>0</v>
      </c>
      <c r="K751" s="50">
        <f>SUMIFS(topmanager!$D:$D,topmanager!$C:$C,rs_nova!$A751,topmanager!$A:$A,rs_nova!K$2)+SUMIFS(topmanager!$D:$D,topmanager!$C:$C,rs_nova!$A751,topmanager!$A:$A,911)</f>
        <v>0</v>
      </c>
      <c r="L751" s="50">
        <f>SUMIFS(topmanager!$D:$D,topmanager!$C:$C,rs_nova!$A751,topmanager!$A:$A,rs_nova!L$2)</f>
        <v>0</v>
      </c>
      <c r="M751" s="50">
        <f>SUMIFS(topmanager!$D:$D,topmanager!$C:$C,rs_nova!$A751,topmanager!$A:$A,rs_nova!M$2)+SUMIFS(topmanager!$D:$D,topmanager!$C:$C,rs_nova!$A751,topmanager!$A:$A,908)+SUMIFS(topmanager!$D:$D,topmanager!$C:$C,rs_nova!$A751,topmanager!$A:$A,550)</f>
        <v>0</v>
      </c>
      <c r="N751" s="50">
        <f>SUMIFS(topmanager!$D:$D,topmanager!$C:$C,rs_nova!$A751,topmanager!$A:$A,rs_nova!N$2)</f>
        <v>0</v>
      </c>
      <c r="O751" s="51">
        <f t="shared" si="171"/>
        <v>0</v>
      </c>
      <c r="P751" s="50">
        <f>IFERROR(VLOOKUP($A751,total!$B$4:$AW$437,27,0),0)</f>
        <v>0</v>
      </c>
      <c r="Q751" s="50">
        <f>IFERROR(VLOOKUP($A751,total!$B$4:$AW$437,21,0),0)</f>
        <v>0</v>
      </c>
      <c r="R751" s="50">
        <f>IFERROR(VLOOKUP($A751,total!$B$4:$AW$437,25,0),0)+IFERROR(VLOOKUP($A751,total!$B$4:$AW$437,36,0),0)</f>
        <v>0</v>
      </c>
      <c r="S751" s="50">
        <f>IFERROR(VLOOKUP(A751,gympass!$A$2:$F$148,6,0),0)</f>
        <v>0</v>
      </c>
      <c r="T751" s="50">
        <f>IFERROR(VLOOKUP($A751,total!$B$4:$AW$437,42,0),0)</f>
        <v>0</v>
      </c>
      <c r="U751" s="50">
        <f>IFERROR(VLOOKUP($A751,total!$B$4:$AW$437,32,0),0)</f>
        <v>0</v>
      </c>
      <c r="V751" s="50">
        <f>IFERROR(VLOOKUP($A751,total!$B$4:$AW$437,28,0),0)</f>
        <v>0</v>
      </c>
      <c r="W751" s="50">
        <f>IFERROR(VLOOKUP($A751,total!$B$4:$AX$437,49,0),0)</f>
        <v>0</v>
      </c>
      <c r="X751" s="50"/>
      <c r="Y751" s="50">
        <f>IFERROR(VLOOKUP(A751,#REF!,4,0),0)</f>
        <v>0</v>
      </c>
      <c r="Z751" s="50">
        <f>IFERROR(VLOOKUP(B751,#REF!,8,0),0)</f>
        <v>0</v>
      </c>
      <c r="AA751" s="50">
        <f>IFERROR(VLOOKUP($A751,total!$B$4:$AW$437,45,0),0)</f>
        <v>0</v>
      </c>
      <c r="AB751" s="50">
        <f>IFERROR(VLOOKUP($A751,total!$B$4:$AW$437,48,0),0)</f>
        <v>0</v>
      </c>
      <c r="AC751" s="50">
        <f>IFERROR(VLOOKUP($A751,total!$B$4:$AB$437,19,0),0)</f>
        <v>0</v>
      </c>
      <c r="AD751" s="50">
        <f>IFERROR(VLOOKUP($A751,total!$B$4:$AB$437,10,0),0)</f>
        <v>0</v>
      </c>
      <c r="AE751" s="50">
        <f>IFERROR(VLOOKUP($A751,total!$B$4:$AB$437,13,0),0)-SUMIFS(topmanager!$D:$D,topmanager!$C:$C,rs_nova!$A755,topmanager!$A:$A,856)</f>
        <v>0</v>
      </c>
      <c r="AF751" s="50">
        <f>IFERROR(VLOOKUP($A751,total!$B$4:$AB$437,16,0),0)</f>
        <v>0</v>
      </c>
      <c r="AG751" s="50">
        <f>IFERROR(VLOOKUP($A751,total!$B$4:$AB$437,7,0),0)</f>
        <v>0</v>
      </c>
      <c r="AH751" s="50">
        <f>IFERROR(VLOOKUP($A751,total!$B$4:$AD$437,29,0),0)</f>
        <v>0</v>
      </c>
      <c r="AI751" s="50">
        <f>IFERROR(VLOOKUP(A751,total!$B$4:$AN$437,39,0),0)</f>
        <v>0</v>
      </c>
      <c r="AJ751" s="51">
        <f t="shared" si="172"/>
        <v>0</v>
      </c>
      <c r="AK751" s="50">
        <f t="shared" si="173"/>
        <v>0</v>
      </c>
      <c r="AL751" s="50">
        <f t="shared" si="174"/>
        <v>0</v>
      </c>
      <c r="AM751" s="50">
        <f t="shared" si="175"/>
        <v>0</v>
      </c>
      <c r="AN751" s="50" t="e">
        <f t="shared" si="184"/>
        <v>#REF!</v>
      </c>
      <c r="AO751" s="50" t="e">
        <f t="shared" si="184"/>
        <v>#REF!</v>
      </c>
      <c r="AP751" s="50" t="e">
        <f t="shared" si="184"/>
        <v>#REF!</v>
      </c>
      <c r="AQ751" s="50">
        <f>IFERROR(VLOOKUP(TEXT($A751,"000000"),[6]Página1!$A$8:$S$801,13,FALSE),0)</f>
        <v>0</v>
      </c>
      <c r="AR751" s="50">
        <f>IFERROR(VLOOKUP(TEXT($A751,"000000"),[6]Página1!$A$8:$S$801,16,FALSE),0)</f>
        <v>0</v>
      </c>
      <c r="AS751" s="50">
        <f>IFERROR(VLOOKUP(TEXT($A751,"000000"),[6]Página1!$A$8:$S$801,19,FALSE),0)</f>
        <v>0</v>
      </c>
      <c r="AT751" s="50">
        <f>IFERROR(VLOOKUP(TEXT($A751,"000000"),[7]Página1!$A$8:$R$814,12,FALSE),0)</f>
        <v>0</v>
      </c>
      <c r="AU751" s="50">
        <f>IFERROR(VLOOKUP(TEXT($A751,"000000"),[7]Página1!$A$8:$R$814,15,FALSE),0)</f>
        <v>0</v>
      </c>
      <c r="AV751" s="50">
        <f>IFERROR(VLOOKUP(TEXT($A751,"000000"),[7]Página1!$A$8:$R$814,18,FALSE),0)</f>
        <v>0</v>
      </c>
      <c r="AW751" s="50"/>
      <c r="AX751" s="51" t="e">
        <f t="shared" si="176"/>
        <v>#REF!</v>
      </c>
      <c r="AY751" s="51" t="e">
        <f t="shared" si="177"/>
        <v>#REF!</v>
      </c>
      <c r="AZ751" s="51" t="e">
        <f t="shared" si="178"/>
        <v>#REF!</v>
      </c>
      <c r="BA751" s="51" t="e">
        <f t="shared" si="179"/>
        <v>#REF!</v>
      </c>
      <c r="BB751" s="51">
        <f t="shared" si="180"/>
        <v>0</v>
      </c>
      <c r="BC751" s="51" t="e">
        <f t="shared" si="181"/>
        <v>#REF!</v>
      </c>
      <c r="BD751" s="51">
        <f t="shared" si="182"/>
        <v>0</v>
      </c>
      <c r="BE751" s="51">
        <f>IFERROR(VLOOKUP(A751,salario!A$2:P$91,11,FALSE),0)</f>
        <v>0</v>
      </c>
      <c r="BF751" s="51">
        <f>SUMIFS(topmanager!$D:$D,topmanager!$C:$C,rs_nova!$A751,topmanager!$A:$A,rs_nova!BF$2)</f>
        <v>0</v>
      </c>
      <c r="BG751" s="51">
        <f>SUMIFS(topmanager!$D:$D,topmanager!$C:$C,rs_nova!$A751,topmanager!$A:$A,rs_nova!BG$2)</f>
        <v>0</v>
      </c>
      <c r="BH751" s="51">
        <f>SUMIFS(topmanager!$D:$D,topmanager!$C:$C,rs_nova!$A751,topmanager!$A:$A,rs_nova!BH$2)</f>
        <v>0</v>
      </c>
      <c r="BI751" s="51">
        <f>SUMIFS(topmanager!$D:$D,topmanager!$C:$C,rs_nova!$A751,topmanager!$A:$A,rs_nova!BI$2)</f>
        <v>0</v>
      </c>
      <c r="BJ751" s="51">
        <f>SUMIFS(topmanager!$D:$D,topmanager!$C:$C,rs_nova!$A751,topmanager!$A:$A,rs_nova!BJ$2)+SUMIFS(topmanager!$D:$D,topmanager!$C:$C,rs_nova!$A751,topmanager!$A:$A,rs_nova!BJ$2+1)</f>
        <v>0</v>
      </c>
      <c r="BK751" s="51">
        <f>IFERROR(VLOOKUP(A751,[8]ferias!$C$4:$G$100,5,FALSE),0)</f>
        <v>0</v>
      </c>
      <c r="BL751" s="51">
        <f>SUMIFS(topmanager!$D:$D,topmanager!$C:$C,rs_nova!$A751,topmanager!$A:$A,rs_nova!BL$2)</f>
        <v>0</v>
      </c>
      <c r="BM751" s="51">
        <f>SUMIFS(topmanager!$D:$D,topmanager!$C:$C,rs_nova!$A751,topmanager!$A:$A,rs_nova!BM$2)+SUMIFS(topmanager!$D:$D,topmanager!$C:$C,rs_nova!$A755,topmanager!$A:$A,151)</f>
        <v>0</v>
      </c>
      <c r="BN751" s="51">
        <f t="shared" si="183"/>
        <v>0</v>
      </c>
    </row>
    <row r="752" spans="1:66">
      <c r="A752" s="47" t="e">
        <f>total!#REF!</f>
        <v>#REF!</v>
      </c>
      <c r="B752" s="47">
        <f t="shared" si="170"/>
        <v>0</v>
      </c>
      <c r="C752" s="48" t="e">
        <f>total!#REF!</f>
        <v>#REF!</v>
      </c>
      <c r="D752" s="49" t="str">
        <f>IFERROR(VLOOKUP(A752,salario!A$3:J$32,10,FALSE),"")</f>
        <v/>
      </c>
      <c r="E752" s="49" t="str">
        <f>IFERROR(IF(VLOOKUP(A752,salario!A$3:O$32,15,FALSE)="","",VLOOKUP(A752,salario!A$3:O$32,15,FALSE)),"")</f>
        <v/>
      </c>
      <c r="F752" s="47" t="str">
        <f>IFERROR(VLOOKUP(A752,[5]base_pessoal!$B$2:$P$1504,13,FALSE),"")</f>
        <v/>
      </c>
      <c r="G752" s="50">
        <f>IFERROR(VLOOKUP(A752,salario!A$2:P$91,11,FALSE),0)*B752/30</f>
        <v>0</v>
      </c>
      <c r="H752" s="50">
        <f>SUMIFS(topmanager!$D:$D,topmanager!$C:$C,rs_nova!$A752,topmanager!$A:$A,rs_nova!H$2)+SUMIFS(topmanager!$D:$D,topmanager!$C:$C,rs_nova!$A752,topmanager!$A:$A,63)</f>
        <v>0</v>
      </c>
      <c r="I752" s="50">
        <f>-SUMIFS(topmanager!$D:$D,topmanager!$C:$C,rs_nova!$A752,topmanager!$A:$A,rs_nova!I$2)</f>
        <v>0</v>
      </c>
      <c r="J752" s="50">
        <f>SUMIFS(topmanager!$D:$D,topmanager!$C:$C,rs_nova!$A752,topmanager!$A:$A,rs_nova!J$2)</f>
        <v>0</v>
      </c>
      <c r="K752" s="50">
        <f>SUMIFS(topmanager!$D:$D,topmanager!$C:$C,rs_nova!$A752,topmanager!$A:$A,rs_nova!K$2)+SUMIFS(topmanager!$D:$D,topmanager!$C:$C,rs_nova!$A752,topmanager!$A:$A,911)</f>
        <v>0</v>
      </c>
      <c r="L752" s="50">
        <f>SUMIFS(topmanager!$D:$D,topmanager!$C:$C,rs_nova!$A752,topmanager!$A:$A,rs_nova!L$2)</f>
        <v>0</v>
      </c>
      <c r="M752" s="50">
        <f>SUMIFS(topmanager!$D:$D,topmanager!$C:$C,rs_nova!$A752,topmanager!$A:$A,rs_nova!M$2)+SUMIFS(topmanager!$D:$D,topmanager!$C:$C,rs_nova!$A752,topmanager!$A:$A,908)+SUMIFS(topmanager!$D:$D,topmanager!$C:$C,rs_nova!$A752,topmanager!$A:$A,550)</f>
        <v>0</v>
      </c>
      <c r="N752" s="50">
        <f>SUMIFS(topmanager!$D:$D,topmanager!$C:$C,rs_nova!$A752,topmanager!$A:$A,rs_nova!N$2)</f>
        <v>0</v>
      </c>
      <c r="O752" s="51">
        <f t="shared" si="171"/>
        <v>0</v>
      </c>
      <c r="P752" s="50">
        <f>IFERROR(VLOOKUP($A752,total!$B$4:$AW$437,27,0),0)</f>
        <v>0</v>
      </c>
      <c r="Q752" s="50">
        <f>IFERROR(VLOOKUP($A752,total!$B$4:$AW$437,21,0),0)</f>
        <v>0</v>
      </c>
      <c r="R752" s="50">
        <f>IFERROR(VLOOKUP($A752,total!$B$4:$AW$437,25,0),0)+IFERROR(VLOOKUP($A752,total!$B$4:$AW$437,36,0),0)</f>
        <v>0</v>
      </c>
      <c r="S752" s="50">
        <f>IFERROR(VLOOKUP(A752,gympass!$A$2:$F$148,6,0),0)</f>
        <v>0</v>
      </c>
      <c r="T752" s="50">
        <f>IFERROR(VLOOKUP($A752,total!$B$4:$AW$437,42,0),0)</f>
        <v>0</v>
      </c>
      <c r="U752" s="50">
        <f>IFERROR(VLOOKUP($A752,total!$B$4:$AW$437,32,0),0)</f>
        <v>0</v>
      </c>
      <c r="V752" s="50">
        <f>IFERROR(VLOOKUP($A752,total!$B$4:$AW$437,28,0),0)</f>
        <v>0</v>
      </c>
      <c r="W752" s="50">
        <f>IFERROR(VLOOKUP($A752,total!$B$4:$AX$437,49,0),0)</f>
        <v>0</v>
      </c>
      <c r="X752" s="50"/>
      <c r="Y752" s="50">
        <f>IFERROR(VLOOKUP(A752,#REF!,4,0),0)</f>
        <v>0</v>
      </c>
      <c r="Z752" s="50">
        <f>IFERROR(VLOOKUP(B752,#REF!,8,0),0)</f>
        <v>0</v>
      </c>
      <c r="AA752" s="50">
        <f>IFERROR(VLOOKUP($A752,total!$B$4:$AW$437,45,0),0)</f>
        <v>0</v>
      </c>
      <c r="AB752" s="50">
        <f>IFERROR(VLOOKUP($A752,total!$B$4:$AW$437,48,0),0)</f>
        <v>0</v>
      </c>
      <c r="AC752" s="50">
        <f>IFERROR(VLOOKUP($A752,total!$B$4:$AB$437,19,0),0)</f>
        <v>0</v>
      </c>
      <c r="AD752" s="50">
        <f>IFERROR(VLOOKUP($A752,total!$B$4:$AB$437,10,0),0)</f>
        <v>0</v>
      </c>
      <c r="AE752" s="50">
        <f>IFERROR(VLOOKUP($A752,total!$B$4:$AB$437,13,0),0)-SUMIFS(topmanager!$D:$D,topmanager!$C:$C,rs_nova!$A756,topmanager!$A:$A,856)</f>
        <v>0</v>
      </c>
      <c r="AF752" s="50">
        <f>IFERROR(VLOOKUP($A752,total!$B$4:$AB$437,16,0),0)</f>
        <v>0</v>
      </c>
      <c r="AG752" s="50">
        <f>IFERROR(VLOOKUP($A752,total!$B$4:$AB$437,7,0),0)</f>
        <v>0</v>
      </c>
      <c r="AH752" s="50">
        <f>IFERROR(VLOOKUP($A752,total!$B$4:$AD$437,29,0),0)</f>
        <v>0</v>
      </c>
      <c r="AI752" s="50">
        <f>IFERROR(VLOOKUP(A752,total!$B$4:$AN$437,39,0),0)</f>
        <v>0</v>
      </c>
      <c r="AJ752" s="51">
        <f t="shared" si="172"/>
        <v>0</v>
      </c>
      <c r="AK752" s="50">
        <f t="shared" si="173"/>
        <v>0</v>
      </c>
      <c r="AL752" s="50">
        <f t="shared" si="174"/>
        <v>0</v>
      </c>
      <c r="AM752" s="50">
        <f t="shared" si="175"/>
        <v>0</v>
      </c>
      <c r="AN752" s="50" t="e">
        <f t="shared" si="184"/>
        <v>#REF!</v>
      </c>
      <c r="AO752" s="50" t="e">
        <f t="shared" si="184"/>
        <v>#REF!</v>
      </c>
      <c r="AP752" s="50" t="e">
        <f t="shared" si="184"/>
        <v>#REF!</v>
      </c>
      <c r="AQ752" s="50">
        <f>IFERROR(VLOOKUP(TEXT($A752,"000000"),[6]Página1!$A$8:$S$801,13,FALSE),0)</f>
        <v>0</v>
      </c>
      <c r="AR752" s="50">
        <f>IFERROR(VLOOKUP(TEXT($A752,"000000"),[6]Página1!$A$8:$S$801,16,FALSE),0)</f>
        <v>0</v>
      </c>
      <c r="AS752" s="50">
        <f>IFERROR(VLOOKUP(TEXT($A752,"000000"),[6]Página1!$A$8:$S$801,19,FALSE),0)</f>
        <v>0</v>
      </c>
      <c r="AT752" s="50">
        <f>IFERROR(VLOOKUP(TEXT($A752,"000000"),[7]Página1!$A$8:$R$814,12,FALSE),0)</f>
        <v>0</v>
      </c>
      <c r="AU752" s="50">
        <f>IFERROR(VLOOKUP(TEXT($A752,"000000"),[7]Página1!$A$8:$R$814,15,FALSE),0)</f>
        <v>0</v>
      </c>
      <c r="AV752" s="50">
        <f>IFERROR(VLOOKUP(TEXT($A752,"000000"),[7]Página1!$A$8:$R$814,18,FALSE),0)</f>
        <v>0</v>
      </c>
      <c r="AW752" s="50"/>
      <c r="AX752" s="51" t="e">
        <f t="shared" si="176"/>
        <v>#REF!</v>
      </c>
      <c r="AY752" s="51" t="e">
        <f t="shared" si="177"/>
        <v>#REF!</v>
      </c>
      <c r="AZ752" s="51" t="e">
        <f t="shared" si="178"/>
        <v>#REF!</v>
      </c>
      <c r="BA752" s="51" t="e">
        <f t="shared" si="179"/>
        <v>#REF!</v>
      </c>
      <c r="BB752" s="51">
        <f t="shared" si="180"/>
        <v>0</v>
      </c>
      <c r="BC752" s="51" t="e">
        <f t="shared" si="181"/>
        <v>#REF!</v>
      </c>
      <c r="BD752" s="51">
        <f t="shared" si="182"/>
        <v>0</v>
      </c>
      <c r="BE752" s="51">
        <f>IFERROR(VLOOKUP(A752,salario!A$2:P$91,11,FALSE),0)</f>
        <v>0</v>
      </c>
      <c r="BF752" s="51">
        <f>SUMIFS(topmanager!$D:$D,topmanager!$C:$C,rs_nova!$A752,topmanager!$A:$A,rs_nova!BF$2)</f>
        <v>0</v>
      </c>
      <c r="BG752" s="51">
        <f>SUMIFS(topmanager!$D:$D,topmanager!$C:$C,rs_nova!$A752,topmanager!$A:$A,rs_nova!BG$2)</f>
        <v>0</v>
      </c>
      <c r="BH752" s="51">
        <f>SUMIFS(topmanager!$D:$D,topmanager!$C:$C,rs_nova!$A752,topmanager!$A:$A,rs_nova!BH$2)</f>
        <v>0</v>
      </c>
      <c r="BI752" s="51">
        <f>SUMIFS(topmanager!$D:$D,topmanager!$C:$C,rs_nova!$A752,topmanager!$A:$A,rs_nova!BI$2)</f>
        <v>0</v>
      </c>
      <c r="BJ752" s="51">
        <f>SUMIFS(topmanager!$D:$D,topmanager!$C:$C,rs_nova!$A752,topmanager!$A:$A,rs_nova!BJ$2)+SUMIFS(topmanager!$D:$D,topmanager!$C:$C,rs_nova!$A752,topmanager!$A:$A,rs_nova!BJ$2+1)</f>
        <v>0</v>
      </c>
      <c r="BK752" s="51">
        <f>IFERROR(VLOOKUP(A752,[8]ferias!$C$4:$G$100,5,FALSE),0)</f>
        <v>0</v>
      </c>
      <c r="BL752" s="51">
        <f>SUMIFS(topmanager!$D:$D,topmanager!$C:$C,rs_nova!$A752,topmanager!$A:$A,rs_nova!BL$2)</f>
        <v>0</v>
      </c>
      <c r="BM752" s="51">
        <f>SUMIFS(topmanager!$D:$D,topmanager!$C:$C,rs_nova!$A752,topmanager!$A:$A,rs_nova!BM$2)+SUMIFS(topmanager!$D:$D,topmanager!$C:$C,rs_nova!$A756,topmanager!$A:$A,151)</f>
        <v>0</v>
      </c>
      <c r="BN752" s="51">
        <f t="shared" si="183"/>
        <v>0</v>
      </c>
    </row>
    <row r="753" spans="1:66">
      <c r="A753" s="47" t="e">
        <f>total!#REF!</f>
        <v>#REF!</v>
      </c>
      <c r="B753" s="47">
        <f t="shared" si="170"/>
        <v>0</v>
      </c>
      <c r="C753" s="48" t="e">
        <f>total!#REF!</f>
        <v>#REF!</v>
      </c>
      <c r="D753" s="49" t="str">
        <f>IFERROR(VLOOKUP(A753,salario!A$3:J$32,10,FALSE),"")</f>
        <v/>
      </c>
      <c r="E753" s="49" t="str">
        <f>IFERROR(IF(VLOOKUP(A753,salario!A$3:O$32,15,FALSE)="","",VLOOKUP(A753,salario!A$3:O$32,15,FALSE)),"")</f>
        <v/>
      </c>
      <c r="F753" s="47" t="str">
        <f>IFERROR(VLOOKUP(A753,[5]base_pessoal!$B$2:$P$1504,13,FALSE),"")</f>
        <v/>
      </c>
      <c r="G753" s="50">
        <f>IFERROR(VLOOKUP(A753,salario!A$2:P$91,11,FALSE),0)*B753/30</f>
        <v>0</v>
      </c>
      <c r="H753" s="50">
        <f>SUMIFS(topmanager!$D:$D,topmanager!$C:$C,rs_nova!$A753,topmanager!$A:$A,rs_nova!H$2)+SUMIFS(topmanager!$D:$D,topmanager!$C:$C,rs_nova!$A753,topmanager!$A:$A,63)</f>
        <v>0</v>
      </c>
      <c r="I753" s="50">
        <f>-SUMIFS(topmanager!$D:$D,topmanager!$C:$C,rs_nova!$A753,topmanager!$A:$A,rs_nova!I$2)</f>
        <v>0</v>
      </c>
      <c r="J753" s="50">
        <f>SUMIFS(topmanager!$D:$D,topmanager!$C:$C,rs_nova!$A753,topmanager!$A:$A,rs_nova!J$2)</f>
        <v>0</v>
      </c>
      <c r="K753" s="50">
        <f>SUMIFS(topmanager!$D:$D,topmanager!$C:$C,rs_nova!$A753,topmanager!$A:$A,rs_nova!K$2)+SUMIFS(topmanager!$D:$D,topmanager!$C:$C,rs_nova!$A753,topmanager!$A:$A,911)</f>
        <v>0</v>
      </c>
      <c r="L753" s="50">
        <f>SUMIFS(topmanager!$D:$D,topmanager!$C:$C,rs_nova!$A753,topmanager!$A:$A,rs_nova!L$2)</f>
        <v>0</v>
      </c>
      <c r="M753" s="50">
        <f>SUMIFS(topmanager!$D:$D,topmanager!$C:$C,rs_nova!$A753,topmanager!$A:$A,rs_nova!M$2)+SUMIFS(topmanager!$D:$D,topmanager!$C:$C,rs_nova!$A753,topmanager!$A:$A,908)+SUMIFS(topmanager!$D:$D,topmanager!$C:$C,rs_nova!$A753,topmanager!$A:$A,550)</f>
        <v>0</v>
      </c>
      <c r="N753" s="50">
        <f>SUMIFS(topmanager!$D:$D,topmanager!$C:$C,rs_nova!$A753,topmanager!$A:$A,rs_nova!N$2)</f>
        <v>0</v>
      </c>
      <c r="O753" s="51">
        <f t="shared" si="171"/>
        <v>0</v>
      </c>
      <c r="P753" s="50">
        <f>IFERROR(VLOOKUP($A753,total!$B$4:$AW$437,27,0),0)</f>
        <v>0</v>
      </c>
      <c r="Q753" s="50">
        <f>IFERROR(VLOOKUP($A753,total!$B$4:$AW$437,21,0),0)</f>
        <v>0</v>
      </c>
      <c r="R753" s="50">
        <f>IFERROR(VLOOKUP($A753,total!$B$4:$AW$437,25,0),0)+IFERROR(VLOOKUP($A753,total!$B$4:$AW$437,36,0),0)</f>
        <v>0</v>
      </c>
      <c r="S753" s="50">
        <f>IFERROR(VLOOKUP(A753,gympass!$A$2:$F$148,6,0),0)</f>
        <v>0</v>
      </c>
      <c r="T753" s="50">
        <f>IFERROR(VLOOKUP($A753,total!$B$4:$AW$437,42,0),0)</f>
        <v>0</v>
      </c>
      <c r="U753" s="50">
        <f>IFERROR(VLOOKUP($A753,total!$B$4:$AW$437,32,0),0)</f>
        <v>0</v>
      </c>
      <c r="V753" s="50">
        <f>IFERROR(VLOOKUP($A753,total!$B$4:$AW$437,28,0),0)</f>
        <v>0</v>
      </c>
      <c r="W753" s="50">
        <f>IFERROR(VLOOKUP($A753,total!$B$4:$AX$437,49,0),0)</f>
        <v>0</v>
      </c>
      <c r="X753" s="50"/>
      <c r="Y753" s="50">
        <f>IFERROR(VLOOKUP(A753,#REF!,4,0),0)</f>
        <v>0</v>
      </c>
      <c r="Z753" s="50">
        <f>IFERROR(VLOOKUP(B753,#REF!,8,0),0)</f>
        <v>0</v>
      </c>
      <c r="AA753" s="50">
        <f>IFERROR(VLOOKUP($A753,total!$B$4:$AW$437,45,0),0)</f>
        <v>0</v>
      </c>
      <c r="AB753" s="50">
        <f>IFERROR(VLOOKUP($A753,total!$B$4:$AW$437,48,0),0)</f>
        <v>0</v>
      </c>
      <c r="AC753" s="50">
        <f>IFERROR(VLOOKUP($A753,total!$B$4:$AB$437,19,0),0)</f>
        <v>0</v>
      </c>
      <c r="AD753" s="50">
        <f>IFERROR(VLOOKUP($A753,total!$B$4:$AB$437,10,0),0)</f>
        <v>0</v>
      </c>
      <c r="AE753" s="50">
        <f>IFERROR(VLOOKUP($A753,total!$B$4:$AB$437,13,0),0)-SUMIFS(topmanager!$D:$D,topmanager!$C:$C,rs_nova!$A757,topmanager!$A:$A,856)</f>
        <v>0</v>
      </c>
      <c r="AF753" s="50">
        <f>IFERROR(VLOOKUP($A753,total!$B$4:$AB$437,16,0),0)</f>
        <v>0</v>
      </c>
      <c r="AG753" s="50">
        <f>IFERROR(VLOOKUP($A753,total!$B$4:$AB$437,7,0),0)</f>
        <v>0</v>
      </c>
      <c r="AH753" s="50">
        <f>IFERROR(VLOOKUP($A753,total!$B$4:$AD$437,29,0),0)</f>
        <v>0</v>
      </c>
      <c r="AI753" s="50">
        <f>IFERROR(VLOOKUP(A753,total!$B$4:$AN$437,39,0),0)</f>
        <v>0</v>
      </c>
      <c r="AJ753" s="51">
        <f t="shared" si="172"/>
        <v>0</v>
      </c>
      <c r="AK753" s="50">
        <f t="shared" si="173"/>
        <v>0</v>
      </c>
      <c r="AL753" s="50">
        <f t="shared" si="174"/>
        <v>0</v>
      </c>
      <c r="AM753" s="50">
        <f t="shared" si="175"/>
        <v>0</v>
      </c>
      <c r="AN753" s="50" t="e">
        <f t="shared" si="184"/>
        <v>#REF!</v>
      </c>
      <c r="AO753" s="50" t="e">
        <f t="shared" si="184"/>
        <v>#REF!</v>
      </c>
      <c r="AP753" s="50" t="e">
        <f t="shared" si="184"/>
        <v>#REF!</v>
      </c>
      <c r="AQ753" s="50">
        <f>IFERROR(VLOOKUP(TEXT($A753,"000000"),[6]Página1!$A$8:$S$801,13,FALSE),0)</f>
        <v>0</v>
      </c>
      <c r="AR753" s="50">
        <f>IFERROR(VLOOKUP(TEXT($A753,"000000"),[6]Página1!$A$8:$S$801,16,FALSE),0)</f>
        <v>0</v>
      </c>
      <c r="AS753" s="50">
        <f>IFERROR(VLOOKUP(TEXT($A753,"000000"),[6]Página1!$A$8:$S$801,19,FALSE),0)</f>
        <v>0</v>
      </c>
      <c r="AT753" s="50">
        <f>IFERROR(VLOOKUP(TEXT($A753,"000000"),[7]Página1!$A$8:$R$814,12,FALSE),0)</f>
        <v>0</v>
      </c>
      <c r="AU753" s="50">
        <f>IFERROR(VLOOKUP(TEXT($A753,"000000"),[7]Página1!$A$8:$R$814,15,FALSE),0)</f>
        <v>0</v>
      </c>
      <c r="AV753" s="50">
        <f>IFERROR(VLOOKUP(TEXT($A753,"000000"),[7]Página1!$A$8:$R$814,18,FALSE),0)</f>
        <v>0</v>
      </c>
      <c r="AW753" s="50"/>
      <c r="AX753" s="51" t="e">
        <f t="shared" si="176"/>
        <v>#REF!</v>
      </c>
      <c r="AY753" s="51" t="e">
        <f t="shared" si="177"/>
        <v>#REF!</v>
      </c>
      <c r="AZ753" s="51" t="e">
        <f t="shared" si="178"/>
        <v>#REF!</v>
      </c>
      <c r="BA753" s="51" t="e">
        <f t="shared" si="179"/>
        <v>#REF!</v>
      </c>
      <c r="BB753" s="51">
        <f t="shared" si="180"/>
        <v>0</v>
      </c>
      <c r="BC753" s="51" t="e">
        <f t="shared" si="181"/>
        <v>#REF!</v>
      </c>
      <c r="BD753" s="51">
        <f t="shared" si="182"/>
        <v>0</v>
      </c>
      <c r="BE753" s="51">
        <f>IFERROR(VLOOKUP(A753,salario!A$2:P$91,11,FALSE),0)</f>
        <v>0</v>
      </c>
      <c r="BF753" s="51">
        <f>SUMIFS(topmanager!$D:$D,topmanager!$C:$C,rs_nova!$A753,topmanager!$A:$A,rs_nova!BF$2)</f>
        <v>0</v>
      </c>
      <c r="BG753" s="51">
        <f>SUMIFS(topmanager!$D:$D,topmanager!$C:$C,rs_nova!$A753,topmanager!$A:$A,rs_nova!BG$2)</f>
        <v>0</v>
      </c>
      <c r="BH753" s="51">
        <f>SUMIFS(topmanager!$D:$D,topmanager!$C:$C,rs_nova!$A753,topmanager!$A:$A,rs_nova!BH$2)</f>
        <v>0</v>
      </c>
      <c r="BI753" s="51">
        <f>SUMIFS(topmanager!$D:$D,topmanager!$C:$C,rs_nova!$A753,topmanager!$A:$A,rs_nova!BI$2)</f>
        <v>0</v>
      </c>
      <c r="BJ753" s="51">
        <f>SUMIFS(topmanager!$D:$D,topmanager!$C:$C,rs_nova!$A753,topmanager!$A:$A,rs_nova!BJ$2)+SUMIFS(topmanager!$D:$D,topmanager!$C:$C,rs_nova!$A753,topmanager!$A:$A,rs_nova!BJ$2+1)</f>
        <v>0</v>
      </c>
      <c r="BK753" s="51">
        <f>IFERROR(VLOOKUP(A753,[8]ferias!$C$4:$G$100,5,FALSE),0)</f>
        <v>0</v>
      </c>
      <c r="BL753" s="51">
        <f>SUMIFS(topmanager!$D:$D,topmanager!$C:$C,rs_nova!$A753,topmanager!$A:$A,rs_nova!BL$2)</f>
        <v>0</v>
      </c>
      <c r="BM753" s="51">
        <f>SUMIFS(topmanager!$D:$D,topmanager!$C:$C,rs_nova!$A753,topmanager!$A:$A,rs_nova!BM$2)+SUMIFS(topmanager!$D:$D,topmanager!$C:$C,rs_nova!$A757,topmanager!$A:$A,151)</f>
        <v>0</v>
      </c>
      <c r="BN753" s="51">
        <f t="shared" si="183"/>
        <v>0</v>
      </c>
    </row>
    <row r="754" spans="1:66">
      <c r="A754" s="47" t="e">
        <f>total!#REF!</f>
        <v>#REF!</v>
      </c>
      <c r="B754" s="47">
        <f t="shared" si="170"/>
        <v>0</v>
      </c>
      <c r="C754" s="48" t="e">
        <f>total!#REF!</f>
        <v>#REF!</v>
      </c>
      <c r="D754" s="49" t="str">
        <f>IFERROR(VLOOKUP(A754,salario!A$3:J$32,10,FALSE),"")</f>
        <v/>
      </c>
      <c r="E754" s="49" t="str">
        <f>IFERROR(IF(VLOOKUP(A754,salario!A$3:O$32,15,FALSE)="","",VLOOKUP(A754,salario!A$3:O$32,15,FALSE)),"")</f>
        <v/>
      </c>
      <c r="F754" s="47" t="str">
        <f>IFERROR(VLOOKUP(A754,[5]base_pessoal!$B$2:$P$1504,13,FALSE),"")</f>
        <v/>
      </c>
      <c r="G754" s="50">
        <f>IFERROR(VLOOKUP(A754,salario!A$2:P$91,11,FALSE),0)*B754/30</f>
        <v>0</v>
      </c>
      <c r="H754" s="50">
        <f>SUMIFS(topmanager!$D:$D,topmanager!$C:$C,rs_nova!$A754,topmanager!$A:$A,rs_nova!H$2)+SUMIFS(topmanager!$D:$D,topmanager!$C:$C,rs_nova!$A754,topmanager!$A:$A,63)</f>
        <v>0</v>
      </c>
      <c r="I754" s="50">
        <f>-SUMIFS(topmanager!$D:$D,topmanager!$C:$C,rs_nova!$A754,topmanager!$A:$A,rs_nova!I$2)</f>
        <v>0</v>
      </c>
      <c r="J754" s="50">
        <f>SUMIFS(topmanager!$D:$D,topmanager!$C:$C,rs_nova!$A754,topmanager!$A:$A,rs_nova!J$2)</f>
        <v>0</v>
      </c>
      <c r="K754" s="50">
        <f>SUMIFS(topmanager!$D:$D,topmanager!$C:$C,rs_nova!$A754,topmanager!$A:$A,rs_nova!K$2)+SUMIFS(topmanager!$D:$D,topmanager!$C:$C,rs_nova!$A754,topmanager!$A:$A,911)</f>
        <v>0</v>
      </c>
      <c r="L754" s="50">
        <f>SUMIFS(topmanager!$D:$D,topmanager!$C:$C,rs_nova!$A754,topmanager!$A:$A,rs_nova!L$2)</f>
        <v>0</v>
      </c>
      <c r="M754" s="50">
        <f>SUMIFS(topmanager!$D:$D,topmanager!$C:$C,rs_nova!$A754,topmanager!$A:$A,rs_nova!M$2)+SUMIFS(topmanager!$D:$D,topmanager!$C:$C,rs_nova!$A754,topmanager!$A:$A,908)+SUMIFS(topmanager!$D:$D,topmanager!$C:$C,rs_nova!$A754,topmanager!$A:$A,550)</f>
        <v>0</v>
      </c>
      <c r="N754" s="50">
        <f>SUMIFS(topmanager!$D:$D,topmanager!$C:$C,rs_nova!$A754,topmanager!$A:$A,rs_nova!N$2)</f>
        <v>0</v>
      </c>
      <c r="O754" s="51">
        <f t="shared" si="171"/>
        <v>0</v>
      </c>
      <c r="P754" s="50">
        <f>IFERROR(VLOOKUP($A754,total!$B$4:$AW$437,27,0),0)</f>
        <v>0</v>
      </c>
      <c r="Q754" s="50">
        <f>IFERROR(VLOOKUP($A754,total!$B$4:$AW$437,21,0),0)</f>
        <v>0</v>
      </c>
      <c r="R754" s="50">
        <f>IFERROR(VLOOKUP($A754,total!$B$4:$AW$437,25,0),0)+IFERROR(VLOOKUP($A754,total!$B$4:$AW$437,36,0),0)</f>
        <v>0</v>
      </c>
      <c r="S754" s="50">
        <f>IFERROR(VLOOKUP(A754,gympass!$A$2:$F$148,6,0),0)</f>
        <v>0</v>
      </c>
      <c r="T754" s="50">
        <f>IFERROR(VLOOKUP($A754,total!$B$4:$AW$437,42,0),0)</f>
        <v>0</v>
      </c>
      <c r="U754" s="50">
        <f>IFERROR(VLOOKUP($A754,total!$B$4:$AW$437,32,0),0)</f>
        <v>0</v>
      </c>
      <c r="V754" s="50">
        <f>IFERROR(VLOOKUP($A754,total!$B$4:$AW$437,28,0),0)</f>
        <v>0</v>
      </c>
      <c r="W754" s="50">
        <f>IFERROR(VLOOKUP($A754,total!$B$4:$AX$437,49,0),0)</f>
        <v>0</v>
      </c>
      <c r="X754" s="50"/>
      <c r="Y754" s="50">
        <f>IFERROR(VLOOKUP(A754,#REF!,4,0),0)</f>
        <v>0</v>
      </c>
      <c r="Z754" s="50">
        <f>IFERROR(VLOOKUP(B754,#REF!,8,0),0)</f>
        <v>0</v>
      </c>
      <c r="AA754" s="50">
        <f>IFERROR(VLOOKUP($A754,total!$B$4:$AW$437,45,0),0)</f>
        <v>0</v>
      </c>
      <c r="AB754" s="50">
        <f>IFERROR(VLOOKUP($A754,total!$B$4:$AW$437,48,0),0)</f>
        <v>0</v>
      </c>
      <c r="AC754" s="50">
        <f>IFERROR(VLOOKUP($A754,total!$B$4:$AB$437,19,0),0)</f>
        <v>0</v>
      </c>
      <c r="AD754" s="50">
        <f>IFERROR(VLOOKUP($A754,total!$B$4:$AB$437,10,0),0)</f>
        <v>0</v>
      </c>
      <c r="AE754" s="50">
        <f>IFERROR(VLOOKUP($A754,total!$B$4:$AB$437,13,0),0)-SUMIFS(topmanager!$D:$D,topmanager!$C:$C,rs_nova!$A758,topmanager!$A:$A,856)</f>
        <v>0</v>
      </c>
      <c r="AF754" s="50">
        <f>IFERROR(VLOOKUP($A754,total!$B$4:$AB$437,16,0),0)</f>
        <v>0</v>
      </c>
      <c r="AG754" s="50">
        <f>IFERROR(VLOOKUP($A754,total!$B$4:$AB$437,7,0),0)</f>
        <v>0</v>
      </c>
      <c r="AH754" s="50">
        <f>IFERROR(VLOOKUP($A754,total!$B$4:$AD$437,29,0),0)</f>
        <v>0</v>
      </c>
      <c r="AI754" s="50">
        <f>IFERROR(VLOOKUP(A754,total!$B$4:$AN$437,39,0),0)</f>
        <v>0</v>
      </c>
      <c r="AJ754" s="51">
        <f t="shared" si="172"/>
        <v>0</v>
      </c>
      <c r="AK754" s="50">
        <f t="shared" si="173"/>
        <v>0</v>
      </c>
      <c r="AL754" s="50">
        <f t="shared" si="174"/>
        <v>0</v>
      </c>
      <c r="AM754" s="50">
        <f t="shared" si="175"/>
        <v>0</v>
      </c>
      <c r="AN754" s="50" t="e">
        <f t="shared" si="184"/>
        <v>#REF!</v>
      </c>
      <c r="AO754" s="50" t="e">
        <f t="shared" si="184"/>
        <v>#REF!</v>
      </c>
      <c r="AP754" s="50" t="e">
        <f t="shared" si="184"/>
        <v>#REF!</v>
      </c>
      <c r="AQ754" s="50">
        <f>IFERROR(VLOOKUP(TEXT($A754,"000000"),[6]Página1!$A$8:$S$801,13,FALSE),0)</f>
        <v>0</v>
      </c>
      <c r="AR754" s="50">
        <f>IFERROR(VLOOKUP(TEXT($A754,"000000"),[6]Página1!$A$8:$S$801,16,FALSE),0)</f>
        <v>0</v>
      </c>
      <c r="AS754" s="50">
        <f>IFERROR(VLOOKUP(TEXT($A754,"000000"),[6]Página1!$A$8:$S$801,19,FALSE),0)</f>
        <v>0</v>
      </c>
      <c r="AT754" s="50">
        <f>IFERROR(VLOOKUP(TEXT($A754,"000000"),[7]Página1!$A$8:$R$814,12,FALSE),0)</f>
        <v>0</v>
      </c>
      <c r="AU754" s="50">
        <f>IFERROR(VLOOKUP(TEXT($A754,"000000"),[7]Página1!$A$8:$R$814,15,FALSE),0)</f>
        <v>0</v>
      </c>
      <c r="AV754" s="50">
        <f>IFERROR(VLOOKUP(TEXT($A754,"000000"),[7]Página1!$A$8:$R$814,18,FALSE),0)</f>
        <v>0</v>
      </c>
      <c r="AW754" s="50"/>
      <c r="AX754" s="51" t="e">
        <f t="shared" si="176"/>
        <v>#REF!</v>
      </c>
      <c r="AY754" s="51" t="e">
        <f t="shared" si="177"/>
        <v>#REF!</v>
      </c>
      <c r="AZ754" s="51" t="e">
        <f t="shared" si="178"/>
        <v>#REF!</v>
      </c>
      <c r="BA754" s="51" t="e">
        <f t="shared" si="179"/>
        <v>#REF!</v>
      </c>
      <c r="BB754" s="51">
        <f t="shared" si="180"/>
        <v>0</v>
      </c>
      <c r="BC754" s="51" t="e">
        <f t="shared" si="181"/>
        <v>#REF!</v>
      </c>
      <c r="BD754" s="51">
        <f t="shared" si="182"/>
        <v>0</v>
      </c>
      <c r="BE754" s="51">
        <f>IFERROR(VLOOKUP(A754,salario!A$2:P$91,11,FALSE),0)</f>
        <v>0</v>
      </c>
      <c r="BF754" s="51">
        <f>SUMIFS(topmanager!$D:$D,topmanager!$C:$C,rs_nova!$A754,topmanager!$A:$A,rs_nova!BF$2)</f>
        <v>0</v>
      </c>
      <c r="BG754" s="51">
        <f>SUMIFS(topmanager!$D:$D,topmanager!$C:$C,rs_nova!$A754,topmanager!$A:$A,rs_nova!BG$2)</f>
        <v>0</v>
      </c>
      <c r="BH754" s="51">
        <f>SUMIFS(topmanager!$D:$D,topmanager!$C:$C,rs_nova!$A754,topmanager!$A:$A,rs_nova!BH$2)</f>
        <v>0</v>
      </c>
      <c r="BI754" s="51">
        <f>SUMIFS(topmanager!$D:$D,topmanager!$C:$C,rs_nova!$A754,topmanager!$A:$A,rs_nova!BI$2)</f>
        <v>0</v>
      </c>
      <c r="BJ754" s="51">
        <f>SUMIFS(topmanager!$D:$D,topmanager!$C:$C,rs_nova!$A754,topmanager!$A:$A,rs_nova!BJ$2)+SUMIFS(topmanager!$D:$D,topmanager!$C:$C,rs_nova!$A754,topmanager!$A:$A,rs_nova!BJ$2+1)</f>
        <v>0</v>
      </c>
      <c r="BK754" s="51">
        <f>IFERROR(VLOOKUP(A754,[8]ferias!$C$4:$G$100,5,FALSE),0)</f>
        <v>0</v>
      </c>
      <c r="BL754" s="51">
        <f>SUMIFS(topmanager!$D:$D,topmanager!$C:$C,rs_nova!$A754,topmanager!$A:$A,rs_nova!BL$2)</f>
        <v>0</v>
      </c>
      <c r="BM754" s="51">
        <f>SUMIFS(topmanager!$D:$D,topmanager!$C:$C,rs_nova!$A754,topmanager!$A:$A,rs_nova!BM$2)+SUMIFS(topmanager!$D:$D,topmanager!$C:$C,rs_nova!$A758,topmanager!$A:$A,151)</f>
        <v>0</v>
      </c>
      <c r="BN754" s="51">
        <f t="shared" si="183"/>
        <v>0</v>
      </c>
    </row>
    <row r="755" spans="1:66">
      <c r="A755" s="47" t="e">
        <f>total!#REF!</f>
        <v>#REF!</v>
      </c>
      <c r="B755" s="47">
        <f t="shared" si="170"/>
        <v>0</v>
      </c>
      <c r="C755" s="48" t="e">
        <f>total!#REF!</f>
        <v>#REF!</v>
      </c>
      <c r="D755" s="49" t="str">
        <f>IFERROR(VLOOKUP(A755,salario!A$3:J$32,10,FALSE),"")</f>
        <v/>
      </c>
      <c r="E755" s="49" t="str">
        <f>IFERROR(IF(VLOOKUP(A755,salario!A$3:O$32,15,FALSE)="","",VLOOKUP(A755,salario!A$3:O$32,15,FALSE)),"")</f>
        <v/>
      </c>
      <c r="F755" s="47" t="str">
        <f>IFERROR(VLOOKUP(A755,[5]base_pessoal!$B$2:$P$1504,13,FALSE),"")</f>
        <v/>
      </c>
      <c r="G755" s="50">
        <f>IFERROR(VLOOKUP(A755,salario!A$2:P$91,11,FALSE),0)*B755/30</f>
        <v>0</v>
      </c>
      <c r="H755" s="50">
        <f>SUMIFS(topmanager!$D:$D,topmanager!$C:$C,rs_nova!$A755,topmanager!$A:$A,rs_nova!H$2)+SUMIFS(topmanager!$D:$D,topmanager!$C:$C,rs_nova!$A755,topmanager!$A:$A,63)</f>
        <v>0</v>
      </c>
      <c r="I755" s="50">
        <f>-SUMIFS(topmanager!$D:$D,topmanager!$C:$C,rs_nova!$A755,topmanager!$A:$A,rs_nova!I$2)</f>
        <v>0</v>
      </c>
      <c r="J755" s="50">
        <f>SUMIFS(topmanager!$D:$D,topmanager!$C:$C,rs_nova!$A755,topmanager!$A:$A,rs_nova!J$2)</f>
        <v>0</v>
      </c>
      <c r="K755" s="50">
        <f>SUMIFS(topmanager!$D:$D,topmanager!$C:$C,rs_nova!$A755,topmanager!$A:$A,rs_nova!K$2)+SUMIFS(topmanager!$D:$D,topmanager!$C:$C,rs_nova!$A755,topmanager!$A:$A,911)</f>
        <v>0</v>
      </c>
      <c r="L755" s="50">
        <f>SUMIFS(topmanager!$D:$D,topmanager!$C:$C,rs_nova!$A755,topmanager!$A:$A,rs_nova!L$2)</f>
        <v>0</v>
      </c>
      <c r="M755" s="50">
        <f>SUMIFS(topmanager!$D:$D,topmanager!$C:$C,rs_nova!$A755,topmanager!$A:$A,rs_nova!M$2)+SUMIFS(topmanager!$D:$D,topmanager!$C:$C,rs_nova!$A755,topmanager!$A:$A,908)+SUMIFS(topmanager!$D:$D,topmanager!$C:$C,rs_nova!$A755,topmanager!$A:$A,550)</f>
        <v>0</v>
      </c>
      <c r="N755" s="50">
        <f>SUMIFS(topmanager!$D:$D,topmanager!$C:$C,rs_nova!$A755,topmanager!$A:$A,rs_nova!N$2)</f>
        <v>0</v>
      </c>
      <c r="O755" s="51">
        <f t="shared" si="171"/>
        <v>0</v>
      </c>
      <c r="P755" s="50">
        <f>IFERROR(VLOOKUP($A755,total!$B$4:$AW$437,27,0),0)</f>
        <v>0</v>
      </c>
      <c r="Q755" s="50">
        <f>IFERROR(VLOOKUP($A755,total!$B$4:$AW$437,21,0),0)</f>
        <v>0</v>
      </c>
      <c r="R755" s="50">
        <f>IFERROR(VLOOKUP($A755,total!$B$4:$AW$437,25,0),0)+IFERROR(VLOOKUP($A755,total!$B$4:$AW$437,36,0),0)</f>
        <v>0</v>
      </c>
      <c r="S755" s="50">
        <f>IFERROR(VLOOKUP(A755,gympass!$A$2:$F$148,6,0),0)</f>
        <v>0</v>
      </c>
      <c r="T755" s="50">
        <f>IFERROR(VLOOKUP($A755,total!$B$4:$AW$437,42,0),0)</f>
        <v>0</v>
      </c>
      <c r="U755" s="50">
        <f>IFERROR(VLOOKUP($A755,total!$B$4:$AW$437,32,0),0)</f>
        <v>0</v>
      </c>
      <c r="V755" s="50">
        <f>IFERROR(VLOOKUP($A755,total!$B$4:$AW$437,28,0),0)</f>
        <v>0</v>
      </c>
      <c r="W755" s="50">
        <f>IFERROR(VLOOKUP($A755,total!$B$4:$AX$437,49,0),0)</f>
        <v>0</v>
      </c>
      <c r="X755" s="50"/>
      <c r="Y755" s="50">
        <f>IFERROR(VLOOKUP(A755,#REF!,4,0),0)</f>
        <v>0</v>
      </c>
      <c r="Z755" s="50">
        <f>IFERROR(VLOOKUP(B755,#REF!,8,0),0)</f>
        <v>0</v>
      </c>
      <c r="AA755" s="50">
        <f>IFERROR(VLOOKUP($A755,total!$B$4:$AW$437,45,0),0)</f>
        <v>0</v>
      </c>
      <c r="AB755" s="50">
        <f>IFERROR(VLOOKUP($A755,total!$B$4:$AW$437,48,0),0)</f>
        <v>0</v>
      </c>
      <c r="AC755" s="50">
        <f>IFERROR(VLOOKUP($A755,total!$B$4:$AB$437,19,0),0)</f>
        <v>0</v>
      </c>
      <c r="AD755" s="50">
        <f>IFERROR(VLOOKUP($A755,total!$B$4:$AB$437,10,0),0)</f>
        <v>0</v>
      </c>
      <c r="AE755" s="50">
        <f>IFERROR(VLOOKUP($A755,total!$B$4:$AB$437,13,0),0)-SUMIFS(topmanager!$D:$D,topmanager!$C:$C,rs_nova!$A759,topmanager!$A:$A,856)</f>
        <v>0</v>
      </c>
      <c r="AF755" s="50">
        <f>IFERROR(VLOOKUP($A755,total!$B$4:$AB$437,16,0),0)</f>
        <v>0</v>
      </c>
      <c r="AG755" s="50">
        <f>IFERROR(VLOOKUP($A755,total!$B$4:$AB$437,7,0),0)</f>
        <v>0</v>
      </c>
      <c r="AH755" s="50">
        <f>IFERROR(VLOOKUP($A755,total!$B$4:$AD$437,29,0),0)</f>
        <v>0</v>
      </c>
      <c r="AI755" s="50">
        <f>IFERROR(VLOOKUP(A755,total!$B$4:$AN$437,39,0),0)</f>
        <v>0</v>
      </c>
      <c r="AJ755" s="51">
        <f t="shared" si="172"/>
        <v>0</v>
      </c>
      <c r="AK755" s="50">
        <f t="shared" si="173"/>
        <v>0</v>
      </c>
      <c r="AL755" s="50">
        <f t="shared" si="174"/>
        <v>0</v>
      </c>
      <c r="AM755" s="50">
        <f t="shared" si="175"/>
        <v>0</v>
      </c>
      <c r="AN755" s="50" t="e">
        <f t="shared" si="184"/>
        <v>#REF!</v>
      </c>
      <c r="AO755" s="50" t="e">
        <f t="shared" si="184"/>
        <v>#REF!</v>
      </c>
      <c r="AP755" s="50" t="e">
        <f t="shared" si="184"/>
        <v>#REF!</v>
      </c>
      <c r="AQ755" s="50">
        <f>IFERROR(VLOOKUP(TEXT($A755,"000000"),[6]Página1!$A$8:$S$801,13,FALSE),0)</f>
        <v>0</v>
      </c>
      <c r="AR755" s="50">
        <f>IFERROR(VLOOKUP(TEXT($A755,"000000"),[6]Página1!$A$8:$S$801,16,FALSE),0)</f>
        <v>0</v>
      </c>
      <c r="AS755" s="50">
        <f>IFERROR(VLOOKUP(TEXT($A755,"000000"),[6]Página1!$A$8:$S$801,19,FALSE),0)</f>
        <v>0</v>
      </c>
      <c r="AT755" s="50">
        <f>IFERROR(VLOOKUP(TEXT($A755,"000000"),[7]Página1!$A$8:$R$814,12,FALSE),0)</f>
        <v>0</v>
      </c>
      <c r="AU755" s="50">
        <f>IFERROR(VLOOKUP(TEXT($A755,"000000"),[7]Página1!$A$8:$R$814,15,FALSE),0)</f>
        <v>0</v>
      </c>
      <c r="AV755" s="50">
        <f>IFERROR(VLOOKUP(TEXT($A755,"000000"),[7]Página1!$A$8:$R$814,18,FALSE),0)</f>
        <v>0</v>
      </c>
      <c r="AW755" s="50"/>
      <c r="AX755" s="51" t="e">
        <f t="shared" si="176"/>
        <v>#REF!</v>
      </c>
      <c r="AY755" s="51" t="e">
        <f t="shared" si="177"/>
        <v>#REF!</v>
      </c>
      <c r="AZ755" s="51" t="e">
        <f t="shared" si="178"/>
        <v>#REF!</v>
      </c>
      <c r="BA755" s="51" t="e">
        <f t="shared" si="179"/>
        <v>#REF!</v>
      </c>
      <c r="BB755" s="51">
        <f t="shared" si="180"/>
        <v>0</v>
      </c>
      <c r="BC755" s="51" t="e">
        <f t="shared" si="181"/>
        <v>#REF!</v>
      </c>
      <c r="BD755" s="51">
        <f t="shared" si="182"/>
        <v>0</v>
      </c>
      <c r="BE755" s="51">
        <f>IFERROR(VLOOKUP(A755,salario!A$2:P$91,11,FALSE),0)</f>
        <v>0</v>
      </c>
      <c r="BF755" s="51">
        <f>SUMIFS(topmanager!$D:$D,topmanager!$C:$C,rs_nova!$A755,topmanager!$A:$A,rs_nova!BF$2)</f>
        <v>0</v>
      </c>
      <c r="BG755" s="51">
        <f>SUMIFS(topmanager!$D:$D,topmanager!$C:$C,rs_nova!$A755,topmanager!$A:$A,rs_nova!BG$2)</f>
        <v>0</v>
      </c>
      <c r="BH755" s="51">
        <f>SUMIFS(topmanager!$D:$D,topmanager!$C:$C,rs_nova!$A755,topmanager!$A:$A,rs_nova!BH$2)</f>
        <v>0</v>
      </c>
      <c r="BI755" s="51">
        <f>SUMIFS(topmanager!$D:$D,topmanager!$C:$C,rs_nova!$A755,topmanager!$A:$A,rs_nova!BI$2)</f>
        <v>0</v>
      </c>
      <c r="BJ755" s="51">
        <f>SUMIFS(topmanager!$D:$D,topmanager!$C:$C,rs_nova!$A755,topmanager!$A:$A,rs_nova!BJ$2)+SUMIFS(topmanager!$D:$D,topmanager!$C:$C,rs_nova!$A755,topmanager!$A:$A,rs_nova!BJ$2+1)</f>
        <v>0</v>
      </c>
      <c r="BK755" s="51">
        <f>IFERROR(VLOOKUP(A755,[8]ferias!$C$4:$G$100,5,FALSE),0)</f>
        <v>0</v>
      </c>
      <c r="BL755" s="51">
        <f>SUMIFS(topmanager!$D:$D,topmanager!$C:$C,rs_nova!$A755,topmanager!$A:$A,rs_nova!BL$2)</f>
        <v>0</v>
      </c>
      <c r="BM755" s="51">
        <f>SUMIFS(topmanager!$D:$D,topmanager!$C:$C,rs_nova!$A755,topmanager!$A:$A,rs_nova!BM$2)+SUMIFS(topmanager!$D:$D,topmanager!$C:$C,rs_nova!$A759,topmanager!$A:$A,151)</f>
        <v>0</v>
      </c>
      <c r="BN755" s="51">
        <f t="shared" si="183"/>
        <v>0</v>
      </c>
    </row>
    <row r="756" spans="1:66">
      <c r="A756" s="47" t="e">
        <f>total!#REF!</f>
        <v>#REF!</v>
      </c>
      <c r="B756" s="47">
        <f t="shared" si="170"/>
        <v>0</v>
      </c>
      <c r="C756" s="48" t="e">
        <f>total!#REF!</f>
        <v>#REF!</v>
      </c>
      <c r="D756" s="49" t="str">
        <f>IFERROR(VLOOKUP(A756,salario!A$3:J$32,10,FALSE),"")</f>
        <v/>
      </c>
      <c r="E756" s="49" t="str">
        <f>IFERROR(IF(VLOOKUP(A756,salario!A$3:O$32,15,FALSE)="","",VLOOKUP(A756,salario!A$3:O$32,15,FALSE)),"")</f>
        <v/>
      </c>
      <c r="F756" s="47" t="str">
        <f>IFERROR(VLOOKUP(A756,[5]base_pessoal!$B$2:$P$1504,13,FALSE),"")</f>
        <v/>
      </c>
      <c r="G756" s="50">
        <f>IFERROR(VLOOKUP(A756,salario!A$2:P$91,11,FALSE),0)*B756/30</f>
        <v>0</v>
      </c>
      <c r="H756" s="50">
        <f>SUMIFS(topmanager!$D:$D,topmanager!$C:$C,rs_nova!$A756,topmanager!$A:$A,rs_nova!H$2)+SUMIFS(topmanager!$D:$D,topmanager!$C:$C,rs_nova!$A756,topmanager!$A:$A,63)</f>
        <v>0</v>
      </c>
      <c r="I756" s="50">
        <f>-SUMIFS(topmanager!$D:$D,topmanager!$C:$C,rs_nova!$A756,topmanager!$A:$A,rs_nova!I$2)</f>
        <v>0</v>
      </c>
      <c r="J756" s="50">
        <f>SUMIFS(topmanager!$D:$D,topmanager!$C:$C,rs_nova!$A756,topmanager!$A:$A,rs_nova!J$2)</f>
        <v>0</v>
      </c>
      <c r="K756" s="50">
        <f>SUMIFS(topmanager!$D:$D,topmanager!$C:$C,rs_nova!$A756,topmanager!$A:$A,rs_nova!K$2)+SUMIFS(topmanager!$D:$D,topmanager!$C:$C,rs_nova!$A756,topmanager!$A:$A,911)</f>
        <v>0</v>
      </c>
      <c r="L756" s="50">
        <f>SUMIFS(topmanager!$D:$D,topmanager!$C:$C,rs_nova!$A756,topmanager!$A:$A,rs_nova!L$2)</f>
        <v>0</v>
      </c>
      <c r="M756" s="50">
        <f>SUMIFS(topmanager!$D:$D,topmanager!$C:$C,rs_nova!$A756,topmanager!$A:$A,rs_nova!M$2)+SUMIFS(topmanager!$D:$D,topmanager!$C:$C,rs_nova!$A756,topmanager!$A:$A,908)+SUMIFS(topmanager!$D:$D,topmanager!$C:$C,rs_nova!$A756,topmanager!$A:$A,550)</f>
        <v>0</v>
      </c>
      <c r="N756" s="50">
        <f>SUMIFS(topmanager!$D:$D,topmanager!$C:$C,rs_nova!$A756,topmanager!$A:$A,rs_nova!N$2)</f>
        <v>0</v>
      </c>
      <c r="O756" s="51">
        <f t="shared" si="171"/>
        <v>0</v>
      </c>
      <c r="P756" s="50">
        <f>IFERROR(VLOOKUP($A756,total!$B$4:$AW$437,27,0),0)</f>
        <v>0</v>
      </c>
      <c r="Q756" s="50">
        <f>IFERROR(VLOOKUP($A756,total!$B$4:$AW$437,21,0),0)</f>
        <v>0</v>
      </c>
      <c r="R756" s="50">
        <f>IFERROR(VLOOKUP($A756,total!$B$4:$AW$437,25,0),0)+IFERROR(VLOOKUP($A756,total!$B$4:$AW$437,36,0),0)</f>
        <v>0</v>
      </c>
      <c r="S756" s="50">
        <f>IFERROR(VLOOKUP(A756,gympass!$A$2:$F$148,6,0),0)</f>
        <v>0</v>
      </c>
      <c r="T756" s="50">
        <f>IFERROR(VLOOKUP($A756,total!$B$4:$AW$437,42,0),0)</f>
        <v>0</v>
      </c>
      <c r="U756" s="50">
        <f>IFERROR(VLOOKUP($A756,total!$B$4:$AW$437,32,0),0)</f>
        <v>0</v>
      </c>
      <c r="V756" s="50">
        <f>IFERROR(VLOOKUP($A756,total!$B$4:$AW$437,28,0),0)</f>
        <v>0</v>
      </c>
      <c r="W756" s="50">
        <f>IFERROR(VLOOKUP($A756,total!$B$4:$AX$437,49,0),0)</f>
        <v>0</v>
      </c>
      <c r="X756" s="50"/>
      <c r="Y756" s="50">
        <f>IFERROR(VLOOKUP(A756,#REF!,4,0),0)</f>
        <v>0</v>
      </c>
      <c r="Z756" s="50">
        <f>IFERROR(VLOOKUP(B756,#REF!,8,0),0)</f>
        <v>0</v>
      </c>
      <c r="AA756" s="50">
        <f>IFERROR(VLOOKUP($A756,total!$B$4:$AW$437,45,0),0)</f>
        <v>0</v>
      </c>
      <c r="AB756" s="50">
        <f>IFERROR(VLOOKUP($A756,total!$B$4:$AW$437,48,0),0)</f>
        <v>0</v>
      </c>
      <c r="AC756" s="50">
        <f>IFERROR(VLOOKUP($A756,total!$B$4:$AB$437,19,0),0)</f>
        <v>0</v>
      </c>
      <c r="AD756" s="50">
        <f>IFERROR(VLOOKUP($A756,total!$B$4:$AB$437,10,0),0)</f>
        <v>0</v>
      </c>
      <c r="AE756" s="50">
        <f>IFERROR(VLOOKUP($A756,total!$B$4:$AB$437,13,0),0)-SUMIFS(topmanager!$D:$D,topmanager!$C:$C,rs_nova!$A760,topmanager!$A:$A,856)</f>
        <v>0</v>
      </c>
      <c r="AF756" s="50">
        <f>IFERROR(VLOOKUP($A756,total!$B$4:$AB$437,16,0),0)</f>
        <v>0</v>
      </c>
      <c r="AG756" s="50">
        <f>IFERROR(VLOOKUP($A756,total!$B$4:$AB$437,7,0),0)</f>
        <v>0</v>
      </c>
      <c r="AH756" s="50">
        <f>IFERROR(VLOOKUP($A756,total!$B$4:$AD$437,29,0),0)</f>
        <v>0</v>
      </c>
      <c r="AI756" s="50">
        <f>IFERROR(VLOOKUP(A756,total!$B$4:$AN$437,39,0),0)</f>
        <v>0</v>
      </c>
      <c r="AJ756" s="51">
        <f t="shared" si="172"/>
        <v>0</v>
      </c>
      <c r="AK756" s="50">
        <f t="shared" si="173"/>
        <v>0</v>
      </c>
      <c r="AL756" s="50">
        <f t="shared" si="174"/>
        <v>0</v>
      </c>
      <c r="AM756" s="50">
        <f t="shared" si="175"/>
        <v>0</v>
      </c>
      <c r="AN756" s="50" t="e">
        <f t="shared" si="184"/>
        <v>#REF!</v>
      </c>
      <c r="AO756" s="50" t="e">
        <f t="shared" si="184"/>
        <v>#REF!</v>
      </c>
      <c r="AP756" s="50" t="e">
        <f t="shared" si="184"/>
        <v>#REF!</v>
      </c>
      <c r="AQ756" s="50">
        <f>IFERROR(VLOOKUP(TEXT($A756,"000000"),[6]Página1!$A$8:$S$801,13,FALSE),0)</f>
        <v>0</v>
      </c>
      <c r="AR756" s="50">
        <f>IFERROR(VLOOKUP(TEXT($A756,"000000"),[6]Página1!$A$8:$S$801,16,FALSE),0)</f>
        <v>0</v>
      </c>
      <c r="AS756" s="50">
        <f>IFERROR(VLOOKUP(TEXT($A756,"000000"),[6]Página1!$A$8:$S$801,19,FALSE),0)</f>
        <v>0</v>
      </c>
      <c r="AT756" s="50">
        <f>IFERROR(VLOOKUP(TEXT($A756,"000000"),[7]Página1!$A$8:$R$814,12,FALSE),0)</f>
        <v>0</v>
      </c>
      <c r="AU756" s="50">
        <f>IFERROR(VLOOKUP(TEXT($A756,"000000"),[7]Página1!$A$8:$R$814,15,FALSE),0)</f>
        <v>0</v>
      </c>
      <c r="AV756" s="50">
        <f>IFERROR(VLOOKUP(TEXT($A756,"000000"),[7]Página1!$A$8:$R$814,18,FALSE),0)</f>
        <v>0</v>
      </c>
      <c r="AW756" s="50"/>
      <c r="AX756" s="51" t="e">
        <f t="shared" si="176"/>
        <v>#REF!</v>
      </c>
      <c r="AY756" s="51" t="e">
        <f t="shared" si="177"/>
        <v>#REF!</v>
      </c>
      <c r="AZ756" s="51" t="e">
        <f t="shared" si="178"/>
        <v>#REF!</v>
      </c>
      <c r="BA756" s="51" t="e">
        <f t="shared" si="179"/>
        <v>#REF!</v>
      </c>
      <c r="BB756" s="51">
        <f t="shared" si="180"/>
        <v>0</v>
      </c>
      <c r="BC756" s="51" t="e">
        <f t="shared" si="181"/>
        <v>#REF!</v>
      </c>
      <c r="BD756" s="51">
        <f t="shared" si="182"/>
        <v>0</v>
      </c>
      <c r="BE756" s="51">
        <f>IFERROR(VLOOKUP(A756,salario!A$2:P$91,11,FALSE),0)</f>
        <v>0</v>
      </c>
      <c r="BF756" s="51">
        <f>SUMIFS(topmanager!$D:$D,topmanager!$C:$C,rs_nova!$A756,topmanager!$A:$A,rs_nova!BF$2)</f>
        <v>0</v>
      </c>
      <c r="BG756" s="51">
        <f>SUMIFS(topmanager!$D:$D,topmanager!$C:$C,rs_nova!$A756,topmanager!$A:$A,rs_nova!BG$2)</f>
        <v>0</v>
      </c>
      <c r="BH756" s="51">
        <f>SUMIFS(topmanager!$D:$D,topmanager!$C:$C,rs_nova!$A756,topmanager!$A:$A,rs_nova!BH$2)</f>
        <v>0</v>
      </c>
      <c r="BI756" s="51">
        <f>SUMIFS(topmanager!$D:$D,topmanager!$C:$C,rs_nova!$A756,topmanager!$A:$A,rs_nova!BI$2)</f>
        <v>0</v>
      </c>
      <c r="BJ756" s="51">
        <f>SUMIFS(topmanager!$D:$D,topmanager!$C:$C,rs_nova!$A756,topmanager!$A:$A,rs_nova!BJ$2)+SUMIFS(topmanager!$D:$D,topmanager!$C:$C,rs_nova!$A756,topmanager!$A:$A,rs_nova!BJ$2+1)</f>
        <v>0</v>
      </c>
      <c r="BK756" s="51">
        <f>IFERROR(VLOOKUP(A756,[8]ferias!$C$4:$G$100,5,FALSE),0)</f>
        <v>0</v>
      </c>
      <c r="BL756" s="51">
        <f>SUMIFS(topmanager!$D:$D,topmanager!$C:$C,rs_nova!$A756,topmanager!$A:$A,rs_nova!BL$2)</f>
        <v>0</v>
      </c>
      <c r="BM756" s="51">
        <f>SUMIFS(topmanager!$D:$D,topmanager!$C:$C,rs_nova!$A756,topmanager!$A:$A,rs_nova!BM$2)+SUMIFS(topmanager!$D:$D,topmanager!$C:$C,rs_nova!$A760,topmanager!$A:$A,151)</f>
        <v>0</v>
      </c>
      <c r="BN756" s="51">
        <f t="shared" si="183"/>
        <v>0</v>
      </c>
    </row>
    <row r="757" spans="1:66">
      <c r="A757" s="47" t="e">
        <f>total!#REF!</f>
        <v>#REF!</v>
      </c>
      <c r="B757" s="47">
        <f t="shared" si="170"/>
        <v>0</v>
      </c>
      <c r="C757" s="48" t="e">
        <f>total!#REF!</f>
        <v>#REF!</v>
      </c>
      <c r="D757" s="49" t="str">
        <f>IFERROR(VLOOKUP(A757,salario!A$3:J$32,10,FALSE),"")</f>
        <v/>
      </c>
      <c r="E757" s="49" t="str">
        <f>IFERROR(IF(VLOOKUP(A757,salario!A$3:O$32,15,FALSE)="","",VLOOKUP(A757,salario!A$3:O$32,15,FALSE)),"")</f>
        <v/>
      </c>
      <c r="F757" s="47" t="str">
        <f>IFERROR(VLOOKUP(A757,[5]base_pessoal!$B$2:$P$1504,13,FALSE),"")</f>
        <v/>
      </c>
      <c r="G757" s="50">
        <f>IFERROR(VLOOKUP(A757,salario!A$2:P$91,11,FALSE),0)*B757/30</f>
        <v>0</v>
      </c>
      <c r="H757" s="50">
        <f>SUMIFS(topmanager!$D:$D,topmanager!$C:$C,rs_nova!$A757,topmanager!$A:$A,rs_nova!H$2)+SUMIFS(topmanager!$D:$D,topmanager!$C:$C,rs_nova!$A757,topmanager!$A:$A,63)</f>
        <v>0</v>
      </c>
      <c r="I757" s="50">
        <f>-SUMIFS(topmanager!$D:$D,topmanager!$C:$C,rs_nova!$A757,topmanager!$A:$A,rs_nova!I$2)</f>
        <v>0</v>
      </c>
      <c r="J757" s="50">
        <f>SUMIFS(topmanager!$D:$D,topmanager!$C:$C,rs_nova!$A757,topmanager!$A:$A,rs_nova!J$2)</f>
        <v>0</v>
      </c>
      <c r="K757" s="50">
        <f>SUMIFS(topmanager!$D:$D,topmanager!$C:$C,rs_nova!$A757,topmanager!$A:$A,rs_nova!K$2)+SUMIFS(topmanager!$D:$D,topmanager!$C:$C,rs_nova!$A757,topmanager!$A:$A,911)</f>
        <v>0</v>
      </c>
      <c r="L757" s="50">
        <f>SUMIFS(topmanager!$D:$D,topmanager!$C:$C,rs_nova!$A757,topmanager!$A:$A,rs_nova!L$2)</f>
        <v>0</v>
      </c>
      <c r="M757" s="50">
        <f>SUMIFS(topmanager!$D:$D,topmanager!$C:$C,rs_nova!$A757,topmanager!$A:$A,rs_nova!M$2)+SUMIFS(topmanager!$D:$D,topmanager!$C:$C,rs_nova!$A757,topmanager!$A:$A,908)+SUMIFS(topmanager!$D:$D,topmanager!$C:$C,rs_nova!$A757,topmanager!$A:$A,550)</f>
        <v>0</v>
      </c>
      <c r="N757" s="50">
        <f>SUMIFS(topmanager!$D:$D,topmanager!$C:$C,rs_nova!$A757,topmanager!$A:$A,rs_nova!N$2)</f>
        <v>0</v>
      </c>
      <c r="O757" s="51">
        <f t="shared" si="171"/>
        <v>0</v>
      </c>
      <c r="P757" s="50">
        <f>IFERROR(VLOOKUP($A757,total!$B$4:$AW$437,27,0),0)</f>
        <v>0</v>
      </c>
      <c r="Q757" s="50">
        <f>IFERROR(VLOOKUP($A757,total!$B$4:$AW$437,21,0),0)</f>
        <v>0</v>
      </c>
      <c r="R757" s="50">
        <f>IFERROR(VLOOKUP($A757,total!$B$4:$AW$437,25,0),0)+IFERROR(VLOOKUP($A757,total!$B$4:$AW$437,36,0),0)</f>
        <v>0</v>
      </c>
      <c r="S757" s="50">
        <f>IFERROR(VLOOKUP(A757,gympass!$A$2:$F$148,6,0),0)</f>
        <v>0</v>
      </c>
      <c r="T757" s="50">
        <f>IFERROR(VLOOKUP($A757,total!$B$4:$AW$437,42,0),0)</f>
        <v>0</v>
      </c>
      <c r="U757" s="50">
        <f>IFERROR(VLOOKUP($A757,total!$B$4:$AW$437,32,0),0)</f>
        <v>0</v>
      </c>
      <c r="V757" s="50">
        <f>IFERROR(VLOOKUP($A757,total!$B$4:$AW$437,28,0),0)</f>
        <v>0</v>
      </c>
      <c r="W757" s="50">
        <f>IFERROR(VLOOKUP($A757,total!$B$4:$AX$437,49,0),0)</f>
        <v>0</v>
      </c>
      <c r="X757" s="50"/>
      <c r="Y757" s="50">
        <f>IFERROR(VLOOKUP(A757,#REF!,4,0),0)</f>
        <v>0</v>
      </c>
      <c r="Z757" s="50">
        <f>IFERROR(VLOOKUP(B757,#REF!,8,0),0)</f>
        <v>0</v>
      </c>
      <c r="AA757" s="50">
        <f>IFERROR(VLOOKUP($A757,total!$B$4:$AW$437,45,0),0)</f>
        <v>0</v>
      </c>
      <c r="AB757" s="50">
        <f>IFERROR(VLOOKUP($A757,total!$B$4:$AW$437,48,0),0)</f>
        <v>0</v>
      </c>
      <c r="AC757" s="50">
        <f>IFERROR(VLOOKUP($A757,total!$B$4:$AB$437,19,0),0)</f>
        <v>0</v>
      </c>
      <c r="AD757" s="50">
        <f>IFERROR(VLOOKUP($A757,total!$B$4:$AB$437,10,0),0)</f>
        <v>0</v>
      </c>
      <c r="AE757" s="50">
        <f>IFERROR(VLOOKUP($A757,total!$B$4:$AB$437,13,0),0)-SUMIFS(topmanager!$D:$D,topmanager!$C:$C,rs_nova!$A761,topmanager!$A:$A,856)</f>
        <v>0</v>
      </c>
      <c r="AF757" s="50">
        <f>IFERROR(VLOOKUP($A757,total!$B$4:$AB$437,16,0),0)</f>
        <v>0</v>
      </c>
      <c r="AG757" s="50">
        <f>IFERROR(VLOOKUP($A757,total!$B$4:$AB$437,7,0),0)</f>
        <v>0</v>
      </c>
      <c r="AH757" s="50">
        <f>IFERROR(VLOOKUP($A757,total!$B$4:$AD$437,29,0),0)</f>
        <v>0</v>
      </c>
      <c r="AI757" s="50">
        <f>IFERROR(VLOOKUP(A757,total!$B$4:$AN$437,39,0),0)</f>
        <v>0</v>
      </c>
      <c r="AJ757" s="51">
        <f t="shared" si="172"/>
        <v>0</v>
      </c>
      <c r="AK757" s="50">
        <f t="shared" si="173"/>
        <v>0</v>
      </c>
      <c r="AL757" s="50">
        <f t="shared" si="174"/>
        <v>0</v>
      </c>
      <c r="AM757" s="50">
        <f t="shared" si="175"/>
        <v>0</v>
      </c>
      <c r="AN757" s="50" t="e">
        <f t="shared" si="184"/>
        <v>#REF!</v>
      </c>
      <c r="AO757" s="50" t="e">
        <f t="shared" si="184"/>
        <v>#REF!</v>
      </c>
      <c r="AP757" s="50" t="e">
        <f t="shared" si="184"/>
        <v>#REF!</v>
      </c>
      <c r="AQ757" s="50">
        <f>IFERROR(VLOOKUP(TEXT($A757,"000000"),[6]Página1!$A$8:$S$801,13,FALSE),0)</f>
        <v>0</v>
      </c>
      <c r="AR757" s="50">
        <f>IFERROR(VLOOKUP(TEXT($A757,"000000"),[6]Página1!$A$8:$S$801,16,FALSE),0)</f>
        <v>0</v>
      </c>
      <c r="AS757" s="50">
        <f>IFERROR(VLOOKUP(TEXT($A757,"000000"),[6]Página1!$A$8:$S$801,19,FALSE),0)</f>
        <v>0</v>
      </c>
      <c r="AT757" s="50">
        <f>IFERROR(VLOOKUP(TEXT($A757,"000000"),[7]Página1!$A$8:$R$814,12,FALSE),0)</f>
        <v>0</v>
      </c>
      <c r="AU757" s="50">
        <f>IFERROR(VLOOKUP(TEXT($A757,"000000"),[7]Página1!$A$8:$R$814,15,FALSE),0)</f>
        <v>0</v>
      </c>
      <c r="AV757" s="50">
        <f>IFERROR(VLOOKUP(TEXT($A757,"000000"),[7]Página1!$A$8:$R$814,18,FALSE),0)</f>
        <v>0</v>
      </c>
      <c r="AW757" s="50"/>
      <c r="AX757" s="51" t="e">
        <f t="shared" si="176"/>
        <v>#REF!</v>
      </c>
      <c r="AY757" s="51" t="e">
        <f t="shared" si="177"/>
        <v>#REF!</v>
      </c>
      <c r="AZ757" s="51" t="e">
        <f t="shared" si="178"/>
        <v>#REF!</v>
      </c>
      <c r="BA757" s="51" t="e">
        <f t="shared" si="179"/>
        <v>#REF!</v>
      </c>
      <c r="BB757" s="51">
        <f t="shared" si="180"/>
        <v>0</v>
      </c>
      <c r="BC757" s="51" t="e">
        <f t="shared" si="181"/>
        <v>#REF!</v>
      </c>
      <c r="BD757" s="51">
        <f t="shared" si="182"/>
        <v>0</v>
      </c>
      <c r="BE757" s="51">
        <f>IFERROR(VLOOKUP(A757,salario!A$2:P$91,11,FALSE),0)</f>
        <v>0</v>
      </c>
      <c r="BF757" s="51">
        <f>SUMIFS(topmanager!$D:$D,topmanager!$C:$C,rs_nova!$A757,topmanager!$A:$A,rs_nova!BF$2)</f>
        <v>0</v>
      </c>
      <c r="BG757" s="51">
        <f>SUMIFS(topmanager!$D:$D,topmanager!$C:$C,rs_nova!$A757,topmanager!$A:$A,rs_nova!BG$2)</f>
        <v>0</v>
      </c>
      <c r="BH757" s="51">
        <f>SUMIFS(topmanager!$D:$D,topmanager!$C:$C,rs_nova!$A757,topmanager!$A:$A,rs_nova!BH$2)</f>
        <v>0</v>
      </c>
      <c r="BI757" s="51">
        <f>SUMIFS(topmanager!$D:$D,topmanager!$C:$C,rs_nova!$A757,topmanager!$A:$A,rs_nova!BI$2)</f>
        <v>0</v>
      </c>
      <c r="BJ757" s="51">
        <f>SUMIFS(topmanager!$D:$D,topmanager!$C:$C,rs_nova!$A757,topmanager!$A:$A,rs_nova!BJ$2)+SUMIFS(topmanager!$D:$D,topmanager!$C:$C,rs_nova!$A757,topmanager!$A:$A,rs_nova!BJ$2+1)</f>
        <v>0</v>
      </c>
      <c r="BK757" s="51">
        <f>IFERROR(VLOOKUP(A757,[8]ferias!$C$4:$G$100,5,FALSE),0)</f>
        <v>0</v>
      </c>
      <c r="BL757" s="51">
        <f>SUMIFS(topmanager!$D:$D,topmanager!$C:$C,rs_nova!$A757,topmanager!$A:$A,rs_nova!BL$2)</f>
        <v>0</v>
      </c>
      <c r="BM757" s="51">
        <f>SUMIFS(topmanager!$D:$D,topmanager!$C:$C,rs_nova!$A757,topmanager!$A:$A,rs_nova!BM$2)+SUMIFS(topmanager!$D:$D,topmanager!$C:$C,rs_nova!$A761,topmanager!$A:$A,151)</f>
        <v>0</v>
      </c>
      <c r="BN757" s="51">
        <f t="shared" si="183"/>
        <v>0</v>
      </c>
    </row>
    <row r="758" spans="1:66">
      <c r="A758" s="47">
        <f>total!B34</f>
        <v>0</v>
      </c>
      <c r="B758" s="47">
        <f t="shared" si="170"/>
        <v>0</v>
      </c>
      <c r="C758" s="48" t="str">
        <f>total!D34</f>
        <v>TOTAL</v>
      </c>
      <c r="D758" s="49" t="str">
        <f>IFERROR(VLOOKUP(A758,salario!A$3:J$32,10,FALSE),"")</f>
        <v/>
      </c>
      <c r="E758" s="49" t="str">
        <f>IFERROR(IF(VLOOKUP(A758,salario!A$3:O$32,15,FALSE)="","",VLOOKUP(A758,salario!A$3:O$32,15,FALSE)),"")</f>
        <v/>
      </c>
      <c r="F758" s="47" t="str">
        <f>IFERROR(VLOOKUP(A758,[5]base_pessoal!$B$2:$P$1504,13,FALSE),"")</f>
        <v/>
      </c>
      <c r="G758" s="50">
        <f>IFERROR(VLOOKUP(A758,salario!A$2:P$91,11,FALSE),0)*B758/30</f>
        <v>0</v>
      </c>
      <c r="H758" s="50">
        <f>SUMIFS(topmanager!$D:$D,topmanager!$C:$C,rs_nova!$A758,topmanager!$A:$A,rs_nova!H$2)+SUMIFS(topmanager!$D:$D,topmanager!$C:$C,rs_nova!$A758,topmanager!$A:$A,63)</f>
        <v>0</v>
      </c>
      <c r="I758" s="50">
        <f>-SUMIFS(topmanager!$D:$D,topmanager!$C:$C,rs_nova!$A758,topmanager!$A:$A,rs_nova!I$2)</f>
        <v>0</v>
      </c>
      <c r="J758" s="50">
        <f>SUMIFS(topmanager!$D:$D,topmanager!$C:$C,rs_nova!$A758,topmanager!$A:$A,rs_nova!J$2)</f>
        <v>0</v>
      </c>
      <c r="K758" s="50">
        <f>SUMIFS(topmanager!$D:$D,topmanager!$C:$C,rs_nova!$A758,topmanager!$A:$A,rs_nova!K$2)+SUMIFS(topmanager!$D:$D,topmanager!$C:$C,rs_nova!$A758,topmanager!$A:$A,911)</f>
        <v>0</v>
      </c>
      <c r="L758" s="50">
        <f>SUMIFS(topmanager!$D:$D,topmanager!$C:$C,rs_nova!$A758,topmanager!$A:$A,rs_nova!L$2)</f>
        <v>0</v>
      </c>
      <c r="M758" s="50">
        <f>SUMIFS(topmanager!$D:$D,topmanager!$C:$C,rs_nova!$A758,topmanager!$A:$A,rs_nova!M$2)+SUMIFS(topmanager!$D:$D,topmanager!$C:$C,rs_nova!$A758,topmanager!$A:$A,908)+SUMIFS(topmanager!$D:$D,topmanager!$C:$C,rs_nova!$A758,topmanager!$A:$A,550)</f>
        <v>0</v>
      </c>
      <c r="N758" s="50">
        <f>SUMIFS(topmanager!$D:$D,topmanager!$C:$C,rs_nova!$A758,topmanager!$A:$A,rs_nova!N$2)</f>
        <v>0</v>
      </c>
      <c r="O758" s="51">
        <f t="shared" si="171"/>
        <v>0</v>
      </c>
      <c r="P758" s="50">
        <f>IFERROR(VLOOKUP($A758,total!$B$4:$AW$437,27,0),0)</f>
        <v>0</v>
      </c>
      <c r="Q758" s="50">
        <f>IFERROR(VLOOKUP($A758,total!$B$4:$AW$437,21,0),0)</f>
        <v>0</v>
      </c>
      <c r="R758" s="50">
        <f>IFERROR(VLOOKUP($A758,total!$B$4:$AW$437,25,0),0)+IFERROR(VLOOKUP($A758,total!$B$4:$AW$437,36,0),0)</f>
        <v>0</v>
      </c>
      <c r="S758" s="50">
        <f>IFERROR(VLOOKUP(A758,gympass!$A$2:$F$148,6,0),0)</f>
        <v>0</v>
      </c>
      <c r="T758" s="50">
        <f>IFERROR(VLOOKUP($A758,total!$B$4:$AW$437,42,0),0)</f>
        <v>0</v>
      </c>
      <c r="U758" s="50">
        <f>IFERROR(VLOOKUP($A758,total!$B$4:$AW$437,32,0),0)</f>
        <v>0</v>
      </c>
      <c r="V758" s="50">
        <f>IFERROR(VLOOKUP($A758,total!$B$4:$AW$437,28,0),0)</f>
        <v>0</v>
      </c>
      <c r="W758" s="50">
        <f>IFERROR(VLOOKUP($A758,total!$B$4:$AX$437,49,0),0)</f>
        <v>0</v>
      </c>
      <c r="X758" s="50"/>
      <c r="Y758" s="50">
        <f>IFERROR(VLOOKUP(A758,#REF!,4,0),0)</f>
        <v>0</v>
      </c>
      <c r="Z758" s="50">
        <f>IFERROR(VLOOKUP(B758,#REF!,8,0),0)</f>
        <v>0</v>
      </c>
      <c r="AA758" s="50">
        <f>IFERROR(VLOOKUP($A758,total!$B$4:$AW$437,45,0),0)</f>
        <v>0</v>
      </c>
      <c r="AB758" s="50">
        <f>IFERROR(VLOOKUP($A758,total!$B$4:$AW$437,48,0),0)</f>
        <v>0</v>
      </c>
      <c r="AC758" s="50">
        <f>IFERROR(VLOOKUP($A758,total!$B$4:$AB$437,19,0),0)</f>
        <v>0</v>
      </c>
      <c r="AD758" s="50">
        <f>IFERROR(VLOOKUP($A758,total!$B$4:$AB$437,10,0),0)</f>
        <v>0</v>
      </c>
      <c r="AE758" s="50">
        <f>IFERROR(VLOOKUP($A758,total!$B$4:$AB$437,13,0),0)-SUMIFS(topmanager!$D:$D,topmanager!$C:$C,rs_nova!$A762,topmanager!$A:$A,856)</f>
        <v>0</v>
      </c>
      <c r="AF758" s="50">
        <f>IFERROR(VLOOKUP($A758,total!$B$4:$AB$437,16,0),0)</f>
        <v>0</v>
      </c>
      <c r="AG758" s="50">
        <f>IFERROR(VLOOKUP($A758,total!$B$4:$AB$437,7,0),0)</f>
        <v>0</v>
      </c>
      <c r="AH758" s="50">
        <f>IFERROR(VLOOKUP($A758,total!$B$4:$AD$437,29,0),0)</f>
        <v>0</v>
      </c>
      <c r="AI758" s="50">
        <f>IFERROR(VLOOKUP(A758,total!$B$4:$AN$437,39,0),0)</f>
        <v>0</v>
      </c>
      <c r="AJ758" s="51">
        <f t="shared" si="172"/>
        <v>0</v>
      </c>
      <c r="AK758" s="50">
        <f t="shared" si="173"/>
        <v>0</v>
      </c>
      <c r="AL758" s="50">
        <f t="shared" si="174"/>
        <v>0</v>
      </c>
      <c r="AM758" s="50">
        <f t="shared" si="175"/>
        <v>0</v>
      </c>
      <c r="AN758" s="50">
        <f t="shared" si="184"/>
        <v>0</v>
      </c>
      <c r="AO758" s="50">
        <f t="shared" si="184"/>
        <v>0</v>
      </c>
      <c r="AP758" s="50">
        <f t="shared" si="184"/>
        <v>0</v>
      </c>
      <c r="AQ758" s="50">
        <f>IFERROR(VLOOKUP(TEXT($A758,"000000"),[6]Página1!$A$8:$S$801,13,FALSE),0)</f>
        <v>0</v>
      </c>
      <c r="AR758" s="50">
        <f>IFERROR(VLOOKUP(TEXT($A758,"000000"),[6]Página1!$A$8:$S$801,16,FALSE),0)</f>
        <v>0</v>
      </c>
      <c r="AS758" s="50">
        <f>IFERROR(VLOOKUP(TEXT($A758,"000000"),[6]Página1!$A$8:$S$801,19,FALSE),0)</f>
        <v>0</v>
      </c>
      <c r="AT758" s="50">
        <f>IFERROR(VLOOKUP(TEXT($A758,"000000"),[7]Página1!$A$8:$R$814,12,FALSE),0)</f>
        <v>0</v>
      </c>
      <c r="AU758" s="50">
        <f>IFERROR(VLOOKUP(TEXT($A758,"000000"),[7]Página1!$A$8:$R$814,15,FALSE),0)</f>
        <v>0</v>
      </c>
      <c r="AV758" s="50">
        <f>IFERROR(VLOOKUP(TEXT($A758,"000000"),[7]Página1!$A$8:$R$814,18,FALSE),0)</f>
        <v>0</v>
      </c>
      <c r="AW758" s="50"/>
      <c r="AX758" s="51">
        <f t="shared" si="176"/>
        <v>0</v>
      </c>
      <c r="AY758" s="51">
        <f t="shared" si="177"/>
        <v>0</v>
      </c>
      <c r="AZ758" s="51">
        <f t="shared" si="178"/>
        <v>0</v>
      </c>
      <c r="BA758" s="51">
        <f t="shared" si="179"/>
        <v>0</v>
      </c>
      <c r="BB758" s="51">
        <f t="shared" si="180"/>
        <v>0</v>
      </c>
      <c r="BC758" s="51">
        <f t="shared" si="181"/>
        <v>0</v>
      </c>
      <c r="BD758" s="51">
        <f t="shared" si="182"/>
        <v>0</v>
      </c>
      <c r="BE758" s="51">
        <f>IFERROR(VLOOKUP(A758,salario!A$2:P$91,11,FALSE),0)</f>
        <v>0</v>
      </c>
      <c r="BF758" s="51">
        <f>SUMIFS(topmanager!$D:$D,topmanager!$C:$C,rs_nova!$A758,topmanager!$A:$A,rs_nova!BF$2)</f>
        <v>0</v>
      </c>
      <c r="BG758" s="51">
        <f>SUMIFS(topmanager!$D:$D,topmanager!$C:$C,rs_nova!$A758,topmanager!$A:$A,rs_nova!BG$2)</f>
        <v>0</v>
      </c>
      <c r="BH758" s="51">
        <f>SUMIFS(topmanager!$D:$D,topmanager!$C:$C,rs_nova!$A758,topmanager!$A:$A,rs_nova!BH$2)</f>
        <v>0</v>
      </c>
      <c r="BI758" s="51">
        <f>SUMIFS(topmanager!$D:$D,topmanager!$C:$C,rs_nova!$A758,topmanager!$A:$A,rs_nova!BI$2)</f>
        <v>0</v>
      </c>
      <c r="BJ758" s="51">
        <f>SUMIFS(topmanager!$D:$D,topmanager!$C:$C,rs_nova!$A758,topmanager!$A:$A,rs_nova!BJ$2)+SUMIFS(topmanager!$D:$D,topmanager!$C:$C,rs_nova!$A758,topmanager!$A:$A,rs_nova!BJ$2+1)</f>
        <v>0</v>
      </c>
      <c r="BK758" s="51">
        <f>IFERROR(VLOOKUP(A758,[8]ferias!$C$4:$G$100,5,FALSE),0)</f>
        <v>0</v>
      </c>
      <c r="BL758" s="51">
        <f>SUMIFS(topmanager!$D:$D,topmanager!$C:$C,rs_nova!$A758,topmanager!$A:$A,rs_nova!BL$2)</f>
        <v>0</v>
      </c>
      <c r="BM758" s="51">
        <f>SUMIFS(topmanager!$D:$D,topmanager!$C:$C,rs_nova!$A758,topmanager!$A:$A,rs_nova!BM$2)+SUMIFS(topmanager!$D:$D,topmanager!$C:$C,rs_nova!$A762,topmanager!$A:$A,151)</f>
        <v>0</v>
      </c>
      <c r="BN758" s="51">
        <f t="shared" si="183"/>
        <v>0</v>
      </c>
    </row>
    <row r="759" spans="1:66">
      <c r="A759" s="47">
        <f>total!B35</f>
        <v>0</v>
      </c>
      <c r="B759" s="47">
        <f t="shared" si="170"/>
        <v>0</v>
      </c>
      <c r="C759" s="48">
        <f>total!D35</f>
        <v>0</v>
      </c>
      <c r="D759" s="49" t="str">
        <f>IFERROR(VLOOKUP(A759,salario!A$3:J$32,10,FALSE),"")</f>
        <v/>
      </c>
      <c r="E759" s="49" t="str">
        <f>IFERROR(IF(VLOOKUP(A759,salario!A$3:O$32,15,FALSE)="","",VLOOKUP(A759,salario!A$3:O$32,15,FALSE)),"")</f>
        <v/>
      </c>
      <c r="F759" s="47" t="str">
        <f>IFERROR(VLOOKUP(A759,[5]base_pessoal!$B$2:$P$1504,13,FALSE),"")</f>
        <v/>
      </c>
      <c r="G759" s="50">
        <f>IFERROR(VLOOKUP(A759,salario!A$2:P$91,11,FALSE),0)*B759/30</f>
        <v>0</v>
      </c>
      <c r="H759" s="50">
        <f>SUMIFS(topmanager!$D:$D,topmanager!$C:$C,rs_nova!$A759,topmanager!$A:$A,rs_nova!H$2)+SUMIFS(topmanager!$D:$D,topmanager!$C:$C,rs_nova!$A759,topmanager!$A:$A,63)</f>
        <v>0</v>
      </c>
      <c r="I759" s="50">
        <f>-SUMIFS(topmanager!$D:$D,topmanager!$C:$C,rs_nova!$A759,topmanager!$A:$A,rs_nova!I$2)</f>
        <v>0</v>
      </c>
      <c r="J759" s="50">
        <f>SUMIFS(topmanager!$D:$D,topmanager!$C:$C,rs_nova!$A759,topmanager!$A:$A,rs_nova!J$2)</f>
        <v>0</v>
      </c>
      <c r="K759" s="50">
        <f>SUMIFS(topmanager!$D:$D,topmanager!$C:$C,rs_nova!$A759,topmanager!$A:$A,rs_nova!K$2)+SUMIFS(topmanager!$D:$D,topmanager!$C:$C,rs_nova!$A759,topmanager!$A:$A,911)</f>
        <v>0</v>
      </c>
      <c r="L759" s="50">
        <f>SUMIFS(topmanager!$D:$D,topmanager!$C:$C,rs_nova!$A759,topmanager!$A:$A,rs_nova!L$2)</f>
        <v>0</v>
      </c>
      <c r="M759" s="50">
        <f>SUMIFS(topmanager!$D:$D,topmanager!$C:$C,rs_nova!$A759,topmanager!$A:$A,rs_nova!M$2)+SUMIFS(topmanager!$D:$D,topmanager!$C:$C,rs_nova!$A759,topmanager!$A:$A,908)+SUMIFS(topmanager!$D:$D,topmanager!$C:$C,rs_nova!$A759,topmanager!$A:$A,550)</f>
        <v>0</v>
      </c>
      <c r="N759" s="50">
        <f>SUMIFS(topmanager!$D:$D,topmanager!$C:$C,rs_nova!$A759,topmanager!$A:$A,rs_nova!N$2)</f>
        <v>0</v>
      </c>
      <c r="O759" s="51">
        <f t="shared" si="171"/>
        <v>0</v>
      </c>
      <c r="P759" s="50">
        <f>IFERROR(VLOOKUP($A759,total!$B$4:$AW$437,27,0),0)</f>
        <v>0</v>
      </c>
      <c r="Q759" s="50">
        <f>IFERROR(VLOOKUP($A759,total!$B$4:$AW$437,21,0),0)</f>
        <v>0</v>
      </c>
      <c r="R759" s="50">
        <f>IFERROR(VLOOKUP($A759,total!$B$4:$AW$437,25,0),0)+IFERROR(VLOOKUP($A759,total!$B$4:$AW$437,36,0),0)</f>
        <v>0</v>
      </c>
      <c r="S759" s="50">
        <f>IFERROR(VLOOKUP(A759,gympass!$A$2:$F$148,6,0),0)</f>
        <v>0</v>
      </c>
      <c r="T759" s="50">
        <f>IFERROR(VLOOKUP($A759,total!$B$4:$AW$437,42,0),0)</f>
        <v>0</v>
      </c>
      <c r="U759" s="50">
        <f>IFERROR(VLOOKUP($A759,total!$B$4:$AW$437,32,0),0)</f>
        <v>0</v>
      </c>
      <c r="V759" s="50">
        <f>IFERROR(VLOOKUP($A759,total!$B$4:$AW$437,28,0),0)</f>
        <v>0</v>
      </c>
      <c r="W759" s="50">
        <f>IFERROR(VLOOKUP($A759,total!$B$4:$AX$437,49,0),0)</f>
        <v>0</v>
      </c>
      <c r="X759" s="50"/>
      <c r="Y759" s="50">
        <f>IFERROR(VLOOKUP(A759,#REF!,4,0),0)</f>
        <v>0</v>
      </c>
      <c r="Z759" s="50">
        <f>IFERROR(VLOOKUP(B759,#REF!,8,0),0)</f>
        <v>0</v>
      </c>
      <c r="AA759" s="50">
        <f>IFERROR(VLOOKUP($A759,total!$B$4:$AW$437,45,0),0)</f>
        <v>0</v>
      </c>
      <c r="AB759" s="50">
        <f>IFERROR(VLOOKUP($A759,total!$B$4:$AW$437,48,0),0)</f>
        <v>0</v>
      </c>
      <c r="AC759" s="50">
        <f>IFERROR(VLOOKUP($A759,total!$B$4:$AB$437,19,0),0)</f>
        <v>0</v>
      </c>
      <c r="AD759" s="50">
        <f>IFERROR(VLOOKUP($A759,total!$B$4:$AB$437,10,0),0)</f>
        <v>0</v>
      </c>
      <c r="AE759" s="50">
        <f>IFERROR(VLOOKUP($A759,total!$B$4:$AB$437,13,0),0)-SUMIFS(topmanager!$D:$D,topmanager!$C:$C,rs_nova!$A763,topmanager!$A:$A,856)</f>
        <v>0</v>
      </c>
      <c r="AF759" s="50">
        <f>IFERROR(VLOOKUP($A759,total!$B$4:$AB$437,16,0),0)</f>
        <v>0</v>
      </c>
      <c r="AG759" s="50">
        <f>IFERROR(VLOOKUP($A759,total!$B$4:$AB$437,7,0),0)</f>
        <v>0</v>
      </c>
      <c r="AH759" s="50">
        <f>IFERROR(VLOOKUP($A759,total!$B$4:$AD$437,29,0),0)</f>
        <v>0</v>
      </c>
      <c r="AI759" s="50">
        <f>IFERROR(VLOOKUP(A759,total!$B$4:$AN$437,39,0),0)</f>
        <v>0</v>
      </c>
      <c r="AJ759" s="51">
        <f t="shared" si="172"/>
        <v>0</v>
      </c>
      <c r="AK759" s="50">
        <f t="shared" si="173"/>
        <v>0</v>
      </c>
      <c r="AL759" s="50">
        <f t="shared" si="174"/>
        <v>0</v>
      </c>
      <c r="AM759" s="50">
        <f t="shared" si="175"/>
        <v>0</v>
      </c>
      <c r="AN759" s="50">
        <f t="shared" si="184"/>
        <v>0</v>
      </c>
      <c r="AO759" s="50">
        <f t="shared" si="184"/>
        <v>0</v>
      </c>
      <c r="AP759" s="50">
        <f t="shared" si="184"/>
        <v>0</v>
      </c>
      <c r="AQ759" s="50">
        <f>IFERROR(VLOOKUP(TEXT($A759,"000000"),[6]Página1!$A$8:$S$801,13,FALSE),0)</f>
        <v>0</v>
      </c>
      <c r="AR759" s="50">
        <f>IFERROR(VLOOKUP(TEXT($A759,"000000"),[6]Página1!$A$8:$S$801,16,FALSE),0)</f>
        <v>0</v>
      </c>
      <c r="AS759" s="50">
        <f>IFERROR(VLOOKUP(TEXT($A759,"000000"),[6]Página1!$A$8:$S$801,19,FALSE),0)</f>
        <v>0</v>
      </c>
      <c r="AT759" s="50">
        <f>IFERROR(VLOOKUP(TEXT($A759,"000000"),[7]Página1!$A$8:$R$814,12,FALSE),0)</f>
        <v>0</v>
      </c>
      <c r="AU759" s="50">
        <f>IFERROR(VLOOKUP(TEXT($A759,"000000"),[7]Página1!$A$8:$R$814,15,FALSE),0)</f>
        <v>0</v>
      </c>
      <c r="AV759" s="50">
        <f>IFERROR(VLOOKUP(TEXT($A759,"000000"),[7]Página1!$A$8:$R$814,18,FALSE),0)</f>
        <v>0</v>
      </c>
      <c r="AW759" s="50"/>
      <c r="AX759" s="51">
        <f t="shared" si="176"/>
        <v>0</v>
      </c>
      <c r="AY759" s="51">
        <f t="shared" si="177"/>
        <v>0</v>
      </c>
      <c r="AZ759" s="51">
        <f t="shared" si="178"/>
        <v>0</v>
      </c>
      <c r="BA759" s="51">
        <f t="shared" si="179"/>
        <v>0</v>
      </c>
      <c r="BB759" s="51">
        <f t="shared" si="180"/>
        <v>0</v>
      </c>
      <c r="BC759" s="51">
        <f t="shared" si="181"/>
        <v>0</v>
      </c>
      <c r="BD759" s="51">
        <f t="shared" si="182"/>
        <v>0</v>
      </c>
      <c r="BE759" s="51">
        <f>IFERROR(VLOOKUP(A759,salario!A$2:P$91,11,FALSE),0)</f>
        <v>0</v>
      </c>
      <c r="BF759" s="51">
        <f>SUMIFS(topmanager!$D:$D,topmanager!$C:$C,rs_nova!$A759,topmanager!$A:$A,rs_nova!BF$2)</f>
        <v>0</v>
      </c>
      <c r="BG759" s="51">
        <f>SUMIFS(topmanager!$D:$D,topmanager!$C:$C,rs_nova!$A759,topmanager!$A:$A,rs_nova!BG$2)</f>
        <v>0</v>
      </c>
      <c r="BH759" s="51">
        <f>SUMIFS(topmanager!$D:$D,topmanager!$C:$C,rs_nova!$A759,topmanager!$A:$A,rs_nova!BH$2)</f>
        <v>0</v>
      </c>
      <c r="BI759" s="51">
        <f>SUMIFS(topmanager!$D:$D,topmanager!$C:$C,rs_nova!$A759,topmanager!$A:$A,rs_nova!BI$2)</f>
        <v>0</v>
      </c>
      <c r="BJ759" s="51">
        <f>SUMIFS(topmanager!$D:$D,topmanager!$C:$C,rs_nova!$A759,topmanager!$A:$A,rs_nova!BJ$2)+SUMIFS(topmanager!$D:$D,topmanager!$C:$C,rs_nova!$A759,topmanager!$A:$A,rs_nova!BJ$2+1)</f>
        <v>0</v>
      </c>
      <c r="BK759" s="51">
        <f>IFERROR(VLOOKUP(A759,[8]ferias!$C$4:$G$100,5,FALSE),0)</f>
        <v>0</v>
      </c>
      <c r="BL759" s="51">
        <f>SUMIFS(topmanager!$D:$D,topmanager!$C:$C,rs_nova!$A759,topmanager!$A:$A,rs_nova!BL$2)</f>
        <v>0</v>
      </c>
      <c r="BM759" s="51">
        <f>SUMIFS(topmanager!$D:$D,topmanager!$C:$C,rs_nova!$A759,topmanager!$A:$A,rs_nova!BM$2)+SUMIFS(topmanager!$D:$D,topmanager!$C:$C,rs_nova!$A763,topmanager!$A:$A,151)</f>
        <v>0</v>
      </c>
      <c r="BN759" s="51">
        <f t="shared" si="183"/>
        <v>0</v>
      </c>
    </row>
    <row r="760" spans="1:66">
      <c r="A760" s="47" t="e">
        <f>total!#REF!</f>
        <v>#REF!</v>
      </c>
      <c r="B760" s="47">
        <f t="shared" si="170"/>
        <v>0</v>
      </c>
      <c r="C760" s="48" t="e">
        <f>total!#REF!</f>
        <v>#REF!</v>
      </c>
      <c r="D760" s="49" t="str">
        <f>IFERROR(VLOOKUP(A760,salario!A$3:J$32,10,FALSE),"")</f>
        <v/>
      </c>
      <c r="E760" s="49" t="str">
        <f>IFERROR(IF(VLOOKUP(A760,salario!A$3:O$32,15,FALSE)="","",VLOOKUP(A760,salario!A$3:O$32,15,FALSE)),"")</f>
        <v/>
      </c>
      <c r="F760" s="47" t="str">
        <f>IFERROR(VLOOKUP(A760,[5]base_pessoal!$B$2:$P$1504,13,FALSE),"")</f>
        <v/>
      </c>
      <c r="G760" s="50">
        <f>IFERROR(VLOOKUP(A760,salario!A$2:P$91,11,FALSE),0)*B760/30</f>
        <v>0</v>
      </c>
      <c r="H760" s="50">
        <f>SUMIFS(topmanager!$D:$D,topmanager!$C:$C,rs_nova!$A760,topmanager!$A:$A,rs_nova!H$2)+SUMIFS(topmanager!$D:$D,topmanager!$C:$C,rs_nova!$A760,topmanager!$A:$A,63)</f>
        <v>0</v>
      </c>
      <c r="I760" s="50">
        <f>-SUMIFS(topmanager!$D:$D,topmanager!$C:$C,rs_nova!$A760,topmanager!$A:$A,rs_nova!I$2)</f>
        <v>0</v>
      </c>
      <c r="J760" s="50">
        <f>SUMIFS(topmanager!$D:$D,topmanager!$C:$C,rs_nova!$A760,topmanager!$A:$A,rs_nova!J$2)</f>
        <v>0</v>
      </c>
      <c r="K760" s="50">
        <f>SUMIFS(topmanager!$D:$D,topmanager!$C:$C,rs_nova!$A760,topmanager!$A:$A,rs_nova!K$2)+SUMIFS(topmanager!$D:$D,topmanager!$C:$C,rs_nova!$A760,topmanager!$A:$A,911)</f>
        <v>0</v>
      </c>
      <c r="L760" s="50">
        <f>SUMIFS(topmanager!$D:$D,topmanager!$C:$C,rs_nova!$A760,topmanager!$A:$A,rs_nova!L$2)</f>
        <v>0</v>
      </c>
      <c r="M760" s="50">
        <f>SUMIFS(topmanager!$D:$D,topmanager!$C:$C,rs_nova!$A760,topmanager!$A:$A,rs_nova!M$2)+SUMIFS(topmanager!$D:$D,topmanager!$C:$C,rs_nova!$A760,topmanager!$A:$A,908)+SUMIFS(topmanager!$D:$D,topmanager!$C:$C,rs_nova!$A760,topmanager!$A:$A,550)</f>
        <v>0</v>
      </c>
      <c r="N760" s="50">
        <f>SUMIFS(topmanager!$D:$D,topmanager!$C:$C,rs_nova!$A760,topmanager!$A:$A,rs_nova!N$2)</f>
        <v>0</v>
      </c>
      <c r="O760" s="51">
        <f t="shared" si="171"/>
        <v>0</v>
      </c>
      <c r="P760" s="50">
        <f>IFERROR(VLOOKUP($A760,total!$B$4:$AW$437,27,0),0)</f>
        <v>0</v>
      </c>
      <c r="Q760" s="50">
        <f>IFERROR(VLOOKUP($A760,total!$B$4:$AW$437,21,0),0)</f>
        <v>0</v>
      </c>
      <c r="R760" s="50">
        <f>IFERROR(VLOOKUP($A760,total!$B$4:$AW$437,25,0),0)+IFERROR(VLOOKUP($A760,total!$B$4:$AW$437,36,0),0)</f>
        <v>0</v>
      </c>
      <c r="S760" s="50">
        <f>IFERROR(VLOOKUP(A760,gympass!$A$2:$F$148,6,0),0)</f>
        <v>0</v>
      </c>
      <c r="T760" s="50">
        <f>IFERROR(VLOOKUP($A760,total!$B$4:$AW$437,42,0),0)</f>
        <v>0</v>
      </c>
      <c r="U760" s="50">
        <f>IFERROR(VLOOKUP($A760,total!$B$4:$AW$437,32,0),0)</f>
        <v>0</v>
      </c>
      <c r="V760" s="50">
        <f>IFERROR(VLOOKUP($A760,total!$B$4:$AW$437,28,0),0)</f>
        <v>0</v>
      </c>
      <c r="W760" s="50">
        <f>IFERROR(VLOOKUP($A760,total!$B$4:$AX$437,49,0),0)</f>
        <v>0</v>
      </c>
      <c r="X760" s="50"/>
      <c r="Y760" s="50">
        <f>IFERROR(VLOOKUP(A760,#REF!,4,0),0)</f>
        <v>0</v>
      </c>
      <c r="Z760" s="50">
        <f>IFERROR(VLOOKUP(B760,#REF!,8,0),0)</f>
        <v>0</v>
      </c>
      <c r="AA760" s="50">
        <f>IFERROR(VLOOKUP($A760,total!$B$4:$AW$437,45,0),0)</f>
        <v>0</v>
      </c>
      <c r="AB760" s="50">
        <f>IFERROR(VLOOKUP($A760,total!$B$4:$AW$437,48,0),0)</f>
        <v>0</v>
      </c>
      <c r="AC760" s="50">
        <f>IFERROR(VLOOKUP($A760,total!$B$4:$AB$437,19,0),0)</f>
        <v>0</v>
      </c>
      <c r="AD760" s="50">
        <f>IFERROR(VLOOKUP($A760,total!$B$4:$AB$437,10,0),0)</f>
        <v>0</v>
      </c>
      <c r="AE760" s="50">
        <f>IFERROR(VLOOKUP($A760,total!$B$4:$AB$437,13,0),0)-SUMIFS(topmanager!$D:$D,topmanager!$C:$C,rs_nova!$A764,topmanager!$A:$A,856)</f>
        <v>0</v>
      </c>
      <c r="AF760" s="50">
        <f>IFERROR(VLOOKUP($A760,total!$B$4:$AB$437,16,0),0)</f>
        <v>0</v>
      </c>
      <c r="AG760" s="50">
        <f>IFERROR(VLOOKUP($A760,total!$B$4:$AB$437,7,0),0)</f>
        <v>0</v>
      </c>
      <c r="AH760" s="50">
        <f>IFERROR(VLOOKUP($A760,total!$B$4:$AD$437,29,0),0)</f>
        <v>0</v>
      </c>
      <c r="AI760" s="50">
        <f>IFERROR(VLOOKUP(A760,total!$B$4:$AN$437,39,0),0)</f>
        <v>0</v>
      </c>
      <c r="AJ760" s="51">
        <f t="shared" si="172"/>
        <v>0</v>
      </c>
      <c r="AK760" s="50">
        <f t="shared" si="173"/>
        <v>0</v>
      </c>
      <c r="AL760" s="50">
        <f t="shared" si="174"/>
        <v>0</v>
      </c>
      <c r="AM760" s="50">
        <f t="shared" si="175"/>
        <v>0</v>
      </c>
      <c r="AN760" s="50" t="e">
        <f t="shared" si="184"/>
        <v>#REF!</v>
      </c>
      <c r="AO760" s="50" t="e">
        <f t="shared" si="184"/>
        <v>#REF!</v>
      </c>
      <c r="AP760" s="50" t="e">
        <f t="shared" si="184"/>
        <v>#REF!</v>
      </c>
      <c r="AQ760" s="50">
        <f>IFERROR(VLOOKUP(TEXT($A760,"000000"),[6]Página1!$A$8:$S$801,13,FALSE),0)</f>
        <v>0</v>
      </c>
      <c r="AR760" s="50">
        <f>IFERROR(VLOOKUP(TEXT($A760,"000000"),[6]Página1!$A$8:$S$801,16,FALSE),0)</f>
        <v>0</v>
      </c>
      <c r="AS760" s="50">
        <f>IFERROR(VLOOKUP(TEXT($A760,"000000"),[6]Página1!$A$8:$S$801,19,FALSE),0)</f>
        <v>0</v>
      </c>
      <c r="AT760" s="50">
        <f>IFERROR(VLOOKUP(TEXT($A760,"000000"),[7]Página1!$A$8:$R$814,12,FALSE),0)</f>
        <v>0</v>
      </c>
      <c r="AU760" s="50">
        <f>IFERROR(VLOOKUP(TEXT($A760,"000000"),[7]Página1!$A$8:$R$814,15,FALSE),0)</f>
        <v>0</v>
      </c>
      <c r="AV760" s="50">
        <f>IFERROR(VLOOKUP(TEXT($A760,"000000"),[7]Página1!$A$8:$R$814,18,FALSE),0)</f>
        <v>0</v>
      </c>
      <c r="AW760" s="50"/>
      <c r="AX760" s="51" t="e">
        <f t="shared" si="176"/>
        <v>#REF!</v>
      </c>
      <c r="AY760" s="51" t="e">
        <f t="shared" si="177"/>
        <v>#REF!</v>
      </c>
      <c r="AZ760" s="51" t="e">
        <f t="shared" si="178"/>
        <v>#REF!</v>
      </c>
      <c r="BA760" s="51" t="e">
        <f t="shared" si="179"/>
        <v>#REF!</v>
      </c>
      <c r="BB760" s="51">
        <f t="shared" si="180"/>
        <v>0</v>
      </c>
      <c r="BC760" s="51" t="e">
        <f t="shared" si="181"/>
        <v>#REF!</v>
      </c>
      <c r="BD760" s="51">
        <f t="shared" si="182"/>
        <v>0</v>
      </c>
      <c r="BE760" s="51">
        <f>IFERROR(VLOOKUP(A760,salario!A$2:P$91,11,FALSE),0)</f>
        <v>0</v>
      </c>
      <c r="BF760" s="51">
        <f>SUMIFS(topmanager!$D:$D,topmanager!$C:$C,rs_nova!$A760,topmanager!$A:$A,rs_nova!BF$2)</f>
        <v>0</v>
      </c>
      <c r="BG760" s="51">
        <f>SUMIFS(topmanager!$D:$D,topmanager!$C:$C,rs_nova!$A760,topmanager!$A:$A,rs_nova!BG$2)</f>
        <v>0</v>
      </c>
      <c r="BH760" s="51">
        <f>SUMIFS(topmanager!$D:$D,topmanager!$C:$C,rs_nova!$A760,topmanager!$A:$A,rs_nova!BH$2)</f>
        <v>0</v>
      </c>
      <c r="BI760" s="51">
        <f>SUMIFS(topmanager!$D:$D,topmanager!$C:$C,rs_nova!$A760,topmanager!$A:$A,rs_nova!BI$2)</f>
        <v>0</v>
      </c>
      <c r="BJ760" s="51">
        <f>SUMIFS(topmanager!$D:$D,topmanager!$C:$C,rs_nova!$A760,topmanager!$A:$A,rs_nova!BJ$2)+SUMIFS(topmanager!$D:$D,topmanager!$C:$C,rs_nova!$A760,topmanager!$A:$A,rs_nova!BJ$2+1)</f>
        <v>0</v>
      </c>
      <c r="BK760" s="51">
        <f>IFERROR(VLOOKUP(A760,[8]ferias!$C$4:$G$100,5,FALSE),0)</f>
        <v>0</v>
      </c>
      <c r="BL760" s="51">
        <f>SUMIFS(topmanager!$D:$D,topmanager!$C:$C,rs_nova!$A760,topmanager!$A:$A,rs_nova!BL$2)</f>
        <v>0</v>
      </c>
      <c r="BM760" s="51">
        <f>SUMIFS(topmanager!$D:$D,topmanager!$C:$C,rs_nova!$A760,topmanager!$A:$A,rs_nova!BM$2)+SUMIFS(topmanager!$D:$D,topmanager!$C:$C,rs_nova!$A764,topmanager!$A:$A,151)</f>
        <v>0</v>
      </c>
      <c r="BN760" s="51">
        <f t="shared" si="183"/>
        <v>0</v>
      </c>
    </row>
    <row r="761" spans="1:66">
      <c r="A761" s="47" t="e">
        <f>total!#REF!</f>
        <v>#REF!</v>
      </c>
      <c r="B761" s="47">
        <f t="shared" si="170"/>
        <v>0</v>
      </c>
      <c r="C761" s="48" t="e">
        <f>total!#REF!</f>
        <v>#REF!</v>
      </c>
      <c r="D761" s="49" t="str">
        <f>IFERROR(VLOOKUP(A761,salario!A$3:J$32,10,FALSE),"")</f>
        <v/>
      </c>
      <c r="E761" s="49" t="str">
        <f>IFERROR(IF(VLOOKUP(A761,salario!A$3:O$32,15,FALSE)="","",VLOOKUP(A761,salario!A$3:O$32,15,FALSE)),"")</f>
        <v/>
      </c>
      <c r="F761" s="47" t="str">
        <f>IFERROR(VLOOKUP(A761,[5]base_pessoal!$B$2:$P$1504,13,FALSE),"")</f>
        <v/>
      </c>
      <c r="G761" s="50">
        <f>IFERROR(VLOOKUP(A761,salario!A$2:P$91,11,FALSE),0)*B761/30</f>
        <v>0</v>
      </c>
      <c r="H761" s="50">
        <f>SUMIFS(topmanager!$D:$D,topmanager!$C:$C,rs_nova!$A761,topmanager!$A:$A,rs_nova!H$2)+SUMIFS(topmanager!$D:$D,topmanager!$C:$C,rs_nova!$A761,topmanager!$A:$A,63)</f>
        <v>0</v>
      </c>
      <c r="I761" s="50">
        <f>-SUMIFS(topmanager!$D:$D,topmanager!$C:$C,rs_nova!$A761,topmanager!$A:$A,rs_nova!I$2)</f>
        <v>0</v>
      </c>
      <c r="J761" s="50">
        <f>SUMIFS(topmanager!$D:$D,topmanager!$C:$C,rs_nova!$A761,topmanager!$A:$A,rs_nova!J$2)</f>
        <v>0</v>
      </c>
      <c r="K761" s="50">
        <f>SUMIFS(topmanager!$D:$D,topmanager!$C:$C,rs_nova!$A761,topmanager!$A:$A,rs_nova!K$2)+SUMIFS(topmanager!$D:$D,topmanager!$C:$C,rs_nova!$A761,topmanager!$A:$A,911)</f>
        <v>0</v>
      </c>
      <c r="L761" s="50">
        <f>SUMIFS(topmanager!$D:$D,topmanager!$C:$C,rs_nova!$A761,topmanager!$A:$A,rs_nova!L$2)</f>
        <v>0</v>
      </c>
      <c r="M761" s="50">
        <f>SUMIFS(topmanager!$D:$D,topmanager!$C:$C,rs_nova!$A761,topmanager!$A:$A,rs_nova!M$2)+SUMIFS(topmanager!$D:$D,topmanager!$C:$C,rs_nova!$A761,topmanager!$A:$A,908)+SUMIFS(topmanager!$D:$D,topmanager!$C:$C,rs_nova!$A761,topmanager!$A:$A,550)</f>
        <v>0</v>
      </c>
      <c r="N761" s="50">
        <f>SUMIFS(topmanager!$D:$D,topmanager!$C:$C,rs_nova!$A761,topmanager!$A:$A,rs_nova!N$2)</f>
        <v>0</v>
      </c>
      <c r="O761" s="51">
        <f t="shared" si="171"/>
        <v>0</v>
      </c>
      <c r="P761" s="50">
        <f>IFERROR(VLOOKUP($A761,total!$B$4:$AW$437,27,0),0)</f>
        <v>0</v>
      </c>
      <c r="Q761" s="50">
        <f>IFERROR(VLOOKUP($A761,total!$B$4:$AW$437,21,0),0)</f>
        <v>0</v>
      </c>
      <c r="R761" s="50">
        <f>IFERROR(VLOOKUP($A761,total!$B$4:$AW$437,25,0),0)+IFERROR(VLOOKUP($A761,total!$B$4:$AW$437,36,0),0)</f>
        <v>0</v>
      </c>
      <c r="S761" s="50">
        <f>IFERROR(VLOOKUP(A761,gympass!$A$2:$F$148,6,0),0)</f>
        <v>0</v>
      </c>
      <c r="T761" s="50">
        <f>IFERROR(VLOOKUP($A761,total!$B$4:$AW$437,42,0),0)</f>
        <v>0</v>
      </c>
      <c r="U761" s="50">
        <f>IFERROR(VLOOKUP($A761,total!$B$4:$AW$437,32,0),0)</f>
        <v>0</v>
      </c>
      <c r="V761" s="50">
        <f>IFERROR(VLOOKUP($A761,total!$B$4:$AW$437,28,0),0)</f>
        <v>0</v>
      </c>
      <c r="W761" s="50">
        <f>IFERROR(VLOOKUP($A761,total!$B$4:$AX$437,49,0),0)</f>
        <v>0</v>
      </c>
      <c r="X761" s="50"/>
      <c r="Y761" s="50">
        <f>IFERROR(VLOOKUP(A761,#REF!,4,0),0)</f>
        <v>0</v>
      </c>
      <c r="Z761" s="50">
        <f>IFERROR(VLOOKUP(B761,#REF!,8,0),0)</f>
        <v>0</v>
      </c>
      <c r="AA761" s="50">
        <f>IFERROR(VLOOKUP($A761,total!$B$4:$AW$437,45,0),0)</f>
        <v>0</v>
      </c>
      <c r="AB761" s="50">
        <f>IFERROR(VLOOKUP($A761,total!$B$4:$AW$437,48,0),0)</f>
        <v>0</v>
      </c>
      <c r="AC761" s="50">
        <f>IFERROR(VLOOKUP($A761,total!$B$4:$AB$437,19,0),0)</f>
        <v>0</v>
      </c>
      <c r="AD761" s="50">
        <f>IFERROR(VLOOKUP($A761,total!$B$4:$AB$437,10,0),0)</f>
        <v>0</v>
      </c>
      <c r="AE761" s="50">
        <f>IFERROR(VLOOKUP($A761,total!$B$4:$AB$437,13,0),0)-SUMIFS(topmanager!$D:$D,topmanager!$C:$C,rs_nova!$A765,topmanager!$A:$A,856)</f>
        <v>0</v>
      </c>
      <c r="AF761" s="50">
        <f>IFERROR(VLOOKUP($A761,total!$B$4:$AB$437,16,0),0)</f>
        <v>0</v>
      </c>
      <c r="AG761" s="50">
        <f>IFERROR(VLOOKUP($A761,total!$B$4:$AB$437,7,0),0)</f>
        <v>0</v>
      </c>
      <c r="AH761" s="50">
        <f>IFERROR(VLOOKUP($A761,total!$B$4:$AD$437,29,0),0)</f>
        <v>0</v>
      </c>
      <c r="AI761" s="50">
        <f>IFERROR(VLOOKUP(A761,total!$B$4:$AN$437,39,0),0)</f>
        <v>0</v>
      </c>
      <c r="AJ761" s="51">
        <f t="shared" si="172"/>
        <v>0</v>
      </c>
      <c r="AK761" s="50">
        <f t="shared" si="173"/>
        <v>0</v>
      </c>
      <c r="AL761" s="50">
        <f t="shared" si="174"/>
        <v>0</v>
      </c>
      <c r="AM761" s="50">
        <f t="shared" si="175"/>
        <v>0</v>
      </c>
      <c r="AN761" s="50" t="e">
        <f t="shared" si="184"/>
        <v>#REF!</v>
      </c>
      <c r="AO761" s="50" t="e">
        <f t="shared" si="184"/>
        <v>#REF!</v>
      </c>
      <c r="AP761" s="50" t="e">
        <f t="shared" si="184"/>
        <v>#REF!</v>
      </c>
      <c r="AQ761" s="50">
        <f>IFERROR(VLOOKUP(TEXT($A761,"000000"),[6]Página1!$A$8:$S$801,13,FALSE),0)</f>
        <v>0</v>
      </c>
      <c r="AR761" s="50">
        <f>IFERROR(VLOOKUP(TEXT($A761,"000000"),[6]Página1!$A$8:$S$801,16,FALSE),0)</f>
        <v>0</v>
      </c>
      <c r="AS761" s="50">
        <f>IFERROR(VLOOKUP(TEXT($A761,"000000"),[6]Página1!$A$8:$S$801,19,FALSE),0)</f>
        <v>0</v>
      </c>
      <c r="AT761" s="50">
        <f>IFERROR(VLOOKUP(TEXT($A761,"000000"),[7]Página1!$A$8:$R$814,12,FALSE),0)</f>
        <v>0</v>
      </c>
      <c r="AU761" s="50">
        <f>IFERROR(VLOOKUP(TEXT($A761,"000000"),[7]Página1!$A$8:$R$814,15,FALSE),0)</f>
        <v>0</v>
      </c>
      <c r="AV761" s="50">
        <f>IFERROR(VLOOKUP(TEXT($A761,"000000"),[7]Página1!$A$8:$R$814,18,FALSE),0)</f>
        <v>0</v>
      </c>
      <c r="AW761" s="50"/>
      <c r="AX761" s="51" t="e">
        <f t="shared" si="176"/>
        <v>#REF!</v>
      </c>
      <c r="AY761" s="51" t="e">
        <f t="shared" si="177"/>
        <v>#REF!</v>
      </c>
      <c r="AZ761" s="51" t="e">
        <f t="shared" si="178"/>
        <v>#REF!</v>
      </c>
      <c r="BA761" s="51" t="e">
        <f t="shared" si="179"/>
        <v>#REF!</v>
      </c>
      <c r="BB761" s="51">
        <f t="shared" si="180"/>
        <v>0</v>
      </c>
      <c r="BC761" s="51" t="e">
        <f t="shared" si="181"/>
        <v>#REF!</v>
      </c>
      <c r="BD761" s="51">
        <f t="shared" si="182"/>
        <v>0</v>
      </c>
      <c r="BE761" s="51">
        <f>IFERROR(VLOOKUP(A761,salario!A$2:P$91,11,FALSE),0)</f>
        <v>0</v>
      </c>
      <c r="BF761" s="51">
        <f>SUMIFS(topmanager!$D:$D,topmanager!$C:$C,rs_nova!$A761,topmanager!$A:$A,rs_nova!BF$2)</f>
        <v>0</v>
      </c>
      <c r="BG761" s="51">
        <f>SUMIFS(topmanager!$D:$D,topmanager!$C:$C,rs_nova!$A761,topmanager!$A:$A,rs_nova!BG$2)</f>
        <v>0</v>
      </c>
      <c r="BH761" s="51">
        <f>SUMIFS(topmanager!$D:$D,topmanager!$C:$C,rs_nova!$A761,topmanager!$A:$A,rs_nova!BH$2)</f>
        <v>0</v>
      </c>
      <c r="BI761" s="51">
        <f>SUMIFS(topmanager!$D:$D,topmanager!$C:$C,rs_nova!$A761,topmanager!$A:$A,rs_nova!BI$2)</f>
        <v>0</v>
      </c>
      <c r="BJ761" s="51">
        <f>SUMIFS(topmanager!$D:$D,topmanager!$C:$C,rs_nova!$A761,topmanager!$A:$A,rs_nova!BJ$2)+SUMIFS(topmanager!$D:$D,topmanager!$C:$C,rs_nova!$A761,topmanager!$A:$A,rs_nova!BJ$2+1)</f>
        <v>0</v>
      </c>
      <c r="BK761" s="51">
        <f>IFERROR(VLOOKUP(A761,[8]ferias!$C$4:$G$100,5,FALSE),0)</f>
        <v>0</v>
      </c>
      <c r="BL761" s="51">
        <f>SUMIFS(topmanager!$D:$D,topmanager!$C:$C,rs_nova!$A761,topmanager!$A:$A,rs_nova!BL$2)</f>
        <v>0</v>
      </c>
      <c r="BM761" s="51">
        <f>SUMIFS(topmanager!$D:$D,topmanager!$C:$C,rs_nova!$A761,topmanager!$A:$A,rs_nova!BM$2)+SUMIFS(topmanager!$D:$D,topmanager!$C:$C,rs_nova!$A765,topmanager!$A:$A,151)</f>
        <v>0</v>
      </c>
      <c r="BN761" s="51">
        <f t="shared" si="183"/>
        <v>0</v>
      </c>
    </row>
    <row r="762" spans="1:66">
      <c r="A762" s="47" t="e">
        <f>total!#REF!</f>
        <v>#REF!</v>
      </c>
      <c r="B762" s="47">
        <f t="shared" si="170"/>
        <v>0</v>
      </c>
      <c r="C762" s="48" t="e">
        <f>total!#REF!</f>
        <v>#REF!</v>
      </c>
      <c r="D762" s="49" t="str">
        <f>IFERROR(VLOOKUP(A762,salario!A$3:J$32,10,FALSE),"")</f>
        <v/>
      </c>
      <c r="E762" s="49" t="str">
        <f>IFERROR(IF(VLOOKUP(A762,salario!A$3:O$32,15,FALSE)="","",VLOOKUP(A762,salario!A$3:O$32,15,FALSE)),"")</f>
        <v/>
      </c>
      <c r="F762" s="47" t="str">
        <f>IFERROR(VLOOKUP(A762,[5]base_pessoal!$B$2:$P$1504,13,FALSE),"")</f>
        <v/>
      </c>
      <c r="G762" s="50">
        <f>IFERROR(VLOOKUP(A762,salario!A$2:P$91,11,FALSE),0)*B762/30</f>
        <v>0</v>
      </c>
      <c r="H762" s="50">
        <f>SUMIFS(topmanager!$D:$D,topmanager!$C:$C,rs_nova!$A762,topmanager!$A:$A,rs_nova!H$2)+SUMIFS(topmanager!$D:$D,topmanager!$C:$C,rs_nova!$A762,topmanager!$A:$A,63)</f>
        <v>0</v>
      </c>
      <c r="I762" s="50">
        <f>-SUMIFS(topmanager!$D:$D,topmanager!$C:$C,rs_nova!$A762,topmanager!$A:$A,rs_nova!I$2)</f>
        <v>0</v>
      </c>
      <c r="J762" s="50">
        <f>SUMIFS(topmanager!$D:$D,topmanager!$C:$C,rs_nova!$A762,topmanager!$A:$A,rs_nova!J$2)</f>
        <v>0</v>
      </c>
      <c r="K762" s="50">
        <f>SUMIFS(topmanager!$D:$D,topmanager!$C:$C,rs_nova!$A762,topmanager!$A:$A,rs_nova!K$2)+SUMIFS(topmanager!$D:$D,topmanager!$C:$C,rs_nova!$A762,topmanager!$A:$A,911)</f>
        <v>0</v>
      </c>
      <c r="L762" s="50">
        <f>SUMIFS(topmanager!$D:$D,topmanager!$C:$C,rs_nova!$A762,topmanager!$A:$A,rs_nova!L$2)</f>
        <v>0</v>
      </c>
      <c r="M762" s="50">
        <f>SUMIFS(topmanager!$D:$D,topmanager!$C:$C,rs_nova!$A762,topmanager!$A:$A,rs_nova!M$2)+SUMIFS(topmanager!$D:$D,topmanager!$C:$C,rs_nova!$A762,topmanager!$A:$A,908)+SUMIFS(topmanager!$D:$D,topmanager!$C:$C,rs_nova!$A762,topmanager!$A:$A,550)</f>
        <v>0</v>
      </c>
      <c r="N762" s="50">
        <f>SUMIFS(topmanager!$D:$D,topmanager!$C:$C,rs_nova!$A762,topmanager!$A:$A,rs_nova!N$2)</f>
        <v>0</v>
      </c>
      <c r="O762" s="51">
        <f t="shared" si="171"/>
        <v>0</v>
      </c>
      <c r="P762" s="50">
        <f>IFERROR(VLOOKUP($A762,total!$B$4:$AW$437,27,0),0)</f>
        <v>0</v>
      </c>
      <c r="Q762" s="50">
        <f>IFERROR(VLOOKUP($A762,total!$B$4:$AW$437,21,0),0)</f>
        <v>0</v>
      </c>
      <c r="R762" s="50">
        <f>IFERROR(VLOOKUP($A762,total!$B$4:$AW$437,25,0),0)+IFERROR(VLOOKUP($A762,total!$B$4:$AW$437,36,0),0)</f>
        <v>0</v>
      </c>
      <c r="S762" s="50">
        <f>IFERROR(VLOOKUP(A762,gympass!$A$2:$F$148,6,0),0)</f>
        <v>0</v>
      </c>
      <c r="T762" s="50">
        <f>IFERROR(VLOOKUP($A762,total!$B$4:$AW$437,42,0),0)</f>
        <v>0</v>
      </c>
      <c r="U762" s="50">
        <f>IFERROR(VLOOKUP($A762,total!$B$4:$AW$437,32,0),0)</f>
        <v>0</v>
      </c>
      <c r="V762" s="50">
        <f>IFERROR(VLOOKUP($A762,total!$B$4:$AW$437,28,0),0)</f>
        <v>0</v>
      </c>
      <c r="W762" s="50">
        <f>IFERROR(VLOOKUP($A762,total!$B$4:$AX$437,49,0),0)</f>
        <v>0</v>
      </c>
      <c r="X762" s="50"/>
      <c r="Y762" s="50">
        <f>IFERROR(VLOOKUP(A762,#REF!,4,0),0)</f>
        <v>0</v>
      </c>
      <c r="Z762" s="50">
        <f>IFERROR(VLOOKUP(B762,#REF!,8,0),0)</f>
        <v>0</v>
      </c>
      <c r="AA762" s="50">
        <f>IFERROR(VLOOKUP($A762,total!$B$4:$AW$437,45,0),0)</f>
        <v>0</v>
      </c>
      <c r="AB762" s="50">
        <f>IFERROR(VLOOKUP($A762,total!$B$4:$AW$437,48,0),0)</f>
        <v>0</v>
      </c>
      <c r="AC762" s="50">
        <f>IFERROR(VLOOKUP($A762,total!$B$4:$AB$437,19,0),0)</f>
        <v>0</v>
      </c>
      <c r="AD762" s="50">
        <f>IFERROR(VLOOKUP($A762,total!$B$4:$AB$437,10,0),0)</f>
        <v>0</v>
      </c>
      <c r="AE762" s="50">
        <f>IFERROR(VLOOKUP($A762,total!$B$4:$AB$437,13,0),0)-SUMIFS(topmanager!$D:$D,topmanager!$C:$C,rs_nova!$A766,topmanager!$A:$A,856)</f>
        <v>0</v>
      </c>
      <c r="AF762" s="50">
        <f>IFERROR(VLOOKUP($A762,total!$B$4:$AB$437,16,0),0)</f>
        <v>0</v>
      </c>
      <c r="AG762" s="50">
        <f>IFERROR(VLOOKUP($A762,total!$B$4:$AB$437,7,0),0)</f>
        <v>0</v>
      </c>
      <c r="AH762" s="50">
        <f>IFERROR(VLOOKUP($A762,total!$B$4:$AD$437,29,0),0)</f>
        <v>0</v>
      </c>
      <c r="AI762" s="50">
        <f>IFERROR(VLOOKUP(A762,total!$B$4:$AN$437,39,0),0)</f>
        <v>0</v>
      </c>
      <c r="AJ762" s="51">
        <f t="shared" si="172"/>
        <v>0</v>
      </c>
      <c r="AK762" s="50">
        <f t="shared" si="173"/>
        <v>0</v>
      </c>
      <c r="AL762" s="50">
        <f t="shared" si="174"/>
        <v>0</v>
      </c>
      <c r="AM762" s="50">
        <f t="shared" si="175"/>
        <v>0</v>
      </c>
      <c r="AN762" s="50" t="e">
        <f t="shared" si="184"/>
        <v>#REF!</v>
      </c>
      <c r="AO762" s="50" t="e">
        <f t="shared" si="184"/>
        <v>#REF!</v>
      </c>
      <c r="AP762" s="50" t="e">
        <f t="shared" si="184"/>
        <v>#REF!</v>
      </c>
      <c r="AQ762" s="50">
        <f>IFERROR(VLOOKUP(TEXT($A762,"000000"),[6]Página1!$A$8:$S$801,13,FALSE),0)</f>
        <v>0</v>
      </c>
      <c r="AR762" s="50">
        <f>IFERROR(VLOOKUP(TEXT($A762,"000000"),[6]Página1!$A$8:$S$801,16,FALSE),0)</f>
        <v>0</v>
      </c>
      <c r="AS762" s="50">
        <f>IFERROR(VLOOKUP(TEXT($A762,"000000"),[6]Página1!$A$8:$S$801,19,FALSE),0)</f>
        <v>0</v>
      </c>
      <c r="AT762" s="50">
        <f>IFERROR(VLOOKUP(TEXT($A762,"000000"),[7]Página1!$A$8:$R$814,12,FALSE),0)</f>
        <v>0</v>
      </c>
      <c r="AU762" s="50">
        <f>IFERROR(VLOOKUP(TEXT($A762,"000000"),[7]Página1!$A$8:$R$814,15,FALSE),0)</f>
        <v>0</v>
      </c>
      <c r="AV762" s="50">
        <f>IFERROR(VLOOKUP(TEXT($A762,"000000"),[7]Página1!$A$8:$R$814,18,FALSE),0)</f>
        <v>0</v>
      </c>
      <c r="AW762" s="50"/>
      <c r="AX762" s="51" t="e">
        <f t="shared" si="176"/>
        <v>#REF!</v>
      </c>
      <c r="AY762" s="51" t="e">
        <f t="shared" si="177"/>
        <v>#REF!</v>
      </c>
      <c r="AZ762" s="51" t="e">
        <f t="shared" si="178"/>
        <v>#REF!</v>
      </c>
      <c r="BA762" s="51" t="e">
        <f t="shared" si="179"/>
        <v>#REF!</v>
      </c>
      <c r="BB762" s="51">
        <f t="shared" si="180"/>
        <v>0</v>
      </c>
      <c r="BC762" s="51" t="e">
        <f t="shared" si="181"/>
        <v>#REF!</v>
      </c>
      <c r="BD762" s="51">
        <f t="shared" si="182"/>
        <v>0</v>
      </c>
      <c r="BE762" s="51">
        <f>IFERROR(VLOOKUP(A762,salario!A$2:P$91,11,FALSE),0)</f>
        <v>0</v>
      </c>
      <c r="BF762" s="51">
        <f>SUMIFS(topmanager!$D:$D,topmanager!$C:$C,rs_nova!$A762,topmanager!$A:$A,rs_nova!BF$2)</f>
        <v>0</v>
      </c>
      <c r="BG762" s="51">
        <f>SUMIFS(topmanager!$D:$D,topmanager!$C:$C,rs_nova!$A762,topmanager!$A:$A,rs_nova!BG$2)</f>
        <v>0</v>
      </c>
      <c r="BH762" s="51">
        <f>SUMIFS(topmanager!$D:$D,topmanager!$C:$C,rs_nova!$A762,topmanager!$A:$A,rs_nova!BH$2)</f>
        <v>0</v>
      </c>
      <c r="BI762" s="51">
        <f>SUMIFS(topmanager!$D:$D,topmanager!$C:$C,rs_nova!$A762,topmanager!$A:$A,rs_nova!BI$2)</f>
        <v>0</v>
      </c>
      <c r="BJ762" s="51">
        <f>SUMIFS(topmanager!$D:$D,topmanager!$C:$C,rs_nova!$A762,topmanager!$A:$A,rs_nova!BJ$2)+SUMIFS(topmanager!$D:$D,topmanager!$C:$C,rs_nova!$A762,topmanager!$A:$A,rs_nova!BJ$2+1)</f>
        <v>0</v>
      </c>
      <c r="BK762" s="51">
        <f>IFERROR(VLOOKUP(A762,[8]ferias!$C$4:$G$100,5,FALSE),0)</f>
        <v>0</v>
      </c>
      <c r="BL762" s="51">
        <f>SUMIFS(topmanager!$D:$D,topmanager!$C:$C,rs_nova!$A762,topmanager!$A:$A,rs_nova!BL$2)</f>
        <v>0</v>
      </c>
      <c r="BM762" s="51">
        <f>SUMIFS(topmanager!$D:$D,topmanager!$C:$C,rs_nova!$A762,topmanager!$A:$A,rs_nova!BM$2)+SUMIFS(topmanager!$D:$D,topmanager!$C:$C,rs_nova!$A766,topmanager!$A:$A,151)</f>
        <v>0</v>
      </c>
      <c r="BN762" s="51">
        <f t="shared" si="183"/>
        <v>0</v>
      </c>
    </row>
    <row r="763" spans="1:66">
      <c r="A763" s="47" t="e">
        <f>total!#REF!</f>
        <v>#REF!</v>
      </c>
      <c r="B763" s="47">
        <f t="shared" si="170"/>
        <v>0</v>
      </c>
      <c r="C763" s="48" t="e">
        <f>total!#REF!</f>
        <v>#REF!</v>
      </c>
      <c r="D763" s="49" t="str">
        <f>IFERROR(VLOOKUP(A763,salario!A$3:J$32,10,FALSE),"")</f>
        <v/>
      </c>
      <c r="E763" s="49" t="str">
        <f>IFERROR(IF(VLOOKUP(A763,salario!A$3:O$32,15,FALSE)="","",VLOOKUP(A763,salario!A$3:O$32,15,FALSE)),"")</f>
        <v/>
      </c>
      <c r="F763" s="47" t="str">
        <f>IFERROR(VLOOKUP(A763,[5]base_pessoal!$B$2:$P$1504,13,FALSE),"")</f>
        <v/>
      </c>
      <c r="G763" s="50">
        <f>IFERROR(VLOOKUP(A763,salario!A$2:P$91,11,FALSE),0)*B763/30</f>
        <v>0</v>
      </c>
      <c r="H763" s="50">
        <f>SUMIFS(topmanager!$D:$D,topmanager!$C:$C,rs_nova!$A763,topmanager!$A:$A,rs_nova!H$2)+SUMIFS(topmanager!$D:$D,topmanager!$C:$C,rs_nova!$A763,topmanager!$A:$A,63)</f>
        <v>0</v>
      </c>
      <c r="I763" s="50">
        <f>-SUMIFS(topmanager!$D:$D,topmanager!$C:$C,rs_nova!$A763,topmanager!$A:$A,rs_nova!I$2)</f>
        <v>0</v>
      </c>
      <c r="J763" s="50">
        <f>SUMIFS(topmanager!$D:$D,topmanager!$C:$C,rs_nova!$A763,topmanager!$A:$A,rs_nova!J$2)</f>
        <v>0</v>
      </c>
      <c r="K763" s="50">
        <f>SUMIFS(topmanager!$D:$D,topmanager!$C:$C,rs_nova!$A763,topmanager!$A:$A,rs_nova!K$2)+SUMIFS(topmanager!$D:$D,topmanager!$C:$C,rs_nova!$A763,topmanager!$A:$A,911)</f>
        <v>0</v>
      </c>
      <c r="L763" s="50">
        <f>SUMIFS(topmanager!$D:$D,topmanager!$C:$C,rs_nova!$A763,topmanager!$A:$A,rs_nova!L$2)</f>
        <v>0</v>
      </c>
      <c r="M763" s="50">
        <f>SUMIFS(topmanager!$D:$D,topmanager!$C:$C,rs_nova!$A763,topmanager!$A:$A,rs_nova!M$2)+SUMIFS(topmanager!$D:$D,topmanager!$C:$C,rs_nova!$A763,topmanager!$A:$A,908)+SUMIFS(topmanager!$D:$D,topmanager!$C:$C,rs_nova!$A763,topmanager!$A:$A,550)</f>
        <v>0</v>
      </c>
      <c r="N763" s="50">
        <f>SUMIFS(topmanager!$D:$D,topmanager!$C:$C,rs_nova!$A763,topmanager!$A:$A,rs_nova!N$2)</f>
        <v>0</v>
      </c>
      <c r="O763" s="51">
        <f t="shared" si="171"/>
        <v>0</v>
      </c>
      <c r="P763" s="50">
        <f>IFERROR(VLOOKUP($A763,total!$B$4:$AW$437,27,0),0)</f>
        <v>0</v>
      </c>
      <c r="Q763" s="50">
        <f>IFERROR(VLOOKUP($A763,total!$B$4:$AW$437,21,0),0)</f>
        <v>0</v>
      </c>
      <c r="R763" s="50">
        <f>IFERROR(VLOOKUP($A763,total!$B$4:$AW$437,25,0),0)+IFERROR(VLOOKUP($A763,total!$B$4:$AW$437,36,0),0)</f>
        <v>0</v>
      </c>
      <c r="S763" s="50">
        <f>IFERROR(VLOOKUP(A763,gympass!$A$2:$F$148,6,0),0)</f>
        <v>0</v>
      </c>
      <c r="T763" s="50">
        <f>IFERROR(VLOOKUP($A763,total!$B$4:$AW$437,42,0),0)</f>
        <v>0</v>
      </c>
      <c r="U763" s="50">
        <f>IFERROR(VLOOKUP($A763,total!$B$4:$AW$437,32,0),0)</f>
        <v>0</v>
      </c>
      <c r="V763" s="50">
        <f>IFERROR(VLOOKUP($A763,total!$B$4:$AW$437,28,0),0)</f>
        <v>0</v>
      </c>
      <c r="W763" s="50">
        <f>IFERROR(VLOOKUP($A763,total!$B$4:$AX$437,49,0),0)</f>
        <v>0</v>
      </c>
      <c r="X763" s="50"/>
      <c r="Y763" s="50">
        <f>IFERROR(VLOOKUP(A763,#REF!,4,0),0)</f>
        <v>0</v>
      </c>
      <c r="Z763" s="50">
        <f>IFERROR(VLOOKUP(B763,#REF!,8,0),0)</f>
        <v>0</v>
      </c>
      <c r="AA763" s="50">
        <f>IFERROR(VLOOKUP($A763,total!$B$4:$AW$437,45,0),0)</f>
        <v>0</v>
      </c>
      <c r="AB763" s="50">
        <f>IFERROR(VLOOKUP($A763,total!$B$4:$AW$437,48,0),0)</f>
        <v>0</v>
      </c>
      <c r="AC763" s="50">
        <f>IFERROR(VLOOKUP($A763,total!$B$4:$AB$437,19,0),0)</f>
        <v>0</v>
      </c>
      <c r="AD763" s="50">
        <f>IFERROR(VLOOKUP($A763,total!$B$4:$AB$437,10,0),0)</f>
        <v>0</v>
      </c>
      <c r="AE763" s="50">
        <f>IFERROR(VLOOKUP($A763,total!$B$4:$AB$437,13,0),0)-SUMIFS(topmanager!$D:$D,topmanager!$C:$C,rs_nova!$A767,topmanager!$A:$A,856)</f>
        <v>0</v>
      </c>
      <c r="AF763" s="50">
        <f>IFERROR(VLOOKUP($A763,total!$B$4:$AB$437,16,0),0)</f>
        <v>0</v>
      </c>
      <c r="AG763" s="50">
        <f>IFERROR(VLOOKUP($A763,total!$B$4:$AB$437,7,0),0)</f>
        <v>0</v>
      </c>
      <c r="AH763" s="50">
        <f>IFERROR(VLOOKUP($A763,total!$B$4:$AD$437,29,0),0)</f>
        <v>0</v>
      </c>
      <c r="AI763" s="50">
        <f>IFERROR(VLOOKUP(A763,total!$B$4:$AN$437,39,0),0)</f>
        <v>0</v>
      </c>
      <c r="AJ763" s="51">
        <f t="shared" si="172"/>
        <v>0</v>
      </c>
      <c r="AK763" s="50">
        <f t="shared" si="173"/>
        <v>0</v>
      </c>
      <c r="AL763" s="50">
        <f t="shared" si="174"/>
        <v>0</v>
      </c>
      <c r="AM763" s="50">
        <f t="shared" si="175"/>
        <v>0</v>
      </c>
      <c r="AN763" s="50" t="e">
        <f t="shared" si="184"/>
        <v>#REF!</v>
      </c>
      <c r="AO763" s="50" t="e">
        <f t="shared" si="184"/>
        <v>#REF!</v>
      </c>
      <c r="AP763" s="50" t="e">
        <f t="shared" si="184"/>
        <v>#REF!</v>
      </c>
      <c r="AQ763" s="50">
        <f>IFERROR(VLOOKUP(TEXT($A763,"000000"),[6]Página1!$A$8:$S$801,13,FALSE),0)</f>
        <v>0</v>
      </c>
      <c r="AR763" s="50">
        <f>IFERROR(VLOOKUP(TEXT($A763,"000000"),[6]Página1!$A$8:$S$801,16,FALSE),0)</f>
        <v>0</v>
      </c>
      <c r="AS763" s="50">
        <f>IFERROR(VLOOKUP(TEXT($A763,"000000"),[6]Página1!$A$8:$S$801,19,FALSE),0)</f>
        <v>0</v>
      </c>
      <c r="AT763" s="50">
        <f>IFERROR(VLOOKUP(TEXT($A763,"000000"),[7]Página1!$A$8:$R$814,12,FALSE),0)</f>
        <v>0</v>
      </c>
      <c r="AU763" s="50">
        <f>IFERROR(VLOOKUP(TEXT($A763,"000000"),[7]Página1!$A$8:$R$814,15,FALSE),0)</f>
        <v>0</v>
      </c>
      <c r="AV763" s="50">
        <f>IFERROR(VLOOKUP(TEXT($A763,"000000"),[7]Página1!$A$8:$R$814,18,FALSE),0)</f>
        <v>0</v>
      </c>
      <c r="AW763" s="50"/>
      <c r="AX763" s="51" t="e">
        <f t="shared" si="176"/>
        <v>#REF!</v>
      </c>
      <c r="AY763" s="51" t="e">
        <f t="shared" si="177"/>
        <v>#REF!</v>
      </c>
      <c r="AZ763" s="51" t="e">
        <f t="shared" si="178"/>
        <v>#REF!</v>
      </c>
      <c r="BA763" s="51" t="e">
        <f t="shared" si="179"/>
        <v>#REF!</v>
      </c>
      <c r="BB763" s="51">
        <f t="shared" si="180"/>
        <v>0</v>
      </c>
      <c r="BC763" s="51" t="e">
        <f t="shared" si="181"/>
        <v>#REF!</v>
      </c>
      <c r="BD763" s="51">
        <f t="shared" si="182"/>
        <v>0</v>
      </c>
      <c r="BE763" s="51">
        <f>IFERROR(VLOOKUP(A763,salario!A$2:P$91,11,FALSE),0)</f>
        <v>0</v>
      </c>
      <c r="BF763" s="51">
        <f>SUMIFS(topmanager!$D:$D,topmanager!$C:$C,rs_nova!$A763,topmanager!$A:$A,rs_nova!BF$2)</f>
        <v>0</v>
      </c>
      <c r="BG763" s="51">
        <f>SUMIFS(topmanager!$D:$D,topmanager!$C:$C,rs_nova!$A763,topmanager!$A:$A,rs_nova!BG$2)</f>
        <v>0</v>
      </c>
      <c r="BH763" s="51">
        <f>SUMIFS(topmanager!$D:$D,topmanager!$C:$C,rs_nova!$A763,topmanager!$A:$A,rs_nova!BH$2)</f>
        <v>0</v>
      </c>
      <c r="BI763" s="51">
        <f>SUMIFS(topmanager!$D:$D,topmanager!$C:$C,rs_nova!$A763,topmanager!$A:$A,rs_nova!BI$2)</f>
        <v>0</v>
      </c>
      <c r="BJ763" s="51">
        <f>SUMIFS(topmanager!$D:$D,topmanager!$C:$C,rs_nova!$A763,topmanager!$A:$A,rs_nova!BJ$2)+SUMIFS(topmanager!$D:$D,topmanager!$C:$C,rs_nova!$A763,topmanager!$A:$A,rs_nova!BJ$2+1)</f>
        <v>0</v>
      </c>
      <c r="BK763" s="51">
        <f>IFERROR(VLOOKUP(A763,[8]ferias!$C$4:$G$100,5,FALSE),0)</f>
        <v>0</v>
      </c>
      <c r="BL763" s="51">
        <f>SUMIFS(topmanager!$D:$D,topmanager!$C:$C,rs_nova!$A763,topmanager!$A:$A,rs_nova!BL$2)</f>
        <v>0</v>
      </c>
      <c r="BM763" s="51">
        <f>SUMIFS(topmanager!$D:$D,topmanager!$C:$C,rs_nova!$A763,topmanager!$A:$A,rs_nova!BM$2)+SUMIFS(topmanager!$D:$D,topmanager!$C:$C,rs_nova!$A767,topmanager!$A:$A,151)</f>
        <v>0</v>
      </c>
      <c r="BN763" s="51">
        <f t="shared" si="183"/>
        <v>0</v>
      </c>
    </row>
    <row r="764" spans="1:66">
      <c r="A764" s="47" t="e">
        <f>total!#REF!</f>
        <v>#REF!</v>
      </c>
      <c r="B764" s="47">
        <f t="shared" si="170"/>
        <v>0</v>
      </c>
      <c r="C764" s="48" t="e">
        <f>total!#REF!</f>
        <v>#REF!</v>
      </c>
      <c r="D764" s="49" t="str">
        <f>IFERROR(VLOOKUP(A764,salario!A$3:J$32,10,FALSE),"")</f>
        <v/>
      </c>
      <c r="E764" s="49" t="str">
        <f>IFERROR(IF(VLOOKUP(A764,salario!A$3:O$32,15,FALSE)="","",VLOOKUP(A764,salario!A$3:O$32,15,FALSE)),"")</f>
        <v/>
      </c>
      <c r="F764" s="47" t="str">
        <f>IFERROR(VLOOKUP(A764,[5]base_pessoal!$B$2:$P$1504,13,FALSE),"")</f>
        <v/>
      </c>
      <c r="G764" s="50">
        <f>IFERROR(VLOOKUP(A764,salario!A$2:P$91,11,FALSE),0)*B764/30</f>
        <v>0</v>
      </c>
      <c r="H764" s="50">
        <f>SUMIFS(topmanager!$D:$D,topmanager!$C:$C,rs_nova!$A764,topmanager!$A:$A,rs_nova!H$2)+SUMIFS(topmanager!$D:$D,topmanager!$C:$C,rs_nova!$A764,topmanager!$A:$A,63)</f>
        <v>0</v>
      </c>
      <c r="I764" s="50">
        <f>-SUMIFS(topmanager!$D:$D,topmanager!$C:$C,rs_nova!$A764,topmanager!$A:$A,rs_nova!I$2)</f>
        <v>0</v>
      </c>
      <c r="J764" s="50">
        <f>SUMIFS(topmanager!$D:$D,topmanager!$C:$C,rs_nova!$A764,topmanager!$A:$A,rs_nova!J$2)</f>
        <v>0</v>
      </c>
      <c r="K764" s="50">
        <f>SUMIFS(topmanager!$D:$D,topmanager!$C:$C,rs_nova!$A764,topmanager!$A:$A,rs_nova!K$2)+SUMIFS(topmanager!$D:$D,topmanager!$C:$C,rs_nova!$A764,topmanager!$A:$A,911)</f>
        <v>0</v>
      </c>
      <c r="L764" s="50">
        <f>SUMIFS(topmanager!$D:$D,topmanager!$C:$C,rs_nova!$A764,topmanager!$A:$A,rs_nova!L$2)</f>
        <v>0</v>
      </c>
      <c r="M764" s="50">
        <f>SUMIFS(topmanager!$D:$D,topmanager!$C:$C,rs_nova!$A764,topmanager!$A:$A,rs_nova!M$2)+SUMIFS(topmanager!$D:$D,topmanager!$C:$C,rs_nova!$A764,topmanager!$A:$A,908)+SUMIFS(topmanager!$D:$D,topmanager!$C:$C,rs_nova!$A764,topmanager!$A:$A,550)</f>
        <v>0</v>
      </c>
      <c r="N764" s="50">
        <f>SUMIFS(topmanager!$D:$D,topmanager!$C:$C,rs_nova!$A764,topmanager!$A:$A,rs_nova!N$2)</f>
        <v>0</v>
      </c>
      <c r="O764" s="51">
        <f t="shared" si="171"/>
        <v>0</v>
      </c>
      <c r="P764" s="50">
        <f>IFERROR(VLOOKUP($A764,total!$B$4:$AW$437,27,0),0)</f>
        <v>0</v>
      </c>
      <c r="Q764" s="50">
        <f>IFERROR(VLOOKUP($A764,total!$B$4:$AW$437,21,0),0)</f>
        <v>0</v>
      </c>
      <c r="R764" s="50">
        <f>IFERROR(VLOOKUP($A764,total!$B$4:$AW$437,25,0),0)+IFERROR(VLOOKUP($A764,total!$B$4:$AW$437,36,0),0)</f>
        <v>0</v>
      </c>
      <c r="S764" s="50">
        <f>IFERROR(VLOOKUP(A764,gympass!$A$2:$F$148,6,0),0)</f>
        <v>0</v>
      </c>
      <c r="T764" s="50">
        <f>IFERROR(VLOOKUP($A764,total!$B$4:$AW$437,42,0),0)</f>
        <v>0</v>
      </c>
      <c r="U764" s="50">
        <f>IFERROR(VLOOKUP($A764,total!$B$4:$AW$437,32,0),0)</f>
        <v>0</v>
      </c>
      <c r="V764" s="50">
        <f>IFERROR(VLOOKUP($A764,total!$B$4:$AW$437,28,0),0)</f>
        <v>0</v>
      </c>
      <c r="W764" s="50">
        <f>IFERROR(VLOOKUP($A764,total!$B$4:$AX$437,49,0),0)</f>
        <v>0</v>
      </c>
      <c r="X764" s="50"/>
      <c r="Y764" s="50">
        <f>IFERROR(VLOOKUP(A764,#REF!,4,0),0)</f>
        <v>0</v>
      </c>
      <c r="Z764" s="50">
        <f>IFERROR(VLOOKUP(B764,#REF!,8,0),0)</f>
        <v>0</v>
      </c>
      <c r="AA764" s="50">
        <f>IFERROR(VLOOKUP($A764,total!$B$4:$AW$437,45,0),0)</f>
        <v>0</v>
      </c>
      <c r="AB764" s="50">
        <f>IFERROR(VLOOKUP($A764,total!$B$4:$AW$437,48,0),0)</f>
        <v>0</v>
      </c>
      <c r="AC764" s="50">
        <f>IFERROR(VLOOKUP($A764,total!$B$4:$AB$437,19,0),0)</f>
        <v>0</v>
      </c>
      <c r="AD764" s="50">
        <f>IFERROR(VLOOKUP($A764,total!$B$4:$AB$437,10,0),0)</f>
        <v>0</v>
      </c>
      <c r="AE764" s="50">
        <f>IFERROR(VLOOKUP($A764,total!$B$4:$AB$437,13,0),0)-SUMIFS(topmanager!$D:$D,topmanager!$C:$C,rs_nova!$A768,topmanager!$A:$A,856)</f>
        <v>0</v>
      </c>
      <c r="AF764" s="50">
        <f>IFERROR(VLOOKUP($A764,total!$B$4:$AB$437,16,0),0)</f>
        <v>0</v>
      </c>
      <c r="AG764" s="50">
        <f>IFERROR(VLOOKUP($A764,total!$B$4:$AB$437,7,0),0)</f>
        <v>0</v>
      </c>
      <c r="AH764" s="50">
        <f>IFERROR(VLOOKUP($A764,total!$B$4:$AD$437,29,0),0)</f>
        <v>0</v>
      </c>
      <c r="AI764" s="50">
        <f>IFERROR(VLOOKUP(A764,total!$B$4:$AN$437,39,0),0)</f>
        <v>0</v>
      </c>
      <c r="AJ764" s="51">
        <f t="shared" si="172"/>
        <v>0</v>
      </c>
      <c r="AK764" s="50">
        <f t="shared" si="173"/>
        <v>0</v>
      </c>
      <c r="AL764" s="50">
        <f t="shared" si="174"/>
        <v>0</v>
      </c>
      <c r="AM764" s="50">
        <f t="shared" si="175"/>
        <v>0</v>
      </c>
      <c r="AN764" s="50" t="e">
        <f t="shared" si="184"/>
        <v>#REF!</v>
      </c>
      <c r="AO764" s="50" t="e">
        <f t="shared" si="184"/>
        <v>#REF!</v>
      </c>
      <c r="AP764" s="50" t="e">
        <f t="shared" si="184"/>
        <v>#REF!</v>
      </c>
      <c r="AQ764" s="50">
        <f>IFERROR(VLOOKUP(TEXT($A764,"000000"),[6]Página1!$A$8:$S$801,13,FALSE),0)</f>
        <v>0</v>
      </c>
      <c r="AR764" s="50">
        <f>IFERROR(VLOOKUP(TEXT($A764,"000000"),[6]Página1!$A$8:$S$801,16,FALSE),0)</f>
        <v>0</v>
      </c>
      <c r="AS764" s="50">
        <f>IFERROR(VLOOKUP(TEXT($A764,"000000"),[6]Página1!$A$8:$S$801,19,FALSE),0)</f>
        <v>0</v>
      </c>
      <c r="AT764" s="50">
        <f>IFERROR(VLOOKUP(TEXT($A764,"000000"),[7]Página1!$A$8:$R$814,12,FALSE),0)</f>
        <v>0</v>
      </c>
      <c r="AU764" s="50">
        <f>IFERROR(VLOOKUP(TEXT($A764,"000000"),[7]Página1!$A$8:$R$814,15,FALSE),0)</f>
        <v>0</v>
      </c>
      <c r="AV764" s="50">
        <f>IFERROR(VLOOKUP(TEXT($A764,"000000"),[7]Página1!$A$8:$R$814,18,FALSE),0)</f>
        <v>0</v>
      </c>
      <c r="AW764" s="50"/>
      <c r="AX764" s="51" t="e">
        <f t="shared" si="176"/>
        <v>#REF!</v>
      </c>
      <c r="AY764" s="51" t="e">
        <f t="shared" si="177"/>
        <v>#REF!</v>
      </c>
      <c r="AZ764" s="51" t="e">
        <f t="shared" si="178"/>
        <v>#REF!</v>
      </c>
      <c r="BA764" s="51" t="e">
        <f t="shared" si="179"/>
        <v>#REF!</v>
      </c>
      <c r="BB764" s="51">
        <f t="shared" si="180"/>
        <v>0</v>
      </c>
      <c r="BC764" s="51" t="e">
        <f t="shared" si="181"/>
        <v>#REF!</v>
      </c>
      <c r="BD764" s="51">
        <f t="shared" si="182"/>
        <v>0</v>
      </c>
      <c r="BE764" s="51">
        <f>IFERROR(VLOOKUP(A764,salario!A$2:P$91,11,FALSE),0)</f>
        <v>0</v>
      </c>
      <c r="BF764" s="51">
        <f>SUMIFS(topmanager!$D:$D,topmanager!$C:$C,rs_nova!$A764,topmanager!$A:$A,rs_nova!BF$2)</f>
        <v>0</v>
      </c>
      <c r="BG764" s="51">
        <f>SUMIFS(topmanager!$D:$D,topmanager!$C:$C,rs_nova!$A764,topmanager!$A:$A,rs_nova!BG$2)</f>
        <v>0</v>
      </c>
      <c r="BH764" s="51">
        <f>SUMIFS(topmanager!$D:$D,topmanager!$C:$C,rs_nova!$A764,topmanager!$A:$A,rs_nova!BH$2)</f>
        <v>0</v>
      </c>
      <c r="BI764" s="51">
        <f>SUMIFS(topmanager!$D:$D,topmanager!$C:$C,rs_nova!$A764,topmanager!$A:$A,rs_nova!BI$2)</f>
        <v>0</v>
      </c>
      <c r="BJ764" s="51">
        <f>SUMIFS(topmanager!$D:$D,topmanager!$C:$C,rs_nova!$A764,topmanager!$A:$A,rs_nova!BJ$2)+SUMIFS(topmanager!$D:$D,topmanager!$C:$C,rs_nova!$A764,topmanager!$A:$A,rs_nova!BJ$2+1)</f>
        <v>0</v>
      </c>
      <c r="BK764" s="51">
        <f>IFERROR(VLOOKUP(A764,[8]ferias!$C$4:$G$100,5,FALSE),0)</f>
        <v>0</v>
      </c>
      <c r="BL764" s="51">
        <f>SUMIFS(topmanager!$D:$D,topmanager!$C:$C,rs_nova!$A764,topmanager!$A:$A,rs_nova!BL$2)</f>
        <v>0</v>
      </c>
      <c r="BM764" s="51">
        <f>SUMIFS(topmanager!$D:$D,topmanager!$C:$C,rs_nova!$A764,topmanager!$A:$A,rs_nova!BM$2)+SUMIFS(topmanager!$D:$D,topmanager!$C:$C,rs_nova!$A768,topmanager!$A:$A,151)</f>
        <v>0</v>
      </c>
      <c r="BN764" s="51">
        <f t="shared" si="183"/>
        <v>0</v>
      </c>
    </row>
    <row r="765" spans="1:66">
      <c r="A765" s="47" t="e">
        <f>total!#REF!</f>
        <v>#REF!</v>
      </c>
      <c r="B765" s="47">
        <f t="shared" si="170"/>
        <v>0</v>
      </c>
      <c r="C765" s="48" t="e">
        <f>total!#REF!</f>
        <v>#REF!</v>
      </c>
      <c r="D765" s="49" t="str">
        <f>IFERROR(VLOOKUP(A765,salario!A$3:J$32,10,FALSE),"")</f>
        <v/>
      </c>
      <c r="E765" s="49" t="str">
        <f>IFERROR(IF(VLOOKUP(A765,salario!A$3:O$32,15,FALSE)="","",VLOOKUP(A765,salario!A$3:O$32,15,FALSE)),"")</f>
        <v/>
      </c>
      <c r="F765" s="47" t="str">
        <f>IFERROR(VLOOKUP(A765,[5]base_pessoal!$B$2:$P$1504,13,FALSE),"")</f>
        <v/>
      </c>
      <c r="G765" s="50">
        <f>IFERROR(VLOOKUP(A765,salario!A$2:P$91,11,FALSE),0)*B765/30</f>
        <v>0</v>
      </c>
      <c r="H765" s="50">
        <f>SUMIFS(topmanager!$D:$D,topmanager!$C:$C,rs_nova!$A765,topmanager!$A:$A,rs_nova!H$2)+SUMIFS(topmanager!$D:$D,topmanager!$C:$C,rs_nova!$A765,topmanager!$A:$A,63)</f>
        <v>0</v>
      </c>
      <c r="I765" s="50">
        <f>-SUMIFS(topmanager!$D:$D,topmanager!$C:$C,rs_nova!$A765,topmanager!$A:$A,rs_nova!I$2)</f>
        <v>0</v>
      </c>
      <c r="J765" s="50">
        <f>SUMIFS(topmanager!$D:$D,topmanager!$C:$C,rs_nova!$A765,topmanager!$A:$A,rs_nova!J$2)</f>
        <v>0</v>
      </c>
      <c r="K765" s="50">
        <f>SUMIFS(topmanager!$D:$D,topmanager!$C:$C,rs_nova!$A765,topmanager!$A:$A,rs_nova!K$2)+SUMIFS(topmanager!$D:$D,topmanager!$C:$C,rs_nova!$A765,topmanager!$A:$A,911)</f>
        <v>0</v>
      </c>
      <c r="L765" s="50">
        <f>SUMIFS(topmanager!$D:$D,topmanager!$C:$C,rs_nova!$A765,topmanager!$A:$A,rs_nova!L$2)</f>
        <v>0</v>
      </c>
      <c r="M765" s="50">
        <f>SUMIFS(topmanager!$D:$D,topmanager!$C:$C,rs_nova!$A765,topmanager!$A:$A,rs_nova!M$2)+SUMIFS(topmanager!$D:$D,topmanager!$C:$C,rs_nova!$A765,topmanager!$A:$A,908)+SUMIFS(topmanager!$D:$D,topmanager!$C:$C,rs_nova!$A765,topmanager!$A:$A,550)</f>
        <v>0</v>
      </c>
      <c r="N765" s="50">
        <f>SUMIFS(topmanager!$D:$D,topmanager!$C:$C,rs_nova!$A765,topmanager!$A:$A,rs_nova!N$2)</f>
        <v>0</v>
      </c>
      <c r="O765" s="51">
        <f t="shared" si="171"/>
        <v>0</v>
      </c>
      <c r="P765" s="50">
        <f>IFERROR(VLOOKUP($A765,total!$B$4:$AW$437,27,0),0)</f>
        <v>0</v>
      </c>
      <c r="Q765" s="50">
        <f>IFERROR(VLOOKUP($A765,total!$B$4:$AW$437,21,0),0)</f>
        <v>0</v>
      </c>
      <c r="R765" s="50">
        <f>IFERROR(VLOOKUP($A765,total!$B$4:$AW$437,25,0),0)+IFERROR(VLOOKUP($A765,total!$B$4:$AW$437,36,0),0)</f>
        <v>0</v>
      </c>
      <c r="S765" s="50">
        <f>IFERROR(VLOOKUP(A765,gympass!$A$2:$F$148,6,0),0)</f>
        <v>0</v>
      </c>
      <c r="T765" s="50">
        <f>IFERROR(VLOOKUP($A765,total!$B$4:$AW$437,42,0),0)</f>
        <v>0</v>
      </c>
      <c r="U765" s="50">
        <f>IFERROR(VLOOKUP($A765,total!$B$4:$AW$437,32,0),0)</f>
        <v>0</v>
      </c>
      <c r="V765" s="50">
        <f>IFERROR(VLOOKUP($A765,total!$B$4:$AW$437,28,0),0)</f>
        <v>0</v>
      </c>
      <c r="W765" s="50">
        <f>IFERROR(VLOOKUP($A765,total!$B$4:$AX$437,49,0),0)</f>
        <v>0</v>
      </c>
      <c r="X765" s="50"/>
      <c r="Y765" s="50">
        <f>IFERROR(VLOOKUP(A765,#REF!,4,0),0)</f>
        <v>0</v>
      </c>
      <c r="Z765" s="50">
        <f>IFERROR(VLOOKUP(B765,#REF!,8,0),0)</f>
        <v>0</v>
      </c>
      <c r="AA765" s="50">
        <f>IFERROR(VLOOKUP($A765,total!$B$4:$AW$437,45,0),0)</f>
        <v>0</v>
      </c>
      <c r="AB765" s="50">
        <f>IFERROR(VLOOKUP($A765,total!$B$4:$AW$437,48,0),0)</f>
        <v>0</v>
      </c>
      <c r="AC765" s="50">
        <f>IFERROR(VLOOKUP($A765,total!$B$4:$AB$437,19,0),0)</f>
        <v>0</v>
      </c>
      <c r="AD765" s="50">
        <f>IFERROR(VLOOKUP($A765,total!$B$4:$AB$437,10,0),0)</f>
        <v>0</v>
      </c>
      <c r="AE765" s="50">
        <f>IFERROR(VLOOKUP($A765,total!$B$4:$AB$437,13,0),0)-SUMIFS(topmanager!$D:$D,topmanager!$C:$C,rs_nova!$A769,topmanager!$A:$A,856)</f>
        <v>0</v>
      </c>
      <c r="AF765" s="50">
        <f>IFERROR(VLOOKUP($A765,total!$B$4:$AB$437,16,0),0)</f>
        <v>0</v>
      </c>
      <c r="AG765" s="50">
        <f>IFERROR(VLOOKUP($A765,total!$B$4:$AB$437,7,0),0)</f>
        <v>0</v>
      </c>
      <c r="AH765" s="50">
        <f>IFERROR(VLOOKUP($A765,total!$B$4:$AD$437,29,0),0)</f>
        <v>0</v>
      </c>
      <c r="AI765" s="50">
        <f>IFERROR(VLOOKUP(A765,total!$B$4:$AN$437,39,0),0)</f>
        <v>0</v>
      </c>
      <c r="AJ765" s="51">
        <f t="shared" si="172"/>
        <v>0</v>
      </c>
      <c r="AK765" s="50">
        <f t="shared" si="173"/>
        <v>0</v>
      </c>
      <c r="AL765" s="50">
        <f t="shared" si="174"/>
        <v>0</v>
      </c>
      <c r="AM765" s="50">
        <f t="shared" si="175"/>
        <v>0</v>
      </c>
      <c r="AN765" s="50" t="e">
        <f t="shared" si="184"/>
        <v>#REF!</v>
      </c>
      <c r="AO765" s="50" t="e">
        <f t="shared" si="184"/>
        <v>#REF!</v>
      </c>
      <c r="AP765" s="50" t="e">
        <f t="shared" si="184"/>
        <v>#REF!</v>
      </c>
      <c r="AQ765" s="50">
        <f>IFERROR(VLOOKUP(TEXT($A765,"000000"),[6]Página1!$A$8:$S$801,13,FALSE),0)</f>
        <v>0</v>
      </c>
      <c r="AR765" s="50">
        <f>IFERROR(VLOOKUP(TEXT($A765,"000000"),[6]Página1!$A$8:$S$801,16,FALSE),0)</f>
        <v>0</v>
      </c>
      <c r="AS765" s="50">
        <f>IFERROR(VLOOKUP(TEXT($A765,"000000"),[6]Página1!$A$8:$S$801,19,FALSE),0)</f>
        <v>0</v>
      </c>
      <c r="AT765" s="50">
        <f>IFERROR(VLOOKUP(TEXT($A765,"000000"),[7]Página1!$A$8:$R$814,12,FALSE),0)</f>
        <v>0</v>
      </c>
      <c r="AU765" s="50">
        <f>IFERROR(VLOOKUP(TEXT($A765,"000000"),[7]Página1!$A$8:$R$814,15,FALSE),0)</f>
        <v>0</v>
      </c>
      <c r="AV765" s="50">
        <f>IFERROR(VLOOKUP(TEXT($A765,"000000"),[7]Página1!$A$8:$R$814,18,FALSE),0)</f>
        <v>0</v>
      </c>
      <c r="AW765" s="50"/>
      <c r="AX765" s="51" t="e">
        <f t="shared" si="176"/>
        <v>#REF!</v>
      </c>
      <c r="AY765" s="51" t="e">
        <f t="shared" si="177"/>
        <v>#REF!</v>
      </c>
      <c r="AZ765" s="51" t="e">
        <f t="shared" si="178"/>
        <v>#REF!</v>
      </c>
      <c r="BA765" s="51" t="e">
        <f t="shared" si="179"/>
        <v>#REF!</v>
      </c>
      <c r="BB765" s="51">
        <f t="shared" si="180"/>
        <v>0</v>
      </c>
      <c r="BC765" s="51" t="e">
        <f t="shared" si="181"/>
        <v>#REF!</v>
      </c>
      <c r="BD765" s="51">
        <f t="shared" si="182"/>
        <v>0</v>
      </c>
      <c r="BE765" s="51">
        <f>IFERROR(VLOOKUP(A765,salario!A$2:P$91,11,FALSE),0)</f>
        <v>0</v>
      </c>
      <c r="BF765" s="51">
        <f>SUMIFS(topmanager!$D:$D,topmanager!$C:$C,rs_nova!$A765,topmanager!$A:$A,rs_nova!BF$2)</f>
        <v>0</v>
      </c>
      <c r="BG765" s="51">
        <f>SUMIFS(topmanager!$D:$D,topmanager!$C:$C,rs_nova!$A765,topmanager!$A:$A,rs_nova!BG$2)</f>
        <v>0</v>
      </c>
      <c r="BH765" s="51">
        <f>SUMIFS(topmanager!$D:$D,topmanager!$C:$C,rs_nova!$A765,topmanager!$A:$A,rs_nova!BH$2)</f>
        <v>0</v>
      </c>
      <c r="BI765" s="51">
        <f>SUMIFS(topmanager!$D:$D,topmanager!$C:$C,rs_nova!$A765,topmanager!$A:$A,rs_nova!BI$2)</f>
        <v>0</v>
      </c>
      <c r="BJ765" s="51">
        <f>SUMIFS(topmanager!$D:$D,topmanager!$C:$C,rs_nova!$A765,topmanager!$A:$A,rs_nova!BJ$2)+SUMIFS(topmanager!$D:$D,topmanager!$C:$C,rs_nova!$A765,topmanager!$A:$A,rs_nova!BJ$2+1)</f>
        <v>0</v>
      </c>
      <c r="BK765" s="51">
        <f>IFERROR(VLOOKUP(A765,[8]ferias!$C$4:$G$100,5,FALSE),0)</f>
        <v>0</v>
      </c>
      <c r="BL765" s="51">
        <f>SUMIFS(topmanager!$D:$D,topmanager!$C:$C,rs_nova!$A765,topmanager!$A:$A,rs_nova!BL$2)</f>
        <v>0</v>
      </c>
      <c r="BM765" s="51">
        <f>SUMIFS(topmanager!$D:$D,topmanager!$C:$C,rs_nova!$A765,topmanager!$A:$A,rs_nova!BM$2)+SUMIFS(topmanager!$D:$D,topmanager!$C:$C,rs_nova!$A769,topmanager!$A:$A,151)</f>
        <v>0</v>
      </c>
      <c r="BN765" s="51">
        <f t="shared" si="183"/>
        <v>0</v>
      </c>
    </row>
    <row r="766" spans="1:66">
      <c r="A766" s="47" t="e">
        <f>total!#REF!</f>
        <v>#REF!</v>
      </c>
      <c r="B766" s="47">
        <f t="shared" si="170"/>
        <v>0</v>
      </c>
      <c r="C766" s="48" t="e">
        <f>total!#REF!</f>
        <v>#REF!</v>
      </c>
      <c r="D766" s="49" t="str">
        <f>IFERROR(VLOOKUP(A766,salario!A$3:J$32,10,FALSE),"")</f>
        <v/>
      </c>
      <c r="E766" s="49" t="str">
        <f>IFERROR(IF(VLOOKUP(A766,salario!A$3:O$32,15,FALSE)="","",VLOOKUP(A766,salario!A$3:O$32,15,FALSE)),"")</f>
        <v/>
      </c>
      <c r="F766" s="47" t="str">
        <f>IFERROR(VLOOKUP(A766,[5]base_pessoal!$B$2:$P$1504,13,FALSE),"")</f>
        <v/>
      </c>
      <c r="G766" s="50">
        <f>IFERROR(VLOOKUP(A766,salario!A$2:P$91,11,FALSE),0)*B766/30</f>
        <v>0</v>
      </c>
      <c r="H766" s="50">
        <f>SUMIFS(topmanager!$D:$D,topmanager!$C:$C,rs_nova!$A766,topmanager!$A:$A,rs_nova!H$2)+SUMIFS(topmanager!$D:$D,topmanager!$C:$C,rs_nova!$A766,topmanager!$A:$A,63)</f>
        <v>0</v>
      </c>
      <c r="I766" s="50">
        <f>-SUMIFS(topmanager!$D:$D,topmanager!$C:$C,rs_nova!$A766,topmanager!$A:$A,rs_nova!I$2)</f>
        <v>0</v>
      </c>
      <c r="J766" s="50">
        <f>SUMIFS(topmanager!$D:$D,topmanager!$C:$C,rs_nova!$A766,topmanager!$A:$A,rs_nova!J$2)</f>
        <v>0</v>
      </c>
      <c r="K766" s="50">
        <f>SUMIFS(topmanager!$D:$D,topmanager!$C:$C,rs_nova!$A766,topmanager!$A:$A,rs_nova!K$2)+SUMIFS(topmanager!$D:$D,topmanager!$C:$C,rs_nova!$A766,topmanager!$A:$A,911)</f>
        <v>0</v>
      </c>
      <c r="L766" s="50">
        <f>SUMIFS(topmanager!$D:$D,topmanager!$C:$C,rs_nova!$A766,topmanager!$A:$A,rs_nova!L$2)</f>
        <v>0</v>
      </c>
      <c r="M766" s="50">
        <f>SUMIFS(topmanager!$D:$D,topmanager!$C:$C,rs_nova!$A766,topmanager!$A:$A,rs_nova!M$2)+SUMIFS(topmanager!$D:$D,topmanager!$C:$C,rs_nova!$A766,topmanager!$A:$A,908)+SUMIFS(topmanager!$D:$D,topmanager!$C:$C,rs_nova!$A766,topmanager!$A:$A,550)</f>
        <v>0</v>
      </c>
      <c r="N766" s="50">
        <f>SUMIFS(topmanager!$D:$D,topmanager!$C:$C,rs_nova!$A766,topmanager!$A:$A,rs_nova!N$2)</f>
        <v>0</v>
      </c>
      <c r="O766" s="51">
        <f t="shared" si="171"/>
        <v>0</v>
      </c>
      <c r="P766" s="50">
        <f>IFERROR(VLOOKUP($A766,total!$B$4:$AW$437,27,0),0)</f>
        <v>0</v>
      </c>
      <c r="Q766" s="50">
        <f>IFERROR(VLOOKUP($A766,total!$B$4:$AW$437,21,0),0)</f>
        <v>0</v>
      </c>
      <c r="R766" s="50">
        <f>IFERROR(VLOOKUP($A766,total!$B$4:$AW$437,25,0),0)+IFERROR(VLOOKUP($A766,total!$B$4:$AW$437,36,0),0)</f>
        <v>0</v>
      </c>
      <c r="S766" s="50">
        <f>IFERROR(VLOOKUP(A766,gympass!$A$2:$F$148,6,0),0)</f>
        <v>0</v>
      </c>
      <c r="T766" s="50">
        <f>IFERROR(VLOOKUP($A766,total!$B$4:$AW$437,42,0),0)</f>
        <v>0</v>
      </c>
      <c r="U766" s="50">
        <f>IFERROR(VLOOKUP($A766,total!$B$4:$AW$437,32,0),0)</f>
        <v>0</v>
      </c>
      <c r="V766" s="50">
        <f>IFERROR(VLOOKUP($A766,total!$B$4:$AW$437,28,0),0)</f>
        <v>0</v>
      </c>
      <c r="W766" s="50">
        <f>IFERROR(VLOOKUP($A766,total!$B$4:$AX$437,49,0),0)</f>
        <v>0</v>
      </c>
      <c r="X766" s="50"/>
      <c r="Y766" s="50">
        <f>IFERROR(VLOOKUP(A766,#REF!,4,0),0)</f>
        <v>0</v>
      </c>
      <c r="Z766" s="50">
        <f>IFERROR(VLOOKUP(B766,#REF!,8,0),0)</f>
        <v>0</v>
      </c>
      <c r="AA766" s="50">
        <f>IFERROR(VLOOKUP($A766,total!$B$4:$AW$437,45,0),0)</f>
        <v>0</v>
      </c>
      <c r="AB766" s="50">
        <f>IFERROR(VLOOKUP($A766,total!$B$4:$AW$437,48,0),0)</f>
        <v>0</v>
      </c>
      <c r="AC766" s="50">
        <f>IFERROR(VLOOKUP($A766,total!$B$4:$AB$437,19,0),0)</f>
        <v>0</v>
      </c>
      <c r="AD766" s="50">
        <f>IFERROR(VLOOKUP($A766,total!$B$4:$AB$437,10,0),0)</f>
        <v>0</v>
      </c>
      <c r="AE766" s="50">
        <f>IFERROR(VLOOKUP($A766,total!$B$4:$AB$437,13,0),0)-SUMIFS(topmanager!$D:$D,topmanager!$C:$C,rs_nova!$A770,topmanager!$A:$A,856)</f>
        <v>0</v>
      </c>
      <c r="AF766" s="50">
        <f>IFERROR(VLOOKUP($A766,total!$B$4:$AB$437,16,0),0)</f>
        <v>0</v>
      </c>
      <c r="AG766" s="50">
        <f>IFERROR(VLOOKUP($A766,total!$B$4:$AB$437,7,0),0)</f>
        <v>0</v>
      </c>
      <c r="AH766" s="50">
        <f>IFERROR(VLOOKUP($A766,total!$B$4:$AD$437,29,0),0)</f>
        <v>0</v>
      </c>
      <c r="AI766" s="50">
        <f>IFERROR(VLOOKUP(A766,total!$B$4:$AN$437,39,0),0)</f>
        <v>0</v>
      </c>
      <c r="AJ766" s="51">
        <f t="shared" si="172"/>
        <v>0</v>
      </c>
      <c r="AK766" s="50">
        <f t="shared" si="173"/>
        <v>0</v>
      </c>
      <c r="AL766" s="50">
        <f t="shared" si="174"/>
        <v>0</v>
      </c>
      <c r="AM766" s="50">
        <f t="shared" si="175"/>
        <v>0</v>
      </c>
      <c r="AN766" s="50" t="e">
        <f t="shared" si="184"/>
        <v>#REF!</v>
      </c>
      <c r="AO766" s="50" t="e">
        <f t="shared" si="184"/>
        <v>#REF!</v>
      </c>
      <c r="AP766" s="50" t="e">
        <f t="shared" si="184"/>
        <v>#REF!</v>
      </c>
      <c r="AQ766" s="50">
        <f>IFERROR(VLOOKUP(TEXT($A766,"000000"),[6]Página1!$A$8:$S$801,13,FALSE),0)</f>
        <v>0</v>
      </c>
      <c r="AR766" s="50">
        <f>IFERROR(VLOOKUP(TEXT($A766,"000000"),[6]Página1!$A$8:$S$801,16,FALSE),0)</f>
        <v>0</v>
      </c>
      <c r="AS766" s="50">
        <f>IFERROR(VLOOKUP(TEXT($A766,"000000"),[6]Página1!$A$8:$S$801,19,FALSE),0)</f>
        <v>0</v>
      </c>
      <c r="AT766" s="50">
        <f>IFERROR(VLOOKUP(TEXT($A766,"000000"),[7]Página1!$A$8:$R$814,12,FALSE),0)</f>
        <v>0</v>
      </c>
      <c r="AU766" s="50">
        <f>IFERROR(VLOOKUP(TEXT($A766,"000000"),[7]Página1!$A$8:$R$814,15,FALSE),0)</f>
        <v>0</v>
      </c>
      <c r="AV766" s="50">
        <f>IFERROR(VLOOKUP(TEXT($A766,"000000"),[7]Página1!$A$8:$R$814,18,FALSE),0)</f>
        <v>0</v>
      </c>
      <c r="AW766" s="50"/>
      <c r="AX766" s="51" t="e">
        <f t="shared" si="176"/>
        <v>#REF!</v>
      </c>
      <c r="AY766" s="51" t="e">
        <f t="shared" si="177"/>
        <v>#REF!</v>
      </c>
      <c r="AZ766" s="51" t="e">
        <f t="shared" si="178"/>
        <v>#REF!</v>
      </c>
      <c r="BA766" s="51" t="e">
        <f t="shared" si="179"/>
        <v>#REF!</v>
      </c>
      <c r="BB766" s="51">
        <f t="shared" si="180"/>
        <v>0</v>
      </c>
      <c r="BC766" s="51" t="e">
        <f t="shared" si="181"/>
        <v>#REF!</v>
      </c>
      <c r="BD766" s="51">
        <f t="shared" si="182"/>
        <v>0</v>
      </c>
      <c r="BE766" s="51">
        <f>IFERROR(VLOOKUP(A766,salario!A$2:P$91,11,FALSE),0)</f>
        <v>0</v>
      </c>
      <c r="BF766" s="51">
        <f>SUMIFS(topmanager!$D:$D,topmanager!$C:$C,rs_nova!$A766,topmanager!$A:$A,rs_nova!BF$2)</f>
        <v>0</v>
      </c>
      <c r="BG766" s="51">
        <f>SUMIFS(topmanager!$D:$D,topmanager!$C:$C,rs_nova!$A766,topmanager!$A:$A,rs_nova!BG$2)</f>
        <v>0</v>
      </c>
      <c r="BH766" s="51">
        <f>SUMIFS(topmanager!$D:$D,topmanager!$C:$C,rs_nova!$A766,topmanager!$A:$A,rs_nova!BH$2)</f>
        <v>0</v>
      </c>
      <c r="BI766" s="51">
        <f>SUMIFS(topmanager!$D:$D,topmanager!$C:$C,rs_nova!$A766,topmanager!$A:$A,rs_nova!BI$2)</f>
        <v>0</v>
      </c>
      <c r="BJ766" s="51">
        <f>SUMIFS(topmanager!$D:$D,topmanager!$C:$C,rs_nova!$A766,topmanager!$A:$A,rs_nova!BJ$2)+SUMIFS(topmanager!$D:$D,topmanager!$C:$C,rs_nova!$A766,topmanager!$A:$A,rs_nova!BJ$2+1)</f>
        <v>0</v>
      </c>
      <c r="BK766" s="51">
        <f>IFERROR(VLOOKUP(A766,[8]ferias!$C$4:$G$100,5,FALSE),0)</f>
        <v>0</v>
      </c>
      <c r="BL766" s="51">
        <f>SUMIFS(topmanager!$D:$D,topmanager!$C:$C,rs_nova!$A766,topmanager!$A:$A,rs_nova!BL$2)</f>
        <v>0</v>
      </c>
      <c r="BM766" s="51">
        <f>SUMIFS(topmanager!$D:$D,topmanager!$C:$C,rs_nova!$A766,topmanager!$A:$A,rs_nova!BM$2)+SUMIFS(topmanager!$D:$D,topmanager!$C:$C,rs_nova!$A770,topmanager!$A:$A,151)</f>
        <v>0</v>
      </c>
      <c r="BN766" s="51">
        <f t="shared" si="183"/>
        <v>0</v>
      </c>
    </row>
    <row r="767" spans="1:66">
      <c r="A767" s="47" t="e">
        <f>total!#REF!</f>
        <v>#REF!</v>
      </c>
      <c r="B767" s="47">
        <f t="shared" si="170"/>
        <v>0</v>
      </c>
      <c r="C767" s="48" t="e">
        <f>total!#REF!</f>
        <v>#REF!</v>
      </c>
      <c r="D767" s="49" t="str">
        <f>IFERROR(VLOOKUP(A767,salario!A$3:J$32,10,FALSE),"")</f>
        <v/>
      </c>
      <c r="E767" s="49" t="str">
        <f>IFERROR(IF(VLOOKUP(A767,salario!A$3:O$32,15,FALSE)="","",VLOOKUP(A767,salario!A$3:O$32,15,FALSE)),"")</f>
        <v/>
      </c>
      <c r="F767" s="47" t="str">
        <f>IFERROR(VLOOKUP(A767,[5]base_pessoal!$B$2:$P$1504,13,FALSE),"")</f>
        <v/>
      </c>
      <c r="G767" s="50">
        <f>IFERROR(VLOOKUP(A767,salario!A$2:P$91,11,FALSE),0)*B767/30</f>
        <v>0</v>
      </c>
      <c r="H767" s="50">
        <f>SUMIFS(topmanager!$D:$D,topmanager!$C:$C,rs_nova!$A767,topmanager!$A:$A,rs_nova!H$2)+SUMIFS(topmanager!$D:$D,topmanager!$C:$C,rs_nova!$A767,topmanager!$A:$A,63)</f>
        <v>0</v>
      </c>
      <c r="I767" s="50">
        <f>-SUMIFS(topmanager!$D:$D,topmanager!$C:$C,rs_nova!$A767,topmanager!$A:$A,rs_nova!I$2)</f>
        <v>0</v>
      </c>
      <c r="J767" s="50">
        <f>SUMIFS(topmanager!$D:$D,topmanager!$C:$C,rs_nova!$A767,topmanager!$A:$A,rs_nova!J$2)</f>
        <v>0</v>
      </c>
      <c r="K767" s="50">
        <f>SUMIFS(topmanager!$D:$D,topmanager!$C:$C,rs_nova!$A767,topmanager!$A:$A,rs_nova!K$2)+SUMIFS(topmanager!$D:$D,topmanager!$C:$C,rs_nova!$A767,topmanager!$A:$A,911)</f>
        <v>0</v>
      </c>
      <c r="L767" s="50">
        <f>SUMIFS(topmanager!$D:$D,topmanager!$C:$C,rs_nova!$A767,topmanager!$A:$A,rs_nova!L$2)</f>
        <v>0</v>
      </c>
      <c r="M767" s="50">
        <f>SUMIFS(topmanager!$D:$D,topmanager!$C:$C,rs_nova!$A767,topmanager!$A:$A,rs_nova!M$2)+SUMIFS(topmanager!$D:$D,topmanager!$C:$C,rs_nova!$A767,topmanager!$A:$A,908)+SUMIFS(topmanager!$D:$D,topmanager!$C:$C,rs_nova!$A767,topmanager!$A:$A,550)</f>
        <v>0</v>
      </c>
      <c r="N767" s="50">
        <f>SUMIFS(topmanager!$D:$D,topmanager!$C:$C,rs_nova!$A767,topmanager!$A:$A,rs_nova!N$2)</f>
        <v>0</v>
      </c>
      <c r="O767" s="51">
        <f t="shared" si="171"/>
        <v>0</v>
      </c>
      <c r="P767" s="50">
        <f>IFERROR(VLOOKUP($A767,total!$B$4:$AW$437,27,0),0)</f>
        <v>0</v>
      </c>
      <c r="Q767" s="50">
        <f>IFERROR(VLOOKUP($A767,total!$B$4:$AW$437,21,0),0)</f>
        <v>0</v>
      </c>
      <c r="R767" s="50">
        <f>IFERROR(VLOOKUP($A767,total!$B$4:$AW$437,25,0),0)+IFERROR(VLOOKUP($A767,total!$B$4:$AW$437,36,0),0)</f>
        <v>0</v>
      </c>
      <c r="S767" s="50">
        <f>IFERROR(VLOOKUP(A767,gympass!$A$2:$F$148,6,0),0)</f>
        <v>0</v>
      </c>
      <c r="T767" s="50">
        <f>IFERROR(VLOOKUP($A767,total!$B$4:$AW$437,42,0),0)</f>
        <v>0</v>
      </c>
      <c r="U767" s="50">
        <f>IFERROR(VLOOKUP($A767,total!$B$4:$AW$437,32,0),0)</f>
        <v>0</v>
      </c>
      <c r="V767" s="50">
        <f>IFERROR(VLOOKUP($A767,total!$B$4:$AW$437,28,0),0)</f>
        <v>0</v>
      </c>
      <c r="W767" s="50">
        <f>IFERROR(VLOOKUP($A767,total!$B$4:$AX$437,49,0),0)</f>
        <v>0</v>
      </c>
      <c r="X767" s="50"/>
      <c r="Y767" s="50">
        <f>IFERROR(VLOOKUP(A767,#REF!,4,0),0)</f>
        <v>0</v>
      </c>
      <c r="Z767" s="50">
        <f>IFERROR(VLOOKUP(B767,#REF!,8,0),0)</f>
        <v>0</v>
      </c>
      <c r="AA767" s="50">
        <f>IFERROR(VLOOKUP($A767,total!$B$4:$AW$437,45,0),0)</f>
        <v>0</v>
      </c>
      <c r="AB767" s="50">
        <f>IFERROR(VLOOKUP($A767,total!$B$4:$AW$437,48,0),0)</f>
        <v>0</v>
      </c>
      <c r="AC767" s="50">
        <f>IFERROR(VLOOKUP($A767,total!$B$4:$AB$437,19,0),0)</f>
        <v>0</v>
      </c>
      <c r="AD767" s="50">
        <f>IFERROR(VLOOKUP($A767,total!$B$4:$AB$437,10,0),0)</f>
        <v>0</v>
      </c>
      <c r="AE767" s="50">
        <f>IFERROR(VLOOKUP($A767,total!$B$4:$AB$437,13,0),0)-SUMIFS(topmanager!$D:$D,topmanager!$C:$C,rs_nova!$A771,topmanager!$A:$A,856)</f>
        <v>0</v>
      </c>
      <c r="AF767" s="50">
        <f>IFERROR(VLOOKUP($A767,total!$B$4:$AB$437,16,0),0)</f>
        <v>0</v>
      </c>
      <c r="AG767" s="50">
        <f>IFERROR(VLOOKUP($A767,total!$B$4:$AB$437,7,0),0)</f>
        <v>0</v>
      </c>
      <c r="AH767" s="50">
        <f>IFERROR(VLOOKUP($A767,total!$B$4:$AD$437,29,0),0)</f>
        <v>0</v>
      </c>
      <c r="AI767" s="50">
        <f>IFERROR(VLOOKUP(A767,total!$B$4:$AN$437,39,0),0)</f>
        <v>0</v>
      </c>
      <c r="AJ767" s="51">
        <f t="shared" si="172"/>
        <v>0</v>
      </c>
      <c r="AK767" s="50">
        <f t="shared" si="173"/>
        <v>0</v>
      </c>
      <c r="AL767" s="50">
        <f t="shared" si="174"/>
        <v>0</v>
      </c>
      <c r="AM767" s="50">
        <f t="shared" si="175"/>
        <v>0</v>
      </c>
      <c r="AN767" s="50" t="e">
        <f t="shared" si="184"/>
        <v>#REF!</v>
      </c>
      <c r="AO767" s="50" t="e">
        <f t="shared" si="184"/>
        <v>#REF!</v>
      </c>
      <c r="AP767" s="50" t="e">
        <f t="shared" si="184"/>
        <v>#REF!</v>
      </c>
      <c r="AQ767" s="50">
        <f>IFERROR(VLOOKUP(TEXT($A767,"000000"),[6]Página1!$A$8:$S$801,13,FALSE),0)</f>
        <v>0</v>
      </c>
      <c r="AR767" s="50">
        <f>IFERROR(VLOOKUP(TEXT($A767,"000000"),[6]Página1!$A$8:$S$801,16,FALSE),0)</f>
        <v>0</v>
      </c>
      <c r="AS767" s="50">
        <f>IFERROR(VLOOKUP(TEXT($A767,"000000"),[6]Página1!$A$8:$S$801,19,FALSE),0)</f>
        <v>0</v>
      </c>
      <c r="AT767" s="50">
        <f>IFERROR(VLOOKUP(TEXT($A767,"000000"),[7]Página1!$A$8:$R$814,12,FALSE),0)</f>
        <v>0</v>
      </c>
      <c r="AU767" s="50">
        <f>IFERROR(VLOOKUP(TEXT($A767,"000000"),[7]Página1!$A$8:$R$814,15,FALSE),0)</f>
        <v>0</v>
      </c>
      <c r="AV767" s="50">
        <f>IFERROR(VLOOKUP(TEXT($A767,"000000"),[7]Página1!$A$8:$R$814,18,FALSE),0)</f>
        <v>0</v>
      </c>
      <c r="AW767" s="50"/>
      <c r="AX767" s="51" t="e">
        <f t="shared" si="176"/>
        <v>#REF!</v>
      </c>
      <c r="AY767" s="51" t="e">
        <f t="shared" si="177"/>
        <v>#REF!</v>
      </c>
      <c r="AZ767" s="51" t="e">
        <f t="shared" si="178"/>
        <v>#REF!</v>
      </c>
      <c r="BA767" s="51" t="e">
        <f t="shared" si="179"/>
        <v>#REF!</v>
      </c>
      <c r="BB767" s="51">
        <f t="shared" si="180"/>
        <v>0</v>
      </c>
      <c r="BC767" s="51" t="e">
        <f t="shared" si="181"/>
        <v>#REF!</v>
      </c>
      <c r="BD767" s="51">
        <f t="shared" si="182"/>
        <v>0</v>
      </c>
      <c r="BE767" s="51">
        <f>IFERROR(VLOOKUP(A767,salario!A$2:P$91,11,FALSE),0)</f>
        <v>0</v>
      </c>
      <c r="BF767" s="51">
        <f>SUMIFS(topmanager!$D:$D,topmanager!$C:$C,rs_nova!$A767,topmanager!$A:$A,rs_nova!BF$2)</f>
        <v>0</v>
      </c>
      <c r="BG767" s="51">
        <f>SUMIFS(topmanager!$D:$D,topmanager!$C:$C,rs_nova!$A767,topmanager!$A:$A,rs_nova!BG$2)</f>
        <v>0</v>
      </c>
      <c r="BH767" s="51">
        <f>SUMIFS(topmanager!$D:$D,topmanager!$C:$C,rs_nova!$A767,topmanager!$A:$A,rs_nova!BH$2)</f>
        <v>0</v>
      </c>
      <c r="BI767" s="51">
        <f>SUMIFS(topmanager!$D:$D,topmanager!$C:$C,rs_nova!$A767,topmanager!$A:$A,rs_nova!BI$2)</f>
        <v>0</v>
      </c>
      <c r="BJ767" s="51">
        <f>SUMIFS(topmanager!$D:$D,topmanager!$C:$C,rs_nova!$A767,topmanager!$A:$A,rs_nova!BJ$2)+SUMIFS(topmanager!$D:$D,topmanager!$C:$C,rs_nova!$A767,topmanager!$A:$A,rs_nova!BJ$2+1)</f>
        <v>0</v>
      </c>
      <c r="BK767" s="51">
        <f>IFERROR(VLOOKUP(A767,[8]ferias!$C$4:$G$100,5,FALSE),0)</f>
        <v>0</v>
      </c>
      <c r="BL767" s="51">
        <f>SUMIFS(topmanager!$D:$D,topmanager!$C:$C,rs_nova!$A767,topmanager!$A:$A,rs_nova!BL$2)</f>
        <v>0</v>
      </c>
      <c r="BM767" s="51">
        <f>SUMIFS(topmanager!$D:$D,topmanager!$C:$C,rs_nova!$A767,topmanager!$A:$A,rs_nova!BM$2)+SUMIFS(topmanager!$D:$D,topmanager!$C:$C,rs_nova!$A771,topmanager!$A:$A,151)</f>
        <v>0</v>
      </c>
      <c r="BN767" s="51">
        <f t="shared" si="183"/>
        <v>0</v>
      </c>
    </row>
    <row r="768" spans="1:66">
      <c r="A768" s="47" t="e">
        <f>total!#REF!</f>
        <v>#REF!</v>
      </c>
      <c r="B768" s="47">
        <f t="shared" si="170"/>
        <v>0</v>
      </c>
      <c r="C768" s="48" t="e">
        <f>total!#REF!</f>
        <v>#REF!</v>
      </c>
      <c r="D768" s="49" t="str">
        <f>IFERROR(VLOOKUP(A768,salario!A$3:J$32,10,FALSE),"")</f>
        <v/>
      </c>
      <c r="E768" s="49" t="str">
        <f>IFERROR(IF(VLOOKUP(A768,salario!A$3:O$32,15,FALSE)="","",VLOOKUP(A768,salario!A$3:O$32,15,FALSE)),"")</f>
        <v/>
      </c>
      <c r="F768" s="47" t="str">
        <f>IFERROR(VLOOKUP(A768,[5]base_pessoal!$B$2:$P$1504,13,FALSE),"")</f>
        <v/>
      </c>
      <c r="G768" s="50">
        <f>IFERROR(VLOOKUP(A768,salario!A$2:P$91,11,FALSE),0)*B768/30</f>
        <v>0</v>
      </c>
      <c r="H768" s="50">
        <f>SUMIFS(topmanager!$D:$D,topmanager!$C:$C,rs_nova!$A768,topmanager!$A:$A,rs_nova!H$2)+SUMIFS(topmanager!$D:$D,topmanager!$C:$C,rs_nova!$A768,topmanager!$A:$A,63)</f>
        <v>0</v>
      </c>
      <c r="I768" s="50">
        <f>-SUMIFS(topmanager!$D:$D,topmanager!$C:$C,rs_nova!$A768,topmanager!$A:$A,rs_nova!I$2)</f>
        <v>0</v>
      </c>
      <c r="J768" s="50">
        <f>SUMIFS(topmanager!$D:$D,topmanager!$C:$C,rs_nova!$A768,topmanager!$A:$A,rs_nova!J$2)</f>
        <v>0</v>
      </c>
      <c r="K768" s="50">
        <f>SUMIFS(topmanager!$D:$D,topmanager!$C:$C,rs_nova!$A768,topmanager!$A:$A,rs_nova!K$2)+SUMIFS(topmanager!$D:$D,topmanager!$C:$C,rs_nova!$A768,topmanager!$A:$A,911)</f>
        <v>0</v>
      </c>
      <c r="L768" s="50">
        <f>SUMIFS(topmanager!$D:$D,topmanager!$C:$C,rs_nova!$A768,topmanager!$A:$A,rs_nova!L$2)</f>
        <v>0</v>
      </c>
      <c r="M768" s="50">
        <f>SUMIFS(topmanager!$D:$D,topmanager!$C:$C,rs_nova!$A768,topmanager!$A:$A,rs_nova!M$2)+SUMIFS(topmanager!$D:$D,topmanager!$C:$C,rs_nova!$A768,topmanager!$A:$A,908)+SUMIFS(topmanager!$D:$D,topmanager!$C:$C,rs_nova!$A768,topmanager!$A:$A,550)</f>
        <v>0</v>
      </c>
      <c r="N768" s="50">
        <f>SUMIFS(topmanager!$D:$D,topmanager!$C:$C,rs_nova!$A768,topmanager!$A:$A,rs_nova!N$2)</f>
        <v>0</v>
      </c>
      <c r="O768" s="51">
        <f t="shared" si="171"/>
        <v>0</v>
      </c>
      <c r="P768" s="50">
        <f>IFERROR(VLOOKUP($A768,total!$B$4:$AW$437,27,0),0)</f>
        <v>0</v>
      </c>
      <c r="Q768" s="50">
        <f>IFERROR(VLOOKUP($A768,total!$B$4:$AW$437,21,0),0)</f>
        <v>0</v>
      </c>
      <c r="R768" s="50">
        <f>IFERROR(VLOOKUP($A768,total!$B$4:$AW$437,25,0),0)+IFERROR(VLOOKUP($A768,total!$B$4:$AW$437,36,0),0)</f>
        <v>0</v>
      </c>
      <c r="S768" s="50">
        <f>IFERROR(VLOOKUP(A768,gympass!$A$2:$F$148,6,0),0)</f>
        <v>0</v>
      </c>
      <c r="T768" s="50">
        <f>IFERROR(VLOOKUP($A768,total!$B$4:$AW$437,42,0),0)</f>
        <v>0</v>
      </c>
      <c r="U768" s="50">
        <f>IFERROR(VLOOKUP($A768,total!$B$4:$AW$437,32,0),0)</f>
        <v>0</v>
      </c>
      <c r="V768" s="50">
        <f>IFERROR(VLOOKUP($A768,total!$B$4:$AW$437,28,0),0)</f>
        <v>0</v>
      </c>
      <c r="W768" s="50">
        <f>IFERROR(VLOOKUP($A768,total!$B$4:$AX$437,49,0),0)</f>
        <v>0</v>
      </c>
      <c r="X768" s="50"/>
      <c r="Y768" s="50">
        <f>IFERROR(VLOOKUP(A768,#REF!,4,0),0)</f>
        <v>0</v>
      </c>
      <c r="Z768" s="50">
        <f>IFERROR(VLOOKUP(B768,#REF!,8,0),0)</f>
        <v>0</v>
      </c>
      <c r="AA768" s="50">
        <f>IFERROR(VLOOKUP($A768,total!$B$4:$AW$437,45,0),0)</f>
        <v>0</v>
      </c>
      <c r="AB768" s="50">
        <f>IFERROR(VLOOKUP($A768,total!$B$4:$AW$437,48,0),0)</f>
        <v>0</v>
      </c>
      <c r="AC768" s="50">
        <f>IFERROR(VLOOKUP($A768,total!$B$4:$AB$437,19,0),0)</f>
        <v>0</v>
      </c>
      <c r="AD768" s="50">
        <f>IFERROR(VLOOKUP($A768,total!$B$4:$AB$437,10,0),0)</f>
        <v>0</v>
      </c>
      <c r="AE768" s="50">
        <f>IFERROR(VLOOKUP($A768,total!$B$4:$AB$437,13,0),0)-SUMIFS(topmanager!$D:$D,topmanager!$C:$C,rs_nova!$A772,topmanager!$A:$A,856)</f>
        <v>0</v>
      </c>
      <c r="AF768" s="50">
        <f>IFERROR(VLOOKUP($A768,total!$B$4:$AB$437,16,0),0)</f>
        <v>0</v>
      </c>
      <c r="AG768" s="50">
        <f>IFERROR(VLOOKUP($A768,total!$B$4:$AB$437,7,0),0)</f>
        <v>0</v>
      </c>
      <c r="AH768" s="50">
        <f>IFERROR(VLOOKUP($A768,total!$B$4:$AD$437,29,0),0)</f>
        <v>0</v>
      </c>
      <c r="AI768" s="50">
        <f>IFERROR(VLOOKUP(A768,total!$B$4:$AN$437,39,0),0)</f>
        <v>0</v>
      </c>
      <c r="AJ768" s="51">
        <f t="shared" si="172"/>
        <v>0</v>
      </c>
      <c r="AK768" s="50">
        <f t="shared" si="173"/>
        <v>0</v>
      </c>
      <c r="AL768" s="50">
        <f t="shared" si="174"/>
        <v>0</v>
      </c>
      <c r="AM768" s="50">
        <f t="shared" si="175"/>
        <v>0</v>
      </c>
      <c r="AN768" s="50" t="e">
        <f t="shared" si="184"/>
        <v>#REF!</v>
      </c>
      <c r="AO768" s="50" t="e">
        <f t="shared" si="184"/>
        <v>#REF!</v>
      </c>
      <c r="AP768" s="50" t="e">
        <f t="shared" si="184"/>
        <v>#REF!</v>
      </c>
      <c r="AQ768" s="50">
        <f>IFERROR(VLOOKUP(TEXT($A768,"000000"),[6]Página1!$A$8:$S$801,13,FALSE),0)</f>
        <v>0</v>
      </c>
      <c r="AR768" s="50">
        <f>IFERROR(VLOOKUP(TEXT($A768,"000000"),[6]Página1!$A$8:$S$801,16,FALSE),0)</f>
        <v>0</v>
      </c>
      <c r="AS768" s="50">
        <f>IFERROR(VLOOKUP(TEXT($A768,"000000"),[6]Página1!$A$8:$S$801,19,FALSE),0)</f>
        <v>0</v>
      </c>
      <c r="AT768" s="50">
        <f>IFERROR(VLOOKUP(TEXT($A768,"000000"),[7]Página1!$A$8:$R$814,12,FALSE),0)</f>
        <v>0</v>
      </c>
      <c r="AU768" s="50">
        <f>IFERROR(VLOOKUP(TEXT($A768,"000000"),[7]Página1!$A$8:$R$814,15,FALSE),0)</f>
        <v>0</v>
      </c>
      <c r="AV768" s="50">
        <f>IFERROR(VLOOKUP(TEXT($A768,"000000"),[7]Página1!$A$8:$R$814,18,FALSE),0)</f>
        <v>0</v>
      </c>
      <c r="AW768" s="50"/>
      <c r="AX768" s="51" t="e">
        <f t="shared" si="176"/>
        <v>#REF!</v>
      </c>
      <c r="AY768" s="51" t="e">
        <f t="shared" si="177"/>
        <v>#REF!</v>
      </c>
      <c r="AZ768" s="51" t="e">
        <f t="shared" si="178"/>
        <v>#REF!</v>
      </c>
      <c r="BA768" s="51" t="e">
        <f t="shared" si="179"/>
        <v>#REF!</v>
      </c>
      <c r="BB768" s="51">
        <f t="shared" si="180"/>
        <v>0</v>
      </c>
      <c r="BC768" s="51" t="e">
        <f t="shared" si="181"/>
        <v>#REF!</v>
      </c>
      <c r="BD768" s="51">
        <f t="shared" si="182"/>
        <v>0</v>
      </c>
      <c r="BE768" s="51">
        <f>IFERROR(VLOOKUP(A768,salario!A$2:P$91,11,FALSE),0)</f>
        <v>0</v>
      </c>
      <c r="BF768" s="51">
        <f>SUMIFS(topmanager!$D:$D,topmanager!$C:$C,rs_nova!$A768,topmanager!$A:$A,rs_nova!BF$2)</f>
        <v>0</v>
      </c>
      <c r="BG768" s="51">
        <f>SUMIFS(topmanager!$D:$D,topmanager!$C:$C,rs_nova!$A768,topmanager!$A:$A,rs_nova!BG$2)</f>
        <v>0</v>
      </c>
      <c r="BH768" s="51">
        <f>SUMIFS(topmanager!$D:$D,topmanager!$C:$C,rs_nova!$A768,topmanager!$A:$A,rs_nova!BH$2)</f>
        <v>0</v>
      </c>
      <c r="BI768" s="51">
        <f>SUMIFS(topmanager!$D:$D,topmanager!$C:$C,rs_nova!$A768,topmanager!$A:$A,rs_nova!BI$2)</f>
        <v>0</v>
      </c>
      <c r="BJ768" s="51">
        <f>SUMIFS(topmanager!$D:$D,topmanager!$C:$C,rs_nova!$A768,topmanager!$A:$A,rs_nova!BJ$2)+SUMIFS(topmanager!$D:$D,topmanager!$C:$C,rs_nova!$A768,topmanager!$A:$A,rs_nova!BJ$2+1)</f>
        <v>0</v>
      </c>
      <c r="BK768" s="51">
        <f>IFERROR(VLOOKUP(A768,[8]ferias!$C$4:$G$100,5,FALSE),0)</f>
        <v>0</v>
      </c>
      <c r="BL768" s="51">
        <f>SUMIFS(topmanager!$D:$D,topmanager!$C:$C,rs_nova!$A768,topmanager!$A:$A,rs_nova!BL$2)</f>
        <v>0</v>
      </c>
      <c r="BM768" s="51">
        <f>SUMIFS(topmanager!$D:$D,topmanager!$C:$C,rs_nova!$A768,topmanager!$A:$A,rs_nova!BM$2)+SUMIFS(topmanager!$D:$D,topmanager!$C:$C,rs_nova!$A772,topmanager!$A:$A,151)</f>
        <v>0</v>
      </c>
      <c r="BN768" s="51">
        <f t="shared" si="183"/>
        <v>0</v>
      </c>
    </row>
    <row r="769" spans="1:66">
      <c r="A769" s="47" t="e">
        <f>total!#REF!</f>
        <v>#REF!</v>
      </c>
      <c r="B769" s="47">
        <f t="shared" si="170"/>
        <v>0</v>
      </c>
      <c r="C769" s="48" t="e">
        <f>total!#REF!</f>
        <v>#REF!</v>
      </c>
      <c r="D769" s="49" t="str">
        <f>IFERROR(VLOOKUP(A769,salario!A$3:J$32,10,FALSE),"")</f>
        <v/>
      </c>
      <c r="E769" s="49" t="str">
        <f>IFERROR(IF(VLOOKUP(A769,salario!A$3:O$32,15,FALSE)="","",VLOOKUP(A769,salario!A$3:O$32,15,FALSE)),"")</f>
        <v/>
      </c>
      <c r="F769" s="47" t="str">
        <f>IFERROR(VLOOKUP(A769,[5]base_pessoal!$B$2:$P$1504,13,FALSE),"")</f>
        <v/>
      </c>
      <c r="G769" s="50">
        <f>IFERROR(VLOOKUP(A769,salario!A$2:P$91,11,FALSE),0)*B769/30</f>
        <v>0</v>
      </c>
      <c r="H769" s="50">
        <f>SUMIFS(topmanager!$D:$D,topmanager!$C:$C,rs_nova!$A769,topmanager!$A:$A,rs_nova!H$2)+SUMIFS(topmanager!$D:$D,topmanager!$C:$C,rs_nova!$A769,topmanager!$A:$A,63)</f>
        <v>0</v>
      </c>
      <c r="I769" s="50">
        <f>-SUMIFS(topmanager!$D:$D,topmanager!$C:$C,rs_nova!$A769,topmanager!$A:$A,rs_nova!I$2)</f>
        <v>0</v>
      </c>
      <c r="J769" s="50">
        <f>SUMIFS(topmanager!$D:$D,topmanager!$C:$C,rs_nova!$A769,topmanager!$A:$A,rs_nova!J$2)</f>
        <v>0</v>
      </c>
      <c r="K769" s="50">
        <f>SUMIFS(topmanager!$D:$D,topmanager!$C:$C,rs_nova!$A769,topmanager!$A:$A,rs_nova!K$2)+SUMIFS(topmanager!$D:$D,topmanager!$C:$C,rs_nova!$A769,topmanager!$A:$A,911)</f>
        <v>0</v>
      </c>
      <c r="L769" s="50">
        <f>SUMIFS(topmanager!$D:$D,topmanager!$C:$C,rs_nova!$A769,topmanager!$A:$A,rs_nova!L$2)</f>
        <v>0</v>
      </c>
      <c r="M769" s="50">
        <f>SUMIFS(topmanager!$D:$D,topmanager!$C:$C,rs_nova!$A769,topmanager!$A:$A,rs_nova!M$2)+SUMIFS(topmanager!$D:$D,topmanager!$C:$C,rs_nova!$A769,topmanager!$A:$A,908)+SUMIFS(topmanager!$D:$D,topmanager!$C:$C,rs_nova!$A769,topmanager!$A:$A,550)</f>
        <v>0</v>
      </c>
      <c r="N769" s="50">
        <f>SUMIFS(topmanager!$D:$D,topmanager!$C:$C,rs_nova!$A769,topmanager!$A:$A,rs_nova!N$2)</f>
        <v>0</v>
      </c>
      <c r="O769" s="51">
        <f t="shared" si="171"/>
        <v>0</v>
      </c>
      <c r="P769" s="50">
        <f>IFERROR(VLOOKUP($A769,total!$B$4:$AW$437,27,0),0)</f>
        <v>0</v>
      </c>
      <c r="Q769" s="50">
        <f>IFERROR(VLOOKUP($A769,total!$B$4:$AW$437,21,0),0)</f>
        <v>0</v>
      </c>
      <c r="R769" s="50">
        <f>IFERROR(VLOOKUP($A769,total!$B$4:$AW$437,25,0),0)+IFERROR(VLOOKUP($A769,total!$B$4:$AW$437,36,0),0)</f>
        <v>0</v>
      </c>
      <c r="S769" s="50">
        <f>IFERROR(VLOOKUP(A769,gympass!$A$2:$F$148,6,0),0)</f>
        <v>0</v>
      </c>
      <c r="T769" s="50">
        <f>IFERROR(VLOOKUP($A769,total!$B$4:$AW$437,42,0),0)</f>
        <v>0</v>
      </c>
      <c r="U769" s="50">
        <f>IFERROR(VLOOKUP($A769,total!$B$4:$AW$437,32,0),0)</f>
        <v>0</v>
      </c>
      <c r="V769" s="50">
        <f>IFERROR(VLOOKUP($A769,total!$B$4:$AW$437,28,0),0)</f>
        <v>0</v>
      </c>
      <c r="W769" s="50">
        <f>IFERROR(VLOOKUP($A769,total!$B$4:$AX$437,49,0),0)</f>
        <v>0</v>
      </c>
      <c r="X769" s="50"/>
      <c r="Y769" s="50">
        <f>IFERROR(VLOOKUP(A769,#REF!,4,0),0)</f>
        <v>0</v>
      </c>
      <c r="Z769" s="50">
        <f>IFERROR(VLOOKUP(B769,#REF!,8,0),0)</f>
        <v>0</v>
      </c>
      <c r="AA769" s="50">
        <f>IFERROR(VLOOKUP($A769,total!$B$4:$AW$437,45,0),0)</f>
        <v>0</v>
      </c>
      <c r="AB769" s="50">
        <f>IFERROR(VLOOKUP($A769,total!$B$4:$AW$437,48,0),0)</f>
        <v>0</v>
      </c>
      <c r="AC769" s="50">
        <f>IFERROR(VLOOKUP($A769,total!$B$4:$AB$437,19,0),0)</f>
        <v>0</v>
      </c>
      <c r="AD769" s="50">
        <f>IFERROR(VLOOKUP($A769,total!$B$4:$AB$437,10,0),0)</f>
        <v>0</v>
      </c>
      <c r="AE769" s="50">
        <f>IFERROR(VLOOKUP($A769,total!$B$4:$AB$437,13,0),0)-SUMIFS(topmanager!$D:$D,topmanager!$C:$C,rs_nova!$A773,topmanager!$A:$A,856)</f>
        <v>0</v>
      </c>
      <c r="AF769" s="50">
        <f>IFERROR(VLOOKUP($A769,total!$B$4:$AB$437,16,0),0)</f>
        <v>0</v>
      </c>
      <c r="AG769" s="50">
        <f>IFERROR(VLOOKUP($A769,total!$B$4:$AB$437,7,0),0)</f>
        <v>0</v>
      </c>
      <c r="AH769" s="50">
        <f>IFERROR(VLOOKUP($A769,total!$B$4:$AD$437,29,0),0)</f>
        <v>0</v>
      </c>
      <c r="AI769" s="50">
        <f>IFERROR(VLOOKUP(A769,total!$B$4:$AN$437,39,0),0)</f>
        <v>0</v>
      </c>
      <c r="AJ769" s="51">
        <f t="shared" si="172"/>
        <v>0</v>
      </c>
      <c r="AK769" s="50">
        <f t="shared" si="173"/>
        <v>0</v>
      </c>
      <c r="AL769" s="50">
        <f t="shared" si="174"/>
        <v>0</v>
      </c>
      <c r="AM769" s="50">
        <f t="shared" si="175"/>
        <v>0</v>
      </c>
      <c r="AN769" s="50" t="e">
        <f t="shared" si="184"/>
        <v>#REF!</v>
      </c>
      <c r="AO769" s="50" t="e">
        <f t="shared" si="184"/>
        <v>#REF!</v>
      </c>
      <c r="AP769" s="50" t="e">
        <f t="shared" si="184"/>
        <v>#REF!</v>
      </c>
      <c r="AQ769" s="50">
        <f>IFERROR(VLOOKUP(TEXT($A769,"000000"),[6]Página1!$A$8:$S$801,13,FALSE),0)</f>
        <v>0</v>
      </c>
      <c r="AR769" s="50">
        <f>IFERROR(VLOOKUP(TEXT($A769,"000000"),[6]Página1!$A$8:$S$801,16,FALSE),0)</f>
        <v>0</v>
      </c>
      <c r="AS769" s="50">
        <f>IFERROR(VLOOKUP(TEXT($A769,"000000"),[6]Página1!$A$8:$S$801,19,FALSE),0)</f>
        <v>0</v>
      </c>
      <c r="AT769" s="50">
        <f>IFERROR(VLOOKUP(TEXT($A769,"000000"),[7]Página1!$A$8:$R$814,12,FALSE),0)</f>
        <v>0</v>
      </c>
      <c r="AU769" s="50">
        <f>IFERROR(VLOOKUP(TEXT($A769,"000000"),[7]Página1!$A$8:$R$814,15,FALSE),0)</f>
        <v>0</v>
      </c>
      <c r="AV769" s="50">
        <f>IFERROR(VLOOKUP(TEXT($A769,"000000"),[7]Página1!$A$8:$R$814,18,FALSE),0)</f>
        <v>0</v>
      </c>
      <c r="AW769" s="50"/>
      <c r="AX769" s="51" t="e">
        <f t="shared" si="176"/>
        <v>#REF!</v>
      </c>
      <c r="AY769" s="51" t="e">
        <f t="shared" si="177"/>
        <v>#REF!</v>
      </c>
      <c r="AZ769" s="51" t="e">
        <f t="shared" si="178"/>
        <v>#REF!</v>
      </c>
      <c r="BA769" s="51" t="e">
        <f t="shared" si="179"/>
        <v>#REF!</v>
      </c>
      <c r="BB769" s="51">
        <f t="shared" si="180"/>
        <v>0</v>
      </c>
      <c r="BC769" s="51" t="e">
        <f t="shared" si="181"/>
        <v>#REF!</v>
      </c>
      <c r="BD769" s="51">
        <f t="shared" si="182"/>
        <v>0</v>
      </c>
      <c r="BE769" s="51">
        <f>IFERROR(VLOOKUP(A769,salario!A$2:P$91,11,FALSE),0)</f>
        <v>0</v>
      </c>
      <c r="BF769" s="51">
        <f>SUMIFS(topmanager!$D:$D,topmanager!$C:$C,rs_nova!$A769,topmanager!$A:$A,rs_nova!BF$2)</f>
        <v>0</v>
      </c>
      <c r="BG769" s="51">
        <f>SUMIFS(topmanager!$D:$D,topmanager!$C:$C,rs_nova!$A769,topmanager!$A:$A,rs_nova!BG$2)</f>
        <v>0</v>
      </c>
      <c r="BH769" s="51">
        <f>SUMIFS(topmanager!$D:$D,topmanager!$C:$C,rs_nova!$A769,topmanager!$A:$A,rs_nova!BH$2)</f>
        <v>0</v>
      </c>
      <c r="BI769" s="51">
        <f>SUMIFS(topmanager!$D:$D,topmanager!$C:$C,rs_nova!$A769,topmanager!$A:$A,rs_nova!BI$2)</f>
        <v>0</v>
      </c>
      <c r="BJ769" s="51">
        <f>SUMIFS(topmanager!$D:$D,topmanager!$C:$C,rs_nova!$A769,topmanager!$A:$A,rs_nova!BJ$2)+SUMIFS(topmanager!$D:$D,topmanager!$C:$C,rs_nova!$A769,topmanager!$A:$A,rs_nova!BJ$2+1)</f>
        <v>0</v>
      </c>
      <c r="BK769" s="51">
        <f>IFERROR(VLOOKUP(A769,[8]ferias!$C$4:$G$100,5,FALSE),0)</f>
        <v>0</v>
      </c>
      <c r="BL769" s="51">
        <f>SUMIFS(topmanager!$D:$D,topmanager!$C:$C,rs_nova!$A769,topmanager!$A:$A,rs_nova!BL$2)</f>
        <v>0</v>
      </c>
      <c r="BM769" s="51">
        <f>SUMIFS(topmanager!$D:$D,topmanager!$C:$C,rs_nova!$A769,topmanager!$A:$A,rs_nova!BM$2)+SUMIFS(topmanager!$D:$D,topmanager!$C:$C,rs_nova!$A773,topmanager!$A:$A,151)</f>
        <v>0</v>
      </c>
      <c r="BN769" s="51">
        <f t="shared" si="183"/>
        <v>0</v>
      </c>
    </row>
    <row r="770" spans="1:66">
      <c r="A770" s="47" t="e">
        <f>total!#REF!</f>
        <v>#REF!</v>
      </c>
      <c r="B770" s="47">
        <f t="shared" si="170"/>
        <v>0</v>
      </c>
      <c r="C770" s="48" t="e">
        <f>total!#REF!</f>
        <v>#REF!</v>
      </c>
      <c r="D770" s="49" t="str">
        <f>IFERROR(VLOOKUP(A770,salario!A$3:J$32,10,FALSE),"")</f>
        <v/>
      </c>
      <c r="E770" s="49" t="str">
        <f>IFERROR(IF(VLOOKUP(A770,salario!A$3:O$32,15,FALSE)="","",VLOOKUP(A770,salario!A$3:O$32,15,FALSE)),"")</f>
        <v/>
      </c>
      <c r="F770" s="47" t="str">
        <f>IFERROR(VLOOKUP(A770,[5]base_pessoal!$B$2:$P$1504,13,FALSE),"")</f>
        <v/>
      </c>
      <c r="G770" s="50">
        <f>IFERROR(VLOOKUP(A770,salario!A$2:P$91,11,FALSE),0)*B770/30</f>
        <v>0</v>
      </c>
      <c r="H770" s="50">
        <f>SUMIFS(topmanager!$D:$D,topmanager!$C:$C,rs_nova!$A770,topmanager!$A:$A,rs_nova!H$2)+SUMIFS(topmanager!$D:$D,topmanager!$C:$C,rs_nova!$A770,topmanager!$A:$A,63)</f>
        <v>0</v>
      </c>
      <c r="I770" s="50">
        <f>-SUMIFS(topmanager!$D:$D,topmanager!$C:$C,rs_nova!$A770,topmanager!$A:$A,rs_nova!I$2)</f>
        <v>0</v>
      </c>
      <c r="J770" s="50">
        <f>SUMIFS(topmanager!$D:$D,topmanager!$C:$C,rs_nova!$A770,topmanager!$A:$A,rs_nova!J$2)</f>
        <v>0</v>
      </c>
      <c r="K770" s="50">
        <f>SUMIFS(topmanager!$D:$D,topmanager!$C:$C,rs_nova!$A770,topmanager!$A:$A,rs_nova!K$2)+SUMIFS(topmanager!$D:$D,topmanager!$C:$C,rs_nova!$A770,topmanager!$A:$A,911)</f>
        <v>0</v>
      </c>
      <c r="L770" s="50">
        <f>SUMIFS(topmanager!$D:$D,topmanager!$C:$C,rs_nova!$A770,topmanager!$A:$A,rs_nova!L$2)</f>
        <v>0</v>
      </c>
      <c r="M770" s="50">
        <f>SUMIFS(topmanager!$D:$D,topmanager!$C:$C,rs_nova!$A770,topmanager!$A:$A,rs_nova!M$2)+SUMIFS(topmanager!$D:$D,topmanager!$C:$C,rs_nova!$A770,topmanager!$A:$A,908)+SUMIFS(topmanager!$D:$D,topmanager!$C:$C,rs_nova!$A770,topmanager!$A:$A,550)</f>
        <v>0</v>
      </c>
      <c r="N770" s="50">
        <f>SUMIFS(topmanager!$D:$D,topmanager!$C:$C,rs_nova!$A770,topmanager!$A:$A,rs_nova!N$2)</f>
        <v>0</v>
      </c>
      <c r="O770" s="51">
        <f t="shared" si="171"/>
        <v>0</v>
      </c>
      <c r="P770" s="50">
        <f>IFERROR(VLOOKUP($A770,total!$B$4:$AW$437,27,0),0)</f>
        <v>0</v>
      </c>
      <c r="Q770" s="50">
        <f>IFERROR(VLOOKUP($A770,total!$B$4:$AW$437,21,0),0)</f>
        <v>0</v>
      </c>
      <c r="R770" s="50">
        <f>IFERROR(VLOOKUP($A770,total!$B$4:$AW$437,25,0),0)+IFERROR(VLOOKUP($A770,total!$B$4:$AW$437,36,0),0)</f>
        <v>0</v>
      </c>
      <c r="S770" s="50">
        <f>IFERROR(VLOOKUP(A770,gympass!$A$2:$F$148,6,0),0)</f>
        <v>0</v>
      </c>
      <c r="T770" s="50">
        <f>IFERROR(VLOOKUP($A770,total!$B$4:$AW$437,42,0),0)</f>
        <v>0</v>
      </c>
      <c r="U770" s="50">
        <f>IFERROR(VLOOKUP($A770,total!$B$4:$AW$437,32,0),0)</f>
        <v>0</v>
      </c>
      <c r="V770" s="50">
        <f>IFERROR(VLOOKUP($A770,total!$B$4:$AW$437,28,0),0)</f>
        <v>0</v>
      </c>
      <c r="W770" s="50">
        <f>IFERROR(VLOOKUP($A770,total!$B$4:$AX$437,49,0),0)</f>
        <v>0</v>
      </c>
      <c r="X770" s="50"/>
      <c r="Y770" s="50">
        <f>IFERROR(VLOOKUP(A770,#REF!,4,0),0)</f>
        <v>0</v>
      </c>
      <c r="Z770" s="50">
        <f>IFERROR(VLOOKUP(B770,#REF!,8,0),0)</f>
        <v>0</v>
      </c>
      <c r="AA770" s="50">
        <f>IFERROR(VLOOKUP($A770,total!$B$4:$AW$437,45,0),0)</f>
        <v>0</v>
      </c>
      <c r="AB770" s="50">
        <f>IFERROR(VLOOKUP($A770,total!$B$4:$AW$437,48,0),0)</f>
        <v>0</v>
      </c>
      <c r="AC770" s="50">
        <f>IFERROR(VLOOKUP($A770,total!$B$4:$AB$437,19,0),0)</f>
        <v>0</v>
      </c>
      <c r="AD770" s="50">
        <f>IFERROR(VLOOKUP($A770,total!$B$4:$AB$437,10,0),0)</f>
        <v>0</v>
      </c>
      <c r="AE770" s="50">
        <f>IFERROR(VLOOKUP($A770,total!$B$4:$AB$437,13,0),0)-SUMIFS(topmanager!$D:$D,topmanager!$C:$C,rs_nova!$A774,topmanager!$A:$A,856)</f>
        <v>0</v>
      </c>
      <c r="AF770" s="50">
        <f>IFERROR(VLOOKUP($A770,total!$B$4:$AB$437,16,0),0)</f>
        <v>0</v>
      </c>
      <c r="AG770" s="50">
        <f>IFERROR(VLOOKUP($A770,total!$B$4:$AB$437,7,0),0)</f>
        <v>0</v>
      </c>
      <c r="AH770" s="50">
        <f>IFERROR(VLOOKUP($A770,total!$B$4:$AD$437,29,0),0)</f>
        <v>0</v>
      </c>
      <c r="AI770" s="50">
        <f>IFERROR(VLOOKUP(A770,total!$B$4:$AN$437,39,0),0)</f>
        <v>0</v>
      </c>
      <c r="AJ770" s="51">
        <f t="shared" si="172"/>
        <v>0</v>
      </c>
      <c r="AK770" s="50">
        <f t="shared" si="173"/>
        <v>0</v>
      </c>
      <c r="AL770" s="50">
        <f t="shared" si="174"/>
        <v>0</v>
      </c>
      <c r="AM770" s="50">
        <f t="shared" si="175"/>
        <v>0</v>
      </c>
      <c r="AN770" s="50" t="e">
        <f t="shared" si="184"/>
        <v>#REF!</v>
      </c>
      <c r="AO770" s="50" t="e">
        <f t="shared" si="184"/>
        <v>#REF!</v>
      </c>
      <c r="AP770" s="50" t="e">
        <f t="shared" si="184"/>
        <v>#REF!</v>
      </c>
      <c r="AQ770" s="50">
        <f>IFERROR(VLOOKUP(TEXT($A770,"000000"),[6]Página1!$A$8:$S$801,13,FALSE),0)</f>
        <v>0</v>
      </c>
      <c r="AR770" s="50">
        <f>IFERROR(VLOOKUP(TEXT($A770,"000000"),[6]Página1!$A$8:$S$801,16,FALSE),0)</f>
        <v>0</v>
      </c>
      <c r="AS770" s="50">
        <f>IFERROR(VLOOKUP(TEXT($A770,"000000"),[6]Página1!$A$8:$S$801,19,FALSE),0)</f>
        <v>0</v>
      </c>
      <c r="AT770" s="50">
        <f>IFERROR(VLOOKUP(TEXT($A770,"000000"),[7]Página1!$A$8:$R$814,12,FALSE),0)</f>
        <v>0</v>
      </c>
      <c r="AU770" s="50">
        <f>IFERROR(VLOOKUP(TEXT($A770,"000000"),[7]Página1!$A$8:$R$814,15,FALSE),0)</f>
        <v>0</v>
      </c>
      <c r="AV770" s="50">
        <f>IFERROR(VLOOKUP(TEXT($A770,"000000"),[7]Página1!$A$8:$R$814,18,FALSE),0)</f>
        <v>0</v>
      </c>
      <c r="AW770" s="50"/>
      <c r="AX770" s="51" t="e">
        <f t="shared" si="176"/>
        <v>#REF!</v>
      </c>
      <c r="AY770" s="51" t="e">
        <f t="shared" si="177"/>
        <v>#REF!</v>
      </c>
      <c r="AZ770" s="51" t="e">
        <f t="shared" si="178"/>
        <v>#REF!</v>
      </c>
      <c r="BA770" s="51" t="e">
        <f t="shared" si="179"/>
        <v>#REF!</v>
      </c>
      <c r="BB770" s="51">
        <f t="shared" si="180"/>
        <v>0</v>
      </c>
      <c r="BC770" s="51" t="e">
        <f t="shared" si="181"/>
        <v>#REF!</v>
      </c>
      <c r="BD770" s="51">
        <f t="shared" si="182"/>
        <v>0</v>
      </c>
      <c r="BE770" s="51">
        <f>IFERROR(VLOOKUP(A770,salario!A$2:P$91,11,FALSE),0)</f>
        <v>0</v>
      </c>
      <c r="BF770" s="51">
        <f>SUMIFS(topmanager!$D:$D,topmanager!$C:$C,rs_nova!$A770,topmanager!$A:$A,rs_nova!BF$2)</f>
        <v>0</v>
      </c>
      <c r="BG770" s="51">
        <f>SUMIFS(topmanager!$D:$D,topmanager!$C:$C,rs_nova!$A770,topmanager!$A:$A,rs_nova!BG$2)</f>
        <v>0</v>
      </c>
      <c r="BH770" s="51">
        <f>SUMIFS(topmanager!$D:$D,topmanager!$C:$C,rs_nova!$A770,topmanager!$A:$A,rs_nova!BH$2)</f>
        <v>0</v>
      </c>
      <c r="BI770" s="51">
        <f>SUMIFS(topmanager!$D:$D,topmanager!$C:$C,rs_nova!$A770,topmanager!$A:$A,rs_nova!BI$2)</f>
        <v>0</v>
      </c>
      <c r="BJ770" s="51">
        <f>SUMIFS(topmanager!$D:$D,topmanager!$C:$C,rs_nova!$A770,topmanager!$A:$A,rs_nova!BJ$2)+SUMIFS(topmanager!$D:$D,topmanager!$C:$C,rs_nova!$A770,topmanager!$A:$A,rs_nova!BJ$2+1)</f>
        <v>0</v>
      </c>
      <c r="BK770" s="51">
        <f>IFERROR(VLOOKUP(A770,[8]ferias!$C$4:$G$100,5,FALSE),0)</f>
        <v>0</v>
      </c>
      <c r="BL770" s="51">
        <f>SUMIFS(topmanager!$D:$D,topmanager!$C:$C,rs_nova!$A770,topmanager!$A:$A,rs_nova!BL$2)</f>
        <v>0</v>
      </c>
      <c r="BM770" s="51">
        <f>SUMIFS(topmanager!$D:$D,topmanager!$C:$C,rs_nova!$A770,topmanager!$A:$A,rs_nova!BM$2)+SUMIFS(topmanager!$D:$D,topmanager!$C:$C,rs_nova!$A774,topmanager!$A:$A,151)</f>
        <v>0</v>
      </c>
      <c r="BN770" s="51">
        <f t="shared" si="183"/>
        <v>0</v>
      </c>
    </row>
    <row r="771" spans="1:66">
      <c r="A771" s="47" t="e">
        <f>total!#REF!</f>
        <v>#REF!</v>
      </c>
      <c r="B771" s="47">
        <f t="shared" si="170"/>
        <v>0</v>
      </c>
      <c r="C771" s="48" t="e">
        <f>total!#REF!</f>
        <v>#REF!</v>
      </c>
      <c r="D771" s="49" t="str">
        <f>IFERROR(VLOOKUP(A771,salario!A$3:J$32,10,FALSE),"")</f>
        <v/>
      </c>
      <c r="E771" s="49" t="str">
        <f>IFERROR(IF(VLOOKUP(A771,salario!A$3:O$32,15,FALSE)="","",VLOOKUP(A771,salario!A$3:O$32,15,FALSE)),"")</f>
        <v/>
      </c>
      <c r="F771" s="47" t="str">
        <f>IFERROR(VLOOKUP(A771,[5]base_pessoal!$B$2:$P$1504,13,FALSE),"")</f>
        <v/>
      </c>
      <c r="G771" s="50">
        <f>IFERROR(VLOOKUP(A771,salario!A$2:P$91,11,FALSE),0)*B771/30</f>
        <v>0</v>
      </c>
      <c r="H771" s="50">
        <f>SUMIFS(topmanager!$D:$D,topmanager!$C:$C,rs_nova!$A771,topmanager!$A:$A,rs_nova!H$2)+SUMIFS(topmanager!$D:$D,topmanager!$C:$C,rs_nova!$A771,topmanager!$A:$A,63)</f>
        <v>0</v>
      </c>
      <c r="I771" s="50">
        <f>-SUMIFS(topmanager!$D:$D,topmanager!$C:$C,rs_nova!$A771,topmanager!$A:$A,rs_nova!I$2)</f>
        <v>0</v>
      </c>
      <c r="J771" s="50">
        <f>SUMIFS(topmanager!$D:$D,topmanager!$C:$C,rs_nova!$A771,topmanager!$A:$A,rs_nova!J$2)</f>
        <v>0</v>
      </c>
      <c r="K771" s="50">
        <f>SUMIFS(topmanager!$D:$D,topmanager!$C:$C,rs_nova!$A771,topmanager!$A:$A,rs_nova!K$2)+SUMIFS(topmanager!$D:$D,topmanager!$C:$C,rs_nova!$A771,topmanager!$A:$A,911)</f>
        <v>0</v>
      </c>
      <c r="L771" s="50">
        <f>SUMIFS(topmanager!$D:$D,topmanager!$C:$C,rs_nova!$A771,topmanager!$A:$A,rs_nova!L$2)</f>
        <v>0</v>
      </c>
      <c r="M771" s="50">
        <f>SUMIFS(topmanager!$D:$D,topmanager!$C:$C,rs_nova!$A771,topmanager!$A:$A,rs_nova!M$2)+SUMIFS(topmanager!$D:$D,topmanager!$C:$C,rs_nova!$A771,topmanager!$A:$A,908)+SUMIFS(topmanager!$D:$D,topmanager!$C:$C,rs_nova!$A771,topmanager!$A:$A,550)</f>
        <v>0</v>
      </c>
      <c r="N771" s="50">
        <f>SUMIFS(topmanager!$D:$D,topmanager!$C:$C,rs_nova!$A771,topmanager!$A:$A,rs_nova!N$2)</f>
        <v>0</v>
      </c>
      <c r="O771" s="51">
        <f t="shared" si="171"/>
        <v>0</v>
      </c>
      <c r="P771" s="50">
        <f>IFERROR(VLOOKUP($A771,total!$B$4:$AW$437,27,0),0)</f>
        <v>0</v>
      </c>
      <c r="Q771" s="50">
        <f>IFERROR(VLOOKUP($A771,total!$B$4:$AW$437,21,0),0)</f>
        <v>0</v>
      </c>
      <c r="R771" s="50">
        <f>IFERROR(VLOOKUP($A771,total!$B$4:$AW$437,25,0),0)+IFERROR(VLOOKUP($A771,total!$B$4:$AW$437,36,0),0)</f>
        <v>0</v>
      </c>
      <c r="S771" s="50">
        <f>IFERROR(VLOOKUP(A771,gympass!$A$2:$F$148,6,0),0)</f>
        <v>0</v>
      </c>
      <c r="T771" s="50">
        <f>IFERROR(VLOOKUP($A771,total!$B$4:$AW$437,42,0),0)</f>
        <v>0</v>
      </c>
      <c r="U771" s="50">
        <f>IFERROR(VLOOKUP($A771,total!$B$4:$AW$437,32,0),0)</f>
        <v>0</v>
      </c>
      <c r="V771" s="50">
        <f>IFERROR(VLOOKUP($A771,total!$B$4:$AW$437,28,0),0)</f>
        <v>0</v>
      </c>
      <c r="W771" s="50">
        <f>IFERROR(VLOOKUP($A771,total!$B$4:$AX$437,49,0),0)</f>
        <v>0</v>
      </c>
      <c r="X771" s="50"/>
      <c r="Y771" s="50">
        <f>IFERROR(VLOOKUP(A771,#REF!,4,0),0)</f>
        <v>0</v>
      </c>
      <c r="Z771" s="50">
        <f>IFERROR(VLOOKUP(B771,#REF!,8,0),0)</f>
        <v>0</v>
      </c>
      <c r="AA771" s="50">
        <f>IFERROR(VLOOKUP($A771,total!$B$4:$AW$437,45,0),0)</f>
        <v>0</v>
      </c>
      <c r="AB771" s="50">
        <f>IFERROR(VLOOKUP($A771,total!$B$4:$AW$437,48,0),0)</f>
        <v>0</v>
      </c>
      <c r="AC771" s="50">
        <f>IFERROR(VLOOKUP($A771,total!$B$4:$AB$437,19,0),0)</f>
        <v>0</v>
      </c>
      <c r="AD771" s="50">
        <f>IFERROR(VLOOKUP($A771,total!$B$4:$AB$437,10,0),0)</f>
        <v>0</v>
      </c>
      <c r="AE771" s="50">
        <f>IFERROR(VLOOKUP($A771,total!$B$4:$AB$437,13,0),0)-SUMIFS(topmanager!$D:$D,topmanager!$C:$C,rs_nova!$A775,topmanager!$A:$A,856)</f>
        <v>0</v>
      </c>
      <c r="AF771" s="50">
        <f>IFERROR(VLOOKUP($A771,total!$B$4:$AB$437,16,0),0)</f>
        <v>0</v>
      </c>
      <c r="AG771" s="50">
        <f>IFERROR(VLOOKUP($A771,total!$B$4:$AB$437,7,0),0)</f>
        <v>0</v>
      </c>
      <c r="AH771" s="50">
        <f>IFERROR(VLOOKUP($A771,total!$B$4:$AD$437,29,0),0)</f>
        <v>0</v>
      </c>
      <c r="AI771" s="50">
        <f>IFERROR(VLOOKUP(A771,total!$B$4:$AN$437,39,0),0)</f>
        <v>0</v>
      </c>
      <c r="AJ771" s="51">
        <f t="shared" si="172"/>
        <v>0</v>
      </c>
      <c r="AK771" s="50">
        <f t="shared" si="173"/>
        <v>0</v>
      </c>
      <c r="AL771" s="50">
        <f t="shared" si="174"/>
        <v>0</v>
      </c>
      <c r="AM771" s="50">
        <f t="shared" si="175"/>
        <v>0</v>
      </c>
      <c r="AN771" s="50" t="e">
        <f t="shared" si="184"/>
        <v>#REF!</v>
      </c>
      <c r="AO771" s="50" t="e">
        <f t="shared" si="184"/>
        <v>#REF!</v>
      </c>
      <c r="AP771" s="50" t="e">
        <f t="shared" si="184"/>
        <v>#REF!</v>
      </c>
      <c r="AQ771" s="50">
        <f>IFERROR(VLOOKUP(TEXT($A771,"000000"),[6]Página1!$A$8:$S$801,13,FALSE),0)</f>
        <v>0</v>
      </c>
      <c r="AR771" s="50">
        <f>IFERROR(VLOOKUP(TEXT($A771,"000000"),[6]Página1!$A$8:$S$801,16,FALSE),0)</f>
        <v>0</v>
      </c>
      <c r="AS771" s="50">
        <f>IFERROR(VLOOKUP(TEXT($A771,"000000"),[6]Página1!$A$8:$S$801,19,FALSE),0)</f>
        <v>0</v>
      </c>
      <c r="AT771" s="50">
        <f>IFERROR(VLOOKUP(TEXT($A771,"000000"),[7]Página1!$A$8:$R$814,12,FALSE),0)</f>
        <v>0</v>
      </c>
      <c r="AU771" s="50">
        <f>IFERROR(VLOOKUP(TEXT($A771,"000000"),[7]Página1!$A$8:$R$814,15,FALSE),0)</f>
        <v>0</v>
      </c>
      <c r="AV771" s="50">
        <f>IFERROR(VLOOKUP(TEXT($A771,"000000"),[7]Página1!$A$8:$R$814,18,FALSE),0)</f>
        <v>0</v>
      </c>
      <c r="AW771" s="50"/>
      <c r="AX771" s="51" t="e">
        <f t="shared" si="176"/>
        <v>#REF!</v>
      </c>
      <c r="AY771" s="51" t="e">
        <f t="shared" si="177"/>
        <v>#REF!</v>
      </c>
      <c r="AZ771" s="51" t="e">
        <f t="shared" si="178"/>
        <v>#REF!</v>
      </c>
      <c r="BA771" s="51" t="e">
        <f t="shared" si="179"/>
        <v>#REF!</v>
      </c>
      <c r="BB771" s="51">
        <f t="shared" si="180"/>
        <v>0</v>
      </c>
      <c r="BC771" s="51" t="e">
        <f t="shared" si="181"/>
        <v>#REF!</v>
      </c>
      <c r="BD771" s="51">
        <f t="shared" si="182"/>
        <v>0</v>
      </c>
      <c r="BE771" s="51">
        <f>IFERROR(VLOOKUP(A771,salario!A$2:P$91,11,FALSE),0)</f>
        <v>0</v>
      </c>
      <c r="BF771" s="51">
        <f>SUMIFS(topmanager!$D:$D,topmanager!$C:$C,rs_nova!$A771,topmanager!$A:$A,rs_nova!BF$2)</f>
        <v>0</v>
      </c>
      <c r="BG771" s="51">
        <f>SUMIFS(topmanager!$D:$D,topmanager!$C:$C,rs_nova!$A771,topmanager!$A:$A,rs_nova!BG$2)</f>
        <v>0</v>
      </c>
      <c r="BH771" s="51">
        <f>SUMIFS(topmanager!$D:$D,topmanager!$C:$C,rs_nova!$A771,topmanager!$A:$A,rs_nova!BH$2)</f>
        <v>0</v>
      </c>
      <c r="BI771" s="51">
        <f>SUMIFS(topmanager!$D:$D,topmanager!$C:$C,rs_nova!$A771,topmanager!$A:$A,rs_nova!BI$2)</f>
        <v>0</v>
      </c>
      <c r="BJ771" s="51">
        <f>SUMIFS(topmanager!$D:$D,topmanager!$C:$C,rs_nova!$A771,topmanager!$A:$A,rs_nova!BJ$2)+SUMIFS(topmanager!$D:$D,topmanager!$C:$C,rs_nova!$A771,topmanager!$A:$A,rs_nova!BJ$2+1)</f>
        <v>0</v>
      </c>
      <c r="BK771" s="51">
        <f>IFERROR(VLOOKUP(A771,[8]ferias!$C$4:$G$100,5,FALSE),0)</f>
        <v>0</v>
      </c>
      <c r="BL771" s="51">
        <f>SUMIFS(topmanager!$D:$D,topmanager!$C:$C,rs_nova!$A771,topmanager!$A:$A,rs_nova!BL$2)</f>
        <v>0</v>
      </c>
      <c r="BM771" s="51">
        <f>SUMIFS(topmanager!$D:$D,topmanager!$C:$C,rs_nova!$A771,topmanager!$A:$A,rs_nova!BM$2)+SUMIFS(topmanager!$D:$D,topmanager!$C:$C,rs_nova!$A775,topmanager!$A:$A,151)</f>
        <v>0</v>
      </c>
      <c r="BN771" s="51">
        <f t="shared" si="183"/>
        <v>0</v>
      </c>
    </row>
    <row r="772" spans="1:66">
      <c r="A772" s="47" t="e">
        <f>total!#REF!</f>
        <v>#REF!</v>
      </c>
      <c r="B772" s="47">
        <f t="shared" si="170"/>
        <v>0</v>
      </c>
      <c r="C772" s="48" t="e">
        <f>total!#REF!</f>
        <v>#REF!</v>
      </c>
      <c r="D772" s="49" t="str">
        <f>IFERROR(VLOOKUP(A772,salario!A$3:J$32,10,FALSE),"")</f>
        <v/>
      </c>
      <c r="E772" s="49" t="str">
        <f>IFERROR(IF(VLOOKUP(A772,salario!A$3:O$32,15,FALSE)="","",VLOOKUP(A772,salario!A$3:O$32,15,FALSE)),"")</f>
        <v/>
      </c>
      <c r="F772" s="47" t="str">
        <f>IFERROR(VLOOKUP(A772,[5]base_pessoal!$B$2:$P$1504,13,FALSE),"")</f>
        <v/>
      </c>
      <c r="G772" s="50">
        <f>IFERROR(VLOOKUP(A772,salario!A$2:P$91,11,FALSE),0)*B772/30</f>
        <v>0</v>
      </c>
      <c r="H772" s="50">
        <f>SUMIFS(topmanager!$D:$D,topmanager!$C:$C,rs_nova!$A772,topmanager!$A:$A,rs_nova!H$2)+SUMIFS(topmanager!$D:$D,topmanager!$C:$C,rs_nova!$A772,topmanager!$A:$A,63)</f>
        <v>0</v>
      </c>
      <c r="I772" s="50">
        <f>-SUMIFS(topmanager!$D:$D,topmanager!$C:$C,rs_nova!$A772,topmanager!$A:$A,rs_nova!I$2)</f>
        <v>0</v>
      </c>
      <c r="J772" s="50">
        <f>SUMIFS(topmanager!$D:$D,topmanager!$C:$C,rs_nova!$A772,topmanager!$A:$A,rs_nova!J$2)</f>
        <v>0</v>
      </c>
      <c r="K772" s="50">
        <f>SUMIFS(topmanager!$D:$D,topmanager!$C:$C,rs_nova!$A772,topmanager!$A:$A,rs_nova!K$2)+SUMIFS(topmanager!$D:$D,topmanager!$C:$C,rs_nova!$A772,topmanager!$A:$A,911)</f>
        <v>0</v>
      </c>
      <c r="L772" s="50">
        <f>SUMIFS(topmanager!$D:$D,topmanager!$C:$C,rs_nova!$A772,topmanager!$A:$A,rs_nova!L$2)</f>
        <v>0</v>
      </c>
      <c r="M772" s="50">
        <f>SUMIFS(topmanager!$D:$D,topmanager!$C:$C,rs_nova!$A772,topmanager!$A:$A,rs_nova!M$2)+SUMIFS(topmanager!$D:$D,topmanager!$C:$C,rs_nova!$A772,topmanager!$A:$A,908)+SUMIFS(topmanager!$D:$D,topmanager!$C:$C,rs_nova!$A772,topmanager!$A:$A,550)</f>
        <v>0</v>
      </c>
      <c r="N772" s="50">
        <f>SUMIFS(topmanager!$D:$D,topmanager!$C:$C,rs_nova!$A772,topmanager!$A:$A,rs_nova!N$2)</f>
        <v>0</v>
      </c>
      <c r="O772" s="51">
        <f t="shared" si="171"/>
        <v>0</v>
      </c>
      <c r="P772" s="50">
        <f>IFERROR(VLOOKUP($A772,total!$B$4:$AW$437,27,0),0)</f>
        <v>0</v>
      </c>
      <c r="Q772" s="50">
        <f>IFERROR(VLOOKUP($A772,total!$B$4:$AW$437,21,0),0)</f>
        <v>0</v>
      </c>
      <c r="R772" s="50">
        <f>IFERROR(VLOOKUP($A772,total!$B$4:$AW$437,25,0),0)+IFERROR(VLOOKUP($A772,total!$B$4:$AW$437,36,0),0)</f>
        <v>0</v>
      </c>
      <c r="S772" s="50">
        <f>IFERROR(VLOOKUP(A772,gympass!$A$2:$F$148,6,0),0)</f>
        <v>0</v>
      </c>
      <c r="T772" s="50">
        <f>IFERROR(VLOOKUP($A772,total!$B$4:$AW$437,42,0),0)</f>
        <v>0</v>
      </c>
      <c r="U772" s="50">
        <f>IFERROR(VLOOKUP($A772,total!$B$4:$AW$437,32,0),0)</f>
        <v>0</v>
      </c>
      <c r="V772" s="50">
        <f>IFERROR(VLOOKUP($A772,total!$B$4:$AW$437,28,0),0)</f>
        <v>0</v>
      </c>
      <c r="W772" s="50">
        <f>IFERROR(VLOOKUP($A772,total!$B$4:$AX$437,49,0),0)</f>
        <v>0</v>
      </c>
      <c r="X772" s="50"/>
      <c r="Y772" s="50">
        <f>IFERROR(VLOOKUP(A772,#REF!,4,0),0)</f>
        <v>0</v>
      </c>
      <c r="Z772" s="50">
        <f>IFERROR(VLOOKUP(B772,#REF!,8,0),0)</f>
        <v>0</v>
      </c>
      <c r="AA772" s="50">
        <f>IFERROR(VLOOKUP($A772,total!$B$4:$AW$437,45,0),0)</f>
        <v>0</v>
      </c>
      <c r="AB772" s="50">
        <f>IFERROR(VLOOKUP($A772,total!$B$4:$AW$437,48,0),0)</f>
        <v>0</v>
      </c>
      <c r="AC772" s="50">
        <f>IFERROR(VLOOKUP($A772,total!$B$4:$AB$437,19,0),0)</f>
        <v>0</v>
      </c>
      <c r="AD772" s="50">
        <f>IFERROR(VLOOKUP($A772,total!$B$4:$AB$437,10,0),0)</f>
        <v>0</v>
      </c>
      <c r="AE772" s="50">
        <f>IFERROR(VLOOKUP($A772,total!$B$4:$AB$437,13,0),0)-SUMIFS(topmanager!$D:$D,topmanager!$C:$C,rs_nova!$A776,topmanager!$A:$A,856)</f>
        <v>0</v>
      </c>
      <c r="AF772" s="50">
        <f>IFERROR(VLOOKUP($A772,total!$B$4:$AB$437,16,0),0)</f>
        <v>0</v>
      </c>
      <c r="AG772" s="50">
        <f>IFERROR(VLOOKUP($A772,total!$B$4:$AB$437,7,0),0)</f>
        <v>0</v>
      </c>
      <c r="AH772" s="50">
        <f>IFERROR(VLOOKUP($A772,total!$B$4:$AD$437,29,0),0)</f>
        <v>0</v>
      </c>
      <c r="AI772" s="50">
        <f>IFERROR(VLOOKUP(A772,total!$B$4:$AN$437,39,0),0)</f>
        <v>0</v>
      </c>
      <c r="AJ772" s="51">
        <f t="shared" si="172"/>
        <v>0</v>
      </c>
      <c r="AK772" s="50">
        <f t="shared" si="173"/>
        <v>0</v>
      </c>
      <c r="AL772" s="50">
        <f t="shared" si="174"/>
        <v>0</v>
      </c>
      <c r="AM772" s="50">
        <f t="shared" si="175"/>
        <v>0</v>
      </c>
      <c r="AN772" s="50" t="e">
        <f t="shared" si="184"/>
        <v>#REF!</v>
      </c>
      <c r="AO772" s="50" t="e">
        <f t="shared" si="184"/>
        <v>#REF!</v>
      </c>
      <c r="AP772" s="50" t="e">
        <f t="shared" si="184"/>
        <v>#REF!</v>
      </c>
      <c r="AQ772" s="50">
        <f>IFERROR(VLOOKUP(TEXT($A772,"000000"),[6]Página1!$A$8:$S$801,13,FALSE),0)</f>
        <v>0</v>
      </c>
      <c r="AR772" s="50">
        <f>IFERROR(VLOOKUP(TEXT($A772,"000000"),[6]Página1!$A$8:$S$801,16,FALSE),0)</f>
        <v>0</v>
      </c>
      <c r="AS772" s="50">
        <f>IFERROR(VLOOKUP(TEXT($A772,"000000"),[6]Página1!$A$8:$S$801,19,FALSE),0)</f>
        <v>0</v>
      </c>
      <c r="AT772" s="50">
        <f>IFERROR(VLOOKUP(TEXT($A772,"000000"),[7]Página1!$A$8:$R$814,12,FALSE),0)</f>
        <v>0</v>
      </c>
      <c r="AU772" s="50">
        <f>IFERROR(VLOOKUP(TEXT($A772,"000000"),[7]Página1!$A$8:$R$814,15,FALSE),0)</f>
        <v>0</v>
      </c>
      <c r="AV772" s="50">
        <f>IFERROR(VLOOKUP(TEXT($A772,"000000"),[7]Página1!$A$8:$R$814,18,FALSE),0)</f>
        <v>0</v>
      </c>
      <c r="AW772" s="50"/>
      <c r="AX772" s="51" t="e">
        <f t="shared" si="176"/>
        <v>#REF!</v>
      </c>
      <c r="AY772" s="51" t="e">
        <f t="shared" si="177"/>
        <v>#REF!</v>
      </c>
      <c r="AZ772" s="51" t="e">
        <f t="shared" si="178"/>
        <v>#REF!</v>
      </c>
      <c r="BA772" s="51" t="e">
        <f t="shared" si="179"/>
        <v>#REF!</v>
      </c>
      <c r="BB772" s="51">
        <f t="shared" si="180"/>
        <v>0</v>
      </c>
      <c r="BC772" s="51" t="e">
        <f t="shared" si="181"/>
        <v>#REF!</v>
      </c>
      <c r="BD772" s="51">
        <f t="shared" si="182"/>
        <v>0</v>
      </c>
      <c r="BE772" s="51">
        <f>IFERROR(VLOOKUP(A772,salario!A$2:P$91,11,FALSE),0)</f>
        <v>0</v>
      </c>
      <c r="BF772" s="51">
        <f>SUMIFS(topmanager!$D:$D,topmanager!$C:$C,rs_nova!$A772,topmanager!$A:$A,rs_nova!BF$2)</f>
        <v>0</v>
      </c>
      <c r="BG772" s="51">
        <f>SUMIFS(topmanager!$D:$D,topmanager!$C:$C,rs_nova!$A772,topmanager!$A:$A,rs_nova!BG$2)</f>
        <v>0</v>
      </c>
      <c r="BH772" s="51">
        <f>SUMIFS(topmanager!$D:$D,topmanager!$C:$C,rs_nova!$A772,topmanager!$A:$A,rs_nova!BH$2)</f>
        <v>0</v>
      </c>
      <c r="BI772" s="51">
        <f>SUMIFS(topmanager!$D:$D,topmanager!$C:$C,rs_nova!$A772,topmanager!$A:$A,rs_nova!BI$2)</f>
        <v>0</v>
      </c>
      <c r="BJ772" s="51">
        <f>SUMIFS(topmanager!$D:$D,topmanager!$C:$C,rs_nova!$A772,topmanager!$A:$A,rs_nova!BJ$2)+SUMIFS(topmanager!$D:$D,topmanager!$C:$C,rs_nova!$A772,topmanager!$A:$A,rs_nova!BJ$2+1)</f>
        <v>0</v>
      </c>
      <c r="BK772" s="51">
        <f>IFERROR(VLOOKUP(A772,[8]ferias!$C$4:$G$100,5,FALSE),0)</f>
        <v>0</v>
      </c>
      <c r="BL772" s="51">
        <f>SUMIFS(topmanager!$D:$D,topmanager!$C:$C,rs_nova!$A772,topmanager!$A:$A,rs_nova!BL$2)</f>
        <v>0</v>
      </c>
      <c r="BM772" s="51">
        <f>SUMIFS(topmanager!$D:$D,topmanager!$C:$C,rs_nova!$A772,topmanager!$A:$A,rs_nova!BM$2)+SUMIFS(topmanager!$D:$D,topmanager!$C:$C,rs_nova!$A776,topmanager!$A:$A,151)</f>
        <v>0</v>
      </c>
      <c r="BN772" s="51">
        <f t="shared" si="183"/>
        <v>0</v>
      </c>
    </row>
    <row r="773" spans="1:66">
      <c r="A773" s="47" t="e">
        <f>total!#REF!</f>
        <v>#REF!</v>
      </c>
      <c r="B773" s="47">
        <f t="shared" si="170"/>
        <v>0</v>
      </c>
      <c r="C773" s="48" t="e">
        <f>total!#REF!</f>
        <v>#REF!</v>
      </c>
      <c r="D773" s="49" t="str">
        <f>IFERROR(VLOOKUP(A773,salario!A$3:J$32,10,FALSE),"")</f>
        <v/>
      </c>
      <c r="E773" s="49" t="str">
        <f>IFERROR(IF(VLOOKUP(A773,salario!A$3:O$32,15,FALSE)="","",VLOOKUP(A773,salario!A$3:O$32,15,FALSE)),"")</f>
        <v/>
      </c>
      <c r="F773" s="47" t="str">
        <f>IFERROR(VLOOKUP(A773,[5]base_pessoal!$B$2:$P$1504,13,FALSE),"")</f>
        <v/>
      </c>
      <c r="G773" s="50">
        <f>IFERROR(VLOOKUP(A773,salario!A$2:P$91,11,FALSE),0)*B773/30</f>
        <v>0</v>
      </c>
      <c r="H773" s="50">
        <f>SUMIFS(topmanager!$D:$D,topmanager!$C:$C,rs_nova!$A773,topmanager!$A:$A,rs_nova!H$2)+SUMIFS(topmanager!$D:$D,topmanager!$C:$C,rs_nova!$A773,topmanager!$A:$A,63)</f>
        <v>0</v>
      </c>
      <c r="I773" s="50">
        <f>-SUMIFS(topmanager!$D:$D,topmanager!$C:$C,rs_nova!$A773,topmanager!$A:$A,rs_nova!I$2)</f>
        <v>0</v>
      </c>
      <c r="J773" s="50">
        <f>SUMIFS(topmanager!$D:$D,topmanager!$C:$C,rs_nova!$A773,topmanager!$A:$A,rs_nova!J$2)</f>
        <v>0</v>
      </c>
      <c r="K773" s="50">
        <f>SUMIFS(topmanager!$D:$D,topmanager!$C:$C,rs_nova!$A773,topmanager!$A:$A,rs_nova!K$2)+SUMIFS(topmanager!$D:$D,topmanager!$C:$C,rs_nova!$A773,topmanager!$A:$A,911)</f>
        <v>0</v>
      </c>
      <c r="L773" s="50">
        <f>SUMIFS(topmanager!$D:$D,topmanager!$C:$C,rs_nova!$A773,topmanager!$A:$A,rs_nova!L$2)</f>
        <v>0</v>
      </c>
      <c r="M773" s="50">
        <f>SUMIFS(topmanager!$D:$D,topmanager!$C:$C,rs_nova!$A773,topmanager!$A:$A,rs_nova!M$2)+SUMIFS(topmanager!$D:$D,topmanager!$C:$C,rs_nova!$A773,topmanager!$A:$A,908)+SUMIFS(topmanager!$D:$D,topmanager!$C:$C,rs_nova!$A773,topmanager!$A:$A,550)</f>
        <v>0</v>
      </c>
      <c r="N773" s="50">
        <f>SUMIFS(topmanager!$D:$D,topmanager!$C:$C,rs_nova!$A773,topmanager!$A:$A,rs_nova!N$2)</f>
        <v>0</v>
      </c>
      <c r="O773" s="51">
        <f t="shared" si="171"/>
        <v>0</v>
      </c>
      <c r="P773" s="50">
        <f>IFERROR(VLOOKUP($A773,total!$B$4:$AW$437,27,0),0)</f>
        <v>0</v>
      </c>
      <c r="Q773" s="50">
        <f>IFERROR(VLOOKUP($A773,total!$B$4:$AW$437,21,0),0)</f>
        <v>0</v>
      </c>
      <c r="R773" s="50">
        <f>IFERROR(VLOOKUP($A773,total!$B$4:$AW$437,25,0),0)+IFERROR(VLOOKUP($A773,total!$B$4:$AW$437,36,0),0)</f>
        <v>0</v>
      </c>
      <c r="S773" s="50">
        <f>IFERROR(VLOOKUP(A773,gympass!$A$2:$F$148,6,0),0)</f>
        <v>0</v>
      </c>
      <c r="T773" s="50">
        <f>IFERROR(VLOOKUP($A773,total!$B$4:$AW$437,42,0),0)</f>
        <v>0</v>
      </c>
      <c r="U773" s="50">
        <f>IFERROR(VLOOKUP($A773,total!$B$4:$AW$437,32,0),0)</f>
        <v>0</v>
      </c>
      <c r="V773" s="50">
        <f>IFERROR(VLOOKUP($A773,total!$B$4:$AW$437,28,0),0)</f>
        <v>0</v>
      </c>
      <c r="W773" s="50">
        <f>IFERROR(VLOOKUP($A773,total!$B$4:$AX$437,49,0),0)</f>
        <v>0</v>
      </c>
      <c r="X773" s="50"/>
      <c r="Y773" s="50">
        <f>IFERROR(VLOOKUP(A773,#REF!,4,0),0)</f>
        <v>0</v>
      </c>
      <c r="Z773" s="50">
        <f>IFERROR(VLOOKUP(B773,#REF!,8,0),0)</f>
        <v>0</v>
      </c>
      <c r="AA773" s="50">
        <f>IFERROR(VLOOKUP($A773,total!$B$4:$AW$437,45,0),0)</f>
        <v>0</v>
      </c>
      <c r="AB773" s="50">
        <f>IFERROR(VLOOKUP($A773,total!$B$4:$AW$437,48,0),0)</f>
        <v>0</v>
      </c>
      <c r="AC773" s="50">
        <f>IFERROR(VLOOKUP($A773,total!$B$4:$AB$437,19,0),0)</f>
        <v>0</v>
      </c>
      <c r="AD773" s="50">
        <f>IFERROR(VLOOKUP($A773,total!$B$4:$AB$437,10,0),0)</f>
        <v>0</v>
      </c>
      <c r="AE773" s="50">
        <f>IFERROR(VLOOKUP($A773,total!$B$4:$AB$437,13,0),0)-SUMIFS(topmanager!$D:$D,topmanager!$C:$C,rs_nova!$A777,topmanager!$A:$A,856)</f>
        <v>0</v>
      </c>
      <c r="AF773" s="50">
        <f>IFERROR(VLOOKUP($A773,total!$B$4:$AB$437,16,0),0)</f>
        <v>0</v>
      </c>
      <c r="AG773" s="50">
        <f>IFERROR(VLOOKUP($A773,total!$B$4:$AB$437,7,0),0)</f>
        <v>0</v>
      </c>
      <c r="AH773" s="50">
        <f>IFERROR(VLOOKUP($A773,total!$B$4:$AD$437,29,0),0)</f>
        <v>0</v>
      </c>
      <c r="AI773" s="50">
        <f>IFERROR(VLOOKUP(A773,total!$B$4:$AN$437,39,0),0)</f>
        <v>0</v>
      </c>
      <c r="AJ773" s="51">
        <f t="shared" si="172"/>
        <v>0</v>
      </c>
      <c r="AK773" s="50">
        <f t="shared" si="173"/>
        <v>0</v>
      </c>
      <c r="AL773" s="50">
        <f t="shared" si="174"/>
        <v>0</v>
      </c>
      <c r="AM773" s="50">
        <f t="shared" si="175"/>
        <v>0</v>
      </c>
      <c r="AN773" s="50" t="e">
        <f t="shared" si="184"/>
        <v>#REF!</v>
      </c>
      <c r="AO773" s="50" t="e">
        <f t="shared" si="184"/>
        <v>#REF!</v>
      </c>
      <c r="AP773" s="50" t="e">
        <f t="shared" si="184"/>
        <v>#REF!</v>
      </c>
      <c r="AQ773" s="50">
        <f>IFERROR(VLOOKUP(TEXT($A773,"000000"),[6]Página1!$A$8:$S$801,13,FALSE),0)</f>
        <v>0</v>
      </c>
      <c r="AR773" s="50">
        <f>IFERROR(VLOOKUP(TEXT($A773,"000000"),[6]Página1!$A$8:$S$801,16,FALSE),0)</f>
        <v>0</v>
      </c>
      <c r="AS773" s="50">
        <f>IFERROR(VLOOKUP(TEXT($A773,"000000"),[6]Página1!$A$8:$S$801,19,FALSE),0)</f>
        <v>0</v>
      </c>
      <c r="AT773" s="50">
        <f>IFERROR(VLOOKUP(TEXT($A773,"000000"),[7]Página1!$A$8:$R$814,12,FALSE),0)</f>
        <v>0</v>
      </c>
      <c r="AU773" s="50">
        <f>IFERROR(VLOOKUP(TEXT($A773,"000000"),[7]Página1!$A$8:$R$814,15,FALSE),0)</f>
        <v>0</v>
      </c>
      <c r="AV773" s="50">
        <f>IFERROR(VLOOKUP(TEXT($A773,"000000"),[7]Página1!$A$8:$R$814,18,FALSE),0)</f>
        <v>0</v>
      </c>
      <c r="AW773" s="50"/>
      <c r="AX773" s="51" t="e">
        <f t="shared" si="176"/>
        <v>#REF!</v>
      </c>
      <c r="AY773" s="51" t="e">
        <f t="shared" si="177"/>
        <v>#REF!</v>
      </c>
      <c r="AZ773" s="51" t="e">
        <f t="shared" si="178"/>
        <v>#REF!</v>
      </c>
      <c r="BA773" s="51" t="e">
        <f t="shared" si="179"/>
        <v>#REF!</v>
      </c>
      <c r="BB773" s="51">
        <f t="shared" si="180"/>
        <v>0</v>
      </c>
      <c r="BC773" s="51" t="e">
        <f t="shared" si="181"/>
        <v>#REF!</v>
      </c>
      <c r="BD773" s="51">
        <f t="shared" si="182"/>
        <v>0</v>
      </c>
      <c r="BE773" s="51">
        <f>IFERROR(VLOOKUP(A773,salario!A$2:P$91,11,FALSE),0)</f>
        <v>0</v>
      </c>
      <c r="BF773" s="51">
        <f>SUMIFS(topmanager!$D:$D,topmanager!$C:$C,rs_nova!$A773,topmanager!$A:$A,rs_nova!BF$2)</f>
        <v>0</v>
      </c>
      <c r="BG773" s="51">
        <f>SUMIFS(topmanager!$D:$D,topmanager!$C:$C,rs_nova!$A773,topmanager!$A:$A,rs_nova!BG$2)</f>
        <v>0</v>
      </c>
      <c r="BH773" s="51">
        <f>SUMIFS(topmanager!$D:$D,topmanager!$C:$C,rs_nova!$A773,topmanager!$A:$A,rs_nova!BH$2)</f>
        <v>0</v>
      </c>
      <c r="BI773" s="51">
        <f>SUMIFS(topmanager!$D:$D,topmanager!$C:$C,rs_nova!$A773,topmanager!$A:$A,rs_nova!BI$2)</f>
        <v>0</v>
      </c>
      <c r="BJ773" s="51">
        <f>SUMIFS(topmanager!$D:$D,topmanager!$C:$C,rs_nova!$A773,topmanager!$A:$A,rs_nova!BJ$2)+SUMIFS(topmanager!$D:$D,topmanager!$C:$C,rs_nova!$A773,topmanager!$A:$A,rs_nova!BJ$2+1)</f>
        <v>0</v>
      </c>
      <c r="BK773" s="51">
        <f>IFERROR(VLOOKUP(A773,[8]ferias!$C$4:$G$100,5,FALSE),0)</f>
        <v>0</v>
      </c>
      <c r="BL773" s="51">
        <f>SUMIFS(topmanager!$D:$D,topmanager!$C:$C,rs_nova!$A773,topmanager!$A:$A,rs_nova!BL$2)</f>
        <v>0</v>
      </c>
      <c r="BM773" s="51">
        <f>SUMIFS(topmanager!$D:$D,topmanager!$C:$C,rs_nova!$A773,topmanager!$A:$A,rs_nova!BM$2)+SUMIFS(topmanager!$D:$D,topmanager!$C:$C,rs_nova!$A777,topmanager!$A:$A,151)</f>
        <v>0</v>
      </c>
      <c r="BN773" s="51">
        <f t="shared" si="183"/>
        <v>0</v>
      </c>
    </row>
    <row r="774" spans="1:66">
      <c r="A774" s="47" t="e">
        <f>total!#REF!</f>
        <v>#REF!</v>
      </c>
      <c r="B774" s="47">
        <f t="shared" si="170"/>
        <v>0</v>
      </c>
      <c r="C774" s="48" t="e">
        <f>total!#REF!</f>
        <v>#REF!</v>
      </c>
      <c r="D774" s="49" t="str">
        <f>IFERROR(VLOOKUP(A774,salario!A$3:J$32,10,FALSE),"")</f>
        <v/>
      </c>
      <c r="E774" s="49" t="str">
        <f>IFERROR(IF(VLOOKUP(A774,salario!A$3:O$32,15,FALSE)="","",VLOOKUP(A774,salario!A$3:O$32,15,FALSE)),"")</f>
        <v/>
      </c>
      <c r="F774" s="47" t="str">
        <f>IFERROR(VLOOKUP(A774,[5]base_pessoal!$B$2:$P$1504,13,FALSE),"")</f>
        <v/>
      </c>
      <c r="G774" s="50">
        <f>IFERROR(VLOOKUP(A774,salario!A$2:P$91,11,FALSE),0)*B774/30</f>
        <v>0</v>
      </c>
      <c r="H774" s="50">
        <f>SUMIFS(topmanager!$D:$D,topmanager!$C:$C,rs_nova!$A774,topmanager!$A:$A,rs_nova!H$2)+SUMIFS(topmanager!$D:$D,topmanager!$C:$C,rs_nova!$A774,topmanager!$A:$A,63)</f>
        <v>0</v>
      </c>
      <c r="I774" s="50">
        <f>-SUMIFS(topmanager!$D:$D,topmanager!$C:$C,rs_nova!$A774,topmanager!$A:$A,rs_nova!I$2)</f>
        <v>0</v>
      </c>
      <c r="J774" s="50">
        <f>SUMIFS(topmanager!$D:$D,topmanager!$C:$C,rs_nova!$A774,topmanager!$A:$A,rs_nova!J$2)</f>
        <v>0</v>
      </c>
      <c r="K774" s="50">
        <f>SUMIFS(topmanager!$D:$D,topmanager!$C:$C,rs_nova!$A774,topmanager!$A:$A,rs_nova!K$2)+SUMIFS(topmanager!$D:$D,topmanager!$C:$C,rs_nova!$A774,topmanager!$A:$A,911)</f>
        <v>0</v>
      </c>
      <c r="L774" s="50">
        <f>SUMIFS(topmanager!$D:$D,topmanager!$C:$C,rs_nova!$A774,topmanager!$A:$A,rs_nova!L$2)</f>
        <v>0</v>
      </c>
      <c r="M774" s="50">
        <f>SUMIFS(topmanager!$D:$D,topmanager!$C:$C,rs_nova!$A774,topmanager!$A:$A,rs_nova!M$2)+SUMIFS(topmanager!$D:$D,topmanager!$C:$C,rs_nova!$A774,topmanager!$A:$A,908)+SUMIFS(topmanager!$D:$D,topmanager!$C:$C,rs_nova!$A774,topmanager!$A:$A,550)</f>
        <v>0</v>
      </c>
      <c r="N774" s="50">
        <f>SUMIFS(topmanager!$D:$D,topmanager!$C:$C,rs_nova!$A774,topmanager!$A:$A,rs_nova!N$2)</f>
        <v>0</v>
      </c>
      <c r="O774" s="51">
        <f t="shared" si="171"/>
        <v>0</v>
      </c>
      <c r="P774" s="50">
        <f>IFERROR(VLOOKUP($A774,total!$B$4:$AW$437,27,0),0)</f>
        <v>0</v>
      </c>
      <c r="Q774" s="50">
        <f>IFERROR(VLOOKUP($A774,total!$B$4:$AW$437,21,0),0)</f>
        <v>0</v>
      </c>
      <c r="R774" s="50">
        <f>IFERROR(VLOOKUP($A774,total!$B$4:$AW$437,25,0),0)+IFERROR(VLOOKUP($A774,total!$B$4:$AW$437,36,0),0)</f>
        <v>0</v>
      </c>
      <c r="S774" s="50">
        <f>IFERROR(VLOOKUP(A774,gympass!$A$2:$F$148,6,0),0)</f>
        <v>0</v>
      </c>
      <c r="T774" s="50">
        <f>IFERROR(VLOOKUP($A774,total!$B$4:$AW$437,42,0),0)</f>
        <v>0</v>
      </c>
      <c r="U774" s="50">
        <f>IFERROR(VLOOKUP($A774,total!$B$4:$AW$437,32,0),0)</f>
        <v>0</v>
      </c>
      <c r="V774" s="50">
        <f>IFERROR(VLOOKUP($A774,total!$B$4:$AW$437,28,0),0)</f>
        <v>0</v>
      </c>
      <c r="W774" s="50">
        <f>IFERROR(VLOOKUP($A774,total!$B$4:$AX$437,49,0),0)</f>
        <v>0</v>
      </c>
      <c r="X774" s="50"/>
      <c r="Y774" s="50">
        <f>IFERROR(VLOOKUP(A774,#REF!,4,0),0)</f>
        <v>0</v>
      </c>
      <c r="Z774" s="50">
        <f>IFERROR(VLOOKUP(B774,#REF!,8,0),0)</f>
        <v>0</v>
      </c>
      <c r="AA774" s="50">
        <f>IFERROR(VLOOKUP($A774,total!$B$4:$AW$437,45,0),0)</f>
        <v>0</v>
      </c>
      <c r="AB774" s="50">
        <f>IFERROR(VLOOKUP($A774,total!$B$4:$AW$437,48,0),0)</f>
        <v>0</v>
      </c>
      <c r="AC774" s="50">
        <f>IFERROR(VLOOKUP($A774,total!$B$4:$AB$437,19,0),0)</f>
        <v>0</v>
      </c>
      <c r="AD774" s="50">
        <f>IFERROR(VLOOKUP($A774,total!$B$4:$AB$437,10,0),0)</f>
        <v>0</v>
      </c>
      <c r="AE774" s="50">
        <f>IFERROR(VLOOKUP($A774,total!$B$4:$AB$437,13,0),0)-SUMIFS(topmanager!$D:$D,topmanager!$C:$C,rs_nova!$A778,topmanager!$A:$A,856)</f>
        <v>0</v>
      </c>
      <c r="AF774" s="50">
        <f>IFERROR(VLOOKUP($A774,total!$B$4:$AB$437,16,0),0)</f>
        <v>0</v>
      </c>
      <c r="AG774" s="50">
        <f>IFERROR(VLOOKUP($A774,total!$B$4:$AB$437,7,0),0)</f>
        <v>0</v>
      </c>
      <c r="AH774" s="50">
        <f>IFERROR(VLOOKUP($A774,total!$B$4:$AD$437,29,0),0)</f>
        <v>0</v>
      </c>
      <c r="AI774" s="50">
        <f>IFERROR(VLOOKUP(A774,total!$B$4:$AN$437,39,0),0)</f>
        <v>0</v>
      </c>
      <c r="AJ774" s="51">
        <f t="shared" si="172"/>
        <v>0</v>
      </c>
      <c r="AK774" s="50">
        <f t="shared" si="173"/>
        <v>0</v>
      </c>
      <c r="AL774" s="50">
        <f t="shared" si="174"/>
        <v>0</v>
      </c>
      <c r="AM774" s="50">
        <f t="shared" si="175"/>
        <v>0</v>
      </c>
      <c r="AN774" s="50" t="e">
        <f t="shared" si="184"/>
        <v>#REF!</v>
      </c>
      <c r="AO774" s="50" t="e">
        <f t="shared" si="184"/>
        <v>#REF!</v>
      </c>
      <c r="AP774" s="50" t="e">
        <f t="shared" si="184"/>
        <v>#REF!</v>
      </c>
      <c r="AQ774" s="50">
        <f>IFERROR(VLOOKUP(TEXT($A774,"000000"),[6]Página1!$A$8:$S$801,13,FALSE),0)</f>
        <v>0</v>
      </c>
      <c r="AR774" s="50">
        <f>IFERROR(VLOOKUP(TEXT($A774,"000000"),[6]Página1!$A$8:$S$801,16,FALSE),0)</f>
        <v>0</v>
      </c>
      <c r="AS774" s="50">
        <f>IFERROR(VLOOKUP(TEXT($A774,"000000"),[6]Página1!$A$8:$S$801,19,FALSE),0)</f>
        <v>0</v>
      </c>
      <c r="AT774" s="50">
        <f>IFERROR(VLOOKUP(TEXT($A774,"000000"),[7]Página1!$A$8:$R$814,12,FALSE),0)</f>
        <v>0</v>
      </c>
      <c r="AU774" s="50">
        <f>IFERROR(VLOOKUP(TEXT($A774,"000000"),[7]Página1!$A$8:$R$814,15,FALSE),0)</f>
        <v>0</v>
      </c>
      <c r="AV774" s="50">
        <f>IFERROR(VLOOKUP(TEXT($A774,"000000"),[7]Página1!$A$8:$R$814,18,FALSE),0)</f>
        <v>0</v>
      </c>
      <c r="AW774" s="50"/>
      <c r="AX774" s="51" t="e">
        <f t="shared" si="176"/>
        <v>#REF!</v>
      </c>
      <c r="AY774" s="51" t="e">
        <f t="shared" si="177"/>
        <v>#REF!</v>
      </c>
      <c r="AZ774" s="51" t="e">
        <f t="shared" si="178"/>
        <v>#REF!</v>
      </c>
      <c r="BA774" s="51" t="e">
        <f t="shared" si="179"/>
        <v>#REF!</v>
      </c>
      <c r="BB774" s="51">
        <f t="shared" si="180"/>
        <v>0</v>
      </c>
      <c r="BC774" s="51" t="e">
        <f t="shared" si="181"/>
        <v>#REF!</v>
      </c>
      <c r="BD774" s="51">
        <f t="shared" si="182"/>
        <v>0</v>
      </c>
      <c r="BE774" s="51">
        <f>IFERROR(VLOOKUP(A774,salario!A$2:P$91,11,FALSE),0)</f>
        <v>0</v>
      </c>
      <c r="BF774" s="51">
        <f>SUMIFS(topmanager!$D:$D,topmanager!$C:$C,rs_nova!$A774,topmanager!$A:$A,rs_nova!BF$2)</f>
        <v>0</v>
      </c>
      <c r="BG774" s="51">
        <f>SUMIFS(topmanager!$D:$D,topmanager!$C:$C,rs_nova!$A774,topmanager!$A:$A,rs_nova!BG$2)</f>
        <v>0</v>
      </c>
      <c r="BH774" s="51">
        <f>SUMIFS(topmanager!$D:$D,topmanager!$C:$C,rs_nova!$A774,topmanager!$A:$A,rs_nova!BH$2)</f>
        <v>0</v>
      </c>
      <c r="BI774" s="51">
        <f>SUMIFS(topmanager!$D:$D,topmanager!$C:$C,rs_nova!$A774,topmanager!$A:$A,rs_nova!BI$2)</f>
        <v>0</v>
      </c>
      <c r="BJ774" s="51">
        <f>SUMIFS(topmanager!$D:$D,topmanager!$C:$C,rs_nova!$A774,topmanager!$A:$A,rs_nova!BJ$2)+SUMIFS(topmanager!$D:$D,topmanager!$C:$C,rs_nova!$A774,topmanager!$A:$A,rs_nova!BJ$2+1)</f>
        <v>0</v>
      </c>
      <c r="BK774" s="51">
        <f>IFERROR(VLOOKUP(A774,[8]ferias!$C$4:$G$100,5,FALSE),0)</f>
        <v>0</v>
      </c>
      <c r="BL774" s="51">
        <f>SUMIFS(topmanager!$D:$D,topmanager!$C:$C,rs_nova!$A774,topmanager!$A:$A,rs_nova!BL$2)</f>
        <v>0</v>
      </c>
      <c r="BM774" s="51">
        <f>SUMIFS(topmanager!$D:$D,topmanager!$C:$C,rs_nova!$A774,topmanager!$A:$A,rs_nova!BM$2)+SUMIFS(topmanager!$D:$D,topmanager!$C:$C,rs_nova!$A778,topmanager!$A:$A,151)</f>
        <v>0</v>
      </c>
      <c r="BN774" s="51">
        <f t="shared" si="183"/>
        <v>0</v>
      </c>
    </row>
    <row r="775" spans="1:66">
      <c r="A775" s="47" t="e">
        <f>total!#REF!</f>
        <v>#REF!</v>
      </c>
      <c r="B775" s="47">
        <f t="shared" ref="B775:B838" si="185">IFERROR(IF(E775="",IF(D775&lt;=B$2,30,31-DAY(D775)),IF(E775&lt;B$2,0,IF(D775&gt;=B$2,DAY(E775)-DAY(D775),DAY(E775)))),0)</f>
        <v>0</v>
      </c>
      <c r="C775" s="48" t="e">
        <f>total!#REF!</f>
        <v>#REF!</v>
      </c>
      <c r="D775" s="49" t="str">
        <f>IFERROR(VLOOKUP(A775,salario!A$3:J$32,10,FALSE),"")</f>
        <v/>
      </c>
      <c r="E775" s="49" t="str">
        <f>IFERROR(IF(VLOOKUP(A775,salario!A$3:O$32,15,FALSE)="","",VLOOKUP(A775,salario!A$3:O$32,15,FALSE)),"")</f>
        <v/>
      </c>
      <c r="F775" s="47" t="str">
        <f>IFERROR(VLOOKUP(A775,[5]base_pessoal!$B$2:$P$1504,13,FALSE),"")</f>
        <v/>
      </c>
      <c r="G775" s="50">
        <f>IFERROR(VLOOKUP(A775,salario!A$2:P$91,11,FALSE),0)*B775/30</f>
        <v>0</v>
      </c>
      <c r="H775" s="50">
        <f>SUMIFS(topmanager!$D:$D,topmanager!$C:$C,rs_nova!$A775,topmanager!$A:$A,rs_nova!H$2)+SUMIFS(topmanager!$D:$D,topmanager!$C:$C,rs_nova!$A775,topmanager!$A:$A,63)</f>
        <v>0</v>
      </c>
      <c r="I775" s="50">
        <f>-SUMIFS(topmanager!$D:$D,topmanager!$C:$C,rs_nova!$A775,topmanager!$A:$A,rs_nova!I$2)</f>
        <v>0</v>
      </c>
      <c r="J775" s="50">
        <f>SUMIFS(topmanager!$D:$D,topmanager!$C:$C,rs_nova!$A775,topmanager!$A:$A,rs_nova!J$2)</f>
        <v>0</v>
      </c>
      <c r="K775" s="50">
        <f>SUMIFS(topmanager!$D:$D,topmanager!$C:$C,rs_nova!$A775,topmanager!$A:$A,rs_nova!K$2)+SUMIFS(topmanager!$D:$D,topmanager!$C:$C,rs_nova!$A775,topmanager!$A:$A,911)</f>
        <v>0</v>
      </c>
      <c r="L775" s="50">
        <f>SUMIFS(topmanager!$D:$D,topmanager!$C:$C,rs_nova!$A775,topmanager!$A:$A,rs_nova!L$2)</f>
        <v>0</v>
      </c>
      <c r="M775" s="50">
        <f>SUMIFS(topmanager!$D:$D,topmanager!$C:$C,rs_nova!$A775,topmanager!$A:$A,rs_nova!M$2)+SUMIFS(topmanager!$D:$D,topmanager!$C:$C,rs_nova!$A775,topmanager!$A:$A,908)+SUMIFS(topmanager!$D:$D,topmanager!$C:$C,rs_nova!$A775,topmanager!$A:$A,550)</f>
        <v>0</v>
      </c>
      <c r="N775" s="50">
        <f>SUMIFS(topmanager!$D:$D,topmanager!$C:$C,rs_nova!$A775,topmanager!$A:$A,rs_nova!N$2)</f>
        <v>0</v>
      </c>
      <c r="O775" s="51">
        <f t="shared" ref="O775:O838" si="186">SUM(H775:N775)</f>
        <v>0</v>
      </c>
      <c r="P775" s="50">
        <f>IFERROR(VLOOKUP($A775,total!$B$4:$AW$437,27,0),0)</f>
        <v>0</v>
      </c>
      <c r="Q775" s="50">
        <f>IFERROR(VLOOKUP($A775,total!$B$4:$AW$437,21,0),0)</f>
        <v>0</v>
      </c>
      <c r="R775" s="50">
        <f>IFERROR(VLOOKUP($A775,total!$B$4:$AW$437,25,0),0)+IFERROR(VLOOKUP($A775,total!$B$4:$AW$437,36,0),0)</f>
        <v>0</v>
      </c>
      <c r="S775" s="50">
        <f>IFERROR(VLOOKUP(A775,gympass!$A$2:$F$148,6,0),0)</f>
        <v>0</v>
      </c>
      <c r="T775" s="50">
        <f>IFERROR(VLOOKUP($A775,total!$B$4:$AW$437,42,0),0)</f>
        <v>0</v>
      </c>
      <c r="U775" s="50">
        <f>IFERROR(VLOOKUP($A775,total!$B$4:$AW$437,32,0),0)</f>
        <v>0</v>
      </c>
      <c r="V775" s="50">
        <f>IFERROR(VLOOKUP($A775,total!$B$4:$AW$437,28,0),0)</f>
        <v>0</v>
      </c>
      <c r="W775" s="50">
        <f>IFERROR(VLOOKUP($A775,total!$B$4:$AX$437,49,0),0)</f>
        <v>0</v>
      </c>
      <c r="X775" s="50"/>
      <c r="Y775" s="50">
        <f>IFERROR(VLOOKUP(A775,#REF!,4,0),0)</f>
        <v>0</v>
      </c>
      <c r="Z775" s="50">
        <f>IFERROR(VLOOKUP(B775,#REF!,8,0),0)</f>
        <v>0</v>
      </c>
      <c r="AA775" s="50">
        <f>IFERROR(VLOOKUP($A775,total!$B$4:$AW$437,45,0),0)</f>
        <v>0</v>
      </c>
      <c r="AB775" s="50">
        <f>IFERROR(VLOOKUP($A775,total!$B$4:$AW$437,48,0),0)</f>
        <v>0</v>
      </c>
      <c r="AC775" s="50">
        <f>IFERROR(VLOOKUP($A775,total!$B$4:$AB$437,19,0),0)</f>
        <v>0</v>
      </c>
      <c r="AD775" s="50">
        <f>IFERROR(VLOOKUP($A775,total!$B$4:$AB$437,10,0),0)</f>
        <v>0</v>
      </c>
      <c r="AE775" s="50">
        <f>IFERROR(VLOOKUP($A775,total!$B$4:$AB$437,13,0),0)-SUMIFS(topmanager!$D:$D,topmanager!$C:$C,rs_nova!$A779,topmanager!$A:$A,856)</f>
        <v>0</v>
      </c>
      <c r="AF775" s="50">
        <f>IFERROR(VLOOKUP($A775,total!$B$4:$AB$437,16,0),0)</f>
        <v>0</v>
      </c>
      <c r="AG775" s="50">
        <f>IFERROR(VLOOKUP($A775,total!$B$4:$AB$437,7,0),0)</f>
        <v>0</v>
      </c>
      <c r="AH775" s="50">
        <f>IFERROR(VLOOKUP($A775,total!$B$4:$AD$437,29,0),0)</f>
        <v>0</v>
      </c>
      <c r="AI775" s="50">
        <f>IFERROR(VLOOKUP(A775,total!$B$4:$AN$437,39,0),0)</f>
        <v>0</v>
      </c>
      <c r="AJ775" s="51">
        <f t="shared" ref="AJ775:AJ838" si="187">SUM(P775:AI775)</f>
        <v>0</v>
      </c>
      <c r="AK775" s="50">
        <f t="shared" ref="AK775:AK838" si="188">AK$5*($BN775-BG775)</f>
        <v>0</v>
      </c>
      <c r="AL775" s="50">
        <f t="shared" ref="AL775:AL838" si="189">AL$5*($BN775+BJ775+BK775+BL775+BM775)</f>
        <v>0</v>
      </c>
      <c r="AM775" s="50">
        <f t="shared" ref="AM775:AM838" si="190">IF(F775="NÃO",0,AM$5*$BN775)</f>
        <v>0</v>
      </c>
      <c r="AN775" s="50" t="e">
        <f t="shared" si="184"/>
        <v>#REF!</v>
      </c>
      <c r="AO775" s="50" t="e">
        <f t="shared" si="184"/>
        <v>#REF!</v>
      </c>
      <c r="AP775" s="50" t="e">
        <f t="shared" si="184"/>
        <v>#REF!</v>
      </c>
      <c r="AQ775" s="50">
        <f>IFERROR(VLOOKUP(TEXT($A775,"000000"),[6]Página1!$A$8:$S$801,13,FALSE),0)</f>
        <v>0</v>
      </c>
      <c r="AR775" s="50">
        <f>IFERROR(VLOOKUP(TEXT($A775,"000000"),[6]Página1!$A$8:$S$801,16,FALSE),0)</f>
        <v>0</v>
      </c>
      <c r="AS775" s="50">
        <f>IFERROR(VLOOKUP(TEXT($A775,"000000"),[6]Página1!$A$8:$S$801,19,FALSE),0)</f>
        <v>0</v>
      </c>
      <c r="AT775" s="50">
        <f>IFERROR(VLOOKUP(TEXT($A775,"000000"),[7]Página1!$A$8:$R$814,12,FALSE),0)</f>
        <v>0</v>
      </c>
      <c r="AU775" s="50">
        <f>IFERROR(VLOOKUP(TEXT($A775,"000000"),[7]Página1!$A$8:$R$814,15,FALSE),0)</f>
        <v>0</v>
      </c>
      <c r="AV775" s="50">
        <f>IFERROR(VLOOKUP(TEXT($A775,"000000"),[7]Página1!$A$8:$R$814,18,FALSE),0)</f>
        <v>0</v>
      </c>
      <c r="AW775" s="50"/>
      <c r="AX775" s="51" t="e">
        <f t="shared" ref="AX775:AX838" si="191">SUM(AK775:AW775)</f>
        <v>#REF!</v>
      </c>
      <c r="AY775" s="51" t="e">
        <f t="shared" ref="AY775:AY838" si="192">AN775+AO775+AP775</f>
        <v>#REF!</v>
      </c>
      <c r="AZ775" s="51" t="e">
        <f t="shared" ref="AZ775:AZ838" si="193">AX775+AJ775+O775+G775-AY775</f>
        <v>#REF!</v>
      </c>
      <c r="BA775" s="51" t="e">
        <f t="shared" ref="BA775:BA838" si="194">AX775+AJ775+O775+G775</f>
        <v>#REF!</v>
      </c>
      <c r="BB775" s="51">
        <f t="shared" ref="BB775:BB838" si="195">($G775)/$BB$3</f>
        <v>0</v>
      </c>
      <c r="BC775" s="51" t="e">
        <f t="shared" ref="BC775:BC838" si="196">$AX775/$BB$3</f>
        <v>#REF!</v>
      </c>
      <c r="BD775" s="51">
        <f t="shared" ref="BD775:BD838" si="197">$AJ775/$BB$3</f>
        <v>0</v>
      </c>
      <c r="BE775" s="51">
        <f>IFERROR(VLOOKUP(A775,salario!A$2:P$91,11,FALSE),0)</f>
        <v>0</v>
      </c>
      <c r="BF775" s="51">
        <f>SUMIFS(topmanager!$D:$D,topmanager!$C:$C,rs_nova!$A775,topmanager!$A:$A,rs_nova!BF$2)</f>
        <v>0</v>
      </c>
      <c r="BG775" s="51">
        <f>SUMIFS(topmanager!$D:$D,topmanager!$C:$C,rs_nova!$A775,topmanager!$A:$A,rs_nova!BG$2)</f>
        <v>0</v>
      </c>
      <c r="BH775" s="51">
        <f>SUMIFS(topmanager!$D:$D,topmanager!$C:$C,rs_nova!$A775,topmanager!$A:$A,rs_nova!BH$2)</f>
        <v>0</v>
      </c>
      <c r="BI775" s="51">
        <f>SUMIFS(topmanager!$D:$D,topmanager!$C:$C,rs_nova!$A775,topmanager!$A:$A,rs_nova!BI$2)</f>
        <v>0</v>
      </c>
      <c r="BJ775" s="51">
        <f>SUMIFS(topmanager!$D:$D,topmanager!$C:$C,rs_nova!$A775,topmanager!$A:$A,rs_nova!BJ$2)+SUMIFS(topmanager!$D:$D,topmanager!$C:$C,rs_nova!$A775,topmanager!$A:$A,rs_nova!BJ$2+1)</f>
        <v>0</v>
      </c>
      <c r="BK775" s="51">
        <f>IFERROR(VLOOKUP(A775,[8]ferias!$C$4:$G$100,5,FALSE),0)</f>
        <v>0</v>
      </c>
      <c r="BL775" s="51">
        <f>SUMIFS(topmanager!$D:$D,topmanager!$C:$C,rs_nova!$A775,topmanager!$A:$A,rs_nova!BL$2)</f>
        <v>0</v>
      </c>
      <c r="BM775" s="51">
        <f>SUMIFS(topmanager!$D:$D,topmanager!$C:$C,rs_nova!$A775,topmanager!$A:$A,rs_nova!BM$2)+SUMIFS(topmanager!$D:$D,topmanager!$C:$C,rs_nova!$A779,topmanager!$A:$A,151)</f>
        <v>0</v>
      </c>
      <c r="BN775" s="51">
        <f t="shared" ref="BN775:BN838" si="198">BF775+BG775+BH775+BI775+P775+O775+W775</f>
        <v>0</v>
      </c>
    </row>
    <row r="776" spans="1:66">
      <c r="A776" s="47" t="e">
        <f>total!#REF!</f>
        <v>#REF!</v>
      </c>
      <c r="B776" s="47">
        <f t="shared" si="185"/>
        <v>0</v>
      </c>
      <c r="C776" s="48" t="e">
        <f>total!#REF!</f>
        <v>#REF!</v>
      </c>
      <c r="D776" s="49" t="str">
        <f>IFERROR(VLOOKUP(A776,salario!A$3:J$32,10,FALSE),"")</f>
        <v/>
      </c>
      <c r="E776" s="49" t="str">
        <f>IFERROR(IF(VLOOKUP(A776,salario!A$3:O$32,15,FALSE)="","",VLOOKUP(A776,salario!A$3:O$32,15,FALSE)),"")</f>
        <v/>
      </c>
      <c r="F776" s="47" t="str">
        <f>IFERROR(VLOOKUP(A776,[5]base_pessoal!$B$2:$P$1504,13,FALSE),"")</f>
        <v/>
      </c>
      <c r="G776" s="50">
        <f>IFERROR(VLOOKUP(A776,salario!A$2:P$91,11,FALSE),0)*B776/30</f>
        <v>0</v>
      </c>
      <c r="H776" s="50">
        <f>SUMIFS(topmanager!$D:$D,topmanager!$C:$C,rs_nova!$A776,topmanager!$A:$A,rs_nova!H$2)+SUMIFS(topmanager!$D:$D,topmanager!$C:$C,rs_nova!$A776,topmanager!$A:$A,63)</f>
        <v>0</v>
      </c>
      <c r="I776" s="50">
        <f>-SUMIFS(topmanager!$D:$D,topmanager!$C:$C,rs_nova!$A776,topmanager!$A:$A,rs_nova!I$2)</f>
        <v>0</v>
      </c>
      <c r="J776" s="50">
        <f>SUMIFS(topmanager!$D:$D,topmanager!$C:$C,rs_nova!$A776,topmanager!$A:$A,rs_nova!J$2)</f>
        <v>0</v>
      </c>
      <c r="K776" s="50">
        <f>SUMIFS(topmanager!$D:$D,topmanager!$C:$C,rs_nova!$A776,topmanager!$A:$A,rs_nova!K$2)+SUMIFS(topmanager!$D:$D,topmanager!$C:$C,rs_nova!$A776,topmanager!$A:$A,911)</f>
        <v>0</v>
      </c>
      <c r="L776" s="50">
        <f>SUMIFS(topmanager!$D:$D,topmanager!$C:$C,rs_nova!$A776,topmanager!$A:$A,rs_nova!L$2)</f>
        <v>0</v>
      </c>
      <c r="M776" s="50">
        <f>SUMIFS(topmanager!$D:$D,topmanager!$C:$C,rs_nova!$A776,topmanager!$A:$A,rs_nova!M$2)+SUMIFS(topmanager!$D:$D,topmanager!$C:$C,rs_nova!$A776,topmanager!$A:$A,908)+SUMIFS(topmanager!$D:$D,topmanager!$C:$C,rs_nova!$A776,topmanager!$A:$A,550)</f>
        <v>0</v>
      </c>
      <c r="N776" s="50">
        <f>SUMIFS(topmanager!$D:$D,topmanager!$C:$C,rs_nova!$A776,topmanager!$A:$A,rs_nova!N$2)</f>
        <v>0</v>
      </c>
      <c r="O776" s="51">
        <f t="shared" si="186"/>
        <v>0</v>
      </c>
      <c r="P776" s="50">
        <f>IFERROR(VLOOKUP($A776,total!$B$4:$AW$437,27,0),0)</f>
        <v>0</v>
      </c>
      <c r="Q776" s="50">
        <f>IFERROR(VLOOKUP($A776,total!$B$4:$AW$437,21,0),0)</f>
        <v>0</v>
      </c>
      <c r="R776" s="50">
        <f>IFERROR(VLOOKUP($A776,total!$B$4:$AW$437,25,0),0)+IFERROR(VLOOKUP($A776,total!$B$4:$AW$437,36,0),0)</f>
        <v>0</v>
      </c>
      <c r="S776" s="50">
        <f>IFERROR(VLOOKUP(A776,gympass!$A$2:$F$148,6,0),0)</f>
        <v>0</v>
      </c>
      <c r="T776" s="50">
        <f>IFERROR(VLOOKUP($A776,total!$B$4:$AW$437,42,0),0)</f>
        <v>0</v>
      </c>
      <c r="U776" s="50">
        <f>IFERROR(VLOOKUP($A776,total!$B$4:$AW$437,32,0),0)</f>
        <v>0</v>
      </c>
      <c r="V776" s="50">
        <f>IFERROR(VLOOKUP($A776,total!$B$4:$AW$437,28,0),0)</f>
        <v>0</v>
      </c>
      <c r="W776" s="50">
        <f>IFERROR(VLOOKUP($A776,total!$B$4:$AX$437,49,0),0)</f>
        <v>0</v>
      </c>
      <c r="X776" s="50"/>
      <c r="Y776" s="50">
        <f>IFERROR(VLOOKUP(A776,#REF!,4,0),0)</f>
        <v>0</v>
      </c>
      <c r="Z776" s="50">
        <f>IFERROR(VLOOKUP(B776,#REF!,8,0),0)</f>
        <v>0</v>
      </c>
      <c r="AA776" s="50">
        <f>IFERROR(VLOOKUP($A776,total!$B$4:$AW$437,45,0),0)</f>
        <v>0</v>
      </c>
      <c r="AB776" s="50">
        <f>IFERROR(VLOOKUP($A776,total!$B$4:$AW$437,48,0),0)</f>
        <v>0</v>
      </c>
      <c r="AC776" s="50">
        <f>IFERROR(VLOOKUP($A776,total!$B$4:$AB$437,19,0),0)</f>
        <v>0</v>
      </c>
      <c r="AD776" s="50">
        <f>IFERROR(VLOOKUP($A776,total!$B$4:$AB$437,10,0),0)</f>
        <v>0</v>
      </c>
      <c r="AE776" s="50">
        <f>IFERROR(VLOOKUP($A776,total!$B$4:$AB$437,13,0),0)-SUMIFS(topmanager!$D:$D,topmanager!$C:$C,rs_nova!$A780,topmanager!$A:$A,856)</f>
        <v>0</v>
      </c>
      <c r="AF776" s="50">
        <f>IFERROR(VLOOKUP($A776,total!$B$4:$AB$437,16,0),0)</f>
        <v>0</v>
      </c>
      <c r="AG776" s="50">
        <f>IFERROR(VLOOKUP($A776,total!$B$4:$AB$437,7,0),0)</f>
        <v>0</v>
      </c>
      <c r="AH776" s="50">
        <f>IFERROR(VLOOKUP($A776,total!$B$4:$AD$437,29,0),0)</f>
        <v>0</v>
      </c>
      <c r="AI776" s="50">
        <f>IFERROR(VLOOKUP(A776,total!$B$4:$AN$437,39,0),0)</f>
        <v>0</v>
      </c>
      <c r="AJ776" s="51">
        <f t="shared" si="187"/>
        <v>0</v>
      </c>
      <c r="AK776" s="50">
        <f t="shared" si="188"/>
        <v>0</v>
      </c>
      <c r="AL776" s="50">
        <f t="shared" si="189"/>
        <v>0</v>
      </c>
      <c r="AM776" s="50">
        <f t="shared" si="190"/>
        <v>0</v>
      </c>
      <c r="AN776" s="50" t="e">
        <f t="shared" si="184"/>
        <v>#REF!</v>
      </c>
      <c r="AO776" s="50" t="e">
        <f t="shared" si="184"/>
        <v>#REF!</v>
      </c>
      <c r="AP776" s="50" t="e">
        <f t="shared" si="184"/>
        <v>#REF!</v>
      </c>
      <c r="AQ776" s="50">
        <f>IFERROR(VLOOKUP(TEXT($A776,"000000"),[6]Página1!$A$8:$S$801,13,FALSE),0)</f>
        <v>0</v>
      </c>
      <c r="AR776" s="50">
        <f>IFERROR(VLOOKUP(TEXT($A776,"000000"),[6]Página1!$A$8:$S$801,16,FALSE),0)</f>
        <v>0</v>
      </c>
      <c r="AS776" s="50">
        <f>IFERROR(VLOOKUP(TEXT($A776,"000000"),[6]Página1!$A$8:$S$801,19,FALSE),0)</f>
        <v>0</v>
      </c>
      <c r="AT776" s="50">
        <f>IFERROR(VLOOKUP(TEXT($A776,"000000"),[7]Página1!$A$8:$R$814,12,FALSE),0)</f>
        <v>0</v>
      </c>
      <c r="AU776" s="50">
        <f>IFERROR(VLOOKUP(TEXT($A776,"000000"),[7]Página1!$A$8:$R$814,15,FALSE),0)</f>
        <v>0</v>
      </c>
      <c r="AV776" s="50">
        <f>IFERROR(VLOOKUP(TEXT($A776,"000000"),[7]Página1!$A$8:$R$814,18,FALSE),0)</f>
        <v>0</v>
      </c>
      <c r="AW776" s="50"/>
      <c r="AX776" s="51" t="e">
        <f t="shared" si="191"/>
        <v>#REF!</v>
      </c>
      <c r="AY776" s="51" t="e">
        <f t="shared" si="192"/>
        <v>#REF!</v>
      </c>
      <c r="AZ776" s="51" t="e">
        <f t="shared" si="193"/>
        <v>#REF!</v>
      </c>
      <c r="BA776" s="51" t="e">
        <f t="shared" si="194"/>
        <v>#REF!</v>
      </c>
      <c r="BB776" s="51">
        <f t="shared" si="195"/>
        <v>0</v>
      </c>
      <c r="BC776" s="51" t="e">
        <f t="shared" si="196"/>
        <v>#REF!</v>
      </c>
      <c r="BD776" s="51">
        <f t="shared" si="197"/>
        <v>0</v>
      </c>
      <c r="BE776" s="51">
        <f>IFERROR(VLOOKUP(A776,salario!A$2:P$91,11,FALSE),0)</f>
        <v>0</v>
      </c>
      <c r="BF776" s="51">
        <f>SUMIFS(topmanager!$D:$D,topmanager!$C:$C,rs_nova!$A776,topmanager!$A:$A,rs_nova!BF$2)</f>
        <v>0</v>
      </c>
      <c r="BG776" s="51">
        <f>SUMIFS(topmanager!$D:$D,topmanager!$C:$C,rs_nova!$A776,topmanager!$A:$A,rs_nova!BG$2)</f>
        <v>0</v>
      </c>
      <c r="BH776" s="51">
        <f>SUMIFS(topmanager!$D:$D,topmanager!$C:$C,rs_nova!$A776,topmanager!$A:$A,rs_nova!BH$2)</f>
        <v>0</v>
      </c>
      <c r="BI776" s="51">
        <f>SUMIFS(topmanager!$D:$D,topmanager!$C:$C,rs_nova!$A776,topmanager!$A:$A,rs_nova!BI$2)</f>
        <v>0</v>
      </c>
      <c r="BJ776" s="51">
        <f>SUMIFS(topmanager!$D:$D,topmanager!$C:$C,rs_nova!$A776,topmanager!$A:$A,rs_nova!BJ$2)+SUMIFS(topmanager!$D:$D,topmanager!$C:$C,rs_nova!$A776,topmanager!$A:$A,rs_nova!BJ$2+1)</f>
        <v>0</v>
      </c>
      <c r="BK776" s="51">
        <f>IFERROR(VLOOKUP(A776,[8]ferias!$C$4:$G$100,5,FALSE),0)</f>
        <v>0</v>
      </c>
      <c r="BL776" s="51">
        <f>SUMIFS(topmanager!$D:$D,topmanager!$C:$C,rs_nova!$A776,topmanager!$A:$A,rs_nova!BL$2)</f>
        <v>0</v>
      </c>
      <c r="BM776" s="51">
        <f>SUMIFS(topmanager!$D:$D,topmanager!$C:$C,rs_nova!$A776,topmanager!$A:$A,rs_nova!BM$2)+SUMIFS(topmanager!$D:$D,topmanager!$C:$C,rs_nova!$A780,topmanager!$A:$A,151)</f>
        <v>0</v>
      </c>
      <c r="BN776" s="51">
        <f t="shared" si="198"/>
        <v>0</v>
      </c>
    </row>
    <row r="777" spans="1:66">
      <c r="A777" s="47" t="e">
        <f>total!#REF!</f>
        <v>#REF!</v>
      </c>
      <c r="B777" s="47">
        <f t="shared" si="185"/>
        <v>0</v>
      </c>
      <c r="C777" s="48" t="e">
        <f>total!#REF!</f>
        <v>#REF!</v>
      </c>
      <c r="D777" s="49" t="str">
        <f>IFERROR(VLOOKUP(A777,salario!A$3:J$32,10,FALSE),"")</f>
        <v/>
      </c>
      <c r="E777" s="49" t="str">
        <f>IFERROR(IF(VLOOKUP(A777,salario!A$3:O$32,15,FALSE)="","",VLOOKUP(A777,salario!A$3:O$32,15,FALSE)),"")</f>
        <v/>
      </c>
      <c r="F777" s="47" t="str">
        <f>IFERROR(VLOOKUP(A777,[5]base_pessoal!$B$2:$P$1504,13,FALSE),"")</f>
        <v/>
      </c>
      <c r="G777" s="50">
        <f>IFERROR(VLOOKUP(A777,salario!A$2:P$91,11,FALSE),0)*B777/30</f>
        <v>0</v>
      </c>
      <c r="H777" s="50">
        <f>SUMIFS(topmanager!$D:$D,topmanager!$C:$C,rs_nova!$A777,topmanager!$A:$A,rs_nova!H$2)+SUMIFS(topmanager!$D:$D,topmanager!$C:$C,rs_nova!$A777,topmanager!$A:$A,63)</f>
        <v>0</v>
      </c>
      <c r="I777" s="50">
        <f>-SUMIFS(topmanager!$D:$D,topmanager!$C:$C,rs_nova!$A777,topmanager!$A:$A,rs_nova!I$2)</f>
        <v>0</v>
      </c>
      <c r="J777" s="50">
        <f>SUMIFS(topmanager!$D:$D,topmanager!$C:$C,rs_nova!$A777,topmanager!$A:$A,rs_nova!J$2)</f>
        <v>0</v>
      </c>
      <c r="K777" s="50">
        <f>SUMIFS(topmanager!$D:$D,topmanager!$C:$C,rs_nova!$A777,topmanager!$A:$A,rs_nova!K$2)+SUMIFS(topmanager!$D:$D,topmanager!$C:$C,rs_nova!$A777,topmanager!$A:$A,911)</f>
        <v>0</v>
      </c>
      <c r="L777" s="50">
        <f>SUMIFS(topmanager!$D:$D,topmanager!$C:$C,rs_nova!$A777,topmanager!$A:$A,rs_nova!L$2)</f>
        <v>0</v>
      </c>
      <c r="M777" s="50">
        <f>SUMIFS(topmanager!$D:$D,topmanager!$C:$C,rs_nova!$A777,topmanager!$A:$A,rs_nova!M$2)+SUMIFS(topmanager!$D:$D,topmanager!$C:$C,rs_nova!$A777,topmanager!$A:$A,908)+SUMIFS(topmanager!$D:$D,topmanager!$C:$C,rs_nova!$A777,topmanager!$A:$A,550)</f>
        <v>0</v>
      </c>
      <c r="N777" s="50">
        <f>SUMIFS(topmanager!$D:$D,topmanager!$C:$C,rs_nova!$A777,topmanager!$A:$A,rs_nova!N$2)</f>
        <v>0</v>
      </c>
      <c r="O777" s="51">
        <f t="shared" si="186"/>
        <v>0</v>
      </c>
      <c r="P777" s="50">
        <f>IFERROR(VLOOKUP($A777,total!$B$4:$AW$437,27,0),0)</f>
        <v>0</v>
      </c>
      <c r="Q777" s="50">
        <f>IFERROR(VLOOKUP($A777,total!$B$4:$AW$437,21,0),0)</f>
        <v>0</v>
      </c>
      <c r="R777" s="50">
        <f>IFERROR(VLOOKUP($A777,total!$B$4:$AW$437,25,0),0)+IFERROR(VLOOKUP($A777,total!$B$4:$AW$437,36,0),0)</f>
        <v>0</v>
      </c>
      <c r="S777" s="50">
        <f>IFERROR(VLOOKUP(A777,gympass!$A$2:$F$148,6,0),0)</f>
        <v>0</v>
      </c>
      <c r="T777" s="50">
        <f>IFERROR(VLOOKUP($A777,total!$B$4:$AW$437,42,0),0)</f>
        <v>0</v>
      </c>
      <c r="U777" s="50">
        <f>IFERROR(VLOOKUP($A777,total!$B$4:$AW$437,32,0),0)</f>
        <v>0</v>
      </c>
      <c r="V777" s="50">
        <f>IFERROR(VLOOKUP($A777,total!$B$4:$AW$437,28,0),0)</f>
        <v>0</v>
      </c>
      <c r="W777" s="50">
        <f>IFERROR(VLOOKUP($A777,total!$B$4:$AX$437,49,0),0)</f>
        <v>0</v>
      </c>
      <c r="X777" s="50"/>
      <c r="Y777" s="50">
        <f>IFERROR(VLOOKUP(A777,#REF!,4,0),0)</f>
        <v>0</v>
      </c>
      <c r="Z777" s="50">
        <f>IFERROR(VLOOKUP(B777,#REF!,8,0),0)</f>
        <v>0</v>
      </c>
      <c r="AA777" s="50">
        <f>IFERROR(VLOOKUP($A777,total!$B$4:$AW$437,45,0),0)</f>
        <v>0</v>
      </c>
      <c r="AB777" s="50">
        <f>IFERROR(VLOOKUP($A777,total!$B$4:$AW$437,48,0),0)</f>
        <v>0</v>
      </c>
      <c r="AC777" s="50">
        <f>IFERROR(VLOOKUP($A777,total!$B$4:$AB$437,19,0),0)</f>
        <v>0</v>
      </c>
      <c r="AD777" s="50">
        <f>IFERROR(VLOOKUP($A777,total!$B$4:$AB$437,10,0),0)</f>
        <v>0</v>
      </c>
      <c r="AE777" s="50">
        <f>IFERROR(VLOOKUP($A777,total!$B$4:$AB$437,13,0),0)-SUMIFS(topmanager!$D:$D,topmanager!$C:$C,rs_nova!$A781,topmanager!$A:$A,856)</f>
        <v>0</v>
      </c>
      <c r="AF777" s="50">
        <f>IFERROR(VLOOKUP($A777,total!$B$4:$AB$437,16,0),0)</f>
        <v>0</v>
      </c>
      <c r="AG777" s="50">
        <f>IFERROR(VLOOKUP($A777,total!$B$4:$AB$437,7,0),0)</f>
        <v>0</v>
      </c>
      <c r="AH777" s="50">
        <f>IFERROR(VLOOKUP($A777,total!$B$4:$AD$437,29,0),0)</f>
        <v>0</v>
      </c>
      <c r="AI777" s="50">
        <f>IFERROR(VLOOKUP(A777,total!$B$4:$AN$437,39,0),0)</f>
        <v>0</v>
      </c>
      <c r="AJ777" s="51">
        <f t="shared" si="187"/>
        <v>0</v>
      </c>
      <c r="AK777" s="50">
        <f t="shared" si="188"/>
        <v>0</v>
      </c>
      <c r="AL777" s="50">
        <f t="shared" si="189"/>
        <v>0</v>
      </c>
      <c r="AM777" s="50">
        <f t="shared" si="190"/>
        <v>0</v>
      </c>
      <c r="AN777" s="50" t="e">
        <f t="shared" si="184"/>
        <v>#REF!</v>
      </c>
      <c r="AO777" s="50" t="e">
        <f t="shared" si="184"/>
        <v>#REF!</v>
      </c>
      <c r="AP777" s="50" t="e">
        <f t="shared" si="184"/>
        <v>#REF!</v>
      </c>
      <c r="AQ777" s="50">
        <f>IFERROR(VLOOKUP(TEXT($A777,"000000"),[6]Página1!$A$8:$S$801,13,FALSE),0)</f>
        <v>0</v>
      </c>
      <c r="AR777" s="50">
        <f>IFERROR(VLOOKUP(TEXT($A777,"000000"),[6]Página1!$A$8:$S$801,16,FALSE),0)</f>
        <v>0</v>
      </c>
      <c r="AS777" s="50">
        <f>IFERROR(VLOOKUP(TEXT($A777,"000000"),[6]Página1!$A$8:$S$801,19,FALSE),0)</f>
        <v>0</v>
      </c>
      <c r="AT777" s="50">
        <f>IFERROR(VLOOKUP(TEXT($A777,"000000"),[7]Página1!$A$8:$R$814,12,FALSE),0)</f>
        <v>0</v>
      </c>
      <c r="AU777" s="50">
        <f>IFERROR(VLOOKUP(TEXT($A777,"000000"),[7]Página1!$A$8:$R$814,15,FALSE),0)</f>
        <v>0</v>
      </c>
      <c r="AV777" s="50">
        <f>IFERROR(VLOOKUP(TEXT($A777,"000000"),[7]Página1!$A$8:$R$814,18,FALSE),0)</f>
        <v>0</v>
      </c>
      <c r="AW777" s="50"/>
      <c r="AX777" s="51" t="e">
        <f t="shared" si="191"/>
        <v>#REF!</v>
      </c>
      <c r="AY777" s="51" t="e">
        <f t="shared" si="192"/>
        <v>#REF!</v>
      </c>
      <c r="AZ777" s="51" t="e">
        <f t="shared" si="193"/>
        <v>#REF!</v>
      </c>
      <c r="BA777" s="51" t="e">
        <f t="shared" si="194"/>
        <v>#REF!</v>
      </c>
      <c r="BB777" s="51">
        <f t="shared" si="195"/>
        <v>0</v>
      </c>
      <c r="BC777" s="51" t="e">
        <f t="shared" si="196"/>
        <v>#REF!</v>
      </c>
      <c r="BD777" s="51">
        <f t="shared" si="197"/>
        <v>0</v>
      </c>
      <c r="BE777" s="51">
        <f>IFERROR(VLOOKUP(A777,salario!A$2:P$91,11,FALSE),0)</f>
        <v>0</v>
      </c>
      <c r="BF777" s="51">
        <f>SUMIFS(topmanager!$D:$D,topmanager!$C:$C,rs_nova!$A777,topmanager!$A:$A,rs_nova!BF$2)</f>
        <v>0</v>
      </c>
      <c r="BG777" s="51">
        <f>SUMIFS(topmanager!$D:$D,topmanager!$C:$C,rs_nova!$A777,topmanager!$A:$A,rs_nova!BG$2)</f>
        <v>0</v>
      </c>
      <c r="BH777" s="51">
        <f>SUMIFS(topmanager!$D:$D,topmanager!$C:$C,rs_nova!$A777,topmanager!$A:$A,rs_nova!BH$2)</f>
        <v>0</v>
      </c>
      <c r="BI777" s="51">
        <f>SUMIFS(topmanager!$D:$D,topmanager!$C:$C,rs_nova!$A777,topmanager!$A:$A,rs_nova!BI$2)</f>
        <v>0</v>
      </c>
      <c r="BJ777" s="51">
        <f>SUMIFS(topmanager!$D:$D,topmanager!$C:$C,rs_nova!$A777,topmanager!$A:$A,rs_nova!BJ$2)+SUMIFS(topmanager!$D:$D,topmanager!$C:$C,rs_nova!$A777,topmanager!$A:$A,rs_nova!BJ$2+1)</f>
        <v>0</v>
      </c>
      <c r="BK777" s="51">
        <f>IFERROR(VLOOKUP(A777,[8]ferias!$C$4:$G$100,5,FALSE),0)</f>
        <v>0</v>
      </c>
      <c r="BL777" s="51">
        <f>SUMIFS(topmanager!$D:$D,topmanager!$C:$C,rs_nova!$A777,topmanager!$A:$A,rs_nova!BL$2)</f>
        <v>0</v>
      </c>
      <c r="BM777" s="51">
        <f>SUMIFS(topmanager!$D:$D,topmanager!$C:$C,rs_nova!$A777,topmanager!$A:$A,rs_nova!BM$2)+SUMIFS(topmanager!$D:$D,topmanager!$C:$C,rs_nova!$A781,topmanager!$A:$A,151)</f>
        <v>0</v>
      </c>
      <c r="BN777" s="51">
        <f t="shared" si="198"/>
        <v>0</v>
      </c>
    </row>
    <row r="778" spans="1:66">
      <c r="A778" s="47" t="e">
        <f>total!#REF!</f>
        <v>#REF!</v>
      </c>
      <c r="B778" s="47">
        <f t="shared" si="185"/>
        <v>0</v>
      </c>
      <c r="C778" s="48" t="e">
        <f>total!#REF!</f>
        <v>#REF!</v>
      </c>
      <c r="D778" s="49" t="str">
        <f>IFERROR(VLOOKUP(A778,salario!A$3:J$32,10,FALSE),"")</f>
        <v/>
      </c>
      <c r="E778" s="49" t="str">
        <f>IFERROR(IF(VLOOKUP(A778,salario!A$3:O$32,15,FALSE)="","",VLOOKUP(A778,salario!A$3:O$32,15,FALSE)),"")</f>
        <v/>
      </c>
      <c r="F778" s="47" t="str">
        <f>IFERROR(VLOOKUP(A778,[5]base_pessoal!$B$2:$P$1504,13,FALSE),"")</f>
        <v/>
      </c>
      <c r="G778" s="50">
        <f>IFERROR(VLOOKUP(A778,salario!A$2:P$91,11,FALSE),0)*B778/30</f>
        <v>0</v>
      </c>
      <c r="H778" s="50">
        <f>SUMIFS(topmanager!$D:$D,topmanager!$C:$C,rs_nova!$A778,topmanager!$A:$A,rs_nova!H$2)+SUMIFS(topmanager!$D:$D,topmanager!$C:$C,rs_nova!$A778,topmanager!$A:$A,63)</f>
        <v>0</v>
      </c>
      <c r="I778" s="50">
        <f>-SUMIFS(topmanager!$D:$D,topmanager!$C:$C,rs_nova!$A778,topmanager!$A:$A,rs_nova!I$2)</f>
        <v>0</v>
      </c>
      <c r="J778" s="50">
        <f>SUMIFS(topmanager!$D:$D,topmanager!$C:$C,rs_nova!$A778,topmanager!$A:$A,rs_nova!J$2)</f>
        <v>0</v>
      </c>
      <c r="K778" s="50">
        <f>SUMIFS(topmanager!$D:$D,topmanager!$C:$C,rs_nova!$A778,topmanager!$A:$A,rs_nova!K$2)+SUMIFS(topmanager!$D:$D,topmanager!$C:$C,rs_nova!$A778,topmanager!$A:$A,911)</f>
        <v>0</v>
      </c>
      <c r="L778" s="50">
        <f>SUMIFS(topmanager!$D:$D,topmanager!$C:$C,rs_nova!$A778,topmanager!$A:$A,rs_nova!L$2)</f>
        <v>0</v>
      </c>
      <c r="M778" s="50">
        <f>SUMIFS(topmanager!$D:$D,topmanager!$C:$C,rs_nova!$A778,topmanager!$A:$A,rs_nova!M$2)+SUMIFS(topmanager!$D:$D,topmanager!$C:$C,rs_nova!$A778,topmanager!$A:$A,908)+SUMIFS(topmanager!$D:$D,topmanager!$C:$C,rs_nova!$A778,topmanager!$A:$A,550)</f>
        <v>0</v>
      </c>
      <c r="N778" s="50">
        <f>SUMIFS(topmanager!$D:$D,topmanager!$C:$C,rs_nova!$A778,topmanager!$A:$A,rs_nova!N$2)</f>
        <v>0</v>
      </c>
      <c r="O778" s="51">
        <f t="shared" si="186"/>
        <v>0</v>
      </c>
      <c r="P778" s="50">
        <f>IFERROR(VLOOKUP($A778,total!$B$4:$AW$437,27,0),0)</f>
        <v>0</v>
      </c>
      <c r="Q778" s="50">
        <f>IFERROR(VLOOKUP($A778,total!$B$4:$AW$437,21,0),0)</f>
        <v>0</v>
      </c>
      <c r="R778" s="50">
        <f>IFERROR(VLOOKUP($A778,total!$B$4:$AW$437,25,0),0)+IFERROR(VLOOKUP($A778,total!$B$4:$AW$437,36,0),0)</f>
        <v>0</v>
      </c>
      <c r="S778" s="50">
        <f>IFERROR(VLOOKUP(A778,gympass!$A$2:$F$148,6,0),0)</f>
        <v>0</v>
      </c>
      <c r="T778" s="50">
        <f>IFERROR(VLOOKUP($A778,total!$B$4:$AW$437,42,0),0)</f>
        <v>0</v>
      </c>
      <c r="U778" s="50">
        <f>IFERROR(VLOOKUP($A778,total!$B$4:$AW$437,32,0),0)</f>
        <v>0</v>
      </c>
      <c r="V778" s="50">
        <f>IFERROR(VLOOKUP($A778,total!$B$4:$AW$437,28,0),0)</f>
        <v>0</v>
      </c>
      <c r="W778" s="50">
        <f>IFERROR(VLOOKUP($A778,total!$B$4:$AX$437,49,0),0)</f>
        <v>0</v>
      </c>
      <c r="X778" s="50"/>
      <c r="Y778" s="50">
        <f>IFERROR(VLOOKUP(A778,#REF!,4,0),0)</f>
        <v>0</v>
      </c>
      <c r="Z778" s="50">
        <f>IFERROR(VLOOKUP(B778,#REF!,8,0),0)</f>
        <v>0</v>
      </c>
      <c r="AA778" s="50">
        <f>IFERROR(VLOOKUP($A778,total!$B$4:$AW$437,45,0),0)</f>
        <v>0</v>
      </c>
      <c r="AB778" s="50">
        <f>IFERROR(VLOOKUP($A778,total!$B$4:$AW$437,48,0),0)</f>
        <v>0</v>
      </c>
      <c r="AC778" s="50">
        <f>IFERROR(VLOOKUP($A778,total!$B$4:$AB$437,19,0),0)</f>
        <v>0</v>
      </c>
      <c r="AD778" s="50">
        <f>IFERROR(VLOOKUP($A778,total!$B$4:$AB$437,10,0),0)</f>
        <v>0</v>
      </c>
      <c r="AE778" s="50">
        <f>IFERROR(VLOOKUP($A778,total!$B$4:$AB$437,13,0),0)-SUMIFS(topmanager!$D:$D,topmanager!$C:$C,rs_nova!$A782,topmanager!$A:$A,856)</f>
        <v>0</v>
      </c>
      <c r="AF778" s="50">
        <f>IFERROR(VLOOKUP($A778,total!$B$4:$AB$437,16,0),0)</f>
        <v>0</v>
      </c>
      <c r="AG778" s="50">
        <f>IFERROR(VLOOKUP($A778,total!$B$4:$AB$437,7,0),0)</f>
        <v>0</v>
      </c>
      <c r="AH778" s="50">
        <f>IFERROR(VLOOKUP($A778,total!$B$4:$AD$437,29,0),0)</f>
        <v>0</v>
      </c>
      <c r="AI778" s="50">
        <f>IFERROR(VLOOKUP(A778,total!$B$4:$AN$437,39,0),0)</f>
        <v>0</v>
      </c>
      <c r="AJ778" s="51">
        <f t="shared" si="187"/>
        <v>0</v>
      </c>
      <c r="AK778" s="50">
        <f t="shared" si="188"/>
        <v>0</v>
      </c>
      <c r="AL778" s="50">
        <f t="shared" si="189"/>
        <v>0</v>
      </c>
      <c r="AM778" s="50">
        <f t="shared" si="190"/>
        <v>0</v>
      </c>
      <c r="AN778" s="50" t="e">
        <f t="shared" si="184"/>
        <v>#REF!</v>
      </c>
      <c r="AO778" s="50" t="e">
        <f t="shared" si="184"/>
        <v>#REF!</v>
      </c>
      <c r="AP778" s="50" t="e">
        <f t="shared" si="184"/>
        <v>#REF!</v>
      </c>
      <c r="AQ778" s="50">
        <f>IFERROR(VLOOKUP(TEXT($A778,"000000"),[6]Página1!$A$8:$S$801,13,FALSE),0)</f>
        <v>0</v>
      </c>
      <c r="AR778" s="50">
        <f>IFERROR(VLOOKUP(TEXT($A778,"000000"),[6]Página1!$A$8:$S$801,16,FALSE),0)</f>
        <v>0</v>
      </c>
      <c r="AS778" s="50">
        <f>IFERROR(VLOOKUP(TEXT($A778,"000000"),[6]Página1!$A$8:$S$801,19,FALSE),0)</f>
        <v>0</v>
      </c>
      <c r="AT778" s="50">
        <f>IFERROR(VLOOKUP(TEXT($A778,"000000"),[7]Página1!$A$8:$R$814,12,FALSE),0)</f>
        <v>0</v>
      </c>
      <c r="AU778" s="50">
        <f>IFERROR(VLOOKUP(TEXT($A778,"000000"),[7]Página1!$A$8:$R$814,15,FALSE),0)</f>
        <v>0</v>
      </c>
      <c r="AV778" s="50">
        <f>IFERROR(VLOOKUP(TEXT($A778,"000000"),[7]Página1!$A$8:$R$814,18,FALSE),0)</f>
        <v>0</v>
      </c>
      <c r="AW778" s="50"/>
      <c r="AX778" s="51" t="e">
        <f t="shared" si="191"/>
        <v>#REF!</v>
      </c>
      <c r="AY778" s="51" t="e">
        <f t="shared" si="192"/>
        <v>#REF!</v>
      </c>
      <c r="AZ778" s="51" t="e">
        <f t="shared" si="193"/>
        <v>#REF!</v>
      </c>
      <c r="BA778" s="51" t="e">
        <f t="shared" si="194"/>
        <v>#REF!</v>
      </c>
      <c r="BB778" s="51">
        <f t="shared" si="195"/>
        <v>0</v>
      </c>
      <c r="BC778" s="51" t="e">
        <f t="shared" si="196"/>
        <v>#REF!</v>
      </c>
      <c r="BD778" s="51">
        <f t="shared" si="197"/>
        <v>0</v>
      </c>
      <c r="BE778" s="51">
        <f>IFERROR(VLOOKUP(A778,salario!A$2:P$91,11,FALSE),0)</f>
        <v>0</v>
      </c>
      <c r="BF778" s="51">
        <f>SUMIFS(topmanager!$D:$D,topmanager!$C:$C,rs_nova!$A778,topmanager!$A:$A,rs_nova!BF$2)</f>
        <v>0</v>
      </c>
      <c r="BG778" s="51">
        <f>SUMIFS(topmanager!$D:$D,topmanager!$C:$C,rs_nova!$A778,topmanager!$A:$A,rs_nova!BG$2)</f>
        <v>0</v>
      </c>
      <c r="BH778" s="51">
        <f>SUMIFS(topmanager!$D:$D,topmanager!$C:$C,rs_nova!$A778,topmanager!$A:$A,rs_nova!BH$2)</f>
        <v>0</v>
      </c>
      <c r="BI778" s="51">
        <f>SUMIFS(topmanager!$D:$D,topmanager!$C:$C,rs_nova!$A778,topmanager!$A:$A,rs_nova!BI$2)</f>
        <v>0</v>
      </c>
      <c r="BJ778" s="51">
        <f>SUMIFS(topmanager!$D:$D,topmanager!$C:$C,rs_nova!$A778,topmanager!$A:$A,rs_nova!BJ$2)+SUMIFS(topmanager!$D:$D,topmanager!$C:$C,rs_nova!$A778,topmanager!$A:$A,rs_nova!BJ$2+1)</f>
        <v>0</v>
      </c>
      <c r="BK778" s="51">
        <f>IFERROR(VLOOKUP(A778,[8]ferias!$C$4:$G$100,5,FALSE),0)</f>
        <v>0</v>
      </c>
      <c r="BL778" s="51">
        <f>SUMIFS(topmanager!$D:$D,topmanager!$C:$C,rs_nova!$A778,topmanager!$A:$A,rs_nova!BL$2)</f>
        <v>0</v>
      </c>
      <c r="BM778" s="51">
        <f>SUMIFS(topmanager!$D:$D,topmanager!$C:$C,rs_nova!$A778,topmanager!$A:$A,rs_nova!BM$2)+SUMIFS(topmanager!$D:$D,topmanager!$C:$C,rs_nova!$A782,topmanager!$A:$A,151)</f>
        <v>0</v>
      </c>
      <c r="BN778" s="51">
        <f t="shared" si="198"/>
        <v>0</v>
      </c>
    </row>
    <row r="779" spans="1:66">
      <c r="A779" s="47" t="e">
        <f>total!#REF!</f>
        <v>#REF!</v>
      </c>
      <c r="B779" s="47">
        <f t="shared" si="185"/>
        <v>0</v>
      </c>
      <c r="C779" s="48" t="e">
        <f>total!#REF!</f>
        <v>#REF!</v>
      </c>
      <c r="D779" s="49" t="str">
        <f>IFERROR(VLOOKUP(A779,salario!A$3:J$32,10,FALSE),"")</f>
        <v/>
      </c>
      <c r="E779" s="49" t="str">
        <f>IFERROR(IF(VLOOKUP(A779,salario!A$3:O$32,15,FALSE)="","",VLOOKUP(A779,salario!A$3:O$32,15,FALSE)),"")</f>
        <v/>
      </c>
      <c r="F779" s="47" t="str">
        <f>IFERROR(VLOOKUP(A779,[5]base_pessoal!$B$2:$P$1504,13,FALSE),"")</f>
        <v/>
      </c>
      <c r="G779" s="50">
        <f>IFERROR(VLOOKUP(A779,salario!A$2:P$91,11,FALSE),0)*B779/30</f>
        <v>0</v>
      </c>
      <c r="H779" s="50">
        <f>SUMIFS(topmanager!$D:$D,topmanager!$C:$C,rs_nova!$A779,topmanager!$A:$A,rs_nova!H$2)+SUMIFS(topmanager!$D:$D,topmanager!$C:$C,rs_nova!$A779,topmanager!$A:$A,63)</f>
        <v>0</v>
      </c>
      <c r="I779" s="50">
        <f>-SUMIFS(topmanager!$D:$D,topmanager!$C:$C,rs_nova!$A779,topmanager!$A:$A,rs_nova!I$2)</f>
        <v>0</v>
      </c>
      <c r="J779" s="50">
        <f>SUMIFS(topmanager!$D:$D,topmanager!$C:$C,rs_nova!$A779,topmanager!$A:$A,rs_nova!J$2)</f>
        <v>0</v>
      </c>
      <c r="K779" s="50">
        <f>SUMIFS(topmanager!$D:$D,topmanager!$C:$C,rs_nova!$A779,topmanager!$A:$A,rs_nova!K$2)+SUMIFS(topmanager!$D:$D,topmanager!$C:$C,rs_nova!$A779,topmanager!$A:$A,911)</f>
        <v>0</v>
      </c>
      <c r="L779" s="50">
        <f>SUMIFS(topmanager!$D:$D,topmanager!$C:$C,rs_nova!$A779,topmanager!$A:$A,rs_nova!L$2)</f>
        <v>0</v>
      </c>
      <c r="M779" s="50">
        <f>SUMIFS(topmanager!$D:$D,topmanager!$C:$C,rs_nova!$A779,topmanager!$A:$A,rs_nova!M$2)+SUMIFS(topmanager!$D:$D,topmanager!$C:$C,rs_nova!$A779,topmanager!$A:$A,908)+SUMIFS(topmanager!$D:$D,topmanager!$C:$C,rs_nova!$A779,topmanager!$A:$A,550)</f>
        <v>0</v>
      </c>
      <c r="N779" s="50">
        <f>SUMIFS(topmanager!$D:$D,topmanager!$C:$C,rs_nova!$A779,topmanager!$A:$A,rs_nova!N$2)</f>
        <v>0</v>
      </c>
      <c r="O779" s="51">
        <f t="shared" si="186"/>
        <v>0</v>
      </c>
      <c r="P779" s="50">
        <f>IFERROR(VLOOKUP($A779,total!$B$4:$AW$437,27,0),0)</f>
        <v>0</v>
      </c>
      <c r="Q779" s="50">
        <f>IFERROR(VLOOKUP($A779,total!$B$4:$AW$437,21,0),0)</f>
        <v>0</v>
      </c>
      <c r="R779" s="50">
        <f>IFERROR(VLOOKUP($A779,total!$B$4:$AW$437,25,0),0)+IFERROR(VLOOKUP($A779,total!$B$4:$AW$437,36,0),0)</f>
        <v>0</v>
      </c>
      <c r="S779" s="50">
        <f>IFERROR(VLOOKUP(A779,gympass!$A$2:$F$148,6,0),0)</f>
        <v>0</v>
      </c>
      <c r="T779" s="50">
        <f>IFERROR(VLOOKUP($A779,total!$B$4:$AW$437,42,0),0)</f>
        <v>0</v>
      </c>
      <c r="U779" s="50">
        <f>IFERROR(VLOOKUP($A779,total!$B$4:$AW$437,32,0),0)</f>
        <v>0</v>
      </c>
      <c r="V779" s="50">
        <f>IFERROR(VLOOKUP($A779,total!$B$4:$AW$437,28,0),0)</f>
        <v>0</v>
      </c>
      <c r="W779" s="50">
        <f>IFERROR(VLOOKUP($A779,total!$B$4:$AX$437,49,0),0)</f>
        <v>0</v>
      </c>
      <c r="X779" s="50"/>
      <c r="Y779" s="50">
        <f>IFERROR(VLOOKUP(A779,#REF!,4,0),0)</f>
        <v>0</v>
      </c>
      <c r="Z779" s="50">
        <f>IFERROR(VLOOKUP(B779,#REF!,8,0),0)</f>
        <v>0</v>
      </c>
      <c r="AA779" s="50">
        <f>IFERROR(VLOOKUP($A779,total!$B$4:$AW$437,45,0),0)</f>
        <v>0</v>
      </c>
      <c r="AB779" s="50">
        <f>IFERROR(VLOOKUP($A779,total!$B$4:$AW$437,48,0),0)</f>
        <v>0</v>
      </c>
      <c r="AC779" s="50">
        <f>IFERROR(VLOOKUP($A779,total!$B$4:$AB$437,19,0),0)</f>
        <v>0</v>
      </c>
      <c r="AD779" s="50">
        <f>IFERROR(VLOOKUP($A779,total!$B$4:$AB$437,10,0),0)</f>
        <v>0</v>
      </c>
      <c r="AE779" s="50">
        <f>IFERROR(VLOOKUP($A779,total!$B$4:$AB$437,13,0),0)-SUMIFS(topmanager!$D:$D,topmanager!$C:$C,rs_nova!$A783,topmanager!$A:$A,856)</f>
        <v>0</v>
      </c>
      <c r="AF779" s="50">
        <f>IFERROR(VLOOKUP($A779,total!$B$4:$AB$437,16,0),0)</f>
        <v>0</v>
      </c>
      <c r="AG779" s="50">
        <f>IFERROR(VLOOKUP($A779,total!$B$4:$AB$437,7,0),0)</f>
        <v>0</v>
      </c>
      <c r="AH779" s="50">
        <f>IFERROR(VLOOKUP($A779,total!$B$4:$AD$437,29,0),0)</f>
        <v>0</v>
      </c>
      <c r="AI779" s="50">
        <f>IFERROR(VLOOKUP(A779,total!$B$4:$AN$437,39,0),0)</f>
        <v>0</v>
      </c>
      <c r="AJ779" s="51">
        <f t="shared" si="187"/>
        <v>0</v>
      </c>
      <c r="AK779" s="50">
        <f t="shared" si="188"/>
        <v>0</v>
      </c>
      <c r="AL779" s="50">
        <f t="shared" si="189"/>
        <v>0</v>
      </c>
      <c r="AM779" s="50">
        <f t="shared" si="190"/>
        <v>0</v>
      </c>
      <c r="AN779" s="50" t="e">
        <f t="shared" si="184"/>
        <v>#REF!</v>
      </c>
      <c r="AO779" s="50" t="e">
        <f t="shared" si="184"/>
        <v>#REF!</v>
      </c>
      <c r="AP779" s="50" t="e">
        <f t="shared" si="184"/>
        <v>#REF!</v>
      </c>
      <c r="AQ779" s="50">
        <f>IFERROR(VLOOKUP(TEXT($A779,"000000"),[6]Página1!$A$8:$S$801,13,FALSE),0)</f>
        <v>0</v>
      </c>
      <c r="AR779" s="50">
        <f>IFERROR(VLOOKUP(TEXT($A779,"000000"),[6]Página1!$A$8:$S$801,16,FALSE),0)</f>
        <v>0</v>
      </c>
      <c r="AS779" s="50">
        <f>IFERROR(VLOOKUP(TEXT($A779,"000000"),[6]Página1!$A$8:$S$801,19,FALSE),0)</f>
        <v>0</v>
      </c>
      <c r="AT779" s="50">
        <f>IFERROR(VLOOKUP(TEXT($A779,"000000"),[7]Página1!$A$8:$R$814,12,FALSE),0)</f>
        <v>0</v>
      </c>
      <c r="AU779" s="50">
        <f>IFERROR(VLOOKUP(TEXT($A779,"000000"),[7]Página1!$A$8:$R$814,15,FALSE),0)</f>
        <v>0</v>
      </c>
      <c r="AV779" s="50">
        <f>IFERROR(VLOOKUP(TEXT($A779,"000000"),[7]Página1!$A$8:$R$814,18,FALSE),0)</f>
        <v>0</v>
      </c>
      <c r="AW779" s="50"/>
      <c r="AX779" s="51" t="e">
        <f t="shared" si="191"/>
        <v>#REF!</v>
      </c>
      <c r="AY779" s="51" t="e">
        <f t="shared" si="192"/>
        <v>#REF!</v>
      </c>
      <c r="AZ779" s="51" t="e">
        <f t="shared" si="193"/>
        <v>#REF!</v>
      </c>
      <c r="BA779" s="51" t="e">
        <f t="shared" si="194"/>
        <v>#REF!</v>
      </c>
      <c r="BB779" s="51">
        <f t="shared" si="195"/>
        <v>0</v>
      </c>
      <c r="BC779" s="51" t="e">
        <f t="shared" si="196"/>
        <v>#REF!</v>
      </c>
      <c r="BD779" s="51">
        <f t="shared" si="197"/>
        <v>0</v>
      </c>
      <c r="BE779" s="51">
        <f>IFERROR(VLOOKUP(A779,salario!A$2:P$91,11,FALSE),0)</f>
        <v>0</v>
      </c>
      <c r="BF779" s="51">
        <f>SUMIFS(topmanager!$D:$D,topmanager!$C:$C,rs_nova!$A779,topmanager!$A:$A,rs_nova!BF$2)</f>
        <v>0</v>
      </c>
      <c r="BG779" s="51">
        <f>SUMIFS(topmanager!$D:$D,topmanager!$C:$C,rs_nova!$A779,topmanager!$A:$A,rs_nova!BG$2)</f>
        <v>0</v>
      </c>
      <c r="BH779" s="51">
        <f>SUMIFS(topmanager!$D:$D,topmanager!$C:$C,rs_nova!$A779,topmanager!$A:$A,rs_nova!BH$2)</f>
        <v>0</v>
      </c>
      <c r="BI779" s="51">
        <f>SUMIFS(topmanager!$D:$D,topmanager!$C:$C,rs_nova!$A779,topmanager!$A:$A,rs_nova!BI$2)</f>
        <v>0</v>
      </c>
      <c r="BJ779" s="51">
        <f>SUMIFS(topmanager!$D:$D,topmanager!$C:$C,rs_nova!$A779,topmanager!$A:$A,rs_nova!BJ$2)+SUMIFS(topmanager!$D:$D,topmanager!$C:$C,rs_nova!$A779,topmanager!$A:$A,rs_nova!BJ$2+1)</f>
        <v>0</v>
      </c>
      <c r="BK779" s="51">
        <f>IFERROR(VLOOKUP(A779,[8]ferias!$C$4:$G$100,5,FALSE),0)</f>
        <v>0</v>
      </c>
      <c r="BL779" s="51">
        <f>SUMIFS(topmanager!$D:$D,topmanager!$C:$C,rs_nova!$A779,topmanager!$A:$A,rs_nova!BL$2)</f>
        <v>0</v>
      </c>
      <c r="BM779" s="51">
        <f>SUMIFS(topmanager!$D:$D,topmanager!$C:$C,rs_nova!$A779,topmanager!$A:$A,rs_nova!BM$2)+SUMIFS(topmanager!$D:$D,topmanager!$C:$C,rs_nova!$A783,topmanager!$A:$A,151)</f>
        <v>0</v>
      </c>
      <c r="BN779" s="51">
        <f t="shared" si="198"/>
        <v>0</v>
      </c>
    </row>
    <row r="780" spans="1:66">
      <c r="A780" s="47" t="e">
        <f>total!#REF!</f>
        <v>#REF!</v>
      </c>
      <c r="B780" s="47">
        <f t="shared" si="185"/>
        <v>0</v>
      </c>
      <c r="C780" s="48" t="e">
        <f>total!#REF!</f>
        <v>#REF!</v>
      </c>
      <c r="D780" s="49" t="str">
        <f>IFERROR(VLOOKUP(A780,salario!A$3:J$32,10,FALSE),"")</f>
        <v/>
      </c>
      <c r="E780" s="49" t="str">
        <f>IFERROR(IF(VLOOKUP(A780,salario!A$3:O$32,15,FALSE)="","",VLOOKUP(A780,salario!A$3:O$32,15,FALSE)),"")</f>
        <v/>
      </c>
      <c r="F780" s="47" t="str">
        <f>IFERROR(VLOOKUP(A780,[5]base_pessoal!$B$2:$P$1504,13,FALSE),"")</f>
        <v/>
      </c>
      <c r="G780" s="50">
        <f>IFERROR(VLOOKUP(A780,salario!A$2:P$91,11,FALSE),0)*B780/30</f>
        <v>0</v>
      </c>
      <c r="H780" s="50">
        <f>SUMIFS(topmanager!$D:$D,topmanager!$C:$C,rs_nova!$A780,topmanager!$A:$A,rs_nova!H$2)+SUMIFS(topmanager!$D:$D,topmanager!$C:$C,rs_nova!$A780,topmanager!$A:$A,63)</f>
        <v>0</v>
      </c>
      <c r="I780" s="50">
        <f>-SUMIFS(topmanager!$D:$D,topmanager!$C:$C,rs_nova!$A780,topmanager!$A:$A,rs_nova!I$2)</f>
        <v>0</v>
      </c>
      <c r="J780" s="50">
        <f>SUMIFS(topmanager!$D:$D,topmanager!$C:$C,rs_nova!$A780,topmanager!$A:$A,rs_nova!J$2)</f>
        <v>0</v>
      </c>
      <c r="K780" s="50">
        <f>SUMIFS(topmanager!$D:$D,topmanager!$C:$C,rs_nova!$A780,topmanager!$A:$A,rs_nova!K$2)+SUMIFS(topmanager!$D:$D,topmanager!$C:$C,rs_nova!$A780,topmanager!$A:$A,911)</f>
        <v>0</v>
      </c>
      <c r="L780" s="50">
        <f>SUMIFS(topmanager!$D:$D,topmanager!$C:$C,rs_nova!$A780,topmanager!$A:$A,rs_nova!L$2)</f>
        <v>0</v>
      </c>
      <c r="M780" s="50">
        <f>SUMIFS(topmanager!$D:$D,topmanager!$C:$C,rs_nova!$A780,topmanager!$A:$A,rs_nova!M$2)+SUMIFS(topmanager!$D:$D,topmanager!$C:$C,rs_nova!$A780,topmanager!$A:$A,908)+SUMIFS(topmanager!$D:$D,topmanager!$C:$C,rs_nova!$A780,topmanager!$A:$A,550)</f>
        <v>0</v>
      </c>
      <c r="N780" s="50">
        <f>SUMIFS(topmanager!$D:$D,topmanager!$C:$C,rs_nova!$A780,topmanager!$A:$A,rs_nova!N$2)</f>
        <v>0</v>
      </c>
      <c r="O780" s="51">
        <f t="shared" si="186"/>
        <v>0</v>
      </c>
      <c r="P780" s="50">
        <f>IFERROR(VLOOKUP($A780,total!$B$4:$AW$437,27,0),0)</f>
        <v>0</v>
      </c>
      <c r="Q780" s="50">
        <f>IFERROR(VLOOKUP($A780,total!$B$4:$AW$437,21,0),0)</f>
        <v>0</v>
      </c>
      <c r="R780" s="50">
        <f>IFERROR(VLOOKUP($A780,total!$B$4:$AW$437,25,0),0)+IFERROR(VLOOKUP($A780,total!$B$4:$AW$437,36,0),0)</f>
        <v>0</v>
      </c>
      <c r="S780" s="50">
        <f>IFERROR(VLOOKUP(A780,gympass!$A$2:$F$148,6,0),0)</f>
        <v>0</v>
      </c>
      <c r="T780" s="50">
        <f>IFERROR(VLOOKUP($A780,total!$B$4:$AW$437,42,0),0)</f>
        <v>0</v>
      </c>
      <c r="U780" s="50">
        <f>IFERROR(VLOOKUP($A780,total!$B$4:$AW$437,32,0),0)</f>
        <v>0</v>
      </c>
      <c r="V780" s="50">
        <f>IFERROR(VLOOKUP($A780,total!$B$4:$AW$437,28,0),0)</f>
        <v>0</v>
      </c>
      <c r="W780" s="50">
        <f>IFERROR(VLOOKUP($A780,total!$B$4:$AX$437,49,0),0)</f>
        <v>0</v>
      </c>
      <c r="X780" s="50"/>
      <c r="Y780" s="50">
        <f>IFERROR(VLOOKUP(A780,#REF!,4,0),0)</f>
        <v>0</v>
      </c>
      <c r="Z780" s="50">
        <f>IFERROR(VLOOKUP(B780,#REF!,8,0),0)</f>
        <v>0</v>
      </c>
      <c r="AA780" s="50">
        <f>IFERROR(VLOOKUP($A780,total!$B$4:$AW$437,45,0),0)</f>
        <v>0</v>
      </c>
      <c r="AB780" s="50">
        <f>IFERROR(VLOOKUP($A780,total!$B$4:$AW$437,48,0),0)</f>
        <v>0</v>
      </c>
      <c r="AC780" s="50">
        <f>IFERROR(VLOOKUP($A780,total!$B$4:$AB$437,19,0),0)</f>
        <v>0</v>
      </c>
      <c r="AD780" s="50">
        <f>IFERROR(VLOOKUP($A780,total!$B$4:$AB$437,10,0),0)</f>
        <v>0</v>
      </c>
      <c r="AE780" s="50">
        <f>IFERROR(VLOOKUP($A780,total!$B$4:$AB$437,13,0),0)-SUMIFS(topmanager!$D:$D,topmanager!$C:$C,rs_nova!$A784,topmanager!$A:$A,856)</f>
        <v>0</v>
      </c>
      <c r="AF780" s="50">
        <f>IFERROR(VLOOKUP($A780,total!$B$4:$AB$437,16,0),0)</f>
        <v>0</v>
      </c>
      <c r="AG780" s="50">
        <f>IFERROR(VLOOKUP($A780,total!$B$4:$AB$437,7,0),0)</f>
        <v>0</v>
      </c>
      <c r="AH780" s="50">
        <f>IFERROR(VLOOKUP($A780,total!$B$4:$AD$437,29,0),0)</f>
        <v>0</v>
      </c>
      <c r="AI780" s="50">
        <f>IFERROR(VLOOKUP(A780,total!$B$4:$AN$437,39,0),0)</f>
        <v>0</v>
      </c>
      <c r="AJ780" s="51">
        <f t="shared" si="187"/>
        <v>0</v>
      </c>
      <c r="AK780" s="50">
        <f t="shared" si="188"/>
        <v>0</v>
      </c>
      <c r="AL780" s="50">
        <f t="shared" si="189"/>
        <v>0</v>
      </c>
      <c r="AM780" s="50">
        <f t="shared" si="190"/>
        <v>0</v>
      </c>
      <c r="AN780" s="50" t="e">
        <f t="shared" si="184"/>
        <v>#REF!</v>
      </c>
      <c r="AO780" s="50" t="e">
        <f t="shared" si="184"/>
        <v>#REF!</v>
      </c>
      <c r="AP780" s="50" t="e">
        <f t="shared" si="184"/>
        <v>#REF!</v>
      </c>
      <c r="AQ780" s="50">
        <f>IFERROR(VLOOKUP(TEXT($A780,"000000"),[6]Página1!$A$8:$S$801,13,FALSE),0)</f>
        <v>0</v>
      </c>
      <c r="AR780" s="50">
        <f>IFERROR(VLOOKUP(TEXT($A780,"000000"),[6]Página1!$A$8:$S$801,16,FALSE),0)</f>
        <v>0</v>
      </c>
      <c r="AS780" s="50">
        <f>IFERROR(VLOOKUP(TEXT($A780,"000000"),[6]Página1!$A$8:$S$801,19,FALSE),0)</f>
        <v>0</v>
      </c>
      <c r="AT780" s="50">
        <f>IFERROR(VLOOKUP(TEXT($A780,"000000"),[7]Página1!$A$8:$R$814,12,FALSE),0)</f>
        <v>0</v>
      </c>
      <c r="AU780" s="50">
        <f>IFERROR(VLOOKUP(TEXT($A780,"000000"),[7]Página1!$A$8:$R$814,15,FALSE),0)</f>
        <v>0</v>
      </c>
      <c r="AV780" s="50">
        <f>IFERROR(VLOOKUP(TEXT($A780,"000000"),[7]Página1!$A$8:$R$814,18,FALSE),0)</f>
        <v>0</v>
      </c>
      <c r="AW780" s="50"/>
      <c r="AX780" s="51" t="e">
        <f t="shared" si="191"/>
        <v>#REF!</v>
      </c>
      <c r="AY780" s="51" t="e">
        <f t="shared" si="192"/>
        <v>#REF!</v>
      </c>
      <c r="AZ780" s="51" t="e">
        <f t="shared" si="193"/>
        <v>#REF!</v>
      </c>
      <c r="BA780" s="51" t="e">
        <f t="shared" si="194"/>
        <v>#REF!</v>
      </c>
      <c r="BB780" s="51">
        <f t="shared" si="195"/>
        <v>0</v>
      </c>
      <c r="BC780" s="51" t="e">
        <f t="shared" si="196"/>
        <v>#REF!</v>
      </c>
      <c r="BD780" s="51">
        <f t="shared" si="197"/>
        <v>0</v>
      </c>
      <c r="BE780" s="51">
        <f>IFERROR(VLOOKUP(A780,salario!A$2:P$91,11,FALSE),0)</f>
        <v>0</v>
      </c>
      <c r="BF780" s="51">
        <f>SUMIFS(topmanager!$D:$D,topmanager!$C:$C,rs_nova!$A780,topmanager!$A:$A,rs_nova!BF$2)</f>
        <v>0</v>
      </c>
      <c r="BG780" s="51">
        <f>SUMIFS(topmanager!$D:$D,topmanager!$C:$C,rs_nova!$A780,topmanager!$A:$A,rs_nova!BG$2)</f>
        <v>0</v>
      </c>
      <c r="BH780" s="51">
        <f>SUMIFS(topmanager!$D:$D,topmanager!$C:$C,rs_nova!$A780,topmanager!$A:$A,rs_nova!BH$2)</f>
        <v>0</v>
      </c>
      <c r="BI780" s="51">
        <f>SUMIFS(topmanager!$D:$D,topmanager!$C:$C,rs_nova!$A780,topmanager!$A:$A,rs_nova!BI$2)</f>
        <v>0</v>
      </c>
      <c r="BJ780" s="51">
        <f>SUMIFS(topmanager!$D:$D,topmanager!$C:$C,rs_nova!$A780,topmanager!$A:$A,rs_nova!BJ$2)+SUMIFS(topmanager!$D:$D,topmanager!$C:$C,rs_nova!$A780,topmanager!$A:$A,rs_nova!BJ$2+1)</f>
        <v>0</v>
      </c>
      <c r="BK780" s="51">
        <f>IFERROR(VLOOKUP(A780,[8]ferias!$C$4:$G$100,5,FALSE),0)</f>
        <v>0</v>
      </c>
      <c r="BL780" s="51">
        <f>SUMIFS(topmanager!$D:$D,topmanager!$C:$C,rs_nova!$A780,topmanager!$A:$A,rs_nova!BL$2)</f>
        <v>0</v>
      </c>
      <c r="BM780" s="51">
        <f>SUMIFS(topmanager!$D:$D,topmanager!$C:$C,rs_nova!$A780,topmanager!$A:$A,rs_nova!BM$2)+SUMIFS(topmanager!$D:$D,topmanager!$C:$C,rs_nova!$A784,topmanager!$A:$A,151)</f>
        <v>0</v>
      </c>
      <c r="BN780" s="51">
        <f t="shared" si="198"/>
        <v>0</v>
      </c>
    </row>
    <row r="781" spans="1:66">
      <c r="A781" s="47" t="e">
        <f>total!#REF!</f>
        <v>#REF!</v>
      </c>
      <c r="B781" s="47">
        <f t="shared" si="185"/>
        <v>0</v>
      </c>
      <c r="C781" s="48" t="e">
        <f>total!#REF!</f>
        <v>#REF!</v>
      </c>
      <c r="D781" s="49" t="str">
        <f>IFERROR(VLOOKUP(A781,salario!A$3:J$32,10,FALSE),"")</f>
        <v/>
      </c>
      <c r="E781" s="49" t="str">
        <f>IFERROR(IF(VLOOKUP(A781,salario!A$3:O$32,15,FALSE)="","",VLOOKUP(A781,salario!A$3:O$32,15,FALSE)),"")</f>
        <v/>
      </c>
      <c r="F781" s="47" t="str">
        <f>IFERROR(VLOOKUP(A781,[5]base_pessoal!$B$2:$P$1504,13,FALSE),"")</f>
        <v/>
      </c>
      <c r="G781" s="50">
        <f>IFERROR(VLOOKUP(A781,salario!A$2:P$91,11,FALSE),0)*B781/30</f>
        <v>0</v>
      </c>
      <c r="H781" s="50">
        <f>SUMIFS(topmanager!$D:$D,topmanager!$C:$C,rs_nova!$A781,topmanager!$A:$A,rs_nova!H$2)+SUMIFS(topmanager!$D:$D,topmanager!$C:$C,rs_nova!$A781,topmanager!$A:$A,63)</f>
        <v>0</v>
      </c>
      <c r="I781" s="50">
        <f>-SUMIFS(topmanager!$D:$D,topmanager!$C:$C,rs_nova!$A781,topmanager!$A:$A,rs_nova!I$2)</f>
        <v>0</v>
      </c>
      <c r="J781" s="50">
        <f>SUMIFS(topmanager!$D:$D,topmanager!$C:$C,rs_nova!$A781,topmanager!$A:$A,rs_nova!J$2)</f>
        <v>0</v>
      </c>
      <c r="K781" s="50">
        <f>SUMIFS(topmanager!$D:$D,topmanager!$C:$C,rs_nova!$A781,topmanager!$A:$A,rs_nova!K$2)+SUMIFS(topmanager!$D:$D,topmanager!$C:$C,rs_nova!$A781,topmanager!$A:$A,911)</f>
        <v>0</v>
      </c>
      <c r="L781" s="50">
        <f>SUMIFS(topmanager!$D:$D,topmanager!$C:$C,rs_nova!$A781,topmanager!$A:$A,rs_nova!L$2)</f>
        <v>0</v>
      </c>
      <c r="M781" s="50">
        <f>SUMIFS(topmanager!$D:$D,topmanager!$C:$C,rs_nova!$A781,topmanager!$A:$A,rs_nova!M$2)+SUMIFS(topmanager!$D:$D,topmanager!$C:$C,rs_nova!$A781,topmanager!$A:$A,908)+SUMIFS(topmanager!$D:$D,topmanager!$C:$C,rs_nova!$A781,topmanager!$A:$A,550)</f>
        <v>0</v>
      </c>
      <c r="N781" s="50">
        <f>SUMIFS(topmanager!$D:$D,topmanager!$C:$C,rs_nova!$A781,topmanager!$A:$A,rs_nova!N$2)</f>
        <v>0</v>
      </c>
      <c r="O781" s="51">
        <f t="shared" si="186"/>
        <v>0</v>
      </c>
      <c r="P781" s="50">
        <f>IFERROR(VLOOKUP($A781,total!$B$4:$AW$437,27,0),0)</f>
        <v>0</v>
      </c>
      <c r="Q781" s="50">
        <f>IFERROR(VLOOKUP($A781,total!$B$4:$AW$437,21,0),0)</f>
        <v>0</v>
      </c>
      <c r="R781" s="50">
        <f>IFERROR(VLOOKUP($A781,total!$B$4:$AW$437,25,0),0)+IFERROR(VLOOKUP($A781,total!$B$4:$AW$437,36,0),0)</f>
        <v>0</v>
      </c>
      <c r="S781" s="50">
        <f>IFERROR(VLOOKUP(A781,gympass!$A$2:$F$148,6,0),0)</f>
        <v>0</v>
      </c>
      <c r="T781" s="50">
        <f>IFERROR(VLOOKUP($A781,total!$B$4:$AW$437,42,0),0)</f>
        <v>0</v>
      </c>
      <c r="U781" s="50">
        <f>IFERROR(VLOOKUP($A781,total!$B$4:$AW$437,32,0),0)</f>
        <v>0</v>
      </c>
      <c r="V781" s="50">
        <f>IFERROR(VLOOKUP($A781,total!$B$4:$AW$437,28,0),0)</f>
        <v>0</v>
      </c>
      <c r="W781" s="50">
        <f>IFERROR(VLOOKUP($A781,total!$B$4:$AX$437,49,0),0)</f>
        <v>0</v>
      </c>
      <c r="X781" s="50"/>
      <c r="Y781" s="50">
        <f>IFERROR(VLOOKUP(A781,#REF!,4,0),0)</f>
        <v>0</v>
      </c>
      <c r="Z781" s="50">
        <f>IFERROR(VLOOKUP(B781,#REF!,8,0),0)</f>
        <v>0</v>
      </c>
      <c r="AA781" s="50">
        <f>IFERROR(VLOOKUP($A781,total!$B$4:$AW$437,45,0),0)</f>
        <v>0</v>
      </c>
      <c r="AB781" s="50">
        <f>IFERROR(VLOOKUP($A781,total!$B$4:$AW$437,48,0),0)</f>
        <v>0</v>
      </c>
      <c r="AC781" s="50">
        <f>IFERROR(VLOOKUP($A781,total!$B$4:$AB$437,19,0),0)</f>
        <v>0</v>
      </c>
      <c r="AD781" s="50">
        <f>IFERROR(VLOOKUP($A781,total!$B$4:$AB$437,10,0),0)</f>
        <v>0</v>
      </c>
      <c r="AE781" s="50">
        <f>IFERROR(VLOOKUP($A781,total!$B$4:$AB$437,13,0),0)-SUMIFS(topmanager!$D:$D,topmanager!$C:$C,rs_nova!$A785,topmanager!$A:$A,856)</f>
        <v>0</v>
      </c>
      <c r="AF781" s="50">
        <f>IFERROR(VLOOKUP($A781,total!$B$4:$AB$437,16,0),0)</f>
        <v>0</v>
      </c>
      <c r="AG781" s="50">
        <f>IFERROR(VLOOKUP($A781,total!$B$4:$AB$437,7,0),0)</f>
        <v>0</v>
      </c>
      <c r="AH781" s="50">
        <f>IFERROR(VLOOKUP($A781,total!$B$4:$AD$437,29,0),0)</f>
        <v>0</v>
      </c>
      <c r="AI781" s="50">
        <f>IFERROR(VLOOKUP(A781,total!$B$4:$AN$437,39,0),0)</f>
        <v>0</v>
      </c>
      <c r="AJ781" s="51">
        <f t="shared" si="187"/>
        <v>0</v>
      </c>
      <c r="AK781" s="50">
        <f t="shared" si="188"/>
        <v>0</v>
      </c>
      <c r="AL781" s="50">
        <f t="shared" si="189"/>
        <v>0</v>
      </c>
      <c r="AM781" s="50">
        <f t="shared" si="190"/>
        <v>0</v>
      </c>
      <c r="AN781" s="50" t="e">
        <f t="shared" si="184"/>
        <v>#REF!</v>
      </c>
      <c r="AO781" s="50" t="e">
        <f t="shared" si="184"/>
        <v>#REF!</v>
      </c>
      <c r="AP781" s="50" t="e">
        <f t="shared" si="184"/>
        <v>#REF!</v>
      </c>
      <c r="AQ781" s="50">
        <f>IFERROR(VLOOKUP(TEXT($A781,"000000"),[6]Página1!$A$8:$S$801,13,FALSE),0)</f>
        <v>0</v>
      </c>
      <c r="AR781" s="50">
        <f>IFERROR(VLOOKUP(TEXT($A781,"000000"),[6]Página1!$A$8:$S$801,16,FALSE),0)</f>
        <v>0</v>
      </c>
      <c r="AS781" s="50">
        <f>IFERROR(VLOOKUP(TEXT($A781,"000000"),[6]Página1!$A$8:$S$801,19,FALSE),0)</f>
        <v>0</v>
      </c>
      <c r="AT781" s="50">
        <f>IFERROR(VLOOKUP(TEXT($A781,"000000"),[7]Página1!$A$8:$R$814,12,FALSE),0)</f>
        <v>0</v>
      </c>
      <c r="AU781" s="50">
        <f>IFERROR(VLOOKUP(TEXT($A781,"000000"),[7]Página1!$A$8:$R$814,15,FALSE),0)</f>
        <v>0</v>
      </c>
      <c r="AV781" s="50">
        <f>IFERROR(VLOOKUP(TEXT($A781,"000000"),[7]Página1!$A$8:$R$814,18,FALSE),0)</f>
        <v>0</v>
      </c>
      <c r="AW781" s="50"/>
      <c r="AX781" s="51" t="e">
        <f t="shared" si="191"/>
        <v>#REF!</v>
      </c>
      <c r="AY781" s="51" t="e">
        <f t="shared" si="192"/>
        <v>#REF!</v>
      </c>
      <c r="AZ781" s="51" t="e">
        <f t="shared" si="193"/>
        <v>#REF!</v>
      </c>
      <c r="BA781" s="51" t="e">
        <f t="shared" si="194"/>
        <v>#REF!</v>
      </c>
      <c r="BB781" s="51">
        <f t="shared" si="195"/>
        <v>0</v>
      </c>
      <c r="BC781" s="51" t="e">
        <f t="shared" si="196"/>
        <v>#REF!</v>
      </c>
      <c r="BD781" s="51">
        <f t="shared" si="197"/>
        <v>0</v>
      </c>
      <c r="BE781" s="51">
        <f>IFERROR(VLOOKUP(A781,salario!A$2:P$91,11,FALSE),0)</f>
        <v>0</v>
      </c>
      <c r="BF781" s="51">
        <f>SUMIFS(topmanager!$D:$D,topmanager!$C:$C,rs_nova!$A781,topmanager!$A:$A,rs_nova!BF$2)</f>
        <v>0</v>
      </c>
      <c r="BG781" s="51">
        <f>SUMIFS(topmanager!$D:$D,topmanager!$C:$C,rs_nova!$A781,topmanager!$A:$A,rs_nova!BG$2)</f>
        <v>0</v>
      </c>
      <c r="BH781" s="51">
        <f>SUMIFS(topmanager!$D:$D,topmanager!$C:$C,rs_nova!$A781,topmanager!$A:$A,rs_nova!BH$2)</f>
        <v>0</v>
      </c>
      <c r="BI781" s="51">
        <f>SUMIFS(topmanager!$D:$D,topmanager!$C:$C,rs_nova!$A781,topmanager!$A:$A,rs_nova!BI$2)</f>
        <v>0</v>
      </c>
      <c r="BJ781" s="51">
        <f>SUMIFS(topmanager!$D:$D,topmanager!$C:$C,rs_nova!$A781,topmanager!$A:$A,rs_nova!BJ$2)+SUMIFS(topmanager!$D:$D,topmanager!$C:$C,rs_nova!$A781,topmanager!$A:$A,rs_nova!BJ$2+1)</f>
        <v>0</v>
      </c>
      <c r="BK781" s="51">
        <f>IFERROR(VLOOKUP(A781,[8]ferias!$C$4:$G$100,5,FALSE),0)</f>
        <v>0</v>
      </c>
      <c r="BL781" s="51">
        <f>SUMIFS(topmanager!$D:$D,topmanager!$C:$C,rs_nova!$A781,topmanager!$A:$A,rs_nova!BL$2)</f>
        <v>0</v>
      </c>
      <c r="BM781" s="51">
        <f>SUMIFS(topmanager!$D:$D,topmanager!$C:$C,rs_nova!$A781,topmanager!$A:$A,rs_nova!BM$2)+SUMIFS(topmanager!$D:$D,topmanager!$C:$C,rs_nova!$A785,topmanager!$A:$A,151)</f>
        <v>0</v>
      </c>
      <c r="BN781" s="51">
        <f t="shared" si="198"/>
        <v>0</v>
      </c>
    </row>
    <row r="782" spans="1:66">
      <c r="A782" s="47" t="e">
        <f>total!#REF!</f>
        <v>#REF!</v>
      </c>
      <c r="B782" s="47">
        <f t="shared" si="185"/>
        <v>0</v>
      </c>
      <c r="C782" s="48" t="e">
        <f>total!#REF!</f>
        <v>#REF!</v>
      </c>
      <c r="D782" s="49" t="str">
        <f>IFERROR(VLOOKUP(A782,salario!A$3:J$32,10,FALSE),"")</f>
        <v/>
      </c>
      <c r="E782" s="49" t="str">
        <f>IFERROR(IF(VLOOKUP(A782,salario!A$3:O$32,15,FALSE)="","",VLOOKUP(A782,salario!A$3:O$32,15,FALSE)),"")</f>
        <v/>
      </c>
      <c r="F782" s="47" t="str">
        <f>IFERROR(VLOOKUP(A782,[5]base_pessoal!$B$2:$P$1504,13,FALSE),"")</f>
        <v/>
      </c>
      <c r="G782" s="50">
        <f>IFERROR(VLOOKUP(A782,salario!A$2:P$91,11,FALSE),0)*B782/30</f>
        <v>0</v>
      </c>
      <c r="H782" s="50">
        <f>SUMIFS(topmanager!$D:$D,topmanager!$C:$C,rs_nova!$A782,topmanager!$A:$A,rs_nova!H$2)+SUMIFS(topmanager!$D:$D,topmanager!$C:$C,rs_nova!$A782,topmanager!$A:$A,63)</f>
        <v>0</v>
      </c>
      <c r="I782" s="50">
        <f>-SUMIFS(topmanager!$D:$D,topmanager!$C:$C,rs_nova!$A782,topmanager!$A:$A,rs_nova!I$2)</f>
        <v>0</v>
      </c>
      <c r="J782" s="50">
        <f>SUMIFS(topmanager!$D:$D,topmanager!$C:$C,rs_nova!$A782,topmanager!$A:$A,rs_nova!J$2)</f>
        <v>0</v>
      </c>
      <c r="K782" s="50">
        <f>SUMIFS(topmanager!$D:$D,topmanager!$C:$C,rs_nova!$A782,topmanager!$A:$A,rs_nova!K$2)+SUMIFS(topmanager!$D:$D,topmanager!$C:$C,rs_nova!$A782,topmanager!$A:$A,911)</f>
        <v>0</v>
      </c>
      <c r="L782" s="50">
        <f>SUMIFS(topmanager!$D:$D,topmanager!$C:$C,rs_nova!$A782,topmanager!$A:$A,rs_nova!L$2)</f>
        <v>0</v>
      </c>
      <c r="M782" s="50">
        <f>SUMIFS(topmanager!$D:$D,topmanager!$C:$C,rs_nova!$A782,topmanager!$A:$A,rs_nova!M$2)+SUMIFS(topmanager!$D:$D,topmanager!$C:$C,rs_nova!$A782,topmanager!$A:$A,908)+SUMIFS(topmanager!$D:$D,topmanager!$C:$C,rs_nova!$A782,topmanager!$A:$A,550)</f>
        <v>0</v>
      </c>
      <c r="N782" s="50">
        <f>SUMIFS(topmanager!$D:$D,topmanager!$C:$C,rs_nova!$A782,topmanager!$A:$A,rs_nova!N$2)</f>
        <v>0</v>
      </c>
      <c r="O782" s="51">
        <f t="shared" si="186"/>
        <v>0</v>
      </c>
      <c r="P782" s="50">
        <f>IFERROR(VLOOKUP($A782,total!$B$4:$AW$437,27,0),0)</f>
        <v>0</v>
      </c>
      <c r="Q782" s="50">
        <f>IFERROR(VLOOKUP($A782,total!$B$4:$AW$437,21,0),0)</f>
        <v>0</v>
      </c>
      <c r="R782" s="50">
        <f>IFERROR(VLOOKUP($A782,total!$B$4:$AW$437,25,0),0)+IFERROR(VLOOKUP($A782,total!$B$4:$AW$437,36,0),0)</f>
        <v>0</v>
      </c>
      <c r="S782" s="50">
        <f>IFERROR(VLOOKUP(A782,gympass!$A$2:$F$148,6,0),0)</f>
        <v>0</v>
      </c>
      <c r="T782" s="50">
        <f>IFERROR(VLOOKUP($A782,total!$B$4:$AW$437,42,0),0)</f>
        <v>0</v>
      </c>
      <c r="U782" s="50">
        <f>IFERROR(VLOOKUP($A782,total!$B$4:$AW$437,32,0),0)</f>
        <v>0</v>
      </c>
      <c r="V782" s="50">
        <f>IFERROR(VLOOKUP($A782,total!$B$4:$AW$437,28,0),0)</f>
        <v>0</v>
      </c>
      <c r="W782" s="50">
        <f>IFERROR(VLOOKUP($A782,total!$B$4:$AX$437,49,0),0)</f>
        <v>0</v>
      </c>
      <c r="X782" s="50"/>
      <c r="Y782" s="50">
        <f>IFERROR(VLOOKUP(A782,#REF!,4,0),0)</f>
        <v>0</v>
      </c>
      <c r="Z782" s="50">
        <f>IFERROR(VLOOKUP(B782,#REF!,8,0),0)</f>
        <v>0</v>
      </c>
      <c r="AA782" s="50">
        <f>IFERROR(VLOOKUP($A782,total!$B$4:$AW$437,45,0),0)</f>
        <v>0</v>
      </c>
      <c r="AB782" s="50">
        <f>IFERROR(VLOOKUP($A782,total!$B$4:$AW$437,48,0),0)</f>
        <v>0</v>
      </c>
      <c r="AC782" s="50">
        <f>IFERROR(VLOOKUP($A782,total!$B$4:$AB$437,19,0),0)</f>
        <v>0</v>
      </c>
      <c r="AD782" s="50">
        <f>IFERROR(VLOOKUP($A782,total!$B$4:$AB$437,10,0),0)</f>
        <v>0</v>
      </c>
      <c r="AE782" s="50">
        <f>IFERROR(VLOOKUP($A782,total!$B$4:$AB$437,13,0),0)-SUMIFS(topmanager!$D:$D,topmanager!$C:$C,rs_nova!$A786,topmanager!$A:$A,856)</f>
        <v>0</v>
      </c>
      <c r="AF782" s="50">
        <f>IFERROR(VLOOKUP($A782,total!$B$4:$AB$437,16,0),0)</f>
        <v>0</v>
      </c>
      <c r="AG782" s="50">
        <f>IFERROR(VLOOKUP($A782,total!$B$4:$AB$437,7,0),0)</f>
        <v>0</v>
      </c>
      <c r="AH782" s="50">
        <f>IFERROR(VLOOKUP($A782,total!$B$4:$AD$437,29,0),0)</f>
        <v>0</v>
      </c>
      <c r="AI782" s="50">
        <f>IFERROR(VLOOKUP(A782,total!$B$4:$AN$437,39,0),0)</f>
        <v>0</v>
      </c>
      <c r="AJ782" s="51">
        <f t="shared" si="187"/>
        <v>0</v>
      </c>
      <c r="AK782" s="50">
        <f t="shared" si="188"/>
        <v>0</v>
      </c>
      <c r="AL782" s="50">
        <f t="shared" si="189"/>
        <v>0</v>
      </c>
      <c r="AM782" s="50">
        <f t="shared" si="190"/>
        <v>0</v>
      </c>
      <c r="AN782" s="50" t="e">
        <f t="shared" si="184"/>
        <v>#REF!</v>
      </c>
      <c r="AO782" s="50" t="e">
        <f t="shared" si="184"/>
        <v>#REF!</v>
      </c>
      <c r="AP782" s="50" t="e">
        <f t="shared" si="184"/>
        <v>#REF!</v>
      </c>
      <c r="AQ782" s="50">
        <f>IFERROR(VLOOKUP(TEXT($A782,"000000"),[6]Página1!$A$8:$S$801,13,FALSE),0)</f>
        <v>0</v>
      </c>
      <c r="AR782" s="50">
        <f>IFERROR(VLOOKUP(TEXT($A782,"000000"),[6]Página1!$A$8:$S$801,16,FALSE),0)</f>
        <v>0</v>
      </c>
      <c r="AS782" s="50">
        <f>IFERROR(VLOOKUP(TEXT($A782,"000000"),[6]Página1!$A$8:$S$801,19,FALSE),0)</f>
        <v>0</v>
      </c>
      <c r="AT782" s="50">
        <f>IFERROR(VLOOKUP(TEXT($A782,"000000"),[7]Página1!$A$8:$R$814,12,FALSE),0)</f>
        <v>0</v>
      </c>
      <c r="AU782" s="50">
        <f>IFERROR(VLOOKUP(TEXT($A782,"000000"),[7]Página1!$A$8:$R$814,15,FALSE),0)</f>
        <v>0</v>
      </c>
      <c r="AV782" s="50">
        <f>IFERROR(VLOOKUP(TEXT($A782,"000000"),[7]Página1!$A$8:$R$814,18,FALSE),0)</f>
        <v>0</v>
      </c>
      <c r="AW782" s="50"/>
      <c r="AX782" s="51" t="e">
        <f t="shared" si="191"/>
        <v>#REF!</v>
      </c>
      <c r="AY782" s="51" t="e">
        <f t="shared" si="192"/>
        <v>#REF!</v>
      </c>
      <c r="AZ782" s="51" t="e">
        <f t="shared" si="193"/>
        <v>#REF!</v>
      </c>
      <c r="BA782" s="51" t="e">
        <f t="shared" si="194"/>
        <v>#REF!</v>
      </c>
      <c r="BB782" s="51">
        <f t="shared" si="195"/>
        <v>0</v>
      </c>
      <c r="BC782" s="51" t="e">
        <f t="shared" si="196"/>
        <v>#REF!</v>
      </c>
      <c r="BD782" s="51">
        <f t="shared" si="197"/>
        <v>0</v>
      </c>
      <c r="BE782" s="51">
        <f>IFERROR(VLOOKUP(A782,salario!A$2:P$91,11,FALSE),0)</f>
        <v>0</v>
      </c>
      <c r="BF782" s="51">
        <f>SUMIFS(topmanager!$D:$D,topmanager!$C:$C,rs_nova!$A782,topmanager!$A:$A,rs_nova!BF$2)</f>
        <v>0</v>
      </c>
      <c r="BG782" s="51">
        <f>SUMIFS(topmanager!$D:$D,topmanager!$C:$C,rs_nova!$A782,topmanager!$A:$A,rs_nova!BG$2)</f>
        <v>0</v>
      </c>
      <c r="BH782" s="51">
        <f>SUMIFS(topmanager!$D:$D,topmanager!$C:$C,rs_nova!$A782,topmanager!$A:$A,rs_nova!BH$2)</f>
        <v>0</v>
      </c>
      <c r="BI782" s="51">
        <f>SUMIFS(topmanager!$D:$D,topmanager!$C:$C,rs_nova!$A782,topmanager!$A:$A,rs_nova!BI$2)</f>
        <v>0</v>
      </c>
      <c r="BJ782" s="51">
        <f>SUMIFS(topmanager!$D:$D,topmanager!$C:$C,rs_nova!$A782,topmanager!$A:$A,rs_nova!BJ$2)+SUMIFS(topmanager!$D:$D,topmanager!$C:$C,rs_nova!$A782,topmanager!$A:$A,rs_nova!BJ$2+1)</f>
        <v>0</v>
      </c>
      <c r="BK782" s="51">
        <f>IFERROR(VLOOKUP(A782,[8]ferias!$C$4:$G$100,5,FALSE),0)</f>
        <v>0</v>
      </c>
      <c r="BL782" s="51">
        <f>SUMIFS(topmanager!$D:$D,topmanager!$C:$C,rs_nova!$A782,topmanager!$A:$A,rs_nova!BL$2)</f>
        <v>0</v>
      </c>
      <c r="BM782" s="51">
        <f>SUMIFS(topmanager!$D:$D,topmanager!$C:$C,rs_nova!$A782,topmanager!$A:$A,rs_nova!BM$2)+SUMIFS(topmanager!$D:$D,topmanager!$C:$C,rs_nova!$A786,topmanager!$A:$A,151)</f>
        <v>0</v>
      </c>
      <c r="BN782" s="51">
        <f t="shared" si="198"/>
        <v>0</v>
      </c>
    </row>
    <row r="783" spans="1:66">
      <c r="A783" s="47" t="e">
        <f>total!#REF!</f>
        <v>#REF!</v>
      </c>
      <c r="B783" s="47">
        <f t="shared" si="185"/>
        <v>0</v>
      </c>
      <c r="C783" s="48" t="e">
        <f>total!#REF!</f>
        <v>#REF!</v>
      </c>
      <c r="D783" s="49" t="str">
        <f>IFERROR(VLOOKUP(A783,salario!A$3:J$32,10,FALSE),"")</f>
        <v/>
      </c>
      <c r="E783" s="49" t="str">
        <f>IFERROR(IF(VLOOKUP(A783,salario!A$3:O$32,15,FALSE)="","",VLOOKUP(A783,salario!A$3:O$32,15,FALSE)),"")</f>
        <v/>
      </c>
      <c r="F783" s="47" t="str">
        <f>IFERROR(VLOOKUP(A783,[5]base_pessoal!$B$2:$P$1504,13,FALSE),"")</f>
        <v/>
      </c>
      <c r="G783" s="50">
        <f>IFERROR(VLOOKUP(A783,salario!A$2:P$91,11,FALSE),0)*B783/30</f>
        <v>0</v>
      </c>
      <c r="H783" s="50">
        <f>SUMIFS(topmanager!$D:$D,topmanager!$C:$C,rs_nova!$A783,topmanager!$A:$A,rs_nova!H$2)+SUMIFS(topmanager!$D:$D,topmanager!$C:$C,rs_nova!$A783,topmanager!$A:$A,63)</f>
        <v>0</v>
      </c>
      <c r="I783" s="50">
        <f>-SUMIFS(topmanager!$D:$D,topmanager!$C:$C,rs_nova!$A783,topmanager!$A:$A,rs_nova!I$2)</f>
        <v>0</v>
      </c>
      <c r="J783" s="50">
        <f>SUMIFS(topmanager!$D:$D,topmanager!$C:$C,rs_nova!$A783,topmanager!$A:$A,rs_nova!J$2)</f>
        <v>0</v>
      </c>
      <c r="K783" s="50">
        <f>SUMIFS(topmanager!$D:$D,topmanager!$C:$C,rs_nova!$A783,topmanager!$A:$A,rs_nova!K$2)+SUMIFS(topmanager!$D:$D,topmanager!$C:$C,rs_nova!$A783,topmanager!$A:$A,911)</f>
        <v>0</v>
      </c>
      <c r="L783" s="50">
        <f>SUMIFS(topmanager!$D:$D,topmanager!$C:$C,rs_nova!$A783,topmanager!$A:$A,rs_nova!L$2)</f>
        <v>0</v>
      </c>
      <c r="M783" s="50">
        <f>SUMIFS(topmanager!$D:$D,topmanager!$C:$C,rs_nova!$A783,topmanager!$A:$A,rs_nova!M$2)+SUMIFS(topmanager!$D:$D,topmanager!$C:$C,rs_nova!$A783,topmanager!$A:$A,908)+SUMIFS(topmanager!$D:$D,topmanager!$C:$C,rs_nova!$A783,topmanager!$A:$A,550)</f>
        <v>0</v>
      </c>
      <c r="N783" s="50">
        <f>SUMIFS(topmanager!$D:$D,topmanager!$C:$C,rs_nova!$A783,topmanager!$A:$A,rs_nova!N$2)</f>
        <v>0</v>
      </c>
      <c r="O783" s="51">
        <f t="shared" si="186"/>
        <v>0</v>
      </c>
      <c r="P783" s="50">
        <f>IFERROR(VLOOKUP($A783,total!$B$4:$AW$437,27,0),0)</f>
        <v>0</v>
      </c>
      <c r="Q783" s="50">
        <f>IFERROR(VLOOKUP($A783,total!$B$4:$AW$437,21,0),0)</f>
        <v>0</v>
      </c>
      <c r="R783" s="50">
        <f>IFERROR(VLOOKUP($A783,total!$B$4:$AW$437,25,0),0)+IFERROR(VLOOKUP($A783,total!$B$4:$AW$437,36,0),0)</f>
        <v>0</v>
      </c>
      <c r="S783" s="50">
        <f>IFERROR(VLOOKUP(A783,gympass!$A$2:$F$148,6,0),0)</f>
        <v>0</v>
      </c>
      <c r="T783" s="50">
        <f>IFERROR(VLOOKUP($A783,total!$B$4:$AW$437,42,0),0)</f>
        <v>0</v>
      </c>
      <c r="U783" s="50">
        <f>IFERROR(VLOOKUP($A783,total!$B$4:$AW$437,32,0),0)</f>
        <v>0</v>
      </c>
      <c r="V783" s="50">
        <f>IFERROR(VLOOKUP($A783,total!$B$4:$AW$437,28,0),0)</f>
        <v>0</v>
      </c>
      <c r="W783" s="50">
        <f>IFERROR(VLOOKUP($A783,total!$B$4:$AX$437,49,0),0)</f>
        <v>0</v>
      </c>
      <c r="X783" s="50"/>
      <c r="Y783" s="50">
        <f>IFERROR(VLOOKUP(A783,#REF!,4,0),0)</f>
        <v>0</v>
      </c>
      <c r="Z783" s="50">
        <f>IFERROR(VLOOKUP(B783,#REF!,8,0),0)</f>
        <v>0</v>
      </c>
      <c r="AA783" s="50">
        <f>IFERROR(VLOOKUP($A783,total!$B$4:$AW$437,45,0),0)</f>
        <v>0</v>
      </c>
      <c r="AB783" s="50">
        <f>IFERROR(VLOOKUP($A783,total!$B$4:$AW$437,48,0),0)</f>
        <v>0</v>
      </c>
      <c r="AC783" s="50">
        <f>IFERROR(VLOOKUP($A783,total!$B$4:$AB$437,19,0),0)</f>
        <v>0</v>
      </c>
      <c r="AD783" s="50">
        <f>IFERROR(VLOOKUP($A783,total!$B$4:$AB$437,10,0),0)</f>
        <v>0</v>
      </c>
      <c r="AE783" s="50">
        <f>IFERROR(VLOOKUP($A783,total!$B$4:$AB$437,13,0),0)-SUMIFS(topmanager!$D:$D,topmanager!$C:$C,rs_nova!$A787,topmanager!$A:$A,856)</f>
        <v>0</v>
      </c>
      <c r="AF783" s="50">
        <f>IFERROR(VLOOKUP($A783,total!$B$4:$AB$437,16,0),0)</f>
        <v>0</v>
      </c>
      <c r="AG783" s="50">
        <f>IFERROR(VLOOKUP($A783,total!$B$4:$AB$437,7,0),0)</f>
        <v>0</v>
      </c>
      <c r="AH783" s="50">
        <f>IFERROR(VLOOKUP($A783,total!$B$4:$AD$437,29,0),0)</f>
        <v>0</v>
      </c>
      <c r="AI783" s="50">
        <f>IFERROR(VLOOKUP(A783,total!$B$4:$AN$437,39,0),0)</f>
        <v>0</v>
      </c>
      <c r="AJ783" s="51">
        <f t="shared" si="187"/>
        <v>0</v>
      </c>
      <c r="AK783" s="50">
        <f t="shared" si="188"/>
        <v>0</v>
      </c>
      <c r="AL783" s="50">
        <f t="shared" si="189"/>
        <v>0</v>
      </c>
      <c r="AM783" s="50">
        <f t="shared" si="190"/>
        <v>0</v>
      </c>
      <c r="AN783" s="50" t="e">
        <f t="shared" si="184"/>
        <v>#REF!</v>
      </c>
      <c r="AO783" s="50" t="e">
        <f t="shared" si="184"/>
        <v>#REF!</v>
      </c>
      <c r="AP783" s="50" t="e">
        <f t="shared" si="184"/>
        <v>#REF!</v>
      </c>
      <c r="AQ783" s="50">
        <f>IFERROR(VLOOKUP(TEXT($A783,"000000"),[6]Página1!$A$8:$S$801,13,FALSE),0)</f>
        <v>0</v>
      </c>
      <c r="AR783" s="50">
        <f>IFERROR(VLOOKUP(TEXT($A783,"000000"),[6]Página1!$A$8:$S$801,16,FALSE),0)</f>
        <v>0</v>
      </c>
      <c r="AS783" s="50">
        <f>IFERROR(VLOOKUP(TEXT($A783,"000000"),[6]Página1!$A$8:$S$801,19,FALSE),0)</f>
        <v>0</v>
      </c>
      <c r="AT783" s="50">
        <f>IFERROR(VLOOKUP(TEXT($A783,"000000"),[7]Página1!$A$8:$R$814,12,FALSE),0)</f>
        <v>0</v>
      </c>
      <c r="AU783" s="50">
        <f>IFERROR(VLOOKUP(TEXT($A783,"000000"),[7]Página1!$A$8:$R$814,15,FALSE),0)</f>
        <v>0</v>
      </c>
      <c r="AV783" s="50">
        <f>IFERROR(VLOOKUP(TEXT($A783,"000000"),[7]Página1!$A$8:$R$814,18,FALSE),0)</f>
        <v>0</v>
      </c>
      <c r="AW783" s="50"/>
      <c r="AX783" s="51" t="e">
        <f t="shared" si="191"/>
        <v>#REF!</v>
      </c>
      <c r="AY783" s="51" t="e">
        <f t="shared" si="192"/>
        <v>#REF!</v>
      </c>
      <c r="AZ783" s="51" t="e">
        <f t="shared" si="193"/>
        <v>#REF!</v>
      </c>
      <c r="BA783" s="51" t="e">
        <f t="shared" si="194"/>
        <v>#REF!</v>
      </c>
      <c r="BB783" s="51">
        <f t="shared" si="195"/>
        <v>0</v>
      </c>
      <c r="BC783" s="51" t="e">
        <f t="shared" si="196"/>
        <v>#REF!</v>
      </c>
      <c r="BD783" s="51">
        <f t="shared" si="197"/>
        <v>0</v>
      </c>
      <c r="BE783" s="51">
        <f>IFERROR(VLOOKUP(A783,salario!A$2:P$91,11,FALSE),0)</f>
        <v>0</v>
      </c>
      <c r="BF783" s="51">
        <f>SUMIFS(topmanager!$D:$D,topmanager!$C:$C,rs_nova!$A783,topmanager!$A:$A,rs_nova!BF$2)</f>
        <v>0</v>
      </c>
      <c r="BG783" s="51">
        <f>SUMIFS(topmanager!$D:$D,topmanager!$C:$C,rs_nova!$A783,topmanager!$A:$A,rs_nova!BG$2)</f>
        <v>0</v>
      </c>
      <c r="BH783" s="51">
        <f>SUMIFS(topmanager!$D:$D,topmanager!$C:$C,rs_nova!$A783,topmanager!$A:$A,rs_nova!BH$2)</f>
        <v>0</v>
      </c>
      <c r="BI783" s="51">
        <f>SUMIFS(topmanager!$D:$D,topmanager!$C:$C,rs_nova!$A783,topmanager!$A:$A,rs_nova!BI$2)</f>
        <v>0</v>
      </c>
      <c r="BJ783" s="51">
        <f>SUMIFS(topmanager!$D:$D,topmanager!$C:$C,rs_nova!$A783,topmanager!$A:$A,rs_nova!BJ$2)+SUMIFS(topmanager!$D:$D,topmanager!$C:$C,rs_nova!$A783,topmanager!$A:$A,rs_nova!BJ$2+1)</f>
        <v>0</v>
      </c>
      <c r="BK783" s="51">
        <f>IFERROR(VLOOKUP(A783,[8]ferias!$C$4:$G$100,5,FALSE),0)</f>
        <v>0</v>
      </c>
      <c r="BL783" s="51">
        <f>SUMIFS(topmanager!$D:$D,topmanager!$C:$C,rs_nova!$A783,topmanager!$A:$A,rs_nova!BL$2)</f>
        <v>0</v>
      </c>
      <c r="BM783" s="51">
        <f>SUMIFS(topmanager!$D:$D,topmanager!$C:$C,rs_nova!$A783,topmanager!$A:$A,rs_nova!BM$2)+SUMIFS(topmanager!$D:$D,topmanager!$C:$C,rs_nova!$A787,topmanager!$A:$A,151)</f>
        <v>0</v>
      </c>
      <c r="BN783" s="51">
        <f t="shared" si="198"/>
        <v>0</v>
      </c>
    </row>
    <row r="784" spans="1:66">
      <c r="A784" s="47" t="e">
        <f>total!#REF!</f>
        <v>#REF!</v>
      </c>
      <c r="B784" s="47">
        <f t="shared" si="185"/>
        <v>0</v>
      </c>
      <c r="C784" s="48" t="e">
        <f>total!#REF!</f>
        <v>#REF!</v>
      </c>
      <c r="D784" s="49" t="str">
        <f>IFERROR(VLOOKUP(A784,salario!A$3:J$32,10,FALSE),"")</f>
        <v/>
      </c>
      <c r="E784" s="49" t="str">
        <f>IFERROR(IF(VLOOKUP(A784,salario!A$3:O$32,15,FALSE)="","",VLOOKUP(A784,salario!A$3:O$32,15,FALSE)),"")</f>
        <v/>
      </c>
      <c r="F784" s="47" t="str">
        <f>IFERROR(VLOOKUP(A784,[5]base_pessoal!$B$2:$P$1504,13,FALSE),"")</f>
        <v/>
      </c>
      <c r="G784" s="50">
        <f>IFERROR(VLOOKUP(A784,salario!A$2:P$91,11,FALSE),0)*B784/30</f>
        <v>0</v>
      </c>
      <c r="H784" s="50">
        <f>SUMIFS(topmanager!$D:$D,topmanager!$C:$C,rs_nova!$A784,topmanager!$A:$A,rs_nova!H$2)+SUMIFS(topmanager!$D:$D,topmanager!$C:$C,rs_nova!$A784,topmanager!$A:$A,63)</f>
        <v>0</v>
      </c>
      <c r="I784" s="50">
        <f>-SUMIFS(topmanager!$D:$D,topmanager!$C:$C,rs_nova!$A784,topmanager!$A:$A,rs_nova!I$2)</f>
        <v>0</v>
      </c>
      <c r="J784" s="50">
        <f>SUMIFS(topmanager!$D:$D,topmanager!$C:$C,rs_nova!$A784,topmanager!$A:$A,rs_nova!J$2)</f>
        <v>0</v>
      </c>
      <c r="K784" s="50">
        <f>SUMIFS(topmanager!$D:$D,topmanager!$C:$C,rs_nova!$A784,topmanager!$A:$A,rs_nova!K$2)+SUMIFS(topmanager!$D:$D,topmanager!$C:$C,rs_nova!$A784,topmanager!$A:$A,911)</f>
        <v>0</v>
      </c>
      <c r="L784" s="50">
        <f>SUMIFS(topmanager!$D:$D,topmanager!$C:$C,rs_nova!$A784,topmanager!$A:$A,rs_nova!L$2)</f>
        <v>0</v>
      </c>
      <c r="M784" s="50">
        <f>SUMIFS(topmanager!$D:$D,topmanager!$C:$C,rs_nova!$A784,topmanager!$A:$A,rs_nova!M$2)+SUMIFS(topmanager!$D:$D,topmanager!$C:$C,rs_nova!$A784,topmanager!$A:$A,908)+SUMIFS(topmanager!$D:$D,topmanager!$C:$C,rs_nova!$A784,topmanager!$A:$A,550)</f>
        <v>0</v>
      </c>
      <c r="N784" s="50">
        <f>SUMIFS(topmanager!$D:$D,topmanager!$C:$C,rs_nova!$A784,topmanager!$A:$A,rs_nova!N$2)</f>
        <v>0</v>
      </c>
      <c r="O784" s="51">
        <f t="shared" si="186"/>
        <v>0</v>
      </c>
      <c r="P784" s="50">
        <f>IFERROR(VLOOKUP($A784,total!$B$4:$AW$437,27,0),0)</f>
        <v>0</v>
      </c>
      <c r="Q784" s="50">
        <f>IFERROR(VLOOKUP($A784,total!$B$4:$AW$437,21,0),0)</f>
        <v>0</v>
      </c>
      <c r="R784" s="50">
        <f>IFERROR(VLOOKUP($A784,total!$B$4:$AW$437,25,0),0)+IFERROR(VLOOKUP($A784,total!$B$4:$AW$437,36,0),0)</f>
        <v>0</v>
      </c>
      <c r="S784" s="50">
        <f>IFERROR(VLOOKUP(A784,gympass!$A$2:$F$148,6,0),0)</f>
        <v>0</v>
      </c>
      <c r="T784" s="50">
        <f>IFERROR(VLOOKUP($A784,total!$B$4:$AW$437,42,0),0)</f>
        <v>0</v>
      </c>
      <c r="U784" s="50">
        <f>IFERROR(VLOOKUP($A784,total!$B$4:$AW$437,32,0),0)</f>
        <v>0</v>
      </c>
      <c r="V784" s="50">
        <f>IFERROR(VLOOKUP($A784,total!$B$4:$AW$437,28,0),0)</f>
        <v>0</v>
      </c>
      <c r="W784" s="50">
        <f>IFERROR(VLOOKUP($A784,total!$B$4:$AX$437,49,0),0)</f>
        <v>0</v>
      </c>
      <c r="X784" s="50"/>
      <c r="Y784" s="50">
        <f>IFERROR(VLOOKUP(A784,#REF!,4,0),0)</f>
        <v>0</v>
      </c>
      <c r="Z784" s="50">
        <f>IFERROR(VLOOKUP(B784,#REF!,8,0),0)</f>
        <v>0</v>
      </c>
      <c r="AA784" s="50">
        <f>IFERROR(VLOOKUP($A784,total!$B$4:$AW$437,45,0),0)</f>
        <v>0</v>
      </c>
      <c r="AB784" s="50">
        <f>IFERROR(VLOOKUP($A784,total!$B$4:$AW$437,48,0),0)</f>
        <v>0</v>
      </c>
      <c r="AC784" s="50">
        <f>IFERROR(VLOOKUP($A784,total!$B$4:$AB$437,19,0),0)</f>
        <v>0</v>
      </c>
      <c r="AD784" s="50">
        <f>IFERROR(VLOOKUP($A784,total!$B$4:$AB$437,10,0),0)</f>
        <v>0</v>
      </c>
      <c r="AE784" s="50">
        <f>IFERROR(VLOOKUP($A784,total!$B$4:$AB$437,13,0),0)-SUMIFS(topmanager!$D:$D,topmanager!$C:$C,rs_nova!$A788,topmanager!$A:$A,856)</f>
        <v>0</v>
      </c>
      <c r="AF784" s="50">
        <f>IFERROR(VLOOKUP($A784,total!$B$4:$AB$437,16,0),0)</f>
        <v>0</v>
      </c>
      <c r="AG784" s="50">
        <f>IFERROR(VLOOKUP($A784,total!$B$4:$AB$437,7,0),0)</f>
        <v>0</v>
      </c>
      <c r="AH784" s="50">
        <f>IFERROR(VLOOKUP($A784,total!$B$4:$AD$437,29,0),0)</f>
        <v>0</v>
      </c>
      <c r="AI784" s="50">
        <f>IFERROR(VLOOKUP(A784,total!$B$4:$AN$437,39,0),0)</f>
        <v>0</v>
      </c>
      <c r="AJ784" s="51">
        <f t="shared" si="187"/>
        <v>0</v>
      </c>
      <c r="AK784" s="50">
        <f t="shared" si="188"/>
        <v>0</v>
      </c>
      <c r="AL784" s="50">
        <f t="shared" si="189"/>
        <v>0</v>
      </c>
      <c r="AM784" s="50">
        <f t="shared" si="190"/>
        <v>0</v>
      </c>
      <c r="AN784" s="50" t="e">
        <f t="shared" si="184"/>
        <v>#REF!</v>
      </c>
      <c r="AO784" s="50" t="e">
        <f t="shared" si="184"/>
        <v>#REF!</v>
      </c>
      <c r="AP784" s="50" t="e">
        <f t="shared" si="184"/>
        <v>#REF!</v>
      </c>
      <c r="AQ784" s="50">
        <f>IFERROR(VLOOKUP(TEXT($A784,"000000"),[6]Página1!$A$8:$S$801,13,FALSE),0)</f>
        <v>0</v>
      </c>
      <c r="AR784" s="50">
        <f>IFERROR(VLOOKUP(TEXT($A784,"000000"),[6]Página1!$A$8:$S$801,16,FALSE),0)</f>
        <v>0</v>
      </c>
      <c r="AS784" s="50">
        <f>IFERROR(VLOOKUP(TEXT($A784,"000000"),[6]Página1!$A$8:$S$801,19,FALSE),0)</f>
        <v>0</v>
      </c>
      <c r="AT784" s="50">
        <f>IFERROR(VLOOKUP(TEXT($A784,"000000"),[7]Página1!$A$8:$R$814,12,FALSE),0)</f>
        <v>0</v>
      </c>
      <c r="AU784" s="50">
        <f>IFERROR(VLOOKUP(TEXT($A784,"000000"),[7]Página1!$A$8:$R$814,15,FALSE),0)</f>
        <v>0</v>
      </c>
      <c r="AV784" s="50">
        <f>IFERROR(VLOOKUP(TEXT($A784,"000000"),[7]Página1!$A$8:$R$814,18,FALSE),0)</f>
        <v>0</v>
      </c>
      <c r="AW784" s="50"/>
      <c r="AX784" s="51" t="e">
        <f t="shared" si="191"/>
        <v>#REF!</v>
      </c>
      <c r="AY784" s="51" t="e">
        <f t="shared" si="192"/>
        <v>#REF!</v>
      </c>
      <c r="AZ784" s="51" t="e">
        <f t="shared" si="193"/>
        <v>#REF!</v>
      </c>
      <c r="BA784" s="51" t="e">
        <f t="shared" si="194"/>
        <v>#REF!</v>
      </c>
      <c r="BB784" s="51">
        <f t="shared" si="195"/>
        <v>0</v>
      </c>
      <c r="BC784" s="51" t="e">
        <f t="shared" si="196"/>
        <v>#REF!</v>
      </c>
      <c r="BD784" s="51">
        <f t="shared" si="197"/>
        <v>0</v>
      </c>
      <c r="BE784" s="51">
        <f>IFERROR(VLOOKUP(A784,salario!A$2:P$91,11,FALSE),0)</f>
        <v>0</v>
      </c>
      <c r="BF784" s="51">
        <f>SUMIFS(topmanager!$D:$D,topmanager!$C:$C,rs_nova!$A784,topmanager!$A:$A,rs_nova!BF$2)</f>
        <v>0</v>
      </c>
      <c r="BG784" s="51">
        <f>SUMIFS(topmanager!$D:$D,topmanager!$C:$C,rs_nova!$A784,topmanager!$A:$A,rs_nova!BG$2)</f>
        <v>0</v>
      </c>
      <c r="BH784" s="51">
        <f>SUMIFS(topmanager!$D:$D,topmanager!$C:$C,rs_nova!$A784,topmanager!$A:$A,rs_nova!BH$2)</f>
        <v>0</v>
      </c>
      <c r="BI784" s="51">
        <f>SUMIFS(topmanager!$D:$D,topmanager!$C:$C,rs_nova!$A784,topmanager!$A:$A,rs_nova!BI$2)</f>
        <v>0</v>
      </c>
      <c r="BJ784" s="51">
        <f>SUMIFS(topmanager!$D:$D,topmanager!$C:$C,rs_nova!$A784,topmanager!$A:$A,rs_nova!BJ$2)+SUMIFS(topmanager!$D:$D,topmanager!$C:$C,rs_nova!$A784,topmanager!$A:$A,rs_nova!BJ$2+1)</f>
        <v>0</v>
      </c>
      <c r="BK784" s="51">
        <f>IFERROR(VLOOKUP(A784,[8]ferias!$C$4:$G$100,5,FALSE),0)</f>
        <v>0</v>
      </c>
      <c r="BL784" s="51">
        <f>SUMIFS(topmanager!$D:$D,topmanager!$C:$C,rs_nova!$A784,topmanager!$A:$A,rs_nova!BL$2)</f>
        <v>0</v>
      </c>
      <c r="BM784" s="51">
        <f>SUMIFS(topmanager!$D:$D,topmanager!$C:$C,rs_nova!$A784,topmanager!$A:$A,rs_nova!BM$2)+SUMIFS(topmanager!$D:$D,topmanager!$C:$C,rs_nova!$A788,topmanager!$A:$A,151)</f>
        <v>0</v>
      </c>
      <c r="BN784" s="51">
        <f t="shared" si="198"/>
        <v>0</v>
      </c>
    </row>
    <row r="785" spans="1:66">
      <c r="A785" s="47" t="e">
        <f>total!#REF!</f>
        <v>#REF!</v>
      </c>
      <c r="B785" s="47">
        <f t="shared" si="185"/>
        <v>0</v>
      </c>
      <c r="C785" s="48" t="e">
        <f>total!#REF!</f>
        <v>#REF!</v>
      </c>
      <c r="D785" s="49" t="str">
        <f>IFERROR(VLOOKUP(A785,salario!A$3:J$32,10,FALSE),"")</f>
        <v/>
      </c>
      <c r="E785" s="49" t="str">
        <f>IFERROR(IF(VLOOKUP(A785,salario!A$3:O$32,15,FALSE)="","",VLOOKUP(A785,salario!A$3:O$32,15,FALSE)),"")</f>
        <v/>
      </c>
      <c r="F785" s="47" t="str">
        <f>IFERROR(VLOOKUP(A785,[5]base_pessoal!$B$2:$P$1504,13,FALSE),"")</f>
        <v/>
      </c>
      <c r="G785" s="50">
        <f>IFERROR(VLOOKUP(A785,salario!A$2:P$91,11,FALSE),0)*B785/30</f>
        <v>0</v>
      </c>
      <c r="H785" s="50">
        <f>SUMIFS(topmanager!$D:$D,topmanager!$C:$C,rs_nova!$A785,topmanager!$A:$A,rs_nova!H$2)+SUMIFS(topmanager!$D:$D,topmanager!$C:$C,rs_nova!$A785,topmanager!$A:$A,63)</f>
        <v>0</v>
      </c>
      <c r="I785" s="50">
        <f>-SUMIFS(topmanager!$D:$D,topmanager!$C:$C,rs_nova!$A785,topmanager!$A:$A,rs_nova!I$2)</f>
        <v>0</v>
      </c>
      <c r="J785" s="50">
        <f>SUMIFS(topmanager!$D:$D,topmanager!$C:$C,rs_nova!$A785,topmanager!$A:$A,rs_nova!J$2)</f>
        <v>0</v>
      </c>
      <c r="K785" s="50">
        <f>SUMIFS(topmanager!$D:$D,topmanager!$C:$C,rs_nova!$A785,topmanager!$A:$A,rs_nova!K$2)+SUMIFS(topmanager!$D:$D,topmanager!$C:$C,rs_nova!$A785,topmanager!$A:$A,911)</f>
        <v>0</v>
      </c>
      <c r="L785" s="50">
        <f>SUMIFS(topmanager!$D:$D,topmanager!$C:$C,rs_nova!$A785,topmanager!$A:$A,rs_nova!L$2)</f>
        <v>0</v>
      </c>
      <c r="M785" s="50">
        <f>SUMIFS(topmanager!$D:$D,topmanager!$C:$C,rs_nova!$A785,topmanager!$A:$A,rs_nova!M$2)+SUMIFS(topmanager!$D:$D,topmanager!$C:$C,rs_nova!$A785,topmanager!$A:$A,908)+SUMIFS(topmanager!$D:$D,topmanager!$C:$C,rs_nova!$A785,topmanager!$A:$A,550)</f>
        <v>0</v>
      </c>
      <c r="N785" s="50">
        <f>SUMIFS(topmanager!$D:$D,topmanager!$C:$C,rs_nova!$A785,topmanager!$A:$A,rs_nova!N$2)</f>
        <v>0</v>
      </c>
      <c r="O785" s="51">
        <f t="shared" si="186"/>
        <v>0</v>
      </c>
      <c r="P785" s="50">
        <f>IFERROR(VLOOKUP($A785,total!$B$4:$AW$437,27,0),0)</f>
        <v>0</v>
      </c>
      <c r="Q785" s="50">
        <f>IFERROR(VLOOKUP($A785,total!$B$4:$AW$437,21,0),0)</f>
        <v>0</v>
      </c>
      <c r="R785" s="50">
        <f>IFERROR(VLOOKUP($A785,total!$B$4:$AW$437,25,0),0)+IFERROR(VLOOKUP($A785,total!$B$4:$AW$437,36,0),0)</f>
        <v>0</v>
      </c>
      <c r="S785" s="50">
        <f>IFERROR(VLOOKUP(A785,gympass!$A$2:$F$148,6,0),0)</f>
        <v>0</v>
      </c>
      <c r="T785" s="50">
        <f>IFERROR(VLOOKUP($A785,total!$B$4:$AW$437,42,0),0)</f>
        <v>0</v>
      </c>
      <c r="U785" s="50">
        <f>IFERROR(VLOOKUP($A785,total!$B$4:$AW$437,32,0),0)</f>
        <v>0</v>
      </c>
      <c r="V785" s="50">
        <f>IFERROR(VLOOKUP($A785,total!$B$4:$AW$437,28,0),0)</f>
        <v>0</v>
      </c>
      <c r="W785" s="50">
        <f>IFERROR(VLOOKUP($A785,total!$B$4:$AX$437,49,0),0)</f>
        <v>0</v>
      </c>
      <c r="X785" s="50"/>
      <c r="Y785" s="50">
        <f>IFERROR(VLOOKUP(A785,#REF!,4,0),0)</f>
        <v>0</v>
      </c>
      <c r="Z785" s="50">
        <f>IFERROR(VLOOKUP(B785,#REF!,8,0),0)</f>
        <v>0</v>
      </c>
      <c r="AA785" s="50">
        <f>IFERROR(VLOOKUP($A785,total!$B$4:$AW$437,45,0),0)</f>
        <v>0</v>
      </c>
      <c r="AB785" s="50">
        <f>IFERROR(VLOOKUP($A785,total!$B$4:$AW$437,48,0),0)</f>
        <v>0</v>
      </c>
      <c r="AC785" s="50">
        <f>IFERROR(VLOOKUP($A785,total!$B$4:$AB$437,19,0),0)</f>
        <v>0</v>
      </c>
      <c r="AD785" s="50">
        <f>IFERROR(VLOOKUP($A785,total!$B$4:$AB$437,10,0),0)</f>
        <v>0</v>
      </c>
      <c r="AE785" s="50">
        <f>IFERROR(VLOOKUP($A785,total!$B$4:$AB$437,13,0),0)-SUMIFS(topmanager!$D:$D,topmanager!$C:$C,rs_nova!$A789,topmanager!$A:$A,856)</f>
        <v>0</v>
      </c>
      <c r="AF785" s="50">
        <f>IFERROR(VLOOKUP($A785,total!$B$4:$AB$437,16,0),0)</f>
        <v>0</v>
      </c>
      <c r="AG785" s="50">
        <f>IFERROR(VLOOKUP($A785,total!$B$4:$AB$437,7,0),0)</f>
        <v>0</v>
      </c>
      <c r="AH785" s="50">
        <f>IFERROR(VLOOKUP($A785,total!$B$4:$AD$437,29,0),0)</f>
        <v>0</v>
      </c>
      <c r="AI785" s="50">
        <f>IFERROR(VLOOKUP(A785,total!$B$4:$AN$437,39,0),0)</f>
        <v>0</v>
      </c>
      <c r="AJ785" s="51">
        <f t="shared" si="187"/>
        <v>0</v>
      </c>
      <c r="AK785" s="50">
        <f t="shared" si="188"/>
        <v>0</v>
      </c>
      <c r="AL785" s="50">
        <f t="shared" si="189"/>
        <v>0</v>
      </c>
      <c r="AM785" s="50">
        <f t="shared" si="190"/>
        <v>0</v>
      </c>
      <c r="AN785" s="50" t="e">
        <f t="shared" si="184"/>
        <v>#REF!</v>
      </c>
      <c r="AO785" s="50" t="e">
        <f t="shared" si="184"/>
        <v>#REF!</v>
      </c>
      <c r="AP785" s="50" t="e">
        <f t="shared" si="184"/>
        <v>#REF!</v>
      </c>
      <c r="AQ785" s="50">
        <f>IFERROR(VLOOKUP(TEXT($A785,"000000"),[6]Página1!$A$8:$S$801,13,FALSE),0)</f>
        <v>0</v>
      </c>
      <c r="AR785" s="50">
        <f>IFERROR(VLOOKUP(TEXT($A785,"000000"),[6]Página1!$A$8:$S$801,16,FALSE),0)</f>
        <v>0</v>
      </c>
      <c r="AS785" s="50">
        <f>IFERROR(VLOOKUP(TEXT($A785,"000000"),[6]Página1!$A$8:$S$801,19,FALSE),0)</f>
        <v>0</v>
      </c>
      <c r="AT785" s="50">
        <f>IFERROR(VLOOKUP(TEXT($A785,"000000"),[7]Página1!$A$8:$R$814,12,FALSE),0)</f>
        <v>0</v>
      </c>
      <c r="AU785" s="50">
        <f>IFERROR(VLOOKUP(TEXT($A785,"000000"),[7]Página1!$A$8:$R$814,15,FALSE),0)</f>
        <v>0</v>
      </c>
      <c r="AV785" s="50">
        <f>IFERROR(VLOOKUP(TEXT($A785,"000000"),[7]Página1!$A$8:$R$814,18,FALSE),0)</f>
        <v>0</v>
      </c>
      <c r="AW785" s="50"/>
      <c r="AX785" s="51" t="e">
        <f t="shared" si="191"/>
        <v>#REF!</v>
      </c>
      <c r="AY785" s="51" t="e">
        <f t="shared" si="192"/>
        <v>#REF!</v>
      </c>
      <c r="AZ785" s="51" t="e">
        <f t="shared" si="193"/>
        <v>#REF!</v>
      </c>
      <c r="BA785" s="51" t="e">
        <f t="shared" si="194"/>
        <v>#REF!</v>
      </c>
      <c r="BB785" s="51">
        <f t="shared" si="195"/>
        <v>0</v>
      </c>
      <c r="BC785" s="51" t="e">
        <f t="shared" si="196"/>
        <v>#REF!</v>
      </c>
      <c r="BD785" s="51">
        <f t="shared" si="197"/>
        <v>0</v>
      </c>
      <c r="BE785" s="51">
        <f>IFERROR(VLOOKUP(A785,salario!A$2:P$91,11,FALSE),0)</f>
        <v>0</v>
      </c>
      <c r="BF785" s="51">
        <f>SUMIFS(topmanager!$D:$D,topmanager!$C:$C,rs_nova!$A785,topmanager!$A:$A,rs_nova!BF$2)</f>
        <v>0</v>
      </c>
      <c r="BG785" s="51">
        <f>SUMIFS(topmanager!$D:$D,topmanager!$C:$C,rs_nova!$A785,topmanager!$A:$A,rs_nova!BG$2)</f>
        <v>0</v>
      </c>
      <c r="BH785" s="51">
        <f>SUMIFS(topmanager!$D:$D,topmanager!$C:$C,rs_nova!$A785,topmanager!$A:$A,rs_nova!BH$2)</f>
        <v>0</v>
      </c>
      <c r="BI785" s="51">
        <f>SUMIFS(topmanager!$D:$D,topmanager!$C:$C,rs_nova!$A785,topmanager!$A:$A,rs_nova!BI$2)</f>
        <v>0</v>
      </c>
      <c r="BJ785" s="51">
        <f>SUMIFS(topmanager!$D:$D,topmanager!$C:$C,rs_nova!$A785,topmanager!$A:$A,rs_nova!BJ$2)+SUMIFS(topmanager!$D:$D,topmanager!$C:$C,rs_nova!$A785,topmanager!$A:$A,rs_nova!BJ$2+1)</f>
        <v>0</v>
      </c>
      <c r="BK785" s="51">
        <f>IFERROR(VLOOKUP(A785,[8]ferias!$C$4:$G$100,5,FALSE),0)</f>
        <v>0</v>
      </c>
      <c r="BL785" s="51">
        <f>SUMIFS(topmanager!$D:$D,topmanager!$C:$C,rs_nova!$A785,topmanager!$A:$A,rs_nova!BL$2)</f>
        <v>0</v>
      </c>
      <c r="BM785" s="51">
        <f>SUMIFS(topmanager!$D:$D,topmanager!$C:$C,rs_nova!$A785,topmanager!$A:$A,rs_nova!BM$2)+SUMIFS(topmanager!$D:$D,topmanager!$C:$C,rs_nova!$A789,topmanager!$A:$A,151)</f>
        <v>0</v>
      </c>
      <c r="BN785" s="51">
        <f t="shared" si="198"/>
        <v>0</v>
      </c>
    </row>
    <row r="786" spans="1:66">
      <c r="A786" s="47" t="e">
        <f>total!#REF!</f>
        <v>#REF!</v>
      </c>
      <c r="B786" s="47">
        <f t="shared" si="185"/>
        <v>0</v>
      </c>
      <c r="C786" s="48" t="e">
        <f>total!#REF!</f>
        <v>#REF!</v>
      </c>
      <c r="D786" s="49" t="str">
        <f>IFERROR(VLOOKUP(A786,salario!A$3:J$32,10,FALSE),"")</f>
        <v/>
      </c>
      <c r="E786" s="49" t="str">
        <f>IFERROR(IF(VLOOKUP(A786,salario!A$3:O$32,15,FALSE)="","",VLOOKUP(A786,salario!A$3:O$32,15,FALSE)),"")</f>
        <v/>
      </c>
      <c r="F786" s="47" t="str">
        <f>IFERROR(VLOOKUP(A786,[5]base_pessoal!$B$2:$P$1504,13,FALSE),"")</f>
        <v/>
      </c>
      <c r="G786" s="50">
        <f>IFERROR(VLOOKUP(A786,salario!A$2:P$91,11,FALSE),0)*B786/30</f>
        <v>0</v>
      </c>
      <c r="H786" s="50">
        <f>SUMIFS(topmanager!$D:$D,topmanager!$C:$C,rs_nova!$A786,topmanager!$A:$A,rs_nova!H$2)+SUMIFS(topmanager!$D:$D,topmanager!$C:$C,rs_nova!$A786,topmanager!$A:$A,63)</f>
        <v>0</v>
      </c>
      <c r="I786" s="50">
        <f>-SUMIFS(topmanager!$D:$D,topmanager!$C:$C,rs_nova!$A786,topmanager!$A:$A,rs_nova!I$2)</f>
        <v>0</v>
      </c>
      <c r="J786" s="50">
        <f>SUMIFS(topmanager!$D:$D,topmanager!$C:$C,rs_nova!$A786,topmanager!$A:$A,rs_nova!J$2)</f>
        <v>0</v>
      </c>
      <c r="K786" s="50">
        <f>SUMIFS(topmanager!$D:$D,topmanager!$C:$C,rs_nova!$A786,topmanager!$A:$A,rs_nova!K$2)+SUMIFS(topmanager!$D:$D,topmanager!$C:$C,rs_nova!$A786,topmanager!$A:$A,911)</f>
        <v>0</v>
      </c>
      <c r="L786" s="50">
        <f>SUMIFS(topmanager!$D:$D,topmanager!$C:$C,rs_nova!$A786,topmanager!$A:$A,rs_nova!L$2)</f>
        <v>0</v>
      </c>
      <c r="M786" s="50">
        <f>SUMIFS(topmanager!$D:$D,topmanager!$C:$C,rs_nova!$A786,topmanager!$A:$A,rs_nova!M$2)+SUMIFS(topmanager!$D:$D,topmanager!$C:$C,rs_nova!$A786,topmanager!$A:$A,908)+SUMIFS(topmanager!$D:$D,topmanager!$C:$C,rs_nova!$A786,topmanager!$A:$A,550)</f>
        <v>0</v>
      </c>
      <c r="N786" s="50">
        <f>SUMIFS(topmanager!$D:$D,topmanager!$C:$C,rs_nova!$A786,topmanager!$A:$A,rs_nova!N$2)</f>
        <v>0</v>
      </c>
      <c r="O786" s="51">
        <f t="shared" si="186"/>
        <v>0</v>
      </c>
      <c r="P786" s="50">
        <f>IFERROR(VLOOKUP($A786,total!$B$4:$AW$437,27,0),0)</f>
        <v>0</v>
      </c>
      <c r="Q786" s="50">
        <f>IFERROR(VLOOKUP($A786,total!$B$4:$AW$437,21,0),0)</f>
        <v>0</v>
      </c>
      <c r="R786" s="50">
        <f>IFERROR(VLOOKUP($A786,total!$B$4:$AW$437,25,0),0)+IFERROR(VLOOKUP($A786,total!$B$4:$AW$437,36,0),0)</f>
        <v>0</v>
      </c>
      <c r="S786" s="50">
        <f>IFERROR(VLOOKUP(A786,gympass!$A$2:$F$148,6,0),0)</f>
        <v>0</v>
      </c>
      <c r="T786" s="50">
        <f>IFERROR(VLOOKUP($A786,total!$B$4:$AW$437,42,0),0)</f>
        <v>0</v>
      </c>
      <c r="U786" s="50">
        <f>IFERROR(VLOOKUP($A786,total!$B$4:$AW$437,32,0),0)</f>
        <v>0</v>
      </c>
      <c r="V786" s="50">
        <f>IFERROR(VLOOKUP($A786,total!$B$4:$AW$437,28,0),0)</f>
        <v>0</v>
      </c>
      <c r="W786" s="50">
        <f>IFERROR(VLOOKUP($A786,total!$B$4:$AX$437,49,0),0)</f>
        <v>0</v>
      </c>
      <c r="X786" s="50"/>
      <c r="Y786" s="50">
        <f>IFERROR(VLOOKUP(A786,#REF!,4,0),0)</f>
        <v>0</v>
      </c>
      <c r="Z786" s="50">
        <f>IFERROR(VLOOKUP(B786,#REF!,8,0),0)</f>
        <v>0</v>
      </c>
      <c r="AA786" s="50">
        <f>IFERROR(VLOOKUP($A786,total!$B$4:$AW$437,45,0),0)</f>
        <v>0</v>
      </c>
      <c r="AB786" s="50">
        <f>IFERROR(VLOOKUP($A786,total!$B$4:$AW$437,48,0),0)</f>
        <v>0</v>
      </c>
      <c r="AC786" s="50">
        <f>IFERROR(VLOOKUP($A786,total!$B$4:$AB$437,19,0),0)</f>
        <v>0</v>
      </c>
      <c r="AD786" s="50">
        <f>IFERROR(VLOOKUP($A786,total!$B$4:$AB$437,10,0),0)</f>
        <v>0</v>
      </c>
      <c r="AE786" s="50">
        <f>IFERROR(VLOOKUP($A786,total!$B$4:$AB$437,13,0),0)-SUMIFS(topmanager!$D:$D,topmanager!$C:$C,rs_nova!$A790,topmanager!$A:$A,856)</f>
        <v>0</v>
      </c>
      <c r="AF786" s="50">
        <f>IFERROR(VLOOKUP($A786,total!$B$4:$AB$437,16,0),0)</f>
        <v>0</v>
      </c>
      <c r="AG786" s="50">
        <f>IFERROR(VLOOKUP($A786,total!$B$4:$AB$437,7,0),0)</f>
        <v>0</v>
      </c>
      <c r="AH786" s="50">
        <f>IFERROR(VLOOKUP($A786,total!$B$4:$AD$437,29,0),0)</f>
        <v>0</v>
      </c>
      <c r="AI786" s="50">
        <f>IFERROR(VLOOKUP(A786,total!$B$4:$AN$437,39,0),0)</f>
        <v>0</v>
      </c>
      <c r="AJ786" s="51">
        <f t="shared" si="187"/>
        <v>0</v>
      </c>
      <c r="AK786" s="50">
        <f t="shared" si="188"/>
        <v>0</v>
      </c>
      <c r="AL786" s="50">
        <f t="shared" si="189"/>
        <v>0</v>
      </c>
      <c r="AM786" s="50">
        <f t="shared" si="190"/>
        <v>0</v>
      </c>
      <c r="AN786" s="50" t="e">
        <f t="shared" si="184"/>
        <v>#REF!</v>
      </c>
      <c r="AO786" s="50" t="e">
        <f t="shared" si="184"/>
        <v>#REF!</v>
      </c>
      <c r="AP786" s="50" t="e">
        <f t="shared" si="184"/>
        <v>#REF!</v>
      </c>
      <c r="AQ786" s="50">
        <f>IFERROR(VLOOKUP(TEXT($A786,"000000"),[6]Página1!$A$8:$S$801,13,FALSE),0)</f>
        <v>0</v>
      </c>
      <c r="AR786" s="50">
        <f>IFERROR(VLOOKUP(TEXT($A786,"000000"),[6]Página1!$A$8:$S$801,16,FALSE),0)</f>
        <v>0</v>
      </c>
      <c r="AS786" s="50">
        <f>IFERROR(VLOOKUP(TEXT($A786,"000000"),[6]Página1!$A$8:$S$801,19,FALSE),0)</f>
        <v>0</v>
      </c>
      <c r="AT786" s="50">
        <f>IFERROR(VLOOKUP(TEXT($A786,"000000"),[7]Página1!$A$8:$R$814,12,FALSE),0)</f>
        <v>0</v>
      </c>
      <c r="AU786" s="50">
        <f>IFERROR(VLOOKUP(TEXT($A786,"000000"),[7]Página1!$A$8:$R$814,15,FALSE),0)</f>
        <v>0</v>
      </c>
      <c r="AV786" s="50">
        <f>IFERROR(VLOOKUP(TEXT($A786,"000000"),[7]Página1!$A$8:$R$814,18,FALSE),0)</f>
        <v>0</v>
      </c>
      <c r="AW786" s="50"/>
      <c r="AX786" s="51" t="e">
        <f t="shared" si="191"/>
        <v>#REF!</v>
      </c>
      <c r="AY786" s="51" t="e">
        <f t="shared" si="192"/>
        <v>#REF!</v>
      </c>
      <c r="AZ786" s="51" t="e">
        <f t="shared" si="193"/>
        <v>#REF!</v>
      </c>
      <c r="BA786" s="51" t="e">
        <f t="shared" si="194"/>
        <v>#REF!</v>
      </c>
      <c r="BB786" s="51">
        <f t="shared" si="195"/>
        <v>0</v>
      </c>
      <c r="BC786" s="51" t="e">
        <f t="shared" si="196"/>
        <v>#REF!</v>
      </c>
      <c r="BD786" s="51">
        <f t="shared" si="197"/>
        <v>0</v>
      </c>
      <c r="BE786" s="51">
        <f>IFERROR(VLOOKUP(A786,salario!A$2:P$91,11,FALSE),0)</f>
        <v>0</v>
      </c>
      <c r="BF786" s="51">
        <f>SUMIFS(topmanager!$D:$D,topmanager!$C:$C,rs_nova!$A786,topmanager!$A:$A,rs_nova!BF$2)</f>
        <v>0</v>
      </c>
      <c r="BG786" s="51">
        <f>SUMIFS(topmanager!$D:$D,topmanager!$C:$C,rs_nova!$A786,topmanager!$A:$A,rs_nova!BG$2)</f>
        <v>0</v>
      </c>
      <c r="BH786" s="51">
        <f>SUMIFS(topmanager!$D:$D,topmanager!$C:$C,rs_nova!$A786,topmanager!$A:$A,rs_nova!BH$2)</f>
        <v>0</v>
      </c>
      <c r="BI786" s="51">
        <f>SUMIFS(topmanager!$D:$D,topmanager!$C:$C,rs_nova!$A786,topmanager!$A:$A,rs_nova!BI$2)</f>
        <v>0</v>
      </c>
      <c r="BJ786" s="51">
        <f>SUMIFS(topmanager!$D:$D,topmanager!$C:$C,rs_nova!$A786,topmanager!$A:$A,rs_nova!BJ$2)+SUMIFS(topmanager!$D:$D,topmanager!$C:$C,rs_nova!$A786,topmanager!$A:$A,rs_nova!BJ$2+1)</f>
        <v>0</v>
      </c>
      <c r="BK786" s="51">
        <f>IFERROR(VLOOKUP(A786,[8]ferias!$C$4:$G$100,5,FALSE),0)</f>
        <v>0</v>
      </c>
      <c r="BL786" s="51">
        <f>SUMIFS(topmanager!$D:$D,topmanager!$C:$C,rs_nova!$A786,topmanager!$A:$A,rs_nova!BL$2)</f>
        <v>0</v>
      </c>
      <c r="BM786" s="51">
        <f>SUMIFS(topmanager!$D:$D,topmanager!$C:$C,rs_nova!$A786,topmanager!$A:$A,rs_nova!BM$2)+SUMIFS(topmanager!$D:$D,topmanager!$C:$C,rs_nova!$A790,topmanager!$A:$A,151)</f>
        <v>0</v>
      </c>
      <c r="BN786" s="51">
        <f t="shared" si="198"/>
        <v>0</v>
      </c>
    </row>
    <row r="787" spans="1:66">
      <c r="A787" s="47" t="e">
        <f>total!#REF!</f>
        <v>#REF!</v>
      </c>
      <c r="B787" s="47">
        <f t="shared" si="185"/>
        <v>0</v>
      </c>
      <c r="C787" s="48" t="e">
        <f>total!#REF!</f>
        <v>#REF!</v>
      </c>
      <c r="D787" s="49" t="str">
        <f>IFERROR(VLOOKUP(A787,salario!A$3:J$32,10,FALSE),"")</f>
        <v/>
      </c>
      <c r="E787" s="49" t="str">
        <f>IFERROR(IF(VLOOKUP(A787,salario!A$3:O$32,15,FALSE)="","",VLOOKUP(A787,salario!A$3:O$32,15,FALSE)),"")</f>
        <v/>
      </c>
      <c r="F787" s="47" t="str">
        <f>IFERROR(VLOOKUP(A787,[5]base_pessoal!$B$2:$P$1504,13,FALSE),"")</f>
        <v/>
      </c>
      <c r="G787" s="50">
        <f>IFERROR(VLOOKUP(A787,salario!A$2:P$91,11,FALSE),0)*B787/30</f>
        <v>0</v>
      </c>
      <c r="H787" s="50">
        <f>SUMIFS(topmanager!$D:$D,topmanager!$C:$C,rs_nova!$A787,topmanager!$A:$A,rs_nova!H$2)+SUMIFS(topmanager!$D:$D,topmanager!$C:$C,rs_nova!$A787,topmanager!$A:$A,63)</f>
        <v>0</v>
      </c>
      <c r="I787" s="50">
        <f>-SUMIFS(topmanager!$D:$D,topmanager!$C:$C,rs_nova!$A787,topmanager!$A:$A,rs_nova!I$2)</f>
        <v>0</v>
      </c>
      <c r="J787" s="50">
        <f>SUMIFS(topmanager!$D:$D,topmanager!$C:$C,rs_nova!$A787,topmanager!$A:$A,rs_nova!J$2)</f>
        <v>0</v>
      </c>
      <c r="K787" s="50">
        <f>SUMIFS(topmanager!$D:$D,topmanager!$C:$C,rs_nova!$A787,topmanager!$A:$A,rs_nova!K$2)+SUMIFS(topmanager!$D:$D,topmanager!$C:$C,rs_nova!$A787,topmanager!$A:$A,911)</f>
        <v>0</v>
      </c>
      <c r="L787" s="50">
        <f>SUMIFS(topmanager!$D:$D,topmanager!$C:$C,rs_nova!$A787,topmanager!$A:$A,rs_nova!L$2)</f>
        <v>0</v>
      </c>
      <c r="M787" s="50">
        <f>SUMIFS(topmanager!$D:$D,topmanager!$C:$C,rs_nova!$A787,topmanager!$A:$A,rs_nova!M$2)+SUMIFS(topmanager!$D:$D,topmanager!$C:$C,rs_nova!$A787,topmanager!$A:$A,908)+SUMIFS(topmanager!$D:$D,topmanager!$C:$C,rs_nova!$A787,topmanager!$A:$A,550)</f>
        <v>0</v>
      </c>
      <c r="N787" s="50">
        <f>SUMIFS(topmanager!$D:$D,topmanager!$C:$C,rs_nova!$A787,topmanager!$A:$A,rs_nova!N$2)</f>
        <v>0</v>
      </c>
      <c r="O787" s="51">
        <f t="shared" si="186"/>
        <v>0</v>
      </c>
      <c r="P787" s="50">
        <f>IFERROR(VLOOKUP($A787,total!$B$4:$AW$437,27,0),0)</f>
        <v>0</v>
      </c>
      <c r="Q787" s="50">
        <f>IFERROR(VLOOKUP($A787,total!$B$4:$AW$437,21,0),0)</f>
        <v>0</v>
      </c>
      <c r="R787" s="50">
        <f>IFERROR(VLOOKUP($A787,total!$B$4:$AW$437,25,0),0)+IFERROR(VLOOKUP($A787,total!$B$4:$AW$437,36,0),0)</f>
        <v>0</v>
      </c>
      <c r="S787" s="50">
        <f>IFERROR(VLOOKUP(A787,gympass!$A$2:$F$148,6,0),0)</f>
        <v>0</v>
      </c>
      <c r="T787" s="50">
        <f>IFERROR(VLOOKUP($A787,total!$B$4:$AW$437,42,0),0)</f>
        <v>0</v>
      </c>
      <c r="U787" s="50">
        <f>IFERROR(VLOOKUP($A787,total!$B$4:$AW$437,32,0),0)</f>
        <v>0</v>
      </c>
      <c r="V787" s="50">
        <f>IFERROR(VLOOKUP($A787,total!$B$4:$AW$437,28,0),0)</f>
        <v>0</v>
      </c>
      <c r="W787" s="50">
        <f>IFERROR(VLOOKUP($A787,total!$B$4:$AX$437,49,0),0)</f>
        <v>0</v>
      </c>
      <c r="X787" s="50"/>
      <c r="Y787" s="50">
        <f>IFERROR(VLOOKUP(A787,#REF!,4,0),0)</f>
        <v>0</v>
      </c>
      <c r="Z787" s="50">
        <f>IFERROR(VLOOKUP(B787,#REF!,8,0),0)</f>
        <v>0</v>
      </c>
      <c r="AA787" s="50">
        <f>IFERROR(VLOOKUP($A787,total!$B$4:$AW$437,45,0),0)</f>
        <v>0</v>
      </c>
      <c r="AB787" s="50">
        <f>IFERROR(VLOOKUP($A787,total!$B$4:$AW$437,48,0),0)</f>
        <v>0</v>
      </c>
      <c r="AC787" s="50">
        <f>IFERROR(VLOOKUP($A787,total!$B$4:$AB$437,19,0),0)</f>
        <v>0</v>
      </c>
      <c r="AD787" s="50">
        <f>IFERROR(VLOOKUP($A787,total!$B$4:$AB$437,10,0),0)</f>
        <v>0</v>
      </c>
      <c r="AE787" s="50">
        <f>IFERROR(VLOOKUP($A787,total!$B$4:$AB$437,13,0),0)-SUMIFS(topmanager!$D:$D,topmanager!$C:$C,rs_nova!$A791,topmanager!$A:$A,856)</f>
        <v>0</v>
      </c>
      <c r="AF787" s="50">
        <f>IFERROR(VLOOKUP($A787,total!$B$4:$AB$437,16,0),0)</f>
        <v>0</v>
      </c>
      <c r="AG787" s="50">
        <f>IFERROR(VLOOKUP($A787,total!$B$4:$AB$437,7,0),0)</f>
        <v>0</v>
      </c>
      <c r="AH787" s="50">
        <f>IFERROR(VLOOKUP($A787,total!$B$4:$AD$437,29,0),0)</f>
        <v>0</v>
      </c>
      <c r="AI787" s="50">
        <f>IFERROR(VLOOKUP(A787,total!$B$4:$AN$437,39,0),0)</f>
        <v>0</v>
      </c>
      <c r="AJ787" s="51">
        <f t="shared" si="187"/>
        <v>0</v>
      </c>
      <c r="AK787" s="50">
        <f t="shared" si="188"/>
        <v>0</v>
      </c>
      <c r="AL787" s="50">
        <f t="shared" si="189"/>
        <v>0</v>
      </c>
      <c r="AM787" s="50">
        <f t="shared" si="190"/>
        <v>0</v>
      </c>
      <c r="AN787" s="50" t="e">
        <f t="shared" si="184"/>
        <v>#REF!</v>
      </c>
      <c r="AO787" s="50" t="e">
        <f t="shared" si="184"/>
        <v>#REF!</v>
      </c>
      <c r="AP787" s="50" t="e">
        <f t="shared" si="184"/>
        <v>#REF!</v>
      </c>
      <c r="AQ787" s="50">
        <f>IFERROR(VLOOKUP(TEXT($A787,"000000"),[6]Página1!$A$8:$S$801,13,FALSE),0)</f>
        <v>0</v>
      </c>
      <c r="AR787" s="50">
        <f>IFERROR(VLOOKUP(TEXT($A787,"000000"),[6]Página1!$A$8:$S$801,16,FALSE),0)</f>
        <v>0</v>
      </c>
      <c r="AS787" s="50">
        <f>IFERROR(VLOOKUP(TEXT($A787,"000000"),[6]Página1!$A$8:$S$801,19,FALSE),0)</f>
        <v>0</v>
      </c>
      <c r="AT787" s="50">
        <f>IFERROR(VLOOKUP(TEXT($A787,"000000"),[7]Página1!$A$8:$R$814,12,FALSE),0)</f>
        <v>0</v>
      </c>
      <c r="AU787" s="50">
        <f>IFERROR(VLOOKUP(TEXT($A787,"000000"),[7]Página1!$A$8:$R$814,15,FALSE),0)</f>
        <v>0</v>
      </c>
      <c r="AV787" s="50">
        <f>IFERROR(VLOOKUP(TEXT($A787,"000000"),[7]Página1!$A$8:$R$814,18,FALSE),0)</f>
        <v>0</v>
      </c>
      <c r="AW787" s="50"/>
      <c r="AX787" s="51" t="e">
        <f t="shared" si="191"/>
        <v>#REF!</v>
      </c>
      <c r="AY787" s="51" t="e">
        <f t="shared" si="192"/>
        <v>#REF!</v>
      </c>
      <c r="AZ787" s="51" t="e">
        <f t="shared" si="193"/>
        <v>#REF!</v>
      </c>
      <c r="BA787" s="51" t="e">
        <f t="shared" si="194"/>
        <v>#REF!</v>
      </c>
      <c r="BB787" s="51">
        <f t="shared" si="195"/>
        <v>0</v>
      </c>
      <c r="BC787" s="51" t="e">
        <f t="shared" si="196"/>
        <v>#REF!</v>
      </c>
      <c r="BD787" s="51">
        <f t="shared" si="197"/>
        <v>0</v>
      </c>
      <c r="BE787" s="51">
        <f>IFERROR(VLOOKUP(A787,salario!A$2:P$91,11,FALSE),0)</f>
        <v>0</v>
      </c>
      <c r="BF787" s="51">
        <f>SUMIFS(topmanager!$D:$D,topmanager!$C:$C,rs_nova!$A787,topmanager!$A:$A,rs_nova!BF$2)</f>
        <v>0</v>
      </c>
      <c r="BG787" s="51">
        <f>SUMIFS(topmanager!$D:$D,topmanager!$C:$C,rs_nova!$A787,topmanager!$A:$A,rs_nova!BG$2)</f>
        <v>0</v>
      </c>
      <c r="BH787" s="51">
        <f>SUMIFS(topmanager!$D:$D,topmanager!$C:$C,rs_nova!$A787,topmanager!$A:$A,rs_nova!BH$2)</f>
        <v>0</v>
      </c>
      <c r="BI787" s="51">
        <f>SUMIFS(topmanager!$D:$D,topmanager!$C:$C,rs_nova!$A787,topmanager!$A:$A,rs_nova!BI$2)</f>
        <v>0</v>
      </c>
      <c r="BJ787" s="51">
        <f>SUMIFS(topmanager!$D:$D,topmanager!$C:$C,rs_nova!$A787,topmanager!$A:$A,rs_nova!BJ$2)+SUMIFS(topmanager!$D:$D,topmanager!$C:$C,rs_nova!$A787,topmanager!$A:$A,rs_nova!BJ$2+1)</f>
        <v>0</v>
      </c>
      <c r="BK787" s="51">
        <f>IFERROR(VLOOKUP(A787,[8]ferias!$C$4:$G$100,5,FALSE),0)</f>
        <v>0</v>
      </c>
      <c r="BL787" s="51">
        <f>SUMIFS(topmanager!$D:$D,topmanager!$C:$C,rs_nova!$A787,topmanager!$A:$A,rs_nova!BL$2)</f>
        <v>0</v>
      </c>
      <c r="BM787" s="51">
        <f>SUMIFS(topmanager!$D:$D,topmanager!$C:$C,rs_nova!$A787,topmanager!$A:$A,rs_nova!BM$2)+SUMIFS(topmanager!$D:$D,topmanager!$C:$C,rs_nova!$A791,topmanager!$A:$A,151)</f>
        <v>0</v>
      </c>
      <c r="BN787" s="51">
        <f t="shared" si="198"/>
        <v>0</v>
      </c>
    </row>
    <row r="788" spans="1:66">
      <c r="A788" s="47" t="e">
        <f>total!#REF!</f>
        <v>#REF!</v>
      </c>
      <c r="B788" s="47">
        <f t="shared" si="185"/>
        <v>0</v>
      </c>
      <c r="C788" s="48" t="e">
        <f>total!#REF!</f>
        <v>#REF!</v>
      </c>
      <c r="D788" s="49" t="str">
        <f>IFERROR(VLOOKUP(A788,salario!A$3:J$32,10,FALSE),"")</f>
        <v/>
      </c>
      <c r="E788" s="49" t="str">
        <f>IFERROR(IF(VLOOKUP(A788,salario!A$3:O$32,15,FALSE)="","",VLOOKUP(A788,salario!A$3:O$32,15,FALSE)),"")</f>
        <v/>
      </c>
      <c r="F788" s="47" t="str">
        <f>IFERROR(VLOOKUP(A788,[5]base_pessoal!$B$2:$P$1504,13,FALSE),"")</f>
        <v/>
      </c>
      <c r="G788" s="50">
        <f>IFERROR(VLOOKUP(A788,salario!A$2:P$91,11,FALSE),0)*B788/30</f>
        <v>0</v>
      </c>
      <c r="H788" s="50">
        <f>SUMIFS(topmanager!$D:$D,topmanager!$C:$C,rs_nova!$A788,topmanager!$A:$A,rs_nova!H$2)+SUMIFS(topmanager!$D:$D,topmanager!$C:$C,rs_nova!$A788,topmanager!$A:$A,63)</f>
        <v>0</v>
      </c>
      <c r="I788" s="50">
        <f>-SUMIFS(topmanager!$D:$D,topmanager!$C:$C,rs_nova!$A788,topmanager!$A:$A,rs_nova!I$2)</f>
        <v>0</v>
      </c>
      <c r="J788" s="50">
        <f>SUMIFS(topmanager!$D:$D,topmanager!$C:$C,rs_nova!$A788,topmanager!$A:$A,rs_nova!J$2)</f>
        <v>0</v>
      </c>
      <c r="K788" s="50">
        <f>SUMIFS(topmanager!$D:$D,topmanager!$C:$C,rs_nova!$A788,topmanager!$A:$A,rs_nova!K$2)+SUMIFS(topmanager!$D:$D,topmanager!$C:$C,rs_nova!$A788,topmanager!$A:$A,911)</f>
        <v>0</v>
      </c>
      <c r="L788" s="50">
        <f>SUMIFS(topmanager!$D:$D,topmanager!$C:$C,rs_nova!$A788,topmanager!$A:$A,rs_nova!L$2)</f>
        <v>0</v>
      </c>
      <c r="M788" s="50">
        <f>SUMIFS(topmanager!$D:$D,topmanager!$C:$C,rs_nova!$A788,topmanager!$A:$A,rs_nova!M$2)+SUMIFS(topmanager!$D:$D,topmanager!$C:$C,rs_nova!$A788,topmanager!$A:$A,908)+SUMIFS(topmanager!$D:$D,topmanager!$C:$C,rs_nova!$A788,topmanager!$A:$A,550)</f>
        <v>0</v>
      </c>
      <c r="N788" s="50">
        <f>SUMIFS(topmanager!$D:$D,topmanager!$C:$C,rs_nova!$A788,topmanager!$A:$A,rs_nova!N$2)</f>
        <v>0</v>
      </c>
      <c r="O788" s="51">
        <f t="shared" si="186"/>
        <v>0</v>
      </c>
      <c r="P788" s="50">
        <f>IFERROR(VLOOKUP($A788,total!$B$4:$AW$437,27,0),0)</f>
        <v>0</v>
      </c>
      <c r="Q788" s="50">
        <f>IFERROR(VLOOKUP($A788,total!$B$4:$AW$437,21,0),0)</f>
        <v>0</v>
      </c>
      <c r="R788" s="50">
        <f>IFERROR(VLOOKUP($A788,total!$B$4:$AW$437,25,0),0)+IFERROR(VLOOKUP($A788,total!$B$4:$AW$437,36,0),0)</f>
        <v>0</v>
      </c>
      <c r="S788" s="50">
        <f>IFERROR(VLOOKUP(A788,gympass!$A$2:$F$148,6,0),0)</f>
        <v>0</v>
      </c>
      <c r="T788" s="50">
        <f>IFERROR(VLOOKUP($A788,total!$B$4:$AW$437,42,0),0)</f>
        <v>0</v>
      </c>
      <c r="U788" s="50">
        <f>IFERROR(VLOOKUP($A788,total!$B$4:$AW$437,32,0),0)</f>
        <v>0</v>
      </c>
      <c r="V788" s="50">
        <f>IFERROR(VLOOKUP($A788,total!$B$4:$AW$437,28,0),0)</f>
        <v>0</v>
      </c>
      <c r="W788" s="50">
        <f>IFERROR(VLOOKUP($A788,total!$B$4:$AX$437,49,0),0)</f>
        <v>0</v>
      </c>
      <c r="X788" s="50"/>
      <c r="Y788" s="50">
        <f>IFERROR(VLOOKUP(A788,#REF!,4,0),0)</f>
        <v>0</v>
      </c>
      <c r="Z788" s="50">
        <f>IFERROR(VLOOKUP(B788,#REF!,8,0),0)</f>
        <v>0</v>
      </c>
      <c r="AA788" s="50">
        <f>IFERROR(VLOOKUP($A788,total!$B$4:$AW$437,45,0),0)</f>
        <v>0</v>
      </c>
      <c r="AB788" s="50">
        <f>IFERROR(VLOOKUP($A788,total!$B$4:$AW$437,48,0),0)</f>
        <v>0</v>
      </c>
      <c r="AC788" s="50">
        <f>IFERROR(VLOOKUP($A788,total!$B$4:$AB$437,19,0),0)</f>
        <v>0</v>
      </c>
      <c r="AD788" s="50">
        <f>IFERROR(VLOOKUP($A788,total!$B$4:$AB$437,10,0),0)</f>
        <v>0</v>
      </c>
      <c r="AE788" s="50">
        <f>IFERROR(VLOOKUP($A788,total!$B$4:$AB$437,13,0),0)-SUMIFS(topmanager!$D:$D,topmanager!$C:$C,rs_nova!$A792,topmanager!$A:$A,856)</f>
        <v>0</v>
      </c>
      <c r="AF788" s="50">
        <f>IFERROR(VLOOKUP($A788,total!$B$4:$AB$437,16,0),0)</f>
        <v>0</v>
      </c>
      <c r="AG788" s="50">
        <f>IFERROR(VLOOKUP($A788,total!$B$4:$AB$437,7,0),0)</f>
        <v>0</v>
      </c>
      <c r="AH788" s="50">
        <f>IFERROR(VLOOKUP($A788,total!$B$4:$AD$437,29,0),0)</f>
        <v>0</v>
      </c>
      <c r="AI788" s="50">
        <f>IFERROR(VLOOKUP(A788,total!$B$4:$AN$437,39,0),0)</f>
        <v>0</v>
      </c>
      <c r="AJ788" s="51">
        <f t="shared" si="187"/>
        <v>0</v>
      </c>
      <c r="AK788" s="50">
        <f t="shared" si="188"/>
        <v>0</v>
      </c>
      <c r="AL788" s="50">
        <f t="shared" si="189"/>
        <v>0</v>
      </c>
      <c r="AM788" s="50">
        <f t="shared" si="190"/>
        <v>0</v>
      </c>
      <c r="AN788" s="50" t="e">
        <f t="shared" si="184"/>
        <v>#REF!</v>
      </c>
      <c r="AO788" s="50" t="e">
        <f t="shared" si="184"/>
        <v>#REF!</v>
      </c>
      <c r="AP788" s="50" t="e">
        <f t="shared" si="184"/>
        <v>#REF!</v>
      </c>
      <c r="AQ788" s="50">
        <f>IFERROR(VLOOKUP(TEXT($A788,"000000"),[6]Página1!$A$8:$S$801,13,FALSE),0)</f>
        <v>0</v>
      </c>
      <c r="AR788" s="50">
        <f>IFERROR(VLOOKUP(TEXT($A788,"000000"),[6]Página1!$A$8:$S$801,16,FALSE),0)</f>
        <v>0</v>
      </c>
      <c r="AS788" s="50">
        <f>IFERROR(VLOOKUP(TEXT($A788,"000000"),[6]Página1!$A$8:$S$801,19,FALSE),0)</f>
        <v>0</v>
      </c>
      <c r="AT788" s="50">
        <f>IFERROR(VLOOKUP(TEXT($A788,"000000"),[7]Página1!$A$8:$R$814,12,FALSE),0)</f>
        <v>0</v>
      </c>
      <c r="AU788" s="50">
        <f>IFERROR(VLOOKUP(TEXT($A788,"000000"),[7]Página1!$A$8:$R$814,15,FALSE),0)</f>
        <v>0</v>
      </c>
      <c r="AV788" s="50">
        <f>IFERROR(VLOOKUP(TEXT($A788,"000000"),[7]Página1!$A$8:$R$814,18,FALSE),0)</f>
        <v>0</v>
      </c>
      <c r="AW788" s="50"/>
      <c r="AX788" s="51" t="e">
        <f t="shared" si="191"/>
        <v>#REF!</v>
      </c>
      <c r="AY788" s="51" t="e">
        <f t="shared" si="192"/>
        <v>#REF!</v>
      </c>
      <c r="AZ788" s="51" t="e">
        <f t="shared" si="193"/>
        <v>#REF!</v>
      </c>
      <c r="BA788" s="51" t="e">
        <f t="shared" si="194"/>
        <v>#REF!</v>
      </c>
      <c r="BB788" s="51">
        <f t="shared" si="195"/>
        <v>0</v>
      </c>
      <c r="BC788" s="51" t="e">
        <f t="shared" si="196"/>
        <v>#REF!</v>
      </c>
      <c r="BD788" s="51">
        <f t="shared" si="197"/>
        <v>0</v>
      </c>
      <c r="BE788" s="51">
        <f>IFERROR(VLOOKUP(A788,salario!A$2:P$91,11,FALSE),0)</f>
        <v>0</v>
      </c>
      <c r="BF788" s="51">
        <f>SUMIFS(topmanager!$D:$D,topmanager!$C:$C,rs_nova!$A788,topmanager!$A:$A,rs_nova!BF$2)</f>
        <v>0</v>
      </c>
      <c r="BG788" s="51">
        <f>SUMIFS(topmanager!$D:$D,topmanager!$C:$C,rs_nova!$A788,topmanager!$A:$A,rs_nova!BG$2)</f>
        <v>0</v>
      </c>
      <c r="BH788" s="51">
        <f>SUMIFS(topmanager!$D:$D,topmanager!$C:$C,rs_nova!$A788,topmanager!$A:$A,rs_nova!BH$2)</f>
        <v>0</v>
      </c>
      <c r="BI788" s="51">
        <f>SUMIFS(topmanager!$D:$D,topmanager!$C:$C,rs_nova!$A788,topmanager!$A:$A,rs_nova!BI$2)</f>
        <v>0</v>
      </c>
      <c r="BJ788" s="51">
        <f>SUMIFS(topmanager!$D:$D,topmanager!$C:$C,rs_nova!$A788,topmanager!$A:$A,rs_nova!BJ$2)+SUMIFS(topmanager!$D:$D,topmanager!$C:$C,rs_nova!$A788,topmanager!$A:$A,rs_nova!BJ$2+1)</f>
        <v>0</v>
      </c>
      <c r="BK788" s="51">
        <f>IFERROR(VLOOKUP(A788,[8]ferias!$C$4:$G$100,5,FALSE),0)</f>
        <v>0</v>
      </c>
      <c r="BL788" s="51">
        <f>SUMIFS(topmanager!$D:$D,topmanager!$C:$C,rs_nova!$A788,topmanager!$A:$A,rs_nova!BL$2)</f>
        <v>0</v>
      </c>
      <c r="BM788" s="51">
        <f>SUMIFS(topmanager!$D:$D,topmanager!$C:$C,rs_nova!$A788,topmanager!$A:$A,rs_nova!BM$2)+SUMIFS(topmanager!$D:$D,topmanager!$C:$C,rs_nova!$A792,topmanager!$A:$A,151)</f>
        <v>0</v>
      </c>
      <c r="BN788" s="51">
        <f t="shared" si="198"/>
        <v>0</v>
      </c>
    </row>
    <row r="789" spans="1:66">
      <c r="A789" s="47" t="e">
        <f>total!#REF!</f>
        <v>#REF!</v>
      </c>
      <c r="B789" s="47">
        <f t="shared" si="185"/>
        <v>0</v>
      </c>
      <c r="C789" s="48" t="e">
        <f>total!#REF!</f>
        <v>#REF!</v>
      </c>
      <c r="D789" s="49" t="str">
        <f>IFERROR(VLOOKUP(A789,salario!A$3:J$32,10,FALSE),"")</f>
        <v/>
      </c>
      <c r="E789" s="49" t="str">
        <f>IFERROR(IF(VLOOKUP(A789,salario!A$3:O$32,15,FALSE)="","",VLOOKUP(A789,salario!A$3:O$32,15,FALSE)),"")</f>
        <v/>
      </c>
      <c r="F789" s="47" t="str">
        <f>IFERROR(VLOOKUP(A789,[5]base_pessoal!$B$2:$P$1504,13,FALSE),"")</f>
        <v/>
      </c>
      <c r="G789" s="50">
        <f>IFERROR(VLOOKUP(A789,salario!A$2:P$91,11,FALSE),0)*B789/30</f>
        <v>0</v>
      </c>
      <c r="H789" s="50">
        <f>SUMIFS(topmanager!$D:$D,topmanager!$C:$C,rs_nova!$A789,topmanager!$A:$A,rs_nova!H$2)+SUMIFS(topmanager!$D:$D,topmanager!$C:$C,rs_nova!$A789,topmanager!$A:$A,63)</f>
        <v>0</v>
      </c>
      <c r="I789" s="50">
        <f>-SUMIFS(topmanager!$D:$D,topmanager!$C:$C,rs_nova!$A789,topmanager!$A:$A,rs_nova!I$2)</f>
        <v>0</v>
      </c>
      <c r="J789" s="50">
        <f>SUMIFS(topmanager!$D:$D,topmanager!$C:$C,rs_nova!$A789,topmanager!$A:$A,rs_nova!J$2)</f>
        <v>0</v>
      </c>
      <c r="K789" s="50">
        <f>SUMIFS(topmanager!$D:$D,topmanager!$C:$C,rs_nova!$A789,topmanager!$A:$A,rs_nova!K$2)+SUMIFS(topmanager!$D:$D,topmanager!$C:$C,rs_nova!$A789,topmanager!$A:$A,911)</f>
        <v>0</v>
      </c>
      <c r="L789" s="50">
        <f>SUMIFS(topmanager!$D:$D,topmanager!$C:$C,rs_nova!$A789,topmanager!$A:$A,rs_nova!L$2)</f>
        <v>0</v>
      </c>
      <c r="M789" s="50">
        <f>SUMIFS(topmanager!$D:$D,topmanager!$C:$C,rs_nova!$A789,topmanager!$A:$A,rs_nova!M$2)+SUMIFS(topmanager!$D:$D,topmanager!$C:$C,rs_nova!$A789,topmanager!$A:$A,908)+SUMIFS(topmanager!$D:$D,topmanager!$C:$C,rs_nova!$A789,topmanager!$A:$A,550)</f>
        <v>0</v>
      </c>
      <c r="N789" s="50">
        <f>SUMIFS(topmanager!$D:$D,topmanager!$C:$C,rs_nova!$A789,topmanager!$A:$A,rs_nova!N$2)</f>
        <v>0</v>
      </c>
      <c r="O789" s="51">
        <f t="shared" si="186"/>
        <v>0</v>
      </c>
      <c r="P789" s="50">
        <f>IFERROR(VLOOKUP($A789,total!$B$4:$AW$437,27,0),0)</f>
        <v>0</v>
      </c>
      <c r="Q789" s="50">
        <f>IFERROR(VLOOKUP($A789,total!$B$4:$AW$437,21,0),0)</f>
        <v>0</v>
      </c>
      <c r="R789" s="50">
        <f>IFERROR(VLOOKUP($A789,total!$B$4:$AW$437,25,0),0)+IFERROR(VLOOKUP($A789,total!$B$4:$AW$437,36,0),0)</f>
        <v>0</v>
      </c>
      <c r="S789" s="50">
        <f>IFERROR(VLOOKUP(A789,gympass!$A$2:$F$148,6,0),0)</f>
        <v>0</v>
      </c>
      <c r="T789" s="50">
        <f>IFERROR(VLOOKUP($A789,total!$B$4:$AW$437,42,0),0)</f>
        <v>0</v>
      </c>
      <c r="U789" s="50">
        <f>IFERROR(VLOOKUP($A789,total!$B$4:$AW$437,32,0),0)</f>
        <v>0</v>
      </c>
      <c r="V789" s="50">
        <f>IFERROR(VLOOKUP($A789,total!$B$4:$AW$437,28,0),0)</f>
        <v>0</v>
      </c>
      <c r="W789" s="50">
        <f>IFERROR(VLOOKUP($A789,total!$B$4:$AX$437,49,0),0)</f>
        <v>0</v>
      </c>
      <c r="X789" s="50"/>
      <c r="Y789" s="50">
        <f>IFERROR(VLOOKUP(A789,#REF!,4,0),0)</f>
        <v>0</v>
      </c>
      <c r="Z789" s="50">
        <f>IFERROR(VLOOKUP(B789,#REF!,8,0),0)</f>
        <v>0</v>
      </c>
      <c r="AA789" s="50">
        <f>IFERROR(VLOOKUP($A789,total!$B$4:$AW$437,45,0),0)</f>
        <v>0</v>
      </c>
      <c r="AB789" s="50">
        <f>IFERROR(VLOOKUP($A789,total!$B$4:$AW$437,48,0),0)</f>
        <v>0</v>
      </c>
      <c r="AC789" s="50">
        <f>IFERROR(VLOOKUP($A789,total!$B$4:$AB$437,19,0),0)</f>
        <v>0</v>
      </c>
      <c r="AD789" s="50">
        <f>IFERROR(VLOOKUP($A789,total!$B$4:$AB$437,10,0),0)</f>
        <v>0</v>
      </c>
      <c r="AE789" s="50">
        <f>IFERROR(VLOOKUP($A789,total!$B$4:$AB$437,13,0),0)-SUMIFS(topmanager!$D:$D,topmanager!$C:$C,rs_nova!$A793,topmanager!$A:$A,856)</f>
        <v>0</v>
      </c>
      <c r="AF789" s="50">
        <f>IFERROR(VLOOKUP($A789,total!$B$4:$AB$437,16,0),0)</f>
        <v>0</v>
      </c>
      <c r="AG789" s="50">
        <f>IFERROR(VLOOKUP($A789,total!$B$4:$AB$437,7,0),0)</f>
        <v>0</v>
      </c>
      <c r="AH789" s="50">
        <f>IFERROR(VLOOKUP($A789,total!$B$4:$AD$437,29,0),0)</f>
        <v>0</v>
      </c>
      <c r="AI789" s="50">
        <f>IFERROR(VLOOKUP(A789,total!$B$4:$AN$437,39,0),0)</f>
        <v>0</v>
      </c>
      <c r="AJ789" s="51">
        <f t="shared" si="187"/>
        <v>0</v>
      </c>
      <c r="AK789" s="50">
        <f t="shared" si="188"/>
        <v>0</v>
      </c>
      <c r="AL789" s="50">
        <f t="shared" si="189"/>
        <v>0</v>
      </c>
      <c r="AM789" s="50">
        <f t="shared" si="190"/>
        <v>0</v>
      </c>
      <c r="AN789" s="50" t="e">
        <f t="shared" si="184"/>
        <v>#REF!</v>
      </c>
      <c r="AO789" s="50" t="e">
        <f t="shared" si="184"/>
        <v>#REF!</v>
      </c>
      <c r="AP789" s="50" t="e">
        <f t="shared" si="184"/>
        <v>#REF!</v>
      </c>
      <c r="AQ789" s="50">
        <f>IFERROR(VLOOKUP(TEXT($A789,"000000"),[6]Página1!$A$8:$S$801,13,FALSE),0)</f>
        <v>0</v>
      </c>
      <c r="AR789" s="50">
        <f>IFERROR(VLOOKUP(TEXT($A789,"000000"),[6]Página1!$A$8:$S$801,16,FALSE),0)</f>
        <v>0</v>
      </c>
      <c r="AS789" s="50">
        <f>IFERROR(VLOOKUP(TEXT($A789,"000000"),[6]Página1!$A$8:$S$801,19,FALSE),0)</f>
        <v>0</v>
      </c>
      <c r="AT789" s="50">
        <f>IFERROR(VLOOKUP(TEXT($A789,"000000"),[7]Página1!$A$8:$R$814,12,FALSE),0)</f>
        <v>0</v>
      </c>
      <c r="AU789" s="50">
        <f>IFERROR(VLOOKUP(TEXT($A789,"000000"),[7]Página1!$A$8:$R$814,15,FALSE),0)</f>
        <v>0</v>
      </c>
      <c r="AV789" s="50">
        <f>IFERROR(VLOOKUP(TEXT($A789,"000000"),[7]Página1!$A$8:$R$814,18,FALSE),0)</f>
        <v>0</v>
      </c>
      <c r="AW789" s="50"/>
      <c r="AX789" s="51" t="e">
        <f t="shared" si="191"/>
        <v>#REF!</v>
      </c>
      <c r="AY789" s="51" t="e">
        <f t="shared" si="192"/>
        <v>#REF!</v>
      </c>
      <c r="AZ789" s="51" t="e">
        <f t="shared" si="193"/>
        <v>#REF!</v>
      </c>
      <c r="BA789" s="51" t="e">
        <f t="shared" si="194"/>
        <v>#REF!</v>
      </c>
      <c r="BB789" s="51">
        <f t="shared" si="195"/>
        <v>0</v>
      </c>
      <c r="BC789" s="51" t="e">
        <f t="shared" si="196"/>
        <v>#REF!</v>
      </c>
      <c r="BD789" s="51">
        <f t="shared" si="197"/>
        <v>0</v>
      </c>
      <c r="BE789" s="51">
        <f>IFERROR(VLOOKUP(A789,salario!A$2:P$91,11,FALSE),0)</f>
        <v>0</v>
      </c>
      <c r="BF789" s="51">
        <f>SUMIFS(topmanager!$D:$D,topmanager!$C:$C,rs_nova!$A789,topmanager!$A:$A,rs_nova!BF$2)</f>
        <v>0</v>
      </c>
      <c r="BG789" s="51">
        <f>SUMIFS(topmanager!$D:$D,topmanager!$C:$C,rs_nova!$A789,topmanager!$A:$A,rs_nova!BG$2)</f>
        <v>0</v>
      </c>
      <c r="BH789" s="51">
        <f>SUMIFS(topmanager!$D:$D,topmanager!$C:$C,rs_nova!$A789,topmanager!$A:$A,rs_nova!BH$2)</f>
        <v>0</v>
      </c>
      <c r="BI789" s="51">
        <f>SUMIFS(topmanager!$D:$D,topmanager!$C:$C,rs_nova!$A789,topmanager!$A:$A,rs_nova!BI$2)</f>
        <v>0</v>
      </c>
      <c r="BJ789" s="51">
        <f>SUMIFS(topmanager!$D:$D,topmanager!$C:$C,rs_nova!$A789,topmanager!$A:$A,rs_nova!BJ$2)+SUMIFS(topmanager!$D:$D,topmanager!$C:$C,rs_nova!$A789,topmanager!$A:$A,rs_nova!BJ$2+1)</f>
        <v>0</v>
      </c>
      <c r="BK789" s="51">
        <f>IFERROR(VLOOKUP(A789,[8]ferias!$C$4:$G$100,5,FALSE),0)</f>
        <v>0</v>
      </c>
      <c r="BL789" s="51">
        <f>SUMIFS(topmanager!$D:$D,topmanager!$C:$C,rs_nova!$A789,topmanager!$A:$A,rs_nova!BL$2)</f>
        <v>0</v>
      </c>
      <c r="BM789" s="51">
        <f>SUMIFS(topmanager!$D:$D,topmanager!$C:$C,rs_nova!$A789,topmanager!$A:$A,rs_nova!BM$2)+SUMIFS(topmanager!$D:$D,topmanager!$C:$C,rs_nova!$A793,topmanager!$A:$A,151)</f>
        <v>0</v>
      </c>
      <c r="BN789" s="51">
        <f t="shared" si="198"/>
        <v>0</v>
      </c>
    </row>
    <row r="790" spans="1:66">
      <c r="A790" s="47" t="e">
        <f>total!#REF!</f>
        <v>#REF!</v>
      </c>
      <c r="B790" s="47">
        <f t="shared" si="185"/>
        <v>0</v>
      </c>
      <c r="C790" s="48" t="e">
        <f>total!#REF!</f>
        <v>#REF!</v>
      </c>
      <c r="D790" s="49" t="str">
        <f>IFERROR(VLOOKUP(A790,salario!A$3:J$32,10,FALSE),"")</f>
        <v/>
      </c>
      <c r="E790" s="49" t="str">
        <f>IFERROR(IF(VLOOKUP(A790,salario!A$3:O$32,15,FALSE)="","",VLOOKUP(A790,salario!A$3:O$32,15,FALSE)),"")</f>
        <v/>
      </c>
      <c r="F790" s="47" t="str">
        <f>IFERROR(VLOOKUP(A790,[5]base_pessoal!$B$2:$P$1504,13,FALSE),"")</f>
        <v/>
      </c>
      <c r="G790" s="50">
        <f>IFERROR(VLOOKUP(A790,salario!A$2:P$91,11,FALSE),0)*B790/30</f>
        <v>0</v>
      </c>
      <c r="H790" s="50">
        <f>SUMIFS(topmanager!$D:$D,topmanager!$C:$C,rs_nova!$A790,topmanager!$A:$A,rs_nova!H$2)+SUMIFS(topmanager!$D:$D,topmanager!$C:$C,rs_nova!$A790,topmanager!$A:$A,63)</f>
        <v>0</v>
      </c>
      <c r="I790" s="50">
        <f>-SUMIFS(topmanager!$D:$D,topmanager!$C:$C,rs_nova!$A790,topmanager!$A:$A,rs_nova!I$2)</f>
        <v>0</v>
      </c>
      <c r="J790" s="50">
        <f>SUMIFS(topmanager!$D:$D,topmanager!$C:$C,rs_nova!$A790,topmanager!$A:$A,rs_nova!J$2)</f>
        <v>0</v>
      </c>
      <c r="K790" s="50">
        <f>SUMIFS(topmanager!$D:$D,topmanager!$C:$C,rs_nova!$A790,topmanager!$A:$A,rs_nova!K$2)+SUMIFS(topmanager!$D:$D,topmanager!$C:$C,rs_nova!$A790,topmanager!$A:$A,911)</f>
        <v>0</v>
      </c>
      <c r="L790" s="50">
        <f>SUMIFS(topmanager!$D:$D,topmanager!$C:$C,rs_nova!$A790,topmanager!$A:$A,rs_nova!L$2)</f>
        <v>0</v>
      </c>
      <c r="M790" s="50">
        <f>SUMIFS(topmanager!$D:$D,topmanager!$C:$C,rs_nova!$A790,topmanager!$A:$A,rs_nova!M$2)+SUMIFS(topmanager!$D:$D,topmanager!$C:$C,rs_nova!$A790,topmanager!$A:$A,908)+SUMIFS(topmanager!$D:$D,topmanager!$C:$C,rs_nova!$A790,topmanager!$A:$A,550)</f>
        <v>0</v>
      </c>
      <c r="N790" s="50">
        <f>SUMIFS(topmanager!$D:$D,topmanager!$C:$C,rs_nova!$A790,topmanager!$A:$A,rs_nova!N$2)</f>
        <v>0</v>
      </c>
      <c r="O790" s="51">
        <f t="shared" si="186"/>
        <v>0</v>
      </c>
      <c r="P790" s="50">
        <f>IFERROR(VLOOKUP($A790,total!$B$4:$AW$437,27,0),0)</f>
        <v>0</v>
      </c>
      <c r="Q790" s="50">
        <f>IFERROR(VLOOKUP($A790,total!$B$4:$AW$437,21,0),0)</f>
        <v>0</v>
      </c>
      <c r="R790" s="50">
        <f>IFERROR(VLOOKUP($A790,total!$B$4:$AW$437,25,0),0)+IFERROR(VLOOKUP($A790,total!$B$4:$AW$437,36,0),0)</f>
        <v>0</v>
      </c>
      <c r="S790" s="50">
        <f>IFERROR(VLOOKUP(A790,gympass!$A$2:$F$148,6,0),0)</f>
        <v>0</v>
      </c>
      <c r="T790" s="50">
        <f>IFERROR(VLOOKUP($A790,total!$B$4:$AW$437,42,0),0)</f>
        <v>0</v>
      </c>
      <c r="U790" s="50">
        <f>IFERROR(VLOOKUP($A790,total!$B$4:$AW$437,32,0),0)</f>
        <v>0</v>
      </c>
      <c r="V790" s="50">
        <f>IFERROR(VLOOKUP($A790,total!$B$4:$AW$437,28,0),0)</f>
        <v>0</v>
      </c>
      <c r="W790" s="50">
        <f>IFERROR(VLOOKUP($A790,total!$B$4:$AX$437,49,0),0)</f>
        <v>0</v>
      </c>
      <c r="X790" s="50"/>
      <c r="Y790" s="50">
        <f>IFERROR(VLOOKUP(A790,#REF!,4,0),0)</f>
        <v>0</v>
      </c>
      <c r="Z790" s="50">
        <f>IFERROR(VLOOKUP(B790,#REF!,8,0),0)</f>
        <v>0</v>
      </c>
      <c r="AA790" s="50">
        <f>IFERROR(VLOOKUP($A790,total!$B$4:$AW$437,45,0),0)</f>
        <v>0</v>
      </c>
      <c r="AB790" s="50">
        <f>IFERROR(VLOOKUP($A790,total!$B$4:$AW$437,48,0),0)</f>
        <v>0</v>
      </c>
      <c r="AC790" s="50">
        <f>IFERROR(VLOOKUP($A790,total!$B$4:$AB$437,19,0),0)</f>
        <v>0</v>
      </c>
      <c r="AD790" s="50">
        <f>IFERROR(VLOOKUP($A790,total!$B$4:$AB$437,10,0),0)</f>
        <v>0</v>
      </c>
      <c r="AE790" s="50">
        <f>IFERROR(VLOOKUP($A790,total!$B$4:$AB$437,13,0),0)-SUMIFS(topmanager!$D:$D,topmanager!$C:$C,rs_nova!$A794,topmanager!$A:$A,856)</f>
        <v>0</v>
      </c>
      <c r="AF790" s="50">
        <f>IFERROR(VLOOKUP($A790,total!$B$4:$AB$437,16,0),0)</f>
        <v>0</v>
      </c>
      <c r="AG790" s="50">
        <f>IFERROR(VLOOKUP($A790,total!$B$4:$AB$437,7,0),0)</f>
        <v>0</v>
      </c>
      <c r="AH790" s="50">
        <f>IFERROR(VLOOKUP($A790,total!$B$4:$AD$437,29,0),0)</f>
        <v>0</v>
      </c>
      <c r="AI790" s="50">
        <f>IFERROR(VLOOKUP(A790,total!$B$4:$AN$437,39,0),0)</f>
        <v>0</v>
      </c>
      <c r="AJ790" s="51">
        <f t="shared" si="187"/>
        <v>0</v>
      </c>
      <c r="AK790" s="50">
        <f t="shared" si="188"/>
        <v>0</v>
      </c>
      <c r="AL790" s="50">
        <f t="shared" si="189"/>
        <v>0</v>
      </c>
      <c r="AM790" s="50">
        <f t="shared" si="190"/>
        <v>0</v>
      </c>
      <c r="AN790" s="50" t="e">
        <f t="shared" si="184"/>
        <v>#REF!</v>
      </c>
      <c r="AO790" s="50" t="e">
        <f t="shared" si="184"/>
        <v>#REF!</v>
      </c>
      <c r="AP790" s="50" t="e">
        <f t="shared" si="184"/>
        <v>#REF!</v>
      </c>
      <c r="AQ790" s="50">
        <f>IFERROR(VLOOKUP(TEXT($A790,"000000"),[6]Página1!$A$8:$S$801,13,FALSE),0)</f>
        <v>0</v>
      </c>
      <c r="AR790" s="50">
        <f>IFERROR(VLOOKUP(TEXT($A790,"000000"),[6]Página1!$A$8:$S$801,16,FALSE),0)</f>
        <v>0</v>
      </c>
      <c r="AS790" s="50">
        <f>IFERROR(VLOOKUP(TEXT($A790,"000000"),[6]Página1!$A$8:$S$801,19,FALSE),0)</f>
        <v>0</v>
      </c>
      <c r="AT790" s="50">
        <f>IFERROR(VLOOKUP(TEXT($A790,"000000"),[7]Página1!$A$8:$R$814,12,FALSE),0)</f>
        <v>0</v>
      </c>
      <c r="AU790" s="50">
        <f>IFERROR(VLOOKUP(TEXT($A790,"000000"),[7]Página1!$A$8:$R$814,15,FALSE),0)</f>
        <v>0</v>
      </c>
      <c r="AV790" s="50">
        <f>IFERROR(VLOOKUP(TEXT($A790,"000000"),[7]Página1!$A$8:$R$814,18,FALSE),0)</f>
        <v>0</v>
      </c>
      <c r="AW790" s="50"/>
      <c r="AX790" s="51" t="e">
        <f t="shared" si="191"/>
        <v>#REF!</v>
      </c>
      <c r="AY790" s="51" t="e">
        <f t="shared" si="192"/>
        <v>#REF!</v>
      </c>
      <c r="AZ790" s="51" t="e">
        <f t="shared" si="193"/>
        <v>#REF!</v>
      </c>
      <c r="BA790" s="51" t="e">
        <f t="shared" si="194"/>
        <v>#REF!</v>
      </c>
      <c r="BB790" s="51">
        <f t="shared" si="195"/>
        <v>0</v>
      </c>
      <c r="BC790" s="51" t="e">
        <f t="shared" si="196"/>
        <v>#REF!</v>
      </c>
      <c r="BD790" s="51">
        <f t="shared" si="197"/>
        <v>0</v>
      </c>
      <c r="BE790" s="51">
        <f>IFERROR(VLOOKUP(A790,salario!A$2:P$91,11,FALSE),0)</f>
        <v>0</v>
      </c>
      <c r="BF790" s="51">
        <f>SUMIFS(topmanager!$D:$D,topmanager!$C:$C,rs_nova!$A790,topmanager!$A:$A,rs_nova!BF$2)</f>
        <v>0</v>
      </c>
      <c r="BG790" s="51">
        <f>SUMIFS(topmanager!$D:$D,topmanager!$C:$C,rs_nova!$A790,topmanager!$A:$A,rs_nova!BG$2)</f>
        <v>0</v>
      </c>
      <c r="BH790" s="51">
        <f>SUMIFS(topmanager!$D:$D,topmanager!$C:$C,rs_nova!$A790,topmanager!$A:$A,rs_nova!BH$2)</f>
        <v>0</v>
      </c>
      <c r="BI790" s="51">
        <f>SUMIFS(topmanager!$D:$D,topmanager!$C:$C,rs_nova!$A790,topmanager!$A:$A,rs_nova!BI$2)</f>
        <v>0</v>
      </c>
      <c r="BJ790" s="51">
        <f>SUMIFS(topmanager!$D:$D,topmanager!$C:$C,rs_nova!$A790,topmanager!$A:$A,rs_nova!BJ$2)+SUMIFS(topmanager!$D:$D,topmanager!$C:$C,rs_nova!$A790,topmanager!$A:$A,rs_nova!BJ$2+1)</f>
        <v>0</v>
      </c>
      <c r="BK790" s="51">
        <f>IFERROR(VLOOKUP(A790,[8]ferias!$C$4:$G$100,5,FALSE),0)</f>
        <v>0</v>
      </c>
      <c r="BL790" s="51">
        <f>SUMIFS(topmanager!$D:$D,topmanager!$C:$C,rs_nova!$A790,topmanager!$A:$A,rs_nova!BL$2)</f>
        <v>0</v>
      </c>
      <c r="BM790" s="51">
        <f>SUMIFS(topmanager!$D:$D,topmanager!$C:$C,rs_nova!$A790,topmanager!$A:$A,rs_nova!BM$2)+SUMIFS(topmanager!$D:$D,topmanager!$C:$C,rs_nova!$A794,topmanager!$A:$A,151)</f>
        <v>0</v>
      </c>
      <c r="BN790" s="51">
        <f t="shared" si="198"/>
        <v>0</v>
      </c>
    </row>
    <row r="791" spans="1:66">
      <c r="A791" s="47" t="e">
        <f>total!#REF!</f>
        <v>#REF!</v>
      </c>
      <c r="B791" s="47">
        <f t="shared" si="185"/>
        <v>0</v>
      </c>
      <c r="C791" s="48" t="e">
        <f>total!#REF!</f>
        <v>#REF!</v>
      </c>
      <c r="D791" s="49" t="str">
        <f>IFERROR(VLOOKUP(A791,salario!A$3:J$32,10,FALSE),"")</f>
        <v/>
      </c>
      <c r="E791" s="49" t="str">
        <f>IFERROR(IF(VLOOKUP(A791,salario!A$3:O$32,15,FALSE)="","",VLOOKUP(A791,salario!A$3:O$32,15,FALSE)),"")</f>
        <v/>
      </c>
      <c r="F791" s="47" t="str">
        <f>IFERROR(VLOOKUP(A791,[5]base_pessoal!$B$2:$P$1504,13,FALSE),"")</f>
        <v/>
      </c>
      <c r="G791" s="50">
        <f>IFERROR(VLOOKUP(A791,salario!A$2:P$91,11,FALSE),0)*B791/30</f>
        <v>0</v>
      </c>
      <c r="H791" s="50">
        <f>SUMIFS(topmanager!$D:$D,topmanager!$C:$C,rs_nova!$A791,topmanager!$A:$A,rs_nova!H$2)+SUMIFS(topmanager!$D:$D,topmanager!$C:$C,rs_nova!$A791,topmanager!$A:$A,63)</f>
        <v>0</v>
      </c>
      <c r="I791" s="50">
        <f>-SUMIFS(topmanager!$D:$D,topmanager!$C:$C,rs_nova!$A791,topmanager!$A:$A,rs_nova!I$2)</f>
        <v>0</v>
      </c>
      <c r="J791" s="50">
        <f>SUMIFS(topmanager!$D:$D,topmanager!$C:$C,rs_nova!$A791,topmanager!$A:$A,rs_nova!J$2)</f>
        <v>0</v>
      </c>
      <c r="K791" s="50">
        <f>SUMIFS(topmanager!$D:$D,topmanager!$C:$C,rs_nova!$A791,topmanager!$A:$A,rs_nova!K$2)+SUMIFS(topmanager!$D:$D,topmanager!$C:$C,rs_nova!$A791,topmanager!$A:$A,911)</f>
        <v>0</v>
      </c>
      <c r="L791" s="50">
        <f>SUMIFS(topmanager!$D:$D,topmanager!$C:$C,rs_nova!$A791,topmanager!$A:$A,rs_nova!L$2)</f>
        <v>0</v>
      </c>
      <c r="M791" s="50">
        <f>SUMIFS(topmanager!$D:$D,topmanager!$C:$C,rs_nova!$A791,topmanager!$A:$A,rs_nova!M$2)+SUMIFS(topmanager!$D:$D,topmanager!$C:$C,rs_nova!$A791,topmanager!$A:$A,908)+SUMIFS(topmanager!$D:$D,topmanager!$C:$C,rs_nova!$A791,topmanager!$A:$A,550)</f>
        <v>0</v>
      </c>
      <c r="N791" s="50">
        <f>SUMIFS(topmanager!$D:$D,topmanager!$C:$C,rs_nova!$A791,topmanager!$A:$A,rs_nova!N$2)</f>
        <v>0</v>
      </c>
      <c r="O791" s="51">
        <f t="shared" si="186"/>
        <v>0</v>
      </c>
      <c r="P791" s="50">
        <f>IFERROR(VLOOKUP($A791,total!$B$4:$AW$437,27,0),0)</f>
        <v>0</v>
      </c>
      <c r="Q791" s="50">
        <f>IFERROR(VLOOKUP($A791,total!$B$4:$AW$437,21,0),0)</f>
        <v>0</v>
      </c>
      <c r="R791" s="50">
        <f>IFERROR(VLOOKUP($A791,total!$B$4:$AW$437,25,0),0)+IFERROR(VLOOKUP($A791,total!$B$4:$AW$437,36,0),0)</f>
        <v>0</v>
      </c>
      <c r="S791" s="50">
        <f>IFERROR(VLOOKUP(A791,gympass!$A$2:$F$148,6,0),0)</f>
        <v>0</v>
      </c>
      <c r="T791" s="50">
        <f>IFERROR(VLOOKUP($A791,total!$B$4:$AW$437,42,0),0)</f>
        <v>0</v>
      </c>
      <c r="U791" s="50">
        <f>IFERROR(VLOOKUP($A791,total!$B$4:$AW$437,32,0),0)</f>
        <v>0</v>
      </c>
      <c r="V791" s="50">
        <f>IFERROR(VLOOKUP($A791,total!$B$4:$AW$437,28,0),0)</f>
        <v>0</v>
      </c>
      <c r="W791" s="50">
        <f>IFERROR(VLOOKUP($A791,total!$B$4:$AX$437,49,0),0)</f>
        <v>0</v>
      </c>
      <c r="X791" s="50"/>
      <c r="Y791" s="50">
        <f>IFERROR(VLOOKUP(A791,#REF!,4,0),0)</f>
        <v>0</v>
      </c>
      <c r="Z791" s="50">
        <f>IFERROR(VLOOKUP(B791,#REF!,8,0),0)</f>
        <v>0</v>
      </c>
      <c r="AA791" s="50">
        <f>IFERROR(VLOOKUP($A791,total!$B$4:$AW$437,45,0),0)</f>
        <v>0</v>
      </c>
      <c r="AB791" s="50">
        <f>IFERROR(VLOOKUP($A791,total!$B$4:$AW$437,48,0),0)</f>
        <v>0</v>
      </c>
      <c r="AC791" s="50">
        <f>IFERROR(VLOOKUP($A791,total!$B$4:$AB$437,19,0),0)</f>
        <v>0</v>
      </c>
      <c r="AD791" s="50">
        <f>IFERROR(VLOOKUP($A791,total!$B$4:$AB$437,10,0),0)</f>
        <v>0</v>
      </c>
      <c r="AE791" s="50">
        <f>IFERROR(VLOOKUP($A791,total!$B$4:$AB$437,13,0),0)-SUMIFS(topmanager!$D:$D,topmanager!$C:$C,rs_nova!$A795,topmanager!$A:$A,856)</f>
        <v>0</v>
      </c>
      <c r="AF791" s="50">
        <f>IFERROR(VLOOKUP($A791,total!$B$4:$AB$437,16,0),0)</f>
        <v>0</v>
      </c>
      <c r="AG791" s="50">
        <f>IFERROR(VLOOKUP($A791,total!$B$4:$AB$437,7,0),0)</f>
        <v>0</v>
      </c>
      <c r="AH791" s="50">
        <f>IFERROR(VLOOKUP($A791,total!$B$4:$AD$437,29,0),0)</f>
        <v>0</v>
      </c>
      <c r="AI791" s="50">
        <f>IFERROR(VLOOKUP(A791,total!$B$4:$AN$437,39,0),0)</f>
        <v>0</v>
      </c>
      <c r="AJ791" s="51">
        <f t="shared" si="187"/>
        <v>0</v>
      </c>
      <c r="AK791" s="50">
        <f t="shared" si="188"/>
        <v>0</v>
      </c>
      <c r="AL791" s="50">
        <f t="shared" si="189"/>
        <v>0</v>
      </c>
      <c r="AM791" s="50">
        <f t="shared" si="190"/>
        <v>0</v>
      </c>
      <c r="AN791" s="50" t="e">
        <f t="shared" ref="AN791:AP854" si="199">IF(AND($A791&gt;1000,$A791&lt;=1999),0,AN$5*$G791)</f>
        <v>#REF!</v>
      </c>
      <c r="AO791" s="50" t="e">
        <f t="shared" si="199"/>
        <v>#REF!</v>
      </c>
      <c r="AP791" s="50" t="e">
        <f t="shared" si="199"/>
        <v>#REF!</v>
      </c>
      <c r="AQ791" s="50">
        <f>IFERROR(VLOOKUP(TEXT($A791,"000000"),[6]Página1!$A$8:$S$801,13,FALSE),0)</f>
        <v>0</v>
      </c>
      <c r="AR791" s="50">
        <f>IFERROR(VLOOKUP(TEXT($A791,"000000"),[6]Página1!$A$8:$S$801,16,FALSE),0)</f>
        <v>0</v>
      </c>
      <c r="AS791" s="50">
        <f>IFERROR(VLOOKUP(TEXT($A791,"000000"),[6]Página1!$A$8:$S$801,19,FALSE),0)</f>
        <v>0</v>
      </c>
      <c r="AT791" s="50">
        <f>IFERROR(VLOOKUP(TEXT($A791,"000000"),[7]Página1!$A$8:$R$814,12,FALSE),0)</f>
        <v>0</v>
      </c>
      <c r="AU791" s="50">
        <f>IFERROR(VLOOKUP(TEXT($A791,"000000"),[7]Página1!$A$8:$R$814,15,FALSE),0)</f>
        <v>0</v>
      </c>
      <c r="AV791" s="50">
        <f>IFERROR(VLOOKUP(TEXT($A791,"000000"),[7]Página1!$A$8:$R$814,18,FALSE),0)</f>
        <v>0</v>
      </c>
      <c r="AW791" s="50"/>
      <c r="AX791" s="51" t="e">
        <f t="shared" si="191"/>
        <v>#REF!</v>
      </c>
      <c r="AY791" s="51" t="e">
        <f t="shared" si="192"/>
        <v>#REF!</v>
      </c>
      <c r="AZ791" s="51" t="e">
        <f t="shared" si="193"/>
        <v>#REF!</v>
      </c>
      <c r="BA791" s="51" t="e">
        <f t="shared" si="194"/>
        <v>#REF!</v>
      </c>
      <c r="BB791" s="51">
        <f t="shared" si="195"/>
        <v>0</v>
      </c>
      <c r="BC791" s="51" t="e">
        <f t="shared" si="196"/>
        <v>#REF!</v>
      </c>
      <c r="BD791" s="51">
        <f t="shared" si="197"/>
        <v>0</v>
      </c>
      <c r="BE791" s="51">
        <f>IFERROR(VLOOKUP(A791,salario!A$2:P$91,11,FALSE),0)</f>
        <v>0</v>
      </c>
      <c r="BF791" s="51">
        <f>SUMIFS(topmanager!$D:$D,topmanager!$C:$C,rs_nova!$A791,topmanager!$A:$A,rs_nova!BF$2)</f>
        <v>0</v>
      </c>
      <c r="BG791" s="51">
        <f>SUMIFS(topmanager!$D:$D,topmanager!$C:$C,rs_nova!$A791,topmanager!$A:$A,rs_nova!BG$2)</f>
        <v>0</v>
      </c>
      <c r="BH791" s="51">
        <f>SUMIFS(topmanager!$D:$D,topmanager!$C:$C,rs_nova!$A791,topmanager!$A:$A,rs_nova!BH$2)</f>
        <v>0</v>
      </c>
      <c r="BI791" s="51">
        <f>SUMIFS(topmanager!$D:$D,topmanager!$C:$C,rs_nova!$A791,topmanager!$A:$A,rs_nova!BI$2)</f>
        <v>0</v>
      </c>
      <c r="BJ791" s="51">
        <f>SUMIFS(topmanager!$D:$D,topmanager!$C:$C,rs_nova!$A791,topmanager!$A:$A,rs_nova!BJ$2)+SUMIFS(topmanager!$D:$D,topmanager!$C:$C,rs_nova!$A791,topmanager!$A:$A,rs_nova!BJ$2+1)</f>
        <v>0</v>
      </c>
      <c r="BK791" s="51">
        <f>IFERROR(VLOOKUP(A791,[8]ferias!$C$4:$G$100,5,FALSE),0)</f>
        <v>0</v>
      </c>
      <c r="BL791" s="51">
        <f>SUMIFS(topmanager!$D:$D,topmanager!$C:$C,rs_nova!$A791,topmanager!$A:$A,rs_nova!BL$2)</f>
        <v>0</v>
      </c>
      <c r="BM791" s="51">
        <f>SUMIFS(topmanager!$D:$D,topmanager!$C:$C,rs_nova!$A791,topmanager!$A:$A,rs_nova!BM$2)+SUMIFS(topmanager!$D:$D,topmanager!$C:$C,rs_nova!$A795,topmanager!$A:$A,151)</f>
        <v>0</v>
      </c>
      <c r="BN791" s="51">
        <f t="shared" si="198"/>
        <v>0</v>
      </c>
    </row>
    <row r="792" spans="1:66">
      <c r="A792" s="47" t="e">
        <f>total!#REF!</f>
        <v>#REF!</v>
      </c>
      <c r="B792" s="47">
        <f t="shared" si="185"/>
        <v>0</v>
      </c>
      <c r="C792" s="48" t="e">
        <f>total!#REF!</f>
        <v>#REF!</v>
      </c>
      <c r="D792" s="49" t="str">
        <f>IFERROR(VLOOKUP(A792,salario!A$3:J$32,10,FALSE),"")</f>
        <v/>
      </c>
      <c r="E792" s="49" t="str">
        <f>IFERROR(IF(VLOOKUP(A792,salario!A$3:O$32,15,FALSE)="","",VLOOKUP(A792,salario!A$3:O$32,15,FALSE)),"")</f>
        <v/>
      </c>
      <c r="F792" s="47" t="str">
        <f>IFERROR(VLOOKUP(A792,[5]base_pessoal!$B$2:$P$1504,13,FALSE),"")</f>
        <v/>
      </c>
      <c r="G792" s="50">
        <f>IFERROR(VLOOKUP(A792,salario!A$2:P$91,11,FALSE),0)*B792/30</f>
        <v>0</v>
      </c>
      <c r="H792" s="50">
        <f>SUMIFS(topmanager!$D:$D,topmanager!$C:$C,rs_nova!$A792,topmanager!$A:$A,rs_nova!H$2)+SUMIFS(topmanager!$D:$D,topmanager!$C:$C,rs_nova!$A792,topmanager!$A:$A,63)</f>
        <v>0</v>
      </c>
      <c r="I792" s="50">
        <f>-SUMIFS(topmanager!$D:$D,topmanager!$C:$C,rs_nova!$A792,topmanager!$A:$A,rs_nova!I$2)</f>
        <v>0</v>
      </c>
      <c r="J792" s="50">
        <f>SUMIFS(topmanager!$D:$D,topmanager!$C:$C,rs_nova!$A792,topmanager!$A:$A,rs_nova!J$2)</f>
        <v>0</v>
      </c>
      <c r="K792" s="50">
        <f>SUMIFS(topmanager!$D:$D,topmanager!$C:$C,rs_nova!$A792,topmanager!$A:$A,rs_nova!K$2)+SUMIFS(topmanager!$D:$D,topmanager!$C:$C,rs_nova!$A792,topmanager!$A:$A,911)</f>
        <v>0</v>
      </c>
      <c r="L792" s="50">
        <f>SUMIFS(topmanager!$D:$D,topmanager!$C:$C,rs_nova!$A792,topmanager!$A:$A,rs_nova!L$2)</f>
        <v>0</v>
      </c>
      <c r="M792" s="50">
        <f>SUMIFS(topmanager!$D:$D,topmanager!$C:$C,rs_nova!$A792,topmanager!$A:$A,rs_nova!M$2)+SUMIFS(topmanager!$D:$D,topmanager!$C:$C,rs_nova!$A792,topmanager!$A:$A,908)+SUMIFS(topmanager!$D:$D,topmanager!$C:$C,rs_nova!$A792,topmanager!$A:$A,550)</f>
        <v>0</v>
      </c>
      <c r="N792" s="50">
        <f>SUMIFS(topmanager!$D:$D,topmanager!$C:$C,rs_nova!$A792,topmanager!$A:$A,rs_nova!N$2)</f>
        <v>0</v>
      </c>
      <c r="O792" s="51">
        <f t="shared" si="186"/>
        <v>0</v>
      </c>
      <c r="P792" s="50">
        <f>IFERROR(VLOOKUP($A792,total!$B$4:$AW$437,27,0),0)</f>
        <v>0</v>
      </c>
      <c r="Q792" s="50">
        <f>IFERROR(VLOOKUP($A792,total!$B$4:$AW$437,21,0),0)</f>
        <v>0</v>
      </c>
      <c r="R792" s="50">
        <f>IFERROR(VLOOKUP($A792,total!$B$4:$AW$437,25,0),0)+IFERROR(VLOOKUP($A792,total!$B$4:$AW$437,36,0),0)</f>
        <v>0</v>
      </c>
      <c r="S792" s="50">
        <f>IFERROR(VLOOKUP(A792,gympass!$A$2:$F$148,6,0),0)</f>
        <v>0</v>
      </c>
      <c r="T792" s="50">
        <f>IFERROR(VLOOKUP($A792,total!$B$4:$AW$437,42,0),0)</f>
        <v>0</v>
      </c>
      <c r="U792" s="50">
        <f>IFERROR(VLOOKUP($A792,total!$B$4:$AW$437,32,0),0)</f>
        <v>0</v>
      </c>
      <c r="V792" s="50">
        <f>IFERROR(VLOOKUP($A792,total!$B$4:$AW$437,28,0),0)</f>
        <v>0</v>
      </c>
      <c r="W792" s="50">
        <f>IFERROR(VLOOKUP($A792,total!$B$4:$AX$437,49,0),0)</f>
        <v>0</v>
      </c>
      <c r="X792" s="50"/>
      <c r="Y792" s="50">
        <f>IFERROR(VLOOKUP(A792,#REF!,4,0),0)</f>
        <v>0</v>
      </c>
      <c r="Z792" s="50">
        <f>IFERROR(VLOOKUP(B792,#REF!,8,0),0)</f>
        <v>0</v>
      </c>
      <c r="AA792" s="50">
        <f>IFERROR(VLOOKUP($A792,total!$B$4:$AW$437,45,0),0)</f>
        <v>0</v>
      </c>
      <c r="AB792" s="50">
        <f>IFERROR(VLOOKUP($A792,total!$B$4:$AW$437,48,0),0)</f>
        <v>0</v>
      </c>
      <c r="AC792" s="50">
        <f>IFERROR(VLOOKUP($A792,total!$B$4:$AB$437,19,0),0)</f>
        <v>0</v>
      </c>
      <c r="AD792" s="50">
        <f>IFERROR(VLOOKUP($A792,total!$B$4:$AB$437,10,0),0)</f>
        <v>0</v>
      </c>
      <c r="AE792" s="50">
        <f>IFERROR(VLOOKUP($A792,total!$B$4:$AB$437,13,0),0)-SUMIFS(topmanager!$D:$D,topmanager!$C:$C,rs_nova!$A796,topmanager!$A:$A,856)</f>
        <v>0</v>
      </c>
      <c r="AF792" s="50">
        <f>IFERROR(VLOOKUP($A792,total!$B$4:$AB$437,16,0),0)</f>
        <v>0</v>
      </c>
      <c r="AG792" s="50">
        <f>IFERROR(VLOOKUP($A792,total!$B$4:$AB$437,7,0),0)</f>
        <v>0</v>
      </c>
      <c r="AH792" s="50">
        <f>IFERROR(VLOOKUP($A792,total!$B$4:$AD$437,29,0),0)</f>
        <v>0</v>
      </c>
      <c r="AI792" s="50">
        <f>IFERROR(VLOOKUP(A792,total!$B$4:$AN$437,39,0),0)</f>
        <v>0</v>
      </c>
      <c r="AJ792" s="51">
        <f t="shared" si="187"/>
        <v>0</v>
      </c>
      <c r="AK792" s="50">
        <f t="shared" si="188"/>
        <v>0</v>
      </c>
      <c r="AL792" s="50">
        <f t="shared" si="189"/>
        <v>0</v>
      </c>
      <c r="AM792" s="50">
        <f t="shared" si="190"/>
        <v>0</v>
      </c>
      <c r="AN792" s="50" t="e">
        <f t="shared" si="199"/>
        <v>#REF!</v>
      </c>
      <c r="AO792" s="50" t="e">
        <f t="shared" si="199"/>
        <v>#REF!</v>
      </c>
      <c r="AP792" s="50" t="e">
        <f t="shared" si="199"/>
        <v>#REF!</v>
      </c>
      <c r="AQ792" s="50">
        <f>IFERROR(VLOOKUP(TEXT($A792,"000000"),[6]Página1!$A$8:$S$801,13,FALSE),0)</f>
        <v>0</v>
      </c>
      <c r="AR792" s="50">
        <f>IFERROR(VLOOKUP(TEXT($A792,"000000"),[6]Página1!$A$8:$S$801,16,FALSE),0)</f>
        <v>0</v>
      </c>
      <c r="AS792" s="50">
        <f>IFERROR(VLOOKUP(TEXT($A792,"000000"),[6]Página1!$A$8:$S$801,19,FALSE),0)</f>
        <v>0</v>
      </c>
      <c r="AT792" s="50">
        <f>IFERROR(VLOOKUP(TEXT($A792,"000000"),[7]Página1!$A$8:$R$814,12,FALSE),0)</f>
        <v>0</v>
      </c>
      <c r="AU792" s="50">
        <f>IFERROR(VLOOKUP(TEXT($A792,"000000"),[7]Página1!$A$8:$R$814,15,FALSE),0)</f>
        <v>0</v>
      </c>
      <c r="AV792" s="50">
        <f>IFERROR(VLOOKUP(TEXT($A792,"000000"),[7]Página1!$A$8:$R$814,18,FALSE),0)</f>
        <v>0</v>
      </c>
      <c r="AW792" s="50"/>
      <c r="AX792" s="51" t="e">
        <f t="shared" si="191"/>
        <v>#REF!</v>
      </c>
      <c r="AY792" s="51" t="e">
        <f t="shared" si="192"/>
        <v>#REF!</v>
      </c>
      <c r="AZ792" s="51" t="e">
        <f t="shared" si="193"/>
        <v>#REF!</v>
      </c>
      <c r="BA792" s="51" t="e">
        <f t="shared" si="194"/>
        <v>#REF!</v>
      </c>
      <c r="BB792" s="51">
        <f t="shared" si="195"/>
        <v>0</v>
      </c>
      <c r="BC792" s="51" t="e">
        <f t="shared" si="196"/>
        <v>#REF!</v>
      </c>
      <c r="BD792" s="51">
        <f t="shared" si="197"/>
        <v>0</v>
      </c>
      <c r="BE792" s="51">
        <f>IFERROR(VLOOKUP(A792,salario!A$2:P$91,11,FALSE),0)</f>
        <v>0</v>
      </c>
      <c r="BF792" s="51">
        <f>SUMIFS(topmanager!$D:$D,topmanager!$C:$C,rs_nova!$A792,topmanager!$A:$A,rs_nova!BF$2)</f>
        <v>0</v>
      </c>
      <c r="BG792" s="51">
        <f>SUMIFS(topmanager!$D:$D,topmanager!$C:$C,rs_nova!$A792,topmanager!$A:$A,rs_nova!BG$2)</f>
        <v>0</v>
      </c>
      <c r="BH792" s="51">
        <f>SUMIFS(topmanager!$D:$D,topmanager!$C:$C,rs_nova!$A792,topmanager!$A:$A,rs_nova!BH$2)</f>
        <v>0</v>
      </c>
      <c r="BI792" s="51">
        <f>SUMIFS(topmanager!$D:$D,topmanager!$C:$C,rs_nova!$A792,topmanager!$A:$A,rs_nova!BI$2)</f>
        <v>0</v>
      </c>
      <c r="BJ792" s="51">
        <f>SUMIFS(topmanager!$D:$D,topmanager!$C:$C,rs_nova!$A792,topmanager!$A:$A,rs_nova!BJ$2)+SUMIFS(topmanager!$D:$D,topmanager!$C:$C,rs_nova!$A792,topmanager!$A:$A,rs_nova!BJ$2+1)</f>
        <v>0</v>
      </c>
      <c r="BK792" s="51">
        <f>IFERROR(VLOOKUP(A792,[8]ferias!$C$4:$G$100,5,FALSE),0)</f>
        <v>0</v>
      </c>
      <c r="BL792" s="51">
        <f>SUMIFS(topmanager!$D:$D,topmanager!$C:$C,rs_nova!$A792,topmanager!$A:$A,rs_nova!BL$2)</f>
        <v>0</v>
      </c>
      <c r="BM792" s="51">
        <f>SUMIFS(topmanager!$D:$D,topmanager!$C:$C,rs_nova!$A792,topmanager!$A:$A,rs_nova!BM$2)+SUMIFS(topmanager!$D:$D,topmanager!$C:$C,rs_nova!$A796,topmanager!$A:$A,151)</f>
        <v>0</v>
      </c>
      <c r="BN792" s="51">
        <f t="shared" si="198"/>
        <v>0</v>
      </c>
    </row>
    <row r="793" spans="1:66">
      <c r="A793" s="47" t="e">
        <f>total!#REF!</f>
        <v>#REF!</v>
      </c>
      <c r="B793" s="47">
        <f t="shared" si="185"/>
        <v>0</v>
      </c>
      <c r="C793" s="48" t="e">
        <f>total!#REF!</f>
        <v>#REF!</v>
      </c>
      <c r="D793" s="49" t="str">
        <f>IFERROR(VLOOKUP(A793,salario!A$3:J$32,10,FALSE),"")</f>
        <v/>
      </c>
      <c r="E793" s="49" t="str">
        <f>IFERROR(IF(VLOOKUP(A793,salario!A$3:O$32,15,FALSE)="","",VLOOKUP(A793,salario!A$3:O$32,15,FALSE)),"")</f>
        <v/>
      </c>
      <c r="F793" s="47" t="str">
        <f>IFERROR(VLOOKUP(A793,[5]base_pessoal!$B$2:$P$1504,13,FALSE),"")</f>
        <v/>
      </c>
      <c r="G793" s="50">
        <f>IFERROR(VLOOKUP(A793,salario!A$2:P$91,11,FALSE),0)*B793/30</f>
        <v>0</v>
      </c>
      <c r="H793" s="50">
        <f>SUMIFS(topmanager!$D:$D,topmanager!$C:$C,rs_nova!$A793,topmanager!$A:$A,rs_nova!H$2)+SUMIFS(topmanager!$D:$D,topmanager!$C:$C,rs_nova!$A793,topmanager!$A:$A,63)</f>
        <v>0</v>
      </c>
      <c r="I793" s="50">
        <f>-SUMIFS(topmanager!$D:$D,topmanager!$C:$C,rs_nova!$A793,topmanager!$A:$A,rs_nova!I$2)</f>
        <v>0</v>
      </c>
      <c r="J793" s="50">
        <f>SUMIFS(topmanager!$D:$D,topmanager!$C:$C,rs_nova!$A793,topmanager!$A:$A,rs_nova!J$2)</f>
        <v>0</v>
      </c>
      <c r="K793" s="50">
        <f>SUMIFS(topmanager!$D:$D,topmanager!$C:$C,rs_nova!$A793,topmanager!$A:$A,rs_nova!K$2)+SUMIFS(topmanager!$D:$D,topmanager!$C:$C,rs_nova!$A793,topmanager!$A:$A,911)</f>
        <v>0</v>
      </c>
      <c r="L793" s="50">
        <f>SUMIFS(topmanager!$D:$D,topmanager!$C:$C,rs_nova!$A793,topmanager!$A:$A,rs_nova!L$2)</f>
        <v>0</v>
      </c>
      <c r="M793" s="50">
        <f>SUMIFS(topmanager!$D:$D,topmanager!$C:$C,rs_nova!$A793,topmanager!$A:$A,rs_nova!M$2)+SUMIFS(topmanager!$D:$D,topmanager!$C:$C,rs_nova!$A793,topmanager!$A:$A,908)+SUMIFS(topmanager!$D:$D,topmanager!$C:$C,rs_nova!$A793,topmanager!$A:$A,550)</f>
        <v>0</v>
      </c>
      <c r="N793" s="50">
        <f>SUMIFS(topmanager!$D:$D,topmanager!$C:$C,rs_nova!$A793,topmanager!$A:$A,rs_nova!N$2)</f>
        <v>0</v>
      </c>
      <c r="O793" s="51">
        <f t="shared" si="186"/>
        <v>0</v>
      </c>
      <c r="P793" s="50">
        <f>IFERROR(VLOOKUP($A793,total!$B$4:$AW$437,27,0),0)</f>
        <v>0</v>
      </c>
      <c r="Q793" s="50">
        <f>IFERROR(VLOOKUP($A793,total!$B$4:$AW$437,21,0),0)</f>
        <v>0</v>
      </c>
      <c r="R793" s="50">
        <f>IFERROR(VLOOKUP($A793,total!$B$4:$AW$437,25,0),0)+IFERROR(VLOOKUP($A793,total!$B$4:$AW$437,36,0),0)</f>
        <v>0</v>
      </c>
      <c r="S793" s="50">
        <f>IFERROR(VLOOKUP(A793,gympass!$A$2:$F$148,6,0),0)</f>
        <v>0</v>
      </c>
      <c r="T793" s="50">
        <f>IFERROR(VLOOKUP($A793,total!$B$4:$AW$437,42,0),0)</f>
        <v>0</v>
      </c>
      <c r="U793" s="50">
        <f>IFERROR(VLOOKUP($A793,total!$B$4:$AW$437,32,0),0)</f>
        <v>0</v>
      </c>
      <c r="V793" s="50">
        <f>IFERROR(VLOOKUP($A793,total!$B$4:$AW$437,28,0),0)</f>
        <v>0</v>
      </c>
      <c r="W793" s="50">
        <f>IFERROR(VLOOKUP($A793,total!$B$4:$AX$437,49,0),0)</f>
        <v>0</v>
      </c>
      <c r="X793" s="50"/>
      <c r="Y793" s="50">
        <f>IFERROR(VLOOKUP(A793,#REF!,4,0),0)</f>
        <v>0</v>
      </c>
      <c r="Z793" s="50">
        <f>IFERROR(VLOOKUP(B793,#REF!,8,0),0)</f>
        <v>0</v>
      </c>
      <c r="AA793" s="50">
        <f>IFERROR(VLOOKUP($A793,total!$B$4:$AW$437,45,0),0)</f>
        <v>0</v>
      </c>
      <c r="AB793" s="50">
        <f>IFERROR(VLOOKUP($A793,total!$B$4:$AW$437,48,0),0)</f>
        <v>0</v>
      </c>
      <c r="AC793" s="50">
        <f>IFERROR(VLOOKUP($A793,total!$B$4:$AB$437,19,0),0)</f>
        <v>0</v>
      </c>
      <c r="AD793" s="50">
        <f>IFERROR(VLOOKUP($A793,total!$B$4:$AB$437,10,0),0)</f>
        <v>0</v>
      </c>
      <c r="AE793" s="50">
        <f>IFERROR(VLOOKUP($A793,total!$B$4:$AB$437,13,0),0)-SUMIFS(topmanager!$D:$D,topmanager!$C:$C,rs_nova!$A797,topmanager!$A:$A,856)</f>
        <v>0</v>
      </c>
      <c r="AF793" s="50">
        <f>IFERROR(VLOOKUP($A793,total!$B$4:$AB$437,16,0),0)</f>
        <v>0</v>
      </c>
      <c r="AG793" s="50">
        <f>IFERROR(VLOOKUP($A793,total!$B$4:$AB$437,7,0),0)</f>
        <v>0</v>
      </c>
      <c r="AH793" s="50">
        <f>IFERROR(VLOOKUP($A793,total!$B$4:$AD$437,29,0),0)</f>
        <v>0</v>
      </c>
      <c r="AI793" s="50">
        <f>IFERROR(VLOOKUP(A793,total!$B$4:$AN$437,39,0),0)</f>
        <v>0</v>
      </c>
      <c r="AJ793" s="51">
        <f t="shared" si="187"/>
        <v>0</v>
      </c>
      <c r="AK793" s="50">
        <f t="shared" si="188"/>
        <v>0</v>
      </c>
      <c r="AL793" s="50">
        <f t="shared" si="189"/>
        <v>0</v>
      </c>
      <c r="AM793" s="50">
        <f t="shared" si="190"/>
        <v>0</v>
      </c>
      <c r="AN793" s="50" t="e">
        <f t="shared" si="199"/>
        <v>#REF!</v>
      </c>
      <c r="AO793" s="50" t="e">
        <f t="shared" si="199"/>
        <v>#REF!</v>
      </c>
      <c r="AP793" s="50" t="e">
        <f t="shared" si="199"/>
        <v>#REF!</v>
      </c>
      <c r="AQ793" s="50">
        <f>IFERROR(VLOOKUP(TEXT($A793,"000000"),[6]Página1!$A$8:$S$801,13,FALSE),0)</f>
        <v>0</v>
      </c>
      <c r="AR793" s="50">
        <f>IFERROR(VLOOKUP(TEXT($A793,"000000"),[6]Página1!$A$8:$S$801,16,FALSE),0)</f>
        <v>0</v>
      </c>
      <c r="AS793" s="50">
        <f>IFERROR(VLOOKUP(TEXT($A793,"000000"),[6]Página1!$A$8:$S$801,19,FALSE),0)</f>
        <v>0</v>
      </c>
      <c r="AT793" s="50">
        <f>IFERROR(VLOOKUP(TEXT($A793,"000000"),[7]Página1!$A$8:$R$814,12,FALSE),0)</f>
        <v>0</v>
      </c>
      <c r="AU793" s="50">
        <f>IFERROR(VLOOKUP(TEXT($A793,"000000"),[7]Página1!$A$8:$R$814,15,FALSE),0)</f>
        <v>0</v>
      </c>
      <c r="AV793" s="50">
        <f>IFERROR(VLOOKUP(TEXT($A793,"000000"),[7]Página1!$A$8:$R$814,18,FALSE),0)</f>
        <v>0</v>
      </c>
      <c r="AW793" s="50"/>
      <c r="AX793" s="51" t="e">
        <f t="shared" si="191"/>
        <v>#REF!</v>
      </c>
      <c r="AY793" s="51" t="e">
        <f t="shared" si="192"/>
        <v>#REF!</v>
      </c>
      <c r="AZ793" s="51" t="e">
        <f t="shared" si="193"/>
        <v>#REF!</v>
      </c>
      <c r="BA793" s="51" t="e">
        <f t="shared" si="194"/>
        <v>#REF!</v>
      </c>
      <c r="BB793" s="51">
        <f t="shared" si="195"/>
        <v>0</v>
      </c>
      <c r="BC793" s="51" t="e">
        <f t="shared" si="196"/>
        <v>#REF!</v>
      </c>
      <c r="BD793" s="51">
        <f t="shared" si="197"/>
        <v>0</v>
      </c>
      <c r="BE793" s="51">
        <f>IFERROR(VLOOKUP(A793,salario!A$2:P$91,11,FALSE),0)</f>
        <v>0</v>
      </c>
      <c r="BF793" s="51">
        <f>SUMIFS(topmanager!$D:$D,topmanager!$C:$C,rs_nova!$A793,topmanager!$A:$A,rs_nova!BF$2)</f>
        <v>0</v>
      </c>
      <c r="BG793" s="51">
        <f>SUMIFS(topmanager!$D:$D,topmanager!$C:$C,rs_nova!$A793,topmanager!$A:$A,rs_nova!BG$2)</f>
        <v>0</v>
      </c>
      <c r="BH793" s="51">
        <f>SUMIFS(topmanager!$D:$D,topmanager!$C:$C,rs_nova!$A793,topmanager!$A:$A,rs_nova!BH$2)</f>
        <v>0</v>
      </c>
      <c r="BI793" s="51">
        <f>SUMIFS(topmanager!$D:$D,topmanager!$C:$C,rs_nova!$A793,topmanager!$A:$A,rs_nova!BI$2)</f>
        <v>0</v>
      </c>
      <c r="BJ793" s="51">
        <f>SUMIFS(topmanager!$D:$D,topmanager!$C:$C,rs_nova!$A793,topmanager!$A:$A,rs_nova!BJ$2)+SUMIFS(topmanager!$D:$D,topmanager!$C:$C,rs_nova!$A793,topmanager!$A:$A,rs_nova!BJ$2+1)</f>
        <v>0</v>
      </c>
      <c r="BK793" s="51">
        <f>IFERROR(VLOOKUP(A793,[8]ferias!$C$4:$G$100,5,FALSE),0)</f>
        <v>0</v>
      </c>
      <c r="BL793" s="51">
        <f>SUMIFS(topmanager!$D:$D,topmanager!$C:$C,rs_nova!$A793,topmanager!$A:$A,rs_nova!BL$2)</f>
        <v>0</v>
      </c>
      <c r="BM793" s="51">
        <f>SUMIFS(topmanager!$D:$D,topmanager!$C:$C,rs_nova!$A793,topmanager!$A:$A,rs_nova!BM$2)+SUMIFS(topmanager!$D:$D,topmanager!$C:$C,rs_nova!$A797,topmanager!$A:$A,151)</f>
        <v>0</v>
      </c>
      <c r="BN793" s="51">
        <f t="shared" si="198"/>
        <v>0</v>
      </c>
    </row>
    <row r="794" spans="1:66">
      <c r="A794" s="47" t="e">
        <f>total!#REF!</f>
        <v>#REF!</v>
      </c>
      <c r="B794" s="47">
        <f t="shared" si="185"/>
        <v>0</v>
      </c>
      <c r="C794" s="48" t="e">
        <f>total!#REF!</f>
        <v>#REF!</v>
      </c>
      <c r="D794" s="49" t="str">
        <f>IFERROR(VLOOKUP(A794,salario!A$3:J$32,10,FALSE),"")</f>
        <v/>
      </c>
      <c r="E794" s="49" t="str">
        <f>IFERROR(IF(VLOOKUP(A794,salario!A$3:O$32,15,FALSE)="","",VLOOKUP(A794,salario!A$3:O$32,15,FALSE)),"")</f>
        <v/>
      </c>
      <c r="F794" s="47" t="str">
        <f>IFERROR(VLOOKUP(A794,[5]base_pessoal!$B$2:$P$1504,13,FALSE),"")</f>
        <v/>
      </c>
      <c r="G794" s="50">
        <f>IFERROR(VLOOKUP(A794,salario!A$2:P$91,11,FALSE),0)*B794/30</f>
        <v>0</v>
      </c>
      <c r="H794" s="50">
        <f>SUMIFS(topmanager!$D:$D,topmanager!$C:$C,rs_nova!$A794,topmanager!$A:$A,rs_nova!H$2)+SUMIFS(topmanager!$D:$D,topmanager!$C:$C,rs_nova!$A794,topmanager!$A:$A,63)</f>
        <v>0</v>
      </c>
      <c r="I794" s="50">
        <f>-SUMIFS(topmanager!$D:$D,topmanager!$C:$C,rs_nova!$A794,topmanager!$A:$A,rs_nova!I$2)</f>
        <v>0</v>
      </c>
      <c r="J794" s="50">
        <f>SUMIFS(topmanager!$D:$D,topmanager!$C:$C,rs_nova!$A794,topmanager!$A:$A,rs_nova!J$2)</f>
        <v>0</v>
      </c>
      <c r="K794" s="50">
        <f>SUMIFS(topmanager!$D:$D,topmanager!$C:$C,rs_nova!$A794,topmanager!$A:$A,rs_nova!K$2)+SUMIFS(topmanager!$D:$D,topmanager!$C:$C,rs_nova!$A794,topmanager!$A:$A,911)</f>
        <v>0</v>
      </c>
      <c r="L794" s="50">
        <f>SUMIFS(topmanager!$D:$D,topmanager!$C:$C,rs_nova!$A794,topmanager!$A:$A,rs_nova!L$2)</f>
        <v>0</v>
      </c>
      <c r="M794" s="50">
        <f>SUMIFS(topmanager!$D:$D,topmanager!$C:$C,rs_nova!$A794,topmanager!$A:$A,rs_nova!M$2)+SUMIFS(topmanager!$D:$D,topmanager!$C:$C,rs_nova!$A794,topmanager!$A:$A,908)+SUMIFS(topmanager!$D:$D,topmanager!$C:$C,rs_nova!$A794,topmanager!$A:$A,550)</f>
        <v>0</v>
      </c>
      <c r="N794" s="50">
        <f>SUMIFS(topmanager!$D:$D,topmanager!$C:$C,rs_nova!$A794,topmanager!$A:$A,rs_nova!N$2)</f>
        <v>0</v>
      </c>
      <c r="O794" s="51">
        <f t="shared" si="186"/>
        <v>0</v>
      </c>
      <c r="P794" s="50">
        <f>IFERROR(VLOOKUP($A794,total!$B$4:$AW$437,27,0),0)</f>
        <v>0</v>
      </c>
      <c r="Q794" s="50">
        <f>IFERROR(VLOOKUP($A794,total!$B$4:$AW$437,21,0),0)</f>
        <v>0</v>
      </c>
      <c r="R794" s="50">
        <f>IFERROR(VLOOKUP($A794,total!$B$4:$AW$437,25,0),0)+IFERROR(VLOOKUP($A794,total!$B$4:$AW$437,36,0),0)</f>
        <v>0</v>
      </c>
      <c r="S794" s="50">
        <f>IFERROR(VLOOKUP(A794,gympass!$A$2:$F$148,6,0),0)</f>
        <v>0</v>
      </c>
      <c r="T794" s="50">
        <f>IFERROR(VLOOKUP($A794,total!$B$4:$AW$437,42,0),0)</f>
        <v>0</v>
      </c>
      <c r="U794" s="50">
        <f>IFERROR(VLOOKUP($A794,total!$B$4:$AW$437,32,0),0)</f>
        <v>0</v>
      </c>
      <c r="V794" s="50">
        <f>IFERROR(VLOOKUP($A794,total!$B$4:$AW$437,28,0),0)</f>
        <v>0</v>
      </c>
      <c r="W794" s="50">
        <f>IFERROR(VLOOKUP($A794,total!$B$4:$AX$437,49,0),0)</f>
        <v>0</v>
      </c>
      <c r="X794" s="50"/>
      <c r="Y794" s="50">
        <f>IFERROR(VLOOKUP(A794,#REF!,4,0),0)</f>
        <v>0</v>
      </c>
      <c r="Z794" s="50">
        <f>IFERROR(VLOOKUP(B794,#REF!,8,0),0)</f>
        <v>0</v>
      </c>
      <c r="AA794" s="50">
        <f>IFERROR(VLOOKUP($A794,total!$B$4:$AW$437,45,0),0)</f>
        <v>0</v>
      </c>
      <c r="AB794" s="50">
        <f>IFERROR(VLOOKUP($A794,total!$B$4:$AW$437,48,0),0)</f>
        <v>0</v>
      </c>
      <c r="AC794" s="50">
        <f>IFERROR(VLOOKUP($A794,total!$B$4:$AB$437,19,0),0)</f>
        <v>0</v>
      </c>
      <c r="AD794" s="50">
        <f>IFERROR(VLOOKUP($A794,total!$B$4:$AB$437,10,0),0)</f>
        <v>0</v>
      </c>
      <c r="AE794" s="50">
        <f>IFERROR(VLOOKUP($A794,total!$B$4:$AB$437,13,0),0)-SUMIFS(topmanager!$D:$D,topmanager!$C:$C,rs_nova!$A798,topmanager!$A:$A,856)</f>
        <v>0</v>
      </c>
      <c r="AF794" s="50">
        <f>IFERROR(VLOOKUP($A794,total!$B$4:$AB$437,16,0),0)</f>
        <v>0</v>
      </c>
      <c r="AG794" s="50">
        <f>IFERROR(VLOOKUP($A794,total!$B$4:$AB$437,7,0),0)</f>
        <v>0</v>
      </c>
      <c r="AH794" s="50">
        <f>IFERROR(VLOOKUP($A794,total!$B$4:$AD$437,29,0),0)</f>
        <v>0</v>
      </c>
      <c r="AI794" s="50">
        <f>IFERROR(VLOOKUP(A794,total!$B$4:$AN$437,39,0),0)</f>
        <v>0</v>
      </c>
      <c r="AJ794" s="51">
        <f t="shared" si="187"/>
        <v>0</v>
      </c>
      <c r="AK794" s="50">
        <f t="shared" si="188"/>
        <v>0</v>
      </c>
      <c r="AL794" s="50">
        <f t="shared" si="189"/>
        <v>0</v>
      </c>
      <c r="AM794" s="50">
        <f t="shared" si="190"/>
        <v>0</v>
      </c>
      <c r="AN794" s="50" t="e">
        <f t="shared" si="199"/>
        <v>#REF!</v>
      </c>
      <c r="AO794" s="50" t="e">
        <f t="shared" si="199"/>
        <v>#REF!</v>
      </c>
      <c r="AP794" s="50" t="e">
        <f t="shared" si="199"/>
        <v>#REF!</v>
      </c>
      <c r="AQ794" s="50">
        <f>IFERROR(VLOOKUP(TEXT($A794,"000000"),[6]Página1!$A$8:$S$801,13,FALSE),0)</f>
        <v>0</v>
      </c>
      <c r="AR794" s="50">
        <f>IFERROR(VLOOKUP(TEXT($A794,"000000"),[6]Página1!$A$8:$S$801,16,FALSE),0)</f>
        <v>0</v>
      </c>
      <c r="AS794" s="50">
        <f>IFERROR(VLOOKUP(TEXT($A794,"000000"),[6]Página1!$A$8:$S$801,19,FALSE),0)</f>
        <v>0</v>
      </c>
      <c r="AT794" s="50">
        <f>IFERROR(VLOOKUP(TEXT($A794,"000000"),[7]Página1!$A$8:$R$814,12,FALSE),0)</f>
        <v>0</v>
      </c>
      <c r="AU794" s="50">
        <f>IFERROR(VLOOKUP(TEXT($A794,"000000"),[7]Página1!$A$8:$R$814,15,FALSE),0)</f>
        <v>0</v>
      </c>
      <c r="AV794" s="50">
        <f>IFERROR(VLOOKUP(TEXT($A794,"000000"),[7]Página1!$A$8:$R$814,18,FALSE),0)</f>
        <v>0</v>
      </c>
      <c r="AW794" s="50"/>
      <c r="AX794" s="51" t="e">
        <f t="shared" si="191"/>
        <v>#REF!</v>
      </c>
      <c r="AY794" s="51" t="e">
        <f t="shared" si="192"/>
        <v>#REF!</v>
      </c>
      <c r="AZ794" s="51" t="e">
        <f t="shared" si="193"/>
        <v>#REF!</v>
      </c>
      <c r="BA794" s="51" t="e">
        <f t="shared" si="194"/>
        <v>#REF!</v>
      </c>
      <c r="BB794" s="51">
        <f t="shared" si="195"/>
        <v>0</v>
      </c>
      <c r="BC794" s="51" t="e">
        <f t="shared" si="196"/>
        <v>#REF!</v>
      </c>
      <c r="BD794" s="51">
        <f t="shared" si="197"/>
        <v>0</v>
      </c>
      <c r="BE794" s="51">
        <f>IFERROR(VLOOKUP(A794,salario!A$2:P$91,11,FALSE),0)</f>
        <v>0</v>
      </c>
      <c r="BF794" s="51">
        <f>SUMIFS(topmanager!$D:$D,topmanager!$C:$C,rs_nova!$A794,topmanager!$A:$A,rs_nova!BF$2)</f>
        <v>0</v>
      </c>
      <c r="BG794" s="51">
        <f>SUMIFS(topmanager!$D:$D,topmanager!$C:$C,rs_nova!$A794,topmanager!$A:$A,rs_nova!BG$2)</f>
        <v>0</v>
      </c>
      <c r="BH794" s="51">
        <f>SUMIFS(topmanager!$D:$D,topmanager!$C:$C,rs_nova!$A794,topmanager!$A:$A,rs_nova!BH$2)</f>
        <v>0</v>
      </c>
      <c r="BI794" s="51">
        <f>SUMIFS(topmanager!$D:$D,topmanager!$C:$C,rs_nova!$A794,topmanager!$A:$A,rs_nova!BI$2)</f>
        <v>0</v>
      </c>
      <c r="BJ794" s="51">
        <f>SUMIFS(topmanager!$D:$D,topmanager!$C:$C,rs_nova!$A794,topmanager!$A:$A,rs_nova!BJ$2)+SUMIFS(topmanager!$D:$D,topmanager!$C:$C,rs_nova!$A794,topmanager!$A:$A,rs_nova!BJ$2+1)</f>
        <v>0</v>
      </c>
      <c r="BK794" s="51">
        <f>IFERROR(VLOOKUP(A794,[8]ferias!$C$4:$G$100,5,FALSE),0)</f>
        <v>0</v>
      </c>
      <c r="BL794" s="51">
        <f>SUMIFS(topmanager!$D:$D,topmanager!$C:$C,rs_nova!$A794,topmanager!$A:$A,rs_nova!BL$2)</f>
        <v>0</v>
      </c>
      <c r="BM794" s="51">
        <f>SUMIFS(topmanager!$D:$D,topmanager!$C:$C,rs_nova!$A794,topmanager!$A:$A,rs_nova!BM$2)+SUMIFS(topmanager!$D:$D,topmanager!$C:$C,rs_nova!$A798,topmanager!$A:$A,151)</f>
        <v>0</v>
      </c>
      <c r="BN794" s="51">
        <f t="shared" si="198"/>
        <v>0</v>
      </c>
    </row>
    <row r="795" spans="1:66">
      <c r="A795" s="47" t="e">
        <f>total!#REF!</f>
        <v>#REF!</v>
      </c>
      <c r="B795" s="47">
        <f t="shared" si="185"/>
        <v>0</v>
      </c>
      <c r="C795" s="48" t="e">
        <f>total!#REF!</f>
        <v>#REF!</v>
      </c>
      <c r="D795" s="49" t="str">
        <f>IFERROR(VLOOKUP(A795,salario!A$3:J$32,10,FALSE),"")</f>
        <v/>
      </c>
      <c r="E795" s="49" t="str">
        <f>IFERROR(IF(VLOOKUP(A795,salario!A$3:O$32,15,FALSE)="","",VLOOKUP(A795,salario!A$3:O$32,15,FALSE)),"")</f>
        <v/>
      </c>
      <c r="F795" s="47" t="str">
        <f>IFERROR(VLOOKUP(A795,[5]base_pessoal!$B$2:$P$1504,13,FALSE),"")</f>
        <v/>
      </c>
      <c r="G795" s="50">
        <f>IFERROR(VLOOKUP(A795,salario!A$2:P$91,11,FALSE),0)*B795/30</f>
        <v>0</v>
      </c>
      <c r="H795" s="50">
        <f>SUMIFS(topmanager!$D:$D,topmanager!$C:$C,rs_nova!$A795,topmanager!$A:$A,rs_nova!H$2)+SUMIFS(topmanager!$D:$D,topmanager!$C:$C,rs_nova!$A795,topmanager!$A:$A,63)</f>
        <v>0</v>
      </c>
      <c r="I795" s="50">
        <f>-SUMIFS(topmanager!$D:$D,topmanager!$C:$C,rs_nova!$A795,topmanager!$A:$A,rs_nova!I$2)</f>
        <v>0</v>
      </c>
      <c r="J795" s="50">
        <f>SUMIFS(topmanager!$D:$D,topmanager!$C:$C,rs_nova!$A795,topmanager!$A:$A,rs_nova!J$2)</f>
        <v>0</v>
      </c>
      <c r="K795" s="50">
        <f>SUMIFS(topmanager!$D:$D,topmanager!$C:$C,rs_nova!$A795,topmanager!$A:$A,rs_nova!K$2)+SUMIFS(topmanager!$D:$D,topmanager!$C:$C,rs_nova!$A795,topmanager!$A:$A,911)</f>
        <v>0</v>
      </c>
      <c r="L795" s="50">
        <f>SUMIFS(topmanager!$D:$D,topmanager!$C:$C,rs_nova!$A795,topmanager!$A:$A,rs_nova!L$2)</f>
        <v>0</v>
      </c>
      <c r="M795" s="50">
        <f>SUMIFS(topmanager!$D:$D,topmanager!$C:$C,rs_nova!$A795,topmanager!$A:$A,rs_nova!M$2)+SUMIFS(topmanager!$D:$D,topmanager!$C:$C,rs_nova!$A795,topmanager!$A:$A,908)+SUMIFS(topmanager!$D:$D,topmanager!$C:$C,rs_nova!$A795,topmanager!$A:$A,550)</f>
        <v>0</v>
      </c>
      <c r="N795" s="50">
        <f>SUMIFS(topmanager!$D:$D,topmanager!$C:$C,rs_nova!$A795,topmanager!$A:$A,rs_nova!N$2)</f>
        <v>0</v>
      </c>
      <c r="O795" s="51">
        <f t="shared" si="186"/>
        <v>0</v>
      </c>
      <c r="P795" s="50">
        <f>IFERROR(VLOOKUP($A795,total!$B$4:$AW$437,27,0),0)</f>
        <v>0</v>
      </c>
      <c r="Q795" s="50">
        <f>IFERROR(VLOOKUP($A795,total!$B$4:$AW$437,21,0),0)</f>
        <v>0</v>
      </c>
      <c r="R795" s="50">
        <f>IFERROR(VLOOKUP($A795,total!$B$4:$AW$437,25,0),0)+IFERROR(VLOOKUP($A795,total!$B$4:$AW$437,36,0),0)</f>
        <v>0</v>
      </c>
      <c r="S795" s="50">
        <f>IFERROR(VLOOKUP(A795,gympass!$A$2:$F$148,6,0),0)</f>
        <v>0</v>
      </c>
      <c r="T795" s="50">
        <f>IFERROR(VLOOKUP($A795,total!$B$4:$AW$437,42,0),0)</f>
        <v>0</v>
      </c>
      <c r="U795" s="50">
        <f>IFERROR(VLOOKUP($A795,total!$B$4:$AW$437,32,0),0)</f>
        <v>0</v>
      </c>
      <c r="V795" s="50">
        <f>IFERROR(VLOOKUP($A795,total!$B$4:$AW$437,28,0),0)</f>
        <v>0</v>
      </c>
      <c r="W795" s="50">
        <f>IFERROR(VLOOKUP($A795,total!$B$4:$AX$437,49,0),0)</f>
        <v>0</v>
      </c>
      <c r="X795" s="50"/>
      <c r="Y795" s="50">
        <f>IFERROR(VLOOKUP(A795,#REF!,4,0),0)</f>
        <v>0</v>
      </c>
      <c r="Z795" s="50">
        <f>IFERROR(VLOOKUP(B795,#REF!,8,0),0)</f>
        <v>0</v>
      </c>
      <c r="AA795" s="50">
        <f>IFERROR(VLOOKUP($A795,total!$B$4:$AW$437,45,0),0)</f>
        <v>0</v>
      </c>
      <c r="AB795" s="50">
        <f>IFERROR(VLOOKUP($A795,total!$B$4:$AW$437,48,0),0)</f>
        <v>0</v>
      </c>
      <c r="AC795" s="50">
        <f>IFERROR(VLOOKUP($A795,total!$B$4:$AB$437,19,0),0)</f>
        <v>0</v>
      </c>
      <c r="AD795" s="50">
        <f>IFERROR(VLOOKUP($A795,total!$B$4:$AB$437,10,0),0)</f>
        <v>0</v>
      </c>
      <c r="AE795" s="50">
        <f>IFERROR(VLOOKUP($A795,total!$B$4:$AB$437,13,0),0)-SUMIFS(topmanager!$D:$D,topmanager!$C:$C,rs_nova!$A799,topmanager!$A:$A,856)</f>
        <v>0</v>
      </c>
      <c r="AF795" s="50">
        <f>IFERROR(VLOOKUP($A795,total!$B$4:$AB$437,16,0),0)</f>
        <v>0</v>
      </c>
      <c r="AG795" s="50">
        <f>IFERROR(VLOOKUP($A795,total!$B$4:$AB$437,7,0),0)</f>
        <v>0</v>
      </c>
      <c r="AH795" s="50">
        <f>IFERROR(VLOOKUP($A795,total!$B$4:$AD$437,29,0),0)</f>
        <v>0</v>
      </c>
      <c r="AI795" s="50">
        <f>IFERROR(VLOOKUP(A795,total!$B$4:$AN$437,39,0),0)</f>
        <v>0</v>
      </c>
      <c r="AJ795" s="51">
        <f t="shared" si="187"/>
        <v>0</v>
      </c>
      <c r="AK795" s="50">
        <f t="shared" si="188"/>
        <v>0</v>
      </c>
      <c r="AL795" s="50">
        <f t="shared" si="189"/>
        <v>0</v>
      </c>
      <c r="AM795" s="50">
        <f t="shared" si="190"/>
        <v>0</v>
      </c>
      <c r="AN795" s="50" t="e">
        <f t="shared" si="199"/>
        <v>#REF!</v>
      </c>
      <c r="AO795" s="50" t="e">
        <f t="shared" si="199"/>
        <v>#REF!</v>
      </c>
      <c r="AP795" s="50" t="e">
        <f t="shared" si="199"/>
        <v>#REF!</v>
      </c>
      <c r="AQ795" s="50">
        <f>IFERROR(VLOOKUP(TEXT($A795,"000000"),[6]Página1!$A$8:$S$801,13,FALSE),0)</f>
        <v>0</v>
      </c>
      <c r="AR795" s="50">
        <f>IFERROR(VLOOKUP(TEXT($A795,"000000"),[6]Página1!$A$8:$S$801,16,FALSE),0)</f>
        <v>0</v>
      </c>
      <c r="AS795" s="50">
        <f>IFERROR(VLOOKUP(TEXT($A795,"000000"),[6]Página1!$A$8:$S$801,19,FALSE),0)</f>
        <v>0</v>
      </c>
      <c r="AT795" s="50">
        <f>IFERROR(VLOOKUP(TEXT($A795,"000000"),[7]Página1!$A$8:$R$814,12,FALSE),0)</f>
        <v>0</v>
      </c>
      <c r="AU795" s="50">
        <f>IFERROR(VLOOKUP(TEXT($A795,"000000"),[7]Página1!$A$8:$R$814,15,FALSE),0)</f>
        <v>0</v>
      </c>
      <c r="AV795" s="50">
        <f>IFERROR(VLOOKUP(TEXT($A795,"000000"),[7]Página1!$A$8:$R$814,18,FALSE),0)</f>
        <v>0</v>
      </c>
      <c r="AW795" s="50"/>
      <c r="AX795" s="51" t="e">
        <f t="shared" si="191"/>
        <v>#REF!</v>
      </c>
      <c r="AY795" s="51" t="e">
        <f t="shared" si="192"/>
        <v>#REF!</v>
      </c>
      <c r="AZ795" s="51" t="e">
        <f t="shared" si="193"/>
        <v>#REF!</v>
      </c>
      <c r="BA795" s="51" t="e">
        <f t="shared" si="194"/>
        <v>#REF!</v>
      </c>
      <c r="BB795" s="51">
        <f t="shared" si="195"/>
        <v>0</v>
      </c>
      <c r="BC795" s="51" t="e">
        <f t="shared" si="196"/>
        <v>#REF!</v>
      </c>
      <c r="BD795" s="51">
        <f t="shared" si="197"/>
        <v>0</v>
      </c>
      <c r="BE795" s="51">
        <f>IFERROR(VLOOKUP(A795,salario!A$2:P$91,11,FALSE),0)</f>
        <v>0</v>
      </c>
      <c r="BF795" s="51">
        <f>SUMIFS(topmanager!$D:$D,topmanager!$C:$C,rs_nova!$A795,topmanager!$A:$A,rs_nova!BF$2)</f>
        <v>0</v>
      </c>
      <c r="BG795" s="51">
        <f>SUMIFS(topmanager!$D:$D,topmanager!$C:$C,rs_nova!$A795,topmanager!$A:$A,rs_nova!BG$2)</f>
        <v>0</v>
      </c>
      <c r="BH795" s="51">
        <f>SUMIFS(topmanager!$D:$D,topmanager!$C:$C,rs_nova!$A795,topmanager!$A:$A,rs_nova!BH$2)</f>
        <v>0</v>
      </c>
      <c r="BI795" s="51">
        <f>SUMIFS(topmanager!$D:$D,topmanager!$C:$C,rs_nova!$A795,topmanager!$A:$A,rs_nova!BI$2)</f>
        <v>0</v>
      </c>
      <c r="BJ795" s="51">
        <f>SUMIFS(topmanager!$D:$D,topmanager!$C:$C,rs_nova!$A795,topmanager!$A:$A,rs_nova!BJ$2)+SUMIFS(topmanager!$D:$D,topmanager!$C:$C,rs_nova!$A795,topmanager!$A:$A,rs_nova!BJ$2+1)</f>
        <v>0</v>
      </c>
      <c r="BK795" s="51">
        <f>IFERROR(VLOOKUP(A795,[8]ferias!$C$4:$G$100,5,FALSE),0)</f>
        <v>0</v>
      </c>
      <c r="BL795" s="51">
        <f>SUMIFS(topmanager!$D:$D,topmanager!$C:$C,rs_nova!$A795,topmanager!$A:$A,rs_nova!BL$2)</f>
        <v>0</v>
      </c>
      <c r="BM795" s="51">
        <f>SUMIFS(topmanager!$D:$D,topmanager!$C:$C,rs_nova!$A795,topmanager!$A:$A,rs_nova!BM$2)+SUMIFS(topmanager!$D:$D,topmanager!$C:$C,rs_nova!$A799,topmanager!$A:$A,151)</f>
        <v>0</v>
      </c>
      <c r="BN795" s="51">
        <f t="shared" si="198"/>
        <v>0</v>
      </c>
    </row>
    <row r="796" spans="1:66">
      <c r="A796" s="47" t="e">
        <f>total!#REF!</f>
        <v>#REF!</v>
      </c>
      <c r="B796" s="47">
        <f t="shared" si="185"/>
        <v>0</v>
      </c>
      <c r="C796" s="48" t="e">
        <f>total!#REF!</f>
        <v>#REF!</v>
      </c>
      <c r="D796" s="49" t="str">
        <f>IFERROR(VLOOKUP(A796,salario!A$3:J$32,10,FALSE),"")</f>
        <v/>
      </c>
      <c r="E796" s="49" t="str">
        <f>IFERROR(IF(VLOOKUP(A796,salario!A$3:O$32,15,FALSE)="","",VLOOKUP(A796,salario!A$3:O$32,15,FALSE)),"")</f>
        <v/>
      </c>
      <c r="F796" s="47" t="str">
        <f>IFERROR(VLOOKUP(A796,[5]base_pessoal!$B$2:$P$1504,13,FALSE),"")</f>
        <v/>
      </c>
      <c r="G796" s="50">
        <f>IFERROR(VLOOKUP(A796,salario!A$2:P$91,11,FALSE),0)*B796/30</f>
        <v>0</v>
      </c>
      <c r="H796" s="50">
        <f>SUMIFS(topmanager!$D:$D,topmanager!$C:$C,rs_nova!$A796,topmanager!$A:$A,rs_nova!H$2)+SUMIFS(topmanager!$D:$D,topmanager!$C:$C,rs_nova!$A796,topmanager!$A:$A,63)</f>
        <v>0</v>
      </c>
      <c r="I796" s="50">
        <f>-SUMIFS(topmanager!$D:$D,topmanager!$C:$C,rs_nova!$A796,topmanager!$A:$A,rs_nova!I$2)</f>
        <v>0</v>
      </c>
      <c r="J796" s="50">
        <f>SUMIFS(topmanager!$D:$D,topmanager!$C:$C,rs_nova!$A796,topmanager!$A:$A,rs_nova!J$2)</f>
        <v>0</v>
      </c>
      <c r="K796" s="50">
        <f>SUMIFS(topmanager!$D:$D,topmanager!$C:$C,rs_nova!$A796,topmanager!$A:$A,rs_nova!K$2)+SUMIFS(topmanager!$D:$D,topmanager!$C:$C,rs_nova!$A796,topmanager!$A:$A,911)</f>
        <v>0</v>
      </c>
      <c r="L796" s="50">
        <f>SUMIFS(topmanager!$D:$D,topmanager!$C:$C,rs_nova!$A796,topmanager!$A:$A,rs_nova!L$2)</f>
        <v>0</v>
      </c>
      <c r="M796" s="50">
        <f>SUMIFS(topmanager!$D:$D,topmanager!$C:$C,rs_nova!$A796,topmanager!$A:$A,rs_nova!M$2)+SUMIFS(topmanager!$D:$D,topmanager!$C:$C,rs_nova!$A796,topmanager!$A:$A,908)+SUMIFS(topmanager!$D:$D,topmanager!$C:$C,rs_nova!$A796,topmanager!$A:$A,550)</f>
        <v>0</v>
      </c>
      <c r="N796" s="50">
        <f>SUMIFS(topmanager!$D:$D,topmanager!$C:$C,rs_nova!$A796,topmanager!$A:$A,rs_nova!N$2)</f>
        <v>0</v>
      </c>
      <c r="O796" s="51">
        <f t="shared" si="186"/>
        <v>0</v>
      </c>
      <c r="P796" s="50">
        <f>IFERROR(VLOOKUP($A796,total!$B$4:$AW$437,27,0),0)</f>
        <v>0</v>
      </c>
      <c r="Q796" s="50">
        <f>IFERROR(VLOOKUP($A796,total!$B$4:$AW$437,21,0),0)</f>
        <v>0</v>
      </c>
      <c r="R796" s="50">
        <f>IFERROR(VLOOKUP($A796,total!$B$4:$AW$437,25,0),0)+IFERROR(VLOOKUP($A796,total!$B$4:$AW$437,36,0),0)</f>
        <v>0</v>
      </c>
      <c r="S796" s="50">
        <f>IFERROR(VLOOKUP(A796,gympass!$A$2:$F$148,6,0),0)</f>
        <v>0</v>
      </c>
      <c r="T796" s="50">
        <f>IFERROR(VLOOKUP($A796,total!$B$4:$AW$437,42,0),0)</f>
        <v>0</v>
      </c>
      <c r="U796" s="50">
        <f>IFERROR(VLOOKUP($A796,total!$B$4:$AW$437,32,0),0)</f>
        <v>0</v>
      </c>
      <c r="V796" s="50">
        <f>IFERROR(VLOOKUP($A796,total!$B$4:$AW$437,28,0),0)</f>
        <v>0</v>
      </c>
      <c r="W796" s="50">
        <f>IFERROR(VLOOKUP($A796,total!$B$4:$AX$437,49,0),0)</f>
        <v>0</v>
      </c>
      <c r="X796" s="50"/>
      <c r="Y796" s="50">
        <f>IFERROR(VLOOKUP(A796,#REF!,4,0),0)</f>
        <v>0</v>
      </c>
      <c r="Z796" s="50">
        <f>IFERROR(VLOOKUP(B796,#REF!,8,0),0)</f>
        <v>0</v>
      </c>
      <c r="AA796" s="50">
        <f>IFERROR(VLOOKUP($A796,total!$B$4:$AW$437,45,0),0)</f>
        <v>0</v>
      </c>
      <c r="AB796" s="50">
        <f>IFERROR(VLOOKUP($A796,total!$B$4:$AW$437,48,0),0)</f>
        <v>0</v>
      </c>
      <c r="AC796" s="50">
        <f>IFERROR(VLOOKUP($A796,total!$B$4:$AB$437,19,0),0)</f>
        <v>0</v>
      </c>
      <c r="AD796" s="50">
        <f>IFERROR(VLOOKUP($A796,total!$B$4:$AB$437,10,0),0)</f>
        <v>0</v>
      </c>
      <c r="AE796" s="50">
        <f>IFERROR(VLOOKUP($A796,total!$B$4:$AB$437,13,0),0)-SUMIFS(topmanager!$D:$D,topmanager!$C:$C,rs_nova!$A800,topmanager!$A:$A,856)</f>
        <v>0</v>
      </c>
      <c r="AF796" s="50">
        <f>IFERROR(VLOOKUP($A796,total!$B$4:$AB$437,16,0),0)</f>
        <v>0</v>
      </c>
      <c r="AG796" s="50">
        <f>IFERROR(VLOOKUP($A796,total!$B$4:$AB$437,7,0),0)</f>
        <v>0</v>
      </c>
      <c r="AH796" s="50">
        <f>IFERROR(VLOOKUP($A796,total!$B$4:$AD$437,29,0),0)</f>
        <v>0</v>
      </c>
      <c r="AI796" s="50">
        <f>IFERROR(VLOOKUP(A796,total!$B$4:$AN$437,39,0),0)</f>
        <v>0</v>
      </c>
      <c r="AJ796" s="51">
        <f t="shared" si="187"/>
        <v>0</v>
      </c>
      <c r="AK796" s="50">
        <f t="shared" si="188"/>
        <v>0</v>
      </c>
      <c r="AL796" s="50">
        <f t="shared" si="189"/>
        <v>0</v>
      </c>
      <c r="AM796" s="50">
        <f t="shared" si="190"/>
        <v>0</v>
      </c>
      <c r="AN796" s="50" t="e">
        <f t="shared" si="199"/>
        <v>#REF!</v>
      </c>
      <c r="AO796" s="50" t="e">
        <f t="shared" si="199"/>
        <v>#REF!</v>
      </c>
      <c r="AP796" s="50" t="e">
        <f t="shared" si="199"/>
        <v>#REF!</v>
      </c>
      <c r="AQ796" s="50">
        <f>IFERROR(VLOOKUP(TEXT($A796,"000000"),[6]Página1!$A$8:$S$801,13,FALSE),0)</f>
        <v>0</v>
      </c>
      <c r="AR796" s="50">
        <f>IFERROR(VLOOKUP(TEXT($A796,"000000"),[6]Página1!$A$8:$S$801,16,FALSE),0)</f>
        <v>0</v>
      </c>
      <c r="AS796" s="50">
        <f>IFERROR(VLOOKUP(TEXT($A796,"000000"),[6]Página1!$A$8:$S$801,19,FALSE),0)</f>
        <v>0</v>
      </c>
      <c r="AT796" s="50">
        <f>IFERROR(VLOOKUP(TEXT($A796,"000000"),[7]Página1!$A$8:$R$814,12,FALSE),0)</f>
        <v>0</v>
      </c>
      <c r="AU796" s="50">
        <f>IFERROR(VLOOKUP(TEXT($A796,"000000"),[7]Página1!$A$8:$R$814,15,FALSE),0)</f>
        <v>0</v>
      </c>
      <c r="AV796" s="50">
        <f>IFERROR(VLOOKUP(TEXT($A796,"000000"),[7]Página1!$A$8:$R$814,18,FALSE),0)</f>
        <v>0</v>
      </c>
      <c r="AW796" s="50"/>
      <c r="AX796" s="51" t="e">
        <f t="shared" si="191"/>
        <v>#REF!</v>
      </c>
      <c r="AY796" s="51" t="e">
        <f t="shared" si="192"/>
        <v>#REF!</v>
      </c>
      <c r="AZ796" s="51" t="e">
        <f t="shared" si="193"/>
        <v>#REF!</v>
      </c>
      <c r="BA796" s="51" t="e">
        <f t="shared" si="194"/>
        <v>#REF!</v>
      </c>
      <c r="BB796" s="51">
        <f t="shared" si="195"/>
        <v>0</v>
      </c>
      <c r="BC796" s="51" t="e">
        <f t="shared" si="196"/>
        <v>#REF!</v>
      </c>
      <c r="BD796" s="51">
        <f t="shared" si="197"/>
        <v>0</v>
      </c>
      <c r="BE796" s="51">
        <f>IFERROR(VLOOKUP(A796,salario!A$2:P$91,11,FALSE),0)</f>
        <v>0</v>
      </c>
      <c r="BF796" s="51">
        <f>SUMIFS(topmanager!$D:$D,topmanager!$C:$C,rs_nova!$A796,topmanager!$A:$A,rs_nova!BF$2)</f>
        <v>0</v>
      </c>
      <c r="BG796" s="51">
        <f>SUMIFS(topmanager!$D:$D,topmanager!$C:$C,rs_nova!$A796,topmanager!$A:$A,rs_nova!BG$2)</f>
        <v>0</v>
      </c>
      <c r="BH796" s="51">
        <f>SUMIFS(topmanager!$D:$D,topmanager!$C:$C,rs_nova!$A796,topmanager!$A:$A,rs_nova!BH$2)</f>
        <v>0</v>
      </c>
      <c r="BI796" s="51">
        <f>SUMIFS(topmanager!$D:$D,topmanager!$C:$C,rs_nova!$A796,topmanager!$A:$A,rs_nova!BI$2)</f>
        <v>0</v>
      </c>
      <c r="BJ796" s="51">
        <f>SUMIFS(topmanager!$D:$D,topmanager!$C:$C,rs_nova!$A796,topmanager!$A:$A,rs_nova!BJ$2)+SUMIFS(topmanager!$D:$D,topmanager!$C:$C,rs_nova!$A796,topmanager!$A:$A,rs_nova!BJ$2+1)</f>
        <v>0</v>
      </c>
      <c r="BK796" s="51">
        <f>IFERROR(VLOOKUP(A796,[8]ferias!$C$4:$G$100,5,FALSE),0)</f>
        <v>0</v>
      </c>
      <c r="BL796" s="51">
        <f>SUMIFS(topmanager!$D:$D,topmanager!$C:$C,rs_nova!$A796,topmanager!$A:$A,rs_nova!BL$2)</f>
        <v>0</v>
      </c>
      <c r="BM796" s="51">
        <f>SUMIFS(topmanager!$D:$D,topmanager!$C:$C,rs_nova!$A796,topmanager!$A:$A,rs_nova!BM$2)+SUMIFS(topmanager!$D:$D,topmanager!$C:$C,rs_nova!$A800,topmanager!$A:$A,151)</f>
        <v>0</v>
      </c>
      <c r="BN796" s="51">
        <f t="shared" si="198"/>
        <v>0</v>
      </c>
    </row>
    <row r="797" spans="1:66">
      <c r="A797" s="47" t="e">
        <f>total!#REF!</f>
        <v>#REF!</v>
      </c>
      <c r="B797" s="47">
        <f t="shared" si="185"/>
        <v>0</v>
      </c>
      <c r="C797" s="48" t="e">
        <f>total!#REF!</f>
        <v>#REF!</v>
      </c>
      <c r="D797" s="49" t="str">
        <f>IFERROR(VLOOKUP(A797,salario!A$3:J$32,10,FALSE),"")</f>
        <v/>
      </c>
      <c r="E797" s="49" t="str">
        <f>IFERROR(IF(VLOOKUP(A797,salario!A$3:O$32,15,FALSE)="","",VLOOKUP(A797,salario!A$3:O$32,15,FALSE)),"")</f>
        <v/>
      </c>
      <c r="F797" s="47" t="str">
        <f>IFERROR(VLOOKUP(A797,[5]base_pessoal!$B$2:$P$1504,13,FALSE),"")</f>
        <v/>
      </c>
      <c r="G797" s="50">
        <f>IFERROR(VLOOKUP(A797,salario!A$2:P$91,11,FALSE),0)*B797/30</f>
        <v>0</v>
      </c>
      <c r="H797" s="50">
        <f>SUMIFS(topmanager!$D:$D,topmanager!$C:$C,rs_nova!$A797,topmanager!$A:$A,rs_nova!H$2)+SUMIFS(topmanager!$D:$D,topmanager!$C:$C,rs_nova!$A797,topmanager!$A:$A,63)</f>
        <v>0</v>
      </c>
      <c r="I797" s="50">
        <f>-SUMIFS(topmanager!$D:$D,topmanager!$C:$C,rs_nova!$A797,topmanager!$A:$A,rs_nova!I$2)</f>
        <v>0</v>
      </c>
      <c r="J797" s="50">
        <f>SUMIFS(topmanager!$D:$D,topmanager!$C:$C,rs_nova!$A797,topmanager!$A:$A,rs_nova!J$2)</f>
        <v>0</v>
      </c>
      <c r="K797" s="50">
        <f>SUMIFS(topmanager!$D:$D,topmanager!$C:$C,rs_nova!$A797,topmanager!$A:$A,rs_nova!K$2)+SUMIFS(topmanager!$D:$D,topmanager!$C:$C,rs_nova!$A797,topmanager!$A:$A,911)</f>
        <v>0</v>
      </c>
      <c r="L797" s="50">
        <f>SUMIFS(topmanager!$D:$D,topmanager!$C:$C,rs_nova!$A797,topmanager!$A:$A,rs_nova!L$2)</f>
        <v>0</v>
      </c>
      <c r="M797" s="50">
        <f>SUMIFS(topmanager!$D:$D,topmanager!$C:$C,rs_nova!$A797,topmanager!$A:$A,rs_nova!M$2)+SUMIFS(topmanager!$D:$D,topmanager!$C:$C,rs_nova!$A797,topmanager!$A:$A,908)+SUMIFS(topmanager!$D:$D,topmanager!$C:$C,rs_nova!$A797,topmanager!$A:$A,550)</f>
        <v>0</v>
      </c>
      <c r="N797" s="50">
        <f>SUMIFS(topmanager!$D:$D,topmanager!$C:$C,rs_nova!$A797,topmanager!$A:$A,rs_nova!N$2)</f>
        <v>0</v>
      </c>
      <c r="O797" s="51">
        <f t="shared" si="186"/>
        <v>0</v>
      </c>
      <c r="P797" s="50">
        <f>IFERROR(VLOOKUP($A797,total!$B$4:$AW$437,27,0),0)</f>
        <v>0</v>
      </c>
      <c r="Q797" s="50">
        <f>IFERROR(VLOOKUP($A797,total!$B$4:$AW$437,21,0),0)</f>
        <v>0</v>
      </c>
      <c r="R797" s="50">
        <f>IFERROR(VLOOKUP($A797,total!$B$4:$AW$437,25,0),0)+IFERROR(VLOOKUP($A797,total!$B$4:$AW$437,36,0),0)</f>
        <v>0</v>
      </c>
      <c r="S797" s="50">
        <f>IFERROR(VLOOKUP(A797,gympass!$A$2:$F$148,6,0),0)</f>
        <v>0</v>
      </c>
      <c r="T797" s="50">
        <f>IFERROR(VLOOKUP($A797,total!$B$4:$AW$437,42,0),0)</f>
        <v>0</v>
      </c>
      <c r="U797" s="50">
        <f>IFERROR(VLOOKUP($A797,total!$B$4:$AW$437,32,0),0)</f>
        <v>0</v>
      </c>
      <c r="V797" s="50">
        <f>IFERROR(VLOOKUP($A797,total!$B$4:$AW$437,28,0),0)</f>
        <v>0</v>
      </c>
      <c r="W797" s="50">
        <f>IFERROR(VLOOKUP($A797,total!$B$4:$AX$437,49,0),0)</f>
        <v>0</v>
      </c>
      <c r="X797" s="50"/>
      <c r="Y797" s="50">
        <f>IFERROR(VLOOKUP(A797,#REF!,4,0),0)</f>
        <v>0</v>
      </c>
      <c r="Z797" s="50">
        <f>IFERROR(VLOOKUP(B797,#REF!,8,0),0)</f>
        <v>0</v>
      </c>
      <c r="AA797" s="50">
        <f>IFERROR(VLOOKUP($A797,total!$B$4:$AW$437,45,0),0)</f>
        <v>0</v>
      </c>
      <c r="AB797" s="50">
        <f>IFERROR(VLOOKUP($A797,total!$B$4:$AW$437,48,0),0)</f>
        <v>0</v>
      </c>
      <c r="AC797" s="50">
        <f>IFERROR(VLOOKUP($A797,total!$B$4:$AB$437,19,0),0)</f>
        <v>0</v>
      </c>
      <c r="AD797" s="50">
        <f>IFERROR(VLOOKUP($A797,total!$B$4:$AB$437,10,0),0)</f>
        <v>0</v>
      </c>
      <c r="AE797" s="50">
        <f>IFERROR(VLOOKUP($A797,total!$B$4:$AB$437,13,0),0)-SUMIFS(topmanager!$D:$D,topmanager!$C:$C,rs_nova!$A801,topmanager!$A:$A,856)</f>
        <v>0</v>
      </c>
      <c r="AF797" s="50">
        <f>IFERROR(VLOOKUP($A797,total!$B$4:$AB$437,16,0),0)</f>
        <v>0</v>
      </c>
      <c r="AG797" s="50">
        <f>IFERROR(VLOOKUP($A797,total!$B$4:$AB$437,7,0),0)</f>
        <v>0</v>
      </c>
      <c r="AH797" s="50">
        <f>IFERROR(VLOOKUP($A797,total!$B$4:$AD$437,29,0),0)</f>
        <v>0</v>
      </c>
      <c r="AI797" s="50">
        <f>IFERROR(VLOOKUP(A797,total!$B$4:$AN$437,39,0),0)</f>
        <v>0</v>
      </c>
      <c r="AJ797" s="51">
        <f t="shared" si="187"/>
        <v>0</v>
      </c>
      <c r="AK797" s="50">
        <f t="shared" si="188"/>
        <v>0</v>
      </c>
      <c r="AL797" s="50">
        <f t="shared" si="189"/>
        <v>0</v>
      </c>
      <c r="AM797" s="50">
        <f t="shared" si="190"/>
        <v>0</v>
      </c>
      <c r="AN797" s="50" t="e">
        <f t="shared" si="199"/>
        <v>#REF!</v>
      </c>
      <c r="AO797" s="50" t="e">
        <f t="shared" si="199"/>
        <v>#REF!</v>
      </c>
      <c r="AP797" s="50" t="e">
        <f t="shared" si="199"/>
        <v>#REF!</v>
      </c>
      <c r="AQ797" s="50">
        <f>IFERROR(VLOOKUP(TEXT($A797,"000000"),[6]Página1!$A$8:$S$801,13,FALSE),0)</f>
        <v>0</v>
      </c>
      <c r="AR797" s="50">
        <f>IFERROR(VLOOKUP(TEXT($A797,"000000"),[6]Página1!$A$8:$S$801,16,FALSE),0)</f>
        <v>0</v>
      </c>
      <c r="AS797" s="50">
        <f>IFERROR(VLOOKUP(TEXT($A797,"000000"),[6]Página1!$A$8:$S$801,19,FALSE),0)</f>
        <v>0</v>
      </c>
      <c r="AT797" s="50">
        <f>IFERROR(VLOOKUP(TEXT($A797,"000000"),[7]Página1!$A$8:$R$814,12,FALSE),0)</f>
        <v>0</v>
      </c>
      <c r="AU797" s="50">
        <f>IFERROR(VLOOKUP(TEXT($A797,"000000"),[7]Página1!$A$8:$R$814,15,FALSE),0)</f>
        <v>0</v>
      </c>
      <c r="AV797" s="50">
        <f>IFERROR(VLOOKUP(TEXT($A797,"000000"),[7]Página1!$A$8:$R$814,18,FALSE),0)</f>
        <v>0</v>
      </c>
      <c r="AW797" s="50"/>
      <c r="AX797" s="51" t="e">
        <f t="shared" si="191"/>
        <v>#REF!</v>
      </c>
      <c r="AY797" s="51" t="e">
        <f t="shared" si="192"/>
        <v>#REF!</v>
      </c>
      <c r="AZ797" s="51" t="e">
        <f t="shared" si="193"/>
        <v>#REF!</v>
      </c>
      <c r="BA797" s="51" t="e">
        <f t="shared" si="194"/>
        <v>#REF!</v>
      </c>
      <c r="BB797" s="51">
        <f t="shared" si="195"/>
        <v>0</v>
      </c>
      <c r="BC797" s="51" t="e">
        <f t="shared" si="196"/>
        <v>#REF!</v>
      </c>
      <c r="BD797" s="51">
        <f t="shared" si="197"/>
        <v>0</v>
      </c>
      <c r="BE797" s="51">
        <f>IFERROR(VLOOKUP(A797,salario!A$2:P$91,11,FALSE),0)</f>
        <v>0</v>
      </c>
      <c r="BF797" s="51">
        <f>SUMIFS(topmanager!$D:$D,topmanager!$C:$C,rs_nova!$A797,topmanager!$A:$A,rs_nova!BF$2)</f>
        <v>0</v>
      </c>
      <c r="BG797" s="51">
        <f>SUMIFS(topmanager!$D:$D,topmanager!$C:$C,rs_nova!$A797,topmanager!$A:$A,rs_nova!BG$2)</f>
        <v>0</v>
      </c>
      <c r="BH797" s="51">
        <f>SUMIFS(topmanager!$D:$D,topmanager!$C:$C,rs_nova!$A797,topmanager!$A:$A,rs_nova!BH$2)</f>
        <v>0</v>
      </c>
      <c r="BI797" s="51">
        <f>SUMIFS(topmanager!$D:$D,topmanager!$C:$C,rs_nova!$A797,topmanager!$A:$A,rs_nova!BI$2)</f>
        <v>0</v>
      </c>
      <c r="BJ797" s="51">
        <f>SUMIFS(topmanager!$D:$D,topmanager!$C:$C,rs_nova!$A797,topmanager!$A:$A,rs_nova!BJ$2)+SUMIFS(topmanager!$D:$D,topmanager!$C:$C,rs_nova!$A797,topmanager!$A:$A,rs_nova!BJ$2+1)</f>
        <v>0</v>
      </c>
      <c r="BK797" s="51">
        <f>IFERROR(VLOOKUP(A797,[8]ferias!$C$4:$G$100,5,FALSE),0)</f>
        <v>0</v>
      </c>
      <c r="BL797" s="51">
        <f>SUMIFS(topmanager!$D:$D,topmanager!$C:$C,rs_nova!$A797,topmanager!$A:$A,rs_nova!BL$2)</f>
        <v>0</v>
      </c>
      <c r="BM797" s="51">
        <f>SUMIFS(topmanager!$D:$D,topmanager!$C:$C,rs_nova!$A797,topmanager!$A:$A,rs_nova!BM$2)+SUMIFS(topmanager!$D:$D,topmanager!$C:$C,rs_nova!$A801,topmanager!$A:$A,151)</f>
        <v>0</v>
      </c>
      <c r="BN797" s="51">
        <f t="shared" si="198"/>
        <v>0</v>
      </c>
    </row>
    <row r="798" spans="1:66">
      <c r="A798" s="47" t="e">
        <f>total!#REF!</f>
        <v>#REF!</v>
      </c>
      <c r="B798" s="47">
        <f t="shared" si="185"/>
        <v>0</v>
      </c>
      <c r="C798" s="48" t="e">
        <f>total!#REF!</f>
        <v>#REF!</v>
      </c>
      <c r="D798" s="49" t="str">
        <f>IFERROR(VLOOKUP(A798,salario!A$3:J$32,10,FALSE),"")</f>
        <v/>
      </c>
      <c r="E798" s="49" t="str">
        <f>IFERROR(IF(VLOOKUP(A798,salario!A$3:O$32,15,FALSE)="","",VLOOKUP(A798,salario!A$3:O$32,15,FALSE)),"")</f>
        <v/>
      </c>
      <c r="F798" s="47" t="str">
        <f>IFERROR(VLOOKUP(A798,[5]base_pessoal!$B$2:$P$1504,13,FALSE),"")</f>
        <v/>
      </c>
      <c r="G798" s="50">
        <f>IFERROR(VLOOKUP(A798,salario!A$2:P$91,11,FALSE),0)*B798/30</f>
        <v>0</v>
      </c>
      <c r="H798" s="50">
        <f>SUMIFS(topmanager!$D:$D,topmanager!$C:$C,rs_nova!$A798,topmanager!$A:$A,rs_nova!H$2)+SUMIFS(topmanager!$D:$D,topmanager!$C:$C,rs_nova!$A798,topmanager!$A:$A,63)</f>
        <v>0</v>
      </c>
      <c r="I798" s="50">
        <f>-SUMIFS(topmanager!$D:$D,topmanager!$C:$C,rs_nova!$A798,topmanager!$A:$A,rs_nova!I$2)</f>
        <v>0</v>
      </c>
      <c r="J798" s="50">
        <f>SUMIFS(topmanager!$D:$D,topmanager!$C:$C,rs_nova!$A798,topmanager!$A:$A,rs_nova!J$2)</f>
        <v>0</v>
      </c>
      <c r="K798" s="50">
        <f>SUMIFS(topmanager!$D:$D,topmanager!$C:$C,rs_nova!$A798,topmanager!$A:$A,rs_nova!K$2)+SUMIFS(topmanager!$D:$D,topmanager!$C:$C,rs_nova!$A798,topmanager!$A:$A,911)</f>
        <v>0</v>
      </c>
      <c r="L798" s="50">
        <f>SUMIFS(topmanager!$D:$D,topmanager!$C:$C,rs_nova!$A798,topmanager!$A:$A,rs_nova!L$2)</f>
        <v>0</v>
      </c>
      <c r="M798" s="50">
        <f>SUMIFS(topmanager!$D:$D,topmanager!$C:$C,rs_nova!$A798,topmanager!$A:$A,rs_nova!M$2)+SUMIFS(topmanager!$D:$D,topmanager!$C:$C,rs_nova!$A798,topmanager!$A:$A,908)+SUMIFS(topmanager!$D:$D,topmanager!$C:$C,rs_nova!$A798,topmanager!$A:$A,550)</f>
        <v>0</v>
      </c>
      <c r="N798" s="50">
        <f>SUMIFS(topmanager!$D:$D,topmanager!$C:$C,rs_nova!$A798,topmanager!$A:$A,rs_nova!N$2)</f>
        <v>0</v>
      </c>
      <c r="O798" s="51">
        <f t="shared" si="186"/>
        <v>0</v>
      </c>
      <c r="P798" s="50">
        <f>IFERROR(VLOOKUP($A798,total!$B$4:$AW$437,27,0),0)</f>
        <v>0</v>
      </c>
      <c r="Q798" s="50">
        <f>IFERROR(VLOOKUP($A798,total!$B$4:$AW$437,21,0),0)</f>
        <v>0</v>
      </c>
      <c r="R798" s="50">
        <f>IFERROR(VLOOKUP($A798,total!$B$4:$AW$437,25,0),0)+IFERROR(VLOOKUP($A798,total!$B$4:$AW$437,36,0),0)</f>
        <v>0</v>
      </c>
      <c r="S798" s="50">
        <f>IFERROR(VLOOKUP(A798,gympass!$A$2:$F$148,6,0),0)</f>
        <v>0</v>
      </c>
      <c r="T798" s="50">
        <f>IFERROR(VLOOKUP($A798,total!$B$4:$AW$437,42,0),0)</f>
        <v>0</v>
      </c>
      <c r="U798" s="50">
        <f>IFERROR(VLOOKUP($A798,total!$B$4:$AW$437,32,0),0)</f>
        <v>0</v>
      </c>
      <c r="V798" s="50">
        <f>IFERROR(VLOOKUP($A798,total!$B$4:$AW$437,28,0),0)</f>
        <v>0</v>
      </c>
      <c r="W798" s="50">
        <f>IFERROR(VLOOKUP($A798,total!$B$4:$AX$437,49,0),0)</f>
        <v>0</v>
      </c>
      <c r="X798" s="50"/>
      <c r="Y798" s="50">
        <f>IFERROR(VLOOKUP(A798,#REF!,4,0),0)</f>
        <v>0</v>
      </c>
      <c r="Z798" s="50">
        <f>IFERROR(VLOOKUP(B798,#REF!,8,0),0)</f>
        <v>0</v>
      </c>
      <c r="AA798" s="50">
        <f>IFERROR(VLOOKUP($A798,total!$B$4:$AW$437,45,0),0)</f>
        <v>0</v>
      </c>
      <c r="AB798" s="50">
        <f>IFERROR(VLOOKUP($A798,total!$B$4:$AW$437,48,0),0)</f>
        <v>0</v>
      </c>
      <c r="AC798" s="50">
        <f>IFERROR(VLOOKUP($A798,total!$B$4:$AB$437,19,0),0)</f>
        <v>0</v>
      </c>
      <c r="AD798" s="50">
        <f>IFERROR(VLOOKUP($A798,total!$B$4:$AB$437,10,0),0)</f>
        <v>0</v>
      </c>
      <c r="AE798" s="50">
        <f>IFERROR(VLOOKUP($A798,total!$B$4:$AB$437,13,0),0)-SUMIFS(topmanager!$D:$D,topmanager!$C:$C,rs_nova!$A802,topmanager!$A:$A,856)</f>
        <v>0</v>
      </c>
      <c r="AF798" s="50">
        <f>IFERROR(VLOOKUP($A798,total!$B$4:$AB$437,16,0),0)</f>
        <v>0</v>
      </c>
      <c r="AG798" s="50">
        <f>IFERROR(VLOOKUP($A798,total!$B$4:$AB$437,7,0),0)</f>
        <v>0</v>
      </c>
      <c r="AH798" s="50">
        <f>IFERROR(VLOOKUP($A798,total!$B$4:$AD$437,29,0),0)</f>
        <v>0</v>
      </c>
      <c r="AI798" s="50">
        <f>IFERROR(VLOOKUP(A798,total!$B$4:$AN$437,39,0),0)</f>
        <v>0</v>
      </c>
      <c r="AJ798" s="51">
        <f t="shared" si="187"/>
        <v>0</v>
      </c>
      <c r="AK798" s="50">
        <f t="shared" si="188"/>
        <v>0</v>
      </c>
      <c r="AL798" s="50">
        <f t="shared" si="189"/>
        <v>0</v>
      </c>
      <c r="AM798" s="50">
        <f t="shared" si="190"/>
        <v>0</v>
      </c>
      <c r="AN798" s="50" t="e">
        <f t="shared" si="199"/>
        <v>#REF!</v>
      </c>
      <c r="AO798" s="50" t="e">
        <f t="shared" si="199"/>
        <v>#REF!</v>
      </c>
      <c r="AP798" s="50" t="e">
        <f t="shared" si="199"/>
        <v>#REF!</v>
      </c>
      <c r="AQ798" s="50">
        <f>IFERROR(VLOOKUP(TEXT($A798,"000000"),[6]Página1!$A$8:$S$801,13,FALSE),0)</f>
        <v>0</v>
      </c>
      <c r="AR798" s="50">
        <f>IFERROR(VLOOKUP(TEXT($A798,"000000"),[6]Página1!$A$8:$S$801,16,FALSE),0)</f>
        <v>0</v>
      </c>
      <c r="AS798" s="50">
        <f>IFERROR(VLOOKUP(TEXT($A798,"000000"),[6]Página1!$A$8:$S$801,19,FALSE),0)</f>
        <v>0</v>
      </c>
      <c r="AT798" s="50">
        <f>IFERROR(VLOOKUP(TEXT($A798,"000000"),[7]Página1!$A$8:$R$814,12,FALSE),0)</f>
        <v>0</v>
      </c>
      <c r="AU798" s="50">
        <f>IFERROR(VLOOKUP(TEXT($A798,"000000"),[7]Página1!$A$8:$R$814,15,FALSE),0)</f>
        <v>0</v>
      </c>
      <c r="AV798" s="50">
        <f>IFERROR(VLOOKUP(TEXT($A798,"000000"),[7]Página1!$A$8:$R$814,18,FALSE),0)</f>
        <v>0</v>
      </c>
      <c r="AW798" s="50"/>
      <c r="AX798" s="51" t="e">
        <f t="shared" si="191"/>
        <v>#REF!</v>
      </c>
      <c r="AY798" s="51" t="e">
        <f t="shared" si="192"/>
        <v>#REF!</v>
      </c>
      <c r="AZ798" s="51" t="e">
        <f t="shared" si="193"/>
        <v>#REF!</v>
      </c>
      <c r="BA798" s="51" t="e">
        <f t="shared" si="194"/>
        <v>#REF!</v>
      </c>
      <c r="BB798" s="51">
        <f t="shared" si="195"/>
        <v>0</v>
      </c>
      <c r="BC798" s="51" t="e">
        <f t="shared" si="196"/>
        <v>#REF!</v>
      </c>
      <c r="BD798" s="51">
        <f t="shared" si="197"/>
        <v>0</v>
      </c>
      <c r="BE798" s="51">
        <f>IFERROR(VLOOKUP(A798,salario!A$2:P$91,11,FALSE),0)</f>
        <v>0</v>
      </c>
      <c r="BF798" s="51">
        <f>SUMIFS(topmanager!$D:$D,topmanager!$C:$C,rs_nova!$A798,topmanager!$A:$A,rs_nova!BF$2)</f>
        <v>0</v>
      </c>
      <c r="BG798" s="51">
        <f>SUMIFS(topmanager!$D:$D,topmanager!$C:$C,rs_nova!$A798,topmanager!$A:$A,rs_nova!BG$2)</f>
        <v>0</v>
      </c>
      <c r="BH798" s="51">
        <f>SUMIFS(topmanager!$D:$D,topmanager!$C:$C,rs_nova!$A798,topmanager!$A:$A,rs_nova!BH$2)</f>
        <v>0</v>
      </c>
      <c r="BI798" s="51">
        <f>SUMIFS(topmanager!$D:$D,topmanager!$C:$C,rs_nova!$A798,topmanager!$A:$A,rs_nova!BI$2)</f>
        <v>0</v>
      </c>
      <c r="BJ798" s="51">
        <f>SUMIFS(topmanager!$D:$D,topmanager!$C:$C,rs_nova!$A798,topmanager!$A:$A,rs_nova!BJ$2)+SUMIFS(topmanager!$D:$D,topmanager!$C:$C,rs_nova!$A798,topmanager!$A:$A,rs_nova!BJ$2+1)</f>
        <v>0</v>
      </c>
      <c r="BK798" s="51">
        <f>IFERROR(VLOOKUP(A798,[8]ferias!$C$4:$G$100,5,FALSE),0)</f>
        <v>0</v>
      </c>
      <c r="BL798" s="51">
        <f>SUMIFS(topmanager!$D:$D,topmanager!$C:$C,rs_nova!$A798,topmanager!$A:$A,rs_nova!BL$2)</f>
        <v>0</v>
      </c>
      <c r="BM798" s="51">
        <f>SUMIFS(topmanager!$D:$D,topmanager!$C:$C,rs_nova!$A798,topmanager!$A:$A,rs_nova!BM$2)+SUMIFS(topmanager!$D:$D,topmanager!$C:$C,rs_nova!$A802,topmanager!$A:$A,151)</f>
        <v>0</v>
      </c>
      <c r="BN798" s="51">
        <f t="shared" si="198"/>
        <v>0</v>
      </c>
    </row>
    <row r="799" spans="1:66">
      <c r="A799" s="47" t="e">
        <f>total!#REF!</f>
        <v>#REF!</v>
      </c>
      <c r="B799" s="47">
        <f t="shared" si="185"/>
        <v>0</v>
      </c>
      <c r="C799" s="48" t="e">
        <f>total!#REF!</f>
        <v>#REF!</v>
      </c>
      <c r="D799" s="49" t="str">
        <f>IFERROR(VLOOKUP(A799,salario!A$3:J$32,10,FALSE),"")</f>
        <v/>
      </c>
      <c r="E799" s="49" t="str">
        <f>IFERROR(IF(VLOOKUP(A799,salario!A$3:O$32,15,FALSE)="","",VLOOKUP(A799,salario!A$3:O$32,15,FALSE)),"")</f>
        <v/>
      </c>
      <c r="F799" s="47" t="str">
        <f>IFERROR(VLOOKUP(A799,[5]base_pessoal!$B$2:$P$1504,13,FALSE),"")</f>
        <v/>
      </c>
      <c r="G799" s="50">
        <f>IFERROR(VLOOKUP(A799,salario!A$2:P$91,11,FALSE),0)*B799/30</f>
        <v>0</v>
      </c>
      <c r="H799" s="50">
        <f>SUMIFS(topmanager!$D:$D,topmanager!$C:$C,rs_nova!$A799,topmanager!$A:$A,rs_nova!H$2)+SUMIFS(topmanager!$D:$D,topmanager!$C:$C,rs_nova!$A799,topmanager!$A:$A,63)</f>
        <v>0</v>
      </c>
      <c r="I799" s="50">
        <f>-SUMIFS(topmanager!$D:$D,topmanager!$C:$C,rs_nova!$A799,topmanager!$A:$A,rs_nova!I$2)</f>
        <v>0</v>
      </c>
      <c r="J799" s="50">
        <f>SUMIFS(topmanager!$D:$D,topmanager!$C:$C,rs_nova!$A799,topmanager!$A:$A,rs_nova!J$2)</f>
        <v>0</v>
      </c>
      <c r="K799" s="50">
        <f>SUMIFS(topmanager!$D:$D,topmanager!$C:$C,rs_nova!$A799,topmanager!$A:$A,rs_nova!K$2)+SUMIFS(topmanager!$D:$D,topmanager!$C:$C,rs_nova!$A799,topmanager!$A:$A,911)</f>
        <v>0</v>
      </c>
      <c r="L799" s="50">
        <f>SUMIFS(topmanager!$D:$D,topmanager!$C:$C,rs_nova!$A799,topmanager!$A:$A,rs_nova!L$2)</f>
        <v>0</v>
      </c>
      <c r="M799" s="50">
        <f>SUMIFS(topmanager!$D:$D,topmanager!$C:$C,rs_nova!$A799,topmanager!$A:$A,rs_nova!M$2)+SUMIFS(topmanager!$D:$D,topmanager!$C:$C,rs_nova!$A799,topmanager!$A:$A,908)+SUMIFS(topmanager!$D:$D,topmanager!$C:$C,rs_nova!$A799,topmanager!$A:$A,550)</f>
        <v>0</v>
      </c>
      <c r="N799" s="50">
        <f>SUMIFS(topmanager!$D:$D,topmanager!$C:$C,rs_nova!$A799,topmanager!$A:$A,rs_nova!N$2)</f>
        <v>0</v>
      </c>
      <c r="O799" s="51">
        <f t="shared" si="186"/>
        <v>0</v>
      </c>
      <c r="P799" s="50">
        <f>IFERROR(VLOOKUP($A799,total!$B$4:$AW$437,27,0),0)</f>
        <v>0</v>
      </c>
      <c r="Q799" s="50">
        <f>IFERROR(VLOOKUP($A799,total!$B$4:$AW$437,21,0),0)</f>
        <v>0</v>
      </c>
      <c r="R799" s="50">
        <f>IFERROR(VLOOKUP($A799,total!$B$4:$AW$437,25,0),0)+IFERROR(VLOOKUP($A799,total!$B$4:$AW$437,36,0),0)</f>
        <v>0</v>
      </c>
      <c r="S799" s="50">
        <f>IFERROR(VLOOKUP(A799,gympass!$A$2:$F$148,6,0),0)</f>
        <v>0</v>
      </c>
      <c r="T799" s="50">
        <f>IFERROR(VLOOKUP($A799,total!$B$4:$AW$437,42,0),0)</f>
        <v>0</v>
      </c>
      <c r="U799" s="50">
        <f>IFERROR(VLOOKUP($A799,total!$B$4:$AW$437,32,0),0)</f>
        <v>0</v>
      </c>
      <c r="V799" s="50">
        <f>IFERROR(VLOOKUP($A799,total!$B$4:$AW$437,28,0),0)</f>
        <v>0</v>
      </c>
      <c r="W799" s="50">
        <f>IFERROR(VLOOKUP($A799,total!$B$4:$AX$437,49,0),0)</f>
        <v>0</v>
      </c>
      <c r="X799" s="50"/>
      <c r="Y799" s="50">
        <f>IFERROR(VLOOKUP(A799,#REF!,4,0),0)</f>
        <v>0</v>
      </c>
      <c r="Z799" s="50">
        <f>IFERROR(VLOOKUP(B799,#REF!,8,0),0)</f>
        <v>0</v>
      </c>
      <c r="AA799" s="50">
        <f>IFERROR(VLOOKUP($A799,total!$B$4:$AW$437,45,0),0)</f>
        <v>0</v>
      </c>
      <c r="AB799" s="50">
        <f>IFERROR(VLOOKUP($A799,total!$B$4:$AW$437,48,0),0)</f>
        <v>0</v>
      </c>
      <c r="AC799" s="50">
        <f>IFERROR(VLOOKUP($A799,total!$B$4:$AB$437,19,0),0)</f>
        <v>0</v>
      </c>
      <c r="AD799" s="50">
        <f>IFERROR(VLOOKUP($A799,total!$B$4:$AB$437,10,0),0)</f>
        <v>0</v>
      </c>
      <c r="AE799" s="50">
        <f>IFERROR(VLOOKUP($A799,total!$B$4:$AB$437,13,0),0)-SUMIFS(topmanager!$D:$D,topmanager!$C:$C,rs_nova!$A803,topmanager!$A:$A,856)</f>
        <v>0</v>
      </c>
      <c r="AF799" s="50">
        <f>IFERROR(VLOOKUP($A799,total!$B$4:$AB$437,16,0),0)</f>
        <v>0</v>
      </c>
      <c r="AG799" s="50">
        <f>IFERROR(VLOOKUP($A799,total!$B$4:$AB$437,7,0),0)</f>
        <v>0</v>
      </c>
      <c r="AH799" s="50">
        <f>IFERROR(VLOOKUP($A799,total!$B$4:$AD$437,29,0),0)</f>
        <v>0</v>
      </c>
      <c r="AI799" s="50">
        <f>IFERROR(VLOOKUP(A799,total!$B$4:$AN$437,39,0),0)</f>
        <v>0</v>
      </c>
      <c r="AJ799" s="51">
        <f t="shared" si="187"/>
        <v>0</v>
      </c>
      <c r="AK799" s="50">
        <f t="shared" si="188"/>
        <v>0</v>
      </c>
      <c r="AL799" s="50">
        <f t="shared" si="189"/>
        <v>0</v>
      </c>
      <c r="AM799" s="50">
        <f t="shared" si="190"/>
        <v>0</v>
      </c>
      <c r="AN799" s="50" t="e">
        <f t="shared" si="199"/>
        <v>#REF!</v>
      </c>
      <c r="AO799" s="50" t="e">
        <f t="shared" si="199"/>
        <v>#REF!</v>
      </c>
      <c r="AP799" s="50" t="e">
        <f t="shared" si="199"/>
        <v>#REF!</v>
      </c>
      <c r="AQ799" s="50">
        <f>IFERROR(VLOOKUP(TEXT($A799,"000000"),[6]Página1!$A$8:$S$801,13,FALSE),0)</f>
        <v>0</v>
      </c>
      <c r="AR799" s="50">
        <f>IFERROR(VLOOKUP(TEXT($A799,"000000"),[6]Página1!$A$8:$S$801,16,FALSE),0)</f>
        <v>0</v>
      </c>
      <c r="AS799" s="50">
        <f>IFERROR(VLOOKUP(TEXT($A799,"000000"),[6]Página1!$A$8:$S$801,19,FALSE),0)</f>
        <v>0</v>
      </c>
      <c r="AT799" s="50">
        <f>IFERROR(VLOOKUP(TEXT($A799,"000000"),[7]Página1!$A$8:$R$814,12,FALSE),0)</f>
        <v>0</v>
      </c>
      <c r="AU799" s="50">
        <f>IFERROR(VLOOKUP(TEXT($A799,"000000"),[7]Página1!$A$8:$R$814,15,FALSE),0)</f>
        <v>0</v>
      </c>
      <c r="AV799" s="50">
        <f>IFERROR(VLOOKUP(TEXT($A799,"000000"),[7]Página1!$A$8:$R$814,18,FALSE),0)</f>
        <v>0</v>
      </c>
      <c r="AW799" s="50"/>
      <c r="AX799" s="51" t="e">
        <f t="shared" si="191"/>
        <v>#REF!</v>
      </c>
      <c r="AY799" s="51" t="e">
        <f t="shared" si="192"/>
        <v>#REF!</v>
      </c>
      <c r="AZ799" s="51" t="e">
        <f t="shared" si="193"/>
        <v>#REF!</v>
      </c>
      <c r="BA799" s="51" t="e">
        <f t="shared" si="194"/>
        <v>#REF!</v>
      </c>
      <c r="BB799" s="51">
        <f t="shared" si="195"/>
        <v>0</v>
      </c>
      <c r="BC799" s="51" t="e">
        <f t="shared" si="196"/>
        <v>#REF!</v>
      </c>
      <c r="BD799" s="51">
        <f t="shared" si="197"/>
        <v>0</v>
      </c>
      <c r="BE799" s="51">
        <f>IFERROR(VLOOKUP(A799,salario!A$2:P$91,11,FALSE),0)</f>
        <v>0</v>
      </c>
      <c r="BF799" s="51">
        <f>SUMIFS(topmanager!$D:$D,topmanager!$C:$C,rs_nova!$A799,topmanager!$A:$A,rs_nova!BF$2)</f>
        <v>0</v>
      </c>
      <c r="BG799" s="51">
        <f>SUMIFS(topmanager!$D:$D,topmanager!$C:$C,rs_nova!$A799,topmanager!$A:$A,rs_nova!BG$2)</f>
        <v>0</v>
      </c>
      <c r="BH799" s="51">
        <f>SUMIFS(topmanager!$D:$D,topmanager!$C:$C,rs_nova!$A799,topmanager!$A:$A,rs_nova!BH$2)</f>
        <v>0</v>
      </c>
      <c r="BI799" s="51">
        <f>SUMIFS(topmanager!$D:$D,topmanager!$C:$C,rs_nova!$A799,topmanager!$A:$A,rs_nova!BI$2)</f>
        <v>0</v>
      </c>
      <c r="BJ799" s="51">
        <f>SUMIFS(topmanager!$D:$D,topmanager!$C:$C,rs_nova!$A799,topmanager!$A:$A,rs_nova!BJ$2)+SUMIFS(topmanager!$D:$D,topmanager!$C:$C,rs_nova!$A799,topmanager!$A:$A,rs_nova!BJ$2+1)</f>
        <v>0</v>
      </c>
      <c r="BK799" s="51">
        <f>IFERROR(VLOOKUP(A799,[8]ferias!$C$4:$G$100,5,FALSE),0)</f>
        <v>0</v>
      </c>
      <c r="BL799" s="51">
        <f>SUMIFS(topmanager!$D:$D,topmanager!$C:$C,rs_nova!$A799,topmanager!$A:$A,rs_nova!BL$2)</f>
        <v>0</v>
      </c>
      <c r="BM799" s="51">
        <f>SUMIFS(topmanager!$D:$D,topmanager!$C:$C,rs_nova!$A799,topmanager!$A:$A,rs_nova!BM$2)+SUMIFS(topmanager!$D:$D,topmanager!$C:$C,rs_nova!$A803,topmanager!$A:$A,151)</f>
        <v>0</v>
      </c>
      <c r="BN799" s="51">
        <f t="shared" si="198"/>
        <v>0</v>
      </c>
    </row>
    <row r="800" spans="1:66">
      <c r="A800" s="47" t="e">
        <f>total!#REF!</f>
        <v>#REF!</v>
      </c>
      <c r="B800" s="47">
        <f t="shared" si="185"/>
        <v>0</v>
      </c>
      <c r="C800" s="48" t="e">
        <f>total!#REF!</f>
        <v>#REF!</v>
      </c>
      <c r="D800" s="49" t="str">
        <f>IFERROR(VLOOKUP(A800,salario!A$3:J$32,10,FALSE),"")</f>
        <v/>
      </c>
      <c r="E800" s="49" t="str">
        <f>IFERROR(IF(VLOOKUP(A800,salario!A$3:O$32,15,FALSE)="","",VLOOKUP(A800,salario!A$3:O$32,15,FALSE)),"")</f>
        <v/>
      </c>
      <c r="F800" s="47" t="str">
        <f>IFERROR(VLOOKUP(A800,[5]base_pessoal!$B$2:$P$1504,13,FALSE),"")</f>
        <v/>
      </c>
      <c r="G800" s="50">
        <f>IFERROR(VLOOKUP(A800,salario!A$2:P$91,11,FALSE),0)*B800/30</f>
        <v>0</v>
      </c>
      <c r="H800" s="50">
        <f>SUMIFS(topmanager!$D:$D,topmanager!$C:$C,rs_nova!$A800,topmanager!$A:$A,rs_nova!H$2)+SUMIFS(topmanager!$D:$D,topmanager!$C:$C,rs_nova!$A800,topmanager!$A:$A,63)</f>
        <v>0</v>
      </c>
      <c r="I800" s="50">
        <f>-SUMIFS(topmanager!$D:$D,topmanager!$C:$C,rs_nova!$A800,topmanager!$A:$A,rs_nova!I$2)</f>
        <v>0</v>
      </c>
      <c r="J800" s="50">
        <f>SUMIFS(topmanager!$D:$D,topmanager!$C:$C,rs_nova!$A800,topmanager!$A:$A,rs_nova!J$2)</f>
        <v>0</v>
      </c>
      <c r="K800" s="50">
        <f>SUMIFS(topmanager!$D:$D,topmanager!$C:$C,rs_nova!$A800,topmanager!$A:$A,rs_nova!K$2)+SUMIFS(topmanager!$D:$D,topmanager!$C:$C,rs_nova!$A800,topmanager!$A:$A,911)</f>
        <v>0</v>
      </c>
      <c r="L800" s="50">
        <f>SUMIFS(topmanager!$D:$D,topmanager!$C:$C,rs_nova!$A800,topmanager!$A:$A,rs_nova!L$2)</f>
        <v>0</v>
      </c>
      <c r="M800" s="50">
        <f>SUMIFS(topmanager!$D:$D,topmanager!$C:$C,rs_nova!$A800,topmanager!$A:$A,rs_nova!M$2)+SUMIFS(topmanager!$D:$D,topmanager!$C:$C,rs_nova!$A800,topmanager!$A:$A,908)+SUMIFS(topmanager!$D:$D,topmanager!$C:$C,rs_nova!$A800,topmanager!$A:$A,550)</f>
        <v>0</v>
      </c>
      <c r="N800" s="50">
        <f>SUMIFS(topmanager!$D:$D,topmanager!$C:$C,rs_nova!$A800,topmanager!$A:$A,rs_nova!N$2)</f>
        <v>0</v>
      </c>
      <c r="O800" s="51">
        <f t="shared" si="186"/>
        <v>0</v>
      </c>
      <c r="P800" s="50">
        <f>IFERROR(VLOOKUP($A800,total!$B$4:$AW$437,27,0),0)</f>
        <v>0</v>
      </c>
      <c r="Q800" s="50">
        <f>IFERROR(VLOOKUP($A800,total!$B$4:$AW$437,21,0),0)</f>
        <v>0</v>
      </c>
      <c r="R800" s="50">
        <f>IFERROR(VLOOKUP($A800,total!$B$4:$AW$437,25,0),0)+IFERROR(VLOOKUP($A800,total!$B$4:$AW$437,36,0),0)</f>
        <v>0</v>
      </c>
      <c r="S800" s="50">
        <f>IFERROR(VLOOKUP(A800,gympass!$A$2:$F$148,6,0),0)</f>
        <v>0</v>
      </c>
      <c r="T800" s="50">
        <f>IFERROR(VLOOKUP($A800,total!$B$4:$AW$437,42,0),0)</f>
        <v>0</v>
      </c>
      <c r="U800" s="50">
        <f>IFERROR(VLOOKUP($A800,total!$B$4:$AW$437,32,0),0)</f>
        <v>0</v>
      </c>
      <c r="V800" s="50">
        <f>IFERROR(VLOOKUP($A800,total!$B$4:$AW$437,28,0),0)</f>
        <v>0</v>
      </c>
      <c r="W800" s="50">
        <f>IFERROR(VLOOKUP($A800,total!$B$4:$AX$437,49,0),0)</f>
        <v>0</v>
      </c>
      <c r="X800" s="50"/>
      <c r="Y800" s="50">
        <f>IFERROR(VLOOKUP(A800,#REF!,4,0),0)</f>
        <v>0</v>
      </c>
      <c r="Z800" s="50">
        <f>IFERROR(VLOOKUP(B800,#REF!,8,0),0)</f>
        <v>0</v>
      </c>
      <c r="AA800" s="50">
        <f>IFERROR(VLOOKUP($A800,total!$B$4:$AW$437,45,0),0)</f>
        <v>0</v>
      </c>
      <c r="AB800" s="50">
        <f>IFERROR(VLOOKUP($A800,total!$B$4:$AW$437,48,0),0)</f>
        <v>0</v>
      </c>
      <c r="AC800" s="50">
        <f>IFERROR(VLOOKUP($A800,total!$B$4:$AB$437,19,0),0)</f>
        <v>0</v>
      </c>
      <c r="AD800" s="50">
        <f>IFERROR(VLOOKUP($A800,total!$B$4:$AB$437,10,0),0)</f>
        <v>0</v>
      </c>
      <c r="AE800" s="50">
        <f>IFERROR(VLOOKUP($A800,total!$B$4:$AB$437,13,0),0)-SUMIFS(topmanager!$D:$D,topmanager!$C:$C,rs_nova!$A804,topmanager!$A:$A,856)</f>
        <v>0</v>
      </c>
      <c r="AF800" s="50">
        <f>IFERROR(VLOOKUP($A800,total!$B$4:$AB$437,16,0),0)</f>
        <v>0</v>
      </c>
      <c r="AG800" s="50">
        <f>IFERROR(VLOOKUP($A800,total!$B$4:$AB$437,7,0),0)</f>
        <v>0</v>
      </c>
      <c r="AH800" s="50">
        <f>IFERROR(VLOOKUP($A800,total!$B$4:$AD$437,29,0),0)</f>
        <v>0</v>
      </c>
      <c r="AI800" s="50">
        <f>IFERROR(VLOOKUP(A800,total!$B$4:$AN$437,39,0),0)</f>
        <v>0</v>
      </c>
      <c r="AJ800" s="51">
        <f t="shared" si="187"/>
        <v>0</v>
      </c>
      <c r="AK800" s="50">
        <f t="shared" si="188"/>
        <v>0</v>
      </c>
      <c r="AL800" s="50">
        <f t="shared" si="189"/>
        <v>0</v>
      </c>
      <c r="AM800" s="50">
        <f t="shared" si="190"/>
        <v>0</v>
      </c>
      <c r="AN800" s="50" t="e">
        <f t="shared" si="199"/>
        <v>#REF!</v>
      </c>
      <c r="AO800" s="50" t="e">
        <f t="shared" si="199"/>
        <v>#REF!</v>
      </c>
      <c r="AP800" s="50" t="e">
        <f t="shared" si="199"/>
        <v>#REF!</v>
      </c>
      <c r="AQ800" s="50">
        <f>IFERROR(VLOOKUP(TEXT($A800,"000000"),[6]Página1!$A$8:$S$801,13,FALSE),0)</f>
        <v>0</v>
      </c>
      <c r="AR800" s="50">
        <f>IFERROR(VLOOKUP(TEXT($A800,"000000"),[6]Página1!$A$8:$S$801,16,FALSE),0)</f>
        <v>0</v>
      </c>
      <c r="AS800" s="50">
        <f>IFERROR(VLOOKUP(TEXT($A800,"000000"),[6]Página1!$A$8:$S$801,19,FALSE),0)</f>
        <v>0</v>
      </c>
      <c r="AT800" s="50">
        <f>IFERROR(VLOOKUP(TEXT($A800,"000000"),[7]Página1!$A$8:$R$814,12,FALSE),0)</f>
        <v>0</v>
      </c>
      <c r="AU800" s="50">
        <f>IFERROR(VLOOKUP(TEXT($A800,"000000"),[7]Página1!$A$8:$R$814,15,FALSE),0)</f>
        <v>0</v>
      </c>
      <c r="AV800" s="50">
        <f>IFERROR(VLOOKUP(TEXT($A800,"000000"),[7]Página1!$A$8:$R$814,18,FALSE),0)</f>
        <v>0</v>
      </c>
      <c r="AW800" s="50"/>
      <c r="AX800" s="51" t="e">
        <f t="shared" si="191"/>
        <v>#REF!</v>
      </c>
      <c r="AY800" s="51" t="e">
        <f t="shared" si="192"/>
        <v>#REF!</v>
      </c>
      <c r="AZ800" s="51" t="e">
        <f t="shared" si="193"/>
        <v>#REF!</v>
      </c>
      <c r="BA800" s="51" t="e">
        <f t="shared" si="194"/>
        <v>#REF!</v>
      </c>
      <c r="BB800" s="51">
        <f t="shared" si="195"/>
        <v>0</v>
      </c>
      <c r="BC800" s="51" t="e">
        <f t="shared" si="196"/>
        <v>#REF!</v>
      </c>
      <c r="BD800" s="51">
        <f t="shared" si="197"/>
        <v>0</v>
      </c>
      <c r="BE800" s="51">
        <f>IFERROR(VLOOKUP(A800,salario!A$2:P$91,11,FALSE),0)</f>
        <v>0</v>
      </c>
      <c r="BF800" s="51">
        <f>SUMIFS(topmanager!$D:$D,topmanager!$C:$C,rs_nova!$A800,topmanager!$A:$A,rs_nova!BF$2)</f>
        <v>0</v>
      </c>
      <c r="BG800" s="51">
        <f>SUMIFS(topmanager!$D:$D,topmanager!$C:$C,rs_nova!$A800,topmanager!$A:$A,rs_nova!BG$2)</f>
        <v>0</v>
      </c>
      <c r="BH800" s="51">
        <f>SUMIFS(topmanager!$D:$D,topmanager!$C:$C,rs_nova!$A800,topmanager!$A:$A,rs_nova!BH$2)</f>
        <v>0</v>
      </c>
      <c r="BI800" s="51">
        <f>SUMIFS(topmanager!$D:$D,topmanager!$C:$C,rs_nova!$A800,topmanager!$A:$A,rs_nova!BI$2)</f>
        <v>0</v>
      </c>
      <c r="BJ800" s="51">
        <f>SUMIFS(topmanager!$D:$D,topmanager!$C:$C,rs_nova!$A800,topmanager!$A:$A,rs_nova!BJ$2)+SUMIFS(topmanager!$D:$D,topmanager!$C:$C,rs_nova!$A800,topmanager!$A:$A,rs_nova!BJ$2+1)</f>
        <v>0</v>
      </c>
      <c r="BK800" s="51">
        <f>IFERROR(VLOOKUP(A800,[8]ferias!$C$4:$G$100,5,FALSE),0)</f>
        <v>0</v>
      </c>
      <c r="BL800" s="51">
        <f>SUMIFS(topmanager!$D:$D,topmanager!$C:$C,rs_nova!$A800,topmanager!$A:$A,rs_nova!BL$2)</f>
        <v>0</v>
      </c>
      <c r="BM800" s="51">
        <f>SUMIFS(topmanager!$D:$D,topmanager!$C:$C,rs_nova!$A800,topmanager!$A:$A,rs_nova!BM$2)+SUMIFS(topmanager!$D:$D,topmanager!$C:$C,rs_nova!$A804,topmanager!$A:$A,151)</f>
        <v>0</v>
      </c>
      <c r="BN800" s="51">
        <f t="shared" si="198"/>
        <v>0</v>
      </c>
    </row>
    <row r="801" spans="1:66">
      <c r="A801" s="47" t="e">
        <f>total!#REF!</f>
        <v>#REF!</v>
      </c>
      <c r="B801" s="47">
        <f t="shared" si="185"/>
        <v>0</v>
      </c>
      <c r="C801" s="48" t="e">
        <f>total!#REF!</f>
        <v>#REF!</v>
      </c>
      <c r="D801" s="49" t="str">
        <f>IFERROR(VLOOKUP(A801,salario!A$3:J$32,10,FALSE),"")</f>
        <v/>
      </c>
      <c r="E801" s="49" t="str">
        <f>IFERROR(IF(VLOOKUP(A801,salario!A$3:O$32,15,FALSE)="","",VLOOKUP(A801,salario!A$3:O$32,15,FALSE)),"")</f>
        <v/>
      </c>
      <c r="F801" s="47" t="str">
        <f>IFERROR(VLOOKUP(A801,[5]base_pessoal!$B$2:$P$1504,13,FALSE),"")</f>
        <v/>
      </c>
      <c r="G801" s="50">
        <f>IFERROR(VLOOKUP(A801,salario!A$2:P$91,11,FALSE),0)*B801/30</f>
        <v>0</v>
      </c>
      <c r="H801" s="50">
        <f>SUMIFS(topmanager!$D:$D,topmanager!$C:$C,rs_nova!$A801,topmanager!$A:$A,rs_nova!H$2)+SUMIFS(topmanager!$D:$D,topmanager!$C:$C,rs_nova!$A801,topmanager!$A:$A,63)</f>
        <v>0</v>
      </c>
      <c r="I801" s="50">
        <f>-SUMIFS(topmanager!$D:$D,topmanager!$C:$C,rs_nova!$A801,topmanager!$A:$A,rs_nova!I$2)</f>
        <v>0</v>
      </c>
      <c r="J801" s="50">
        <f>SUMIFS(topmanager!$D:$D,topmanager!$C:$C,rs_nova!$A801,topmanager!$A:$A,rs_nova!J$2)</f>
        <v>0</v>
      </c>
      <c r="K801" s="50">
        <f>SUMIFS(topmanager!$D:$D,topmanager!$C:$C,rs_nova!$A801,topmanager!$A:$A,rs_nova!K$2)+SUMIFS(topmanager!$D:$D,topmanager!$C:$C,rs_nova!$A801,topmanager!$A:$A,911)</f>
        <v>0</v>
      </c>
      <c r="L801" s="50">
        <f>SUMIFS(topmanager!$D:$D,topmanager!$C:$C,rs_nova!$A801,topmanager!$A:$A,rs_nova!L$2)</f>
        <v>0</v>
      </c>
      <c r="M801" s="50">
        <f>SUMIFS(topmanager!$D:$D,topmanager!$C:$C,rs_nova!$A801,topmanager!$A:$A,rs_nova!M$2)+SUMIFS(topmanager!$D:$D,topmanager!$C:$C,rs_nova!$A801,topmanager!$A:$A,908)+SUMIFS(topmanager!$D:$D,topmanager!$C:$C,rs_nova!$A801,topmanager!$A:$A,550)</f>
        <v>0</v>
      </c>
      <c r="N801" s="50">
        <f>SUMIFS(topmanager!$D:$D,topmanager!$C:$C,rs_nova!$A801,topmanager!$A:$A,rs_nova!N$2)</f>
        <v>0</v>
      </c>
      <c r="O801" s="51">
        <f t="shared" si="186"/>
        <v>0</v>
      </c>
      <c r="P801" s="50">
        <f>IFERROR(VLOOKUP($A801,total!$B$4:$AW$437,27,0),0)</f>
        <v>0</v>
      </c>
      <c r="Q801" s="50">
        <f>IFERROR(VLOOKUP($A801,total!$B$4:$AW$437,21,0),0)</f>
        <v>0</v>
      </c>
      <c r="R801" s="50">
        <f>IFERROR(VLOOKUP($A801,total!$B$4:$AW$437,25,0),0)+IFERROR(VLOOKUP($A801,total!$B$4:$AW$437,36,0),0)</f>
        <v>0</v>
      </c>
      <c r="S801" s="50">
        <f>IFERROR(VLOOKUP(A801,gympass!$A$2:$F$148,6,0),0)</f>
        <v>0</v>
      </c>
      <c r="T801" s="50">
        <f>IFERROR(VLOOKUP($A801,total!$B$4:$AW$437,42,0),0)</f>
        <v>0</v>
      </c>
      <c r="U801" s="50">
        <f>IFERROR(VLOOKUP($A801,total!$B$4:$AW$437,32,0),0)</f>
        <v>0</v>
      </c>
      <c r="V801" s="50">
        <f>IFERROR(VLOOKUP($A801,total!$B$4:$AW$437,28,0),0)</f>
        <v>0</v>
      </c>
      <c r="W801" s="50">
        <f>IFERROR(VLOOKUP($A801,total!$B$4:$AX$437,49,0),0)</f>
        <v>0</v>
      </c>
      <c r="X801" s="50"/>
      <c r="Y801" s="50">
        <f>IFERROR(VLOOKUP(A801,#REF!,4,0),0)</f>
        <v>0</v>
      </c>
      <c r="Z801" s="50">
        <f>IFERROR(VLOOKUP(B801,#REF!,8,0),0)</f>
        <v>0</v>
      </c>
      <c r="AA801" s="50">
        <f>IFERROR(VLOOKUP($A801,total!$B$4:$AW$437,45,0),0)</f>
        <v>0</v>
      </c>
      <c r="AB801" s="50">
        <f>IFERROR(VLOOKUP($A801,total!$B$4:$AW$437,48,0),0)</f>
        <v>0</v>
      </c>
      <c r="AC801" s="50">
        <f>IFERROR(VLOOKUP($A801,total!$B$4:$AB$437,19,0),0)</f>
        <v>0</v>
      </c>
      <c r="AD801" s="50">
        <f>IFERROR(VLOOKUP($A801,total!$B$4:$AB$437,10,0),0)</f>
        <v>0</v>
      </c>
      <c r="AE801" s="50">
        <f>IFERROR(VLOOKUP($A801,total!$B$4:$AB$437,13,0),0)-SUMIFS(topmanager!$D:$D,topmanager!$C:$C,rs_nova!$A805,topmanager!$A:$A,856)</f>
        <v>0</v>
      </c>
      <c r="AF801" s="50">
        <f>IFERROR(VLOOKUP($A801,total!$B$4:$AB$437,16,0),0)</f>
        <v>0</v>
      </c>
      <c r="AG801" s="50">
        <f>IFERROR(VLOOKUP($A801,total!$B$4:$AB$437,7,0),0)</f>
        <v>0</v>
      </c>
      <c r="AH801" s="50">
        <f>IFERROR(VLOOKUP($A801,total!$B$4:$AD$437,29,0),0)</f>
        <v>0</v>
      </c>
      <c r="AI801" s="50">
        <f>IFERROR(VLOOKUP(A801,total!$B$4:$AN$437,39,0),0)</f>
        <v>0</v>
      </c>
      <c r="AJ801" s="51">
        <f t="shared" si="187"/>
        <v>0</v>
      </c>
      <c r="AK801" s="50">
        <f t="shared" si="188"/>
        <v>0</v>
      </c>
      <c r="AL801" s="50">
        <f t="shared" si="189"/>
        <v>0</v>
      </c>
      <c r="AM801" s="50">
        <f t="shared" si="190"/>
        <v>0</v>
      </c>
      <c r="AN801" s="50" t="e">
        <f t="shared" si="199"/>
        <v>#REF!</v>
      </c>
      <c r="AO801" s="50" t="e">
        <f t="shared" si="199"/>
        <v>#REF!</v>
      </c>
      <c r="AP801" s="50" t="e">
        <f t="shared" si="199"/>
        <v>#REF!</v>
      </c>
      <c r="AQ801" s="50">
        <f>IFERROR(VLOOKUP(TEXT($A801,"000000"),[6]Página1!$A$8:$S$801,13,FALSE),0)</f>
        <v>0</v>
      </c>
      <c r="AR801" s="50">
        <f>IFERROR(VLOOKUP(TEXT($A801,"000000"),[6]Página1!$A$8:$S$801,16,FALSE),0)</f>
        <v>0</v>
      </c>
      <c r="AS801" s="50">
        <f>IFERROR(VLOOKUP(TEXT($A801,"000000"),[6]Página1!$A$8:$S$801,19,FALSE),0)</f>
        <v>0</v>
      </c>
      <c r="AT801" s="50">
        <f>IFERROR(VLOOKUP(TEXT($A801,"000000"),[7]Página1!$A$8:$R$814,12,FALSE),0)</f>
        <v>0</v>
      </c>
      <c r="AU801" s="50">
        <f>IFERROR(VLOOKUP(TEXT($A801,"000000"),[7]Página1!$A$8:$R$814,15,FALSE),0)</f>
        <v>0</v>
      </c>
      <c r="AV801" s="50">
        <f>IFERROR(VLOOKUP(TEXT($A801,"000000"),[7]Página1!$A$8:$R$814,18,FALSE),0)</f>
        <v>0</v>
      </c>
      <c r="AW801" s="50"/>
      <c r="AX801" s="51" t="e">
        <f t="shared" si="191"/>
        <v>#REF!</v>
      </c>
      <c r="AY801" s="51" t="e">
        <f t="shared" si="192"/>
        <v>#REF!</v>
      </c>
      <c r="AZ801" s="51" t="e">
        <f t="shared" si="193"/>
        <v>#REF!</v>
      </c>
      <c r="BA801" s="51" t="e">
        <f t="shared" si="194"/>
        <v>#REF!</v>
      </c>
      <c r="BB801" s="51">
        <f t="shared" si="195"/>
        <v>0</v>
      </c>
      <c r="BC801" s="51" t="e">
        <f t="shared" si="196"/>
        <v>#REF!</v>
      </c>
      <c r="BD801" s="51">
        <f t="shared" si="197"/>
        <v>0</v>
      </c>
      <c r="BE801" s="51">
        <f>IFERROR(VLOOKUP(A801,salario!A$2:P$91,11,FALSE),0)</f>
        <v>0</v>
      </c>
      <c r="BF801" s="51">
        <f>SUMIFS(topmanager!$D:$D,topmanager!$C:$C,rs_nova!$A801,topmanager!$A:$A,rs_nova!BF$2)</f>
        <v>0</v>
      </c>
      <c r="BG801" s="51">
        <f>SUMIFS(topmanager!$D:$D,topmanager!$C:$C,rs_nova!$A801,topmanager!$A:$A,rs_nova!BG$2)</f>
        <v>0</v>
      </c>
      <c r="BH801" s="51">
        <f>SUMIFS(topmanager!$D:$D,topmanager!$C:$C,rs_nova!$A801,topmanager!$A:$A,rs_nova!BH$2)</f>
        <v>0</v>
      </c>
      <c r="BI801" s="51">
        <f>SUMIFS(topmanager!$D:$D,topmanager!$C:$C,rs_nova!$A801,topmanager!$A:$A,rs_nova!BI$2)</f>
        <v>0</v>
      </c>
      <c r="BJ801" s="51">
        <f>SUMIFS(topmanager!$D:$D,topmanager!$C:$C,rs_nova!$A801,topmanager!$A:$A,rs_nova!BJ$2)+SUMIFS(topmanager!$D:$D,topmanager!$C:$C,rs_nova!$A801,topmanager!$A:$A,rs_nova!BJ$2+1)</f>
        <v>0</v>
      </c>
      <c r="BK801" s="51">
        <f>IFERROR(VLOOKUP(A801,[8]ferias!$C$4:$G$100,5,FALSE),0)</f>
        <v>0</v>
      </c>
      <c r="BL801" s="51">
        <f>SUMIFS(topmanager!$D:$D,topmanager!$C:$C,rs_nova!$A801,topmanager!$A:$A,rs_nova!BL$2)</f>
        <v>0</v>
      </c>
      <c r="BM801" s="51">
        <f>SUMIFS(topmanager!$D:$D,topmanager!$C:$C,rs_nova!$A801,topmanager!$A:$A,rs_nova!BM$2)+SUMIFS(topmanager!$D:$D,topmanager!$C:$C,rs_nova!$A805,topmanager!$A:$A,151)</f>
        <v>0</v>
      </c>
      <c r="BN801" s="51">
        <f t="shared" si="198"/>
        <v>0</v>
      </c>
    </row>
    <row r="802" spans="1:66">
      <c r="A802" s="47" t="e">
        <f>total!#REF!</f>
        <v>#REF!</v>
      </c>
      <c r="B802" s="47">
        <f t="shared" si="185"/>
        <v>0</v>
      </c>
      <c r="C802" s="48" t="e">
        <f>total!#REF!</f>
        <v>#REF!</v>
      </c>
      <c r="D802" s="49" t="str">
        <f>IFERROR(VLOOKUP(A802,salario!A$3:J$32,10,FALSE),"")</f>
        <v/>
      </c>
      <c r="E802" s="49" t="str">
        <f>IFERROR(IF(VLOOKUP(A802,salario!A$3:O$32,15,FALSE)="","",VLOOKUP(A802,salario!A$3:O$32,15,FALSE)),"")</f>
        <v/>
      </c>
      <c r="F802" s="47" t="str">
        <f>IFERROR(VLOOKUP(A802,[5]base_pessoal!$B$2:$P$1504,13,FALSE),"")</f>
        <v/>
      </c>
      <c r="G802" s="50">
        <f>IFERROR(VLOOKUP(A802,salario!A$2:P$91,11,FALSE),0)*B802/30</f>
        <v>0</v>
      </c>
      <c r="H802" s="50">
        <f>SUMIFS(topmanager!$D:$D,topmanager!$C:$C,rs_nova!$A802,topmanager!$A:$A,rs_nova!H$2)+SUMIFS(topmanager!$D:$D,topmanager!$C:$C,rs_nova!$A802,topmanager!$A:$A,63)</f>
        <v>0</v>
      </c>
      <c r="I802" s="50">
        <f>-SUMIFS(topmanager!$D:$D,topmanager!$C:$C,rs_nova!$A802,topmanager!$A:$A,rs_nova!I$2)</f>
        <v>0</v>
      </c>
      <c r="J802" s="50">
        <f>SUMIFS(topmanager!$D:$D,topmanager!$C:$C,rs_nova!$A802,topmanager!$A:$A,rs_nova!J$2)</f>
        <v>0</v>
      </c>
      <c r="K802" s="50">
        <f>SUMIFS(topmanager!$D:$D,topmanager!$C:$C,rs_nova!$A802,topmanager!$A:$A,rs_nova!K$2)+SUMIFS(topmanager!$D:$D,topmanager!$C:$C,rs_nova!$A802,topmanager!$A:$A,911)</f>
        <v>0</v>
      </c>
      <c r="L802" s="50">
        <f>SUMIFS(topmanager!$D:$D,topmanager!$C:$C,rs_nova!$A802,topmanager!$A:$A,rs_nova!L$2)</f>
        <v>0</v>
      </c>
      <c r="M802" s="50">
        <f>SUMIFS(topmanager!$D:$D,topmanager!$C:$C,rs_nova!$A802,topmanager!$A:$A,rs_nova!M$2)+SUMIFS(topmanager!$D:$D,topmanager!$C:$C,rs_nova!$A802,topmanager!$A:$A,908)+SUMIFS(topmanager!$D:$D,topmanager!$C:$C,rs_nova!$A802,topmanager!$A:$A,550)</f>
        <v>0</v>
      </c>
      <c r="N802" s="50">
        <f>SUMIFS(topmanager!$D:$D,topmanager!$C:$C,rs_nova!$A802,topmanager!$A:$A,rs_nova!N$2)</f>
        <v>0</v>
      </c>
      <c r="O802" s="51">
        <f t="shared" si="186"/>
        <v>0</v>
      </c>
      <c r="P802" s="50">
        <f>IFERROR(VLOOKUP($A802,total!$B$4:$AW$437,27,0),0)</f>
        <v>0</v>
      </c>
      <c r="Q802" s="50">
        <f>IFERROR(VLOOKUP($A802,total!$B$4:$AW$437,21,0),0)</f>
        <v>0</v>
      </c>
      <c r="R802" s="50">
        <f>IFERROR(VLOOKUP($A802,total!$B$4:$AW$437,25,0),0)+IFERROR(VLOOKUP($A802,total!$B$4:$AW$437,36,0),0)</f>
        <v>0</v>
      </c>
      <c r="S802" s="50">
        <f>IFERROR(VLOOKUP(A802,gympass!$A$2:$F$148,6,0),0)</f>
        <v>0</v>
      </c>
      <c r="T802" s="50">
        <f>IFERROR(VLOOKUP($A802,total!$B$4:$AW$437,42,0),0)</f>
        <v>0</v>
      </c>
      <c r="U802" s="50">
        <f>IFERROR(VLOOKUP($A802,total!$B$4:$AW$437,32,0),0)</f>
        <v>0</v>
      </c>
      <c r="V802" s="50">
        <f>IFERROR(VLOOKUP($A802,total!$B$4:$AW$437,28,0),0)</f>
        <v>0</v>
      </c>
      <c r="W802" s="50">
        <f>IFERROR(VLOOKUP($A802,total!$B$4:$AX$437,49,0),0)</f>
        <v>0</v>
      </c>
      <c r="X802" s="50"/>
      <c r="Y802" s="50">
        <f>IFERROR(VLOOKUP(A802,#REF!,4,0),0)</f>
        <v>0</v>
      </c>
      <c r="Z802" s="50">
        <f>IFERROR(VLOOKUP(B802,#REF!,8,0),0)</f>
        <v>0</v>
      </c>
      <c r="AA802" s="50">
        <f>IFERROR(VLOOKUP($A802,total!$B$4:$AW$437,45,0),0)</f>
        <v>0</v>
      </c>
      <c r="AB802" s="50">
        <f>IFERROR(VLOOKUP($A802,total!$B$4:$AW$437,48,0),0)</f>
        <v>0</v>
      </c>
      <c r="AC802" s="50">
        <f>IFERROR(VLOOKUP($A802,total!$B$4:$AB$437,19,0),0)</f>
        <v>0</v>
      </c>
      <c r="AD802" s="50">
        <f>IFERROR(VLOOKUP($A802,total!$B$4:$AB$437,10,0),0)</f>
        <v>0</v>
      </c>
      <c r="AE802" s="50">
        <f>IFERROR(VLOOKUP($A802,total!$B$4:$AB$437,13,0),0)-SUMIFS(topmanager!$D:$D,topmanager!$C:$C,rs_nova!$A806,topmanager!$A:$A,856)</f>
        <v>0</v>
      </c>
      <c r="AF802" s="50">
        <f>IFERROR(VLOOKUP($A802,total!$B$4:$AB$437,16,0),0)</f>
        <v>0</v>
      </c>
      <c r="AG802" s="50">
        <f>IFERROR(VLOOKUP($A802,total!$B$4:$AB$437,7,0),0)</f>
        <v>0</v>
      </c>
      <c r="AH802" s="50">
        <f>IFERROR(VLOOKUP($A802,total!$B$4:$AD$437,29,0),0)</f>
        <v>0</v>
      </c>
      <c r="AI802" s="50">
        <f>IFERROR(VLOOKUP(A802,total!$B$4:$AN$437,39,0),0)</f>
        <v>0</v>
      </c>
      <c r="AJ802" s="51">
        <f t="shared" si="187"/>
        <v>0</v>
      </c>
      <c r="AK802" s="50">
        <f t="shared" si="188"/>
        <v>0</v>
      </c>
      <c r="AL802" s="50">
        <f t="shared" si="189"/>
        <v>0</v>
      </c>
      <c r="AM802" s="50">
        <f t="shared" si="190"/>
        <v>0</v>
      </c>
      <c r="AN802" s="50" t="e">
        <f t="shared" si="199"/>
        <v>#REF!</v>
      </c>
      <c r="AO802" s="50" t="e">
        <f t="shared" si="199"/>
        <v>#REF!</v>
      </c>
      <c r="AP802" s="50" t="e">
        <f t="shared" si="199"/>
        <v>#REF!</v>
      </c>
      <c r="AQ802" s="50">
        <f>IFERROR(VLOOKUP(TEXT($A802,"000000"),[6]Página1!$A$8:$S$801,13,FALSE),0)</f>
        <v>0</v>
      </c>
      <c r="AR802" s="50">
        <f>IFERROR(VLOOKUP(TEXT($A802,"000000"),[6]Página1!$A$8:$S$801,16,FALSE),0)</f>
        <v>0</v>
      </c>
      <c r="AS802" s="50">
        <f>IFERROR(VLOOKUP(TEXT($A802,"000000"),[6]Página1!$A$8:$S$801,19,FALSE),0)</f>
        <v>0</v>
      </c>
      <c r="AT802" s="50">
        <f>IFERROR(VLOOKUP(TEXT($A802,"000000"),[7]Página1!$A$8:$R$814,12,FALSE),0)</f>
        <v>0</v>
      </c>
      <c r="AU802" s="50">
        <f>IFERROR(VLOOKUP(TEXT($A802,"000000"),[7]Página1!$A$8:$R$814,15,FALSE),0)</f>
        <v>0</v>
      </c>
      <c r="AV802" s="50">
        <f>IFERROR(VLOOKUP(TEXT($A802,"000000"),[7]Página1!$A$8:$R$814,18,FALSE),0)</f>
        <v>0</v>
      </c>
      <c r="AW802" s="50"/>
      <c r="AX802" s="51" t="e">
        <f t="shared" si="191"/>
        <v>#REF!</v>
      </c>
      <c r="AY802" s="51" t="e">
        <f t="shared" si="192"/>
        <v>#REF!</v>
      </c>
      <c r="AZ802" s="51" t="e">
        <f t="shared" si="193"/>
        <v>#REF!</v>
      </c>
      <c r="BA802" s="51" t="e">
        <f t="shared" si="194"/>
        <v>#REF!</v>
      </c>
      <c r="BB802" s="51">
        <f t="shared" si="195"/>
        <v>0</v>
      </c>
      <c r="BC802" s="51" t="e">
        <f t="shared" si="196"/>
        <v>#REF!</v>
      </c>
      <c r="BD802" s="51">
        <f t="shared" si="197"/>
        <v>0</v>
      </c>
      <c r="BE802" s="51">
        <f>IFERROR(VLOOKUP(A802,salario!A$2:P$91,11,FALSE),0)</f>
        <v>0</v>
      </c>
      <c r="BF802" s="51">
        <f>SUMIFS(topmanager!$D:$D,topmanager!$C:$C,rs_nova!$A802,topmanager!$A:$A,rs_nova!BF$2)</f>
        <v>0</v>
      </c>
      <c r="BG802" s="51">
        <f>SUMIFS(topmanager!$D:$D,topmanager!$C:$C,rs_nova!$A802,topmanager!$A:$A,rs_nova!BG$2)</f>
        <v>0</v>
      </c>
      <c r="BH802" s="51">
        <f>SUMIFS(topmanager!$D:$D,topmanager!$C:$C,rs_nova!$A802,topmanager!$A:$A,rs_nova!BH$2)</f>
        <v>0</v>
      </c>
      <c r="BI802" s="51">
        <f>SUMIFS(topmanager!$D:$D,topmanager!$C:$C,rs_nova!$A802,topmanager!$A:$A,rs_nova!BI$2)</f>
        <v>0</v>
      </c>
      <c r="BJ802" s="51">
        <f>SUMIFS(topmanager!$D:$D,topmanager!$C:$C,rs_nova!$A802,topmanager!$A:$A,rs_nova!BJ$2)+SUMIFS(topmanager!$D:$D,topmanager!$C:$C,rs_nova!$A802,topmanager!$A:$A,rs_nova!BJ$2+1)</f>
        <v>0</v>
      </c>
      <c r="BK802" s="51">
        <f>IFERROR(VLOOKUP(A802,[8]ferias!$C$4:$G$100,5,FALSE),0)</f>
        <v>0</v>
      </c>
      <c r="BL802" s="51">
        <f>SUMIFS(topmanager!$D:$D,topmanager!$C:$C,rs_nova!$A802,topmanager!$A:$A,rs_nova!BL$2)</f>
        <v>0</v>
      </c>
      <c r="BM802" s="51">
        <f>SUMIFS(topmanager!$D:$D,topmanager!$C:$C,rs_nova!$A802,topmanager!$A:$A,rs_nova!BM$2)+SUMIFS(topmanager!$D:$D,topmanager!$C:$C,rs_nova!$A806,topmanager!$A:$A,151)</f>
        <v>0</v>
      </c>
      <c r="BN802" s="51">
        <f t="shared" si="198"/>
        <v>0</v>
      </c>
    </row>
    <row r="803" spans="1:66">
      <c r="A803" s="47" t="e">
        <f>total!#REF!</f>
        <v>#REF!</v>
      </c>
      <c r="B803" s="47">
        <f t="shared" si="185"/>
        <v>0</v>
      </c>
      <c r="C803" s="48" t="e">
        <f>total!#REF!</f>
        <v>#REF!</v>
      </c>
      <c r="D803" s="49" t="str">
        <f>IFERROR(VLOOKUP(A803,salario!A$3:J$32,10,FALSE),"")</f>
        <v/>
      </c>
      <c r="E803" s="49" t="str">
        <f>IFERROR(IF(VLOOKUP(A803,salario!A$3:O$32,15,FALSE)="","",VLOOKUP(A803,salario!A$3:O$32,15,FALSE)),"")</f>
        <v/>
      </c>
      <c r="F803" s="47" t="str">
        <f>IFERROR(VLOOKUP(A803,[5]base_pessoal!$B$2:$P$1504,13,FALSE),"")</f>
        <v/>
      </c>
      <c r="G803" s="50">
        <f>IFERROR(VLOOKUP(A803,salario!A$2:P$91,11,FALSE),0)*B803/30</f>
        <v>0</v>
      </c>
      <c r="H803" s="50">
        <f>SUMIFS(topmanager!$D:$D,topmanager!$C:$C,rs_nova!$A803,topmanager!$A:$A,rs_nova!H$2)+SUMIFS(topmanager!$D:$D,topmanager!$C:$C,rs_nova!$A803,topmanager!$A:$A,63)</f>
        <v>0</v>
      </c>
      <c r="I803" s="50">
        <f>-SUMIFS(topmanager!$D:$D,topmanager!$C:$C,rs_nova!$A803,topmanager!$A:$A,rs_nova!I$2)</f>
        <v>0</v>
      </c>
      <c r="J803" s="50">
        <f>SUMIFS(topmanager!$D:$D,topmanager!$C:$C,rs_nova!$A803,topmanager!$A:$A,rs_nova!J$2)</f>
        <v>0</v>
      </c>
      <c r="K803" s="50">
        <f>SUMIFS(topmanager!$D:$D,topmanager!$C:$C,rs_nova!$A803,topmanager!$A:$A,rs_nova!K$2)+SUMIFS(topmanager!$D:$D,topmanager!$C:$C,rs_nova!$A803,topmanager!$A:$A,911)</f>
        <v>0</v>
      </c>
      <c r="L803" s="50">
        <f>SUMIFS(topmanager!$D:$D,topmanager!$C:$C,rs_nova!$A803,topmanager!$A:$A,rs_nova!L$2)</f>
        <v>0</v>
      </c>
      <c r="M803" s="50">
        <f>SUMIFS(topmanager!$D:$D,topmanager!$C:$C,rs_nova!$A803,topmanager!$A:$A,rs_nova!M$2)+SUMIFS(topmanager!$D:$D,topmanager!$C:$C,rs_nova!$A803,topmanager!$A:$A,908)+SUMIFS(topmanager!$D:$D,topmanager!$C:$C,rs_nova!$A803,topmanager!$A:$A,550)</f>
        <v>0</v>
      </c>
      <c r="N803" s="50">
        <f>SUMIFS(topmanager!$D:$D,topmanager!$C:$C,rs_nova!$A803,topmanager!$A:$A,rs_nova!N$2)</f>
        <v>0</v>
      </c>
      <c r="O803" s="51">
        <f t="shared" si="186"/>
        <v>0</v>
      </c>
      <c r="P803" s="50">
        <f>IFERROR(VLOOKUP($A803,total!$B$4:$AW$437,27,0),0)</f>
        <v>0</v>
      </c>
      <c r="Q803" s="50">
        <f>IFERROR(VLOOKUP($A803,total!$B$4:$AW$437,21,0),0)</f>
        <v>0</v>
      </c>
      <c r="R803" s="50">
        <f>IFERROR(VLOOKUP($A803,total!$B$4:$AW$437,25,0),0)+IFERROR(VLOOKUP($A803,total!$B$4:$AW$437,36,0),0)</f>
        <v>0</v>
      </c>
      <c r="S803" s="50">
        <f>IFERROR(VLOOKUP(A803,gympass!$A$2:$F$148,6,0),0)</f>
        <v>0</v>
      </c>
      <c r="T803" s="50">
        <f>IFERROR(VLOOKUP($A803,total!$B$4:$AW$437,42,0),0)</f>
        <v>0</v>
      </c>
      <c r="U803" s="50">
        <f>IFERROR(VLOOKUP($A803,total!$B$4:$AW$437,32,0),0)</f>
        <v>0</v>
      </c>
      <c r="V803" s="50">
        <f>IFERROR(VLOOKUP($A803,total!$B$4:$AW$437,28,0),0)</f>
        <v>0</v>
      </c>
      <c r="W803" s="50">
        <f>IFERROR(VLOOKUP($A803,total!$B$4:$AX$437,49,0),0)</f>
        <v>0</v>
      </c>
      <c r="X803" s="50"/>
      <c r="Y803" s="50">
        <f>IFERROR(VLOOKUP(A803,#REF!,4,0),0)</f>
        <v>0</v>
      </c>
      <c r="Z803" s="50">
        <f>IFERROR(VLOOKUP(B803,#REF!,8,0),0)</f>
        <v>0</v>
      </c>
      <c r="AA803" s="50">
        <f>IFERROR(VLOOKUP($A803,total!$B$4:$AW$437,45,0),0)</f>
        <v>0</v>
      </c>
      <c r="AB803" s="50">
        <f>IFERROR(VLOOKUP($A803,total!$B$4:$AW$437,48,0),0)</f>
        <v>0</v>
      </c>
      <c r="AC803" s="50">
        <f>IFERROR(VLOOKUP($A803,total!$B$4:$AB$437,19,0),0)</f>
        <v>0</v>
      </c>
      <c r="AD803" s="50">
        <f>IFERROR(VLOOKUP($A803,total!$B$4:$AB$437,10,0),0)</f>
        <v>0</v>
      </c>
      <c r="AE803" s="50">
        <f>IFERROR(VLOOKUP($A803,total!$B$4:$AB$437,13,0),0)-SUMIFS(topmanager!$D:$D,topmanager!$C:$C,rs_nova!$A807,topmanager!$A:$A,856)</f>
        <v>0</v>
      </c>
      <c r="AF803" s="50">
        <f>IFERROR(VLOOKUP($A803,total!$B$4:$AB$437,16,0),0)</f>
        <v>0</v>
      </c>
      <c r="AG803" s="50">
        <f>IFERROR(VLOOKUP($A803,total!$B$4:$AB$437,7,0),0)</f>
        <v>0</v>
      </c>
      <c r="AH803" s="50">
        <f>IFERROR(VLOOKUP($A803,total!$B$4:$AD$437,29,0),0)</f>
        <v>0</v>
      </c>
      <c r="AI803" s="50">
        <f>IFERROR(VLOOKUP(A803,total!$B$4:$AN$437,39,0),0)</f>
        <v>0</v>
      </c>
      <c r="AJ803" s="51">
        <f t="shared" si="187"/>
        <v>0</v>
      </c>
      <c r="AK803" s="50">
        <f t="shared" si="188"/>
        <v>0</v>
      </c>
      <c r="AL803" s="50">
        <f t="shared" si="189"/>
        <v>0</v>
      </c>
      <c r="AM803" s="50">
        <f t="shared" si="190"/>
        <v>0</v>
      </c>
      <c r="AN803" s="50" t="e">
        <f t="shared" si="199"/>
        <v>#REF!</v>
      </c>
      <c r="AO803" s="50" t="e">
        <f t="shared" si="199"/>
        <v>#REF!</v>
      </c>
      <c r="AP803" s="50" t="e">
        <f t="shared" si="199"/>
        <v>#REF!</v>
      </c>
      <c r="AQ803" s="50">
        <f>IFERROR(VLOOKUP(TEXT($A803,"000000"),[6]Página1!$A$8:$S$801,13,FALSE),0)</f>
        <v>0</v>
      </c>
      <c r="AR803" s="50">
        <f>IFERROR(VLOOKUP(TEXT($A803,"000000"),[6]Página1!$A$8:$S$801,16,FALSE),0)</f>
        <v>0</v>
      </c>
      <c r="AS803" s="50">
        <f>IFERROR(VLOOKUP(TEXT($A803,"000000"),[6]Página1!$A$8:$S$801,19,FALSE),0)</f>
        <v>0</v>
      </c>
      <c r="AT803" s="50">
        <f>IFERROR(VLOOKUP(TEXT($A803,"000000"),[7]Página1!$A$8:$R$814,12,FALSE),0)</f>
        <v>0</v>
      </c>
      <c r="AU803" s="50">
        <f>IFERROR(VLOOKUP(TEXT($A803,"000000"),[7]Página1!$A$8:$R$814,15,FALSE),0)</f>
        <v>0</v>
      </c>
      <c r="AV803" s="50">
        <f>IFERROR(VLOOKUP(TEXT($A803,"000000"),[7]Página1!$A$8:$R$814,18,FALSE),0)</f>
        <v>0</v>
      </c>
      <c r="AW803" s="50"/>
      <c r="AX803" s="51" t="e">
        <f t="shared" si="191"/>
        <v>#REF!</v>
      </c>
      <c r="AY803" s="51" t="e">
        <f t="shared" si="192"/>
        <v>#REF!</v>
      </c>
      <c r="AZ803" s="51" t="e">
        <f t="shared" si="193"/>
        <v>#REF!</v>
      </c>
      <c r="BA803" s="51" t="e">
        <f t="shared" si="194"/>
        <v>#REF!</v>
      </c>
      <c r="BB803" s="51">
        <f t="shared" si="195"/>
        <v>0</v>
      </c>
      <c r="BC803" s="51" t="e">
        <f t="shared" si="196"/>
        <v>#REF!</v>
      </c>
      <c r="BD803" s="51">
        <f t="shared" si="197"/>
        <v>0</v>
      </c>
      <c r="BE803" s="51">
        <f>IFERROR(VLOOKUP(A803,salario!A$2:P$91,11,FALSE),0)</f>
        <v>0</v>
      </c>
      <c r="BF803" s="51">
        <f>SUMIFS(topmanager!$D:$D,topmanager!$C:$C,rs_nova!$A803,topmanager!$A:$A,rs_nova!BF$2)</f>
        <v>0</v>
      </c>
      <c r="BG803" s="51">
        <f>SUMIFS(topmanager!$D:$D,topmanager!$C:$C,rs_nova!$A803,topmanager!$A:$A,rs_nova!BG$2)</f>
        <v>0</v>
      </c>
      <c r="BH803" s="51">
        <f>SUMIFS(topmanager!$D:$D,topmanager!$C:$C,rs_nova!$A803,topmanager!$A:$A,rs_nova!BH$2)</f>
        <v>0</v>
      </c>
      <c r="BI803" s="51">
        <f>SUMIFS(topmanager!$D:$D,topmanager!$C:$C,rs_nova!$A803,topmanager!$A:$A,rs_nova!BI$2)</f>
        <v>0</v>
      </c>
      <c r="BJ803" s="51">
        <f>SUMIFS(topmanager!$D:$D,topmanager!$C:$C,rs_nova!$A803,topmanager!$A:$A,rs_nova!BJ$2)+SUMIFS(topmanager!$D:$D,topmanager!$C:$C,rs_nova!$A803,topmanager!$A:$A,rs_nova!BJ$2+1)</f>
        <v>0</v>
      </c>
      <c r="BK803" s="51">
        <f>IFERROR(VLOOKUP(A803,[8]ferias!$C$4:$G$100,5,FALSE),0)</f>
        <v>0</v>
      </c>
      <c r="BL803" s="51">
        <f>SUMIFS(topmanager!$D:$D,topmanager!$C:$C,rs_nova!$A803,topmanager!$A:$A,rs_nova!BL$2)</f>
        <v>0</v>
      </c>
      <c r="BM803" s="51">
        <f>SUMIFS(topmanager!$D:$D,topmanager!$C:$C,rs_nova!$A803,topmanager!$A:$A,rs_nova!BM$2)+SUMIFS(topmanager!$D:$D,topmanager!$C:$C,rs_nova!$A807,topmanager!$A:$A,151)</f>
        <v>0</v>
      </c>
      <c r="BN803" s="51">
        <f t="shared" si="198"/>
        <v>0</v>
      </c>
    </row>
    <row r="804" spans="1:66">
      <c r="A804" s="47" t="e">
        <f>total!#REF!</f>
        <v>#REF!</v>
      </c>
      <c r="B804" s="47">
        <f t="shared" si="185"/>
        <v>0</v>
      </c>
      <c r="C804" s="48" t="e">
        <f>total!#REF!</f>
        <v>#REF!</v>
      </c>
      <c r="D804" s="49" t="str">
        <f>IFERROR(VLOOKUP(A804,salario!A$3:J$32,10,FALSE),"")</f>
        <v/>
      </c>
      <c r="E804" s="49" t="str">
        <f>IFERROR(IF(VLOOKUP(A804,salario!A$3:O$32,15,FALSE)="","",VLOOKUP(A804,salario!A$3:O$32,15,FALSE)),"")</f>
        <v/>
      </c>
      <c r="F804" s="47" t="str">
        <f>IFERROR(VLOOKUP(A804,[5]base_pessoal!$B$2:$P$1504,13,FALSE),"")</f>
        <v/>
      </c>
      <c r="G804" s="50">
        <f>IFERROR(VLOOKUP(A804,salario!A$2:P$91,11,FALSE),0)*B804/30</f>
        <v>0</v>
      </c>
      <c r="H804" s="50">
        <f>SUMIFS(topmanager!$D:$D,topmanager!$C:$C,rs_nova!$A804,topmanager!$A:$A,rs_nova!H$2)+SUMIFS(topmanager!$D:$D,topmanager!$C:$C,rs_nova!$A804,topmanager!$A:$A,63)</f>
        <v>0</v>
      </c>
      <c r="I804" s="50">
        <f>-SUMIFS(topmanager!$D:$D,topmanager!$C:$C,rs_nova!$A804,topmanager!$A:$A,rs_nova!I$2)</f>
        <v>0</v>
      </c>
      <c r="J804" s="50">
        <f>SUMIFS(topmanager!$D:$D,topmanager!$C:$C,rs_nova!$A804,topmanager!$A:$A,rs_nova!J$2)</f>
        <v>0</v>
      </c>
      <c r="K804" s="50">
        <f>SUMIFS(topmanager!$D:$D,topmanager!$C:$C,rs_nova!$A804,topmanager!$A:$A,rs_nova!K$2)+SUMIFS(topmanager!$D:$D,topmanager!$C:$C,rs_nova!$A804,topmanager!$A:$A,911)</f>
        <v>0</v>
      </c>
      <c r="L804" s="50">
        <f>SUMIFS(topmanager!$D:$D,topmanager!$C:$C,rs_nova!$A804,topmanager!$A:$A,rs_nova!L$2)</f>
        <v>0</v>
      </c>
      <c r="M804" s="50">
        <f>SUMIFS(topmanager!$D:$D,topmanager!$C:$C,rs_nova!$A804,topmanager!$A:$A,rs_nova!M$2)+SUMIFS(topmanager!$D:$D,topmanager!$C:$C,rs_nova!$A804,topmanager!$A:$A,908)+SUMIFS(topmanager!$D:$D,topmanager!$C:$C,rs_nova!$A804,topmanager!$A:$A,550)</f>
        <v>0</v>
      </c>
      <c r="N804" s="50">
        <f>SUMIFS(topmanager!$D:$D,topmanager!$C:$C,rs_nova!$A804,topmanager!$A:$A,rs_nova!N$2)</f>
        <v>0</v>
      </c>
      <c r="O804" s="51">
        <f t="shared" si="186"/>
        <v>0</v>
      </c>
      <c r="P804" s="50">
        <f>IFERROR(VLOOKUP($A804,total!$B$4:$AW$437,27,0),0)</f>
        <v>0</v>
      </c>
      <c r="Q804" s="50">
        <f>IFERROR(VLOOKUP($A804,total!$B$4:$AW$437,21,0),0)</f>
        <v>0</v>
      </c>
      <c r="R804" s="50">
        <f>IFERROR(VLOOKUP($A804,total!$B$4:$AW$437,25,0),0)+IFERROR(VLOOKUP($A804,total!$B$4:$AW$437,36,0),0)</f>
        <v>0</v>
      </c>
      <c r="S804" s="50">
        <f>IFERROR(VLOOKUP(A804,gympass!$A$2:$F$148,6,0),0)</f>
        <v>0</v>
      </c>
      <c r="T804" s="50">
        <f>IFERROR(VLOOKUP($A804,total!$B$4:$AW$437,42,0),0)</f>
        <v>0</v>
      </c>
      <c r="U804" s="50">
        <f>IFERROR(VLOOKUP($A804,total!$B$4:$AW$437,32,0),0)</f>
        <v>0</v>
      </c>
      <c r="V804" s="50">
        <f>IFERROR(VLOOKUP($A804,total!$B$4:$AW$437,28,0),0)</f>
        <v>0</v>
      </c>
      <c r="W804" s="50">
        <f>IFERROR(VLOOKUP($A804,total!$B$4:$AX$437,49,0),0)</f>
        <v>0</v>
      </c>
      <c r="X804" s="50"/>
      <c r="Y804" s="50">
        <f>IFERROR(VLOOKUP(A804,#REF!,4,0),0)</f>
        <v>0</v>
      </c>
      <c r="Z804" s="50">
        <f>IFERROR(VLOOKUP(B804,#REF!,8,0),0)</f>
        <v>0</v>
      </c>
      <c r="AA804" s="50">
        <f>IFERROR(VLOOKUP($A804,total!$B$4:$AW$437,45,0),0)</f>
        <v>0</v>
      </c>
      <c r="AB804" s="50">
        <f>IFERROR(VLOOKUP($A804,total!$B$4:$AW$437,48,0),0)</f>
        <v>0</v>
      </c>
      <c r="AC804" s="50">
        <f>IFERROR(VLOOKUP($A804,total!$B$4:$AB$437,19,0),0)</f>
        <v>0</v>
      </c>
      <c r="AD804" s="50">
        <f>IFERROR(VLOOKUP($A804,total!$B$4:$AB$437,10,0),0)</f>
        <v>0</v>
      </c>
      <c r="AE804" s="50">
        <f>IFERROR(VLOOKUP($A804,total!$B$4:$AB$437,13,0),0)-SUMIFS(topmanager!$D:$D,topmanager!$C:$C,rs_nova!$A808,topmanager!$A:$A,856)</f>
        <v>0</v>
      </c>
      <c r="AF804" s="50">
        <f>IFERROR(VLOOKUP($A804,total!$B$4:$AB$437,16,0),0)</f>
        <v>0</v>
      </c>
      <c r="AG804" s="50">
        <f>IFERROR(VLOOKUP($A804,total!$B$4:$AB$437,7,0),0)</f>
        <v>0</v>
      </c>
      <c r="AH804" s="50">
        <f>IFERROR(VLOOKUP($A804,total!$B$4:$AD$437,29,0),0)</f>
        <v>0</v>
      </c>
      <c r="AI804" s="50">
        <f>IFERROR(VLOOKUP(A804,total!$B$4:$AN$437,39,0),0)</f>
        <v>0</v>
      </c>
      <c r="AJ804" s="51">
        <f t="shared" si="187"/>
        <v>0</v>
      </c>
      <c r="AK804" s="50">
        <f t="shared" si="188"/>
        <v>0</v>
      </c>
      <c r="AL804" s="50">
        <f t="shared" si="189"/>
        <v>0</v>
      </c>
      <c r="AM804" s="50">
        <f t="shared" si="190"/>
        <v>0</v>
      </c>
      <c r="AN804" s="50" t="e">
        <f t="shared" si="199"/>
        <v>#REF!</v>
      </c>
      <c r="AO804" s="50" t="e">
        <f t="shared" si="199"/>
        <v>#REF!</v>
      </c>
      <c r="AP804" s="50" t="e">
        <f t="shared" si="199"/>
        <v>#REF!</v>
      </c>
      <c r="AQ804" s="50">
        <f>IFERROR(VLOOKUP(TEXT($A804,"000000"),[6]Página1!$A$8:$S$801,13,FALSE),0)</f>
        <v>0</v>
      </c>
      <c r="AR804" s="50">
        <f>IFERROR(VLOOKUP(TEXT($A804,"000000"),[6]Página1!$A$8:$S$801,16,FALSE),0)</f>
        <v>0</v>
      </c>
      <c r="AS804" s="50">
        <f>IFERROR(VLOOKUP(TEXT($A804,"000000"),[6]Página1!$A$8:$S$801,19,FALSE),0)</f>
        <v>0</v>
      </c>
      <c r="AT804" s="50">
        <f>IFERROR(VLOOKUP(TEXT($A804,"000000"),[7]Página1!$A$8:$R$814,12,FALSE),0)</f>
        <v>0</v>
      </c>
      <c r="AU804" s="50">
        <f>IFERROR(VLOOKUP(TEXT($A804,"000000"),[7]Página1!$A$8:$R$814,15,FALSE),0)</f>
        <v>0</v>
      </c>
      <c r="AV804" s="50">
        <f>IFERROR(VLOOKUP(TEXT($A804,"000000"),[7]Página1!$A$8:$R$814,18,FALSE),0)</f>
        <v>0</v>
      </c>
      <c r="AW804" s="50"/>
      <c r="AX804" s="51" t="e">
        <f t="shared" si="191"/>
        <v>#REF!</v>
      </c>
      <c r="AY804" s="51" t="e">
        <f t="shared" si="192"/>
        <v>#REF!</v>
      </c>
      <c r="AZ804" s="51" t="e">
        <f t="shared" si="193"/>
        <v>#REF!</v>
      </c>
      <c r="BA804" s="51" t="e">
        <f t="shared" si="194"/>
        <v>#REF!</v>
      </c>
      <c r="BB804" s="51">
        <f t="shared" si="195"/>
        <v>0</v>
      </c>
      <c r="BC804" s="51" t="e">
        <f t="shared" si="196"/>
        <v>#REF!</v>
      </c>
      <c r="BD804" s="51">
        <f t="shared" si="197"/>
        <v>0</v>
      </c>
      <c r="BE804" s="51">
        <f>IFERROR(VLOOKUP(A804,salario!A$2:P$91,11,FALSE),0)</f>
        <v>0</v>
      </c>
      <c r="BF804" s="51">
        <f>SUMIFS(topmanager!$D:$D,topmanager!$C:$C,rs_nova!$A804,topmanager!$A:$A,rs_nova!BF$2)</f>
        <v>0</v>
      </c>
      <c r="BG804" s="51">
        <f>SUMIFS(topmanager!$D:$D,topmanager!$C:$C,rs_nova!$A804,topmanager!$A:$A,rs_nova!BG$2)</f>
        <v>0</v>
      </c>
      <c r="BH804" s="51">
        <f>SUMIFS(topmanager!$D:$D,topmanager!$C:$C,rs_nova!$A804,topmanager!$A:$A,rs_nova!BH$2)</f>
        <v>0</v>
      </c>
      <c r="BI804" s="51">
        <f>SUMIFS(topmanager!$D:$D,topmanager!$C:$C,rs_nova!$A804,topmanager!$A:$A,rs_nova!BI$2)</f>
        <v>0</v>
      </c>
      <c r="BJ804" s="51">
        <f>SUMIFS(topmanager!$D:$D,topmanager!$C:$C,rs_nova!$A804,topmanager!$A:$A,rs_nova!BJ$2)+SUMIFS(topmanager!$D:$D,topmanager!$C:$C,rs_nova!$A804,topmanager!$A:$A,rs_nova!BJ$2+1)</f>
        <v>0</v>
      </c>
      <c r="BK804" s="51">
        <f>IFERROR(VLOOKUP(A804,[8]ferias!$C$4:$G$100,5,FALSE),0)</f>
        <v>0</v>
      </c>
      <c r="BL804" s="51">
        <f>SUMIFS(topmanager!$D:$D,topmanager!$C:$C,rs_nova!$A804,topmanager!$A:$A,rs_nova!BL$2)</f>
        <v>0</v>
      </c>
      <c r="BM804" s="51">
        <f>SUMIFS(topmanager!$D:$D,topmanager!$C:$C,rs_nova!$A804,topmanager!$A:$A,rs_nova!BM$2)+SUMIFS(topmanager!$D:$D,topmanager!$C:$C,rs_nova!$A808,topmanager!$A:$A,151)</f>
        <v>0</v>
      </c>
      <c r="BN804" s="51">
        <f t="shared" si="198"/>
        <v>0</v>
      </c>
    </row>
    <row r="805" spans="1:66">
      <c r="A805" s="47" t="e">
        <f>total!#REF!</f>
        <v>#REF!</v>
      </c>
      <c r="B805" s="47">
        <f t="shared" si="185"/>
        <v>0</v>
      </c>
      <c r="C805" s="48" t="e">
        <f>total!#REF!</f>
        <v>#REF!</v>
      </c>
      <c r="D805" s="49" t="str">
        <f>IFERROR(VLOOKUP(A805,salario!A$3:J$32,10,FALSE),"")</f>
        <v/>
      </c>
      <c r="E805" s="49" t="str">
        <f>IFERROR(IF(VLOOKUP(A805,salario!A$3:O$32,15,FALSE)="","",VLOOKUP(A805,salario!A$3:O$32,15,FALSE)),"")</f>
        <v/>
      </c>
      <c r="F805" s="47" t="str">
        <f>IFERROR(VLOOKUP(A805,[5]base_pessoal!$B$2:$P$1504,13,FALSE),"")</f>
        <v/>
      </c>
      <c r="G805" s="50">
        <f>IFERROR(VLOOKUP(A805,salario!A$2:P$91,11,FALSE),0)*B805/30</f>
        <v>0</v>
      </c>
      <c r="H805" s="50">
        <f>SUMIFS(topmanager!$D:$D,topmanager!$C:$C,rs_nova!$A805,topmanager!$A:$A,rs_nova!H$2)+SUMIFS(topmanager!$D:$D,topmanager!$C:$C,rs_nova!$A805,topmanager!$A:$A,63)</f>
        <v>0</v>
      </c>
      <c r="I805" s="50">
        <f>-SUMIFS(topmanager!$D:$D,topmanager!$C:$C,rs_nova!$A805,topmanager!$A:$A,rs_nova!I$2)</f>
        <v>0</v>
      </c>
      <c r="J805" s="50">
        <f>SUMIFS(topmanager!$D:$D,topmanager!$C:$C,rs_nova!$A805,topmanager!$A:$A,rs_nova!J$2)</f>
        <v>0</v>
      </c>
      <c r="K805" s="50">
        <f>SUMIFS(topmanager!$D:$D,topmanager!$C:$C,rs_nova!$A805,topmanager!$A:$A,rs_nova!K$2)+SUMIFS(topmanager!$D:$D,topmanager!$C:$C,rs_nova!$A805,topmanager!$A:$A,911)</f>
        <v>0</v>
      </c>
      <c r="L805" s="50">
        <f>SUMIFS(topmanager!$D:$D,topmanager!$C:$C,rs_nova!$A805,topmanager!$A:$A,rs_nova!L$2)</f>
        <v>0</v>
      </c>
      <c r="M805" s="50">
        <f>SUMIFS(topmanager!$D:$D,topmanager!$C:$C,rs_nova!$A805,topmanager!$A:$A,rs_nova!M$2)+SUMIFS(topmanager!$D:$D,topmanager!$C:$C,rs_nova!$A805,topmanager!$A:$A,908)+SUMIFS(topmanager!$D:$D,topmanager!$C:$C,rs_nova!$A805,topmanager!$A:$A,550)</f>
        <v>0</v>
      </c>
      <c r="N805" s="50">
        <f>SUMIFS(topmanager!$D:$D,topmanager!$C:$C,rs_nova!$A805,topmanager!$A:$A,rs_nova!N$2)</f>
        <v>0</v>
      </c>
      <c r="O805" s="51">
        <f t="shared" si="186"/>
        <v>0</v>
      </c>
      <c r="P805" s="50">
        <f>IFERROR(VLOOKUP($A805,total!$B$4:$AW$437,27,0),0)</f>
        <v>0</v>
      </c>
      <c r="Q805" s="50">
        <f>IFERROR(VLOOKUP($A805,total!$B$4:$AW$437,21,0),0)</f>
        <v>0</v>
      </c>
      <c r="R805" s="50">
        <f>IFERROR(VLOOKUP($A805,total!$B$4:$AW$437,25,0),0)+IFERROR(VLOOKUP($A805,total!$B$4:$AW$437,36,0),0)</f>
        <v>0</v>
      </c>
      <c r="S805" s="50">
        <f>IFERROR(VLOOKUP(A805,gympass!$A$2:$F$148,6,0),0)</f>
        <v>0</v>
      </c>
      <c r="T805" s="50">
        <f>IFERROR(VLOOKUP($A805,total!$B$4:$AW$437,42,0),0)</f>
        <v>0</v>
      </c>
      <c r="U805" s="50">
        <f>IFERROR(VLOOKUP($A805,total!$B$4:$AW$437,32,0),0)</f>
        <v>0</v>
      </c>
      <c r="V805" s="50">
        <f>IFERROR(VLOOKUP($A805,total!$B$4:$AW$437,28,0),0)</f>
        <v>0</v>
      </c>
      <c r="W805" s="50">
        <f>IFERROR(VLOOKUP($A805,total!$B$4:$AX$437,49,0),0)</f>
        <v>0</v>
      </c>
      <c r="X805" s="50"/>
      <c r="Y805" s="50">
        <f>IFERROR(VLOOKUP(A805,#REF!,4,0),0)</f>
        <v>0</v>
      </c>
      <c r="Z805" s="50">
        <f>IFERROR(VLOOKUP(B805,#REF!,8,0),0)</f>
        <v>0</v>
      </c>
      <c r="AA805" s="50">
        <f>IFERROR(VLOOKUP($A805,total!$B$4:$AW$437,45,0),0)</f>
        <v>0</v>
      </c>
      <c r="AB805" s="50">
        <f>IFERROR(VLOOKUP($A805,total!$B$4:$AW$437,48,0),0)</f>
        <v>0</v>
      </c>
      <c r="AC805" s="50">
        <f>IFERROR(VLOOKUP($A805,total!$B$4:$AB$437,19,0),0)</f>
        <v>0</v>
      </c>
      <c r="AD805" s="50">
        <f>IFERROR(VLOOKUP($A805,total!$B$4:$AB$437,10,0),0)</f>
        <v>0</v>
      </c>
      <c r="AE805" s="50">
        <f>IFERROR(VLOOKUP($A805,total!$B$4:$AB$437,13,0),0)-SUMIFS(topmanager!$D:$D,topmanager!$C:$C,rs_nova!$A809,topmanager!$A:$A,856)</f>
        <v>0</v>
      </c>
      <c r="AF805" s="50">
        <f>IFERROR(VLOOKUP($A805,total!$B$4:$AB$437,16,0),0)</f>
        <v>0</v>
      </c>
      <c r="AG805" s="50">
        <f>IFERROR(VLOOKUP($A805,total!$B$4:$AB$437,7,0),0)</f>
        <v>0</v>
      </c>
      <c r="AH805" s="50">
        <f>IFERROR(VLOOKUP($A805,total!$B$4:$AD$437,29,0),0)</f>
        <v>0</v>
      </c>
      <c r="AI805" s="50">
        <f>IFERROR(VLOOKUP(A805,total!$B$4:$AN$437,39,0),0)</f>
        <v>0</v>
      </c>
      <c r="AJ805" s="51">
        <f t="shared" si="187"/>
        <v>0</v>
      </c>
      <c r="AK805" s="50">
        <f t="shared" si="188"/>
        <v>0</v>
      </c>
      <c r="AL805" s="50">
        <f t="shared" si="189"/>
        <v>0</v>
      </c>
      <c r="AM805" s="50">
        <f t="shared" si="190"/>
        <v>0</v>
      </c>
      <c r="AN805" s="50" t="e">
        <f t="shared" si="199"/>
        <v>#REF!</v>
      </c>
      <c r="AO805" s="50" t="e">
        <f t="shared" si="199"/>
        <v>#REF!</v>
      </c>
      <c r="AP805" s="50" t="e">
        <f t="shared" si="199"/>
        <v>#REF!</v>
      </c>
      <c r="AQ805" s="50">
        <f>IFERROR(VLOOKUP(TEXT($A805,"000000"),[6]Página1!$A$8:$S$801,13,FALSE),0)</f>
        <v>0</v>
      </c>
      <c r="AR805" s="50">
        <f>IFERROR(VLOOKUP(TEXT($A805,"000000"),[6]Página1!$A$8:$S$801,16,FALSE),0)</f>
        <v>0</v>
      </c>
      <c r="AS805" s="50">
        <f>IFERROR(VLOOKUP(TEXT($A805,"000000"),[6]Página1!$A$8:$S$801,19,FALSE),0)</f>
        <v>0</v>
      </c>
      <c r="AT805" s="50">
        <f>IFERROR(VLOOKUP(TEXT($A805,"000000"),[7]Página1!$A$8:$R$814,12,FALSE),0)</f>
        <v>0</v>
      </c>
      <c r="AU805" s="50">
        <f>IFERROR(VLOOKUP(TEXT($A805,"000000"),[7]Página1!$A$8:$R$814,15,FALSE),0)</f>
        <v>0</v>
      </c>
      <c r="AV805" s="50">
        <f>IFERROR(VLOOKUP(TEXT($A805,"000000"),[7]Página1!$A$8:$R$814,18,FALSE),0)</f>
        <v>0</v>
      </c>
      <c r="AW805" s="50"/>
      <c r="AX805" s="51" t="e">
        <f t="shared" si="191"/>
        <v>#REF!</v>
      </c>
      <c r="AY805" s="51" t="e">
        <f t="shared" si="192"/>
        <v>#REF!</v>
      </c>
      <c r="AZ805" s="51" t="e">
        <f t="shared" si="193"/>
        <v>#REF!</v>
      </c>
      <c r="BA805" s="51" t="e">
        <f t="shared" si="194"/>
        <v>#REF!</v>
      </c>
      <c r="BB805" s="51">
        <f t="shared" si="195"/>
        <v>0</v>
      </c>
      <c r="BC805" s="51" t="e">
        <f t="shared" si="196"/>
        <v>#REF!</v>
      </c>
      <c r="BD805" s="51">
        <f t="shared" si="197"/>
        <v>0</v>
      </c>
      <c r="BE805" s="51">
        <f>IFERROR(VLOOKUP(A805,salario!A$2:P$91,11,FALSE),0)</f>
        <v>0</v>
      </c>
      <c r="BF805" s="51">
        <f>SUMIFS(topmanager!$D:$D,topmanager!$C:$C,rs_nova!$A805,topmanager!$A:$A,rs_nova!BF$2)</f>
        <v>0</v>
      </c>
      <c r="BG805" s="51">
        <f>SUMIFS(topmanager!$D:$D,topmanager!$C:$C,rs_nova!$A805,topmanager!$A:$A,rs_nova!BG$2)</f>
        <v>0</v>
      </c>
      <c r="BH805" s="51">
        <f>SUMIFS(topmanager!$D:$D,topmanager!$C:$C,rs_nova!$A805,topmanager!$A:$A,rs_nova!BH$2)</f>
        <v>0</v>
      </c>
      <c r="BI805" s="51">
        <f>SUMIFS(topmanager!$D:$D,topmanager!$C:$C,rs_nova!$A805,topmanager!$A:$A,rs_nova!BI$2)</f>
        <v>0</v>
      </c>
      <c r="BJ805" s="51">
        <f>SUMIFS(topmanager!$D:$D,topmanager!$C:$C,rs_nova!$A805,topmanager!$A:$A,rs_nova!BJ$2)+SUMIFS(topmanager!$D:$D,topmanager!$C:$C,rs_nova!$A805,topmanager!$A:$A,rs_nova!BJ$2+1)</f>
        <v>0</v>
      </c>
      <c r="BK805" s="51">
        <f>IFERROR(VLOOKUP(A805,[8]ferias!$C$4:$G$100,5,FALSE),0)</f>
        <v>0</v>
      </c>
      <c r="BL805" s="51">
        <f>SUMIFS(topmanager!$D:$D,topmanager!$C:$C,rs_nova!$A805,topmanager!$A:$A,rs_nova!BL$2)</f>
        <v>0</v>
      </c>
      <c r="BM805" s="51">
        <f>SUMIFS(topmanager!$D:$D,topmanager!$C:$C,rs_nova!$A805,topmanager!$A:$A,rs_nova!BM$2)+SUMIFS(topmanager!$D:$D,topmanager!$C:$C,rs_nova!$A809,topmanager!$A:$A,151)</f>
        <v>0</v>
      </c>
      <c r="BN805" s="51">
        <f t="shared" si="198"/>
        <v>0</v>
      </c>
    </row>
    <row r="806" spans="1:66">
      <c r="A806" s="47" t="e">
        <f>total!#REF!</f>
        <v>#REF!</v>
      </c>
      <c r="B806" s="47">
        <f t="shared" si="185"/>
        <v>0</v>
      </c>
      <c r="C806" s="48" t="e">
        <f>total!#REF!</f>
        <v>#REF!</v>
      </c>
      <c r="D806" s="49" t="str">
        <f>IFERROR(VLOOKUP(A806,salario!A$3:J$32,10,FALSE),"")</f>
        <v/>
      </c>
      <c r="E806" s="49" t="str">
        <f>IFERROR(IF(VLOOKUP(A806,salario!A$3:O$32,15,FALSE)="","",VLOOKUP(A806,salario!A$3:O$32,15,FALSE)),"")</f>
        <v/>
      </c>
      <c r="F806" s="47" t="str">
        <f>IFERROR(VLOOKUP(A806,[5]base_pessoal!$B$2:$P$1504,13,FALSE),"")</f>
        <v/>
      </c>
      <c r="G806" s="50">
        <f>IFERROR(VLOOKUP(A806,salario!A$2:P$91,11,FALSE),0)*B806/30</f>
        <v>0</v>
      </c>
      <c r="H806" s="50">
        <f>SUMIFS(topmanager!$D:$D,topmanager!$C:$C,rs_nova!$A806,topmanager!$A:$A,rs_nova!H$2)+SUMIFS(topmanager!$D:$D,topmanager!$C:$C,rs_nova!$A806,topmanager!$A:$A,63)</f>
        <v>0</v>
      </c>
      <c r="I806" s="50">
        <f>-SUMIFS(topmanager!$D:$D,topmanager!$C:$C,rs_nova!$A806,topmanager!$A:$A,rs_nova!I$2)</f>
        <v>0</v>
      </c>
      <c r="J806" s="50">
        <f>SUMIFS(topmanager!$D:$D,topmanager!$C:$C,rs_nova!$A806,topmanager!$A:$A,rs_nova!J$2)</f>
        <v>0</v>
      </c>
      <c r="K806" s="50">
        <f>SUMIFS(topmanager!$D:$D,topmanager!$C:$C,rs_nova!$A806,topmanager!$A:$A,rs_nova!K$2)+SUMIFS(topmanager!$D:$D,topmanager!$C:$C,rs_nova!$A806,topmanager!$A:$A,911)</f>
        <v>0</v>
      </c>
      <c r="L806" s="50">
        <f>SUMIFS(topmanager!$D:$D,topmanager!$C:$C,rs_nova!$A806,topmanager!$A:$A,rs_nova!L$2)</f>
        <v>0</v>
      </c>
      <c r="M806" s="50">
        <f>SUMIFS(topmanager!$D:$D,topmanager!$C:$C,rs_nova!$A806,topmanager!$A:$A,rs_nova!M$2)+SUMIFS(topmanager!$D:$D,topmanager!$C:$C,rs_nova!$A806,topmanager!$A:$A,908)+SUMIFS(topmanager!$D:$D,topmanager!$C:$C,rs_nova!$A806,topmanager!$A:$A,550)</f>
        <v>0</v>
      </c>
      <c r="N806" s="50">
        <f>SUMIFS(topmanager!$D:$D,topmanager!$C:$C,rs_nova!$A806,topmanager!$A:$A,rs_nova!N$2)</f>
        <v>0</v>
      </c>
      <c r="O806" s="51">
        <f t="shared" si="186"/>
        <v>0</v>
      </c>
      <c r="P806" s="50">
        <f>IFERROR(VLOOKUP($A806,total!$B$4:$AW$437,27,0),0)</f>
        <v>0</v>
      </c>
      <c r="Q806" s="50">
        <f>IFERROR(VLOOKUP($A806,total!$B$4:$AW$437,21,0),0)</f>
        <v>0</v>
      </c>
      <c r="R806" s="50">
        <f>IFERROR(VLOOKUP($A806,total!$B$4:$AW$437,25,0),0)+IFERROR(VLOOKUP($A806,total!$B$4:$AW$437,36,0),0)</f>
        <v>0</v>
      </c>
      <c r="S806" s="50">
        <f>IFERROR(VLOOKUP(A806,gympass!$A$2:$F$148,6,0),0)</f>
        <v>0</v>
      </c>
      <c r="T806" s="50">
        <f>IFERROR(VLOOKUP($A806,total!$B$4:$AW$437,42,0),0)</f>
        <v>0</v>
      </c>
      <c r="U806" s="50">
        <f>IFERROR(VLOOKUP($A806,total!$B$4:$AW$437,32,0),0)</f>
        <v>0</v>
      </c>
      <c r="V806" s="50">
        <f>IFERROR(VLOOKUP($A806,total!$B$4:$AW$437,28,0),0)</f>
        <v>0</v>
      </c>
      <c r="W806" s="50">
        <f>IFERROR(VLOOKUP($A806,total!$B$4:$AX$437,49,0),0)</f>
        <v>0</v>
      </c>
      <c r="X806" s="50"/>
      <c r="Y806" s="50">
        <f>IFERROR(VLOOKUP(A806,#REF!,4,0),0)</f>
        <v>0</v>
      </c>
      <c r="Z806" s="50">
        <f>IFERROR(VLOOKUP(B806,#REF!,8,0),0)</f>
        <v>0</v>
      </c>
      <c r="AA806" s="50">
        <f>IFERROR(VLOOKUP($A806,total!$B$4:$AW$437,45,0),0)</f>
        <v>0</v>
      </c>
      <c r="AB806" s="50">
        <f>IFERROR(VLOOKUP($A806,total!$B$4:$AW$437,48,0),0)</f>
        <v>0</v>
      </c>
      <c r="AC806" s="50">
        <f>IFERROR(VLOOKUP($A806,total!$B$4:$AB$437,19,0),0)</f>
        <v>0</v>
      </c>
      <c r="AD806" s="50">
        <f>IFERROR(VLOOKUP($A806,total!$B$4:$AB$437,10,0),0)</f>
        <v>0</v>
      </c>
      <c r="AE806" s="50">
        <f>IFERROR(VLOOKUP($A806,total!$B$4:$AB$437,13,0),0)-SUMIFS(topmanager!$D:$D,topmanager!$C:$C,rs_nova!$A810,topmanager!$A:$A,856)</f>
        <v>0</v>
      </c>
      <c r="AF806" s="50">
        <f>IFERROR(VLOOKUP($A806,total!$B$4:$AB$437,16,0),0)</f>
        <v>0</v>
      </c>
      <c r="AG806" s="50">
        <f>IFERROR(VLOOKUP($A806,total!$B$4:$AB$437,7,0),0)</f>
        <v>0</v>
      </c>
      <c r="AH806" s="50">
        <f>IFERROR(VLOOKUP($A806,total!$B$4:$AD$437,29,0),0)</f>
        <v>0</v>
      </c>
      <c r="AI806" s="50">
        <f>IFERROR(VLOOKUP(A806,total!$B$4:$AN$437,39,0),0)</f>
        <v>0</v>
      </c>
      <c r="AJ806" s="51">
        <f t="shared" si="187"/>
        <v>0</v>
      </c>
      <c r="AK806" s="50">
        <f t="shared" si="188"/>
        <v>0</v>
      </c>
      <c r="AL806" s="50">
        <f t="shared" si="189"/>
        <v>0</v>
      </c>
      <c r="AM806" s="50">
        <f t="shared" si="190"/>
        <v>0</v>
      </c>
      <c r="AN806" s="50" t="e">
        <f t="shared" si="199"/>
        <v>#REF!</v>
      </c>
      <c r="AO806" s="50" t="e">
        <f t="shared" si="199"/>
        <v>#REF!</v>
      </c>
      <c r="AP806" s="50" t="e">
        <f t="shared" si="199"/>
        <v>#REF!</v>
      </c>
      <c r="AQ806" s="50">
        <f>IFERROR(VLOOKUP(TEXT($A806,"000000"),[6]Página1!$A$8:$S$801,13,FALSE),0)</f>
        <v>0</v>
      </c>
      <c r="AR806" s="50">
        <f>IFERROR(VLOOKUP(TEXT($A806,"000000"),[6]Página1!$A$8:$S$801,16,FALSE),0)</f>
        <v>0</v>
      </c>
      <c r="AS806" s="50">
        <f>IFERROR(VLOOKUP(TEXT($A806,"000000"),[6]Página1!$A$8:$S$801,19,FALSE),0)</f>
        <v>0</v>
      </c>
      <c r="AT806" s="50">
        <f>IFERROR(VLOOKUP(TEXT($A806,"000000"),[7]Página1!$A$8:$R$814,12,FALSE),0)</f>
        <v>0</v>
      </c>
      <c r="AU806" s="50">
        <f>IFERROR(VLOOKUP(TEXT($A806,"000000"),[7]Página1!$A$8:$R$814,15,FALSE),0)</f>
        <v>0</v>
      </c>
      <c r="AV806" s="50">
        <f>IFERROR(VLOOKUP(TEXT($A806,"000000"),[7]Página1!$A$8:$R$814,18,FALSE),0)</f>
        <v>0</v>
      </c>
      <c r="AW806" s="50"/>
      <c r="AX806" s="51" t="e">
        <f t="shared" si="191"/>
        <v>#REF!</v>
      </c>
      <c r="AY806" s="51" t="e">
        <f t="shared" si="192"/>
        <v>#REF!</v>
      </c>
      <c r="AZ806" s="51" t="e">
        <f t="shared" si="193"/>
        <v>#REF!</v>
      </c>
      <c r="BA806" s="51" t="e">
        <f t="shared" si="194"/>
        <v>#REF!</v>
      </c>
      <c r="BB806" s="51">
        <f t="shared" si="195"/>
        <v>0</v>
      </c>
      <c r="BC806" s="51" t="e">
        <f t="shared" si="196"/>
        <v>#REF!</v>
      </c>
      <c r="BD806" s="51">
        <f t="shared" si="197"/>
        <v>0</v>
      </c>
      <c r="BE806" s="51">
        <f>IFERROR(VLOOKUP(A806,salario!A$2:P$91,11,FALSE),0)</f>
        <v>0</v>
      </c>
      <c r="BF806" s="51">
        <f>SUMIFS(topmanager!$D:$D,topmanager!$C:$C,rs_nova!$A806,topmanager!$A:$A,rs_nova!BF$2)</f>
        <v>0</v>
      </c>
      <c r="BG806" s="51">
        <f>SUMIFS(topmanager!$D:$D,topmanager!$C:$C,rs_nova!$A806,topmanager!$A:$A,rs_nova!BG$2)</f>
        <v>0</v>
      </c>
      <c r="BH806" s="51">
        <f>SUMIFS(topmanager!$D:$D,topmanager!$C:$C,rs_nova!$A806,topmanager!$A:$A,rs_nova!BH$2)</f>
        <v>0</v>
      </c>
      <c r="BI806" s="51">
        <f>SUMIFS(topmanager!$D:$D,topmanager!$C:$C,rs_nova!$A806,topmanager!$A:$A,rs_nova!BI$2)</f>
        <v>0</v>
      </c>
      <c r="BJ806" s="51">
        <f>SUMIFS(topmanager!$D:$D,topmanager!$C:$C,rs_nova!$A806,topmanager!$A:$A,rs_nova!BJ$2)+SUMIFS(topmanager!$D:$D,topmanager!$C:$C,rs_nova!$A806,topmanager!$A:$A,rs_nova!BJ$2+1)</f>
        <v>0</v>
      </c>
      <c r="BK806" s="51">
        <f>IFERROR(VLOOKUP(A806,[8]ferias!$C$4:$G$100,5,FALSE),0)</f>
        <v>0</v>
      </c>
      <c r="BL806" s="51">
        <f>SUMIFS(topmanager!$D:$D,topmanager!$C:$C,rs_nova!$A806,topmanager!$A:$A,rs_nova!BL$2)</f>
        <v>0</v>
      </c>
      <c r="BM806" s="51">
        <f>SUMIFS(topmanager!$D:$D,topmanager!$C:$C,rs_nova!$A806,topmanager!$A:$A,rs_nova!BM$2)+SUMIFS(topmanager!$D:$D,topmanager!$C:$C,rs_nova!$A810,topmanager!$A:$A,151)</f>
        <v>0</v>
      </c>
      <c r="BN806" s="51">
        <f t="shared" si="198"/>
        <v>0</v>
      </c>
    </row>
    <row r="807" spans="1:66">
      <c r="A807" s="47" t="e">
        <f>total!#REF!</f>
        <v>#REF!</v>
      </c>
      <c r="B807" s="47">
        <f t="shared" si="185"/>
        <v>0</v>
      </c>
      <c r="C807" s="48" t="e">
        <f>total!#REF!</f>
        <v>#REF!</v>
      </c>
      <c r="D807" s="49" t="str">
        <f>IFERROR(VLOOKUP(A807,salario!A$3:J$32,10,FALSE),"")</f>
        <v/>
      </c>
      <c r="E807" s="49" t="str">
        <f>IFERROR(IF(VLOOKUP(A807,salario!A$3:O$32,15,FALSE)="","",VLOOKUP(A807,salario!A$3:O$32,15,FALSE)),"")</f>
        <v/>
      </c>
      <c r="F807" s="47" t="str">
        <f>IFERROR(VLOOKUP(A807,[5]base_pessoal!$B$2:$P$1504,13,FALSE),"")</f>
        <v/>
      </c>
      <c r="G807" s="50">
        <f>IFERROR(VLOOKUP(A807,salario!A$2:P$91,11,FALSE),0)*B807/30</f>
        <v>0</v>
      </c>
      <c r="H807" s="50">
        <f>SUMIFS(topmanager!$D:$D,topmanager!$C:$C,rs_nova!$A807,topmanager!$A:$A,rs_nova!H$2)+SUMIFS(topmanager!$D:$D,topmanager!$C:$C,rs_nova!$A807,topmanager!$A:$A,63)</f>
        <v>0</v>
      </c>
      <c r="I807" s="50">
        <f>-SUMIFS(topmanager!$D:$D,topmanager!$C:$C,rs_nova!$A807,topmanager!$A:$A,rs_nova!I$2)</f>
        <v>0</v>
      </c>
      <c r="J807" s="50">
        <f>SUMIFS(topmanager!$D:$D,topmanager!$C:$C,rs_nova!$A807,topmanager!$A:$A,rs_nova!J$2)</f>
        <v>0</v>
      </c>
      <c r="K807" s="50">
        <f>SUMIFS(topmanager!$D:$D,topmanager!$C:$C,rs_nova!$A807,topmanager!$A:$A,rs_nova!K$2)+SUMIFS(topmanager!$D:$D,topmanager!$C:$C,rs_nova!$A807,topmanager!$A:$A,911)</f>
        <v>0</v>
      </c>
      <c r="L807" s="50">
        <f>SUMIFS(topmanager!$D:$D,topmanager!$C:$C,rs_nova!$A807,topmanager!$A:$A,rs_nova!L$2)</f>
        <v>0</v>
      </c>
      <c r="M807" s="50">
        <f>SUMIFS(topmanager!$D:$D,topmanager!$C:$C,rs_nova!$A807,topmanager!$A:$A,rs_nova!M$2)+SUMIFS(topmanager!$D:$D,topmanager!$C:$C,rs_nova!$A807,topmanager!$A:$A,908)+SUMIFS(topmanager!$D:$D,topmanager!$C:$C,rs_nova!$A807,topmanager!$A:$A,550)</f>
        <v>0</v>
      </c>
      <c r="N807" s="50">
        <f>SUMIFS(topmanager!$D:$D,topmanager!$C:$C,rs_nova!$A807,topmanager!$A:$A,rs_nova!N$2)</f>
        <v>0</v>
      </c>
      <c r="O807" s="51">
        <f t="shared" si="186"/>
        <v>0</v>
      </c>
      <c r="P807" s="50">
        <f>IFERROR(VLOOKUP($A807,total!$B$4:$AW$437,27,0),0)</f>
        <v>0</v>
      </c>
      <c r="Q807" s="50">
        <f>IFERROR(VLOOKUP($A807,total!$B$4:$AW$437,21,0),0)</f>
        <v>0</v>
      </c>
      <c r="R807" s="50">
        <f>IFERROR(VLOOKUP($A807,total!$B$4:$AW$437,25,0),0)+IFERROR(VLOOKUP($A807,total!$B$4:$AW$437,36,0),0)</f>
        <v>0</v>
      </c>
      <c r="S807" s="50">
        <f>IFERROR(VLOOKUP(A807,gympass!$A$2:$F$148,6,0),0)</f>
        <v>0</v>
      </c>
      <c r="T807" s="50">
        <f>IFERROR(VLOOKUP($A807,total!$B$4:$AW$437,42,0),0)</f>
        <v>0</v>
      </c>
      <c r="U807" s="50">
        <f>IFERROR(VLOOKUP($A807,total!$B$4:$AW$437,32,0),0)</f>
        <v>0</v>
      </c>
      <c r="V807" s="50">
        <f>IFERROR(VLOOKUP($A807,total!$B$4:$AW$437,28,0),0)</f>
        <v>0</v>
      </c>
      <c r="W807" s="50">
        <f>IFERROR(VLOOKUP($A807,total!$B$4:$AX$437,49,0),0)</f>
        <v>0</v>
      </c>
      <c r="X807" s="50"/>
      <c r="Y807" s="50">
        <f>IFERROR(VLOOKUP(A807,#REF!,4,0),0)</f>
        <v>0</v>
      </c>
      <c r="Z807" s="50">
        <f>IFERROR(VLOOKUP(B807,#REF!,8,0),0)</f>
        <v>0</v>
      </c>
      <c r="AA807" s="50">
        <f>IFERROR(VLOOKUP($A807,total!$B$4:$AW$437,45,0),0)</f>
        <v>0</v>
      </c>
      <c r="AB807" s="50">
        <f>IFERROR(VLOOKUP($A807,total!$B$4:$AW$437,48,0),0)</f>
        <v>0</v>
      </c>
      <c r="AC807" s="50">
        <f>IFERROR(VLOOKUP($A807,total!$B$4:$AB$437,19,0),0)</f>
        <v>0</v>
      </c>
      <c r="AD807" s="50">
        <f>IFERROR(VLOOKUP($A807,total!$B$4:$AB$437,10,0),0)</f>
        <v>0</v>
      </c>
      <c r="AE807" s="50">
        <f>IFERROR(VLOOKUP($A807,total!$B$4:$AB$437,13,0),0)-SUMIFS(topmanager!$D:$D,topmanager!$C:$C,rs_nova!$A811,topmanager!$A:$A,856)</f>
        <v>0</v>
      </c>
      <c r="AF807" s="50">
        <f>IFERROR(VLOOKUP($A807,total!$B$4:$AB$437,16,0),0)</f>
        <v>0</v>
      </c>
      <c r="AG807" s="50">
        <f>IFERROR(VLOOKUP($A807,total!$B$4:$AB$437,7,0),0)</f>
        <v>0</v>
      </c>
      <c r="AH807" s="50">
        <f>IFERROR(VLOOKUP($A807,total!$B$4:$AD$437,29,0),0)</f>
        <v>0</v>
      </c>
      <c r="AI807" s="50">
        <f>IFERROR(VLOOKUP(A807,total!$B$4:$AN$437,39,0),0)</f>
        <v>0</v>
      </c>
      <c r="AJ807" s="51">
        <f t="shared" si="187"/>
        <v>0</v>
      </c>
      <c r="AK807" s="50">
        <f t="shared" si="188"/>
        <v>0</v>
      </c>
      <c r="AL807" s="50">
        <f t="shared" si="189"/>
        <v>0</v>
      </c>
      <c r="AM807" s="50">
        <f t="shared" si="190"/>
        <v>0</v>
      </c>
      <c r="AN807" s="50" t="e">
        <f t="shared" si="199"/>
        <v>#REF!</v>
      </c>
      <c r="AO807" s="50" t="e">
        <f t="shared" si="199"/>
        <v>#REF!</v>
      </c>
      <c r="AP807" s="50" t="e">
        <f t="shared" si="199"/>
        <v>#REF!</v>
      </c>
      <c r="AQ807" s="50">
        <f>IFERROR(VLOOKUP(TEXT($A807,"000000"),[6]Página1!$A$8:$S$801,13,FALSE),0)</f>
        <v>0</v>
      </c>
      <c r="AR807" s="50">
        <f>IFERROR(VLOOKUP(TEXT($A807,"000000"),[6]Página1!$A$8:$S$801,16,FALSE),0)</f>
        <v>0</v>
      </c>
      <c r="AS807" s="50">
        <f>IFERROR(VLOOKUP(TEXT($A807,"000000"),[6]Página1!$A$8:$S$801,19,FALSE),0)</f>
        <v>0</v>
      </c>
      <c r="AT807" s="50">
        <f>IFERROR(VLOOKUP(TEXT($A807,"000000"),[7]Página1!$A$8:$R$814,12,FALSE),0)</f>
        <v>0</v>
      </c>
      <c r="AU807" s="50">
        <f>IFERROR(VLOOKUP(TEXT($A807,"000000"),[7]Página1!$A$8:$R$814,15,FALSE),0)</f>
        <v>0</v>
      </c>
      <c r="AV807" s="50">
        <f>IFERROR(VLOOKUP(TEXT($A807,"000000"),[7]Página1!$A$8:$R$814,18,FALSE),0)</f>
        <v>0</v>
      </c>
      <c r="AW807" s="50"/>
      <c r="AX807" s="51" t="e">
        <f t="shared" si="191"/>
        <v>#REF!</v>
      </c>
      <c r="AY807" s="51" t="e">
        <f t="shared" si="192"/>
        <v>#REF!</v>
      </c>
      <c r="AZ807" s="51" t="e">
        <f t="shared" si="193"/>
        <v>#REF!</v>
      </c>
      <c r="BA807" s="51" t="e">
        <f t="shared" si="194"/>
        <v>#REF!</v>
      </c>
      <c r="BB807" s="51">
        <f t="shared" si="195"/>
        <v>0</v>
      </c>
      <c r="BC807" s="51" t="e">
        <f t="shared" si="196"/>
        <v>#REF!</v>
      </c>
      <c r="BD807" s="51">
        <f t="shared" si="197"/>
        <v>0</v>
      </c>
      <c r="BE807" s="51">
        <f>IFERROR(VLOOKUP(A807,salario!A$2:P$91,11,FALSE),0)</f>
        <v>0</v>
      </c>
      <c r="BF807" s="51">
        <f>SUMIFS(topmanager!$D:$D,topmanager!$C:$C,rs_nova!$A807,topmanager!$A:$A,rs_nova!BF$2)</f>
        <v>0</v>
      </c>
      <c r="BG807" s="51">
        <f>SUMIFS(topmanager!$D:$D,topmanager!$C:$C,rs_nova!$A807,topmanager!$A:$A,rs_nova!BG$2)</f>
        <v>0</v>
      </c>
      <c r="BH807" s="51">
        <f>SUMIFS(topmanager!$D:$D,topmanager!$C:$C,rs_nova!$A807,topmanager!$A:$A,rs_nova!BH$2)</f>
        <v>0</v>
      </c>
      <c r="BI807" s="51">
        <f>SUMIFS(topmanager!$D:$D,topmanager!$C:$C,rs_nova!$A807,topmanager!$A:$A,rs_nova!BI$2)</f>
        <v>0</v>
      </c>
      <c r="BJ807" s="51">
        <f>SUMIFS(topmanager!$D:$D,topmanager!$C:$C,rs_nova!$A807,topmanager!$A:$A,rs_nova!BJ$2)+SUMIFS(topmanager!$D:$D,topmanager!$C:$C,rs_nova!$A807,topmanager!$A:$A,rs_nova!BJ$2+1)</f>
        <v>0</v>
      </c>
      <c r="BK807" s="51">
        <f>IFERROR(VLOOKUP(A807,[8]ferias!$C$4:$G$100,5,FALSE),0)</f>
        <v>0</v>
      </c>
      <c r="BL807" s="51">
        <f>SUMIFS(topmanager!$D:$D,topmanager!$C:$C,rs_nova!$A807,topmanager!$A:$A,rs_nova!BL$2)</f>
        <v>0</v>
      </c>
      <c r="BM807" s="51">
        <f>SUMIFS(topmanager!$D:$D,topmanager!$C:$C,rs_nova!$A807,topmanager!$A:$A,rs_nova!BM$2)+SUMIFS(topmanager!$D:$D,topmanager!$C:$C,rs_nova!$A811,topmanager!$A:$A,151)</f>
        <v>0</v>
      </c>
      <c r="BN807" s="51">
        <f t="shared" si="198"/>
        <v>0</v>
      </c>
    </row>
    <row r="808" spans="1:66">
      <c r="A808" s="47" t="e">
        <f>total!#REF!</f>
        <v>#REF!</v>
      </c>
      <c r="B808" s="47">
        <f t="shared" si="185"/>
        <v>0</v>
      </c>
      <c r="C808" s="48" t="e">
        <f>total!#REF!</f>
        <v>#REF!</v>
      </c>
      <c r="D808" s="49" t="str">
        <f>IFERROR(VLOOKUP(A808,salario!A$3:J$32,10,FALSE),"")</f>
        <v/>
      </c>
      <c r="E808" s="49" t="str">
        <f>IFERROR(IF(VLOOKUP(A808,salario!A$3:O$32,15,FALSE)="","",VLOOKUP(A808,salario!A$3:O$32,15,FALSE)),"")</f>
        <v/>
      </c>
      <c r="F808" s="47" t="str">
        <f>IFERROR(VLOOKUP(A808,[5]base_pessoal!$B$2:$P$1504,13,FALSE),"")</f>
        <v/>
      </c>
      <c r="G808" s="50">
        <f>IFERROR(VLOOKUP(A808,salario!A$2:P$91,11,FALSE),0)*B808/30</f>
        <v>0</v>
      </c>
      <c r="H808" s="50">
        <f>SUMIFS(topmanager!$D:$D,topmanager!$C:$C,rs_nova!$A808,topmanager!$A:$A,rs_nova!H$2)+SUMIFS(topmanager!$D:$D,topmanager!$C:$C,rs_nova!$A808,topmanager!$A:$A,63)</f>
        <v>0</v>
      </c>
      <c r="I808" s="50">
        <f>-SUMIFS(topmanager!$D:$D,topmanager!$C:$C,rs_nova!$A808,topmanager!$A:$A,rs_nova!I$2)</f>
        <v>0</v>
      </c>
      <c r="J808" s="50">
        <f>SUMIFS(topmanager!$D:$D,topmanager!$C:$C,rs_nova!$A808,topmanager!$A:$A,rs_nova!J$2)</f>
        <v>0</v>
      </c>
      <c r="K808" s="50">
        <f>SUMIFS(topmanager!$D:$D,topmanager!$C:$C,rs_nova!$A808,topmanager!$A:$A,rs_nova!K$2)+SUMIFS(topmanager!$D:$D,topmanager!$C:$C,rs_nova!$A808,topmanager!$A:$A,911)</f>
        <v>0</v>
      </c>
      <c r="L808" s="50">
        <f>SUMIFS(topmanager!$D:$D,topmanager!$C:$C,rs_nova!$A808,topmanager!$A:$A,rs_nova!L$2)</f>
        <v>0</v>
      </c>
      <c r="M808" s="50">
        <f>SUMIFS(topmanager!$D:$D,topmanager!$C:$C,rs_nova!$A808,topmanager!$A:$A,rs_nova!M$2)+SUMIFS(topmanager!$D:$D,topmanager!$C:$C,rs_nova!$A808,topmanager!$A:$A,908)+SUMIFS(topmanager!$D:$D,topmanager!$C:$C,rs_nova!$A808,topmanager!$A:$A,550)</f>
        <v>0</v>
      </c>
      <c r="N808" s="50">
        <f>SUMIFS(topmanager!$D:$D,topmanager!$C:$C,rs_nova!$A808,topmanager!$A:$A,rs_nova!N$2)</f>
        <v>0</v>
      </c>
      <c r="O808" s="51">
        <f t="shared" si="186"/>
        <v>0</v>
      </c>
      <c r="P808" s="50">
        <f>IFERROR(VLOOKUP($A808,total!$B$4:$AW$437,27,0),0)</f>
        <v>0</v>
      </c>
      <c r="Q808" s="50">
        <f>IFERROR(VLOOKUP($A808,total!$B$4:$AW$437,21,0),0)</f>
        <v>0</v>
      </c>
      <c r="R808" s="50">
        <f>IFERROR(VLOOKUP($A808,total!$B$4:$AW$437,25,0),0)+IFERROR(VLOOKUP($A808,total!$B$4:$AW$437,36,0),0)</f>
        <v>0</v>
      </c>
      <c r="S808" s="50">
        <f>IFERROR(VLOOKUP(A808,gympass!$A$2:$F$148,6,0),0)</f>
        <v>0</v>
      </c>
      <c r="T808" s="50">
        <f>IFERROR(VLOOKUP($A808,total!$B$4:$AW$437,42,0),0)</f>
        <v>0</v>
      </c>
      <c r="U808" s="50">
        <f>IFERROR(VLOOKUP($A808,total!$B$4:$AW$437,32,0),0)</f>
        <v>0</v>
      </c>
      <c r="V808" s="50">
        <f>IFERROR(VLOOKUP($A808,total!$B$4:$AW$437,28,0),0)</f>
        <v>0</v>
      </c>
      <c r="W808" s="50">
        <f>IFERROR(VLOOKUP($A808,total!$B$4:$AX$437,49,0),0)</f>
        <v>0</v>
      </c>
      <c r="X808" s="50"/>
      <c r="Y808" s="50">
        <f>IFERROR(VLOOKUP(A808,#REF!,4,0),0)</f>
        <v>0</v>
      </c>
      <c r="Z808" s="50">
        <f>IFERROR(VLOOKUP(B808,#REF!,8,0),0)</f>
        <v>0</v>
      </c>
      <c r="AA808" s="50">
        <f>IFERROR(VLOOKUP($A808,total!$B$4:$AW$437,45,0),0)</f>
        <v>0</v>
      </c>
      <c r="AB808" s="50">
        <f>IFERROR(VLOOKUP($A808,total!$B$4:$AW$437,48,0),0)</f>
        <v>0</v>
      </c>
      <c r="AC808" s="50">
        <f>IFERROR(VLOOKUP($A808,total!$B$4:$AB$437,19,0),0)</f>
        <v>0</v>
      </c>
      <c r="AD808" s="50">
        <f>IFERROR(VLOOKUP($A808,total!$B$4:$AB$437,10,0),0)</f>
        <v>0</v>
      </c>
      <c r="AE808" s="50">
        <f>IFERROR(VLOOKUP($A808,total!$B$4:$AB$437,13,0),0)-SUMIFS(topmanager!$D:$D,topmanager!$C:$C,rs_nova!$A812,topmanager!$A:$A,856)</f>
        <v>0</v>
      </c>
      <c r="AF808" s="50">
        <f>IFERROR(VLOOKUP($A808,total!$B$4:$AB$437,16,0),0)</f>
        <v>0</v>
      </c>
      <c r="AG808" s="50">
        <f>IFERROR(VLOOKUP($A808,total!$B$4:$AB$437,7,0),0)</f>
        <v>0</v>
      </c>
      <c r="AH808" s="50">
        <f>IFERROR(VLOOKUP($A808,total!$B$4:$AD$437,29,0),0)</f>
        <v>0</v>
      </c>
      <c r="AI808" s="50">
        <f>IFERROR(VLOOKUP(A808,total!$B$4:$AN$437,39,0),0)</f>
        <v>0</v>
      </c>
      <c r="AJ808" s="51">
        <f t="shared" si="187"/>
        <v>0</v>
      </c>
      <c r="AK808" s="50">
        <f t="shared" si="188"/>
        <v>0</v>
      </c>
      <c r="AL808" s="50">
        <f t="shared" si="189"/>
        <v>0</v>
      </c>
      <c r="AM808" s="50">
        <f t="shared" si="190"/>
        <v>0</v>
      </c>
      <c r="AN808" s="50" t="e">
        <f t="shared" si="199"/>
        <v>#REF!</v>
      </c>
      <c r="AO808" s="50" t="e">
        <f t="shared" si="199"/>
        <v>#REF!</v>
      </c>
      <c r="AP808" s="50" t="e">
        <f t="shared" si="199"/>
        <v>#REF!</v>
      </c>
      <c r="AQ808" s="50">
        <f>IFERROR(VLOOKUP(TEXT($A808,"000000"),[6]Página1!$A$8:$S$801,13,FALSE),0)</f>
        <v>0</v>
      </c>
      <c r="AR808" s="50">
        <f>IFERROR(VLOOKUP(TEXT($A808,"000000"),[6]Página1!$A$8:$S$801,16,FALSE),0)</f>
        <v>0</v>
      </c>
      <c r="AS808" s="50">
        <f>IFERROR(VLOOKUP(TEXT($A808,"000000"),[6]Página1!$A$8:$S$801,19,FALSE),0)</f>
        <v>0</v>
      </c>
      <c r="AT808" s="50">
        <f>IFERROR(VLOOKUP(TEXT($A808,"000000"),[7]Página1!$A$8:$R$814,12,FALSE),0)</f>
        <v>0</v>
      </c>
      <c r="AU808" s="50">
        <f>IFERROR(VLOOKUP(TEXT($A808,"000000"),[7]Página1!$A$8:$R$814,15,FALSE),0)</f>
        <v>0</v>
      </c>
      <c r="AV808" s="50">
        <f>IFERROR(VLOOKUP(TEXT($A808,"000000"),[7]Página1!$A$8:$R$814,18,FALSE),0)</f>
        <v>0</v>
      </c>
      <c r="AW808" s="50"/>
      <c r="AX808" s="51" t="e">
        <f t="shared" si="191"/>
        <v>#REF!</v>
      </c>
      <c r="AY808" s="51" t="e">
        <f t="shared" si="192"/>
        <v>#REF!</v>
      </c>
      <c r="AZ808" s="51" t="e">
        <f t="shared" si="193"/>
        <v>#REF!</v>
      </c>
      <c r="BA808" s="51" t="e">
        <f t="shared" si="194"/>
        <v>#REF!</v>
      </c>
      <c r="BB808" s="51">
        <f t="shared" si="195"/>
        <v>0</v>
      </c>
      <c r="BC808" s="51" t="e">
        <f t="shared" si="196"/>
        <v>#REF!</v>
      </c>
      <c r="BD808" s="51">
        <f t="shared" si="197"/>
        <v>0</v>
      </c>
      <c r="BE808" s="51">
        <f>IFERROR(VLOOKUP(A808,salario!A$2:P$91,11,FALSE),0)</f>
        <v>0</v>
      </c>
      <c r="BF808" s="51">
        <f>SUMIFS(topmanager!$D:$D,topmanager!$C:$C,rs_nova!$A808,topmanager!$A:$A,rs_nova!BF$2)</f>
        <v>0</v>
      </c>
      <c r="BG808" s="51">
        <f>SUMIFS(topmanager!$D:$D,topmanager!$C:$C,rs_nova!$A808,topmanager!$A:$A,rs_nova!BG$2)</f>
        <v>0</v>
      </c>
      <c r="BH808" s="51">
        <f>SUMIFS(topmanager!$D:$D,topmanager!$C:$C,rs_nova!$A808,topmanager!$A:$A,rs_nova!BH$2)</f>
        <v>0</v>
      </c>
      <c r="BI808" s="51">
        <f>SUMIFS(topmanager!$D:$D,topmanager!$C:$C,rs_nova!$A808,topmanager!$A:$A,rs_nova!BI$2)</f>
        <v>0</v>
      </c>
      <c r="BJ808" s="51">
        <f>SUMIFS(topmanager!$D:$D,topmanager!$C:$C,rs_nova!$A808,topmanager!$A:$A,rs_nova!BJ$2)+SUMIFS(topmanager!$D:$D,topmanager!$C:$C,rs_nova!$A808,topmanager!$A:$A,rs_nova!BJ$2+1)</f>
        <v>0</v>
      </c>
      <c r="BK808" s="51">
        <f>IFERROR(VLOOKUP(A808,[8]ferias!$C$4:$G$100,5,FALSE),0)</f>
        <v>0</v>
      </c>
      <c r="BL808" s="51">
        <f>SUMIFS(topmanager!$D:$D,topmanager!$C:$C,rs_nova!$A808,topmanager!$A:$A,rs_nova!BL$2)</f>
        <v>0</v>
      </c>
      <c r="BM808" s="51">
        <f>SUMIFS(topmanager!$D:$D,topmanager!$C:$C,rs_nova!$A808,topmanager!$A:$A,rs_nova!BM$2)+SUMIFS(topmanager!$D:$D,topmanager!$C:$C,rs_nova!$A812,topmanager!$A:$A,151)</f>
        <v>0</v>
      </c>
      <c r="BN808" s="51">
        <f t="shared" si="198"/>
        <v>0</v>
      </c>
    </row>
    <row r="809" spans="1:66">
      <c r="A809" s="47" t="e">
        <f>total!#REF!</f>
        <v>#REF!</v>
      </c>
      <c r="B809" s="47">
        <f t="shared" si="185"/>
        <v>0</v>
      </c>
      <c r="C809" s="48" t="e">
        <f>total!#REF!</f>
        <v>#REF!</v>
      </c>
      <c r="D809" s="49" t="str">
        <f>IFERROR(VLOOKUP(A809,salario!A$3:J$32,10,FALSE),"")</f>
        <v/>
      </c>
      <c r="E809" s="49" t="str">
        <f>IFERROR(IF(VLOOKUP(A809,salario!A$3:O$32,15,FALSE)="","",VLOOKUP(A809,salario!A$3:O$32,15,FALSE)),"")</f>
        <v/>
      </c>
      <c r="F809" s="47" t="str">
        <f>IFERROR(VLOOKUP(A809,[5]base_pessoal!$B$2:$P$1504,13,FALSE),"")</f>
        <v/>
      </c>
      <c r="G809" s="50">
        <f>IFERROR(VLOOKUP(A809,salario!A$2:P$91,11,FALSE),0)*B809/30</f>
        <v>0</v>
      </c>
      <c r="H809" s="50">
        <f>SUMIFS(topmanager!$D:$D,topmanager!$C:$C,rs_nova!$A809,topmanager!$A:$A,rs_nova!H$2)+SUMIFS(topmanager!$D:$D,topmanager!$C:$C,rs_nova!$A809,topmanager!$A:$A,63)</f>
        <v>0</v>
      </c>
      <c r="I809" s="50">
        <f>-SUMIFS(topmanager!$D:$D,topmanager!$C:$C,rs_nova!$A809,topmanager!$A:$A,rs_nova!I$2)</f>
        <v>0</v>
      </c>
      <c r="J809" s="50">
        <f>SUMIFS(topmanager!$D:$D,topmanager!$C:$C,rs_nova!$A809,topmanager!$A:$A,rs_nova!J$2)</f>
        <v>0</v>
      </c>
      <c r="K809" s="50">
        <f>SUMIFS(topmanager!$D:$D,topmanager!$C:$C,rs_nova!$A809,topmanager!$A:$A,rs_nova!K$2)+SUMIFS(topmanager!$D:$D,topmanager!$C:$C,rs_nova!$A809,topmanager!$A:$A,911)</f>
        <v>0</v>
      </c>
      <c r="L809" s="50">
        <f>SUMIFS(topmanager!$D:$D,topmanager!$C:$C,rs_nova!$A809,topmanager!$A:$A,rs_nova!L$2)</f>
        <v>0</v>
      </c>
      <c r="M809" s="50">
        <f>SUMIFS(topmanager!$D:$D,topmanager!$C:$C,rs_nova!$A809,topmanager!$A:$A,rs_nova!M$2)+SUMIFS(topmanager!$D:$D,topmanager!$C:$C,rs_nova!$A809,topmanager!$A:$A,908)+SUMIFS(topmanager!$D:$D,topmanager!$C:$C,rs_nova!$A809,topmanager!$A:$A,550)</f>
        <v>0</v>
      </c>
      <c r="N809" s="50">
        <f>SUMIFS(topmanager!$D:$D,topmanager!$C:$C,rs_nova!$A809,topmanager!$A:$A,rs_nova!N$2)</f>
        <v>0</v>
      </c>
      <c r="O809" s="51">
        <f t="shared" si="186"/>
        <v>0</v>
      </c>
      <c r="P809" s="50">
        <f>IFERROR(VLOOKUP($A809,total!$B$4:$AW$437,27,0),0)</f>
        <v>0</v>
      </c>
      <c r="Q809" s="50">
        <f>IFERROR(VLOOKUP($A809,total!$B$4:$AW$437,21,0),0)</f>
        <v>0</v>
      </c>
      <c r="R809" s="50">
        <f>IFERROR(VLOOKUP($A809,total!$B$4:$AW$437,25,0),0)+IFERROR(VLOOKUP($A809,total!$B$4:$AW$437,36,0),0)</f>
        <v>0</v>
      </c>
      <c r="S809" s="50">
        <f>IFERROR(VLOOKUP(A809,gympass!$A$2:$F$148,6,0),0)</f>
        <v>0</v>
      </c>
      <c r="T809" s="50">
        <f>IFERROR(VLOOKUP($A809,total!$B$4:$AW$437,42,0),0)</f>
        <v>0</v>
      </c>
      <c r="U809" s="50">
        <f>IFERROR(VLOOKUP($A809,total!$B$4:$AW$437,32,0),0)</f>
        <v>0</v>
      </c>
      <c r="V809" s="50">
        <f>IFERROR(VLOOKUP($A809,total!$B$4:$AW$437,28,0),0)</f>
        <v>0</v>
      </c>
      <c r="W809" s="50">
        <f>IFERROR(VLOOKUP($A809,total!$B$4:$AX$437,49,0),0)</f>
        <v>0</v>
      </c>
      <c r="X809" s="50"/>
      <c r="Y809" s="50">
        <f>IFERROR(VLOOKUP(A809,#REF!,4,0),0)</f>
        <v>0</v>
      </c>
      <c r="Z809" s="50">
        <f>IFERROR(VLOOKUP(B809,#REF!,8,0),0)</f>
        <v>0</v>
      </c>
      <c r="AA809" s="50">
        <f>IFERROR(VLOOKUP($A809,total!$B$4:$AW$437,45,0),0)</f>
        <v>0</v>
      </c>
      <c r="AB809" s="50">
        <f>IFERROR(VLOOKUP($A809,total!$B$4:$AW$437,48,0),0)</f>
        <v>0</v>
      </c>
      <c r="AC809" s="50">
        <f>IFERROR(VLOOKUP($A809,total!$B$4:$AB$437,19,0),0)</f>
        <v>0</v>
      </c>
      <c r="AD809" s="50">
        <f>IFERROR(VLOOKUP($A809,total!$B$4:$AB$437,10,0),0)</f>
        <v>0</v>
      </c>
      <c r="AE809" s="50">
        <f>IFERROR(VLOOKUP($A809,total!$B$4:$AB$437,13,0),0)-SUMIFS(topmanager!$D:$D,topmanager!$C:$C,rs_nova!$A813,topmanager!$A:$A,856)</f>
        <v>0</v>
      </c>
      <c r="AF809" s="50">
        <f>IFERROR(VLOOKUP($A809,total!$B$4:$AB$437,16,0),0)</f>
        <v>0</v>
      </c>
      <c r="AG809" s="50">
        <f>IFERROR(VLOOKUP($A809,total!$B$4:$AB$437,7,0),0)</f>
        <v>0</v>
      </c>
      <c r="AH809" s="50">
        <f>IFERROR(VLOOKUP($A809,total!$B$4:$AD$437,29,0),0)</f>
        <v>0</v>
      </c>
      <c r="AI809" s="50">
        <f>IFERROR(VLOOKUP(A809,total!$B$4:$AN$437,39,0),0)</f>
        <v>0</v>
      </c>
      <c r="AJ809" s="51">
        <f t="shared" si="187"/>
        <v>0</v>
      </c>
      <c r="AK809" s="50">
        <f t="shared" si="188"/>
        <v>0</v>
      </c>
      <c r="AL809" s="50">
        <f t="shared" si="189"/>
        <v>0</v>
      </c>
      <c r="AM809" s="50">
        <f t="shared" si="190"/>
        <v>0</v>
      </c>
      <c r="AN809" s="50" t="e">
        <f t="shared" si="199"/>
        <v>#REF!</v>
      </c>
      <c r="AO809" s="50" t="e">
        <f t="shared" si="199"/>
        <v>#REF!</v>
      </c>
      <c r="AP809" s="50" t="e">
        <f t="shared" si="199"/>
        <v>#REF!</v>
      </c>
      <c r="AQ809" s="50">
        <f>IFERROR(VLOOKUP(TEXT($A809,"000000"),[6]Página1!$A$8:$S$801,13,FALSE),0)</f>
        <v>0</v>
      </c>
      <c r="AR809" s="50">
        <f>IFERROR(VLOOKUP(TEXT($A809,"000000"),[6]Página1!$A$8:$S$801,16,FALSE),0)</f>
        <v>0</v>
      </c>
      <c r="AS809" s="50">
        <f>IFERROR(VLOOKUP(TEXT($A809,"000000"),[6]Página1!$A$8:$S$801,19,FALSE),0)</f>
        <v>0</v>
      </c>
      <c r="AT809" s="50">
        <f>IFERROR(VLOOKUP(TEXT($A809,"000000"),[7]Página1!$A$8:$R$814,12,FALSE),0)</f>
        <v>0</v>
      </c>
      <c r="AU809" s="50">
        <f>IFERROR(VLOOKUP(TEXT($A809,"000000"),[7]Página1!$A$8:$R$814,15,FALSE),0)</f>
        <v>0</v>
      </c>
      <c r="AV809" s="50">
        <f>IFERROR(VLOOKUP(TEXT($A809,"000000"),[7]Página1!$A$8:$R$814,18,FALSE),0)</f>
        <v>0</v>
      </c>
      <c r="AW809" s="50"/>
      <c r="AX809" s="51" t="e">
        <f t="shared" si="191"/>
        <v>#REF!</v>
      </c>
      <c r="AY809" s="51" t="e">
        <f t="shared" si="192"/>
        <v>#REF!</v>
      </c>
      <c r="AZ809" s="51" t="e">
        <f t="shared" si="193"/>
        <v>#REF!</v>
      </c>
      <c r="BA809" s="51" t="e">
        <f t="shared" si="194"/>
        <v>#REF!</v>
      </c>
      <c r="BB809" s="51">
        <f t="shared" si="195"/>
        <v>0</v>
      </c>
      <c r="BC809" s="51" t="e">
        <f t="shared" si="196"/>
        <v>#REF!</v>
      </c>
      <c r="BD809" s="51">
        <f t="shared" si="197"/>
        <v>0</v>
      </c>
      <c r="BE809" s="51">
        <f>IFERROR(VLOOKUP(A809,salario!A$2:P$91,11,FALSE),0)</f>
        <v>0</v>
      </c>
      <c r="BF809" s="51">
        <f>SUMIFS(topmanager!$D:$D,topmanager!$C:$C,rs_nova!$A809,topmanager!$A:$A,rs_nova!BF$2)</f>
        <v>0</v>
      </c>
      <c r="BG809" s="51">
        <f>SUMIFS(topmanager!$D:$D,topmanager!$C:$C,rs_nova!$A809,topmanager!$A:$A,rs_nova!BG$2)</f>
        <v>0</v>
      </c>
      <c r="BH809" s="51">
        <f>SUMIFS(topmanager!$D:$D,topmanager!$C:$C,rs_nova!$A809,topmanager!$A:$A,rs_nova!BH$2)</f>
        <v>0</v>
      </c>
      <c r="BI809" s="51">
        <f>SUMIFS(topmanager!$D:$D,topmanager!$C:$C,rs_nova!$A809,topmanager!$A:$A,rs_nova!BI$2)</f>
        <v>0</v>
      </c>
      <c r="BJ809" s="51">
        <f>SUMIFS(topmanager!$D:$D,topmanager!$C:$C,rs_nova!$A809,topmanager!$A:$A,rs_nova!BJ$2)+SUMIFS(topmanager!$D:$D,topmanager!$C:$C,rs_nova!$A809,topmanager!$A:$A,rs_nova!BJ$2+1)</f>
        <v>0</v>
      </c>
      <c r="BK809" s="51">
        <f>IFERROR(VLOOKUP(A809,[8]ferias!$C$4:$G$100,5,FALSE),0)</f>
        <v>0</v>
      </c>
      <c r="BL809" s="51">
        <f>SUMIFS(topmanager!$D:$D,topmanager!$C:$C,rs_nova!$A809,topmanager!$A:$A,rs_nova!BL$2)</f>
        <v>0</v>
      </c>
      <c r="BM809" s="51">
        <f>SUMIFS(topmanager!$D:$D,topmanager!$C:$C,rs_nova!$A809,topmanager!$A:$A,rs_nova!BM$2)+SUMIFS(topmanager!$D:$D,topmanager!$C:$C,rs_nova!$A813,topmanager!$A:$A,151)</f>
        <v>0</v>
      </c>
      <c r="BN809" s="51">
        <f t="shared" si="198"/>
        <v>0</v>
      </c>
    </row>
    <row r="810" spans="1:66">
      <c r="A810" s="47" t="e">
        <f>total!#REF!</f>
        <v>#REF!</v>
      </c>
      <c r="B810" s="47">
        <f t="shared" si="185"/>
        <v>0</v>
      </c>
      <c r="C810" s="48" t="e">
        <f>total!#REF!</f>
        <v>#REF!</v>
      </c>
      <c r="D810" s="49" t="str">
        <f>IFERROR(VLOOKUP(A810,salario!A$3:J$32,10,FALSE),"")</f>
        <v/>
      </c>
      <c r="E810" s="49" t="str">
        <f>IFERROR(IF(VLOOKUP(A810,salario!A$3:O$32,15,FALSE)="","",VLOOKUP(A810,salario!A$3:O$32,15,FALSE)),"")</f>
        <v/>
      </c>
      <c r="F810" s="47" t="str">
        <f>IFERROR(VLOOKUP(A810,[5]base_pessoal!$B$2:$P$1504,13,FALSE),"")</f>
        <v/>
      </c>
      <c r="G810" s="50">
        <f>IFERROR(VLOOKUP(A810,salario!A$2:P$91,11,FALSE),0)*B810/30</f>
        <v>0</v>
      </c>
      <c r="H810" s="50">
        <f>SUMIFS(topmanager!$D:$D,topmanager!$C:$C,rs_nova!$A810,topmanager!$A:$A,rs_nova!H$2)+SUMIFS(topmanager!$D:$D,topmanager!$C:$C,rs_nova!$A810,topmanager!$A:$A,63)</f>
        <v>0</v>
      </c>
      <c r="I810" s="50">
        <f>-SUMIFS(topmanager!$D:$D,topmanager!$C:$C,rs_nova!$A810,topmanager!$A:$A,rs_nova!I$2)</f>
        <v>0</v>
      </c>
      <c r="J810" s="50">
        <f>SUMIFS(topmanager!$D:$D,topmanager!$C:$C,rs_nova!$A810,topmanager!$A:$A,rs_nova!J$2)</f>
        <v>0</v>
      </c>
      <c r="K810" s="50">
        <f>SUMIFS(topmanager!$D:$D,topmanager!$C:$C,rs_nova!$A810,topmanager!$A:$A,rs_nova!K$2)+SUMIFS(topmanager!$D:$D,topmanager!$C:$C,rs_nova!$A810,topmanager!$A:$A,911)</f>
        <v>0</v>
      </c>
      <c r="L810" s="50">
        <f>SUMIFS(topmanager!$D:$D,topmanager!$C:$C,rs_nova!$A810,topmanager!$A:$A,rs_nova!L$2)</f>
        <v>0</v>
      </c>
      <c r="M810" s="50">
        <f>SUMIFS(topmanager!$D:$D,topmanager!$C:$C,rs_nova!$A810,topmanager!$A:$A,rs_nova!M$2)+SUMIFS(topmanager!$D:$D,topmanager!$C:$C,rs_nova!$A810,topmanager!$A:$A,908)+SUMIFS(topmanager!$D:$D,topmanager!$C:$C,rs_nova!$A810,topmanager!$A:$A,550)</f>
        <v>0</v>
      </c>
      <c r="N810" s="50">
        <f>SUMIFS(topmanager!$D:$D,topmanager!$C:$C,rs_nova!$A810,topmanager!$A:$A,rs_nova!N$2)</f>
        <v>0</v>
      </c>
      <c r="O810" s="51">
        <f t="shared" si="186"/>
        <v>0</v>
      </c>
      <c r="P810" s="50">
        <f>IFERROR(VLOOKUP($A810,total!$B$4:$AW$437,27,0),0)</f>
        <v>0</v>
      </c>
      <c r="Q810" s="50">
        <f>IFERROR(VLOOKUP($A810,total!$B$4:$AW$437,21,0),0)</f>
        <v>0</v>
      </c>
      <c r="R810" s="50">
        <f>IFERROR(VLOOKUP($A810,total!$B$4:$AW$437,25,0),0)+IFERROR(VLOOKUP($A810,total!$B$4:$AW$437,36,0),0)</f>
        <v>0</v>
      </c>
      <c r="S810" s="50">
        <f>IFERROR(VLOOKUP(A810,gympass!$A$2:$F$148,6,0),0)</f>
        <v>0</v>
      </c>
      <c r="T810" s="50">
        <f>IFERROR(VLOOKUP($A810,total!$B$4:$AW$437,42,0),0)</f>
        <v>0</v>
      </c>
      <c r="U810" s="50">
        <f>IFERROR(VLOOKUP($A810,total!$B$4:$AW$437,32,0),0)</f>
        <v>0</v>
      </c>
      <c r="V810" s="50">
        <f>IFERROR(VLOOKUP($A810,total!$B$4:$AW$437,28,0),0)</f>
        <v>0</v>
      </c>
      <c r="W810" s="50">
        <f>IFERROR(VLOOKUP($A810,total!$B$4:$AX$437,49,0),0)</f>
        <v>0</v>
      </c>
      <c r="X810" s="50"/>
      <c r="Y810" s="50">
        <f>IFERROR(VLOOKUP(A810,#REF!,4,0),0)</f>
        <v>0</v>
      </c>
      <c r="Z810" s="50">
        <f>IFERROR(VLOOKUP(B810,#REF!,8,0),0)</f>
        <v>0</v>
      </c>
      <c r="AA810" s="50">
        <f>IFERROR(VLOOKUP($A810,total!$B$4:$AW$437,45,0),0)</f>
        <v>0</v>
      </c>
      <c r="AB810" s="50">
        <f>IFERROR(VLOOKUP($A810,total!$B$4:$AW$437,48,0),0)</f>
        <v>0</v>
      </c>
      <c r="AC810" s="50">
        <f>IFERROR(VLOOKUP($A810,total!$B$4:$AB$437,19,0),0)</f>
        <v>0</v>
      </c>
      <c r="AD810" s="50">
        <f>IFERROR(VLOOKUP($A810,total!$B$4:$AB$437,10,0),0)</f>
        <v>0</v>
      </c>
      <c r="AE810" s="50">
        <f>IFERROR(VLOOKUP($A810,total!$B$4:$AB$437,13,0),0)-SUMIFS(topmanager!$D:$D,topmanager!$C:$C,rs_nova!$A814,topmanager!$A:$A,856)</f>
        <v>0</v>
      </c>
      <c r="AF810" s="50">
        <f>IFERROR(VLOOKUP($A810,total!$B$4:$AB$437,16,0),0)</f>
        <v>0</v>
      </c>
      <c r="AG810" s="50">
        <f>IFERROR(VLOOKUP($A810,total!$B$4:$AB$437,7,0),0)</f>
        <v>0</v>
      </c>
      <c r="AH810" s="50">
        <f>IFERROR(VLOOKUP($A810,total!$B$4:$AD$437,29,0),0)</f>
        <v>0</v>
      </c>
      <c r="AI810" s="50">
        <f>IFERROR(VLOOKUP(A810,total!$B$4:$AN$437,39,0),0)</f>
        <v>0</v>
      </c>
      <c r="AJ810" s="51">
        <f t="shared" si="187"/>
        <v>0</v>
      </c>
      <c r="AK810" s="50">
        <f t="shared" si="188"/>
        <v>0</v>
      </c>
      <c r="AL810" s="50">
        <f t="shared" si="189"/>
        <v>0</v>
      </c>
      <c r="AM810" s="50">
        <f t="shared" si="190"/>
        <v>0</v>
      </c>
      <c r="AN810" s="50" t="e">
        <f t="shared" si="199"/>
        <v>#REF!</v>
      </c>
      <c r="AO810" s="50" t="e">
        <f t="shared" si="199"/>
        <v>#REF!</v>
      </c>
      <c r="AP810" s="50" t="e">
        <f t="shared" si="199"/>
        <v>#REF!</v>
      </c>
      <c r="AQ810" s="50">
        <f>IFERROR(VLOOKUP(TEXT($A810,"000000"),[6]Página1!$A$8:$S$801,13,FALSE),0)</f>
        <v>0</v>
      </c>
      <c r="AR810" s="50">
        <f>IFERROR(VLOOKUP(TEXT($A810,"000000"),[6]Página1!$A$8:$S$801,16,FALSE),0)</f>
        <v>0</v>
      </c>
      <c r="AS810" s="50">
        <f>IFERROR(VLOOKUP(TEXT($A810,"000000"),[6]Página1!$A$8:$S$801,19,FALSE),0)</f>
        <v>0</v>
      </c>
      <c r="AT810" s="50">
        <f>IFERROR(VLOOKUP(TEXT($A810,"000000"),[7]Página1!$A$8:$R$814,12,FALSE),0)</f>
        <v>0</v>
      </c>
      <c r="AU810" s="50">
        <f>IFERROR(VLOOKUP(TEXT($A810,"000000"),[7]Página1!$A$8:$R$814,15,FALSE),0)</f>
        <v>0</v>
      </c>
      <c r="AV810" s="50">
        <f>IFERROR(VLOOKUP(TEXT($A810,"000000"),[7]Página1!$A$8:$R$814,18,FALSE),0)</f>
        <v>0</v>
      </c>
      <c r="AW810" s="50"/>
      <c r="AX810" s="51" t="e">
        <f t="shared" si="191"/>
        <v>#REF!</v>
      </c>
      <c r="AY810" s="51" t="e">
        <f t="shared" si="192"/>
        <v>#REF!</v>
      </c>
      <c r="AZ810" s="51" t="e">
        <f t="shared" si="193"/>
        <v>#REF!</v>
      </c>
      <c r="BA810" s="51" t="e">
        <f t="shared" si="194"/>
        <v>#REF!</v>
      </c>
      <c r="BB810" s="51">
        <f t="shared" si="195"/>
        <v>0</v>
      </c>
      <c r="BC810" s="51" t="e">
        <f t="shared" si="196"/>
        <v>#REF!</v>
      </c>
      <c r="BD810" s="51">
        <f t="shared" si="197"/>
        <v>0</v>
      </c>
      <c r="BE810" s="51">
        <f>IFERROR(VLOOKUP(A810,salario!A$2:P$91,11,FALSE),0)</f>
        <v>0</v>
      </c>
      <c r="BF810" s="51">
        <f>SUMIFS(topmanager!$D:$D,topmanager!$C:$C,rs_nova!$A810,topmanager!$A:$A,rs_nova!BF$2)</f>
        <v>0</v>
      </c>
      <c r="BG810" s="51">
        <f>SUMIFS(topmanager!$D:$D,topmanager!$C:$C,rs_nova!$A810,topmanager!$A:$A,rs_nova!BG$2)</f>
        <v>0</v>
      </c>
      <c r="BH810" s="51">
        <f>SUMIFS(topmanager!$D:$D,topmanager!$C:$C,rs_nova!$A810,topmanager!$A:$A,rs_nova!BH$2)</f>
        <v>0</v>
      </c>
      <c r="BI810" s="51">
        <f>SUMIFS(topmanager!$D:$D,topmanager!$C:$C,rs_nova!$A810,topmanager!$A:$A,rs_nova!BI$2)</f>
        <v>0</v>
      </c>
      <c r="BJ810" s="51">
        <f>SUMIFS(topmanager!$D:$D,topmanager!$C:$C,rs_nova!$A810,topmanager!$A:$A,rs_nova!BJ$2)+SUMIFS(topmanager!$D:$D,topmanager!$C:$C,rs_nova!$A810,topmanager!$A:$A,rs_nova!BJ$2+1)</f>
        <v>0</v>
      </c>
      <c r="BK810" s="51">
        <f>IFERROR(VLOOKUP(A810,[8]ferias!$C$4:$G$100,5,FALSE),0)</f>
        <v>0</v>
      </c>
      <c r="BL810" s="51">
        <f>SUMIFS(topmanager!$D:$D,topmanager!$C:$C,rs_nova!$A810,topmanager!$A:$A,rs_nova!BL$2)</f>
        <v>0</v>
      </c>
      <c r="BM810" s="51">
        <f>SUMIFS(topmanager!$D:$D,topmanager!$C:$C,rs_nova!$A810,topmanager!$A:$A,rs_nova!BM$2)+SUMIFS(topmanager!$D:$D,topmanager!$C:$C,rs_nova!$A814,topmanager!$A:$A,151)</f>
        <v>0</v>
      </c>
      <c r="BN810" s="51">
        <f t="shared" si="198"/>
        <v>0</v>
      </c>
    </row>
    <row r="811" spans="1:66">
      <c r="A811" s="47" t="e">
        <f>total!#REF!</f>
        <v>#REF!</v>
      </c>
      <c r="B811" s="47">
        <f t="shared" si="185"/>
        <v>0</v>
      </c>
      <c r="C811" s="48" t="e">
        <f>total!#REF!</f>
        <v>#REF!</v>
      </c>
      <c r="D811" s="49" t="str">
        <f>IFERROR(VLOOKUP(A811,salario!A$3:J$32,10,FALSE),"")</f>
        <v/>
      </c>
      <c r="E811" s="49" t="str">
        <f>IFERROR(IF(VLOOKUP(A811,salario!A$3:O$32,15,FALSE)="","",VLOOKUP(A811,salario!A$3:O$32,15,FALSE)),"")</f>
        <v/>
      </c>
      <c r="F811" s="47" t="str">
        <f>IFERROR(VLOOKUP(A811,[5]base_pessoal!$B$2:$P$1504,13,FALSE),"")</f>
        <v/>
      </c>
      <c r="G811" s="50">
        <f>IFERROR(VLOOKUP(A811,salario!A$2:P$91,11,FALSE),0)*B811/30</f>
        <v>0</v>
      </c>
      <c r="H811" s="50">
        <f>SUMIFS(topmanager!$D:$D,topmanager!$C:$C,rs_nova!$A811,topmanager!$A:$A,rs_nova!H$2)+SUMIFS(topmanager!$D:$D,topmanager!$C:$C,rs_nova!$A811,topmanager!$A:$A,63)</f>
        <v>0</v>
      </c>
      <c r="I811" s="50">
        <f>-SUMIFS(topmanager!$D:$D,topmanager!$C:$C,rs_nova!$A811,topmanager!$A:$A,rs_nova!I$2)</f>
        <v>0</v>
      </c>
      <c r="J811" s="50">
        <f>SUMIFS(topmanager!$D:$D,topmanager!$C:$C,rs_nova!$A811,topmanager!$A:$A,rs_nova!J$2)</f>
        <v>0</v>
      </c>
      <c r="K811" s="50">
        <f>SUMIFS(topmanager!$D:$D,topmanager!$C:$C,rs_nova!$A811,topmanager!$A:$A,rs_nova!K$2)+SUMIFS(topmanager!$D:$D,topmanager!$C:$C,rs_nova!$A811,topmanager!$A:$A,911)</f>
        <v>0</v>
      </c>
      <c r="L811" s="50">
        <f>SUMIFS(topmanager!$D:$D,topmanager!$C:$C,rs_nova!$A811,topmanager!$A:$A,rs_nova!L$2)</f>
        <v>0</v>
      </c>
      <c r="M811" s="50">
        <f>SUMIFS(topmanager!$D:$D,topmanager!$C:$C,rs_nova!$A811,topmanager!$A:$A,rs_nova!M$2)+SUMIFS(topmanager!$D:$D,topmanager!$C:$C,rs_nova!$A811,topmanager!$A:$A,908)+SUMIFS(topmanager!$D:$D,topmanager!$C:$C,rs_nova!$A811,topmanager!$A:$A,550)</f>
        <v>0</v>
      </c>
      <c r="N811" s="50">
        <f>SUMIFS(topmanager!$D:$D,topmanager!$C:$C,rs_nova!$A811,topmanager!$A:$A,rs_nova!N$2)</f>
        <v>0</v>
      </c>
      <c r="O811" s="51">
        <f t="shared" si="186"/>
        <v>0</v>
      </c>
      <c r="P811" s="50">
        <f>IFERROR(VLOOKUP($A811,total!$B$4:$AW$437,27,0),0)</f>
        <v>0</v>
      </c>
      <c r="Q811" s="50">
        <f>IFERROR(VLOOKUP($A811,total!$B$4:$AW$437,21,0),0)</f>
        <v>0</v>
      </c>
      <c r="R811" s="50">
        <f>IFERROR(VLOOKUP($A811,total!$B$4:$AW$437,25,0),0)+IFERROR(VLOOKUP($A811,total!$B$4:$AW$437,36,0),0)</f>
        <v>0</v>
      </c>
      <c r="S811" s="50">
        <f>IFERROR(VLOOKUP(A811,gympass!$A$2:$F$148,6,0),0)</f>
        <v>0</v>
      </c>
      <c r="T811" s="50">
        <f>IFERROR(VLOOKUP($A811,total!$B$4:$AW$437,42,0),0)</f>
        <v>0</v>
      </c>
      <c r="U811" s="50">
        <f>IFERROR(VLOOKUP($A811,total!$B$4:$AW$437,32,0),0)</f>
        <v>0</v>
      </c>
      <c r="V811" s="50">
        <f>IFERROR(VLOOKUP($A811,total!$B$4:$AW$437,28,0),0)</f>
        <v>0</v>
      </c>
      <c r="W811" s="50">
        <f>IFERROR(VLOOKUP($A811,total!$B$4:$AX$437,49,0),0)</f>
        <v>0</v>
      </c>
      <c r="X811" s="50"/>
      <c r="Y811" s="50">
        <f>IFERROR(VLOOKUP(A811,#REF!,4,0),0)</f>
        <v>0</v>
      </c>
      <c r="Z811" s="50">
        <f>IFERROR(VLOOKUP(B811,#REF!,8,0),0)</f>
        <v>0</v>
      </c>
      <c r="AA811" s="50">
        <f>IFERROR(VLOOKUP($A811,total!$B$4:$AW$437,45,0),0)</f>
        <v>0</v>
      </c>
      <c r="AB811" s="50">
        <f>IFERROR(VLOOKUP($A811,total!$B$4:$AW$437,48,0),0)</f>
        <v>0</v>
      </c>
      <c r="AC811" s="50">
        <f>IFERROR(VLOOKUP($A811,total!$B$4:$AB$437,19,0),0)</f>
        <v>0</v>
      </c>
      <c r="AD811" s="50">
        <f>IFERROR(VLOOKUP($A811,total!$B$4:$AB$437,10,0),0)</f>
        <v>0</v>
      </c>
      <c r="AE811" s="50">
        <f>IFERROR(VLOOKUP($A811,total!$B$4:$AB$437,13,0),0)-SUMIFS(topmanager!$D:$D,topmanager!$C:$C,rs_nova!$A815,topmanager!$A:$A,856)</f>
        <v>0</v>
      </c>
      <c r="AF811" s="50">
        <f>IFERROR(VLOOKUP($A811,total!$B$4:$AB$437,16,0),0)</f>
        <v>0</v>
      </c>
      <c r="AG811" s="50">
        <f>IFERROR(VLOOKUP($A811,total!$B$4:$AB$437,7,0),0)</f>
        <v>0</v>
      </c>
      <c r="AH811" s="50">
        <f>IFERROR(VLOOKUP($A811,total!$B$4:$AD$437,29,0),0)</f>
        <v>0</v>
      </c>
      <c r="AI811" s="50">
        <f>IFERROR(VLOOKUP(A811,total!$B$4:$AN$437,39,0),0)</f>
        <v>0</v>
      </c>
      <c r="AJ811" s="51">
        <f t="shared" si="187"/>
        <v>0</v>
      </c>
      <c r="AK811" s="50">
        <f t="shared" si="188"/>
        <v>0</v>
      </c>
      <c r="AL811" s="50">
        <f t="shared" si="189"/>
        <v>0</v>
      </c>
      <c r="AM811" s="50">
        <f t="shared" si="190"/>
        <v>0</v>
      </c>
      <c r="AN811" s="50" t="e">
        <f t="shared" si="199"/>
        <v>#REF!</v>
      </c>
      <c r="AO811" s="50" t="e">
        <f t="shared" si="199"/>
        <v>#REF!</v>
      </c>
      <c r="AP811" s="50" t="e">
        <f t="shared" si="199"/>
        <v>#REF!</v>
      </c>
      <c r="AQ811" s="50">
        <f>IFERROR(VLOOKUP(TEXT($A811,"000000"),[6]Página1!$A$8:$S$801,13,FALSE),0)</f>
        <v>0</v>
      </c>
      <c r="AR811" s="50">
        <f>IFERROR(VLOOKUP(TEXT($A811,"000000"),[6]Página1!$A$8:$S$801,16,FALSE),0)</f>
        <v>0</v>
      </c>
      <c r="AS811" s="50">
        <f>IFERROR(VLOOKUP(TEXT($A811,"000000"),[6]Página1!$A$8:$S$801,19,FALSE),0)</f>
        <v>0</v>
      </c>
      <c r="AT811" s="50">
        <f>IFERROR(VLOOKUP(TEXT($A811,"000000"),[7]Página1!$A$8:$R$814,12,FALSE),0)</f>
        <v>0</v>
      </c>
      <c r="AU811" s="50">
        <f>IFERROR(VLOOKUP(TEXT($A811,"000000"),[7]Página1!$A$8:$R$814,15,FALSE),0)</f>
        <v>0</v>
      </c>
      <c r="AV811" s="50">
        <f>IFERROR(VLOOKUP(TEXT($A811,"000000"),[7]Página1!$A$8:$R$814,18,FALSE),0)</f>
        <v>0</v>
      </c>
      <c r="AW811" s="50"/>
      <c r="AX811" s="51" t="e">
        <f t="shared" si="191"/>
        <v>#REF!</v>
      </c>
      <c r="AY811" s="51" t="e">
        <f t="shared" si="192"/>
        <v>#REF!</v>
      </c>
      <c r="AZ811" s="51" t="e">
        <f t="shared" si="193"/>
        <v>#REF!</v>
      </c>
      <c r="BA811" s="51" t="e">
        <f t="shared" si="194"/>
        <v>#REF!</v>
      </c>
      <c r="BB811" s="51">
        <f t="shared" si="195"/>
        <v>0</v>
      </c>
      <c r="BC811" s="51" t="e">
        <f t="shared" si="196"/>
        <v>#REF!</v>
      </c>
      <c r="BD811" s="51">
        <f t="shared" si="197"/>
        <v>0</v>
      </c>
      <c r="BE811" s="51">
        <f>IFERROR(VLOOKUP(A811,salario!A$2:P$91,11,FALSE),0)</f>
        <v>0</v>
      </c>
      <c r="BF811" s="51">
        <f>SUMIFS(topmanager!$D:$D,topmanager!$C:$C,rs_nova!$A811,topmanager!$A:$A,rs_nova!BF$2)</f>
        <v>0</v>
      </c>
      <c r="BG811" s="51">
        <f>SUMIFS(topmanager!$D:$D,topmanager!$C:$C,rs_nova!$A811,topmanager!$A:$A,rs_nova!BG$2)</f>
        <v>0</v>
      </c>
      <c r="BH811" s="51">
        <f>SUMIFS(topmanager!$D:$D,topmanager!$C:$C,rs_nova!$A811,topmanager!$A:$A,rs_nova!BH$2)</f>
        <v>0</v>
      </c>
      <c r="BI811" s="51">
        <f>SUMIFS(topmanager!$D:$D,topmanager!$C:$C,rs_nova!$A811,topmanager!$A:$A,rs_nova!BI$2)</f>
        <v>0</v>
      </c>
      <c r="BJ811" s="51">
        <f>SUMIFS(topmanager!$D:$D,topmanager!$C:$C,rs_nova!$A811,topmanager!$A:$A,rs_nova!BJ$2)+SUMIFS(topmanager!$D:$D,topmanager!$C:$C,rs_nova!$A811,topmanager!$A:$A,rs_nova!BJ$2+1)</f>
        <v>0</v>
      </c>
      <c r="BK811" s="51">
        <f>IFERROR(VLOOKUP(A811,[8]ferias!$C$4:$G$100,5,FALSE),0)</f>
        <v>0</v>
      </c>
      <c r="BL811" s="51">
        <f>SUMIFS(topmanager!$D:$D,topmanager!$C:$C,rs_nova!$A811,topmanager!$A:$A,rs_nova!BL$2)</f>
        <v>0</v>
      </c>
      <c r="BM811" s="51">
        <f>SUMIFS(topmanager!$D:$D,topmanager!$C:$C,rs_nova!$A811,topmanager!$A:$A,rs_nova!BM$2)+SUMIFS(topmanager!$D:$D,topmanager!$C:$C,rs_nova!$A815,topmanager!$A:$A,151)</f>
        <v>0</v>
      </c>
      <c r="BN811" s="51">
        <f t="shared" si="198"/>
        <v>0</v>
      </c>
    </row>
    <row r="812" spans="1:66">
      <c r="A812" s="47" t="e">
        <f>total!#REF!</f>
        <v>#REF!</v>
      </c>
      <c r="B812" s="47">
        <f t="shared" si="185"/>
        <v>0</v>
      </c>
      <c r="C812" s="48" t="e">
        <f>total!#REF!</f>
        <v>#REF!</v>
      </c>
      <c r="D812" s="49" t="str">
        <f>IFERROR(VLOOKUP(A812,salario!A$3:J$32,10,FALSE),"")</f>
        <v/>
      </c>
      <c r="E812" s="49" t="str">
        <f>IFERROR(IF(VLOOKUP(A812,salario!A$3:O$32,15,FALSE)="","",VLOOKUP(A812,salario!A$3:O$32,15,FALSE)),"")</f>
        <v/>
      </c>
      <c r="F812" s="47" t="str">
        <f>IFERROR(VLOOKUP(A812,[5]base_pessoal!$B$2:$P$1504,13,FALSE),"")</f>
        <v/>
      </c>
      <c r="G812" s="50">
        <f>IFERROR(VLOOKUP(A812,salario!A$2:P$91,11,FALSE),0)*B812/30</f>
        <v>0</v>
      </c>
      <c r="H812" s="50">
        <f>SUMIFS(topmanager!$D:$D,topmanager!$C:$C,rs_nova!$A812,topmanager!$A:$A,rs_nova!H$2)+SUMIFS(topmanager!$D:$D,topmanager!$C:$C,rs_nova!$A812,topmanager!$A:$A,63)</f>
        <v>0</v>
      </c>
      <c r="I812" s="50">
        <f>-SUMIFS(topmanager!$D:$D,topmanager!$C:$C,rs_nova!$A812,topmanager!$A:$A,rs_nova!I$2)</f>
        <v>0</v>
      </c>
      <c r="J812" s="50">
        <f>SUMIFS(topmanager!$D:$D,topmanager!$C:$C,rs_nova!$A812,topmanager!$A:$A,rs_nova!J$2)</f>
        <v>0</v>
      </c>
      <c r="K812" s="50">
        <f>SUMIFS(topmanager!$D:$D,topmanager!$C:$C,rs_nova!$A812,topmanager!$A:$A,rs_nova!K$2)+SUMIFS(topmanager!$D:$D,topmanager!$C:$C,rs_nova!$A812,topmanager!$A:$A,911)</f>
        <v>0</v>
      </c>
      <c r="L812" s="50">
        <f>SUMIFS(topmanager!$D:$D,topmanager!$C:$C,rs_nova!$A812,topmanager!$A:$A,rs_nova!L$2)</f>
        <v>0</v>
      </c>
      <c r="M812" s="50">
        <f>SUMIFS(topmanager!$D:$D,topmanager!$C:$C,rs_nova!$A812,topmanager!$A:$A,rs_nova!M$2)+SUMIFS(topmanager!$D:$D,topmanager!$C:$C,rs_nova!$A812,topmanager!$A:$A,908)+SUMIFS(topmanager!$D:$D,topmanager!$C:$C,rs_nova!$A812,topmanager!$A:$A,550)</f>
        <v>0</v>
      </c>
      <c r="N812" s="50">
        <f>SUMIFS(topmanager!$D:$D,topmanager!$C:$C,rs_nova!$A812,topmanager!$A:$A,rs_nova!N$2)</f>
        <v>0</v>
      </c>
      <c r="O812" s="51">
        <f t="shared" si="186"/>
        <v>0</v>
      </c>
      <c r="P812" s="50">
        <f>IFERROR(VLOOKUP($A812,total!$B$4:$AW$437,27,0),0)</f>
        <v>0</v>
      </c>
      <c r="Q812" s="50">
        <f>IFERROR(VLOOKUP($A812,total!$B$4:$AW$437,21,0),0)</f>
        <v>0</v>
      </c>
      <c r="R812" s="50">
        <f>IFERROR(VLOOKUP($A812,total!$B$4:$AW$437,25,0),0)+IFERROR(VLOOKUP($A812,total!$B$4:$AW$437,36,0),0)</f>
        <v>0</v>
      </c>
      <c r="S812" s="50">
        <f>IFERROR(VLOOKUP(A812,gympass!$A$2:$F$148,6,0),0)</f>
        <v>0</v>
      </c>
      <c r="T812" s="50">
        <f>IFERROR(VLOOKUP($A812,total!$B$4:$AW$437,42,0),0)</f>
        <v>0</v>
      </c>
      <c r="U812" s="50">
        <f>IFERROR(VLOOKUP($A812,total!$B$4:$AW$437,32,0),0)</f>
        <v>0</v>
      </c>
      <c r="V812" s="50">
        <f>IFERROR(VLOOKUP($A812,total!$B$4:$AW$437,28,0),0)</f>
        <v>0</v>
      </c>
      <c r="W812" s="50">
        <f>IFERROR(VLOOKUP($A812,total!$B$4:$AX$437,49,0),0)</f>
        <v>0</v>
      </c>
      <c r="X812" s="50"/>
      <c r="Y812" s="50">
        <f>IFERROR(VLOOKUP(A812,#REF!,4,0),0)</f>
        <v>0</v>
      </c>
      <c r="Z812" s="50">
        <f>IFERROR(VLOOKUP(B812,#REF!,8,0),0)</f>
        <v>0</v>
      </c>
      <c r="AA812" s="50">
        <f>IFERROR(VLOOKUP($A812,total!$B$4:$AW$437,45,0),0)</f>
        <v>0</v>
      </c>
      <c r="AB812" s="50">
        <f>IFERROR(VLOOKUP($A812,total!$B$4:$AW$437,48,0),0)</f>
        <v>0</v>
      </c>
      <c r="AC812" s="50">
        <f>IFERROR(VLOOKUP($A812,total!$B$4:$AB$437,19,0),0)</f>
        <v>0</v>
      </c>
      <c r="AD812" s="50">
        <f>IFERROR(VLOOKUP($A812,total!$B$4:$AB$437,10,0),0)</f>
        <v>0</v>
      </c>
      <c r="AE812" s="50">
        <f>IFERROR(VLOOKUP($A812,total!$B$4:$AB$437,13,0),0)-SUMIFS(topmanager!$D:$D,topmanager!$C:$C,rs_nova!$A816,topmanager!$A:$A,856)</f>
        <v>0</v>
      </c>
      <c r="AF812" s="50">
        <f>IFERROR(VLOOKUP($A812,total!$B$4:$AB$437,16,0),0)</f>
        <v>0</v>
      </c>
      <c r="AG812" s="50">
        <f>IFERROR(VLOOKUP($A812,total!$B$4:$AB$437,7,0),0)</f>
        <v>0</v>
      </c>
      <c r="AH812" s="50">
        <f>IFERROR(VLOOKUP($A812,total!$B$4:$AD$437,29,0),0)</f>
        <v>0</v>
      </c>
      <c r="AI812" s="50">
        <f>IFERROR(VLOOKUP(A812,total!$B$4:$AN$437,39,0),0)</f>
        <v>0</v>
      </c>
      <c r="AJ812" s="51">
        <f t="shared" si="187"/>
        <v>0</v>
      </c>
      <c r="AK812" s="50">
        <f t="shared" si="188"/>
        <v>0</v>
      </c>
      <c r="AL812" s="50">
        <f t="shared" si="189"/>
        <v>0</v>
      </c>
      <c r="AM812" s="50">
        <f t="shared" si="190"/>
        <v>0</v>
      </c>
      <c r="AN812" s="50" t="e">
        <f t="shared" si="199"/>
        <v>#REF!</v>
      </c>
      <c r="AO812" s="50" t="e">
        <f t="shared" si="199"/>
        <v>#REF!</v>
      </c>
      <c r="AP812" s="50" t="e">
        <f t="shared" si="199"/>
        <v>#REF!</v>
      </c>
      <c r="AQ812" s="50">
        <f>IFERROR(VLOOKUP(TEXT($A812,"000000"),[6]Página1!$A$8:$S$801,13,FALSE),0)</f>
        <v>0</v>
      </c>
      <c r="AR812" s="50">
        <f>IFERROR(VLOOKUP(TEXT($A812,"000000"),[6]Página1!$A$8:$S$801,16,FALSE),0)</f>
        <v>0</v>
      </c>
      <c r="AS812" s="50">
        <f>IFERROR(VLOOKUP(TEXT($A812,"000000"),[6]Página1!$A$8:$S$801,19,FALSE),0)</f>
        <v>0</v>
      </c>
      <c r="AT812" s="50">
        <f>IFERROR(VLOOKUP(TEXT($A812,"000000"),[7]Página1!$A$8:$R$814,12,FALSE),0)</f>
        <v>0</v>
      </c>
      <c r="AU812" s="50">
        <f>IFERROR(VLOOKUP(TEXT($A812,"000000"),[7]Página1!$A$8:$R$814,15,FALSE),0)</f>
        <v>0</v>
      </c>
      <c r="AV812" s="50">
        <f>IFERROR(VLOOKUP(TEXT($A812,"000000"),[7]Página1!$A$8:$R$814,18,FALSE),0)</f>
        <v>0</v>
      </c>
      <c r="AW812" s="50"/>
      <c r="AX812" s="51" t="e">
        <f t="shared" si="191"/>
        <v>#REF!</v>
      </c>
      <c r="AY812" s="51" t="e">
        <f t="shared" si="192"/>
        <v>#REF!</v>
      </c>
      <c r="AZ812" s="51" t="e">
        <f t="shared" si="193"/>
        <v>#REF!</v>
      </c>
      <c r="BA812" s="51" t="e">
        <f t="shared" si="194"/>
        <v>#REF!</v>
      </c>
      <c r="BB812" s="51">
        <f t="shared" si="195"/>
        <v>0</v>
      </c>
      <c r="BC812" s="51" t="e">
        <f t="shared" si="196"/>
        <v>#REF!</v>
      </c>
      <c r="BD812" s="51">
        <f t="shared" si="197"/>
        <v>0</v>
      </c>
      <c r="BE812" s="51">
        <f>IFERROR(VLOOKUP(A812,salario!A$2:P$91,11,FALSE),0)</f>
        <v>0</v>
      </c>
      <c r="BF812" s="51">
        <f>SUMIFS(topmanager!$D:$D,topmanager!$C:$C,rs_nova!$A812,topmanager!$A:$A,rs_nova!BF$2)</f>
        <v>0</v>
      </c>
      <c r="BG812" s="51">
        <f>SUMIFS(topmanager!$D:$D,topmanager!$C:$C,rs_nova!$A812,topmanager!$A:$A,rs_nova!BG$2)</f>
        <v>0</v>
      </c>
      <c r="BH812" s="51">
        <f>SUMIFS(topmanager!$D:$D,topmanager!$C:$C,rs_nova!$A812,topmanager!$A:$A,rs_nova!BH$2)</f>
        <v>0</v>
      </c>
      <c r="BI812" s="51">
        <f>SUMIFS(topmanager!$D:$D,topmanager!$C:$C,rs_nova!$A812,topmanager!$A:$A,rs_nova!BI$2)</f>
        <v>0</v>
      </c>
      <c r="BJ812" s="51">
        <f>SUMIFS(topmanager!$D:$D,topmanager!$C:$C,rs_nova!$A812,topmanager!$A:$A,rs_nova!BJ$2)+SUMIFS(topmanager!$D:$D,topmanager!$C:$C,rs_nova!$A812,topmanager!$A:$A,rs_nova!BJ$2+1)</f>
        <v>0</v>
      </c>
      <c r="BK812" s="51">
        <f>IFERROR(VLOOKUP(A812,[8]ferias!$C$4:$G$100,5,FALSE),0)</f>
        <v>0</v>
      </c>
      <c r="BL812" s="51">
        <f>SUMIFS(topmanager!$D:$D,topmanager!$C:$C,rs_nova!$A812,topmanager!$A:$A,rs_nova!BL$2)</f>
        <v>0</v>
      </c>
      <c r="BM812" s="51">
        <f>SUMIFS(topmanager!$D:$D,topmanager!$C:$C,rs_nova!$A812,topmanager!$A:$A,rs_nova!BM$2)+SUMIFS(topmanager!$D:$D,topmanager!$C:$C,rs_nova!$A816,topmanager!$A:$A,151)</f>
        <v>0</v>
      </c>
      <c r="BN812" s="51">
        <f t="shared" si="198"/>
        <v>0</v>
      </c>
    </row>
    <row r="813" spans="1:66">
      <c r="A813" s="47" t="e">
        <f>total!#REF!</f>
        <v>#REF!</v>
      </c>
      <c r="B813" s="47">
        <f t="shared" si="185"/>
        <v>0</v>
      </c>
      <c r="C813" s="48" t="e">
        <f>total!#REF!</f>
        <v>#REF!</v>
      </c>
      <c r="D813" s="49" t="str">
        <f>IFERROR(VLOOKUP(A813,salario!A$3:J$32,10,FALSE),"")</f>
        <v/>
      </c>
      <c r="E813" s="49" t="str">
        <f>IFERROR(IF(VLOOKUP(A813,salario!A$3:O$32,15,FALSE)="","",VLOOKUP(A813,salario!A$3:O$32,15,FALSE)),"")</f>
        <v/>
      </c>
      <c r="F813" s="47" t="str">
        <f>IFERROR(VLOOKUP(A813,[5]base_pessoal!$B$2:$P$1504,13,FALSE),"")</f>
        <v/>
      </c>
      <c r="G813" s="50">
        <f>IFERROR(VLOOKUP(A813,salario!A$2:P$91,11,FALSE),0)*B813/30</f>
        <v>0</v>
      </c>
      <c r="H813" s="50">
        <f>SUMIFS(topmanager!$D:$D,topmanager!$C:$C,rs_nova!$A813,topmanager!$A:$A,rs_nova!H$2)+SUMIFS(topmanager!$D:$D,topmanager!$C:$C,rs_nova!$A813,topmanager!$A:$A,63)</f>
        <v>0</v>
      </c>
      <c r="I813" s="50">
        <f>-SUMIFS(topmanager!$D:$D,topmanager!$C:$C,rs_nova!$A813,topmanager!$A:$A,rs_nova!I$2)</f>
        <v>0</v>
      </c>
      <c r="J813" s="50">
        <f>SUMIFS(topmanager!$D:$D,topmanager!$C:$C,rs_nova!$A813,topmanager!$A:$A,rs_nova!J$2)</f>
        <v>0</v>
      </c>
      <c r="K813" s="50">
        <f>SUMIFS(topmanager!$D:$D,topmanager!$C:$C,rs_nova!$A813,topmanager!$A:$A,rs_nova!K$2)+SUMIFS(topmanager!$D:$D,topmanager!$C:$C,rs_nova!$A813,topmanager!$A:$A,911)</f>
        <v>0</v>
      </c>
      <c r="L813" s="50">
        <f>SUMIFS(topmanager!$D:$D,topmanager!$C:$C,rs_nova!$A813,topmanager!$A:$A,rs_nova!L$2)</f>
        <v>0</v>
      </c>
      <c r="M813" s="50">
        <f>SUMIFS(topmanager!$D:$D,topmanager!$C:$C,rs_nova!$A813,topmanager!$A:$A,rs_nova!M$2)+SUMIFS(topmanager!$D:$D,topmanager!$C:$C,rs_nova!$A813,topmanager!$A:$A,908)+SUMIFS(topmanager!$D:$D,topmanager!$C:$C,rs_nova!$A813,topmanager!$A:$A,550)</f>
        <v>0</v>
      </c>
      <c r="N813" s="50">
        <f>SUMIFS(topmanager!$D:$D,topmanager!$C:$C,rs_nova!$A813,topmanager!$A:$A,rs_nova!N$2)</f>
        <v>0</v>
      </c>
      <c r="O813" s="51">
        <f t="shared" si="186"/>
        <v>0</v>
      </c>
      <c r="P813" s="50">
        <f>IFERROR(VLOOKUP($A813,total!$B$4:$AW$437,27,0),0)</f>
        <v>0</v>
      </c>
      <c r="Q813" s="50">
        <f>IFERROR(VLOOKUP($A813,total!$B$4:$AW$437,21,0),0)</f>
        <v>0</v>
      </c>
      <c r="R813" s="50">
        <f>IFERROR(VLOOKUP($A813,total!$B$4:$AW$437,25,0),0)+IFERROR(VLOOKUP($A813,total!$B$4:$AW$437,36,0),0)</f>
        <v>0</v>
      </c>
      <c r="S813" s="50">
        <f>IFERROR(VLOOKUP(A813,gympass!$A$2:$F$148,6,0),0)</f>
        <v>0</v>
      </c>
      <c r="T813" s="50">
        <f>IFERROR(VLOOKUP($A813,total!$B$4:$AW$437,42,0),0)</f>
        <v>0</v>
      </c>
      <c r="U813" s="50">
        <f>IFERROR(VLOOKUP($A813,total!$B$4:$AW$437,32,0),0)</f>
        <v>0</v>
      </c>
      <c r="V813" s="50">
        <f>IFERROR(VLOOKUP($A813,total!$B$4:$AW$437,28,0),0)</f>
        <v>0</v>
      </c>
      <c r="W813" s="50">
        <f>IFERROR(VLOOKUP($A813,total!$B$4:$AX$437,49,0),0)</f>
        <v>0</v>
      </c>
      <c r="X813" s="50"/>
      <c r="Y813" s="50">
        <f>IFERROR(VLOOKUP(A813,#REF!,4,0),0)</f>
        <v>0</v>
      </c>
      <c r="Z813" s="50">
        <f>IFERROR(VLOOKUP(B813,#REF!,8,0),0)</f>
        <v>0</v>
      </c>
      <c r="AA813" s="50">
        <f>IFERROR(VLOOKUP($A813,total!$B$4:$AW$437,45,0),0)</f>
        <v>0</v>
      </c>
      <c r="AB813" s="50">
        <f>IFERROR(VLOOKUP($A813,total!$B$4:$AW$437,48,0),0)</f>
        <v>0</v>
      </c>
      <c r="AC813" s="50">
        <f>IFERROR(VLOOKUP($A813,total!$B$4:$AB$437,19,0),0)</f>
        <v>0</v>
      </c>
      <c r="AD813" s="50">
        <f>IFERROR(VLOOKUP($A813,total!$B$4:$AB$437,10,0),0)</f>
        <v>0</v>
      </c>
      <c r="AE813" s="50">
        <f>IFERROR(VLOOKUP($A813,total!$B$4:$AB$437,13,0),0)-SUMIFS(topmanager!$D:$D,topmanager!$C:$C,rs_nova!$A817,topmanager!$A:$A,856)</f>
        <v>0</v>
      </c>
      <c r="AF813" s="50">
        <f>IFERROR(VLOOKUP($A813,total!$B$4:$AB$437,16,0),0)</f>
        <v>0</v>
      </c>
      <c r="AG813" s="50">
        <f>IFERROR(VLOOKUP($A813,total!$B$4:$AB$437,7,0),0)</f>
        <v>0</v>
      </c>
      <c r="AH813" s="50">
        <f>IFERROR(VLOOKUP($A813,total!$B$4:$AD$437,29,0),0)</f>
        <v>0</v>
      </c>
      <c r="AI813" s="50">
        <f>IFERROR(VLOOKUP(A813,total!$B$4:$AN$437,39,0),0)</f>
        <v>0</v>
      </c>
      <c r="AJ813" s="51">
        <f t="shared" si="187"/>
        <v>0</v>
      </c>
      <c r="AK813" s="50">
        <f t="shared" si="188"/>
        <v>0</v>
      </c>
      <c r="AL813" s="50">
        <f t="shared" si="189"/>
        <v>0</v>
      </c>
      <c r="AM813" s="50">
        <f t="shared" si="190"/>
        <v>0</v>
      </c>
      <c r="AN813" s="50" t="e">
        <f t="shared" si="199"/>
        <v>#REF!</v>
      </c>
      <c r="AO813" s="50" t="e">
        <f t="shared" si="199"/>
        <v>#REF!</v>
      </c>
      <c r="AP813" s="50" t="e">
        <f t="shared" si="199"/>
        <v>#REF!</v>
      </c>
      <c r="AQ813" s="50">
        <f>IFERROR(VLOOKUP(TEXT($A813,"000000"),[6]Página1!$A$8:$S$801,13,FALSE),0)</f>
        <v>0</v>
      </c>
      <c r="AR813" s="50">
        <f>IFERROR(VLOOKUP(TEXT($A813,"000000"),[6]Página1!$A$8:$S$801,16,FALSE),0)</f>
        <v>0</v>
      </c>
      <c r="AS813" s="50">
        <f>IFERROR(VLOOKUP(TEXT($A813,"000000"),[6]Página1!$A$8:$S$801,19,FALSE),0)</f>
        <v>0</v>
      </c>
      <c r="AT813" s="50">
        <f>IFERROR(VLOOKUP(TEXT($A813,"000000"),[7]Página1!$A$8:$R$814,12,FALSE),0)</f>
        <v>0</v>
      </c>
      <c r="AU813" s="50">
        <f>IFERROR(VLOOKUP(TEXT($A813,"000000"),[7]Página1!$A$8:$R$814,15,FALSE),0)</f>
        <v>0</v>
      </c>
      <c r="AV813" s="50">
        <f>IFERROR(VLOOKUP(TEXT($A813,"000000"),[7]Página1!$A$8:$R$814,18,FALSE),0)</f>
        <v>0</v>
      </c>
      <c r="AW813" s="50"/>
      <c r="AX813" s="51" t="e">
        <f t="shared" si="191"/>
        <v>#REF!</v>
      </c>
      <c r="AY813" s="51" t="e">
        <f t="shared" si="192"/>
        <v>#REF!</v>
      </c>
      <c r="AZ813" s="51" t="e">
        <f t="shared" si="193"/>
        <v>#REF!</v>
      </c>
      <c r="BA813" s="51" t="e">
        <f t="shared" si="194"/>
        <v>#REF!</v>
      </c>
      <c r="BB813" s="51">
        <f t="shared" si="195"/>
        <v>0</v>
      </c>
      <c r="BC813" s="51" t="e">
        <f t="shared" si="196"/>
        <v>#REF!</v>
      </c>
      <c r="BD813" s="51">
        <f t="shared" si="197"/>
        <v>0</v>
      </c>
      <c r="BE813" s="51">
        <f>IFERROR(VLOOKUP(A813,salario!A$2:P$91,11,FALSE),0)</f>
        <v>0</v>
      </c>
      <c r="BF813" s="51">
        <f>SUMIFS(topmanager!$D:$D,topmanager!$C:$C,rs_nova!$A813,topmanager!$A:$A,rs_nova!BF$2)</f>
        <v>0</v>
      </c>
      <c r="BG813" s="51">
        <f>SUMIFS(topmanager!$D:$D,topmanager!$C:$C,rs_nova!$A813,topmanager!$A:$A,rs_nova!BG$2)</f>
        <v>0</v>
      </c>
      <c r="BH813" s="51">
        <f>SUMIFS(topmanager!$D:$D,topmanager!$C:$C,rs_nova!$A813,topmanager!$A:$A,rs_nova!BH$2)</f>
        <v>0</v>
      </c>
      <c r="BI813" s="51">
        <f>SUMIFS(topmanager!$D:$D,topmanager!$C:$C,rs_nova!$A813,topmanager!$A:$A,rs_nova!BI$2)</f>
        <v>0</v>
      </c>
      <c r="BJ813" s="51">
        <f>SUMIFS(topmanager!$D:$D,topmanager!$C:$C,rs_nova!$A813,topmanager!$A:$A,rs_nova!BJ$2)+SUMIFS(topmanager!$D:$D,topmanager!$C:$C,rs_nova!$A813,topmanager!$A:$A,rs_nova!BJ$2+1)</f>
        <v>0</v>
      </c>
      <c r="BK813" s="51">
        <f>IFERROR(VLOOKUP(A813,[8]ferias!$C$4:$G$100,5,FALSE),0)</f>
        <v>0</v>
      </c>
      <c r="BL813" s="51">
        <f>SUMIFS(topmanager!$D:$D,topmanager!$C:$C,rs_nova!$A813,topmanager!$A:$A,rs_nova!BL$2)</f>
        <v>0</v>
      </c>
      <c r="BM813" s="51">
        <f>SUMIFS(topmanager!$D:$D,topmanager!$C:$C,rs_nova!$A813,topmanager!$A:$A,rs_nova!BM$2)+SUMIFS(topmanager!$D:$D,topmanager!$C:$C,rs_nova!$A817,topmanager!$A:$A,151)</f>
        <v>0</v>
      </c>
      <c r="BN813" s="51">
        <f t="shared" si="198"/>
        <v>0</v>
      </c>
    </row>
    <row r="814" spans="1:66">
      <c r="A814" s="47" t="e">
        <f>total!#REF!</f>
        <v>#REF!</v>
      </c>
      <c r="B814" s="47">
        <f t="shared" si="185"/>
        <v>0</v>
      </c>
      <c r="C814" s="48" t="e">
        <f>total!#REF!</f>
        <v>#REF!</v>
      </c>
      <c r="D814" s="49" t="str">
        <f>IFERROR(VLOOKUP(A814,salario!A$3:J$32,10,FALSE),"")</f>
        <v/>
      </c>
      <c r="E814" s="49" t="str">
        <f>IFERROR(IF(VLOOKUP(A814,salario!A$3:O$32,15,FALSE)="","",VLOOKUP(A814,salario!A$3:O$32,15,FALSE)),"")</f>
        <v/>
      </c>
      <c r="F814" s="47" t="str">
        <f>IFERROR(VLOOKUP(A814,[5]base_pessoal!$B$2:$P$1504,13,FALSE),"")</f>
        <v/>
      </c>
      <c r="G814" s="50">
        <f>IFERROR(VLOOKUP(A814,salario!A$2:P$91,11,FALSE),0)*B814/30</f>
        <v>0</v>
      </c>
      <c r="H814" s="50">
        <f>SUMIFS(topmanager!$D:$D,topmanager!$C:$C,rs_nova!$A814,topmanager!$A:$A,rs_nova!H$2)+SUMIFS(topmanager!$D:$D,topmanager!$C:$C,rs_nova!$A814,topmanager!$A:$A,63)</f>
        <v>0</v>
      </c>
      <c r="I814" s="50">
        <f>-SUMIFS(topmanager!$D:$D,topmanager!$C:$C,rs_nova!$A814,topmanager!$A:$A,rs_nova!I$2)</f>
        <v>0</v>
      </c>
      <c r="J814" s="50">
        <f>SUMIFS(topmanager!$D:$D,topmanager!$C:$C,rs_nova!$A814,topmanager!$A:$A,rs_nova!J$2)</f>
        <v>0</v>
      </c>
      <c r="K814" s="50">
        <f>SUMIFS(topmanager!$D:$D,topmanager!$C:$C,rs_nova!$A814,topmanager!$A:$A,rs_nova!K$2)+SUMIFS(topmanager!$D:$D,topmanager!$C:$C,rs_nova!$A814,topmanager!$A:$A,911)</f>
        <v>0</v>
      </c>
      <c r="L814" s="50">
        <f>SUMIFS(topmanager!$D:$D,topmanager!$C:$C,rs_nova!$A814,topmanager!$A:$A,rs_nova!L$2)</f>
        <v>0</v>
      </c>
      <c r="M814" s="50">
        <f>SUMIFS(topmanager!$D:$D,topmanager!$C:$C,rs_nova!$A814,topmanager!$A:$A,rs_nova!M$2)+SUMIFS(topmanager!$D:$D,topmanager!$C:$C,rs_nova!$A814,topmanager!$A:$A,908)+SUMIFS(topmanager!$D:$D,topmanager!$C:$C,rs_nova!$A814,topmanager!$A:$A,550)</f>
        <v>0</v>
      </c>
      <c r="N814" s="50">
        <f>SUMIFS(topmanager!$D:$D,topmanager!$C:$C,rs_nova!$A814,topmanager!$A:$A,rs_nova!N$2)</f>
        <v>0</v>
      </c>
      <c r="O814" s="51">
        <f t="shared" si="186"/>
        <v>0</v>
      </c>
      <c r="P814" s="50">
        <f>IFERROR(VLOOKUP($A814,total!$B$4:$AW$437,27,0),0)</f>
        <v>0</v>
      </c>
      <c r="Q814" s="50">
        <f>IFERROR(VLOOKUP($A814,total!$B$4:$AW$437,21,0),0)</f>
        <v>0</v>
      </c>
      <c r="R814" s="50">
        <f>IFERROR(VLOOKUP($A814,total!$B$4:$AW$437,25,0),0)+IFERROR(VLOOKUP($A814,total!$B$4:$AW$437,36,0),0)</f>
        <v>0</v>
      </c>
      <c r="S814" s="50">
        <f>IFERROR(VLOOKUP(A814,gympass!$A$2:$F$148,6,0),0)</f>
        <v>0</v>
      </c>
      <c r="T814" s="50">
        <f>IFERROR(VLOOKUP($A814,total!$B$4:$AW$437,42,0),0)</f>
        <v>0</v>
      </c>
      <c r="U814" s="50">
        <f>IFERROR(VLOOKUP($A814,total!$B$4:$AW$437,32,0),0)</f>
        <v>0</v>
      </c>
      <c r="V814" s="50">
        <f>IFERROR(VLOOKUP($A814,total!$B$4:$AW$437,28,0),0)</f>
        <v>0</v>
      </c>
      <c r="W814" s="50">
        <f>IFERROR(VLOOKUP($A814,total!$B$4:$AX$437,49,0),0)</f>
        <v>0</v>
      </c>
      <c r="X814" s="50"/>
      <c r="Y814" s="50">
        <f>IFERROR(VLOOKUP(A814,#REF!,4,0),0)</f>
        <v>0</v>
      </c>
      <c r="Z814" s="50">
        <f>IFERROR(VLOOKUP(B814,#REF!,8,0),0)</f>
        <v>0</v>
      </c>
      <c r="AA814" s="50">
        <f>IFERROR(VLOOKUP($A814,total!$B$4:$AW$437,45,0),0)</f>
        <v>0</v>
      </c>
      <c r="AB814" s="50">
        <f>IFERROR(VLOOKUP($A814,total!$B$4:$AW$437,48,0),0)</f>
        <v>0</v>
      </c>
      <c r="AC814" s="50">
        <f>IFERROR(VLOOKUP($A814,total!$B$4:$AB$437,19,0),0)</f>
        <v>0</v>
      </c>
      <c r="AD814" s="50">
        <f>IFERROR(VLOOKUP($A814,total!$B$4:$AB$437,10,0),0)</f>
        <v>0</v>
      </c>
      <c r="AE814" s="50">
        <f>IFERROR(VLOOKUP($A814,total!$B$4:$AB$437,13,0),0)-SUMIFS(topmanager!$D:$D,topmanager!$C:$C,rs_nova!$A818,topmanager!$A:$A,856)</f>
        <v>0</v>
      </c>
      <c r="AF814" s="50">
        <f>IFERROR(VLOOKUP($A814,total!$B$4:$AB$437,16,0),0)</f>
        <v>0</v>
      </c>
      <c r="AG814" s="50">
        <f>IFERROR(VLOOKUP($A814,total!$B$4:$AB$437,7,0),0)</f>
        <v>0</v>
      </c>
      <c r="AH814" s="50">
        <f>IFERROR(VLOOKUP($A814,total!$B$4:$AD$437,29,0),0)</f>
        <v>0</v>
      </c>
      <c r="AI814" s="50">
        <f>IFERROR(VLOOKUP(A814,total!$B$4:$AN$437,39,0),0)</f>
        <v>0</v>
      </c>
      <c r="AJ814" s="51">
        <f t="shared" si="187"/>
        <v>0</v>
      </c>
      <c r="AK814" s="50">
        <f t="shared" si="188"/>
        <v>0</v>
      </c>
      <c r="AL814" s="50">
        <f t="shared" si="189"/>
        <v>0</v>
      </c>
      <c r="AM814" s="50">
        <f t="shared" si="190"/>
        <v>0</v>
      </c>
      <c r="AN814" s="50" t="e">
        <f t="shared" si="199"/>
        <v>#REF!</v>
      </c>
      <c r="AO814" s="50" t="e">
        <f t="shared" si="199"/>
        <v>#REF!</v>
      </c>
      <c r="AP814" s="50" t="e">
        <f t="shared" si="199"/>
        <v>#REF!</v>
      </c>
      <c r="AQ814" s="50">
        <f>IFERROR(VLOOKUP(TEXT($A814,"000000"),[6]Página1!$A$8:$S$801,13,FALSE),0)</f>
        <v>0</v>
      </c>
      <c r="AR814" s="50">
        <f>IFERROR(VLOOKUP(TEXT($A814,"000000"),[6]Página1!$A$8:$S$801,16,FALSE),0)</f>
        <v>0</v>
      </c>
      <c r="AS814" s="50">
        <f>IFERROR(VLOOKUP(TEXT($A814,"000000"),[6]Página1!$A$8:$S$801,19,FALSE),0)</f>
        <v>0</v>
      </c>
      <c r="AT814" s="50">
        <f>IFERROR(VLOOKUP(TEXT($A814,"000000"),[7]Página1!$A$8:$R$814,12,FALSE),0)</f>
        <v>0</v>
      </c>
      <c r="AU814" s="50">
        <f>IFERROR(VLOOKUP(TEXT($A814,"000000"),[7]Página1!$A$8:$R$814,15,FALSE),0)</f>
        <v>0</v>
      </c>
      <c r="AV814" s="50">
        <f>IFERROR(VLOOKUP(TEXT($A814,"000000"),[7]Página1!$A$8:$R$814,18,FALSE),0)</f>
        <v>0</v>
      </c>
      <c r="AW814" s="50"/>
      <c r="AX814" s="51" t="e">
        <f t="shared" si="191"/>
        <v>#REF!</v>
      </c>
      <c r="AY814" s="51" t="e">
        <f t="shared" si="192"/>
        <v>#REF!</v>
      </c>
      <c r="AZ814" s="51" t="e">
        <f t="shared" si="193"/>
        <v>#REF!</v>
      </c>
      <c r="BA814" s="51" t="e">
        <f t="shared" si="194"/>
        <v>#REF!</v>
      </c>
      <c r="BB814" s="51">
        <f t="shared" si="195"/>
        <v>0</v>
      </c>
      <c r="BC814" s="51" t="e">
        <f t="shared" si="196"/>
        <v>#REF!</v>
      </c>
      <c r="BD814" s="51">
        <f t="shared" si="197"/>
        <v>0</v>
      </c>
      <c r="BE814" s="51">
        <f>IFERROR(VLOOKUP(A814,salario!A$2:P$91,11,FALSE),0)</f>
        <v>0</v>
      </c>
      <c r="BF814" s="51">
        <f>SUMIFS(topmanager!$D:$D,topmanager!$C:$C,rs_nova!$A814,topmanager!$A:$A,rs_nova!BF$2)</f>
        <v>0</v>
      </c>
      <c r="BG814" s="51">
        <f>SUMIFS(topmanager!$D:$D,topmanager!$C:$C,rs_nova!$A814,topmanager!$A:$A,rs_nova!BG$2)</f>
        <v>0</v>
      </c>
      <c r="BH814" s="51">
        <f>SUMIFS(topmanager!$D:$D,topmanager!$C:$C,rs_nova!$A814,topmanager!$A:$A,rs_nova!BH$2)</f>
        <v>0</v>
      </c>
      <c r="BI814" s="51">
        <f>SUMIFS(topmanager!$D:$D,topmanager!$C:$C,rs_nova!$A814,topmanager!$A:$A,rs_nova!BI$2)</f>
        <v>0</v>
      </c>
      <c r="BJ814" s="51">
        <f>SUMIFS(topmanager!$D:$D,topmanager!$C:$C,rs_nova!$A814,topmanager!$A:$A,rs_nova!BJ$2)+SUMIFS(topmanager!$D:$D,topmanager!$C:$C,rs_nova!$A814,topmanager!$A:$A,rs_nova!BJ$2+1)</f>
        <v>0</v>
      </c>
      <c r="BK814" s="51">
        <f>IFERROR(VLOOKUP(A814,[8]ferias!$C$4:$G$100,5,FALSE),0)</f>
        <v>0</v>
      </c>
      <c r="BL814" s="51">
        <f>SUMIFS(topmanager!$D:$D,topmanager!$C:$C,rs_nova!$A814,topmanager!$A:$A,rs_nova!BL$2)</f>
        <v>0</v>
      </c>
      <c r="BM814" s="51">
        <f>SUMIFS(topmanager!$D:$D,topmanager!$C:$C,rs_nova!$A814,topmanager!$A:$A,rs_nova!BM$2)+SUMIFS(topmanager!$D:$D,topmanager!$C:$C,rs_nova!$A818,topmanager!$A:$A,151)</f>
        <v>0</v>
      </c>
      <c r="BN814" s="51">
        <f t="shared" si="198"/>
        <v>0</v>
      </c>
    </row>
    <row r="815" spans="1:66">
      <c r="A815" s="47" t="e">
        <f>total!#REF!</f>
        <v>#REF!</v>
      </c>
      <c r="B815" s="47">
        <f t="shared" si="185"/>
        <v>0</v>
      </c>
      <c r="C815" s="48" t="e">
        <f>total!#REF!</f>
        <v>#REF!</v>
      </c>
      <c r="D815" s="49" t="str">
        <f>IFERROR(VLOOKUP(A815,salario!A$3:J$32,10,FALSE),"")</f>
        <v/>
      </c>
      <c r="E815" s="49" t="str">
        <f>IFERROR(IF(VLOOKUP(A815,salario!A$3:O$32,15,FALSE)="","",VLOOKUP(A815,salario!A$3:O$32,15,FALSE)),"")</f>
        <v/>
      </c>
      <c r="F815" s="47" t="str">
        <f>IFERROR(VLOOKUP(A815,[5]base_pessoal!$B$2:$P$1504,13,FALSE),"")</f>
        <v/>
      </c>
      <c r="G815" s="50">
        <f>IFERROR(VLOOKUP(A815,salario!A$2:P$91,11,FALSE),0)*B815/30</f>
        <v>0</v>
      </c>
      <c r="H815" s="50">
        <f>SUMIFS(topmanager!$D:$D,topmanager!$C:$C,rs_nova!$A815,topmanager!$A:$A,rs_nova!H$2)+SUMIFS(topmanager!$D:$D,topmanager!$C:$C,rs_nova!$A815,topmanager!$A:$A,63)</f>
        <v>0</v>
      </c>
      <c r="I815" s="50">
        <f>-SUMIFS(topmanager!$D:$D,topmanager!$C:$C,rs_nova!$A815,topmanager!$A:$A,rs_nova!I$2)</f>
        <v>0</v>
      </c>
      <c r="J815" s="50">
        <f>SUMIFS(topmanager!$D:$D,topmanager!$C:$C,rs_nova!$A815,topmanager!$A:$A,rs_nova!J$2)</f>
        <v>0</v>
      </c>
      <c r="K815" s="50">
        <f>SUMIFS(topmanager!$D:$D,topmanager!$C:$C,rs_nova!$A815,topmanager!$A:$A,rs_nova!K$2)+SUMIFS(topmanager!$D:$D,topmanager!$C:$C,rs_nova!$A815,topmanager!$A:$A,911)</f>
        <v>0</v>
      </c>
      <c r="L815" s="50">
        <f>SUMIFS(topmanager!$D:$D,topmanager!$C:$C,rs_nova!$A815,topmanager!$A:$A,rs_nova!L$2)</f>
        <v>0</v>
      </c>
      <c r="M815" s="50">
        <f>SUMIFS(topmanager!$D:$D,topmanager!$C:$C,rs_nova!$A815,topmanager!$A:$A,rs_nova!M$2)+SUMIFS(topmanager!$D:$D,topmanager!$C:$C,rs_nova!$A815,topmanager!$A:$A,908)+SUMIFS(topmanager!$D:$D,topmanager!$C:$C,rs_nova!$A815,topmanager!$A:$A,550)</f>
        <v>0</v>
      </c>
      <c r="N815" s="50">
        <f>SUMIFS(topmanager!$D:$D,topmanager!$C:$C,rs_nova!$A815,topmanager!$A:$A,rs_nova!N$2)</f>
        <v>0</v>
      </c>
      <c r="O815" s="51">
        <f t="shared" si="186"/>
        <v>0</v>
      </c>
      <c r="P815" s="50">
        <f>IFERROR(VLOOKUP($A815,total!$B$4:$AW$437,27,0),0)</f>
        <v>0</v>
      </c>
      <c r="Q815" s="50">
        <f>IFERROR(VLOOKUP($A815,total!$B$4:$AW$437,21,0),0)</f>
        <v>0</v>
      </c>
      <c r="R815" s="50">
        <f>IFERROR(VLOOKUP($A815,total!$B$4:$AW$437,25,0),0)+IFERROR(VLOOKUP($A815,total!$B$4:$AW$437,36,0),0)</f>
        <v>0</v>
      </c>
      <c r="S815" s="50">
        <f>IFERROR(VLOOKUP(A815,gympass!$A$2:$F$148,6,0),0)</f>
        <v>0</v>
      </c>
      <c r="T815" s="50">
        <f>IFERROR(VLOOKUP($A815,total!$B$4:$AW$437,42,0),0)</f>
        <v>0</v>
      </c>
      <c r="U815" s="50">
        <f>IFERROR(VLOOKUP($A815,total!$B$4:$AW$437,32,0),0)</f>
        <v>0</v>
      </c>
      <c r="V815" s="50">
        <f>IFERROR(VLOOKUP($A815,total!$B$4:$AW$437,28,0),0)</f>
        <v>0</v>
      </c>
      <c r="W815" s="50">
        <f>IFERROR(VLOOKUP($A815,total!$B$4:$AX$437,49,0),0)</f>
        <v>0</v>
      </c>
      <c r="X815" s="50"/>
      <c r="Y815" s="50">
        <f>IFERROR(VLOOKUP(A815,#REF!,4,0),0)</f>
        <v>0</v>
      </c>
      <c r="Z815" s="50">
        <f>IFERROR(VLOOKUP(B815,#REF!,8,0),0)</f>
        <v>0</v>
      </c>
      <c r="AA815" s="50">
        <f>IFERROR(VLOOKUP($A815,total!$B$4:$AW$437,45,0),0)</f>
        <v>0</v>
      </c>
      <c r="AB815" s="50">
        <f>IFERROR(VLOOKUP($A815,total!$B$4:$AW$437,48,0),0)</f>
        <v>0</v>
      </c>
      <c r="AC815" s="50">
        <f>IFERROR(VLOOKUP($A815,total!$B$4:$AB$437,19,0),0)</f>
        <v>0</v>
      </c>
      <c r="AD815" s="50">
        <f>IFERROR(VLOOKUP($A815,total!$B$4:$AB$437,10,0),0)</f>
        <v>0</v>
      </c>
      <c r="AE815" s="50">
        <f>IFERROR(VLOOKUP($A815,total!$B$4:$AB$437,13,0),0)-SUMIFS(topmanager!$D:$D,topmanager!$C:$C,rs_nova!$A819,topmanager!$A:$A,856)</f>
        <v>0</v>
      </c>
      <c r="AF815" s="50">
        <f>IFERROR(VLOOKUP($A815,total!$B$4:$AB$437,16,0),0)</f>
        <v>0</v>
      </c>
      <c r="AG815" s="50">
        <f>IFERROR(VLOOKUP($A815,total!$B$4:$AB$437,7,0),0)</f>
        <v>0</v>
      </c>
      <c r="AH815" s="50">
        <f>IFERROR(VLOOKUP($A815,total!$B$4:$AD$437,29,0),0)</f>
        <v>0</v>
      </c>
      <c r="AI815" s="50">
        <f>IFERROR(VLOOKUP(A815,total!$B$4:$AN$437,39,0),0)</f>
        <v>0</v>
      </c>
      <c r="AJ815" s="51">
        <f t="shared" si="187"/>
        <v>0</v>
      </c>
      <c r="AK815" s="50">
        <f t="shared" si="188"/>
        <v>0</v>
      </c>
      <c r="AL815" s="50">
        <f t="shared" si="189"/>
        <v>0</v>
      </c>
      <c r="AM815" s="50">
        <f t="shared" si="190"/>
        <v>0</v>
      </c>
      <c r="AN815" s="50" t="e">
        <f t="shared" si="199"/>
        <v>#REF!</v>
      </c>
      <c r="AO815" s="50" t="e">
        <f t="shared" si="199"/>
        <v>#REF!</v>
      </c>
      <c r="AP815" s="50" t="e">
        <f t="shared" si="199"/>
        <v>#REF!</v>
      </c>
      <c r="AQ815" s="50">
        <f>IFERROR(VLOOKUP(TEXT($A815,"000000"),[6]Página1!$A$8:$S$801,13,FALSE),0)</f>
        <v>0</v>
      </c>
      <c r="AR815" s="50">
        <f>IFERROR(VLOOKUP(TEXT($A815,"000000"),[6]Página1!$A$8:$S$801,16,FALSE),0)</f>
        <v>0</v>
      </c>
      <c r="AS815" s="50">
        <f>IFERROR(VLOOKUP(TEXT($A815,"000000"),[6]Página1!$A$8:$S$801,19,FALSE),0)</f>
        <v>0</v>
      </c>
      <c r="AT815" s="50">
        <f>IFERROR(VLOOKUP(TEXT($A815,"000000"),[7]Página1!$A$8:$R$814,12,FALSE),0)</f>
        <v>0</v>
      </c>
      <c r="AU815" s="50">
        <f>IFERROR(VLOOKUP(TEXT($A815,"000000"),[7]Página1!$A$8:$R$814,15,FALSE),0)</f>
        <v>0</v>
      </c>
      <c r="AV815" s="50">
        <f>IFERROR(VLOOKUP(TEXT($A815,"000000"),[7]Página1!$A$8:$R$814,18,FALSE),0)</f>
        <v>0</v>
      </c>
      <c r="AW815" s="50"/>
      <c r="AX815" s="51" t="e">
        <f t="shared" si="191"/>
        <v>#REF!</v>
      </c>
      <c r="AY815" s="51" t="e">
        <f t="shared" si="192"/>
        <v>#REF!</v>
      </c>
      <c r="AZ815" s="51" t="e">
        <f t="shared" si="193"/>
        <v>#REF!</v>
      </c>
      <c r="BA815" s="51" t="e">
        <f t="shared" si="194"/>
        <v>#REF!</v>
      </c>
      <c r="BB815" s="51">
        <f t="shared" si="195"/>
        <v>0</v>
      </c>
      <c r="BC815" s="51" t="e">
        <f t="shared" si="196"/>
        <v>#REF!</v>
      </c>
      <c r="BD815" s="51">
        <f t="shared" si="197"/>
        <v>0</v>
      </c>
      <c r="BE815" s="51">
        <f>IFERROR(VLOOKUP(A815,salario!A$2:P$91,11,FALSE),0)</f>
        <v>0</v>
      </c>
      <c r="BF815" s="51">
        <f>SUMIFS(topmanager!$D:$D,topmanager!$C:$C,rs_nova!$A815,topmanager!$A:$A,rs_nova!BF$2)</f>
        <v>0</v>
      </c>
      <c r="BG815" s="51">
        <f>SUMIFS(topmanager!$D:$D,topmanager!$C:$C,rs_nova!$A815,topmanager!$A:$A,rs_nova!BG$2)</f>
        <v>0</v>
      </c>
      <c r="BH815" s="51">
        <f>SUMIFS(topmanager!$D:$D,topmanager!$C:$C,rs_nova!$A815,topmanager!$A:$A,rs_nova!BH$2)</f>
        <v>0</v>
      </c>
      <c r="BI815" s="51">
        <f>SUMIFS(topmanager!$D:$D,topmanager!$C:$C,rs_nova!$A815,topmanager!$A:$A,rs_nova!BI$2)</f>
        <v>0</v>
      </c>
      <c r="BJ815" s="51">
        <f>SUMIFS(topmanager!$D:$D,topmanager!$C:$C,rs_nova!$A815,topmanager!$A:$A,rs_nova!BJ$2)+SUMIFS(topmanager!$D:$D,topmanager!$C:$C,rs_nova!$A815,topmanager!$A:$A,rs_nova!BJ$2+1)</f>
        <v>0</v>
      </c>
      <c r="BK815" s="51">
        <f>IFERROR(VLOOKUP(A815,[8]ferias!$C$4:$G$100,5,FALSE),0)</f>
        <v>0</v>
      </c>
      <c r="BL815" s="51">
        <f>SUMIFS(topmanager!$D:$D,topmanager!$C:$C,rs_nova!$A815,topmanager!$A:$A,rs_nova!BL$2)</f>
        <v>0</v>
      </c>
      <c r="BM815" s="51">
        <f>SUMIFS(topmanager!$D:$D,topmanager!$C:$C,rs_nova!$A815,topmanager!$A:$A,rs_nova!BM$2)+SUMIFS(topmanager!$D:$D,topmanager!$C:$C,rs_nova!$A819,topmanager!$A:$A,151)</f>
        <v>0</v>
      </c>
      <c r="BN815" s="51">
        <f t="shared" si="198"/>
        <v>0</v>
      </c>
    </row>
    <row r="816" spans="1:66">
      <c r="A816" s="47" t="e">
        <f>total!#REF!</f>
        <v>#REF!</v>
      </c>
      <c r="B816" s="47">
        <f t="shared" si="185"/>
        <v>0</v>
      </c>
      <c r="C816" s="48" t="e">
        <f>total!#REF!</f>
        <v>#REF!</v>
      </c>
      <c r="D816" s="49" t="str">
        <f>IFERROR(VLOOKUP(A816,salario!A$3:J$32,10,FALSE),"")</f>
        <v/>
      </c>
      <c r="E816" s="49" t="str">
        <f>IFERROR(IF(VLOOKUP(A816,salario!A$3:O$32,15,FALSE)="","",VLOOKUP(A816,salario!A$3:O$32,15,FALSE)),"")</f>
        <v/>
      </c>
      <c r="F816" s="47" t="str">
        <f>IFERROR(VLOOKUP(A816,[5]base_pessoal!$B$2:$P$1504,13,FALSE),"")</f>
        <v/>
      </c>
      <c r="G816" s="50">
        <f>IFERROR(VLOOKUP(A816,salario!A$2:P$91,11,FALSE),0)*B816/30</f>
        <v>0</v>
      </c>
      <c r="H816" s="50">
        <f>SUMIFS(topmanager!$D:$D,topmanager!$C:$C,rs_nova!$A816,topmanager!$A:$A,rs_nova!H$2)+SUMIFS(topmanager!$D:$D,topmanager!$C:$C,rs_nova!$A816,topmanager!$A:$A,63)</f>
        <v>0</v>
      </c>
      <c r="I816" s="50">
        <f>-SUMIFS(topmanager!$D:$D,topmanager!$C:$C,rs_nova!$A816,topmanager!$A:$A,rs_nova!I$2)</f>
        <v>0</v>
      </c>
      <c r="J816" s="50">
        <f>SUMIFS(topmanager!$D:$D,topmanager!$C:$C,rs_nova!$A816,topmanager!$A:$A,rs_nova!J$2)</f>
        <v>0</v>
      </c>
      <c r="K816" s="50">
        <f>SUMIFS(topmanager!$D:$D,topmanager!$C:$C,rs_nova!$A816,topmanager!$A:$A,rs_nova!K$2)+SUMIFS(topmanager!$D:$D,topmanager!$C:$C,rs_nova!$A816,topmanager!$A:$A,911)</f>
        <v>0</v>
      </c>
      <c r="L816" s="50">
        <f>SUMIFS(topmanager!$D:$D,topmanager!$C:$C,rs_nova!$A816,topmanager!$A:$A,rs_nova!L$2)</f>
        <v>0</v>
      </c>
      <c r="M816" s="50">
        <f>SUMIFS(topmanager!$D:$D,topmanager!$C:$C,rs_nova!$A816,topmanager!$A:$A,rs_nova!M$2)+SUMIFS(topmanager!$D:$D,topmanager!$C:$C,rs_nova!$A816,topmanager!$A:$A,908)+SUMIFS(topmanager!$D:$D,topmanager!$C:$C,rs_nova!$A816,topmanager!$A:$A,550)</f>
        <v>0</v>
      </c>
      <c r="N816" s="50">
        <f>SUMIFS(topmanager!$D:$D,topmanager!$C:$C,rs_nova!$A816,topmanager!$A:$A,rs_nova!N$2)</f>
        <v>0</v>
      </c>
      <c r="O816" s="51">
        <f t="shared" si="186"/>
        <v>0</v>
      </c>
      <c r="P816" s="50">
        <f>IFERROR(VLOOKUP($A816,total!$B$4:$AW$437,27,0),0)</f>
        <v>0</v>
      </c>
      <c r="Q816" s="50">
        <f>IFERROR(VLOOKUP($A816,total!$B$4:$AW$437,21,0),0)</f>
        <v>0</v>
      </c>
      <c r="R816" s="50">
        <f>IFERROR(VLOOKUP($A816,total!$B$4:$AW$437,25,0),0)+IFERROR(VLOOKUP($A816,total!$B$4:$AW$437,36,0),0)</f>
        <v>0</v>
      </c>
      <c r="S816" s="50">
        <f>IFERROR(VLOOKUP(A816,gympass!$A$2:$F$148,6,0),0)</f>
        <v>0</v>
      </c>
      <c r="T816" s="50">
        <f>IFERROR(VLOOKUP($A816,total!$B$4:$AW$437,42,0),0)</f>
        <v>0</v>
      </c>
      <c r="U816" s="50">
        <f>IFERROR(VLOOKUP($A816,total!$B$4:$AW$437,32,0),0)</f>
        <v>0</v>
      </c>
      <c r="V816" s="50">
        <f>IFERROR(VLOOKUP($A816,total!$B$4:$AW$437,28,0),0)</f>
        <v>0</v>
      </c>
      <c r="W816" s="50">
        <f>IFERROR(VLOOKUP($A816,total!$B$4:$AX$437,49,0),0)</f>
        <v>0</v>
      </c>
      <c r="X816" s="50"/>
      <c r="Y816" s="50">
        <f>IFERROR(VLOOKUP(A816,#REF!,4,0),0)</f>
        <v>0</v>
      </c>
      <c r="Z816" s="50">
        <f>IFERROR(VLOOKUP(B816,#REF!,8,0),0)</f>
        <v>0</v>
      </c>
      <c r="AA816" s="50">
        <f>IFERROR(VLOOKUP($A816,total!$B$4:$AW$437,45,0),0)</f>
        <v>0</v>
      </c>
      <c r="AB816" s="50">
        <f>IFERROR(VLOOKUP($A816,total!$B$4:$AW$437,48,0),0)</f>
        <v>0</v>
      </c>
      <c r="AC816" s="50">
        <f>IFERROR(VLOOKUP($A816,total!$B$4:$AB$437,19,0),0)</f>
        <v>0</v>
      </c>
      <c r="AD816" s="50">
        <f>IFERROR(VLOOKUP($A816,total!$B$4:$AB$437,10,0),0)</f>
        <v>0</v>
      </c>
      <c r="AE816" s="50">
        <f>IFERROR(VLOOKUP($A816,total!$B$4:$AB$437,13,0),0)-SUMIFS(topmanager!$D:$D,topmanager!$C:$C,rs_nova!$A820,topmanager!$A:$A,856)</f>
        <v>0</v>
      </c>
      <c r="AF816" s="50">
        <f>IFERROR(VLOOKUP($A816,total!$B$4:$AB$437,16,0),0)</f>
        <v>0</v>
      </c>
      <c r="AG816" s="50">
        <f>IFERROR(VLOOKUP($A816,total!$B$4:$AB$437,7,0),0)</f>
        <v>0</v>
      </c>
      <c r="AH816" s="50">
        <f>IFERROR(VLOOKUP($A816,total!$B$4:$AD$437,29,0),0)</f>
        <v>0</v>
      </c>
      <c r="AI816" s="50">
        <f>IFERROR(VLOOKUP(A816,total!$B$4:$AN$437,39,0),0)</f>
        <v>0</v>
      </c>
      <c r="AJ816" s="51">
        <f t="shared" si="187"/>
        <v>0</v>
      </c>
      <c r="AK816" s="50">
        <f t="shared" si="188"/>
        <v>0</v>
      </c>
      <c r="AL816" s="50">
        <f t="shared" si="189"/>
        <v>0</v>
      </c>
      <c r="AM816" s="50">
        <f t="shared" si="190"/>
        <v>0</v>
      </c>
      <c r="AN816" s="50" t="e">
        <f t="shared" si="199"/>
        <v>#REF!</v>
      </c>
      <c r="AO816" s="50" t="e">
        <f t="shared" si="199"/>
        <v>#REF!</v>
      </c>
      <c r="AP816" s="50" t="e">
        <f t="shared" si="199"/>
        <v>#REF!</v>
      </c>
      <c r="AQ816" s="50">
        <f>IFERROR(VLOOKUP(TEXT($A816,"000000"),[6]Página1!$A$8:$S$801,13,FALSE),0)</f>
        <v>0</v>
      </c>
      <c r="AR816" s="50">
        <f>IFERROR(VLOOKUP(TEXT($A816,"000000"),[6]Página1!$A$8:$S$801,16,FALSE),0)</f>
        <v>0</v>
      </c>
      <c r="AS816" s="50">
        <f>IFERROR(VLOOKUP(TEXT($A816,"000000"),[6]Página1!$A$8:$S$801,19,FALSE),0)</f>
        <v>0</v>
      </c>
      <c r="AT816" s="50">
        <f>IFERROR(VLOOKUP(TEXT($A816,"000000"),[7]Página1!$A$8:$R$814,12,FALSE),0)</f>
        <v>0</v>
      </c>
      <c r="AU816" s="50">
        <f>IFERROR(VLOOKUP(TEXT($A816,"000000"),[7]Página1!$A$8:$R$814,15,FALSE),0)</f>
        <v>0</v>
      </c>
      <c r="AV816" s="50">
        <f>IFERROR(VLOOKUP(TEXT($A816,"000000"),[7]Página1!$A$8:$R$814,18,FALSE),0)</f>
        <v>0</v>
      </c>
      <c r="AW816" s="50"/>
      <c r="AX816" s="51" t="e">
        <f t="shared" si="191"/>
        <v>#REF!</v>
      </c>
      <c r="AY816" s="51" t="e">
        <f t="shared" si="192"/>
        <v>#REF!</v>
      </c>
      <c r="AZ816" s="51" t="e">
        <f t="shared" si="193"/>
        <v>#REF!</v>
      </c>
      <c r="BA816" s="51" t="e">
        <f t="shared" si="194"/>
        <v>#REF!</v>
      </c>
      <c r="BB816" s="51">
        <f t="shared" si="195"/>
        <v>0</v>
      </c>
      <c r="BC816" s="51" t="e">
        <f t="shared" si="196"/>
        <v>#REF!</v>
      </c>
      <c r="BD816" s="51">
        <f t="shared" si="197"/>
        <v>0</v>
      </c>
      <c r="BE816" s="51">
        <f>IFERROR(VLOOKUP(A816,salario!A$2:P$91,11,FALSE),0)</f>
        <v>0</v>
      </c>
      <c r="BF816" s="51">
        <f>SUMIFS(topmanager!$D:$D,topmanager!$C:$C,rs_nova!$A816,topmanager!$A:$A,rs_nova!BF$2)</f>
        <v>0</v>
      </c>
      <c r="BG816" s="51">
        <f>SUMIFS(topmanager!$D:$D,topmanager!$C:$C,rs_nova!$A816,topmanager!$A:$A,rs_nova!BG$2)</f>
        <v>0</v>
      </c>
      <c r="BH816" s="51">
        <f>SUMIFS(topmanager!$D:$D,topmanager!$C:$C,rs_nova!$A816,topmanager!$A:$A,rs_nova!BH$2)</f>
        <v>0</v>
      </c>
      <c r="BI816" s="51">
        <f>SUMIFS(topmanager!$D:$D,topmanager!$C:$C,rs_nova!$A816,topmanager!$A:$A,rs_nova!BI$2)</f>
        <v>0</v>
      </c>
      <c r="BJ816" s="51">
        <f>SUMIFS(topmanager!$D:$D,topmanager!$C:$C,rs_nova!$A816,topmanager!$A:$A,rs_nova!BJ$2)+SUMIFS(topmanager!$D:$D,topmanager!$C:$C,rs_nova!$A816,topmanager!$A:$A,rs_nova!BJ$2+1)</f>
        <v>0</v>
      </c>
      <c r="BK816" s="51">
        <f>IFERROR(VLOOKUP(A816,[8]ferias!$C$4:$G$100,5,FALSE),0)</f>
        <v>0</v>
      </c>
      <c r="BL816" s="51">
        <f>SUMIFS(topmanager!$D:$D,topmanager!$C:$C,rs_nova!$A816,topmanager!$A:$A,rs_nova!BL$2)</f>
        <v>0</v>
      </c>
      <c r="BM816" s="51">
        <f>SUMIFS(topmanager!$D:$D,topmanager!$C:$C,rs_nova!$A816,topmanager!$A:$A,rs_nova!BM$2)+SUMIFS(topmanager!$D:$D,topmanager!$C:$C,rs_nova!$A820,topmanager!$A:$A,151)</f>
        <v>0</v>
      </c>
      <c r="BN816" s="51">
        <f t="shared" si="198"/>
        <v>0</v>
      </c>
    </row>
    <row r="817" spans="1:66">
      <c r="A817" s="47" t="e">
        <f>total!#REF!</f>
        <v>#REF!</v>
      </c>
      <c r="B817" s="47">
        <f t="shared" si="185"/>
        <v>0</v>
      </c>
      <c r="C817" s="48" t="e">
        <f>total!#REF!</f>
        <v>#REF!</v>
      </c>
      <c r="D817" s="49" t="str">
        <f>IFERROR(VLOOKUP(A817,salario!A$3:J$32,10,FALSE),"")</f>
        <v/>
      </c>
      <c r="E817" s="49" t="str">
        <f>IFERROR(IF(VLOOKUP(A817,salario!A$3:O$32,15,FALSE)="","",VLOOKUP(A817,salario!A$3:O$32,15,FALSE)),"")</f>
        <v/>
      </c>
      <c r="F817" s="47" t="str">
        <f>IFERROR(VLOOKUP(A817,[5]base_pessoal!$B$2:$P$1504,13,FALSE),"")</f>
        <v/>
      </c>
      <c r="G817" s="50">
        <f>IFERROR(VLOOKUP(A817,salario!A$2:P$91,11,FALSE),0)*B817/30</f>
        <v>0</v>
      </c>
      <c r="H817" s="50">
        <f>SUMIFS(topmanager!$D:$D,topmanager!$C:$C,rs_nova!$A817,topmanager!$A:$A,rs_nova!H$2)+SUMIFS(topmanager!$D:$D,topmanager!$C:$C,rs_nova!$A817,topmanager!$A:$A,63)</f>
        <v>0</v>
      </c>
      <c r="I817" s="50">
        <f>-SUMIFS(topmanager!$D:$D,topmanager!$C:$C,rs_nova!$A817,topmanager!$A:$A,rs_nova!I$2)</f>
        <v>0</v>
      </c>
      <c r="J817" s="50">
        <f>SUMIFS(topmanager!$D:$D,topmanager!$C:$C,rs_nova!$A817,topmanager!$A:$A,rs_nova!J$2)</f>
        <v>0</v>
      </c>
      <c r="K817" s="50">
        <f>SUMIFS(topmanager!$D:$D,topmanager!$C:$C,rs_nova!$A817,topmanager!$A:$A,rs_nova!K$2)+SUMIFS(topmanager!$D:$D,topmanager!$C:$C,rs_nova!$A817,topmanager!$A:$A,911)</f>
        <v>0</v>
      </c>
      <c r="L817" s="50">
        <f>SUMIFS(topmanager!$D:$D,topmanager!$C:$C,rs_nova!$A817,topmanager!$A:$A,rs_nova!L$2)</f>
        <v>0</v>
      </c>
      <c r="M817" s="50">
        <f>SUMIFS(topmanager!$D:$D,topmanager!$C:$C,rs_nova!$A817,topmanager!$A:$A,rs_nova!M$2)+SUMIFS(topmanager!$D:$D,topmanager!$C:$C,rs_nova!$A817,topmanager!$A:$A,908)+SUMIFS(topmanager!$D:$D,topmanager!$C:$C,rs_nova!$A817,topmanager!$A:$A,550)</f>
        <v>0</v>
      </c>
      <c r="N817" s="50">
        <f>SUMIFS(topmanager!$D:$D,topmanager!$C:$C,rs_nova!$A817,topmanager!$A:$A,rs_nova!N$2)</f>
        <v>0</v>
      </c>
      <c r="O817" s="51">
        <f t="shared" si="186"/>
        <v>0</v>
      </c>
      <c r="P817" s="50">
        <f>IFERROR(VLOOKUP($A817,total!$B$4:$AW$437,27,0),0)</f>
        <v>0</v>
      </c>
      <c r="Q817" s="50">
        <f>IFERROR(VLOOKUP($A817,total!$B$4:$AW$437,21,0),0)</f>
        <v>0</v>
      </c>
      <c r="R817" s="50">
        <f>IFERROR(VLOOKUP($A817,total!$B$4:$AW$437,25,0),0)+IFERROR(VLOOKUP($A817,total!$B$4:$AW$437,36,0),0)</f>
        <v>0</v>
      </c>
      <c r="S817" s="50">
        <f>IFERROR(VLOOKUP(A817,gympass!$A$2:$F$148,6,0),0)</f>
        <v>0</v>
      </c>
      <c r="T817" s="50">
        <f>IFERROR(VLOOKUP($A817,total!$B$4:$AW$437,42,0),0)</f>
        <v>0</v>
      </c>
      <c r="U817" s="50">
        <f>IFERROR(VLOOKUP($A817,total!$B$4:$AW$437,32,0),0)</f>
        <v>0</v>
      </c>
      <c r="V817" s="50">
        <f>IFERROR(VLOOKUP($A817,total!$B$4:$AW$437,28,0),0)</f>
        <v>0</v>
      </c>
      <c r="W817" s="50">
        <f>IFERROR(VLOOKUP($A817,total!$B$4:$AX$437,49,0),0)</f>
        <v>0</v>
      </c>
      <c r="X817" s="50"/>
      <c r="Y817" s="50">
        <f>IFERROR(VLOOKUP(A817,#REF!,4,0),0)</f>
        <v>0</v>
      </c>
      <c r="Z817" s="50">
        <f>IFERROR(VLOOKUP(B817,#REF!,8,0),0)</f>
        <v>0</v>
      </c>
      <c r="AA817" s="50">
        <f>IFERROR(VLOOKUP($A817,total!$B$4:$AW$437,45,0),0)</f>
        <v>0</v>
      </c>
      <c r="AB817" s="50">
        <f>IFERROR(VLOOKUP($A817,total!$B$4:$AW$437,48,0),0)</f>
        <v>0</v>
      </c>
      <c r="AC817" s="50">
        <f>IFERROR(VLOOKUP($A817,total!$B$4:$AB$437,19,0),0)</f>
        <v>0</v>
      </c>
      <c r="AD817" s="50">
        <f>IFERROR(VLOOKUP($A817,total!$B$4:$AB$437,10,0),0)</f>
        <v>0</v>
      </c>
      <c r="AE817" s="50">
        <f>IFERROR(VLOOKUP($A817,total!$B$4:$AB$437,13,0),0)-SUMIFS(topmanager!$D:$D,topmanager!$C:$C,rs_nova!$A821,topmanager!$A:$A,856)</f>
        <v>0</v>
      </c>
      <c r="AF817" s="50">
        <f>IFERROR(VLOOKUP($A817,total!$B$4:$AB$437,16,0),0)</f>
        <v>0</v>
      </c>
      <c r="AG817" s="50">
        <f>IFERROR(VLOOKUP($A817,total!$B$4:$AB$437,7,0),0)</f>
        <v>0</v>
      </c>
      <c r="AH817" s="50">
        <f>IFERROR(VLOOKUP($A817,total!$B$4:$AD$437,29,0),0)</f>
        <v>0</v>
      </c>
      <c r="AI817" s="50">
        <f>IFERROR(VLOOKUP(A817,total!$B$4:$AN$437,39,0),0)</f>
        <v>0</v>
      </c>
      <c r="AJ817" s="51">
        <f t="shared" si="187"/>
        <v>0</v>
      </c>
      <c r="AK817" s="50">
        <f t="shared" si="188"/>
        <v>0</v>
      </c>
      <c r="AL817" s="50">
        <f t="shared" si="189"/>
        <v>0</v>
      </c>
      <c r="AM817" s="50">
        <f t="shared" si="190"/>
        <v>0</v>
      </c>
      <c r="AN817" s="50" t="e">
        <f t="shared" si="199"/>
        <v>#REF!</v>
      </c>
      <c r="AO817" s="50" t="e">
        <f t="shared" si="199"/>
        <v>#REF!</v>
      </c>
      <c r="AP817" s="50" t="e">
        <f t="shared" si="199"/>
        <v>#REF!</v>
      </c>
      <c r="AQ817" s="50">
        <f>IFERROR(VLOOKUP(TEXT($A817,"000000"),[6]Página1!$A$8:$S$801,13,FALSE),0)</f>
        <v>0</v>
      </c>
      <c r="AR817" s="50">
        <f>IFERROR(VLOOKUP(TEXT($A817,"000000"),[6]Página1!$A$8:$S$801,16,FALSE),0)</f>
        <v>0</v>
      </c>
      <c r="AS817" s="50">
        <f>IFERROR(VLOOKUP(TEXT($A817,"000000"),[6]Página1!$A$8:$S$801,19,FALSE),0)</f>
        <v>0</v>
      </c>
      <c r="AT817" s="50">
        <f>IFERROR(VLOOKUP(TEXT($A817,"000000"),[7]Página1!$A$8:$R$814,12,FALSE),0)</f>
        <v>0</v>
      </c>
      <c r="AU817" s="50">
        <f>IFERROR(VLOOKUP(TEXT($A817,"000000"),[7]Página1!$A$8:$R$814,15,FALSE),0)</f>
        <v>0</v>
      </c>
      <c r="AV817" s="50">
        <f>IFERROR(VLOOKUP(TEXT($A817,"000000"),[7]Página1!$A$8:$R$814,18,FALSE),0)</f>
        <v>0</v>
      </c>
      <c r="AW817" s="50"/>
      <c r="AX817" s="51" t="e">
        <f t="shared" si="191"/>
        <v>#REF!</v>
      </c>
      <c r="AY817" s="51" t="e">
        <f t="shared" si="192"/>
        <v>#REF!</v>
      </c>
      <c r="AZ817" s="51" t="e">
        <f t="shared" si="193"/>
        <v>#REF!</v>
      </c>
      <c r="BA817" s="51" t="e">
        <f t="shared" si="194"/>
        <v>#REF!</v>
      </c>
      <c r="BB817" s="51">
        <f t="shared" si="195"/>
        <v>0</v>
      </c>
      <c r="BC817" s="51" t="e">
        <f t="shared" si="196"/>
        <v>#REF!</v>
      </c>
      <c r="BD817" s="51">
        <f t="shared" si="197"/>
        <v>0</v>
      </c>
      <c r="BE817" s="51">
        <f>IFERROR(VLOOKUP(A817,salario!A$2:P$91,11,FALSE),0)</f>
        <v>0</v>
      </c>
      <c r="BF817" s="51">
        <f>SUMIFS(topmanager!$D:$D,topmanager!$C:$C,rs_nova!$A817,topmanager!$A:$A,rs_nova!BF$2)</f>
        <v>0</v>
      </c>
      <c r="BG817" s="51">
        <f>SUMIFS(topmanager!$D:$D,topmanager!$C:$C,rs_nova!$A817,topmanager!$A:$A,rs_nova!BG$2)</f>
        <v>0</v>
      </c>
      <c r="BH817" s="51">
        <f>SUMIFS(topmanager!$D:$D,topmanager!$C:$C,rs_nova!$A817,topmanager!$A:$A,rs_nova!BH$2)</f>
        <v>0</v>
      </c>
      <c r="BI817" s="51">
        <f>SUMIFS(topmanager!$D:$D,topmanager!$C:$C,rs_nova!$A817,topmanager!$A:$A,rs_nova!BI$2)</f>
        <v>0</v>
      </c>
      <c r="BJ817" s="51">
        <f>SUMIFS(topmanager!$D:$D,topmanager!$C:$C,rs_nova!$A817,topmanager!$A:$A,rs_nova!BJ$2)+SUMIFS(topmanager!$D:$D,topmanager!$C:$C,rs_nova!$A817,topmanager!$A:$A,rs_nova!BJ$2+1)</f>
        <v>0</v>
      </c>
      <c r="BK817" s="51">
        <f>IFERROR(VLOOKUP(A817,[8]ferias!$C$4:$G$100,5,FALSE),0)</f>
        <v>0</v>
      </c>
      <c r="BL817" s="51">
        <f>SUMIFS(topmanager!$D:$D,topmanager!$C:$C,rs_nova!$A817,topmanager!$A:$A,rs_nova!BL$2)</f>
        <v>0</v>
      </c>
      <c r="BM817" s="51">
        <f>SUMIFS(topmanager!$D:$D,topmanager!$C:$C,rs_nova!$A817,topmanager!$A:$A,rs_nova!BM$2)+SUMIFS(topmanager!$D:$D,topmanager!$C:$C,rs_nova!$A821,topmanager!$A:$A,151)</f>
        <v>0</v>
      </c>
      <c r="BN817" s="51">
        <f t="shared" si="198"/>
        <v>0</v>
      </c>
    </row>
    <row r="818" spans="1:66">
      <c r="A818" s="47" t="e">
        <f>total!#REF!</f>
        <v>#REF!</v>
      </c>
      <c r="B818" s="47">
        <f t="shared" si="185"/>
        <v>0</v>
      </c>
      <c r="C818" s="48" t="e">
        <f>total!#REF!</f>
        <v>#REF!</v>
      </c>
      <c r="D818" s="49" t="str">
        <f>IFERROR(VLOOKUP(A818,salario!A$3:J$32,10,FALSE),"")</f>
        <v/>
      </c>
      <c r="E818" s="49" t="str">
        <f>IFERROR(IF(VLOOKUP(A818,salario!A$3:O$32,15,FALSE)="","",VLOOKUP(A818,salario!A$3:O$32,15,FALSE)),"")</f>
        <v/>
      </c>
      <c r="F818" s="47" t="str">
        <f>IFERROR(VLOOKUP(A818,[5]base_pessoal!$B$2:$P$1504,13,FALSE),"")</f>
        <v/>
      </c>
      <c r="G818" s="50">
        <f>IFERROR(VLOOKUP(A818,salario!A$2:P$91,11,FALSE),0)*B818/30</f>
        <v>0</v>
      </c>
      <c r="H818" s="50">
        <f>SUMIFS(topmanager!$D:$D,topmanager!$C:$C,rs_nova!$A818,topmanager!$A:$A,rs_nova!H$2)+SUMIFS(topmanager!$D:$D,topmanager!$C:$C,rs_nova!$A818,topmanager!$A:$A,63)</f>
        <v>0</v>
      </c>
      <c r="I818" s="50">
        <f>-SUMIFS(topmanager!$D:$D,topmanager!$C:$C,rs_nova!$A818,topmanager!$A:$A,rs_nova!I$2)</f>
        <v>0</v>
      </c>
      <c r="J818" s="50">
        <f>SUMIFS(topmanager!$D:$D,topmanager!$C:$C,rs_nova!$A818,topmanager!$A:$A,rs_nova!J$2)</f>
        <v>0</v>
      </c>
      <c r="K818" s="50">
        <f>SUMIFS(topmanager!$D:$D,topmanager!$C:$C,rs_nova!$A818,topmanager!$A:$A,rs_nova!K$2)+SUMIFS(topmanager!$D:$D,topmanager!$C:$C,rs_nova!$A818,topmanager!$A:$A,911)</f>
        <v>0</v>
      </c>
      <c r="L818" s="50">
        <f>SUMIFS(topmanager!$D:$D,topmanager!$C:$C,rs_nova!$A818,topmanager!$A:$A,rs_nova!L$2)</f>
        <v>0</v>
      </c>
      <c r="M818" s="50">
        <f>SUMIFS(topmanager!$D:$D,topmanager!$C:$C,rs_nova!$A818,topmanager!$A:$A,rs_nova!M$2)+SUMIFS(topmanager!$D:$D,topmanager!$C:$C,rs_nova!$A818,topmanager!$A:$A,908)+SUMIFS(topmanager!$D:$D,topmanager!$C:$C,rs_nova!$A818,topmanager!$A:$A,550)</f>
        <v>0</v>
      </c>
      <c r="N818" s="50">
        <f>SUMIFS(topmanager!$D:$D,topmanager!$C:$C,rs_nova!$A818,topmanager!$A:$A,rs_nova!N$2)</f>
        <v>0</v>
      </c>
      <c r="O818" s="51">
        <f t="shared" si="186"/>
        <v>0</v>
      </c>
      <c r="P818" s="50">
        <f>IFERROR(VLOOKUP($A818,total!$B$4:$AW$437,27,0),0)</f>
        <v>0</v>
      </c>
      <c r="Q818" s="50">
        <f>IFERROR(VLOOKUP($A818,total!$B$4:$AW$437,21,0),0)</f>
        <v>0</v>
      </c>
      <c r="R818" s="50">
        <f>IFERROR(VLOOKUP($A818,total!$B$4:$AW$437,25,0),0)+IFERROR(VLOOKUP($A818,total!$B$4:$AW$437,36,0),0)</f>
        <v>0</v>
      </c>
      <c r="S818" s="50">
        <f>IFERROR(VLOOKUP(A818,gympass!$A$2:$F$148,6,0),0)</f>
        <v>0</v>
      </c>
      <c r="T818" s="50">
        <f>IFERROR(VLOOKUP($A818,total!$B$4:$AW$437,42,0),0)</f>
        <v>0</v>
      </c>
      <c r="U818" s="50">
        <f>IFERROR(VLOOKUP($A818,total!$B$4:$AW$437,32,0),0)</f>
        <v>0</v>
      </c>
      <c r="V818" s="50">
        <f>IFERROR(VLOOKUP($A818,total!$B$4:$AW$437,28,0),0)</f>
        <v>0</v>
      </c>
      <c r="W818" s="50">
        <f>IFERROR(VLOOKUP($A818,total!$B$4:$AX$437,49,0),0)</f>
        <v>0</v>
      </c>
      <c r="X818" s="50"/>
      <c r="Y818" s="50">
        <f>IFERROR(VLOOKUP(A818,#REF!,4,0),0)</f>
        <v>0</v>
      </c>
      <c r="Z818" s="50">
        <f>IFERROR(VLOOKUP(B818,#REF!,8,0),0)</f>
        <v>0</v>
      </c>
      <c r="AA818" s="50">
        <f>IFERROR(VLOOKUP($A818,total!$B$4:$AW$437,45,0),0)</f>
        <v>0</v>
      </c>
      <c r="AB818" s="50">
        <f>IFERROR(VLOOKUP($A818,total!$B$4:$AW$437,48,0),0)</f>
        <v>0</v>
      </c>
      <c r="AC818" s="50">
        <f>IFERROR(VLOOKUP($A818,total!$B$4:$AB$437,19,0),0)</f>
        <v>0</v>
      </c>
      <c r="AD818" s="50">
        <f>IFERROR(VLOOKUP($A818,total!$B$4:$AB$437,10,0),0)</f>
        <v>0</v>
      </c>
      <c r="AE818" s="50">
        <f>IFERROR(VLOOKUP($A818,total!$B$4:$AB$437,13,0),0)-SUMIFS(topmanager!$D:$D,topmanager!$C:$C,rs_nova!$A822,topmanager!$A:$A,856)</f>
        <v>0</v>
      </c>
      <c r="AF818" s="50">
        <f>IFERROR(VLOOKUP($A818,total!$B$4:$AB$437,16,0),0)</f>
        <v>0</v>
      </c>
      <c r="AG818" s="50">
        <f>IFERROR(VLOOKUP($A818,total!$B$4:$AB$437,7,0),0)</f>
        <v>0</v>
      </c>
      <c r="AH818" s="50">
        <f>IFERROR(VLOOKUP($A818,total!$B$4:$AD$437,29,0),0)</f>
        <v>0</v>
      </c>
      <c r="AI818" s="50">
        <f>IFERROR(VLOOKUP(A818,total!$B$4:$AN$437,39,0),0)</f>
        <v>0</v>
      </c>
      <c r="AJ818" s="51">
        <f t="shared" si="187"/>
        <v>0</v>
      </c>
      <c r="AK818" s="50">
        <f t="shared" si="188"/>
        <v>0</v>
      </c>
      <c r="AL818" s="50">
        <f t="shared" si="189"/>
        <v>0</v>
      </c>
      <c r="AM818" s="50">
        <f t="shared" si="190"/>
        <v>0</v>
      </c>
      <c r="AN818" s="50" t="e">
        <f t="shared" si="199"/>
        <v>#REF!</v>
      </c>
      <c r="AO818" s="50" t="e">
        <f t="shared" si="199"/>
        <v>#REF!</v>
      </c>
      <c r="AP818" s="50" t="e">
        <f t="shared" si="199"/>
        <v>#REF!</v>
      </c>
      <c r="AQ818" s="50">
        <f>IFERROR(VLOOKUP(TEXT($A818,"000000"),[6]Página1!$A$8:$S$801,13,FALSE),0)</f>
        <v>0</v>
      </c>
      <c r="AR818" s="50">
        <f>IFERROR(VLOOKUP(TEXT($A818,"000000"),[6]Página1!$A$8:$S$801,16,FALSE),0)</f>
        <v>0</v>
      </c>
      <c r="AS818" s="50">
        <f>IFERROR(VLOOKUP(TEXT($A818,"000000"),[6]Página1!$A$8:$S$801,19,FALSE),0)</f>
        <v>0</v>
      </c>
      <c r="AT818" s="50">
        <f>IFERROR(VLOOKUP(TEXT($A818,"000000"),[7]Página1!$A$8:$R$814,12,FALSE),0)</f>
        <v>0</v>
      </c>
      <c r="AU818" s="50">
        <f>IFERROR(VLOOKUP(TEXT($A818,"000000"),[7]Página1!$A$8:$R$814,15,FALSE),0)</f>
        <v>0</v>
      </c>
      <c r="AV818" s="50">
        <f>IFERROR(VLOOKUP(TEXT($A818,"000000"),[7]Página1!$A$8:$R$814,18,FALSE),0)</f>
        <v>0</v>
      </c>
      <c r="AW818" s="50"/>
      <c r="AX818" s="51" t="e">
        <f t="shared" si="191"/>
        <v>#REF!</v>
      </c>
      <c r="AY818" s="51" t="e">
        <f t="shared" si="192"/>
        <v>#REF!</v>
      </c>
      <c r="AZ818" s="51" t="e">
        <f t="shared" si="193"/>
        <v>#REF!</v>
      </c>
      <c r="BA818" s="51" t="e">
        <f t="shared" si="194"/>
        <v>#REF!</v>
      </c>
      <c r="BB818" s="51">
        <f t="shared" si="195"/>
        <v>0</v>
      </c>
      <c r="BC818" s="51" t="e">
        <f t="shared" si="196"/>
        <v>#REF!</v>
      </c>
      <c r="BD818" s="51">
        <f t="shared" si="197"/>
        <v>0</v>
      </c>
      <c r="BE818" s="51">
        <f>IFERROR(VLOOKUP(A818,salario!A$2:P$91,11,FALSE),0)</f>
        <v>0</v>
      </c>
      <c r="BF818" s="51">
        <f>SUMIFS(topmanager!$D:$D,topmanager!$C:$C,rs_nova!$A818,topmanager!$A:$A,rs_nova!BF$2)</f>
        <v>0</v>
      </c>
      <c r="BG818" s="51">
        <f>SUMIFS(topmanager!$D:$D,topmanager!$C:$C,rs_nova!$A818,topmanager!$A:$A,rs_nova!BG$2)</f>
        <v>0</v>
      </c>
      <c r="BH818" s="51">
        <f>SUMIFS(topmanager!$D:$D,topmanager!$C:$C,rs_nova!$A818,topmanager!$A:$A,rs_nova!BH$2)</f>
        <v>0</v>
      </c>
      <c r="BI818" s="51">
        <f>SUMIFS(topmanager!$D:$D,topmanager!$C:$C,rs_nova!$A818,topmanager!$A:$A,rs_nova!BI$2)</f>
        <v>0</v>
      </c>
      <c r="BJ818" s="51">
        <f>SUMIFS(topmanager!$D:$D,topmanager!$C:$C,rs_nova!$A818,topmanager!$A:$A,rs_nova!BJ$2)+SUMIFS(topmanager!$D:$D,topmanager!$C:$C,rs_nova!$A818,topmanager!$A:$A,rs_nova!BJ$2+1)</f>
        <v>0</v>
      </c>
      <c r="BK818" s="51">
        <f>IFERROR(VLOOKUP(A818,[8]ferias!$C$4:$G$100,5,FALSE),0)</f>
        <v>0</v>
      </c>
      <c r="BL818" s="51">
        <f>SUMIFS(topmanager!$D:$D,topmanager!$C:$C,rs_nova!$A818,topmanager!$A:$A,rs_nova!BL$2)</f>
        <v>0</v>
      </c>
      <c r="BM818" s="51">
        <f>SUMIFS(topmanager!$D:$D,topmanager!$C:$C,rs_nova!$A818,topmanager!$A:$A,rs_nova!BM$2)+SUMIFS(topmanager!$D:$D,topmanager!$C:$C,rs_nova!$A822,topmanager!$A:$A,151)</f>
        <v>0</v>
      </c>
      <c r="BN818" s="51">
        <f t="shared" si="198"/>
        <v>0</v>
      </c>
    </row>
    <row r="819" spans="1:66">
      <c r="A819" s="47" t="e">
        <f>total!#REF!</f>
        <v>#REF!</v>
      </c>
      <c r="B819" s="47">
        <f t="shared" si="185"/>
        <v>0</v>
      </c>
      <c r="C819" s="48" t="e">
        <f>total!#REF!</f>
        <v>#REF!</v>
      </c>
      <c r="D819" s="49" t="str">
        <f>IFERROR(VLOOKUP(A819,salario!A$3:J$32,10,FALSE),"")</f>
        <v/>
      </c>
      <c r="E819" s="49" t="str">
        <f>IFERROR(IF(VLOOKUP(A819,salario!A$3:O$32,15,FALSE)="","",VLOOKUP(A819,salario!A$3:O$32,15,FALSE)),"")</f>
        <v/>
      </c>
      <c r="F819" s="47" t="str">
        <f>IFERROR(VLOOKUP(A819,[5]base_pessoal!$B$2:$P$1504,13,FALSE),"")</f>
        <v/>
      </c>
      <c r="G819" s="50">
        <f>IFERROR(VLOOKUP(A819,salario!A$2:P$91,11,FALSE),0)*B819/30</f>
        <v>0</v>
      </c>
      <c r="H819" s="50">
        <f>SUMIFS(topmanager!$D:$D,topmanager!$C:$C,rs_nova!$A819,topmanager!$A:$A,rs_nova!H$2)+SUMIFS(topmanager!$D:$D,topmanager!$C:$C,rs_nova!$A819,topmanager!$A:$A,63)</f>
        <v>0</v>
      </c>
      <c r="I819" s="50">
        <f>-SUMIFS(topmanager!$D:$D,topmanager!$C:$C,rs_nova!$A819,topmanager!$A:$A,rs_nova!I$2)</f>
        <v>0</v>
      </c>
      <c r="J819" s="50">
        <f>SUMIFS(topmanager!$D:$D,topmanager!$C:$C,rs_nova!$A819,topmanager!$A:$A,rs_nova!J$2)</f>
        <v>0</v>
      </c>
      <c r="K819" s="50">
        <f>SUMIFS(topmanager!$D:$D,topmanager!$C:$C,rs_nova!$A819,topmanager!$A:$A,rs_nova!K$2)+SUMIFS(topmanager!$D:$D,topmanager!$C:$C,rs_nova!$A819,topmanager!$A:$A,911)</f>
        <v>0</v>
      </c>
      <c r="L819" s="50">
        <f>SUMIFS(topmanager!$D:$D,topmanager!$C:$C,rs_nova!$A819,topmanager!$A:$A,rs_nova!L$2)</f>
        <v>0</v>
      </c>
      <c r="M819" s="50">
        <f>SUMIFS(topmanager!$D:$D,topmanager!$C:$C,rs_nova!$A819,topmanager!$A:$A,rs_nova!M$2)+SUMIFS(topmanager!$D:$D,topmanager!$C:$C,rs_nova!$A819,topmanager!$A:$A,908)+SUMIFS(topmanager!$D:$D,topmanager!$C:$C,rs_nova!$A819,topmanager!$A:$A,550)</f>
        <v>0</v>
      </c>
      <c r="N819" s="50">
        <f>SUMIFS(topmanager!$D:$D,topmanager!$C:$C,rs_nova!$A819,topmanager!$A:$A,rs_nova!N$2)</f>
        <v>0</v>
      </c>
      <c r="O819" s="51">
        <f t="shared" si="186"/>
        <v>0</v>
      </c>
      <c r="P819" s="50">
        <f>IFERROR(VLOOKUP($A819,total!$B$4:$AW$437,27,0),0)</f>
        <v>0</v>
      </c>
      <c r="Q819" s="50">
        <f>IFERROR(VLOOKUP($A819,total!$B$4:$AW$437,21,0),0)</f>
        <v>0</v>
      </c>
      <c r="R819" s="50">
        <f>IFERROR(VLOOKUP($A819,total!$B$4:$AW$437,25,0),0)+IFERROR(VLOOKUP($A819,total!$B$4:$AW$437,36,0),0)</f>
        <v>0</v>
      </c>
      <c r="S819" s="50">
        <f>IFERROR(VLOOKUP(A819,gympass!$A$2:$F$148,6,0),0)</f>
        <v>0</v>
      </c>
      <c r="T819" s="50">
        <f>IFERROR(VLOOKUP($A819,total!$B$4:$AW$437,42,0),0)</f>
        <v>0</v>
      </c>
      <c r="U819" s="50">
        <f>IFERROR(VLOOKUP($A819,total!$B$4:$AW$437,32,0),0)</f>
        <v>0</v>
      </c>
      <c r="V819" s="50">
        <f>IFERROR(VLOOKUP($A819,total!$B$4:$AW$437,28,0),0)</f>
        <v>0</v>
      </c>
      <c r="W819" s="50">
        <f>IFERROR(VLOOKUP($A819,total!$B$4:$AX$437,49,0),0)</f>
        <v>0</v>
      </c>
      <c r="X819" s="50"/>
      <c r="Y819" s="50">
        <f>IFERROR(VLOOKUP(A819,#REF!,4,0),0)</f>
        <v>0</v>
      </c>
      <c r="Z819" s="50">
        <f>IFERROR(VLOOKUP(B819,#REF!,8,0),0)</f>
        <v>0</v>
      </c>
      <c r="AA819" s="50">
        <f>IFERROR(VLOOKUP($A819,total!$B$4:$AW$437,45,0),0)</f>
        <v>0</v>
      </c>
      <c r="AB819" s="50">
        <f>IFERROR(VLOOKUP($A819,total!$B$4:$AW$437,48,0),0)</f>
        <v>0</v>
      </c>
      <c r="AC819" s="50">
        <f>IFERROR(VLOOKUP($A819,total!$B$4:$AB$437,19,0),0)</f>
        <v>0</v>
      </c>
      <c r="AD819" s="50">
        <f>IFERROR(VLOOKUP($A819,total!$B$4:$AB$437,10,0),0)</f>
        <v>0</v>
      </c>
      <c r="AE819" s="50">
        <f>IFERROR(VLOOKUP($A819,total!$B$4:$AB$437,13,0),0)-SUMIFS(topmanager!$D:$D,topmanager!$C:$C,rs_nova!$A823,topmanager!$A:$A,856)</f>
        <v>0</v>
      </c>
      <c r="AF819" s="50">
        <f>IFERROR(VLOOKUP($A819,total!$B$4:$AB$437,16,0),0)</f>
        <v>0</v>
      </c>
      <c r="AG819" s="50">
        <f>IFERROR(VLOOKUP($A819,total!$B$4:$AB$437,7,0),0)</f>
        <v>0</v>
      </c>
      <c r="AH819" s="50">
        <f>IFERROR(VLOOKUP($A819,total!$B$4:$AD$437,29,0),0)</f>
        <v>0</v>
      </c>
      <c r="AI819" s="50">
        <f>IFERROR(VLOOKUP(A819,total!$B$4:$AN$437,39,0),0)</f>
        <v>0</v>
      </c>
      <c r="AJ819" s="51">
        <f t="shared" si="187"/>
        <v>0</v>
      </c>
      <c r="AK819" s="50">
        <f t="shared" si="188"/>
        <v>0</v>
      </c>
      <c r="AL819" s="50">
        <f t="shared" si="189"/>
        <v>0</v>
      </c>
      <c r="AM819" s="50">
        <f t="shared" si="190"/>
        <v>0</v>
      </c>
      <c r="AN819" s="50" t="e">
        <f t="shared" si="199"/>
        <v>#REF!</v>
      </c>
      <c r="AO819" s="50" t="e">
        <f t="shared" si="199"/>
        <v>#REF!</v>
      </c>
      <c r="AP819" s="50" t="e">
        <f t="shared" si="199"/>
        <v>#REF!</v>
      </c>
      <c r="AQ819" s="50">
        <f>IFERROR(VLOOKUP(TEXT($A819,"000000"),[6]Página1!$A$8:$S$801,13,FALSE),0)</f>
        <v>0</v>
      </c>
      <c r="AR819" s="50">
        <f>IFERROR(VLOOKUP(TEXT($A819,"000000"),[6]Página1!$A$8:$S$801,16,FALSE),0)</f>
        <v>0</v>
      </c>
      <c r="AS819" s="50">
        <f>IFERROR(VLOOKUP(TEXT($A819,"000000"),[6]Página1!$A$8:$S$801,19,FALSE),0)</f>
        <v>0</v>
      </c>
      <c r="AT819" s="50">
        <f>IFERROR(VLOOKUP(TEXT($A819,"000000"),[7]Página1!$A$8:$R$814,12,FALSE),0)</f>
        <v>0</v>
      </c>
      <c r="AU819" s="50">
        <f>IFERROR(VLOOKUP(TEXT($A819,"000000"),[7]Página1!$A$8:$R$814,15,FALSE),0)</f>
        <v>0</v>
      </c>
      <c r="AV819" s="50">
        <f>IFERROR(VLOOKUP(TEXT($A819,"000000"),[7]Página1!$A$8:$R$814,18,FALSE),0)</f>
        <v>0</v>
      </c>
      <c r="AW819" s="50"/>
      <c r="AX819" s="51" t="e">
        <f t="shared" si="191"/>
        <v>#REF!</v>
      </c>
      <c r="AY819" s="51" t="e">
        <f t="shared" si="192"/>
        <v>#REF!</v>
      </c>
      <c r="AZ819" s="51" t="e">
        <f t="shared" si="193"/>
        <v>#REF!</v>
      </c>
      <c r="BA819" s="51" t="e">
        <f t="shared" si="194"/>
        <v>#REF!</v>
      </c>
      <c r="BB819" s="51">
        <f t="shared" si="195"/>
        <v>0</v>
      </c>
      <c r="BC819" s="51" t="e">
        <f t="shared" si="196"/>
        <v>#REF!</v>
      </c>
      <c r="BD819" s="51">
        <f t="shared" si="197"/>
        <v>0</v>
      </c>
      <c r="BE819" s="51">
        <f>IFERROR(VLOOKUP(A819,salario!A$2:P$91,11,FALSE),0)</f>
        <v>0</v>
      </c>
      <c r="BF819" s="51">
        <f>SUMIFS(topmanager!$D:$D,topmanager!$C:$C,rs_nova!$A819,topmanager!$A:$A,rs_nova!BF$2)</f>
        <v>0</v>
      </c>
      <c r="BG819" s="51">
        <f>SUMIFS(topmanager!$D:$D,topmanager!$C:$C,rs_nova!$A819,topmanager!$A:$A,rs_nova!BG$2)</f>
        <v>0</v>
      </c>
      <c r="BH819" s="51">
        <f>SUMIFS(topmanager!$D:$D,topmanager!$C:$C,rs_nova!$A819,topmanager!$A:$A,rs_nova!BH$2)</f>
        <v>0</v>
      </c>
      <c r="BI819" s="51">
        <f>SUMIFS(topmanager!$D:$D,topmanager!$C:$C,rs_nova!$A819,topmanager!$A:$A,rs_nova!BI$2)</f>
        <v>0</v>
      </c>
      <c r="BJ819" s="51">
        <f>SUMIFS(topmanager!$D:$D,topmanager!$C:$C,rs_nova!$A819,topmanager!$A:$A,rs_nova!BJ$2)+SUMIFS(topmanager!$D:$D,topmanager!$C:$C,rs_nova!$A819,topmanager!$A:$A,rs_nova!BJ$2+1)</f>
        <v>0</v>
      </c>
      <c r="BK819" s="51">
        <f>IFERROR(VLOOKUP(A819,[8]ferias!$C$4:$G$100,5,FALSE),0)</f>
        <v>0</v>
      </c>
      <c r="BL819" s="51">
        <f>SUMIFS(topmanager!$D:$D,topmanager!$C:$C,rs_nova!$A819,topmanager!$A:$A,rs_nova!BL$2)</f>
        <v>0</v>
      </c>
      <c r="BM819" s="51">
        <f>SUMIFS(topmanager!$D:$D,topmanager!$C:$C,rs_nova!$A819,topmanager!$A:$A,rs_nova!BM$2)+SUMIFS(topmanager!$D:$D,topmanager!$C:$C,rs_nova!$A823,topmanager!$A:$A,151)</f>
        <v>0</v>
      </c>
      <c r="BN819" s="51">
        <f t="shared" si="198"/>
        <v>0</v>
      </c>
    </row>
    <row r="820" spans="1:66">
      <c r="A820" s="47" t="e">
        <f>total!#REF!</f>
        <v>#REF!</v>
      </c>
      <c r="B820" s="47">
        <f t="shared" si="185"/>
        <v>0</v>
      </c>
      <c r="C820" s="48" t="e">
        <f>total!#REF!</f>
        <v>#REF!</v>
      </c>
      <c r="D820" s="49" t="str">
        <f>IFERROR(VLOOKUP(A820,salario!A$3:J$32,10,FALSE),"")</f>
        <v/>
      </c>
      <c r="E820" s="49" t="str">
        <f>IFERROR(IF(VLOOKUP(A820,salario!A$3:O$32,15,FALSE)="","",VLOOKUP(A820,salario!A$3:O$32,15,FALSE)),"")</f>
        <v/>
      </c>
      <c r="F820" s="47" t="str">
        <f>IFERROR(VLOOKUP(A820,[5]base_pessoal!$B$2:$P$1504,13,FALSE),"")</f>
        <v/>
      </c>
      <c r="G820" s="50">
        <f>IFERROR(VLOOKUP(A820,salario!A$2:P$91,11,FALSE),0)*B820/30</f>
        <v>0</v>
      </c>
      <c r="H820" s="50">
        <f>SUMIFS(topmanager!$D:$D,topmanager!$C:$C,rs_nova!$A820,topmanager!$A:$A,rs_nova!H$2)+SUMIFS(topmanager!$D:$D,topmanager!$C:$C,rs_nova!$A820,topmanager!$A:$A,63)</f>
        <v>0</v>
      </c>
      <c r="I820" s="50">
        <f>-SUMIFS(topmanager!$D:$D,topmanager!$C:$C,rs_nova!$A820,topmanager!$A:$A,rs_nova!I$2)</f>
        <v>0</v>
      </c>
      <c r="J820" s="50">
        <f>SUMIFS(topmanager!$D:$D,topmanager!$C:$C,rs_nova!$A820,topmanager!$A:$A,rs_nova!J$2)</f>
        <v>0</v>
      </c>
      <c r="K820" s="50">
        <f>SUMIFS(topmanager!$D:$D,topmanager!$C:$C,rs_nova!$A820,topmanager!$A:$A,rs_nova!K$2)+SUMIFS(topmanager!$D:$D,topmanager!$C:$C,rs_nova!$A820,topmanager!$A:$A,911)</f>
        <v>0</v>
      </c>
      <c r="L820" s="50">
        <f>SUMIFS(topmanager!$D:$D,topmanager!$C:$C,rs_nova!$A820,topmanager!$A:$A,rs_nova!L$2)</f>
        <v>0</v>
      </c>
      <c r="M820" s="50">
        <f>SUMIFS(topmanager!$D:$D,topmanager!$C:$C,rs_nova!$A820,topmanager!$A:$A,rs_nova!M$2)+SUMIFS(topmanager!$D:$D,topmanager!$C:$C,rs_nova!$A820,topmanager!$A:$A,908)+SUMIFS(topmanager!$D:$D,topmanager!$C:$C,rs_nova!$A820,topmanager!$A:$A,550)</f>
        <v>0</v>
      </c>
      <c r="N820" s="50">
        <f>SUMIFS(topmanager!$D:$D,topmanager!$C:$C,rs_nova!$A820,topmanager!$A:$A,rs_nova!N$2)</f>
        <v>0</v>
      </c>
      <c r="O820" s="51">
        <f t="shared" si="186"/>
        <v>0</v>
      </c>
      <c r="P820" s="50">
        <f>IFERROR(VLOOKUP($A820,total!$B$4:$AW$437,27,0),0)</f>
        <v>0</v>
      </c>
      <c r="Q820" s="50">
        <f>IFERROR(VLOOKUP($A820,total!$B$4:$AW$437,21,0),0)</f>
        <v>0</v>
      </c>
      <c r="R820" s="50">
        <f>IFERROR(VLOOKUP($A820,total!$B$4:$AW$437,25,0),0)+IFERROR(VLOOKUP($A820,total!$B$4:$AW$437,36,0),0)</f>
        <v>0</v>
      </c>
      <c r="S820" s="50">
        <f>IFERROR(VLOOKUP(A820,gympass!$A$2:$F$148,6,0),0)</f>
        <v>0</v>
      </c>
      <c r="T820" s="50">
        <f>IFERROR(VLOOKUP($A820,total!$B$4:$AW$437,42,0),0)</f>
        <v>0</v>
      </c>
      <c r="U820" s="50">
        <f>IFERROR(VLOOKUP($A820,total!$B$4:$AW$437,32,0),0)</f>
        <v>0</v>
      </c>
      <c r="V820" s="50">
        <f>IFERROR(VLOOKUP($A820,total!$B$4:$AW$437,28,0),0)</f>
        <v>0</v>
      </c>
      <c r="W820" s="50">
        <f>IFERROR(VLOOKUP($A820,total!$B$4:$AX$437,49,0),0)</f>
        <v>0</v>
      </c>
      <c r="X820" s="50"/>
      <c r="Y820" s="50">
        <f>IFERROR(VLOOKUP(A820,#REF!,4,0),0)</f>
        <v>0</v>
      </c>
      <c r="Z820" s="50">
        <f>IFERROR(VLOOKUP(B820,#REF!,8,0),0)</f>
        <v>0</v>
      </c>
      <c r="AA820" s="50">
        <f>IFERROR(VLOOKUP($A820,total!$B$4:$AW$437,45,0),0)</f>
        <v>0</v>
      </c>
      <c r="AB820" s="50">
        <f>IFERROR(VLOOKUP($A820,total!$B$4:$AW$437,48,0),0)</f>
        <v>0</v>
      </c>
      <c r="AC820" s="50">
        <f>IFERROR(VLOOKUP($A820,total!$B$4:$AB$437,19,0),0)</f>
        <v>0</v>
      </c>
      <c r="AD820" s="50">
        <f>IFERROR(VLOOKUP($A820,total!$B$4:$AB$437,10,0),0)</f>
        <v>0</v>
      </c>
      <c r="AE820" s="50">
        <f>IFERROR(VLOOKUP($A820,total!$B$4:$AB$437,13,0),0)-SUMIFS(topmanager!$D:$D,topmanager!$C:$C,rs_nova!$A824,topmanager!$A:$A,856)</f>
        <v>0</v>
      </c>
      <c r="AF820" s="50">
        <f>IFERROR(VLOOKUP($A820,total!$B$4:$AB$437,16,0),0)</f>
        <v>0</v>
      </c>
      <c r="AG820" s="50">
        <f>IFERROR(VLOOKUP($A820,total!$B$4:$AB$437,7,0),0)</f>
        <v>0</v>
      </c>
      <c r="AH820" s="50">
        <f>IFERROR(VLOOKUP($A820,total!$B$4:$AD$437,29,0),0)</f>
        <v>0</v>
      </c>
      <c r="AI820" s="50">
        <f>IFERROR(VLOOKUP(A820,total!$B$4:$AN$437,39,0),0)</f>
        <v>0</v>
      </c>
      <c r="AJ820" s="51">
        <f t="shared" si="187"/>
        <v>0</v>
      </c>
      <c r="AK820" s="50">
        <f t="shared" si="188"/>
        <v>0</v>
      </c>
      <c r="AL820" s="50">
        <f t="shared" si="189"/>
        <v>0</v>
      </c>
      <c r="AM820" s="50">
        <f t="shared" si="190"/>
        <v>0</v>
      </c>
      <c r="AN820" s="50" t="e">
        <f t="shared" si="199"/>
        <v>#REF!</v>
      </c>
      <c r="AO820" s="50" t="e">
        <f t="shared" si="199"/>
        <v>#REF!</v>
      </c>
      <c r="AP820" s="50" t="e">
        <f t="shared" si="199"/>
        <v>#REF!</v>
      </c>
      <c r="AQ820" s="50">
        <f>IFERROR(VLOOKUP(TEXT($A820,"000000"),[6]Página1!$A$8:$S$801,13,FALSE),0)</f>
        <v>0</v>
      </c>
      <c r="AR820" s="50">
        <f>IFERROR(VLOOKUP(TEXT($A820,"000000"),[6]Página1!$A$8:$S$801,16,FALSE),0)</f>
        <v>0</v>
      </c>
      <c r="AS820" s="50">
        <f>IFERROR(VLOOKUP(TEXT($A820,"000000"),[6]Página1!$A$8:$S$801,19,FALSE),0)</f>
        <v>0</v>
      </c>
      <c r="AT820" s="50">
        <f>IFERROR(VLOOKUP(TEXT($A820,"000000"),[7]Página1!$A$8:$R$814,12,FALSE),0)</f>
        <v>0</v>
      </c>
      <c r="AU820" s="50">
        <f>IFERROR(VLOOKUP(TEXT($A820,"000000"),[7]Página1!$A$8:$R$814,15,FALSE),0)</f>
        <v>0</v>
      </c>
      <c r="AV820" s="50">
        <f>IFERROR(VLOOKUP(TEXT($A820,"000000"),[7]Página1!$A$8:$R$814,18,FALSE),0)</f>
        <v>0</v>
      </c>
      <c r="AW820" s="50"/>
      <c r="AX820" s="51" t="e">
        <f t="shared" si="191"/>
        <v>#REF!</v>
      </c>
      <c r="AY820" s="51" t="e">
        <f t="shared" si="192"/>
        <v>#REF!</v>
      </c>
      <c r="AZ820" s="51" t="e">
        <f t="shared" si="193"/>
        <v>#REF!</v>
      </c>
      <c r="BA820" s="51" t="e">
        <f t="shared" si="194"/>
        <v>#REF!</v>
      </c>
      <c r="BB820" s="51">
        <f t="shared" si="195"/>
        <v>0</v>
      </c>
      <c r="BC820" s="51" t="e">
        <f t="shared" si="196"/>
        <v>#REF!</v>
      </c>
      <c r="BD820" s="51">
        <f t="shared" si="197"/>
        <v>0</v>
      </c>
      <c r="BE820" s="51">
        <f>IFERROR(VLOOKUP(A820,salario!A$2:P$91,11,FALSE),0)</f>
        <v>0</v>
      </c>
      <c r="BF820" s="51">
        <f>SUMIFS(topmanager!$D:$D,topmanager!$C:$C,rs_nova!$A820,topmanager!$A:$A,rs_nova!BF$2)</f>
        <v>0</v>
      </c>
      <c r="BG820" s="51">
        <f>SUMIFS(topmanager!$D:$D,topmanager!$C:$C,rs_nova!$A820,topmanager!$A:$A,rs_nova!BG$2)</f>
        <v>0</v>
      </c>
      <c r="BH820" s="51">
        <f>SUMIFS(topmanager!$D:$D,topmanager!$C:$C,rs_nova!$A820,topmanager!$A:$A,rs_nova!BH$2)</f>
        <v>0</v>
      </c>
      <c r="BI820" s="51">
        <f>SUMIFS(topmanager!$D:$D,topmanager!$C:$C,rs_nova!$A820,topmanager!$A:$A,rs_nova!BI$2)</f>
        <v>0</v>
      </c>
      <c r="BJ820" s="51">
        <f>SUMIFS(topmanager!$D:$D,topmanager!$C:$C,rs_nova!$A820,topmanager!$A:$A,rs_nova!BJ$2)+SUMIFS(topmanager!$D:$D,topmanager!$C:$C,rs_nova!$A820,topmanager!$A:$A,rs_nova!BJ$2+1)</f>
        <v>0</v>
      </c>
      <c r="BK820" s="51">
        <f>IFERROR(VLOOKUP(A820,[8]ferias!$C$4:$G$100,5,FALSE),0)</f>
        <v>0</v>
      </c>
      <c r="BL820" s="51">
        <f>SUMIFS(topmanager!$D:$D,topmanager!$C:$C,rs_nova!$A820,topmanager!$A:$A,rs_nova!BL$2)</f>
        <v>0</v>
      </c>
      <c r="BM820" s="51">
        <f>SUMIFS(topmanager!$D:$D,topmanager!$C:$C,rs_nova!$A820,topmanager!$A:$A,rs_nova!BM$2)+SUMIFS(topmanager!$D:$D,topmanager!$C:$C,rs_nova!$A824,topmanager!$A:$A,151)</f>
        <v>0</v>
      </c>
      <c r="BN820" s="51">
        <f t="shared" si="198"/>
        <v>0</v>
      </c>
    </row>
    <row r="821" spans="1:66">
      <c r="A821" s="47" t="e">
        <f>total!#REF!</f>
        <v>#REF!</v>
      </c>
      <c r="B821" s="47">
        <f t="shared" si="185"/>
        <v>0</v>
      </c>
      <c r="C821" s="48" t="e">
        <f>total!#REF!</f>
        <v>#REF!</v>
      </c>
      <c r="D821" s="49" t="str">
        <f>IFERROR(VLOOKUP(A821,salario!A$3:J$32,10,FALSE),"")</f>
        <v/>
      </c>
      <c r="E821" s="49" t="str">
        <f>IFERROR(IF(VLOOKUP(A821,salario!A$3:O$32,15,FALSE)="","",VLOOKUP(A821,salario!A$3:O$32,15,FALSE)),"")</f>
        <v/>
      </c>
      <c r="F821" s="47" t="str">
        <f>IFERROR(VLOOKUP(A821,[5]base_pessoal!$B$2:$P$1504,13,FALSE),"")</f>
        <v/>
      </c>
      <c r="G821" s="50">
        <f>IFERROR(VLOOKUP(A821,salario!A$2:P$91,11,FALSE),0)*B821/30</f>
        <v>0</v>
      </c>
      <c r="H821" s="50">
        <f>SUMIFS(topmanager!$D:$D,topmanager!$C:$C,rs_nova!$A821,topmanager!$A:$A,rs_nova!H$2)+SUMIFS(topmanager!$D:$D,topmanager!$C:$C,rs_nova!$A821,topmanager!$A:$A,63)</f>
        <v>0</v>
      </c>
      <c r="I821" s="50">
        <f>-SUMIFS(topmanager!$D:$D,topmanager!$C:$C,rs_nova!$A821,topmanager!$A:$A,rs_nova!I$2)</f>
        <v>0</v>
      </c>
      <c r="J821" s="50">
        <f>SUMIFS(topmanager!$D:$D,topmanager!$C:$C,rs_nova!$A821,topmanager!$A:$A,rs_nova!J$2)</f>
        <v>0</v>
      </c>
      <c r="K821" s="50">
        <f>SUMIFS(topmanager!$D:$D,topmanager!$C:$C,rs_nova!$A821,topmanager!$A:$A,rs_nova!K$2)+SUMIFS(topmanager!$D:$D,topmanager!$C:$C,rs_nova!$A821,topmanager!$A:$A,911)</f>
        <v>0</v>
      </c>
      <c r="L821" s="50">
        <f>SUMIFS(topmanager!$D:$D,topmanager!$C:$C,rs_nova!$A821,topmanager!$A:$A,rs_nova!L$2)</f>
        <v>0</v>
      </c>
      <c r="M821" s="50">
        <f>SUMIFS(topmanager!$D:$D,topmanager!$C:$C,rs_nova!$A821,topmanager!$A:$A,rs_nova!M$2)+SUMIFS(topmanager!$D:$D,topmanager!$C:$C,rs_nova!$A821,topmanager!$A:$A,908)+SUMIFS(topmanager!$D:$D,topmanager!$C:$C,rs_nova!$A821,topmanager!$A:$A,550)</f>
        <v>0</v>
      </c>
      <c r="N821" s="50">
        <f>SUMIFS(topmanager!$D:$D,topmanager!$C:$C,rs_nova!$A821,topmanager!$A:$A,rs_nova!N$2)</f>
        <v>0</v>
      </c>
      <c r="O821" s="51">
        <f t="shared" si="186"/>
        <v>0</v>
      </c>
      <c r="P821" s="50">
        <f>IFERROR(VLOOKUP($A821,total!$B$4:$AW$437,27,0),0)</f>
        <v>0</v>
      </c>
      <c r="Q821" s="50">
        <f>IFERROR(VLOOKUP($A821,total!$B$4:$AW$437,21,0),0)</f>
        <v>0</v>
      </c>
      <c r="R821" s="50">
        <f>IFERROR(VLOOKUP($A821,total!$B$4:$AW$437,25,0),0)+IFERROR(VLOOKUP($A821,total!$B$4:$AW$437,36,0),0)</f>
        <v>0</v>
      </c>
      <c r="S821" s="50">
        <f>IFERROR(VLOOKUP(A821,gympass!$A$2:$F$148,6,0),0)</f>
        <v>0</v>
      </c>
      <c r="T821" s="50">
        <f>IFERROR(VLOOKUP($A821,total!$B$4:$AW$437,42,0),0)</f>
        <v>0</v>
      </c>
      <c r="U821" s="50">
        <f>IFERROR(VLOOKUP($A821,total!$B$4:$AW$437,32,0),0)</f>
        <v>0</v>
      </c>
      <c r="V821" s="50">
        <f>IFERROR(VLOOKUP($A821,total!$B$4:$AW$437,28,0),0)</f>
        <v>0</v>
      </c>
      <c r="W821" s="50">
        <f>IFERROR(VLOOKUP($A821,total!$B$4:$AX$437,49,0),0)</f>
        <v>0</v>
      </c>
      <c r="X821" s="50"/>
      <c r="Y821" s="50">
        <f>IFERROR(VLOOKUP(A821,#REF!,4,0),0)</f>
        <v>0</v>
      </c>
      <c r="Z821" s="50">
        <f>IFERROR(VLOOKUP(B821,#REF!,8,0),0)</f>
        <v>0</v>
      </c>
      <c r="AA821" s="50">
        <f>IFERROR(VLOOKUP($A821,total!$B$4:$AW$437,45,0),0)</f>
        <v>0</v>
      </c>
      <c r="AB821" s="50">
        <f>IFERROR(VLOOKUP($A821,total!$B$4:$AW$437,48,0),0)</f>
        <v>0</v>
      </c>
      <c r="AC821" s="50">
        <f>IFERROR(VLOOKUP($A821,total!$B$4:$AB$437,19,0),0)</f>
        <v>0</v>
      </c>
      <c r="AD821" s="50">
        <f>IFERROR(VLOOKUP($A821,total!$B$4:$AB$437,10,0),0)</f>
        <v>0</v>
      </c>
      <c r="AE821" s="50">
        <f>IFERROR(VLOOKUP($A821,total!$B$4:$AB$437,13,0),0)-SUMIFS(topmanager!$D:$D,topmanager!$C:$C,rs_nova!$A825,topmanager!$A:$A,856)</f>
        <v>0</v>
      </c>
      <c r="AF821" s="50">
        <f>IFERROR(VLOOKUP($A821,total!$B$4:$AB$437,16,0),0)</f>
        <v>0</v>
      </c>
      <c r="AG821" s="50">
        <f>IFERROR(VLOOKUP($A821,total!$B$4:$AB$437,7,0),0)</f>
        <v>0</v>
      </c>
      <c r="AH821" s="50">
        <f>IFERROR(VLOOKUP($A821,total!$B$4:$AD$437,29,0),0)</f>
        <v>0</v>
      </c>
      <c r="AI821" s="50">
        <f>IFERROR(VLOOKUP(A821,total!$B$4:$AN$437,39,0),0)</f>
        <v>0</v>
      </c>
      <c r="AJ821" s="51">
        <f t="shared" si="187"/>
        <v>0</v>
      </c>
      <c r="AK821" s="50">
        <f t="shared" si="188"/>
        <v>0</v>
      </c>
      <c r="AL821" s="50">
        <f t="shared" si="189"/>
        <v>0</v>
      </c>
      <c r="AM821" s="50">
        <f t="shared" si="190"/>
        <v>0</v>
      </c>
      <c r="AN821" s="50" t="e">
        <f t="shared" si="199"/>
        <v>#REF!</v>
      </c>
      <c r="AO821" s="50" t="e">
        <f t="shared" si="199"/>
        <v>#REF!</v>
      </c>
      <c r="AP821" s="50" t="e">
        <f t="shared" si="199"/>
        <v>#REF!</v>
      </c>
      <c r="AQ821" s="50">
        <f>IFERROR(VLOOKUP(TEXT($A821,"000000"),[6]Página1!$A$8:$S$801,13,FALSE),0)</f>
        <v>0</v>
      </c>
      <c r="AR821" s="50">
        <f>IFERROR(VLOOKUP(TEXT($A821,"000000"),[6]Página1!$A$8:$S$801,16,FALSE),0)</f>
        <v>0</v>
      </c>
      <c r="AS821" s="50">
        <f>IFERROR(VLOOKUP(TEXT($A821,"000000"),[6]Página1!$A$8:$S$801,19,FALSE),0)</f>
        <v>0</v>
      </c>
      <c r="AT821" s="50">
        <f>IFERROR(VLOOKUP(TEXT($A821,"000000"),[7]Página1!$A$8:$R$814,12,FALSE),0)</f>
        <v>0</v>
      </c>
      <c r="AU821" s="50">
        <f>IFERROR(VLOOKUP(TEXT($A821,"000000"),[7]Página1!$A$8:$R$814,15,FALSE),0)</f>
        <v>0</v>
      </c>
      <c r="AV821" s="50">
        <f>IFERROR(VLOOKUP(TEXT($A821,"000000"),[7]Página1!$A$8:$R$814,18,FALSE),0)</f>
        <v>0</v>
      </c>
      <c r="AW821" s="50"/>
      <c r="AX821" s="51" t="e">
        <f t="shared" si="191"/>
        <v>#REF!</v>
      </c>
      <c r="AY821" s="51" t="e">
        <f t="shared" si="192"/>
        <v>#REF!</v>
      </c>
      <c r="AZ821" s="51" t="e">
        <f t="shared" si="193"/>
        <v>#REF!</v>
      </c>
      <c r="BA821" s="51" t="e">
        <f t="shared" si="194"/>
        <v>#REF!</v>
      </c>
      <c r="BB821" s="51">
        <f t="shared" si="195"/>
        <v>0</v>
      </c>
      <c r="BC821" s="51" t="e">
        <f t="shared" si="196"/>
        <v>#REF!</v>
      </c>
      <c r="BD821" s="51">
        <f t="shared" si="197"/>
        <v>0</v>
      </c>
      <c r="BE821" s="51">
        <f>IFERROR(VLOOKUP(A821,salario!A$2:P$91,11,FALSE),0)</f>
        <v>0</v>
      </c>
      <c r="BF821" s="51">
        <f>SUMIFS(topmanager!$D:$D,topmanager!$C:$C,rs_nova!$A821,topmanager!$A:$A,rs_nova!BF$2)</f>
        <v>0</v>
      </c>
      <c r="BG821" s="51">
        <f>SUMIFS(topmanager!$D:$D,topmanager!$C:$C,rs_nova!$A821,topmanager!$A:$A,rs_nova!BG$2)</f>
        <v>0</v>
      </c>
      <c r="BH821" s="51">
        <f>SUMIFS(topmanager!$D:$D,topmanager!$C:$C,rs_nova!$A821,topmanager!$A:$A,rs_nova!BH$2)</f>
        <v>0</v>
      </c>
      <c r="BI821" s="51">
        <f>SUMIFS(topmanager!$D:$D,topmanager!$C:$C,rs_nova!$A821,topmanager!$A:$A,rs_nova!BI$2)</f>
        <v>0</v>
      </c>
      <c r="BJ821" s="51">
        <f>SUMIFS(topmanager!$D:$D,topmanager!$C:$C,rs_nova!$A821,topmanager!$A:$A,rs_nova!BJ$2)+SUMIFS(topmanager!$D:$D,topmanager!$C:$C,rs_nova!$A821,topmanager!$A:$A,rs_nova!BJ$2+1)</f>
        <v>0</v>
      </c>
      <c r="BK821" s="51">
        <f>IFERROR(VLOOKUP(A821,[8]ferias!$C$4:$G$100,5,FALSE),0)</f>
        <v>0</v>
      </c>
      <c r="BL821" s="51">
        <f>SUMIFS(topmanager!$D:$D,topmanager!$C:$C,rs_nova!$A821,topmanager!$A:$A,rs_nova!BL$2)</f>
        <v>0</v>
      </c>
      <c r="BM821" s="51">
        <f>SUMIFS(topmanager!$D:$D,topmanager!$C:$C,rs_nova!$A821,topmanager!$A:$A,rs_nova!BM$2)+SUMIFS(topmanager!$D:$D,topmanager!$C:$C,rs_nova!$A825,topmanager!$A:$A,151)</f>
        <v>0</v>
      </c>
      <c r="BN821" s="51">
        <f t="shared" si="198"/>
        <v>0</v>
      </c>
    </row>
    <row r="822" spans="1:66">
      <c r="A822" s="47" t="e">
        <f>total!#REF!</f>
        <v>#REF!</v>
      </c>
      <c r="B822" s="47">
        <f t="shared" si="185"/>
        <v>0</v>
      </c>
      <c r="C822" s="48" t="e">
        <f>total!#REF!</f>
        <v>#REF!</v>
      </c>
      <c r="D822" s="49" t="str">
        <f>IFERROR(VLOOKUP(A822,salario!A$3:J$32,10,FALSE),"")</f>
        <v/>
      </c>
      <c r="E822" s="49" t="str">
        <f>IFERROR(IF(VLOOKUP(A822,salario!A$3:O$32,15,FALSE)="","",VLOOKUP(A822,salario!A$3:O$32,15,FALSE)),"")</f>
        <v/>
      </c>
      <c r="F822" s="47" t="str">
        <f>IFERROR(VLOOKUP(A822,[5]base_pessoal!$B$2:$P$1504,13,FALSE),"")</f>
        <v/>
      </c>
      <c r="G822" s="50">
        <f>IFERROR(VLOOKUP(A822,salario!A$2:P$91,11,FALSE),0)*B822/30</f>
        <v>0</v>
      </c>
      <c r="H822" s="50">
        <f>SUMIFS(topmanager!$D:$D,topmanager!$C:$C,rs_nova!$A822,topmanager!$A:$A,rs_nova!H$2)+SUMIFS(topmanager!$D:$D,topmanager!$C:$C,rs_nova!$A822,topmanager!$A:$A,63)</f>
        <v>0</v>
      </c>
      <c r="I822" s="50">
        <f>-SUMIFS(topmanager!$D:$D,topmanager!$C:$C,rs_nova!$A822,topmanager!$A:$A,rs_nova!I$2)</f>
        <v>0</v>
      </c>
      <c r="J822" s="50">
        <f>SUMIFS(topmanager!$D:$D,topmanager!$C:$C,rs_nova!$A822,topmanager!$A:$A,rs_nova!J$2)</f>
        <v>0</v>
      </c>
      <c r="K822" s="50">
        <f>SUMIFS(topmanager!$D:$D,topmanager!$C:$C,rs_nova!$A822,topmanager!$A:$A,rs_nova!K$2)+SUMIFS(topmanager!$D:$D,topmanager!$C:$C,rs_nova!$A822,topmanager!$A:$A,911)</f>
        <v>0</v>
      </c>
      <c r="L822" s="50">
        <f>SUMIFS(topmanager!$D:$D,topmanager!$C:$C,rs_nova!$A822,topmanager!$A:$A,rs_nova!L$2)</f>
        <v>0</v>
      </c>
      <c r="M822" s="50">
        <f>SUMIFS(topmanager!$D:$D,topmanager!$C:$C,rs_nova!$A822,topmanager!$A:$A,rs_nova!M$2)+SUMIFS(topmanager!$D:$D,topmanager!$C:$C,rs_nova!$A822,topmanager!$A:$A,908)+SUMIFS(topmanager!$D:$D,topmanager!$C:$C,rs_nova!$A822,topmanager!$A:$A,550)</f>
        <v>0</v>
      </c>
      <c r="N822" s="50">
        <f>SUMIFS(topmanager!$D:$D,topmanager!$C:$C,rs_nova!$A822,topmanager!$A:$A,rs_nova!N$2)</f>
        <v>0</v>
      </c>
      <c r="O822" s="51">
        <f t="shared" si="186"/>
        <v>0</v>
      </c>
      <c r="P822" s="50">
        <f>IFERROR(VLOOKUP($A822,total!$B$4:$AW$437,27,0),0)</f>
        <v>0</v>
      </c>
      <c r="Q822" s="50">
        <f>IFERROR(VLOOKUP($A822,total!$B$4:$AW$437,21,0),0)</f>
        <v>0</v>
      </c>
      <c r="R822" s="50">
        <f>IFERROR(VLOOKUP($A822,total!$B$4:$AW$437,25,0),0)+IFERROR(VLOOKUP($A822,total!$B$4:$AW$437,36,0),0)</f>
        <v>0</v>
      </c>
      <c r="S822" s="50">
        <f>IFERROR(VLOOKUP(A822,gympass!$A$2:$F$148,6,0),0)</f>
        <v>0</v>
      </c>
      <c r="T822" s="50">
        <f>IFERROR(VLOOKUP($A822,total!$B$4:$AW$437,42,0),0)</f>
        <v>0</v>
      </c>
      <c r="U822" s="50">
        <f>IFERROR(VLOOKUP($A822,total!$B$4:$AW$437,32,0),0)</f>
        <v>0</v>
      </c>
      <c r="V822" s="50">
        <f>IFERROR(VLOOKUP($A822,total!$B$4:$AW$437,28,0),0)</f>
        <v>0</v>
      </c>
      <c r="W822" s="50">
        <f>IFERROR(VLOOKUP($A822,total!$B$4:$AX$437,49,0),0)</f>
        <v>0</v>
      </c>
      <c r="X822" s="50"/>
      <c r="Y822" s="50">
        <f>IFERROR(VLOOKUP(A822,#REF!,4,0),0)</f>
        <v>0</v>
      </c>
      <c r="Z822" s="50">
        <f>IFERROR(VLOOKUP(B822,#REF!,8,0),0)</f>
        <v>0</v>
      </c>
      <c r="AA822" s="50">
        <f>IFERROR(VLOOKUP($A822,total!$B$4:$AW$437,45,0),0)</f>
        <v>0</v>
      </c>
      <c r="AB822" s="50">
        <f>IFERROR(VLOOKUP($A822,total!$B$4:$AW$437,48,0),0)</f>
        <v>0</v>
      </c>
      <c r="AC822" s="50">
        <f>IFERROR(VLOOKUP($A822,total!$B$4:$AB$437,19,0),0)</f>
        <v>0</v>
      </c>
      <c r="AD822" s="50">
        <f>IFERROR(VLOOKUP($A822,total!$B$4:$AB$437,10,0),0)</f>
        <v>0</v>
      </c>
      <c r="AE822" s="50">
        <f>IFERROR(VLOOKUP($A822,total!$B$4:$AB$437,13,0),0)-SUMIFS(topmanager!$D:$D,topmanager!$C:$C,rs_nova!$A826,topmanager!$A:$A,856)</f>
        <v>0</v>
      </c>
      <c r="AF822" s="50">
        <f>IFERROR(VLOOKUP($A822,total!$B$4:$AB$437,16,0),0)</f>
        <v>0</v>
      </c>
      <c r="AG822" s="50">
        <f>IFERROR(VLOOKUP($A822,total!$B$4:$AB$437,7,0),0)</f>
        <v>0</v>
      </c>
      <c r="AH822" s="50">
        <f>IFERROR(VLOOKUP($A822,total!$B$4:$AD$437,29,0),0)</f>
        <v>0</v>
      </c>
      <c r="AI822" s="50">
        <f>IFERROR(VLOOKUP(A822,total!$B$4:$AN$437,39,0),0)</f>
        <v>0</v>
      </c>
      <c r="AJ822" s="51">
        <f t="shared" si="187"/>
        <v>0</v>
      </c>
      <c r="AK822" s="50">
        <f t="shared" si="188"/>
        <v>0</v>
      </c>
      <c r="AL822" s="50">
        <f t="shared" si="189"/>
        <v>0</v>
      </c>
      <c r="AM822" s="50">
        <f t="shared" si="190"/>
        <v>0</v>
      </c>
      <c r="AN822" s="50" t="e">
        <f t="shared" si="199"/>
        <v>#REF!</v>
      </c>
      <c r="AO822" s="50" t="e">
        <f t="shared" si="199"/>
        <v>#REF!</v>
      </c>
      <c r="AP822" s="50" t="e">
        <f t="shared" si="199"/>
        <v>#REF!</v>
      </c>
      <c r="AQ822" s="50">
        <f>IFERROR(VLOOKUP(TEXT($A822,"000000"),[6]Página1!$A$8:$S$801,13,FALSE),0)</f>
        <v>0</v>
      </c>
      <c r="AR822" s="50">
        <f>IFERROR(VLOOKUP(TEXT($A822,"000000"),[6]Página1!$A$8:$S$801,16,FALSE),0)</f>
        <v>0</v>
      </c>
      <c r="AS822" s="50">
        <f>IFERROR(VLOOKUP(TEXT($A822,"000000"),[6]Página1!$A$8:$S$801,19,FALSE),0)</f>
        <v>0</v>
      </c>
      <c r="AT822" s="50">
        <f>IFERROR(VLOOKUP(TEXT($A822,"000000"),[7]Página1!$A$8:$R$814,12,FALSE),0)</f>
        <v>0</v>
      </c>
      <c r="AU822" s="50">
        <f>IFERROR(VLOOKUP(TEXT($A822,"000000"),[7]Página1!$A$8:$R$814,15,FALSE),0)</f>
        <v>0</v>
      </c>
      <c r="AV822" s="50">
        <f>IFERROR(VLOOKUP(TEXT($A822,"000000"),[7]Página1!$A$8:$R$814,18,FALSE),0)</f>
        <v>0</v>
      </c>
      <c r="AW822" s="50"/>
      <c r="AX822" s="51" t="e">
        <f t="shared" si="191"/>
        <v>#REF!</v>
      </c>
      <c r="AY822" s="51" t="e">
        <f t="shared" si="192"/>
        <v>#REF!</v>
      </c>
      <c r="AZ822" s="51" t="e">
        <f t="shared" si="193"/>
        <v>#REF!</v>
      </c>
      <c r="BA822" s="51" t="e">
        <f t="shared" si="194"/>
        <v>#REF!</v>
      </c>
      <c r="BB822" s="51">
        <f t="shared" si="195"/>
        <v>0</v>
      </c>
      <c r="BC822" s="51" t="e">
        <f t="shared" si="196"/>
        <v>#REF!</v>
      </c>
      <c r="BD822" s="51">
        <f t="shared" si="197"/>
        <v>0</v>
      </c>
      <c r="BE822" s="51">
        <f>IFERROR(VLOOKUP(A822,salario!A$2:P$91,11,FALSE),0)</f>
        <v>0</v>
      </c>
      <c r="BF822" s="51">
        <f>SUMIFS(topmanager!$D:$D,topmanager!$C:$C,rs_nova!$A822,topmanager!$A:$A,rs_nova!BF$2)</f>
        <v>0</v>
      </c>
      <c r="BG822" s="51">
        <f>SUMIFS(topmanager!$D:$D,topmanager!$C:$C,rs_nova!$A822,topmanager!$A:$A,rs_nova!BG$2)</f>
        <v>0</v>
      </c>
      <c r="BH822" s="51">
        <f>SUMIFS(topmanager!$D:$D,topmanager!$C:$C,rs_nova!$A822,topmanager!$A:$A,rs_nova!BH$2)</f>
        <v>0</v>
      </c>
      <c r="BI822" s="51">
        <f>SUMIFS(topmanager!$D:$D,topmanager!$C:$C,rs_nova!$A822,topmanager!$A:$A,rs_nova!BI$2)</f>
        <v>0</v>
      </c>
      <c r="BJ822" s="51">
        <f>SUMIFS(topmanager!$D:$D,topmanager!$C:$C,rs_nova!$A822,topmanager!$A:$A,rs_nova!BJ$2)+SUMIFS(topmanager!$D:$D,topmanager!$C:$C,rs_nova!$A822,topmanager!$A:$A,rs_nova!BJ$2+1)</f>
        <v>0</v>
      </c>
      <c r="BK822" s="51">
        <f>IFERROR(VLOOKUP(A822,[8]ferias!$C$4:$G$100,5,FALSE),0)</f>
        <v>0</v>
      </c>
      <c r="BL822" s="51">
        <f>SUMIFS(topmanager!$D:$D,topmanager!$C:$C,rs_nova!$A822,topmanager!$A:$A,rs_nova!BL$2)</f>
        <v>0</v>
      </c>
      <c r="BM822" s="51">
        <f>SUMIFS(topmanager!$D:$D,topmanager!$C:$C,rs_nova!$A822,topmanager!$A:$A,rs_nova!BM$2)+SUMIFS(topmanager!$D:$D,topmanager!$C:$C,rs_nova!$A826,topmanager!$A:$A,151)</f>
        <v>0</v>
      </c>
      <c r="BN822" s="51">
        <f t="shared" si="198"/>
        <v>0</v>
      </c>
    </row>
    <row r="823" spans="1:66">
      <c r="A823" s="47" t="e">
        <f>total!#REF!</f>
        <v>#REF!</v>
      </c>
      <c r="B823" s="47">
        <f t="shared" si="185"/>
        <v>0</v>
      </c>
      <c r="C823" s="48" t="e">
        <f>total!#REF!</f>
        <v>#REF!</v>
      </c>
      <c r="D823" s="49" t="str">
        <f>IFERROR(VLOOKUP(A823,salario!A$3:J$32,10,FALSE),"")</f>
        <v/>
      </c>
      <c r="E823" s="49" t="str">
        <f>IFERROR(IF(VLOOKUP(A823,salario!A$3:O$32,15,FALSE)="","",VLOOKUP(A823,salario!A$3:O$32,15,FALSE)),"")</f>
        <v/>
      </c>
      <c r="F823" s="47" t="str">
        <f>IFERROR(VLOOKUP(A823,[5]base_pessoal!$B$2:$P$1504,13,FALSE),"")</f>
        <v/>
      </c>
      <c r="G823" s="50">
        <f>IFERROR(VLOOKUP(A823,salario!A$2:P$91,11,FALSE),0)*B823/30</f>
        <v>0</v>
      </c>
      <c r="H823" s="50">
        <f>SUMIFS(topmanager!$D:$D,topmanager!$C:$C,rs_nova!$A823,topmanager!$A:$A,rs_nova!H$2)+SUMIFS(topmanager!$D:$D,topmanager!$C:$C,rs_nova!$A823,topmanager!$A:$A,63)</f>
        <v>0</v>
      </c>
      <c r="I823" s="50">
        <f>-SUMIFS(topmanager!$D:$D,topmanager!$C:$C,rs_nova!$A823,topmanager!$A:$A,rs_nova!I$2)</f>
        <v>0</v>
      </c>
      <c r="J823" s="50">
        <f>SUMIFS(topmanager!$D:$D,topmanager!$C:$C,rs_nova!$A823,topmanager!$A:$A,rs_nova!J$2)</f>
        <v>0</v>
      </c>
      <c r="K823" s="50">
        <f>SUMIFS(topmanager!$D:$D,topmanager!$C:$C,rs_nova!$A823,topmanager!$A:$A,rs_nova!K$2)+SUMIFS(topmanager!$D:$D,topmanager!$C:$C,rs_nova!$A823,topmanager!$A:$A,911)</f>
        <v>0</v>
      </c>
      <c r="L823" s="50">
        <f>SUMIFS(topmanager!$D:$D,topmanager!$C:$C,rs_nova!$A823,topmanager!$A:$A,rs_nova!L$2)</f>
        <v>0</v>
      </c>
      <c r="M823" s="50">
        <f>SUMIFS(topmanager!$D:$D,topmanager!$C:$C,rs_nova!$A823,topmanager!$A:$A,rs_nova!M$2)+SUMIFS(topmanager!$D:$D,topmanager!$C:$C,rs_nova!$A823,topmanager!$A:$A,908)+SUMIFS(topmanager!$D:$D,topmanager!$C:$C,rs_nova!$A823,topmanager!$A:$A,550)</f>
        <v>0</v>
      </c>
      <c r="N823" s="50">
        <f>SUMIFS(topmanager!$D:$D,topmanager!$C:$C,rs_nova!$A823,topmanager!$A:$A,rs_nova!N$2)</f>
        <v>0</v>
      </c>
      <c r="O823" s="51">
        <f t="shared" si="186"/>
        <v>0</v>
      </c>
      <c r="P823" s="50">
        <f>IFERROR(VLOOKUP($A823,total!$B$4:$AW$437,27,0),0)</f>
        <v>0</v>
      </c>
      <c r="Q823" s="50">
        <f>IFERROR(VLOOKUP($A823,total!$B$4:$AW$437,21,0),0)</f>
        <v>0</v>
      </c>
      <c r="R823" s="50">
        <f>IFERROR(VLOOKUP($A823,total!$B$4:$AW$437,25,0),0)+IFERROR(VLOOKUP($A823,total!$B$4:$AW$437,36,0),0)</f>
        <v>0</v>
      </c>
      <c r="S823" s="50">
        <f>IFERROR(VLOOKUP(A823,gympass!$A$2:$F$148,6,0),0)</f>
        <v>0</v>
      </c>
      <c r="T823" s="50">
        <f>IFERROR(VLOOKUP($A823,total!$B$4:$AW$437,42,0),0)</f>
        <v>0</v>
      </c>
      <c r="U823" s="50">
        <f>IFERROR(VLOOKUP($A823,total!$B$4:$AW$437,32,0),0)</f>
        <v>0</v>
      </c>
      <c r="V823" s="50">
        <f>IFERROR(VLOOKUP($A823,total!$B$4:$AW$437,28,0),0)</f>
        <v>0</v>
      </c>
      <c r="W823" s="50">
        <f>IFERROR(VLOOKUP($A823,total!$B$4:$AX$437,49,0),0)</f>
        <v>0</v>
      </c>
      <c r="X823" s="50"/>
      <c r="Y823" s="50">
        <f>IFERROR(VLOOKUP(A823,#REF!,4,0),0)</f>
        <v>0</v>
      </c>
      <c r="Z823" s="50">
        <f>IFERROR(VLOOKUP(B823,#REF!,8,0),0)</f>
        <v>0</v>
      </c>
      <c r="AA823" s="50">
        <f>IFERROR(VLOOKUP($A823,total!$B$4:$AW$437,45,0),0)</f>
        <v>0</v>
      </c>
      <c r="AB823" s="50">
        <f>IFERROR(VLOOKUP($A823,total!$B$4:$AW$437,48,0),0)</f>
        <v>0</v>
      </c>
      <c r="AC823" s="50">
        <f>IFERROR(VLOOKUP($A823,total!$B$4:$AB$437,19,0),0)</f>
        <v>0</v>
      </c>
      <c r="AD823" s="50">
        <f>IFERROR(VLOOKUP($A823,total!$B$4:$AB$437,10,0),0)</f>
        <v>0</v>
      </c>
      <c r="AE823" s="50">
        <f>IFERROR(VLOOKUP($A823,total!$B$4:$AB$437,13,0),0)-SUMIFS(topmanager!$D:$D,topmanager!$C:$C,rs_nova!$A827,topmanager!$A:$A,856)</f>
        <v>0</v>
      </c>
      <c r="AF823" s="50">
        <f>IFERROR(VLOOKUP($A823,total!$B$4:$AB$437,16,0),0)</f>
        <v>0</v>
      </c>
      <c r="AG823" s="50">
        <f>IFERROR(VLOOKUP($A823,total!$B$4:$AB$437,7,0),0)</f>
        <v>0</v>
      </c>
      <c r="AH823" s="50">
        <f>IFERROR(VLOOKUP($A823,total!$B$4:$AD$437,29,0),0)</f>
        <v>0</v>
      </c>
      <c r="AI823" s="50">
        <f>IFERROR(VLOOKUP(A823,total!$B$4:$AN$437,39,0),0)</f>
        <v>0</v>
      </c>
      <c r="AJ823" s="51">
        <f t="shared" si="187"/>
        <v>0</v>
      </c>
      <c r="AK823" s="50">
        <f t="shared" si="188"/>
        <v>0</v>
      </c>
      <c r="AL823" s="50">
        <f t="shared" si="189"/>
        <v>0</v>
      </c>
      <c r="AM823" s="50">
        <f t="shared" si="190"/>
        <v>0</v>
      </c>
      <c r="AN823" s="50" t="e">
        <f t="shared" si="199"/>
        <v>#REF!</v>
      </c>
      <c r="AO823" s="50" t="e">
        <f t="shared" si="199"/>
        <v>#REF!</v>
      </c>
      <c r="AP823" s="50" t="e">
        <f t="shared" si="199"/>
        <v>#REF!</v>
      </c>
      <c r="AQ823" s="50">
        <f>IFERROR(VLOOKUP(TEXT($A823,"000000"),[6]Página1!$A$8:$S$801,13,FALSE),0)</f>
        <v>0</v>
      </c>
      <c r="AR823" s="50">
        <f>IFERROR(VLOOKUP(TEXT($A823,"000000"),[6]Página1!$A$8:$S$801,16,FALSE),0)</f>
        <v>0</v>
      </c>
      <c r="AS823" s="50">
        <f>IFERROR(VLOOKUP(TEXT($A823,"000000"),[6]Página1!$A$8:$S$801,19,FALSE),0)</f>
        <v>0</v>
      </c>
      <c r="AT823" s="50">
        <f>IFERROR(VLOOKUP(TEXT($A823,"000000"),[7]Página1!$A$8:$R$814,12,FALSE),0)</f>
        <v>0</v>
      </c>
      <c r="AU823" s="50">
        <f>IFERROR(VLOOKUP(TEXT($A823,"000000"),[7]Página1!$A$8:$R$814,15,FALSE),0)</f>
        <v>0</v>
      </c>
      <c r="AV823" s="50">
        <f>IFERROR(VLOOKUP(TEXT($A823,"000000"),[7]Página1!$A$8:$R$814,18,FALSE),0)</f>
        <v>0</v>
      </c>
      <c r="AW823" s="50"/>
      <c r="AX823" s="51" t="e">
        <f t="shared" si="191"/>
        <v>#REF!</v>
      </c>
      <c r="AY823" s="51" t="e">
        <f t="shared" si="192"/>
        <v>#REF!</v>
      </c>
      <c r="AZ823" s="51" t="e">
        <f t="shared" si="193"/>
        <v>#REF!</v>
      </c>
      <c r="BA823" s="51" t="e">
        <f t="shared" si="194"/>
        <v>#REF!</v>
      </c>
      <c r="BB823" s="51">
        <f t="shared" si="195"/>
        <v>0</v>
      </c>
      <c r="BC823" s="51" t="e">
        <f t="shared" si="196"/>
        <v>#REF!</v>
      </c>
      <c r="BD823" s="51">
        <f t="shared" si="197"/>
        <v>0</v>
      </c>
      <c r="BE823" s="51">
        <f>IFERROR(VLOOKUP(A823,salario!A$2:P$91,11,FALSE),0)</f>
        <v>0</v>
      </c>
      <c r="BF823" s="51">
        <f>SUMIFS(topmanager!$D:$D,topmanager!$C:$C,rs_nova!$A823,topmanager!$A:$A,rs_nova!BF$2)</f>
        <v>0</v>
      </c>
      <c r="BG823" s="51">
        <f>SUMIFS(topmanager!$D:$D,topmanager!$C:$C,rs_nova!$A823,topmanager!$A:$A,rs_nova!BG$2)</f>
        <v>0</v>
      </c>
      <c r="BH823" s="51">
        <f>SUMIFS(topmanager!$D:$D,topmanager!$C:$C,rs_nova!$A823,topmanager!$A:$A,rs_nova!BH$2)</f>
        <v>0</v>
      </c>
      <c r="BI823" s="51">
        <f>SUMIFS(topmanager!$D:$D,topmanager!$C:$C,rs_nova!$A823,topmanager!$A:$A,rs_nova!BI$2)</f>
        <v>0</v>
      </c>
      <c r="BJ823" s="51">
        <f>SUMIFS(topmanager!$D:$D,topmanager!$C:$C,rs_nova!$A823,topmanager!$A:$A,rs_nova!BJ$2)+SUMIFS(topmanager!$D:$D,topmanager!$C:$C,rs_nova!$A823,topmanager!$A:$A,rs_nova!BJ$2+1)</f>
        <v>0</v>
      </c>
      <c r="BK823" s="51">
        <f>IFERROR(VLOOKUP(A823,[8]ferias!$C$4:$G$100,5,FALSE),0)</f>
        <v>0</v>
      </c>
      <c r="BL823" s="51">
        <f>SUMIFS(topmanager!$D:$D,topmanager!$C:$C,rs_nova!$A823,topmanager!$A:$A,rs_nova!BL$2)</f>
        <v>0</v>
      </c>
      <c r="BM823" s="51">
        <f>SUMIFS(topmanager!$D:$D,topmanager!$C:$C,rs_nova!$A823,topmanager!$A:$A,rs_nova!BM$2)+SUMIFS(topmanager!$D:$D,topmanager!$C:$C,rs_nova!$A827,topmanager!$A:$A,151)</f>
        <v>0</v>
      </c>
      <c r="BN823" s="51">
        <f t="shared" si="198"/>
        <v>0</v>
      </c>
    </row>
    <row r="824" spans="1:66">
      <c r="A824" s="47" t="e">
        <f>total!#REF!</f>
        <v>#REF!</v>
      </c>
      <c r="B824" s="47">
        <f t="shared" si="185"/>
        <v>0</v>
      </c>
      <c r="C824" s="48" t="e">
        <f>total!#REF!</f>
        <v>#REF!</v>
      </c>
      <c r="D824" s="49" t="str">
        <f>IFERROR(VLOOKUP(A824,salario!A$3:J$32,10,FALSE),"")</f>
        <v/>
      </c>
      <c r="E824" s="49" t="str">
        <f>IFERROR(IF(VLOOKUP(A824,salario!A$3:O$32,15,FALSE)="","",VLOOKUP(A824,salario!A$3:O$32,15,FALSE)),"")</f>
        <v/>
      </c>
      <c r="F824" s="47" t="str">
        <f>IFERROR(VLOOKUP(A824,[5]base_pessoal!$B$2:$P$1504,13,FALSE),"")</f>
        <v/>
      </c>
      <c r="G824" s="50">
        <f>IFERROR(VLOOKUP(A824,salario!A$2:P$91,11,FALSE),0)*B824/30</f>
        <v>0</v>
      </c>
      <c r="H824" s="50">
        <f>SUMIFS(topmanager!$D:$D,topmanager!$C:$C,rs_nova!$A824,topmanager!$A:$A,rs_nova!H$2)+SUMIFS(topmanager!$D:$D,topmanager!$C:$C,rs_nova!$A824,topmanager!$A:$A,63)</f>
        <v>0</v>
      </c>
      <c r="I824" s="50">
        <f>-SUMIFS(topmanager!$D:$D,topmanager!$C:$C,rs_nova!$A824,topmanager!$A:$A,rs_nova!I$2)</f>
        <v>0</v>
      </c>
      <c r="J824" s="50">
        <f>SUMIFS(topmanager!$D:$D,topmanager!$C:$C,rs_nova!$A824,topmanager!$A:$A,rs_nova!J$2)</f>
        <v>0</v>
      </c>
      <c r="K824" s="50">
        <f>SUMIFS(topmanager!$D:$D,topmanager!$C:$C,rs_nova!$A824,topmanager!$A:$A,rs_nova!K$2)+SUMIFS(topmanager!$D:$D,topmanager!$C:$C,rs_nova!$A824,topmanager!$A:$A,911)</f>
        <v>0</v>
      </c>
      <c r="L824" s="50">
        <f>SUMIFS(topmanager!$D:$D,topmanager!$C:$C,rs_nova!$A824,topmanager!$A:$A,rs_nova!L$2)</f>
        <v>0</v>
      </c>
      <c r="M824" s="50">
        <f>SUMIFS(topmanager!$D:$D,topmanager!$C:$C,rs_nova!$A824,topmanager!$A:$A,rs_nova!M$2)+SUMIFS(topmanager!$D:$D,topmanager!$C:$C,rs_nova!$A824,topmanager!$A:$A,908)+SUMIFS(topmanager!$D:$D,topmanager!$C:$C,rs_nova!$A824,topmanager!$A:$A,550)</f>
        <v>0</v>
      </c>
      <c r="N824" s="50">
        <f>SUMIFS(topmanager!$D:$D,topmanager!$C:$C,rs_nova!$A824,topmanager!$A:$A,rs_nova!N$2)</f>
        <v>0</v>
      </c>
      <c r="O824" s="51">
        <f t="shared" si="186"/>
        <v>0</v>
      </c>
      <c r="P824" s="50">
        <f>IFERROR(VLOOKUP($A824,total!$B$4:$AW$437,27,0),0)</f>
        <v>0</v>
      </c>
      <c r="Q824" s="50">
        <f>IFERROR(VLOOKUP($A824,total!$B$4:$AW$437,21,0),0)</f>
        <v>0</v>
      </c>
      <c r="R824" s="50">
        <f>IFERROR(VLOOKUP($A824,total!$B$4:$AW$437,25,0),0)+IFERROR(VLOOKUP($A824,total!$B$4:$AW$437,36,0),0)</f>
        <v>0</v>
      </c>
      <c r="S824" s="50">
        <f>IFERROR(VLOOKUP(A824,gympass!$A$2:$F$148,6,0),0)</f>
        <v>0</v>
      </c>
      <c r="T824" s="50">
        <f>IFERROR(VLOOKUP($A824,total!$B$4:$AW$437,42,0),0)</f>
        <v>0</v>
      </c>
      <c r="U824" s="50">
        <f>IFERROR(VLOOKUP($A824,total!$B$4:$AW$437,32,0),0)</f>
        <v>0</v>
      </c>
      <c r="V824" s="50">
        <f>IFERROR(VLOOKUP($A824,total!$B$4:$AW$437,28,0),0)</f>
        <v>0</v>
      </c>
      <c r="W824" s="50">
        <f>IFERROR(VLOOKUP($A824,total!$B$4:$AX$437,49,0),0)</f>
        <v>0</v>
      </c>
      <c r="X824" s="50"/>
      <c r="Y824" s="50">
        <f>IFERROR(VLOOKUP(A824,#REF!,4,0),0)</f>
        <v>0</v>
      </c>
      <c r="Z824" s="50">
        <f>IFERROR(VLOOKUP(B824,#REF!,8,0),0)</f>
        <v>0</v>
      </c>
      <c r="AA824" s="50">
        <f>IFERROR(VLOOKUP($A824,total!$B$4:$AW$437,45,0),0)</f>
        <v>0</v>
      </c>
      <c r="AB824" s="50">
        <f>IFERROR(VLOOKUP($A824,total!$B$4:$AW$437,48,0),0)</f>
        <v>0</v>
      </c>
      <c r="AC824" s="50">
        <f>IFERROR(VLOOKUP($A824,total!$B$4:$AB$437,19,0),0)</f>
        <v>0</v>
      </c>
      <c r="AD824" s="50">
        <f>IFERROR(VLOOKUP($A824,total!$B$4:$AB$437,10,0),0)</f>
        <v>0</v>
      </c>
      <c r="AE824" s="50">
        <f>IFERROR(VLOOKUP($A824,total!$B$4:$AB$437,13,0),0)-SUMIFS(topmanager!$D:$D,topmanager!$C:$C,rs_nova!$A828,topmanager!$A:$A,856)</f>
        <v>0</v>
      </c>
      <c r="AF824" s="50">
        <f>IFERROR(VLOOKUP($A824,total!$B$4:$AB$437,16,0),0)</f>
        <v>0</v>
      </c>
      <c r="AG824" s="50">
        <f>IFERROR(VLOOKUP($A824,total!$B$4:$AB$437,7,0),0)</f>
        <v>0</v>
      </c>
      <c r="AH824" s="50">
        <f>IFERROR(VLOOKUP($A824,total!$B$4:$AD$437,29,0),0)</f>
        <v>0</v>
      </c>
      <c r="AI824" s="50">
        <f>IFERROR(VLOOKUP(A824,total!$B$4:$AN$437,39,0),0)</f>
        <v>0</v>
      </c>
      <c r="AJ824" s="51">
        <f t="shared" si="187"/>
        <v>0</v>
      </c>
      <c r="AK824" s="50">
        <f t="shared" si="188"/>
        <v>0</v>
      </c>
      <c r="AL824" s="50">
        <f t="shared" si="189"/>
        <v>0</v>
      </c>
      <c r="AM824" s="50">
        <f t="shared" si="190"/>
        <v>0</v>
      </c>
      <c r="AN824" s="50" t="e">
        <f t="shared" si="199"/>
        <v>#REF!</v>
      </c>
      <c r="AO824" s="50" t="e">
        <f t="shared" si="199"/>
        <v>#REF!</v>
      </c>
      <c r="AP824" s="50" t="e">
        <f t="shared" si="199"/>
        <v>#REF!</v>
      </c>
      <c r="AQ824" s="50">
        <f>IFERROR(VLOOKUP(TEXT($A824,"000000"),[6]Página1!$A$8:$S$801,13,FALSE),0)</f>
        <v>0</v>
      </c>
      <c r="AR824" s="50">
        <f>IFERROR(VLOOKUP(TEXT($A824,"000000"),[6]Página1!$A$8:$S$801,16,FALSE),0)</f>
        <v>0</v>
      </c>
      <c r="AS824" s="50">
        <f>IFERROR(VLOOKUP(TEXT($A824,"000000"),[6]Página1!$A$8:$S$801,19,FALSE),0)</f>
        <v>0</v>
      </c>
      <c r="AT824" s="50">
        <f>IFERROR(VLOOKUP(TEXT($A824,"000000"),[7]Página1!$A$8:$R$814,12,FALSE),0)</f>
        <v>0</v>
      </c>
      <c r="AU824" s="50">
        <f>IFERROR(VLOOKUP(TEXT($A824,"000000"),[7]Página1!$A$8:$R$814,15,FALSE),0)</f>
        <v>0</v>
      </c>
      <c r="AV824" s="50">
        <f>IFERROR(VLOOKUP(TEXT($A824,"000000"),[7]Página1!$A$8:$R$814,18,FALSE),0)</f>
        <v>0</v>
      </c>
      <c r="AW824" s="50"/>
      <c r="AX824" s="51" t="e">
        <f t="shared" si="191"/>
        <v>#REF!</v>
      </c>
      <c r="AY824" s="51" t="e">
        <f t="shared" si="192"/>
        <v>#REF!</v>
      </c>
      <c r="AZ824" s="51" t="e">
        <f t="shared" si="193"/>
        <v>#REF!</v>
      </c>
      <c r="BA824" s="51" t="e">
        <f t="shared" si="194"/>
        <v>#REF!</v>
      </c>
      <c r="BB824" s="51">
        <f t="shared" si="195"/>
        <v>0</v>
      </c>
      <c r="BC824" s="51" t="e">
        <f t="shared" si="196"/>
        <v>#REF!</v>
      </c>
      <c r="BD824" s="51">
        <f t="shared" si="197"/>
        <v>0</v>
      </c>
      <c r="BE824" s="51">
        <f>IFERROR(VLOOKUP(A824,salario!A$2:P$91,11,FALSE),0)</f>
        <v>0</v>
      </c>
      <c r="BF824" s="51">
        <f>SUMIFS(topmanager!$D:$D,topmanager!$C:$C,rs_nova!$A824,topmanager!$A:$A,rs_nova!BF$2)</f>
        <v>0</v>
      </c>
      <c r="BG824" s="51">
        <f>SUMIFS(topmanager!$D:$D,topmanager!$C:$C,rs_nova!$A824,topmanager!$A:$A,rs_nova!BG$2)</f>
        <v>0</v>
      </c>
      <c r="BH824" s="51">
        <f>SUMIFS(topmanager!$D:$D,topmanager!$C:$C,rs_nova!$A824,topmanager!$A:$A,rs_nova!BH$2)</f>
        <v>0</v>
      </c>
      <c r="BI824" s="51">
        <f>SUMIFS(topmanager!$D:$D,topmanager!$C:$C,rs_nova!$A824,topmanager!$A:$A,rs_nova!BI$2)</f>
        <v>0</v>
      </c>
      <c r="BJ824" s="51">
        <f>SUMIFS(topmanager!$D:$D,topmanager!$C:$C,rs_nova!$A824,topmanager!$A:$A,rs_nova!BJ$2)+SUMIFS(topmanager!$D:$D,topmanager!$C:$C,rs_nova!$A824,topmanager!$A:$A,rs_nova!BJ$2+1)</f>
        <v>0</v>
      </c>
      <c r="BK824" s="51">
        <f>IFERROR(VLOOKUP(A824,[8]ferias!$C$4:$G$100,5,FALSE),0)</f>
        <v>0</v>
      </c>
      <c r="BL824" s="51">
        <f>SUMIFS(topmanager!$D:$D,topmanager!$C:$C,rs_nova!$A824,topmanager!$A:$A,rs_nova!BL$2)</f>
        <v>0</v>
      </c>
      <c r="BM824" s="51">
        <f>SUMIFS(topmanager!$D:$D,topmanager!$C:$C,rs_nova!$A824,topmanager!$A:$A,rs_nova!BM$2)+SUMIFS(topmanager!$D:$D,topmanager!$C:$C,rs_nova!$A828,topmanager!$A:$A,151)</f>
        <v>0</v>
      </c>
      <c r="BN824" s="51">
        <f t="shared" si="198"/>
        <v>0</v>
      </c>
    </row>
    <row r="825" spans="1:66">
      <c r="A825" s="47" t="e">
        <f>total!#REF!</f>
        <v>#REF!</v>
      </c>
      <c r="B825" s="47">
        <f t="shared" si="185"/>
        <v>0</v>
      </c>
      <c r="C825" s="48" t="e">
        <f>total!#REF!</f>
        <v>#REF!</v>
      </c>
      <c r="D825" s="49" t="str">
        <f>IFERROR(VLOOKUP(A825,salario!A$3:J$32,10,FALSE),"")</f>
        <v/>
      </c>
      <c r="E825" s="49" t="str">
        <f>IFERROR(IF(VLOOKUP(A825,salario!A$3:O$32,15,FALSE)="","",VLOOKUP(A825,salario!A$3:O$32,15,FALSE)),"")</f>
        <v/>
      </c>
      <c r="F825" s="47" t="str">
        <f>IFERROR(VLOOKUP(A825,[5]base_pessoal!$B$2:$P$1504,13,FALSE),"")</f>
        <v/>
      </c>
      <c r="G825" s="50">
        <f>IFERROR(VLOOKUP(A825,salario!A$2:P$91,11,FALSE),0)*B825/30</f>
        <v>0</v>
      </c>
      <c r="H825" s="50">
        <f>SUMIFS(topmanager!$D:$D,topmanager!$C:$C,rs_nova!$A825,topmanager!$A:$A,rs_nova!H$2)+SUMIFS(topmanager!$D:$D,topmanager!$C:$C,rs_nova!$A825,topmanager!$A:$A,63)</f>
        <v>0</v>
      </c>
      <c r="I825" s="50">
        <f>-SUMIFS(topmanager!$D:$D,topmanager!$C:$C,rs_nova!$A825,topmanager!$A:$A,rs_nova!I$2)</f>
        <v>0</v>
      </c>
      <c r="J825" s="50">
        <f>SUMIFS(topmanager!$D:$D,topmanager!$C:$C,rs_nova!$A825,topmanager!$A:$A,rs_nova!J$2)</f>
        <v>0</v>
      </c>
      <c r="K825" s="50">
        <f>SUMIFS(topmanager!$D:$D,topmanager!$C:$C,rs_nova!$A825,topmanager!$A:$A,rs_nova!K$2)+SUMIFS(topmanager!$D:$D,topmanager!$C:$C,rs_nova!$A825,topmanager!$A:$A,911)</f>
        <v>0</v>
      </c>
      <c r="L825" s="50">
        <f>SUMIFS(topmanager!$D:$D,topmanager!$C:$C,rs_nova!$A825,topmanager!$A:$A,rs_nova!L$2)</f>
        <v>0</v>
      </c>
      <c r="M825" s="50">
        <f>SUMIFS(topmanager!$D:$D,topmanager!$C:$C,rs_nova!$A825,topmanager!$A:$A,rs_nova!M$2)+SUMIFS(topmanager!$D:$D,topmanager!$C:$C,rs_nova!$A825,topmanager!$A:$A,908)+SUMIFS(topmanager!$D:$D,topmanager!$C:$C,rs_nova!$A825,topmanager!$A:$A,550)</f>
        <v>0</v>
      </c>
      <c r="N825" s="50">
        <f>SUMIFS(topmanager!$D:$D,topmanager!$C:$C,rs_nova!$A825,topmanager!$A:$A,rs_nova!N$2)</f>
        <v>0</v>
      </c>
      <c r="O825" s="51">
        <f t="shared" si="186"/>
        <v>0</v>
      </c>
      <c r="P825" s="50">
        <f>IFERROR(VLOOKUP($A825,total!$B$4:$AW$437,27,0),0)</f>
        <v>0</v>
      </c>
      <c r="Q825" s="50">
        <f>IFERROR(VLOOKUP($A825,total!$B$4:$AW$437,21,0),0)</f>
        <v>0</v>
      </c>
      <c r="R825" s="50">
        <f>IFERROR(VLOOKUP($A825,total!$B$4:$AW$437,25,0),0)+IFERROR(VLOOKUP($A825,total!$B$4:$AW$437,36,0),0)</f>
        <v>0</v>
      </c>
      <c r="S825" s="50">
        <f>IFERROR(VLOOKUP(A825,gympass!$A$2:$F$148,6,0),0)</f>
        <v>0</v>
      </c>
      <c r="T825" s="50">
        <f>IFERROR(VLOOKUP($A825,total!$B$4:$AW$437,42,0),0)</f>
        <v>0</v>
      </c>
      <c r="U825" s="50">
        <f>IFERROR(VLOOKUP($A825,total!$B$4:$AW$437,32,0),0)</f>
        <v>0</v>
      </c>
      <c r="V825" s="50">
        <f>IFERROR(VLOOKUP($A825,total!$B$4:$AW$437,28,0),0)</f>
        <v>0</v>
      </c>
      <c r="W825" s="50">
        <f>IFERROR(VLOOKUP($A825,total!$B$4:$AX$437,49,0),0)</f>
        <v>0</v>
      </c>
      <c r="X825" s="50"/>
      <c r="Y825" s="50">
        <f>IFERROR(VLOOKUP(A825,#REF!,4,0),0)</f>
        <v>0</v>
      </c>
      <c r="Z825" s="50">
        <f>IFERROR(VLOOKUP(B825,#REF!,8,0),0)</f>
        <v>0</v>
      </c>
      <c r="AA825" s="50">
        <f>IFERROR(VLOOKUP($A825,total!$B$4:$AW$437,45,0),0)</f>
        <v>0</v>
      </c>
      <c r="AB825" s="50">
        <f>IFERROR(VLOOKUP($A825,total!$B$4:$AW$437,48,0),0)</f>
        <v>0</v>
      </c>
      <c r="AC825" s="50">
        <f>IFERROR(VLOOKUP($A825,total!$B$4:$AB$437,19,0),0)</f>
        <v>0</v>
      </c>
      <c r="AD825" s="50">
        <f>IFERROR(VLOOKUP($A825,total!$B$4:$AB$437,10,0),0)</f>
        <v>0</v>
      </c>
      <c r="AE825" s="50">
        <f>IFERROR(VLOOKUP($A825,total!$B$4:$AB$437,13,0),0)-SUMIFS(topmanager!$D:$D,topmanager!$C:$C,rs_nova!$A829,topmanager!$A:$A,856)</f>
        <v>0</v>
      </c>
      <c r="AF825" s="50">
        <f>IFERROR(VLOOKUP($A825,total!$B$4:$AB$437,16,0),0)</f>
        <v>0</v>
      </c>
      <c r="AG825" s="50">
        <f>IFERROR(VLOOKUP($A825,total!$B$4:$AB$437,7,0),0)</f>
        <v>0</v>
      </c>
      <c r="AH825" s="50">
        <f>IFERROR(VLOOKUP($A825,total!$B$4:$AD$437,29,0),0)</f>
        <v>0</v>
      </c>
      <c r="AI825" s="50">
        <f>IFERROR(VLOOKUP(A825,total!$B$4:$AN$437,39,0),0)</f>
        <v>0</v>
      </c>
      <c r="AJ825" s="51">
        <f t="shared" si="187"/>
        <v>0</v>
      </c>
      <c r="AK825" s="50">
        <f t="shared" si="188"/>
        <v>0</v>
      </c>
      <c r="AL825" s="50">
        <f t="shared" si="189"/>
        <v>0</v>
      </c>
      <c r="AM825" s="50">
        <f t="shared" si="190"/>
        <v>0</v>
      </c>
      <c r="AN825" s="50" t="e">
        <f t="shared" si="199"/>
        <v>#REF!</v>
      </c>
      <c r="AO825" s="50" t="e">
        <f t="shared" si="199"/>
        <v>#REF!</v>
      </c>
      <c r="AP825" s="50" t="e">
        <f t="shared" si="199"/>
        <v>#REF!</v>
      </c>
      <c r="AQ825" s="50">
        <f>IFERROR(VLOOKUP(TEXT($A825,"000000"),[6]Página1!$A$8:$S$801,13,FALSE),0)</f>
        <v>0</v>
      </c>
      <c r="AR825" s="50">
        <f>IFERROR(VLOOKUP(TEXT($A825,"000000"),[6]Página1!$A$8:$S$801,16,FALSE),0)</f>
        <v>0</v>
      </c>
      <c r="AS825" s="50">
        <f>IFERROR(VLOOKUP(TEXT($A825,"000000"),[6]Página1!$A$8:$S$801,19,FALSE),0)</f>
        <v>0</v>
      </c>
      <c r="AT825" s="50">
        <f>IFERROR(VLOOKUP(TEXT($A825,"000000"),[7]Página1!$A$8:$R$814,12,FALSE),0)</f>
        <v>0</v>
      </c>
      <c r="AU825" s="50">
        <f>IFERROR(VLOOKUP(TEXT($A825,"000000"),[7]Página1!$A$8:$R$814,15,FALSE),0)</f>
        <v>0</v>
      </c>
      <c r="AV825" s="50">
        <f>IFERROR(VLOOKUP(TEXT($A825,"000000"),[7]Página1!$A$8:$R$814,18,FALSE),0)</f>
        <v>0</v>
      </c>
      <c r="AW825" s="50"/>
      <c r="AX825" s="51" t="e">
        <f t="shared" si="191"/>
        <v>#REF!</v>
      </c>
      <c r="AY825" s="51" t="e">
        <f t="shared" si="192"/>
        <v>#REF!</v>
      </c>
      <c r="AZ825" s="51" t="e">
        <f t="shared" si="193"/>
        <v>#REF!</v>
      </c>
      <c r="BA825" s="51" t="e">
        <f t="shared" si="194"/>
        <v>#REF!</v>
      </c>
      <c r="BB825" s="51">
        <f t="shared" si="195"/>
        <v>0</v>
      </c>
      <c r="BC825" s="51" t="e">
        <f t="shared" si="196"/>
        <v>#REF!</v>
      </c>
      <c r="BD825" s="51">
        <f t="shared" si="197"/>
        <v>0</v>
      </c>
      <c r="BE825" s="51">
        <f>IFERROR(VLOOKUP(A825,salario!A$2:P$91,11,FALSE),0)</f>
        <v>0</v>
      </c>
      <c r="BF825" s="51">
        <f>SUMIFS(topmanager!$D:$D,topmanager!$C:$C,rs_nova!$A825,topmanager!$A:$A,rs_nova!BF$2)</f>
        <v>0</v>
      </c>
      <c r="BG825" s="51">
        <f>SUMIFS(topmanager!$D:$D,topmanager!$C:$C,rs_nova!$A825,topmanager!$A:$A,rs_nova!BG$2)</f>
        <v>0</v>
      </c>
      <c r="BH825" s="51">
        <f>SUMIFS(topmanager!$D:$D,topmanager!$C:$C,rs_nova!$A825,topmanager!$A:$A,rs_nova!BH$2)</f>
        <v>0</v>
      </c>
      <c r="BI825" s="51">
        <f>SUMIFS(topmanager!$D:$D,topmanager!$C:$C,rs_nova!$A825,topmanager!$A:$A,rs_nova!BI$2)</f>
        <v>0</v>
      </c>
      <c r="BJ825" s="51">
        <f>SUMIFS(topmanager!$D:$D,topmanager!$C:$C,rs_nova!$A825,topmanager!$A:$A,rs_nova!BJ$2)+SUMIFS(topmanager!$D:$D,topmanager!$C:$C,rs_nova!$A825,topmanager!$A:$A,rs_nova!BJ$2+1)</f>
        <v>0</v>
      </c>
      <c r="BK825" s="51">
        <f>IFERROR(VLOOKUP(A825,[8]ferias!$C$4:$G$100,5,FALSE),0)</f>
        <v>0</v>
      </c>
      <c r="BL825" s="51">
        <f>SUMIFS(topmanager!$D:$D,topmanager!$C:$C,rs_nova!$A825,topmanager!$A:$A,rs_nova!BL$2)</f>
        <v>0</v>
      </c>
      <c r="BM825" s="51">
        <f>SUMIFS(topmanager!$D:$D,topmanager!$C:$C,rs_nova!$A825,topmanager!$A:$A,rs_nova!BM$2)+SUMIFS(topmanager!$D:$D,topmanager!$C:$C,rs_nova!$A829,topmanager!$A:$A,151)</f>
        <v>0</v>
      </c>
      <c r="BN825" s="51">
        <f t="shared" si="198"/>
        <v>0</v>
      </c>
    </row>
    <row r="826" spans="1:66">
      <c r="A826" s="47" t="e">
        <f>total!#REF!</f>
        <v>#REF!</v>
      </c>
      <c r="B826" s="47">
        <f t="shared" si="185"/>
        <v>0</v>
      </c>
      <c r="C826" s="48" t="e">
        <f>total!#REF!</f>
        <v>#REF!</v>
      </c>
      <c r="D826" s="49" t="str">
        <f>IFERROR(VLOOKUP(A826,salario!A$3:J$32,10,FALSE),"")</f>
        <v/>
      </c>
      <c r="E826" s="49" t="str">
        <f>IFERROR(IF(VLOOKUP(A826,salario!A$3:O$32,15,FALSE)="","",VLOOKUP(A826,salario!A$3:O$32,15,FALSE)),"")</f>
        <v/>
      </c>
      <c r="F826" s="47" t="str">
        <f>IFERROR(VLOOKUP(A826,[5]base_pessoal!$B$2:$P$1504,13,FALSE),"")</f>
        <v/>
      </c>
      <c r="G826" s="50">
        <f>IFERROR(VLOOKUP(A826,salario!A$2:P$91,11,FALSE),0)*B826/30</f>
        <v>0</v>
      </c>
      <c r="H826" s="50">
        <f>SUMIFS(topmanager!$D:$D,topmanager!$C:$C,rs_nova!$A826,topmanager!$A:$A,rs_nova!H$2)+SUMIFS(topmanager!$D:$D,topmanager!$C:$C,rs_nova!$A826,topmanager!$A:$A,63)</f>
        <v>0</v>
      </c>
      <c r="I826" s="50">
        <f>-SUMIFS(topmanager!$D:$D,topmanager!$C:$C,rs_nova!$A826,topmanager!$A:$A,rs_nova!I$2)</f>
        <v>0</v>
      </c>
      <c r="J826" s="50">
        <f>SUMIFS(topmanager!$D:$D,topmanager!$C:$C,rs_nova!$A826,topmanager!$A:$A,rs_nova!J$2)</f>
        <v>0</v>
      </c>
      <c r="K826" s="50">
        <f>SUMIFS(topmanager!$D:$D,topmanager!$C:$C,rs_nova!$A826,topmanager!$A:$A,rs_nova!K$2)+SUMIFS(topmanager!$D:$D,topmanager!$C:$C,rs_nova!$A826,topmanager!$A:$A,911)</f>
        <v>0</v>
      </c>
      <c r="L826" s="50">
        <f>SUMIFS(topmanager!$D:$D,topmanager!$C:$C,rs_nova!$A826,topmanager!$A:$A,rs_nova!L$2)</f>
        <v>0</v>
      </c>
      <c r="M826" s="50">
        <f>SUMIFS(topmanager!$D:$D,topmanager!$C:$C,rs_nova!$A826,topmanager!$A:$A,rs_nova!M$2)+SUMIFS(topmanager!$D:$D,topmanager!$C:$C,rs_nova!$A826,topmanager!$A:$A,908)+SUMIFS(topmanager!$D:$D,topmanager!$C:$C,rs_nova!$A826,topmanager!$A:$A,550)</f>
        <v>0</v>
      </c>
      <c r="N826" s="50">
        <f>SUMIFS(topmanager!$D:$D,topmanager!$C:$C,rs_nova!$A826,topmanager!$A:$A,rs_nova!N$2)</f>
        <v>0</v>
      </c>
      <c r="O826" s="51">
        <f t="shared" si="186"/>
        <v>0</v>
      </c>
      <c r="P826" s="50">
        <f>IFERROR(VLOOKUP($A826,total!$B$4:$AW$437,27,0),0)</f>
        <v>0</v>
      </c>
      <c r="Q826" s="50">
        <f>IFERROR(VLOOKUP($A826,total!$B$4:$AW$437,21,0),0)</f>
        <v>0</v>
      </c>
      <c r="R826" s="50">
        <f>IFERROR(VLOOKUP($A826,total!$B$4:$AW$437,25,0),0)+IFERROR(VLOOKUP($A826,total!$B$4:$AW$437,36,0),0)</f>
        <v>0</v>
      </c>
      <c r="S826" s="50">
        <f>IFERROR(VLOOKUP(A826,gympass!$A$2:$F$148,6,0),0)</f>
        <v>0</v>
      </c>
      <c r="T826" s="50">
        <f>IFERROR(VLOOKUP($A826,total!$B$4:$AW$437,42,0),0)</f>
        <v>0</v>
      </c>
      <c r="U826" s="50">
        <f>IFERROR(VLOOKUP($A826,total!$B$4:$AW$437,32,0),0)</f>
        <v>0</v>
      </c>
      <c r="V826" s="50">
        <f>IFERROR(VLOOKUP($A826,total!$B$4:$AW$437,28,0),0)</f>
        <v>0</v>
      </c>
      <c r="W826" s="50">
        <f>IFERROR(VLOOKUP($A826,total!$B$4:$AX$437,49,0),0)</f>
        <v>0</v>
      </c>
      <c r="X826" s="50"/>
      <c r="Y826" s="50">
        <f>IFERROR(VLOOKUP(A826,#REF!,4,0),0)</f>
        <v>0</v>
      </c>
      <c r="Z826" s="50">
        <f>IFERROR(VLOOKUP(B826,#REF!,8,0),0)</f>
        <v>0</v>
      </c>
      <c r="AA826" s="50">
        <f>IFERROR(VLOOKUP($A826,total!$B$4:$AW$437,45,0),0)</f>
        <v>0</v>
      </c>
      <c r="AB826" s="50">
        <f>IFERROR(VLOOKUP($A826,total!$B$4:$AW$437,48,0),0)</f>
        <v>0</v>
      </c>
      <c r="AC826" s="50">
        <f>IFERROR(VLOOKUP($A826,total!$B$4:$AB$437,19,0),0)</f>
        <v>0</v>
      </c>
      <c r="AD826" s="50">
        <f>IFERROR(VLOOKUP($A826,total!$B$4:$AB$437,10,0),0)</f>
        <v>0</v>
      </c>
      <c r="AE826" s="50">
        <f>IFERROR(VLOOKUP($A826,total!$B$4:$AB$437,13,0),0)-SUMIFS(topmanager!$D:$D,topmanager!$C:$C,rs_nova!$A830,topmanager!$A:$A,856)</f>
        <v>0</v>
      </c>
      <c r="AF826" s="50">
        <f>IFERROR(VLOOKUP($A826,total!$B$4:$AB$437,16,0),0)</f>
        <v>0</v>
      </c>
      <c r="AG826" s="50">
        <f>IFERROR(VLOOKUP($A826,total!$B$4:$AB$437,7,0),0)</f>
        <v>0</v>
      </c>
      <c r="AH826" s="50">
        <f>IFERROR(VLOOKUP($A826,total!$B$4:$AD$437,29,0),0)</f>
        <v>0</v>
      </c>
      <c r="AI826" s="50">
        <f>IFERROR(VLOOKUP(A826,total!$B$4:$AN$437,39,0),0)</f>
        <v>0</v>
      </c>
      <c r="AJ826" s="51">
        <f t="shared" si="187"/>
        <v>0</v>
      </c>
      <c r="AK826" s="50">
        <f t="shared" si="188"/>
        <v>0</v>
      </c>
      <c r="AL826" s="50">
        <f t="shared" si="189"/>
        <v>0</v>
      </c>
      <c r="AM826" s="50">
        <f t="shared" si="190"/>
        <v>0</v>
      </c>
      <c r="AN826" s="50" t="e">
        <f t="shared" si="199"/>
        <v>#REF!</v>
      </c>
      <c r="AO826" s="50" t="e">
        <f t="shared" si="199"/>
        <v>#REF!</v>
      </c>
      <c r="AP826" s="50" t="e">
        <f t="shared" si="199"/>
        <v>#REF!</v>
      </c>
      <c r="AQ826" s="50">
        <f>IFERROR(VLOOKUP(TEXT($A826,"000000"),[6]Página1!$A$8:$S$801,13,FALSE),0)</f>
        <v>0</v>
      </c>
      <c r="AR826" s="50">
        <f>IFERROR(VLOOKUP(TEXT($A826,"000000"),[6]Página1!$A$8:$S$801,16,FALSE),0)</f>
        <v>0</v>
      </c>
      <c r="AS826" s="50">
        <f>IFERROR(VLOOKUP(TEXT($A826,"000000"),[6]Página1!$A$8:$S$801,19,FALSE),0)</f>
        <v>0</v>
      </c>
      <c r="AT826" s="50">
        <f>IFERROR(VLOOKUP(TEXT($A826,"000000"),[7]Página1!$A$8:$R$814,12,FALSE),0)</f>
        <v>0</v>
      </c>
      <c r="AU826" s="50">
        <f>IFERROR(VLOOKUP(TEXT($A826,"000000"),[7]Página1!$A$8:$R$814,15,FALSE),0)</f>
        <v>0</v>
      </c>
      <c r="AV826" s="50">
        <f>IFERROR(VLOOKUP(TEXT($A826,"000000"),[7]Página1!$A$8:$R$814,18,FALSE),0)</f>
        <v>0</v>
      </c>
      <c r="AW826" s="50"/>
      <c r="AX826" s="51" t="e">
        <f t="shared" si="191"/>
        <v>#REF!</v>
      </c>
      <c r="AY826" s="51" t="e">
        <f t="shared" si="192"/>
        <v>#REF!</v>
      </c>
      <c r="AZ826" s="51" t="e">
        <f t="shared" si="193"/>
        <v>#REF!</v>
      </c>
      <c r="BA826" s="51" t="e">
        <f t="shared" si="194"/>
        <v>#REF!</v>
      </c>
      <c r="BB826" s="51">
        <f t="shared" si="195"/>
        <v>0</v>
      </c>
      <c r="BC826" s="51" t="e">
        <f t="shared" si="196"/>
        <v>#REF!</v>
      </c>
      <c r="BD826" s="51">
        <f t="shared" si="197"/>
        <v>0</v>
      </c>
      <c r="BE826" s="51">
        <f>IFERROR(VLOOKUP(A826,salario!A$2:P$91,11,FALSE),0)</f>
        <v>0</v>
      </c>
      <c r="BF826" s="51">
        <f>SUMIFS(topmanager!$D:$D,topmanager!$C:$C,rs_nova!$A826,topmanager!$A:$A,rs_nova!BF$2)</f>
        <v>0</v>
      </c>
      <c r="BG826" s="51">
        <f>SUMIFS(topmanager!$D:$D,topmanager!$C:$C,rs_nova!$A826,topmanager!$A:$A,rs_nova!BG$2)</f>
        <v>0</v>
      </c>
      <c r="BH826" s="51">
        <f>SUMIFS(topmanager!$D:$D,topmanager!$C:$C,rs_nova!$A826,topmanager!$A:$A,rs_nova!BH$2)</f>
        <v>0</v>
      </c>
      <c r="BI826" s="51">
        <f>SUMIFS(topmanager!$D:$D,topmanager!$C:$C,rs_nova!$A826,topmanager!$A:$A,rs_nova!BI$2)</f>
        <v>0</v>
      </c>
      <c r="BJ826" s="51">
        <f>SUMIFS(topmanager!$D:$D,topmanager!$C:$C,rs_nova!$A826,topmanager!$A:$A,rs_nova!BJ$2)+SUMIFS(topmanager!$D:$D,topmanager!$C:$C,rs_nova!$A826,topmanager!$A:$A,rs_nova!BJ$2+1)</f>
        <v>0</v>
      </c>
      <c r="BK826" s="51">
        <f>IFERROR(VLOOKUP(A826,[8]ferias!$C$4:$G$100,5,FALSE),0)</f>
        <v>0</v>
      </c>
      <c r="BL826" s="51">
        <f>SUMIFS(topmanager!$D:$D,topmanager!$C:$C,rs_nova!$A826,topmanager!$A:$A,rs_nova!BL$2)</f>
        <v>0</v>
      </c>
      <c r="BM826" s="51">
        <f>SUMIFS(topmanager!$D:$D,topmanager!$C:$C,rs_nova!$A826,topmanager!$A:$A,rs_nova!BM$2)+SUMIFS(topmanager!$D:$D,topmanager!$C:$C,rs_nova!$A830,topmanager!$A:$A,151)</f>
        <v>0</v>
      </c>
      <c r="BN826" s="51">
        <f t="shared" si="198"/>
        <v>0</v>
      </c>
    </row>
    <row r="827" spans="1:66">
      <c r="A827" s="47" t="e">
        <f>total!#REF!</f>
        <v>#REF!</v>
      </c>
      <c r="B827" s="47">
        <f t="shared" si="185"/>
        <v>0</v>
      </c>
      <c r="C827" s="48" t="e">
        <f>total!#REF!</f>
        <v>#REF!</v>
      </c>
      <c r="D827" s="49" t="str">
        <f>IFERROR(VLOOKUP(A827,salario!A$3:J$32,10,FALSE),"")</f>
        <v/>
      </c>
      <c r="E827" s="49" t="str">
        <f>IFERROR(IF(VLOOKUP(A827,salario!A$3:O$32,15,FALSE)="","",VLOOKUP(A827,salario!A$3:O$32,15,FALSE)),"")</f>
        <v/>
      </c>
      <c r="F827" s="47" t="str">
        <f>IFERROR(VLOOKUP(A827,[5]base_pessoal!$B$2:$P$1504,13,FALSE),"")</f>
        <v/>
      </c>
      <c r="G827" s="50">
        <f>IFERROR(VLOOKUP(A827,salario!A$2:P$91,11,FALSE),0)*B827/30</f>
        <v>0</v>
      </c>
      <c r="H827" s="50">
        <f>SUMIFS(topmanager!$D:$D,topmanager!$C:$C,rs_nova!$A827,topmanager!$A:$A,rs_nova!H$2)+SUMIFS(topmanager!$D:$D,topmanager!$C:$C,rs_nova!$A827,topmanager!$A:$A,63)</f>
        <v>0</v>
      </c>
      <c r="I827" s="50">
        <f>-SUMIFS(topmanager!$D:$D,topmanager!$C:$C,rs_nova!$A827,topmanager!$A:$A,rs_nova!I$2)</f>
        <v>0</v>
      </c>
      <c r="J827" s="50">
        <f>SUMIFS(topmanager!$D:$D,topmanager!$C:$C,rs_nova!$A827,topmanager!$A:$A,rs_nova!J$2)</f>
        <v>0</v>
      </c>
      <c r="K827" s="50">
        <f>SUMIFS(topmanager!$D:$D,topmanager!$C:$C,rs_nova!$A827,topmanager!$A:$A,rs_nova!K$2)+SUMIFS(topmanager!$D:$D,topmanager!$C:$C,rs_nova!$A827,topmanager!$A:$A,911)</f>
        <v>0</v>
      </c>
      <c r="L827" s="50">
        <f>SUMIFS(topmanager!$D:$D,topmanager!$C:$C,rs_nova!$A827,topmanager!$A:$A,rs_nova!L$2)</f>
        <v>0</v>
      </c>
      <c r="M827" s="50">
        <f>SUMIFS(topmanager!$D:$D,topmanager!$C:$C,rs_nova!$A827,topmanager!$A:$A,rs_nova!M$2)+SUMIFS(topmanager!$D:$D,topmanager!$C:$C,rs_nova!$A827,topmanager!$A:$A,908)+SUMIFS(topmanager!$D:$D,topmanager!$C:$C,rs_nova!$A827,topmanager!$A:$A,550)</f>
        <v>0</v>
      </c>
      <c r="N827" s="50">
        <f>SUMIFS(topmanager!$D:$D,topmanager!$C:$C,rs_nova!$A827,topmanager!$A:$A,rs_nova!N$2)</f>
        <v>0</v>
      </c>
      <c r="O827" s="51">
        <f t="shared" si="186"/>
        <v>0</v>
      </c>
      <c r="P827" s="50">
        <f>IFERROR(VLOOKUP($A827,total!$B$4:$AW$437,27,0),0)</f>
        <v>0</v>
      </c>
      <c r="Q827" s="50">
        <f>IFERROR(VLOOKUP($A827,total!$B$4:$AW$437,21,0),0)</f>
        <v>0</v>
      </c>
      <c r="R827" s="50">
        <f>IFERROR(VLOOKUP($A827,total!$B$4:$AW$437,25,0),0)+IFERROR(VLOOKUP($A827,total!$B$4:$AW$437,36,0),0)</f>
        <v>0</v>
      </c>
      <c r="S827" s="50">
        <f>IFERROR(VLOOKUP(A827,gympass!$A$2:$F$148,6,0),0)</f>
        <v>0</v>
      </c>
      <c r="T827" s="50">
        <f>IFERROR(VLOOKUP($A827,total!$B$4:$AW$437,42,0),0)</f>
        <v>0</v>
      </c>
      <c r="U827" s="50">
        <f>IFERROR(VLOOKUP($A827,total!$B$4:$AW$437,32,0),0)</f>
        <v>0</v>
      </c>
      <c r="V827" s="50">
        <f>IFERROR(VLOOKUP($A827,total!$B$4:$AW$437,28,0),0)</f>
        <v>0</v>
      </c>
      <c r="W827" s="50">
        <f>IFERROR(VLOOKUP($A827,total!$B$4:$AX$437,49,0),0)</f>
        <v>0</v>
      </c>
      <c r="X827" s="50"/>
      <c r="Y827" s="50">
        <f>IFERROR(VLOOKUP(A827,#REF!,4,0),0)</f>
        <v>0</v>
      </c>
      <c r="Z827" s="50">
        <f>IFERROR(VLOOKUP(B827,#REF!,8,0),0)</f>
        <v>0</v>
      </c>
      <c r="AA827" s="50">
        <f>IFERROR(VLOOKUP($A827,total!$B$4:$AW$437,45,0),0)</f>
        <v>0</v>
      </c>
      <c r="AB827" s="50">
        <f>IFERROR(VLOOKUP($A827,total!$B$4:$AW$437,48,0),0)</f>
        <v>0</v>
      </c>
      <c r="AC827" s="50">
        <f>IFERROR(VLOOKUP($A827,total!$B$4:$AB$437,19,0),0)</f>
        <v>0</v>
      </c>
      <c r="AD827" s="50">
        <f>IFERROR(VLOOKUP($A827,total!$B$4:$AB$437,10,0),0)</f>
        <v>0</v>
      </c>
      <c r="AE827" s="50">
        <f>IFERROR(VLOOKUP($A827,total!$B$4:$AB$437,13,0),0)-SUMIFS(topmanager!$D:$D,topmanager!$C:$C,rs_nova!$A831,topmanager!$A:$A,856)</f>
        <v>0</v>
      </c>
      <c r="AF827" s="50">
        <f>IFERROR(VLOOKUP($A827,total!$B$4:$AB$437,16,0),0)</f>
        <v>0</v>
      </c>
      <c r="AG827" s="50">
        <f>IFERROR(VLOOKUP($A827,total!$B$4:$AB$437,7,0),0)</f>
        <v>0</v>
      </c>
      <c r="AH827" s="50">
        <f>IFERROR(VLOOKUP($A827,total!$B$4:$AD$437,29,0),0)</f>
        <v>0</v>
      </c>
      <c r="AI827" s="50">
        <f>IFERROR(VLOOKUP(A827,total!$B$4:$AN$437,39,0),0)</f>
        <v>0</v>
      </c>
      <c r="AJ827" s="51">
        <f t="shared" si="187"/>
        <v>0</v>
      </c>
      <c r="AK827" s="50">
        <f t="shared" si="188"/>
        <v>0</v>
      </c>
      <c r="AL827" s="50">
        <f t="shared" si="189"/>
        <v>0</v>
      </c>
      <c r="AM827" s="50">
        <f t="shared" si="190"/>
        <v>0</v>
      </c>
      <c r="AN827" s="50" t="e">
        <f t="shared" si="199"/>
        <v>#REF!</v>
      </c>
      <c r="AO827" s="50" t="e">
        <f t="shared" si="199"/>
        <v>#REF!</v>
      </c>
      <c r="AP827" s="50" t="e">
        <f t="shared" si="199"/>
        <v>#REF!</v>
      </c>
      <c r="AQ827" s="50">
        <f>IFERROR(VLOOKUP(TEXT($A827,"000000"),[6]Página1!$A$8:$S$801,13,FALSE),0)</f>
        <v>0</v>
      </c>
      <c r="AR827" s="50">
        <f>IFERROR(VLOOKUP(TEXT($A827,"000000"),[6]Página1!$A$8:$S$801,16,FALSE),0)</f>
        <v>0</v>
      </c>
      <c r="AS827" s="50">
        <f>IFERROR(VLOOKUP(TEXT($A827,"000000"),[6]Página1!$A$8:$S$801,19,FALSE),0)</f>
        <v>0</v>
      </c>
      <c r="AT827" s="50">
        <f>IFERROR(VLOOKUP(TEXT($A827,"000000"),[7]Página1!$A$8:$R$814,12,FALSE),0)</f>
        <v>0</v>
      </c>
      <c r="AU827" s="50">
        <f>IFERROR(VLOOKUP(TEXT($A827,"000000"),[7]Página1!$A$8:$R$814,15,FALSE),0)</f>
        <v>0</v>
      </c>
      <c r="AV827" s="50">
        <f>IFERROR(VLOOKUP(TEXT($A827,"000000"),[7]Página1!$A$8:$R$814,18,FALSE),0)</f>
        <v>0</v>
      </c>
      <c r="AW827" s="50"/>
      <c r="AX827" s="51" t="e">
        <f t="shared" si="191"/>
        <v>#REF!</v>
      </c>
      <c r="AY827" s="51" t="e">
        <f t="shared" si="192"/>
        <v>#REF!</v>
      </c>
      <c r="AZ827" s="51" t="e">
        <f t="shared" si="193"/>
        <v>#REF!</v>
      </c>
      <c r="BA827" s="51" t="e">
        <f t="shared" si="194"/>
        <v>#REF!</v>
      </c>
      <c r="BB827" s="51">
        <f t="shared" si="195"/>
        <v>0</v>
      </c>
      <c r="BC827" s="51" t="e">
        <f t="shared" si="196"/>
        <v>#REF!</v>
      </c>
      <c r="BD827" s="51">
        <f t="shared" si="197"/>
        <v>0</v>
      </c>
      <c r="BE827" s="51">
        <f>IFERROR(VLOOKUP(A827,salario!A$2:P$91,11,FALSE),0)</f>
        <v>0</v>
      </c>
      <c r="BF827" s="51">
        <f>SUMIFS(topmanager!$D:$D,topmanager!$C:$C,rs_nova!$A827,topmanager!$A:$A,rs_nova!BF$2)</f>
        <v>0</v>
      </c>
      <c r="BG827" s="51">
        <f>SUMIFS(topmanager!$D:$D,topmanager!$C:$C,rs_nova!$A827,topmanager!$A:$A,rs_nova!BG$2)</f>
        <v>0</v>
      </c>
      <c r="BH827" s="51">
        <f>SUMIFS(topmanager!$D:$D,topmanager!$C:$C,rs_nova!$A827,topmanager!$A:$A,rs_nova!BH$2)</f>
        <v>0</v>
      </c>
      <c r="BI827" s="51">
        <f>SUMIFS(topmanager!$D:$D,topmanager!$C:$C,rs_nova!$A827,topmanager!$A:$A,rs_nova!BI$2)</f>
        <v>0</v>
      </c>
      <c r="BJ827" s="51">
        <f>SUMIFS(topmanager!$D:$D,topmanager!$C:$C,rs_nova!$A827,topmanager!$A:$A,rs_nova!BJ$2)+SUMIFS(topmanager!$D:$D,topmanager!$C:$C,rs_nova!$A827,topmanager!$A:$A,rs_nova!BJ$2+1)</f>
        <v>0</v>
      </c>
      <c r="BK827" s="51">
        <f>IFERROR(VLOOKUP(A827,[8]ferias!$C$4:$G$100,5,FALSE),0)</f>
        <v>0</v>
      </c>
      <c r="BL827" s="51">
        <f>SUMIFS(topmanager!$D:$D,topmanager!$C:$C,rs_nova!$A827,topmanager!$A:$A,rs_nova!BL$2)</f>
        <v>0</v>
      </c>
      <c r="BM827" s="51">
        <f>SUMIFS(topmanager!$D:$D,topmanager!$C:$C,rs_nova!$A827,topmanager!$A:$A,rs_nova!BM$2)+SUMIFS(topmanager!$D:$D,topmanager!$C:$C,rs_nova!$A831,topmanager!$A:$A,151)</f>
        <v>0</v>
      </c>
      <c r="BN827" s="51">
        <f t="shared" si="198"/>
        <v>0</v>
      </c>
    </row>
    <row r="828" spans="1:66">
      <c r="A828" s="47" t="e">
        <f>total!#REF!</f>
        <v>#REF!</v>
      </c>
      <c r="B828" s="47">
        <f t="shared" si="185"/>
        <v>0</v>
      </c>
      <c r="C828" s="48" t="e">
        <f>total!#REF!</f>
        <v>#REF!</v>
      </c>
      <c r="D828" s="49" t="str">
        <f>IFERROR(VLOOKUP(A828,salario!A$3:J$32,10,FALSE),"")</f>
        <v/>
      </c>
      <c r="E828" s="49" t="str">
        <f>IFERROR(IF(VLOOKUP(A828,salario!A$3:O$32,15,FALSE)="","",VLOOKUP(A828,salario!A$3:O$32,15,FALSE)),"")</f>
        <v/>
      </c>
      <c r="F828" s="47" t="str">
        <f>IFERROR(VLOOKUP(A828,[5]base_pessoal!$B$2:$P$1504,13,FALSE),"")</f>
        <v/>
      </c>
      <c r="G828" s="50">
        <f>IFERROR(VLOOKUP(A828,salario!A$2:P$91,11,FALSE),0)*B828/30</f>
        <v>0</v>
      </c>
      <c r="H828" s="50">
        <f>SUMIFS(topmanager!$D:$D,topmanager!$C:$C,rs_nova!$A828,topmanager!$A:$A,rs_nova!H$2)+SUMIFS(topmanager!$D:$D,topmanager!$C:$C,rs_nova!$A828,topmanager!$A:$A,63)</f>
        <v>0</v>
      </c>
      <c r="I828" s="50">
        <f>-SUMIFS(topmanager!$D:$D,topmanager!$C:$C,rs_nova!$A828,topmanager!$A:$A,rs_nova!I$2)</f>
        <v>0</v>
      </c>
      <c r="J828" s="50">
        <f>SUMIFS(topmanager!$D:$D,topmanager!$C:$C,rs_nova!$A828,topmanager!$A:$A,rs_nova!J$2)</f>
        <v>0</v>
      </c>
      <c r="K828" s="50">
        <f>SUMIFS(topmanager!$D:$D,topmanager!$C:$C,rs_nova!$A828,topmanager!$A:$A,rs_nova!K$2)+SUMIFS(topmanager!$D:$D,topmanager!$C:$C,rs_nova!$A828,topmanager!$A:$A,911)</f>
        <v>0</v>
      </c>
      <c r="L828" s="50">
        <f>SUMIFS(topmanager!$D:$D,topmanager!$C:$C,rs_nova!$A828,topmanager!$A:$A,rs_nova!L$2)</f>
        <v>0</v>
      </c>
      <c r="M828" s="50">
        <f>SUMIFS(topmanager!$D:$D,topmanager!$C:$C,rs_nova!$A828,topmanager!$A:$A,rs_nova!M$2)+SUMIFS(topmanager!$D:$D,topmanager!$C:$C,rs_nova!$A828,topmanager!$A:$A,908)+SUMIFS(topmanager!$D:$D,topmanager!$C:$C,rs_nova!$A828,topmanager!$A:$A,550)</f>
        <v>0</v>
      </c>
      <c r="N828" s="50">
        <f>SUMIFS(topmanager!$D:$D,topmanager!$C:$C,rs_nova!$A828,topmanager!$A:$A,rs_nova!N$2)</f>
        <v>0</v>
      </c>
      <c r="O828" s="51">
        <f t="shared" si="186"/>
        <v>0</v>
      </c>
      <c r="P828" s="50">
        <f>IFERROR(VLOOKUP($A828,total!$B$4:$AW$437,27,0),0)</f>
        <v>0</v>
      </c>
      <c r="Q828" s="50">
        <f>IFERROR(VLOOKUP($A828,total!$B$4:$AW$437,21,0),0)</f>
        <v>0</v>
      </c>
      <c r="R828" s="50">
        <f>IFERROR(VLOOKUP($A828,total!$B$4:$AW$437,25,0),0)+IFERROR(VLOOKUP($A828,total!$B$4:$AW$437,36,0),0)</f>
        <v>0</v>
      </c>
      <c r="S828" s="50">
        <f>IFERROR(VLOOKUP(A828,gympass!$A$2:$F$148,6,0),0)</f>
        <v>0</v>
      </c>
      <c r="T828" s="50">
        <f>IFERROR(VLOOKUP($A828,total!$B$4:$AW$437,42,0),0)</f>
        <v>0</v>
      </c>
      <c r="U828" s="50">
        <f>IFERROR(VLOOKUP($A828,total!$B$4:$AW$437,32,0),0)</f>
        <v>0</v>
      </c>
      <c r="V828" s="50">
        <f>IFERROR(VLOOKUP($A828,total!$B$4:$AW$437,28,0),0)</f>
        <v>0</v>
      </c>
      <c r="W828" s="50">
        <f>IFERROR(VLOOKUP($A828,total!$B$4:$AX$437,49,0),0)</f>
        <v>0</v>
      </c>
      <c r="X828" s="50"/>
      <c r="Y828" s="50">
        <f>IFERROR(VLOOKUP(A828,#REF!,4,0),0)</f>
        <v>0</v>
      </c>
      <c r="Z828" s="50">
        <f>IFERROR(VLOOKUP(B828,#REF!,8,0),0)</f>
        <v>0</v>
      </c>
      <c r="AA828" s="50">
        <f>IFERROR(VLOOKUP($A828,total!$B$4:$AW$437,45,0),0)</f>
        <v>0</v>
      </c>
      <c r="AB828" s="50">
        <f>IFERROR(VLOOKUP($A828,total!$B$4:$AW$437,48,0),0)</f>
        <v>0</v>
      </c>
      <c r="AC828" s="50">
        <f>IFERROR(VLOOKUP($A828,total!$B$4:$AB$437,19,0),0)</f>
        <v>0</v>
      </c>
      <c r="AD828" s="50">
        <f>IFERROR(VLOOKUP($A828,total!$B$4:$AB$437,10,0),0)</f>
        <v>0</v>
      </c>
      <c r="AE828" s="50">
        <f>IFERROR(VLOOKUP($A828,total!$B$4:$AB$437,13,0),0)-SUMIFS(topmanager!$D:$D,topmanager!$C:$C,rs_nova!$A832,topmanager!$A:$A,856)</f>
        <v>0</v>
      </c>
      <c r="AF828" s="50">
        <f>IFERROR(VLOOKUP($A828,total!$B$4:$AB$437,16,0),0)</f>
        <v>0</v>
      </c>
      <c r="AG828" s="50">
        <f>IFERROR(VLOOKUP($A828,total!$B$4:$AB$437,7,0),0)</f>
        <v>0</v>
      </c>
      <c r="AH828" s="50">
        <f>IFERROR(VLOOKUP($A828,total!$B$4:$AD$437,29,0),0)</f>
        <v>0</v>
      </c>
      <c r="AI828" s="50">
        <f>IFERROR(VLOOKUP(A828,total!$B$4:$AN$437,39,0),0)</f>
        <v>0</v>
      </c>
      <c r="AJ828" s="51">
        <f t="shared" si="187"/>
        <v>0</v>
      </c>
      <c r="AK828" s="50">
        <f t="shared" si="188"/>
        <v>0</v>
      </c>
      <c r="AL828" s="50">
        <f t="shared" si="189"/>
        <v>0</v>
      </c>
      <c r="AM828" s="50">
        <f t="shared" si="190"/>
        <v>0</v>
      </c>
      <c r="AN828" s="50" t="e">
        <f t="shared" si="199"/>
        <v>#REF!</v>
      </c>
      <c r="AO828" s="50" t="e">
        <f t="shared" si="199"/>
        <v>#REF!</v>
      </c>
      <c r="AP828" s="50" t="e">
        <f t="shared" si="199"/>
        <v>#REF!</v>
      </c>
      <c r="AQ828" s="50">
        <f>IFERROR(VLOOKUP(TEXT($A828,"000000"),[6]Página1!$A$8:$S$801,13,FALSE),0)</f>
        <v>0</v>
      </c>
      <c r="AR828" s="50">
        <f>IFERROR(VLOOKUP(TEXT($A828,"000000"),[6]Página1!$A$8:$S$801,16,FALSE),0)</f>
        <v>0</v>
      </c>
      <c r="AS828" s="50">
        <f>IFERROR(VLOOKUP(TEXT($A828,"000000"),[6]Página1!$A$8:$S$801,19,FALSE),0)</f>
        <v>0</v>
      </c>
      <c r="AT828" s="50">
        <f>IFERROR(VLOOKUP(TEXT($A828,"000000"),[7]Página1!$A$8:$R$814,12,FALSE),0)</f>
        <v>0</v>
      </c>
      <c r="AU828" s="50">
        <f>IFERROR(VLOOKUP(TEXT($A828,"000000"),[7]Página1!$A$8:$R$814,15,FALSE),0)</f>
        <v>0</v>
      </c>
      <c r="AV828" s="50">
        <f>IFERROR(VLOOKUP(TEXT($A828,"000000"),[7]Página1!$A$8:$R$814,18,FALSE),0)</f>
        <v>0</v>
      </c>
      <c r="AW828" s="50"/>
      <c r="AX828" s="51" t="e">
        <f t="shared" si="191"/>
        <v>#REF!</v>
      </c>
      <c r="AY828" s="51" t="e">
        <f t="shared" si="192"/>
        <v>#REF!</v>
      </c>
      <c r="AZ828" s="51" t="e">
        <f t="shared" si="193"/>
        <v>#REF!</v>
      </c>
      <c r="BA828" s="51" t="e">
        <f t="shared" si="194"/>
        <v>#REF!</v>
      </c>
      <c r="BB828" s="51">
        <f t="shared" si="195"/>
        <v>0</v>
      </c>
      <c r="BC828" s="51" t="e">
        <f t="shared" si="196"/>
        <v>#REF!</v>
      </c>
      <c r="BD828" s="51">
        <f t="shared" si="197"/>
        <v>0</v>
      </c>
      <c r="BE828" s="51">
        <f>IFERROR(VLOOKUP(A828,salario!A$2:P$91,11,FALSE),0)</f>
        <v>0</v>
      </c>
      <c r="BF828" s="51">
        <f>SUMIFS(topmanager!$D:$D,topmanager!$C:$C,rs_nova!$A828,topmanager!$A:$A,rs_nova!BF$2)</f>
        <v>0</v>
      </c>
      <c r="BG828" s="51">
        <f>SUMIFS(topmanager!$D:$D,topmanager!$C:$C,rs_nova!$A828,topmanager!$A:$A,rs_nova!BG$2)</f>
        <v>0</v>
      </c>
      <c r="BH828" s="51">
        <f>SUMIFS(topmanager!$D:$D,topmanager!$C:$C,rs_nova!$A828,topmanager!$A:$A,rs_nova!BH$2)</f>
        <v>0</v>
      </c>
      <c r="BI828" s="51">
        <f>SUMIFS(topmanager!$D:$D,topmanager!$C:$C,rs_nova!$A828,topmanager!$A:$A,rs_nova!BI$2)</f>
        <v>0</v>
      </c>
      <c r="BJ828" s="51">
        <f>SUMIFS(topmanager!$D:$D,topmanager!$C:$C,rs_nova!$A828,topmanager!$A:$A,rs_nova!BJ$2)+SUMIFS(topmanager!$D:$D,topmanager!$C:$C,rs_nova!$A828,topmanager!$A:$A,rs_nova!BJ$2+1)</f>
        <v>0</v>
      </c>
      <c r="BK828" s="51">
        <f>IFERROR(VLOOKUP(A828,[8]ferias!$C$4:$G$100,5,FALSE),0)</f>
        <v>0</v>
      </c>
      <c r="BL828" s="51">
        <f>SUMIFS(topmanager!$D:$D,topmanager!$C:$C,rs_nova!$A828,topmanager!$A:$A,rs_nova!BL$2)</f>
        <v>0</v>
      </c>
      <c r="BM828" s="51">
        <f>SUMIFS(topmanager!$D:$D,topmanager!$C:$C,rs_nova!$A828,topmanager!$A:$A,rs_nova!BM$2)+SUMIFS(topmanager!$D:$D,topmanager!$C:$C,rs_nova!$A832,topmanager!$A:$A,151)</f>
        <v>0</v>
      </c>
      <c r="BN828" s="51">
        <f t="shared" si="198"/>
        <v>0</v>
      </c>
    </row>
    <row r="829" spans="1:66">
      <c r="A829" s="47" t="e">
        <f>total!#REF!</f>
        <v>#REF!</v>
      </c>
      <c r="B829" s="47">
        <f t="shared" si="185"/>
        <v>0</v>
      </c>
      <c r="C829" s="48" t="e">
        <f>total!#REF!</f>
        <v>#REF!</v>
      </c>
      <c r="D829" s="49" t="str">
        <f>IFERROR(VLOOKUP(A829,salario!A$3:J$32,10,FALSE),"")</f>
        <v/>
      </c>
      <c r="E829" s="49" t="str">
        <f>IFERROR(IF(VLOOKUP(A829,salario!A$3:O$32,15,FALSE)="","",VLOOKUP(A829,salario!A$3:O$32,15,FALSE)),"")</f>
        <v/>
      </c>
      <c r="F829" s="47" t="str">
        <f>IFERROR(VLOOKUP(A829,[5]base_pessoal!$B$2:$P$1504,13,FALSE),"")</f>
        <v/>
      </c>
      <c r="G829" s="50">
        <f>IFERROR(VLOOKUP(A829,salario!A$2:P$91,11,FALSE),0)*B829/30</f>
        <v>0</v>
      </c>
      <c r="H829" s="50">
        <f>SUMIFS(topmanager!$D:$D,topmanager!$C:$C,rs_nova!$A829,topmanager!$A:$A,rs_nova!H$2)+SUMIFS(topmanager!$D:$D,topmanager!$C:$C,rs_nova!$A829,topmanager!$A:$A,63)</f>
        <v>0</v>
      </c>
      <c r="I829" s="50">
        <f>-SUMIFS(topmanager!$D:$D,topmanager!$C:$C,rs_nova!$A829,topmanager!$A:$A,rs_nova!I$2)</f>
        <v>0</v>
      </c>
      <c r="J829" s="50">
        <f>SUMIFS(topmanager!$D:$D,topmanager!$C:$C,rs_nova!$A829,topmanager!$A:$A,rs_nova!J$2)</f>
        <v>0</v>
      </c>
      <c r="K829" s="50">
        <f>SUMIFS(topmanager!$D:$D,topmanager!$C:$C,rs_nova!$A829,topmanager!$A:$A,rs_nova!K$2)+SUMIFS(topmanager!$D:$D,topmanager!$C:$C,rs_nova!$A829,topmanager!$A:$A,911)</f>
        <v>0</v>
      </c>
      <c r="L829" s="50">
        <f>SUMIFS(topmanager!$D:$D,topmanager!$C:$C,rs_nova!$A829,topmanager!$A:$A,rs_nova!L$2)</f>
        <v>0</v>
      </c>
      <c r="M829" s="50">
        <f>SUMIFS(topmanager!$D:$D,topmanager!$C:$C,rs_nova!$A829,topmanager!$A:$A,rs_nova!M$2)+SUMIFS(topmanager!$D:$D,topmanager!$C:$C,rs_nova!$A829,topmanager!$A:$A,908)+SUMIFS(topmanager!$D:$D,topmanager!$C:$C,rs_nova!$A829,topmanager!$A:$A,550)</f>
        <v>0</v>
      </c>
      <c r="N829" s="50">
        <f>SUMIFS(topmanager!$D:$D,topmanager!$C:$C,rs_nova!$A829,topmanager!$A:$A,rs_nova!N$2)</f>
        <v>0</v>
      </c>
      <c r="O829" s="51">
        <f t="shared" si="186"/>
        <v>0</v>
      </c>
      <c r="P829" s="50">
        <f>IFERROR(VLOOKUP($A829,total!$B$4:$AW$437,27,0),0)</f>
        <v>0</v>
      </c>
      <c r="Q829" s="50">
        <f>IFERROR(VLOOKUP($A829,total!$B$4:$AW$437,21,0),0)</f>
        <v>0</v>
      </c>
      <c r="R829" s="50">
        <f>IFERROR(VLOOKUP($A829,total!$B$4:$AW$437,25,0),0)+IFERROR(VLOOKUP($A829,total!$B$4:$AW$437,36,0),0)</f>
        <v>0</v>
      </c>
      <c r="S829" s="50">
        <f>IFERROR(VLOOKUP(A829,gympass!$A$2:$F$148,6,0),0)</f>
        <v>0</v>
      </c>
      <c r="T829" s="50">
        <f>IFERROR(VLOOKUP($A829,total!$B$4:$AW$437,42,0),0)</f>
        <v>0</v>
      </c>
      <c r="U829" s="50">
        <f>IFERROR(VLOOKUP($A829,total!$B$4:$AW$437,32,0),0)</f>
        <v>0</v>
      </c>
      <c r="V829" s="50">
        <f>IFERROR(VLOOKUP($A829,total!$B$4:$AW$437,28,0),0)</f>
        <v>0</v>
      </c>
      <c r="W829" s="50">
        <f>IFERROR(VLOOKUP($A829,total!$B$4:$AX$437,49,0),0)</f>
        <v>0</v>
      </c>
      <c r="X829" s="50"/>
      <c r="Y829" s="50">
        <f>IFERROR(VLOOKUP(A829,#REF!,4,0),0)</f>
        <v>0</v>
      </c>
      <c r="Z829" s="50">
        <f>IFERROR(VLOOKUP(B829,#REF!,8,0),0)</f>
        <v>0</v>
      </c>
      <c r="AA829" s="50">
        <f>IFERROR(VLOOKUP($A829,total!$B$4:$AW$437,45,0),0)</f>
        <v>0</v>
      </c>
      <c r="AB829" s="50">
        <f>IFERROR(VLOOKUP($A829,total!$B$4:$AW$437,48,0),0)</f>
        <v>0</v>
      </c>
      <c r="AC829" s="50">
        <f>IFERROR(VLOOKUP($A829,total!$B$4:$AB$437,19,0),0)</f>
        <v>0</v>
      </c>
      <c r="AD829" s="50">
        <f>IFERROR(VLOOKUP($A829,total!$B$4:$AB$437,10,0),0)</f>
        <v>0</v>
      </c>
      <c r="AE829" s="50">
        <f>IFERROR(VLOOKUP($A829,total!$B$4:$AB$437,13,0),0)-SUMIFS(topmanager!$D:$D,topmanager!$C:$C,rs_nova!$A833,topmanager!$A:$A,856)</f>
        <v>0</v>
      </c>
      <c r="AF829" s="50">
        <f>IFERROR(VLOOKUP($A829,total!$B$4:$AB$437,16,0),0)</f>
        <v>0</v>
      </c>
      <c r="AG829" s="50">
        <f>IFERROR(VLOOKUP($A829,total!$B$4:$AB$437,7,0),0)</f>
        <v>0</v>
      </c>
      <c r="AH829" s="50">
        <f>IFERROR(VLOOKUP($A829,total!$B$4:$AD$437,29,0),0)</f>
        <v>0</v>
      </c>
      <c r="AI829" s="50">
        <f>IFERROR(VLOOKUP(A829,total!$B$4:$AN$437,39,0),0)</f>
        <v>0</v>
      </c>
      <c r="AJ829" s="51">
        <f t="shared" si="187"/>
        <v>0</v>
      </c>
      <c r="AK829" s="50">
        <f t="shared" si="188"/>
        <v>0</v>
      </c>
      <c r="AL829" s="50">
        <f t="shared" si="189"/>
        <v>0</v>
      </c>
      <c r="AM829" s="50">
        <f t="shared" si="190"/>
        <v>0</v>
      </c>
      <c r="AN829" s="50" t="e">
        <f t="shared" si="199"/>
        <v>#REF!</v>
      </c>
      <c r="AO829" s="50" t="e">
        <f t="shared" si="199"/>
        <v>#REF!</v>
      </c>
      <c r="AP829" s="50" t="e">
        <f t="shared" si="199"/>
        <v>#REF!</v>
      </c>
      <c r="AQ829" s="50">
        <f>IFERROR(VLOOKUP(TEXT($A829,"000000"),[6]Página1!$A$8:$S$801,13,FALSE),0)</f>
        <v>0</v>
      </c>
      <c r="AR829" s="50">
        <f>IFERROR(VLOOKUP(TEXT($A829,"000000"),[6]Página1!$A$8:$S$801,16,FALSE),0)</f>
        <v>0</v>
      </c>
      <c r="AS829" s="50">
        <f>IFERROR(VLOOKUP(TEXT($A829,"000000"),[6]Página1!$A$8:$S$801,19,FALSE),0)</f>
        <v>0</v>
      </c>
      <c r="AT829" s="50">
        <f>IFERROR(VLOOKUP(TEXT($A829,"000000"),[7]Página1!$A$8:$R$814,12,FALSE),0)</f>
        <v>0</v>
      </c>
      <c r="AU829" s="50">
        <f>IFERROR(VLOOKUP(TEXT($A829,"000000"),[7]Página1!$A$8:$R$814,15,FALSE),0)</f>
        <v>0</v>
      </c>
      <c r="AV829" s="50">
        <f>IFERROR(VLOOKUP(TEXT($A829,"000000"),[7]Página1!$A$8:$R$814,18,FALSE),0)</f>
        <v>0</v>
      </c>
      <c r="AW829" s="50"/>
      <c r="AX829" s="51" t="e">
        <f t="shared" si="191"/>
        <v>#REF!</v>
      </c>
      <c r="AY829" s="51" t="e">
        <f t="shared" si="192"/>
        <v>#REF!</v>
      </c>
      <c r="AZ829" s="51" t="e">
        <f t="shared" si="193"/>
        <v>#REF!</v>
      </c>
      <c r="BA829" s="51" t="e">
        <f t="shared" si="194"/>
        <v>#REF!</v>
      </c>
      <c r="BB829" s="51">
        <f t="shared" si="195"/>
        <v>0</v>
      </c>
      <c r="BC829" s="51" t="e">
        <f t="shared" si="196"/>
        <v>#REF!</v>
      </c>
      <c r="BD829" s="51">
        <f t="shared" si="197"/>
        <v>0</v>
      </c>
      <c r="BE829" s="51">
        <f>IFERROR(VLOOKUP(A829,salario!A$2:P$91,11,FALSE),0)</f>
        <v>0</v>
      </c>
      <c r="BF829" s="51">
        <f>SUMIFS(topmanager!$D:$D,topmanager!$C:$C,rs_nova!$A829,topmanager!$A:$A,rs_nova!BF$2)</f>
        <v>0</v>
      </c>
      <c r="BG829" s="51">
        <f>SUMIFS(topmanager!$D:$D,topmanager!$C:$C,rs_nova!$A829,topmanager!$A:$A,rs_nova!BG$2)</f>
        <v>0</v>
      </c>
      <c r="BH829" s="51">
        <f>SUMIFS(topmanager!$D:$D,topmanager!$C:$C,rs_nova!$A829,topmanager!$A:$A,rs_nova!BH$2)</f>
        <v>0</v>
      </c>
      <c r="BI829" s="51">
        <f>SUMIFS(topmanager!$D:$D,topmanager!$C:$C,rs_nova!$A829,topmanager!$A:$A,rs_nova!BI$2)</f>
        <v>0</v>
      </c>
      <c r="BJ829" s="51">
        <f>SUMIFS(topmanager!$D:$D,topmanager!$C:$C,rs_nova!$A829,topmanager!$A:$A,rs_nova!BJ$2)+SUMIFS(topmanager!$D:$D,topmanager!$C:$C,rs_nova!$A829,topmanager!$A:$A,rs_nova!BJ$2+1)</f>
        <v>0</v>
      </c>
      <c r="BK829" s="51">
        <f>IFERROR(VLOOKUP(A829,[8]ferias!$C$4:$G$100,5,FALSE),0)</f>
        <v>0</v>
      </c>
      <c r="BL829" s="51">
        <f>SUMIFS(topmanager!$D:$D,topmanager!$C:$C,rs_nova!$A829,topmanager!$A:$A,rs_nova!BL$2)</f>
        <v>0</v>
      </c>
      <c r="BM829" s="51">
        <f>SUMIFS(topmanager!$D:$D,topmanager!$C:$C,rs_nova!$A829,topmanager!$A:$A,rs_nova!BM$2)+SUMIFS(topmanager!$D:$D,topmanager!$C:$C,rs_nova!$A833,topmanager!$A:$A,151)</f>
        <v>0</v>
      </c>
      <c r="BN829" s="51">
        <f t="shared" si="198"/>
        <v>0</v>
      </c>
    </row>
    <row r="830" spans="1:66">
      <c r="A830" s="47" t="e">
        <f>total!#REF!</f>
        <v>#REF!</v>
      </c>
      <c r="B830" s="47">
        <f t="shared" si="185"/>
        <v>0</v>
      </c>
      <c r="C830" s="48" t="e">
        <f>total!#REF!</f>
        <v>#REF!</v>
      </c>
      <c r="D830" s="49" t="str">
        <f>IFERROR(VLOOKUP(A830,salario!A$3:J$32,10,FALSE),"")</f>
        <v/>
      </c>
      <c r="E830" s="49" t="str">
        <f>IFERROR(IF(VLOOKUP(A830,salario!A$3:O$32,15,FALSE)="","",VLOOKUP(A830,salario!A$3:O$32,15,FALSE)),"")</f>
        <v/>
      </c>
      <c r="F830" s="47" t="str">
        <f>IFERROR(VLOOKUP(A830,[5]base_pessoal!$B$2:$P$1504,13,FALSE),"")</f>
        <v/>
      </c>
      <c r="G830" s="50">
        <f>IFERROR(VLOOKUP(A830,salario!A$2:P$91,11,FALSE),0)*B830/30</f>
        <v>0</v>
      </c>
      <c r="H830" s="50">
        <f>SUMIFS(topmanager!$D:$D,topmanager!$C:$C,rs_nova!$A830,topmanager!$A:$A,rs_nova!H$2)+SUMIFS(topmanager!$D:$D,topmanager!$C:$C,rs_nova!$A830,topmanager!$A:$A,63)</f>
        <v>0</v>
      </c>
      <c r="I830" s="50">
        <f>-SUMIFS(topmanager!$D:$D,topmanager!$C:$C,rs_nova!$A830,topmanager!$A:$A,rs_nova!I$2)</f>
        <v>0</v>
      </c>
      <c r="J830" s="50">
        <f>SUMIFS(topmanager!$D:$D,topmanager!$C:$C,rs_nova!$A830,topmanager!$A:$A,rs_nova!J$2)</f>
        <v>0</v>
      </c>
      <c r="K830" s="50">
        <f>SUMIFS(topmanager!$D:$D,topmanager!$C:$C,rs_nova!$A830,topmanager!$A:$A,rs_nova!K$2)+SUMIFS(topmanager!$D:$D,topmanager!$C:$C,rs_nova!$A830,topmanager!$A:$A,911)</f>
        <v>0</v>
      </c>
      <c r="L830" s="50">
        <f>SUMIFS(topmanager!$D:$D,topmanager!$C:$C,rs_nova!$A830,topmanager!$A:$A,rs_nova!L$2)</f>
        <v>0</v>
      </c>
      <c r="M830" s="50">
        <f>SUMIFS(topmanager!$D:$D,topmanager!$C:$C,rs_nova!$A830,topmanager!$A:$A,rs_nova!M$2)+SUMIFS(topmanager!$D:$D,topmanager!$C:$C,rs_nova!$A830,topmanager!$A:$A,908)+SUMIFS(topmanager!$D:$D,topmanager!$C:$C,rs_nova!$A830,topmanager!$A:$A,550)</f>
        <v>0</v>
      </c>
      <c r="N830" s="50">
        <f>SUMIFS(topmanager!$D:$D,topmanager!$C:$C,rs_nova!$A830,topmanager!$A:$A,rs_nova!N$2)</f>
        <v>0</v>
      </c>
      <c r="O830" s="51">
        <f t="shared" si="186"/>
        <v>0</v>
      </c>
      <c r="P830" s="50">
        <f>IFERROR(VLOOKUP($A830,total!$B$4:$AW$437,27,0),0)</f>
        <v>0</v>
      </c>
      <c r="Q830" s="50">
        <f>IFERROR(VLOOKUP($A830,total!$B$4:$AW$437,21,0),0)</f>
        <v>0</v>
      </c>
      <c r="R830" s="50">
        <f>IFERROR(VLOOKUP($A830,total!$B$4:$AW$437,25,0),0)+IFERROR(VLOOKUP($A830,total!$B$4:$AW$437,36,0),0)</f>
        <v>0</v>
      </c>
      <c r="S830" s="50">
        <f>IFERROR(VLOOKUP(A830,gympass!$A$2:$F$148,6,0),0)</f>
        <v>0</v>
      </c>
      <c r="T830" s="50">
        <f>IFERROR(VLOOKUP($A830,total!$B$4:$AW$437,42,0),0)</f>
        <v>0</v>
      </c>
      <c r="U830" s="50">
        <f>IFERROR(VLOOKUP($A830,total!$B$4:$AW$437,32,0),0)</f>
        <v>0</v>
      </c>
      <c r="V830" s="50">
        <f>IFERROR(VLOOKUP($A830,total!$B$4:$AW$437,28,0),0)</f>
        <v>0</v>
      </c>
      <c r="W830" s="50">
        <f>IFERROR(VLOOKUP($A830,total!$B$4:$AX$437,49,0),0)</f>
        <v>0</v>
      </c>
      <c r="X830" s="50"/>
      <c r="Y830" s="50">
        <f>IFERROR(VLOOKUP(A830,#REF!,4,0),0)</f>
        <v>0</v>
      </c>
      <c r="Z830" s="50">
        <f>IFERROR(VLOOKUP(B830,#REF!,8,0),0)</f>
        <v>0</v>
      </c>
      <c r="AA830" s="50">
        <f>IFERROR(VLOOKUP($A830,total!$B$4:$AW$437,45,0),0)</f>
        <v>0</v>
      </c>
      <c r="AB830" s="50">
        <f>IFERROR(VLOOKUP($A830,total!$B$4:$AW$437,48,0),0)</f>
        <v>0</v>
      </c>
      <c r="AC830" s="50">
        <f>IFERROR(VLOOKUP($A830,total!$B$4:$AB$437,19,0),0)</f>
        <v>0</v>
      </c>
      <c r="AD830" s="50">
        <f>IFERROR(VLOOKUP($A830,total!$B$4:$AB$437,10,0),0)</f>
        <v>0</v>
      </c>
      <c r="AE830" s="50">
        <f>IFERROR(VLOOKUP($A830,total!$B$4:$AB$437,13,0),0)-SUMIFS(topmanager!$D:$D,topmanager!$C:$C,rs_nova!$A834,topmanager!$A:$A,856)</f>
        <v>0</v>
      </c>
      <c r="AF830" s="50">
        <f>IFERROR(VLOOKUP($A830,total!$B$4:$AB$437,16,0),0)</f>
        <v>0</v>
      </c>
      <c r="AG830" s="50">
        <f>IFERROR(VLOOKUP($A830,total!$B$4:$AB$437,7,0),0)</f>
        <v>0</v>
      </c>
      <c r="AH830" s="50">
        <f>IFERROR(VLOOKUP($A830,total!$B$4:$AD$437,29,0),0)</f>
        <v>0</v>
      </c>
      <c r="AI830" s="50">
        <f>IFERROR(VLOOKUP(A830,total!$B$4:$AN$437,39,0),0)</f>
        <v>0</v>
      </c>
      <c r="AJ830" s="51">
        <f t="shared" si="187"/>
        <v>0</v>
      </c>
      <c r="AK830" s="50">
        <f t="shared" si="188"/>
        <v>0</v>
      </c>
      <c r="AL830" s="50">
        <f t="shared" si="189"/>
        <v>0</v>
      </c>
      <c r="AM830" s="50">
        <f t="shared" si="190"/>
        <v>0</v>
      </c>
      <c r="AN830" s="50" t="e">
        <f t="shared" si="199"/>
        <v>#REF!</v>
      </c>
      <c r="AO830" s="50" t="e">
        <f t="shared" si="199"/>
        <v>#REF!</v>
      </c>
      <c r="AP830" s="50" t="e">
        <f t="shared" si="199"/>
        <v>#REF!</v>
      </c>
      <c r="AQ830" s="50">
        <f>IFERROR(VLOOKUP(TEXT($A830,"000000"),[6]Página1!$A$8:$S$801,13,FALSE),0)</f>
        <v>0</v>
      </c>
      <c r="AR830" s="50">
        <f>IFERROR(VLOOKUP(TEXT($A830,"000000"),[6]Página1!$A$8:$S$801,16,FALSE),0)</f>
        <v>0</v>
      </c>
      <c r="AS830" s="50">
        <f>IFERROR(VLOOKUP(TEXT($A830,"000000"),[6]Página1!$A$8:$S$801,19,FALSE),0)</f>
        <v>0</v>
      </c>
      <c r="AT830" s="50">
        <f>IFERROR(VLOOKUP(TEXT($A830,"000000"),[7]Página1!$A$8:$R$814,12,FALSE),0)</f>
        <v>0</v>
      </c>
      <c r="AU830" s="50">
        <f>IFERROR(VLOOKUP(TEXT($A830,"000000"),[7]Página1!$A$8:$R$814,15,FALSE),0)</f>
        <v>0</v>
      </c>
      <c r="AV830" s="50">
        <f>IFERROR(VLOOKUP(TEXT($A830,"000000"),[7]Página1!$A$8:$R$814,18,FALSE),0)</f>
        <v>0</v>
      </c>
      <c r="AW830" s="50"/>
      <c r="AX830" s="51" t="e">
        <f t="shared" si="191"/>
        <v>#REF!</v>
      </c>
      <c r="AY830" s="51" t="e">
        <f t="shared" si="192"/>
        <v>#REF!</v>
      </c>
      <c r="AZ830" s="51" t="e">
        <f t="shared" si="193"/>
        <v>#REF!</v>
      </c>
      <c r="BA830" s="51" t="e">
        <f t="shared" si="194"/>
        <v>#REF!</v>
      </c>
      <c r="BB830" s="51">
        <f t="shared" si="195"/>
        <v>0</v>
      </c>
      <c r="BC830" s="51" t="e">
        <f t="shared" si="196"/>
        <v>#REF!</v>
      </c>
      <c r="BD830" s="51">
        <f t="shared" si="197"/>
        <v>0</v>
      </c>
      <c r="BE830" s="51">
        <f>IFERROR(VLOOKUP(A830,salario!A$2:P$91,11,FALSE),0)</f>
        <v>0</v>
      </c>
      <c r="BF830" s="51">
        <f>SUMIFS(topmanager!$D:$D,topmanager!$C:$C,rs_nova!$A830,topmanager!$A:$A,rs_nova!BF$2)</f>
        <v>0</v>
      </c>
      <c r="BG830" s="51">
        <f>SUMIFS(topmanager!$D:$D,topmanager!$C:$C,rs_nova!$A830,topmanager!$A:$A,rs_nova!BG$2)</f>
        <v>0</v>
      </c>
      <c r="BH830" s="51">
        <f>SUMIFS(topmanager!$D:$D,topmanager!$C:$C,rs_nova!$A830,topmanager!$A:$A,rs_nova!BH$2)</f>
        <v>0</v>
      </c>
      <c r="BI830" s="51">
        <f>SUMIFS(topmanager!$D:$D,topmanager!$C:$C,rs_nova!$A830,topmanager!$A:$A,rs_nova!BI$2)</f>
        <v>0</v>
      </c>
      <c r="BJ830" s="51">
        <f>SUMIFS(topmanager!$D:$D,topmanager!$C:$C,rs_nova!$A830,topmanager!$A:$A,rs_nova!BJ$2)+SUMIFS(topmanager!$D:$D,topmanager!$C:$C,rs_nova!$A830,topmanager!$A:$A,rs_nova!BJ$2+1)</f>
        <v>0</v>
      </c>
      <c r="BK830" s="51">
        <f>IFERROR(VLOOKUP(A830,[8]ferias!$C$4:$G$100,5,FALSE),0)</f>
        <v>0</v>
      </c>
      <c r="BL830" s="51">
        <f>SUMIFS(topmanager!$D:$D,topmanager!$C:$C,rs_nova!$A830,topmanager!$A:$A,rs_nova!BL$2)</f>
        <v>0</v>
      </c>
      <c r="BM830" s="51">
        <f>SUMIFS(topmanager!$D:$D,topmanager!$C:$C,rs_nova!$A830,topmanager!$A:$A,rs_nova!BM$2)+SUMIFS(topmanager!$D:$D,topmanager!$C:$C,rs_nova!$A834,topmanager!$A:$A,151)</f>
        <v>0</v>
      </c>
      <c r="BN830" s="51">
        <f t="shared" si="198"/>
        <v>0</v>
      </c>
    </row>
    <row r="831" spans="1:66">
      <c r="A831" s="47" t="e">
        <f>total!#REF!</f>
        <v>#REF!</v>
      </c>
      <c r="B831" s="47">
        <f t="shared" si="185"/>
        <v>0</v>
      </c>
      <c r="C831" s="48" t="e">
        <f>total!#REF!</f>
        <v>#REF!</v>
      </c>
      <c r="D831" s="49" t="str">
        <f>IFERROR(VLOOKUP(A831,salario!A$3:J$32,10,FALSE),"")</f>
        <v/>
      </c>
      <c r="E831" s="49" t="str">
        <f>IFERROR(IF(VLOOKUP(A831,salario!A$3:O$32,15,FALSE)="","",VLOOKUP(A831,salario!A$3:O$32,15,FALSE)),"")</f>
        <v/>
      </c>
      <c r="F831" s="47" t="str">
        <f>IFERROR(VLOOKUP(A831,[5]base_pessoal!$B$2:$P$1504,13,FALSE),"")</f>
        <v/>
      </c>
      <c r="G831" s="50">
        <f>IFERROR(VLOOKUP(A831,salario!A$2:P$91,11,FALSE),0)*B831/30</f>
        <v>0</v>
      </c>
      <c r="H831" s="50">
        <f>SUMIFS(topmanager!$D:$D,topmanager!$C:$C,rs_nova!$A831,topmanager!$A:$A,rs_nova!H$2)+SUMIFS(topmanager!$D:$D,topmanager!$C:$C,rs_nova!$A831,topmanager!$A:$A,63)</f>
        <v>0</v>
      </c>
      <c r="I831" s="50">
        <f>-SUMIFS(topmanager!$D:$D,topmanager!$C:$C,rs_nova!$A831,topmanager!$A:$A,rs_nova!I$2)</f>
        <v>0</v>
      </c>
      <c r="J831" s="50">
        <f>SUMIFS(topmanager!$D:$D,topmanager!$C:$C,rs_nova!$A831,topmanager!$A:$A,rs_nova!J$2)</f>
        <v>0</v>
      </c>
      <c r="K831" s="50">
        <f>SUMIFS(topmanager!$D:$D,topmanager!$C:$C,rs_nova!$A831,topmanager!$A:$A,rs_nova!K$2)+SUMIFS(topmanager!$D:$D,topmanager!$C:$C,rs_nova!$A831,topmanager!$A:$A,911)</f>
        <v>0</v>
      </c>
      <c r="L831" s="50">
        <f>SUMIFS(topmanager!$D:$D,topmanager!$C:$C,rs_nova!$A831,topmanager!$A:$A,rs_nova!L$2)</f>
        <v>0</v>
      </c>
      <c r="M831" s="50">
        <f>SUMIFS(topmanager!$D:$D,topmanager!$C:$C,rs_nova!$A831,topmanager!$A:$A,rs_nova!M$2)+SUMIFS(topmanager!$D:$D,topmanager!$C:$C,rs_nova!$A831,topmanager!$A:$A,908)+SUMIFS(topmanager!$D:$D,topmanager!$C:$C,rs_nova!$A831,topmanager!$A:$A,550)</f>
        <v>0</v>
      </c>
      <c r="N831" s="50">
        <f>SUMIFS(topmanager!$D:$D,topmanager!$C:$C,rs_nova!$A831,topmanager!$A:$A,rs_nova!N$2)</f>
        <v>0</v>
      </c>
      <c r="O831" s="51">
        <f t="shared" si="186"/>
        <v>0</v>
      </c>
      <c r="P831" s="50">
        <f>IFERROR(VLOOKUP($A831,total!$B$4:$AW$437,27,0),0)</f>
        <v>0</v>
      </c>
      <c r="Q831" s="50">
        <f>IFERROR(VLOOKUP($A831,total!$B$4:$AW$437,21,0),0)</f>
        <v>0</v>
      </c>
      <c r="R831" s="50">
        <f>IFERROR(VLOOKUP($A831,total!$B$4:$AW$437,25,0),0)+IFERROR(VLOOKUP($A831,total!$B$4:$AW$437,36,0),0)</f>
        <v>0</v>
      </c>
      <c r="S831" s="50">
        <f>IFERROR(VLOOKUP(A831,gympass!$A$2:$F$148,6,0),0)</f>
        <v>0</v>
      </c>
      <c r="T831" s="50">
        <f>IFERROR(VLOOKUP($A831,total!$B$4:$AW$437,42,0),0)</f>
        <v>0</v>
      </c>
      <c r="U831" s="50">
        <f>IFERROR(VLOOKUP($A831,total!$B$4:$AW$437,32,0),0)</f>
        <v>0</v>
      </c>
      <c r="V831" s="50">
        <f>IFERROR(VLOOKUP($A831,total!$B$4:$AW$437,28,0),0)</f>
        <v>0</v>
      </c>
      <c r="W831" s="50">
        <f>IFERROR(VLOOKUP($A831,total!$B$4:$AX$437,49,0),0)</f>
        <v>0</v>
      </c>
      <c r="X831" s="50"/>
      <c r="Y831" s="50">
        <f>IFERROR(VLOOKUP(A831,#REF!,4,0),0)</f>
        <v>0</v>
      </c>
      <c r="Z831" s="50">
        <f>IFERROR(VLOOKUP(B831,#REF!,8,0),0)</f>
        <v>0</v>
      </c>
      <c r="AA831" s="50">
        <f>IFERROR(VLOOKUP($A831,total!$B$4:$AW$437,45,0),0)</f>
        <v>0</v>
      </c>
      <c r="AB831" s="50">
        <f>IFERROR(VLOOKUP($A831,total!$B$4:$AW$437,48,0),0)</f>
        <v>0</v>
      </c>
      <c r="AC831" s="50">
        <f>IFERROR(VLOOKUP($A831,total!$B$4:$AB$437,19,0),0)</f>
        <v>0</v>
      </c>
      <c r="AD831" s="50">
        <f>IFERROR(VLOOKUP($A831,total!$B$4:$AB$437,10,0),0)</f>
        <v>0</v>
      </c>
      <c r="AE831" s="50">
        <f>IFERROR(VLOOKUP($A831,total!$B$4:$AB$437,13,0),0)-SUMIFS(topmanager!$D:$D,topmanager!$C:$C,rs_nova!$A835,topmanager!$A:$A,856)</f>
        <v>0</v>
      </c>
      <c r="AF831" s="50">
        <f>IFERROR(VLOOKUP($A831,total!$B$4:$AB$437,16,0),0)</f>
        <v>0</v>
      </c>
      <c r="AG831" s="50">
        <f>IFERROR(VLOOKUP($A831,total!$B$4:$AB$437,7,0),0)</f>
        <v>0</v>
      </c>
      <c r="AH831" s="50">
        <f>IFERROR(VLOOKUP($A831,total!$B$4:$AD$437,29,0),0)</f>
        <v>0</v>
      </c>
      <c r="AI831" s="50">
        <f>IFERROR(VLOOKUP(A831,total!$B$4:$AN$437,39,0),0)</f>
        <v>0</v>
      </c>
      <c r="AJ831" s="51">
        <f t="shared" si="187"/>
        <v>0</v>
      </c>
      <c r="AK831" s="50">
        <f t="shared" si="188"/>
        <v>0</v>
      </c>
      <c r="AL831" s="50">
        <f t="shared" si="189"/>
        <v>0</v>
      </c>
      <c r="AM831" s="50">
        <f t="shared" si="190"/>
        <v>0</v>
      </c>
      <c r="AN831" s="50" t="e">
        <f t="shared" si="199"/>
        <v>#REF!</v>
      </c>
      <c r="AO831" s="50" t="e">
        <f t="shared" si="199"/>
        <v>#REF!</v>
      </c>
      <c r="AP831" s="50" t="e">
        <f t="shared" si="199"/>
        <v>#REF!</v>
      </c>
      <c r="AQ831" s="50">
        <f>IFERROR(VLOOKUP(TEXT($A831,"000000"),[6]Página1!$A$8:$S$801,13,FALSE),0)</f>
        <v>0</v>
      </c>
      <c r="AR831" s="50">
        <f>IFERROR(VLOOKUP(TEXT($A831,"000000"),[6]Página1!$A$8:$S$801,16,FALSE),0)</f>
        <v>0</v>
      </c>
      <c r="AS831" s="50">
        <f>IFERROR(VLOOKUP(TEXT($A831,"000000"),[6]Página1!$A$8:$S$801,19,FALSE),0)</f>
        <v>0</v>
      </c>
      <c r="AT831" s="50">
        <f>IFERROR(VLOOKUP(TEXT($A831,"000000"),[7]Página1!$A$8:$R$814,12,FALSE),0)</f>
        <v>0</v>
      </c>
      <c r="AU831" s="50">
        <f>IFERROR(VLOOKUP(TEXT($A831,"000000"),[7]Página1!$A$8:$R$814,15,FALSE),0)</f>
        <v>0</v>
      </c>
      <c r="AV831" s="50">
        <f>IFERROR(VLOOKUP(TEXT($A831,"000000"),[7]Página1!$A$8:$R$814,18,FALSE),0)</f>
        <v>0</v>
      </c>
      <c r="AW831" s="50"/>
      <c r="AX831" s="51" t="e">
        <f t="shared" si="191"/>
        <v>#REF!</v>
      </c>
      <c r="AY831" s="51" t="e">
        <f t="shared" si="192"/>
        <v>#REF!</v>
      </c>
      <c r="AZ831" s="51" t="e">
        <f t="shared" si="193"/>
        <v>#REF!</v>
      </c>
      <c r="BA831" s="51" t="e">
        <f t="shared" si="194"/>
        <v>#REF!</v>
      </c>
      <c r="BB831" s="51">
        <f t="shared" si="195"/>
        <v>0</v>
      </c>
      <c r="BC831" s="51" t="e">
        <f t="shared" si="196"/>
        <v>#REF!</v>
      </c>
      <c r="BD831" s="51">
        <f t="shared" si="197"/>
        <v>0</v>
      </c>
      <c r="BE831" s="51">
        <f>IFERROR(VLOOKUP(A831,salario!A$2:P$91,11,FALSE),0)</f>
        <v>0</v>
      </c>
      <c r="BF831" s="51">
        <f>SUMIFS(topmanager!$D:$D,topmanager!$C:$C,rs_nova!$A831,topmanager!$A:$A,rs_nova!BF$2)</f>
        <v>0</v>
      </c>
      <c r="BG831" s="51">
        <f>SUMIFS(topmanager!$D:$D,topmanager!$C:$C,rs_nova!$A831,topmanager!$A:$A,rs_nova!BG$2)</f>
        <v>0</v>
      </c>
      <c r="BH831" s="51">
        <f>SUMIFS(topmanager!$D:$D,topmanager!$C:$C,rs_nova!$A831,topmanager!$A:$A,rs_nova!BH$2)</f>
        <v>0</v>
      </c>
      <c r="BI831" s="51">
        <f>SUMIFS(topmanager!$D:$D,topmanager!$C:$C,rs_nova!$A831,topmanager!$A:$A,rs_nova!BI$2)</f>
        <v>0</v>
      </c>
      <c r="BJ831" s="51">
        <f>SUMIFS(topmanager!$D:$D,topmanager!$C:$C,rs_nova!$A831,topmanager!$A:$A,rs_nova!BJ$2)+SUMIFS(topmanager!$D:$D,topmanager!$C:$C,rs_nova!$A831,topmanager!$A:$A,rs_nova!BJ$2+1)</f>
        <v>0</v>
      </c>
      <c r="BK831" s="51">
        <f>IFERROR(VLOOKUP(A831,[8]ferias!$C$4:$G$100,5,FALSE),0)</f>
        <v>0</v>
      </c>
      <c r="BL831" s="51">
        <f>SUMIFS(topmanager!$D:$D,topmanager!$C:$C,rs_nova!$A831,topmanager!$A:$A,rs_nova!BL$2)</f>
        <v>0</v>
      </c>
      <c r="BM831" s="51">
        <f>SUMIFS(topmanager!$D:$D,topmanager!$C:$C,rs_nova!$A831,topmanager!$A:$A,rs_nova!BM$2)+SUMIFS(topmanager!$D:$D,topmanager!$C:$C,rs_nova!$A835,topmanager!$A:$A,151)</f>
        <v>0</v>
      </c>
      <c r="BN831" s="51">
        <f t="shared" si="198"/>
        <v>0</v>
      </c>
    </row>
    <row r="832" spans="1:66">
      <c r="A832" s="47" t="e">
        <f>total!#REF!</f>
        <v>#REF!</v>
      </c>
      <c r="B832" s="47">
        <f t="shared" si="185"/>
        <v>0</v>
      </c>
      <c r="C832" s="48" t="e">
        <f>total!#REF!</f>
        <v>#REF!</v>
      </c>
      <c r="D832" s="49" t="str">
        <f>IFERROR(VLOOKUP(A832,salario!A$3:J$32,10,FALSE),"")</f>
        <v/>
      </c>
      <c r="E832" s="49" t="str">
        <f>IFERROR(IF(VLOOKUP(A832,salario!A$3:O$32,15,FALSE)="","",VLOOKUP(A832,salario!A$3:O$32,15,FALSE)),"")</f>
        <v/>
      </c>
      <c r="F832" s="47" t="str">
        <f>IFERROR(VLOOKUP(A832,[5]base_pessoal!$B$2:$P$1504,13,FALSE),"")</f>
        <v/>
      </c>
      <c r="G832" s="50">
        <f>IFERROR(VLOOKUP(A832,salario!A$2:P$91,11,FALSE),0)*B832/30</f>
        <v>0</v>
      </c>
      <c r="H832" s="50">
        <f>SUMIFS(topmanager!$D:$D,topmanager!$C:$C,rs_nova!$A832,topmanager!$A:$A,rs_nova!H$2)+SUMIFS(topmanager!$D:$D,topmanager!$C:$C,rs_nova!$A832,topmanager!$A:$A,63)</f>
        <v>0</v>
      </c>
      <c r="I832" s="50">
        <f>-SUMIFS(topmanager!$D:$D,topmanager!$C:$C,rs_nova!$A832,topmanager!$A:$A,rs_nova!I$2)</f>
        <v>0</v>
      </c>
      <c r="J832" s="50">
        <f>SUMIFS(topmanager!$D:$D,topmanager!$C:$C,rs_nova!$A832,topmanager!$A:$A,rs_nova!J$2)</f>
        <v>0</v>
      </c>
      <c r="K832" s="50">
        <f>SUMIFS(topmanager!$D:$D,topmanager!$C:$C,rs_nova!$A832,topmanager!$A:$A,rs_nova!K$2)+SUMIFS(topmanager!$D:$D,topmanager!$C:$C,rs_nova!$A832,topmanager!$A:$A,911)</f>
        <v>0</v>
      </c>
      <c r="L832" s="50">
        <f>SUMIFS(topmanager!$D:$D,topmanager!$C:$C,rs_nova!$A832,topmanager!$A:$A,rs_nova!L$2)</f>
        <v>0</v>
      </c>
      <c r="M832" s="50">
        <f>SUMIFS(topmanager!$D:$D,topmanager!$C:$C,rs_nova!$A832,topmanager!$A:$A,rs_nova!M$2)+SUMIFS(topmanager!$D:$D,topmanager!$C:$C,rs_nova!$A832,topmanager!$A:$A,908)+SUMIFS(topmanager!$D:$D,topmanager!$C:$C,rs_nova!$A832,topmanager!$A:$A,550)</f>
        <v>0</v>
      </c>
      <c r="N832" s="50">
        <f>SUMIFS(topmanager!$D:$D,topmanager!$C:$C,rs_nova!$A832,topmanager!$A:$A,rs_nova!N$2)</f>
        <v>0</v>
      </c>
      <c r="O832" s="51">
        <f t="shared" si="186"/>
        <v>0</v>
      </c>
      <c r="P832" s="50">
        <f>IFERROR(VLOOKUP($A832,total!$B$4:$AW$437,27,0),0)</f>
        <v>0</v>
      </c>
      <c r="Q832" s="50">
        <f>IFERROR(VLOOKUP($A832,total!$B$4:$AW$437,21,0),0)</f>
        <v>0</v>
      </c>
      <c r="R832" s="50">
        <f>IFERROR(VLOOKUP($A832,total!$B$4:$AW$437,25,0),0)+IFERROR(VLOOKUP($A832,total!$B$4:$AW$437,36,0),0)</f>
        <v>0</v>
      </c>
      <c r="S832" s="50">
        <f>IFERROR(VLOOKUP(A832,gympass!$A$2:$F$148,6,0),0)</f>
        <v>0</v>
      </c>
      <c r="T832" s="50">
        <f>IFERROR(VLOOKUP($A832,total!$B$4:$AW$437,42,0),0)</f>
        <v>0</v>
      </c>
      <c r="U832" s="50">
        <f>IFERROR(VLOOKUP($A832,total!$B$4:$AW$437,32,0),0)</f>
        <v>0</v>
      </c>
      <c r="V832" s="50">
        <f>IFERROR(VLOOKUP($A832,total!$B$4:$AW$437,28,0),0)</f>
        <v>0</v>
      </c>
      <c r="W832" s="50">
        <f>IFERROR(VLOOKUP($A832,total!$B$4:$AX$437,49,0),0)</f>
        <v>0</v>
      </c>
      <c r="X832" s="50"/>
      <c r="Y832" s="50">
        <f>IFERROR(VLOOKUP(A832,#REF!,4,0),0)</f>
        <v>0</v>
      </c>
      <c r="Z832" s="50">
        <f>IFERROR(VLOOKUP(B832,#REF!,8,0),0)</f>
        <v>0</v>
      </c>
      <c r="AA832" s="50">
        <f>IFERROR(VLOOKUP($A832,total!$B$4:$AW$437,45,0),0)</f>
        <v>0</v>
      </c>
      <c r="AB832" s="50">
        <f>IFERROR(VLOOKUP($A832,total!$B$4:$AW$437,48,0),0)</f>
        <v>0</v>
      </c>
      <c r="AC832" s="50">
        <f>IFERROR(VLOOKUP($A832,total!$B$4:$AB$437,19,0),0)</f>
        <v>0</v>
      </c>
      <c r="AD832" s="50">
        <f>IFERROR(VLOOKUP($A832,total!$B$4:$AB$437,10,0),0)</f>
        <v>0</v>
      </c>
      <c r="AE832" s="50">
        <f>IFERROR(VLOOKUP($A832,total!$B$4:$AB$437,13,0),0)-SUMIFS(topmanager!$D:$D,topmanager!$C:$C,rs_nova!$A836,topmanager!$A:$A,856)</f>
        <v>0</v>
      </c>
      <c r="AF832" s="50">
        <f>IFERROR(VLOOKUP($A832,total!$B$4:$AB$437,16,0),0)</f>
        <v>0</v>
      </c>
      <c r="AG832" s="50">
        <f>IFERROR(VLOOKUP($A832,total!$B$4:$AB$437,7,0),0)</f>
        <v>0</v>
      </c>
      <c r="AH832" s="50">
        <f>IFERROR(VLOOKUP($A832,total!$B$4:$AD$437,29,0),0)</f>
        <v>0</v>
      </c>
      <c r="AI832" s="50">
        <f>IFERROR(VLOOKUP(A832,total!$B$4:$AN$437,39,0),0)</f>
        <v>0</v>
      </c>
      <c r="AJ832" s="51">
        <f t="shared" si="187"/>
        <v>0</v>
      </c>
      <c r="AK832" s="50">
        <f t="shared" si="188"/>
        <v>0</v>
      </c>
      <c r="AL832" s="50">
        <f t="shared" si="189"/>
        <v>0</v>
      </c>
      <c r="AM832" s="50">
        <f t="shared" si="190"/>
        <v>0</v>
      </c>
      <c r="AN832" s="50" t="e">
        <f t="shared" si="199"/>
        <v>#REF!</v>
      </c>
      <c r="AO832" s="50" t="e">
        <f t="shared" si="199"/>
        <v>#REF!</v>
      </c>
      <c r="AP832" s="50" t="e">
        <f t="shared" si="199"/>
        <v>#REF!</v>
      </c>
      <c r="AQ832" s="50">
        <f>IFERROR(VLOOKUP(TEXT($A832,"000000"),[6]Página1!$A$8:$S$801,13,FALSE),0)</f>
        <v>0</v>
      </c>
      <c r="AR832" s="50">
        <f>IFERROR(VLOOKUP(TEXT($A832,"000000"),[6]Página1!$A$8:$S$801,16,FALSE),0)</f>
        <v>0</v>
      </c>
      <c r="AS832" s="50">
        <f>IFERROR(VLOOKUP(TEXT($A832,"000000"),[6]Página1!$A$8:$S$801,19,FALSE),0)</f>
        <v>0</v>
      </c>
      <c r="AT832" s="50">
        <f>IFERROR(VLOOKUP(TEXT($A832,"000000"),[7]Página1!$A$8:$R$814,12,FALSE),0)</f>
        <v>0</v>
      </c>
      <c r="AU832" s="50">
        <f>IFERROR(VLOOKUP(TEXT($A832,"000000"),[7]Página1!$A$8:$R$814,15,FALSE),0)</f>
        <v>0</v>
      </c>
      <c r="AV832" s="50">
        <f>IFERROR(VLOOKUP(TEXT($A832,"000000"),[7]Página1!$A$8:$R$814,18,FALSE),0)</f>
        <v>0</v>
      </c>
      <c r="AW832" s="50"/>
      <c r="AX832" s="51" t="e">
        <f t="shared" si="191"/>
        <v>#REF!</v>
      </c>
      <c r="AY832" s="51" t="e">
        <f t="shared" si="192"/>
        <v>#REF!</v>
      </c>
      <c r="AZ832" s="51" t="e">
        <f t="shared" si="193"/>
        <v>#REF!</v>
      </c>
      <c r="BA832" s="51" t="e">
        <f t="shared" si="194"/>
        <v>#REF!</v>
      </c>
      <c r="BB832" s="51">
        <f t="shared" si="195"/>
        <v>0</v>
      </c>
      <c r="BC832" s="51" t="e">
        <f t="shared" si="196"/>
        <v>#REF!</v>
      </c>
      <c r="BD832" s="51">
        <f t="shared" si="197"/>
        <v>0</v>
      </c>
      <c r="BE832" s="51">
        <f>IFERROR(VLOOKUP(A832,salario!A$2:P$91,11,FALSE),0)</f>
        <v>0</v>
      </c>
      <c r="BF832" s="51">
        <f>SUMIFS(topmanager!$D:$D,topmanager!$C:$C,rs_nova!$A832,topmanager!$A:$A,rs_nova!BF$2)</f>
        <v>0</v>
      </c>
      <c r="BG832" s="51">
        <f>SUMIFS(topmanager!$D:$D,topmanager!$C:$C,rs_nova!$A832,topmanager!$A:$A,rs_nova!BG$2)</f>
        <v>0</v>
      </c>
      <c r="BH832" s="51">
        <f>SUMIFS(topmanager!$D:$D,topmanager!$C:$C,rs_nova!$A832,topmanager!$A:$A,rs_nova!BH$2)</f>
        <v>0</v>
      </c>
      <c r="BI832" s="51">
        <f>SUMIFS(topmanager!$D:$D,topmanager!$C:$C,rs_nova!$A832,topmanager!$A:$A,rs_nova!BI$2)</f>
        <v>0</v>
      </c>
      <c r="BJ832" s="51">
        <f>SUMIFS(topmanager!$D:$D,topmanager!$C:$C,rs_nova!$A832,topmanager!$A:$A,rs_nova!BJ$2)+SUMIFS(topmanager!$D:$D,topmanager!$C:$C,rs_nova!$A832,topmanager!$A:$A,rs_nova!BJ$2+1)</f>
        <v>0</v>
      </c>
      <c r="BK832" s="51">
        <f>IFERROR(VLOOKUP(A832,[8]ferias!$C$4:$G$100,5,FALSE),0)</f>
        <v>0</v>
      </c>
      <c r="BL832" s="51">
        <f>SUMIFS(topmanager!$D:$D,topmanager!$C:$C,rs_nova!$A832,topmanager!$A:$A,rs_nova!BL$2)</f>
        <v>0</v>
      </c>
      <c r="BM832" s="51">
        <f>SUMIFS(topmanager!$D:$D,topmanager!$C:$C,rs_nova!$A832,topmanager!$A:$A,rs_nova!BM$2)+SUMIFS(topmanager!$D:$D,topmanager!$C:$C,rs_nova!$A836,topmanager!$A:$A,151)</f>
        <v>0</v>
      </c>
      <c r="BN832" s="51">
        <f t="shared" si="198"/>
        <v>0</v>
      </c>
    </row>
    <row r="833" spans="1:66">
      <c r="A833" s="47">
        <f>total!B36</f>
        <v>0</v>
      </c>
      <c r="B833" s="47">
        <f t="shared" si="185"/>
        <v>0</v>
      </c>
      <c r="C833" s="48">
        <f>total!D36</f>
        <v>0</v>
      </c>
      <c r="D833" s="49" t="str">
        <f>IFERROR(VLOOKUP(A833,salario!A$3:J$32,10,FALSE),"")</f>
        <v/>
      </c>
      <c r="E833" s="49" t="str">
        <f>IFERROR(IF(VLOOKUP(A833,salario!A$3:O$32,15,FALSE)="","",VLOOKUP(A833,salario!A$3:O$32,15,FALSE)),"")</f>
        <v/>
      </c>
      <c r="F833" s="47" t="str">
        <f>IFERROR(VLOOKUP(A833,[5]base_pessoal!$B$2:$P$1504,13,FALSE),"")</f>
        <v/>
      </c>
      <c r="G833" s="50">
        <f>IFERROR(VLOOKUP(A833,salario!A$2:P$91,11,FALSE),0)*B833/30</f>
        <v>0</v>
      </c>
      <c r="H833" s="50">
        <f>SUMIFS(topmanager!$D:$D,topmanager!$C:$C,rs_nova!$A833,topmanager!$A:$A,rs_nova!H$2)+SUMIFS(topmanager!$D:$D,topmanager!$C:$C,rs_nova!$A833,topmanager!$A:$A,63)</f>
        <v>0</v>
      </c>
      <c r="I833" s="50">
        <f>-SUMIFS(topmanager!$D:$D,topmanager!$C:$C,rs_nova!$A833,topmanager!$A:$A,rs_nova!I$2)</f>
        <v>0</v>
      </c>
      <c r="J833" s="50">
        <f>SUMIFS(topmanager!$D:$D,topmanager!$C:$C,rs_nova!$A833,topmanager!$A:$A,rs_nova!J$2)</f>
        <v>0</v>
      </c>
      <c r="K833" s="50">
        <f>SUMIFS(topmanager!$D:$D,topmanager!$C:$C,rs_nova!$A833,topmanager!$A:$A,rs_nova!K$2)+SUMIFS(topmanager!$D:$D,topmanager!$C:$C,rs_nova!$A833,topmanager!$A:$A,911)</f>
        <v>0</v>
      </c>
      <c r="L833" s="50">
        <f>SUMIFS(topmanager!$D:$D,topmanager!$C:$C,rs_nova!$A833,topmanager!$A:$A,rs_nova!L$2)</f>
        <v>0</v>
      </c>
      <c r="M833" s="50">
        <f>SUMIFS(topmanager!$D:$D,topmanager!$C:$C,rs_nova!$A833,topmanager!$A:$A,rs_nova!M$2)+SUMIFS(topmanager!$D:$D,topmanager!$C:$C,rs_nova!$A833,topmanager!$A:$A,908)+SUMIFS(topmanager!$D:$D,topmanager!$C:$C,rs_nova!$A833,topmanager!$A:$A,550)</f>
        <v>0</v>
      </c>
      <c r="N833" s="50">
        <f>SUMIFS(topmanager!$D:$D,topmanager!$C:$C,rs_nova!$A833,topmanager!$A:$A,rs_nova!N$2)</f>
        <v>0</v>
      </c>
      <c r="O833" s="51">
        <f t="shared" si="186"/>
        <v>0</v>
      </c>
      <c r="P833" s="50">
        <f>IFERROR(VLOOKUP($A833,total!$B$4:$AW$437,27,0),0)</f>
        <v>0</v>
      </c>
      <c r="Q833" s="50">
        <f>IFERROR(VLOOKUP($A833,total!$B$4:$AW$437,21,0),0)</f>
        <v>0</v>
      </c>
      <c r="R833" s="50">
        <f>IFERROR(VLOOKUP($A833,total!$B$4:$AW$437,25,0),0)+IFERROR(VLOOKUP($A833,total!$B$4:$AW$437,36,0),0)</f>
        <v>0</v>
      </c>
      <c r="S833" s="50">
        <f>IFERROR(VLOOKUP(A833,gympass!$A$2:$F$148,6,0),0)</f>
        <v>0</v>
      </c>
      <c r="T833" s="50">
        <f>IFERROR(VLOOKUP($A833,total!$B$4:$AW$437,42,0),0)</f>
        <v>0</v>
      </c>
      <c r="U833" s="50">
        <f>IFERROR(VLOOKUP($A833,total!$B$4:$AW$437,32,0),0)</f>
        <v>0</v>
      </c>
      <c r="V833" s="50">
        <f>IFERROR(VLOOKUP($A833,total!$B$4:$AW$437,28,0),0)</f>
        <v>0</v>
      </c>
      <c r="W833" s="50">
        <f>IFERROR(VLOOKUP($A833,total!$B$4:$AX$437,49,0),0)</f>
        <v>0</v>
      </c>
      <c r="X833" s="50"/>
      <c r="Y833" s="50">
        <f>IFERROR(VLOOKUP(A833,#REF!,4,0),0)</f>
        <v>0</v>
      </c>
      <c r="Z833" s="50">
        <f>IFERROR(VLOOKUP(B833,#REF!,8,0),0)</f>
        <v>0</v>
      </c>
      <c r="AA833" s="50">
        <f>IFERROR(VLOOKUP($A833,total!$B$4:$AW$437,45,0),0)</f>
        <v>0</v>
      </c>
      <c r="AB833" s="50">
        <f>IFERROR(VLOOKUP($A833,total!$B$4:$AW$437,48,0),0)</f>
        <v>0</v>
      </c>
      <c r="AC833" s="50">
        <f>IFERROR(VLOOKUP($A833,total!$B$4:$AB$437,19,0),0)</f>
        <v>0</v>
      </c>
      <c r="AD833" s="50">
        <f>IFERROR(VLOOKUP($A833,total!$B$4:$AB$437,10,0),0)</f>
        <v>0</v>
      </c>
      <c r="AE833" s="50">
        <f>IFERROR(VLOOKUP($A833,total!$B$4:$AB$437,13,0),0)-SUMIFS(topmanager!$D:$D,topmanager!$C:$C,rs_nova!$A837,topmanager!$A:$A,856)</f>
        <v>0</v>
      </c>
      <c r="AF833" s="50">
        <f>IFERROR(VLOOKUP($A833,total!$B$4:$AB$437,16,0),0)</f>
        <v>0</v>
      </c>
      <c r="AG833" s="50">
        <f>IFERROR(VLOOKUP($A833,total!$B$4:$AB$437,7,0),0)</f>
        <v>0</v>
      </c>
      <c r="AH833" s="50">
        <f>IFERROR(VLOOKUP($A833,total!$B$4:$AD$437,29,0),0)</f>
        <v>0</v>
      </c>
      <c r="AI833" s="50">
        <f>IFERROR(VLOOKUP(A833,total!$B$4:$AN$437,39,0),0)</f>
        <v>0</v>
      </c>
      <c r="AJ833" s="51">
        <f t="shared" si="187"/>
        <v>0</v>
      </c>
      <c r="AK833" s="50">
        <f t="shared" si="188"/>
        <v>0</v>
      </c>
      <c r="AL833" s="50">
        <f t="shared" si="189"/>
        <v>0</v>
      </c>
      <c r="AM833" s="50">
        <f t="shared" si="190"/>
        <v>0</v>
      </c>
      <c r="AN833" s="50">
        <f t="shared" si="199"/>
        <v>0</v>
      </c>
      <c r="AO833" s="50">
        <f t="shared" si="199"/>
        <v>0</v>
      </c>
      <c r="AP833" s="50">
        <f t="shared" si="199"/>
        <v>0</v>
      </c>
      <c r="AQ833" s="50">
        <f>IFERROR(VLOOKUP(TEXT($A833,"000000"),[6]Página1!$A$8:$S$801,13,FALSE),0)</f>
        <v>0</v>
      </c>
      <c r="AR833" s="50">
        <f>IFERROR(VLOOKUP(TEXT($A833,"000000"),[6]Página1!$A$8:$S$801,16,FALSE),0)</f>
        <v>0</v>
      </c>
      <c r="AS833" s="50">
        <f>IFERROR(VLOOKUP(TEXT($A833,"000000"),[6]Página1!$A$8:$S$801,19,FALSE),0)</f>
        <v>0</v>
      </c>
      <c r="AT833" s="50">
        <f>IFERROR(VLOOKUP(TEXT($A833,"000000"),[7]Página1!$A$8:$R$814,12,FALSE),0)</f>
        <v>0</v>
      </c>
      <c r="AU833" s="50">
        <f>IFERROR(VLOOKUP(TEXT($A833,"000000"),[7]Página1!$A$8:$R$814,15,FALSE),0)</f>
        <v>0</v>
      </c>
      <c r="AV833" s="50">
        <f>IFERROR(VLOOKUP(TEXT($A833,"000000"),[7]Página1!$A$8:$R$814,18,FALSE),0)</f>
        <v>0</v>
      </c>
      <c r="AW833" s="50"/>
      <c r="AX833" s="51">
        <f t="shared" si="191"/>
        <v>0</v>
      </c>
      <c r="AY833" s="51">
        <f t="shared" si="192"/>
        <v>0</v>
      </c>
      <c r="AZ833" s="51">
        <f t="shared" si="193"/>
        <v>0</v>
      </c>
      <c r="BA833" s="51">
        <f t="shared" si="194"/>
        <v>0</v>
      </c>
      <c r="BB833" s="51">
        <f t="shared" si="195"/>
        <v>0</v>
      </c>
      <c r="BC833" s="51">
        <f t="shared" si="196"/>
        <v>0</v>
      </c>
      <c r="BD833" s="51">
        <f t="shared" si="197"/>
        <v>0</v>
      </c>
      <c r="BE833" s="51">
        <f>IFERROR(VLOOKUP(A833,salario!A$2:P$91,11,FALSE),0)</f>
        <v>0</v>
      </c>
      <c r="BF833" s="51">
        <f>SUMIFS(topmanager!$D:$D,topmanager!$C:$C,rs_nova!$A833,topmanager!$A:$A,rs_nova!BF$2)</f>
        <v>0</v>
      </c>
      <c r="BG833" s="51">
        <f>SUMIFS(topmanager!$D:$D,topmanager!$C:$C,rs_nova!$A833,topmanager!$A:$A,rs_nova!BG$2)</f>
        <v>0</v>
      </c>
      <c r="BH833" s="51">
        <f>SUMIFS(topmanager!$D:$D,topmanager!$C:$C,rs_nova!$A833,topmanager!$A:$A,rs_nova!BH$2)</f>
        <v>0</v>
      </c>
      <c r="BI833" s="51">
        <f>SUMIFS(topmanager!$D:$D,topmanager!$C:$C,rs_nova!$A833,topmanager!$A:$A,rs_nova!BI$2)</f>
        <v>0</v>
      </c>
      <c r="BJ833" s="51">
        <f>SUMIFS(topmanager!$D:$D,topmanager!$C:$C,rs_nova!$A833,topmanager!$A:$A,rs_nova!BJ$2)+SUMIFS(topmanager!$D:$D,topmanager!$C:$C,rs_nova!$A833,topmanager!$A:$A,rs_nova!BJ$2+1)</f>
        <v>0</v>
      </c>
      <c r="BK833" s="51">
        <f>IFERROR(VLOOKUP(A833,[8]ferias!$C$4:$G$100,5,FALSE),0)</f>
        <v>0</v>
      </c>
      <c r="BL833" s="51">
        <f>SUMIFS(topmanager!$D:$D,topmanager!$C:$C,rs_nova!$A833,topmanager!$A:$A,rs_nova!BL$2)</f>
        <v>0</v>
      </c>
      <c r="BM833" s="51">
        <f>SUMIFS(topmanager!$D:$D,topmanager!$C:$C,rs_nova!$A833,topmanager!$A:$A,rs_nova!BM$2)+SUMIFS(topmanager!$D:$D,topmanager!$C:$C,rs_nova!$A837,topmanager!$A:$A,151)</f>
        <v>0</v>
      </c>
      <c r="BN833" s="51">
        <f t="shared" si="198"/>
        <v>0</v>
      </c>
    </row>
    <row r="834" spans="1:66">
      <c r="A834" s="47">
        <f>total!B37</f>
        <v>0</v>
      </c>
      <c r="B834" s="47">
        <f t="shared" si="185"/>
        <v>0</v>
      </c>
      <c r="C834" s="48">
        <f>total!D37</f>
        <v>0</v>
      </c>
      <c r="D834" s="49" t="str">
        <f>IFERROR(VLOOKUP(A834,salario!A$3:J$32,10,FALSE),"")</f>
        <v/>
      </c>
      <c r="E834" s="49" t="str">
        <f>IFERROR(IF(VLOOKUP(A834,salario!A$3:O$32,15,FALSE)="","",VLOOKUP(A834,salario!A$3:O$32,15,FALSE)),"")</f>
        <v/>
      </c>
      <c r="F834" s="47" t="str">
        <f>IFERROR(VLOOKUP(A834,[5]base_pessoal!$B$2:$P$1504,13,FALSE),"")</f>
        <v/>
      </c>
      <c r="G834" s="50">
        <f>IFERROR(VLOOKUP(A834,salario!A$2:P$91,11,FALSE),0)*B834/30</f>
        <v>0</v>
      </c>
      <c r="H834" s="50">
        <f>SUMIFS(topmanager!$D:$D,topmanager!$C:$C,rs_nova!$A834,topmanager!$A:$A,rs_nova!H$2)+SUMIFS(topmanager!$D:$D,topmanager!$C:$C,rs_nova!$A834,topmanager!$A:$A,63)</f>
        <v>0</v>
      </c>
      <c r="I834" s="50">
        <f>-SUMIFS(topmanager!$D:$D,topmanager!$C:$C,rs_nova!$A834,topmanager!$A:$A,rs_nova!I$2)</f>
        <v>0</v>
      </c>
      <c r="J834" s="50">
        <f>SUMIFS(topmanager!$D:$D,topmanager!$C:$C,rs_nova!$A834,topmanager!$A:$A,rs_nova!J$2)</f>
        <v>0</v>
      </c>
      <c r="K834" s="50">
        <f>SUMIFS(topmanager!$D:$D,topmanager!$C:$C,rs_nova!$A834,topmanager!$A:$A,rs_nova!K$2)+SUMIFS(topmanager!$D:$D,topmanager!$C:$C,rs_nova!$A834,topmanager!$A:$A,911)</f>
        <v>0</v>
      </c>
      <c r="L834" s="50">
        <f>SUMIFS(topmanager!$D:$D,topmanager!$C:$C,rs_nova!$A834,topmanager!$A:$A,rs_nova!L$2)</f>
        <v>0</v>
      </c>
      <c r="M834" s="50">
        <f>SUMIFS(topmanager!$D:$D,topmanager!$C:$C,rs_nova!$A834,topmanager!$A:$A,rs_nova!M$2)+SUMIFS(topmanager!$D:$D,topmanager!$C:$C,rs_nova!$A834,topmanager!$A:$A,908)+SUMIFS(topmanager!$D:$D,topmanager!$C:$C,rs_nova!$A834,topmanager!$A:$A,550)</f>
        <v>0</v>
      </c>
      <c r="N834" s="50">
        <f>SUMIFS(topmanager!$D:$D,topmanager!$C:$C,rs_nova!$A834,topmanager!$A:$A,rs_nova!N$2)</f>
        <v>0</v>
      </c>
      <c r="O834" s="51">
        <f t="shared" si="186"/>
        <v>0</v>
      </c>
      <c r="P834" s="50">
        <f>IFERROR(VLOOKUP($A834,total!$B$4:$AW$437,27,0),0)</f>
        <v>0</v>
      </c>
      <c r="Q834" s="50">
        <f>IFERROR(VLOOKUP($A834,total!$B$4:$AW$437,21,0),0)</f>
        <v>0</v>
      </c>
      <c r="R834" s="50">
        <f>IFERROR(VLOOKUP($A834,total!$B$4:$AW$437,25,0),0)+IFERROR(VLOOKUP($A834,total!$B$4:$AW$437,36,0),0)</f>
        <v>0</v>
      </c>
      <c r="S834" s="50">
        <f>IFERROR(VLOOKUP(A834,gympass!$A$2:$F$148,6,0),0)</f>
        <v>0</v>
      </c>
      <c r="T834" s="50">
        <f>IFERROR(VLOOKUP($A834,total!$B$4:$AW$437,42,0),0)</f>
        <v>0</v>
      </c>
      <c r="U834" s="50">
        <f>IFERROR(VLOOKUP($A834,total!$B$4:$AW$437,32,0),0)</f>
        <v>0</v>
      </c>
      <c r="V834" s="50">
        <f>IFERROR(VLOOKUP($A834,total!$B$4:$AW$437,28,0),0)</f>
        <v>0</v>
      </c>
      <c r="W834" s="50">
        <f>IFERROR(VLOOKUP($A834,total!$B$4:$AX$437,49,0),0)</f>
        <v>0</v>
      </c>
      <c r="X834" s="50"/>
      <c r="Y834" s="50">
        <f>IFERROR(VLOOKUP(A834,#REF!,4,0),0)</f>
        <v>0</v>
      </c>
      <c r="Z834" s="50">
        <f>IFERROR(VLOOKUP(B834,#REF!,8,0),0)</f>
        <v>0</v>
      </c>
      <c r="AA834" s="50">
        <f>IFERROR(VLOOKUP($A834,total!$B$4:$AW$437,45,0),0)</f>
        <v>0</v>
      </c>
      <c r="AB834" s="50">
        <f>IFERROR(VLOOKUP($A834,total!$B$4:$AW$437,48,0),0)</f>
        <v>0</v>
      </c>
      <c r="AC834" s="50">
        <f>IFERROR(VLOOKUP($A834,total!$B$4:$AB$437,19,0),0)</f>
        <v>0</v>
      </c>
      <c r="AD834" s="50">
        <f>IFERROR(VLOOKUP($A834,total!$B$4:$AB$437,10,0),0)</f>
        <v>0</v>
      </c>
      <c r="AE834" s="50">
        <f>IFERROR(VLOOKUP($A834,total!$B$4:$AB$437,13,0),0)-SUMIFS(topmanager!$D:$D,topmanager!$C:$C,rs_nova!$A838,topmanager!$A:$A,856)</f>
        <v>0</v>
      </c>
      <c r="AF834" s="50">
        <f>IFERROR(VLOOKUP($A834,total!$B$4:$AB$437,16,0),0)</f>
        <v>0</v>
      </c>
      <c r="AG834" s="50">
        <f>IFERROR(VLOOKUP($A834,total!$B$4:$AB$437,7,0),0)</f>
        <v>0</v>
      </c>
      <c r="AH834" s="50">
        <f>IFERROR(VLOOKUP($A834,total!$B$4:$AD$437,29,0),0)</f>
        <v>0</v>
      </c>
      <c r="AI834" s="50">
        <f>IFERROR(VLOOKUP(A834,total!$B$4:$AN$437,39,0),0)</f>
        <v>0</v>
      </c>
      <c r="AJ834" s="51">
        <f t="shared" si="187"/>
        <v>0</v>
      </c>
      <c r="AK834" s="50">
        <f t="shared" si="188"/>
        <v>0</v>
      </c>
      <c r="AL834" s="50">
        <f t="shared" si="189"/>
        <v>0</v>
      </c>
      <c r="AM834" s="50">
        <f t="shared" si="190"/>
        <v>0</v>
      </c>
      <c r="AN834" s="50">
        <f t="shared" si="199"/>
        <v>0</v>
      </c>
      <c r="AO834" s="50">
        <f t="shared" si="199"/>
        <v>0</v>
      </c>
      <c r="AP834" s="50">
        <f t="shared" si="199"/>
        <v>0</v>
      </c>
      <c r="AQ834" s="50">
        <f>IFERROR(VLOOKUP(TEXT($A834,"000000"),[6]Página1!$A$8:$S$801,13,FALSE),0)</f>
        <v>0</v>
      </c>
      <c r="AR834" s="50">
        <f>IFERROR(VLOOKUP(TEXT($A834,"000000"),[6]Página1!$A$8:$S$801,16,FALSE),0)</f>
        <v>0</v>
      </c>
      <c r="AS834" s="50">
        <f>IFERROR(VLOOKUP(TEXT($A834,"000000"),[6]Página1!$A$8:$S$801,19,FALSE),0)</f>
        <v>0</v>
      </c>
      <c r="AT834" s="50">
        <f>IFERROR(VLOOKUP(TEXT($A834,"000000"),[7]Página1!$A$8:$R$814,12,FALSE),0)</f>
        <v>0</v>
      </c>
      <c r="AU834" s="50">
        <f>IFERROR(VLOOKUP(TEXT($A834,"000000"),[7]Página1!$A$8:$R$814,15,FALSE),0)</f>
        <v>0</v>
      </c>
      <c r="AV834" s="50">
        <f>IFERROR(VLOOKUP(TEXT($A834,"000000"),[7]Página1!$A$8:$R$814,18,FALSE),0)</f>
        <v>0</v>
      </c>
      <c r="AW834" s="50"/>
      <c r="AX834" s="51">
        <f t="shared" si="191"/>
        <v>0</v>
      </c>
      <c r="AY834" s="51">
        <f t="shared" si="192"/>
        <v>0</v>
      </c>
      <c r="AZ834" s="51">
        <f t="shared" si="193"/>
        <v>0</v>
      </c>
      <c r="BA834" s="51">
        <f t="shared" si="194"/>
        <v>0</v>
      </c>
      <c r="BB834" s="51">
        <f t="shared" si="195"/>
        <v>0</v>
      </c>
      <c r="BC834" s="51">
        <f t="shared" si="196"/>
        <v>0</v>
      </c>
      <c r="BD834" s="51">
        <f t="shared" si="197"/>
        <v>0</v>
      </c>
      <c r="BE834" s="51">
        <f>IFERROR(VLOOKUP(A834,salario!A$2:P$91,11,FALSE),0)</f>
        <v>0</v>
      </c>
      <c r="BF834" s="51">
        <f>SUMIFS(topmanager!$D:$D,topmanager!$C:$C,rs_nova!$A834,topmanager!$A:$A,rs_nova!BF$2)</f>
        <v>0</v>
      </c>
      <c r="BG834" s="51">
        <f>SUMIFS(topmanager!$D:$D,topmanager!$C:$C,rs_nova!$A834,topmanager!$A:$A,rs_nova!BG$2)</f>
        <v>0</v>
      </c>
      <c r="BH834" s="51">
        <f>SUMIFS(topmanager!$D:$D,topmanager!$C:$C,rs_nova!$A834,topmanager!$A:$A,rs_nova!BH$2)</f>
        <v>0</v>
      </c>
      <c r="BI834" s="51">
        <f>SUMIFS(topmanager!$D:$D,topmanager!$C:$C,rs_nova!$A834,topmanager!$A:$A,rs_nova!BI$2)</f>
        <v>0</v>
      </c>
      <c r="BJ834" s="51">
        <f>SUMIFS(topmanager!$D:$D,topmanager!$C:$C,rs_nova!$A834,topmanager!$A:$A,rs_nova!BJ$2)+SUMIFS(topmanager!$D:$D,topmanager!$C:$C,rs_nova!$A834,topmanager!$A:$A,rs_nova!BJ$2+1)</f>
        <v>0</v>
      </c>
      <c r="BK834" s="51">
        <f>IFERROR(VLOOKUP(A834,[8]ferias!$C$4:$G$100,5,FALSE),0)</f>
        <v>0</v>
      </c>
      <c r="BL834" s="51">
        <f>SUMIFS(topmanager!$D:$D,topmanager!$C:$C,rs_nova!$A834,topmanager!$A:$A,rs_nova!BL$2)</f>
        <v>0</v>
      </c>
      <c r="BM834" s="51">
        <f>SUMIFS(topmanager!$D:$D,topmanager!$C:$C,rs_nova!$A834,topmanager!$A:$A,rs_nova!BM$2)+SUMIFS(topmanager!$D:$D,topmanager!$C:$C,rs_nova!$A838,topmanager!$A:$A,151)</f>
        <v>0</v>
      </c>
      <c r="BN834" s="51">
        <f t="shared" si="198"/>
        <v>0</v>
      </c>
    </row>
    <row r="835" spans="1:66">
      <c r="A835" s="47">
        <f>total!B38</f>
        <v>0</v>
      </c>
      <c r="B835" s="47">
        <f t="shared" si="185"/>
        <v>0</v>
      </c>
      <c r="C835" s="48">
        <f>total!D38</f>
        <v>0</v>
      </c>
      <c r="D835" s="49" t="str">
        <f>IFERROR(VLOOKUP(A835,salario!A$3:J$32,10,FALSE),"")</f>
        <v/>
      </c>
      <c r="E835" s="49" t="str">
        <f>IFERROR(IF(VLOOKUP(A835,salario!A$3:O$32,15,FALSE)="","",VLOOKUP(A835,salario!A$3:O$32,15,FALSE)),"")</f>
        <v/>
      </c>
      <c r="F835" s="47" t="str">
        <f>IFERROR(VLOOKUP(A835,[5]base_pessoal!$B$2:$P$1504,13,FALSE),"")</f>
        <v/>
      </c>
      <c r="G835" s="50">
        <f>IFERROR(VLOOKUP(A835,salario!A$2:P$91,11,FALSE),0)*B835/30</f>
        <v>0</v>
      </c>
      <c r="H835" s="50">
        <f>SUMIFS(topmanager!$D:$D,topmanager!$C:$C,rs_nova!$A835,topmanager!$A:$A,rs_nova!H$2)+SUMIFS(topmanager!$D:$D,topmanager!$C:$C,rs_nova!$A835,topmanager!$A:$A,63)</f>
        <v>0</v>
      </c>
      <c r="I835" s="50">
        <f>-SUMIFS(topmanager!$D:$D,topmanager!$C:$C,rs_nova!$A835,topmanager!$A:$A,rs_nova!I$2)</f>
        <v>0</v>
      </c>
      <c r="J835" s="50">
        <f>SUMIFS(topmanager!$D:$D,topmanager!$C:$C,rs_nova!$A835,topmanager!$A:$A,rs_nova!J$2)</f>
        <v>0</v>
      </c>
      <c r="K835" s="50">
        <f>SUMIFS(topmanager!$D:$D,topmanager!$C:$C,rs_nova!$A835,topmanager!$A:$A,rs_nova!K$2)+SUMIFS(topmanager!$D:$D,topmanager!$C:$C,rs_nova!$A835,topmanager!$A:$A,911)</f>
        <v>0</v>
      </c>
      <c r="L835" s="50">
        <f>SUMIFS(topmanager!$D:$D,topmanager!$C:$C,rs_nova!$A835,topmanager!$A:$A,rs_nova!L$2)</f>
        <v>0</v>
      </c>
      <c r="M835" s="50">
        <f>SUMIFS(topmanager!$D:$D,topmanager!$C:$C,rs_nova!$A835,topmanager!$A:$A,rs_nova!M$2)+SUMIFS(topmanager!$D:$D,topmanager!$C:$C,rs_nova!$A835,topmanager!$A:$A,908)+SUMIFS(topmanager!$D:$D,topmanager!$C:$C,rs_nova!$A835,topmanager!$A:$A,550)</f>
        <v>0</v>
      </c>
      <c r="N835" s="50">
        <f>SUMIFS(topmanager!$D:$D,topmanager!$C:$C,rs_nova!$A835,topmanager!$A:$A,rs_nova!N$2)</f>
        <v>0</v>
      </c>
      <c r="O835" s="51">
        <f t="shared" si="186"/>
        <v>0</v>
      </c>
      <c r="P835" s="50">
        <f>IFERROR(VLOOKUP($A835,total!$B$4:$AW$437,27,0),0)</f>
        <v>0</v>
      </c>
      <c r="Q835" s="50">
        <f>IFERROR(VLOOKUP($A835,total!$B$4:$AW$437,21,0),0)</f>
        <v>0</v>
      </c>
      <c r="R835" s="50">
        <f>IFERROR(VLOOKUP($A835,total!$B$4:$AW$437,25,0),0)+IFERROR(VLOOKUP($A835,total!$B$4:$AW$437,36,0),0)</f>
        <v>0</v>
      </c>
      <c r="S835" s="50">
        <f>IFERROR(VLOOKUP(A835,gympass!$A$2:$F$148,6,0),0)</f>
        <v>0</v>
      </c>
      <c r="T835" s="50">
        <f>IFERROR(VLOOKUP($A835,total!$B$4:$AW$437,42,0),0)</f>
        <v>0</v>
      </c>
      <c r="U835" s="50">
        <f>IFERROR(VLOOKUP($A835,total!$B$4:$AW$437,32,0),0)</f>
        <v>0</v>
      </c>
      <c r="V835" s="50">
        <f>IFERROR(VLOOKUP($A835,total!$B$4:$AW$437,28,0),0)</f>
        <v>0</v>
      </c>
      <c r="W835" s="50">
        <f>IFERROR(VLOOKUP($A835,total!$B$4:$AX$437,49,0),0)</f>
        <v>0</v>
      </c>
      <c r="X835" s="50"/>
      <c r="Y835" s="50">
        <f>IFERROR(VLOOKUP(A835,#REF!,4,0),0)</f>
        <v>0</v>
      </c>
      <c r="Z835" s="50">
        <f>IFERROR(VLOOKUP(B835,#REF!,8,0),0)</f>
        <v>0</v>
      </c>
      <c r="AA835" s="50">
        <f>IFERROR(VLOOKUP($A835,total!$B$4:$AW$437,45,0),0)</f>
        <v>0</v>
      </c>
      <c r="AB835" s="50">
        <f>IFERROR(VLOOKUP($A835,total!$B$4:$AW$437,48,0),0)</f>
        <v>0</v>
      </c>
      <c r="AC835" s="50">
        <f>IFERROR(VLOOKUP($A835,total!$B$4:$AB$437,19,0),0)</f>
        <v>0</v>
      </c>
      <c r="AD835" s="50">
        <f>IFERROR(VLOOKUP($A835,total!$B$4:$AB$437,10,0),0)</f>
        <v>0</v>
      </c>
      <c r="AE835" s="50">
        <f>IFERROR(VLOOKUP($A835,total!$B$4:$AB$437,13,0),0)-SUMIFS(topmanager!$D:$D,topmanager!$C:$C,rs_nova!$A839,topmanager!$A:$A,856)</f>
        <v>0</v>
      </c>
      <c r="AF835" s="50">
        <f>IFERROR(VLOOKUP($A835,total!$B$4:$AB$437,16,0),0)</f>
        <v>0</v>
      </c>
      <c r="AG835" s="50">
        <f>IFERROR(VLOOKUP($A835,total!$B$4:$AB$437,7,0),0)</f>
        <v>0</v>
      </c>
      <c r="AH835" s="50">
        <f>IFERROR(VLOOKUP($A835,total!$B$4:$AD$437,29,0),0)</f>
        <v>0</v>
      </c>
      <c r="AI835" s="50">
        <f>IFERROR(VLOOKUP(A835,total!$B$4:$AN$437,39,0),0)</f>
        <v>0</v>
      </c>
      <c r="AJ835" s="51">
        <f t="shared" si="187"/>
        <v>0</v>
      </c>
      <c r="AK835" s="50">
        <f t="shared" si="188"/>
        <v>0</v>
      </c>
      <c r="AL835" s="50">
        <f t="shared" si="189"/>
        <v>0</v>
      </c>
      <c r="AM835" s="50">
        <f t="shared" si="190"/>
        <v>0</v>
      </c>
      <c r="AN835" s="50">
        <f t="shared" si="199"/>
        <v>0</v>
      </c>
      <c r="AO835" s="50">
        <f t="shared" si="199"/>
        <v>0</v>
      </c>
      <c r="AP835" s="50">
        <f t="shared" si="199"/>
        <v>0</v>
      </c>
      <c r="AQ835" s="50">
        <f>IFERROR(VLOOKUP(TEXT($A835,"000000"),[6]Página1!$A$8:$S$801,13,FALSE),0)</f>
        <v>0</v>
      </c>
      <c r="AR835" s="50">
        <f>IFERROR(VLOOKUP(TEXT($A835,"000000"),[6]Página1!$A$8:$S$801,16,FALSE),0)</f>
        <v>0</v>
      </c>
      <c r="AS835" s="50">
        <f>IFERROR(VLOOKUP(TEXT($A835,"000000"),[6]Página1!$A$8:$S$801,19,FALSE),0)</f>
        <v>0</v>
      </c>
      <c r="AT835" s="50">
        <f>IFERROR(VLOOKUP(TEXT($A835,"000000"),[7]Página1!$A$8:$R$814,12,FALSE),0)</f>
        <v>0</v>
      </c>
      <c r="AU835" s="50">
        <f>IFERROR(VLOOKUP(TEXT($A835,"000000"),[7]Página1!$A$8:$R$814,15,FALSE),0)</f>
        <v>0</v>
      </c>
      <c r="AV835" s="50">
        <f>IFERROR(VLOOKUP(TEXT($A835,"000000"),[7]Página1!$A$8:$R$814,18,FALSE),0)</f>
        <v>0</v>
      </c>
      <c r="AW835" s="50"/>
      <c r="AX835" s="51">
        <f t="shared" si="191"/>
        <v>0</v>
      </c>
      <c r="AY835" s="51">
        <f t="shared" si="192"/>
        <v>0</v>
      </c>
      <c r="AZ835" s="51">
        <f t="shared" si="193"/>
        <v>0</v>
      </c>
      <c r="BA835" s="51">
        <f t="shared" si="194"/>
        <v>0</v>
      </c>
      <c r="BB835" s="51">
        <f t="shared" si="195"/>
        <v>0</v>
      </c>
      <c r="BC835" s="51">
        <f t="shared" si="196"/>
        <v>0</v>
      </c>
      <c r="BD835" s="51">
        <f t="shared" si="197"/>
        <v>0</v>
      </c>
      <c r="BE835" s="51">
        <f>IFERROR(VLOOKUP(A835,salario!A$2:P$91,11,FALSE),0)</f>
        <v>0</v>
      </c>
      <c r="BF835" s="51">
        <f>SUMIFS(topmanager!$D:$D,topmanager!$C:$C,rs_nova!$A835,topmanager!$A:$A,rs_nova!BF$2)</f>
        <v>0</v>
      </c>
      <c r="BG835" s="51">
        <f>SUMIFS(topmanager!$D:$D,topmanager!$C:$C,rs_nova!$A835,topmanager!$A:$A,rs_nova!BG$2)</f>
        <v>0</v>
      </c>
      <c r="BH835" s="51">
        <f>SUMIFS(topmanager!$D:$D,topmanager!$C:$C,rs_nova!$A835,topmanager!$A:$A,rs_nova!BH$2)</f>
        <v>0</v>
      </c>
      <c r="BI835" s="51">
        <f>SUMIFS(topmanager!$D:$D,topmanager!$C:$C,rs_nova!$A835,topmanager!$A:$A,rs_nova!BI$2)</f>
        <v>0</v>
      </c>
      <c r="BJ835" s="51">
        <f>SUMIFS(topmanager!$D:$D,topmanager!$C:$C,rs_nova!$A835,topmanager!$A:$A,rs_nova!BJ$2)+SUMIFS(topmanager!$D:$D,topmanager!$C:$C,rs_nova!$A835,topmanager!$A:$A,rs_nova!BJ$2+1)</f>
        <v>0</v>
      </c>
      <c r="BK835" s="51">
        <f>IFERROR(VLOOKUP(A835,[8]ferias!$C$4:$G$100,5,FALSE),0)</f>
        <v>0</v>
      </c>
      <c r="BL835" s="51">
        <f>SUMIFS(topmanager!$D:$D,topmanager!$C:$C,rs_nova!$A835,topmanager!$A:$A,rs_nova!BL$2)</f>
        <v>0</v>
      </c>
      <c r="BM835" s="51">
        <f>SUMIFS(topmanager!$D:$D,topmanager!$C:$C,rs_nova!$A835,topmanager!$A:$A,rs_nova!BM$2)+SUMIFS(topmanager!$D:$D,topmanager!$C:$C,rs_nova!$A839,topmanager!$A:$A,151)</f>
        <v>0</v>
      </c>
      <c r="BN835" s="51">
        <f t="shared" si="198"/>
        <v>0</v>
      </c>
    </row>
    <row r="836" spans="1:66">
      <c r="A836" s="47">
        <f>total!B39</f>
        <v>0</v>
      </c>
      <c r="B836" s="47">
        <f t="shared" si="185"/>
        <v>0</v>
      </c>
      <c r="C836" s="48">
        <f>total!D39</f>
        <v>0</v>
      </c>
      <c r="D836" s="49" t="str">
        <f>IFERROR(VLOOKUP(A836,salario!A$3:J$32,10,FALSE),"")</f>
        <v/>
      </c>
      <c r="E836" s="49" t="str">
        <f>IFERROR(IF(VLOOKUP(A836,salario!A$3:O$32,15,FALSE)="","",VLOOKUP(A836,salario!A$3:O$32,15,FALSE)),"")</f>
        <v/>
      </c>
      <c r="F836" s="47" t="str">
        <f>IFERROR(VLOOKUP(A836,[5]base_pessoal!$B$2:$P$1504,13,FALSE),"")</f>
        <v/>
      </c>
      <c r="G836" s="50">
        <f>IFERROR(VLOOKUP(A836,salario!A$2:P$91,11,FALSE),0)*B836/30</f>
        <v>0</v>
      </c>
      <c r="H836" s="50">
        <f>SUMIFS(topmanager!$D:$D,topmanager!$C:$C,rs_nova!$A836,topmanager!$A:$A,rs_nova!H$2)+SUMIFS(topmanager!$D:$D,topmanager!$C:$C,rs_nova!$A836,topmanager!$A:$A,63)</f>
        <v>0</v>
      </c>
      <c r="I836" s="50">
        <f>-SUMIFS(topmanager!$D:$D,topmanager!$C:$C,rs_nova!$A836,topmanager!$A:$A,rs_nova!I$2)</f>
        <v>0</v>
      </c>
      <c r="J836" s="50">
        <f>SUMIFS(topmanager!$D:$D,topmanager!$C:$C,rs_nova!$A836,topmanager!$A:$A,rs_nova!J$2)</f>
        <v>0</v>
      </c>
      <c r="K836" s="50">
        <f>SUMIFS(topmanager!$D:$D,topmanager!$C:$C,rs_nova!$A836,topmanager!$A:$A,rs_nova!K$2)+SUMIFS(topmanager!$D:$D,topmanager!$C:$C,rs_nova!$A836,topmanager!$A:$A,911)</f>
        <v>0</v>
      </c>
      <c r="L836" s="50">
        <f>SUMIFS(topmanager!$D:$D,topmanager!$C:$C,rs_nova!$A836,topmanager!$A:$A,rs_nova!L$2)</f>
        <v>0</v>
      </c>
      <c r="M836" s="50">
        <f>SUMIFS(topmanager!$D:$D,topmanager!$C:$C,rs_nova!$A836,topmanager!$A:$A,rs_nova!M$2)+SUMIFS(topmanager!$D:$D,topmanager!$C:$C,rs_nova!$A836,topmanager!$A:$A,908)+SUMIFS(topmanager!$D:$D,topmanager!$C:$C,rs_nova!$A836,topmanager!$A:$A,550)</f>
        <v>0</v>
      </c>
      <c r="N836" s="50">
        <f>SUMIFS(topmanager!$D:$D,topmanager!$C:$C,rs_nova!$A836,topmanager!$A:$A,rs_nova!N$2)</f>
        <v>0</v>
      </c>
      <c r="O836" s="51">
        <f t="shared" si="186"/>
        <v>0</v>
      </c>
      <c r="P836" s="50">
        <f>IFERROR(VLOOKUP($A836,total!$B$4:$AW$437,27,0),0)</f>
        <v>0</v>
      </c>
      <c r="Q836" s="50">
        <f>IFERROR(VLOOKUP($A836,total!$B$4:$AW$437,21,0),0)</f>
        <v>0</v>
      </c>
      <c r="R836" s="50">
        <f>IFERROR(VLOOKUP($A836,total!$B$4:$AW$437,25,0),0)+IFERROR(VLOOKUP($A836,total!$B$4:$AW$437,36,0),0)</f>
        <v>0</v>
      </c>
      <c r="S836" s="50">
        <f>IFERROR(VLOOKUP(A836,gympass!$A$2:$F$148,6,0),0)</f>
        <v>0</v>
      </c>
      <c r="T836" s="50">
        <f>IFERROR(VLOOKUP($A836,total!$B$4:$AW$437,42,0),0)</f>
        <v>0</v>
      </c>
      <c r="U836" s="50">
        <f>IFERROR(VLOOKUP($A836,total!$B$4:$AW$437,32,0),0)</f>
        <v>0</v>
      </c>
      <c r="V836" s="50">
        <f>IFERROR(VLOOKUP($A836,total!$B$4:$AW$437,28,0),0)</f>
        <v>0</v>
      </c>
      <c r="W836" s="50">
        <f>IFERROR(VLOOKUP($A836,total!$B$4:$AX$437,49,0),0)</f>
        <v>0</v>
      </c>
      <c r="X836" s="50"/>
      <c r="Y836" s="50">
        <f>IFERROR(VLOOKUP(A836,#REF!,4,0),0)</f>
        <v>0</v>
      </c>
      <c r="Z836" s="50">
        <f>IFERROR(VLOOKUP(B836,#REF!,8,0),0)</f>
        <v>0</v>
      </c>
      <c r="AA836" s="50">
        <f>IFERROR(VLOOKUP($A836,total!$B$4:$AW$437,45,0),0)</f>
        <v>0</v>
      </c>
      <c r="AB836" s="50">
        <f>IFERROR(VLOOKUP($A836,total!$B$4:$AW$437,48,0),0)</f>
        <v>0</v>
      </c>
      <c r="AC836" s="50">
        <f>IFERROR(VLOOKUP($A836,total!$B$4:$AB$437,19,0),0)</f>
        <v>0</v>
      </c>
      <c r="AD836" s="50">
        <f>IFERROR(VLOOKUP($A836,total!$B$4:$AB$437,10,0),0)</f>
        <v>0</v>
      </c>
      <c r="AE836" s="50">
        <f>IFERROR(VLOOKUP($A836,total!$B$4:$AB$437,13,0),0)-SUMIFS(topmanager!$D:$D,topmanager!$C:$C,rs_nova!$A840,topmanager!$A:$A,856)</f>
        <v>0</v>
      </c>
      <c r="AF836" s="50">
        <f>IFERROR(VLOOKUP($A836,total!$B$4:$AB$437,16,0),0)</f>
        <v>0</v>
      </c>
      <c r="AG836" s="50">
        <f>IFERROR(VLOOKUP($A836,total!$B$4:$AB$437,7,0),0)</f>
        <v>0</v>
      </c>
      <c r="AH836" s="50">
        <f>IFERROR(VLOOKUP($A836,total!$B$4:$AD$437,29,0),0)</f>
        <v>0</v>
      </c>
      <c r="AI836" s="50">
        <f>IFERROR(VLOOKUP(A836,total!$B$4:$AN$437,39,0),0)</f>
        <v>0</v>
      </c>
      <c r="AJ836" s="51">
        <f t="shared" si="187"/>
        <v>0</v>
      </c>
      <c r="AK836" s="50">
        <f t="shared" si="188"/>
        <v>0</v>
      </c>
      <c r="AL836" s="50">
        <f t="shared" si="189"/>
        <v>0</v>
      </c>
      <c r="AM836" s="50">
        <f t="shared" si="190"/>
        <v>0</v>
      </c>
      <c r="AN836" s="50">
        <f t="shared" si="199"/>
        <v>0</v>
      </c>
      <c r="AO836" s="50">
        <f t="shared" si="199"/>
        <v>0</v>
      </c>
      <c r="AP836" s="50">
        <f t="shared" si="199"/>
        <v>0</v>
      </c>
      <c r="AQ836" s="50">
        <f>IFERROR(VLOOKUP(TEXT($A836,"000000"),[6]Página1!$A$8:$S$801,13,FALSE),0)</f>
        <v>0</v>
      </c>
      <c r="AR836" s="50">
        <f>IFERROR(VLOOKUP(TEXT($A836,"000000"),[6]Página1!$A$8:$S$801,16,FALSE),0)</f>
        <v>0</v>
      </c>
      <c r="AS836" s="50">
        <f>IFERROR(VLOOKUP(TEXT($A836,"000000"),[6]Página1!$A$8:$S$801,19,FALSE),0)</f>
        <v>0</v>
      </c>
      <c r="AT836" s="50">
        <f>IFERROR(VLOOKUP(TEXT($A836,"000000"),[7]Página1!$A$8:$R$814,12,FALSE),0)</f>
        <v>0</v>
      </c>
      <c r="AU836" s="50">
        <f>IFERROR(VLOOKUP(TEXT($A836,"000000"),[7]Página1!$A$8:$R$814,15,FALSE),0)</f>
        <v>0</v>
      </c>
      <c r="AV836" s="50">
        <f>IFERROR(VLOOKUP(TEXT($A836,"000000"),[7]Página1!$A$8:$R$814,18,FALSE),0)</f>
        <v>0</v>
      </c>
      <c r="AW836" s="50"/>
      <c r="AX836" s="51">
        <f t="shared" si="191"/>
        <v>0</v>
      </c>
      <c r="AY836" s="51">
        <f t="shared" si="192"/>
        <v>0</v>
      </c>
      <c r="AZ836" s="51">
        <f t="shared" si="193"/>
        <v>0</v>
      </c>
      <c r="BA836" s="51">
        <f t="shared" si="194"/>
        <v>0</v>
      </c>
      <c r="BB836" s="51">
        <f t="shared" si="195"/>
        <v>0</v>
      </c>
      <c r="BC836" s="51">
        <f t="shared" si="196"/>
        <v>0</v>
      </c>
      <c r="BD836" s="51">
        <f t="shared" si="197"/>
        <v>0</v>
      </c>
      <c r="BE836" s="51">
        <f>IFERROR(VLOOKUP(A836,salario!A$2:P$91,11,FALSE),0)</f>
        <v>0</v>
      </c>
      <c r="BF836" s="51">
        <f>SUMIFS(topmanager!$D:$D,topmanager!$C:$C,rs_nova!$A836,topmanager!$A:$A,rs_nova!BF$2)</f>
        <v>0</v>
      </c>
      <c r="BG836" s="51">
        <f>SUMIFS(topmanager!$D:$D,topmanager!$C:$C,rs_nova!$A836,topmanager!$A:$A,rs_nova!BG$2)</f>
        <v>0</v>
      </c>
      <c r="BH836" s="51">
        <f>SUMIFS(topmanager!$D:$D,topmanager!$C:$C,rs_nova!$A836,topmanager!$A:$A,rs_nova!BH$2)</f>
        <v>0</v>
      </c>
      <c r="BI836" s="51">
        <f>SUMIFS(topmanager!$D:$D,topmanager!$C:$C,rs_nova!$A836,topmanager!$A:$A,rs_nova!BI$2)</f>
        <v>0</v>
      </c>
      <c r="BJ836" s="51">
        <f>SUMIFS(topmanager!$D:$D,topmanager!$C:$C,rs_nova!$A836,topmanager!$A:$A,rs_nova!BJ$2)+SUMIFS(topmanager!$D:$D,topmanager!$C:$C,rs_nova!$A836,topmanager!$A:$A,rs_nova!BJ$2+1)</f>
        <v>0</v>
      </c>
      <c r="BK836" s="51">
        <f>IFERROR(VLOOKUP(A836,[8]ferias!$C$4:$G$100,5,FALSE),0)</f>
        <v>0</v>
      </c>
      <c r="BL836" s="51">
        <f>SUMIFS(topmanager!$D:$D,topmanager!$C:$C,rs_nova!$A836,topmanager!$A:$A,rs_nova!BL$2)</f>
        <v>0</v>
      </c>
      <c r="BM836" s="51">
        <f>SUMIFS(topmanager!$D:$D,topmanager!$C:$C,rs_nova!$A836,topmanager!$A:$A,rs_nova!BM$2)+SUMIFS(topmanager!$D:$D,topmanager!$C:$C,rs_nova!$A840,topmanager!$A:$A,151)</f>
        <v>0</v>
      </c>
      <c r="BN836" s="51">
        <f t="shared" si="198"/>
        <v>0</v>
      </c>
    </row>
    <row r="837" spans="1:66">
      <c r="A837" s="47">
        <f>total!B40</f>
        <v>0</v>
      </c>
      <c r="B837" s="47">
        <f t="shared" si="185"/>
        <v>0</v>
      </c>
      <c r="C837" s="48">
        <f>total!D40</f>
        <v>0</v>
      </c>
      <c r="D837" s="49" t="str">
        <f>IFERROR(VLOOKUP(A837,salario!A$3:J$32,10,FALSE),"")</f>
        <v/>
      </c>
      <c r="E837" s="49" t="str">
        <f>IFERROR(IF(VLOOKUP(A837,salario!A$3:O$32,15,FALSE)="","",VLOOKUP(A837,salario!A$3:O$32,15,FALSE)),"")</f>
        <v/>
      </c>
      <c r="F837" s="47" t="str">
        <f>IFERROR(VLOOKUP(A837,[5]base_pessoal!$B$2:$P$1504,13,FALSE),"")</f>
        <v/>
      </c>
      <c r="G837" s="50">
        <f>IFERROR(VLOOKUP(A837,salario!A$2:P$91,11,FALSE),0)*B837/30</f>
        <v>0</v>
      </c>
      <c r="H837" s="50">
        <f>SUMIFS(topmanager!$D:$D,topmanager!$C:$C,rs_nova!$A837,topmanager!$A:$A,rs_nova!H$2)+SUMIFS(topmanager!$D:$D,topmanager!$C:$C,rs_nova!$A837,topmanager!$A:$A,63)</f>
        <v>0</v>
      </c>
      <c r="I837" s="50">
        <f>-SUMIFS(topmanager!$D:$D,topmanager!$C:$C,rs_nova!$A837,topmanager!$A:$A,rs_nova!I$2)</f>
        <v>0</v>
      </c>
      <c r="J837" s="50">
        <f>SUMIFS(topmanager!$D:$D,topmanager!$C:$C,rs_nova!$A837,topmanager!$A:$A,rs_nova!J$2)</f>
        <v>0</v>
      </c>
      <c r="K837" s="50">
        <f>SUMIFS(topmanager!$D:$D,topmanager!$C:$C,rs_nova!$A837,topmanager!$A:$A,rs_nova!K$2)+SUMIFS(topmanager!$D:$D,topmanager!$C:$C,rs_nova!$A837,topmanager!$A:$A,911)</f>
        <v>0</v>
      </c>
      <c r="L837" s="50">
        <f>SUMIFS(topmanager!$D:$D,topmanager!$C:$C,rs_nova!$A837,topmanager!$A:$A,rs_nova!L$2)</f>
        <v>0</v>
      </c>
      <c r="M837" s="50">
        <f>SUMIFS(topmanager!$D:$D,topmanager!$C:$C,rs_nova!$A837,topmanager!$A:$A,rs_nova!M$2)+SUMIFS(topmanager!$D:$D,topmanager!$C:$C,rs_nova!$A837,topmanager!$A:$A,908)+SUMIFS(topmanager!$D:$D,topmanager!$C:$C,rs_nova!$A837,topmanager!$A:$A,550)</f>
        <v>0</v>
      </c>
      <c r="N837" s="50">
        <f>SUMIFS(topmanager!$D:$D,topmanager!$C:$C,rs_nova!$A837,topmanager!$A:$A,rs_nova!N$2)</f>
        <v>0</v>
      </c>
      <c r="O837" s="51">
        <f t="shared" si="186"/>
        <v>0</v>
      </c>
      <c r="P837" s="50">
        <f>IFERROR(VLOOKUP($A837,total!$B$4:$AW$437,27,0),0)</f>
        <v>0</v>
      </c>
      <c r="Q837" s="50">
        <f>IFERROR(VLOOKUP($A837,total!$B$4:$AW$437,21,0),0)</f>
        <v>0</v>
      </c>
      <c r="R837" s="50">
        <f>IFERROR(VLOOKUP($A837,total!$B$4:$AW$437,25,0),0)+IFERROR(VLOOKUP($A837,total!$B$4:$AW$437,36,0),0)</f>
        <v>0</v>
      </c>
      <c r="S837" s="50">
        <f>IFERROR(VLOOKUP(A837,gympass!$A$2:$F$148,6,0),0)</f>
        <v>0</v>
      </c>
      <c r="T837" s="50">
        <f>IFERROR(VLOOKUP($A837,total!$B$4:$AW$437,42,0),0)</f>
        <v>0</v>
      </c>
      <c r="U837" s="50">
        <f>IFERROR(VLOOKUP($A837,total!$B$4:$AW$437,32,0),0)</f>
        <v>0</v>
      </c>
      <c r="V837" s="50">
        <f>IFERROR(VLOOKUP($A837,total!$B$4:$AW$437,28,0),0)</f>
        <v>0</v>
      </c>
      <c r="W837" s="50">
        <f>IFERROR(VLOOKUP($A837,total!$B$4:$AX$437,49,0),0)</f>
        <v>0</v>
      </c>
      <c r="X837" s="50"/>
      <c r="Y837" s="50">
        <f>IFERROR(VLOOKUP(A837,#REF!,4,0),0)</f>
        <v>0</v>
      </c>
      <c r="Z837" s="50">
        <f>IFERROR(VLOOKUP(B837,#REF!,8,0),0)</f>
        <v>0</v>
      </c>
      <c r="AA837" s="50">
        <f>IFERROR(VLOOKUP($A837,total!$B$4:$AW$437,45,0),0)</f>
        <v>0</v>
      </c>
      <c r="AB837" s="50">
        <f>IFERROR(VLOOKUP($A837,total!$B$4:$AW$437,48,0),0)</f>
        <v>0</v>
      </c>
      <c r="AC837" s="50">
        <f>IFERROR(VLOOKUP($A837,total!$B$4:$AB$437,19,0),0)</f>
        <v>0</v>
      </c>
      <c r="AD837" s="50">
        <f>IFERROR(VLOOKUP($A837,total!$B$4:$AB$437,10,0),0)</f>
        <v>0</v>
      </c>
      <c r="AE837" s="50">
        <f>IFERROR(VLOOKUP($A837,total!$B$4:$AB$437,13,0),0)-SUMIFS(topmanager!$D:$D,topmanager!$C:$C,rs_nova!$A841,topmanager!$A:$A,856)</f>
        <v>0</v>
      </c>
      <c r="AF837" s="50">
        <f>IFERROR(VLOOKUP($A837,total!$B$4:$AB$437,16,0),0)</f>
        <v>0</v>
      </c>
      <c r="AG837" s="50">
        <f>IFERROR(VLOOKUP($A837,total!$B$4:$AB$437,7,0),0)</f>
        <v>0</v>
      </c>
      <c r="AH837" s="50">
        <f>IFERROR(VLOOKUP($A837,total!$B$4:$AD$437,29,0),0)</f>
        <v>0</v>
      </c>
      <c r="AI837" s="50">
        <f>IFERROR(VLOOKUP(A837,total!$B$4:$AN$437,39,0),0)</f>
        <v>0</v>
      </c>
      <c r="AJ837" s="51">
        <f t="shared" si="187"/>
        <v>0</v>
      </c>
      <c r="AK837" s="50">
        <f t="shared" si="188"/>
        <v>0</v>
      </c>
      <c r="AL837" s="50">
        <f t="shared" si="189"/>
        <v>0</v>
      </c>
      <c r="AM837" s="50">
        <f t="shared" si="190"/>
        <v>0</v>
      </c>
      <c r="AN837" s="50">
        <f t="shared" si="199"/>
        <v>0</v>
      </c>
      <c r="AO837" s="50">
        <f t="shared" si="199"/>
        <v>0</v>
      </c>
      <c r="AP837" s="50">
        <f t="shared" si="199"/>
        <v>0</v>
      </c>
      <c r="AQ837" s="50">
        <f>IFERROR(VLOOKUP(TEXT($A837,"000000"),[6]Página1!$A$8:$S$801,13,FALSE),0)</f>
        <v>0</v>
      </c>
      <c r="AR837" s="50">
        <f>IFERROR(VLOOKUP(TEXT($A837,"000000"),[6]Página1!$A$8:$S$801,16,FALSE),0)</f>
        <v>0</v>
      </c>
      <c r="AS837" s="50">
        <f>IFERROR(VLOOKUP(TEXT($A837,"000000"),[6]Página1!$A$8:$S$801,19,FALSE),0)</f>
        <v>0</v>
      </c>
      <c r="AT837" s="50">
        <f>IFERROR(VLOOKUP(TEXT($A837,"000000"),[7]Página1!$A$8:$R$814,12,FALSE),0)</f>
        <v>0</v>
      </c>
      <c r="AU837" s="50">
        <f>IFERROR(VLOOKUP(TEXT($A837,"000000"),[7]Página1!$A$8:$R$814,15,FALSE),0)</f>
        <v>0</v>
      </c>
      <c r="AV837" s="50">
        <f>IFERROR(VLOOKUP(TEXT($A837,"000000"),[7]Página1!$A$8:$R$814,18,FALSE),0)</f>
        <v>0</v>
      </c>
      <c r="AW837" s="50"/>
      <c r="AX837" s="51">
        <f t="shared" si="191"/>
        <v>0</v>
      </c>
      <c r="AY837" s="51">
        <f t="shared" si="192"/>
        <v>0</v>
      </c>
      <c r="AZ837" s="51">
        <f t="shared" si="193"/>
        <v>0</v>
      </c>
      <c r="BA837" s="51">
        <f t="shared" si="194"/>
        <v>0</v>
      </c>
      <c r="BB837" s="51">
        <f t="shared" si="195"/>
        <v>0</v>
      </c>
      <c r="BC837" s="51">
        <f t="shared" si="196"/>
        <v>0</v>
      </c>
      <c r="BD837" s="51">
        <f t="shared" si="197"/>
        <v>0</v>
      </c>
      <c r="BE837" s="51">
        <f>IFERROR(VLOOKUP(A837,salario!A$2:P$91,11,FALSE),0)</f>
        <v>0</v>
      </c>
      <c r="BF837" s="51">
        <f>SUMIFS(topmanager!$D:$D,topmanager!$C:$C,rs_nova!$A837,topmanager!$A:$A,rs_nova!BF$2)</f>
        <v>0</v>
      </c>
      <c r="BG837" s="51">
        <f>SUMIFS(topmanager!$D:$D,topmanager!$C:$C,rs_nova!$A837,topmanager!$A:$A,rs_nova!BG$2)</f>
        <v>0</v>
      </c>
      <c r="BH837" s="51">
        <f>SUMIFS(topmanager!$D:$D,topmanager!$C:$C,rs_nova!$A837,topmanager!$A:$A,rs_nova!BH$2)</f>
        <v>0</v>
      </c>
      <c r="BI837" s="51">
        <f>SUMIFS(topmanager!$D:$D,topmanager!$C:$C,rs_nova!$A837,topmanager!$A:$A,rs_nova!BI$2)</f>
        <v>0</v>
      </c>
      <c r="BJ837" s="51">
        <f>SUMIFS(topmanager!$D:$D,topmanager!$C:$C,rs_nova!$A837,topmanager!$A:$A,rs_nova!BJ$2)+SUMIFS(topmanager!$D:$D,topmanager!$C:$C,rs_nova!$A837,topmanager!$A:$A,rs_nova!BJ$2+1)</f>
        <v>0</v>
      </c>
      <c r="BK837" s="51">
        <f>IFERROR(VLOOKUP(A837,[8]ferias!$C$4:$G$100,5,FALSE),0)</f>
        <v>0</v>
      </c>
      <c r="BL837" s="51">
        <f>SUMIFS(topmanager!$D:$D,topmanager!$C:$C,rs_nova!$A837,topmanager!$A:$A,rs_nova!BL$2)</f>
        <v>0</v>
      </c>
      <c r="BM837" s="51">
        <f>SUMIFS(topmanager!$D:$D,topmanager!$C:$C,rs_nova!$A837,topmanager!$A:$A,rs_nova!BM$2)+SUMIFS(topmanager!$D:$D,topmanager!$C:$C,rs_nova!$A841,topmanager!$A:$A,151)</f>
        <v>0</v>
      </c>
      <c r="BN837" s="51">
        <f t="shared" si="198"/>
        <v>0</v>
      </c>
    </row>
    <row r="838" spans="1:66">
      <c r="A838" s="47">
        <f>total!B41</f>
        <v>0</v>
      </c>
      <c r="B838" s="47">
        <f t="shared" si="185"/>
        <v>0</v>
      </c>
      <c r="C838" s="48">
        <f>total!D41</f>
        <v>0</v>
      </c>
      <c r="D838" s="49" t="str">
        <f>IFERROR(VLOOKUP(A838,salario!A$3:J$32,10,FALSE),"")</f>
        <v/>
      </c>
      <c r="E838" s="49" t="str">
        <f>IFERROR(IF(VLOOKUP(A838,salario!A$3:O$32,15,FALSE)="","",VLOOKUP(A838,salario!A$3:O$32,15,FALSE)),"")</f>
        <v/>
      </c>
      <c r="F838" s="47" t="str">
        <f>IFERROR(VLOOKUP(A838,[5]base_pessoal!$B$2:$P$1504,13,FALSE),"")</f>
        <v/>
      </c>
      <c r="G838" s="50">
        <f>IFERROR(VLOOKUP(A838,salario!A$2:P$91,11,FALSE),0)*B838/30</f>
        <v>0</v>
      </c>
      <c r="H838" s="50">
        <f>SUMIFS(topmanager!$D:$D,topmanager!$C:$C,rs_nova!$A838,topmanager!$A:$A,rs_nova!H$2)+SUMIFS(topmanager!$D:$D,topmanager!$C:$C,rs_nova!$A838,topmanager!$A:$A,63)</f>
        <v>0</v>
      </c>
      <c r="I838" s="50">
        <f>-SUMIFS(topmanager!$D:$D,topmanager!$C:$C,rs_nova!$A838,topmanager!$A:$A,rs_nova!I$2)</f>
        <v>0</v>
      </c>
      <c r="J838" s="50">
        <f>SUMIFS(topmanager!$D:$D,topmanager!$C:$C,rs_nova!$A838,topmanager!$A:$A,rs_nova!J$2)</f>
        <v>0</v>
      </c>
      <c r="K838" s="50">
        <f>SUMIFS(topmanager!$D:$D,topmanager!$C:$C,rs_nova!$A838,topmanager!$A:$A,rs_nova!K$2)+SUMIFS(topmanager!$D:$D,topmanager!$C:$C,rs_nova!$A838,topmanager!$A:$A,911)</f>
        <v>0</v>
      </c>
      <c r="L838" s="50">
        <f>SUMIFS(topmanager!$D:$D,topmanager!$C:$C,rs_nova!$A838,topmanager!$A:$A,rs_nova!L$2)</f>
        <v>0</v>
      </c>
      <c r="M838" s="50">
        <f>SUMIFS(topmanager!$D:$D,topmanager!$C:$C,rs_nova!$A838,topmanager!$A:$A,rs_nova!M$2)+SUMIFS(topmanager!$D:$D,topmanager!$C:$C,rs_nova!$A838,topmanager!$A:$A,908)+SUMIFS(topmanager!$D:$D,topmanager!$C:$C,rs_nova!$A838,topmanager!$A:$A,550)</f>
        <v>0</v>
      </c>
      <c r="N838" s="50">
        <f>SUMIFS(topmanager!$D:$D,topmanager!$C:$C,rs_nova!$A838,topmanager!$A:$A,rs_nova!N$2)</f>
        <v>0</v>
      </c>
      <c r="O838" s="51">
        <f t="shared" si="186"/>
        <v>0</v>
      </c>
      <c r="P838" s="50">
        <f>IFERROR(VLOOKUP($A838,total!$B$4:$AW$437,27,0),0)</f>
        <v>0</v>
      </c>
      <c r="Q838" s="50">
        <f>IFERROR(VLOOKUP($A838,total!$B$4:$AW$437,21,0),0)</f>
        <v>0</v>
      </c>
      <c r="R838" s="50">
        <f>IFERROR(VLOOKUP($A838,total!$B$4:$AW$437,25,0),0)+IFERROR(VLOOKUP($A838,total!$B$4:$AW$437,36,0),0)</f>
        <v>0</v>
      </c>
      <c r="S838" s="50">
        <f>IFERROR(VLOOKUP(A838,gympass!$A$2:$F$148,6,0),0)</f>
        <v>0</v>
      </c>
      <c r="T838" s="50">
        <f>IFERROR(VLOOKUP($A838,total!$B$4:$AW$437,42,0),0)</f>
        <v>0</v>
      </c>
      <c r="U838" s="50">
        <f>IFERROR(VLOOKUP($A838,total!$B$4:$AW$437,32,0),0)</f>
        <v>0</v>
      </c>
      <c r="V838" s="50">
        <f>IFERROR(VLOOKUP($A838,total!$B$4:$AW$437,28,0),0)</f>
        <v>0</v>
      </c>
      <c r="W838" s="50">
        <f>IFERROR(VLOOKUP($A838,total!$B$4:$AX$437,49,0),0)</f>
        <v>0</v>
      </c>
      <c r="X838" s="50"/>
      <c r="Y838" s="50">
        <f>IFERROR(VLOOKUP(A838,#REF!,4,0),0)</f>
        <v>0</v>
      </c>
      <c r="Z838" s="50">
        <f>IFERROR(VLOOKUP(B838,#REF!,8,0),0)</f>
        <v>0</v>
      </c>
      <c r="AA838" s="50">
        <f>IFERROR(VLOOKUP($A838,total!$B$4:$AW$437,45,0),0)</f>
        <v>0</v>
      </c>
      <c r="AB838" s="50">
        <f>IFERROR(VLOOKUP($A838,total!$B$4:$AW$437,48,0),0)</f>
        <v>0</v>
      </c>
      <c r="AC838" s="50">
        <f>IFERROR(VLOOKUP($A838,total!$B$4:$AB$437,19,0),0)</f>
        <v>0</v>
      </c>
      <c r="AD838" s="50">
        <f>IFERROR(VLOOKUP($A838,total!$B$4:$AB$437,10,0),0)</f>
        <v>0</v>
      </c>
      <c r="AE838" s="50">
        <f>IFERROR(VLOOKUP($A838,total!$B$4:$AB$437,13,0),0)-SUMIFS(topmanager!$D:$D,topmanager!$C:$C,rs_nova!$A842,topmanager!$A:$A,856)</f>
        <v>0</v>
      </c>
      <c r="AF838" s="50">
        <f>IFERROR(VLOOKUP($A838,total!$B$4:$AB$437,16,0),0)</f>
        <v>0</v>
      </c>
      <c r="AG838" s="50">
        <f>IFERROR(VLOOKUP($A838,total!$B$4:$AB$437,7,0),0)</f>
        <v>0</v>
      </c>
      <c r="AH838" s="50">
        <f>IFERROR(VLOOKUP($A838,total!$B$4:$AD$437,29,0),0)</f>
        <v>0</v>
      </c>
      <c r="AI838" s="50">
        <f>IFERROR(VLOOKUP(A838,total!$B$4:$AN$437,39,0),0)</f>
        <v>0</v>
      </c>
      <c r="AJ838" s="51">
        <f t="shared" si="187"/>
        <v>0</v>
      </c>
      <c r="AK838" s="50">
        <f t="shared" si="188"/>
        <v>0</v>
      </c>
      <c r="AL838" s="50">
        <f t="shared" si="189"/>
        <v>0</v>
      </c>
      <c r="AM838" s="50">
        <f t="shared" si="190"/>
        <v>0</v>
      </c>
      <c r="AN838" s="50">
        <f t="shared" si="199"/>
        <v>0</v>
      </c>
      <c r="AO838" s="50">
        <f t="shared" si="199"/>
        <v>0</v>
      </c>
      <c r="AP838" s="50">
        <f t="shared" si="199"/>
        <v>0</v>
      </c>
      <c r="AQ838" s="50">
        <f>IFERROR(VLOOKUP(TEXT($A838,"000000"),[6]Página1!$A$8:$S$801,13,FALSE),0)</f>
        <v>0</v>
      </c>
      <c r="AR838" s="50">
        <f>IFERROR(VLOOKUP(TEXT($A838,"000000"),[6]Página1!$A$8:$S$801,16,FALSE),0)</f>
        <v>0</v>
      </c>
      <c r="AS838" s="50">
        <f>IFERROR(VLOOKUP(TEXT($A838,"000000"),[6]Página1!$A$8:$S$801,19,FALSE),0)</f>
        <v>0</v>
      </c>
      <c r="AT838" s="50">
        <f>IFERROR(VLOOKUP(TEXT($A838,"000000"),[7]Página1!$A$8:$R$814,12,FALSE),0)</f>
        <v>0</v>
      </c>
      <c r="AU838" s="50">
        <f>IFERROR(VLOOKUP(TEXT($A838,"000000"),[7]Página1!$A$8:$R$814,15,FALSE),0)</f>
        <v>0</v>
      </c>
      <c r="AV838" s="50">
        <f>IFERROR(VLOOKUP(TEXT($A838,"000000"),[7]Página1!$A$8:$R$814,18,FALSE),0)</f>
        <v>0</v>
      </c>
      <c r="AW838" s="50"/>
      <c r="AX838" s="51">
        <f t="shared" si="191"/>
        <v>0</v>
      </c>
      <c r="AY838" s="51">
        <f t="shared" si="192"/>
        <v>0</v>
      </c>
      <c r="AZ838" s="51">
        <f t="shared" si="193"/>
        <v>0</v>
      </c>
      <c r="BA838" s="51">
        <f t="shared" si="194"/>
        <v>0</v>
      </c>
      <c r="BB838" s="51">
        <f t="shared" si="195"/>
        <v>0</v>
      </c>
      <c r="BC838" s="51">
        <f t="shared" si="196"/>
        <v>0</v>
      </c>
      <c r="BD838" s="51">
        <f t="shared" si="197"/>
        <v>0</v>
      </c>
      <c r="BE838" s="51">
        <f>IFERROR(VLOOKUP(A838,salario!A$2:P$91,11,FALSE),0)</f>
        <v>0</v>
      </c>
      <c r="BF838" s="51">
        <f>SUMIFS(topmanager!$D:$D,topmanager!$C:$C,rs_nova!$A838,topmanager!$A:$A,rs_nova!BF$2)</f>
        <v>0</v>
      </c>
      <c r="BG838" s="51">
        <f>SUMIFS(topmanager!$D:$D,topmanager!$C:$C,rs_nova!$A838,topmanager!$A:$A,rs_nova!BG$2)</f>
        <v>0</v>
      </c>
      <c r="BH838" s="51">
        <f>SUMIFS(topmanager!$D:$D,topmanager!$C:$C,rs_nova!$A838,topmanager!$A:$A,rs_nova!BH$2)</f>
        <v>0</v>
      </c>
      <c r="BI838" s="51">
        <f>SUMIFS(topmanager!$D:$D,topmanager!$C:$C,rs_nova!$A838,topmanager!$A:$A,rs_nova!BI$2)</f>
        <v>0</v>
      </c>
      <c r="BJ838" s="51">
        <f>SUMIFS(topmanager!$D:$D,topmanager!$C:$C,rs_nova!$A838,topmanager!$A:$A,rs_nova!BJ$2)+SUMIFS(topmanager!$D:$D,topmanager!$C:$C,rs_nova!$A838,topmanager!$A:$A,rs_nova!BJ$2+1)</f>
        <v>0</v>
      </c>
      <c r="BK838" s="51">
        <f>IFERROR(VLOOKUP(A838,[8]ferias!$C$4:$G$100,5,FALSE),0)</f>
        <v>0</v>
      </c>
      <c r="BL838" s="51">
        <f>SUMIFS(topmanager!$D:$D,topmanager!$C:$C,rs_nova!$A838,topmanager!$A:$A,rs_nova!BL$2)</f>
        <v>0</v>
      </c>
      <c r="BM838" s="51">
        <f>SUMIFS(topmanager!$D:$D,topmanager!$C:$C,rs_nova!$A838,topmanager!$A:$A,rs_nova!BM$2)+SUMIFS(topmanager!$D:$D,topmanager!$C:$C,rs_nova!$A842,topmanager!$A:$A,151)</f>
        <v>0</v>
      </c>
      <c r="BN838" s="51">
        <f t="shared" si="198"/>
        <v>0</v>
      </c>
    </row>
    <row r="839" spans="1:66">
      <c r="A839" s="47">
        <f>total!B42</f>
        <v>0</v>
      </c>
      <c r="B839" s="47">
        <f t="shared" ref="B839:B902" si="200">IFERROR(IF(E839="",IF(D839&lt;=B$2,30,31-DAY(D839)),IF(E839&lt;B$2,0,IF(D839&gt;=B$2,DAY(E839)-DAY(D839),DAY(E839)))),0)</f>
        <v>0</v>
      </c>
      <c r="C839" s="48">
        <f>total!D42</f>
        <v>0</v>
      </c>
      <c r="D839" s="49" t="str">
        <f>IFERROR(VLOOKUP(A839,salario!A$3:J$32,10,FALSE),"")</f>
        <v/>
      </c>
      <c r="E839" s="49" t="str">
        <f>IFERROR(IF(VLOOKUP(A839,salario!A$3:O$32,15,FALSE)="","",VLOOKUP(A839,salario!A$3:O$32,15,FALSE)),"")</f>
        <v/>
      </c>
      <c r="F839" s="47" t="str">
        <f>IFERROR(VLOOKUP(A839,[5]base_pessoal!$B$2:$P$1504,13,FALSE),"")</f>
        <v/>
      </c>
      <c r="G839" s="50">
        <f>IFERROR(VLOOKUP(A839,salario!A$2:P$91,11,FALSE),0)*B839/30</f>
        <v>0</v>
      </c>
      <c r="H839" s="50">
        <f>SUMIFS(topmanager!$D:$D,topmanager!$C:$C,rs_nova!$A839,topmanager!$A:$A,rs_nova!H$2)+SUMIFS(topmanager!$D:$D,topmanager!$C:$C,rs_nova!$A839,topmanager!$A:$A,63)</f>
        <v>0</v>
      </c>
      <c r="I839" s="50">
        <f>-SUMIFS(topmanager!$D:$D,topmanager!$C:$C,rs_nova!$A839,topmanager!$A:$A,rs_nova!I$2)</f>
        <v>0</v>
      </c>
      <c r="J839" s="50">
        <f>SUMIFS(topmanager!$D:$D,topmanager!$C:$C,rs_nova!$A839,topmanager!$A:$A,rs_nova!J$2)</f>
        <v>0</v>
      </c>
      <c r="K839" s="50">
        <f>SUMIFS(topmanager!$D:$D,topmanager!$C:$C,rs_nova!$A839,topmanager!$A:$A,rs_nova!K$2)+SUMIFS(topmanager!$D:$D,topmanager!$C:$C,rs_nova!$A839,topmanager!$A:$A,911)</f>
        <v>0</v>
      </c>
      <c r="L839" s="50">
        <f>SUMIFS(topmanager!$D:$D,topmanager!$C:$C,rs_nova!$A839,topmanager!$A:$A,rs_nova!L$2)</f>
        <v>0</v>
      </c>
      <c r="M839" s="50">
        <f>SUMIFS(topmanager!$D:$D,topmanager!$C:$C,rs_nova!$A839,topmanager!$A:$A,rs_nova!M$2)+SUMIFS(topmanager!$D:$D,topmanager!$C:$C,rs_nova!$A839,topmanager!$A:$A,908)+SUMIFS(topmanager!$D:$D,topmanager!$C:$C,rs_nova!$A839,topmanager!$A:$A,550)</f>
        <v>0</v>
      </c>
      <c r="N839" s="50">
        <f>SUMIFS(topmanager!$D:$D,topmanager!$C:$C,rs_nova!$A839,topmanager!$A:$A,rs_nova!N$2)</f>
        <v>0</v>
      </c>
      <c r="O839" s="51">
        <f t="shared" ref="O839:O902" si="201">SUM(H839:N839)</f>
        <v>0</v>
      </c>
      <c r="P839" s="50">
        <f>IFERROR(VLOOKUP($A839,total!$B$4:$AW$437,27,0),0)</f>
        <v>0</v>
      </c>
      <c r="Q839" s="50">
        <f>IFERROR(VLOOKUP($A839,total!$B$4:$AW$437,21,0),0)</f>
        <v>0</v>
      </c>
      <c r="R839" s="50">
        <f>IFERROR(VLOOKUP($A839,total!$B$4:$AW$437,25,0),0)+IFERROR(VLOOKUP($A839,total!$B$4:$AW$437,36,0),0)</f>
        <v>0</v>
      </c>
      <c r="S839" s="50">
        <f>IFERROR(VLOOKUP(A839,gympass!$A$2:$F$148,6,0),0)</f>
        <v>0</v>
      </c>
      <c r="T839" s="50">
        <f>IFERROR(VLOOKUP($A839,total!$B$4:$AW$437,42,0),0)</f>
        <v>0</v>
      </c>
      <c r="U839" s="50">
        <f>IFERROR(VLOOKUP($A839,total!$B$4:$AW$437,32,0),0)</f>
        <v>0</v>
      </c>
      <c r="V839" s="50">
        <f>IFERROR(VLOOKUP($A839,total!$B$4:$AW$437,28,0),0)</f>
        <v>0</v>
      </c>
      <c r="W839" s="50">
        <f>IFERROR(VLOOKUP($A839,total!$B$4:$AX$437,49,0),0)</f>
        <v>0</v>
      </c>
      <c r="X839" s="50"/>
      <c r="Y839" s="50">
        <f>IFERROR(VLOOKUP(A839,#REF!,4,0),0)</f>
        <v>0</v>
      </c>
      <c r="Z839" s="50">
        <f>IFERROR(VLOOKUP(B839,#REF!,8,0),0)</f>
        <v>0</v>
      </c>
      <c r="AA839" s="50">
        <f>IFERROR(VLOOKUP($A839,total!$B$4:$AW$437,45,0),0)</f>
        <v>0</v>
      </c>
      <c r="AB839" s="50">
        <f>IFERROR(VLOOKUP($A839,total!$B$4:$AW$437,48,0),0)</f>
        <v>0</v>
      </c>
      <c r="AC839" s="50">
        <f>IFERROR(VLOOKUP($A839,total!$B$4:$AB$437,19,0),0)</f>
        <v>0</v>
      </c>
      <c r="AD839" s="50">
        <f>IFERROR(VLOOKUP($A839,total!$B$4:$AB$437,10,0),0)</f>
        <v>0</v>
      </c>
      <c r="AE839" s="50">
        <f>IFERROR(VLOOKUP($A839,total!$B$4:$AB$437,13,0),0)-SUMIFS(topmanager!$D:$D,topmanager!$C:$C,rs_nova!$A843,topmanager!$A:$A,856)</f>
        <v>0</v>
      </c>
      <c r="AF839" s="50">
        <f>IFERROR(VLOOKUP($A839,total!$B$4:$AB$437,16,0),0)</f>
        <v>0</v>
      </c>
      <c r="AG839" s="50">
        <f>IFERROR(VLOOKUP($A839,total!$B$4:$AB$437,7,0),0)</f>
        <v>0</v>
      </c>
      <c r="AH839" s="50">
        <f>IFERROR(VLOOKUP($A839,total!$B$4:$AD$437,29,0),0)</f>
        <v>0</v>
      </c>
      <c r="AI839" s="50">
        <f>IFERROR(VLOOKUP(A839,total!$B$4:$AN$437,39,0),0)</f>
        <v>0</v>
      </c>
      <c r="AJ839" s="51">
        <f t="shared" ref="AJ839:AJ902" si="202">SUM(P839:AI839)</f>
        <v>0</v>
      </c>
      <c r="AK839" s="50">
        <f t="shared" ref="AK839:AK902" si="203">AK$5*($BN839-BG839)</f>
        <v>0</v>
      </c>
      <c r="AL839" s="50">
        <f t="shared" ref="AL839:AL902" si="204">AL$5*($BN839+BJ839+BK839+BL839+BM839)</f>
        <v>0</v>
      </c>
      <c r="AM839" s="50">
        <f t="shared" ref="AM839:AM902" si="205">IF(F839="NÃO",0,AM$5*$BN839)</f>
        <v>0</v>
      </c>
      <c r="AN839" s="50">
        <f t="shared" si="199"/>
        <v>0</v>
      </c>
      <c r="AO839" s="50">
        <f t="shared" si="199"/>
        <v>0</v>
      </c>
      <c r="AP839" s="50">
        <f t="shared" si="199"/>
        <v>0</v>
      </c>
      <c r="AQ839" s="50">
        <f>IFERROR(VLOOKUP(TEXT($A839,"000000"),[6]Página1!$A$8:$S$801,13,FALSE),0)</f>
        <v>0</v>
      </c>
      <c r="AR839" s="50">
        <f>IFERROR(VLOOKUP(TEXT($A839,"000000"),[6]Página1!$A$8:$S$801,16,FALSE),0)</f>
        <v>0</v>
      </c>
      <c r="AS839" s="50">
        <f>IFERROR(VLOOKUP(TEXT($A839,"000000"),[6]Página1!$A$8:$S$801,19,FALSE),0)</f>
        <v>0</v>
      </c>
      <c r="AT839" s="50">
        <f>IFERROR(VLOOKUP(TEXT($A839,"000000"),[7]Página1!$A$8:$R$814,12,FALSE),0)</f>
        <v>0</v>
      </c>
      <c r="AU839" s="50">
        <f>IFERROR(VLOOKUP(TEXT($A839,"000000"),[7]Página1!$A$8:$R$814,15,FALSE),0)</f>
        <v>0</v>
      </c>
      <c r="AV839" s="50">
        <f>IFERROR(VLOOKUP(TEXT($A839,"000000"),[7]Página1!$A$8:$R$814,18,FALSE),0)</f>
        <v>0</v>
      </c>
      <c r="AW839" s="50"/>
      <c r="AX839" s="51">
        <f t="shared" ref="AX839:AX902" si="206">SUM(AK839:AW839)</f>
        <v>0</v>
      </c>
      <c r="AY839" s="51">
        <f t="shared" ref="AY839:AY902" si="207">AN839+AO839+AP839</f>
        <v>0</v>
      </c>
      <c r="AZ839" s="51">
        <f t="shared" ref="AZ839:AZ902" si="208">AX839+AJ839+O839+G839-AY839</f>
        <v>0</v>
      </c>
      <c r="BA839" s="51">
        <f t="shared" ref="BA839:BA902" si="209">AX839+AJ839+O839+G839</f>
        <v>0</v>
      </c>
      <c r="BB839" s="51">
        <f t="shared" ref="BB839:BB902" si="210">($G839)/$BB$3</f>
        <v>0</v>
      </c>
      <c r="BC839" s="51">
        <f t="shared" ref="BC839:BC902" si="211">$AX839/$BB$3</f>
        <v>0</v>
      </c>
      <c r="BD839" s="51">
        <f t="shared" ref="BD839:BD902" si="212">$AJ839/$BB$3</f>
        <v>0</v>
      </c>
      <c r="BE839" s="51">
        <f>IFERROR(VLOOKUP(A839,salario!A$2:P$91,11,FALSE),0)</f>
        <v>0</v>
      </c>
      <c r="BF839" s="51">
        <f>SUMIFS(topmanager!$D:$D,topmanager!$C:$C,rs_nova!$A839,topmanager!$A:$A,rs_nova!BF$2)</f>
        <v>0</v>
      </c>
      <c r="BG839" s="51">
        <f>SUMIFS(topmanager!$D:$D,topmanager!$C:$C,rs_nova!$A839,topmanager!$A:$A,rs_nova!BG$2)</f>
        <v>0</v>
      </c>
      <c r="BH839" s="51">
        <f>SUMIFS(topmanager!$D:$D,topmanager!$C:$C,rs_nova!$A839,topmanager!$A:$A,rs_nova!BH$2)</f>
        <v>0</v>
      </c>
      <c r="BI839" s="51">
        <f>SUMIFS(topmanager!$D:$D,topmanager!$C:$C,rs_nova!$A839,topmanager!$A:$A,rs_nova!BI$2)</f>
        <v>0</v>
      </c>
      <c r="BJ839" s="51">
        <f>SUMIFS(topmanager!$D:$D,topmanager!$C:$C,rs_nova!$A839,topmanager!$A:$A,rs_nova!BJ$2)+SUMIFS(topmanager!$D:$D,topmanager!$C:$C,rs_nova!$A839,topmanager!$A:$A,rs_nova!BJ$2+1)</f>
        <v>0</v>
      </c>
      <c r="BK839" s="51">
        <f>IFERROR(VLOOKUP(A839,[8]ferias!$C$4:$G$100,5,FALSE),0)</f>
        <v>0</v>
      </c>
      <c r="BL839" s="51">
        <f>SUMIFS(topmanager!$D:$D,topmanager!$C:$C,rs_nova!$A839,topmanager!$A:$A,rs_nova!BL$2)</f>
        <v>0</v>
      </c>
      <c r="BM839" s="51">
        <f>SUMIFS(topmanager!$D:$D,topmanager!$C:$C,rs_nova!$A839,topmanager!$A:$A,rs_nova!BM$2)+SUMIFS(topmanager!$D:$D,topmanager!$C:$C,rs_nova!$A843,topmanager!$A:$A,151)</f>
        <v>0</v>
      </c>
      <c r="BN839" s="51">
        <f t="shared" ref="BN839:BN902" si="213">BF839+BG839+BH839+BI839+P839+O839+W839</f>
        <v>0</v>
      </c>
    </row>
    <row r="840" spans="1:66">
      <c r="A840" s="47">
        <f>total!B43</f>
        <v>0</v>
      </c>
      <c r="B840" s="47">
        <f t="shared" si="200"/>
        <v>0</v>
      </c>
      <c r="C840" s="48">
        <f>total!D43</f>
        <v>0</v>
      </c>
      <c r="D840" s="49" t="str">
        <f>IFERROR(VLOOKUP(A840,salario!A$3:J$32,10,FALSE),"")</f>
        <v/>
      </c>
      <c r="E840" s="49" t="str">
        <f>IFERROR(IF(VLOOKUP(A840,salario!A$3:O$32,15,FALSE)="","",VLOOKUP(A840,salario!A$3:O$32,15,FALSE)),"")</f>
        <v/>
      </c>
      <c r="F840" s="47" t="str">
        <f>IFERROR(VLOOKUP(A840,[5]base_pessoal!$B$2:$P$1504,13,FALSE),"")</f>
        <v/>
      </c>
      <c r="G840" s="50">
        <f>IFERROR(VLOOKUP(A840,salario!A$2:P$91,11,FALSE),0)*B840/30</f>
        <v>0</v>
      </c>
      <c r="H840" s="50">
        <f>SUMIFS(topmanager!$D:$D,topmanager!$C:$C,rs_nova!$A840,topmanager!$A:$A,rs_nova!H$2)+SUMIFS(topmanager!$D:$D,topmanager!$C:$C,rs_nova!$A840,topmanager!$A:$A,63)</f>
        <v>0</v>
      </c>
      <c r="I840" s="50">
        <f>-SUMIFS(topmanager!$D:$D,topmanager!$C:$C,rs_nova!$A840,topmanager!$A:$A,rs_nova!I$2)</f>
        <v>0</v>
      </c>
      <c r="J840" s="50">
        <f>SUMIFS(topmanager!$D:$D,topmanager!$C:$C,rs_nova!$A840,topmanager!$A:$A,rs_nova!J$2)</f>
        <v>0</v>
      </c>
      <c r="K840" s="50">
        <f>SUMIFS(topmanager!$D:$D,topmanager!$C:$C,rs_nova!$A840,topmanager!$A:$A,rs_nova!K$2)+SUMIFS(topmanager!$D:$D,topmanager!$C:$C,rs_nova!$A840,topmanager!$A:$A,911)</f>
        <v>0</v>
      </c>
      <c r="L840" s="50">
        <f>SUMIFS(topmanager!$D:$D,topmanager!$C:$C,rs_nova!$A840,topmanager!$A:$A,rs_nova!L$2)</f>
        <v>0</v>
      </c>
      <c r="M840" s="50">
        <f>SUMIFS(topmanager!$D:$D,topmanager!$C:$C,rs_nova!$A840,topmanager!$A:$A,rs_nova!M$2)+SUMIFS(topmanager!$D:$D,topmanager!$C:$C,rs_nova!$A840,topmanager!$A:$A,908)+SUMIFS(topmanager!$D:$D,topmanager!$C:$C,rs_nova!$A840,topmanager!$A:$A,550)</f>
        <v>0</v>
      </c>
      <c r="N840" s="50">
        <f>SUMIFS(topmanager!$D:$D,topmanager!$C:$C,rs_nova!$A840,topmanager!$A:$A,rs_nova!N$2)</f>
        <v>0</v>
      </c>
      <c r="O840" s="51">
        <f t="shared" si="201"/>
        <v>0</v>
      </c>
      <c r="P840" s="50">
        <f>IFERROR(VLOOKUP($A840,total!$B$4:$AW$437,27,0),0)</f>
        <v>0</v>
      </c>
      <c r="Q840" s="50">
        <f>IFERROR(VLOOKUP($A840,total!$B$4:$AW$437,21,0),0)</f>
        <v>0</v>
      </c>
      <c r="R840" s="50">
        <f>IFERROR(VLOOKUP($A840,total!$B$4:$AW$437,25,0),0)+IFERROR(VLOOKUP($A840,total!$B$4:$AW$437,36,0),0)</f>
        <v>0</v>
      </c>
      <c r="S840" s="50">
        <f>IFERROR(VLOOKUP(A840,gympass!$A$2:$F$148,6,0),0)</f>
        <v>0</v>
      </c>
      <c r="T840" s="50">
        <f>IFERROR(VLOOKUP($A840,total!$B$4:$AW$437,42,0),0)</f>
        <v>0</v>
      </c>
      <c r="U840" s="50">
        <f>IFERROR(VLOOKUP($A840,total!$B$4:$AW$437,32,0),0)</f>
        <v>0</v>
      </c>
      <c r="V840" s="50">
        <f>IFERROR(VLOOKUP($A840,total!$B$4:$AW$437,28,0),0)</f>
        <v>0</v>
      </c>
      <c r="W840" s="50">
        <f>IFERROR(VLOOKUP($A840,total!$B$4:$AX$437,49,0),0)</f>
        <v>0</v>
      </c>
      <c r="X840" s="50"/>
      <c r="Y840" s="50">
        <f>IFERROR(VLOOKUP(A840,#REF!,4,0),0)</f>
        <v>0</v>
      </c>
      <c r="Z840" s="50">
        <f>IFERROR(VLOOKUP(B840,#REF!,8,0),0)</f>
        <v>0</v>
      </c>
      <c r="AA840" s="50">
        <f>IFERROR(VLOOKUP($A840,total!$B$4:$AW$437,45,0),0)</f>
        <v>0</v>
      </c>
      <c r="AB840" s="50">
        <f>IFERROR(VLOOKUP($A840,total!$B$4:$AW$437,48,0),0)</f>
        <v>0</v>
      </c>
      <c r="AC840" s="50">
        <f>IFERROR(VLOOKUP($A840,total!$B$4:$AB$437,19,0),0)</f>
        <v>0</v>
      </c>
      <c r="AD840" s="50">
        <f>IFERROR(VLOOKUP($A840,total!$B$4:$AB$437,10,0),0)</f>
        <v>0</v>
      </c>
      <c r="AE840" s="50">
        <f>IFERROR(VLOOKUP($A840,total!$B$4:$AB$437,13,0),0)-SUMIFS(topmanager!$D:$D,topmanager!$C:$C,rs_nova!$A844,topmanager!$A:$A,856)</f>
        <v>0</v>
      </c>
      <c r="AF840" s="50">
        <f>IFERROR(VLOOKUP($A840,total!$B$4:$AB$437,16,0),0)</f>
        <v>0</v>
      </c>
      <c r="AG840" s="50">
        <f>IFERROR(VLOOKUP($A840,total!$B$4:$AB$437,7,0),0)</f>
        <v>0</v>
      </c>
      <c r="AH840" s="50">
        <f>IFERROR(VLOOKUP($A840,total!$B$4:$AD$437,29,0),0)</f>
        <v>0</v>
      </c>
      <c r="AI840" s="50">
        <f>IFERROR(VLOOKUP(A840,total!$B$4:$AN$437,39,0),0)</f>
        <v>0</v>
      </c>
      <c r="AJ840" s="51">
        <f t="shared" si="202"/>
        <v>0</v>
      </c>
      <c r="AK840" s="50">
        <f t="shared" si="203"/>
        <v>0</v>
      </c>
      <c r="AL840" s="50">
        <f t="shared" si="204"/>
        <v>0</v>
      </c>
      <c r="AM840" s="50">
        <f t="shared" si="205"/>
        <v>0</v>
      </c>
      <c r="AN840" s="50">
        <f t="shared" si="199"/>
        <v>0</v>
      </c>
      <c r="AO840" s="50">
        <f t="shared" si="199"/>
        <v>0</v>
      </c>
      <c r="AP840" s="50">
        <f t="shared" si="199"/>
        <v>0</v>
      </c>
      <c r="AQ840" s="50">
        <f>IFERROR(VLOOKUP(TEXT($A840,"000000"),[6]Página1!$A$8:$S$801,13,FALSE),0)</f>
        <v>0</v>
      </c>
      <c r="AR840" s="50">
        <f>IFERROR(VLOOKUP(TEXT($A840,"000000"),[6]Página1!$A$8:$S$801,16,FALSE),0)</f>
        <v>0</v>
      </c>
      <c r="AS840" s="50">
        <f>IFERROR(VLOOKUP(TEXT($A840,"000000"),[6]Página1!$A$8:$S$801,19,FALSE),0)</f>
        <v>0</v>
      </c>
      <c r="AT840" s="50">
        <f>IFERROR(VLOOKUP(TEXT($A840,"000000"),[7]Página1!$A$8:$R$814,12,FALSE),0)</f>
        <v>0</v>
      </c>
      <c r="AU840" s="50">
        <f>IFERROR(VLOOKUP(TEXT($A840,"000000"),[7]Página1!$A$8:$R$814,15,FALSE),0)</f>
        <v>0</v>
      </c>
      <c r="AV840" s="50">
        <f>IFERROR(VLOOKUP(TEXT($A840,"000000"),[7]Página1!$A$8:$R$814,18,FALSE),0)</f>
        <v>0</v>
      </c>
      <c r="AW840" s="50"/>
      <c r="AX840" s="51">
        <f t="shared" si="206"/>
        <v>0</v>
      </c>
      <c r="AY840" s="51">
        <f t="shared" si="207"/>
        <v>0</v>
      </c>
      <c r="AZ840" s="51">
        <f t="shared" si="208"/>
        <v>0</v>
      </c>
      <c r="BA840" s="51">
        <f t="shared" si="209"/>
        <v>0</v>
      </c>
      <c r="BB840" s="51">
        <f t="shared" si="210"/>
        <v>0</v>
      </c>
      <c r="BC840" s="51">
        <f t="shared" si="211"/>
        <v>0</v>
      </c>
      <c r="BD840" s="51">
        <f t="shared" si="212"/>
        <v>0</v>
      </c>
      <c r="BE840" s="51">
        <f>IFERROR(VLOOKUP(A840,salario!A$2:P$91,11,FALSE),0)</f>
        <v>0</v>
      </c>
      <c r="BF840" s="51">
        <f>SUMIFS(topmanager!$D:$D,topmanager!$C:$C,rs_nova!$A840,topmanager!$A:$A,rs_nova!BF$2)</f>
        <v>0</v>
      </c>
      <c r="BG840" s="51">
        <f>SUMIFS(topmanager!$D:$D,topmanager!$C:$C,rs_nova!$A840,topmanager!$A:$A,rs_nova!BG$2)</f>
        <v>0</v>
      </c>
      <c r="BH840" s="51">
        <f>SUMIFS(topmanager!$D:$D,topmanager!$C:$C,rs_nova!$A840,topmanager!$A:$A,rs_nova!BH$2)</f>
        <v>0</v>
      </c>
      <c r="BI840" s="51">
        <f>SUMIFS(topmanager!$D:$D,topmanager!$C:$C,rs_nova!$A840,topmanager!$A:$A,rs_nova!BI$2)</f>
        <v>0</v>
      </c>
      <c r="BJ840" s="51">
        <f>SUMIFS(topmanager!$D:$D,topmanager!$C:$C,rs_nova!$A840,topmanager!$A:$A,rs_nova!BJ$2)+SUMIFS(topmanager!$D:$D,topmanager!$C:$C,rs_nova!$A840,topmanager!$A:$A,rs_nova!BJ$2+1)</f>
        <v>0</v>
      </c>
      <c r="BK840" s="51">
        <f>IFERROR(VLOOKUP(A840,[8]ferias!$C$4:$G$100,5,FALSE),0)</f>
        <v>0</v>
      </c>
      <c r="BL840" s="51">
        <f>SUMIFS(topmanager!$D:$D,topmanager!$C:$C,rs_nova!$A840,topmanager!$A:$A,rs_nova!BL$2)</f>
        <v>0</v>
      </c>
      <c r="BM840" s="51">
        <f>SUMIFS(topmanager!$D:$D,topmanager!$C:$C,rs_nova!$A840,topmanager!$A:$A,rs_nova!BM$2)+SUMIFS(topmanager!$D:$D,topmanager!$C:$C,rs_nova!$A844,topmanager!$A:$A,151)</f>
        <v>0</v>
      </c>
      <c r="BN840" s="51">
        <f t="shared" si="213"/>
        <v>0</v>
      </c>
    </row>
    <row r="841" spans="1:66">
      <c r="A841" s="47">
        <f>total!B44</f>
        <v>0</v>
      </c>
      <c r="B841" s="47">
        <f t="shared" si="200"/>
        <v>0</v>
      </c>
      <c r="C841" s="48">
        <f>total!D44</f>
        <v>0</v>
      </c>
      <c r="D841" s="49" t="str">
        <f>IFERROR(VLOOKUP(A841,salario!A$3:J$32,10,FALSE),"")</f>
        <v/>
      </c>
      <c r="E841" s="49" t="str">
        <f>IFERROR(IF(VLOOKUP(A841,salario!A$3:O$32,15,FALSE)="","",VLOOKUP(A841,salario!A$3:O$32,15,FALSE)),"")</f>
        <v/>
      </c>
      <c r="F841" s="47" t="str">
        <f>IFERROR(VLOOKUP(A841,[5]base_pessoal!$B$2:$P$1504,13,FALSE),"")</f>
        <v/>
      </c>
      <c r="G841" s="50">
        <f>IFERROR(VLOOKUP(A841,salario!A$2:P$91,11,FALSE),0)*B841/30</f>
        <v>0</v>
      </c>
      <c r="H841" s="50">
        <f>SUMIFS(topmanager!$D:$D,topmanager!$C:$C,rs_nova!$A841,topmanager!$A:$A,rs_nova!H$2)+SUMIFS(topmanager!$D:$D,topmanager!$C:$C,rs_nova!$A841,topmanager!$A:$A,63)</f>
        <v>0</v>
      </c>
      <c r="I841" s="50">
        <f>-SUMIFS(topmanager!$D:$D,topmanager!$C:$C,rs_nova!$A841,topmanager!$A:$A,rs_nova!I$2)</f>
        <v>0</v>
      </c>
      <c r="J841" s="50">
        <f>SUMIFS(topmanager!$D:$D,topmanager!$C:$C,rs_nova!$A841,topmanager!$A:$A,rs_nova!J$2)</f>
        <v>0</v>
      </c>
      <c r="K841" s="50">
        <f>SUMIFS(topmanager!$D:$D,topmanager!$C:$C,rs_nova!$A841,topmanager!$A:$A,rs_nova!K$2)+SUMIFS(topmanager!$D:$D,topmanager!$C:$C,rs_nova!$A841,topmanager!$A:$A,911)</f>
        <v>0</v>
      </c>
      <c r="L841" s="50">
        <f>SUMIFS(topmanager!$D:$D,topmanager!$C:$C,rs_nova!$A841,topmanager!$A:$A,rs_nova!L$2)</f>
        <v>0</v>
      </c>
      <c r="M841" s="50">
        <f>SUMIFS(topmanager!$D:$D,topmanager!$C:$C,rs_nova!$A841,topmanager!$A:$A,rs_nova!M$2)+SUMIFS(topmanager!$D:$D,topmanager!$C:$C,rs_nova!$A841,topmanager!$A:$A,908)+SUMIFS(topmanager!$D:$D,topmanager!$C:$C,rs_nova!$A841,topmanager!$A:$A,550)</f>
        <v>0</v>
      </c>
      <c r="N841" s="50">
        <f>SUMIFS(topmanager!$D:$D,topmanager!$C:$C,rs_nova!$A841,topmanager!$A:$A,rs_nova!N$2)</f>
        <v>0</v>
      </c>
      <c r="O841" s="51">
        <f t="shared" si="201"/>
        <v>0</v>
      </c>
      <c r="P841" s="50">
        <f>IFERROR(VLOOKUP($A841,total!$B$4:$AW$437,27,0),0)</f>
        <v>0</v>
      </c>
      <c r="Q841" s="50">
        <f>IFERROR(VLOOKUP($A841,total!$B$4:$AW$437,21,0),0)</f>
        <v>0</v>
      </c>
      <c r="R841" s="50">
        <f>IFERROR(VLOOKUP($A841,total!$B$4:$AW$437,25,0),0)+IFERROR(VLOOKUP($A841,total!$B$4:$AW$437,36,0),0)</f>
        <v>0</v>
      </c>
      <c r="S841" s="50">
        <f>IFERROR(VLOOKUP(A841,gympass!$A$2:$F$148,6,0),0)</f>
        <v>0</v>
      </c>
      <c r="T841" s="50">
        <f>IFERROR(VLOOKUP($A841,total!$B$4:$AW$437,42,0),0)</f>
        <v>0</v>
      </c>
      <c r="U841" s="50">
        <f>IFERROR(VLOOKUP($A841,total!$B$4:$AW$437,32,0),0)</f>
        <v>0</v>
      </c>
      <c r="V841" s="50">
        <f>IFERROR(VLOOKUP($A841,total!$B$4:$AW$437,28,0),0)</f>
        <v>0</v>
      </c>
      <c r="W841" s="50">
        <f>IFERROR(VLOOKUP($A841,total!$B$4:$AX$437,49,0),0)</f>
        <v>0</v>
      </c>
      <c r="X841" s="50"/>
      <c r="Y841" s="50">
        <f>IFERROR(VLOOKUP(A841,#REF!,4,0),0)</f>
        <v>0</v>
      </c>
      <c r="Z841" s="50">
        <f>IFERROR(VLOOKUP(B841,#REF!,8,0),0)</f>
        <v>0</v>
      </c>
      <c r="AA841" s="50">
        <f>IFERROR(VLOOKUP($A841,total!$B$4:$AW$437,45,0),0)</f>
        <v>0</v>
      </c>
      <c r="AB841" s="50">
        <f>IFERROR(VLOOKUP($A841,total!$B$4:$AW$437,48,0),0)</f>
        <v>0</v>
      </c>
      <c r="AC841" s="50">
        <f>IFERROR(VLOOKUP($A841,total!$B$4:$AB$437,19,0),0)</f>
        <v>0</v>
      </c>
      <c r="AD841" s="50">
        <f>IFERROR(VLOOKUP($A841,total!$B$4:$AB$437,10,0),0)</f>
        <v>0</v>
      </c>
      <c r="AE841" s="50">
        <f>IFERROR(VLOOKUP($A841,total!$B$4:$AB$437,13,0),0)-SUMIFS(topmanager!$D:$D,topmanager!$C:$C,rs_nova!$A845,topmanager!$A:$A,856)</f>
        <v>0</v>
      </c>
      <c r="AF841" s="50">
        <f>IFERROR(VLOOKUP($A841,total!$B$4:$AB$437,16,0),0)</f>
        <v>0</v>
      </c>
      <c r="AG841" s="50">
        <f>IFERROR(VLOOKUP($A841,total!$B$4:$AB$437,7,0),0)</f>
        <v>0</v>
      </c>
      <c r="AH841" s="50">
        <f>IFERROR(VLOOKUP($A841,total!$B$4:$AD$437,29,0),0)</f>
        <v>0</v>
      </c>
      <c r="AI841" s="50">
        <f>IFERROR(VLOOKUP(A841,total!$B$4:$AN$437,39,0),0)</f>
        <v>0</v>
      </c>
      <c r="AJ841" s="51">
        <f t="shared" si="202"/>
        <v>0</v>
      </c>
      <c r="AK841" s="50">
        <f t="shared" si="203"/>
        <v>0</v>
      </c>
      <c r="AL841" s="50">
        <f t="shared" si="204"/>
        <v>0</v>
      </c>
      <c r="AM841" s="50">
        <f t="shared" si="205"/>
        <v>0</v>
      </c>
      <c r="AN841" s="50">
        <f t="shared" si="199"/>
        <v>0</v>
      </c>
      <c r="AO841" s="50">
        <f t="shared" si="199"/>
        <v>0</v>
      </c>
      <c r="AP841" s="50">
        <f t="shared" si="199"/>
        <v>0</v>
      </c>
      <c r="AQ841" s="50">
        <f>IFERROR(VLOOKUP(TEXT($A841,"000000"),[6]Página1!$A$8:$S$801,13,FALSE),0)</f>
        <v>0</v>
      </c>
      <c r="AR841" s="50">
        <f>IFERROR(VLOOKUP(TEXT($A841,"000000"),[6]Página1!$A$8:$S$801,16,FALSE),0)</f>
        <v>0</v>
      </c>
      <c r="AS841" s="50">
        <f>IFERROR(VLOOKUP(TEXT($A841,"000000"),[6]Página1!$A$8:$S$801,19,FALSE),0)</f>
        <v>0</v>
      </c>
      <c r="AT841" s="50">
        <f>IFERROR(VLOOKUP(TEXT($A841,"000000"),[7]Página1!$A$8:$R$814,12,FALSE),0)</f>
        <v>0</v>
      </c>
      <c r="AU841" s="50">
        <f>IFERROR(VLOOKUP(TEXT($A841,"000000"),[7]Página1!$A$8:$R$814,15,FALSE),0)</f>
        <v>0</v>
      </c>
      <c r="AV841" s="50">
        <f>IFERROR(VLOOKUP(TEXT($A841,"000000"),[7]Página1!$A$8:$R$814,18,FALSE),0)</f>
        <v>0</v>
      </c>
      <c r="AW841" s="50"/>
      <c r="AX841" s="51">
        <f t="shared" si="206"/>
        <v>0</v>
      </c>
      <c r="AY841" s="51">
        <f t="shared" si="207"/>
        <v>0</v>
      </c>
      <c r="AZ841" s="51">
        <f t="shared" si="208"/>
        <v>0</v>
      </c>
      <c r="BA841" s="51">
        <f t="shared" si="209"/>
        <v>0</v>
      </c>
      <c r="BB841" s="51">
        <f t="shared" si="210"/>
        <v>0</v>
      </c>
      <c r="BC841" s="51">
        <f t="shared" si="211"/>
        <v>0</v>
      </c>
      <c r="BD841" s="51">
        <f t="shared" si="212"/>
        <v>0</v>
      </c>
      <c r="BE841" s="51">
        <f>IFERROR(VLOOKUP(A841,salario!A$2:P$91,11,FALSE),0)</f>
        <v>0</v>
      </c>
      <c r="BF841" s="51">
        <f>SUMIFS(topmanager!$D:$D,topmanager!$C:$C,rs_nova!$A841,topmanager!$A:$A,rs_nova!BF$2)</f>
        <v>0</v>
      </c>
      <c r="BG841" s="51">
        <f>SUMIFS(topmanager!$D:$D,topmanager!$C:$C,rs_nova!$A841,topmanager!$A:$A,rs_nova!BG$2)</f>
        <v>0</v>
      </c>
      <c r="BH841" s="51">
        <f>SUMIFS(topmanager!$D:$D,topmanager!$C:$C,rs_nova!$A841,topmanager!$A:$A,rs_nova!BH$2)</f>
        <v>0</v>
      </c>
      <c r="BI841" s="51">
        <f>SUMIFS(topmanager!$D:$D,topmanager!$C:$C,rs_nova!$A841,topmanager!$A:$A,rs_nova!BI$2)</f>
        <v>0</v>
      </c>
      <c r="BJ841" s="51">
        <f>SUMIFS(topmanager!$D:$D,topmanager!$C:$C,rs_nova!$A841,topmanager!$A:$A,rs_nova!BJ$2)+SUMIFS(topmanager!$D:$D,topmanager!$C:$C,rs_nova!$A841,topmanager!$A:$A,rs_nova!BJ$2+1)</f>
        <v>0</v>
      </c>
      <c r="BK841" s="51">
        <f>IFERROR(VLOOKUP(A841,[8]ferias!$C$4:$G$100,5,FALSE),0)</f>
        <v>0</v>
      </c>
      <c r="BL841" s="51">
        <f>SUMIFS(topmanager!$D:$D,topmanager!$C:$C,rs_nova!$A841,topmanager!$A:$A,rs_nova!BL$2)</f>
        <v>0</v>
      </c>
      <c r="BM841" s="51">
        <f>SUMIFS(topmanager!$D:$D,topmanager!$C:$C,rs_nova!$A841,topmanager!$A:$A,rs_nova!BM$2)+SUMIFS(topmanager!$D:$D,topmanager!$C:$C,rs_nova!$A845,topmanager!$A:$A,151)</f>
        <v>0</v>
      </c>
      <c r="BN841" s="51">
        <f t="shared" si="213"/>
        <v>0</v>
      </c>
    </row>
    <row r="842" spans="1:66">
      <c r="A842" s="47">
        <f>total!B45</f>
        <v>0</v>
      </c>
      <c r="B842" s="47">
        <f t="shared" si="200"/>
        <v>0</v>
      </c>
      <c r="C842" s="48">
        <f>total!D45</f>
        <v>0</v>
      </c>
      <c r="D842" s="49" t="str">
        <f>IFERROR(VLOOKUP(A842,salario!A$3:J$32,10,FALSE),"")</f>
        <v/>
      </c>
      <c r="E842" s="49" t="str">
        <f>IFERROR(IF(VLOOKUP(A842,salario!A$3:O$32,15,FALSE)="","",VLOOKUP(A842,salario!A$3:O$32,15,FALSE)),"")</f>
        <v/>
      </c>
      <c r="F842" s="47" t="str">
        <f>IFERROR(VLOOKUP(A842,[5]base_pessoal!$B$2:$P$1504,13,FALSE),"")</f>
        <v/>
      </c>
      <c r="G842" s="50">
        <f>IFERROR(VLOOKUP(A842,salario!A$2:P$91,11,FALSE),0)*B842/30</f>
        <v>0</v>
      </c>
      <c r="H842" s="50">
        <f>SUMIFS(topmanager!$D:$D,topmanager!$C:$C,rs_nova!$A842,topmanager!$A:$A,rs_nova!H$2)+SUMIFS(topmanager!$D:$D,topmanager!$C:$C,rs_nova!$A842,topmanager!$A:$A,63)</f>
        <v>0</v>
      </c>
      <c r="I842" s="50">
        <f>-SUMIFS(topmanager!$D:$D,topmanager!$C:$C,rs_nova!$A842,topmanager!$A:$A,rs_nova!I$2)</f>
        <v>0</v>
      </c>
      <c r="J842" s="50">
        <f>SUMIFS(topmanager!$D:$D,topmanager!$C:$C,rs_nova!$A842,topmanager!$A:$A,rs_nova!J$2)</f>
        <v>0</v>
      </c>
      <c r="K842" s="50">
        <f>SUMIFS(topmanager!$D:$D,topmanager!$C:$C,rs_nova!$A842,topmanager!$A:$A,rs_nova!K$2)+SUMIFS(topmanager!$D:$D,topmanager!$C:$C,rs_nova!$A842,topmanager!$A:$A,911)</f>
        <v>0</v>
      </c>
      <c r="L842" s="50">
        <f>SUMIFS(topmanager!$D:$D,topmanager!$C:$C,rs_nova!$A842,topmanager!$A:$A,rs_nova!L$2)</f>
        <v>0</v>
      </c>
      <c r="M842" s="50">
        <f>SUMIFS(topmanager!$D:$D,topmanager!$C:$C,rs_nova!$A842,topmanager!$A:$A,rs_nova!M$2)+SUMIFS(topmanager!$D:$D,topmanager!$C:$C,rs_nova!$A842,topmanager!$A:$A,908)+SUMIFS(topmanager!$D:$D,topmanager!$C:$C,rs_nova!$A842,topmanager!$A:$A,550)</f>
        <v>0</v>
      </c>
      <c r="N842" s="50">
        <f>SUMIFS(topmanager!$D:$D,topmanager!$C:$C,rs_nova!$A842,topmanager!$A:$A,rs_nova!N$2)</f>
        <v>0</v>
      </c>
      <c r="O842" s="51">
        <f t="shared" si="201"/>
        <v>0</v>
      </c>
      <c r="P842" s="50">
        <f>IFERROR(VLOOKUP($A842,total!$B$4:$AW$437,27,0),0)</f>
        <v>0</v>
      </c>
      <c r="Q842" s="50">
        <f>IFERROR(VLOOKUP($A842,total!$B$4:$AW$437,21,0),0)</f>
        <v>0</v>
      </c>
      <c r="R842" s="50">
        <f>IFERROR(VLOOKUP($A842,total!$B$4:$AW$437,25,0),0)+IFERROR(VLOOKUP($A842,total!$B$4:$AW$437,36,0),0)</f>
        <v>0</v>
      </c>
      <c r="S842" s="50">
        <f>IFERROR(VLOOKUP(A842,gympass!$A$2:$F$148,6,0),0)</f>
        <v>0</v>
      </c>
      <c r="T842" s="50">
        <f>IFERROR(VLOOKUP($A842,total!$B$4:$AW$437,42,0),0)</f>
        <v>0</v>
      </c>
      <c r="U842" s="50">
        <f>IFERROR(VLOOKUP($A842,total!$B$4:$AW$437,32,0),0)</f>
        <v>0</v>
      </c>
      <c r="V842" s="50">
        <f>IFERROR(VLOOKUP($A842,total!$B$4:$AW$437,28,0),0)</f>
        <v>0</v>
      </c>
      <c r="W842" s="50">
        <f>IFERROR(VLOOKUP($A842,total!$B$4:$AX$437,49,0),0)</f>
        <v>0</v>
      </c>
      <c r="X842" s="50"/>
      <c r="Y842" s="50">
        <f>IFERROR(VLOOKUP(A842,#REF!,4,0),0)</f>
        <v>0</v>
      </c>
      <c r="Z842" s="50">
        <f>IFERROR(VLOOKUP(B842,#REF!,8,0),0)</f>
        <v>0</v>
      </c>
      <c r="AA842" s="50">
        <f>IFERROR(VLOOKUP($A842,total!$B$4:$AW$437,45,0),0)</f>
        <v>0</v>
      </c>
      <c r="AB842" s="50">
        <f>IFERROR(VLOOKUP($A842,total!$B$4:$AW$437,48,0),0)</f>
        <v>0</v>
      </c>
      <c r="AC842" s="50">
        <f>IFERROR(VLOOKUP($A842,total!$B$4:$AB$437,19,0),0)</f>
        <v>0</v>
      </c>
      <c r="AD842" s="50">
        <f>IFERROR(VLOOKUP($A842,total!$B$4:$AB$437,10,0),0)</f>
        <v>0</v>
      </c>
      <c r="AE842" s="50">
        <f>IFERROR(VLOOKUP($A842,total!$B$4:$AB$437,13,0),0)-SUMIFS(topmanager!$D:$D,topmanager!$C:$C,rs_nova!$A846,topmanager!$A:$A,856)</f>
        <v>0</v>
      </c>
      <c r="AF842" s="50">
        <f>IFERROR(VLOOKUP($A842,total!$B$4:$AB$437,16,0),0)</f>
        <v>0</v>
      </c>
      <c r="AG842" s="50">
        <f>IFERROR(VLOOKUP($A842,total!$B$4:$AB$437,7,0),0)</f>
        <v>0</v>
      </c>
      <c r="AH842" s="50">
        <f>IFERROR(VLOOKUP($A842,total!$B$4:$AD$437,29,0),0)</f>
        <v>0</v>
      </c>
      <c r="AI842" s="50">
        <f>IFERROR(VLOOKUP(A842,total!$B$4:$AN$437,39,0),0)</f>
        <v>0</v>
      </c>
      <c r="AJ842" s="51">
        <f t="shared" si="202"/>
        <v>0</v>
      </c>
      <c r="AK842" s="50">
        <f t="shared" si="203"/>
        <v>0</v>
      </c>
      <c r="AL842" s="50">
        <f t="shared" si="204"/>
        <v>0</v>
      </c>
      <c r="AM842" s="50">
        <f t="shared" si="205"/>
        <v>0</v>
      </c>
      <c r="AN842" s="50">
        <f t="shared" si="199"/>
        <v>0</v>
      </c>
      <c r="AO842" s="50">
        <f t="shared" si="199"/>
        <v>0</v>
      </c>
      <c r="AP842" s="50">
        <f t="shared" si="199"/>
        <v>0</v>
      </c>
      <c r="AQ842" s="50">
        <f>IFERROR(VLOOKUP(TEXT($A842,"000000"),[6]Página1!$A$8:$S$801,13,FALSE),0)</f>
        <v>0</v>
      </c>
      <c r="AR842" s="50">
        <f>IFERROR(VLOOKUP(TEXT($A842,"000000"),[6]Página1!$A$8:$S$801,16,FALSE),0)</f>
        <v>0</v>
      </c>
      <c r="AS842" s="50">
        <f>IFERROR(VLOOKUP(TEXT($A842,"000000"),[6]Página1!$A$8:$S$801,19,FALSE),0)</f>
        <v>0</v>
      </c>
      <c r="AT842" s="50">
        <f>IFERROR(VLOOKUP(TEXT($A842,"000000"),[7]Página1!$A$8:$R$814,12,FALSE),0)</f>
        <v>0</v>
      </c>
      <c r="AU842" s="50">
        <f>IFERROR(VLOOKUP(TEXT($A842,"000000"),[7]Página1!$A$8:$R$814,15,FALSE),0)</f>
        <v>0</v>
      </c>
      <c r="AV842" s="50">
        <f>IFERROR(VLOOKUP(TEXT($A842,"000000"),[7]Página1!$A$8:$R$814,18,FALSE),0)</f>
        <v>0</v>
      </c>
      <c r="AW842" s="50"/>
      <c r="AX842" s="51">
        <f t="shared" si="206"/>
        <v>0</v>
      </c>
      <c r="AY842" s="51">
        <f t="shared" si="207"/>
        <v>0</v>
      </c>
      <c r="AZ842" s="51">
        <f t="shared" si="208"/>
        <v>0</v>
      </c>
      <c r="BA842" s="51">
        <f t="shared" si="209"/>
        <v>0</v>
      </c>
      <c r="BB842" s="51">
        <f t="shared" si="210"/>
        <v>0</v>
      </c>
      <c r="BC842" s="51">
        <f t="shared" si="211"/>
        <v>0</v>
      </c>
      <c r="BD842" s="51">
        <f t="shared" si="212"/>
        <v>0</v>
      </c>
      <c r="BE842" s="51">
        <f>IFERROR(VLOOKUP(A842,salario!A$2:P$91,11,FALSE),0)</f>
        <v>0</v>
      </c>
      <c r="BF842" s="51">
        <f>SUMIFS(topmanager!$D:$D,topmanager!$C:$C,rs_nova!$A842,topmanager!$A:$A,rs_nova!BF$2)</f>
        <v>0</v>
      </c>
      <c r="BG842" s="51">
        <f>SUMIFS(topmanager!$D:$D,topmanager!$C:$C,rs_nova!$A842,topmanager!$A:$A,rs_nova!BG$2)</f>
        <v>0</v>
      </c>
      <c r="BH842" s="51">
        <f>SUMIFS(topmanager!$D:$D,topmanager!$C:$C,rs_nova!$A842,topmanager!$A:$A,rs_nova!BH$2)</f>
        <v>0</v>
      </c>
      <c r="BI842" s="51">
        <f>SUMIFS(topmanager!$D:$D,topmanager!$C:$C,rs_nova!$A842,topmanager!$A:$A,rs_nova!BI$2)</f>
        <v>0</v>
      </c>
      <c r="BJ842" s="51">
        <f>SUMIFS(topmanager!$D:$D,topmanager!$C:$C,rs_nova!$A842,topmanager!$A:$A,rs_nova!BJ$2)+SUMIFS(topmanager!$D:$D,topmanager!$C:$C,rs_nova!$A842,topmanager!$A:$A,rs_nova!BJ$2+1)</f>
        <v>0</v>
      </c>
      <c r="BK842" s="51">
        <f>IFERROR(VLOOKUP(A842,[8]ferias!$C$4:$G$100,5,FALSE),0)</f>
        <v>0</v>
      </c>
      <c r="BL842" s="51">
        <f>SUMIFS(topmanager!$D:$D,topmanager!$C:$C,rs_nova!$A842,topmanager!$A:$A,rs_nova!BL$2)</f>
        <v>0</v>
      </c>
      <c r="BM842" s="51">
        <f>SUMIFS(topmanager!$D:$D,topmanager!$C:$C,rs_nova!$A842,topmanager!$A:$A,rs_nova!BM$2)+SUMIFS(topmanager!$D:$D,topmanager!$C:$C,rs_nova!$A846,topmanager!$A:$A,151)</f>
        <v>0</v>
      </c>
      <c r="BN842" s="51">
        <f t="shared" si="213"/>
        <v>0</v>
      </c>
    </row>
    <row r="843" spans="1:66">
      <c r="A843" s="47">
        <f>total!B46</f>
        <v>0</v>
      </c>
      <c r="B843" s="47">
        <f t="shared" si="200"/>
        <v>0</v>
      </c>
      <c r="C843" s="48">
        <f>total!D46</f>
        <v>0</v>
      </c>
      <c r="D843" s="49" t="str">
        <f>IFERROR(VLOOKUP(A843,salario!A$3:J$32,10,FALSE),"")</f>
        <v/>
      </c>
      <c r="E843" s="49" t="str">
        <f>IFERROR(IF(VLOOKUP(A843,salario!A$3:O$32,15,FALSE)="","",VLOOKUP(A843,salario!A$3:O$32,15,FALSE)),"")</f>
        <v/>
      </c>
      <c r="F843" s="47" t="str">
        <f>IFERROR(VLOOKUP(A843,[5]base_pessoal!$B$2:$P$1504,13,FALSE),"")</f>
        <v/>
      </c>
      <c r="G843" s="50">
        <f>IFERROR(VLOOKUP(A843,salario!A$2:P$91,11,FALSE),0)*B843/30</f>
        <v>0</v>
      </c>
      <c r="H843" s="50">
        <f>SUMIFS(topmanager!$D:$D,topmanager!$C:$C,rs_nova!$A843,topmanager!$A:$A,rs_nova!H$2)+SUMIFS(topmanager!$D:$D,topmanager!$C:$C,rs_nova!$A843,topmanager!$A:$A,63)</f>
        <v>0</v>
      </c>
      <c r="I843" s="50">
        <f>-SUMIFS(topmanager!$D:$D,topmanager!$C:$C,rs_nova!$A843,topmanager!$A:$A,rs_nova!I$2)</f>
        <v>0</v>
      </c>
      <c r="J843" s="50">
        <f>SUMIFS(topmanager!$D:$D,topmanager!$C:$C,rs_nova!$A843,topmanager!$A:$A,rs_nova!J$2)</f>
        <v>0</v>
      </c>
      <c r="K843" s="50">
        <f>SUMIFS(topmanager!$D:$D,topmanager!$C:$C,rs_nova!$A843,topmanager!$A:$A,rs_nova!K$2)+SUMIFS(topmanager!$D:$D,topmanager!$C:$C,rs_nova!$A843,topmanager!$A:$A,911)</f>
        <v>0</v>
      </c>
      <c r="L843" s="50">
        <f>SUMIFS(topmanager!$D:$D,topmanager!$C:$C,rs_nova!$A843,topmanager!$A:$A,rs_nova!L$2)</f>
        <v>0</v>
      </c>
      <c r="M843" s="50">
        <f>SUMIFS(topmanager!$D:$D,topmanager!$C:$C,rs_nova!$A843,topmanager!$A:$A,rs_nova!M$2)+SUMIFS(topmanager!$D:$D,topmanager!$C:$C,rs_nova!$A843,topmanager!$A:$A,908)+SUMIFS(topmanager!$D:$D,topmanager!$C:$C,rs_nova!$A843,topmanager!$A:$A,550)</f>
        <v>0</v>
      </c>
      <c r="N843" s="50">
        <f>SUMIFS(topmanager!$D:$D,topmanager!$C:$C,rs_nova!$A843,topmanager!$A:$A,rs_nova!N$2)</f>
        <v>0</v>
      </c>
      <c r="O843" s="51">
        <f t="shared" si="201"/>
        <v>0</v>
      </c>
      <c r="P843" s="50">
        <f>IFERROR(VLOOKUP($A843,total!$B$4:$AW$437,27,0),0)</f>
        <v>0</v>
      </c>
      <c r="Q843" s="50">
        <f>IFERROR(VLOOKUP($A843,total!$B$4:$AW$437,21,0),0)</f>
        <v>0</v>
      </c>
      <c r="R843" s="50">
        <f>IFERROR(VLOOKUP($A843,total!$B$4:$AW$437,25,0),0)+IFERROR(VLOOKUP($A843,total!$B$4:$AW$437,36,0),0)</f>
        <v>0</v>
      </c>
      <c r="S843" s="50">
        <f>IFERROR(VLOOKUP(A843,gympass!$A$2:$F$148,6,0),0)</f>
        <v>0</v>
      </c>
      <c r="T843" s="50">
        <f>IFERROR(VLOOKUP($A843,total!$B$4:$AW$437,42,0),0)</f>
        <v>0</v>
      </c>
      <c r="U843" s="50">
        <f>IFERROR(VLOOKUP($A843,total!$B$4:$AW$437,32,0),0)</f>
        <v>0</v>
      </c>
      <c r="V843" s="50">
        <f>IFERROR(VLOOKUP($A843,total!$B$4:$AW$437,28,0),0)</f>
        <v>0</v>
      </c>
      <c r="W843" s="50">
        <f>IFERROR(VLOOKUP($A843,total!$B$4:$AX$437,49,0),0)</f>
        <v>0</v>
      </c>
      <c r="X843" s="50"/>
      <c r="Y843" s="50">
        <f>IFERROR(VLOOKUP(A843,#REF!,4,0),0)</f>
        <v>0</v>
      </c>
      <c r="Z843" s="50">
        <f>IFERROR(VLOOKUP(B843,#REF!,8,0),0)</f>
        <v>0</v>
      </c>
      <c r="AA843" s="50">
        <f>IFERROR(VLOOKUP($A843,total!$B$4:$AW$437,45,0),0)</f>
        <v>0</v>
      </c>
      <c r="AB843" s="50">
        <f>IFERROR(VLOOKUP($A843,total!$B$4:$AW$437,48,0),0)</f>
        <v>0</v>
      </c>
      <c r="AC843" s="50">
        <f>IFERROR(VLOOKUP($A843,total!$B$4:$AB$437,19,0),0)</f>
        <v>0</v>
      </c>
      <c r="AD843" s="50">
        <f>IFERROR(VLOOKUP($A843,total!$B$4:$AB$437,10,0),0)</f>
        <v>0</v>
      </c>
      <c r="AE843" s="50">
        <f>IFERROR(VLOOKUP($A843,total!$B$4:$AB$437,13,0),0)-SUMIFS(topmanager!$D:$D,topmanager!$C:$C,rs_nova!$A847,topmanager!$A:$A,856)</f>
        <v>0</v>
      </c>
      <c r="AF843" s="50">
        <f>IFERROR(VLOOKUP($A843,total!$B$4:$AB$437,16,0),0)</f>
        <v>0</v>
      </c>
      <c r="AG843" s="50">
        <f>IFERROR(VLOOKUP($A843,total!$B$4:$AB$437,7,0),0)</f>
        <v>0</v>
      </c>
      <c r="AH843" s="50">
        <f>IFERROR(VLOOKUP($A843,total!$B$4:$AD$437,29,0),0)</f>
        <v>0</v>
      </c>
      <c r="AI843" s="50">
        <f>IFERROR(VLOOKUP(A843,total!$B$4:$AN$437,39,0),0)</f>
        <v>0</v>
      </c>
      <c r="AJ843" s="51">
        <f t="shared" si="202"/>
        <v>0</v>
      </c>
      <c r="AK843" s="50">
        <f t="shared" si="203"/>
        <v>0</v>
      </c>
      <c r="AL843" s="50">
        <f t="shared" si="204"/>
        <v>0</v>
      </c>
      <c r="AM843" s="50">
        <f t="shared" si="205"/>
        <v>0</v>
      </c>
      <c r="AN843" s="50">
        <f t="shared" si="199"/>
        <v>0</v>
      </c>
      <c r="AO843" s="50">
        <f t="shared" si="199"/>
        <v>0</v>
      </c>
      <c r="AP843" s="50">
        <f t="shared" si="199"/>
        <v>0</v>
      </c>
      <c r="AQ843" s="50">
        <f>IFERROR(VLOOKUP(TEXT($A843,"000000"),[6]Página1!$A$8:$S$801,13,FALSE),0)</f>
        <v>0</v>
      </c>
      <c r="AR843" s="50">
        <f>IFERROR(VLOOKUP(TEXT($A843,"000000"),[6]Página1!$A$8:$S$801,16,FALSE),0)</f>
        <v>0</v>
      </c>
      <c r="AS843" s="50">
        <f>IFERROR(VLOOKUP(TEXT($A843,"000000"),[6]Página1!$A$8:$S$801,19,FALSE),0)</f>
        <v>0</v>
      </c>
      <c r="AT843" s="50">
        <f>IFERROR(VLOOKUP(TEXT($A843,"000000"),[7]Página1!$A$8:$R$814,12,FALSE),0)</f>
        <v>0</v>
      </c>
      <c r="AU843" s="50">
        <f>IFERROR(VLOOKUP(TEXT($A843,"000000"),[7]Página1!$A$8:$R$814,15,FALSE),0)</f>
        <v>0</v>
      </c>
      <c r="AV843" s="50">
        <f>IFERROR(VLOOKUP(TEXT($A843,"000000"),[7]Página1!$A$8:$R$814,18,FALSE),0)</f>
        <v>0</v>
      </c>
      <c r="AW843" s="50"/>
      <c r="AX843" s="51">
        <f t="shared" si="206"/>
        <v>0</v>
      </c>
      <c r="AY843" s="51">
        <f t="shared" si="207"/>
        <v>0</v>
      </c>
      <c r="AZ843" s="51">
        <f t="shared" si="208"/>
        <v>0</v>
      </c>
      <c r="BA843" s="51">
        <f t="shared" si="209"/>
        <v>0</v>
      </c>
      <c r="BB843" s="51">
        <f t="shared" si="210"/>
        <v>0</v>
      </c>
      <c r="BC843" s="51">
        <f t="shared" si="211"/>
        <v>0</v>
      </c>
      <c r="BD843" s="51">
        <f t="shared" si="212"/>
        <v>0</v>
      </c>
      <c r="BE843" s="51">
        <f>IFERROR(VLOOKUP(A843,salario!A$2:P$91,11,FALSE),0)</f>
        <v>0</v>
      </c>
      <c r="BF843" s="51">
        <f>SUMIFS(topmanager!$D:$D,topmanager!$C:$C,rs_nova!$A843,topmanager!$A:$A,rs_nova!BF$2)</f>
        <v>0</v>
      </c>
      <c r="BG843" s="51">
        <f>SUMIFS(topmanager!$D:$D,topmanager!$C:$C,rs_nova!$A843,topmanager!$A:$A,rs_nova!BG$2)</f>
        <v>0</v>
      </c>
      <c r="BH843" s="51">
        <f>SUMIFS(topmanager!$D:$D,topmanager!$C:$C,rs_nova!$A843,topmanager!$A:$A,rs_nova!BH$2)</f>
        <v>0</v>
      </c>
      <c r="BI843" s="51">
        <f>SUMIFS(topmanager!$D:$D,topmanager!$C:$C,rs_nova!$A843,topmanager!$A:$A,rs_nova!BI$2)</f>
        <v>0</v>
      </c>
      <c r="BJ843" s="51">
        <f>SUMIFS(topmanager!$D:$D,topmanager!$C:$C,rs_nova!$A843,topmanager!$A:$A,rs_nova!BJ$2)+SUMIFS(topmanager!$D:$D,topmanager!$C:$C,rs_nova!$A843,topmanager!$A:$A,rs_nova!BJ$2+1)</f>
        <v>0</v>
      </c>
      <c r="BK843" s="51">
        <f>IFERROR(VLOOKUP(A843,[8]ferias!$C$4:$G$100,5,FALSE),0)</f>
        <v>0</v>
      </c>
      <c r="BL843" s="51">
        <f>SUMIFS(topmanager!$D:$D,topmanager!$C:$C,rs_nova!$A843,topmanager!$A:$A,rs_nova!BL$2)</f>
        <v>0</v>
      </c>
      <c r="BM843" s="51">
        <f>SUMIFS(topmanager!$D:$D,topmanager!$C:$C,rs_nova!$A843,topmanager!$A:$A,rs_nova!BM$2)+SUMIFS(topmanager!$D:$D,topmanager!$C:$C,rs_nova!$A847,topmanager!$A:$A,151)</f>
        <v>0</v>
      </c>
      <c r="BN843" s="51">
        <f t="shared" si="213"/>
        <v>0</v>
      </c>
    </row>
    <row r="844" spans="1:66">
      <c r="A844" s="47">
        <f>total!B47</f>
        <v>0</v>
      </c>
      <c r="B844" s="47">
        <f t="shared" si="200"/>
        <v>0</v>
      </c>
      <c r="C844" s="48">
        <f>total!D47</f>
        <v>0</v>
      </c>
      <c r="D844" s="49" t="str">
        <f>IFERROR(VLOOKUP(A844,salario!A$3:J$32,10,FALSE),"")</f>
        <v/>
      </c>
      <c r="E844" s="49" t="str">
        <f>IFERROR(IF(VLOOKUP(A844,salario!A$3:O$32,15,FALSE)="","",VLOOKUP(A844,salario!A$3:O$32,15,FALSE)),"")</f>
        <v/>
      </c>
      <c r="F844" s="47" t="str">
        <f>IFERROR(VLOOKUP(A844,[5]base_pessoal!$B$2:$P$1504,13,FALSE),"")</f>
        <v/>
      </c>
      <c r="G844" s="50">
        <f>IFERROR(VLOOKUP(A844,salario!A$2:P$91,11,FALSE),0)*B844/30</f>
        <v>0</v>
      </c>
      <c r="H844" s="50">
        <f>SUMIFS(topmanager!$D:$D,topmanager!$C:$C,rs_nova!$A844,topmanager!$A:$A,rs_nova!H$2)+SUMIFS(topmanager!$D:$D,topmanager!$C:$C,rs_nova!$A844,topmanager!$A:$A,63)</f>
        <v>0</v>
      </c>
      <c r="I844" s="50">
        <f>-SUMIFS(topmanager!$D:$D,topmanager!$C:$C,rs_nova!$A844,topmanager!$A:$A,rs_nova!I$2)</f>
        <v>0</v>
      </c>
      <c r="J844" s="50">
        <f>SUMIFS(topmanager!$D:$D,topmanager!$C:$C,rs_nova!$A844,topmanager!$A:$A,rs_nova!J$2)</f>
        <v>0</v>
      </c>
      <c r="K844" s="50">
        <f>SUMIFS(topmanager!$D:$D,topmanager!$C:$C,rs_nova!$A844,topmanager!$A:$A,rs_nova!K$2)+SUMIFS(topmanager!$D:$D,topmanager!$C:$C,rs_nova!$A844,topmanager!$A:$A,911)</f>
        <v>0</v>
      </c>
      <c r="L844" s="50">
        <f>SUMIFS(topmanager!$D:$D,topmanager!$C:$C,rs_nova!$A844,topmanager!$A:$A,rs_nova!L$2)</f>
        <v>0</v>
      </c>
      <c r="M844" s="50">
        <f>SUMIFS(topmanager!$D:$D,topmanager!$C:$C,rs_nova!$A844,topmanager!$A:$A,rs_nova!M$2)+SUMIFS(topmanager!$D:$D,topmanager!$C:$C,rs_nova!$A844,topmanager!$A:$A,908)+SUMIFS(topmanager!$D:$D,topmanager!$C:$C,rs_nova!$A844,topmanager!$A:$A,550)</f>
        <v>0</v>
      </c>
      <c r="N844" s="50">
        <f>SUMIFS(topmanager!$D:$D,topmanager!$C:$C,rs_nova!$A844,topmanager!$A:$A,rs_nova!N$2)</f>
        <v>0</v>
      </c>
      <c r="O844" s="51">
        <f t="shared" si="201"/>
        <v>0</v>
      </c>
      <c r="P844" s="50">
        <f>IFERROR(VLOOKUP($A844,total!$B$4:$AW$437,27,0),0)</f>
        <v>0</v>
      </c>
      <c r="Q844" s="50">
        <f>IFERROR(VLOOKUP($A844,total!$B$4:$AW$437,21,0),0)</f>
        <v>0</v>
      </c>
      <c r="R844" s="50">
        <f>IFERROR(VLOOKUP($A844,total!$B$4:$AW$437,25,0),0)+IFERROR(VLOOKUP($A844,total!$B$4:$AW$437,36,0),0)</f>
        <v>0</v>
      </c>
      <c r="S844" s="50">
        <f>IFERROR(VLOOKUP(A844,gympass!$A$2:$F$148,6,0),0)</f>
        <v>0</v>
      </c>
      <c r="T844" s="50">
        <f>IFERROR(VLOOKUP($A844,total!$B$4:$AW$437,42,0),0)</f>
        <v>0</v>
      </c>
      <c r="U844" s="50">
        <f>IFERROR(VLOOKUP($A844,total!$B$4:$AW$437,32,0),0)</f>
        <v>0</v>
      </c>
      <c r="V844" s="50">
        <f>IFERROR(VLOOKUP($A844,total!$B$4:$AW$437,28,0),0)</f>
        <v>0</v>
      </c>
      <c r="W844" s="50">
        <f>IFERROR(VLOOKUP($A844,total!$B$4:$AX$437,49,0),0)</f>
        <v>0</v>
      </c>
      <c r="X844" s="50"/>
      <c r="Y844" s="50">
        <f>IFERROR(VLOOKUP(A844,#REF!,4,0),0)</f>
        <v>0</v>
      </c>
      <c r="Z844" s="50">
        <f>IFERROR(VLOOKUP(B844,#REF!,8,0),0)</f>
        <v>0</v>
      </c>
      <c r="AA844" s="50">
        <f>IFERROR(VLOOKUP($A844,total!$B$4:$AW$437,45,0),0)</f>
        <v>0</v>
      </c>
      <c r="AB844" s="50">
        <f>IFERROR(VLOOKUP($A844,total!$B$4:$AW$437,48,0),0)</f>
        <v>0</v>
      </c>
      <c r="AC844" s="50">
        <f>IFERROR(VLOOKUP($A844,total!$B$4:$AB$437,19,0),0)</f>
        <v>0</v>
      </c>
      <c r="AD844" s="50">
        <f>IFERROR(VLOOKUP($A844,total!$B$4:$AB$437,10,0),0)</f>
        <v>0</v>
      </c>
      <c r="AE844" s="50">
        <f>IFERROR(VLOOKUP($A844,total!$B$4:$AB$437,13,0),0)-SUMIFS(topmanager!$D:$D,topmanager!$C:$C,rs_nova!$A848,topmanager!$A:$A,856)</f>
        <v>0</v>
      </c>
      <c r="AF844" s="50">
        <f>IFERROR(VLOOKUP($A844,total!$B$4:$AB$437,16,0),0)</f>
        <v>0</v>
      </c>
      <c r="AG844" s="50">
        <f>IFERROR(VLOOKUP($A844,total!$B$4:$AB$437,7,0),0)</f>
        <v>0</v>
      </c>
      <c r="AH844" s="50">
        <f>IFERROR(VLOOKUP($A844,total!$B$4:$AD$437,29,0),0)</f>
        <v>0</v>
      </c>
      <c r="AI844" s="50">
        <f>IFERROR(VLOOKUP(A844,total!$B$4:$AN$437,39,0),0)</f>
        <v>0</v>
      </c>
      <c r="AJ844" s="51">
        <f t="shared" si="202"/>
        <v>0</v>
      </c>
      <c r="AK844" s="50">
        <f t="shared" si="203"/>
        <v>0</v>
      </c>
      <c r="AL844" s="50">
        <f t="shared" si="204"/>
        <v>0</v>
      </c>
      <c r="AM844" s="50">
        <f t="shared" si="205"/>
        <v>0</v>
      </c>
      <c r="AN844" s="50">
        <f t="shared" si="199"/>
        <v>0</v>
      </c>
      <c r="AO844" s="50">
        <f t="shared" si="199"/>
        <v>0</v>
      </c>
      <c r="AP844" s="50">
        <f t="shared" si="199"/>
        <v>0</v>
      </c>
      <c r="AQ844" s="50">
        <f>IFERROR(VLOOKUP(TEXT($A844,"000000"),[6]Página1!$A$8:$S$801,13,FALSE),0)</f>
        <v>0</v>
      </c>
      <c r="AR844" s="50">
        <f>IFERROR(VLOOKUP(TEXT($A844,"000000"),[6]Página1!$A$8:$S$801,16,FALSE),0)</f>
        <v>0</v>
      </c>
      <c r="AS844" s="50">
        <f>IFERROR(VLOOKUP(TEXT($A844,"000000"),[6]Página1!$A$8:$S$801,19,FALSE),0)</f>
        <v>0</v>
      </c>
      <c r="AT844" s="50">
        <f>IFERROR(VLOOKUP(TEXT($A844,"000000"),[7]Página1!$A$8:$R$814,12,FALSE),0)</f>
        <v>0</v>
      </c>
      <c r="AU844" s="50">
        <f>IFERROR(VLOOKUP(TEXT($A844,"000000"),[7]Página1!$A$8:$R$814,15,FALSE),0)</f>
        <v>0</v>
      </c>
      <c r="AV844" s="50">
        <f>IFERROR(VLOOKUP(TEXT($A844,"000000"),[7]Página1!$A$8:$R$814,18,FALSE),0)</f>
        <v>0</v>
      </c>
      <c r="AW844" s="50"/>
      <c r="AX844" s="51">
        <f t="shared" si="206"/>
        <v>0</v>
      </c>
      <c r="AY844" s="51">
        <f t="shared" si="207"/>
        <v>0</v>
      </c>
      <c r="AZ844" s="51">
        <f t="shared" si="208"/>
        <v>0</v>
      </c>
      <c r="BA844" s="51">
        <f t="shared" si="209"/>
        <v>0</v>
      </c>
      <c r="BB844" s="51">
        <f t="shared" si="210"/>
        <v>0</v>
      </c>
      <c r="BC844" s="51">
        <f t="shared" si="211"/>
        <v>0</v>
      </c>
      <c r="BD844" s="51">
        <f t="shared" si="212"/>
        <v>0</v>
      </c>
      <c r="BE844" s="51">
        <f>IFERROR(VLOOKUP(A844,salario!A$2:P$91,11,FALSE),0)</f>
        <v>0</v>
      </c>
      <c r="BF844" s="51">
        <f>SUMIFS(topmanager!$D:$D,topmanager!$C:$C,rs_nova!$A844,topmanager!$A:$A,rs_nova!BF$2)</f>
        <v>0</v>
      </c>
      <c r="BG844" s="51">
        <f>SUMIFS(topmanager!$D:$D,topmanager!$C:$C,rs_nova!$A844,topmanager!$A:$A,rs_nova!BG$2)</f>
        <v>0</v>
      </c>
      <c r="BH844" s="51">
        <f>SUMIFS(topmanager!$D:$D,topmanager!$C:$C,rs_nova!$A844,topmanager!$A:$A,rs_nova!BH$2)</f>
        <v>0</v>
      </c>
      <c r="BI844" s="51">
        <f>SUMIFS(topmanager!$D:$D,topmanager!$C:$C,rs_nova!$A844,topmanager!$A:$A,rs_nova!BI$2)</f>
        <v>0</v>
      </c>
      <c r="BJ844" s="51">
        <f>SUMIFS(topmanager!$D:$D,topmanager!$C:$C,rs_nova!$A844,topmanager!$A:$A,rs_nova!BJ$2)+SUMIFS(topmanager!$D:$D,topmanager!$C:$C,rs_nova!$A844,topmanager!$A:$A,rs_nova!BJ$2+1)</f>
        <v>0</v>
      </c>
      <c r="BK844" s="51">
        <f>IFERROR(VLOOKUP(A844,[8]ferias!$C$4:$G$100,5,FALSE),0)</f>
        <v>0</v>
      </c>
      <c r="BL844" s="51">
        <f>SUMIFS(topmanager!$D:$D,topmanager!$C:$C,rs_nova!$A844,topmanager!$A:$A,rs_nova!BL$2)</f>
        <v>0</v>
      </c>
      <c r="BM844" s="51">
        <f>SUMIFS(topmanager!$D:$D,topmanager!$C:$C,rs_nova!$A844,topmanager!$A:$A,rs_nova!BM$2)+SUMIFS(topmanager!$D:$D,topmanager!$C:$C,rs_nova!$A848,topmanager!$A:$A,151)</f>
        <v>0</v>
      </c>
      <c r="BN844" s="51">
        <f t="shared" si="213"/>
        <v>0</v>
      </c>
    </row>
    <row r="845" spans="1:66">
      <c r="A845" s="47">
        <f>total!B48</f>
        <v>0</v>
      </c>
      <c r="B845" s="47">
        <f t="shared" si="200"/>
        <v>0</v>
      </c>
      <c r="C845" s="48">
        <f>total!D48</f>
        <v>0</v>
      </c>
      <c r="D845" s="49" t="str">
        <f>IFERROR(VLOOKUP(A845,salario!A$3:J$32,10,FALSE),"")</f>
        <v/>
      </c>
      <c r="E845" s="49" t="str">
        <f>IFERROR(IF(VLOOKUP(A845,salario!A$3:O$32,15,FALSE)="","",VLOOKUP(A845,salario!A$3:O$32,15,FALSE)),"")</f>
        <v/>
      </c>
      <c r="F845" s="47" t="str">
        <f>IFERROR(VLOOKUP(A845,[5]base_pessoal!$B$2:$P$1504,13,FALSE),"")</f>
        <v/>
      </c>
      <c r="G845" s="50">
        <f>IFERROR(VLOOKUP(A845,salario!A$2:P$91,11,FALSE),0)*B845/30</f>
        <v>0</v>
      </c>
      <c r="H845" s="50">
        <f>SUMIFS(topmanager!$D:$D,topmanager!$C:$C,rs_nova!$A845,topmanager!$A:$A,rs_nova!H$2)+SUMIFS(topmanager!$D:$D,topmanager!$C:$C,rs_nova!$A845,topmanager!$A:$A,63)</f>
        <v>0</v>
      </c>
      <c r="I845" s="50">
        <f>-SUMIFS(topmanager!$D:$D,topmanager!$C:$C,rs_nova!$A845,topmanager!$A:$A,rs_nova!I$2)</f>
        <v>0</v>
      </c>
      <c r="J845" s="50">
        <f>SUMIFS(topmanager!$D:$D,topmanager!$C:$C,rs_nova!$A845,topmanager!$A:$A,rs_nova!J$2)</f>
        <v>0</v>
      </c>
      <c r="K845" s="50">
        <f>SUMIFS(topmanager!$D:$D,topmanager!$C:$C,rs_nova!$A845,topmanager!$A:$A,rs_nova!K$2)+SUMIFS(topmanager!$D:$D,topmanager!$C:$C,rs_nova!$A845,topmanager!$A:$A,911)</f>
        <v>0</v>
      </c>
      <c r="L845" s="50">
        <f>SUMIFS(topmanager!$D:$D,topmanager!$C:$C,rs_nova!$A845,topmanager!$A:$A,rs_nova!L$2)</f>
        <v>0</v>
      </c>
      <c r="M845" s="50">
        <f>SUMIFS(topmanager!$D:$D,topmanager!$C:$C,rs_nova!$A845,topmanager!$A:$A,rs_nova!M$2)+SUMIFS(topmanager!$D:$D,topmanager!$C:$C,rs_nova!$A845,topmanager!$A:$A,908)+SUMIFS(topmanager!$D:$D,topmanager!$C:$C,rs_nova!$A845,topmanager!$A:$A,550)</f>
        <v>0</v>
      </c>
      <c r="N845" s="50">
        <f>SUMIFS(topmanager!$D:$D,topmanager!$C:$C,rs_nova!$A845,topmanager!$A:$A,rs_nova!N$2)</f>
        <v>0</v>
      </c>
      <c r="O845" s="51">
        <f t="shared" si="201"/>
        <v>0</v>
      </c>
      <c r="P845" s="50">
        <f>IFERROR(VLOOKUP($A845,total!$B$4:$AW$437,27,0),0)</f>
        <v>0</v>
      </c>
      <c r="Q845" s="50">
        <f>IFERROR(VLOOKUP($A845,total!$B$4:$AW$437,21,0),0)</f>
        <v>0</v>
      </c>
      <c r="R845" s="50">
        <f>IFERROR(VLOOKUP($A845,total!$B$4:$AW$437,25,0),0)+IFERROR(VLOOKUP($A845,total!$B$4:$AW$437,36,0),0)</f>
        <v>0</v>
      </c>
      <c r="S845" s="50">
        <f>IFERROR(VLOOKUP(A845,gympass!$A$2:$F$148,6,0),0)</f>
        <v>0</v>
      </c>
      <c r="T845" s="50">
        <f>IFERROR(VLOOKUP($A845,total!$B$4:$AW$437,42,0),0)</f>
        <v>0</v>
      </c>
      <c r="U845" s="50">
        <f>IFERROR(VLOOKUP($A845,total!$B$4:$AW$437,32,0),0)</f>
        <v>0</v>
      </c>
      <c r="V845" s="50">
        <f>IFERROR(VLOOKUP($A845,total!$B$4:$AW$437,28,0),0)</f>
        <v>0</v>
      </c>
      <c r="W845" s="50">
        <f>IFERROR(VLOOKUP($A845,total!$B$4:$AX$437,49,0),0)</f>
        <v>0</v>
      </c>
      <c r="X845" s="50"/>
      <c r="Y845" s="50">
        <f>IFERROR(VLOOKUP(A845,#REF!,4,0),0)</f>
        <v>0</v>
      </c>
      <c r="Z845" s="50">
        <f>IFERROR(VLOOKUP(B845,#REF!,8,0),0)</f>
        <v>0</v>
      </c>
      <c r="AA845" s="50">
        <f>IFERROR(VLOOKUP($A845,total!$B$4:$AW$437,45,0),0)</f>
        <v>0</v>
      </c>
      <c r="AB845" s="50">
        <f>IFERROR(VLOOKUP($A845,total!$B$4:$AW$437,48,0),0)</f>
        <v>0</v>
      </c>
      <c r="AC845" s="50">
        <f>IFERROR(VLOOKUP($A845,total!$B$4:$AB$437,19,0),0)</f>
        <v>0</v>
      </c>
      <c r="AD845" s="50">
        <f>IFERROR(VLOOKUP($A845,total!$B$4:$AB$437,10,0),0)</f>
        <v>0</v>
      </c>
      <c r="AE845" s="50">
        <f>IFERROR(VLOOKUP($A845,total!$B$4:$AB$437,13,0),0)-SUMIFS(topmanager!$D:$D,topmanager!$C:$C,rs_nova!$A849,topmanager!$A:$A,856)</f>
        <v>0</v>
      </c>
      <c r="AF845" s="50">
        <f>IFERROR(VLOOKUP($A845,total!$B$4:$AB$437,16,0),0)</f>
        <v>0</v>
      </c>
      <c r="AG845" s="50">
        <f>IFERROR(VLOOKUP($A845,total!$B$4:$AB$437,7,0),0)</f>
        <v>0</v>
      </c>
      <c r="AH845" s="50">
        <f>IFERROR(VLOOKUP($A845,total!$B$4:$AD$437,29,0),0)</f>
        <v>0</v>
      </c>
      <c r="AI845" s="50">
        <f>IFERROR(VLOOKUP(A845,total!$B$4:$AN$437,39,0),0)</f>
        <v>0</v>
      </c>
      <c r="AJ845" s="51">
        <f t="shared" si="202"/>
        <v>0</v>
      </c>
      <c r="AK845" s="50">
        <f t="shared" si="203"/>
        <v>0</v>
      </c>
      <c r="AL845" s="50">
        <f t="shared" si="204"/>
        <v>0</v>
      </c>
      <c r="AM845" s="50">
        <f t="shared" si="205"/>
        <v>0</v>
      </c>
      <c r="AN845" s="50">
        <f t="shared" si="199"/>
        <v>0</v>
      </c>
      <c r="AO845" s="50">
        <f t="shared" si="199"/>
        <v>0</v>
      </c>
      <c r="AP845" s="50">
        <f t="shared" si="199"/>
        <v>0</v>
      </c>
      <c r="AQ845" s="50">
        <f>IFERROR(VLOOKUP(TEXT($A845,"000000"),[6]Página1!$A$8:$S$801,13,FALSE),0)</f>
        <v>0</v>
      </c>
      <c r="AR845" s="50">
        <f>IFERROR(VLOOKUP(TEXT($A845,"000000"),[6]Página1!$A$8:$S$801,16,FALSE),0)</f>
        <v>0</v>
      </c>
      <c r="AS845" s="50">
        <f>IFERROR(VLOOKUP(TEXT($A845,"000000"),[6]Página1!$A$8:$S$801,19,FALSE),0)</f>
        <v>0</v>
      </c>
      <c r="AT845" s="50">
        <f>IFERROR(VLOOKUP(TEXT($A845,"000000"),[7]Página1!$A$8:$R$814,12,FALSE),0)</f>
        <v>0</v>
      </c>
      <c r="AU845" s="50">
        <f>IFERROR(VLOOKUP(TEXT($A845,"000000"),[7]Página1!$A$8:$R$814,15,FALSE),0)</f>
        <v>0</v>
      </c>
      <c r="AV845" s="50">
        <f>IFERROR(VLOOKUP(TEXT($A845,"000000"),[7]Página1!$A$8:$R$814,18,FALSE),0)</f>
        <v>0</v>
      </c>
      <c r="AW845" s="50"/>
      <c r="AX845" s="51">
        <f t="shared" si="206"/>
        <v>0</v>
      </c>
      <c r="AY845" s="51">
        <f t="shared" si="207"/>
        <v>0</v>
      </c>
      <c r="AZ845" s="51">
        <f t="shared" si="208"/>
        <v>0</v>
      </c>
      <c r="BA845" s="51">
        <f t="shared" si="209"/>
        <v>0</v>
      </c>
      <c r="BB845" s="51">
        <f t="shared" si="210"/>
        <v>0</v>
      </c>
      <c r="BC845" s="51">
        <f t="shared" si="211"/>
        <v>0</v>
      </c>
      <c r="BD845" s="51">
        <f t="shared" si="212"/>
        <v>0</v>
      </c>
      <c r="BE845" s="51">
        <f>IFERROR(VLOOKUP(A845,salario!A$2:P$91,11,FALSE),0)</f>
        <v>0</v>
      </c>
      <c r="BF845" s="51">
        <f>SUMIFS(topmanager!$D:$D,topmanager!$C:$C,rs_nova!$A845,topmanager!$A:$A,rs_nova!BF$2)</f>
        <v>0</v>
      </c>
      <c r="BG845" s="51">
        <f>SUMIFS(topmanager!$D:$D,topmanager!$C:$C,rs_nova!$A845,topmanager!$A:$A,rs_nova!BG$2)</f>
        <v>0</v>
      </c>
      <c r="BH845" s="51">
        <f>SUMIFS(topmanager!$D:$D,topmanager!$C:$C,rs_nova!$A845,topmanager!$A:$A,rs_nova!BH$2)</f>
        <v>0</v>
      </c>
      <c r="BI845" s="51">
        <f>SUMIFS(topmanager!$D:$D,topmanager!$C:$C,rs_nova!$A845,topmanager!$A:$A,rs_nova!BI$2)</f>
        <v>0</v>
      </c>
      <c r="BJ845" s="51">
        <f>SUMIFS(topmanager!$D:$D,topmanager!$C:$C,rs_nova!$A845,topmanager!$A:$A,rs_nova!BJ$2)+SUMIFS(topmanager!$D:$D,topmanager!$C:$C,rs_nova!$A845,topmanager!$A:$A,rs_nova!BJ$2+1)</f>
        <v>0</v>
      </c>
      <c r="BK845" s="51">
        <f>IFERROR(VLOOKUP(A845,[8]ferias!$C$4:$G$100,5,FALSE),0)</f>
        <v>0</v>
      </c>
      <c r="BL845" s="51">
        <f>SUMIFS(topmanager!$D:$D,topmanager!$C:$C,rs_nova!$A845,topmanager!$A:$A,rs_nova!BL$2)</f>
        <v>0</v>
      </c>
      <c r="BM845" s="51">
        <f>SUMIFS(topmanager!$D:$D,topmanager!$C:$C,rs_nova!$A845,topmanager!$A:$A,rs_nova!BM$2)+SUMIFS(topmanager!$D:$D,topmanager!$C:$C,rs_nova!$A849,topmanager!$A:$A,151)</f>
        <v>0</v>
      </c>
      <c r="BN845" s="51">
        <f t="shared" si="213"/>
        <v>0</v>
      </c>
    </row>
    <row r="846" spans="1:66">
      <c r="A846" s="47">
        <f>total!B49</f>
        <v>0</v>
      </c>
      <c r="B846" s="47">
        <f t="shared" si="200"/>
        <v>0</v>
      </c>
      <c r="C846" s="48">
        <f>total!D49</f>
        <v>0</v>
      </c>
      <c r="D846" s="49" t="str">
        <f>IFERROR(VLOOKUP(A846,salario!A$3:J$32,10,FALSE),"")</f>
        <v/>
      </c>
      <c r="E846" s="49" t="str">
        <f>IFERROR(IF(VLOOKUP(A846,salario!A$3:O$32,15,FALSE)="","",VLOOKUP(A846,salario!A$3:O$32,15,FALSE)),"")</f>
        <v/>
      </c>
      <c r="F846" s="47" t="str">
        <f>IFERROR(VLOOKUP(A846,[5]base_pessoal!$B$2:$P$1504,13,FALSE),"")</f>
        <v/>
      </c>
      <c r="G846" s="50">
        <f>IFERROR(VLOOKUP(A846,salario!A$2:P$91,11,FALSE),0)*B846/30</f>
        <v>0</v>
      </c>
      <c r="H846" s="50">
        <f>SUMIFS(topmanager!$D:$D,topmanager!$C:$C,rs_nova!$A846,topmanager!$A:$A,rs_nova!H$2)+SUMIFS(topmanager!$D:$D,topmanager!$C:$C,rs_nova!$A846,topmanager!$A:$A,63)</f>
        <v>0</v>
      </c>
      <c r="I846" s="50">
        <f>-SUMIFS(topmanager!$D:$D,topmanager!$C:$C,rs_nova!$A846,topmanager!$A:$A,rs_nova!I$2)</f>
        <v>0</v>
      </c>
      <c r="J846" s="50">
        <f>SUMIFS(topmanager!$D:$D,topmanager!$C:$C,rs_nova!$A846,topmanager!$A:$A,rs_nova!J$2)</f>
        <v>0</v>
      </c>
      <c r="K846" s="50">
        <f>SUMIFS(topmanager!$D:$D,topmanager!$C:$C,rs_nova!$A846,topmanager!$A:$A,rs_nova!K$2)+SUMIFS(topmanager!$D:$D,topmanager!$C:$C,rs_nova!$A846,topmanager!$A:$A,911)</f>
        <v>0</v>
      </c>
      <c r="L846" s="50">
        <f>SUMIFS(topmanager!$D:$D,topmanager!$C:$C,rs_nova!$A846,topmanager!$A:$A,rs_nova!L$2)</f>
        <v>0</v>
      </c>
      <c r="M846" s="50">
        <f>SUMIFS(topmanager!$D:$D,topmanager!$C:$C,rs_nova!$A846,topmanager!$A:$A,rs_nova!M$2)+SUMIFS(topmanager!$D:$D,topmanager!$C:$C,rs_nova!$A846,topmanager!$A:$A,908)+SUMIFS(topmanager!$D:$D,topmanager!$C:$C,rs_nova!$A846,topmanager!$A:$A,550)</f>
        <v>0</v>
      </c>
      <c r="N846" s="50">
        <f>SUMIFS(topmanager!$D:$D,topmanager!$C:$C,rs_nova!$A846,topmanager!$A:$A,rs_nova!N$2)</f>
        <v>0</v>
      </c>
      <c r="O846" s="51">
        <f t="shared" si="201"/>
        <v>0</v>
      </c>
      <c r="P846" s="50">
        <f>IFERROR(VLOOKUP($A846,total!$B$4:$AW$437,27,0),0)</f>
        <v>0</v>
      </c>
      <c r="Q846" s="50">
        <f>IFERROR(VLOOKUP($A846,total!$B$4:$AW$437,21,0),0)</f>
        <v>0</v>
      </c>
      <c r="R846" s="50">
        <f>IFERROR(VLOOKUP($A846,total!$B$4:$AW$437,25,0),0)+IFERROR(VLOOKUP($A846,total!$B$4:$AW$437,36,0),0)</f>
        <v>0</v>
      </c>
      <c r="S846" s="50">
        <f>IFERROR(VLOOKUP(A846,gympass!$A$2:$F$148,6,0),0)</f>
        <v>0</v>
      </c>
      <c r="T846" s="50">
        <f>IFERROR(VLOOKUP($A846,total!$B$4:$AW$437,42,0),0)</f>
        <v>0</v>
      </c>
      <c r="U846" s="50">
        <f>IFERROR(VLOOKUP($A846,total!$B$4:$AW$437,32,0),0)</f>
        <v>0</v>
      </c>
      <c r="V846" s="50">
        <f>IFERROR(VLOOKUP($A846,total!$B$4:$AW$437,28,0),0)</f>
        <v>0</v>
      </c>
      <c r="W846" s="50">
        <f>IFERROR(VLOOKUP($A846,total!$B$4:$AX$437,49,0),0)</f>
        <v>0</v>
      </c>
      <c r="X846" s="50"/>
      <c r="Y846" s="50">
        <f>IFERROR(VLOOKUP(A846,#REF!,4,0),0)</f>
        <v>0</v>
      </c>
      <c r="Z846" s="50">
        <f>IFERROR(VLOOKUP(B846,#REF!,8,0),0)</f>
        <v>0</v>
      </c>
      <c r="AA846" s="50">
        <f>IFERROR(VLOOKUP($A846,total!$B$4:$AW$437,45,0),0)</f>
        <v>0</v>
      </c>
      <c r="AB846" s="50">
        <f>IFERROR(VLOOKUP($A846,total!$B$4:$AW$437,48,0),0)</f>
        <v>0</v>
      </c>
      <c r="AC846" s="50">
        <f>IFERROR(VLOOKUP($A846,total!$B$4:$AB$437,19,0),0)</f>
        <v>0</v>
      </c>
      <c r="AD846" s="50">
        <f>IFERROR(VLOOKUP($A846,total!$B$4:$AB$437,10,0),0)</f>
        <v>0</v>
      </c>
      <c r="AE846" s="50">
        <f>IFERROR(VLOOKUP($A846,total!$B$4:$AB$437,13,0),0)-SUMIFS(topmanager!$D:$D,topmanager!$C:$C,rs_nova!$A850,topmanager!$A:$A,856)</f>
        <v>0</v>
      </c>
      <c r="AF846" s="50">
        <f>IFERROR(VLOOKUP($A846,total!$B$4:$AB$437,16,0),0)</f>
        <v>0</v>
      </c>
      <c r="AG846" s="50">
        <f>IFERROR(VLOOKUP($A846,total!$B$4:$AB$437,7,0),0)</f>
        <v>0</v>
      </c>
      <c r="AH846" s="50">
        <f>IFERROR(VLOOKUP($A846,total!$B$4:$AD$437,29,0),0)</f>
        <v>0</v>
      </c>
      <c r="AI846" s="50">
        <f>IFERROR(VLOOKUP(A846,total!$B$4:$AN$437,39,0),0)</f>
        <v>0</v>
      </c>
      <c r="AJ846" s="51">
        <f t="shared" si="202"/>
        <v>0</v>
      </c>
      <c r="AK846" s="50">
        <f t="shared" si="203"/>
        <v>0</v>
      </c>
      <c r="AL846" s="50">
        <f t="shared" si="204"/>
        <v>0</v>
      </c>
      <c r="AM846" s="50">
        <f t="shared" si="205"/>
        <v>0</v>
      </c>
      <c r="AN846" s="50">
        <f t="shared" si="199"/>
        <v>0</v>
      </c>
      <c r="AO846" s="50">
        <f t="shared" si="199"/>
        <v>0</v>
      </c>
      <c r="AP846" s="50">
        <f t="shared" si="199"/>
        <v>0</v>
      </c>
      <c r="AQ846" s="50">
        <f>IFERROR(VLOOKUP(TEXT($A846,"000000"),[6]Página1!$A$8:$S$801,13,FALSE),0)</f>
        <v>0</v>
      </c>
      <c r="AR846" s="50">
        <f>IFERROR(VLOOKUP(TEXT($A846,"000000"),[6]Página1!$A$8:$S$801,16,FALSE),0)</f>
        <v>0</v>
      </c>
      <c r="AS846" s="50">
        <f>IFERROR(VLOOKUP(TEXT($A846,"000000"),[6]Página1!$A$8:$S$801,19,FALSE),0)</f>
        <v>0</v>
      </c>
      <c r="AT846" s="50">
        <f>IFERROR(VLOOKUP(TEXT($A846,"000000"),[7]Página1!$A$8:$R$814,12,FALSE),0)</f>
        <v>0</v>
      </c>
      <c r="AU846" s="50">
        <f>IFERROR(VLOOKUP(TEXT($A846,"000000"),[7]Página1!$A$8:$R$814,15,FALSE),0)</f>
        <v>0</v>
      </c>
      <c r="AV846" s="50">
        <f>IFERROR(VLOOKUP(TEXT($A846,"000000"),[7]Página1!$A$8:$R$814,18,FALSE),0)</f>
        <v>0</v>
      </c>
      <c r="AW846" s="50"/>
      <c r="AX846" s="51">
        <f t="shared" si="206"/>
        <v>0</v>
      </c>
      <c r="AY846" s="51">
        <f t="shared" si="207"/>
        <v>0</v>
      </c>
      <c r="AZ846" s="51">
        <f t="shared" si="208"/>
        <v>0</v>
      </c>
      <c r="BA846" s="51">
        <f t="shared" si="209"/>
        <v>0</v>
      </c>
      <c r="BB846" s="51">
        <f t="shared" si="210"/>
        <v>0</v>
      </c>
      <c r="BC846" s="51">
        <f t="shared" si="211"/>
        <v>0</v>
      </c>
      <c r="BD846" s="51">
        <f t="shared" si="212"/>
        <v>0</v>
      </c>
      <c r="BE846" s="51">
        <f>IFERROR(VLOOKUP(A846,salario!A$2:P$91,11,FALSE),0)</f>
        <v>0</v>
      </c>
      <c r="BF846" s="51">
        <f>SUMIFS(topmanager!$D:$D,topmanager!$C:$C,rs_nova!$A846,topmanager!$A:$A,rs_nova!BF$2)</f>
        <v>0</v>
      </c>
      <c r="BG846" s="51">
        <f>SUMIFS(topmanager!$D:$D,topmanager!$C:$C,rs_nova!$A846,topmanager!$A:$A,rs_nova!BG$2)</f>
        <v>0</v>
      </c>
      <c r="BH846" s="51">
        <f>SUMIFS(topmanager!$D:$D,topmanager!$C:$C,rs_nova!$A846,topmanager!$A:$A,rs_nova!BH$2)</f>
        <v>0</v>
      </c>
      <c r="BI846" s="51">
        <f>SUMIFS(topmanager!$D:$D,topmanager!$C:$C,rs_nova!$A846,topmanager!$A:$A,rs_nova!BI$2)</f>
        <v>0</v>
      </c>
      <c r="BJ846" s="51">
        <f>SUMIFS(topmanager!$D:$D,topmanager!$C:$C,rs_nova!$A846,topmanager!$A:$A,rs_nova!BJ$2)+SUMIFS(topmanager!$D:$D,topmanager!$C:$C,rs_nova!$A846,topmanager!$A:$A,rs_nova!BJ$2+1)</f>
        <v>0</v>
      </c>
      <c r="BK846" s="51">
        <f>IFERROR(VLOOKUP(A846,[8]ferias!$C$4:$G$100,5,FALSE),0)</f>
        <v>0</v>
      </c>
      <c r="BL846" s="51">
        <f>SUMIFS(topmanager!$D:$D,topmanager!$C:$C,rs_nova!$A846,topmanager!$A:$A,rs_nova!BL$2)</f>
        <v>0</v>
      </c>
      <c r="BM846" s="51">
        <f>SUMIFS(topmanager!$D:$D,topmanager!$C:$C,rs_nova!$A846,topmanager!$A:$A,rs_nova!BM$2)+SUMIFS(topmanager!$D:$D,topmanager!$C:$C,rs_nova!$A850,topmanager!$A:$A,151)</f>
        <v>0</v>
      </c>
      <c r="BN846" s="51">
        <f t="shared" si="213"/>
        <v>0</v>
      </c>
    </row>
    <row r="847" spans="1:66">
      <c r="A847" s="47">
        <f>total!B50</f>
        <v>0</v>
      </c>
      <c r="B847" s="47">
        <f t="shared" si="200"/>
        <v>0</v>
      </c>
      <c r="C847" s="48">
        <f>total!D50</f>
        <v>0</v>
      </c>
      <c r="D847" s="49" t="str">
        <f>IFERROR(VLOOKUP(A847,salario!A$3:J$32,10,FALSE),"")</f>
        <v/>
      </c>
      <c r="E847" s="49" t="str">
        <f>IFERROR(IF(VLOOKUP(A847,salario!A$3:O$32,15,FALSE)="","",VLOOKUP(A847,salario!A$3:O$32,15,FALSE)),"")</f>
        <v/>
      </c>
      <c r="F847" s="47" t="str">
        <f>IFERROR(VLOOKUP(A847,[5]base_pessoal!$B$2:$P$1504,13,FALSE),"")</f>
        <v/>
      </c>
      <c r="G847" s="50">
        <f>IFERROR(VLOOKUP(A847,salario!A$2:P$91,11,FALSE),0)*B847/30</f>
        <v>0</v>
      </c>
      <c r="H847" s="50">
        <f>SUMIFS(topmanager!$D:$D,topmanager!$C:$C,rs_nova!$A847,topmanager!$A:$A,rs_nova!H$2)+SUMIFS(topmanager!$D:$D,topmanager!$C:$C,rs_nova!$A847,topmanager!$A:$A,63)</f>
        <v>0</v>
      </c>
      <c r="I847" s="50">
        <f>-SUMIFS(topmanager!$D:$D,topmanager!$C:$C,rs_nova!$A847,topmanager!$A:$A,rs_nova!I$2)</f>
        <v>0</v>
      </c>
      <c r="J847" s="50">
        <f>SUMIFS(topmanager!$D:$D,topmanager!$C:$C,rs_nova!$A847,topmanager!$A:$A,rs_nova!J$2)</f>
        <v>0</v>
      </c>
      <c r="K847" s="50">
        <f>SUMIFS(topmanager!$D:$D,topmanager!$C:$C,rs_nova!$A847,topmanager!$A:$A,rs_nova!K$2)+SUMIFS(topmanager!$D:$D,topmanager!$C:$C,rs_nova!$A847,topmanager!$A:$A,911)</f>
        <v>0</v>
      </c>
      <c r="L847" s="50">
        <f>SUMIFS(topmanager!$D:$D,topmanager!$C:$C,rs_nova!$A847,topmanager!$A:$A,rs_nova!L$2)</f>
        <v>0</v>
      </c>
      <c r="M847" s="50">
        <f>SUMIFS(topmanager!$D:$D,topmanager!$C:$C,rs_nova!$A847,topmanager!$A:$A,rs_nova!M$2)+SUMIFS(topmanager!$D:$D,topmanager!$C:$C,rs_nova!$A847,topmanager!$A:$A,908)+SUMIFS(topmanager!$D:$D,topmanager!$C:$C,rs_nova!$A847,topmanager!$A:$A,550)</f>
        <v>0</v>
      </c>
      <c r="N847" s="50">
        <f>SUMIFS(topmanager!$D:$D,topmanager!$C:$C,rs_nova!$A847,topmanager!$A:$A,rs_nova!N$2)</f>
        <v>0</v>
      </c>
      <c r="O847" s="51">
        <f t="shared" si="201"/>
        <v>0</v>
      </c>
      <c r="P847" s="50">
        <f>IFERROR(VLOOKUP($A847,total!$B$4:$AW$437,27,0),0)</f>
        <v>0</v>
      </c>
      <c r="Q847" s="50">
        <f>IFERROR(VLOOKUP($A847,total!$B$4:$AW$437,21,0),0)</f>
        <v>0</v>
      </c>
      <c r="R847" s="50">
        <f>IFERROR(VLOOKUP($A847,total!$B$4:$AW$437,25,0),0)+IFERROR(VLOOKUP($A847,total!$B$4:$AW$437,36,0),0)</f>
        <v>0</v>
      </c>
      <c r="S847" s="50">
        <f>IFERROR(VLOOKUP(A847,gympass!$A$2:$F$148,6,0),0)</f>
        <v>0</v>
      </c>
      <c r="T847" s="50">
        <f>IFERROR(VLOOKUP($A847,total!$B$4:$AW$437,42,0),0)</f>
        <v>0</v>
      </c>
      <c r="U847" s="50">
        <f>IFERROR(VLOOKUP($A847,total!$B$4:$AW$437,32,0),0)</f>
        <v>0</v>
      </c>
      <c r="V847" s="50">
        <f>IFERROR(VLOOKUP($A847,total!$B$4:$AW$437,28,0),0)</f>
        <v>0</v>
      </c>
      <c r="W847" s="50">
        <f>IFERROR(VLOOKUP($A847,total!$B$4:$AX$437,49,0),0)</f>
        <v>0</v>
      </c>
      <c r="X847" s="50"/>
      <c r="Y847" s="50">
        <f>IFERROR(VLOOKUP(A847,#REF!,4,0),0)</f>
        <v>0</v>
      </c>
      <c r="Z847" s="50">
        <f>IFERROR(VLOOKUP(B847,#REF!,8,0),0)</f>
        <v>0</v>
      </c>
      <c r="AA847" s="50">
        <f>IFERROR(VLOOKUP($A847,total!$B$4:$AW$437,45,0),0)</f>
        <v>0</v>
      </c>
      <c r="AB847" s="50">
        <f>IFERROR(VLOOKUP($A847,total!$B$4:$AW$437,48,0),0)</f>
        <v>0</v>
      </c>
      <c r="AC847" s="50">
        <f>IFERROR(VLOOKUP($A847,total!$B$4:$AB$437,19,0),0)</f>
        <v>0</v>
      </c>
      <c r="AD847" s="50">
        <f>IFERROR(VLOOKUP($A847,total!$B$4:$AB$437,10,0),0)</f>
        <v>0</v>
      </c>
      <c r="AE847" s="50">
        <f>IFERROR(VLOOKUP($A847,total!$B$4:$AB$437,13,0),0)-SUMIFS(topmanager!$D:$D,topmanager!$C:$C,rs_nova!$A851,topmanager!$A:$A,856)</f>
        <v>0</v>
      </c>
      <c r="AF847" s="50">
        <f>IFERROR(VLOOKUP($A847,total!$B$4:$AB$437,16,0),0)</f>
        <v>0</v>
      </c>
      <c r="AG847" s="50">
        <f>IFERROR(VLOOKUP($A847,total!$B$4:$AB$437,7,0),0)</f>
        <v>0</v>
      </c>
      <c r="AH847" s="50">
        <f>IFERROR(VLOOKUP($A847,total!$B$4:$AD$437,29,0),0)</f>
        <v>0</v>
      </c>
      <c r="AI847" s="50">
        <f>IFERROR(VLOOKUP(A847,total!$B$4:$AN$437,39,0),0)</f>
        <v>0</v>
      </c>
      <c r="AJ847" s="51">
        <f t="shared" si="202"/>
        <v>0</v>
      </c>
      <c r="AK847" s="50">
        <f t="shared" si="203"/>
        <v>0</v>
      </c>
      <c r="AL847" s="50">
        <f t="shared" si="204"/>
        <v>0</v>
      </c>
      <c r="AM847" s="50">
        <f t="shared" si="205"/>
        <v>0</v>
      </c>
      <c r="AN847" s="50">
        <f t="shared" si="199"/>
        <v>0</v>
      </c>
      <c r="AO847" s="50">
        <f t="shared" si="199"/>
        <v>0</v>
      </c>
      <c r="AP847" s="50">
        <f t="shared" si="199"/>
        <v>0</v>
      </c>
      <c r="AQ847" s="50">
        <f>IFERROR(VLOOKUP(TEXT($A847,"000000"),[6]Página1!$A$8:$S$801,13,FALSE),0)</f>
        <v>0</v>
      </c>
      <c r="AR847" s="50">
        <f>IFERROR(VLOOKUP(TEXT($A847,"000000"),[6]Página1!$A$8:$S$801,16,FALSE),0)</f>
        <v>0</v>
      </c>
      <c r="AS847" s="50">
        <f>IFERROR(VLOOKUP(TEXT($A847,"000000"),[6]Página1!$A$8:$S$801,19,FALSE),0)</f>
        <v>0</v>
      </c>
      <c r="AT847" s="50">
        <f>IFERROR(VLOOKUP(TEXT($A847,"000000"),[7]Página1!$A$8:$R$814,12,FALSE),0)</f>
        <v>0</v>
      </c>
      <c r="AU847" s="50">
        <f>IFERROR(VLOOKUP(TEXT($A847,"000000"),[7]Página1!$A$8:$R$814,15,FALSE),0)</f>
        <v>0</v>
      </c>
      <c r="AV847" s="50">
        <f>IFERROR(VLOOKUP(TEXT($A847,"000000"),[7]Página1!$A$8:$R$814,18,FALSE),0)</f>
        <v>0</v>
      </c>
      <c r="AW847" s="50"/>
      <c r="AX847" s="51">
        <f t="shared" si="206"/>
        <v>0</v>
      </c>
      <c r="AY847" s="51">
        <f t="shared" si="207"/>
        <v>0</v>
      </c>
      <c r="AZ847" s="51">
        <f t="shared" si="208"/>
        <v>0</v>
      </c>
      <c r="BA847" s="51">
        <f t="shared" si="209"/>
        <v>0</v>
      </c>
      <c r="BB847" s="51">
        <f t="shared" si="210"/>
        <v>0</v>
      </c>
      <c r="BC847" s="51">
        <f t="shared" si="211"/>
        <v>0</v>
      </c>
      <c r="BD847" s="51">
        <f t="shared" si="212"/>
        <v>0</v>
      </c>
      <c r="BE847" s="51">
        <f>IFERROR(VLOOKUP(A847,salario!A$2:P$91,11,FALSE),0)</f>
        <v>0</v>
      </c>
      <c r="BF847" s="51">
        <f>SUMIFS(topmanager!$D:$D,topmanager!$C:$C,rs_nova!$A847,topmanager!$A:$A,rs_nova!BF$2)</f>
        <v>0</v>
      </c>
      <c r="BG847" s="51">
        <f>SUMIFS(topmanager!$D:$D,topmanager!$C:$C,rs_nova!$A847,topmanager!$A:$A,rs_nova!BG$2)</f>
        <v>0</v>
      </c>
      <c r="BH847" s="51">
        <f>SUMIFS(topmanager!$D:$D,topmanager!$C:$C,rs_nova!$A847,topmanager!$A:$A,rs_nova!BH$2)</f>
        <v>0</v>
      </c>
      <c r="BI847" s="51">
        <f>SUMIFS(topmanager!$D:$D,topmanager!$C:$C,rs_nova!$A847,topmanager!$A:$A,rs_nova!BI$2)</f>
        <v>0</v>
      </c>
      <c r="BJ847" s="51">
        <f>SUMIFS(topmanager!$D:$D,topmanager!$C:$C,rs_nova!$A847,topmanager!$A:$A,rs_nova!BJ$2)+SUMIFS(topmanager!$D:$D,topmanager!$C:$C,rs_nova!$A847,topmanager!$A:$A,rs_nova!BJ$2+1)</f>
        <v>0</v>
      </c>
      <c r="BK847" s="51">
        <f>IFERROR(VLOOKUP(A847,[8]ferias!$C$4:$G$100,5,FALSE),0)</f>
        <v>0</v>
      </c>
      <c r="BL847" s="51">
        <f>SUMIFS(topmanager!$D:$D,topmanager!$C:$C,rs_nova!$A847,topmanager!$A:$A,rs_nova!BL$2)</f>
        <v>0</v>
      </c>
      <c r="BM847" s="51">
        <f>SUMIFS(topmanager!$D:$D,topmanager!$C:$C,rs_nova!$A847,topmanager!$A:$A,rs_nova!BM$2)+SUMIFS(topmanager!$D:$D,topmanager!$C:$C,rs_nova!$A851,topmanager!$A:$A,151)</f>
        <v>0</v>
      </c>
      <c r="BN847" s="51">
        <f t="shared" si="213"/>
        <v>0</v>
      </c>
    </row>
    <row r="848" spans="1:66">
      <c r="A848" s="47">
        <f>total!B51</f>
        <v>0</v>
      </c>
      <c r="B848" s="47">
        <f t="shared" si="200"/>
        <v>0</v>
      </c>
      <c r="C848" s="48">
        <f>total!D51</f>
        <v>0</v>
      </c>
      <c r="D848" s="49" t="str">
        <f>IFERROR(VLOOKUP(A848,salario!A$3:J$32,10,FALSE),"")</f>
        <v/>
      </c>
      <c r="E848" s="49" t="str">
        <f>IFERROR(IF(VLOOKUP(A848,salario!A$3:O$32,15,FALSE)="","",VLOOKUP(A848,salario!A$3:O$32,15,FALSE)),"")</f>
        <v/>
      </c>
      <c r="F848" s="47" t="str">
        <f>IFERROR(VLOOKUP(A848,[5]base_pessoal!$B$2:$P$1504,13,FALSE),"")</f>
        <v/>
      </c>
      <c r="G848" s="50">
        <f>IFERROR(VLOOKUP(A848,salario!A$2:P$91,11,FALSE),0)*B848/30</f>
        <v>0</v>
      </c>
      <c r="H848" s="50">
        <f>SUMIFS(topmanager!$D:$D,topmanager!$C:$C,rs_nova!$A848,topmanager!$A:$A,rs_nova!H$2)+SUMIFS(topmanager!$D:$D,topmanager!$C:$C,rs_nova!$A848,topmanager!$A:$A,63)</f>
        <v>0</v>
      </c>
      <c r="I848" s="50">
        <f>-SUMIFS(topmanager!$D:$D,topmanager!$C:$C,rs_nova!$A848,topmanager!$A:$A,rs_nova!I$2)</f>
        <v>0</v>
      </c>
      <c r="J848" s="50">
        <f>SUMIFS(topmanager!$D:$D,topmanager!$C:$C,rs_nova!$A848,topmanager!$A:$A,rs_nova!J$2)</f>
        <v>0</v>
      </c>
      <c r="K848" s="50">
        <f>SUMIFS(topmanager!$D:$D,topmanager!$C:$C,rs_nova!$A848,topmanager!$A:$A,rs_nova!K$2)+SUMIFS(topmanager!$D:$D,topmanager!$C:$C,rs_nova!$A848,topmanager!$A:$A,911)</f>
        <v>0</v>
      </c>
      <c r="L848" s="50">
        <f>SUMIFS(topmanager!$D:$D,topmanager!$C:$C,rs_nova!$A848,topmanager!$A:$A,rs_nova!L$2)</f>
        <v>0</v>
      </c>
      <c r="M848" s="50">
        <f>SUMIFS(topmanager!$D:$D,topmanager!$C:$C,rs_nova!$A848,topmanager!$A:$A,rs_nova!M$2)+SUMIFS(topmanager!$D:$D,topmanager!$C:$C,rs_nova!$A848,topmanager!$A:$A,908)+SUMIFS(topmanager!$D:$D,topmanager!$C:$C,rs_nova!$A848,topmanager!$A:$A,550)</f>
        <v>0</v>
      </c>
      <c r="N848" s="50">
        <f>SUMIFS(topmanager!$D:$D,topmanager!$C:$C,rs_nova!$A848,topmanager!$A:$A,rs_nova!N$2)</f>
        <v>0</v>
      </c>
      <c r="O848" s="51">
        <f t="shared" si="201"/>
        <v>0</v>
      </c>
      <c r="P848" s="50">
        <f>IFERROR(VLOOKUP($A848,total!$B$4:$AW$437,27,0),0)</f>
        <v>0</v>
      </c>
      <c r="Q848" s="50">
        <f>IFERROR(VLOOKUP($A848,total!$B$4:$AW$437,21,0),0)</f>
        <v>0</v>
      </c>
      <c r="R848" s="50">
        <f>IFERROR(VLOOKUP($A848,total!$B$4:$AW$437,25,0),0)+IFERROR(VLOOKUP($A848,total!$B$4:$AW$437,36,0),0)</f>
        <v>0</v>
      </c>
      <c r="S848" s="50">
        <f>IFERROR(VLOOKUP(A848,gympass!$A$2:$F$148,6,0),0)</f>
        <v>0</v>
      </c>
      <c r="T848" s="50">
        <f>IFERROR(VLOOKUP($A848,total!$B$4:$AW$437,42,0),0)</f>
        <v>0</v>
      </c>
      <c r="U848" s="50">
        <f>IFERROR(VLOOKUP($A848,total!$B$4:$AW$437,32,0),0)</f>
        <v>0</v>
      </c>
      <c r="V848" s="50">
        <f>IFERROR(VLOOKUP($A848,total!$B$4:$AW$437,28,0),0)</f>
        <v>0</v>
      </c>
      <c r="W848" s="50">
        <f>IFERROR(VLOOKUP($A848,total!$B$4:$AX$437,49,0),0)</f>
        <v>0</v>
      </c>
      <c r="X848" s="50"/>
      <c r="Y848" s="50">
        <f>IFERROR(VLOOKUP(A848,#REF!,4,0),0)</f>
        <v>0</v>
      </c>
      <c r="Z848" s="50">
        <f>IFERROR(VLOOKUP(B848,#REF!,8,0),0)</f>
        <v>0</v>
      </c>
      <c r="AA848" s="50">
        <f>IFERROR(VLOOKUP($A848,total!$B$4:$AW$437,45,0),0)</f>
        <v>0</v>
      </c>
      <c r="AB848" s="50">
        <f>IFERROR(VLOOKUP($A848,total!$B$4:$AW$437,48,0),0)</f>
        <v>0</v>
      </c>
      <c r="AC848" s="50">
        <f>IFERROR(VLOOKUP($A848,total!$B$4:$AB$437,19,0),0)</f>
        <v>0</v>
      </c>
      <c r="AD848" s="50">
        <f>IFERROR(VLOOKUP($A848,total!$B$4:$AB$437,10,0),0)</f>
        <v>0</v>
      </c>
      <c r="AE848" s="50">
        <f>IFERROR(VLOOKUP($A848,total!$B$4:$AB$437,13,0),0)-SUMIFS(topmanager!$D:$D,topmanager!$C:$C,rs_nova!$A852,topmanager!$A:$A,856)</f>
        <v>0</v>
      </c>
      <c r="AF848" s="50">
        <f>IFERROR(VLOOKUP($A848,total!$B$4:$AB$437,16,0),0)</f>
        <v>0</v>
      </c>
      <c r="AG848" s="50">
        <f>IFERROR(VLOOKUP($A848,total!$B$4:$AB$437,7,0),0)</f>
        <v>0</v>
      </c>
      <c r="AH848" s="50">
        <f>IFERROR(VLOOKUP($A848,total!$B$4:$AD$437,29,0),0)</f>
        <v>0</v>
      </c>
      <c r="AI848" s="50">
        <f>IFERROR(VLOOKUP(A848,total!$B$4:$AN$437,39,0),0)</f>
        <v>0</v>
      </c>
      <c r="AJ848" s="51">
        <f t="shared" si="202"/>
        <v>0</v>
      </c>
      <c r="AK848" s="50">
        <f t="shared" si="203"/>
        <v>0</v>
      </c>
      <c r="AL848" s="50">
        <f t="shared" si="204"/>
        <v>0</v>
      </c>
      <c r="AM848" s="50">
        <f t="shared" si="205"/>
        <v>0</v>
      </c>
      <c r="AN848" s="50">
        <f t="shared" si="199"/>
        <v>0</v>
      </c>
      <c r="AO848" s="50">
        <f t="shared" si="199"/>
        <v>0</v>
      </c>
      <c r="AP848" s="50">
        <f t="shared" si="199"/>
        <v>0</v>
      </c>
      <c r="AQ848" s="50">
        <f>IFERROR(VLOOKUP(TEXT($A848,"000000"),[6]Página1!$A$8:$S$801,13,FALSE),0)</f>
        <v>0</v>
      </c>
      <c r="AR848" s="50">
        <f>IFERROR(VLOOKUP(TEXT($A848,"000000"),[6]Página1!$A$8:$S$801,16,FALSE),0)</f>
        <v>0</v>
      </c>
      <c r="AS848" s="50">
        <f>IFERROR(VLOOKUP(TEXT($A848,"000000"),[6]Página1!$A$8:$S$801,19,FALSE),0)</f>
        <v>0</v>
      </c>
      <c r="AT848" s="50">
        <f>IFERROR(VLOOKUP(TEXT($A848,"000000"),[7]Página1!$A$8:$R$814,12,FALSE),0)</f>
        <v>0</v>
      </c>
      <c r="AU848" s="50">
        <f>IFERROR(VLOOKUP(TEXT($A848,"000000"),[7]Página1!$A$8:$R$814,15,FALSE),0)</f>
        <v>0</v>
      </c>
      <c r="AV848" s="50">
        <f>IFERROR(VLOOKUP(TEXT($A848,"000000"),[7]Página1!$A$8:$R$814,18,FALSE),0)</f>
        <v>0</v>
      </c>
      <c r="AW848" s="50"/>
      <c r="AX848" s="51">
        <f t="shared" si="206"/>
        <v>0</v>
      </c>
      <c r="AY848" s="51">
        <f t="shared" si="207"/>
        <v>0</v>
      </c>
      <c r="AZ848" s="51">
        <f t="shared" si="208"/>
        <v>0</v>
      </c>
      <c r="BA848" s="51">
        <f t="shared" si="209"/>
        <v>0</v>
      </c>
      <c r="BB848" s="51">
        <f t="shared" si="210"/>
        <v>0</v>
      </c>
      <c r="BC848" s="51">
        <f t="shared" si="211"/>
        <v>0</v>
      </c>
      <c r="BD848" s="51">
        <f t="shared" si="212"/>
        <v>0</v>
      </c>
      <c r="BE848" s="51">
        <f>IFERROR(VLOOKUP(A848,salario!A$2:P$91,11,FALSE),0)</f>
        <v>0</v>
      </c>
      <c r="BF848" s="51">
        <f>SUMIFS(topmanager!$D:$D,topmanager!$C:$C,rs_nova!$A848,topmanager!$A:$A,rs_nova!BF$2)</f>
        <v>0</v>
      </c>
      <c r="BG848" s="51">
        <f>SUMIFS(topmanager!$D:$D,topmanager!$C:$C,rs_nova!$A848,topmanager!$A:$A,rs_nova!BG$2)</f>
        <v>0</v>
      </c>
      <c r="BH848" s="51">
        <f>SUMIFS(topmanager!$D:$D,topmanager!$C:$C,rs_nova!$A848,topmanager!$A:$A,rs_nova!BH$2)</f>
        <v>0</v>
      </c>
      <c r="BI848" s="51">
        <f>SUMIFS(topmanager!$D:$D,topmanager!$C:$C,rs_nova!$A848,topmanager!$A:$A,rs_nova!BI$2)</f>
        <v>0</v>
      </c>
      <c r="BJ848" s="51">
        <f>SUMIFS(topmanager!$D:$D,topmanager!$C:$C,rs_nova!$A848,topmanager!$A:$A,rs_nova!BJ$2)+SUMIFS(topmanager!$D:$D,topmanager!$C:$C,rs_nova!$A848,topmanager!$A:$A,rs_nova!BJ$2+1)</f>
        <v>0</v>
      </c>
      <c r="BK848" s="51">
        <f>IFERROR(VLOOKUP(A848,[8]ferias!$C$4:$G$100,5,FALSE),0)</f>
        <v>0</v>
      </c>
      <c r="BL848" s="51">
        <f>SUMIFS(topmanager!$D:$D,topmanager!$C:$C,rs_nova!$A848,topmanager!$A:$A,rs_nova!BL$2)</f>
        <v>0</v>
      </c>
      <c r="BM848" s="51">
        <f>SUMIFS(topmanager!$D:$D,topmanager!$C:$C,rs_nova!$A848,topmanager!$A:$A,rs_nova!BM$2)+SUMIFS(topmanager!$D:$D,topmanager!$C:$C,rs_nova!$A852,topmanager!$A:$A,151)</f>
        <v>0</v>
      </c>
      <c r="BN848" s="51">
        <f t="shared" si="213"/>
        <v>0</v>
      </c>
    </row>
    <row r="849" spans="1:66">
      <c r="A849" s="47">
        <f>total!B52</f>
        <v>0</v>
      </c>
      <c r="B849" s="47">
        <f t="shared" si="200"/>
        <v>0</v>
      </c>
      <c r="C849" s="48">
        <f>total!D52</f>
        <v>0</v>
      </c>
      <c r="D849" s="49" t="str">
        <f>IFERROR(VLOOKUP(A849,salario!A$3:J$32,10,FALSE),"")</f>
        <v/>
      </c>
      <c r="E849" s="49" t="str">
        <f>IFERROR(IF(VLOOKUP(A849,salario!A$3:O$32,15,FALSE)="","",VLOOKUP(A849,salario!A$3:O$32,15,FALSE)),"")</f>
        <v/>
      </c>
      <c r="F849" s="47" t="str">
        <f>IFERROR(VLOOKUP(A849,[5]base_pessoal!$B$2:$P$1504,13,FALSE),"")</f>
        <v/>
      </c>
      <c r="G849" s="50">
        <f>IFERROR(VLOOKUP(A849,salario!A$2:P$91,11,FALSE),0)*B849/30</f>
        <v>0</v>
      </c>
      <c r="H849" s="50">
        <f>SUMIFS(topmanager!$D:$D,topmanager!$C:$C,rs_nova!$A849,topmanager!$A:$A,rs_nova!H$2)+SUMIFS(topmanager!$D:$D,topmanager!$C:$C,rs_nova!$A849,topmanager!$A:$A,63)</f>
        <v>0</v>
      </c>
      <c r="I849" s="50">
        <f>-SUMIFS(topmanager!$D:$D,topmanager!$C:$C,rs_nova!$A849,topmanager!$A:$A,rs_nova!I$2)</f>
        <v>0</v>
      </c>
      <c r="J849" s="50">
        <f>SUMIFS(topmanager!$D:$D,topmanager!$C:$C,rs_nova!$A849,topmanager!$A:$A,rs_nova!J$2)</f>
        <v>0</v>
      </c>
      <c r="K849" s="50">
        <f>SUMIFS(topmanager!$D:$D,topmanager!$C:$C,rs_nova!$A849,topmanager!$A:$A,rs_nova!K$2)+SUMIFS(topmanager!$D:$D,topmanager!$C:$C,rs_nova!$A849,topmanager!$A:$A,911)</f>
        <v>0</v>
      </c>
      <c r="L849" s="50">
        <f>SUMIFS(topmanager!$D:$D,topmanager!$C:$C,rs_nova!$A849,topmanager!$A:$A,rs_nova!L$2)</f>
        <v>0</v>
      </c>
      <c r="M849" s="50">
        <f>SUMIFS(topmanager!$D:$D,topmanager!$C:$C,rs_nova!$A849,topmanager!$A:$A,rs_nova!M$2)+SUMIFS(topmanager!$D:$D,topmanager!$C:$C,rs_nova!$A849,topmanager!$A:$A,908)+SUMIFS(topmanager!$D:$D,topmanager!$C:$C,rs_nova!$A849,topmanager!$A:$A,550)</f>
        <v>0</v>
      </c>
      <c r="N849" s="50">
        <f>SUMIFS(topmanager!$D:$D,topmanager!$C:$C,rs_nova!$A849,topmanager!$A:$A,rs_nova!N$2)</f>
        <v>0</v>
      </c>
      <c r="O849" s="51">
        <f t="shared" si="201"/>
        <v>0</v>
      </c>
      <c r="P849" s="50">
        <f>IFERROR(VLOOKUP($A849,total!$B$4:$AW$437,27,0),0)</f>
        <v>0</v>
      </c>
      <c r="Q849" s="50">
        <f>IFERROR(VLOOKUP($A849,total!$B$4:$AW$437,21,0),0)</f>
        <v>0</v>
      </c>
      <c r="R849" s="50">
        <f>IFERROR(VLOOKUP($A849,total!$B$4:$AW$437,25,0),0)+IFERROR(VLOOKUP($A849,total!$B$4:$AW$437,36,0),0)</f>
        <v>0</v>
      </c>
      <c r="S849" s="50">
        <f>IFERROR(VLOOKUP(A849,gympass!$A$2:$F$148,6,0),0)</f>
        <v>0</v>
      </c>
      <c r="T849" s="50">
        <f>IFERROR(VLOOKUP($A849,total!$B$4:$AW$437,42,0),0)</f>
        <v>0</v>
      </c>
      <c r="U849" s="50">
        <f>IFERROR(VLOOKUP($A849,total!$B$4:$AW$437,32,0),0)</f>
        <v>0</v>
      </c>
      <c r="V849" s="50">
        <f>IFERROR(VLOOKUP($A849,total!$B$4:$AW$437,28,0),0)</f>
        <v>0</v>
      </c>
      <c r="W849" s="50">
        <f>IFERROR(VLOOKUP($A849,total!$B$4:$AX$437,49,0),0)</f>
        <v>0</v>
      </c>
      <c r="X849" s="50"/>
      <c r="Y849" s="50">
        <f>IFERROR(VLOOKUP(A849,#REF!,4,0),0)</f>
        <v>0</v>
      </c>
      <c r="Z849" s="50">
        <f>IFERROR(VLOOKUP(B849,#REF!,8,0),0)</f>
        <v>0</v>
      </c>
      <c r="AA849" s="50">
        <f>IFERROR(VLOOKUP($A849,total!$B$4:$AW$437,45,0),0)</f>
        <v>0</v>
      </c>
      <c r="AB849" s="50">
        <f>IFERROR(VLOOKUP($A849,total!$B$4:$AW$437,48,0),0)</f>
        <v>0</v>
      </c>
      <c r="AC849" s="50">
        <f>IFERROR(VLOOKUP($A849,total!$B$4:$AB$437,19,0),0)</f>
        <v>0</v>
      </c>
      <c r="AD849" s="50">
        <f>IFERROR(VLOOKUP($A849,total!$B$4:$AB$437,10,0),0)</f>
        <v>0</v>
      </c>
      <c r="AE849" s="50">
        <f>IFERROR(VLOOKUP($A849,total!$B$4:$AB$437,13,0),0)-SUMIFS(topmanager!$D:$D,topmanager!$C:$C,rs_nova!$A853,topmanager!$A:$A,856)</f>
        <v>0</v>
      </c>
      <c r="AF849" s="50">
        <f>IFERROR(VLOOKUP($A849,total!$B$4:$AB$437,16,0),0)</f>
        <v>0</v>
      </c>
      <c r="AG849" s="50">
        <f>IFERROR(VLOOKUP($A849,total!$B$4:$AB$437,7,0),0)</f>
        <v>0</v>
      </c>
      <c r="AH849" s="50">
        <f>IFERROR(VLOOKUP($A849,total!$B$4:$AD$437,29,0),0)</f>
        <v>0</v>
      </c>
      <c r="AI849" s="50">
        <f>IFERROR(VLOOKUP(A849,total!$B$4:$AN$437,39,0),0)</f>
        <v>0</v>
      </c>
      <c r="AJ849" s="51">
        <f t="shared" si="202"/>
        <v>0</v>
      </c>
      <c r="AK849" s="50">
        <f t="shared" si="203"/>
        <v>0</v>
      </c>
      <c r="AL849" s="50">
        <f t="shared" si="204"/>
        <v>0</v>
      </c>
      <c r="AM849" s="50">
        <f t="shared" si="205"/>
        <v>0</v>
      </c>
      <c r="AN849" s="50">
        <f t="shared" si="199"/>
        <v>0</v>
      </c>
      <c r="AO849" s="50">
        <f t="shared" si="199"/>
        <v>0</v>
      </c>
      <c r="AP849" s="50">
        <f t="shared" si="199"/>
        <v>0</v>
      </c>
      <c r="AQ849" s="50">
        <f>IFERROR(VLOOKUP(TEXT($A849,"000000"),[6]Página1!$A$8:$S$801,13,FALSE),0)</f>
        <v>0</v>
      </c>
      <c r="AR849" s="50">
        <f>IFERROR(VLOOKUP(TEXT($A849,"000000"),[6]Página1!$A$8:$S$801,16,FALSE),0)</f>
        <v>0</v>
      </c>
      <c r="AS849" s="50">
        <f>IFERROR(VLOOKUP(TEXT($A849,"000000"),[6]Página1!$A$8:$S$801,19,FALSE),0)</f>
        <v>0</v>
      </c>
      <c r="AT849" s="50">
        <f>IFERROR(VLOOKUP(TEXT($A849,"000000"),[7]Página1!$A$8:$R$814,12,FALSE),0)</f>
        <v>0</v>
      </c>
      <c r="AU849" s="50">
        <f>IFERROR(VLOOKUP(TEXT($A849,"000000"),[7]Página1!$A$8:$R$814,15,FALSE),0)</f>
        <v>0</v>
      </c>
      <c r="AV849" s="50">
        <f>IFERROR(VLOOKUP(TEXT($A849,"000000"),[7]Página1!$A$8:$R$814,18,FALSE),0)</f>
        <v>0</v>
      </c>
      <c r="AW849" s="50"/>
      <c r="AX849" s="51">
        <f t="shared" si="206"/>
        <v>0</v>
      </c>
      <c r="AY849" s="51">
        <f t="shared" si="207"/>
        <v>0</v>
      </c>
      <c r="AZ849" s="51">
        <f t="shared" si="208"/>
        <v>0</v>
      </c>
      <c r="BA849" s="51">
        <f t="shared" si="209"/>
        <v>0</v>
      </c>
      <c r="BB849" s="51">
        <f t="shared" si="210"/>
        <v>0</v>
      </c>
      <c r="BC849" s="51">
        <f t="shared" si="211"/>
        <v>0</v>
      </c>
      <c r="BD849" s="51">
        <f t="shared" si="212"/>
        <v>0</v>
      </c>
      <c r="BE849" s="51">
        <f>IFERROR(VLOOKUP(A849,salario!A$2:P$91,11,FALSE),0)</f>
        <v>0</v>
      </c>
      <c r="BF849" s="51">
        <f>SUMIFS(topmanager!$D:$D,topmanager!$C:$C,rs_nova!$A849,topmanager!$A:$A,rs_nova!BF$2)</f>
        <v>0</v>
      </c>
      <c r="BG849" s="51">
        <f>SUMIFS(topmanager!$D:$D,topmanager!$C:$C,rs_nova!$A849,topmanager!$A:$A,rs_nova!BG$2)</f>
        <v>0</v>
      </c>
      <c r="BH849" s="51">
        <f>SUMIFS(topmanager!$D:$D,topmanager!$C:$C,rs_nova!$A849,topmanager!$A:$A,rs_nova!BH$2)</f>
        <v>0</v>
      </c>
      <c r="BI849" s="51">
        <f>SUMIFS(topmanager!$D:$D,topmanager!$C:$C,rs_nova!$A849,topmanager!$A:$A,rs_nova!BI$2)</f>
        <v>0</v>
      </c>
      <c r="BJ849" s="51">
        <f>SUMIFS(topmanager!$D:$D,topmanager!$C:$C,rs_nova!$A849,topmanager!$A:$A,rs_nova!BJ$2)+SUMIFS(topmanager!$D:$D,topmanager!$C:$C,rs_nova!$A849,topmanager!$A:$A,rs_nova!BJ$2+1)</f>
        <v>0</v>
      </c>
      <c r="BK849" s="51">
        <f>IFERROR(VLOOKUP(A849,[8]ferias!$C$4:$G$100,5,FALSE),0)</f>
        <v>0</v>
      </c>
      <c r="BL849" s="51">
        <f>SUMIFS(topmanager!$D:$D,topmanager!$C:$C,rs_nova!$A849,topmanager!$A:$A,rs_nova!BL$2)</f>
        <v>0</v>
      </c>
      <c r="BM849" s="51">
        <f>SUMIFS(topmanager!$D:$D,topmanager!$C:$C,rs_nova!$A849,topmanager!$A:$A,rs_nova!BM$2)+SUMIFS(topmanager!$D:$D,topmanager!$C:$C,rs_nova!$A853,topmanager!$A:$A,151)</f>
        <v>0</v>
      </c>
      <c r="BN849" s="51">
        <f t="shared" si="213"/>
        <v>0</v>
      </c>
    </row>
    <row r="850" spans="1:66">
      <c r="A850" s="47">
        <f>total!B53</f>
        <v>0</v>
      </c>
      <c r="B850" s="47">
        <f t="shared" si="200"/>
        <v>0</v>
      </c>
      <c r="C850" s="48">
        <f>total!D53</f>
        <v>0</v>
      </c>
      <c r="D850" s="49" t="str">
        <f>IFERROR(VLOOKUP(A850,salario!A$3:J$32,10,FALSE),"")</f>
        <v/>
      </c>
      <c r="E850" s="49" t="str">
        <f>IFERROR(IF(VLOOKUP(A850,salario!A$3:O$32,15,FALSE)="","",VLOOKUP(A850,salario!A$3:O$32,15,FALSE)),"")</f>
        <v/>
      </c>
      <c r="F850" s="47" t="str">
        <f>IFERROR(VLOOKUP(A850,[5]base_pessoal!$B$2:$P$1504,13,FALSE),"")</f>
        <v/>
      </c>
      <c r="G850" s="50">
        <f>IFERROR(VLOOKUP(A850,salario!A$2:P$91,11,FALSE),0)*B850/30</f>
        <v>0</v>
      </c>
      <c r="H850" s="50">
        <f>SUMIFS(topmanager!$D:$D,topmanager!$C:$C,rs_nova!$A850,topmanager!$A:$A,rs_nova!H$2)+SUMIFS(topmanager!$D:$D,topmanager!$C:$C,rs_nova!$A850,topmanager!$A:$A,63)</f>
        <v>0</v>
      </c>
      <c r="I850" s="50">
        <f>-SUMIFS(topmanager!$D:$D,topmanager!$C:$C,rs_nova!$A850,topmanager!$A:$A,rs_nova!I$2)</f>
        <v>0</v>
      </c>
      <c r="J850" s="50">
        <f>SUMIFS(topmanager!$D:$D,topmanager!$C:$C,rs_nova!$A850,topmanager!$A:$A,rs_nova!J$2)</f>
        <v>0</v>
      </c>
      <c r="K850" s="50">
        <f>SUMIFS(topmanager!$D:$D,topmanager!$C:$C,rs_nova!$A850,topmanager!$A:$A,rs_nova!K$2)+SUMIFS(topmanager!$D:$D,topmanager!$C:$C,rs_nova!$A850,topmanager!$A:$A,911)</f>
        <v>0</v>
      </c>
      <c r="L850" s="50">
        <f>SUMIFS(topmanager!$D:$D,topmanager!$C:$C,rs_nova!$A850,topmanager!$A:$A,rs_nova!L$2)</f>
        <v>0</v>
      </c>
      <c r="M850" s="50">
        <f>SUMIFS(topmanager!$D:$D,topmanager!$C:$C,rs_nova!$A850,topmanager!$A:$A,rs_nova!M$2)+SUMIFS(topmanager!$D:$D,topmanager!$C:$C,rs_nova!$A850,topmanager!$A:$A,908)+SUMIFS(topmanager!$D:$D,topmanager!$C:$C,rs_nova!$A850,topmanager!$A:$A,550)</f>
        <v>0</v>
      </c>
      <c r="N850" s="50">
        <f>SUMIFS(topmanager!$D:$D,topmanager!$C:$C,rs_nova!$A850,topmanager!$A:$A,rs_nova!N$2)</f>
        <v>0</v>
      </c>
      <c r="O850" s="51">
        <f t="shared" si="201"/>
        <v>0</v>
      </c>
      <c r="P850" s="50">
        <f>IFERROR(VLOOKUP($A850,total!$B$4:$AW$437,27,0),0)</f>
        <v>0</v>
      </c>
      <c r="Q850" s="50">
        <f>IFERROR(VLOOKUP($A850,total!$B$4:$AW$437,21,0),0)</f>
        <v>0</v>
      </c>
      <c r="R850" s="50">
        <f>IFERROR(VLOOKUP($A850,total!$B$4:$AW$437,25,0),0)+IFERROR(VLOOKUP($A850,total!$B$4:$AW$437,36,0),0)</f>
        <v>0</v>
      </c>
      <c r="S850" s="50">
        <f>IFERROR(VLOOKUP(A850,gympass!$A$2:$F$148,6,0),0)</f>
        <v>0</v>
      </c>
      <c r="T850" s="50">
        <f>IFERROR(VLOOKUP($A850,total!$B$4:$AW$437,42,0),0)</f>
        <v>0</v>
      </c>
      <c r="U850" s="50">
        <f>IFERROR(VLOOKUP($A850,total!$B$4:$AW$437,32,0),0)</f>
        <v>0</v>
      </c>
      <c r="V850" s="50">
        <f>IFERROR(VLOOKUP($A850,total!$B$4:$AW$437,28,0),0)</f>
        <v>0</v>
      </c>
      <c r="W850" s="50">
        <f>IFERROR(VLOOKUP($A850,total!$B$4:$AX$437,49,0),0)</f>
        <v>0</v>
      </c>
      <c r="X850" s="50"/>
      <c r="Y850" s="50">
        <f>IFERROR(VLOOKUP(A850,#REF!,4,0),0)</f>
        <v>0</v>
      </c>
      <c r="Z850" s="50">
        <f>IFERROR(VLOOKUP(B850,#REF!,8,0),0)</f>
        <v>0</v>
      </c>
      <c r="AA850" s="50">
        <f>IFERROR(VLOOKUP($A850,total!$B$4:$AW$437,45,0),0)</f>
        <v>0</v>
      </c>
      <c r="AB850" s="50">
        <f>IFERROR(VLOOKUP($A850,total!$B$4:$AW$437,48,0),0)</f>
        <v>0</v>
      </c>
      <c r="AC850" s="50">
        <f>IFERROR(VLOOKUP($A850,total!$B$4:$AB$437,19,0),0)</f>
        <v>0</v>
      </c>
      <c r="AD850" s="50">
        <f>IFERROR(VLOOKUP($A850,total!$B$4:$AB$437,10,0),0)</f>
        <v>0</v>
      </c>
      <c r="AE850" s="50">
        <f>IFERROR(VLOOKUP($A850,total!$B$4:$AB$437,13,0),0)-SUMIFS(topmanager!$D:$D,topmanager!$C:$C,rs_nova!$A854,topmanager!$A:$A,856)</f>
        <v>0</v>
      </c>
      <c r="AF850" s="50">
        <f>IFERROR(VLOOKUP($A850,total!$B$4:$AB$437,16,0),0)</f>
        <v>0</v>
      </c>
      <c r="AG850" s="50">
        <f>IFERROR(VLOOKUP($A850,total!$B$4:$AB$437,7,0),0)</f>
        <v>0</v>
      </c>
      <c r="AH850" s="50">
        <f>IFERROR(VLOOKUP($A850,total!$B$4:$AD$437,29,0),0)</f>
        <v>0</v>
      </c>
      <c r="AI850" s="50">
        <f>IFERROR(VLOOKUP(A850,total!$B$4:$AN$437,39,0),0)</f>
        <v>0</v>
      </c>
      <c r="AJ850" s="51">
        <f t="shared" si="202"/>
        <v>0</v>
      </c>
      <c r="AK850" s="50">
        <f t="shared" si="203"/>
        <v>0</v>
      </c>
      <c r="AL850" s="50">
        <f t="shared" si="204"/>
        <v>0</v>
      </c>
      <c r="AM850" s="50">
        <f t="shared" si="205"/>
        <v>0</v>
      </c>
      <c r="AN850" s="50">
        <f t="shared" si="199"/>
        <v>0</v>
      </c>
      <c r="AO850" s="50">
        <f t="shared" si="199"/>
        <v>0</v>
      </c>
      <c r="AP850" s="50">
        <f t="shared" si="199"/>
        <v>0</v>
      </c>
      <c r="AQ850" s="50">
        <f>IFERROR(VLOOKUP(TEXT($A850,"000000"),[6]Página1!$A$8:$S$801,13,FALSE),0)</f>
        <v>0</v>
      </c>
      <c r="AR850" s="50">
        <f>IFERROR(VLOOKUP(TEXT($A850,"000000"),[6]Página1!$A$8:$S$801,16,FALSE),0)</f>
        <v>0</v>
      </c>
      <c r="AS850" s="50">
        <f>IFERROR(VLOOKUP(TEXT($A850,"000000"),[6]Página1!$A$8:$S$801,19,FALSE),0)</f>
        <v>0</v>
      </c>
      <c r="AT850" s="50">
        <f>IFERROR(VLOOKUP(TEXT($A850,"000000"),[7]Página1!$A$8:$R$814,12,FALSE),0)</f>
        <v>0</v>
      </c>
      <c r="AU850" s="50">
        <f>IFERROR(VLOOKUP(TEXT($A850,"000000"),[7]Página1!$A$8:$R$814,15,FALSE),0)</f>
        <v>0</v>
      </c>
      <c r="AV850" s="50">
        <f>IFERROR(VLOOKUP(TEXT($A850,"000000"),[7]Página1!$A$8:$R$814,18,FALSE),0)</f>
        <v>0</v>
      </c>
      <c r="AW850" s="50"/>
      <c r="AX850" s="51">
        <f t="shared" si="206"/>
        <v>0</v>
      </c>
      <c r="AY850" s="51">
        <f t="shared" si="207"/>
        <v>0</v>
      </c>
      <c r="AZ850" s="51">
        <f t="shared" si="208"/>
        <v>0</v>
      </c>
      <c r="BA850" s="51">
        <f t="shared" si="209"/>
        <v>0</v>
      </c>
      <c r="BB850" s="51">
        <f t="shared" si="210"/>
        <v>0</v>
      </c>
      <c r="BC850" s="51">
        <f t="shared" si="211"/>
        <v>0</v>
      </c>
      <c r="BD850" s="51">
        <f t="shared" si="212"/>
        <v>0</v>
      </c>
      <c r="BE850" s="51">
        <f>IFERROR(VLOOKUP(A850,salario!A$2:P$91,11,FALSE),0)</f>
        <v>0</v>
      </c>
      <c r="BF850" s="51">
        <f>SUMIFS(topmanager!$D:$D,topmanager!$C:$C,rs_nova!$A850,topmanager!$A:$A,rs_nova!BF$2)</f>
        <v>0</v>
      </c>
      <c r="BG850" s="51">
        <f>SUMIFS(topmanager!$D:$D,topmanager!$C:$C,rs_nova!$A850,topmanager!$A:$A,rs_nova!BG$2)</f>
        <v>0</v>
      </c>
      <c r="BH850" s="51">
        <f>SUMIFS(topmanager!$D:$D,topmanager!$C:$C,rs_nova!$A850,topmanager!$A:$A,rs_nova!BH$2)</f>
        <v>0</v>
      </c>
      <c r="BI850" s="51">
        <f>SUMIFS(topmanager!$D:$D,topmanager!$C:$C,rs_nova!$A850,topmanager!$A:$A,rs_nova!BI$2)</f>
        <v>0</v>
      </c>
      <c r="BJ850" s="51">
        <f>SUMIFS(topmanager!$D:$D,topmanager!$C:$C,rs_nova!$A850,topmanager!$A:$A,rs_nova!BJ$2)+SUMIFS(topmanager!$D:$D,topmanager!$C:$C,rs_nova!$A850,topmanager!$A:$A,rs_nova!BJ$2+1)</f>
        <v>0</v>
      </c>
      <c r="BK850" s="51">
        <f>IFERROR(VLOOKUP(A850,[8]ferias!$C$4:$G$100,5,FALSE),0)</f>
        <v>0</v>
      </c>
      <c r="BL850" s="51">
        <f>SUMIFS(topmanager!$D:$D,topmanager!$C:$C,rs_nova!$A850,topmanager!$A:$A,rs_nova!BL$2)</f>
        <v>0</v>
      </c>
      <c r="BM850" s="51">
        <f>SUMIFS(topmanager!$D:$D,topmanager!$C:$C,rs_nova!$A850,topmanager!$A:$A,rs_nova!BM$2)+SUMIFS(topmanager!$D:$D,topmanager!$C:$C,rs_nova!$A854,topmanager!$A:$A,151)</f>
        <v>0</v>
      </c>
      <c r="BN850" s="51">
        <f t="shared" si="213"/>
        <v>0</v>
      </c>
    </row>
    <row r="851" spans="1:66">
      <c r="A851" s="47">
        <f>total!B54</f>
        <v>0</v>
      </c>
      <c r="B851" s="47">
        <f t="shared" si="200"/>
        <v>0</v>
      </c>
      <c r="C851" s="48">
        <f>total!D54</f>
        <v>0</v>
      </c>
      <c r="D851" s="49" t="str">
        <f>IFERROR(VLOOKUP(A851,salario!A$3:J$32,10,FALSE),"")</f>
        <v/>
      </c>
      <c r="E851" s="49" t="str">
        <f>IFERROR(IF(VLOOKUP(A851,salario!A$3:O$32,15,FALSE)="","",VLOOKUP(A851,salario!A$3:O$32,15,FALSE)),"")</f>
        <v/>
      </c>
      <c r="F851" s="47" t="str">
        <f>IFERROR(VLOOKUP(A851,[5]base_pessoal!$B$2:$P$1504,13,FALSE),"")</f>
        <v/>
      </c>
      <c r="G851" s="50">
        <f>IFERROR(VLOOKUP(A851,salario!A$2:P$91,11,FALSE),0)*B851/30</f>
        <v>0</v>
      </c>
      <c r="H851" s="50">
        <f>SUMIFS(topmanager!$D:$D,topmanager!$C:$C,rs_nova!$A851,topmanager!$A:$A,rs_nova!H$2)+SUMIFS(topmanager!$D:$D,topmanager!$C:$C,rs_nova!$A851,topmanager!$A:$A,63)</f>
        <v>0</v>
      </c>
      <c r="I851" s="50">
        <f>-SUMIFS(topmanager!$D:$D,topmanager!$C:$C,rs_nova!$A851,topmanager!$A:$A,rs_nova!I$2)</f>
        <v>0</v>
      </c>
      <c r="J851" s="50">
        <f>SUMIFS(topmanager!$D:$D,topmanager!$C:$C,rs_nova!$A851,topmanager!$A:$A,rs_nova!J$2)</f>
        <v>0</v>
      </c>
      <c r="K851" s="50">
        <f>SUMIFS(topmanager!$D:$D,topmanager!$C:$C,rs_nova!$A851,topmanager!$A:$A,rs_nova!K$2)+SUMIFS(topmanager!$D:$D,topmanager!$C:$C,rs_nova!$A851,topmanager!$A:$A,911)</f>
        <v>0</v>
      </c>
      <c r="L851" s="50">
        <f>SUMIFS(topmanager!$D:$D,topmanager!$C:$C,rs_nova!$A851,topmanager!$A:$A,rs_nova!L$2)</f>
        <v>0</v>
      </c>
      <c r="M851" s="50">
        <f>SUMIFS(topmanager!$D:$D,topmanager!$C:$C,rs_nova!$A851,topmanager!$A:$A,rs_nova!M$2)+SUMIFS(topmanager!$D:$D,topmanager!$C:$C,rs_nova!$A851,topmanager!$A:$A,908)+SUMIFS(topmanager!$D:$D,topmanager!$C:$C,rs_nova!$A851,topmanager!$A:$A,550)</f>
        <v>0</v>
      </c>
      <c r="N851" s="50">
        <f>SUMIFS(topmanager!$D:$D,topmanager!$C:$C,rs_nova!$A851,topmanager!$A:$A,rs_nova!N$2)</f>
        <v>0</v>
      </c>
      <c r="O851" s="51">
        <f t="shared" si="201"/>
        <v>0</v>
      </c>
      <c r="P851" s="50">
        <f>IFERROR(VLOOKUP($A851,total!$B$4:$AW$437,27,0),0)</f>
        <v>0</v>
      </c>
      <c r="Q851" s="50">
        <f>IFERROR(VLOOKUP($A851,total!$B$4:$AW$437,21,0),0)</f>
        <v>0</v>
      </c>
      <c r="R851" s="50">
        <f>IFERROR(VLOOKUP($A851,total!$B$4:$AW$437,25,0),0)+IFERROR(VLOOKUP($A851,total!$B$4:$AW$437,36,0),0)</f>
        <v>0</v>
      </c>
      <c r="S851" s="50">
        <f>IFERROR(VLOOKUP(A851,gympass!$A$2:$F$148,6,0),0)</f>
        <v>0</v>
      </c>
      <c r="T851" s="50">
        <f>IFERROR(VLOOKUP($A851,total!$B$4:$AW$437,42,0),0)</f>
        <v>0</v>
      </c>
      <c r="U851" s="50">
        <f>IFERROR(VLOOKUP($A851,total!$B$4:$AW$437,32,0),0)</f>
        <v>0</v>
      </c>
      <c r="V851" s="50">
        <f>IFERROR(VLOOKUP($A851,total!$B$4:$AW$437,28,0),0)</f>
        <v>0</v>
      </c>
      <c r="W851" s="50">
        <f>IFERROR(VLOOKUP($A851,total!$B$4:$AX$437,49,0),0)</f>
        <v>0</v>
      </c>
      <c r="X851" s="50"/>
      <c r="Y851" s="50">
        <f>IFERROR(VLOOKUP(A851,#REF!,4,0),0)</f>
        <v>0</v>
      </c>
      <c r="Z851" s="50">
        <f>IFERROR(VLOOKUP(B851,#REF!,8,0),0)</f>
        <v>0</v>
      </c>
      <c r="AA851" s="50">
        <f>IFERROR(VLOOKUP($A851,total!$B$4:$AW$437,45,0),0)</f>
        <v>0</v>
      </c>
      <c r="AB851" s="50">
        <f>IFERROR(VLOOKUP($A851,total!$B$4:$AW$437,48,0),0)</f>
        <v>0</v>
      </c>
      <c r="AC851" s="50">
        <f>IFERROR(VLOOKUP($A851,total!$B$4:$AB$437,19,0),0)</f>
        <v>0</v>
      </c>
      <c r="AD851" s="50">
        <f>IFERROR(VLOOKUP($A851,total!$B$4:$AB$437,10,0),0)</f>
        <v>0</v>
      </c>
      <c r="AE851" s="50">
        <f>IFERROR(VLOOKUP($A851,total!$B$4:$AB$437,13,0),0)-SUMIFS(topmanager!$D:$D,topmanager!$C:$C,rs_nova!$A855,topmanager!$A:$A,856)</f>
        <v>0</v>
      </c>
      <c r="AF851" s="50">
        <f>IFERROR(VLOOKUP($A851,total!$B$4:$AB$437,16,0),0)</f>
        <v>0</v>
      </c>
      <c r="AG851" s="50">
        <f>IFERROR(VLOOKUP($A851,total!$B$4:$AB$437,7,0),0)</f>
        <v>0</v>
      </c>
      <c r="AH851" s="50">
        <f>IFERROR(VLOOKUP($A851,total!$B$4:$AD$437,29,0),0)</f>
        <v>0</v>
      </c>
      <c r="AI851" s="50">
        <f>IFERROR(VLOOKUP(A851,total!$B$4:$AN$437,39,0),0)</f>
        <v>0</v>
      </c>
      <c r="AJ851" s="51">
        <f t="shared" si="202"/>
        <v>0</v>
      </c>
      <c r="AK851" s="50">
        <f t="shared" si="203"/>
        <v>0</v>
      </c>
      <c r="AL851" s="50">
        <f t="shared" si="204"/>
        <v>0</v>
      </c>
      <c r="AM851" s="50">
        <f t="shared" si="205"/>
        <v>0</v>
      </c>
      <c r="AN851" s="50">
        <f t="shared" si="199"/>
        <v>0</v>
      </c>
      <c r="AO851" s="50">
        <f t="shared" si="199"/>
        <v>0</v>
      </c>
      <c r="AP851" s="50">
        <f t="shared" si="199"/>
        <v>0</v>
      </c>
      <c r="AQ851" s="50">
        <f>IFERROR(VLOOKUP(TEXT($A851,"000000"),[6]Página1!$A$8:$S$801,13,FALSE),0)</f>
        <v>0</v>
      </c>
      <c r="AR851" s="50">
        <f>IFERROR(VLOOKUP(TEXT($A851,"000000"),[6]Página1!$A$8:$S$801,16,FALSE),0)</f>
        <v>0</v>
      </c>
      <c r="AS851" s="50">
        <f>IFERROR(VLOOKUP(TEXT($A851,"000000"),[6]Página1!$A$8:$S$801,19,FALSE),0)</f>
        <v>0</v>
      </c>
      <c r="AT851" s="50">
        <f>IFERROR(VLOOKUP(TEXT($A851,"000000"),[7]Página1!$A$8:$R$814,12,FALSE),0)</f>
        <v>0</v>
      </c>
      <c r="AU851" s="50">
        <f>IFERROR(VLOOKUP(TEXT($A851,"000000"),[7]Página1!$A$8:$R$814,15,FALSE),0)</f>
        <v>0</v>
      </c>
      <c r="AV851" s="50">
        <f>IFERROR(VLOOKUP(TEXT($A851,"000000"),[7]Página1!$A$8:$R$814,18,FALSE),0)</f>
        <v>0</v>
      </c>
      <c r="AW851" s="50"/>
      <c r="AX851" s="51">
        <f t="shared" si="206"/>
        <v>0</v>
      </c>
      <c r="AY851" s="51">
        <f t="shared" si="207"/>
        <v>0</v>
      </c>
      <c r="AZ851" s="51">
        <f t="shared" si="208"/>
        <v>0</v>
      </c>
      <c r="BA851" s="51">
        <f t="shared" si="209"/>
        <v>0</v>
      </c>
      <c r="BB851" s="51">
        <f t="shared" si="210"/>
        <v>0</v>
      </c>
      <c r="BC851" s="51">
        <f t="shared" si="211"/>
        <v>0</v>
      </c>
      <c r="BD851" s="51">
        <f t="shared" si="212"/>
        <v>0</v>
      </c>
      <c r="BE851" s="51">
        <f>IFERROR(VLOOKUP(A851,salario!A$2:P$91,11,FALSE),0)</f>
        <v>0</v>
      </c>
      <c r="BF851" s="51">
        <f>SUMIFS(topmanager!$D:$D,topmanager!$C:$C,rs_nova!$A851,topmanager!$A:$A,rs_nova!BF$2)</f>
        <v>0</v>
      </c>
      <c r="BG851" s="51">
        <f>SUMIFS(topmanager!$D:$D,topmanager!$C:$C,rs_nova!$A851,topmanager!$A:$A,rs_nova!BG$2)</f>
        <v>0</v>
      </c>
      <c r="BH851" s="51">
        <f>SUMIFS(topmanager!$D:$D,topmanager!$C:$C,rs_nova!$A851,topmanager!$A:$A,rs_nova!BH$2)</f>
        <v>0</v>
      </c>
      <c r="BI851" s="51">
        <f>SUMIFS(topmanager!$D:$D,topmanager!$C:$C,rs_nova!$A851,topmanager!$A:$A,rs_nova!BI$2)</f>
        <v>0</v>
      </c>
      <c r="BJ851" s="51">
        <f>SUMIFS(topmanager!$D:$D,topmanager!$C:$C,rs_nova!$A851,topmanager!$A:$A,rs_nova!BJ$2)+SUMIFS(topmanager!$D:$D,topmanager!$C:$C,rs_nova!$A851,topmanager!$A:$A,rs_nova!BJ$2+1)</f>
        <v>0</v>
      </c>
      <c r="BK851" s="51">
        <f>IFERROR(VLOOKUP(A851,[8]ferias!$C$4:$G$100,5,FALSE),0)</f>
        <v>0</v>
      </c>
      <c r="BL851" s="51">
        <f>SUMIFS(topmanager!$D:$D,topmanager!$C:$C,rs_nova!$A851,topmanager!$A:$A,rs_nova!BL$2)</f>
        <v>0</v>
      </c>
      <c r="BM851" s="51">
        <f>SUMIFS(topmanager!$D:$D,topmanager!$C:$C,rs_nova!$A851,topmanager!$A:$A,rs_nova!BM$2)+SUMIFS(topmanager!$D:$D,topmanager!$C:$C,rs_nova!$A855,topmanager!$A:$A,151)</f>
        <v>0</v>
      </c>
      <c r="BN851" s="51">
        <f t="shared" si="213"/>
        <v>0</v>
      </c>
    </row>
    <row r="852" spans="1:66">
      <c r="A852" s="47">
        <f>total!B55</f>
        <v>0</v>
      </c>
      <c r="B852" s="47">
        <f t="shared" si="200"/>
        <v>0</v>
      </c>
      <c r="C852" s="48">
        <f>total!D55</f>
        <v>0</v>
      </c>
      <c r="D852" s="49" t="str">
        <f>IFERROR(VLOOKUP(A852,salario!A$3:J$32,10,FALSE),"")</f>
        <v/>
      </c>
      <c r="E852" s="49" t="str">
        <f>IFERROR(IF(VLOOKUP(A852,salario!A$3:O$32,15,FALSE)="","",VLOOKUP(A852,salario!A$3:O$32,15,FALSE)),"")</f>
        <v/>
      </c>
      <c r="F852" s="47" t="str">
        <f>IFERROR(VLOOKUP(A852,[5]base_pessoal!$B$2:$P$1504,13,FALSE),"")</f>
        <v/>
      </c>
      <c r="G852" s="50">
        <f>IFERROR(VLOOKUP(A852,salario!A$2:P$91,11,FALSE),0)*B852/30</f>
        <v>0</v>
      </c>
      <c r="H852" s="50">
        <f>SUMIFS(topmanager!$D:$D,topmanager!$C:$C,rs_nova!$A852,topmanager!$A:$A,rs_nova!H$2)+SUMIFS(topmanager!$D:$D,topmanager!$C:$C,rs_nova!$A852,topmanager!$A:$A,63)</f>
        <v>0</v>
      </c>
      <c r="I852" s="50">
        <f>-SUMIFS(topmanager!$D:$D,topmanager!$C:$C,rs_nova!$A852,topmanager!$A:$A,rs_nova!I$2)</f>
        <v>0</v>
      </c>
      <c r="J852" s="50">
        <f>SUMIFS(topmanager!$D:$D,topmanager!$C:$C,rs_nova!$A852,topmanager!$A:$A,rs_nova!J$2)</f>
        <v>0</v>
      </c>
      <c r="K852" s="50">
        <f>SUMIFS(topmanager!$D:$D,topmanager!$C:$C,rs_nova!$A852,topmanager!$A:$A,rs_nova!K$2)+SUMIFS(topmanager!$D:$D,topmanager!$C:$C,rs_nova!$A852,topmanager!$A:$A,911)</f>
        <v>0</v>
      </c>
      <c r="L852" s="50">
        <f>SUMIFS(topmanager!$D:$D,topmanager!$C:$C,rs_nova!$A852,topmanager!$A:$A,rs_nova!L$2)</f>
        <v>0</v>
      </c>
      <c r="M852" s="50">
        <f>SUMIFS(topmanager!$D:$D,topmanager!$C:$C,rs_nova!$A852,topmanager!$A:$A,rs_nova!M$2)+SUMIFS(topmanager!$D:$D,topmanager!$C:$C,rs_nova!$A852,topmanager!$A:$A,908)+SUMIFS(topmanager!$D:$D,topmanager!$C:$C,rs_nova!$A852,topmanager!$A:$A,550)</f>
        <v>0</v>
      </c>
      <c r="N852" s="50">
        <f>SUMIFS(topmanager!$D:$D,topmanager!$C:$C,rs_nova!$A852,topmanager!$A:$A,rs_nova!N$2)</f>
        <v>0</v>
      </c>
      <c r="O852" s="51">
        <f t="shared" si="201"/>
        <v>0</v>
      </c>
      <c r="P852" s="50">
        <f>IFERROR(VLOOKUP($A852,total!$B$4:$AW$437,27,0),0)</f>
        <v>0</v>
      </c>
      <c r="Q852" s="50">
        <f>IFERROR(VLOOKUP($A852,total!$B$4:$AW$437,21,0),0)</f>
        <v>0</v>
      </c>
      <c r="R852" s="50">
        <f>IFERROR(VLOOKUP($A852,total!$B$4:$AW$437,25,0),0)+IFERROR(VLOOKUP($A852,total!$B$4:$AW$437,36,0),0)</f>
        <v>0</v>
      </c>
      <c r="S852" s="50">
        <f>IFERROR(VLOOKUP(A852,gympass!$A$2:$F$148,6,0),0)</f>
        <v>0</v>
      </c>
      <c r="T852" s="50">
        <f>IFERROR(VLOOKUP($A852,total!$B$4:$AW$437,42,0),0)</f>
        <v>0</v>
      </c>
      <c r="U852" s="50">
        <f>IFERROR(VLOOKUP($A852,total!$B$4:$AW$437,32,0),0)</f>
        <v>0</v>
      </c>
      <c r="V852" s="50">
        <f>IFERROR(VLOOKUP($A852,total!$B$4:$AW$437,28,0),0)</f>
        <v>0</v>
      </c>
      <c r="W852" s="50">
        <f>IFERROR(VLOOKUP($A852,total!$B$4:$AX$437,49,0),0)</f>
        <v>0</v>
      </c>
      <c r="X852" s="50"/>
      <c r="Y852" s="50">
        <f>IFERROR(VLOOKUP(A852,#REF!,4,0),0)</f>
        <v>0</v>
      </c>
      <c r="Z852" s="50">
        <f>IFERROR(VLOOKUP(B852,#REF!,8,0),0)</f>
        <v>0</v>
      </c>
      <c r="AA852" s="50">
        <f>IFERROR(VLOOKUP($A852,total!$B$4:$AW$437,45,0),0)</f>
        <v>0</v>
      </c>
      <c r="AB852" s="50">
        <f>IFERROR(VLOOKUP($A852,total!$B$4:$AW$437,48,0),0)</f>
        <v>0</v>
      </c>
      <c r="AC852" s="50">
        <f>IFERROR(VLOOKUP($A852,total!$B$4:$AB$437,19,0),0)</f>
        <v>0</v>
      </c>
      <c r="AD852" s="50">
        <f>IFERROR(VLOOKUP($A852,total!$B$4:$AB$437,10,0),0)</f>
        <v>0</v>
      </c>
      <c r="AE852" s="50">
        <f>IFERROR(VLOOKUP($A852,total!$B$4:$AB$437,13,0),0)-SUMIFS(topmanager!$D:$D,topmanager!$C:$C,rs_nova!$A856,topmanager!$A:$A,856)</f>
        <v>0</v>
      </c>
      <c r="AF852" s="50">
        <f>IFERROR(VLOOKUP($A852,total!$B$4:$AB$437,16,0),0)</f>
        <v>0</v>
      </c>
      <c r="AG852" s="50">
        <f>IFERROR(VLOOKUP($A852,total!$B$4:$AB$437,7,0),0)</f>
        <v>0</v>
      </c>
      <c r="AH852" s="50">
        <f>IFERROR(VLOOKUP($A852,total!$B$4:$AD$437,29,0),0)</f>
        <v>0</v>
      </c>
      <c r="AI852" s="50">
        <f>IFERROR(VLOOKUP(A852,total!$B$4:$AN$437,39,0),0)</f>
        <v>0</v>
      </c>
      <c r="AJ852" s="51">
        <f t="shared" si="202"/>
        <v>0</v>
      </c>
      <c r="AK852" s="50">
        <f t="shared" si="203"/>
        <v>0</v>
      </c>
      <c r="AL852" s="50">
        <f t="shared" si="204"/>
        <v>0</v>
      </c>
      <c r="AM852" s="50">
        <f t="shared" si="205"/>
        <v>0</v>
      </c>
      <c r="AN852" s="50">
        <f t="shared" si="199"/>
        <v>0</v>
      </c>
      <c r="AO852" s="50">
        <f t="shared" si="199"/>
        <v>0</v>
      </c>
      <c r="AP852" s="50">
        <f t="shared" si="199"/>
        <v>0</v>
      </c>
      <c r="AQ852" s="50">
        <f>IFERROR(VLOOKUP(TEXT($A852,"000000"),[6]Página1!$A$8:$S$801,13,FALSE),0)</f>
        <v>0</v>
      </c>
      <c r="AR852" s="50">
        <f>IFERROR(VLOOKUP(TEXT($A852,"000000"),[6]Página1!$A$8:$S$801,16,FALSE),0)</f>
        <v>0</v>
      </c>
      <c r="AS852" s="50">
        <f>IFERROR(VLOOKUP(TEXT($A852,"000000"),[6]Página1!$A$8:$S$801,19,FALSE),0)</f>
        <v>0</v>
      </c>
      <c r="AT852" s="50">
        <f>IFERROR(VLOOKUP(TEXT($A852,"000000"),[7]Página1!$A$8:$R$814,12,FALSE),0)</f>
        <v>0</v>
      </c>
      <c r="AU852" s="50">
        <f>IFERROR(VLOOKUP(TEXT($A852,"000000"),[7]Página1!$A$8:$R$814,15,FALSE),0)</f>
        <v>0</v>
      </c>
      <c r="AV852" s="50">
        <f>IFERROR(VLOOKUP(TEXT($A852,"000000"),[7]Página1!$A$8:$R$814,18,FALSE),0)</f>
        <v>0</v>
      </c>
      <c r="AW852" s="50"/>
      <c r="AX852" s="51">
        <f t="shared" si="206"/>
        <v>0</v>
      </c>
      <c r="AY852" s="51">
        <f t="shared" si="207"/>
        <v>0</v>
      </c>
      <c r="AZ852" s="51">
        <f t="shared" si="208"/>
        <v>0</v>
      </c>
      <c r="BA852" s="51">
        <f t="shared" si="209"/>
        <v>0</v>
      </c>
      <c r="BB852" s="51">
        <f t="shared" si="210"/>
        <v>0</v>
      </c>
      <c r="BC852" s="51">
        <f t="shared" si="211"/>
        <v>0</v>
      </c>
      <c r="BD852" s="51">
        <f t="shared" si="212"/>
        <v>0</v>
      </c>
      <c r="BE852" s="51">
        <f>IFERROR(VLOOKUP(A852,salario!A$2:P$91,11,FALSE),0)</f>
        <v>0</v>
      </c>
      <c r="BF852" s="51">
        <f>SUMIFS(topmanager!$D:$D,topmanager!$C:$C,rs_nova!$A852,topmanager!$A:$A,rs_nova!BF$2)</f>
        <v>0</v>
      </c>
      <c r="BG852" s="51">
        <f>SUMIFS(topmanager!$D:$D,topmanager!$C:$C,rs_nova!$A852,topmanager!$A:$A,rs_nova!BG$2)</f>
        <v>0</v>
      </c>
      <c r="BH852" s="51">
        <f>SUMIFS(topmanager!$D:$D,topmanager!$C:$C,rs_nova!$A852,topmanager!$A:$A,rs_nova!BH$2)</f>
        <v>0</v>
      </c>
      <c r="BI852" s="51">
        <f>SUMIFS(topmanager!$D:$D,topmanager!$C:$C,rs_nova!$A852,topmanager!$A:$A,rs_nova!BI$2)</f>
        <v>0</v>
      </c>
      <c r="BJ852" s="51">
        <f>SUMIFS(topmanager!$D:$D,topmanager!$C:$C,rs_nova!$A852,topmanager!$A:$A,rs_nova!BJ$2)+SUMIFS(topmanager!$D:$D,topmanager!$C:$C,rs_nova!$A852,topmanager!$A:$A,rs_nova!BJ$2+1)</f>
        <v>0</v>
      </c>
      <c r="BK852" s="51">
        <f>IFERROR(VLOOKUP(A852,[8]ferias!$C$4:$G$100,5,FALSE),0)</f>
        <v>0</v>
      </c>
      <c r="BL852" s="51">
        <f>SUMIFS(topmanager!$D:$D,topmanager!$C:$C,rs_nova!$A852,topmanager!$A:$A,rs_nova!BL$2)</f>
        <v>0</v>
      </c>
      <c r="BM852" s="51">
        <f>SUMIFS(topmanager!$D:$D,topmanager!$C:$C,rs_nova!$A852,topmanager!$A:$A,rs_nova!BM$2)+SUMIFS(topmanager!$D:$D,topmanager!$C:$C,rs_nova!$A856,topmanager!$A:$A,151)</f>
        <v>0</v>
      </c>
      <c r="BN852" s="51">
        <f t="shared" si="213"/>
        <v>0</v>
      </c>
    </row>
    <row r="853" spans="1:66">
      <c r="A853" s="47">
        <f>total!B56</f>
        <v>0</v>
      </c>
      <c r="B853" s="47">
        <f t="shared" si="200"/>
        <v>0</v>
      </c>
      <c r="C853" s="48">
        <f>total!D56</f>
        <v>0</v>
      </c>
      <c r="D853" s="49" t="str">
        <f>IFERROR(VLOOKUP(A853,salario!A$3:J$32,10,FALSE),"")</f>
        <v/>
      </c>
      <c r="E853" s="49" t="str">
        <f>IFERROR(IF(VLOOKUP(A853,salario!A$3:O$32,15,FALSE)="","",VLOOKUP(A853,salario!A$3:O$32,15,FALSE)),"")</f>
        <v/>
      </c>
      <c r="F853" s="47" t="str">
        <f>IFERROR(VLOOKUP(A853,[5]base_pessoal!$B$2:$P$1504,13,FALSE),"")</f>
        <v/>
      </c>
      <c r="G853" s="50">
        <f>IFERROR(VLOOKUP(A853,salario!A$2:P$91,11,FALSE),0)*B853/30</f>
        <v>0</v>
      </c>
      <c r="H853" s="50">
        <f>SUMIFS(topmanager!$D:$D,topmanager!$C:$C,rs_nova!$A853,topmanager!$A:$A,rs_nova!H$2)+SUMIFS(topmanager!$D:$D,topmanager!$C:$C,rs_nova!$A853,topmanager!$A:$A,63)</f>
        <v>0</v>
      </c>
      <c r="I853" s="50">
        <f>-SUMIFS(topmanager!$D:$D,topmanager!$C:$C,rs_nova!$A853,topmanager!$A:$A,rs_nova!I$2)</f>
        <v>0</v>
      </c>
      <c r="J853" s="50">
        <f>SUMIFS(topmanager!$D:$D,topmanager!$C:$C,rs_nova!$A853,topmanager!$A:$A,rs_nova!J$2)</f>
        <v>0</v>
      </c>
      <c r="K853" s="50">
        <f>SUMIFS(topmanager!$D:$D,topmanager!$C:$C,rs_nova!$A853,topmanager!$A:$A,rs_nova!K$2)+SUMIFS(topmanager!$D:$D,topmanager!$C:$C,rs_nova!$A853,topmanager!$A:$A,911)</f>
        <v>0</v>
      </c>
      <c r="L853" s="50">
        <f>SUMIFS(topmanager!$D:$D,topmanager!$C:$C,rs_nova!$A853,topmanager!$A:$A,rs_nova!L$2)</f>
        <v>0</v>
      </c>
      <c r="M853" s="50">
        <f>SUMIFS(topmanager!$D:$D,topmanager!$C:$C,rs_nova!$A853,topmanager!$A:$A,rs_nova!M$2)+SUMIFS(topmanager!$D:$D,topmanager!$C:$C,rs_nova!$A853,topmanager!$A:$A,908)+SUMIFS(topmanager!$D:$D,topmanager!$C:$C,rs_nova!$A853,topmanager!$A:$A,550)</f>
        <v>0</v>
      </c>
      <c r="N853" s="50">
        <f>SUMIFS(topmanager!$D:$D,topmanager!$C:$C,rs_nova!$A853,topmanager!$A:$A,rs_nova!N$2)</f>
        <v>0</v>
      </c>
      <c r="O853" s="51">
        <f t="shared" si="201"/>
        <v>0</v>
      </c>
      <c r="P853" s="50">
        <f>IFERROR(VLOOKUP($A853,total!$B$4:$AW$437,27,0),0)</f>
        <v>0</v>
      </c>
      <c r="Q853" s="50">
        <f>IFERROR(VLOOKUP($A853,total!$B$4:$AW$437,21,0),0)</f>
        <v>0</v>
      </c>
      <c r="R853" s="50">
        <f>IFERROR(VLOOKUP($A853,total!$B$4:$AW$437,25,0),0)+IFERROR(VLOOKUP($A853,total!$B$4:$AW$437,36,0),0)</f>
        <v>0</v>
      </c>
      <c r="S853" s="50">
        <f>IFERROR(VLOOKUP(A853,gympass!$A$2:$F$148,6,0),0)</f>
        <v>0</v>
      </c>
      <c r="T853" s="50">
        <f>IFERROR(VLOOKUP($A853,total!$B$4:$AW$437,42,0),0)</f>
        <v>0</v>
      </c>
      <c r="U853" s="50">
        <f>IFERROR(VLOOKUP($A853,total!$B$4:$AW$437,32,0),0)</f>
        <v>0</v>
      </c>
      <c r="V853" s="50">
        <f>IFERROR(VLOOKUP($A853,total!$B$4:$AW$437,28,0),0)</f>
        <v>0</v>
      </c>
      <c r="W853" s="50">
        <f>IFERROR(VLOOKUP($A853,total!$B$4:$AX$437,49,0),0)</f>
        <v>0</v>
      </c>
      <c r="X853" s="50"/>
      <c r="Y853" s="50">
        <f>IFERROR(VLOOKUP(A853,#REF!,4,0),0)</f>
        <v>0</v>
      </c>
      <c r="Z853" s="50">
        <f>IFERROR(VLOOKUP(B853,#REF!,8,0),0)</f>
        <v>0</v>
      </c>
      <c r="AA853" s="50">
        <f>IFERROR(VLOOKUP($A853,total!$B$4:$AW$437,45,0),0)</f>
        <v>0</v>
      </c>
      <c r="AB853" s="50">
        <f>IFERROR(VLOOKUP($A853,total!$B$4:$AW$437,48,0),0)</f>
        <v>0</v>
      </c>
      <c r="AC853" s="50">
        <f>IFERROR(VLOOKUP($A853,total!$B$4:$AB$437,19,0),0)</f>
        <v>0</v>
      </c>
      <c r="AD853" s="50">
        <f>IFERROR(VLOOKUP($A853,total!$B$4:$AB$437,10,0),0)</f>
        <v>0</v>
      </c>
      <c r="AE853" s="50">
        <f>IFERROR(VLOOKUP($A853,total!$B$4:$AB$437,13,0),0)-SUMIFS(topmanager!$D:$D,topmanager!$C:$C,rs_nova!$A857,topmanager!$A:$A,856)</f>
        <v>0</v>
      </c>
      <c r="AF853" s="50">
        <f>IFERROR(VLOOKUP($A853,total!$B$4:$AB$437,16,0),0)</f>
        <v>0</v>
      </c>
      <c r="AG853" s="50">
        <f>IFERROR(VLOOKUP($A853,total!$B$4:$AB$437,7,0),0)</f>
        <v>0</v>
      </c>
      <c r="AH853" s="50">
        <f>IFERROR(VLOOKUP($A853,total!$B$4:$AD$437,29,0),0)</f>
        <v>0</v>
      </c>
      <c r="AI853" s="50">
        <f>IFERROR(VLOOKUP(A853,total!$B$4:$AN$437,39,0),0)</f>
        <v>0</v>
      </c>
      <c r="AJ853" s="51">
        <f t="shared" si="202"/>
        <v>0</v>
      </c>
      <c r="AK853" s="50">
        <f t="shared" si="203"/>
        <v>0</v>
      </c>
      <c r="AL853" s="50">
        <f t="shared" si="204"/>
        <v>0</v>
      </c>
      <c r="AM853" s="50">
        <f t="shared" si="205"/>
        <v>0</v>
      </c>
      <c r="AN853" s="50">
        <f t="shared" si="199"/>
        <v>0</v>
      </c>
      <c r="AO853" s="50">
        <f t="shared" si="199"/>
        <v>0</v>
      </c>
      <c r="AP853" s="50">
        <f t="shared" si="199"/>
        <v>0</v>
      </c>
      <c r="AQ853" s="50">
        <f>IFERROR(VLOOKUP(TEXT($A853,"000000"),[6]Página1!$A$8:$S$801,13,FALSE),0)</f>
        <v>0</v>
      </c>
      <c r="AR853" s="50">
        <f>IFERROR(VLOOKUP(TEXT($A853,"000000"),[6]Página1!$A$8:$S$801,16,FALSE),0)</f>
        <v>0</v>
      </c>
      <c r="AS853" s="50">
        <f>IFERROR(VLOOKUP(TEXT($A853,"000000"),[6]Página1!$A$8:$S$801,19,FALSE),0)</f>
        <v>0</v>
      </c>
      <c r="AT853" s="50">
        <f>IFERROR(VLOOKUP(TEXT($A853,"000000"),[7]Página1!$A$8:$R$814,12,FALSE),0)</f>
        <v>0</v>
      </c>
      <c r="AU853" s="50">
        <f>IFERROR(VLOOKUP(TEXT($A853,"000000"),[7]Página1!$A$8:$R$814,15,FALSE),0)</f>
        <v>0</v>
      </c>
      <c r="AV853" s="50">
        <f>IFERROR(VLOOKUP(TEXT($A853,"000000"),[7]Página1!$A$8:$R$814,18,FALSE),0)</f>
        <v>0</v>
      </c>
      <c r="AW853" s="50"/>
      <c r="AX853" s="51">
        <f t="shared" si="206"/>
        <v>0</v>
      </c>
      <c r="AY853" s="51">
        <f t="shared" si="207"/>
        <v>0</v>
      </c>
      <c r="AZ853" s="51">
        <f t="shared" si="208"/>
        <v>0</v>
      </c>
      <c r="BA853" s="51">
        <f t="shared" si="209"/>
        <v>0</v>
      </c>
      <c r="BB853" s="51">
        <f t="shared" si="210"/>
        <v>0</v>
      </c>
      <c r="BC853" s="51">
        <f t="shared" si="211"/>
        <v>0</v>
      </c>
      <c r="BD853" s="51">
        <f t="shared" si="212"/>
        <v>0</v>
      </c>
      <c r="BE853" s="51">
        <f>IFERROR(VLOOKUP(A853,salario!A$2:P$91,11,FALSE),0)</f>
        <v>0</v>
      </c>
      <c r="BF853" s="51">
        <f>SUMIFS(topmanager!$D:$D,topmanager!$C:$C,rs_nova!$A853,topmanager!$A:$A,rs_nova!BF$2)</f>
        <v>0</v>
      </c>
      <c r="BG853" s="51">
        <f>SUMIFS(topmanager!$D:$D,topmanager!$C:$C,rs_nova!$A853,topmanager!$A:$A,rs_nova!BG$2)</f>
        <v>0</v>
      </c>
      <c r="BH853" s="51">
        <f>SUMIFS(topmanager!$D:$D,topmanager!$C:$C,rs_nova!$A853,topmanager!$A:$A,rs_nova!BH$2)</f>
        <v>0</v>
      </c>
      <c r="BI853" s="51">
        <f>SUMIFS(topmanager!$D:$D,topmanager!$C:$C,rs_nova!$A853,topmanager!$A:$A,rs_nova!BI$2)</f>
        <v>0</v>
      </c>
      <c r="BJ853" s="51">
        <f>SUMIFS(topmanager!$D:$D,topmanager!$C:$C,rs_nova!$A853,topmanager!$A:$A,rs_nova!BJ$2)+SUMIFS(topmanager!$D:$D,topmanager!$C:$C,rs_nova!$A853,topmanager!$A:$A,rs_nova!BJ$2+1)</f>
        <v>0</v>
      </c>
      <c r="BK853" s="51">
        <f>IFERROR(VLOOKUP(A853,[8]ferias!$C$4:$G$100,5,FALSE),0)</f>
        <v>0</v>
      </c>
      <c r="BL853" s="51">
        <f>SUMIFS(topmanager!$D:$D,topmanager!$C:$C,rs_nova!$A853,topmanager!$A:$A,rs_nova!BL$2)</f>
        <v>0</v>
      </c>
      <c r="BM853" s="51">
        <f>SUMIFS(topmanager!$D:$D,topmanager!$C:$C,rs_nova!$A853,topmanager!$A:$A,rs_nova!BM$2)+SUMIFS(topmanager!$D:$D,topmanager!$C:$C,rs_nova!$A857,topmanager!$A:$A,151)</f>
        <v>0</v>
      </c>
      <c r="BN853" s="51">
        <f t="shared" si="213"/>
        <v>0</v>
      </c>
    </row>
    <row r="854" spans="1:66">
      <c r="A854" s="47">
        <f>total!B57</f>
        <v>0</v>
      </c>
      <c r="B854" s="47">
        <f t="shared" si="200"/>
        <v>0</v>
      </c>
      <c r="C854" s="48">
        <f>total!D57</f>
        <v>0</v>
      </c>
      <c r="D854" s="49" t="str">
        <f>IFERROR(VLOOKUP(A854,salario!A$3:J$32,10,FALSE),"")</f>
        <v/>
      </c>
      <c r="E854" s="49" t="str">
        <f>IFERROR(IF(VLOOKUP(A854,salario!A$3:O$32,15,FALSE)="","",VLOOKUP(A854,salario!A$3:O$32,15,FALSE)),"")</f>
        <v/>
      </c>
      <c r="F854" s="47" t="str">
        <f>IFERROR(VLOOKUP(A854,[5]base_pessoal!$B$2:$P$1504,13,FALSE),"")</f>
        <v/>
      </c>
      <c r="G854" s="50">
        <f>IFERROR(VLOOKUP(A854,salario!A$2:P$91,11,FALSE),0)*B854/30</f>
        <v>0</v>
      </c>
      <c r="H854" s="50">
        <f>SUMIFS(topmanager!$D:$D,topmanager!$C:$C,rs_nova!$A854,topmanager!$A:$A,rs_nova!H$2)+SUMIFS(topmanager!$D:$D,topmanager!$C:$C,rs_nova!$A854,topmanager!$A:$A,63)</f>
        <v>0</v>
      </c>
      <c r="I854" s="50">
        <f>-SUMIFS(topmanager!$D:$D,topmanager!$C:$C,rs_nova!$A854,topmanager!$A:$A,rs_nova!I$2)</f>
        <v>0</v>
      </c>
      <c r="J854" s="50">
        <f>SUMIFS(topmanager!$D:$D,topmanager!$C:$C,rs_nova!$A854,topmanager!$A:$A,rs_nova!J$2)</f>
        <v>0</v>
      </c>
      <c r="K854" s="50">
        <f>SUMIFS(topmanager!$D:$D,topmanager!$C:$C,rs_nova!$A854,topmanager!$A:$A,rs_nova!K$2)+SUMIFS(topmanager!$D:$D,topmanager!$C:$C,rs_nova!$A854,topmanager!$A:$A,911)</f>
        <v>0</v>
      </c>
      <c r="L854" s="50">
        <f>SUMIFS(topmanager!$D:$D,topmanager!$C:$C,rs_nova!$A854,topmanager!$A:$A,rs_nova!L$2)</f>
        <v>0</v>
      </c>
      <c r="M854" s="50">
        <f>SUMIFS(topmanager!$D:$D,topmanager!$C:$C,rs_nova!$A854,topmanager!$A:$A,rs_nova!M$2)+SUMIFS(topmanager!$D:$D,topmanager!$C:$C,rs_nova!$A854,topmanager!$A:$A,908)+SUMIFS(topmanager!$D:$D,topmanager!$C:$C,rs_nova!$A854,topmanager!$A:$A,550)</f>
        <v>0</v>
      </c>
      <c r="N854" s="50">
        <f>SUMIFS(topmanager!$D:$D,topmanager!$C:$C,rs_nova!$A854,topmanager!$A:$A,rs_nova!N$2)</f>
        <v>0</v>
      </c>
      <c r="O854" s="51">
        <f t="shared" si="201"/>
        <v>0</v>
      </c>
      <c r="P854" s="50">
        <f>IFERROR(VLOOKUP($A854,total!$B$4:$AW$437,27,0),0)</f>
        <v>0</v>
      </c>
      <c r="Q854" s="50">
        <f>IFERROR(VLOOKUP($A854,total!$B$4:$AW$437,21,0),0)</f>
        <v>0</v>
      </c>
      <c r="R854" s="50">
        <f>IFERROR(VLOOKUP($A854,total!$B$4:$AW$437,25,0),0)+IFERROR(VLOOKUP($A854,total!$B$4:$AW$437,36,0),0)</f>
        <v>0</v>
      </c>
      <c r="S854" s="50">
        <f>IFERROR(VLOOKUP(A854,gympass!$A$2:$F$148,6,0),0)</f>
        <v>0</v>
      </c>
      <c r="T854" s="50">
        <f>IFERROR(VLOOKUP($A854,total!$B$4:$AW$437,42,0),0)</f>
        <v>0</v>
      </c>
      <c r="U854" s="50">
        <f>IFERROR(VLOOKUP($A854,total!$B$4:$AW$437,32,0),0)</f>
        <v>0</v>
      </c>
      <c r="V854" s="50">
        <f>IFERROR(VLOOKUP($A854,total!$B$4:$AW$437,28,0),0)</f>
        <v>0</v>
      </c>
      <c r="W854" s="50">
        <f>IFERROR(VLOOKUP($A854,total!$B$4:$AX$437,49,0),0)</f>
        <v>0</v>
      </c>
      <c r="X854" s="50"/>
      <c r="Y854" s="50">
        <f>IFERROR(VLOOKUP(A854,#REF!,4,0),0)</f>
        <v>0</v>
      </c>
      <c r="Z854" s="50">
        <f>IFERROR(VLOOKUP(B854,#REF!,8,0),0)</f>
        <v>0</v>
      </c>
      <c r="AA854" s="50">
        <f>IFERROR(VLOOKUP($A854,total!$B$4:$AW$437,45,0),0)</f>
        <v>0</v>
      </c>
      <c r="AB854" s="50">
        <f>IFERROR(VLOOKUP($A854,total!$B$4:$AW$437,48,0),0)</f>
        <v>0</v>
      </c>
      <c r="AC854" s="50">
        <f>IFERROR(VLOOKUP($A854,total!$B$4:$AB$437,19,0),0)</f>
        <v>0</v>
      </c>
      <c r="AD854" s="50">
        <f>IFERROR(VLOOKUP($A854,total!$B$4:$AB$437,10,0),0)</f>
        <v>0</v>
      </c>
      <c r="AE854" s="50">
        <f>IFERROR(VLOOKUP($A854,total!$B$4:$AB$437,13,0),0)-SUMIFS(topmanager!$D:$D,topmanager!$C:$C,rs_nova!$A858,topmanager!$A:$A,856)</f>
        <v>0</v>
      </c>
      <c r="AF854" s="50">
        <f>IFERROR(VLOOKUP($A854,total!$B$4:$AB$437,16,0),0)</f>
        <v>0</v>
      </c>
      <c r="AG854" s="50">
        <f>IFERROR(VLOOKUP($A854,total!$B$4:$AB$437,7,0),0)</f>
        <v>0</v>
      </c>
      <c r="AH854" s="50">
        <f>IFERROR(VLOOKUP($A854,total!$B$4:$AD$437,29,0),0)</f>
        <v>0</v>
      </c>
      <c r="AI854" s="50">
        <f>IFERROR(VLOOKUP(A854,total!$B$4:$AN$437,39,0),0)</f>
        <v>0</v>
      </c>
      <c r="AJ854" s="51">
        <f t="shared" si="202"/>
        <v>0</v>
      </c>
      <c r="AK854" s="50">
        <f t="shared" si="203"/>
        <v>0</v>
      </c>
      <c r="AL854" s="50">
        <f t="shared" si="204"/>
        <v>0</v>
      </c>
      <c r="AM854" s="50">
        <f t="shared" si="205"/>
        <v>0</v>
      </c>
      <c r="AN854" s="50">
        <f t="shared" si="199"/>
        <v>0</v>
      </c>
      <c r="AO854" s="50">
        <f t="shared" si="199"/>
        <v>0</v>
      </c>
      <c r="AP854" s="50">
        <f t="shared" si="199"/>
        <v>0</v>
      </c>
      <c r="AQ854" s="50">
        <f>IFERROR(VLOOKUP(TEXT($A854,"000000"),[6]Página1!$A$8:$S$801,13,FALSE),0)</f>
        <v>0</v>
      </c>
      <c r="AR854" s="50">
        <f>IFERROR(VLOOKUP(TEXT($A854,"000000"),[6]Página1!$A$8:$S$801,16,FALSE),0)</f>
        <v>0</v>
      </c>
      <c r="AS854" s="50">
        <f>IFERROR(VLOOKUP(TEXT($A854,"000000"),[6]Página1!$A$8:$S$801,19,FALSE),0)</f>
        <v>0</v>
      </c>
      <c r="AT854" s="50">
        <f>IFERROR(VLOOKUP(TEXT($A854,"000000"),[7]Página1!$A$8:$R$814,12,FALSE),0)</f>
        <v>0</v>
      </c>
      <c r="AU854" s="50">
        <f>IFERROR(VLOOKUP(TEXT($A854,"000000"),[7]Página1!$A$8:$R$814,15,FALSE),0)</f>
        <v>0</v>
      </c>
      <c r="AV854" s="50">
        <f>IFERROR(VLOOKUP(TEXT($A854,"000000"),[7]Página1!$A$8:$R$814,18,FALSE),0)</f>
        <v>0</v>
      </c>
      <c r="AW854" s="50"/>
      <c r="AX854" s="51">
        <f t="shared" si="206"/>
        <v>0</v>
      </c>
      <c r="AY854" s="51">
        <f t="shared" si="207"/>
        <v>0</v>
      </c>
      <c r="AZ854" s="51">
        <f t="shared" si="208"/>
        <v>0</v>
      </c>
      <c r="BA854" s="51">
        <f t="shared" si="209"/>
        <v>0</v>
      </c>
      <c r="BB854" s="51">
        <f t="shared" si="210"/>
        <v>0</v>
      </c>
      <c r="BC854" s="51">
        <f t="shared" si="211"/>
        <v>0</v>
      </c>
      <c r="BD854" s="51">
        <f t="shared" si="212"/>
        <v>0</v>
      </c>
      <c r="BE854" s="51">
        <f>IFERROR(VLOOKUP(A854,salario!A$2:P$91,11,FALSE),0)</f>
        <v>0</v>
      </c>
      <c r="BF854" s="51">
        <f>SUMIFS(topmanager!$D:$D,topmanager!$C:$C,rs_nova!$A854,topmanager!$A:$A,rs_nova!BF$2)</f>
        <v>0</v>
      </c>
      <c r="BG854" s="51">
        <f>SUMIFS(topmanager!$D:$D,topmanager!$C:$C,rs_nova!$A854,topmanager!$A:$A,rs_nova!BG$2)</f>
        <v>0</v>
      </c>
      <c r="BH854" s="51">
        <f>SUMIFS(topmanager!$D:$D,topmanager!$C:$C,rs_nova!$A854,topmanager!$A:$A,rs_nova!BH$2)</f>
        <v>0</v>
      </c>
      <c r="BI854" s="51">
        <f>SUMIFS(topmanager!$D:$D,topmanager!$C:$C,rs_nova!$A854,topmanager!$A:$A,rs_nova!BI$2)</f>
        <v>0</v>
      </c>
      <c r="BJ854" s="51">
        <f>SUMIFS(topmanager!$D:$D,topmanager!$C:$C,rs_nova!$A854,topmanager!$A:$A,rs_nova!BJ$2)+SUMIFS(topmanager!$D:$D,topmanager!$C:$C,rs_nova!$A854,topmanager!$A:$A,rs_nova!BJ$2+1)</f>
        <v>0</v>
      </c>
      <c r="BK854" s="51">
        <f>IFERROR(VLOOKUP(A854,[8]ferias!$C$4:$G$100,5,FALSE),0)</f>
        <v>0</v>
      </c>
      <c r="BL854" s="51">
        <f>SUMIFS(topmanager!$D:$D,topmanager!$C:$C,rs_nova!$A854,topmanager!$A:$A,rs_nova!BL$2)</f>
        <v>0</v>
      </c>
      <c r="BM854" s="51">
        <f>SUMIFS(topmanager!$D:$D,topmanager!$C:$C,rs_nova!$A854,topmanager!$A:$A,rs_nova!BM$2)+SUMIFS(topmanager!$D:$D,topmanager!$C:$C,rs_nova!$A858,topmanager!$A:$A,151)</f>
        <v>0</v>
      </c>
      <c r="BN854" s="51">
        <f t="shared" si="213"/>
        <v>0</v>
      </c>
    </row>
    <row r="855" spans="1:66">
      <c r="A855" s="47">
        <f>total!B58</f>
        <v>0</v>
      </c>
      <c r="B855" s="47">
        <f t="shared" si="200"/>
        <v>0</v>
      </c>
      <c r="C855" s="48">
        <f>total!D58</f>
        <v>0</v>
      </c>
      <c r="D855" s="49" t="str">
        <f>IFERROR(VLOOKUP(A855,salario!A$3:J$32,10,FALSE),"")</f>
        <v/>
      </c>
      <c r="E855" s="49" t="str">
        <f>IFERROR(IF(VLOOKUP(A855,salario!A$3:O$32,15,FALSE)="","",VLOOKUP(A855,salario!A$3:O$32,15,FALSE)),"")</f>
        <v/>
      </c>
      <c r="F855" s="47" t="str">
        <f>IFERROR(VLOOKUP(A855,[5]base_pessoal!$B$2:$P$1504,13,FALSE),"")</f>
        <v/>
      </c>
      <c r="G855" s="50">
        <f>IFERROR(VLOOKUP(A855,salario!A$2:P$91,11,FALSE),0)*B855/30</f>
        <v>0</v>
      </c>
      <c r="H855" s="50">
        <f>SUMIFS(topmanager!$D:$D,topmanager!$C:$C,rs_nova!$A855,topmanager!$A:$A,rs_nova!H$2)+SUMIFS(topmanager!$D:$D,topmanager!$C:$C,rs_nova!$A855,topmanager!$A:$A,63)</f>
        <v>0</v>
      </c>
      <c r="I855" s="50">
        <f>-SUMIFS(topmanager!$D:$D,topmanager!$C:$C,rs_nova!$A855,topmanager!$A:$A,rs_nova!I$2)</f>
        <v>0</v>
      </c>
      <c r="J855" s="50">
        <f>SUMIFS(topmanager!$D:$D,topmanager!$C:$C,rs_nova!$A855,topmanager!$A:$A,rs_nova!J$2)</f>
        <v>0</v>
      </c>
      <c r="K855" s="50">
        <f>SUMIFS(topmanager!$D:$D,topmanager!$C:$C,rs_nova!$A855,topmanager!$A:$A,rs_nova!K$2)+SUMIFS(topmanager!$D:$D,topmanager!$C:$C,rs_nova!$A855,topmanager!$A:$A,911)</f>
        <v>0</v>
      </c>
      <c r="L855" s="50">
        <f>SUMIFS(topmanager!$D:$D,topmanager!$C:$C,rs_nova!$A855,topmanager!$A:$A,rs_nova!L$2)</f>
        <v>0</v>
      </c>
      <c r="M855" s="50">
        <f>SUMIFS(topmanager!$D:$D,topmanager!$C:$C,rs_nova!$A855,topmanager!$A:$A,rs_nova!M$2)+SUMIFS(topmanager!$D:$D,topmanager!$C:$C,rs_nova!$A855,topmanager!$A:$A,908)+SUMIFS(topmanager!$D:$D,topmanager!$C:$C,rs_nova!$A855,topmanager!$A:$A,550)</f>
        <v>0</v>
      </c>
      <c r="N855" s="50">
        <f>SUMIFS(topmanager!$D:$D,topmanager!$C:$C,rs_nova!$A855,topmanager!$A:$A,rs_nova!N$2)</f>
        <v>0</v>
      </c>
      <c r="O855" s="51">
        <f t="shared" si="201"/>
        <v>0</v>
      </c>
      <c r="P855" s="50">
        <f>IFERROR(VLOOKUP($A855,total!$B$4:$AW$437,27,0),0)</f>
        <v>0</v>
      </c>
      <c r="Q855" s="50">
        <f>IFERROR(VLOOKUP($A855,total!$B$4:$AW$437,21,0),0)</f>
        <v>0</v>
      </c>
      <c r="R855" s="50">
        <f>IFERROR(VLOOKUP($A855,total!$B$4:$AW$437,25,0),0)+IFERROR(VLOOKUP($A855,total!$B$4:$AW$437,36,0),0)</f>
        <v>0</v>
      </c>
      <c r="S855" s="50">
        <f>IFERROR(VLOOKUP(A855,gympass!$A$2:$F$148,6,0),0)</f>
        <v>0</v>
      </c>
      <c r="T855" s="50">
        <f>IFERROR(VLOOKUP($A855,total!$B$4:$AW$437,42,0),0)</f>
        <v>0</v>
      </c>
      <c r="U855" s="50">
        <f>IFERROR(VLOOKUP($A855,total!$B$4:$AW$437,32,0),0)</f>
        <v>0</v>
      </c>
      <c r="V855" s="50">
        <f>IFERROR(VLOOKUP($A855,total!$B$4:$AW$437,28,0),0)</f>
        <v>0</v>
      </c>
      <c r="W855" s="50">
        <f>IFERROR(VLOOKUP($A855,total!$B$4:$AX$437,49,0),0)</f>
        <v>0</v>
      </c>
      <c r="X855" s="50"/>
      <c r="Y855" s="50">
        <f>IFERROR(VLOOKUP(A855,#REF!,4,0),0)</f>
        <v>0</v>
      </c>
      <c r="Z855" s="50">
        <f>IFERROR(VLOOKUP(B855,#REF!,8,0),0)</f>
        <v>0</v>
      </c>
      <c r="AA855" s="50">
        <f>IFERROR(VLOOKUP($A855,total!$B$4:$AW$437,45,0),0)</f>
        <v>0</v>
      </c>
      <c r="AB855" s="50">
        <f>IFERROR(VLOOKUP($A855,total!$B$4:$AW$437,48,0),0)</f>
        <v>0</v>
      </c>
      <c r="AC855" s="50">
        <f>IFERROR(VLOOKUP($A855,total!$B$4:$AB$437,19,0),0)</f>
        <v>0</v>
      </c>
      <c r="AD855" s="50">
        <f>IFERROR(VLOOKUP($A855,total!$B$4:$AB$437,10,0),0)</f>
        <v>0</v>
      </c>
      <c r="AE855" s="50">
        <f>IFERROR(VLOOKUP($A855,total!$B$4:$AB$437,13,0),0)-SUMIFS(topmanager!$D:$D,topmanager!$C:$C,rs_nova!$A859,topmanager!$A:$A,856)</f>
        <v>0</v>
      </c>
      <c r="AF855" s="50">
        <f>IFERROR(VLOOKUP($A855,total!$B$4:$AB$437,16,0),0)</f>
        <v>0</v>
      </c>
      <c r="AG855" s="50">
        <f>IFERROR(VLOOKUP($A855,total!$B$4:$AB$437,7,0),0)</f>
        <v>0</v>
      </c>
      <c r="AH855" s="50">
        <f>IFERROR(VLOOKUP($A855,total!$B$4:$AD$437,29,0),0)</f>
        <v>0</v>
      </c>
      <c r="AI855" s="50">
        <f>IFERROR(VLOOKUP(A855,total!$B$4:$AN$437,39,0),0)</f>
        <v>0</v>
      </c>
      <c r="AJ855" s="51">
        <f t="shared" si="202"/>
        <v>0</v>
      </c>
      <c r="AK855" s="50">
        <f t="shared" si="203"/>
        <v>0</v>
      </c>
      <c r="AL855" s="50">
        <f t="shared" si="204"/>
        <v>0</v>
      </c>
      <c r="AM855" s="50">
        <f t="shared" si="205"/>
        <v>0</v>
      </c>
      <c r="AN855" s="50">
        <f t="shared" ref="AN855:AP918" si="214">IF(AND($A855&gt;1000,$A855&lt;=1999),0,AN$5*$G855)</f>
        <v>0</v>
      </c>
      <c r="AO855" s="50">
        <f t="shared" si="214"/>
        <v>0</v>
      </c>
      <c r="AP855" s="50">
        <f t="shared" si="214"/>
        <v>0</v>
      </c>
      <c r="AQ855" s="50">
        <f>IFERROR(VLOOKUP(TEXT($A855,"000000"),[6]Página1!$A$8:$S$801,13,FALSE),0)</f>
        <v>0</v>
      </c>
      <c r="AR855" s="50">
        <f>IFERROR(VLOOKUP(TEXT($A855,"000000"),[6]Página1!$A$8:$S$801,16,FALSE),0)</f>
        <v>0</v>
      </c>
      <c r="AS855" s="50">
        <f>IFERROR(VLOOKUP(TEXT($A855,"000000"),[6]Página1!$A$8:$S$801,19,FALSE),0)</f>
        <v>0</v>
      </c>
      <c r="AT855" s="50">
        <f>IFERROR(VLOOKUP(TEXT($A855,"000000"),[7]Página1!$A$8:$R$814,12,FALSE),0)</f>
        <v>0</v>
      </c>
      <c r="AU855" s="50">
        <f>IFERROR(VLOOKUP(TEXT($A855,"000000"),[7]Página1!$A$8:$R$814,15,FALSE),0)</f>
        <v>0</v>
      </c>
      <c r="AV855" s="50">
        <f>IFERROR(VLOOKUP(TEXT($A855,"000000"),[7]Página1!$A$8:$R$814,18,FALSE),0)</f>
        <v>0</v>
      </c>
      <c r="AW855" s="50"/>
      <c r="AX855" s="51">
        <f t="shared" si="206"/>
        <v>0</v>
      </c>
      <c r="AY855" s="51">
        <f t="shared" si="207"/>
        <v>0</v>
      </c>
      <c r="AZ855" s="51">
        <f t="shared" si="208"/>
        <v>0</v>
      </c>
      <c r="BA855" s="51">
        <f t="shared" si="209"/>
        <v>0</v>
      </c>
      <c r="BB855" s="51">
        <f t="shared" si="210"/>
        <v>0</v>
      </c>
      <c r="BC855" s="51">
        <f t="shared" si="211"/>
        <v>0</v>
      </c>
      <c r="BD855" s="51">
        <f t="shared" si="212"/>
        <v>0</v>
      </c>
      <c r="BE855" s="51">
        <f>IFERROR(VLOOKUP(A855,salario!A$2:P$91,11,FALSE),0)</f>
        <v>0</v>
      </c>
      <c r="BF855" s="51">
        <f>SUMIFS(topmanager!$D:$D,topmanager!$C:$C,rs_nova!$A855,topmanager!$A:$A,rs_nova!BF$2)</f>
        <v>0</v>
      </c>
      <c r="BG855" s="51">
        <f>SUMIFS(topmanager!$D:$D,topmanager!$C:$C,rs_nova!$A855,topmanager!$A:$A,rs_nova!BG$2)</f>
        <v>0</v>
      </c>
      <c r="BH855" s="51">
        <f>SUMIFS(topmanager!$D:$D,topmanager!$C:$C,rs_nova!$A855,topmanager!$A:$A,rs_nova!BH$2)</f>
        <v>0</v>
      </c>
      <c r="BI855" s="51">
        <f>SUMIFS(topmanager!$D:$D,topmanager!$C:$C,rs_nova!$A855,topmanager!$A:$A,rs_nova!BI$2)</f>
        <v>0</v>
      </c>
      <c r="BJ855" s="51">
        <f>SUMIFS(topmanager!$D:$D,topmanager!$C:$C,rs_nova!$A855,topmanager!$A:$A,rs_nova!BJ$2)+SUMIFS(topmanager!$D:$D,topmanager!$C:$C,rs_nova!$A855,topmanager!$A:$A,rs_nova!BJ$2+1)</f>
        <v>0</v>
      </c>
      <c r="BK855" s="51">
        <f>IFERROR(VLOOKUP(A855,[8]ferias!$C$4:$G$100,5,FALSE),0)</f>
        <v>0</v>
      </c>
      <c r="BL855" s="51">
        <f>SUMIFS(topmanager!$D:$D,topmanager!$C:$C,rs_nova!$A855,topmanager!$A:$A,rs_nova!BL$2)</f>
        <v>0</v>
      </c>
      <c r="BM855" s="51">
        <f>SUMIFS(topmanager!$D:$D,topmanager!$C:$C,rs_nova!$A855,topmanager!$A:$A,rs_nova!BM$2)+SUMIFS(topmanager!$D:$D,topmanager!$C:$C,rs_nova!$A859,topmanager!$A:$A,151)</f>
        <v>0</v>
      </c>
      <c r="BN855" s="51">
        <f t="shared" si="213"/>
        <v>0</v>
      </c>
    </row>
    <row r="856" spans="1:66">
      <c r="A856" s="47">
        <f>total!B59</f>
        <v>0</v>
      </c>
      <c r="B856" s="47">
        <f t="shared" si="200"/>
        <v>0</v>
      </c>
      <c r="C856" s="48">
        <f>total!D59</f>
        <v>0</v>
      </c>
      <c r="D856" s="49" t="str">
        <f>IFERROR(VLOOKUP(A856,salario!A$3:J$32,10,FALSE),"")</f>
        <v/>
      </c>
      <c r="E856" s="49" t="str">
        <f>IFERROR(IF(VLOOKUP(A856,salario!A$3:O$32,15,FALSE)="","",VLOOKUP(A856,salario!A$3:O$32,15,FALSE)),"")</f>
        <v/>
      </c>
      <c r="F856" s="47" t="str">
        <f>IFERROR(VLOOKUP(A856,[5]base_pessoal!$B$2:$P$1504,13,FALSE),"")</f>
        <v/>
      </c>
      <c r="G856" s="50">
        <f>IFERROR(VLOOKUP(A856,salario!A$2:P$91,11,FALSE),0)*B856/30</f>
        <v>0</v>
      </c>
      <c r="H856" s="50">
        <f>SUMIFS(topmanager!$D:$D,topmanager!$C:$C,rs_nova!$A856,topmanager!$A:$A,rs_nova!H$2)+SUMIFS(topmanager!$D:$D,topmanager!$C:$C,rs_nova!$A856,topmanager!$A:$A,63)</f>
        <v>0</v>
      </c>
      <c r="I856" s="50">
        <f>-SUMIFS(topmanager!$D:$D,topmanager!$C:$C,rs_nova!$A856,topmanager!$A:$A,rs_nova!I$2)</f>
        <v>0</v>
      </c>
      <c r="J856" s="50">
        <f>SUMIFS(topmanager!$D:$D,topmanager!$C:$C,rs_nova!$A856,topmanager!$A:$A,rs_nova!J$2)</f>
        <v>0</v>
      </c>
      <c r="K856" s="50">
        <f>SUMIFS(topmanager!$D:$D,topmanager!$C:$C,rs_nova!$A856,topmanager!$A:$A,rs_nova!K$2)+SUMIFS(topmanager!$D:$D,topmanager!$C:$C,rs_nova!$A856,topmanager!$A:$A,911)</f>
        <v>0</v>
      </c>
      <c r="L856" s="50">
        <f>SUMIFS(topmanager!$D:$D,topmanager!$C:$C,rs_nova!$A856,topmanager!$A:$A,rs_nova!L$2)</f>
        <v>0</v>
      </c>
      <c r="M856" s="50">
        <f>SUMIFS(topmanager!$D:$D,topmanager!$C:$C,rs_nova!$A856,topmanager!$A:$A,rs_nova!M$2)+SUMIFS(topmanager!$D:$D,topmanager!$C:$C,rs_nova!$A856,topmanager!$A:$A,908)+SUMIFS(topmanager!$D:$D,topmanager!$C:$C,rs_nova!$A856,topmanager!$A:$A,550)</f>
        <v>0</v>
      </c>
      <c r="N856" s="50">
        <f>SUMIFS(topmanager!$D:$D,topmanager!$C:$C,rs_nova!$A856,topmanager!$A:$A,rs_nova!N$2)</f>
        <v>0</v>
      </c>
      <c r="O856" s="51">
        <f t="shared" si="201"/>
        <v>0</v>
      </c>
      <c r="P856" s="50">
        <f>IFERROR(VLOOKUP($A856,total!$B$4:$AW$437,27,0),0)</f>
        <v>0</v>
      </c>
      <c r="Q856" s="50">
        <f>IFERROR(VLOOKUP($A856,total!$B$4:$AW$437,21,0),0)</f>
        <v>0</v>
      </c>
      <c r="R856" s="50">
        <f>IFERROR(VLOOKUP($A856,total!$B$4:$AW$437,25,0),0)+IFERROR(VLOOKUP($A856,total!$B$4:$AW$437,36,0),0)</f>
        <v>0</v>
      </c>
      <c r="S856" s="50">
        <f>IFERROR(VLOOKUP(A856,gympass!$A$2:$F$148,6,0),0)</f>
        <v>0</v>
      </c>
      <c r="T856" s="50">
        <f>IFERROR(VLOOKUP($A856,total!$B$4:$AW$437,42,0),0)</f>
        <v>0</v>
      </c>
      <c r="U856" s="50">
        <f>IFERROR(VLOOKUP($A856,total!$B$4:$AW$437,32,0),0)</f>
        <v>0</v>
      </c>
      <c r="V856" s="50">
        <f>IFERROR(VLOOKUP($A856,total!$B$4:$AW$437,28,0),0)</f>
        <v>0</v>
      </c>
      <c r="W856" s="50">
        <f>IFERROR(VLOOKUP($A856,total!$B$4:$AX$437,49,0),0)</f>
        <v>0</v>
      </c>
      <c r="X856" s="50"/>
      <c r="Y856" s="50">
        <f>IFERROR(VLOOKUP(A856,#REF!,4,0),0)</f>
        <v>0</v>
      </c>
      <c r="Z856" s="50">
        <f>IFERROR(VLOOKUP(B856,#REF!,8,0),0)</f>
        <v>0</v>
      </c>
      <c r="AA856" s="50">
        <f>IFERROR(VLOOKUP($A856,total!$B$4:$AW$437,45,0),0)</f>
        <v>0</v>
      </c>
      <c r="AB856" s="50">
        <f>IFERROR(VLOOKUP($A856,total!$B$4:$AW$437,48,0),0)</f>
        <v>0</v>
      </c>
      <c r="AC856" s="50">
        <f>IFERROR(VLOOKUP($A856,total!$B$4:$AB$437,19,0),0)</f>
        <v>0</v>
      </c>
      <c r="AD856" s="50">
        <f>IFERROR(VLOOKUP($A856,total!$B$4:$AB$437,10,0),0)</f>
        <v>0</v>
      </c>
      <c r="AE856" s="50">
        <f>IFERROR(VLOOKUP($A856,total!$B$4:$AB$437,13,0),0)-SUMIFS(topmanager!$D:$D,topmanager!$C:$C,rs_nova!$A860,topmanager!$A:$A,856)</f>
        <v>0</v>
      </c>
      <c r="AF856" s="50">
        <f>IFERROR(VLOOKUP($A856,total!$B$4:$AB$437,16,0),0)</f>
        <v>0</v>
      </c>
      <c r="AG856" s="50">
        <f>IFERROR(VLOOKUP($A856,total!$B$4:$AB$437,7,0),0)</f>
        <v>0</v>
      </c>
      <c r="AH856" s="50">
        <f>IFERROR(VLOOKUP($A856,total!$B$4:$AD$437,29,0),0)</f>
        <v>0</v>
      </c>
      <c r="AI856" s="50">
        <f>IFERROR(VLOOKUP(A856,total!$B$4:$AN$437,39,0),0)</f>
        <v>0</v>
      </c>
      <c r="AJ856" s="51">
        <f t="shared" si="202"/>
        <v>0</v>
      </c>
      <c r="AK856" s="50">
        <f t="shared" si="203"/>
        <v>0</v>
      </c>
      <c r="AL856" s="50">
        <f t="shared" si="204"/>
        <v>0</v>
      </c>
      <c r="AM856" s="50">
        <f t="shared" si="205"/>
        <v>0</v>
      </c>
      <c r="AN856" s="50">
        <f t="shared" si="214"/>
        <v>0</v>
      </c>
      <c r="AO856" s="50">
        <f t="shared" si="214"/>
        <v>0</v>
      </c>
      <c r="AP856" s="50">
        <f t="shared" si="214"/>
        <v>0</v>
      </c>
      <c r="AQ856" s="50">
        <f>IFERROR(VLOOKUP(TEXT($A856,"000000"),[6]Página1!$A$8:$S$801,13,FALSE),0)</f>
        <v>0</v>
      </c>
      <c r="AR856" s="50">
        <f>IFERROR(VLOOKUP(TEXT($A856,"000000"),[6]Página1!$A$8:$S$801,16,FALSE),0)</f>
        <v>0</v>
      </c>
      <c r="AS856" s="50">
        <f>IFERROR(VLOOKUP(TEXT($A856,"000000"),[6]Página1!$A$8:$S$801,19,FALSE),0)</f>
        <v>0</v>
      </c>
      <c r="AT856" s="50">
        <f>IFERROR(VLOOKUP(TEXT($A856,"000000"),[7]Página1!$A$8:$R$814,12,FALSE),0)</f>
        <v>0</v>
      </c>
      <c r="AU856" s="50">
        <f>IFERROR(VLOOKUP(TEXT($A856,"000000"),[7]Página1!$A$8:$R$814,15,FALSE),0)</f>
        <v>0</v>
      </c>
      <c r="AV856" s="50">
        <f>IFERROR(VLOOKUP(TEXT($A856,"000000"),[7]Página1!$A$8:$R$814,18,FALSE),0)</f>
        <v>0</v>
      </c>
      <c r="AW856" s="50"/>
      <c r="AX856" s="51">
        <f t="shared" si="206"/>
        <v>0</v>
      </c>
      <c r="AY856" s="51">
        <f t="shared" si="207"/>
        <v>0</v>
      </c>
      <c r="AZ856" s="51">
        <f t="shared" si="208"/>
        <v>0</v>
      </c>
      <c r="BA856" s="51">
        <f t="shared" si="209"/>
        <v>0</v>
      </c>
      <c r="BB856" s="51">
        <f t="shared" si="210"/>
        <v>0</v>
      </c>
      <c r="BC856" s="51">
        <f t="shared" si="211"/>
        <v>0</v>
      </c>
      <c r="BD856" s="51">
        <f t="shared" si="212"/>
        <v>0</v>
      </c>
      <c r="BE856" s="51">
        <f>IFERROR(VLOOKUP(A856,salario!A$2:P$91,11,FALSE),0)</f>
        <v>0</v>
      </c>
      <c r="BF856" s="51">
        <f>SUMIFS(topmanager!$D:$D,topmanager!$C:$C,rs_nova!$A856,topmanager!$A:$A,rs_nova!BF$2)</f>
        <v>0</v>
      </c>
      <c r="BG856" s="51">
        <f>SUMIFS(topmanager!$D:$D,topmanager!$C:$C,rs_nova!$A856,topmanager!$A:$A,rs_nova!BG$2)</f>
        <v>0</v>
      </c>
      <c r="BH856" s="51">
        <f>SUMIFS(topmanager!$D:$D,topmanager!$C:$C,rs_nova!$A856,topmanager!$A:$A,rs_nova!BH$2)</f>
        <v>0</v>
      </c>
      <c r="BI856" s="51">
        <f>SUMIFS(topmanager!$D:$D,topmanager!$C:$C,rs_nova!$A856,topmanager!$A:$A,rs_nova!BI$2)</f>
        <v>0</v>
      </c>
      <c r="BJ856" s="51">
        <f>SUMIFS(topmanager!$D:$D,topmanager!$C:$C,rs_nova!$A856,topmanager!$A:$A,rs_nova!BJ$2)+SUMIFS(topmanager!$D:$D,topmanager!$C:$C,rs_nova!$A856,topmanager!$A:$A,rs_nova!BJ$2+1)</f>
        <v>0</v>
      </c>
      <c r="BK856" s="51">
        <f>IFERROR(VLOOKUP(A856,[8]ferias!$C$4:$G$100,5,FALSE),0)</f>
        <v>0</v>
      </c>
      <c r="BL856" s="51">
        <f>SUMIFS(topmanager!$D:$D,topmanager!$C:$C,rs_nova!$A856,topmanager!$A:$A,rs_nova!BL$2)</f>
        <v>0</v>
      </c>
      <c r="BM856" s="51">
        <f>SUMIFS(topmanager!$D:$D,topmanager!$C:$C,rs_nova!$A856,topmanager!$A:$A,rs_nova!BM$2)+SUMIFS(topmanager!$D:$D,topmanager!$C:$C,rs_nova!$A860,topmanager!$A:$A,151)</f>
        <v>0</v>
      </c>
      <c r="BN856" s="51">
        <f t="shared" si="213"/>
        <v>0</v>
      </c>
    </row>
    <row r="857" spans="1:66">
      <c r="A857" s="47">
        <f>total!B60</f>
        <v>0</v>
      </c>
      <c r="B857" s="47">
        <f t="shared" si="200"/>
        <v>0</v>
      </c>
      <c r="C857" s="48">
        <f>total!D60</f>
        <v>0</v>
      </c>
      <c r="D857" s="49" t="str">
        <f>IFERROR(VLOOKUP(A857,salario!A$3:J$32,10,FALSE),"")</f>
        <v/>
      </c>
      <c r="E857" s="49" t="str">
        <f>IFERROR(IF(VLOOKUP(A857,salario!A$3:O$32,15,FALSE)="","",VLOOKUP(A857,salario!A$3:O$32,15,FALSE)),"")</f>
        <v/>
      </c>
      <c r="F857" s="47" t="str">
        <f>IFERROR(VLOOKUP(A857,[5]base_pessoal!$B$2:$P$1504,13,FALSE),"")</f>
        <v/>
      </c>
      <c r="G857" s="50">
        <f>IFERROR(VLOOKUP(A857,salario!A$2:P$91,11,FALSE),0)*B857/30</f>
        <v>0</v>
      </c>
      <c r="H857" s="50">
        <f>SUMIFS(topmanager!$D:$D,topmanager!$C:$C,rs_nova!$A857,topmanager!$A:$A,rs_nova!H$2)+SUMIFS(topmanager!$D:$D,topmanager!$C:$C,rs_nova!$A857,topmanager!$A:$A,63)</f>
        <v>0</v>
      </c>
      <c r="I857" s="50">
        <f>-SUMIFS(topmanager!$D:$D,topmanager!$C:$C,rs_nova!$A857,topmanager!$A:$A,rs_nova!I$2)</f>
        <v>0</v>
      </c>
      <c r="J857" s="50">
        <f>SUMIFS(topmanager!$D:$D,topmanager!$C:$C,rs_nova!$A857,topmanager!$A:$A,rs_nova!J$2)</f>
        <v>0</v>
      </c>
      <c r="K857" s="50">
        <f>SUMIFS(topmanager!$D:$D,topmanager!$C:$C,rs_nova!$A857,topmanager!$A:$A,rs_nova!K$2)+SUMIFS(topmanager!$D:$D,topmanager!$C:$C,rs_nova!$A857,topmanager!$A:$A,911)</f>
        <v>0</v>
      </c>
      <c r="L857" s="50">
        <f>SUMIFS(topmanager!$D:$D,topmanager!$C:$C,rs_nova!$A857,topmanager!$A:$A,rs_nova!L$2)</f>
        <v>0</v>
      </c>
      <c r="M857" s="50">
        <f>SUMIFS(topmanager!$D:$D,topmanager!$C:$C,rs_nova!$A857,topmanager!$A:$A,rs_nova!M$2)+SUMIFS(topmanager!$D:$D,topmanager!$C:$C,rs_nova!$A857,topmanager!$A:$A,908)+SUMIFS(topmanager!$D:$D,topmanager!$C:$C,rs_nova!$A857,topmanager!$A:$A,550)</f>
        <v>0</v>
      </c>
      <c r="N857" s="50">
        <f>SUMIFS(topmanager!$D:$D,topmanager!$C:$C,rs_nova!$A857,topmanager!$A:$A,rs_nova!N$2)</f>
        <v>0</v>
      </c>
      <c r="O857" s="51">
        <f t="shared" si="201"/>
        <v>0</v>
      </c>
      <c r="P857" s="50">
        <f>IFERROR(VLOOKUP($A857,total!$B$4:$AW$437,27,0),0)</f>
        <v>0</v>
      </c>
      <c r="Q857" s="50">
        <f>IFERROR(VLOOKUP($A857,total!$B$4:$AW$437,21,0),0)</f>
        <v>0</v>
      </c>
      <c r="R857" s="50">
        <f>IFERROR(VLOOKUP($A857,total!$B$4:$AW$437,25,0),0)+IFERROR(VLOOKUP($A857,total!$B$4:$AW$437,36,0),0)</f>
        <v>0</v>
      </c>
      <c r="S857" s="50">
        <f>IFERROR(VLOOKUP(A857,gympass!$A$2:$F$148,6,0),0)</f>
        <v>0</v>
      </c>
      <c r="T857" s="50">
        <f>IFERROR(VLOOKUP($A857,total!$B$4:$AW$437,42,0),0)</f>
        <v>0</v>
      </c>
      <c r="U857" s="50">
        <f>IFERROR(VLOOKUP($A857,total!$B$4:$AW$437,32,0),0)</f>
        <v>0</v>
      </c>
      <c r="V857" s="50">
        <f>IFERROR(VLOOKUP($A857,total!$B$4:$AW$437,28,0),0)</f>
        <v>0</v>
      </c>
      <c r="W857" s="50">
        <f>IFERROR(VLOOKUP($A857,total!$B$4:$AX$437,49,0),0)</f>
        <v>0</v>
      </c>
      <c r="X857" s="50"/>
      <c r="Y857" s="50">
        <f>IFERROR(VLOOKUP(A857,#REF!,4,0),0)</f>
        <v>0</v>
      </c>
      <c r="Z857" s="50">
        <f>IFERROR(VLOOKUP(B857,#REF!,8,0),0)</f>
        <v>0</v>
      </c>
      <c r="AA857" s="50">
        <f>IFERROR(VLOOKUP($A857,total!$B$4:$AW$437,45,0),0)</f>
        <v>0</v>
      </c>
      <c r="AB857" s="50">
        <f>IFERROR(VLOOKUP($A857,total!$B$4:$AW$437,48,0),0)</f>
        <v>0</v>
      </c>
      <c r="AC857" s="50">
        <f>IFERROR(VLOOKUP($A857,total!$B$4:$AB$437,19,0),0)</f>
        <v>0</v>
      </c>
      <c r="AD857" s="50">
        <f>IFERROR(VLOOKUP($A857,total!$B$4:$AB$437,10,0),0)</f>
        <v>0</v>
      </c>
      <c r="AE857" s="50">
        <f>IFERROR(VLOOKUP($A857,total!$B$4:$AB$437,13,0),0)-SUMIFS(topmanager!$D:$D,topmanager!$C:$C,rs_nova!$A861,topmanager!$A:$A,856)</f>
        <v>0</v>
      </c>
      <c r="AF857" s="50">
        <f>IFERROR(VLOOKUP($A857,total!$B$4:$AB$437,16,0),0)</f>
        <v>0</v>
      </c>
      <c r="AG857" s="50">
        <f>IFERROR(VLOOKUP($A857,total!$B$4:$AB$437,7,0),0)</f>
        <v>0</v>
      </c>
      <c r="AH857" s="50">
        <f>IFERROR(VLOOKUP($A857,total!$B$4:$AD$437,29,0),0)</f>
        <v>0</v>
      </c>
      <c r="AI857" s="50">
        <f>IFERROR(VLOOKUP(A857,total!$B$4:$AN$437,39,0),0)</f>
        <v>0</v>
      </c>
      <c r="AJ857" s="51">
        <f t="shared" si="202"/>
        <v>0</v>
      </c>
      <c r="AK857" s="50">
        <f t="shared" si="203"/>
        <v>0</v>
      </c>
      <c r="AL857" s="50">
        <f t="shared" si="204"/>
        <v>0</v>
      </c>
      <c r="AM857" s="50">
        <f t="shared" si="205"/>
        <v>0</v>
      </c>
      <c r="AN857" s="50">
        <f t="shared" si="214"/>
        <v>0</v>
      </c>
      <c r="AO857" s="50">
        <f t="shared" si="214"/>
        <v>0</v>
      </c>
      <c r="AP857" s="50">
        <f t="shared" si="214"/>
        <v>0</v>
      </c>
      <c r="AQ857" s="50">
        <f>IFERROR(VLOOKUP(TEXT($A857,"000000"),[6]Página1!$A$8:$S$801,13,FALSE),0)</f>
        <v>0</v>
      </c>
      <c r="AR857" s="50">
        <f>IFERROR(VLOOKUP(TEXT($A857,"000000"),[6]Página1!$A$8:$S$801,16,FALSE),0)</f>
        <v>0</v>
      </c>
      <c r="AS857" s="50">
        <f>IFERROR(VLOOKUP(TEXT($A857,"000000"),[6]Página1!$A$8:$S$801,19,FALSE),0)</f>
        <v>0</v>
      </c>
      <c r="AT857" s="50">
        <f>IFERROR(VLOOKUP(TEXT($A857,"000000"),[7]Página1!$A$8:$R$814,12,FALSE),0)</f>
        <v>0</v>
      </c>
      <c r="AU857" s="50">
        <f>IFERROR(VLOOKUP(TEXT($A857,"000000"),[7]Página1!$A$8:$R$814,15,FALSE),0)</f>
        <v>0</v>
      </c>
      <c r="AV857" s="50">
        <f>IFERROR(VLOOKUP(TEXT($A857,"000000"),[7]Página1!$A$8:$R$814,18,FALSE),0)</f>
        <v>0</v>
      </c>
      <c r="AW857" s="50"/>
      <c r="AX857" s="51">
        <f t="shared" si="206"/>
        <v>0</v>
      </c>
      <c r="AY857" s="51">
        <f t="shared" si="207"/>
        <v>0</v>
      </c>
      <c r="AZ857" s="51">
        <f t="shared" si="208"/>
        <v>0</v>
      </c>
      <c r="BA857" s="51">
        <f t="shared" si="209"/>
        <v>0</v>
      </c>
      <c r="BB857" s="51">
        <f t="shared" si="210"/>
        <v>0</v>
      </c>
      <c r="BC857" s="51">
        <f t="shared" si="211"/>
        <v>0</v>
      </c>
      <c r="BD857" s="51">
        <f t="shared" si="212"/>
        <v>0</v>
      </c>
      <c r="BE857" s="51">
        <f>IFERROR(VLOOKUP(A857,salario!A$2:P$91,11,FALSE),0)</f>
        <v>0</v>
      </c>
      <c r="BF857" s="51">
        <f>SUMIFS(topmanager!$D:$D,topmanager!$C:$C,rs_nova!$A857,topmanager!$A:$A,rs_nova!BF$2)</f>
        <v>0</v>
      </c>
      <c r="BG857" s="51">
        <f>SUMIFS(topmanager!$D:$D,topmanager!$C:$C,rs_nova!$A857,topmanager!$A:$A,rs_nova!BG$2)</f>
        <v>0</v>
      </c>
      <c r="BH857" s="51">
        <f>SUMIFS(topmanager!$D:$D,topmanager!$C:$C,rs_nova!$A857,topmanager!$A:$A,rs_nova!BH$2)</f>
        <v>0</v>
      </c>
      <c r="BI857" s="51">
        <f>SUMIFS(topmanager!$D:$D,topmanager!$C:$C,rs_nova!$A857,topmanager!$A:$A,rs_nova!BI$2)</f>
        <v>0</v>
      </c>
      <c r="BJ857" s="51">
        <f>SUMIFS(topmanager!$D:$D,topmanager!$C:$C,rs_nova!$A857,topmanager!$A:$A,rs_nova!BJ$2)+SUMIFS(topmanager!$D:$D,topmanager!$C:$C,rs_nova!$A857,topmanager!$A:$A,rs_nova!BJ$2+1)</f>
        <v>0</v>
      </c>
      <c r="BK857" s="51">
        <f>IFERROR(VLOOKUP(A857,[8]ferias!$C$4:$G$100,5,FALSE),0)</f>
        <v>0</v>
      </c>
      <c r="BL857" s="51">
        <f>SUMIFS(topmanager!$D:$D,topmanager!$C:$C,rs_nova!$A857,topmanager!$A:$A,rs_nova!BL$2)</f>
        <v>0</v>
      </c>
      <c r="BM857" s="51">
        <f>SUMIFS(topmanager!$D:$D,topmanager!$C:$C,rs_nova!$A857,topmanager!$A:$A,rs_nova!BM$2)+SUMIFS(topmanager!$D:$D,topmanager!$C:$C,rs_nova!$A861,topmanager!$A:$A,151)</f>
        <v>0</v>
      </c>
      <c r="BN857" s="51">
        <f t="shared" si="213"/>
        <v>0</v>
      </c>
    </row>
    <row r="858" spans="1:66">
      <c r="A858" s="47">
        <f>total!B61</f>
        <v>0</v>
      </c>
      <c r="B858" s="47">
        <f t="shared" si="200"/>
        <v>0</v>
      </c>
      <c r="C858" s="48">
        <f>total!D61</f>
        <v>0</v>
      </c>
      <c r="D858" s="49" t="str">
        <f>IFERROR(VLOOKUP(A858,salario!A$3:J$32,10,FALSE),"")</f>
        <v/>
      </c>
      <c r="E858" s="49" t="str">
        <f>IFERROR(IF(VLOOKUP(A858,salario!A$3:O$32,15,FALSE)="","",VLOOKUP(A858,salario!A$3:O$32,15,FALSE)),"")</f>
        <v/>
      </c>
      <c r="F858" s="47" t="str">
        <f>IFERROR(VLOOKUP(A858,[5]base_pessoal!$B$2:$P$1504,13,FALSE),"")</f>
        <v/>
      </c>
      <c r="G858" s="50">
        <f>IFERROR(VLOOKUP(A858,salario!A$2:P$91,11,FALSE),0)*B858/30</f>
        <v>0</v>
      </c>
      <c r="H858" s="50">
        <f>SUMIFS(topmanager!$D:$D,topmanager!$C:$C,rs_nova!$A858,topmanager!$A:$A,rs_nova!H$2)+SUMIFS(topmanager!$D:$D,topmanager!$C:$C,rs_nova!$A858,topmanager!$A:$A,63)</f>
        <v>0</v>
      </c>
      <c r="I858" s="50">
        <f>-SUMIFS(topmanager!$D:$D,topmanager!$C:$C,rs_nova!$A858,topmanager!$A:$A,rs_nova!I$2)</f>
        <v>0</v>
      </c>
      <c r="J858" s="50">
        <f>SUMIFS(topmanager!$D:$D,topmanager!$C:$C,rs_nova!$A858,topmanager!$A:$A,rs_nova!J$2)</f>
        <v>0</v>
      </c>
      <c r="K858" s="50">
        <f>SUMIFS(topmanager!$D:$D,topmanager!$C:$C,rs_nova!$A858,topmanager!$A:$A,rs_nova!K$2)+SUMIFS(topmanager!$D:$D,topmanager!$C:$C,rs_nova!$A858,topmanager!$A:$A,911)</f>
        <v>0</v>
      </c>
      <c r="L858" s="50">
        <f>SUMIFS(topmanager!$D:$D,topmanager!$C:$C,rs_nova!$A858,topmanager!$A:$A,rs_nova!L$2)</f>
        <v>0</v>
      </c>
      <c r="M858" s="50">
        <f>SUMIFS(topmanager!$D:$D,topmanager!$C:$C,rs_nova!$A858,topmanager!$A:$A,rs_nova!M$2)+SUMIFS(topmanager!$D:$D,topmanager!$C:$C,rs_nova!$A858,topmanager!$A:$A,908)+SUMIFS(topmanager!$D:$D,topmanager!$C:$C,rs_nova!$A858,topmanager!$A:$A,550)</f>
        <v>0</v>
      </c>
      <c r="N858" s="50">
        <f>SUMIFS(topmanager!$D:$D,topmanager!$C:$C,rs_nova!$A858,topmanager!$A:$A,rs_nova!N$2)</f>
        <v>0</v>
      </c>
      <c r="O858" s="51">
        <f t="shared" si="201"/>
        <v>0</v>
      </c>
      <c r="P858" s="50">
        <f>IFERROR(VLOOKUP($A858,total!$B$4:$AW$437,27,0),0)</f>
        <v>0</v>
      </c>
      <c r="Q858" s="50">
        <f>IFERROR(VLOOKUP($A858,total!$B$4:$AW$437,21,0),0)</f>
        <v>0</v>
      </c>
      <c r="R858" s="50">
        <f>IFERROR(VLOOKUP($A858,total!$B$4:$AW$437,25,0),0)+IFERROR(VLOOKUP($A858,total!$B$4:$AW$437,36,0),0)</f>
        <v>0</v>
      </c>
      <c r="S858" s="50">
        <f>IFERROR(VLOOKUP(A858,gympass!$A$2:$F$148,6,0),0)</f>
        <v>0</v>
      </c>
      <c r="T858" s="50">
        <f>IFERROR(VLOOKUP($A858,total!$B$4:$AW$437,42,0),0)</f>
        <v>0</v>
      </c>
      <c r="U858" s="50">
        <f>IFERROR(VLOOKUP($A858,total!$B$4:$AW$437,32,0),0)</f>
        <v>0</v>
      </c>
      <c r="V858" s="50">
        <f>IFERROR(VLOOKUP($A858,total!$B$4:$AW$437,28,0),0)</f>
        <v>0</v>
      </c>
      <c r="W858" s="50">
        <f>IFERROR(VLOOKUP($A858,total!$B$4:$AX$437,49,0),0)</f>
        <v>0</v>
      </c>
      <c r="X858" s="50"/>
      <c r="Y858" s="50">
        <f>IFERROR(VLOOKUP(A858,#REF!,4,0),0)</f>
        <v>0</v>
      </c>
      <c r="Z858" s="50">
        <f>IFERROR(VLOOKUP(B858,#REF!,8,0),0)</f>
        <v>0</v>
      </c>
      <c r="AA858" s="50">
        <f>IFERROR(VLOOKUP($A858,total!$B$4:$AW$437,45,0),0)</f>
        <v>0</v>
      </c>
      <c r="AB858" s="50">
        <f>IFERROR(VLOOKUP($A858,total!$B$4:$AW$437,48,0),0)</f>
        <v>0</v>
      </c>
      <c r="AC858" s="50">
        <f>IFERROR(VLOOKUP($A858,total!$B$4:$AB$437,19,0),0)</f>
        <v>0</v>
      </c>
      <c r="AD858" s="50">
        <f>IFERROR(VLOOKUP($A858,total!$B$4:$AB$437,10,0),0)</f>
        <v>0</v>
      </c>
      <c r="AE858" s="50">
        <f>IFERROR(VLOOKUP($A858,total!$B$4:$AB$437,13,0),0)-SUMIFS(topmanager!$D:$D,topmanager!$C:$C,rs_nova!$A862,topmanager!$A:$A,856)</f>
        <v>0</v>
      </c>
      <c r="AF858" s="50">
        <f>IFERROR(VLOOKUP($A858,total!$B$4:$AB$437,16,0),0)</f>
        <v>0</v>
      </c>
      <c r="AG858" s="50">
        <f>IFERROR(VLOOKUP($A858,total!$B$4:$AB$437,7,0),0)</f>
        <v>0</v>
      </c>
      <c r="AH858" s="50">
        <f>IFERROR(VLOOKUP($A858,total!$B$4:$AD$437,29,0),0)</f>
        <v>0</v>
      </c>
      <c r="AI858" s="50">
        <f>IFERROR(VLOOKUP(A858,total!$B$4:$AN$437,39,0),0)</f>
        <v>0</v>
      </c>
      <c r="AJ858" s="51">
        <f t="shared" si="202"/>
        <v>0</v>
      </c>
      <c r="AK858" s="50">
        <f t="shared" si="203"/>
        <v>0</v>
      </c>
      <c r="AL858" s="50">
        <f t="shared" si="204"/>
        <v>0</v>
      </c>
      <c r="AM858" s="50">
        <f t="shared" si="205"/>
        <v>0</v>
      </c>
      <c r="AN858" s="50">
        <f t="shared" si="214"/>
        <v>0</v>
      </c>
      <c r="AO858" s="50">
        <f t="shared" si="214"/>
        <v>0</v>
      </c>
      <c r="AP858" s="50">
        <f t="shared" si="214"/>
        <v>0</v>
      </c>
      <c r="AQ858" s="50">
        <f>IFERROR(VLOOKUP(TEXT($A858,"000000"),[6]Página1!$A$8:$S$801,13,FALSE),0)</f>
        <v>0</v>
      </c>
      <c r="AR858" s="50">
        <f>IFERROR(VLOOKUP(TEXT($A858,"000000"),[6]Página1!$A$8:$S$801,16,FALSE),0)</f>
        <v>0</v>
      </c>
      <c r="AS858" s="50">
        <f>IFERROR(VLOOKUP(TEXT($A858,"000000"),[6]Página1!$A$8:$S$801,19,FALSE),0)</f>
        <v>0</v>
      </c>
      <c r="AT858" s="50">
        <f>IFERROR(VLOOKUP(TEXT($A858,"000000"),[7]Página1!$A$8:$R$814,12,FALSE),0)</f>
        <v>0</v>
      </c>
      <c r="AU858" s="50">
        <f>IFERROR(VLOOKUP(TEXT($A858,"000000"),[7]Página1!$A$8:$R$814,15,FALSE),0)</f>
        <v>0</v>
      </c>
      <c r="AV858" s="50">
        <f>IFERROR(VLOOKUP(TEXT($A858,"000000"),[7]Página1!$A$8:$R$814,18,FALSE),0)</f>
        <v>0</v>
      </c>
      <c r="AW858" s="50"/>
      <c r="AX858" s="51">
        <f t="shared" si="206"/>
        <v>0</v>
      </c>
      <c r="AY858" s="51">
        <f t="shared" si="207"/>
        <v>0</v>
      </c>
      <c r="AZ858" s="51">
        <f t="shared" si="208"/>
        <v>0</v>
      </c>
      <c r="BA858" s="51">
        <f t="shared" si="209"/>
        <v>0</v>
      </c>
      <c r="BB858" s="51">
        <f t="shared" si="210"/>
        <v>0</v>
      </c>
      <c r="BC858" s="51">
        <f t="shared" si="211"/>
        <v>0</v>
      </c>
      <c r="BD858" s="51">
        <f t="shared" si="212"/>
        <v>0</v>
      </c>
      <c r="BE858" s="51">
        <f>IFERROR(VLOOKUP(A858,salario!A$2:P$91,11,FALSE),0)</f>
        <v>0</v>
      </c>
      <c r="BF858" s="51">
        <f>SUMIFS(topmanager!$D:$D,topmanager!$C:$C,rs_nova!$A858,topmanager!$A:$A,rs_nova!BF$2)</f>
        <v>0</v>
      </c>
      <c r="BG858" s="51">
        <f>SUMIFS(topmanager!$D:$D,topmanager!$C:$C,rs_nova!$A858,topmanager!$A:$A,rs_nova!BG$2)</f>
        <v>0</v>
      </c>
      <c r="BH858" s="51">
        <f>SUMIFS(topmanager!$D:$D,topmanager!$C:$C,rs_nova!$A858,topmanager!$A:$A,rs_nova!BH$2)</f>
        <v>0</v>
      </c>
      <c r="BI858" s="51">
        <f>SUMIFS(topmanager!$D:$D,topmanager!$C:$C,rs_nova!$A858,topmanager!$A:$A,rs_nova!BI$2)</f>
        <v>0</v>
      </c>
      <c r="BJ858" s="51">
        <f>SUMIFS(topmanager!$D:$D,topmanager!$C:$C,rs_nova!$A858,topmanager!$A:$A,rs_nova!BJ$2)+SUMIFS(topmanager!$D:$D,topmanager!$C:$C,rs_nova!$A858,topmanager!$A:$A,rs_nova!BJ$2+1)</f>
        <v>0</v>
      </c>
      <c r="BK858" s="51">
        <f>IFERROR(VLOOKUP(A858,[8]ferias!$C$4:$G$100,5,FALSE),0)</f>
        <v>0</v>
      </c>
      <c r="BL858" s="51">
        <f>SUMIFS(topmanager!$D:$D,topmanager!$C:$C,rs_nova!$A858,topmanager!$A:$A,rs_nova!BL$2)</f>
        <v>0</v>
      </c>
      <c r="BM858" s="51">
        <f>SUMIFS(topmanager!$D:$D,topmanager!$C:$C,rs_nova!$A858,topmanager!$A:$A,rs_nova!BM$2)+SUMIFS(topmanager!$D:$D,topmanager!$C:$C,rs_nova!$A862,topmanager!$A:$A,151)</f>
        <v>0</v>
      </c>
      <c r="BN858" s="51">
        <f t="shared" si="213"/>
        <v>0</v>
      </c>
    </row>
    <row r="859" spans="1:66">
      <c r="A859" s="47">
        <f>total!B62</f>
        <v>0</v>
      </c>
      <c r="B859" s="47">
        <f t="shared" si="200"/>
        <v>0</v>
      </c>
      <c r="C859" s="48">
        <f>total!D62</f>
        <v>0</v>
      </c>
      <c r="D859" s="49" t="str">
        <f>IFERROR(VLOOKUP(A859,salario!A$3:J$32,10,FALSE),"")</f>
        <v/>
      </c>
      <c r="E859" s="49" t="str">
        <f>IFERROR(IF(VLOOKUP(A859,salario!A$3:O$32,15,FALSE)="","",VLOOKUP(A859,salario!A$3:O$32,15,FALSE)),"")</f>
        <v/>
      </c>
      <c r="F859" s="47" t="str">
        <f>IFERROR(VLOOKUP(A859,[5]base_pessoal!$B$2:$P$1504,13,FALSE),"")</f>
        <v/>
      </c>
      <c r="G859" s="50">
        <f>IFERROR(VLOOKUP(A859,salario!A$2:P$91,11,FALSE),0)*B859/30</f>
        <v>0</v>
      </c>
      <c r="H859" s="50">
        <f>SUMIFS(topmanager!$D:$D,topmanager!$C:$C,rs_nova!$A859,topmanager!$A:$A,rs_nova!H$2)+SUMIFS(topmanager!$D:$D,topmanager!$C:$C,rs_nova!$A859,topmanager!$A:$A,63)</f>
        <v>0</v>
      </c>
      <c r="I859" s="50">
        <f>-SUMIFS(topmanager!$D:$D,topmanager!$C:$C,rs_nova!$A859,topmanager!$A:$A,rs_nova!I$2)</f>
        <v>0</v>
      </c>
      <c r="J859" s="50">
        <f>SUMIFS(topmanager!$D:$D,topmanager!$C:$C,rs_nova!$A859,topmanager!$A:$A,rs_nova!J$2)</f>
        <v>0</v>
      </c>
      <c r="K859" s="50">
        <f>SUMIFS(topmanager!$D:$D,topmanager!$C:$C,rs_nova!$A859,topmanager!$A:$A,rs_nova!K$2)+SUMIFS(topmanager!$D:$D,topmanager!$C:$C,rs_nova!$A859,topmanager!$A:$A,911)</f>
        <v>0</v>
      </c>
      <c r="L859" s="50">
        <f>SUMIFS(topmanager!$D:$D,topmanager!$C:$C,rs_nova!$A859,topmanager!$A:$A,rs_nova!L$2)</f>
        <v>0</v>
      </c>
      <c r="M859" s="50">
        <f>SUMIFS(topmanager!$D:$D,topmanager!$C:$C,rs_nova!$A859,topmanager!$A:$A,rs_nova!M$2)+SUMIFS(topmanager!$D:$D,topmanager!$C:$C,rs_nova!$A859,topmanager!$A:$A,908)+SUMIFS(topmanager!$D:$D,topmanager!$C:$C,rs_nova!$A859,topmanager!$A:$A,550)</f>
        <v>0</v>
      </c>
      <c r="N859" s="50">
        <f>SUMIFS(topmanager!$D:$D,topmanager!$C:$C,rs_nova!$A859,topmanager!$A:$A,rs_nova!N$2)</f>
        <v>0</v>
      </c>
      <c r="O859" s="51">
        <f t="shared" si="201"/>
        <v>0</v>
      </c>
      <c r="P859" s="50">
        <f>IFERROR(VLOOKUP($A859,total!$B$4:$AW$437,27,0),0)</f>
        <v>0</v>
      </c>
      <c r="Q859" s="50">
        <f>IFERROR(VLOOKUP($A859,total!$B$4:$AW$437,21,0),0)</f>
        <v>0</v>
      </c>
      <c r="R859" s="50">
        <f>IFERROR(VLOOKUP($A859,total!$B$4:$AW$437,25,0),0)+IFERROR(VLOOKUP($A859,total!$B$4:$AW$437,36,0),0)</f>
        <v>0</v>
      </c>
      <c r="S859" s="50">
        <f>IFERROR(VLOOKUP(A859,gympass!$A$2:$F$148,6,0),0)</f>
        <v>0</v>
      </c>
      <c r="T859" s="50">
        <f>IFERROR(VLOOKUP($A859,total!$B$4:$AW$437,42,0),0)</f>
        <v>0</v>
      </c>
      <c r="U859" s="50">
        <f>IFERROR(VLOOKUP($A859,total!$B$4:$AW$437,32,0),0)</f>
        <v>0</v>
      </c>
      <c r="V859" s="50">
        <f>IFERROR(VLOOKUP($A859,total!$B$4:$AW$437,28,0),0)</f>
        <v>0</v>
      </c>
      <c r="W859" s="50">
        <f>IFERROR(VLOOKUP($A859,total!$B$4:$AX$437,49,0),0)</f>
        <v>0</v>
      </c>
      <c r="X859" s="50"/>
      <c r="Y859" s="50">
        <f>IFERROR(VLOOKUP(A859,#REF!,4,0),0)</f>
        <v>0</v>
      </c>
      <c r="Z859" s="50">
        <f>IFERROR(VLOOKUP(B859,#REF!,8,0),0)</f>
        <v>0</v>
      </c>
      <c r="AA859" s="50">
        <f>IFERROR(VLOOKUP($A859,total!$B$4:$AW$437,45,0),0)</f>
        <v>0</v>
      </c>
      <c r="AB859" s="50">
        <f>IFERROR(VLOOKUP($A859,total!$B$4:$AW$437,48,0),0)</f>
        <v>0</v>
      </c>
      <c r="AC859" s="50">
        <f>IFERROR(VLOOKUP($A859,total!$B$4:$AB$437,19,0),0)</f>
        <v>0</v>
      </c>
      <c r="AD859" s="50">
        <f>IFERROR(VLOOKUP($A859,total!$B$4:$AB$437,10,0),0)</f>
        <v>0</v>
      </c>
      <c r="AE859" s="50">
        <f>IFERROR(VLOOKUP($A859,total!$B$4:$AB$437,13,0),0)-SUMIFS(topmanager!$D:$D,topmanager!$C:$C,rs_nova!$A863,topmanager!$A:$A,856)</f>
        <v>0</v>
      </c>
      <c r="AF859" s="50">
        <f>IFERROR(VLOOKUP($A859,total!$B$4:$AB$437,16,0),0)</f>
        <v>0</v>
      </c>
      <c r="AG859" s="50">
        <f>IFERROR(VLOOKUP($A859,total!$B$4:$AB$437,7,0),0)</f>
        <v>0</v>
      </c>
      <c r="AH859" s="50">
        <f>IFERROR(VLOOKUP($A859,total!$B$4:$AD$437,29,0),0)</f>
        <v>0</v>
      </c>
      <c r="AI859" s="50">
        <f>IFERROR(VLOOKUP(A859,total!$B$4:$AN$437,39,0),0)</f>
        <v>0</v>
      </c>
      <c r="AJ859" s="51">
        <f t="shared" si="202"/>
        <v>0</v>
      </c>
      <c r="AK859" s="50">
        <f t="shared" si="203"/>
        <v>0</v>
      </c>
      <c r="AL859" s="50">
        <f t="shared" si="204"/>
        <v>0</v>
      </c>
      <c r="AM859" s="50">
        <f t="shared" si="205"/>
        <v>0</v>
      </c>
      <c r="AN859" s="50">
        <f t="shared" si="214"/>
        <v>0</v>
      </c>
      <c r="AO859" s="50">
        <f t="shared" si="214"/>
        <v>0</v>
      </c>
      <c r="AP859" s="50">
        <f t="shared" si="214"/>
        <v>0</v>
      </c>
      <c r="AQ859" s="50">
        <f>IFERROR(VLOOKUP(TEXT($A859,"000000"),[6]Página1!$A$8:$S$801,13,FALSE),0)</f>
        <v>0</v>
      </c>
      <c r="AR859" s="50">
        <f>IFERROR(VLOOKUP(TEXT($A859,"000000"),[6]Página1!$A$8:$S$801,16,FALSE),0)</f>
        <v>0</v>
      </c>
      <c r="AS859" s="50">
        <f>IFERROR(VLOOKUP(TEXT($A859,"000000"),[6]Página1!$A$8:$S$801,19,FALSE),0)</f>
        <v>0</v>
      </c>
      <c r="AT859" s="50">
        <f>IFERROR(VLOOKUP(TEXT($A859,"000000"),[7]Página1!$A$8:$R$814,12,FALSE),0)</f>
        <v>0</v>
      </c>
      <c r="AU859" s="50">
        <f>IFERROR(VLOOKUP(TEXT($A859,"000000"),[7]Página1!$A$8:$R$814,15,FALSE),0)</f>
        <v>0</v>
      </c>
      <c r="AV859" s="50">
        <f>IFERROR(VLOOKUP(TEXT($A859,"000000"),[7]Página1!$A$8:$R$814,18,FALSE),0)</f>
        <v>0</v>
      </c>
      <c r="AW859" s="50"/>
      <c r="AX859" s="51">
        <f t="shared" si="206"/>
        <v>0</v>
      </c>
      <c r="AY859" s="51">
        <f t="shared" si="207"/>
        <v>0</v>
      </c>
      <c r="AZ859" s="51">
        <f t="shared" si="208"/>
        <v>0</v>
      </c>
      <c r="BA859" s="51">
        <f t="shared" si="209"/>
        <v>0</v>
      </c>
      <c r="BB859" s="51">
        <f t="shared" si="210"/>
        <v>0</v>
      </c>
      <c r="BC859" s="51">
        <f t="shared" si="211"/>
        <v>0</v>
      </c>
      <c r="BD859" s="51">
        <f t="shared" si="212"/>
        <v>0</v>
      </c>
      <c r="BE859" s="51">
        <f>IFERROR(VLOOKUP(A859,salario!A$2:P$91,11,FALSE),0)</f>
        <v>0</v>
      </c>
      <c r="BF859" s="51">
        <f>SUMIFS(topmanager!$D:$D,topmanager!$C:$C,rs_nova!$A859,topmanager!$A:$A,rs_nova!BF$2)</f>
        <v>0</v>
      </c>
      <c r="BG859" s="51">
        <f>SUMIFS(topmanager!$D:$D,topmanager!$C:$C,rs_nova!$A859,topmanager!$A:$A,rs_nova!BG$2)</f>
        <v>0</v>
      </c>
      <c r="BH859" s="51">
        <f>SUMIFS(topmanager!$D:$D,topmanager!$C:$C,rs_nova!$A859,topmanager!$A:$A,rs_nova!BH$2)</f>
        <v>0</v>
      </c>
      <c r="BI859" s="51">
        <f>SUMIFS(topmanager!$D:$D,topmanager!$C:$C,rs_nova!$A859,topmanager!$A:$A,rs_nova!BI$2)</f>
        <v>0</v>
      </c>
      <c r="BJ859" s="51">
        <f>SUMIFS(topmanager!$D:$D,topmanager!$C:$C,rs_nova!$A859,topmanager!$A:$A,rs_nova!BJ$2)+SUMIFS(topmanager!$D:$D,topmanager!$C:$C,rs_nova!$A859,topmanager!$A:$A,rs_nova!BJ$2+1)</f>
        <v>0</v>
      </c>
      <c r="BK859" s="51">
        <f>IFERROR(VLOOKUP(A859,[8]ferias!$C$4:$G$100,5,FALSE),0)</f>
        <v>0</v>
      </c>
      <c r="BL859" s="51">
        <f>SUMIFS(topmanager!$D:$D,topmanager!$C:$C,rs_nova!$A859,topmanager!$A:$A,rs_nova!BL$2)</f>
        <v>0</v>
      </c>
      <c r="BM859" s="51">
        <f>SUMIFS(topmanager!$D:$D,topmanager!$C:$C,rs_nova!$A859,topmanager!$A:$A,rs_nova!BM$2)+SUMIFS(topmanager!$D:$D,topmanager!$C:$C,rs_nova!$A863,topmanager!$A:$A,151)</f>
        <v>0</v>
      </c>
      <c r="BN859" s="51">
        <f t="shared" si="213"/>
        <v>0</v>
      </c>
    </row>
    <row r="860" spans="1:66">
      <c r="A860" s="47">
        <f>total!B63</f>
        <v>0</v>
      </c>
      <c r="B860" s="47">
        <f t="shared" si="200"/>
        <v>0</v>
      </c>
      <c r="C860" s="48">
        <f>total!D63</f>
        <v>0</v>
      </c>
      <c r="D860" s="49" t="str">
        <f>IFERROR(VLOOKUP(A860,salario!A$3:J$32,10,FALSE),"")</f>
        <v/>
      </c>
      <c r="E860" s="49" t="str">
        <f>IFERROR(IF(VLOOKUP(A860,salario!A$3:O$32,15,FALSE)="","",VLOOKUP(A860,salario!A$3:O$32,15,FALSE)),"")</f>
        <v/>
      </c>
      <c r="F860" s="47" t="str">
        <f>IFERROR(VLOOKUP(A860,[5]base_pessoal!$B$2:$P$1504,13,FALSE),"")</f>
        <v/>
      </c>
      <c r="G860" s="50">
        <f>IFERROR(VLOOKUP(A860,salario!A$2:P$91,11,FALSE),0)*B860/30</f>
        <v>0</v>
      </c>
      <c r="H860" s="50">
        <f>SUMIFS(topmanager!$D:$D,topmanager!$C:$C,rs_nova!$A860,topmanager!$A:$A,rs_nova!H$2)+SUMIFS(topmanager!$D:$D,topmanager!$C:$C,rs_nova!$A860,topmanager!$A:$A,63)</f>
        <v>0</v>
      </c>
      <c r="I860" s="50">
        <f>-SUMIFS(topmanager!$D:$D,topmanager!$C:$C,rs_nova!$A860,topmanager!$A:$A,rs_nova!I$2)</f>
        <v>0</v>
      </c>
      <c r="J860" s="50">
        <f>SUMIFS(topmanager!$D:$D,topmanager!$C:$C,rs_nova!$A860,topmanager!$A:$A,rs_nova!J$2)</f>
        <v>0</v>
      </c>
      <c r="K860" s="50">
        <f>SUMIFS(topmanager!$D:$D,topmanager!$C:$C,rs_nova!$A860,topmanager!$A:$A,rs_nova!K$2)+SUMIFS(topmanager!$D:$D,topmanager!$C:$C,rs_nova!$A860,topmanager!$A:$A,911)</f>
        <v>0</v>
      </c>
      <c r="L860" s="50">
        <f>SUMIFS(topmanager!$D:$D,topmanager!$C:$C,rs_nova!$A860,topmanager!$A:$A,rs_nova!L$2)</f>
        <v>0</v>
      </c>
      <c r="M860" s="50">
        <f>SUMIFS(topmanager!$D:$D,topmanager!$C:$C,rs_nova!$A860,topmanager!$A:$A,rs_nova!M$2)+SUMIFS(topmanager!$D:$D,topmanager!$C:$C,rs_nova!$A860,topmanager!$A:$A,908)+SUMIFS(topmanager!$D:$D,topmanager!$C:$C,rs_nova!$A860,topmanager!$A:$A,550)</f>
        <v>0</v>
      </c>
      <c r="N860" s="50">
        <f>SUMIFS(topmanager!$D:$D,topmanager!$C:$C,rs_nova!$A860,topmanager!$A:$A,rs_nova!N$2)</f>
        <v>0</v>
      </c>
      <c r="O860" s="51">
        <f t="shared" si="201"/>
        <v>0</v>
      </c>
      <c r="P860" s="50">
        <f>IFERROR(VLOOKUP($A860,total!$B$4:$AW$437,27,0),0)</f>
        <v>0</v>
      </c>
      <c r="Q860" s="50">
        <f>IFERROR(VLOOKUP($A860,total!$B$4:$AW$437,21,0),0)</f>
        <v>0</v>
      </c>
      <c r="R860" s="50">
        <f>IFERROR(VLOOKUP($A860,total!$B$4:$AW$437,25,0),0)+IFERROR(VLOOKUP($A860,total!$B$4:$AW$437,36,0),0)</f>
        <v>0</v>
      </c>
      <c r="S860" s="50">
        <f>IFERROR(VLOOKUP(A860,gympass!$A$2:$F$148,6,0),0)</f>
        <v>0</v>
      </c>
      <c r="T860" s="50">
        <f>IFERROR(VLOOKUP($A860,total!$B$4:$AW$437,42,0),0)</f>
        <v>0</v>
      </c>
      <c r="U860" s="50">
        <f>IFERROR(VLOOKUP($A860,total!$B$4:$AW$437,32,0),0)</f>
        <v>0</v>
      </c>
      <c r="V860" s="50">
        <f>IFERROR(VLOOKUP($A860,total!$B$4:$AW$437,28,0),0)</f>
        <v>0</v>
      </c>
      <c r="W860" s="50">
        <f>IFERROR(VLOOKUP($A860,total!$B$4:$AX$437,49,0),0)</f>
        <v>0</v>
      </c>
      <c r="X860" s="50"/>
      <c r="Y860" s="50">
        <f>IFERROR(VLOOKUP(A860,#REF!,4,0),0)</f>
        <v>0</v>
      </c>
      <c r="Z860" s="50">
        <f>IFERROR(VLOOKUP(B860,#REF!,8,0),0)</f>
        <v>0</v>
      </c>
      <c r="AA860" s="50">
        <f>IFERROR(VLOOKUP($A860,total!$B$4:$AW$437,45,0),0)</f>
        <v>0</v>
      </c>
      <c r="AB860" s="50">
        <f>IFERROR(VLOOKUP($A860,total!$B$4:$AW$437,48,0),0)</f>
        <v>0</v>
      </c>
      <c r="AC860" s="50">
        <f>IFERROR(VLOOKUP($A860,total!$B$4:$AB$437,19,0),0)</f>
        <v>0</v>
      </c>
      <c r="AD860" s="50">
        <f>IFERROR(VLOOKUP($A860,total!$B$4:$AB$437,10,0),0)</f>
        <v>0</v>
      </c>
      <c r="AE860" s="50">
        <f>IFERROR(VLOOKUP($A860,total!$B$4:$AB$437,13,0),0)-SUMIFS(topmanager!$D:$D,topmanager!$C:$C,rs_nova!$A864,topmanager!$A:$A,856)</f>
        <v>0</v>
      </c>
      <c r="AF860" s="50">
        <f>IFERROR(VLOOKUP($A860,total!$B$4:$AB$437,16,0),0)</f>
        <v>0</v>
      </c>
      <c r="AG860" s="50">
        <f>IFERROR(VLOOKUP($A860,total!$B$4:$AB$437,7,0),0)</f>
        <v>0</v>
      </c>
      <c r="AH860" s="50">
        <f>IFERROR(VLOOKUP($A860,total!$B$4:$AD$437,29,0),0)</f>
        <v>0</v>
      </c>
      <c r="AI860" s="50">
        <f>IFERROR(VLOOKUP(A860,total!$B$4:$AN$437,39,0),0)</f>
        <v>0</v>
      </c>
      <c r="AJ860" s="51">
        <f t="shared" si="202"/>
        <v>0</v>
      </c>
      <c r="AK860" s="50">
        <f t="shared" si="203"/>
        <v>0</v>
      </c>
      <c r="AL860" s="50">
        <f t="shared" si="204"/>
        <v>0</v>
      </c>
      <c r="AM860" s="50">
        <f t="shared" si="205"/>
        <v>0</v>
      </c>
      <c r="AN860" s="50">
        <f t="shared" si="214"/>
        <v>0</v>
      </c>
      <c r="AO860" s="50">
        <f t="shared" si="214"/>
        <v>0</v>
      </c>
      <c r="AP860" s="50">
        <f t="shared" si="214"/>
        <v>0</v>
      </c>
      <c r="AQ860" s="50">
        <f>IFERROR(VLOOKUP(TEXT($A860,"000000"),[6]Página1!$A$8:$S$801,13,FALSE),0)</f>
        <v>0</v>
      </c>
      <c r="AR860" s="50">
        <f>IFERROR(VLOOKUP(TEXT($A860,"000000"),[6]Página1!$A$8:$S$801,16,FALSE),0)</f>
        <v>0</v>
      </c>
      <c r="AS860" s="50">
        <f>IFERROR(VLOOKUP(TEXT($A860,"000000"),[6]Página1!$A$8:$S$801,19,FALSE),0)</f>
        <v>0</v>
      </c>
      <c r="AT860" s="50">
        <f>IFERROR(VLOOKUP(TEXT($A860,"000000"),[7]Página1!$A$8:$R$814,12,FALSE),0)</f>
        <v>0</v>
      </c>
      <c r="AU860" s="50">
        <f>IFERROR(VLOOKUP(TEXT($A860,"000000"),[7]Página1!$A$8:$R$814,15,FALSE),0)</f>
        <v>0</v>
      </c>
      <c r="AV860" s="50">
        <f>IFERROR(VLOOKUP(TEXT($A860,"000000"),[7]Página1!$A$8:$R$814,18,FALSE),0)</f>
        <v>0</v>
      </c>
      <c r="AW860" s="50"/>
      <c r="AX860" s="51">
        <f t="shared" si="206"/>
        <v>0</v>
      </c>
      <c r="AY860" s="51">
        <f t="shared" si="207"/>
        <v>0</v>
      </c>
      <c r="AZ860" s="51">
        <f t="shared" si="208"/>
        <v>0</v>
      </c>
      <c r="BA860" s="51">
        <f t="shared" si="209"/>
        <v>0</v>
      </c>
      <c r="BB860" s="51">
        <f t="shared" si="210"/>
        <v>0</v>
      </c>
      <c r="BC860" s="51">
        <f t="shared" si="211"/>
        <v>0</v>
      </c>
      <c r="BD860" s="51">
        <f t="shared" si="212"/>
        <v>0</v>
      </c>
      <c r="BE860" s="51">
        <f>IFERROR(VLOOKUP(A860,salario!A$2:P$91,11,FALSE),0)</f>
        <v>0</v>
      </c>
      <c r="BF860" s="51">
        <f>SUMIFS(topmanager!$D:$D,topmanager!$C:$C,rs_nova!$A860,topmanager!$A:$A,rs_nova!BF$2)</f>
        <v>0</v>
      </c>
      <c r="BG860" s="51">
        <f>SUMIFS(topmanager!$D:$D,topmanager!$C:$C,rs_nova!$A860,topmanager!$A:$A,rs_nova!BG$2)</f>
        <v>0</v>
      </c>
      <c r="BH860" s="51">
        <f>SUMIFS(topmanager!$D:$D,topmanager!$C:$C,rs_nova!$A860,topmanager!$A:$A,rs_nova!BH$2)</f>
        <v>0</v>
      </c>
      <c r="BI860" s="51">
        <f>SUMIFS(topmanager!$D:$D,topmanager!$C:$C,rs_nova!$A860,topmanager!$A:$A,rs_nova!BI$2)</f>
        <v>0</v>
      </c>
      <c r="BJ860" s="51">
        <f>SUMIFS(topmanager!$D:$D,topmanager!$C:$C,rs_nova!$A860,topmanager!$A:$A,rs_nova!BJ$2)+SUMIFS(topmanager!$D:$D,topmanager!$C:$C,rs_nova!$A860,topmanager!$A:$A,rs_nova!BJ$2+1)</f>
        <v>0</v>
      </c>
      <c r="BK860" s="51">
        <f>IFERROR(VLOOKUP(A860,[8]ferias!$C$4:$G$100,5,FALSE),0)</f>
        <v>0</v>
      </c>
      <c r="BL860" s="51">
        <f>SUMIFS(topmanager!$D:$D,topmanager!$C:$C,rs_nova!$A860,topmanager!$A:$A,rs_nova!BL$2)</f>
        <v>0</v>
      </c>
      <c r="BM860" s="51">
        <f>SUMIFS(topmanager!$D:$D,topmanager!$C:$C,rs_nova!$A860,topmanager!$A:$A,rs_nova!BM$2)+SUMIFS(topmanager!$D:$D,topmanager!$C:$C,rs_nova!$A864,topmanager!$A:$A,151)</f>
        <v>0</v>
      </c>
      <c r="BN860" s="51">
        <f t="shared" si="213"/>
        <v>0</v>
      </c>
    </row>
    <row r="861" spans="1:66">
      <c r="A861" s="47">
        <f>total!B64</f>
        <v>0</v>
      </c>
      <c r="B861" s="47">
        <f t="shared" si="200"/>
        <v>0</v>
      </c>
      <c r="C861" s="48">
        <f>total!D64</f>
        <v>0</v>
      </c>
      <c r="D861" s="49" t="str">
        <f>IFERROR(VLOOKUP(A861,salario!A$3:J$32,10,FALSE),"")</f>
        <v/>
      </c>
      <c r="E861" s="49" t="str">
        <f>IFERROR(IF(VLOOKUP(A861,salario!A$3:O$32,15,FALSE)="","",VLOOKUP(A861,salario!A$3:O$32,15,FALSE)),"")</f>
        <v/>
      </c>
      <c r="F861" s="47" t="str">
        <f>IFERROR(VLOOKUP(A861,[5]base_pessoal!$B$2:$P$1504,13,FALSE),"")</f>
        <v/>
      </c>
      <c r="G861" s="50">
        <f>IFERROR(VLOOKUP(A861,salario!A$2:P$91,11,FALSE),0)*B861/30</f>
        <v>0</v>
      </c>
      <c r="H861" s="50">
        <f>SUMIFS(topmanager!$D:$D,topmanager!$C:$C,rs_nova!$A861,topmanager!$A:$A,rs_nova!H$2)+SUMIFS(topmanager!$D:$D,topmanager!$C:$C,rs_nova!$A861,topmanager!$A:$A,63)</f>
        <v>0</v>
      </c>
      <c r="I861" s="50">
        <f>-SUMIFS(topmanager!$D:$D,topmanager!$C:$C,rs_nova!$A861,topmanager!$A:$A,rs_nova!I$2)</f>
        <v>0</v>
      </c>
      <c r="J861" s="50">
        <f>SUMIFS(topmanager!$D:$D,topmanager!$C:$C,rs_nova!$A861,topmanager!$A:$A,rs_nova!J$2)</f>
        <v>0</v>
      </c>
      <c r="K861" s="50">
        <f>SUMIFS(topmanager!$D:$D,topmanager!$C:$C,rs_nova!$A861,topmanager!$A:$A,rs_nova!K$2)+SUMIFS(topmanager!$D:$D,topmanager!$C:$C,rs_nova!$A861,topmanager!$A:$A,911)</f>
        <v>0</v>
      </c>
      <c r="L861" s="50">
        <f>SUMIFS(topmanager!$D:$D,topmanager!$C:$C,rs_nova!$A861,topmanager!$A:$A,rs_nova!L$2)</f>
        <v>0</v>
      </c>
      <c r="M861" s="50">
        <f>SUMIFS(topmanager!$D:$D,topmanager!$C:$C,rs_nova!$A861,topmanager!$A:$A,rs_nova!M$2)+SUMIFS(topmanager!$D:$D,topmanager!$C:$C,rs_nova!$A861,topmanager!$A:$A,908)+SUMIFS(topmanager!$D:$D,topmanager!$C:$C,rs_nova!$A861,topmanager!$A:$A,550)</f>
        <v>0</v>
      </c>
      <c r="N861" s="50">
        <f>SUMIFS(topmanager!$D:$D,topmanager!$C:$C,rs_nova!$A861,topmanager!$A:$A,rs_nova!N$2)</f>
        <v>0</v>
      </c>
      <c r="O861" s="51">
        <f t="shared" si="201"/>
        <v>0</v>
      </c>
      <c r="P861" s="50">
        <f>IFERROR(VLOOKUP($A861,total!$B$4:$AW$437,27,0),0)</f>
        <v>0</v>
      </c>
      <c r="Q861" s="50">
        <f>IFERROR(VLOOKUP($A861,total!$B$4:$AW$437,21,0),0)</f>
        <v>0</v>
      </c>
      <c r="R861" s="50">
        <f>IFERROR(VLOOKUP($A861,total!$B$4:$AW$437,25,0),0)+IFERROR(VLOOKUP($A861,total!$B$4:$AW$437,36,0),0)</f>
        <v>0</v>
      </c>
      <c r="S861" s="50">
        <f>IFERROR(VLOOKUP(A861,gympass!$A$2:$F$148,6,0),0)</f>
        <v>0</v>
      </c>
      <c r="T861" s="50">
        <f>IFERROR(VLOOKUP($A861,total!$B$4:$AW$437,42,0),0)</f>
        <v>0</v>
      </c>
      <c r="U861" s="50">
        <f>IFERROR(VLOOKUP($A861,total!$B$4:$AW$437,32,0),0)</f>
        <v>0</v>
      </c>
      <c r="V861" s="50">
        <f>IFERROR(VLOOKUP($A861,total!$B$4:$AW$437,28,0),0)</f>
        <v>0</v>
      </c>
      <c r="W861" s="50">
        <f>IFERROR(VLOOKUP($A861,total!$B$4:$AX$437,49,0),0)</f>
        <v>0</v>
      </c>
      <c r="X861" s="50"/>
      <c r="Y861" s="50">
        <f>IFERROR(VLOOKUP(A861,#REF!,4,0),0)</f>
        <v>0</v>
      </c>
      <c r="Z861" s="50">
        <f>IFERROR(VLOOKUP(B861,#REF!,8,0),0)</f>
        <v>0</v>
      </c>
      <c r="AA861" s="50">
        <f>IFERROR(VLOOKUP($A861,total!$B$4:$AW$437,45,0),0)</f>
        <v>0</v>
      </c>
      <c r="AB861" s="50">
        <f>IFERROR(VLOOKUP($A861,total!$B$4:$AW$437,48,0),0)</f>
        <v>0</v>
      </c>
      <c r="AC861" s="50">
        <f>IFERROR(VLOOKUP($A861,total!$B$4:$AB$437,19,0),0)</f>
        <v>0</v>
      </c>
      <c r="AD861" s="50">
        <f>IFERROR(VLOOKUP($A861,total!$B$4:$AB$437,10,0),0)</f>
        <v>0</v>
      </c>
      <c r="AE861" s="50">
        <f>IFERROR(VLOOKUP($A861,total!$B$4:$AB$437,13,0),0)-SUMIFS(topmanager!$D:$D,topmanager!$C:$C,rs_nova!$A865,topmanager!$A:$A,856)</f>
        <v>0</v>
      </c>
      <c r="AF861" s="50">
        <f>IFERROR(VLOOKUP($A861,total!$B$4:$AB$437,16,0),0)</f>
        <v>0</v>
      </c>
      <c r="AG861" s="50">
        <f>IFERROR(VLOOKUP($A861,total!$B$4:$AB$437,7,0),0)</f>
        <v>0</v>
      </c>
      <c r="AH861" s="50">
        <f>IFERROR(VLOOKUP($A861,total!$B$4:$AD$437,29,0),0)</f>
        <v>0</v>
      </c>
      <c r="AI861" s="50">
        <f>IFERROR(VLOOKUP(A861,total!$B$4:$AN$437,39,0),0)</f>
        <v>0</v>
      </c>
      <c r="AJ861" s="51">
        <f t="shared" si="202"/>
        <v>0</v>
      </c>
      <c r="AK861" s="50">
        <f t="shared" si="203"/>
        <v>0</v>
      </c>
      <c r="AL861" s="50">
        <f t="shared" si="204"/>
        <v>0</v>
      </c>
      <c r="AM861" s="50">
        <f t="shared" si="205"/>
        <v>0</v>
      </c>
      <c r="AN861" s="50">
        <f t="shared" si="214"/>
        <v>0</v>
      </c>
      <c r="AO861" s="50">
        <f t="shared" si="214"/>
        <v>0</v>
      </c>
      <c r="AP861" s="50">
        <f t="shared" si="214"/>
        <v>0</v>
      </c>
      <c r="AQ861" s="50">
        <f>IFERROR(VLOOKUP(TEXT($A861,"000000"),[6]Página1!$A$8:$S$801,13,FALSE),0)</f>
        <v>0</v>
      </c>
      <c r="AR861" s="50">
        <f>IFERROR(VLOOKUP(TEXT($A861,"000000"),[6]Página1!$A$8:$S$801,16,FALSE),0)</f>
        <v>0</v>
      </c>
      <c r="AS861" s="50">
        <f>IFERROR(VLOOKUP(TEXT($A861,"000000"),[6]Página1!$A$8:$S$801,19,FALSE),0)</f>
        <v>0</v>
      </c>
      <c r="AT861" s="50">
        <f>IFERROR(VLOOKUP(TEXT($A861,"000000"),[7]Página1!$A$8:$R$814,12,FALSE),0)</f>
        <v>0</v>
      </c>
      <c r="AU861" s="50">
        <f>IFERROR(VLOOKUP(TEXT($A861,"000000"),[7]Página1!$A$8:$R$814,15,FALSE),0)</f>
        <v>0</v>
      </c>
      <c r="AV861" s="50">
        <f>IFERROR(VLOOKUP(TEXT($A861,"000000"),[7]Página1!$A$8:$R$814,18,FALSE),0)</f>
        <v>0</v>
      </c>
      <c r="AW861" s="50"/>
      <c r="AX861" s="51">
        <f t="shared" si="206"/>
        <v>0</v>
      </c>
      <c r="AY861" s="51">
        <f t="shared" si="207"/>
        <v>0</v>
      </c>
      <c r="AZ861" s="51">
        <f t="shared" si="208"/>
        <v>0</v>
      </c>
      <c r="BA861" s="51">
        <f t="shared" si="209"/>
        <v>0</v>
      </c>
      <c r="BB861" s="51">
        <f t="shared" si="210"/>
        <v>0</v>
      </c>
      <c r="BC861" s="51">
        <f t="shared" si="211"/>
        <v>0</v>
      </c>
      <c r="BD861" s="51">
        <f t="shared" si="212"/>
        <v>0</v>
      </c>
      <c r="BE861" s="51">
        <f>IFERROR(VLOOKUP(A861,salario!A$2:P$91,11,FALSE),0)</f>
        <v>0</v>
      </c>
      <c r="BF861" s="51">
        <f>SUMIFS(topmanager!$D:$D,topmanager!$C:$C,rs_nova!$A861,topmanager!$A:$A,rs_nova!BF$2)</f>
        <v>0</v>
      </c>
      <c r="BG861" s="51">
        <f>SUMIFS(topmanager!$D:$D,topmanager!$C:$C,rs_nova!$A861,topmanager!$A:$A,rs_nova!BG$2)</f>
        <v>0</v>
      </c>
      <c r="BH861" s="51">
        <f>SUMIFS(topmanager!$D:$D,topmanager!$C:$C,rs_nova!$A861,topmanager!$A:$A,rs_nova!BH$2)</f>
        <v>0</v>
      </c>
      <c r="BI861" s="51">
        <f>SUMIFS(topmanager!$D:$D,topmanager!$C:$C,rs_nova!$A861,topmanager!$A:$A,rs_nova!BI$2)</f>
        <v>0</v>
      </c>
      <c r="BJ861" s="51">
        <f>SUMIFS(topmanager!$D:$D,topmanager!$C:$C,rs_nova!$A861,topmanager!$A:$A,rs_nova!BJ$2)+SUMIFS(topmanager!$D:$D,topmanager!$C:$C,rs_nova!$A861,topmanager!$A:$A,rs_nova!BJ$2+1)</f>
        <v>0</v>
      </c>
      <c r="BK861" s="51">
        <f>IFERROR(VLOOKUP(A861,[8]ferias!$C$4:$G$100,5,FALSE),0)</f>
        <v>0</v>
      </c>
      <c r="BL861" s="51">
        <f>SUMIFS(topmanager!$D:$D,topmanager!$C:$C,rs_nova!$A861,topmanager!$A:$A,rs_nova!BL$2)</f>
        <v>0</v>
      </c>
      <c r="BM861" s="51">
        <f>SUMIFS(topmanager!$D:$D,topmanager!$C:$C,rs_nova!$A861,topmanager!$A:$A,rs_nova!BM$2)+SUMIFS(topmanager!$D:$D,topmanager!$C:$C,rs_nova!$A865,topmanager!$A:$A,151)</f>
        <v>0</v>
      </c>
      <c r="BN861" s="51">
        <f t="shared" si="213"/>
        <v>0</v>
      </c>
    </row>
    <row r="862" spans="1:66">
      <c r="A862" s="47">
        <f>total!B65</f>
        <v>0</v>
      </c>
      <c r="B862" s="47">
        <f t="shared" si="200"/>
        <v>0</v>
      </c>
      <c r="C862" s="48">
        <f>total!D65</f>
        <v>0</v>
      </c>
      <c r="D862" s="49" t="str">
        <f>IFERROR(VLOOKUP(A862,salario!A$3:J$32,10,FALSE),"")</f>
        <v/>
      </c>
      <c r="E862" s="49" t="str">
        <f>IFERROR(IF(VLOOKUP(A862,salario!A$3:O$32,15,FALSE)="","",VLOOKUP(A862,salario!A$3:O$32,15,FALSE)),"")</f>
        <v/>
      </c>
      <c r="F862" s="47" t="str">
        <f>IFERROR(VLOOKUP(A862,[5]base_pessoal!$B$2:$P$1504,13,FALSE),"")</f>
        <v/>
      </c>
      <c r="G862" s="50">
        <f>IFERROR(VLOOKUP(A862,salario!A$2:P$91,11,FALSE),0)*B862/30</f>
        <v>0</v>
      </c>
      <c r="H862" s="50">
        <f>SUMIFS(topmanager!$D:$D,topmanager!$C:$C,rs_nova!$A862,topmanager!$A:$A,rs_nova!H$2)+SUMIFS(topmanager!$D:$D,topmanager!$C:$C,rs_nova!$A862,topmanager!$A:$A,63)</f>
        <v>0</v>
      </c>
      <c r="I862" s="50">
        <f>-SUMIFS(topmanager!$D:$D,topmanager!$C:$C,rs_nova!$A862,topmanager!$A:$A,rs_nova!I$2)</f>
        <v>0</v>
      </c>
      <c r="J862" s="50">
        <f>SUMIFS(topmanager!$D:$D,topmanager!$C:$C,rs_nova!$A862,topmanager!$A:$A,rs_nova!J$2)</f>
        <v>0</v>
      </c>
      <c r="K862" s="50">
        <f>SUMIFS(topmanager!$D:$D,topmanager!$C:$C,rs_nova!$A862,topmanager!$A:$A,rs_nova!K$2)+SUMIFS(topmanager!$D:$D,topmanager!$C:$C,rs_nova!$A862,topmanager!$A:$A,911)</f>
        <v>0</v>
      </c>
      <c r="L862" s="50">
        <f>SUMIFS(topmanager!$D:$D,topmanager!$C:$C,rs_nova!$A862,topmanager!$A:$A,rs_nova!L$2)</f>
        <v>0</v>
      </c>
      <c r="M862" s="50">
        <f>SUMIFS(topmanager!$D:$D,topmanager!$C:$C,rs_nova!$A862,topmanager!$A:$A,rs_nova!M$2)+SUMIFS(topmanager!$D:$D,topmanager!$C:$C,rs_nova!$A862,topmanager!$A:$A,908)+SUMIFS(topmanager!$D:$D,topmanager!$C:$C,rs_nova!$A862,topmanager!$A:$A,550)</f>
        <v>0</v>
      </c>
      <c r="N862" s="50">
        <f>SUMIFS(topmanager!$D:$D,topmanager!$C:$C,rs_nova!$A862,topmanager!$A:$A,rs_nova!N$2)</f>
        <v>0</v>
      </c>
      <c r="O862" s="51">
        <f t="shared" si="201"/>
        <v>0</v>
      </c>
      <c r="P862" s="50">
        <f>IFERROR(VLOOKUP($A862,total!$B$4:$AW$437,27,0),0)</f>
        <v>0</v>
      </c>
      <c r="Q862" s="50">
        <f>IFERROR(VLOOKUP($A862,total!$B$4:$AW$437,21,0),0)</f>
        <v>0</v>
      </c>
      <c r="R862" s="50">
        <f>IFERROR(VLOOKUP($A862,total!$B$4:$AW$437,25,0),0)+IFERROR(VLOOKUP($A862,total!$B$4:$AW$437,36,0),0)</f>
        <v>0</v>
      </c>
      <c r="S862" s="50">
        <f>IFERROR(VLOOKUP(A862,gympass!$A$2:$F$148,6,0),0)</f>
        <v>0</v>
      </c>
      <c r="T862" s="50">
        <f>IFERROR(VLOOKUP($A862,total!$B$4:$AW$437,42,0),0)</f>
        <v>0</v>
      </c>
      <c r="U862" s="50">
        <f>IFERROR(VLOOKUP($A862,total!$B$4:$AW$437,32,0),0)</f>
        <v>0</v>
      </c>
      <c r="V862" s="50">
        <f>IFERROR(VLOOKUP($A862,total!$B$4:$AW$437,28,0),0)</f>
        <v>0</v>
      </c>
      <c r="W862" s="50">
        <f>IFERROR(VLOOKUP($A862,total!$B$4:$AX$437,49,0),0)</f>
        <v>0</v>
      </c>
      <c r="X862" s="50"/>
      <c r="Y862" s="50">
        <f>IFERROR(VLOOKUP(A862,#REF!,4,0),0)</f>
        <v>0</v>
      </c>
      <c r="Z862" s="50">
        <f>IFERROR(VLOOKUP(B862,#REF!,8,0),0)</f>
        <v>0</v>
      </c>
      <c r="AA862" s="50">
        <f>IFERROR(VLOOKUP($A862,total!$B$4:$AW$437,45,0),0)</f>
        <v>0</v>
      </c>
      <c r="AB862" s="50">
        <f>IFERROR(VLOOKUP($A862,total!$B$4:$AW$437,48,0),0)</f>
        <v>0</v>
      </c>
      <c r="AC862" s="50">
        <f>IFERROR(VLOOKUP($A862,total!$B$4:$AB$437,19,0),0)</f>
        <v>0</v>
      </c>
      <c r="AD862" s="50">
        <f>IFERROR(VLOOKUP($A862,total!$B$4:$AB$437,10,0),0)</f>
        <v>0</v>
      </c>
      <c r="AE862" s="50">
        <f>IFERROR(VLOOKUP($A862,total!$B$4:$AB$437,13,0),0)-SUMIFS(topmanager!$D:$D,topmanager!$C:$C,rs_nova!$A866,topmanager!$A:$A,856)</f>
        <v>0</v>
      </c>
      <c r="AF862" s="50">
        <f>IFERROR(VLOOKUP($A862,total!$B$4:$AB$437,16,0),0)</f>
        <v>0</v>
      </c>
      <c r="AG862" s="50">
        <f>IFERROR(VLOOKUP($A862,total!$B$4:$AB$437,7,0),0)</f>
        <v>0</v>
      </c>
      <c r="AH862" s="50">
        <f>IFERROR(VLOOKUP($A862,total!$B$4:$AD$437,29,0),0)</f>
        <v>0</v>
      </c>
      <c r="AI862" s="50">
        <f>IFERROR(VLOOKUP(A862,total!$B$4:$AN$437,39,0),0)</f>
        <v>0</v>
      </c>
      <c r="AJ862" s="51">
        <f t="shared" si="202"/>
        <v>0</v>
      </c>
      <c r="AK862" s="50">
        <f t="shared" si="203"/>
        <v>0</v>
      </c>
      <c r="AL862" s="50">
        <f t="shared" si="204"/>
        <v>0</v>
      </c>
      <c r="AM862" s="50">
        <f t="shared" si="205"/>
        <v>0</v>
      </c>
      <c r="AN862" s="50">
        <f t="shared" si="214"/>
        <v>0</v>
      </c>
      <c r="AO862" s="50">
        <f t="shared" si="214"/>
        <v>0</v>
      </c>
      <c r="AP862" s="50">
        <f t="shared" si="214"/>
        <v>0</v>
      </c>
      <c r="AQ862" s="50">
        <f>IFERROR(VLOOKUP(TEXT($A862,"000000"),[6]Página1!$A$8:$S$801,13,FALSE),0)</f>
        <v>0</v>
      </c>
      <c r="AR862" s="50">
        <f>IFERROR(VLOOKUP(TEXT($A862,"000000"),[6]Página1!$A$8:$S$801,16,FALSE),0)</f>
        <v>0</v>
      </c>
      <c r="AS862" s="50">
        <f>IFERROR(VLOOKUP(TEXT($A862,"000000"),[6]Página1!$A$8:$S$801,19,FALSE),0)</f>
        <v>0</v>
      </c>
      <c r="AT862" s="50">
        <f>IFERROR(VLOOKUP(TEXT($A862,"000000"),[7]Página1!$A$8:$R$814,12,FALSE),0)</f>
        <v>0</v>
      </c>
      <c r="AU862" s="50">
        <f>IFERROR(VLOOKUP(TEXT($A862,"000000"),[7]Página1!$A$8:$R$814,15,FALSE),0)</f>
        <v>0</v>
      </c>
      <c r="AV862" s="50">
        <f>IFERROR(VLOOKUP(TEXT($A862,"000000"),[7]Página1!$A$8:$R$814,18,FALSE),0)</f>
        <v>0</v>
      </c>
      <c r="AW862" s="50"/>
      <c r="AX862" s="51">
        <f t="shared" si="206"/>
        <v>0</v>
      </c>
      <c r="AY862" s="51">
        <f t="shared" si="207"/>
        <v>0</v>
      </c>
      <c r="AZ862" s="51">
        <f t="shared" si="208"/>
        <v>0</v>
      </c>
      <c r="BA862" s="51">
        <f t="shared" si="209"/>
        <v>0</v>
      </c>
      <c r="BB862" s="51">
        <f t="shared" si="210"/>
        <v>0</v>
      </c>
      <c r="BC862" s="51">
        <f t="shared" si="211"/>
        <v>0</v>
      </c>
      <c r="BD862" s="51">
        <f t="shared" si="212"/>
        <v>0</v>
      </c>
      <c r="BE862" s="51">
        <f>IFERROR(VLOOKUP(A862,salario!A$2:P$91,11,FALSE),0)</f>
        <v>0</v>
      </c>
      <c r="BF862" s="51">
        <f>SUMIFS(topmanager!$D:$D,topmanager!$C:$C,rs_nova!$A862,topmanager!$A:$A,rs_nova!BF$2)</f>
        <v>0</v>
      </c>
      <c r="BG862" s="51">
        <f>SUMIFS(topmanager!$D:$D,topmanager!$C:$C,rs_nova!$A862,topmanager!$A:$A,rs_nova!BG$2)</f>
        <v>0</v>
      </c>
      <c r="BH862" s="51">
        <f>SUMIFS(topmanager!$D:$D,topmanager!$C:$C,rs_nova!$A862,topmanager!$A:$A,rs_nova!BH$2)</f>
        <v>0</v>
      </c>
      <c r="BI862" s="51">
        <f>SUMIFS(topmanager!$D:$D,topmanager!$C:$C,rs_nova!$A862,topmanager!$A:$A,rs_nova!BI$2)</f>
        <v>0</v>
      </c>
      <c r="BJ862" s="51">
        <f>SUMIFS(topmanager!$D:$D,topmanager!$C:$C,rs_nova!$A862,topmanager!$A:$A,rs_nova!BJ$2)+SUMIFS(topmanager!$D:$D,topmanager!$C:$C,rs_nova!$A862,topmanager!$A:$A,rs_nova!BJ$2+1)</f>
        <v>0</v>
      </c>
      <c r="BK862" s="51">
        <f>IFERROR(VLOOKUP(A862,[8]ferias!$C$4:$G$100,5,FALSE),0)</f>
        <v>0</v>
      </c>
      <c r="BL862" s="51">
        <f>SUMIFS(topmanager!$D:$D,topmanager!$C:$C,rs_nova!$A862,topmanager!$A:$A,rs_nova!BL$2)</f>
        <v>0</v>
      </c>
      <c r="BM862" s="51">
        <f>SUMIFS(topmanager!$D:$D,topmanager!$C:$C,rs_nova!$A862,topmanager!$A:$A,rs_nova!BM$2)+SUMIFS(topmanager!$D:$D,topmanager!$C:$C,rs_nova!$A866,topmanager!$A:$A,151)</f>
        <v>0</v>
      </c>
      <c r="BN862" s="51">
        <f t="shared" si="213"/>
        <v>0</v>
      </c>
    </row>
    <row r="863" spans="1:66">
      <c r="A863" s="47">
        <f>total!B66</f>
        <v>0</v>
      </c>
      <c r="B863" s="47">
        <f t="shared" si="200"/>
        <v>0</v>
      </c>
      <c r="C863" s="48">
        <f>total!D66</f>
        <v>0</v>
      </c>
      <c r="D863" s="49" t="str">
        <f>IFERROR(VLOOKUP(A863,salario!A$3:J$32,10,FALSE),"")</f>
        <v/>
      </c>
      <c r="E863" s="49" t="str">
        <f>IFERROR(IF(VLOOKUP(A863,salario!A$3:O$32,15,FALSE)="","",VLOOKUP(A863,salario!A$3:O$32,15,FALSE)),"")</f>
        <v/>
      </c>
      <c r="F863" s="47" t="str">
        <f>IFERROR(VLOOKUP(A863,[5]base_pessoal!$B$2:$P$1504,13,FALSE),"")</f>
        <v/>
      </c>
      <c r="G863" s="50">
        <f>IFERROR(VLOOKUP(A863,salario!A$2:P$91,11,FALSE),0)*B863/30</f>
        <v>0</v>
      </c>
      <c r="H863" s="50">
        <f>SUMIFS(topmanager!$D:$D,topmanager!$C:$C,rs_nova!$A863,topmanager!$A:$A,rs_nova!H$2)+SUMIFS(topmanager!$D:$D,topmanager!$C:$C,rs_nova!$A863,topmanager!$A:$A,63)</f>
        <v>0</v>
      </c>
      <c r="I863" s="50">
        <f>-SUMIFS(topmanager!$D:$D,topmanager!$C:$C,rs_nova!$A863,topmanager!$A:$A,rs_nova!I$2)</f>
        <v>0</v>
      </c>
      <c r="J863" s="50">
        <f>SUMIFS(topmanager!$D:$D,topmanager!$C:$C,rs_nova!$A863,topmanager!$A:$A,rs_nova!J$2)</f>
        <v>0</v>
      </c>
      <c r="K863" s="50">
        <f>SUMIFS(topmanager!$D:$D,topmanager!$C:$C,rs_nova!$A863,topmanager!$A:$A,rs_nova!K$2)+SUMIFS(topmanager!$D:$D,topmanager!$C:$C,rs_nova!$A863,topmanager!$A:$A,911)</f>
        <v>0</v>
      </c>
      <c r="L863" s="50">
        <f>SUMIFS(topmanager!$D:$D,topmanager!$C:$C,rs_nova!$A863,topmanager!$A:$A,rs_nova!L$2)</f>
        <v>0</v>
      </c>
      <c r="M863" s="50">
        <f>SUMIFS(topmanager!$D:$D,topmanager!$C:$C,rs_nova!$A863,topmanager!$A:$A,rs_nova!M$2)+SUMIFS(topmanager!$D:$D,topmanager!$C:$C,rs_nova!$A863,topmanager!$A:$A,908)+SUMIFS(topmanager!$D:$D,topmanager!$C:$C,rs_nova!$A863,topmanager!$A:$A,550)</f>
        <v>0</v>
      </c>
      <c r="N863" s="50">
        <f>SUMIFS(topmanager!$D:$D,topmanager!$C:$C,rs_nova!$A863,topmanager!$A:$A,rs_nova!N$2)</f>
        <v>0</v>
      </c>
      <c r="O863" s="51">
        <f t="shared" si="201"/>
        <v>0</v>
      </c>
      <c r="P863" s="50">
        <f>IFERROR(VLOOKUP($A863,total!$B$4:$AW$437,27,0),0)</f>
        <v>0</v>
      </c>
      <c r="Q863" s="50">
        <f>IFERROR(VLOOKUP($A863,total!$B$4:$AW$437,21,0),0)</f>
        <v>0</v>
      </c>
      <c r="R863" s="50">
        <f>IFERROR(VLOOKUP($A863,total!$B$4:$AW$437,25,0),0)+IFERROR(VLOOKUP($A863,total!$B$4:$AW$437,36,0),0)</f>
        <v>0</v>
      </c>
      <c r="S863" s="50">
        <f>IFERROR(VLOOKUP(A863,gympass!$A$2:$F$148,6,0),0)</f>
        <v>0</v>
      </c>
      <c r="T863" s="50">
        <f>IFERROR(VLOOKUP($A863,total!$B$4:$AW$437,42,0),0)</f>
        <v>0</v>
      </c>
      <c r="U863" s="50">
        <f>IFERROR(VLOOKUP($A863,total!$B$4:$AW$437,32,0),0)</f>
        <v>0</v>
      </c>
      <c r="V863" s="50">
        <f>IFERROR(VLOOKUP($A863,total!$B$4:$AW$437,28,0),0)</f>
        <v>0</v>
      </c>
      <c r="W863" s="50">
        <f>IFERROR(VLOOKUP($A863,total!$B$4:$AX$437,49,0),0)</f>
        <v>0</v>
      </c>
      <c r="X863" s="50"/>
      <c r="Y863" s="50">
        <f>IFERROR(VLOOKUP(A863,#REF!,4,0),0)</f>
        <v>0</v>
      </c>
      <c r="Z863" s="50">
        <f>IFERROR(VLOOKUP(B863,#REF!,8,0),0)</f>
        <v>0</v>
      </c>
      <c r="AA863" s="50">
        <f>IFERROR(VLOOKUP($A863,total!$B$4:$AW$437,45,0),0)</f>
        <v>0</v>
      </c>
      <c r="AB863" s="50">
        <f>IFERROR(VLOOKUP($A863,total!$B$4:$AW$437,48,0),0)</f>
        <v>0</v>
      </c>
      <c r="AC863" s="50">
        <f>IFERROR(VLOOKUP($A863,total!$B$4:$AB$437,19,0),0)</f>
        <v>0</v>
      </c>
      <c r="AD863" s="50">
        <f>IFERROR(VLOOKUP($A863,total!$B$4:$AB$437,10,0),0)</f>
        <v>0</v>
      </c>
      <c r="AE863" s="50">
        <f>IFERROR(VLOOKUP($A863,total!$B$4:$AB$437,13,0),0)-SUMIFS(topmanager!$D:$D,topmanager!$C:$C,rs_nova!$A867,topmanager!$A:$A,856)</f>
        <v>0</v>
      </c>
      <c r="AF863" s="50">
        <f>IFERROR(VLOOKUP($A863,total!$B$4:$AB$437,16,0),0)</f>
        <v>0</v>
      </c>
      <c r="AG863" s="50">
        <f>IFERROR(VLOOKUP($A863,total!$B$4:$AB$437,7,0),0)</f>
        <v>0</v>
      </c>
      <c r="AH863" s="50">
        <f>IFERROR(VLOOKUP($A863,total!$B$4:$AD$437,29,0),0)</f>
        <v>0</v>
      </c>
      <c r="AI863" s="50">
        <f>IFERROR(VLOOKUP(A863,total!$B$4:$AN$437,39,0),0)</f>
        <v>0</v>
      </c>
      <c r="AJ863" s="51">
        <f t="shared" si="202"/>
        <v>0</v>
      </c>
      <c r="AK863" s="50">
        <f t="shared" si="203"/>
        <v>0</v>
      </c>
      <c r="AL863" s="50">
        <f t="shared" si="204"/>
        <v>0</v>
      </c>
      <c r="AM863" s="50">
        <f t="shared" si="205"/>
        <v>0</v>
      </c>
      <c r="AN863" s="50">
        <f t="shared" si="214"/>
        <v>0</v>
      </c>
      <c r="AO863" s="50">
        <f t="shared" si="214"/>
        <v>0</v>
      </c>
      <c r="AP863" s="50">
        <f t="shared" si="214"/>
        <v>0</v>
      </c>
      <c r="AQ863" s="50">
        <f>IFERROR(VLOOKUP(TEXT($A863,"000000"),[6]Página1!$A$8:$S$801,13,FALSE),0)</f>
        <v>0</v>
      </c>
      <c r="AR863" s="50">
        <f>IFERROR(VLOOKUP(TEXT($A863,"000000"),[6]Página1!$A$8:$S$801,16,FALSE),0)</f>
        <v>0</v>
      </c>
      <c r="AS863" s="50">
        <f>IFERROR(VLOOKUP(TEXT($A863,"000000"),[6]Página1!$A$8:$S$801,19,FALSE),0)</f>
        <v>0</v>
      </c>
      <c r="AT863" s="50">
        <f>IFERROR(VLOOKUP(TEXT($A863,"000000"),[7]Página1!$A$8:$R$814,12,FALSE),0)</f>
        <v>0</v>
      </c>
      <c r="AU863" s="50">
        <f>IFERROR(VLOOKUP(TEXT($A863,"000000"),[7]Página1!$A$8:$R$814,15,FALSE),0)</f>
        <v>0</v>
      </c>
      <c r="AV863" s="50">
        <f>IFERROR(VLOOKUP(TEXT($A863,"000000"),[7]Página1!$A$8:$R$814,18,FALSE),0)</f>
        <v>0</v>
      </c>
      <c r="AW863" s="50"/>
      <c r="AX863" s="51">
        <f t="shared" si="206"/>
        <v>0</v>
      </c>
      <c r="AY863" s="51">
        <f t="shared" si="207"/>
        <v>0</v>
      </c>
      <c r="AZ863" s="51">
        <f t="shared" si="208"/>
        <v>0</v>
      </c>
      <c r="BA863" s="51">
        <f t="shared" si="209"/>
        <v>0</v>
      </c>
      <c r="BB863" s="51">
        <f t="shared" si="210"/>
        <v>0</v>
      </c>
      <c r="BC863" s="51">
        <f t="shared" si="211"/>
        <v>0</v>
      </c>
      <c r="BD863" s="51">
        <f t="shared" si="212"/>
        <v>0</v>
      </c>
      <c r="BE863" s="51">
        <f>IFERROR(VLOOKUP(A863,salario!A$2:P$91,11,FALSE),0)</f>
        <v>0</v>
      </c>
      <c r="BF863" s="51">
        <f>SUMIFS(topmanager!$D:$D,topmanager!$C:$C,rs_nova!$A863,topmanager!$A:$A,rs_nova!BF$2)</f>
        <v>0</v>
      </c>
      <c r="BG863" s="51">
        <f>SUMIFS(topmanager!$D:$D,topmanager!$C:$C,rs_nova!$A863,topmanager!$A:$A,rs_nova!BG$2)</f>
        <v>0</v>
      </c>
      <c r="BH863" s="51">
        <f>SUMIFS(topmanager!$D:$D,topmanager!$C:$C,rs_nova!$A863,topmanager!$A:$A,rs_nova!BH$2)</f>
        <v>0</v>
      </c>
      <c r="BI863" s="51">
        <f>SUMIFS(topmanager!$D:$D,topmanager!$C:$C,rs_nova!$A863,topmanager!$A:$A,rs_nova!BI$2)</f>
        <v>0</v>
      </c>
      <c r="BJ863" s="51">
        <f>SUMIFS(topmanager!$D:$D,topmanager!$C:$C,rs_nova!$A863,topmanager!$A:$A,rs_nova!BJ$2)+SUMIFS(topmanager!$D:$D,topmanager!$C:$C,rs_nova!$A863,topmanager!$A:$A,rs_nova!BJ$2+1)</f>
        <v>0</v>
      </c>
      <c r="BK863" s="51">
        <f>IFERROR(VLOOKUP(A863,[8]ferias!$C$4:$G$100,5,FALSE),0)</f>
        <v>0</v>
      </c>
      <c r="BL863" s="51">
        <f>SUMIFS(topmanager!$D:$D,topmanager!$C:$C,rs_nova!$A863,topmanager!$A:$A,rs_nova!BL$2)</f>
        <v>0</v>
      </c>
      <c r="BM863" s="51">
        <f>SUMIFS(topmanager!$D:$D,topmanager!$C:$C,rs_nova!$A863,topmanager!$A:$A,rs_nova!BM$2)+SUMIFS(topmanager!$D:$D,topmanager!$C:$C,rs_nova!$A867,topmanager!$A:$A,151)</f>
        <v>0</v>
      </c>
      <c r="BN863" s="51">
        <f t="shared" si="213"/>
        <v>0</v>
      </c>
    </row>
    <row r="864" spans="1:66">
      <c r="A864" s="47">
        <f>total!B67</f>
        <v>0</v>
      </c>
      <c r="B864" s="47">
        <f t="shared" si="200"/>
        <v>0</v>
      </c>
      <c r="C864" s="48">
        <f>total!D67</f>
        <v>0</v>
      </c>
      <c r="D864" s="49" t="str">
        <f>IFERROR(VLOOKUP(A864,salario!A$3:J$32,10,FALSE),"")</f>
        <v/>
      </c>
      <c r="E864" s="49" t="str">
        <f>IFERROR(IF(VLOOKUP(A864,salario!A$3:O$32,15,FALSE)="","",VLOOKUP(A864,salario!A$3:O$32,15,FALSE)),"")</f>
        <v/>
      </c>
      <c r="F864" s="47" t="str">
        <f>IFERROR(VLOOKUP(A864,[5]base_pessoal!$B$2:$P$1504,13,FALSE),"")</f>
        <v/>
      </c>
      <c r="G864" s="50">
        <f>IFERROR(VLOOKUP(A864,salario!A$2:P$91,11,FALSE),0)*B864/30</f>
        <v>0</v>
      </c>
      <c r="H864" s="50">
        <f>SUMIFS(topmanager!$D:$D,topmanager!$C:$C,rs_nova!$A864,topmanager!$A:$A,rs_nova!H$2)+SUMIFS(topmanager!$D:$D,topmanager!$C:$C,rs_nova!$A864,topmanager!$A:$A,63)</f>
        <v>0</v>
      </c>
      <c r="I864" s="50">
        <f>-SUMIFS(topmanager!$D:$D,topmanager!$C:$C,rs_nova!$A864,topmanager!$A:$A,rs_nova!I$2)</f>
        <v>0</v>
      </c>
      <c r="J864" s="50">
        <f>SUMIFS(topmanager!$D:$D,topmanager!$C:$C,rs_nova!$A864,topmanager!$A:$A,rs_nova!J$2)</f>
        <v>0</v>
      </c>
      <c r="K864" s="50">
        <f>SUMIFS(topmanager!$D:$D,topmanager!$C:$C,rs_nova!$A864,topmanager!$A:$A,rs_nova!K$2)+SUMIFS(topmanager!$D:$D,topmanager!$C:$C,rs_nova!$A864,topmanager!$A:$A,911)</f>
        <v>0</v>
      </c>
      <c r="L864" s="50">
        <f>SUMIFS(topmanager!$D:$D,topmanager!$C:$C,rs_nova!$A864,topmanager!$A:$A,rs_nova!L$2)</f>
        <v>0</v>
      </c>
      <c r="M864" s="50">
        <f>SUMIFS(topmanager!$D:$D,topmanager!$C:$C,rs_nova!$A864,topmanager!$A:$A,rs_nova!M$2)+SUMIFS(topmanager!$D:$D,topmanager!$C:$C,rs_nova!$A864,topmanager!$A:$A,908)+SUMIFS(topmanager!$D:$D,topmanager!$C:$C,rs_nova!$A864,topmanager!$A:$A,550)</f>
        <v>0</v>
      </c>
      <c r="N864" s="50">
        <f>SUMIFS(topmanager!$D:$D,topmanager!$C:$C,rs_nova!$A864,topmanager!$A:$A,rs_nova!N$2)</f>
        <v>0</v>
      </c>
      <c r="O864" s="51">
        <f t="shared" si="201"/>
        <v>0</v>
      </c>
      <c r="P864" s="50">
        <f>IFERROR(VLOOKUP($A864,total!$B$4:$AW$437,27,0),0)</f>
        <v>0</v>
      </c>
      <c r="Q864" s="50">
        <f>IFERROR(VLOOKUP($A864,total!$B$4:$AW$437,21,0),0)</f>
        <v>0</v>
      </c>
      <c r="R864" s="50">
        <f>IFERROR(VLOOKUP($A864,total!$B$4:$AW$437,25,0),0)+IFERROR(VLOOKUP($A864,total!$B$4:$AW$437,36,0),0)</f>
        <v>0</v>
      </c>
      <c r="S864" s="50">
        <f>IFERROR(VLOOKUP(A864,gympass!$A$2:$F$148,6,0),0)</f>
        <v>0</v>
      </c>
      <c r="T864" s="50">
        <f>IFERROR(VLOOKUP($A864,total!$B$4:$AW$437,42,0),0)</f>
        <v>0</v>
      </c>
      <c r="U864" s="50">
        <f>IFERROR(VLOOKUP($A864,total!$B$4:$AW$437,32,0),0)</f>
        <v>0</v>
      </c>
      <c r="V864" s="50">
        <f>IFERROR(VLOOKUP($A864,total!$B$4:$AW$437,28,0),0)</f>
        <v>0</v>
      </c>
      <c r="W864" s="50">
        <f>IFERROR(VLOOKUP($A864,total!$B$4:$AX$437,49,0),0)</f>
        <v>0</v>
      </c>
      <c r="X864" s="50"/>
      <c r="Y864" s="50">
        <f>IFERROR(VLOOKUP(A864,#REF!,4,0),0)</f>
        <v>0</v>
      </c>
      <c r="Z864" s="50">
        <f>IFERROR(VLOOKUP(B864,#REF!,8,0),0)</f>
        <v>0</v>
      </c>
      <c r="AA864" s="50">
        <f>IFERROR(VLOOKUP($A864,total!$B$4:$AW$437,45,0),0)</f>
        <v>0</v>
      </c>
      <c r="AB864" s="50">
        <f>IFERROR(VLOOKUP($A864,total!$B$4:$AW$437,48,0),0)</f>
        <v>0</v>
      </c>
      <c r="AC864" s="50">
        <f>IFERROR(VLOOKUP($A864,total!$B$4:$AB$437,19,0),0)</f>
        <v>0</v>
      </c>
      <c r="AD864" s="50">
        <f>IFERROR(VLOOKUP($A864,total!$B$4:$AB$437,10,0),0)</f>
        <v>0</v>
      </c>
      <c r="AE864" s="50">
        <f>IFERROR(VLOOKUP($A864,total!$B$4:$AB$437,13,0),0)-SUMIFS(topmanager!$D:$D,topmanager!$C:$C,rs_nova!$A868,topmanager!$A:$A,856)</f>
        <v>0</v>
      </c>
      <c r="AF864" s="50">
        <f>IFERROR(VLOOKUP($A864,total!$B$4:$AB$437,16,0),0)</f>
        <v>0</v>
      </c>
      <c r="AG864" s="50">
        <f>IFERROR(VLOOKUP($A864,total!$B$4:$AB$437,7,0),0)</f>
        <v>0</v>
      </c>
      <c r="AH864" s="50">
        <f>IFERROR(VLOOKUP($A864,total!$B$4:$AD$437,29,0),0)</f>
        <v>0</v>
      </c>
      <c r="AI864" s="50">
        <f>IFERROR(VLOOKUP(A864,total!$B$4:$AN$437,39,0),0)</f>
        <v>0</v>
      </c>
      <c r="AJ864" s="51">
        <f t="shared" si="202"/>
        <v>0</v>
      </c>
      <c r="AK864" s="50">
        <f t="shared" si="203"/>
        <v>0</v>
      </c>
      <c r="AL864" s="50">
        <f t="shared" si="204"/>
        <v>0</v>
      </c>
      <c r="AM864" s="50">
        <f t="shared" si="205"/>
        <v>0</v>
      </c>
      <c r="AN864" s="50">
        <f t="shared" si="214"/>
        <v>0</v>
      </c>
      <c r="AO864" s="50">
        <f t="shared" si="214"/>
        <v>0</v>
      </c>
      <c r="AP864" s="50">
        <f t="shared" si="214"/>
        <v>0</v>
      </c>
      <c r="AQ864" s="50">
        <f>IFERROR(VLOOKUP(TEXT($A864,"000000"),[6]Página1!$A$8:$S$801,13,FALSE),0)</f>
        <v>0</v>
      </c>
      <c r="AR864" s="50">
        <f>IFERROR(VLOOKUP(TEXT($A864,"000000"),[6]Página1!$A$8:$S$801,16,FALSE),0)</f>
        <v>0</v>
      </c>
      <c r="AS864" s="50">
        <f>IFERROR(VLOOKUP(TEXT($A864,"000000"),[6]Página1!$A$8:$S$801,19,FALSE),0)</f>
        <v>0</v>
      </c>
      <c r="AT864" s="50">
        <f>IFERROR(VLOOKUP(TEXT($A864,"000000"),[7]Página1!$A$8:$R$814,12,FALSE),0)</f>
        <v>0</v>
      </c>
      <c r="AU864" s="50">
        <f>IFERROR(VLOOKUP(TEXT($A864,"000000"),[7]Página1!$A$8:$R$814,15,FALSE),0)</f>
        <v>0</v>
      </c>
      <c r="AV864" s="50">
        <f>IFERROR(VLOOKUP(TEXT($A864,"000000"),[7]Página1!$A$8:$R$814,18,FALSE),0)</f>
        <v>0</v>
      </c>
      <c r="AW864" s="50"/>
      <c r="AX864" s="51">
        <f t="shared" si="206"/>
        <v>0</v>
      </c>
      <c r="AY864" s="51">
        <f t="shared" si="207"/>
        <v>0</v>
      </c>
      <c r="AZ864" s="51">
        <f t="shared" si="208"/>
        <v>0</v>
      </c>
      <c r="BA864" s="51">
        <f t="shared" si="209"/>
        <v>0</v>
      </c>
      <c r="BB864" s="51">
        <f t="shared" si="210"/>
        <v>0</v>
      </c>
      <c r="BC864" s="51">
        <f t="shared" si="211"/>
        <v>0</v>
      </c>
      <c r="BD864" s="51">
        <f t="shared" si="212"/>
        <v>0</v>
      </c>
      <c r="BE864" s="51">
        <f>IFERROR(VLOOKUP(A864,salario!A$2:P$91,11,FALSE),0)</f>
        <v>0</v>
      </c>
      <c r="BF864" s="51">
        <f>SUMIFS(topmanager!$D:$D,topmanager!$C:$C,rs_nova!$A864,topmanager!$A:$A,rs_nova!BF$2)</f>
        <v>0</v>
      </c>
      <c r="BG864" s="51">
        <f>SUMIFS(topmanager!$D:$D,topmanager!$C:$C,rs_nova!$A864,topmanager!$A:$A,rs_nova!BG$2)</f>
        <v>0</v>
      </c>
      <c r="BH864" s="51">
        <f>SUMIFS(topmanager!$D:$D,topmanager!$C:$C,rs_nova!$A864,topmanager!$A:$A,rs_nova!BH$2)</f>
        <v>0</v>
      </c>
      <c r="BI864" s="51">
        <f>SUMIFS(topmanager!$D:$D,topmanager!$C:$C,rs_nova!$A864,topmanager!$A:$A,rs_nova!BI$2)</f>
        <v>0</v>
      </c>
      <c r="BJ864" s="51">
        <f>SUMIFS(topmanager!$D:$D,topmanager!$C:$C,rs_nova!$A864,topmanager!$A:$A,rs_nova!BJ$2)+SUMIFS(topmanager!$D:$D,topmanager!$C:$C,rs_nova!$A864,topmanager!$A:$A,rs_nova!BJ$2+1)</f>
        <v>0</v>
      </c>
      <c r="BK864" s="51">
        <f>IFERROR(VLOOKUP(A864,[8]ferias!$C$4:$G$100,5,FALSE),0)</f>
        <v>0</v>
      </c>
      <c r="BL864" s="51">
        <f>SUMIFS(topmanager!$D:$D,topmanager!$C:$C,rs_nova!$A864,topmanager!$A:$A,rs_nova!BL$2)</f>
        <v>0</v>
      </c>
      <c r="BM864" s="51">
        <f>SUMIFS(topmanager!$D:$D,topmanager!$C:$C,rs_nova!$A864,topmanager!$A:$A,rs_nova!BM$2)+SUMIFS(topmanager!$D:$D,topmanager!$C:$C,rs_nova!$A868,topmanager!$A:$A,151)</f>
        <v>0</v>
      </c>
      <c r="BN864" s="51">
        <f t="shared" si="213"/>
        <v>0</v>
      </c>
    </row>
    <row r="865" spans="1:66">
      <c r="A865" s="47">
        <f>total!B68</f>
        <v>0</v>
      </c>
      <c r="B865" s="47">
        <f t="shared" si="200"/>
        <v>0</v>
      </c>
      <c r="C865" s="48">
        <f>total!D68</f>
        <v>0</v>
      </c>
      <c r="D865" s="49" t="str">
        <f>IFERROR(VLOOKUP(A865,salario!A$3:J$32,10,FALSE),"")</f>
        <v/>
      </c>
      <c r="E865" s="49" t="str">
        <f>IFERROR(IF(VLOOKUP(A865,salario!A$3:O$32,15,FALSE)="","",VLOOKUP(A865,salario!A$3:O$32,15,FALSE)),"")</f>
        <v/>
      </c>
      <c r="F865" s="47" t="str">
        <f>IFERROR(VLOOKUP(A865,[5]base_pessoal!$B$2:$P$1504,13,FALSE),"")</f>
        <v/>
      </c>
      <c r="G865" s="50">
        <f>IFERROR(VLOOKUP(A865,salario!A$2:P$91,11,FALSE),0)*B865/30</f>
        <v>0</v>
      </c>
      <c r="H865" s="50">
        <f>SUMIFS(topmanager!$D:$D,topmanager!$C:$C,rs_nova!$A865,topmanager!$A:$A,rs_nova!H$2)+SUMIFS(topmanager!$D:$D,topmanager!$C:$C,rs_nova!$A865,topmanager!$A:$A,63)</f>
        <v>0</v>
      </c>
      <c r="I865" s="50">
        <f>-SUMIFS(topmanager!$D:$D,topmanager!$C:$C,rs_nova!$A865,topmanager!$A:$A,rs_nova!I$2)</f>
        <v>0</v>
      </c>
      <c r="J865" s="50">
        <f>SUMIFS(topmanager!$D:$D,topmanager!$C:$C,rs_nova!$A865,topmanager!$A:$A,rs_nova!J$2)</f>
        <v>0</v>
      </c>
      <c r="K865" s="50">
        <f>SUMIFS(topmanager!$D:$D,topmanager!$C:$C,rs_nova!$A865,topmanager!$A:$A,rs_nova!K$2)+SUMIFS(topmanager!$D:$D,topmanager!$C:$C,rs_nova!$A865,topmanager!$A:$A,911)</f>
        <v>0</v>
      </c>
      <c r="L865" s="50">
        <f>SUMIFS(topmanager!$D:$D,topmanager!$C:$C,rs_nova!$A865,topmanager!$A:$A,rs_nova!L$2)</f>
        <v>0</v>
      </c>
      <c r="M865" s="50">
        <f>SUMIFS(topmanager!$D:$D,topmanager!$C:$C,rs_nova!$A865,topmanager!$A:$A,rs_nova!M$2)+SUMIFS(topmanager!$D:$D,topmanager!$C:$C,rs_nova!$A865,topmanager!$A:$A,908)+SUMIFS(topmanager!$D:$D,topmanager!$C:$C,rs_nova!$A865,topmanager!$A:$A,550)</f>
        <v>0</v>
      </c>
      <c r="N865" s="50">
        <f>SUMIFS(topmanager!$D:$D,topmanager!$C:$C,rs_nova!$A865,topmanager!$A:$A,rs_nova!N$2)</f>
        <v>0</v>
      </c>
      <c r="O865" s="51">
        <f t="shared" si="201"/>
        <v>0</v>
      </c>
      <c r="P865" s="50">
        <f>IFERROR(VLOOKUP($A865,total!$B$4:$AW$437,27,0),0)</f>
        <v>0</v>
      </c>
      <c r="Q865" s="50">
        <f>IFERROR(VLOOKUP($A865,total!$B$4:$AW$437,21,0),0)</f>
        <v>0</v>
      </c>
      <c r="R865" s="50">
        <f>IFERROR(VLOOKUP($A865,total!$B$4:$AW$437,25,0),0)+IFERROR(VLOOKUP($A865,total!$B$4:$AW$437,36,0),0)</f>
        <v>0</v>
      </c>
      <c r="S865" s="50">
        <f>IFERROR(VLOOKUP(A865,gympass!$A$2:$F$148,6,0),0)</f>
        <v>0</v>
      </c>
      <c r="T865" s="50">
        <f>IFERROR(VLOOKUP($A865,total!$B$4:$AW$437,42,0),0)</f>
        <v>0</v>
      </c>
      <c r="U865" s="50">
        <f>IFERROR(VLOOKUP($A865,total!$B$4:$AW$437,32,0),0)</f>
        <v>0</v>
      </c>
      <c r="V865" s="50">
        <f>IFERROR(VLOOKUP($A865,total!$B$4:$AW$437,28,0),0)</f>
        <v>0</v>
      </c>
      <c r="W865" s="50">
        <f>IFERROR(VLOOKUP($A865,total!$B$4:$AX$437,49,0),0)</f>
        <v>0</v>
      </c>
      <c r="X865" s="50"/>
      <c r="Y865" s="50">
        <f>IFERROR(VLOOKUP(A865,#REF!,4,0),0)</f>
        <v>0</v>
      </c>
      <c r="Z865" s="50">
        <f>IFERROR(VLOOKUP(B865,#REF!,8,0),0)</f>
        <v>0</v>
      </c>
      <c r="AA865" s="50">
        <f>IFERROR(VLOOKUP($A865,total!$B$4:$AW$437,45,0),0)</f>
        <v>0</v>
      </c>
      <c r="AB865" s="50">
        <f>IFERROR(VLOOKUP($A865,total!$B$4:$AW$437,48,0),0)</f>
        <v>0</v>
      </c>
      <c r="AC865" s="50">
        <f>IFERROR(VLOOKUP($A865,total!$B$4:$AB$437,19,0),0)</f>
        <v>0</v>
      </c>
      <c r="AD865" s="50">
        <f>IFERROR(VLOOKUP($A865,total!$B$4:$AB$437,10,0),0)</f>
        <v>0</v>
      </c>
      <c r="AE865" s="50">
        <f>IFERROR(VLOOKUP($A865,total!$B$4:$AB$437,13,0),0)-SUMIFS(topmanager!$D:$D,topmanager!$C:$C,rs_nova!$A869,topmanager!$A:$A,856)</f>
        <v>0</v>
      </c>
      <c r="AF865" s="50">
        <f>IFERROR(VLOOKUP($A865,total!$B$4:$AB$437,16,0),0)</f>
        <v>0</v>
      </c>
      <c r="AG865" s="50">
        <f>IFERROR(VLOOKUP($A865,total!$B$4:$AB$437,7,0),0)</f>
        <v>0</v>
      </c>
      <c r="AH865" s="50">
        <f>IFERROR(VLOOKUP($A865,total!$B$4:$AD$437,29,0),0)</f>
        <v>0</v>
      </c>
      <c r="AI865" s="50">
        <f>IFERROR(VLOOKUP(A865,total!$B$4:$AN$437,39,0),0)</f>
        <v>0</v>
      </c>
      <c r="AJ865" s="51">
        <f t="shared" si="202"/>
        <v>0</v>
      </c>
      <c r="AK865" s="50">
        <f t="shared" si="203"/>
        <v>0</v>
      </c>
      <c r="AL865" s="50">
        <f t="shared" si="204"/>
        <v>0</v>
      </c>
      <c r="AM865" s="50">
        <f t="shared" si="205"/>
        <v>0</v>
      </c>
      <c r="AN865" s="50">
        <f t="shared" si="214"/>
        <v>0</v>
      </c>
      <c r="AO865" s="50">
        <f t="shared" si="214"/>
        <v>0</v>
      </c>
      <c r="AP865" s="50">
        <f t="shared" si="214"/>
        <v>0</v>
      </c>
      <c r="AQ865" s="50">
        <f>IFERROR(VLOOKUP(TEXT($A865,"000000"),[6]Página1!$A$8:$S$801,13,FALSE),0)</f>
        <v>0</v>
      </c>
      <c r="AR865" s="50">
        <f>IFERROR(VLOOKUP(TEXT($A865,"000000"),[6]Página1!$A$8:$S$801,16,FALSE),0)</f>
        <v>0</v>
      </c>
      <c r="AS865" s="50">
        <f>IFERROR(VLOOKUP(TEXT($A865,"000000"),[6]Página1!$A$8:$S$801,19,FALSE),0)</f>
        <v>0</v>
      </c>
      <c r="AT865" s="50">
        <f>IFERROR(VLOOKUP(TEXT($A865,"000000"),[7]Página1!$A$8:$R$814,12,FALSE),0)</f>
        <v>0</v>
      </c>
      <c r="AU865" s="50">
        <f>IFERROR(VLOOKUP(TEXT($A865,"000000"),[7]Página1!$A$8:$R$814,15,FALSE),0)</f>
        <v>0</v>
      </c>
      <c r="AV865" s="50">
        <f>IFERROR(VLOOKUP(TEXT($A865,"000000"),[7]Página1!$A$8:$R$814,18,FALSE),0)</f>
        <v>0</v>
      </c>
      <c r="AW865" s="50"/>
      <c r="AX865" s="51">
        <f t="shared" si="206"/>
        <v>0</v>
      </c>
      <c r="AY865" s="51">
        <f t="shared" si="207"/>
        <v>0</v>
      </c>
      <c r="AZ865" s="51">
        <f t="shared" si="208"/>
        <v>0</v>
      </c>
      <c r="BA865" s="51">
        <f t="shared" si="209"/>
        <v>0</v>
      </c>
      <c r="BB865" s="51">
        <f t="shared" si="210"/>
        <v>0</v>
      </c>
      <c r="BC865" s="51">
        <f t="shared" si="211"/>
        <v>0</v>
      </c>
      <c r="BD865" s="51">
        <f t="shared" si="212"/>
        <v>0</v>
      </c>
      <c r="BE865" s="51">
        <f>IFERROR(VLOOKUP(A865,salario!A$2:P$91,11,FALSE),0)</f>
        <v>0</v>
      </c>
      <c r="BF865" s="51">
        <f>SUMIFS(topmanager!$D:$D,topmanager!$C:$C,rs_nova!$A865,topmanager!$A:$A,rs_nova!BF$2)</f>
        <v>0</v>
      </c>
      <c r="BG865" s="51">
        <f>SUMIFS(topmanager!$D:$D,topmanager!$C:$C,rs_nova!$A865,topmanager!$A:$A,rs_nova!BG$2)</f>
        <v>0</v>
      </c>
      <c r="BH865" s="51">
        <f>SUMIFS(topmanager!$D:$D,topmanager!$C:$C,rs_nova!$A865,topmanager!$A:$A,rs_nova!BH$2)</f>
        <v>0</v>
      </c>
      <c r="BI865" s="51">
        <f>SUMIFS(topmanager!$D:$D,topmanager!$C:$C,rs_nova!$A865,topmanager!$A:$A,rs_nova!BI$2)</f>
        <v>0</v>
      </c>
      <c r="BJ865" s="51">
        <f>SUMIFS(topmanager!$D:$D,topmanager!$C:$C,rs_nova!$A865,topmanager!$A:$A,rs_nova!BJ$2)+SUMIFS(topmanager!$D:$D,topmanager!$C:$C,rs_nova!$A865,topmanager!$A:$A,rs_nova!BJ$2+1)</f>
        <v>0</v>
      </c>
      <c r="BK865" s="51">
        <f>IFERROR(VLOOKUP(A865,[8]ferias!$C$4:$G$100,5,FALSE),0)</f>
        <v>0</v>
      </c>
      <c r="BL865" s="51">
        <f>SUMIFS(topmanager!$D:$D,topmanager!$C:$C,rs_nova!$A865,topmanager!$A:$A,rs_nova!BL$2)</f>
        <v>0</v>
      </c>
      <c r="BM865" s="51">
        <f>SUMIFS(topmanager!$D:$D,topmanager!$C:$C,rs_nova!$A865,topmanager!$A:$A,rs_nova!BM$2)+SUMIFS(topmanager!$D:$D,topmanager!$C:$C,rs_nova!$A869,topmanager!$A:$A,151)</f>
        <v>0</v>
      </c>
      <c r="BN865" s="51">
        <f t="shared" si="213"/>
        <v>0</v>
      </c>
    </row>
    <row r="866" spans="1:66">
      <c r="A866" s="47">
        <f>total!B69</f>
        <v>0</v>
      </c>
      <c r="B866" s="47">
        <f t="shared" si="200"/>
        <v>0</v>
      </c>
      <c r="C866" s="48">
        <f>total!D69</f>
        <v>0</v>
      </c>
      <c r="D866" s="49" t="str">
        <f>IFERROR(VLOOKUP(A866,salario!A$3:J$32,10,FALSE),"")</f>
        <v/>
      </c>
      <c r="E866" s="49" t="str">
        <f>IFERROR(IF(VLOOKUP(A866,salario!A$3:O$32,15,FALSE)="","",VLOOKUP(A866,salario!A$3:O$32,15,FALSE)),"")</f>
        <v/>
      </c>
      <c r="F866" s="47" t="str">
        <f>IFERROR(VLOOKUP(A866,[5]base_pessoal!$B$2:$P$1504,13,FALSE),"")</f>
        <v/>
      </c>
      <c r="G866" s="50">
        <f>IFERROR(VLOOKUP(A866,salario!A$2:P$91,11,FALSE),0)*B866/30</f>
        <v>0</v>
      </c>
      <c r="H866" s="50">
        <f>SUMIFS(topmanager!$D:$D,topmanager!$C:$C,rs_nova!$A866,topmanager!$A:$A,rs_nova!H$2)+SUMIFS(topmanager!$D:$D,topmanager!$C:$C,rs_nova!$A866,topmanager!$A:$A,63)</f>
        <v>0</v>
      </c>
      <c r="I866" s="50">
        <f>-SUMIFS(topmanager!$D:$D,topmanager!$C:$C,rs_nova!$A866,topmanager!$A:$A,rs_nova!I$2)</f>
        <v>0</v>
      </c>
      <c r="J866" s="50">
        <f>SUMIFS(topmanager!$D:$D,topmanager!$C:$C,rs_nova!$A866,topmanager!$A:$A,rs_nova!J$2)</f>
        <v>0</v>
      </c>
      <c r="K866" s="50">
        <f>SUMIFS(topmanager!$D:$D,topmanager!$C:$C,rs_nova!$A866,topmanager!$A:$A,rs_nova!K$2)+SUMIFS(topmanager!$D:$D,topmanager!$C:$C,rs_nova!$A866,topmanager!$A:$A,911)</f>
        <v>0</v>
      </c>
      <c r="L866" s="50">
        <f>SUMIFS(topmanager!$D:$D,topmanager!$C:$C,rs_nova!$A866,topmanager!$A:$A,rs_nova!L$2)</f>
        <v>0</v>
      </c>
      <c r="M866" s="50">
        <f>SUMIFS(topmanager!$D:$D,topmanager!$C:$C,rs_nova!$A866,topmanager!$A:$A,rs_nova!M$2)+SUMIFS(topmanager!$D:$D,topmanager!$C:$C,rs_nova!$A866,topmanager!$A:$A,908)+SUMIFS(topmanager!$D:$D,topmanager!$C:$C,rs_nova!$A866,topmanager!$A:$A,550)</f>
        <v>0</v>
      </c>
      <c r="N866" s="50">
        <f>SUMIFS(topmanager!$D:$D,topmanager!$C:$C,rs_nova!$A866,topmanager!$A:$A,rs_nova!N$2)</f>
        <v>0</v>
      </c>
      <c r="O866" s="51">
        <f t="shared" si="201"/>
        <v>0</v>
      </c>
      <c r="P866" s="50">
        <f>IFERROR(VLOOKUP($A866,total!$B$4:$AW$437,27,0),0)</f>
        <v>0</v>
      </c>
      <c r="Q866" s="50">
        <f>IFERROR(VLOOKUP($A866,total!$B$4:$AW$437,21,0),0)</f>
        <v>0</v>
      </c>
      <c r="R866" s="50">
        <f>IFERROR(VLOOKUP($A866,total!$B$4:$AW$437,25,0),0)+IFERROR(VLOOKUP($A866,total!$B$4:$AW$437,36,0),0)</f>
        <v>0</v>
      </c>
      <c r="S866" s="50">
        <f>IFERROR(VLOOKUP(A866,gympass!$A$2:$F$148,6,0),0)</f>
        <v>0</v>
      </c>
      <c r="T866" s="50">
        <f>IFERROR(VLOOKUP($A866,total!$B$4:$AW$437,42,0),0)</f>
        <v>0</v>
      </c>
      <c r="U866" s="50">
        <f>IFERROR(VLOOKUP($A866,total!$B$4:$AW$437,32,0),0)</f>
        <v>0</v>
      </c>
      <c r="V866" s="50">
        <f>IFERROR(VLOOKUP($A866,total!$B$4:$AW$437,28,0),0)</f>
        <v>0</v>
      </c>
      <c r="W866" s="50">
        <f>IFERROR(VLOOKUP($A866,total!$B$4:$AX$437,49,0),0)</f>
        <v>0</v>
      </c>
      <c r="X866" s="50"/>
      <c r="Y866" s="50">
        <f>IFERROR(VLOOKUP(A866,#REF!,4,0),0)</f>
        <v>0</v>
      </c>
      <c r="Z866" s="50">
        <f>IFERROR(VLOOKUP(B866,#REF!,8,0),0)</f>
        <v>0</v>
      </c>
      <c r="AA866" s="50">
        <f>IFERROR(VLOOKUP($A866,total!$B$4:$AW$437,45,0),0)</f>
        <v>0</v>
      </c>
      <c r="AB866" s="50">
        <f>IFERROR(VLOOKUP($A866,total!$B$4:$AW$437,48,0),0)</f>
        <v>0</v>
      </c>
      <c r="AC866" s="50">
        <f>IFERROR(VLOOKUP($A866,total!$B$4:$AB$437,19,0),0)</f>
        <v>0</v>
      </c>
      <c r="AD866" s="50">
        <f>IFERROR(VLOOKUP($A866,total!$B$4:$AB$437,10,0),0)</f>
        <v>0</v>
      </c>
      <c r="AE866" s="50">
        <f>IFERROR(VLOOKUP($A866,total!$B$4:$AB$437,13,0),0)-SUMIFS(topmanager!$D:$D,topmanager!$C:$C,rs_nova!$A870,topmanager!$A:$A,856)</f>
        <v>0</v>
      </c>
      <c r="AF866" s="50">
        <f>IFERROR(VLOOKUP($A866,total!$B$4:$AB$437,16,0),0)</f>
        <v>0</v>
      </c>
      <c r="AG866" s="50">
        <f>IFERROR(VLOOKUP($A866,total!$B$4:$AB$437,7,0),0)</f>
        <v>0</v>
      </c>
      <c r="AH866" s="50">
        <f>IFERROR(VLOOKUP($A866,total!$B$4:$AD$437,29,0),0)</f>
        <v>0</v>
      </c>
      <c r="AI866" s="50">
        <f>IFERROR(VLOOKUP(A866,total!$B$4:$AN$437,39,0),0)</f>
        <v>0</v>
      </c>
      <c r="AJ866" s="51">
        <f t="shared" si="202"/>
        <v>0</v>
      </c>
      <c r="AK866" s="50">
        <f t="shared" si="203"/>
        <v>0</v>
      </c>
      <c r="AL866" s="50">
        <f t="shared" si="204"/>
        <v>0</v>
      </c>
      <c r="AM866" s="50">
        <f t="shared" si="205"/>
        <v>0</v>
      </c>
      <c r="AN866" s="50">
        <f t="shared" si="214"/>
        <v>0</v>
      </c>
      <c r="AO866" s="50">
        <f t="shared" si="214"/>
        <v>0</v>
      </c>
      <c r="AP866" s="50">
        <f t="shared" si="214"/>
        <v>0</v>
      </c>
      <c r="AQ866" s="50">
        <f>IFERROR(VLOOKUP(TEXT($A866,"000000"),[6]Página1!$A$8:$S$801,13,FALSE),0)</f>
        <v>0</v>
      </c>
      <c r="AR866" s="50">
        <f>IFERROR(VLOOKUP(TEXT($A866,"000000"),[6]Página1!$A$8:$S$801,16,FALSE),0)</f>
        <v>0</v>
      </c>
      <c r="AS866" s="50">
        <f>IFERROR(VLOOKUP(TEXT($A866,"000000"),[6]Página1!$A$8:$S$801,19,FALSE),0)</f>
        <v>0</v>
      </c>
      <c r="AT866" s="50">
        <f>IFERROR(VLOOKUP(TEXT($A866,"000000"),[7]Página1!$A$8:$R$814,12,FALSE),0)</f>
        <v>0</v>
      </c>
      <c r="AU866" s="50">
        <f>IFERROR(VLOOKUP(TEXT($A866,"000000"),[7]Página1!$A$8:$R$814,15,FALSE),0)</f>
        <v>0</v>
      </c>
      <c r="AV866" s="50">
        <f>IFERROR(VLOOKUP(TEXT($A866,"000000"),[7]Página1!$A$8:$R$814,18,FALSE),0)</f>
        <v>0</v>
      </c>
      <c r="AW866" s="50"/>
      <c r="AX866" s="51">
        <f t="shared" si="206"/>
        <v>0</v>
      </c>
      <c r="AY866" s="51">
        <f t="shared" si="207"/>
        <v>0</v>
      </c>
      <c r="AZ866" s="51">
        <f t="shared" si="208"/>
        <v>0</v>
      </c>
      <c r="BA866" s="51">
        <f t="shared" si="209"/>
        <v>0</v>
      </c>
      <c r="BB866" s="51">
        <f t="shared" si="210"/>
        <v>0</v>
      </c>
      <c r="BC866" s="51">
        <f t="shared" si="211"/>
        <v>0</v>
      </c>
      <c r="BD866" s="51">
        <f t="shared" si="212"/>
        <v>0</v>
      </c>
      <c r="BE866" s="51">
        <f>IFERROR(VLOOKUP(A866,salario!A$2:P$91,11,FALSE),0)</f>
        <v>0</v>
      </c>
      <c r="BF866" s="51">
        <f>SUMIFS(topmanager!$D:$D,topmanager!$C:$C,rs_nova!$A866,topmanager!$A:$A,rs_nova!BF$2)</f>
        <v>0</v>
      </c>
      <c r="BG866" s="51">
        <f>SUMIFS(topmanager!$D:$D,topmanager!$C:$C,rs_nova!$A866,topmanager!$A:$A,rs_nova!BG$2)</f>
        <v>0</v>
      </c>
      <c r="BH866" s="51">
        <f>SUMIFS(topmanager!$D:$D,topmanager!$C:$C,rs_nova!$A866,topmanager!$A:$A,rs_nova!BH$2)</f>
        <v>0</v>
      </c>
      <c r="BI866" s="51">
        <f>SUMIFS(topmanager!$D:$D,topmanager!$C:$C,rs_nova!$A866,topmanager!$A:$A,rs_nova!BI$2)</f>
        <v>0</v>
      </c>
      <c r="BJ866" s="51">
        <f>SUMIFS(topmanager!$D:$D,topmanager!$C:$C,rs_nova!$A866,topmanager!$A:$A,rs_nova!BJ$2)+SUMIFS(topmanager!$D:$D,topmanager!$C:$C,rs_nova!$A866,topmanager!$A:$A,rs_nova!BJ$2+1)</f>
        <v>0</v>
      </c>
      <c r="BK866" s="51">
        <f>IFERROR(VLOOKUP(A866,[8]ferias!$C$4:$G$100,5,FALSE),0)</f>
        <v>0</v>
      </c>
      <c r="BL866" s="51">
        <f>SUMIFS(topmanager!$D:$D,topmanager!$C:$C,rs_nova!$A866,topmanager!$A:$A,rs_nova!BL$2)</f>
        <v>0</v>
      </c>
      <c r="BM866" s="51">
        <f>SUMIFS(topmanager!$D:$D,topmanager!$C:$C,rs_nova!$A866,topmanager!$A:$A,rs_nova!BM$2)+SUMIFS(topmanager!$D:$D,topmanager!$C:$C,rs_nova!$A870,topmanager!$A:$A,151)</f>
        <v>0</v>
      </c>
      <c r="BN866" s="51">
        <f t="shared" si="213"/>
        <v>0</v>
      </c>
    </row>
    <row r="867" spans="1:66">
      <c r="A867" s="47">
        <f>total!B70</f>
        <v>0</v>
      </c>
      <c r="B867" s="47">
        <f t="shared" si="200"/>
        <v>0</v>
      </c>
      <c r="C867" s="48">
        <f>total!D70</f>
        <v>0</v>
      </c>
      <c r="D867" s="49" t="str">
        <f>IFERROR(VLOOKUP(A867,salario!A$3:J$32,10,FALSE),"")</f>
        <v/>
      </c>
      <c r="E867" s="49" t="str">
        <f>IFERROR(IF(VLOOKUP(A867,salario!A$3:O$32,15,FALSE)="","",VLOOKUP(A867,salario!A$3:O$32,15,FALSE)),"")</f>
        <v/>
      </c>
      <c r="F867" s="47" t="str">
        <f>IFERROR(VLOOKUP(A867,[5]base_pessoal!$B$2:$P$1504,13,FALSE),"")</f>
        <v/>
      </c>
      <c r="G867" s="50">
        <f>IFERROR(VLOOKUP(A867,salario!A$2:P$91,11,FALSE),0)*B867/30</f>
        <v>0</v>
      </c>
      <c r="H867" s="50">
        <f>SUMIFS(topmanager!$D:$D,topmanager!$C:$C,rs_nova!$A867,topmanager!$A:$A,rs_nova!H$2)+SUMIFS(topmanager!$D:$D,topmanager!$C:$C,rs_nova!$A867,topmanager!$A:$A,63)</f>
        <v>0</v>
      </c>
      <c r="I867" s="50">
        <f>-SUMIFS(topmanager!$D:$D,topmanager!$C:$C,rs_nova!$A867,topmanager!$A:$A,rs_nova!I$2)</f>
        <v>0</v>
      </c>
      <c r="J867" s="50">
        <f>SUMIFS(topmanager!$D:$D,topmanager!$C:$C,rs_nova!$A867,topmanager!$A:$A,rs_nova!J$2)</f>
        <v>0</v>
      </c>
      <c r="K867" s="50">
        <f>SUMIFS(topmanager!$D:$D,topmanager!$C:$C,rs_nova!$A867,topmanager!$A:$A,rs_nova!K$2)+SUMIFS(topmanager!$D:$D,topmanager!$C:$C,rs_nova!$A867,topmanager!$A:$A,911)</f>
        <v>0</v>
      </c>
      <c r="L867" s="50">
        <f>SUMIFS(topmanager!$D:$D,topmanager!$C:$C,rs_nova!$A867,topmanager!$A:$A,rs_nova!L$2)</f>
        <v>0</v>
      </c>
      <c r="M867" s="50">
        <f>SUMIFS(topmanager!$D:$D,topmanager!$C:$C,rs_nova!$A867,topmanager!$A:$A,rs_nova!M$2)+SUMIFS(topmanager!$D:$D,topmanager!$C:$C,rs_nova!$A867,topmanager!$A:$A,908)+SUMIFS(topmanager!$D:$D,topmanager!$C:$C,rs_nova!$A867,topmanager!$A:$A,550)</f>
        <v>0</v>
      </c>
      <c r="N867" s="50">
        <f>SUMIFS(topmanager!$D:$D,topmanager!$C:$C,rs_nova!$A867,topmanager!$A:$A,rs_nova!N$2)</f>
        <v>0</v>
      </c>
      <c r="O867" s="51">
        <f t="shared" si="201"/>
        <v>0</v>
      </c>
      <c r="P867" s="50">
        <f>IFERROR(VLOOKUP($A867,total!$B$4:$AW$437,27,0),0)</f>
        <v>0</v>
      </c>
      <c r="Q867" s="50">
        <f>IFERROR(VLOOKUP($A867,total!$B$4:$AW$437,21,0),0)</f>
        <v>0</v>
      </c>
      <c r="R867" s="50">
        <f>IFERROR(VLOOKUP($A867,total!$B$4:$AW$437,25,0),0)+IFERROR(VLOOKUP($A867,total!$B$4:$AW$437,36,0),0)</f>
        <v>0</v>
      </c>
      <c r="S867" s="50">
        <f>IFERROR(VLOOKUP(A867,gympass!$A$2:$F$148,6,0),0)</f>
        <v>0</v>
      </c>
      <c r="T867" s="50">
        <f>IFERROR(VLOOKUP($A867,total!$B$4:$AW$437,42,0),0)</f>
        <v>0</v>
      </c>
      <c r="U867" s="50">
        <f>IFERROR(VLOOKUP($A867,total!$B$4:$AW$437,32,0),0)</f>
        <v>0</v>
      </c>
      <c r="V867" s="50">
        <f>IFERROR(VLOOKUP($A867,total!$B$4:$AW$437,28,0),0)</f>
        <v>0</v>
      </c>
      <c r="W867" s="50">
        <f>IFERROR(VLOOKUP($A867,total!$B$4:$AX$437,49,0),0)</f>
        <v>0</v>
      </c>
      <c r="X867" s="50"/>
      <c r="Y867" s="50">
        <f>IFERROR(VLOOKUP(A867,#REF!,4,0),0)</f>
        <v>0</v>
      </c>
      <c r="Z867" s="50">
        <f>IFERROR(VLOOKUP(B867,#REF!,8,0),0)</f>
        <v>0</v>
      </c>
      <c r="AA867" s="50">
        <f>IFERROR(VLOOKUP($A867,total!$B$4:$AW$437,45,0),0)</f>
        <v>0</v>
      </c>
      <c r="AB867" s="50">
        <f>IFERROR(VLOOKUP($A867,total!$B$4:$AW$437,48,0),0)</f>
        <v>0</v>
      </c>
      <c r="AC867" s="50">
        <f>IFERROR(VLOOKUP($A867,total!$B$4:$AB$437,19,0),0)</f>
        <v>0</v>
      </c>
      <c r="AD867" s="50">
        <f>IFERROR(VLOOKUP($A867,total!$B$4:$AB$437,10,0),0)</f>
        <v>0</v>
      </c>
      <c r="AE867" s="50">
        <f>IFERROR(VLOOKUP($A867,total!$B$4:$AB$437,13,0),0)-SUMIFS(topmanager!$D:$D,topmanager!$C:$C,rs_nova!$A871,topmanager!$A:$A,856)</f>
        <v>0</v>
      </c>
      <c r="AF867" s="50">
        <f>IFERROR(VLOOKUP($A867,total!$B$4:$AB$437,16,0),0)</f>
        <v>0</v>
      </c>
      <c r="AG867" s="50">
        <f>IFERROR(VLOOKUP($A867,total!$B$4:$AB$437,7,0),0)</f>
        <v>0</v>
      </c>
      <c r="AH867" s="50">
        <f>IFERROR(VLOOKUP($A867,total!$B$4:$AD$437,29,0),0)</f>
        <v>0</v>
      </c>
      <c r="AI867" s="50">
        <f>IFERROR(VLOOKUP(A867,total!$B$4:$AN$437,39,0),0)</f>
        <v>0</v>
      </c>
      <c r="AJ867" s="51">
        <f t="shared" si="202"/>
        <v>0</v>
      </c>
      <c r="AK867" s="50">
        <f t="shared" si="203"/>
        <v>0</v>
      </c>
      <c r="AL867" s="50">
        <f t="shared" si="204"/>
        <v>0</v>
      </c>
      <c r="AM867" s="50">
        <f t="shared" si="205"/>
        <v>0</v>
      </c>
      <c r="AN867" s="50">
        <f t="shared" si="214"/>
        <v>0</v>
      </c>
      <c r="AO867" s="50">
        <f t="shared" si="214"/>
        <v>0</v>
      </c>
      <c r="AP867" s="50">
        <f t="shared" si="214"/>
        <v>0</v>
      </c>
      <c r="AQ867" s="50">
        <f>IFERROR(VLOOKUP(TEXT($A867,"000000"),[6]Página1!$A$8:$S$801,13,FALSE),0)</f>
        <v>0</v>
      </c>
      <c r="AR867" s="50">
        <f>IFERROR(VLOOKUP(TEXT($A867,"000000"),[6]Página1!$A$8:$S$801,16,FALSE),0)</f>
        <v>0</v>
      </c>
      <c r="AS867" s="50">
        <f>IFERROR(VLOOKUP(TEXT($A867,"000000"),[6]Página1!$A$8:$S$801,19,FALSE),0)</f>
        <v>0</v>
      </c>
      <c r="AT867" s="50">
        <f>IFERROR(VLOOKUP(TEXT($A867,"000000"),[7]Página1!$A$8:$R$814,12,FALSE),0)</f>
        <v>0</v>
      </c>
      <c r="AU867" s="50">
        <f>IFERROR(VLOOKUP(TEXT($A867,"000000"),[7]Página1!$A$8:$R$814,15,FALSE),0)</f>
        <v>0</v>
      </c>
      <c r="AV867" s="50">
        <f>IFERROR(VLOOKUP(TEXT($A867,"000000"),[7]Página1!$A$8:$R$814,18,FALSE),0)</f>
        <v>0</v>
      </c>
      <c r="AW867" s="50"/>
      <c r="AX867" s="51">
        <f t="shared" si="206"/>
        <v>0</v>
      </c>
      <c r="AY867" s="51">
        <f t="shared" si="207"/>
        <v>0</v>
      </c>
      <c r="AZ867" s="51">
        <f t="shared" si="208"/>
        <v>0</v>
      </c>
      <c r="BA867" s="51">
        <f t="shared" si="209"/>
        <v>0</v>
      </c>
      <c r="BB867" s="51">
        <f t="shared" si="210"/>
        <v>0</v>
      </c>
      <c r="BC867" s="51">
        <f t="shared" si="211"/>
        <v>0</v>
      </c>
      <c r="BD867" s="51">
        <f t="shared" si="212"/>
        <v>0</v>
      </c>
      <c r="BE867" s="51">
        <f>IFERROR(VLOOKUP(A867,salario!A$2:P$91,11,FALSE),0)</f>
        <v>0</v>
      </c>
      <c r="BF867" s="51">
        <f>SUMIFS(topmanager!$D:$D,topmanager!$C:$C,rs_nova!$A867,topmanager!$A:$A,rs_nova!BF$2)</f>
        <v>0</v>
      </c>
      <c r="BG867" s="51">
        <f>SUMIFS(topmanager!$D:$D,topmanager!$C:$C,rs_nova!$A867,topmanager!$A:$A,rs_nova!BG$2)</f>
        <v>0</v>
      </c>
      <c r="BH867" s="51">
        <f>SUMIFS(topmanager!$D:$D,topmanager!$C:$C,rs_nova!$A867,topmanager!$A:$A,rs_nova!BH$2)</f>
        <v>0</v>
      </c>
      <c r="BI867" s="51">
        <f>SUMIFS(topmanager!$D:$D,topmanager!$C:$C,rs_nova!$A867,topmanager!$A:$A,rs_nova!BI$2)</f>
        <v>0</v>
      </c>
      <c r="BJ867" s="51">
        <f>SUMIFS(topmanager!$D:$D,topmanager!$C:$C,rs_nova!$A867,topmanager!$A:$A,rs_nova!BJ$2)+SUMIFS(topmanager!$D:$D,topmanager!$C:$C,rs_nova!$A867,topmanager!$A:$A,rs_nova!BJ$2+1)</f>
        <v>0</v>
      </c>
      <c r="BK867" s="51">
        <f>IFERROR(VLOOKUP(A867,[8]ferias!$C$4:$G$100,5,FALSE),0)</f>
        <v>0</v>
      </c>
      <c r="BL867" s="51">
        <f>SUMIFS(topmanager!$D:$D,topmanager!$C:$C,rs_nova!$A867,topmanager!$A:$A,rs_nova!BL$2)</f>
        <v>0</v>
      </c>
      <c r="BM867" s="51">
        <f>SUMIFS(topmanager!$D:$D,topmanager!$C:$C,rs_nova!$A867,topmanager!$A:$A,rs_nova!BM$2)+SUMIFS(topmanager!$D:$D,topmanager!$C:$C,rs_nova!$A871,topmanager!$A:$A,151)</f>
        <v>0</v>
      </c>
      <c r="BN867" s="51">
        <f t="shared" si="213"/>
        <v>0</v>
      </c>
    </row>
    <row r="868" spans="1:66">
      <c r="A868" s="47">
        <f>total!B71</f>
        <v>0</v>
      </c>
      <c r="B868" s="47">
        <f t="shared" si="200"/>
        <v>0</v>
      </c>
      <c r="C868" s="48">
        <f>total!D71</f>
        <v>0</v>
      </c>
      <c r="D868" s="49" t="str">
        <f>IFERROR(VLOOKUP(A868,salario!A$3:J$32,10,FALSE),"")</f>
        <v/>
      </c>
      <c r="E868" s="49" t="str">
        <f>IFERROR(IF(VLOOKUP(A868,salario!A$3:O$32,15,FALSE)="","",VLOOKUP(A868,salario!A$3:O$32,15,FALSE)),"")</f>
        <v/>
      </c>
      <c r="F868" s="47" t="str">
        <f>IFERROR(VLOOKUP(A868,[5]base_pessoal!$B$2:$P$1504,13,FALSE),"")</f>
        <v/>
      </c>
      <c r="G868" s="50">
        <f>IFERROR(VLOOKUP(A868,salario!A$2:P$91,11,FALSE),0)*B868/30</f>
        <v>0</v>
      </c>
      <c r="H868" s="50">
        <f>SUMIFS(topmanager!$D:$D,topmanager!$C:$C,rs_nova!$A868,topmanager!$A:$A,rs_nova!H$2)+SUMIFS(topmanager!$D:$D,topmanager!$C:$C,rs_nova!$A868,topmanager!$A:$A,63)</f>
        <v>0</v>
      </c>
      <c r="I868" s="50">
        <f>-SUMIFS(topmanager!$D:$D,topmanager!$C:$C,rs_nova!$A868,topmanager!$A:$A,rs_nova!I$2)</f>
        <v>0</v>
      </c>
      <c r="J868" s="50">
        <f>SUMIFS(topmanager!$D:$D,topmanager!$C:$C,rs_nova!$A868,topmanager!$A:$A,rs_nova!J$2)</f>
        <v>0</v>
      </c>
      <c r="K868" s="50">
        <f>SUMIFS(topmanager!$D:$D,topmanager!$C:$C,rs_nova!$A868,topmanager!$A:$A,rs_nova!K$2)+SUMIFS(topmanager!$D:$D,topmanager!$C:$C,rs_nova!$A868,topmanager!$A:$A,911)</f>
        <v>0</v>
      </c>
      <c r="L868" s="50">
        <f>SUMIFS(topmanager!$D:$D,topmanager!$C:$C,rs_nova!$A868,topmanager!$A:$A,rs_nova!L$2)</f>
        <v>0</v>
      </c>
      <c r="M868" s="50">
        <f>SUMIFS(topmanager!$D:$D,topmanager!$C:$C,rs_nova!$A868,topmanager!$A:$A,rs_nova!M$2)+SUMIFS(topmanager!$D:$D,topmanager!$C:$C,rs_nova!$A868,topmanager!$A:$A,908)+SUMIFS(topmanager!$D:$D,topmanager!$C:$C,rs_nova!$A868,topmanager!$A:$A,550)</f>
        <v>0</v>
      </c>
      <c r="N868" s="50">
        <f>SUMIFS(topmanager!$D:$D,topmanager!$C:$C,rs_nova!$A868,topmanager!$A:$A,rs_nova!N$2)</f>
        <v>0</v>
      </c>
      <c r="O868" s="51">
        <f t="shared" si="201"/>
        <v>0</v>
      </c>
      <c r="P868" s="50">
        <f>IFERROR(VLOOKUP($A868,total!$B$4:$AW$437,27,0),0)</f>
        <v>0</v>
      </c>
      <c r="Q868" s="50">
        <f>IFERROR(VLOOKUP($A868,total!$B$4:$AW$437,21,0),0)</f>
        <v>0</v>
      </c>
      <c r="R868" s="50">
        <f>IFERROR(VLOOKUP($A868,total!$B$4:$AW$437,25,0),0)+IFERROR(VLOOKUP($A868,total!$B$4:$AW$437,36,0),0)</f>
        <v>0</v>
      </c>
      <c r="S868" s="50">
        <f>IFERROR(VLOOKUP(A868,gympass!$A$2:$F$148,6,0),0)</f>
        <v>0</v>
      </c>
      <c r="T868" s="50">
        <f>IFERROR(VLOOKUP($A868,total!$B$4:$AW$437,42,0),0)</f>
        <v>0</v>
      </c>
      <c r="U868" s="50">
        <f>IFERROR(VLOOKUP($A868,total!$B$4:$AW$437,32,0),0)</f>
        <v>0</v>
      </c>
      <c r="V868" s="50">
        <f>IFERROR(VLOOKUP($A868,total!$B$4:$AW$437,28,0),0)</f>
        <v>0</v>
      </c>
      <c r="W868" s="50">
        <f>IFERROR(VLOOKUP($A868,total!$B$4:$AX$437,49,0),0)</f>
        <v>0</v>
      </c>
      <c r="X868" s="50"/>
      <c r="Y868" s="50">
        <f>IFERROR(VLOOKUP(A868,#REF!,4,0),0)</f>
        <v>0</v>
      </c>
      <c r="Z868" s="50">
        <f>IFERROR(VLOOKUP(B868,#REF!,8,0),0)</f>
        <v>0</v>
      </c>
      <c r="AA868" s="50">
        <f>IFERROR(VLOOKUP($A868,total!$B$4:$AW$437,45,0),0)</f>
        <v>0</v>
      </c>
      <c r="AB868" s="50">
        <f>IFERROR(VLOOKUP($A868,total!$B$4:$AW$437,48,0),0)</f>
        <v>0</v>
      </c>
      <c r="AC868" s="50">
        <f>IFERROR(VLOOKUP($A868,total!$B$4:$AB$437,19,0),0)</f>
        <v>0</v>
      </c>
      <c r="AD868" s="50">
        <f>IFERROR(VLOOKUP($A868,total!$B$4:$AB$437,10,0),0)</f>
        <v>0</v>
      </c>
      <c r="AE868" s="50">
        <f>IFERROR(VLOOKUP($A868,total!$B$4:$AB$437,13,0),0)-SUMIFS(topmanager!$D:$D,topmanager!$C:$C,rs_nova!$A872,topmanager!$A:$A,856)</f>
        <v>0</v>
      </c>
      <c r="AF868" s="50">
        <f>IFERROR(VLOOKUP($A868,total!$B$4:$AB$437,16,0),0)</f>
        <v>0</v>
      </c>
      <c r="AG868" s="50">
        <f>IFERROR(VLOOKUP($A868,total!$B$4:$AB$437,7,0),0)</f>
        <v>0</v>
      </c>
      <c r="AH868" s="50">
        <f>IFERROR(VLOOKUP($A868,total!$B$4:$AD$437,29,0),0)</f>
        <v>0</v>
      </c>
      <c r="AI868" s="50">
        <f>IFERROR(VLOOKUP(A868,total!$B$4:$AN$437,39,0),0)</f>
        <v>0</v>
      </c>
      <c r="AJ868" s="51">
        <f t="shared" si="202"/>
        <v>0</v>
      </c>
      <c r="AK868" s="50">
        <f t="shared" si="203"/>
        <v>0</v>
      </c>
      <c r="AL868" s="50">
        <f t="shared" si="204"/>
        <v>0</v>
      </c>
      <c r="AM868" s="50">
        <f t="shared" si="205"/>
        <v>0</v>
      </c>
      <c r="AN868" s="50">
        <f t="shared" si="214"/>
        <v>0</v>
      </c>
      <c r="AO868" s="50">
        <f t="shared" si="214"/>
        <v>0</v>
      </c>
      <c r="AP868" s="50">
        <f t="shared" si="214"/>
        <v>0</v>
      </c>
      <c r="AQ868" s="50">
        <f>IFERROR(VLOOKUP(TEXT($A868,"000000"),[6]Página1!$A$8:$S$801,13,FALSE),0)</f>
        <v>0</v>
      </c>
      <c r="AR868" s="50">
        <f>IFERROR(VLOOKUP(TEXT($A868,"000000"),[6]Página1!$A$8:$S$801,16,FALSE),0)</f>
        <v>0</v>
      </c>
      <c r="AS868" s="50">
        <f>IFERROR(VLOOKUP(TEXT($A868,"000000"),[6]Página1!$A$8:$S$801,19,FALSE),0)</f>
        <v>0</v>
      </c>
      <c r="AT868" s="50">
        <f>IFERROR(VLOOKUP(TEXT($A868,"000000"),[7]Página1!$A$8:$R$814,12,FALSE),0)</f>
        <v>0</v>
      </c>
      <c r="AU868" s="50">
        <f>IFERROR(VLOOKUP(TEXT($A868,"000000"),[7]Página1!$A$8:$R$814,15,FALSE),0)</f>
        <v>0</v>
      </c>
      <c r="AV868" s="50">
        <f>IFERROR(VLOOKUP(TEXT($A868,"000000"),[7]Página1!$A$8:$R$814,18,FALSE),0)</f>
        <v>0</v>
      </c>
      <c r="AW868" s="50"/>
      <c r="AX868" s="51">
        <f t="shared" si="206"/>
        <v>0</v>
      </c>
      <c r="AY868" s="51">
        <f t="shared" si="207"/>
        <v>0</v>
      </c>
      <c r="AZ868" s="51">
        <f t="shared" si="208"/>
        <v>0</v>
      </c>
      <c r="BA868" s="51">
        <f t="shared" si="209"/>
        <v>0</v>
      </c>
      <c r="BB868" s="51">
        <f t="shared" si="210"/>
        <v>0</v>
      </c>
      <c r="BC868" s="51">
        <f t="shared" si="211"/>
        <v>0</v>
      </c>
      <c r="BD868" s="51">
        <f t="shared" si="212"/>
        <v>0</v>
      </c>
      <c r="BE868" s="51">
        <f>IFERROR(VLOOKUP(A868,salario!A$2:P$91,11,FALSE),0)</f>
        <v>0</v>
      </c>
      <c r="BF868" s="51">
        <f>SUMIFS(topmanager!$D:$D,topmanager!$C:$C,rs_nova!$A868,topmanager!$A:$A,rs_nova!BF$2)</f>
        <v>0</v>
      </c>
      <c r="BG868" s="51">
        <f>SUMIFS(topmanager!$D:$D,topmanager!$C:$C,rs_nova!$A868,topmanager!$A:$A,rs_nova!BG$2)</f>
        <v>0</v>
      </c>
      <c r="BH868" s="51">
        <f>SUMIFS(topmanager!$D:$D,topmanager!$C:$C,rs_nova!$A868,topmanager!$A:$A,rs_nova!BH$2)</f>
        <v>0</v>
      </c>
      <c r="BI868" s="51">
        <f>SUMIFS(topmanager!$D:$D,topmanager!$C:$C,rs_nova!$A868,topmanager!$A:$A,rs_nova!BI$2)</f>
        <v>0</v>
      </c>
      <c r="BJ868" s="51">
        <f>SUMIFS(topmanager!$D:$D,topmanager!$C:$C,rs_nova!$A868,topmanager!$A:$A,rs_nova!BJ$2)+SUMIFS(topmanager!$D:$D,topmanager!$C:$C,rs_nova!$A868,topmanager!$A:$A,rs_nova!BJ$2+1)</f>
        <v>0</v>
      </c>
      <c r="BK868" s="51">
        <f>IFERROR(VLOOKUP(A868,[8]ferias!$C$4:$G$100,5,FALSE),0)</f>
        <v>0</v>
      </c>
      <c r="BL868" s="51">
        <f>SUMIFS(topmanager!$D:$D,topmanager!$C:$C,rs_nova!$A868,topmanager!$A:$A,rs_nova!BL$2)</f>
        <v>0</v>
      </c>
      <c r="BM868" s="51">
        <f>SUMIFS(topmanager!$D:$D,topmanager!$C:$C,rs_nova!$A868,topmanager!$A:$A,rs_nova!BM$2)+SUMIFS(topmanager!$D:$D,topmanager!$C:$C,rs_nova!$A872,topmanager!$A:$A,151)</f>
        <v>0</v>
      </c>
      <c r="BN868" s="51">
        <f t="shared" si="213"/>
        <v>0</v>
      </c>
    </row>
    <row r="869" spans="1:66">
      <c r="A869" s="47">
        <f>total!B72</f>
        <v>0</v>
      </c>
      <c r="B869" s="47">
        <f t="shared" si="200"/>
        <v>0</v>
      </c>
      <c r="C869" s="48">
        <f>total!D72</f>
        <v>0</v>
      </c>
      <c r="D869" s="49" t="str">
        <f>IFERROR(VLOOKUP(A869,salario!A$3:J$32,10,FALSE),"")</f>
        <v/>
      </c>
      <c r="E869" s="49" t="str">
        <f>IFERROR(IF(VLOOKUP(A869,salario!A$3:O$32,15,FALSE)="","",VLOOKUP(A869,salario!A$3:O$32,15,FALSE)),"")</f>
        <v/>
      </c>
      <c r="F869" s="47" t="str">
        <f>IFERROR(VLOOKUP(A869,[5]base_pessoal!$B$2:$P$1504,13,FALSE),"")</f>
        <v/>
      </c>
      <c r="G869" s="50">
        <f>IFERROR(VLOOKUP(A869,salario!A$2:P$91,11,FALSE),0)*B869/30</f>
        <v>0</v>
      </c>
      <c r="H869" s="50">
        <f>SUMIFS(topmanager!$D:$D,topmanager!$C:$C,rs_nova!$A869,topmanager!$A:$A,rs_nova!H$2)+SUMIFS(topmanager!$D:$D,topmanager!$C:$C,rs_nova!$A869,topmanager!$A:$A,63)</f>
        <v>0</v>
      </c>
      <c r="I869" s="50">
        <f>-SUMIFS(topmanager!$D:$D,topmanager!$C:$C,rs_nova!$A869,topmanager!$A:$A,rs_nova!I$2)</f>
        <v>0</v>
      </c>
      <c r="J869" s="50">
        <f>SUMIFS(topmanager!$D:$D,topmanager!$C:$C,rs_nova!$A869,topmanager!$A:$A,rs_nova!J$2)</f>
        <v>0</v>
      </c>
      <c r="K869" s="50">
        <f>SUMIFS(topmanager!$D:$D,topmanager!$C:$C,rs_nova!$A869,topmanager!$A:$A,rs_nova!K$2)+SUMIFS(topmanager!$D:$D,topmanager!$C:$C,rs_nova!$A869,topmanager!$A:$A,911)</f>
        <v>0</v>
      </c>
      <c r="L869" s="50">
        <f>SUMIFS(topmanager!$D:$D,topmanager!$C:$C,rs_nova!$A869,topmanager!$A:$A,rs_nova!L$2)</f>
        <v>0</v>
      </c>
      <c r="M869" s="50">
        <f>SUMIFS(topmanager!$D:$D,topmanager!$C:$C,rs_nova!$A869,topmanager!$A:$A,rs_nova!M$2)+SUMIFS(topmanager!$D:$D,topmanager!$C:$C,rs_nova!$A869,topmanager!$A:$A,908)+SUMIFS(topmanager!$D:$D,topmanager!$C:$C,rs_nova!$A869,topmanager!$A:$A,550)</f>
        <v>0</v>
      </c>
      <c r="N869" s="50">
        <f>SUMIFS(topmanager!$D:$D,topmanager!$C:$C,rs_nova!$A869,topmanager!$A:$A,rs_nova!N$2)</f>
        <v>0</v>
      </c>
      <c r="O869" s="51">
        <f t="shared" si="201"/>
        <v>0</v>
      </c>
      <c r="P869" s="50">
        <f>IFERROR(VLOOKUP($A869,total!$B$4:$AW$437,27,0),0)</f>
        <v>0</v>
      </c>
      <c r="Q869" s="50">
        <f>IFERROR(VLOOKUP($A869,total!$B$4:$AW$437,21,0),0)</f>
        <v>0</v>
      </c>
      <c r="R869" s="50">
        <f>IFERROR(VLOOKUP($A869,total!$B$4:$AW$437,25,0),0)+IFERROR(VLOOKUP($A869,total!$B$4:$AW$437,36,0),0)</f>
        <v>0</v>
      </c>
      <c r="S869" s="50">
        <f>IFERROR(VLOOKUP(A869,gympass!$A$2:$F$148,6,0),0)</f>
        <v>0</v>
      </c>
      <c r="T869" s="50">
        <f>IFERROR(VLOOKUP($A869,total!$B$4:$AW$437,42,0),0)</f>
        <v>0</v>
      </c>
      <c r="U869" s="50">
        <f>IFERROR(VLOOKUP($A869,total!$B$4:$AW$437,32,0),0)</f>
        <v>0</v>
      </c>
      <c r="V869" s="50">
        <f>IFERROR(VLOOKUP($A869,total!$B$4:$AW$437,28,0),0)</f>
        <v>0</v>
      </c>
      <c r="W869" s="50">
        <f>IFERROR(VLOOKUP($A869,total!$B$4:$AX$437,49,0),0)</f>
        <v>0</v>
      </c>
      <c r="X869" s="50"/>
      <c r="Y869" s="50">
        <f>IFERROR(VLOOKUP(A869,#REF!,4,0),0)</f>
        <v>0</v>
      </c>
      <c r="Z869" s="50">
        <f>IFERROR(VLOOKUP(B869,#REF!,8,0),0)</f>
        <v>0</v>
      </c>
      <c r="AA869" s="50">
        <f>IFERROR(VLOOKUP($A869,total!$B$4:$AW$437,45,0),0)</f>
        <v>0</v>
      </c>
      <c r="AB869" s="50">
        <f>IFERROR(VLOOKUP($A869,total!$B$4:$AW$437,48,0),0)</f>
        <v>0</v>
      </c>
      <c r="AC869" s="50">
        <f>IFERROR(VLOOKUP($A869,total!$B$4:$AB$437,19,0),0)</f>
        <v>0</v>
      </c>
      <c r="AD869" s="50">
        <f>IFERROR(VLOOKUP($A869,total!$B$4:$AB$437,10,0),0)</f>
        <v>0</v>
      </c>
      <c r="AE869" s="50">
        <f>IFERROR(VLOOKUP($A869,total!$B$4:$AB$437,13,0),0)-SUMIFS(topmanager!$D:$D,topmanager!$C:$C,rs_nova!$A873,topmanager!$A:$A,856)</f>
        <v>0</v>
      </c>
      <c r="AF869" s="50">
        <f>IFERROR(VLOOKUP($A869,total!$B$4:$AB$437,16,0),0)</f>
        <v>0</v>
      </c>
      <c r="AG869" s="50">
        <f>IFERROR(VLOOKUP($A869,total!$B$4:$AB$437,7,0),0)</f>
        <v>0</v>
      </c>
      <c r="AH869" s="50">
        <f>IFERROR(VLOOKUP($A869,total!$B$4:$AD$437,29,0),0)</f>
        <v>0</v>
      </c>
      <c r="AI869" s="50">
        <f>IFERROR(VLOOKUP(A869,total!$B$4:$AN$437,39,0),0)</f>
        <v>0</v>
      </c>
      <c r="AJ869" s="51">
        <f t="shared" si="202"/>
        <v>0</v>
      </c>
      <c r="AK869" s="50">
        <f t="shared" si="203"/>
        <v>0</v>
      </c>
      <c r="AL869" s="50">
        <f t="shared" si="204"/>
        <v>0</v>
      </c>
      <c r="AM869" s="50">
        <f t="shared" si="205"/>
        <v>0</v>
      </c>
      <c r="AN869" s="50">
        <f t="shared" si="214"/>
        <v>0</v>
      </c>
      <c r="AO869" s="50">
        <f t="shared" si="214"/>
        <v>0</v>
      </c>
      <c r="AP869" s="50">
        <f t="shared" si="214"/>
        <v>0</v>
      </c>
      <c r="AQ869" s="50">
        <f>IFERROR(VLOOKUP(TEXT($A869,"000000"),[6]Página1!$A$8:$S$801,13,FALSE),0)</f>
        <v>0</v>
      </c>
      <c r="AR869" s="50">
        <f>IFERROR(VLOOKUP(TEXT($A869,"000000"),[6]Página1!$A$8:$S$801,16,FALSE),0)</f>
        <v>0</v>
      </c>
      <c r="AS869" s="50">
        <f>IFERROR(VLOOKUP(TEXT($A869,"000000"),[6]Página1!$A$8:$S$801,19,FALSE),0)</f>
        <v>0</v>
      </c>
      <c r="AT869" s="50">
        <f>IFERROR(VLOOKUP(TEXT($A869,"000000"),[7]Página1!$A$8:$R$814,12,FALSE),0)</f>
        <v>0</v>
      </c>
      <c r="AU869" s="50">
        <f>IFERROR(VLOOKUP(TEXT($A869,"000000"),[7]Página1!$A$8:$R$814,15,FALSE),0)</f>
        <v>0</v>
      </c>
      <c r="AV869" s="50">
        <f>IFERROR(VLOOKUP(TEXT($A869,"000000"),[7]Página1!$A$8:$R$814,18,FALSE),0)</f>
        <v>0</v>
      </c>
      <c r="AW869" s="50"/>
      <c r="AX869" s="51">
        <f t="shared" si="206"/>
        <v>0</v>
      </c>
      <c r="AY869" s="51">
        <f t="shared" si="207"/>
        <v>0</v>
      </c>
      <c r="AZ869" s="51">
        <f t="shared" si="208"/>
        <v>0</v>
      </c>
      <c r="BA869" s="51">
        <f t="shared" si="209"/>
        <v>0</v>
      </c>
      <c r="BB869" s="51">
        <f t="shared" si="210"/>
        <v>0</v>
      </c>
      <c r="BC869" s="51">
        <f t="shared" si="211"/>
        <v>0</v>
      </c>
      <c r="BD869" s="51">
        <f t="shared" si="212"/>
        <v>0</v>
      </c>
      <c r="BE869" s="51">
        <f>IFERROR(VLOOKUP(A869,salario!A$2:P$91,11,FALSE),0)</f>
        <v>0</v>
      </c>
      <c r="BF869" s="51">
        <f>SUMIFS(topmanager!$D:$D,topmanager!$C:$C,rs_nova!$A869,topmanager!$A:$A,rs_nova!BF$2)</f>
        <v>0</v>
      </c>
      <c r="BG869" s="51">
        <f>SUMIFS(topmanager!$D:$D,topmanager!$C:$C,rs_nova!$A869,topmanager!$A:$A,rs_nova!BG$2)</f>
        <v>0</v>
      </c>
      <c r="BH869" s="51">
        <f>SUMIFS(topmanager!$D:$D,topmanager!$C:$C,rs_nova!$A869,topmanager!$A:$A,rs_nova!BH$2)</f>
        <v>0</v>
      </c>
      <c r="BI869" s="51">
        <f>SUMIFS(topmanager!$D:$D,topmanager!$C:$C,rs_nova!$A869,topmanager!$A:$A,rs_nova!BI$2)</f>
        <v>0</v>
      </c>
      <c r="BJ869" s="51">
        <f>SUMIFS(topmanager!$D:$D,topmanager!$C:$C,rs_nova!$A869,topmanager!$A:$A,rs_nova!BJ$2)+SUMIFS(topmanager!$D:$D,topmanager!$C:$C,rs_nova!$A869,topmanager!$A:$A,rs_nova!BJ$2+1)</f>
        <v>0</v>
      </c>
      <c r="BK869" s="51">
        <f>IFERROR(VLOOKUP(A869,[8]ferias!$C$4:$G$100,5,FALSE),0)</f>
        <v>0</v>
      </c>
      <c r="BL869" s="51">
        <f>SUMIFS(topmanager!$D:$D,topmanager!$C:$C,rs_nova!$A869,topmanager!$A:$A,rs_nova!BL$2)</f>
        <v>0</v>
      </c>
      <c r="BM869" s="51">
        <f>SUMIFS(topmanager!$D:$D,topmanager!$C:$C,rs_nova!$A869,topmanager!$A:$A,rs_nova!BM$2)+SUMIFS(topmanager!$D:$D,topmanager!$C:$C,rs_nova!$A873,topmanager!$A:$A,151)</f>
        <v>0</v>
      </c>
      <c r="BN869" s="51">
        <f t="shared" si="213"/>
        <v>0</v>
      </c>
    </row>
    <row r="870" spans="1:66">
      <c r="A870" s="47">
        <f>total!B73</f>
        <v>0</v>
      </c>
      <c r="B870" s="47">
        <f t="shared" si="200"/>
        <v>0</v>
      </c>
      <c r="C870" s="48">
        <f>total!D73</f>
        <v>0</v>
      </c>
      <c r="D870" s="49" t="str">
        <f>IFERROR(VLOOKUP(A870,salario!A$3:J$32,10,FALSE),"")</f>
        <v/>
      </c>
      <c r="E870" s="49" t="str">
        <f>IFERROR(IF(VLOOKUP(A870,salario!A$3:O$32,15,FALSE)="","",VLOOKUP(A870,salario!A$3:O$32,15,FALSE)),"")</f>
        <v/>
      </c>
      <c r="F870" s="47" t="str">
        <f>IFERROR(VLOOKUP(A870,[5]base_pessoal!$B$2:$P$1504,13,FALSE),"")</f>
        <v/>
      </c>
      <c r="G870" s="50">
        <f>IFERROR(VLOOKUP(A870,salario!A$2:P$91,11,FALSE),0)*B870/30</f>
        <v>0</v>
      </c>
      <c r="H870" s="50">
        <f>SUMIFS(topmanager!$D:$D,topmanager!$C:$C,rs_nova!$A870,topmanager!$A:$A,rs_nova!H$2)+SUMIFS(topmanager!$D:$D,topmanager!$C:$C,rs_nova!$A870,topmanager!$A:$A,63)</f>
        <v>0</v>
      </c>
      <c r="I870" s="50">
        <f>-SUMIFS(topmanager!$D:$D,topmanager!$C:$C,rs_nova!$A870,topmanager!$A:$A,rs_nova!I$2)</f>
        <v>0</v>
      </c>
      <c r="J870" s="50">
        <f>SUMIFS(topmanager!$D:$D,topmanager!$C:$C,rs_nova!$A870,topmanager!$A:$A,rs_nova!J$2)</f>
        <v>0</v>
      </c>
      <c r="K870" s="50">
        <f>SUMIFS(topmanager!$D:$D,topmanager!$C:$C,rs_nova!$A870,topmanager!$A:$A,rs_nova!K$2)+SUMIFS(topmanager!$D:$D,topmanager!$C:$C,rs_nova!$A870,topmanager!$A:$A,911)</f>
        <v>0</v>
      </c>
      <c r="L870" s="50">
        <f>SUMIFS(topmanager!$D:$D,topmanager!$C:$C,rs_nova!$A870,topmanager!$A:$A,rs_nova!L$2)</f>
        <v>0</v>
      </c>
      <c r="M870" s="50">
        <f>SUMIFS(topmanager!$D:$D,topmanager!$C:$C,rs_nova!$A870,topmanager!$A:$A,rs_nova!M$2)+SUMIFS(topmanager!$D:$D,topmanager!$C:$C,rs_nova!$A870,topmanager!$A:$A,908)+SUMIFS(topmanager!$D:$D,topmanager!$C:$C,rs_nova!$A870,topmanager!$A:$A,550)</f>
        <v>0</v>
      </c>
      <c r="N870" s="50">
        <f>SUMIFS(topmanager!$D:$D,topmanager!$C:$C,rs_nova!$A870,topmanager!$A:$A,rs_nova!N$2)</f>
        <v>0</v>
      </c>
      <c r="O870" s="51">
        <f t="shared" si="201"/>
        <v>0</v>
      </c>
      <c r="P870" s="50">
        <f>IFERROR(VLOOKUP($A870,total!$B$4:$AW$437,27,0),0)</f>
        <v>0</v>
      </c>
      <c r="Q870" s="50">
        <f>IFERROR(VLOOKUP($A870,total!$B$4:$AW$437,21,0),0)</f>
        <v>0</v>
      </c>
      <c r="R870" s="50">
        <f>IFERROR(VLOOKUP($A870,total!$B$4:$AW$437,25,0),0)+IFERROR(VLOOKUP($A870,total!$B$4:$AW$437,36,0),0)</f>
        <v>0</v>
      </c>
      <c r="S870" s="50">
        <f>IFERROR(VLOOKUP(A870,gympass!$A$2:$F$148,6,0),0)</f>
        <v>0</v>
      </c>
      <c r="T870" s="50">
        <f>IFERROR(VLOOKUP($A870,total!$B$4:$AW$437,42,0),0)</f>
        <v>0</v>
      </c>
      <c r="U870" s="50">
        <f>IFERROR(VLOOKUP($A870,total!$B$4:$AW$437,32,0),0)</f>
        <v>0</v>
      </c>
      <c r="V870" s="50">
        <f>IFERROR(VLOOKUP($A870,total!$B$4:$AW$437,28,0),0)</f>
        <v>0</v>
      </c>
      <c r="W870" s="50">
        <f>IFERROR(VLOOKUP($A870,total!$B$4:$AX$437,49,0),0)</f>
        <v>0</v>
      </c>
      <c r="X870" s="50"/>
      <c r="Y870" s="50">
        <f>IFERROR(VLOOKUP(A870,#REF!,4,0),0)</f>
        <v>0</v>
      </c>
      <c r="Z870" s="50">
        <f>IFERROR(VLOOKUP(B870,#REF!,8,0),0)</f>
        <v>0</v>
      </c>
      <c r="AA870" s="50">
        <f>IFERROR(VLOOKUP($A870,total!$B$4:$AW$437,45,0),0)</f>
        <v>0</v>
      </c>
      <c r="AB870" s="50">
        <f>IFERROR(VLOOKUP($A870,total!$B$4:$AW$437,48,0),0)</f>
        <v>0</v>
      </c>
      <c r="AC870" s="50">
        <f>IFERROR(VLOOKUP($A870,total!$B$4:$AB$437,19,0),0)</f>
        <v>0</v>
      </c>
      <c r="AD870" s="50">
        <f>IFERROR(VLOOKUP($A870,total!$B$4:$AB$437,10,0),0)</f>
        <v>0</v>
      </c>
      <c r="AE870" s="50">
        <f>IFERROR(VLOOKUP($A870,total!$B$4:$AB$437,13,0),0)-SUMIFS(topmanager!$D:$D,topmanager!$C:$C,rs_nova!$A874,topmanager!$A:$A,856)</f>
        <v>0</v>
      </c>
      <c r="AF870" s="50">
        <f>IFERROR(VLOOKUP($A870,total!$B$4:$AB$437,16,0),0)</f>
        <v>0</v>
      </c>
      <c r="AG870" s="50">
        <f>IFERROR(VLOOKUP($A870,total!$B$4:$AB$437,7,0),0)</f>
        <v>0</v>
      </c>
      <c r="AH870" s="50">
        <f>IFERROR(VLOOKUP($A870,total!$B$4:$AD$437,29,0),0)</f>
        <v>0</v>
      </c>
      <c r="AI870" s="50">
        <f>IFERROR(VLOOKUP(A870,total!$B$4:$AN$437,39,0),0)</f>
        <v>0</v>
      </c>
      <c r="AJ870" s="51">
        <f t="shared" si="202"/>
        <v>0</v>
      </c>
      <c r="AK870" s="50">
        <f t="shared" si="203"/>
        <v>0</v>
      </c>
      <c r="AL870" s="50">
        <f t="shared" si="204"/>
        <v>0</v>
      </c>
      <c r="AM870" s="50">
        <f t="shared" si="205"/>
        <v>0</v>
      </c>
      <c r="AN870" s="50">
        <f t="shared" si="214"/>
        <v>0</v>
      </c>
      <c r="AO870" s="50">
        <f t="shared" si="214"/>
        <v>0</v>
      </c>
      <c r="AP870" s="50">
        <f t="shared" si="214"/>
        <v>0</v>
      </c>
      <c r="AQ870" s="50">
        <f>IFERROR(VLOOKUP(TEXT($A870,"000000"),[6]Página1!$A$8:$S$801,13,FALSE),0)</f>
        <v>0</v>
      </c>
      <c r="AR870" s="50">
        <f>IFERROR(VLOOKUP(TEXT($A870,"000000"),[6]Página1!$A$8:$S$801,16,FALSE),0)</f>
        <v>0</v>
      </c>
      <c r="AS870" s="50">
        <f>IFERROR(VLOOKUP(TEXT($A870,"000000"),[6]Página1!$A$8:$S$801,19,FALSE),0)</f>
        <v>0</v>
      </c>
      <c r="AT870" s="50">
        <f>IFERROR(VLOOKUP(TEXT($A870,"000000"),[7]Página1!$A$8:$R$814,12,FALSE),0)</f>
        <v>0</v>
      </c>
      <c r="AU870" s="50">
        <f>IFERROR(VLOOKUP(TEXT($A870,"000000"),[7]Página1!$A$8:$R$814,15,FALSE),0)</f>
        <v>0</v>
      </c>
      <c r="AV870" s="50">
        <f>IFERROR(VLOOKUP(TEXT($A870,"000000"),[7]Página1!$A$8:$R$814,18,FALSE),0)</f>
        <v>0</v>
      </c>
      <c r="AW870" s="50"/>
      <c r="AX870" s="51">
        <f t="shared" si="206"/>
        <v>0</v>
      </c>
      <c r="AY870" s="51">
        <f t="shared" si="207"/>
        <v>0</v>
      </c>
      <c r="AZ870" s="51">
        <f t="shared" si="208"/>
        <v>0</v>
      </c>
      <c r="BA870" s="51">
        <f t="shared" si="209"/>
        <v>0</v>
      </c>
      <c r="BB870" s="51">
        <f t="shared" si="210"/>
        <v>0</v>
      </c>
      <c r="BC870" s="51">
        <f t="shared" si="211"/>
        <v>0</v>
      </c>
      <c r="BD870" s="51">
        <f t="shared" si="212"/>
        <v>0</v>
      </c>
      <c r="BE870" s="51">
        <f>IFERROR(VLOOKUP(A870,salario!A$2:P$91,11,FALSE),0)</f>
        <v>0</v>
      </c>
      <c r="BF870" s="51">
        <f>SUMIFS(topmanager!$D:$D,topmanager!$C:$C,rs_nova!$A870,topmanager!$A:$A,rs_nova!BF$2)</f>
        <v>0</v>
      </c>
      <c r="BG870" s="51">
        <f>SUMIFS(topmanager!$D:$D,topmanager!$C:$C,rs_nova!$A870,topmanager!$A:$A,rs_nova!BG$2)</f>
        <v>0</v>
      </c>
      <c r="BH870" s="51">
        <f>SUMIFS(topmanager!$D:$D,topmanager!$C:$C,rs_nova!$A870,topmanager!$A:$A,rs_nova!BH$2)</f>
        <v>0</v>
      </c>
      <c r="BI870" s="51">
        <f>SUMIFS(topmanager!$D:$D,topmanager!$C:$C,rs_nova!$A870,topmanager!$A:$A,rs_nova!BI$2)</f>
        <v>0</v>
      </c>
      <c r="BJ870" s="51">
        <f>SUMIFS(topmanager!$D:$D,topmanager!$C:$C,rs_nova!$A870,topmanager!$A:$A,rs_nova!BJ$2)+SUMIFS(topmanager!$D:$D,topmanager!$C:$C,rs_nova!$A870,topmanager!$A:$A,rs_nova!BJ$2+1)</f>
        <v>0</v>
      </c>
      <c r="BK870" s="51">
        <f>IFERROR(VLOOKUP(A870,[8]ferias!$C$4:$G$100,5,FALSE),0)</f>
        <v>0</v>
      </c>
      <c r="BL870" s="51">
        <f>SUMIFS(topmanager!$D:$D,topmanager!$C:$C,rs_nova!$A870,topmanager!$A:$A,rs_nova!BL$2)</f>
        <v>0</v>
      </c>
      <c r="BM870" s="51">
        <f>SUMIFS(topmanager!$D:$D,topmanager!$C:$C,rs_nova!$A870,topmanager!$A:$A,rs_nova!BM$2)+SUMIFS(topmanager!$D:$D,topmanager!$C:$C,rs_nova!$A874,topmanager!$A:$A,151)</f>
        <v>0</v>
      </c>
      <c r="BN870" s="51">
        <f t="shared" si="213"/>
        <v>0</v>
      </c>
    </row>
    <row r="871" spans="1:66">
      <c r="A871" s="47">
        <f>total!B74</f>
        <v>0</v>
      </c>
      <c r="B871" s="47">
        <f t="shared" si="200"/>
        <v>0</v>
      </c>
      <c r="C871" s="48">
        <f>total!D74</f>
        <v>0</v>
      </c>
      <c r="D871" s="49" t="str">
        <f>IFERROR(VLOOKUP(A871,salario!A$3:J$32,10,FALSE),"")</f>
        <v/>
      </c>
      <c r="E871" s="49" t="str">
        <f>IFERROR(IF(VLOOKUP(A871,salario!A$3:O$32,15,FALSE)="","",VLOOKUP(A871,salario!A$3:O$32,15,FALSE)),"")</f>
        <v/>
      </c>
      <c r="F871" s="47" t="str">
        <f>IFERROR(VLOOKUP(A871,[5]base_pessoal!$B$2:$P$1504,13,FALSE),"")</f>
        <v/>
      </c>
      <c r="G871" s="50">
        <f>IFERROR(VLOOKUP(A871,salario!A$2:P$91,11,FALSE),0)*B871/30</f>
        <v>0</v>
      </c>
      <c r="H871" s="50">
        <f>SUMIFS(topmanager!$D:$D,topmanager!$C:$C,rs_nova!$A871,topmanager!$A:$A,rs_nova!H$2)+SUMIFS(topmanager!$D:$D,topmanager!$C:$C,rs_nova!$A871,topmanager!$A:$A,63)</f>
        <v>0</v>
      </c>
      <c r="I871" s="50">
        <f>-SUMIFS(topmanager!$D:$D,topmanager!$C:$C,rs_nova!$A871,topmanager!$A:$A,rs_nova!I$2)</f>
        <v>0</v>
      </c>
      <c r="J871" s="50">
        <f>SUMIFS(topmanager!$D:$D,topmanager!$C:$C,rs_nova!$A871,topmanager!$A:$A,rs_nova!J$2)</f>
        <v>0</v>
      </c>
      <c r="K871" s="50">
        <f>SUMIFS(topmanager!$D:$D,topmanager!$C:$C,rs_nova!$A871,topmanager!$A:$A,rs_nova!K$2)+SUMIFS(topmanager!$D:$D,topmanager!$C:$C,rs_nova!$A871,topmanager!$A:$A,911)</f>
        <v>0</v>
      </c>
      <c r="L871" s="50">
        <f>SUMIFS(topmanager!$D:$D,topmanager!$C:$C,rs_nova!$A871,topmanager!$A:$A,rs_nova!L$2)</f>
        <v>0</v>
      </c>
      <c r="M871" s="50">
        <f>SUMIFS(topmanager!$D:$D,topmanager!$C:$C,rs_nova!$A871,topmanager!$A:$A,rs_nova!M$2)+SUMIFS(topmanager!$D:$D,topmanager!$C:$C,rs_nova!$A871,topmanager!$A:$A,908)+SUMIFS(topmanager!$D:$D,topmanager!$C:$C,rs_nova!$A871,topmanager!$A:$A,550)</f>
        <v>0</v>
      </c>
      <c r="N871" s="50">
        <f>SUMIFS(topmanager!$D:$D,topmanager!$C:$C,rs_nova!$A871,topmanager!$A:$A,rs_nova!N$2)</f>
        <v>0</v>
      </c>
      <c r="O871" s="51">
        <f t="shared" si="201"/>
        <v>0</v>
      </c>
      <c r="P871" s="50">
        <f>IFERROR(VLOOKUP($A871,total!$B$4:$AW$437,27,0),0)</f>
        <v>0</v>
      </c>
      <c r="Q871" s="50">
        <f>IFERROR(VLOOKUP($A871,total!$B$4:$AW$437,21,0),0)</f>
        <v>0</v>
      </c>
      <c r="R871" s="50">
        <f>IFERROR(VLOOKUP($A871,total!$B$4:$AW$437,25,0),0)+IFERROR(VLOOKUP($A871,total!$B$4:$AW$437,36,0),0)</f>
        <v>0</v>
      </c>
      <c r="S871" s="50">
        <f>IFERROR(VLOOKUP(A871,gympass!$A$2:$F$148,6,0),0)</f>
        <v>0</v>
      </c>
      <c r="T871" s="50">
        <f>IFERROR(VLOOKUP($A871,total!$B$4:$AW$437,42,0),0)</f>
        <v>0</v>
      </c>
      <c r="U871" s="50">
        <f>IFERROR(VLOOKUP($A871,total!$B$4:$AW$437,32,0),0)</f>
        <v>0</v>
      </c>
      <c r="V871" s="50">
        <f>IFERROR(VLOOKUP($A871,total!$B$4:$AW$437,28,0),0)</f>
        <v>0</v>
      </c>
      <c r="W871" s="50">
        <f>IFERROR(VLOOKUP($A871,total!$B$4:$AX$437,49,0),0)</f>
        <v>0</v>
      </c>
      <c r="X871" s="50"/>
      <c r="Y871" s="50">
        <f>IFERROR(VLOOKUP(A871,#REF!,4,0),0)</f>
        <v>0</v>
      </c>
      <c r="Z871" s="50">
        <f>IFERROR(VLOOKUP(B871,#REF!,8,0),0)</f>
        <v>0</v>
      </c>
      <c r="AA871" s="50">
        <f>IFERROR(VLOOKUP($A871,total!$B$4:$AW$437,45,0),0)</f>
        <v>0</v>
      </c>
      <c r="AB871" s="50">
        <f>IFERROR(VLOOKUP($A871,total!$B$4:$AW$437,48,0),0)</f>
        <v>0</v>
      </c>
      <c r="AC871" s="50">
        <f>IFERROR(VLOOKUP($A871,total!$B$4:$AB$437,19,0),0)</f>
        <v>0</v>
      </c>
      <c r="AD871" s="50">
        <f>IFERROR(VLOOKUP($A871,total!$B$4:$AB$437,10,0),0)</f>
        <v>0</v>
      </c>
      <c r="AE871" s="50">
        <f>IFERROR(VLOOKUP($A871,total!$B$4:$AB$437,13,0),0)-SUMIFS(topmanager!$D:$D,topmanager!$C:$C,rs_nova!$A875,topmanager!$A:$A,856)</f>
        <v>0</v>
      </c>
      <c r="AF871" s="50">
        <f>IFERROR(VLOOKUP($A871,total!$B$4:$AB$437,16,0),0)</f>
        <v>0</v>
      </c>
      <c r="AG871" s="50">
        <f>IFERROR(VLOOKUP($A871,total!$B$4:$AB$437,7,0),0)</f>
        <v>0</v>
      </c>
      <c r="AH871" s="50">
        <f>IFERROR(VLOOKUP($A871,total!$B$4:$AD$437,29,0),0)</f>
        <v>0</v>
      </c>
      <c r="AI871" s="50">
        <f>IFERROR(VLOOKUP(A871,total!$B$4:$AN$437,39,0),0)</f>
        <v>0</v>
      </c>
      <c r="AJ871" s="51">
        <f t="shared" si="202"/>
        <v>0</v>
      </c>
      <c r="AK871" s="50">
        <f t="shared" si="203"/>
        <v>0</v>
      </c>
      <c r="AL871" s="50">
        <f t="shared" si="204"/>
        <v>0</v>
      </c>
      <c r="AM871" s="50">
        <f t="shared" si="205"/>
        <v>0</v>
      </c>
      <c r="AN871" s="50">
        <f t="shared" si="214"/>
        <v>0</v>
      </c>
      <c r="AO871" s="50">
        <f t="shared" si="214"/>
        <v>0</v>
      </c>
      <c r="AP871" s="50">
        <f t="shared" si="214"/>
        <v>0</v>
      </c>
      <c r="AQ871" s="50">
        <f>IFERROR(VLOOKUP(TEXT($A871,"000000"),[6]Página1!$A$8:$S$801,13,FALSE),0)</f>
        <v>0</v>
      </c>
      <c r="AR871" s="50">
        <f>IFERROR(VLOOKUP(TEXT($A871,"000000"),[6]Página1!$A$8:$S$801,16,FALSE),0)</f>
        <v>0</v>
      </c>
      <c r="AS871" s="50">
        <f>IFERROR(VLOOKUP(TEXT($A871,"000000"),[6]Página1!$A$8:$S$801,19,FALSE),0)</f>
        <v>0</v>
      </c>
      <c r="AT871" s="50">
        <f>IFERROR(VLOOKUP(TEXT($A871,"000000"),[7]Página1!$A$8:$R$814,12,FALSE),0)</f>
        <v>0</v>
      </c>
      <c r="AU871" s="50">
        <f>IFERROR(VLOOKUP(TEXT($A871,"000000"),[7]Página1!$A$8:$R$814,15,FALSE),0)</f>
        <v>0</v>
      </c>
      <c r="AV871" s="50">
        <f>IFERROR(VLOOKUP(TEXT($A871,"000000"),[7]Página1!$A$8:$R$814,18,FALSE),0)</f>
        <v>0</v>
      </c>
      <c r="AW871" s="50"/>
      <c r="AX871" s="51">
        <f t="shared" si="206"/>
        <v>0</v>
      </c>
      <c r="AY871" s="51">
        <f t="shared" si="207"/>
        <v>0</v>
      </c>
      <c r="AZ871" s="51">
        <f t="shared" si="208"/>
        <v>0</v>
      </c>
      <c r="BA871" s="51">
        <f t="shared" si="209"/>
        <v>0</v>
      </c>
      <c r="BB871" s="51">
        <f t="shared" si="210"/>
        <v>0</v>
      </c>
      <c r="BC871" s="51">
        <f t="shared" si="211"/>
        <v>0</v>
      </c>
      <c r="BD871" s="51">
        <f t="shared" si="212"/>
        <v>0</v>
      </c>
      <c r="BE871" s="51">
        <f>IFERROR(VLOOKUP(A871,salario!A$2:P$91,11,FALSE),0)</f>
        <v>0</v>
      </c>
      <c r="BF871" s="51">
        <f>SUMIFS(topmanager!$D:$D,topmanager!$C:$C,rs_nova!$A871,topmanager!$A:$A,rs_nova!BF$2)</f>
        <v>0</v>
      </c>
      <c r="BG871" s="51">
        <f>SUMIFS(topmanager!$D:$D,topmanager!$C:$C,rs_nova!$A871,topmanager!$A:$A,rs_nova!BG$2)</f>
        <v>0</v>
      </c>
      <c r="BH871" s="51">
        <f>SUMIFS(topmanager!$D:$D,topmanager!$C:$C,rs_nova!$A871,topmanager!$A:$A,rs_nova!BH$2)</f>
        <v>0</v>
      </c>
      <c r="BI871" s="51">
        <f>SUMIFS(topmanager!$D:$D,topmanager!$C:$C,rs_nova!$A871,topmanager!$A:$A,rs_nova!BI$2)</f>
        <v>0</v>
      </c>
      <c r="BJ871" s="51">
        <f>SUMIFS(topmanager!$D:$D,topmanager!$C:$C,rs_nova!$A871,topmanager!$A:$A,rs_nova!BJ$2)+SUMIFS(topmanager!$D:$D,topmanager!$C:$C,rs_nova!$A871,topmanager!$A:$A,rs_nova!BJ$2+1)</f>
        <v>0</v>
      </c>
      <c r="BK871" s="51">
        <f>IFERROR(VLOOKUP(A871,[8]ferias!$C$4:$G$100,5,FALSE),0)</f>
        <v>0</v>
      </c>
      <c r="BL871" s="51">
        <f>SUMIFS(topmanager!$D:$D,topmanager!$C:$C,rs_nova!$A871,topmanager!$A:$A,rs_nova!BL$2)</f>
        <v>0</v>
      </c>
      <c r="BM871" s="51">
        <f>SUMIFS(topmanager!$D:$D,topmanager!$C:$C,rs_nova!$A871,topmanager!$A:$A,rs_nova!BM$2)+SUMIFS(topmanager!$D:$D,topmanager!$C:$C,rs_nova!$A875,topmanager!$A:$A,151)</f>
        <v>0</v>
      </c>
      <c r="BN871" s="51">
        <f t="shared" si="213"/>
        <v>0</v>
      </c>
    </row>
    <row r="872" spans="1:66">
      <c r="A872" s="47">
        <f>total!B75</f>
        <v>0</v>
      </c>
      <c r="B872" s="47">
        <f t="shared" si="200"/>
        <v>0</v>
      </c>
      <c r="C872" s="48">
        <f>total!D75</f>
        <v>0</v>
      </c>
      <c r="D872" s="49" t="str">
        <f>IFERROR(VLOOKUP(A872,salario!A$3:J$32,10,FALSE),"")</f>
        <v/>
      </c>
      <c r="E872" s="49" t="str">
        <f>IFERROR(IF(VLOOKUP(A872,salario!A$3:O$32,15,FALSE)="","",VLOOKUP(A872,salario!A$3:O$32,15,FALSE)),"")</f>
        <v/>
      </c>
      <c r="F872" s="47" t="str">
        <f>IFERROR(VLOOKUP(A872,[5]base_pessoal!$B$2:$P$1504,13,FALSE),"")</f>
        <v/>
      </c>
      <c r="G872" s="50">
        <f>IFERROR(VLOOKUP(A872,salario!A$2:P$91,11,FALSE),0)*B872/30</f>
        <v>0</v>
      </c>
      <c r="H872" s="50">
        <f>SUMIFS(topmanager!$D:$D,topmanager!$C:$C,rs_nova!$A872,topmanager!$A:$A,rs_nova!H$2)+SUMIFS(topmanager!$D:$D,topmanager!$C:$C,rs_nova!$A872,topmanager!$A:$A,63)</f>
        <v>0</v>
      </c>
      <c r="I872" s="50">
        <f>-SUMIFS(topmanager!$D:$D,topmanager!$C:$C,rs_nova!$A872,topmanager!$A:$A,rs_nova!I$2)</f>
        <v>0</v>
      </c>
      <c r="J872" s="50">
        <f>SUMIFS(topmanager!$D:$D,topmanager!$C:$C,rs_nova!$A872,topmanager!$A:$A,rs_nova!J$2)</f>
        <v>0</v>
      </c>
      <c r="K872" s="50">
        <f>SUMIFS(topmanager!$D:$D,topmanager!$C:$C,rs_nova!$A872,topmanager!$A:$A,rs_nova!K$2)+SUMIFS(topmanager!$D:$D,topmanager!$C:$C,rs_nova!$A872,topmanager!$A:$A,911)</f>
        <v>0</v>
      </c>
      <c r="L872" s="50">
        <f>SUMIFS(topmanager!$D:$D,topmanager!$C:$C,rs_nova!$A872,topmanager!$A:$A,rs_nova!L$2)</f>
        <v>0</v>
      </c>
      <c r="M872" s="50">
        <f>SUMIFS(topmanager!$D:$D,topmanager!$C:$C,rs_nova!$A872,topmanager!$A:$A,rs_nova!M$2)+SUMIFS(topmanager!$D:$D,topmanager!$C:$C,rs_nova!$A872,topmanager!$A:$A,908)+SUMIFS(topmanager!$D:$D,topmanager!$C:$C,rs_nova!$A872,topmanager!$A:$A,550)</f>
        <v>0</v>
      </c>
      <c r="N872" s="50">
        <f>SUMIFS(topmanager!$D:$D,topmanager!$C:$C,rs_nova!$A872,topmanager!$A:$A,rs_nova!N$2)</f>
        <v>0</v>
      </c>
      <c r="O872" s="51">
        <f t="shared" si="201"/>
        <v>0</v>
      </c>
      <c r="P872" s="50">
        <f>IFERROR(VLOOKUP($A872,total!$B$4:$AW$437,27,0),0)</f>
        <v>0</v>
      </c>
      <c r="Q872" s="50">
        <f>IFERROR(VLOOKUP($A872,total!$B$4:$AW$437,21,0),0)</f>
        <v>0</v>
      </c>
      <c r="R872" s="50">
        <f>IFERROR(VLOOKUP($A872,total!$B$4:$AW$437,25,0),0)+IFERROR(VLOOKUP($A872,total!$B$4:$AW$437,36,0),0)</f>
        <v>0</v>
      </c>
      <c r="S872" s="50">
        <f>IFERROR(VLOOKUP(A872,gympass!$A$2:$F$148,6,0),0)</f>
        <v>0</v>
      </c>
      <c r="T872" s="50">
        <f>IFERROR(VLOOKUP($A872,total!$B$4:$AW$437,42,0),0)</f>
        <v>0</v>
      </c>
      <c r="U872" s="50">
        <f>IFERROR(VLOOKUP($A872,total!$B$4:$AW$437,32,0),0)</f>
        <v>0</v>
      </c>
      <c r="V872" s="50">
        <f>IFERROR(VLOOKUP($A872,total!$B$4:$AW$437,28,0),0)</f>
        <v>0</v>
      </c>
      <c r="W872" s="50">
        <f>IFERROR(VLOOKUP($A872,total!$B$4:$AX$437,49,0),0)</f>
        <v>0</v>
      </c>
      <c r="X872" s="50"/>
      <c r="Y872" s="50">
        <f>IFERROR(VLOOKUP(A872,#REF!,4,0),0)</f>
        <v>0</v>
      </c>
      <c r="Z872" s="50">
        <f>IFERROR(VLOOKUP(B872,#REF!,8,0),0)</f>
        <v>0</v>
      </c>
      <c r="AA872" s="50">
        <f>IFERROR(VLOOKUP($A872,total!$B$4:$AW$437,45,0),0)</f>
        <v>0</v>
      </c>
      <c r="AB872" s="50">
        <f>IFERROR(VLOOKUP($A872,total!$B$4:$AW$437,48,0),0)</f>
        <v>0</v>
      </c>
      <c r="AC872" s="50">
        <f>IFERROR(VLOOKUP($A872,total!$B$4:$AB$437,19,0),0)</f>
        <v>0</v>
      </c>
      <c r="AD872" s="50">
        <f>IFERROR(VLOOKUP($A872,total!$B$4:$AB$437,10,0),0)</f>
        <v>0</v>
      </c>
      <c r="AE872" s="50">
        <f>IFERROR(VLOOKUP($A872,total!$B$4:$AB$437,13,0),0)-SUMIFS(topmanager!$D:$D,topmanager!$C:$C,rs_nova!$A876,topmanager!$A:$A,856)</f>
        <v>0</v>
      </c>
      <c r="AF872" s="50">
        <f>IFERROR(VLOOKUP($A872,total!$B$4:$AB$437,16,0),0)</f>
        <v>0</v>
      </c>
      <c r="AG872" s="50">
        <f>IFERROR(VLOOKUP($A872,total!$B$4:$AB$437,7,0),0)</f>
        <v>0</v>
      </c>
      <c r="AH872" s="50">
        <f>IFERROR(VLOOKUP($A872,total!$B$4:$AD$437,29,0),0)</f>
        <v>0</v>
      </c>
      <c r="AI872" s="50">
        <f>IFERROR(VLOOKUP(A872,total!$B$4:$AN$437,39,0),0)</f>
        <v>0</v>
      </c>
      <c r="AJ872" s="51">
        <f t="shared" si="202"/>
        <v>0</v>
      </c>
      <c r="AK872" s="50">
        <f t="shared" si="203"/>
        <v>0</v>
      </c>
      <c r="AL872" s="50">
        <f t="shared" si="204"/>
        <v>0</v>
      </c>
      <c r="AM872" s="50">
        <f t="shared" si="205"/>
        <v>0</v>
      </c>
      <c r="AN872" s="50">
        <f t="shared" si="214"/>
        <v>0</v>
      </c>
      <c r="AO872" s="50">
        <f t="shared" si="214"/>
        <v>0</v>
      </c>
      <c r="AP872" s="50">
        <f t="shared" si="214"/>
        <v>0</v>
      </c>
      <c r="AQ872" s="50">
        <f>IFERROR(VLOOKUP(TEXT($A872,"000000"),[6]Página1!$A$8:$S$801,13,FALSE),0)</f>
        <v>0</v>
      </c>
      <c r="AR872" s="50">
        <f>IFERROR(VLOOKUP(TEXT($A872,"000000"),[6]Página1!$A$8:$S$801,16,FALSE),0)</f>
        <v>0</v>
      </c>
      <c r="AS872" s="50">
        <f>IFERROR(VLOOKUP(TEXT($A872,"000000"),[6]Página1!$A$8:$S$801,19,FALSE),0)</f>
        <v>0</v>
      </c>
      <c r="AT872" s="50">
        <f>IFERROR(VLOOKUP(TEXT($A872,"000000"),[7]Página1!$A$8:$R$814,12,FALSE),0)</f>
        <v>0</v>
      </c>
      <c r="AU872" s="50">
        <f>IFERROR(VLOOKUP(TEXT($A872,"000000"),[7]Página1!$A$8:$R$814,15,FALSE),0)</f>
        <v>0</v>
      </c>
      <c r="AV872" s="50">
        <f>IFERROR(VLOOKUP(TEXT($A872,"000000"),[7]Página1!$A$8:$R$814,18,FALSE),0)</f>
        <v>0</v>
      </c>
      <c r="AW872" s="50"/>
      <c r="AX872" s="51">
        <f t="shared" si="206"/>
        <v>0</v>
      </c>
      <c r="AY872" s="51">
        <f t="shared" si="207"/>
        <v>0</v>
      </c>
      <c r="AZ872" s="51">
        <f t="shared" si="208"/>
        <v>0</v>
      </c>
      <c r="BA872" s="51">
        <f t="shared" si="209"/>
        <v>0</v>
      </c>
      <c r="BB872" s="51">
        <f t="shared" si="210"/>
        <v>0</v>
      </c>
      <c r="BC872" s="51">
        <f t="shared" si="211"/>
        <v>0</v>
      </c>
      <c r="BD872" s="51">
        <f t="shared" si="212"/>
        <v>0</v>
      </c>
      <c r="BE872" s="51">
        <f>IFERROR(VLOOKUP(A872,salario!A$2:P$91,11,FALSE),0)</f>
        <v>0</v>
      </c>
      <c r="BF872" s="51">
        <f>SUMIFS(topmanager!$D:$D,topmanager!$C:$C,rs_nova!$A872,topmanager!$A:$A,rs_nova!BF$2)</f>
        <v>0</v>
      </c>
      <c r="BG872" s="51">
        <f>SUMIFS(topmanager!$D:$D,topmanager!$C:$C,rs_nova!$A872,topmanager!$A:$A,rs_nova!BG$2)</f>
        <v>0</v>
      </c>
      <c r="BH872" s="51">
        <f>SUMIFS(topmanager!$D:$D,topmanager!$C:$C,rs_nova!$A872,topmanager!$A:$A,rs_nova!BH$2)</f>
        <v>0</v>
      </c>
      <c r="BI872" s="51">
        <f>SUMIFS(topmanager!$D:$D,topmanager!$C:$C,rs_nova!$A872,topmanager!$A:$A,rs_nova!BI$2)</f>
        <v>0</v>
      </c>
      <c r="BJ872" s="51">
        <f>SUMIFS(topmanager!$D:$D,topmanager!$C:$C,rs_nova!$A872,topmanager!$A:$A,rs_nova!BJ$2)+SUMIFS(topmanager!$D:$D,topmanager!$C:$C,rs_nova!$A872,topmanager!$A:$A,rs_nova!BJ$2+1)</f>
        <v>0</v>
      </c>
      <c r="BK872" s="51">
        <f>IFERROR(VLOOKUP(A872,[8]ferias!$C$4:$G$100,5,FALSE),0)</f>
        <v>0</v>
      </c>
      <c r="BL872" s="51">
        <f>SUMIFS(topmanager!$D:$D,topmanager!$C:$C,rs_nova!$A872,topmanager!$A:$A,rs_nova!BL$2)</f>
        <v>0</v>
      </c>
      <c r="BM872" s="51">
        <f>SUMIFS(topmanager!$D:$D,topmanager!$C:$C,rs_nova!$A872,topmanager!$A:$A,rs_nova!BM$2)+SUMIFS(topmanager!$D:$D,topmanager!$C:$C,rs_nova!$A876,topmanager!$A:$A,151)</f>
        <v>0</v>
      </c>
      <c r="BN872" s="51">
        <f t="shared" si="213"/>
        <v>0</v>
      </c>
    </row>
    <row r="873" spans="1:66">
      <c r="A873" s="47">
        <f>total!B76</f>
        <v>0</v>
      </c>
      <c r="B873" s="47">
        <f t="shared" si="200"/>
        <v>0</v>
      </c>
      <c r="C873" s="48">
        <f>total!D76</f>
        <v>0</v>
      </c>
      <c r="D873" s="49" t="str">
        <f>IFERROR(VLOOKUP(A873,salario!A$3:J$32,10,FALSE),"")</f>
        <v/>
      </c>
      <c r="E873" s="49" t="str">
        <f>IFERROR(IF(VLOOKUP(A873,salario!A$3:O$32,15,FALSE)="","",VLOOKUP(A873,salario!A$3:O$32,15,FALSE)),"")</f>
        <v/>
      </c>
      <c r="F873" s="47" t="str">
        <f>IFERROR(VLOOKUP(A873,[5]base_pessoal!$B$2:$P$1504,13,FALSE),"")</f>
        <v/>
      </c>
      <c r="G873" s="50">
        <f>IFERROR(VLOOKUP(A873,salario!A$2:P$91,11,FALSE),0)*B873/30</f>
        <v>0</v>
      </c>
      <c r="H873" s="50">
        <f>SUMIFS(topmanager!$D:$D,topmanager!$C:$C,rs_nova!$A873,topmanager!$A:$A,rs_nova!H$2)+SUMIFS(topmanager!$D:$D,topmanager!$C:$C,rs_nova!$A873,topmanager!$A:$A,63)</f>
        <v>0</v>
      </c>
      <c r="I873" s="50">
        <f>-SUMIFS(topmanager!$D:$D,topmanager!$C:$C,rs_nova!$A873,topmanager!$A:$A,rs_nova!I$2)</f>
        <v>0</v>
      </c>
      <c r="J873" s="50">
        <f>SUMIFS(topmanager!$D:$D,topmanager!$C:$C,rs_nova!$A873,topmanager!$A:$A,rs_nova!J$2)</f>
        <v>0</v>
      </c>
      <c r="K873" s="50">
        <f>SUMIFS(topmanager!$D:$D,topmanager!$C:$C,rs_nova!$A873,topmanager!$A:$A,rs_nova!K$2)+SUMIFS(topmanager!$D:$D,topmanager!$C:$C,rs_nova!$A873,topmanager!$A:$A,911)</f>
        <v>0</v>
      </c>
      <c r="L873" s="50">
        <f>SUMIFS(topmanager!$D:$D,topmanager!$C:$C,rs_nova!$A873,topmanager!$A:$A,rs_nova!L$2)</f>
        <v>0</v>
      </c>
      <c r="M873" s="50">
        <f>SUMIFS(topmanager!$D:$D,topmanager!$C:$C,rs_nova!$A873,topmanager!$A:$A,rs_nova!M$2)+SUMIFS(topmanager!$D:$D,topmanager!$C:$C,rs_nova!$A873,topmanager!$A:$A,908)+SUMIFS(topmanager!$D:$D,topmanager!$C:$C,rs_nova!$A873,topmanager!$A:$A,550)</f>
        <v>0</v>
      </c>
      <c r="N873" s="50">
        <f>SUMIFS(topmanager!$D:$D,topmanager!$C:$C,rs_nova!$A873,topmanager!$A:$A,rs_nova!N$2)</f>
        <v>0</v>
      </c>
      <c r="O873" s="51">
        <f t="shared" si="201"/>
        <v>0</v>
      </c>
      <c r="P873" s="50">
        <f>IFERROR(VLOOKUP($A873,total!$B$4:$AW$437,27,0),0)</f>
        <v>0</v>
      </c>
      <c r="Q873" s="50">
        <f>IFERROR(VLOOKUP($A873,total!$B$4:$AW$437,21,0),0)</f>
        <v>0</v>
      </c>
      <c r="R873" s="50">
        <f>IFERROR(VLOOKUP($A873,total!$B$4:$AW$437,25,0),0)+IFERROR(VLOOKUP($A873,total!$B$4:$AW$437,36,0),0)</f>
        <v>0</v>
      </c>
      <c r="S873" s="50">
        <f>IFERROR(VLOOKUP(A873,gympass!$A$2:$F$148,6,0),0)</f>
        <v>0</v>
      </c>
      <c r="T873" s="50">
        <f>IFERROR(VLOOKUP($A873,total!$B$4:$AW$437,42,0),0)</f>
        <v>0</v>
      </c>
      <c r="U873" s="50">
        <f>IFERROR(VLOOKUP($A873,total!$B$4:$AW$437,32,0),0)</f>
        <v>0</v>
      </c>
      <c r="V873" s="50">
        <f>IFERROR(VLOOKUP($A873,total!$B$4:$AW$437,28,0),0)</f>
        <v>0</v>
      </c>
      <c r="W873" s="50">
        <f>IFERROR(VLOOKUP($A873,total!$B$4:$AX$437,49,0),0)</f>
        <v>0</v>
      </c>
      <c r="X873" s="50"/>
      <c r="Y873" s="50">
        <f>IFERROR(VLOOKUP(A873,#REF!,4,0),0)</f>
        <v>0</v>
      </c>
      <c r="Z873" s="50">
        <f>IFERROR(VLOOKUP(B873,#REF!,8,0),0)</f>
        <v>0</v>
      </c>
      <c r="AA873" s="50">
        <f>IFERROR(VLOOKUP($A873,total!$B$4:$AW$437,45,0),0)</f>
        <v>0</v>
      </c>
      <c r="AB873" s="50">
        <f>IFERROR(VLOOKUP($A873,total!$B$4:$AW$437,48,0),0)</f>
        <v>0</v>
      </c>
      <c r="AC873" s="50">
        <f>IFERROR(VLOOKUP($A873,total!$B$4:$AB$437,19,0),0)</f>
        <v>0</v>
      </c>
      <c r="AD873" s="50">
        <f>IFERROR(VLOOKUP($A873,total!$B$4:$AB$437,10,0),0)</f>
        <v>0</v>
      </c>
      <c r="AE873" s="50">
        <f>IFERROR(VLOOKUP($A873,total!$B$4:$AB$437,13,0),0)-SUMIFS(topmanager!$D:$D,topmanager!$C:$C,rs_nova!$A877,topmanager!$A:$A,856)</f>
        <v>0</v>
      </c>
      <c r="AF873" s="50">
        <f>IFERROR(VLOOKUP($A873,total!$B$4:$AB$437,16,0),0)</f>
        <v>0</v>
      </c>
      <c r="AG873" s="50">
        <f>IFERROR(VLOOKUP($A873,total!$B$4:$AB$437,7,0),0)</f>
        <v>0</v>
      </c>
      <c r="AH873" s="50">
        <f>IFERROR(VLOOKUP($A873,total!$B$4:$AD$437,29,0),0)</f>
        <v>0</v>
      </c>
      <c r="AI873" s="50">
        <f>IFERROR(VLOOKUP(A873,total!$B$4:$AN$437,39,0),0)</f>
        <v>0</v>
      </c>
      <c r="AJ873" s="51">
        <f t="shared" si="202"/>
        <v>0</v>
      </c>
      <c r="AK873" s="50">
        <f t="shared" si="203"/>
        <v>0</v>
      </c>
      <c r="AL873" s="50">
        <f t="shared" si="204"/>
        <v>0</v>
      </c>
      <c r="AM873" s="50">
        <f t="shared" si="205"/>
        <v>0</v>
      </c>
      <c r="AN873" s="50">
        <f t="shared" si="214"/>
        <v>0</v>
      </c>
      <c r="AO873" s="50">
        <f t="shared" si="214"/>
        <v>0</v>
      </c>
      <c r="AP873" s="50">
        <f t="shared" si="214"/>
        <v>0</v>
      </c>
      <c r="AQ873" s="50">
        <f>IFERROR(VLOOKUP(TEXT($A873,"000000"),[6]Página1!$A$8:$S$801,13,FALSE),0)</f>
        <v>0</v>
      </c>
      <c r="AR873" s="50">
        <f>IFERROR(VLOOKUP(TEXT($A873,"000000"),[6]Página1!$A$8:$S$801,16,FALSE),0)</f>
        <v>0</v>
      </c>
      <c r="AS873" s="50">
        <f>IFERROR(VLOOKUP(TEXT($A873,"000000"),[6]Página1!$A$8:$S$801,19,FALSE),0)</f>
        <v>0</v>
      </c>
      <c r="AT873" s="50">
        <f>IFERROR(VLOOKUP(TEXT($A873,"000000"),[7]Página1!$A$8:$R$814,12,FALSE),0)</f>
        <v>0</v>
      </c>
      <c r="AU873" s="50">
        <f>IFERROR(VLOOKUP(TEXT($A873,"000000"),[7]Página1!$A$8:$R$814,15,FALSE),0)</f>
        <v>0</v>
      </c>
      <c r="AV873" s="50">
        <f>IFERROR(VLOOKUP(TEXT($A873,"000000"),[7]Página1!$A$8:$R$814,18,FALSE),0)</f>
        <v>0</v>
      </c>
      <c r="AW873" s="50"/>
      <c r="AX873" s="51">
        <f t="shared" si="206"/>
        <v>0</v>
      </c>
      <c r="AY873" s="51">
        <f t="shared" si="207"/>
        <v>0</v>
      </c>
      <c r="AZ873" s="51">
        <f t="shared" si="208"/>
        <v>0</v>
      </c>
      <c r="BA873" s="51">
        <f t="shared" si="209"/>
        <v>0</v>
      </c>
      <c r="BB873" s="51">
        <f t="shared" si="210"/>
        <v>0</v>
      </c>
      <c r="BC873" s="51">
        <f t="shared" si="211"/>
        <v>0</v>
      </c>
      <c r="BD873" s="51">
        <f t="shared" si="212"/>
        <v>0</v>
      </c>
      <c r="BE873" s="51">
        <f>IFERROR(VLOOKUP(A873,salario!A$2:P$91,11,FALSE),0)</f>
        <v>0</v>
      </c>
      <c r="BF873" s="51">
        <f>SUMIFS(topmanager!$D:$D,topmanager!$C:$C,rs_nova!$A873,topmanager!$A:$A,rs_nova!BF$2)</f>
        <v>0</v>
      </c>
      <c r="BG873" s="51">
        <f>SUMIFS(topmanager!$D:$D,topmanager!$C:$C,rs_nova!$A873,topmanager!$A:$A,rs_nova!BG$2)</f>
        <v>0</v>
      </c>
      <c r="BH873" s="51">
        <f>SUMIFS(topmanager!$D:$D,topmanager!$C:$C,rs_nova!$A873,topmanager!$A:$A,rs_nova!BH$2)</f>
        <v>0</v>
      </c>
      <c r="BI873" s="51">
        <f>SUMIFS(topmanager!$D:$D,topmanager!$C:$C,rs_nova!$A873,topmanager!$A:$A,rs_nova!BI$2)</f>
        <v>0</v>
      </c>
      <c r="BJ873" s="51">
        <f>SUMIFS(topmanager!$D:$D,topmanager!$C:$C,rs_nova!$A873,topmanager!$A:$A,rs_nova!BJ$2)+SUMIFS(topmanager!$D:$D,topmanager!$C:$C,rs_nova!$A873,topmanager!$A:$A,rs_nova!BJ$2+1)</f>
        <v>0</v>
      </c>
      <c r="BK873" s="51">
        <f>IFERROR(VLOOKUP(A873,[8]ferias!$C$4:$G$100,5,FALSE),0)</f>
        <v>0</v>
      </c>
      <c r="BL873" s="51">
        <f>SUMIFS(topmanager!$D:$D,topmanager!$C:$C,rs_nova!$A873,topmanager!$A:$A,rs_nova!BL$2)</f>
        <v>0</v>
      </c>
      <c r="BM873" s="51">
        <f>SUMIFS(topmanager!$D:$D,topmanager!$C:$C,rs_nova!$A873,topmanager!$A:$A,rs_nova!BM$2)+SUMIFS(topmanager!$D:$D,topmanager!$C:$C,rs_nova!$A877,topmanager!$A:$A,151)</f>
        <v>0</v>
      </c>
      <c r="BN873" s="51">
        <f t="shared" si="213"/>
        <v>0</v>
      </c>
    </row>
    <row r="874" spans="1:66">
      <c r="A874" s="47">
        <f>total!B77</f>
        <v>0</v>
      </c>
      <c r="B874" s="47">
        <f t="shared" si="200"/>
        <v>0</v>
      </c>
      <c r="C874" s="48">
        <f>total!D77</f>
        <v>0</v>
      </c>
      <c r="D874" s="49" t="str">
        <f>IFERROR(VLOOKUP(A874,salario!A$3:J$32,10,FALSE),"")</f>
        <v/>
      </c>
      <c r="E874" s="49" t="str">
        <f>IFERROR(IF(VLOOKUP(A874,salario!A$3:O$32,15,FALSE)="","",VLOOKUP(A874,salario!A$3:O$32,15,FALSE)),"")</f>
        <v/>
      </c>
      <c r="F874" s="47" t="str">
        <f>IFERROR(VLOOKUP(A874,[5]base_pessoal!$B$2:$P$1504,13,FALSE),"")</f>
        <v/>
      </c>
      <c r="G874" s="50">
        <f>IFERROR(VLOOKUP(A874,salario!A$2:P$91,11,FALSE),0)*B874/30</f>
        <v>0</v>
      </c>
      <c r="H874" s="50">
        <f>SUMIFS(topmanager!$D:$D,topmanager!$C:$C,rs_nova!$A874,topmanager!$A:$A,rs_nova!H$2)+SUMIFS(topmanager!$D:$D,topmanager!$C:$C,rs_nova!$A874,topmanager!$A:$A,63)</f>
        <v>0</v>
      </c>
      <c r="I874" s="50">
        <f>-SUMIFS(topmanager!$D:$D,topmanager!$C:$C,rs_nova!$A874,topmanager!$A:$A,rs_nova!I$2)</f>
        <v>0</v>
      </c>
      <c r="J874" s="50">
        <f>SUMIFS(topmanager!$D:$D,topmanager!$C:$C,rs_nova!$A874,topmanager!$A:$A,rs_nova!J$2)</f>
        <v>0</v>
      </c>
      <c r="K874" s="50">
        <f>SUMIFS(topmanager!$D:$D,topmanager!$C:$C,rs_nova!$A874,topmanager!$A:$A,rs_nova!K$2)+SUMIFS(topmanager!$D:$D,topmanager!$C:$C,rs_nova!$A874,topmanager!$A:$A,911)</f>
        <v>0</v>
      </c>
      <c r="L874" s="50">
        <f>SUMIFS(topmanager!$D:$D,topmanager!$C:$C,rs_nova!$A874,topmanager!$A:$A,rs_nova!L$2)</f>
        <v>0</v>
      </c>
      <c r="M874" s="50">
        <f>SUMIFS(topmanager!$D:$D,topmanager!$C:$C,rs_nova!$A874,topmanager!$A:$A,rs_nova!M$2)+SUMIFS(topmanager!$D:$D,topmanager!$C:$C,rs_nova!$A874,topmanager!$A:$A,908)+SUMIFS(topmanager!$D:$D,topmanager!$C:$C,rs_nova!$A874,topmanager!$A:$A,550)</f>
        <v>0</v>
      </c>
      <c r="N874" s="50">
        <f>SUMIFS(topmanager!$D:$D,topmanager!$C:$C,rs_nova!$A874,topmanager!$A:$A,rs_nova!N$2)</f>
        <v>0</v>
      </c>
      <c r="O874" s="51">
        <f t="shared" si="201"/>
        <v>0</v>
      </c>
      <c r="P874" s="50">
        <f>IFERROR(VLOOKUP($A874,total!$B$4:$AW$437,27,0),0)</f>
        <v>0</v>
      </c>
      <c r="Q874" s="50">
        <f>IFERROR(VLOOKUP($A874,total!$B$4:$AW$437,21,0),0)</f>
        <v>0</v>
      </c>
      <c r="R874" s="50">
        <f>IFERROR(VLOOKUP($A874,total!$B$4:$AW$437,25,0),0)+IFERROR(VLOOKUP($A874,total!$B$4:$AW$437,36,0),0)</f>
        <v>0</v>
      </c>
      <c r="S874" s="50">
        <f>IFERROR(VLOOKUP(A874,gympass!$A$2:$F$148,6,0),0)</f>
        <v>0</v>
      </c>
      <c r="T874" s="50">
        <f>IFERROR(VLOOKUP($A874,total!$B$4:$AW$437,42,0),0)</f>
        <v>0</v>
      </c>
      <c r="U874" s="50">
        <f>IFERROR(VLOOKUP($A874,total!$B$4:$AW$437,32,0),0)</f>
        <v>0</v>
      </c>
      <c r="V874" s="50">
        <f>IFERROR(VLOOKUP($A874,total!$B$4:$AW$437,28,0),0)</f>
        <v>0</v>
      </c>
      <c r="W874" s="50">
        <f>IFERROR(VLOOKUP($A874,total!$B$4:$AX$437,49,0),0)</f>
        <v>0</v>
      </c>
      <c r="X874" s="50"/>
      <c r="Y874" s="50">
        <f>IFERROR(VLOOKUP(A874,#REF!,4,0),0)</f>
        <v>0</v>
      </c>
      <c r="Z874" s="50">
        <f>IFERROR(VLOOKUP(B874,#REF!,8,0),0)</f>
        <v>0</v>
      </c>
      <c r="AA874" s="50">
        <f>IFERROR(VLOOKUP($A874,total!$B$4:$AW$437,45,0),0)</f>
        <v>0</v>
      </c>
      <c r="AB874" s="50">
        <f>IFERROR(VLOOKUP($A874,total!$B$4:$AW$437,48,0),0)</f>
        <v>0</v>
      </c>
      <c r="AC874" s="50">
        <f>IFERROR(VLOOKUP($A874,total!$B$4:$AB$437,19,0),0)</f>
        <v>0</v>
      </c>
      <c r="AD874" s="50">
        <f>IFERROR(VLOOKUP($A874,total!$B$4:$AB$437,10,0),0)</f>
        <v>0</v>
      </c>
      <c r="AE874" s="50">
        <f>IFERROR(VLOOKUP($A874,total!$B$4:$AB$437,13,0),0)-SUMIFS(topmanager!$D:$D,topmanager!$C:$C,rs_nova!$A878,topmanager!$A:$A,856)</f>
        <v>0</v>
      </c>
      <c r="AF874" s="50">
        <f>IFERROR(VLOOKUP($A874,total!$B$4:$AB$437,16,0),0)</f>
        <v>0</v>
      </c>
      <c r="AG874" s="50">
        <f>IFERROR(VLOOKUP($A874,total!$B$4:$AB$437,7,0),0)</f>
        <v>0</v>
      </c>
      <c r="AH874" s="50">
        <f>IFERROR(VLOOKUP($A874,total!$B$4:$AD$437,29,0),0)</f>
        <v>0</v>
      </c>
      <c r="AI874" s="50">
        <f>IFERROR(VLOOKUP(A874,total!$B$4:$AN$437,39,0),0)</f>
        <v>0</v>
      </c>
      <c r="AJ874" s="51">
        <f t="shared" si="202"/>
        <v>0</v>
      </c>
      <c r="AK874" s="50">
        <f t="shared" si="203"/>
        <v>0</v>
      </c>
      <c r="AL874" s="50">
        <f t="shared" si="204"/>
        <v>0</v>
      </c>
      <c r="AM874" s="50">
        <f t="shared" si="205"/>
        <v>0</v>
      </c>
      <c r="AN874" s="50">
        <f t="shared" si="214"/>
        <v>0</v>
      </c>
      <c r="AO874" s="50">
        <f t="shared" si="214"/>
        <v>0</v>
      </c>
      <c r="AP874" s="50">
        <f t="shared" si="214"/>
        <v>0</v>
      </c>
      <c r="AQ874" s="50">
        <f>IFERROR(VLOOKUP(TEXT($A874,"000000"),[6]Página1!$A$8:$S$801,13,FALSE),0)</f>
        <v>0</v>
      </c>
      <c r="AR874" s="50">
        <f>IFERROR(VLOOKUP(TEXT($A874,"000000"),[6]Página1!$A$8:$S$801,16,FALSE),0)</f>
        <v>0</v>
      </c>
      <c r="AS874" s="50">
        <f>IFERROR(VLOOKUP(TEXT($A874,"000000"),[6]Página1!$A$8:$S$801,19,FALSE),0)</f>
        <v>0</v>
      </c>
      <c r="AT874" s="50">
        <f>IFERROR(VLOOKUP(TEXT($A874,"000000"),[7]Página1!$A$8:$R$814,12,FALSE),0)</f>
        <v>0</v>
      </c>
      <c r="AU874" s="50">
        <f>IFERROR(VLOOKUP(TEXT($A874,"000000"),[7]Página1!$A$8:$R$814,15,FALSE),0)</f>
        <v>0</v>
      </c>
      <c r="AV874" s="50">
        <f>IFERROR(VLOOKUP(TEXT($A874,"000000"),[7]Página1!$A$8:$R$814,18,FALSE),0)</f>
        <v>0</v>
      </c>
      <c r="AW874" s="50"/>
      <c r="AX874" s="51">
        <f t="shared" si="206"/>
        <v>0</v>
      </c>
      <c r="AY874" s="51">
        <f t="shared" si="207"/>
        <v>0</v>
      </c>
      <c r="AZ874" s="51">
        <f t="shared" si="208"/>
        <v>0</v>
      </c>
      <c r="BA874" s="51">
        <f t="shared" si="209"/>
        <v>0</v>
      </c>
      <c r="BB874" s="51">
        <f t="shared" si="210"/>
        <v>0</v>
      </c>
      <c r="BC874" s="51">
        <f t="shared" si="211"/>
        <v>0</v>
      </c>
      <c r="BD874" s="51">
        <f t="shared" si="212"/>
        <v>0</v>
      </c>
      <c r="BE874" s="51">
        <f>IFERROR(VLOOKUP(A874,salario!A$2:P$91,11,FALSE),0)</f>
        <v>0</v>
      </c>
      <c r="BF874" s="51">
        <f>SUMIFS(topmanager!$D:$D,topmanager!$C:$C,rs_nova!$A874,topmanager!$A:$A,rs_nova!BF$2)</f>
        <v>0</v>
      </c>
      <c r="BG874" s="51">
        <f>SUMIFS(topmanager!$D:$D,topmanager!$C:$C,rs_nova!$A874,topmanager!$A:$A,rs_nova!BG$2)</f>
        <v>0</v>
      </c>
      <c r="BH874" s="51">
        <f>SUMIFS(topmanager!$D:$D,topmanager!$C:$C,rs_nova!$A874,topmanager!$A:$A,rs_nova!BH$2)</f>
        <v>0</v>
      </c>
      <c r="BI874" s="51">
        <f>SUMIFS(topmanager!$D:$D,topmanager!$C:$C,rs_nova!$A874,topmanager!$A:$A,rs_nova!BI$2)</f>
        <v>0</v>
      </c>
      <c r="BJ874" s="51">
        <f>SUMIFS(topmanager!$D:$D,topmanager!$C:$C,rs_nova!$A874,topmanager!$A:$A,rs_nova!BJ$2)+SUMIFS(topmanager!$D:$D,topmanager!$C:$C,rs_nova!$A874,topmanager!$A:$A,rs_nova!BJ$2+1)</f>
        <v>0</v>
      </c>
      <c r="BK874" s="51">
        <f>IFERROR(VLOOKUP(A874,[8]ferias!$C$4:$G$100,5,FALSE),0)</f>
        <v>0</v>
      </c>
      <c r="BL874" s="51">
        <f>SUMIFS(topmanager!$D:$D,topmanager!$C:$C,rs_nova!$A874,topmanager!$A:$A,rs_nova!BL$2)</f>
        <v>0</v>
      </c>
      <c r="BM874" s="51">
        <f>SUMIFS(topmanager!$D:$D,topmanager!$C:$C,rs_nova!$A874,topmanager!$A:$A,rs_nova!BM$2)+SUMIFS(topmanager!$D:$D,topmanager!$C:$C,rs_nova!$A878,topmanager!$A:$A,151)</f>
        <v>0</v>
      </c>
      <c r="BN874" s="51">
        <f t="shared" si="213"/>
        <v>0</v>
      </c>
    </row>
    <row r="875" spans="1:66">
      <c r="A875" s="47">
        <f>total!B78</f>
        <v>0</v>
      </c>
      <c r="B875" s="47">
        <f t="shared" si="200"/>
        <v>0</v>
      </c>
      <c r="C875" s="48">
        <f>total!D78</f>
        <v>0</v>
      </c>
      <c r="D875" s="49" t="str">
        <f>IFERROR(VLOOKUP(A875,salario!A$3:J$32,10,FALSE),"")</f>
        <v/>
      </c>
      <c r="E875" s="49" t="str">
        <f>IFERROR(IF(VLOOKUP(A875,salario!A$3:O$32,15,FALSE)="","",VLOOKUP(A875,salario!A$3:O$32,15,FALSE)),"")</f>
        <v/>
      </c>
      <c r="F875" s="47" t="str">
        <f>IFERROR(VLOOKUP(A875,[5]base_pessoal!$B$2:$P$1504,13,FALSE),"")</f>
        <v/>
      </c>
      <c r="G875" s="50">
        <f>IFERROR(VLOOKUP(A875,salario!A$2:P$91,11,FALSE),0)*B875/30</f>
        <v>0</v>
      </c>
      <c r="H875" s="50">
        <f>SUMIFS(topmanager!$D:$D,topmanager!$C:$C,rs_nova!$A875,topmanager!$A:$A,rs_nova!H$2)+SUMIFS(topmanager!$D:$D,topmanager!$C:$C,rs_nova!$A875,topmanager!$A:$A,63)</f>
        <v>0</v>
      </c>
      <c r="I875" s="50">
        <f>-SUMIFS(topmanager!$D:$D,topmanager!$C:$C,rs_nova!$A875,topmanager!$A:$A,rs_nova!I$2)</f>
        <v>0</v>
      </c>
      <c r="J875" s="50">
        <f>SUMIFS(topmanager!$D:$D,topmanager!$C:$C,rs_nova!$A875,topmanager!$A:$A,rs_nova!J$2)</f>
        <v>0</v>
      </c>
      <c r="K875" s="50">
        <f>SUMIFS(topmanager!$D:$D,topmanager!$C:$C,rs_nova!$A875,topmanager!$A:$A,rs_nova!K$2)+SUMIFS(topmanager!$D:$D,topmanager!$C:$C,rs_nova!$A875,topmanager!$A:$A,911)</f>
        <v>0</v>
      </c>
      <c r="L875" s="50">
        <f>SUMIFS(topmanager!$D:$D,topmanager!$C:$C,rs_nova!$A875,topmanager!$A:$A,rs_nova!L$2)</f>
        <v>0</v>
      </c>
      <c r="M875" s="50">
        <f>SUMIFS(topmanager!$D:$D,topmanager!$C:$C,rs_nova!$A875,topmanager!$A:$A,rs_nova!M$2)+SUMIFS(topmanager!$D:$D,topmanager!$C:$C,rs_nova!$A875,topmanager!$A:$A,908)+SUMIFS(topmanager!$D:$D,topmanager!$C:$C,rs_nova!$A875,topmanager!$A:$A,550)</f>
        <v>0</v>
      </c>
      <c r="N875" s="50">
        <f>SUMIFS(topmanager!$D:$D,topmanager!$C:$C,rs_nova!$A875,topmanager!$A:$A,rs_nova!N$2)</f>
        <v>0</v>
      </c>
      <c r="O875" s="51">
        <f t="shared" si="201"/>
        <v>0</v>
      </c>
      <c r="P875" s="50">
        <f>IFERROR(VLOOKUP($A875,total!$B$4:$AW$437,27,0),0)</f>
        <v>0</v>
      </c>
      <c r="Q875" s="50">
        <f>IFERROR(VLOOKUP($A875,total!$B$4:$AW$437,21,0),0)</f>
        <v>0</v>
      </c>
      <c r="R875" s="50">
        <f>IFERROR(VLOOKUP($A875,total!$B$4:$AW$437,25,0),0)+IFERROR(VLOOKUP($A875,total!$B$4:$AW$437,36,0),0)</f>
        <v>0</v>
      </c>
      <c r="S875" s="50">
        <f>IFERROR(VLOOKUP(A875,gympass!$A$2:$F$148,6,0),0)</f>
        <v>0</v>
      </c>
      <c r="T875" s="50">
        <f>IFERROR(VLOOKUP($A875,total!$B$4:$AW$437,42,0),0)</f>
        <v>0</v>
      </c>
      <c r="U875" s="50">
        <f>IFERROR(VLOOKUP($A875,total!$B$4:$AW$437,32,0),0)</f>
        <v>0</v>
      </c>
      <c r="V875" s="50">
        <f>IFERROR(VLOOKUP($A875,total!$B$4:$AW$437,28,0),0)</f>
        <v>0</v>
      </c>
      <c r="W875" s="50">
        <f>IFERROR(VLOOKUP($A875,total!$B$4:$AX$437,49,0),0)</f>
        <v>0</v>
      </c>
      <c r="X875" s="50"/>
      <c r="Y875" s="50">
        <f>IFERROR(VLOOKUP(A875,#REF!,4,0),0)</f>
        <v>0</v>
      </c>
      <c r="Z875" s="50">
        <f>IFERROR(VLOOKUP(B875,#REF!,8,0),0)</f>
        <v>0</v>
      </c>
      <c r="AA875" s="50">
        <f>IFERROR(VLOOKUP($A875,total!$B$4:$AW$437,45,0),0)</f>
        <v>0</v>
      </c>
      <c r="AB875" s="50">
        <f>IFERROR(VLOOKUP($A875,total!$B$4:$AW$437,48,0),0)</f>
        <v>0</v>
      </c>
      <c r="AC875" s="50">
        <f>IFERROR(VLOOKUP($A875,total!$B$4:$AB$437,19,0),0)</f>
        <v>0</v>
      </c>
      <c r="AD875" s="50">
        <f>IFERROR(VLOOKUP($A875,total!$B$4:$AB$437,10,0),0)</f>
        <v>0</v>
      </c>
      <c r="AE875" s="50">
        <f>IFERROR(VLOOKUP($A875,total!$B$4:$AB$437,13,0),0)-SUMIFS(topmanager!$D:$D,topmanager!$C:$C,rs_nova!$A879,topmanager!$A:$A,856)</f>
        <v>0</v>
      </c>
      <c r="AF875" s="50">
        <f>IFERROR(VLOOKUP($A875,total!$B$4:$AB$437,16,0),0)</f>
        <v>0</v>
      </c>
      <c r="AG875" s="50">
        <f>IFERROR(VLOOKUP($A875,total!$B$4:$AB$437,7,0),0)</f>
        <v>0</v>
      </c>
      <c r="AH875" s="50">
        <f>IFERROR(VLOOKUP($A875,total!$B$4:$AD$437,29,0),0)</f>
        <v>0</v>
      </c>
      <c r="AI875" s="50">
        <f>IFERROR(VLOOKUP(A875,total!$B$4:$AN$437,39,0),0)</f>
        <v>0</v>
      </c>
      <c r="AJ875" s="51">
        <f t="shared" si="202"/>
        <v>0</v>
      </c>
      <c r="AK875" s="50">
        <f t="shared" si="203"/>
        <v>0</v>
      </c>
      <c r="AL875" s="50">
        <f t="shared" si="204"/>
        <v>0</v>
      </c>
      <c r="AM875" s="50">
        <f t="shared" si="205"/>
        <v>0</v>
      </c>
      <c r="AN875" s="50">
        <f t="shared" si="214"/>
        <v>0</v>
      </c>
      <c r="AO875" s="50">
        <f t="shared" si="214"/>
        <v>0</v>
      </c>
      <c r="AP875" s="50">
        <f t="shared" si="214"/>
        <v>0</v>
      </c>
      <c r="AQ875" s="50">
        <f>IFERROR(VLOOKUP(TEXT($A875,"000000"),[6]Página1!$A$8:$S$801,13,FALSE),0)</f>
        <v>0</v>
      </c>
      <c r="AR875" s="50">
        <f>IFERROR(VLOOKUP(TEXT($A875,"000000"),[6]Página1!$A$8:$S$801,16,FALSE),0)</f>
        <v>0</v>
      </c>
      <c r="AS875" s="50">
        <f>IFERROR(VLOOKUP(TEXT($A875,"000000"),[6]Página1!$A$8:$S$801,19,FALSE),0)</f>
        <v>0</v>
      </c>
      <c r="AT875" s="50">
        <f>IFERROR(VLOOKUP(TEXT($A875,"000000"),[7]Página1!$A$8:$R$814,12,FALSE),0)</f>
        <v>0</v>
      </c>
      <c r="AU875" s="50">
        <f>IFERROR(VLOOKUP(TEXT($A875,"000000"),[7]Página1!$A$8:$R$814,15,FALSE),0)</f>
        <v>0</v>
      </c>
      <c r="AV875" s="50">
        <f>IFERROR(VLOOKUP(TEXT($A875,"000000"),[7]Página1!$A$8:$R$814,18,FALSE),0)</f>
        <v>0</v>
      </c>
      <c r="AW875" s="50"/>
      <c r="AX875" s="51">
        <f t="shared" si="206"/>
        <v>0</v>
      </c>
      <c r="AY875" s="51">
        <f t="shared" si="207"/>
        <v>0</v>
      </c>
      <c r="AZ875" s="51">
        <f t="shared" si="208"/>
        <v>0</v>
      </c>
      <c r="BA875" s="51">
        <f t="shared" si="209"/>
        <v>0</v>
      </c>
      <c r="BB875" s="51">
        <f t="shared" si="210"/>
        <v>0</v>
      </c>
      <c r="BC875" s="51">
        <f t="shared" si="211"/>
        <v>0</v>
      </c>
      <c r="BD875" s="51">
        <f t="shared" si="212"/>
        <v>0</v>
      </c>
      <c r="BE875" s="51">
        <f>IFERROR(VLOOKUP(A875,salario!A$2:P$91,11,FALSE),0)</f>
        <v>0</v>
      </c>
      <c r="BF875" s="51">
        <f>SUMIFS(topmanager!$D:$D,topmanager!$C:$C,rs_nova!$A875,topmanager!$A:$A,rs_nova!BF$2)</f>
        <v>0</v>
      </c>
      <c r="BG875" s="51">
        <f>SUMIFS(topmanager!$D:$D,topmanager!$C:$C,rs_nova!$A875,topmanager!$A:$A,rs_nova!BG$2)</f>
        <v>0</v>
      </c>
      <c r="BH875" s="51">
        <f>SUMIFS(topmanager!$D:$D,topmanager!$C:$C,rs_nova!$A875,topmanager!$A:$A,rs_nova!BH$2)</f>
        <v>0</v>
      </c>
      <c r="BI875" s="51">
        <f>SUMIFS(topmanager!$D:$D,topmanager!$C:$C,rs_nova!$A875,topmanager!$A:$A,rs_nova!BI$2)</f>
        <v>0</v>
      </c>
      <c r="BJ875" s="51">
        <f>SUMIFS(topmanager!$D:$D,topmanager!$C:$C,rs_nova!$A875,topmanager!$A:$A,rs_nova!BJ$2)+SUMIFS(topmanager!$D:$D,topmanager!$C:$C,rs_nova!$A875,topmanager!$A:$A,rs_nova!BJ$2+1)</f>
        <v>0</v>
      </c>
      <c r="BK875" s="51">
        <f>IFERROR(VLOOKUP(A875,[8]ferias!$C$4:$G$100,5,FALSE),0)</f>
        <v>0</v>
      </c>
      <c r="BL875" s="51">
        <f>SUMIFS(topmanager!$D:$D,topmanager!$C:$C,rs_nova!$A875,topmanager!$A:$A,rs_nova!BL$2)</f>
        <v>0</v>
      </c>
      <c r="BM875" s="51">
        <f>SUMIFS(topmanager!$D:$D,topmanager!$C:$C,rs_nova!$A875,topmanager!$A:$A,rs_nova!BM$2)+SUMIFS(topmanager!$D:$D,topmanager!$C:$C,rs_nova!$A879,topmanager!$A:$A,151)</f>
        <v>0</v>
      </c>
      <c r="BN875" s="51">
        <f t="shared" si="213"/>
        <v>0</v>
      </c>
    </row>
    <row r="876" spans="1:66">
      <c r="A876" s="47">
        <f>total!B79</f>
        <v>0</v>
      </c>
      <c r="B876" s="47">
        <f t="shared" si="200"/>
        <v>0</v>
      </c>
      <c r="C876" s="48">
        <f>total!D79</f>
        <v>0</v>
      </c>
      <c r="D876" s="49" t="str">
        <f>IFERROR(VLOOKUP(A876,salario!A$3:J$32,10,FALSE),"")</f>
        <v/>
      </c>
      <c r="E876" s="49" t="str">
        <f>IFERROR(IF(VLOOKUP(A876,salario!A$3:O$32,15,FALSE)="","",VLOOKUP(A876,salario!A$3:O$32,15,FALSE)),"")</f>
        <v/>
      </c>
      <c r="F876" s="47" t="str">
        <f>IFERROR(VLOOKUP(A876,[5]base_pessoal!$B$2:$P$1504,13,FALSE),"")</f>
        <v/>
      </c>
      <c r="G876" s="50">
        <f>IFERROR(VLOOKUP(A876,salario!A$2:P$91,11,FALSE),0)*B876/30</f>
        <v>0</v>
      </c>
      <c r="H876" s="50">
        <f>SUMIFS(topmanager!$D:$D,topmanager!$C:$C,rs_nova!$A876,topmanager!$A:$A,rs_nova!H$2)+SUMIFS(topmanager!$D:$D,topmanager!$C:$C,rs_nova!$A876,topmanager!$A:$A,63)</f>
        <v>0</v>
      </c>
      <c r="I876" s="50">
        <f>-SUMIFS(topmanager!$D:$D,topmanager!$C:$C,rs_nova!$A876,topmanager!$A:$A,rs_nova!I$2)</f>
        <v>0</v>
      </c>
      <c r="J876" s="50">
        <f>SUMIFS(topmanager!$D:$D,topmanager!$C:$C,rs_nova!$A876,topmanager!$A:$A,rs_nova!J$2)</f>
        <v>0</v>
      </c>
      <c r="K876" s="50">
        <f>SUMIFS(topmanager!$D:$D,topmanager!$C:$C,rs_nova!$A876,topmanager!$A:$A,rs_nova!K$2)+SUMIFS(topmanager!$D:$D,topmanager!$C:$C,rs_nova!$A876,topmanager!$A:$A,911)</f>
        <v>0</v>
      </c>
      <c r="L876" s="50">
        <f>SUMIFS(topmanager!$D:$D,topmanager!$C:$C,rs_nova!$A876,topmanager!$A:$A,rs_nova!L$2)</f>
        <v>0</v>
      </c>
      <c r="M876" s="50">
        <f>SUMIFS(topmanager!$D:$D,topmanager!$C:$C,rs_nova!$A876,topmanager!$A:$A,rs_nova!M$2)+SUMIFS(topmanager!$D:$D,topmanager!$C:$C,rs_nova!$A876,topmanager!$A:$A,908)+SUMIFS(topmanager!$D:$D,topmanager!$C:$C,rs_nova!$A876,topmanager!$A:$A,550)</f>
        <v>0</v>
      </c>
      <c r="N876" s="50">
        <f>SUMIFS(topmanager!$D:$D,topmanager!$C:$C,rs_nova!$A876,topmanager!$A:$A,rs_nova!N$2)</f>
        <v>0</v>
      </c>
      <c r="O876" s="51">
        <f t="shared" si="201"/>
        <v>0</v>
      </c>
      <c r="P876" s="50">
        <f>IFERROR(VLOOKUP($A876,total!$B$4:$AW$437,27,0),0)</f>
        <v>0</v>
      </c>
      <c r="Q876" s="50">
        <f>IFERROR(VLOOKUP($A876,total!$B$4:$AW$437,21,0),0)</f>
        <v>0</v>
      </c>
      <c r="R876" s="50">
        <f>IFERROR(VLOOKUP($A876,total!$B$4:$AW$437,25,0),0)+IFERROR(VLOOKUP($A876,total!$B$4:$AW$437,36,0),0)</f>
        <v>0</v>
      </c>
      <c r="S876" s="50">
        <f>IFERROR(VLOOKUP(A876,gympass!$A$2:$F$148,6,0),0)</f>
        <v>0</v>
      </c>
      <c r="T876" s="50">
        <f>IFERROR(VLOOKUP($A876,total!$B$4:$AW$437,42,0),0)</f>
        <v>0</v>
      </c>
      <c r="U876" s="50">
        <f>IFERROR(VLOOKUP($A876,total!$B$4:$AW$437,32,0),0)</f>
        <v>0</v>
      </c>
      <c r="V876" s="50">
        <f>IFERROR(VLOOKUP($A876,total!$B$4:$AW$437,28,0),0)</f>
        <v>0</v>
      </c>
      <c r="W876" s="50">
        <f>IFERROR(VLOOKUP($A876,total!$B$4:$AX$437,49,0),0)</f>
        <v>0</v>
      </c>
      <c r="X876" s="50"/>
      <c r="Y876" s="50">
        <f>IFERROR(VLOOKUP(A876,#REF!,4,0),0)</f>
        <v>0</v>
      </c>
      <c r="Z876" s="50">
        <f>IFERROR(VLOOKUP(B876,#REF!,8,0),0)</f>
        <v>0</v>
      </c>
      <c r="AA876" s="50">
        <f>IFERROR(VLOOKUP($A876,total!$B$4:$AW$437,45,0),0)</f>
        <v>0</v>
      </c>
      <c r="AB876" s="50">
        <f>IFERROR(VLOOKUP($A876,total!$B$4:$AW$437,48,0),0)</f>
        <v>0</v>
      </c>
      <c r="AC876" s="50">
        <f>IFERROR(VLOOKUP($A876,total!$B$4:$AB$437,19,0),0)</f>
        <v>0</v>
      </c>
      <c r="AD876" s="50">
        <f>IFERROR(VLOOKUP($A876,total!$B$4:$AB$437,10,0),0)</f>
        <v>0</v>
      </c>
      <c r="AE876" s="50">
        <f>IFERROR(VLOOKUP($A876,total!$B$4:$AB$437,13,0),0)-SUMIFS(topmanager!$D:$D,topmanager!$C:$C,rs_nova!$A880,topmanager!$A:$A,856)</f>
        <v>0</v>
      </c>
      <c r="AF876" s="50">
        <f>IFERROR(VLOOKUP($A876,total!$B$4:$AB$437,16,0),0)</f>
        <v>0</v>
      </c>
      <c r="AG876" s="50">
        <f>IFERROR(VLOOKUP($A876,total!$B$4:$AB$437,7,0),0)</f>
        <v>0</v>
      </c>
      <c r="AH876" s="50">
        <f>IFERROR(VLOOKUP($A876,total!$B$4:$AD$437,29,0),0)</f>
        <v>0</v>
      </c>
      <c r="AI876" s="50">
        <f>IFERROR(VLOOKUP(A876,total!$B$4:$AN$437,39,0),0)</f>
        <v>0</v>
      </c>
      <c r="AJ876" s="51">
        <f t="shared" si="202"/>
        <v>0</v>
      </c>
      <c r="AK876" s="50">
        <f t="shared" si="203"/>
        <v>0</v>
      </c>
      <c r="AL876" s="50">
        <f t="shared" si="204"/>
        <v>0</v>
      </c>
      <c r="AM876" s="50">
        <f t="shared" si="205"/>
        <v>0</v>
      </c>
      <c r="AN876" s="50">
        <f t="shared" si="214"/>
        <v>0</v>
      </c>
      <c r="AO876" s="50">
        <f t="shared" si="214"/>
        <v>0</v>
      </c>
      <c r="AP876" s="50">
        <f t="shared" si="214"/>
        <v>0</v>
      </c>
      <c r="AQ876" s="50">
        <f>IFERROR(VLOOKUP(TEXT($A876,"000000"),[6]Página1!$A$8:$S$801,13,FALSE),0)</f>
        <v>0</v>
      </c>
      <c r="AR876" s="50">
        <f>IFERROR(VLOOKUP(TEXT($A876,"000000"),[6]Página1!$A$8:$S$801,16,FALSE),0)</f>
        <v>0</v>
      </c>
      <c r="AS876" s="50">
        <f>IFERROR(VLOOKUP(TEXT($A876,"000000"),[6]Página1!$A$8:$S$801,19,FALSE),0)</f>
        <v>0</v>
      </c>
      <c r="AT876" s="50">
        <f>IFERROR(VLOOKUP(TEXT($A876,"000000"),[7]Página1!$A$8:$R$814,12,FALSE),0)</f>
        <v>0</v>
      </c>
      <c r="AU876" s="50">
        <f>IFERROR(VLOOKUP(TEXT($A876,"000000"),[7]Página1!$A$8:$R$814,15,FALSE),0)</f>
        <v>0</v>
      </c>
      <c r="AV876" s="50">
        <f>IFERROR(VLOOKUP(TEXT($A876,"000000"),[7]Página1!$A$8:$R$814,18,FALSE),0)</f>
        <v>0</v>
      </c>
      <c r="AW876" s="50"/>
      <c r="AX876" s="51">
        <f t="shared" si="206"/>
        <v>0</v>
      </c>
      <c r="AY876" s="51">
        <f t="shared" si="207"/>
        <v>0</v>
      </c>
      <c r="AZ876" s="51">
        <f t="shared" si="208"/>
        <v>0</v>
      </c>
      <c r="BA876" s="51">
        <f t="shared" si="209"/>
        <v>0</v>
      </c>
      <c r="BB876" s="51">
        <f t="shared" si="210"/>
        <v>0</v>
      </c>
      <c r="BC876" s="51">
        <f t="shared" si="211"/>
        <v>0</v>
      </c>
      <c r="BD876" s="51">
        <f t="shared" si="212"/>
        <v>0</v>
      </c>
      <c r="BE876" s="51">
        <f>IFERROR(VLOOKUP(A876,salario!A$2:P$91,11,FALSE),0)</f>
        <v>0</v>
      </c>
      <c r="BF876" s="51">
        <f>SUMIFS(topmanager!$D:$D,topmanager!$C:$C,rs_nova!$A876,topmanager!$A:$A,rs_nova!BF$2)</f>
        <v>0</v>
      </c>
      <c r="BG876" s="51">
        <f>SUMIFS(topmanager!$D:$D,topmanager!$C:$C,rs_nova!$A876,topmanager!$A:$A,rs_nova!BG$2)</f>
        <v>0</v>
      </c>
      <c r="BH876" s="51">
        <f>SUMIFS(topmanager!$D:$D,topmanager!$C:$C,rs_nova!$A876,topmanager!$A:$A,rs_nova!BH$2)</f>
        <v>0</v>
      </c>
      <c r="BI876" s="51">
        <f>SUMIFS(topmanager!$D:$D,topmanager!$C:$C,rs_nova!$A876,topmanager!$A:$A,rs_nova!BI$2)</f>
        <v>0</v>
      </c>
      <c r="BJ876" s="51">
        <f>SUMIFS(topmanager!$D:$D,topmanager!$C:$C,rs_nova!$A876,topmanager!$A:$A,rs_nova!BJ$2)+SUMIFS(topmanager!$D:$D,topmanager!$C:$C,rs_nova!$A876,topmanager!$A:$A,rs_nova!BJ$2+1)</f>
        <v>0</v>
      </c>
      <c r="BK876" s="51">
        <f>IFERROR(VLOOKUP(A876,[8]ferias!$C$4:$G$100,5,FALSE),0)</f>
        <v>0</v>
      </c>
      <c r="BL876" s="51">
        <f>SUMIFS(topmanager!$D:$D,topmanager!$C:$C,rs_nova!$A876,topmanager!$A:$A,rs_nova!BL$2)</f>
        <v>0</v>
      </c>
      <c r="BM876" s="51">
        <f>SUMIFS(topmanager!$D:$D,topmanager!$C:$C,rs_nova!$A876,topmanager!$A:$A,rs_nova!BM$2)+SUMIFS(topmanager!$D:$D,topmanager!$C:$C,rs_nova!$A880,topmanager!$A:$A,151)</f>
        <v>0</v>
      </c>
      <c r="BN876" s="51">
        <f t="shared" si="213"/>
        <v>0</v>
      </c>
    </row>
    <row r="877" spans="1:66">
      <c r="A877" s="47">
        <f>total!B80</f>
        <v>0</v>
      </c>
      <c r="B877" s="47">
        <f t="shared" si="200"/>
        <v>0</v>
      </c>
      <c r="C877" s="48">
        <f>total!D80</f>
        <v>0</v>
      </c>
      <c r="D877" s="49" t="str">
        <f>IFERROR(VLOOKUP(A877,salario!A$3:J$32,10,FALSE),"")</f>
        <v/>
      </c>
      <c r="E877" s="49" t="str">
        <f>IFERROR(IF(VLOOKUP(A877,salario!A$3:O$32,15,FALSE)="","",VLOOKUP(A877,salario!A$3:O$32,15,FALSE)),"")</f>
        <v/>
      </c>
      <c r="F877" s="47" t="str">
        <f>IFERROR(VLOOKUP(A877,[5]base_pessoal!$B$2:$P$1504,13,FALSE),"")</f>
        <v/>
      </c>
      <c r="G877" s="50">
        <f>IFERROR(VLOOKUP(A877,salario!A$2:P$91,11,FALSE),0)*B877/30</f>
        <v>0</v>
      </c>
      <c r="H877" s="50">
        <f>SUMIFS(topmanager!$D:$D,topmanager!$C:$C,rs_nova!$A877,topmanager!$A:$A,rs_nova!H$2)+SUMIFS(topmanager!$D:$D,topmanager!$C:$C,rs_nova!$A877,topmanager!$A:$A,63)</f>
        <v>0</v>
      </c>
      <c r="I877" s="50">
        <f>-SUMIFS(topmanager!$D:$D,topmanager!$C:$C,rs_nova!$A877,topmanager!$A:$A,rs_nova!I$2)</f>
        <v>0</v>
      </c>
      <c r="J877" s="50">
        <f>SUMIFS(topmanager!$D:$D,topmanager!$C:$C,rs_nova!$A877,topmanager!$A:$A,rs_nova!J$2)</f>
        <v>0</v>
      </c>
      <c r="K877" s="50">
        <f>SUMIFS(topmanager!$D:$D,topmanager!$C:$C,rs_nova!$A877,topmanager!$A:$A,rs_nova!K$2)+SUMIFS(topmanager!$D:$D,topmanager!$C:$C,rs_nova!$A877,topmanager!$A:$A,911)</f>
        <v>0</v>
      </c>
      <c r="L877" s="50">
        <f>SUMIFS(topmanager!$D:$D,topmanager!$C:$C,rs_nova!$A877,topmanager!$A:$A,rs_nova!L$2)</f>
        <v>0</v>
      </c>
      <c r="M877" s="50">
        <f>SUMIFS(topmanager!$D:$D,topmanager!$C:$C,rs_nova!$A877,topmanager!$A:$A,rs_nova!M$2)+SUMIFS(topmanager!$D:$D,topmanager!$C:$C,rs_nova!$A877,topmanager!$A:$A,908)+SUMIFS(topmanager!$D:$D,topmanager!$C:$C,rs_nova!$A877,topmanager!$A:$A,550)</f>
        <v>0</v>
      </c>
      <c r="N877" s="50">
        <f>SUMIFS(topmanager!$D:$D,topmanager!$C:$C,rs_nova!$A877,topmanager!$A:$A,rs_nova!N$2)</f>
        <v>0</v>
      </c>
      <c r="O877" s="51">
        <f t="shared" si="201"/>
        <v>0</v>
      </c>
      <c r="P877" s="50">
        <f>IFERROR(VLOOKUP($A877,total!$B$4:$AW$437,27,0),0)</f>
        <v>0</v>
      </c>
      <c r="Q877" s="50">
        <f>IFERROR(VLOOKUP($A877,total!$B$4:$AW$437,21,0),0)</f>
        <v>0</v>
      </c>
      <c r="R877" s="50">
        <f>IFERROR(VLOOKUP($A877,total!$B$4:$AW$437,25,0),0)+IFERROR(VLOOKUP($A877,total!$B$4:$AW$437,36,0),0)</f>
        <v>0</v>
      </c>
      <c r="S877" s="50">
        <f>IFERROR(VLOOKUP(A877,gympass!$A$2:$F$148,6,0),0)</f>
        <v>0</v>
      </c>
      <c r="T877" s="50">
        <f>IFERROR(VLOOKUP($A877,total!$B$4:$AW$437,42,0),0)</f>
        <v>0</v>
      </c>
      <c r="U877" s="50">
        <f>IFERROR(VLOOKUP($A877,total!$B$4:$AW$437,32,0),0)</f>
        <v>0</v>
      </c>
      <c r="V877" s="50">
        <f>IFERROR(VLOOKUP($A877,total!$B$4:$AW$437,28,0),0)</f>
        <v>0</v>
      </c>
      <c r="W877" s="50">
        <f>IFERROR(VLOOKUP($A877,total!$B$4:$AX$437,49,0),0)</f>
        <v>0</v>
      </c>
      <c r="X877" s="50"/>
      <c r="Y877" s="50">
        <f>IFERROR(VLOOKUP(A877,#REF!,4,0),0)</f>
        <v>0</v>
      </c>
      <c r="Z877" s="50">
        <f>IFERROR(VLOOKUP(B877,#REF!,8,0),0)</f>
        <v>0</v>
      </c>
      <c r="AA877" s="50">
        <f>IFERROR(VLOOKUP($A877,total!$B$4:$AW$437,45,0),0)</f>
        <v>0</v>
      </c>
      <c r="AB877" s="50">
        <f>IFERROR(VLOOKUP($A877,total!$B$4:$AW$437,48,0),0)</f>
        <v>0</v>
      </c>
      <c r="AC877" s="50">
        <f>IFERROR(VLOOKUP($A877,total!$B$4:$AB$437,19,0),0)</f>
        <v>0</v>
      </c>
      <c r="AD877" s="50">
        <f>IFERROR(VLOOKUP($A877,total!$B$4:$AB$437,10,0),0)</f>
        <v>0</v>
      </c>
      <c r="AE877" s="50">
        <f>IFERROR(VLOOKUP($A877,total!$B$4:$AB$437,13,0),0)-SUMIFS(topmanager!$D:$D,topmanager!$C:$C,rs_nova!$A881,topmanager!$A:$A,856)</f>
        <v>0</v>
      </c>
      <c r="AF877" s="50">
        <f>IFERROR(VLOOKUP($A877,total!$B$4:$AB$437,16,0),0)</f>
        <v>0</v>
      </c>
      <c r="AG877" s="50">
        <f>IFERROR(VLOOKUP($A877,total!$B$4:$AB$437,7,0),0)</f>
        <v>0</v>
      </c>
      <c r="AH877" s="50">
        <f>IFERROR(VLOOKUP($A877,total!$B$4:$AD$437,29,0),0)</f>
        <v>0</v>
      </c>
      <c r="AI877" s="50">
        <f>IFERROR(VLOOKUP(A877,total!$B$4:$AN$437,39,0),0)</f>
        <v>0</v>
      </c>
      <c r="AJ877" s="51">
        <f t="shared" si="202"/>
        <v>0</v>
      </c>
      <c r="AK877" s="50">
        <f t="shared" si="203"/>
        <v>0</v>
      </c>
      <c r="AL877" s="50">
        <f t="shared" si="204"/>
        <v>0</v>
      </c>
      <c r="AM877" s="50">
        <f t="shared" si="205"/>
        <v>0</v>
      </c>
      <c r="AN877" s="50">
        <f t="shared" si="214"/>
        <v>0</v>
      </c>
      <c r="AO877" s="50">
        <f t="shared" si="214"/>
        <v>0</v>
      </c>
      <c r="AP877" s="50">
        <f t="shared" si="214"/>
        <v>0</v>
      </c>
      <c r="AQ877" s="50">
        <f>IFERROR(VLOOKUP(TEXT($A877,"000000"),[6]Página1!$A$8:$S$801,13,FALSE),0)</f>
        <v>0</v>
      </c>
      <c r="AR877" s="50">
        <f>IFERROR(VLOOKUP(TEXT($A877,"000000"),[6]Página1!$A$8:$S$801,16,FALSE),0)</f>
        <v>0</v>
      </c>
      <c r="AS877" s="50">
        <f>IFERROR(VLOOKUP(TEXT($A877,"000000"),[6]Página1!$A$8:$S$801,19,FALSE),0)</f>
        <v>0</v>
      </c>
      <c r="AT877" s="50">
        <f>IFERROR(VLOOKUP(TEXT($A877,"000000"),[7]Página1!$A$8:$R$814,12,FALSE),0)</f>
        <v>0</v>
      </c>
      <c r="AU877" s="50">
        <f>IFERROR(VLOOKUP(TEXT($A877,"000000"),[7]Página1!$A$8:$R$814,15,FALSE),0)</f>
        <v>0</v>
      </c>
      <c r="AV877" s="50">
        <f>IFERROR(VLOOKUP(TEXT($A877,"000000"),[7]Página1!$A$8:$R$814,18,FALSE),0)</f>
        <v>0</v>
      </c>
      <c r="AW877" s="50"/>
      <c r="AX877" s="51">
        <f t="shared" si="206"/>
        <v>0</v>
      </c>
      <c r="AY877" s="51">
        <f t="shared" si="207"/>
        <v>0</v>
      </c>
      <c r="AZ877" s="51">
        <f t="shared" si="208"/>
        <v>0</v>
      </c>
      <c r="BA877" s="51">
        <f t="shared" si="209"/>
        <v>0</v>
      </c>
      <c r="BB877" s="51">
        <f t="shared" si="210"/>
        <v>0</v>
      </c>
      <c r="BC877" s="51">
        <f t="shared" si="211"/>
        <v>0</v>
      </c>
      <c r="BD877" s="51">
        <f t="shared" si="212"/>
        <v>0</v>
      </c>
      <c r="BE877" s="51">
        <f>IFERROR(VLOOKUP(A877,salario!A$2:P$91,11,FALSE),0)</f>
        <v>0</v>
      </c>
      <c r="BF877" s="51">
        <f>SUMIFS(topmanager!$D:$D,topmanager!$C:$C,rs_nova!$A877,topmanager!$A:$A,rs_nova!BF$2)</f>
        <v>0</v>
      </c>
      <c r="BG877" s="51">
        <f>SUMIFS(topmanager!$D:$D,topmanager!$C:$C,rs_nova!$A877,topmanager!$A:$A,rs_nova!BG$2)</f>
        <v>0</v>
      </c>
      <c r="BH877" s="51">
        <f>SUMIFS(topmanager!$D:$D,topmanager!$C:$C,rs_nova!$A877,topmanager!$A:$A,rs_nova!BH$2)</f>
        <v>0</v>
      </c>
      <c r="BI877" s="51">
        <f>SUMIFS(topmanager!$D:$D,topmanager!$C:$C,rs_nova!$A877,topmanager!$A:$A,rs_nova!BI$2)</f>
        <v>0</v>
      </c>
      <c r="BJ877" s="51">
        <f>SUMIFS(topmanager!$D:$D,topmanager!$C:$C,rs_nova!$A877,topmanager!$A:$A,rs_nova!BJ$2)+SUMIFS(topmanager!$D:$D,topmanager!$C:$C,rs_nova!$A877,topmanager!$A:$A,rs_nova!BJ$2+1)</f>
        <v>0</v>
      </c>
      <c r="BK877" s="51">
        <f>IFERROR(VLOOKUP(A877,[8]ferias!$C$4:$G$100,5,FALSE),0)</f>
        <v>0</v>
      </c>
      <c r="BL877" s="51">
        <f>SUMIFS(topmanager!$D:$D,topmanager!$C:$C,rs_nova!$A877,topmanager!$A:$A,rs_nova!BL$2)</f>
        <v>0</v>
      </c>
      <c r="BM877" s="51">
        <f>SUMIFS(topmanager!$D:$D,topmanager!$C:$C,rs_nova!$A877,topmanager!$A:$A,rs_nova!BM$2)+SUMIFS(topmanager!$D:$D,topmanager!$C:$C,rs_nova!$A881,topmanager!$A:$A,151)</f>
        <v>0</v>
      </c>
      <c r="BN877" s="51">
        <f t="shared" si="213"/>
        <v>0</v>
      </c>
    </row>
    <row r="878" spans="1:66">
      <c r="A878" s="47">
        <f>total!B81</f>
        <v>0</v>
      </c>
      <c r="B878" s="47">
        <f t="shared" si="200"/>
        <v>0</v>
      </c>
      <c r="C878" s="48">
        <f>total!D81</f>
        <v>0</v>
      </c>
      <c r="D878" s="49" t="str">
        <f>IFERROR(VLOOKUP(A878,salario!A$3:J$32,10,FALSE),"")</f>
        <v/>
      </c>
      <c r="E878" s="49" t="str">
        <f>IFERROR(IF(VLOOKUP(A878,salario!A$3:O$32,15,FALSE)="","",VLOOKUP(A878,salario!A$3:O$32,15,FALSE)),"")</f>
        <v/>
      </c>
      <c r="F878" s="47" t="str">
        <f>IFERROR(VLOOKUP(A878,[5]base_pessoal!$B$2:$P$1504,13,FALSE),"")</f>
        <v/>
      </c>
      <c r="G878" s="50">
        <f>IFERROR(VLOOKUP(A878,salario!A$2:P$91,11,FALSE),0)*B878/30</f>
        <v>0</v>
      </c>
      <c r="H878" s="50">
        <f>SUMIFS(topmanager!$D:$D,topmanager!$C:$C,rs_nova!$A878,topmanager!$A:$A,rs_nova!H$2)+SUMIFS(topmanager!$D:$D,topmanager!$C:$C,rs_nova!$A878,topmanager!$A:$A,63)</f>
        <v>0</v>
      </c>
      <c r="I878" s="50">
        <f>-SUMIFS(topmanager!$D:$D,topmanager!$C:$C,rs_nova!$A878,topmanager!$A:$A,rs_nova!I$2)</f>
        <v>0</v>
      </c>
      <c r="J878" s="50">
        <f>SUMIFS(topmanager!$D:$D,topmanager!$C:$C,rs_nova!$A878,topmanager!$A:$A,rs_nova!J$2)</f>
        <v>0</v>
      </c>
      <c r="K878" s="50">
        <f>SUMIFS(topmanager!$D:$D,topmanager!$C:$C,rs_nova!$A878,topmanager!$A:$A,rs_nova!K$2)+SUMIFS(topmanager!$D:$D,topmanager!$C:$C,rs_nova!$A878,topmanager!$A:$A,911)</f>
        <v>0</v>
      </c>
      <c r="L878" s="50">
        <f>SUMIFS(topmanager!$D:$D,topmanager!$C:$C,rs_nova!$A878,topmanager!$A:$A,rs_nova!L$2)</f>
        <v>0</v>
      </c>
      <c r="M878" s="50">
        <f>SUMIFS(topmanager!$D:$D,topmanager!$C:$C,rs_nova!$A878,topmanager!$A:$A,rs_nova!M$2)+SUMIFS(topmanager!$D:$D,topmanager!$C:$C,rs_nova!$A878,topmanager!$A:$A,908)+SUMIFS(topmanager!$D:$D,topmanager!$C:$C,rs_nova!$A878,topmanager!$A:$A,550)</f>
        <v>0</v>
      </c>
      <c r="N878" s="50">
        <f>SUMIFS(topmanager!$D:$D,topmanager!$C:$C,rs_nova!$A878,topmanager!$A:$A,rs_nova!N$2)</f>
        <v>0</v>
      </c>
      <c r="O878" s="51">
        <f t="shared" si="201"/>
        <v>0</v>
      </c>
      <c r="P878" s="50">
        <f>IFERROR(VLOOKUP($A878,total!$B$4:$AW$437,27,0),0)</f>
        <v>0</v>
      </c>
      <c r="Q878" s="50">
        <f>IFERROR(VLOOKUP($A878,total!$B$4:$AW$437,21,0),0)</f>
        <v>0</v>
      </c>
      <c r="R878" s="50">
        <f>IFERROR(VLOOKUP($A878,total!$B$4:$AW$437,25,0),0)+IFERROR(VLOOKUP($A878,total!$B$4:$AW$437,36,0),0)</f>
        <v>0</v>
      </c>
      <c r="S878" s="50">
        <f>IFERROR(VLOOKUP(A878,gympass!$A$2:$F$148,6,0),0)</f>
        <v>0</v>
      </c>
      <c r="T878" s="50">
        <f>IFERROR(VLOOKUP($A878,total!$B$4:$AW$437,42,0),0)</f>
        <v>0</v>
      </c>
      <c r="U878" s="50">
        <f>IFERROR(VLOOKUP($A878,total!$B$4:$AW$437,32,0),0)</f>
        <v>0</v>
      </c>
      <c r="V878" s="50">
        <f>IFERROR(VLOOKUP($A878,total!$B$4:$AW$437,28,0),0)</f>
        <v>0</v>
      </c>
      <c r="W878" s="50">
        <f>IFERROR(VLOOKUP($A878,total!$B$4:$AX$437,49,0),0)</f>
        <v>0</v>
      </c>
      <c r="X878" s="50"/>
      <c r="Y878" s="50">
        <f>IFERROR(VLOOKUP(A878,#REF!,4,0),0)</f>
        <v>0</v>
      </c>
      <c r="Z878" s="50">
        <f>IFERROR(VLOOKUP(B878,#REF!,8,0),0)</f>
        <v>0</v>
      </c>
      <c r="AA878" s="50">
        <f>IFERROR(VLOOKUP($A878,total!$B$4:$AW$437,45,0),0)</f>
        <v>0</v>
      </c>
      <c r="AB878" s="50">
        <f>IFERROR(VLOOKUP($A878,total!$B$4:$AW$437,48,0),0)</f>
        <v>0</v>
      </c>
      <c r="AC878" s="50">
        <f>IFERROR(VLOOKUP($A878,total!$B$4:$AB$437,19,0),0)</f>
        <v>0</v>
      </c>
      <c r="AD878" s="50">
        <f>IFERROR(VLOOKUP($A878,total!$B$4:$AB$437,10,0),0)</f>
        <v>0</v>
      </c>
      <c r="AE878" s="50">
        <f>IFERROR(VLOOKUP($A878,total!$B$4:$AB$437,13,0),0)-SUMIFS(topmanager!$D:$D,topmanager!$C:$C,rs_nova!$A882,topmanager!$A:$A,856)</f>
        <v>0</v>
      </c>
      <c r="AF878" s="50">
        <f>IFERROR(VLOOKUP($A878,total!$B$4:$AB$437,16,0),0)</f>
        <v>0</v>
      </c>
      <c r="AG878" s="50">
        <f>IFERROR(VLOOKUP($A878,total!$B$4:$AB$437,7,0),0)</f>
        <v>0</v>
      </c>
      <c r="AH878" s="50">
        <f>IFERROR(VLOOKUP($A878,total!$B$4:$AD$437,29,0),0)</f>
        <v>0</v>
      </c>
      <c r="AI878" s="50">
        <f>IFERROR(VLOOKUP(A878,total!$B$4:$AN$437,39,0),0)</f>
        <v>0</v>
      </c>
      <c r="AJ878" s="51">
        <f t="shared" si="202"/>
        <v>0</v>
      </c>
      <c r="AK878" s="50">
        <f t="shared" si="203"/>
        <v>0</v>
      </c>
      <c r="AL878" s="50">
        <f t="shared" si="204"/>
        <v>0</v>
      </c>
      <c r="AM878" s="50">
        <f t="shared" si="205"/>
        <v>0</v>
      </c>
      <c r="AN878" s="50">
        <f t="shared" si="214"/>
        <v>0</v>
      </c>
      <c r="AO878" s="50">
        <f t="shared" si="214"/>
        <v>0</v>
      </c>
      <c r="AP878" s="50">
        <f t="shared" si="214"/>
        <v>0</v>
      </c>
      <c r="AQ878" s="50">
        <f>IFERROR(VLOOKUP(TEXT($A878,"000000"),[6]Página1!$A$8:$S$801,13,FALSE),0)</f>
        <v>0</v>
      </c>
      <c r="AR878" s="50">
        <f>IFERROR(VLOOKUP(TEXT($A878,"000000"),[6]Página1!$A$8:$S$801,16,FALSE),0)</f>
        <v>0</v>
      </c>
      <c r="AS878" s="50">
        <f>IFERROR(VLOOKUP(TEXT($A878,"000000"),[6]Página1!$A$8:$S$801,19,FALSE),0)</f>
        <v>0</v>
      </c>
      <c r="AT878" s="50">
        <f>IFERROR(VLOOKUP(TEXT($A878,"000000"),[7]Página1!$A$8:$R$814,12,FALSE),0)</f>
        <v>0</v>
      </c>
      <c r="AU878" s="50">
        <f>IFERROR(VLOOKUP(TEXT($A878,"000000"),[7]Página1!$A$8:$R$814,15,FALSE),0)</f>
        <v>0</v>
      </c>
      <c r="AV878" s="50">
        <f>IFERROR(VLOOKUP(TEXT($A878,"000000"),[7]Página1!$A$8:$R$814,18,FALSE),0)</f>
        <v>0</v>
      </c>
      <c r="AW878" s="50"/>
      <c r="AX878" s="51">
        <f t="shared" si="206"/>
        <v>0</v>
      </c>
      <c r="AY878" s="51">
        <f t="shared" si="207"/>
        <v>0</v>
      </c>
      <c r="AZ878" s="51">
        <f t="shared" si="208"/>
        <v>0</v>
      </c>
      <c r="BA878" s="51">
        <f t="shared" si="209"/>
        <v>0</v>
      </c>
      <c r="BB878" s="51">
        <f t="shared" si="210"/>
        <v>0</v>
      </c>
      <c r="BC878" s="51">
        <f t="shared" si="211"/>
        <v>0</v>
      </c>
      <c r="BD878" s="51">
        <f t="shared" si="212"/>
        <v>0</v>
      </c>
      <c r="BE878" s="51">
        <f>IFERROR(VLOOKUP(A878,salario!A$2:P$91,11,FALSE),0)</f>
        <v>0</v>
      </c>
      <c r="BF878" s="51">
        <f>SUMIFS(topmanager!$D:$D,topmanager!$C:$C,rs_nova!$A878,topmanager!$A:$A,rs_nova!BF$2)</f>
        <v>0</v>
      </c>
      <c r="BG878" s="51">
        <f>SUMIFS(topmanager!$D:$D,topmanager!$C:$C,rs_nova!$A878,topmanager!$A:$A,rs_nova!BG$2)</f>
        <v>0</v>
      </c>
      <c r="BH878" s="51">
        <f>SUMIFS(topmanager!$D:$D,topmanager!$C:$C,rs_nova!$A878,topmanager!$A:$A,rs_nova!BH$2)</f>
        <v>0</v>
      </c>
      <c r="BI878" s="51">
        <f>SUMIFS(topmanager!$D:$D,topmanager!$C:$C,rs_nova!$A878,topmanager!$A:$A,rs_nova!BI$2)</f>
        <v>0</v>
      </c>
      <c r="BJ878" s="51">
        <f>SUMIFS(topmanager!$D:$D,topmanager!$C:$C,rs_nova!$A878,topmanager!$A:$A,rs_nova!BJ$2)+SUMIFS(topmanager!$D:$D,topmanager!$C:$C,rs_nova!$A878,topmanager!$A:$A,rs_nova!BJ$2+1)</f>
        <v>0</v>
      </c>
      <c r="BK878" s="51">
        <f>IFERROR(VLOOKUP(A878,[8]ferias!$C$4:$G$100,5,FALSE),0)</f>
        <v>0</v>
      </c>
      <c r="BL878" s="51">
        <f>SUMIFS(topmanager!$D:$D,topmanager!$C:$C,rs_nova!$A878,topmanager!$A:$A,rs_nova!BL$2)</f>
        <v>0</v>
      </c>
      <c r="BM878" s="51">
        <f>SUMIFS(topmanager!$D:$D,topmanager!$C:$C,rs_nova!$A878,topmanager!$A:$A,rs_nova!BM$2)+SUMIFS(topmanager!$D:$D,topmanager!$C:$C,rs_nova!$A882,topmanager!$A:$A,151)</f>
        <v>0</v>
      </c>
      <c r="BN878" s="51">
        <f t="shared" si="213"/>
        <v>0</v>
      </c>
    </row>
    <row r="879" spans="1:66">
      <c r="A879" s="47">
        <f>total!B82</f>
        <v>0</v>
      </c>
      <c r="B879" s="47">
        <f t="shared" si="200"/>
        <v>0</v>
      </c>
      <c r="C879" s="48">
        <f>total!D82</f>
        <v>0</v>
      </c>
      <c r="D879" s="49" t="str">
        <f>IFERROR(VLOOKUP(A879,salario!A$3:J$32,10,FALSE),"")</f>
        <v/>
      </c>
      <c r="E879" s="49" t="str">
        <f>IFERROR(IF(VLOOKUP(A879,salario!A$3:O$32,15,FALSE)="","",VLOOKUP(A879,salario!A$3:O$32,15,FALSE)),"")</f>
        <v/>
      </c>
      <c r="F879" s="47" t="str">
        <f>IFERROR(VLOOKUP(A879,[5]base_pessoal!$B$2:$P$1504,13,FALSE),"")</f>
        <v/>
      </c>
      <c r="G879" s="50">
        <f>IFERROR(VLOOKUP(A879,salario!A$2:P$91,11,FALSE),0)*B879/30</f>
        <v>0</v>
      </c>
      <c r="H879" s="50">
        <f>SUMIFS(topmanager!$D:$D,topmanager!$C:$C,rs_nova!$A879,topmanager!$A:$A,rs_nova!H$2)+SUMIFS(topmanager!$D:$D,topmanager!$C:$C,rs_nova!$A879,topmanager!$A:$A,63)</f>
        <v>0</v>
      </c>
      <c r="I879" s="50">
        <f>-SUMIFS(topmanager!$D:$D,topmanager!$C:$C,rs_nova!$A879,topmanager!$A:$A,rs_nova!I$2)</f>
        <v>0</v>
      </c>
      <c r="J879" s="50">
        <f>SUMIFS(topmanager!$D:$D,topmanager!$C:$C,rs_nova!$A879,topmanager!$A:$A,rs_nova!J$2)</f>
        <v>0</v>
      </c>
      <c r="K879" s="50">
        <f>SUMIFS(topmanager!$D:$D,topmanager!$C:$C,rs_nova!$A879,topmanager!$A:$A,rs_nova!K$2)+SUMIFS(topmanager!$D:$D,topmanager!$C:$C,rs_nova!$A879,topmanager!$A:$A,911)</f>
        <v>0</v>
      </c>
      <c r="L879" s="50">
        <f>SUMIFS(topmanager!$D:$D,topmanager!$C:$C,rs_nova!$A879,topmanager!$A:$A,rs_nova!L$2)</f>
        <v>0</v>
      </c>
      <c r="M879" s="50">
        <f>SUMIFS(topmanager!$D:$D,topmanager!$C:$C,rs_nova!$A879,topmanager!$A:$A,rs_nova!M$2)+SUMIFS(topmanager!$D:$D,topmanager!$C:$C,rs_nova!$A879,topmanager!$A:$A,908)+SUMIFS(topmanager!$D:$D,topmanager!$C:$C,rs_nova!$A879,topmanager!$A:$A,550)</f>
        <v>0</v>
      </c>
      <c r="N879" s="50">
        <f>SUMIFS(topmanager!$D:$D,topmanager!$C:$C,rs_nova!$A879,topmanager!$A:$A,rs_nova!N$2)</f>
        <v>0</v>
      </c>
      <c r="O879" s="51">
        <f t="shared" si="201"/>
        <v>0</v>
      </c>
      <c r="P879" s="50">
        <f>IFERROR(VLOOKUP($A879,total!$B$4:$AW$437,27,0),0)</f>
        <v>0</v>
      </c>
      <c r="Q879" s="50">
        <f>IFERROR(VLOOKUP($A879,total!$B$4:$AW$437,21,0),0)</f>
        <v>0</v>
      </c>
      <c r="R879" s="50">
        <f>IFERROR(VLOOKUP($A879,total!$B$4:$AW$437,25,0),0)+IFERROR(VLOOKUP($A879,total!$B$4:$AW$437,36,0),0)</f>
        <v>0</v>
      </c>
      <c r="S879" s="50">
        <f>IFERROR(VLOOKUP(A879,gympass!$A$2:$F$148,6,0),0)</f>
        <v>0</v>
      </c>
      <c r="T879" s="50">
        <f>IFERROR(VLOOKUP($A879,total!$B$4:$AW$437,42,0),0)</f>
        <v>0</v>
      </c>
      <c r="U879" s="50">
        <f>IFERROR(VLOOKUP($A879,total!$B$4:$AW$437,32,0),0)</f>
        <v>0</v>
      </c>
      <c r="V879" s="50">
        <f>IFERROR(VLOOKUP($A879,total!$B$4:$AW$437,28,0),0)</f>
        <v>0</v>
      </c>
      <c r="W879" s="50">
        <f>IFERROR(VLOOKUP($A879,total!$B$4:$AX$437,49,0),0)</f>
        <v>0</v>
      </c>
      <c r="X879" s="50"/>
      <c r="Y879" s="50">
        <f>IFERROR(VLOOKUP(A879,#REF!,4,0),0)</f>
        <v>0</v>
      </c>
      <c r="Z879" s="50">
        <f>IFERROR(VLOOKUP(B879,#REF!,8,0),0)</f>
        <v>0</v>
      </c>
      <c r="AA879" s="50">
        <f>IFERROR(VLOOKUP($A879,total!$B$4:$AW$437,45,0),0)</f>
        <v>0</v>
      </c>
      <c r="AB879" s="50">
        <f>IFERROR(VLOOKUP($A879,total!$B$4:$AW$437,48,0),0)</f>
        <v>0</v>
      </c>
      <c r="AC879" s="50">
        <f>IFERROR(VLOOKUP($A879,total!$B$4:$AB$437,19,0),0)</f>
        <v>0</v>
      </c>
      <c r="AD879" s="50">
        <f>IFERROR(VLOOKUP($A879,total!$B$4:$AB$437,10,0),0)</f>
        <v>0</v>
      </c>
      <c r="AE879" s="50">
        <f>IFERROR(VLOOKUP($A879,total!$B$4:$AB$437,13,0),0)-SUMIFS(topmanager!$D:$D,topmanager!$C:$C,rs_nova!$A883,topmanager!$A:$A,856)</f>
        <v>0</v>
      </c>
      <c r="AF879" s="50">
        <f>IFERROR(VLOOKUP($A879,total!$B$4:$AB$437,16,0),0)</f>
        <v>0</v>
      </c>
      <c r="AG879" s="50">
        <f>IFERROR(VLOOKUP($A879,total!$B$4:$AB$437,7,0),0)</f>
        <v>0</v>
      </c>
      <c r="AH879" s="50">
        <f>IFERROR(VLOOKUP($A879,total!$B$4:$AD$437,29,0),0)</f>
        <v>0</v>
      </c>
      <c r="AI879" s="50">
        <f>IFERROR(VLOOKUP(A879,total!$B$4:$AN$437,39,0),0)</f>
        <v>0</v>
      </c>
      <c r="AJ879" s="51">
        <f t="shared" si="202"/>
        <v>0</v>
      </c>
      <c r="AK879" s="50">
        <f t="shared" si="203"/>
        <v>0</v>
      </c>
      <c r="AL879" s="50">
        <f t="shared" si="204"/>
        <v>0</v>
      </c>
      <c r="AM879" s="50">
        <f t="shared" si="205"/>
        <v>0</v>
      </c>
      <c r="AN879" s="50">
        <f t="shared" si="214"/>
        <v>0</v>
      </c>
      <c r="AO879" s="50">
        <f t="shared" si="214"/>
        <v>0</v>
      </c>
      <c r="AP879" s="50">
        <f t="shared" si="214"/>
        <v>0</v>
      </c>
      <c r="AQ879" s="50">
        <f>IFERROR(VLOOKUP(TEXT($A879,"000000"),[6]Página1!$A$8:$S$801,13,FALSE),0)</f>
        <v>0</v>
      </c>
      <c r="AR879" s="50">
        <f>IFERROR(VLOOKUP(TEXT($A879,"000000"),[6]Página1!$A$8:$S$801,16,FALSE),0)</f>
        <v>0</v>
      </c>
      <c r="AS879" s="50">
        <f>IFERROR(VLOOKUP(TEXT($A879,"000000"),[6]Página1!$A$8:$S$801,19,FALSE),0)</f>
        <v>0</v>
      </c>
      <c r="AT879" s="50">
        <f>IFERROR(VLOOKUP(TEXT($A879,"000000"),[7]Página1!$A$8:$R$814,12,FALSE),0)</f>
        <v>0</v>
      </c>
      <c r="AU879" s="50">
        <f>IFERROR(VLOOKUP(TEXT($A879,"000000"),[7]Página1!$A$8:$R$814,15,FALSE),0)</f>
        <v>0</v>
      </c>
      <c r="AV879" s="50">
        <f>IFERROR(VLOOKUP(TEXT($A879,"000000"),[7]Página1!$A$8:$R$814,18,FALSE),0)</f>
        <v>0</v>
      </c>
      <c r="AW879" s="50"/>
      <c r="AX879" s="51">
        <f t="shared" si="206"/>
        <v>0</v>
      </c>
      <c r="AY879" s="51">
        <f t="shared" si="207"/>
        <v>0</v>
      </c>
      <c r="AZ879" s="51">
        <f t="shared" si="208"/>
        <v>0</v>
      </c>
      <c r="BA879" s="51">
        <f t="shared" si="209"/>
        <v>0</v>
      </c>
      <c r="BB879" s="51">
        <f t="shared" si="210"/>
        <v>0</v>
      </c>
      <c r="BC879" s="51">
        <f t="shared" si="211"/>
        <v>0</v>
      </c>
      <c r="BD879" s="51">
        <f t="shared" si="212"/>
        <v>0</v>
      </c>
      <c r="BE879" s="51">
        <f>IFERROR(VLOOKUP(A879,salario!A$2:P$91,11,FALSE),0)</f>
        <v>0</v>
      </c>
      <c r="BF879" s="51">
        <f>SUMIFS(topmanager!$D:$D,topmanager!$C:$C,rs_nova!$A879,topmanager!$A:$A,rs_nova!BF$2)</f>
        <v>0</v>
      </c>
      <c r="BG879" s="51">
        <f>SUMIFS(topmanager!$D:$D,topmanager!$C:$C,rs_nova!$A879,topmanager!$A:$A,rs_nova!BG$2)</f>
        <v>0</v>
      </c>
      <c r="BH879" s="51">
        <f>SUMIFS(topmanager!$D:$D,topmanager!$C:$C,rs_nova!$A879,topmanager!$A:$A,rs_nova!BH$2)</f>
        <v>0</v>
      </c>
      <c r="BI879" s="51">
        <f>SUMIFS(topmanager!$D:$D,topmanager!$C:$C,rs_nova!$A879,topmanager!$A:$A,rs_nova!BI$2)</f>
        <v>0</v>
      </c>
      <c r="BJ879" s="51">
        <f>SUMIFS(topmanager!$D:$D,topmanager!$C:$C,rs_nova!$A879,topmanager!$A:$A,rs_nova!BJ$2)+SUMIFS(topmanager!$D:$D,topmanager!$C:$C,rs_nova!$A879,topmanager!$A:$A,rs_nova!BJ$2+1)</f>
        <v>0</v>
      </c>
      <c r="BK879" s="51">
        <f>IFERROR(VLOOKUP(A879,[8]ferias!$C$4:$G$100,5,FALSE),0)</f>
        <v>0</v>
      </c>
      <c r="BL879" s="51">
        <f>SUMIFS(topmanager!$D:$D,topmanager!$C:$C,rs_nova!$A879,topmanager!$A:$A,rs_nova!BL$2)</f>
        <v>0</v>
      </c>
      <c r="BM879" s="51">
        <f>SUMIFS(topmanager!$D:$D,topmanager!$C:$C,rs_nova!$A879,topmanager!$A:$A,rs_nova!BM$2)+SUMIFS(topmanager!$D:$D,topmanager!$C:$C,rs_nova!$A883,topmanager!$A:$A,151)</f>
        <v>0</v>
      </c>
      <c r="BN879" s="51">
        <f t="shared" si="213"/>
        <v>0</v>
      </c>
    </row>
    <row r="880" spans="1:66">
      <c r="A880" s="47">
        <f>total!B83</f>
        <v>0</v>
      </c>
      <c r="B880" s="47">
        <f t="shared" si="200"/>
        <v>0</v>
      </c>
      <c r="C880" s="48">
        <f>total!D83</f>
        <v>0</v>
      </c>
      <c r="D880" s="49" t="str">
        <f>IFERROR(VLOOKUP(A880,salario!A$3:J$32,10,FALSE),"")</f>
        <v/>
      </c>
      <c r="E880" s="49" t="str">
        <f>IFERROR(IF(VLOOKUP(A880,salario!A$3:O$32,15,FALSE)="","",VLOOKUP(A880,salario!A$3:O$32,15,FALSE)),"")</f>
        <v/>
      </c>
      <c r="F880" s="47" t="str">
        <f>IFERROR(VLOOKUP(A880,[5]base_pessoal!$B$2:$P$1504,13,FALSE),"")</f>
        <v/>
      </c>
      <c r="G880" s="50">
        <f>IFERROR(VLOOKUP(A880,salario!A$2:P$91,11,FALSE),0)*B880/30</f>
        <v>0</v>
      </c>
      <c r="H880" s="50">
        <f>SUMIFS(topmanager!$D:$D,topmanager!$C:$C,rs_nova!$A880,topmanager!$A:$A,rs_nova!H$2)+SUMIFS(topmanager!$D:$D,topmanager!$C:$C,rs_nova!$A880,topmanager!$A:$A,63)</f>
        <v>0</v>
      </c>
      <c r="I880" s="50">
        <f>-SUMIFS(topmanager!$D:$D,topmanager!$C:$C,rs_nova!$A880,topmanager!$A:$A,rs_nova!I$2)</f>
        <v>0</v>
      </c>
      <c r="J880" s="50">
        <f>SUMIFS(topmanager!$D:$D,topmanager!$C:$C,rs_nova!$A880,topmanager!$A:$A,rs_nova!J$2)</f>
        <v>0</v>
      </c>
      <c r="K880" s="50">
        <f>SUMIFS(topmanager!$D:$D,topmanager!$C:$C,rs_nova!$A880,topmanager!$A:$A,rs_nova!K$2)+SUMIFS(topmanager!$D:$D,topmanager!$C:$C,rs_nova!$A880,topmanager!$A:$A,911)</f>
        <v>0</v>
      </c>
      <c r="L880" s="50">
        <f>SUMIFS(topmanager!$D:$D,topmanager!$C:$C,rs_nova!$A880,topmanager!$A:$A,rs_nova!L$2)</f>
        <v>0</v>
      </c>
      <c r="M880" s="50">
        <f>SUMIFS(topmanager!$D:$D,topmanager!$C:$C,rs_nova!$A880,topmanager!$A:$A,rs_nova!M$2)+SUMIFS(topmanager!$D:$D,topmanager!$C:$C,rs_nova!$A880,topmanager!$A:$A,908)+SUMIFS(topmanager!$D:$D,topmanager!$C:$C,rs_nova!$A880,topmanager!$A:$A,550)</f>
        <v>0</v>
      </c>
      <c r="N880" s="50">
        <f>SUMIFS(topmanager!$D:$D,topmanager!$C:$C,rs_nova!$A880,topmanager!$A:$A,rs_nova!N$2)</f>
        <v>0</v>
      </c>
      <c r="O880" s="51">
        <f t="shared" si="201"/>
        <v>0</v>
      </c>
      <c r="P880" s="50">
        <f>IFERROR(VLOOKUP($A880,total!$B$4:$AW$437,27,0),0)</f>
        <v>0</v>
      </c>
      <c r="Q880" s="50">
        <f>IFERROR(VLOOKUP($A880,total!$B$4:$AW$437,21,0),0)</f>
        <v>0</v>
      </c>
      <c r="R880" s="50">
        <f>IFERROR(VLOOKUP($A880,total!$B$4:$AW$437,25,0),0)+IFERROR(VLOOKUP($A880,total!$B$4:$AW$437,36,0),0)</f>
        <v>0</v>
      </c>
      <c r="S880" s="50">
        <f>IFERROR(VLOOKUP(A880,gympass!$A$2:$F$148,6,0),0)</f>
        <v>0</v>
      </c>
      <c r="T880" s="50">
        <f>IFERROR(VLOOKUP($A880,total!$B$4:$AW$437,42,0),0)</f>
        <v>0</v>
      </c>
      <c r="U880" s="50">
        <f>IFERROR(VLOOKUP($A880,total!$B$4:$AW$437,32,0),0)</f>
        <v>0</v>
      </c>
      <c r="V880" s="50">
        <f>IFERROR(VLOOKUP($A880,total!$B$4:$AW$437,28,0),0)</f>
        <v>0</v>
      </c>
      <c r="W880" s="50">
        <f>IFERROR(VLOOKUP($A880,total!$B$4:$AX$437,49,0),0)</f>
        <v>0</v>
      </c>
      <c r="X880" s="50"/>
      <c r="Y880" s="50">
        <f>IFERROR(VLOOKUP(A880,#REF!,4,0),0)</f>
        <v>0</v>
      </c>
      <c r="Z880" s="50">
        <f>IFERROR(VLOOKUP(B880,#REF!,8,0),0)</f>
        <v>0</v>
      </c>
      <c r="AA880" s="50">
        <f>IFERROR(VLOOKUP($A880,total!$B$4:$AW$437,45,0),0)</f>
        <v>0</v>
      </c>
      <c r="AB880" s="50">
        <f>IFERROR(VLOOKUP($A880,total!$B$4:$AW$437,48,0),0)</f>
        <v>0</v>
      </c>
      <c r="AC880" s="50">
        <f>IFERROR(VLOOKUP($A880,total!$B$4:$AB$437,19,0),0)</f>
        <v>0</v>
      </c>
      <c r="AD880" s="50">
        <f>IFERROR(VLOOKUP($A880,total!$B$4:$AB$437,10,0),0)</f>
        <v>0</v>
      </c>
      <c r="AE880" s="50">
        <f>IFERROR(VLOOKUP($A880,total!$B$4:$AB$437,13,0),0)-SUMIFS(topmanager!$D:$D,topmanager!$C:$C,rs_nova!$A884,topmanager!$A:$A,856)</f>
        <v>0</v>
      </c>
      <c r="AF880" s="50">
        <f>IFERROR(VLOOKUP($A880,total!$B$4:$AB$437,16,0),0)</f>
        <v>0</v>
      </c>
      <c r="AG880" s="50">
        <f>IFERROR(VLOOKUP($A880,total!$B$4:$AB$437,7,0),0)</f>
        <v>0</v>
      </c>
      <c r="AH880" s="50">
        <f>IFERROR(VLOOKUP($A880,total!$B$4:$AD$437,29,0),0)</f>
        <v>0</v>
      </c>
      <c r="AI880" s="50">
        <f>IFERROR(VLOOKUP(A880,total!$B$4:$AN$437,39,0),0)</f>
        <v>0</v>
      </c>
      <c r="AJ880" s="51">
        <f t="shared" si="202"/>
        <v>0</v>
      </c>
      <c r="AK880" s="50">
        <f t="shared" si="203"/>
        <v>0</v>
      </c>
      <c r="AL880" s="50">
        <f t="shared" si="204"/>
        <v>0</v>
      </c>
      <c r="AM880" s="50">
        <f t="shared" si="205"/>
        <v>0</v>
      </c>
      <c r="AN880" s="50">
        <f t="shared" si="214"/>
        <v>0</v>
      </c>
      <c r="AO880" s="50">
        <f t="shared" si="214"/>
        <v>0</v>
      </c>
      <c r="AP880" s="50">
        <f t="shared" si="214"/>
        <v>0</v>
      </c>
      <c r="AQ880" s="50">
        <f>IFERROR(VLOOKUP(TEXT($A880,"000000"),[6]Página1!$A$8:$S$801,13,FALSE),0)</f>
        <v>0</v>
      </c>
      <c r="AR880" s="50">
        <f>IFERROR(VLOOKUP(TEXT($A880,"000000"),[6]Página1!$A$8:$S$801,16,FALSE),0)</f>
        <v>0</v>
      </c>
      <c r="AS880" s="50">
        <f>IFERROR(VLOOKUP(TEXT($A880,"000000"),[6]Página1!$A$8:$S$801,19,FALSE),0)</f>
        <v>0</v>
      </c>
      <c r="AT880" s="50">
        <f>IFERROR(VLOOKUP(TEXT($A880,"000000"),[7]Página1!$A$8:$R$814,12,FALSE),0)</f>
        <v>0</v>
      </c>
      <c r="AU880" s="50">
        <f>IFERROR(VLOOKUP(TEXT($A880,"000000"),[7]Página1!$A$8:$R$814,15,FALSE),0)</f>
        <v>0</v>
      </c>
      <c r="AV880" s="50">
        <f>IFERROR(VLOOKUP(TEXT($A880,"000000"),[7]Página1!$A$8:$R$814,18,FALSE),0)</f>
        <v>0</v>
      </c>
      <c r="AW880" s="50"/>
      <c r="AX880" s="51">
        <f t="shared" si="206"/>
        <v>0</v>
      </c>
      <c r="AY880" s="51">
        <f t="shared" si="207"/>
        <v>0</v>
      </c>
      <c r="AZ880" s="51">
        <f t="shared" si="208"/>
        <v>0</v>
      </c>
      <c r="BA880" s="51">
        <f t="shared" si="209"/>
        <v>0</v>
      </c>
      <c r="BB880" s="51">
        <f t="shared" si="210"/>
        <v>0</v>
      </c>
      <c r="BC880" s="51">
        <f t="shared" si="211"/>
        <v>0</v>
      </c>
      <c r="BD880" s="51">
        <f t="shared" si="212"/>
        <v>0</v>
      </c>
      <c r="BE880" s="51">
        <f>IFERROR(VLOOKUP(A880,salario!A$2:P$91,11,FALSE),0)</f>
        <v>0</v>
      </c>
      <c r="BF880" s="51">
        <f>SUMIFS(topmanager!$D:$D,topmanager!$C:$C,rs_nova!$A880,topmanager!$A:$A,rs_nova!BF$2)</f>
        <v>0</v>
      </c>
      <c r="BG880" s="51">
        <f>SUMIFS(topmanager!$D:$D,topmanager!$C:$C,rs_nova!$A880,topmanager!$A:$A,rs_nova!BG$2)</f>
        <v>0</v>
      </c>
      <c r="BH880" s="51">
        <f>SUMIFS(topmanager!$D:$D,topmanager!$C:$C,rs_nova!$A880,topmanager!$A:$A,rs_nova!BH$2)</f>
        <v>0</v>
      </c>
      <c r="BI880" s="51">
        <f>SUMIFS(topmanager!$D:$D,topmanager!$C:$C,rs_nova!$A880,topmanager!$A:$A,rs_nova!BI$2)</f>
        <v>0</v>
      </c>
      <c r="BJ880" s="51">
        <f>SUMIFS(topmanager!$D:$D,topmanager!$C:$C,rs_nova!$A880,topmanager!$A:$A,rs_nova!BJ$2)+SUMIFS(topmanager!$D:$D,topmanager!$C:$C,rs_nova!$A880,topmanager!$A:$A,rs_nova!BJ$2+1)</f>
        <v>0</v>
      </c>
      <c r="BK880" s="51">
        <f>IFERROR(VLOOKUP(A880,[8]ferias!$C$4:$G$100,5,FALSE),0)</f>
        <v>0</v>
      </c>
      <c r="BL880" s="51">
        <f>SUMIFS(topmanager!$D:$D,topmanager!$C:$C,rs_nova!$A880,topmanager!$A:$A,rs_nova!BL$2)</f>
        <v>0</v>
      </c>
      <c r="BM880" s="51">
        <f>SUMIFS(topmanager!$D:$D,topmanager!$C:$C,rs_nova!$A880,topmanager!$A:$A,rs_nova!BM$2)+SUMIFS(topmanager!$D:$D,topmanager!$C:$C,rs_nova!$A884,topmanager!$A:$A,151)</f>
        <v>0</v>
      </c>
      <c r="BN880" s="51">
        <f t="shared" si="213"/>
        <v>0</v>
      </c>
    </row>
    <row r="881" spans="1:66">
      <c r="A881" s="47">
        <f>total!B84</f>
        <v>0</v>
      </c>
      <c r="B881" s="47">
        <f t="shared" si="200"/>
        <v>0</v>
      </c>
      <c r="C881" s="48">
        <f>total!D84</f>
        <v>0</v>
      </c>
      <c r="D881" s="49" t="str">
        <f>IFERROR(VLOOKUP(A881,salario!A$3:J$32,10,FALSE),"")</f>
        <v/>
      </c>
      <c r="E881" s="49" t="str">
        <f>IFERROR(IF(VLOOKUP(A881,salario!A$3:O$32,15,FALSE)="","",VLOOKUP(A881,salario!A$3:O$32,15,FALSE)),"")</f>
        <v/>
      </c>
      <c r="F881" s="47" t="str">
        <f>IFERROR(VLOOKUP(A881,[5]base_pessoal!$B$2:$P$1504,13,FALSE),"")</f>
        <v/>
      </c>
      <c r="G881" s="50">
        <f>IFERROR(VLOOKUP(A881,salario!A$2:P$91,11,FALSE),0)*B881/30</f>
        <v>0</v>
      </c>
      <c r="H881" s="50">
        <f>SUMIFS(topmanager!$D:$D,topmanager!$C:$C,rs_nova!$A881,topmanager!$A:$A,rs_nova!H$2)+SUMIFS(topmanager!$D:$D,topmanager!$C:$C,rs_nova!$A881,topmanager!$A:$A,63)</f>
        <v>0</v>
      </c>
      <c r="I881" s="50">
        <f>-SUMIFS(topmanager!$D:$D,topmanager!$C:$C,rs_nova!$A881,topmanager!$A:$A,rs_nova!I$2)</f>
        <v>0</v>
      </c>
      <c r="J881" s="50">
        <f>SUMIFS(topmanager!$D:$D,topmanager!$C:$C,rs_nova!$A881,topmanager!$A:$A,rs_nova!J$2)</f>
        <v>0</v>
      </c>
      <c r="K881" s="50">
        <f>SUMIFS(topmanager!$D:$D,topmanager!$C:$C,rs_nova!$A881,topmanager!$A:$A,rs_nova!K$2)+SUMIFS(topmanager!$D:$D,topmanager!$C:$C,rs_nova!$A881,topmanager!$A:$A,911)</f>
        <v>0</v>
      </c>
      <c r="L881" s="50">
        <f>SUMIFS(topmanager!$D:$D,topmanager!$C:$C,rs_nova!$A881,topmanager!$A:$A,rs_nova!L$2)</f>
        <v>0</v>
      </c>
      <c r="M881" s="50">
        <f>SUMIFS(topmanager!$D:$D,topmanager!$C:$C,rs_nova!$A881,topmanager!$A:$A,rs_nova!M$2)+SUMIFS(topmanager!$D:$D,topmanager!$C:$C,rs_nova!$A881,topmanager!$A:$A,908)+SUMIFS(topmanager!$D:$D,topmanager!$C:$C,rs_nova!$A881,topmanager!$A:$A,550)</f>
        <v>0</v>
      </c>
      <c r="N881" s="50">
        <f>SUMIFS(topmanager!$D:$D,topmanager!$C:$C,rs_nova!$A881,topmanager!$A:$A,rs_nova!N$2)</f>
        <v>0</v>
      </c>
      <c r="O881" s="51">
        <f t="shared" si="201"/>
        <v>0</v>
      </c>
      <c r="P881" s="50">
        <f>IFERROR(VLOOKUP($A881,total!$B$4:$AW$437,27,0),0)</f>
        <v>0</v>
      </c>
      <c r="Q881" s="50">
        <f>IFERROR(VLOOKUP($A881,total!$B$4:$AW$437,21,0),0)</f>
        <v>0</v>
      </c>
      <c r="R881" s="50">
        <f>IFERROR(VLOOKUP($A881,total!$B$4:$AW$437,25,0),0)+IFERROR(VLOOKUP($A881,total!$B$4:$AW$437,36,0),0)</f>
        <v>0</v>
      </c>
      <c r="S881" s="50">
        <f>IFERROR(VLOOKUP(A881,gympass!$A$2:$F$148,6,0),0)</f>
        <v>0</v>
      </c>
      <c r="T881" s="50">
        <f>IFERROR(VLOOKUP($A881,total!$B$4:$AW$437,42,0),0)</f>
        <v>0</v>
      </c>
      <c r="U881" s="50">
        <f>IFERROR(VLOOKUP($A881,total!$B$4:$AW$437,32,0),0)</f>
        <v>0</v>
      </c>
      <c r="V881" s="50">
        <f>IFERROR(VLOOKUP($A881,total!$B$4:$AW$437,28,0),0)</f>
        <v>0</v>
      </c>
      <c r="W881" s="50">
        <f>IFERROR(VLOOKUP($A881,total!$B$4:$AX$437,49,0),0)</f>
        <v>0</v>
      </c>
      <c r="X881" s="50"/>
      <c r="Y881" s="50">
        <f>IFERROR(VLOOKUP(A881,#REF!,4,0),0)</f>
        <v>0</v>
      </c>
      <c r="Z881" s="50">
        <f>IFERROR(VLOOKUP(B881,#REF!,8,0),0)</f>
        <v>0</v>
      </c>
      <c r="AA881" s="50">
        <f>IFERROR(VLOOKUP($A881,total!$B$4:$AW$437,45,0),0)</f>
        <v>0</v>
      </c>
      <c r="AB881" s="50">
        <f>IFERROR(VLOOKUP($A881,total!$B$4:$AW$437,48,0),0)</f>
        <v>0</v>
      </c>
      <c r="AC881" s="50">
        <f>IFERROR(VLOOKUP($A881,total!$B$4:$AB$437,19,0),0)</f>
        <v>0</v>
      </c>
      <c r="AD881" s="50">
        <f>IFERROR(VLOOKUP($A881,total!$B$4:$AB$437,10,0),0)</f>
        <v>0</v>
      </c>
      <c r="AE881" s="50">
        <f>IFERROR(VLOOKUP($A881,total!$B$4:$AB$437,13,0),0)-SUMIFS(topmanager!$D:$D,topmanager!$C:$C,rs_nova!$A885,topmanager!$A:$A,856)</f>
        <v>0</v>
      </c>
      <c r="AF881" s="50">
        <f>IFERROR(VLOOKUP($A881,total!$B$4:$AB$437,16,0),0)</f>
        <v>0</v>
      </c>
      <c r="AG881" s="50">
        <f>IFERROR(VLOOKUP($A881,total!$B$4:$AB$437,7,0),0)</f>
        <v>0</v>
      </c>
      <c r="AH881" s="50">
        <f>IFERROR(VLOOKUP($A881,total!$B$4:$AD$437,29,0),0)</f>
        <v>0</v>
      </c>
      <c r="AI881" s="50">
        <f>IFERROR(VLOOKUP(A881,total!$B$4:$AN$437,39,0),0)</f>
        <v>0</v>
      </c>
      <c r="AJ881" s="51">
        <f t="shared" si="202"/>
        <v>0</v>
      </c>
      <c r="AK881" s="50">
        <f t="shared" si="203"/>
        <v>0</v>
      </c>
      <c r="AL881" s="50">
        <f t="shared" si="204"/>
        <v>0</v>
      </c>
      <c r="AM881" s="50">
        <f t="shared" si="205"/>
        <v>0</v>
      </c>
      <c r="AN881" s="50">
        <f t="shared" si="214"/>
        <v>0</v>
      </c>
      <c r="AO881" s="50">
        <f t="shared" si="214"/>
        <v>0</v>
      </c>
      <c r="AP881" s="50">
        <f t="shared" si="214"/>
        <v>0</v>
      </c>
      <c r="AQ881" s="50">
        <f>IFERROR(VLOOKUP(TEXT($A881,"000000"),[6]Página1!$A$8:$S$801,13,FALSE),0)</f>
        <v>0</v>
      </c>
      <c r="AR881" s="50">
        <f>IFERROR(VLOOKUP(TEXT($A881,"000000"),[6]Página1!$A$8:$S$801,16,FALSE),0)</f>
        <v>0</v>
      </c>
      <c r="AS881" s="50">
        <f>IFERROR(VLOOKUP(TEXT($A881,"000000"),[6]Página1!$A$8:$S$801,19,FALSE),0)</f>
        <v>0</v>
      </c>
      <c r="AT881" s="50">
        <f>IFERROR(VLOOKUP(TEXT($A881,"000000"),[7]Página1!$A$8:$R$814,12,FALSE),0)</f>
        <v>0</v>
      </c>
      <c r="AU881" s="50">
        <f>IFERROR(VLOOKUP(TEXT($A881,"000000"),[7]Página1!$A$8:$R$814,15,FALSE),0)</f>
        <v>0</v>
      </c>
      <c r="AV881" s="50">
        <f>IFERROR(VLOOKUP(TEXT($A881,"000000"),[7]Página1!$A$8:$R$814,18,FALSE),0)</f>
        <v>0</v>
      </c>
      <c r="AW881" s="50"/>
      <c r="AX881" s="51">
        <f t="shared" si="206"/>
        <v>0</v>
      </c>
      <c r="AY881" s="51">
        <f t="shared" si="207"/>
        <v>0</v>
      </c>
      <c r="AZ881" s="51">
        <f t="shared" si="208"/>
        <v>0</v>
      </c>
      <c r="BA881" s="51">
        <f t="shared" si="209"/>
        <v>0</v>
      </c>
      <c r="BB881" s="51">
        <f t="shared" si="210"/>
        <v>0</v>
      </c>
      <c r="BC881" s="51">
        <f t="shared" si="211"/>
        <v>0</v>
      </c>
      <c r="BD881" s="51">
        <f t="shared" si="212"/>
        <v>0</v>
      </c>
      <c r="BE881" s="51">
        <f>IFERROR(VLOOKUP(A881,salario!A$2:P$91,11,FALSE),0)</f>
        <v>0</v>
      </c>
      <c r="BF881" s="51">
        <f>SUMIFS(topmanager!$D:$D,topmanager!$C:$C,rs_nova!$A881,topmanager!$A:$A,rs_nova!BF$2)</f>
        <v>0</v>
      </c>
      <c r="BG881" s="51">
        <f>SUMIFS(topmanager!$D:$D,topmanager!$C:$C,rs_nova!$A881,topmanager!$A:$A,rs_nova!BG$2)</f>
        <v>0</v>
      </c>
      <c r="BH881" s="51">
        <f>SUMIFS(topmanager!$D:$D,topmanager!$C:$C,rs_nova!$A881,topmanager!$A:$A,rs_nova!BH$2)</f>
        <v>0</v>
      </c>
      <c r="BI881" s="51">
        <f>SUMIFS(topmanager!$D:$D,topmanager!$C:$C,rs_nova!$A881,topmanager!$A:$A,rs_nova!BI$2)</f>
        <v>0</v>
      </c>
      <c r="BJ881" s="51">
        <f>SUMIFS(topmanager!$D:$D,topmanager!$C:$C,rs_nova!$A881,topmanager!$A:$A,rs_nova!BJ$2)+SUMIFS(topmanager!$D:$D,topmanager!$C:$C,rs_nova!$A881,topmanager!$A:$A,rs_nova!BJ$2+1)</f>
        <v>0</v>
      </c>
      <c r="BK881" s="51">
        <f>IFERROR(VLOOKUP(A881,[8]ferias!$C$4:$G$100,5,FALSE),0)</f>
        <v>0</v>
      </c>
      <c r="BL881" s="51">
        <f>SUMIFS(topmanager!$D:$D,topmanager!$C:$C,rs_nova!$A881,topmanager!$A:$A,rs_nova!BL$2)</f>
        <v>0</v>
      </c>
      <c r="BM881" s="51">
        <f>SUMIFS(topmanager!$D:$D,topmanager!$C:$C,rs_nova!$A881,topmanager!$A:$A,rs_nova!BM$2)+SUMIFS(topmanager!$D:$D,topmanager!$C:$C,rs_nova!$A885,topmanager!$A:$A,151)</f>
        <v>0</v>
      </c>
      <c r="BN881" s="51">
        <f t="shared" si="213"/>
        <v>0</v>
      </c>
    </row>
    <row r="882" spans="1:66">
      <c r="A882" s="47">
        <f>total!B85</f>
        <v>0</v>
      </c>
      <c r="B882" s="47">
        <f t="shared" si="200"/>
        <v>0</v>
      </c>
      <c r="C882" s="48">
        <f>total!D85</f>
        <v>0</v>
      </c>
      <c r="D882" s="49" t="str">
        <f>IFERROR(VLOOKUP(A882,salario!A$3:J$32,10,FALSE),"")</f>
        <v/>
      </c>
      <c r="E882" s="49" t="str">
        <f>IFERROR(IF(VLOOKUP(A882,salario!A$3:O$32,15,FALSE)="","",VLOOKUP(A882,salario!A$3:O$32,15,FALSE)),"")</f>
        <v/>
      </c>
      <c r="F882" s="47" t="str">
        <f>IFERROR(VLOOKUP(A882,[5]base_pessoal!$B$2:$P$1504,13,FALSE),"")</f>
        <v/>
      </c>
      <c r="G882" s="50">
        <f>IFERROR(VLOOKUP(A882,salario!A$2:P$91,11,FALSE),0)*B882/30</f>
        <v>0</v>
      </c>
      <c r="H882" s="50">
        <f>SUMIFS(topmanager!$D:$D,topmanager!$C:$C,rs_nova!$A882,topmanager!$A:$A,rs_nova!H$2)+SUMIFS(topmanager!$D:$D,topmanager!$C:$C,rs_nova!$A882,topmanager!$A:$A,63)</f>
        <v>0</v>
      </c>
      <c r="I882" s="50">
        <f>-SUMIFS(topmanager!$D:$D,topmanager!$C:$C,rs_nova!$A882,topmanager!$A:$A,rs_nova!I$2)</f>
        <v>0</v>
      </c>
      <c r="J882" s="50">
        <f>SUMIFS(topmanager!$D:$D,topmanager!$C:$C,rs_nova!$A882,topmanager!$A:$A,rs_nova!J$2)</f>
        <v>0</v>
      </c>
      <c r="K882" s="50">
        <f>SUMIFS(topmanager!$D:$D,topmanager!$C:$C,rs_nova!$A882,topmanager!$A:$A,rs_nova!K$2)+SUMIFS(topmanager!$D:$D,topmanager!$C:$C,rs_nova!$A882,topmanager!$A:$A,911)</f>
        <v>0</v>
      </c>
      <c r="L882" s="50">
        <f>SUMIFS(topmanager!$D:$D,topmanager!$C:$C,rs_nova!$A882,topmanager!$A:$A,rs_nova!L$2)</f>
        <v>0</v>
      </c>
      <c r="M882" s="50">
        <f>SUMIFS(topmanager!$D:$D,topmanager!$C:$C,rs_nova!$A882,topmanager!$A:$A,rs_nova!M$2)+SUMIFS(topmanager!$D:$D,topmanager!$C:$C,rs_nova!$A882,topmanager!$A:$A,908)+SUMIFS(topmanager!$D:$D,topmanager!$C:$C,rs_nova!$A882,topmanager!$A:$A,550)</f>
        <v>0</v>
      </c>
      <c r="N882" s="50">
        <f>SUMIFS(topmanager!$D:$D,topmanager!$C:$C,rs_nova!$A882,topmanager!$A:$A,rs_nova!N$2)</f>
        <v>0</v>
      </c>
      <c r="O882" s="51">
        <f t="shared" si="201"/>
        <v>0</v>
      </c>
      <c r="P882" s="50">
        <f>IFERROR(VLOOKUP($A882,total!$B$4:$AW$437,27,0),0)</f>
        <v>0</v>
      </c>
      <c r="Q882" s="50">
        <f>IFERROR(VLOOKUP($A882,total!$B$4:$AW$437,21,0),0)</f>
        <v>0</v>
      </c>
      <c r="R882" s="50">
        <f>IFERROR(VLOOKUP($A882,total!$B$4:$AW$437,25,0),0)+IFERROR(VLOOKUP($A882,total!$B$4:$AW$437,36,0),0)</f>
        <v>0</v>
      </c>
      <c r="S882" s="50">
        <f>IFERROR(VLOOKUP(A882,gympass!$A$2:$F$148,6,0),0)</f>
        <v>0</v>
      </c>
      <c r="T882" s="50">
        <f>IFERROR(VLOOKUP($A882,total!$B$4:$AW$437,42,0),0)</f>
        <v>0</v>
      </c>
      <c r="U882" s="50">
        <f>IFERROR(VLOOKUP($A882,total!$B$4:$AW$437,32,0),0)</f>
        <v>0</v>
      </c>
      <c r="V882" s="50">
        <f>IFERROR(VLOOKUP($A882,total!$B$4:$AW$437,28,0),0)</f>
        <v>0</v>
      </c>
      <c r="W882" s="50">
        <f>IFERROR(VLOOKUP($A882,total!$B$4:$AX$437,49,0),0)</f>
        <v>0</v>
      </c>
      <c r="X882" s="50"/>
      <c r="Y882" s="50">
        <f>IFERROR(VLOOKUP(A882,#REF!,4,0),0)</f>
        <v>0</v>
      </c>
      <c r="Z882" s="50">
        <f>IFERROR(VLOOKUP(B882,#REF!,8,0),0)</f>
        <v>0</v>
      </c>
      <c r="AA882" s="50">
        <f>IFERROR(VLOOKUP($A882,total!$B$4:$AW$437,45,0),0)</f>
        <v>0</v>
      </c>
      <c r="AB882" s="50">
        <f>IFERROR(VLOOKUP($A882,total!$B$4:$AW$437,48,0),0)</f>
        <v>0</v>
      </c>
      <c r="AC882" s="50">
        <f>IFERROR(VLOOKUP($A882,total!$B$4:$AB$437,19,0),0)</f>
        <v>0</v>
      </c>
      <c r="AD882" s="50">
        <f>IFERROR(VLOOKUP($A882,total!$B$4:$AB$437,10,0),0)</f>
        <v>0</v>
      </c>
      <c r="AE882" s="50">
        <f>IFERROR(VLOOKUP($A882,total!$B$4:$AB$437,13,0),0)-SUMIFS(topmanager!$D:$D,topmanager!$C:$C,rs_nova!$A886,topmanager!$A:$A,856)</f>
        <v>0</v>
      </c>
      <c r="AF882" s="50">
        <f>IFERROR(VLOOKUP($A882,total!$B$4:$AB$437,16,0),0)</f>
        <v>0</v>
      </c>
      <c r="AG882" s="50">
        <f>IFERROR(VLOOKUP($A882,total!$B$4:$AB$437,7,0),0)</f>
        <v>0</v>
      </c>
      <c r="AH882" s="50">
        <f>IFERROR(VLOOKUP($A882,total!$B$4:$AD$437,29,0),0)</f>
        <v>0</v>
      </c>
      <c r="AI882" s="50">
        <f>IFERROR(VLOOKUP(A882,total!$B$4:$AN$437,39,0),0)</f>
        <v>0</v>
      </c>
      <c r="AJ882" s="51">
        <f t="shared" si="202"/>
        <v>0</v>
      </c>
      <c r="AK882" s="50">
        <f t="shared" si="203"/>
        <v>0</v>
      </c>
      <c r="AL882" s="50">
        <f t="shared" si="204"/>
        <v>0</v>
      </c>
      <c r="AM882" s="50">
        <f t="shared" si="205"/>
        <v>0</v>
      </c>
      <c r="AN882" s="50">
        <f t="shared" si="214"/>
        <v>0</v>
      </c>
      <c r="AO882" s="50">
        <f t="shared" si="214"/>
        <v>0</v>
      </c>
      <c r="AP882" s="50">
        <f t="shared" si="214"/>
        <v>0</v>
      </c>
      <c r="AQ882" s="50">
        <f>IFERROR(VLOOKUP(TEXT($A882,"000000"),[6]Página1!$A$8:$S$801,13,FALSE),0)</f>
        <v>0</v>
      </c>
      <c r="AR882" s="50">
        <f>IFERROR(VLOOKUP(TEXT($A882,"000000"),[6]Página1!$A$8:$S$801,16,FALSE),0)</f>
        <v>0</v>
      </c>
      <c r="AS882" s="50">
        <f>IFERROR(VLOOKUP(TEXT($A882,"000000"),[6]Página1!$A$8:$S$801,19,FALSE),0)</f>
        <v>0</v>
      </c>
      <c r="AT882" s="50">
        <f>IFERROR(VLOOKUP(TEXT($A882,"000000"),[7]Página1!$A$8:$R$814,12,FALSE),0)</f>
        <v>0</v>
      </c>
      <c r="AU882" s="50">
        <f>IFERROR(VLOOKUP(TEXT($A882,"000000"),[7]Página1!$A$8:$R$814,15,FALSE),0)</f>
        <v>0</v>
      </c>
      <c r="AV882" s="50">
        <f>IFERROR(VLOOKUP(TEXT($A882,"000000"),[7]Página1!$A$8:$R$814,18,FALSE),0)</f>
        <v>0</v>
      </c>
      <c r="AW882" s="50"/>
      <c r="AX882" s="51">
        <f t="shared" si="206"/>
        <v>0</v>
      </c>
      <c r="AY882" s="51">
        <f t="shared" si="207"/>
        <v>0</v>
      </c>
      <c r="AZ882" s="51">
        <f t="shared" si="208"/>
        <v>0</v>
      </c>
      <c r="BA882" s="51">
        <f t="shared" si="209"/>
        <v>0</v>
      </c>
      <c r="BB882" s="51">
        <f t="shared" si="210"/>
        <v>0</v>
      </c>
      <c r="BC882" s="51">
        <f t="shared" si="211"/>
        <v>0</v>
      </c>
      <c r="BD882" s="51">
        <f t="shared" si="212"/>
        <v>0</v>
      </c>
      <c r="BE882" s="51">
        <f>IFERROR(VLOOKUP(A882,salario!A$2:P$91,11,FALSE),0)</f>
        <v>0</v>
      </c>
      <c r="BF882" s="51">
        <f>SUMIFS(topmanager!$D:$D,topmanager!$C:$C,rs_nova!$A882,topmanager!$A:$A,rs_nova!BF$2)</f>
        <v>0</v>
      </c>
      <c r="BG882" s="51">
        <f>SUMIFS(topmanager!$D:$D,topmanager!$C:$C,rs_nova!$A882,topmanager!$A:$A,rs_nova!BG$2)</f>
        <v>0</v>
      </c>
      <c r="BH882" s="51">
        <f>SUMIFS(topmanager!$D:$D,topmanager!$C:$C,rs_nova!$A882,topmanager!$A:$A,rs_nova!BH$2)</f>
        <v>0</v>
      </c>
      <c r="BI882" s="51">
        <f>SUMIFS(topmanager!$D:$D,topmanager!$C:$C,rs_nova!$A882,topmanager!$A:$A,rs_nova!BI$2)</f>
        <v>0</v>
      </c>
      <c r="BJ882" s="51">
        <f>SUMIFS(topmanager!$D:$D,topmanager!$C:$C,rs_nova!$A882,topmanager!$A:$A,rs_nova!BJ$2)+SUMIFS(topmanager!$D:$D,topmanager!$C:$C,rs_nova!$A882,topmanager!$A:$A,rs_nova!BJ$2+1)</f>
        <v>0</v>
      </c>
      <c r="BK882" s="51">
        <f>IFERROR(VLOOKUP(A882,[8]ferias!$C$4:$G$100,5,FALSE),0)</f>
        <v>0</v>
      </c>
      <c r="BL882" s="51">
        <f>SUMIFS(topmanager!$D:$D,topmanager!$C:$C,rs_nova!$A882,topmanager!$A:$A,rs_nova!BL$2)</f>
        <v>0</v>
      </c>
      <c r="BM882" s="51">
        <f>SUMIFS(topmanager!$D:$D,topmanager!$C:$C,rs_nova!$A882,topmanager!$A:$A,rs_nova!BM$2)+SUMIFS(topmanager!$D:$D,topmanager!$C:$C,rs_nova!$A886,topmanager!$A:$A,151)</f>
        <v>0</v>
      </c>
      <c r="BN882" s="51">
        <f t="shared" si="213"/>
        <v>0</v>
      </c>
    </row>
    <row r="883" spans="1:66">
      <c r="A883" s="47">
        <f>total!B86</f>
        <v>0</v>
      </c>
      <c r="B883" s="47">
        <f t="shared" si="200"/>
        <v>0</v>
      </c>
      <c r="C883" s="48">
        <f>total!D86</f>
        <v>0</v>
      </c>
      <c r="D883" s="49" t="str">
        <f>IFERROR(VLOOKUP(A883,salario!A$3:J$32,10,FALSE),"")</f>
        <v/>
      </c>
      <c r="E883" s="49" t="str">
        <f>IFERROR(IF(VLOOKUP(A883,salario!A$3:O$32,15,FALSE)="","",VLOOKUP(A883,salario!A$3:O$32,15,FALSE)),"")</f>
        <v/>
      </c>
      <c r="F883" s="47" t="str">
        <f>IFERROR(VLOOKUP(A883,[5]base_pessoal!$B$2:$P$1504,13,FALSE),"")</f>
        <v/>
      </c>
      <c r="G883" s="50">
        <f>IFERROR(VLOOKUP(A883,salario!A$2:P$91,11,FALSE),0)*B883/30</f>
        <v>0</v>
      </c>
      <c r="H883" s="50">
        <f>SUMIFS(topmanager!$D:$D,topmanager!$C:$C,rs_nova!$A883,topmanager!$A:$A,rs_nova!H$2)+SUMIFS(topmanager!$D:$D,topmanager!$C:$C,rs_nova!$A883,topmanager!$A:$A,63)</f>
        <v>0</v>
      </c>
      <c r="I883" s="50">
        <f>-SUMIFS(topmanager!$D:$D,topmanager!$C:$C,rs_nova!$A883,topmanager!$A:$A,rs_nova!I$2)</f>
        <v>0</v>
      </c>
      <c r="J883" s="50">
        <f>SUMIFS(topmanager!$D:$D,topmanager!$C:$C,rs_nova!$A883,topmanager!$A:$A,rs_nova!J$2)</f>
        <v>0</v>
      </c>
      <c r="K883" s="50">
        <f>SUMIFS(topmanager!$D:$D,topmanager!$C:$C,rs_nova!$A883,topmanager!$A:$A,rs_nova!K$2)+SUMIFS(topmanager!$D:$D,topmanager!$C:$C,rs_nova!$A883,topmanager!$A:$A,911)</f>
        <v>0</v>
      </c>
      <c r="L883" s="50">
        <f>SUMIFS(topmanager!$D:$D,topmanager!$C:$C,rs_nova!$A883,topmanager!$A:$A,rs_nova!L$2)</f>
        <v>0</v>
      </c>
      <c r="M883" s="50">
        <f>SUMIFS(topmanager!$D:$D,topmanager!$C:$C,rs_nova!$A883,topmanager!$A:$A,rs_nova!M$2)+SUMIFS(topmanager!$D:$D,topmanager!$C:$C,rs_nova!$A883,topmanager!$A:$A,908)+SUMIFS(topmanager!$D:$D,topmanager!$C:$C,rs_nova!$A883,topmanager!$A:$A,550)</f>
        <v>0</v>
      </c>
      <c r="N883" s="50">
        <f>SUMIFS(topmanager!$D:$D,topmanager!$C:$C,rs_nova!$A883,topmanager!$A:$A,rs_nova!N$2)</f>
        <v>0</v>
      </c>
      <c r="O883" s="51">
        <f t="shared" si="201"/>
        <v>0</v>
      </c>
      <c r="P883" s="50">
        <f>IFERROR(VLOOKUP($A883,total!$B$4:$AW$437,27,0),0)</f>
        <v>0</v>
      </c>
      <c r="Q883" s="50">
        <f>IFERROR(VLOOKUP($A883,total!$B$4:$AW$437,21,0),0)</f>
        <v>0</v>
      </c>
      <c r="R883" s="50">
        <f>IFERROR(VLOOKUP($A883,total!$B$4:$AW$437,25,0),0)+IFERROR(VLOOKUP($A883,total!$B$4:$AW$437,36,0),0)</f>
        <v>0</v>
      </c>
      <c r="S883" s="50">
        <f>IFERROR(VLOOKUP(A883,gympass!$A$2:$F$148,6,0),0)</f>
        <v>0</v>
      </c>
      <c r="T883" s="50">
        <f>IFERROR(VLOOKUP($A883,total!$B$4:$AW$437,42,0),0)</f>
        <v>0</v>
      </c>
      <c r="U883" s="50">
        <f>IFERROR(VLOOKUP($A883,total!$B$4:$AW$437,32,0),0)</f>
        <v>0</v>
      </c>
      <c r="V883" s="50">
        <f>IFERROR(VLOOKUP($A883,total!$B$4:$AW$437,28,0),0)</f>
        <v>0</v>
      </c>
      <c r="W883" s="50">
        <f>IFERROR(VLOOKUP($A883,total!$B$4:$AX$437,49,0),0)</f>
        <v>0</v>
      </c>
      <c r="X883" s="50"/>
      <c r="Y883" s="50">
        <f>IFERROR(VLOOKUP(A883,#REF!,4,0),0)</f>
        <v>0</v>
      </c>
      <c r="Z883" s="50">
        <f>IFERROR(VLOOKUP(B883,#REF!,8,0),0)</f>
        <v>0</v>
      </c>
      <c r="AA883" s="50">
        <f>IFERROR(VLOOKUP($A883,total!$B$4:$AW$437,45,0),0)</f>
        <v>0</v>
      </c>
      <c r="AB883" s="50">
        <f>IFERROR(VLOOKUP($A883,total!$B$4:$AW$437,48,0),0)</f>
        <v>0</v>
      </c>
      <c r="AC883" s="50">
        <f>IFERROR(VLOOKUP($A883,total!$B$4:$AB$437,19,0),0)</f>
        <v>0</v>
      </c>
      <c r="AD883" s="50">
        <f>IFERROR(VLOOKUP($A883,total!$B$4:$AB$437,10,0),0)</f>
        <v>0</v>
      </c>
      <c r="AE883" s="50">
        <f>IFERROR(VLOOKUP($A883,total!$B$4:$AB$437,13,0),0)-SUMIFS(topmanager!$D:$D,topmanager!$C:$C,rs_nova!$A887,topmanager!$A:$A,856)</f>
        <v>0</v>
      </c>
      <c r="AF883" s="50">
        <f>IFERROR(VLOOKUP($A883,total!$B$4:$AB$437,16,0),0)</f>
        <v>0</v>
      </c>
      <c r="AG883" s="50">
        <f>IFERROR(VLOOKUP($A883,total!$B$4:$AB$437,7,0),0)</f>
        <v>0</v>
      </c>
      <c r="AH883" s="50">
        <f>IFERROR(VLOOKUP($A883,total!$B$4:$AD$437,29,0),0)</f>
        <v>0</v>
      </c>
      <c r="AI883" s="50">
        <f>IFERROR(VLOOKUP(A883,total!$B$4:$AN$437,39,0),0)</f>
        <v>0</v>
      </c>
      <c r="AJ883" s="51">
        <f t="shared" si="202"/>
        <v>0</v>
      </c>
      <c r="AK883" s="50">
        <f t="shared" si="203"/>
        <v>0</v>
      </c>
      <c r="AL883" s="50">
        <f t="shared" si="204"/>
        <v>0</v>
      </c>
      <c r="AM883" s="50">
        <f t="shared" si="205"/>
        <v>0</v>
      </c>
      <c r="AN883" s="50">
        <f t="shared" si="214"/>
        <v>0</v>
      </c>
      <c r="AO883" s="50">
        <f t="shared" si="214"/>
        <v>0</v>
      </c>
      <c r="AP883" s="50">
        <f t="shared" si="214"/>
        <v>0</v>
      </c>
      <c r="AQ883" s="50">
        <f>IFERROR(VLOOKUP(TEXT($A883,"000000"),[6]Página1!$A$8:$S$801,13,FALSE),0)</f>
        <v>0</v>
      </c>
      <c r="AR883" s="50">
        <f>IFERROR(VLOOKUP(TEXT($A883,"000000"),[6]Página1!$A$8:$S$801,16,FALSE),0)</f>
        <v>0</v>
      </c>
      <c r="AS883" s="50">
        <f>IFERROR(VLOOKUP(TEXT($A883,"000000"),[6]Página1!$A$8:$S$801,19,FALSE),0)</f>
        <v>0</v>
      </c>
      <c r="AT883" s="50">
        <f>IFERROR(VLOOKUP(TEXT($A883,"000000"),[7]Página1!$A$8:$R$814,12,FALSE),0)</f>
        <v>0</v>
      </c>
      <c r="AU883" s="50">
        <f>IFERROR(VLOOKUP(TEXT($A883,"000000"),[7]Página1!$A$8:$R$814,15,FALSE),0)</f>
        <v>0</v>
      </c>
      <c r="AV883" s="50">
        <f>IFERROR(VLOOKUP(TEXT($A883,"000000"),[7]Página1!$A$8:$R$814,18,FALSE),0)</f>
        <v>0</v>
      </c>
      <c r="AW883" s="50"/>
      <c r="AX883" s="51">
        <f t="shared" si="206"/>
        <v>0</v>
      </c>
      <c r="AY883" s="51">
        <f t="shared" si="207"/>
        <v>0</v>
      </c>
      <c r="AZ883" s="51">
        <f t="shared" si="208"/>
        <v>0</v>
      </c>
      <c r="BA883" s="51">
        <f t="shared" si="209"/>
        <v>0</v>
      </c>
      <c r="BB883" s="51">
        <f t="shared" si="210"/>
        <v>0</v>
      </c>
      <c r="BC883" s="51">
        <f t="shared" si="211"/>
        <v>0</v>
      </c>
      <c r="BD883" s="51">
        <f t="shared" si="212"/>
        <v>0</v>
      </c>
      <c r="BE883" s="51">
        <f>IFERROR(VLOOKUP(A883,salario!A$2:P$91,11,FALSE),0)</f>
        <v>0</v>
      </c>
      <c r="BF883" s="51">
        <f>SUMIFS(topmanager!$D:$D,topmanager!$C:$C,rs_nova!$A883,topmanager!$A:$A,rs_nova!BF$2)</f>
        <v>0</v>
      </c>
      <c r="BG883" s="51">
        <f>SUMIFS(topmanager!$D:$D,topmanager!$C:$C,rs_nova!$A883,topmanager!$A:$A,rs_nova!BG$2)</f>
        <v>0</v>
      </c>
      <c r="BH883" s="51">
        <f>SUMIFS(topmanager!$D:$D,topmanager!$C:$C,rs_nova!$A883,topmanager!$A:$A,rs_nova!BH$2)</f>
        <v>0</v>
      </c>
      <c r="BI883" s="51">
        <f>SUMIFS(topmanager!$D:$D,topmanager!$C:$C,rs_nova!$A883,topmanager!$A:$A,rs_nova!BI$2)</f>
        <v>0</v>
      </c>
      <c r="BJ883" s="51">
        <f>SUMIFS(topmanager!$D:$D,topmanager!$C:$C,rs_nova!$A883,topmanager!$A:$A,rs_nova!BJ$2)+SUMIFS(topmanager!$D:$D,topmanager!$C:$C,rs_nova!$A883,topmanager!$A:$A,rs_nova!BJ$2+1)</f>
        <v>0</v>
      </c>
      <c r="BK883" s="51">
        <f>IFERROR(VLOOKUP(A883,[8]ferias!$C$4:$G$100,5,FALSE),0)</f>
        <v>0</v>
      </c>
      <c r="BL883" s="51">
        <f>SUMIFS(topmanager!$D:$D,topmanager!$C:$C,rs_nova!$A883,topmanager!$A:$A,rs_nova!BL$2)</f>
        <v>0</v>
      </c>
      <c r="BM883" s="51">
        <f>SUMIFS(topmanager!$D:$D,topmanager!$C:$C,rs_nova!$A883,topmanager!$A:$A,rs_nova!BM$2)+SUMIFS(topmanager!$D:$D,topmanager!$C:$C,rs_nova!$A887,topmanager!$A:$A,151)</f>
        <v>0</v>
      </c>
      <c r="BN883" s="51">
        <f t="shared" si="213"/>
        <v>0</v>
      </c>
    </row>
    <row r="884" spans="1:66">
      <c r="A884" s="47">
        <f>total!B87</f>
        <v>0</v>
      </c>
      <c r="B884" s="47">
        <f t="shared" si="200"/>
        <v>0</v>
      </c>
      <c r="C884" s="48">
        <f>total!D87</f>
        <v>0</v>
      </c>
      <c r="D884" s="49" t="str">
        <f>IFERROR(VLOOKUP(A884,salario!A$3:J$32,10,FALSE),"")</f>
        <v/>
      </c>
      <c r="E884" s="49" t="str">
        <f>IFERROR(IF(VLOOKUP(A884,salario!A$3:O$32,15,FALSE)="","",VLOOKUP(A884,salario!A$3:O$32,15,FALSE)),"")</f>
        <v/>
      </c>
      <c r="F884" s="47" t="str">
        <f>IFERROR(VLOOKUP(A884,[5]base_pessoal!$B$2:$P$1504,13,FALSE),"")</f>
        <v/>
      </c>
      <c r="G884" s="50">
        <f>IFERROR(VLOOKUP(A884,salario!A$2:P$91,11,FALSE),0)*B884/30</f>
        <v>0</v>
      </c>
      <c r="H884" s="50">
        <f>SUMIFS(topmanager!$D:$D,topmanager!$C:$C,rs_nova!$A884,topmanager!$A:$A,rs_nova!H$2)+SUMIFS(topmanager!$D:$D,topmanager!$C:$C,rs_nova!$A884,topmanager!$A:$A,63)</f>
        <v>0</v>
      </c>
      <c r="I884" s="50">
        <f>-SUMIFS(topmanager!$D:$D,topmanager!$C:$C,rs_nova!$A884,topmanager!$A:$A,rs_nova!I$2)</f>
        <v>0</v>
      </c>
      <c r="J884" s="50">
        <f>SUMIFS(topmanager!$D:$D,topmanager!$C:$C,rs_nova!$A884,topmanager!$A:$A,rs_nova!J$2)</f>
        <v>0</v>
      </c>
      <c r="K884" s="50">
        <f>SUMIFS(topmanager!$D:$D,topmanager!$C:$C,rs_nova!$A884,topmanager!$A:$A,rs_nova!K$2)+SUMIFS(topmanager!$D:$D,topmanager!$C:$C,rs_nova!$A884,topmanager!$A:$A,911)</f>
        <v>0</v>
      </c>
      <c r="L884" s="50">
        <f>SUMIFS(topmanager!$D:$D,topmanager!$C:$C,rs_nova!$A884,topmanager!$A:$A,rs_nova!L$2)</f>
        <v>0</v>
      </c>
      <c r="M884" s="50">
        <f>SUMIFS(topmanager!$D:$D,topmanager!$C:$C,rs_nova!$A884,topmanager!$A:$A,rs_nova!M$2)+SUMIFS(topmanager!$D:$D,topmanager!$C:$C,rs_nova!$A884,topmanager!$A:$A,908)+SUMIFS(topmanager!$D:$D,topmanager!$C:$C,rs_nova!$A884,topmanager!$A:$A,550)</f>
        <v>0</v>
      </c>
      <c r="N884" s="50">
        <f>SUMIFS(topmanager!$D:$D,topmanager!$C:$C,rs_nova!$A884,topmanager!$A:$A,rs_nova!N$2)</f>
        <v>0</v>
      </c>
      <c r="O884" s="51">
        <f t="shared" si="201"/>
        <v>0</v>
      </c>
      <c r="P884" s="50">
        <f>IFERROR(VLOOKUP($A884,total!$B$4:$AW$437,27,0),0)</f>
        <v>0</v>
      </c>
      <c r="Q884" s="50">
        <f>IFERROR(VLOOKUP($A884,total!$B$4:$AW$437,21,0),0)</f>
        <v>0</v>
      </c>
      <c r="R884" s="50">
        <f>IFERROR(VLOOKUP($A884,total!$B$4:$AW$437,25,0),0)+IFERROR(VLOOKUP($A884,total!$B$4:$AW$437,36,0),0)</f>
        <v>0</v>
      </c>
      <c r="S884" s="50">
        <f>IFERROR(VLOOKUP(A884,gympass!$A$2:$F$148,6,0),0)</f>
        <v>0</v>
      </c>
      <c r="T884" s="50">
        <f>IFERROR(VLOOKUP($A884,total!$B$4:$AW$437,42,0),0)</f>
        <v>0</v>
      </c>
      <c r="U884" s="50">
        <f>IFERROR(VLOOKUP($A884,total!$B$4:$AW$437,32,0),0)</f>
        <v>0</v>
      </c>
      <c r="V884" s="50">
        <f>IFERROR(VLOOKUP($A884,total!$B$4:$AW$437,28,0),0)</f>
        <v>0</v>
      </c>
      <c r="W884" s="50">
        <f>IFERROR(VLOOKUP($A884,total!$B$4:$AX$437,49,0),0)</f>
        <v>0</v>
      </c>
      <c r="X884" s="50"/>
      <c r="Y884" s="50">
        <f>IFERROR(VLOOKUP(A884,#REF!,4,0),0)</f>
        <v>0</v>
      </c>
      <c r="Z884" s="50">
        <f>IFERROR(VLOOKUP(B884,#REF!,8,0),0)</f>
        <v>0</v>
      </c>
      <c r="AA884" s="50">
        <f>IFERROR(VLOOKUP($A884,total!$B$4:$AW$437,45,0),0)</f>
        <v>0</v>
      </c>
      <c r="AB884" s="50">
        <f>IFERROR(VLOOKUP($A884,total!$B$4:$AW$437,48,0),0)</f>
        <v>0</v>
      </c>
      <c r="AC884" s="50">
        <f>IFERROR(VLOOKUP($A884,total!$B$4:$AB$437,19,0),0)</f>
        <v>0</v>
      </c>
      <c r="AD884" s="50">
        <f>IFERROR(VLOOKUP($A884,total!$B$4:$AB$437,10,0),0)</f>
        <v>0</v>
      </c>
      <c r="AE884" s="50">
        <f>IFERROR(VLOOKUP($A884,total!$B$4:$AB$437,13,0),0)-SUMIFS(topmanager!$D:$D,topmanager!$C:$C,rs_nova!$A888,topmanager!$A:$A,856)</f>
        <v>0</v>
      </c>
      <c r="AF884" s="50">
        <f>IFERROR(VLOOKUP($A884,total!$B$4:$AB$437,16,0),0)</f>
        <v>0</v>
      </c>
      <c r="AG884" s="50">
        <f>IFERROR(VLOOKUP($A884,total!$B$4:$AB$437,7,0),0)</f>
        <v>0</v>
      </c>
      <c r="AH884" s="50">
        <f>IFERROR(VLOOKUP($A884,total!$B$4:$AD$437,29,0),0)</f>
        <v>0</v>
      </c>
      <c r="AI884" s="50">
        <f>IFERROR(VLOOKUP(A884,total!$B$4:$AN$437,39,0),0)</f>
        <v>0</v>
      </c>
      <c r="AJ884" s="51">
        <f t="shared" si="202"/>
        <v>0</v>
      </c>
      <c r="AK884" s="50">
        <f t="shared" si="203"/>
        <v>0</v>
      </c>
      <c r="AL884" s="50">
        <f t="shared" si="204"/>
        <v>0</v>
      </c>
      <c r="AM884" s="50">
        <f t="shared" si="205"/>
        <v>0</v>
      </c>
      <c r="AN884" s="50">
        <f t="shared" si="214"/>
        <v>0</v>
      </c>
      <c r="AO884" s="50">
        <f t="shared" si="214"/>
        <v>0</v>
      </c>
      <c r="AP884" s="50">
        <f t="shared" si="214"/>
        <v>0</v>
      </c>
      <c r="AQ884" s="50">
        <f>IFERROR(VLOOKUP(TEXT($A884,"000000"),[6]Página1!$A$8:$S$801,13,FALSE),0)</f>
        <v>0</v>
      </c>
      <c r="AR884" s="50">
        <f>IFERROR(VLOOKUP(TEXT($A884,"000000"),[6]Página1!$A$8:$S$801,16,FALSE),0)</f>
        <v>0</v>
      </c>
      <c r="AS884" s="50">
        <f>IFERROR(VLOOKUP(TEXT($A884,"000000"),[6]Página1!$A$8:$S$801,19,FALSE),0)</f>
        <v>0</v>
      </c>
      <c r="AT884" s="50">
        <f>IFERROR(VLOOKUP(TEXT($A884,"000000"),[7]Página1!$A$8:$R$814,12,FALSE),0)</f>
        <v>0</v>
      </c>
      <c r="AU884" s="50">
        <f>IFERROR(VLOOKUP(TEXT($A884,"000000"),[7]Página1!$A$8:$R$814,15,FALSE),0)</f>
        <v>0</v>
      </c>
      <c r="AV884" s="50">
        <f>IFERROR(VLOOKUP(TEXT($A884,"000000"),[7]Página1!$A$8:$R$814,18,FALSE),0)</f>
        <v>0</v>
      </c>
      <c r="AW884" s="50"/>
      <c r="AX884" s="51">
        <f t="shared" si="206"/>
        <v>0</v>
      </c>
      <c r="AY884" s="51">
        <f t="shared" si="207"/>
        <v>0</v>
      </c>
      <c r="AZ884" s="51">
        <f t="shared" si="208"/>
        <v>0</v>
      </c>
      <c r="BA884" s="51">
        <f t="shared" si="209"/>
        <v>0</v>
      </c>
      <c r="BB884" s="51">
        <f t="shared" si="210"/>
        <v>0</v>
      </c>
      <c r="BC884" s="51">
        <f t="shared" si="211"/>
        <v>0</v>
      </c>
      <c r="BD884" s="51">
        <f t="shared" si="212"/>
        <v>0</v>
      </c>
      <c r="BE884" s="51">
        <f>IFERROR(VLOOKUP(A884,salario!A$2:P$91,11,FALSE),0)</f>
        <v>0</v>
      </c>
      <c r="BF884" s="51">
        <f>SUMIFS(topmanager!$D:$D,topmanager!$C:$C,rs_nova!$A884,topmanager!$A:$A,rs_nova!BF$2)</f>
        <v>0</v>
      </c>
      <c r="BG884" s="51">
        <f>SUMIFS(topmanager!$D:$D,topmanager!$C:$C,rs_nova!$A884,topmanager!$A:$A,rs_nova!BG$2)</f>
        <v>0</v>
      </c>
      <c r="BH884" s="51">
        <f>SUMIFS(topmanager!$D:$D,topmanager!$C:$C,rs_nova!$A884,topmanager!$A:$A,rs_nova!BH$2)</f>
        <v>0</v>
      </c>
      <c r="BI884" s="51">
        <f>SUMIFS(topmanager!$D:$D,topmanager!$C:$C,rs_nova!$A884,topmanager!$A:$A,rs_nova!BI$2)</f>
        <v>0</v>
      </c>
      <c r="BJ884" s="51">
        <f>SUMIFS(topmanager!$D:$D,topmanager!$C:$C,rs_nova!$A884,topmanager!$A:$A,rs_nova!BJ$2)+SUMIFS(topmanager!$D:$D,topmanager!$C:$C,rs_nova!$A884,topmanager!$A:$A,rs_nova!BJ$2+1)</f>
        <v>0</v>
      </c>
      <c r="BK884" s="51">
        <f>IFERROR(VLOOKUP(A884,[8]ferias!$C$4:$G$100,5,FALSE),0)</f>
        <v>0</v>
      </c>
      <c r="BL884" s="51">
        <f>SUMIFS(topmanager!$D:$D,topmanager!$C:$C,rs_nova!$A884,topmanager!$A:$A,rs_nova!BL$2)</f>
        <v>0</v>
      </c>
      <c r="BM884" s="51">
        <f>SUMIFS(topmanager!$D:$D,topmanager!$C:$C,rs_nova!$A884,topmanager!$A:$A,rs_nova!BM$2)+SUMIFS(topmanager!$D:$D,topmanager!$C:$C,rs_nova!$A888,topmanager!$A:$A,151)</f>
        <v>0</v>
      </c>
      <c r="BN884" s="51">
        <f t="shared" si="213"/>
        <v>0</v>
      </c>
    </row>
    <row r="885" spans="1:66">
      <c r="A885" s="47">
        <f>total!B88</f>
        <v>0</v>
      </c>
      <c r="B885" s="47">
        <f t="shared" si="200"/>
        <v>0</v>
      </c>
      <c r="C885" s="48">
        <f>total!D88</f>
        <v>0</v>
      </c>
      <c r="D885" s="49" t="str">
        <f>IFERROR(VLOOKUP(A885,salario!A$3:J$32,10,FALSE),"")</f>
        <v/>
      </c>
      <c r="E885" s="49" t="str">
        <f>IFERROR(IF(VLOOKUP(A885,salario!A$3:O$32,15,FALSE)="","",VLOOKUP(A885,salario!A$3:O$32,15,FALSE)),"")</f>
        <v/>
      </c>
      <c r="F885" s="47" t="str">
        <f>IFERROR(VLOOKUP(A885,[5]base_pessoal!$B$2:$P$1504,13,FALSE),"")</f>
        <v/>
      </c>
      <c r="G885" s="50">
        <f>IFERROR(VLOOKUP(A885,salario!A$2:P$91,11,FALSE),0)*B885/30</f>
        <v>0</v>
      </c>
      <c r="H885" s="50">
        <f>SUMIFS(topmanager!$D:$D,topmanager!$C:$C,rs_nova!$A885,topmanager!$A:$A,rs_nova!H$2)+SUMIFS(topmanager!$D:$D,topmanager!$C:$C,rs_nova!$A885,topmanager!$A:$A,63)</f>
        <v>0</v>
      </c>
      <c r="I885" s="50">
        <f>-SUMIFS(topmanager!$D:$D,topmanager!$C:$C,rs_nova!$A885,topmanager!$A:$A,rs_nova!I$2)</f>
        <v>0</v>
      </c>
      <c r="J885" s="50">
        <f>SUMIFS(topmanager!$D:$D,topmanager!$C:$C,rs_nova!$A885,topmanager!$A:$A,rs_nova!J$2)</f>
        <v>0</v>
      </c>
      <c r="K885" s="50">
        <f>SUMIFS(topmanager!$D:$D,topmanager!$C:$C,rs_nova!$A885,topmanager!$A:$A,rs_nova!K$2)+SUMIFS(topmanager!$D:$D,topmanager!$C:$C,rs_nova!$A885,topmanager!$A:$A,911)</f>
        <v>0</v>
      </c>
      <c r="L885" s="50">
        <f>SUMIFS(topmanager!$D:$D,topmanager!$C:$C,rs_nova!$A885,topmanager!$A:$A,rs_nova!L$2)</f>
        <v>0</v>
      </c>
      <c r="M885" s="50">
        <f>SUMIFS(topmanager!$D:$D,topmanager!$C:$C,rs_nova!$A885,topmanager!$A:$A,rs_nova!M$2)+SUMIFS(topmanager!$D:$D,topmanager!$C:$C,rs_nova!$A885,topmanager!$A:$A,908)+SUMIFS(topmanager!$D:$D,topmanager!$C:$C,rs_nova!$A885,topmanager!$A:$A,550)</f>
        <v>0</v>
      </c>
      <c r="N885" s="50">
        <f>SUMIFS(topmanager!$D:$D,topmanager!$C:$C,rs_nova!$A885,topmanager!$A:$A,rs_nova!N$2)</f>
        <v>0</v>
      </c>
      <c r="O885" s="51">
        <f t="shared" si="201"/>
        <v>0</v>
      </c>
      <c r="P885" s="50">
        <f>IFERROR(VLOOKUP($A885,total!$B$4:$AW$437,27,0),0)</f>
        <v>0</v>
      </c>
      <c r="Q885" s="50">
        <f>IFERROR(VLOOKUP($A885,total!$B$4:$AW$437,21,0),0)</f>
        <v>0</v>
      </c>
      <c r="R885" s="50">
        <f>IFERROR(VLOOKUP($A885,total!$B$4:$AW$437,25,0),0)+IFERROR(VLOOKUP($A885,total!$B$4:$AW$437,36,0),0)</f>
        <v>0</v>
      </c>
      <c r="S885" s="50">
        <f>IFERROR(VLOOKUP(A885,gympass!$A$2:$F$148,6,0),0)</f>
        <v>0</v>
      </c>
      <c r="T885" s="50">
        <f>IFERROR(VLOOKUP($A885,total!$B$4:$AW$437,42,0),0)</f>
        <v>0</v>
      </c>
      <c r="U885" s="50">
        <f>IFERROR(VLOOKUP($A885,total!$B$4:$AW$437,32,0),0)</f>
        <v>0</v>
      </c>
      <c r="V885" s="50">
        <f>IFERROR(VLOOKUP($A885,total!$B$4:$AW$437,28,0),0)</f>
        <v>0</v>
      </c>
      <c r="W885" s="50">
        <f>IFERROR(VLOOKUP($A885,total!$B$4:$AX$437,49,0),0)</f>
        <v>0</v>
      </c>
      <c r="X885" s="50"/>
      <c r="Y885" s="50">
        <f>IFERROR(VLOOKUP(A885,#REF!,4,0),0)</f>
        <v>0</v>
      </c>
      <c r="Z885" s="50">
        <f>IFERROR(VLOOKUP(B885,#REF!,8,0),0)</f>
        <v>0</v>
      </c>
      <c r="AA885" s="50">
        <f>IFERROR(VLOOKUP($A885,total!$B$4:$AW$437,45,0),0)</f>
        <v>0</v>
      </c>
      <c r="AB885" s="50">
        <f>IFERROR(VLOOKUP($A885,total!$B$4:$AW$437,48,0),0)</f>
        <v>0</v>
      </c>
      <c r="AC885" s="50">
        <f>IFERROR(VLOOKUP($A885,total!$B$4:$AB$437,19,0),0)</f>
        <v>0</v>
      </c>
      <c r="AD885" s="50">
        <f>IFERROR(VLOOKUP($A885,total!$B$4:$AB$437,10,0),0)</f>
        <v>0</v>
      </c>
      <c r="AE885" s="50">
        <f>IFERROR(VLOOKUP($A885,total!$B$4:$AB$437,13,0),0)-SUMIFS(topmanager!$D:$D,topmanager!$C:$C,rs_nova!$A889,topmanager!$A:$A,856)</f>
        <v>0</v>
      </c>
      <c r="AF885" s="50">
        <f>IFERROR(VLOOKUP($A885,total!$B$4:$AB$437,16,0),0)</f>
        <v>0</v>
      </c>
      <c r="AG885" s="50">
        <f>IFERROR(VLOOKUP($A885,total!$B$4:$AB$437,7,0),0)</f>
        <v>0</v>
      </c>
      <c r="AH885" s="50">
        <f>IFERROR(VLOOKUP($A885,total!$B$4:$AD$437,29,0),0)</f>
        <v>0</v>
      </c>
      <c r="AI885" s="50">
        <f>IFERROR(VLOOKUP(A885,total!$B$4:$AN$437,39,0),0)</f>
        <v>0</v>
      </c>
      <c r="AJ885" s="51">
        <f t="shared" si="202"/>
        <v>0</v>
      </c>
      <c r="AK885" s="50">
        <f t="shared" si="203"/>
        <v>0</v>
      </c>
      <c r="AL885" s="50">
        <f t="shared" si="204"/>
        <v>0</v>
      </c>
      <c r="AM885" s="50">
        <f t="shared" si="205"/>
        <v>0</v>
      </c>
      <c r="AN885" s="50">
        <f t="shared" si="214"/>
        <v>0</v>
      </c>
      <c r="AO885" s="50">
        <f t="shared" si="214"/>
        <v>0</v>
      </c>
      <c r="AP885" s="50">
        <f t="shared" si="214"/>
        <v>0</v>
      </c>
      <c r="AQ885" s="50">
        <f>IFERROR(VLOOKUP(TEXT($A885,"000000"),[6]Página1!$A$8:$S$801,13,FALSE),0)</f>
        <v>0</v>
      </c>
      <c r="AR885" s="50">
        <f>IFERROR(VLOOKUP(TEXT($A885,"000000"),[6]Página1!$A$8:$S$801,16,FALSE),0)</f>
        <v>0</v>
      </c>
      <c r="AS885" s="50">
        <f>IFERROR(VLOOKUP(TEXT($A885,"000000"),[6]Página1!$A$8:$S$801,19,FALSE),0)</f>
        <v>0</v>
      </c>
      <c r="AT885" s="50">
        <f>IFERROR(VLOOKUP(TEXT($A885,"000000"),[7]Página1!$A$8:$R$814,12,FALSE),0)</f>
        <v>0</v>
      </c>
      <c r="AU885" s="50">
        <f>IFERROR(VLOOKUP(TEXT($A885,"000000"),[7]Página1!$A$8:$R$814,15,FALSE),0)</f>
        <v>0</v>
      </c>
      <c r="AV885" s="50">
        <f>IFERROR(VLOOKUP(TEXT($A885,"000000"),[7]Página1!$A$8:$R$814,18,FALSE),0)</f>
        <v>0</v>
      </c>
      <c r="AW885" s="50"/>
      <c r="AX885" s="51">
        <f t="shared" si="206"/>
        <v>0</v>
      </c>
      <c r="AY885" s="51">
        <f t="shared" si="207"/>
        <v>0</v>
      </c>
      <c r="AZ885" s="51">
        <f t="shared" si="208"/>
        <v>0</v>
      </c>
      <c r="BA885" s="51">
        <f t="shared" si="209"/>
        <v>0</v>
      </c>
      <c r="BB885" s="51">
        <f t="shared" si="210"/>
        <v>0</v>
      </c>
      <c r="BC885" s="51">
        <f t="shared" si="211"/>
        <v>0</v>
      </c>
      <c r="BD885" s="51">
        <f t="shared" si="212"/>
        <v>0</v>
      </c>
      <c r="BE885" s="51">
        <f>IFERROR(VLOOKUP(A885,salario!A$2:P$91,11,FALSE),0)</f>
        <v>0</v>
      </c>
      <c r="BF885" s="51">
        <f>SUMIFS(topmanager!$D:$D,topmanager!$C:$C,rs_nova!$A885,topmanager!$A:$A,rs_nova!BF$2)</f>
        <v>0</v>
      </c>
      <c r="BG885" s="51">
        <f>SUMIFS(topmanager!$D:$D,topmanager!$C:$C,rs_nova!$A885,topmanager!$A:$A,rs_nova!BG$2)</f>
        <v>0</v>
      </c>
      <c r="BH885" s="51">
        <f>SUMIFS(topmanager!$D:$D,topmanager!$C:$C,rs_nova!$A885,topmanager!$A:$A,rs_nova!BH$2)</f>
        <v>0</v>
      </c>
      <c r="BI885" s="51">
        <f>SUMIFS(topmanager!$D:$D,topmanager!$C:$C,rs_nova!$A885,topmanager!$A:$A,rs_nova!BI$2)</f>
        <v>0</v>
      </c>
      <c r="BJ885" s="51">
        <f>SUMIFS(topmanager!$D:$D,topmanager!$C:$C,rs_nova!$A885,topmanager!$A:$A,rs_nova!BJ$2)+SUMIFS(topmanager!$D:$D,topmanager!$C:$C,rs_nova!$A885,topmanager!$A:$A,rs_nova!BJ$2+1)</f>
        <v>0</v>
      </c>
      <c r="BK885" s="51">
        <f>IFERROR(VLOOKUP(A885,[8]ferias!$C$4:$G$100,5,FALSE),0)</f>
        <v>0</v>
      </c>
      <c r="BL885" s="51">
        <f>SUMIFS(topmanager!$D:$D,topmanager!$C:$C,rs_nova!$A885,topmanager!$A:$A,rs_nova!BL$2)</f>
        <v>0</v>
      </c>
      <c r="BM885" s="51">
        <f>SUMIFS(topmanager!$D:$D,topmanager!$C:$C,rs_nova!$A885,topmanager!$A:$A,rs_nova!BM$2)+SUMIFS(topmanager!$D:$D,topmanager!$C:$C,rs_nova!$A889,topmanager!$A:$A,151)</f>
        <v>0</v>
      </c>
      <c r="BN885" s="51">
        <f t="shared" si="213"/>
        <v>0</v>
      </c>
    </row>
    <row r="886" spans="1:66">
      <c r="A886" s="47">
        <f>total!B89</f>
        <v>0</v>
      </c>
      <c r="B886" s="47">
        <f t="shared" si="200"/>
        <v>0</v>
      </c>
      <c r="C886" s="48">
        <f>total!D89</f>
        <v>0</v>
      </c>
      <c r="D886" s="49" t="str">
        <f>IFERROR(VLOOKUP(A886,salario!A$3:J$32,10,FALSE),"")</f>
        <v/>
      </c>
      <c r="E886" s="49" t="str">
        <f>IFERROR(IF(VLOOKUP(A886,salario!A$3:O$32,15,FALSE)="","",VLOOKUP(A886,salario!A$3:O$32,15,FALSE)),"")</f>
        <v/>
      </c>
      <c r="F886" s="47" t="str">
        <f>IFERROR(VLOOKUP(A886,[5]base_pessoal!$B$2:$P$1504,13,FALSE),"")</f>
        <v/>
      </c>
      <c r="G886" s="50">
        <f>IFERROR(VLOOKUP(A886,salario!A$2:P$91,11,FALSE),0)*B886/30</f>
        <v>0</v>
      </c>
      <c r="H886" s="50">
        <f>SUMIFS(topmanager!$D:$D,topmanager!$C:$C,rs_nova!$A886,topmanager!$A:$A,rs_nova!H$2)+SUMIFS(topmanager!$D:$D,topmanager!$C:$C,rs_nova!$A886,topmanager!$A:$A,63)</f>
        <v>0</v>
      </c>
      <c r="I886" s="50">
        <f>-SUMIFS(topmanager!$D:$D,topmanager!$C:$C,rs_nova!$A886,topmanager!$A:$A,rs_nova!I$2)</f>
        <v>0</v>
      </c>
      <c r="J886" s="50">
        <f>SUMIFS(topmanager!$D:$D,topmanager!$C:$C,rs_nova!$A886,topmanager!$A:$A,rs_nova!J$2)</f>
        <v>0</v>
      </c>
      <c r="K886" s="50">
        <f>SUMIFS(topmanager!$D:$D,topmanager!$C:$C,rs_nova!$A886,topmanager!$A:$A,rs_nova!K$2)+SUMIFS(topmanager!$D:$D,topmanager!$C:$C,rs_nova!$A886,topmanager!$A:$A,911)</f>
        <v>0</v>
      </c>
      <c r="L886" s="50">
        <f>SUMIFS(topmanager!$D:$D,topmanager!$C:$C,rs_nova!$A886,topmanager!$A:$A,rs_nova!L$2)</f>
        <v>0</v>
      </c>
      <c r="M886" s="50">
        <f>SUMIFS(topmanager!$D:$D,topmanager!$C:$C,rs_nova!$A886,topmanager!$A:$A,rs_nova!M$2)+SUMIFS(topmanager!$D:$D,topmanager!$C:$C,rs_nova!$A886,topmanager!$A:$A,908)+SUMIFS(topmanager!$D:$D,topmanager!$C:$C,rs_nova!$A886,topmanager!$A:$A,550)</f>
        <v>0</v>
      </c>
      <c r="N886" s="50">
        <f>SUMIFS(topmanager!$D:$D,topmanager!$C:$C,rs_nova!$A886,topmanager!$A:$A,rs_nova!N$2)</f>
        <v>0</v>
      </c>
      <c r="O886" s="51">
        <f t="shared" si="201"/>
        <v>0</v>
      </c>
      <c r="P886" s="50">
        <f>IFERROR(VLOOKUP($A886,total!$B$4:$AW$437,27,0),0)</f>
        <v>0</v>
      </c>
      <c r="Q886" s="50">
        <f>IFERROR(VLOOKUP($A886,total!$B$4:$AW$437,21,0),0)</f>
        <v>0</v>
      </c>
      <c r="R886" s="50">
        <f>IFERROR(VLOOKUP($A886,total!$B$4:$AW$437,25,0),0)+IFERROR(VLOOKUP($A886,total!$B$4:$AW$437,36,0),0)</f>
        <v>0</v>
      </c>
      <c r="S886" s="50">
        <f>IFERROR(VLOOKUP(A886,gympass!$A$2:$F$148,6,0),0)</f>
        <v>0</v>
      </c>
      <c r="T886" s="50">
        <f>IFERROR(VLOOKUP($A886,total!$B$4:$AW$437,42,0),0)</f>
        <v>0</v>
      </c>
      <c r="U886" s="50">
        <f>IFERROR(VLOOKUP($A886,total!$B$4:$AW$437,32,0),0)</f>
        <v>0</v>
      </c>
      <c r="V886" s="50">
        <f>IFERROR(VLOOKUP($A886,total!$B$4:$AW$437,28,0),0)</f>
        <v>0</v>
      </c>
      <c r="W886" s="50">
        <f>IFERROR(VLOOKUP($A886,total!$B$4:$AX$437,49,0),0)</f>
        <v>0</v>
      </c>
      <c r="X886" s="50"/>
      <c r="Y886" s="50">
        <f>IFERROR(VLOOKUP(A886,#REF!,4,0),0)</f>
        <v>0</v>
      </c>
      <c r="Z886" s="50">
        <f>IFERROR(VLOOKUP(B886,#REF!,8,0),0)</f>
        <v>0</v>
      </c>
      <c r="AA886" s="50">
        <f>IFERROR(VLOOKUP($A886,total!$B$4:$AW$437,45,0),0)</f>
        <v>0</v>
      </c>
      <c r="AB886" s="50">
        <f>IFERROR(VLOOKUP($A886,total!$B$4:$AW$437,48,0),0)</f>
        <v>0</v>
      </c>
      <c r="AC886" s="50">
        <f>IFERROR(VLOOKUP($A886,total!$B$4:$AB$437,19,0),0)</f>
        <v>0</v>
      </c>
      <c r="AD886" s="50">
        <f>IFERROR(VLOOKUP($A886,total!$B$4:$AB$437,10,0),0)</f>
        <v>0</v>
      </c>
      <c r="AE886" s="50">
        <f>IFERROR(VLOOKUP($A886,total!$B$4:$AB$437,13,0),0)-SUMIFS(topmanager!$D:$D,topmanager!$C:$C,rs_nova!$A890,topmanager!$A:$A,856)</f>
        <v>0</v>
      </c>
      <c r="AF886" s="50">
        <f>IFERROR(VLOOKUP($A886,total!$B$4:$AB$437,16,0),0)</f>
        <v>0</v>
      </c>
      <c r="AG886" s="50">
        <f>IFERROR(VLOOKUP($A886,total!$B$4:$AB$437,7,0),0)</f>
        <v>0</v>
      </c>
      <c r="AH886" s="50">
        <f>IFERROR(VLOOKUP($A886,total!$B$4:$AD$437,29,0),0)</f>
        <v>0</v>
      </c>
      <c r="AI886" s="50">
        <f>IFERROR(VLOOKUP(A886,total!$B$4:$AN$437,39,0),0)</f>
        <v>0</v>
      </c>
      <c r="AJ886" s="51">
        <f t="shared" si="202"/>
        <v>0</v>
      </c>
      <c r="AK886" s="50">
        <f t="shared" si="203"/>
        <v>0</v>
      </c>
      <c r="AL886" s="50">
        <f t="shared" si="204"/>
        <v>0</v>
      </c>
      <c r="AM886" s="50">
        <f t="shared" si="205"/>
        <v>0</v>
      </c>
      <c r="AN886" s="50">
        <f t="shared" si="214"/>
        <v>0</v>
      </c>
      <c r="AO886" s="50">
        <f t="shared" si="214"/>
        <v>0</v>
      </c>
      <c r="AP886" s="50">
        <f t="shared" si="214"/>
        <v>0</v>
      </c>
      <c r="AQ886" s="50">
        <f>IFERROR(VLOOKUP(TEXT($A886,"000000"),[6]Página1!$A$8:$S$801,13,FALSE),0)</f>
        <v>0</v>
      </c>
      <c r="AR886" s="50">
        <f>IFERROR(VLOOKUP(TEXT($A886,"000000"),[6]Página1!$A$8:$S$801,16,FALSE),0)</f>
        <v>0</v>
      </c>
      <c r="AS886" s="50">
        <f>IFERROR(VLOOKUP(TEXT($A886,"000000"),[6]Página1!$A$8:$S$801,19,FALSE),0)</f>
        <v>0</v>
      </c>
      <c r="AT886" s="50">
        <f>IFERROR(VLOOKUP(TEXT($A886,"000000"),[7]Página1!$A$8:$R$814,12,FALSE),0)</f>
        <v>0</v>
      </c>
      <c r="AU886" s="50">
        <f>IFERROR(VLOOKUP(TEXT($A886,"000000"),[7]Página1!$A$8:$R$814,15,FALSE),0)</f>
        <v>0</v>
      </c>
      <c r="AV886" s="50">
        <f>IFERROR(VLOOKUP(TEXT($A886,"000000"),[7]Página1!$A$8:$R$814,18,FALSE),0)</f>
        <v>0</v>
      </c>
      <c r="AW886" s="50"/>
      <c r="AX886" s="51">
        <f t="shared" si="206"/>
        <v>0</v>
      </c>
      <c r="AY886" s="51">
        <f t="shared" si="207"/>
        <v>0</v>
      </c>
      <c r="AZ886" s="51">
        <f t="shared" si="208"/>
        <v>0</v>
      </c>
      <c r="BA886" s="51">
        <f t="shared" si="209"/>
        <v>0</v>
      </c>
      <c r="BB886" s="51">
        <f t="shared" si="210"/>
        <v>0</v>
      </c>
      <c r="BC886" s="51">
        <f t="shared" si="211"/>
        <v>0</v>
      </c>
      <c r="BD886" s="51">
        <f t="shared" si="212"/>
        <v>0</v>
      </c>
      <c r="BE886" s="51">
        <f>IFERROR(VLOOKUP(A886,salario!A$2:P$91,11,FALSE),0)</f>
        <v>0</v>
      </c>
      <c r="BF886" s="51">
        <f>SUMIFS(topmanager!$D:$D,topmanager!$C:$C,rs_nova!$A886,topmanager!$A:$A,rs_nova!BF$2)</f>
        <v>0</v>
      </c>
      <c r="BG886" s="51">
        <f>SUMIFS(topmanager!$D:$D,topmanager!$C:$C,rs_nova!$A886,topmanager!$A:$A,rs_nova!BG$2)</f>
        <v>0</v>
      </c>
      <c r="BH886" s="51">
        <f>SUMIFS(topmanager!$D:$D,topmanager!$C:$C,rs_nova!$A886,topmanager!$A:$A,rs_nova!BH$2)</f>
        <v>0</v>
      </c>
      <c r="BI886" s="51">
        <f>SUMIFS(topmanager!$D:$D,topmanager!$C:$C,rs_nova!$A886,topmanager!$A:$A,rs_nova!BI$2)</f>
        <v>0</v>
      </c>
      <c r="BJ886" s="51">
        <f>SUMIFS(topmanager!$D:$D,topmanager!$C:$C,rs_nova!$A886,topmanager!$A:$A,rs_nova!BJ$2)+SUMIFS(topmanager!$D:$D,topmanager!$C:$C,rs_nova!$A886,topmanager!$A:$A,rs_nova!BJ$2+1)</f>
        <v>0</v>
      </c>
      <c r="BK886" s="51">
        <f>IFERROR(VLOOKUP(A886,[8]ferias!$C$4:$G$100,5,FALSE),0)</f>
        <v>0</v>
      </c>
      <c r="BL886" s="51">
        <f>SUMIFS(topmanager!$D:$D,topmanager!$C:$C,rs_nova!$A886,topmanager!$A:$A,rs_nova!BL$2)</f>
        <v>0</v>
      </c>
      <c r="BM886" s="51">
        <f>SUMIFS(topmanager!$D:$D,topmanager!$C:$C,rs_nova!$A886,topmanager!$A:$A,rs_nova!BM$2)+SUMIFS(topmanager!$D:$D,topmanager!$C:$C,rs_nova!$A890,topmanager!$A:$A,151)</f>
        <v>0</v>
      </c>
      <c r="BN886" s="51">
        <f t="shared" si="213"/>
        <v>0</v>
      </c>
    </row>
    <row r="887" spans="1:66">
      <c r="A887" s="47">
        <f>total!B90</f>
        <v>0</v>
      </c>
      <c r="B887" s="47">
        <f t="shared" si="200"/>
        <v>0</v>
      </c>
      <c r="C887" s="48">
        <f>total!D90</f>
        <v>0</v>
      </c>
      <c r="D887" s="49" t="str">
        <f>IFERROR(VLOOKUP(A887,salario!A$3:J$32,10,FALSE),"")</f>
        <v/>
      </c>
      <c r="E887" s="49" t="str">
        <f>IFERROR(IF(VLOOKUP(A887,salario!A$3:O$32,15,FALSE)="","",VLOOKUP(A887,salario!A$3:O$32,15,FALSE)),"")</f>
        <v/>
      </c>
      <c r="F887" s="47" t="str">
        <f>IFERROR(VLOOKUP(A887,[5]base_pessoal!$B$2:$P$1504,13,FALSE),"")</f>
        <v/>
      </c>
      <c r="G887" s="50">
        <f>IFERROR(VLOOKUP(A887,salario!A$2:P$91,11,FALSE),0)*B887/30</f>
        <v>0</v>
      </c>
      <c r="H887" s="50">
        <f>SUMIFS(topmanager!$D:$D,topmanager!$C:$C,rs_nova!$A887,topmanager!$A:$A,rs_nova!H$2)+SUMIFS(topmanager!$D:$D,topmanager!$C:$C,rs_nova!$A887,topmanager!$A:$A,63)</f>
        <v>0</v>
      </c>
      <c r="I887" s="50">
        <f>-SUMIFS(topmanager!$D:$D,topmanager!$C:$C,rs_nova!$A887,topmanager!$A:$A,rs_nova!I$2)</f>
        <v>0</v>
      </c>
      <c r="J887" s="50">
        <f>SUMIFS(topmanager!$D:$D,topmanager!$C:$C,rs_nova!$A887,topmanager!$A:$A,rs_nova!J$2)</f>
        <v>0</v>
      </c>
      <c r="K887" s="50">
        <f>SUMIFS(topmanager!$D:$D,topmanager!$C:$C,rs_nova!$A887,topmanager!$A:$A,rs_nova!K$2)+SUMIFS(topmanager!$D:$D,topmanager!$C:$C,rs_nova!$A887,topmanager!$A:$A,911)</f>
        <v>0</v>
      </c>
      <c r="L887" s="50">
        <f>SUMIFS(topmanager!$D:$D,topmanager!$C:$C,rs_nova!$A887,topmanager!$A:$A,rs_nova!L$2)</f>
        <v>0</v>
      </c>
      <c r="M887" s="50">
        <f>SUMIFS(topmanager!$D:$D,topmanager!$C:$C,rs_nova!$A887,topmanager!$A:$A,rs_nova!M$2)+SUMIFS(topmanager!$D:$D,topmanager!$C:$C,rs_nova!$A887,topmanager!$A:$A,908)+SUMIFS(topmanager!$D:$D,topmanager!$C:$C,rs_nova!$A887,topmanager!$A:$A,550)</f>
        <v>0</v>
      </c>
      <c r="N887" s="50">
        <f>SUMIFS(topmanager!$D:$D,topmanager!$C:$C,rs_nova!$A887,topmanager!$A:$A,rs_nova!N$2)</f>
        <v>0</v>
      </c>
      <c r="O887" s="51">
        <f t="shared" si="201"/>
        <v>0</v>
      </c>
      <c r="P887" s="50">
        <f>IFERROR(VLOOKUP($A887,total!$B$4:$AW$437,27,0),0)</f>
        <v>0</v>
      </c>
      <c r="Q887" s="50">
        <f>IFERROR(VLOOKUP($A887,total!$B$4:$AW$437,21,0),0)</f>
        <v>0</v>
      </c>
      <c r="R887" s="50">
        <f>IFERROR(VLOOKUP($A887,total!$B$4:$AW$437,25,0),0)+IFERROR(VLOOKUP($A887,total!$B$4:$AW$437,36,0),0)</f>
        <v>0</v>
      </c>
      <c r="S887" s="50">
        <f>IFERROR(VLOOKUP(A887,gympass!$A$2:$F$148,6,0),0)</f>
        <v>0</v>
      </c>
      <c r="T887" s="50">
        <f>IFERROR(VLOOKUP($A887,total!$B$4:$AW$437,42,0),0)</f>
        <v>0</v>
      </c>
      <c r="U887" s="50">
        <f>IFERROR(VLOOKUP($A887,total!$B$4:$AW$437,32,0),0)</f>
        <v>0</v>
      </c>
      <c r="V887" s="50">
        <f>IFERROR(VLOOKUP($A887,total!$B$4:$AW$437,28,0),0)</f>
        <v>0</v>
      </c>
      <c r="W887" s="50">
        <f>IFERROR(VLOOKUP($A887,total!$B$4:$AX$437,49,0),0)</f>
        <v>0</v>
      </c>
      <c r="X887" s="50"/>
      <c r="Y887" s="50">
        <f>IFERROR(VLOOKUP(A887,#REF!,4,0),0)</f>
        <v>0</v>
      </c>
      <c r="Z887" s="50">
        <f>IFERROR(VLOOKUP(B887,#REF!,8,0),0)</f>
        <v>0</v>
      </c>
      <c r="AA887" s="50">
        <f>IFERROR(VLOOKUP($A887,total!$B$4:$AW$437,45,0),0)</f>
        <v>0</v>
      </c>
      <c r="AB887" s="50">
        <f>IFERROR(VLOOKUP($A887,total!$B$4:$AW$437,48,0),0)</f>
        <v>0</v>
      </c>
      <c r="AC887" s="50">
        <f>IFERROR(VLOOKUP($A887,total!$B$4:$AB$437,19,0),0)</f>
        <v>0</v>
      </c>
      <c r="AD887" s="50">
        <f>IFERROR(VLOOKUP($A887,total!$B$4:$AB$437,10,0),0)</f>
        <v>0</v>
      </c>
      <c r="AE887" s="50">
        <f>IFERROR(VLOOKUP($A887,total!$B$4:$AB$437,13,0),0)-SUMIFS(topmanager!$D:$D,topmanager!$C:$C,rs_nova!$A891,topmanager!$A:$A,856)</f>
        <v>0</v>
      </c>
      <c r="AF887" s="50">
        <f>IFERROR(VLOOKUP($A887,total!$B$4:$AB$437,16,0),0)</f>
        <v>0</v>
      </c>
      <c r="AG887" s="50">
        <f>IFERROR(VLOOKUP($A887,total!$B$4:$AB$437,7,0),0)</f>
        <v>0</v>
      </c>
      <c r="AH887" s="50">
        <f>IFERROR(VLOOKUP($A887,total!$B$4:$AD$437,29,0),0)</f>
        <v>0</v>
      </c>
      <c r="AI887" s="50">
        <f>IFERROR(VLOOKUP(A887,total!$B$4:$AN$437,39,0),0)</f>
        <v>0</v>
      </c>
      <c r="AJ887" s="51">
        <f t="shared" si="202"/>
        <v>0</v>
      </c>
      <c r="AK887" s="50">
        <f t="shared" si="203"/>
        <v>0</v>
      </c>
      <c r="AL887" s="50">
        <f t="shared" si="204"/>
        <v>0</v>
      </c>
      <c r="AM887" s="50">
        <f t="shared" si="205"/>
        <v>0</v>
      </c>
      <c r="AN887" s="50">
        <f t="shared" si="214"/>
        <v>0</v>
      </c>
      <c r="AO887" s="50">
        <f t="shared" si="214"/>
        <v>0</v>
      </c>
      <c r="AP887" s="50">
        <f t="shared" si="214"/>
        <v>0</v>
      </c>
      <c r="AQ887" s="50">
        <f>IFERROR(VLOOKUP(TEXT($A887,"000000"),[6]Página1!$A$8:$S$801,13,FALSE),0)</f>
        <v>0</v>
      </c>
      <c r="AR887" s="50">
        <f>IFERROR(VLOOKUP(TEXT($A887,"000000"),[6]Página1!$A$8:$S$801,16,FALSE),0)</f>
        <v>0</v>
      </c>
      <c r="AS887" s="50">
        <f>IFERROR(VLOOKUP(TEXT($A887,"000000"),[6]Página1!$A$8:$S$801,19,FALSE),0)</f>
        <v>0</v>
      </c>
      <c r="AT887" s="50">
        <f>IFERROR(VLOOKUP(TEXT($A887,"000000"),[7]Página1!$A$8:$R$814,12,FALSE),0)</f>
        <v>0</v>
      </c>
      <c r="AU887" s="50">
        <f>IFERROR(VLOOKUP(TEXT($A887,"000000"),[7]Página1!$A$8:$R$814,15,FALSE),0)</f>
        <v>0</v>
      </c>
      <c r="AV887" s="50">
        <f>IFERROR(VLOOKUP(TEXT($A887,"000000"),[7]Página1!$A$8:$R$814,18,FALSE),0)</f>
        <v>0</v>
      </c>
      <c r="AW887" s="50"/>
      <c r="AX887" s="51">
        <f t="shared" si="206"/>
        <v>0</v>
      </c>
      <c r="AY887" s="51">
        <f t="shared" si="207"/>
        <v>0</v>
      </c>
      <c r="AZ887" s="51">
        <f t="shared" si="208"/>
        <v>0</v>
      </c>
      <c r="BA887" s="51">
        <f t="shared" si="209"/>
        <v>0</v>
      </c>
      <c r="BB887" s="51">
        <f t="shared" si="210"/>
        <v>0</v>
      </c>
      <c r="BC887" s="51">
        <f t="shared" si="211"/>
        <v>0</v>
      </c>
      <c r="BD887" s="51">
        <f t="shared" si="212"/>
        <v>0</v>
      </c>
      <c r="BE887" s="51">
        <f>IFERROR(VLOOKUP(A887,salario!A$2:P$91,11,FALSE),0)</f>
        <v>0</v>
      </c>
      <c r="BF887" s="51">
        <f>SUMIFS(topmanager!$D:$D,topmanager!$C:$C,rs_nova!$A887,topmanager!$A:$A,rs_nova!BF$2)</f>
        <v>0</v>
      </c>
      <c r="BG887" s="51">
        <f>SUMIFS(topmanager!$D:$D,topmanager!$C:$C,rs_nova!$A887,topmanager!$A:$A,rs_nova!BG$2)</f>
        <v>0</v>
      </c>
      <c r="BH887" s="51">
        <f>SUMIFS(topmanager!$D:$D,topmanager!$C:$C,rs_nova!$A887,topmanager!$A:$A,rs_nova!BH$2)</f>
        <v>0</v>
      </c>
      <c r="BI887" s="51">
        <f>SUMIFS(topmanager!$D:$D,topmanager!$C:$C,rs_nova!$A887,topmanager!$A:$A,rs_nova!BI$2)</f>
        <v>0</v>
      </c>
      <c r="BJ887" s="51">
        <f>SUMIFS(topmanager!$D:$D,topmanager!$C:$C,rs_nova!$A887,topmanager!$A:$A,rs_nova!BJ$2)+SUMIFS(topmanager!$D:$D,topmanager!$C:$C,rs_nova!$A887,topmanager!$A:$A,rs_nova!BJ$2+1)</f>
        <v>0</v>
      </c>
      <c r="BK887" s="51">
        <f>IFERROR(VLOOKUP(A887,[8]ferias!$C$4:$G$100,5,FALSE),0)</f>
        <v>0</v>
      </c>
      <c r="BL887" s="51">
        <f>SUMIFS(topmanager!$D:$D,topmanager!$C:$C,rs_nova!$A887,topmanager!$A:$A,rs_nova!BL$2)</f>
        <v>0</v>
      </c>
      <c r="BM887" s="51">
        <f>SUMIFS(topmanager!$D:$D,topmanager!$C:$C,rs_nova!$A887,topmanager!$A:$A,rs_nova!BM$2)+SUMIFS(topmanager!$D:$D,topmanager!$C:$C,rs_nova!$A891,topmanager!$A:$A,151)</f>
        <v>0</v>
      </c>
      <c r="BN887" s="51">
        <f t="shared" si="213"/>
        <v>0</v>
      </c>
    </row>
    <row r="888" spans="1:66">
      <c r="A888" s="47">
        <f>total!B91</f>
        <v>0</v>
      </c>
      <c r="B888" s="47">
        <f t="shared" si="200"/>
        <v>0</v>
      </c>
      <c r="C888" s="48">
        <f>total!D91</f>
        <v>0</v>
      </c>
      <c r="D888" s="49" t="str">
        <f>IFERROR(VLOOKUP(A888,salario!A$3:J$32,10,FALSE),"")</f>
        <v/>
      </c>
      <c r="E888" s="49" t="str">
        <f>IFERROR(IF(VLOOKUP(A888,salario!A$3:O$32,15,FALSE)="","",VLOOKUP(A888,salario!A$3:O$32,15,FALSE)),"")</f>
        <v/>
      </c>
      <c r="F888" s="47" t="str">
        <f>IFERROR(VLOOKUP(A888,[5]base_pessoal!$B$2:$P$1504,13,FALSE),"")</f>
        <v/>
      </c>
      <c r="G888" s="50">
        <f>IFERROR(VLOOKUP(A888,salario!A$2:P$91,11,FALSE),0)*B888/30</f>
        <v>0</v>
      </c>
      <c r="H888" s="50">
        <f>SUMIFS(topmanager!$D:$D,topmanager!$C:$C,rs_nova!$A888,topmanager!$A:$A,rs_nova!H$2)+SUMIFS(topmanager!$D:$D,topmanager!$C:$C,rs_nova!$A888,topmanager!$A:$A,63)</f>
        <v>0</v>
      </c>
      <c r="I888" s="50">
        <f>-SUMIFS(topmanager!$D:$D,topmanager!$C:$C,rs_nova!$A888,topmanager!$A:$A,rs_nova!I$2)</f>
        <v>0</v>
      </c>
      <c r="J888" s="50">
        <f>SUMIFS(topmanager!$D:$D,topmanager!$C:$C,rs_nova!$A888,topmanager!$A:$A,rs_nova!J$2)</f>
        <v>0</v>
      </c>
      <c r="K888" s="50">
        <f>SUMIFS(topmanager!$D:$D,topmanager!$C:$C,rs_nova!$A888,topmanager!$A:$A,rs_nova!K$2)+SUMIFS(topmanager!$D:$D,topmanager!$C:$C,rs_nova!$A888,topmanager!$A:$A,911)</f>
        <v>0</v>
      </c>
      <c r="L888" s="50">
        <f>SUMIFS(topmanager!$D:$D,topmanager!$C:$C,rs_nova!$A888,topmanager!$A:$A,rs_nova!L$2)</f>
        <v>0</v>
      </c>
      <c r="M888" s="50">
        <f>SUMIFS(topmanager!$D:$D,topmanager!$C:$C,rs_nova!$A888,topmanager!$A:$A,rs_nova!M$2)+SUMIFS(topmanager!$D:$D,topmanager!$C:$C,rs_nova!$A888,topmanager!$A:$A,908)+SUMIFS(topmanager!$D:$D,topmanager!$C:$C,rs_nova!$A888,topmanager!$A:$A,550)</f>
        <v>0</v>
      </c>
      <c r="N888" s="50">
        <f>SUMIFS(topmanager!$D:$D,topmanager!$C:$C,rs_nova!$A888,topmanager!$A:$A,rs_nova!N$2)</f>
        <v>0</v>
      </c>
      <c r="O888" s="51">
        <f t="shared" si="201"/>
        <v>0</v>
      </c>
      <c r="P888" s="50">
        <f>IFERROR(VLOOKUP($A888,total!$B$4:$AW$437,27,0),0)</f>
        <v>0</v>
      </c>
      <c r="Q888" s="50">
        <f>IFERROR(VLOOKUP($A888,total!$B$4:$AW$437,21,0),0)</f>
        <v>0</v>
      </c>
      <c r="R888" s="50">
        <f>IFERROR(VLOOKUP($A888,total!$B$4:$AW$437,25,0),0)+IFERROR(VLOOKUP($A888,total!$B$4:$AW$437,36,0),0)</f>
        <v>0</v>
      </c>
      <c r="S888" s="50">
        <f>IFERROR(VLOOKUP(A888,gympass!$A$2:$F$148,6,0),0)</f>
        <v>0</v>
      </c>
      <c r="T888" s="50">
        <f>IFERROR(VLOOKUP($A888,total!$B$4:$AW$437,42,0),0)</f>
        <v>0</v>
      </c>
      <c r="U888" s="50">
        <f>IFERROR(VLOOKUP($A888,total!$B$4:$AW$437,32,0),0)</f>
        <v>0</v>
      </c>
      <c r="V888" s="50">
        <f>IFERROR(VLOOKUP($A888,total!$B$4:$AW$437,28,0),0)</f>
        <v>0</v>
      </c>
      <c r="W888" s="50">
        <f>IFERROR(VLOOKUP($A888,total!$B$4:$AX$437,49,0),0)</f>
        <v>0</v>
      </c>
      <c r="X888" s="50"/>
      <c r="Y888" s="50">
        <f>IFERROR(VLOOKUP(A888,#REF!,4,0),0)</f>
        <v>0</v>
      </c>
      <c r="Z888" s="50">
        <f>IFERROR(VLOOKUP(B888,#REF!,8,0),0)</f>
        <v>0</v>
      </c>
      <c r="AA888" s="50">
        <f>IFERROR(VLOOKUP($A888,total!$B$4:$AW$437,45,0),0)</f>
        <v>0</v>
      </c>
      <c r="AB888" s="50">
        <f>IFERROR(VLOOKUP($A888,total!$B$4:$AW$437,48,0),0)</f>
        <v>0</v>
      </c>
      <c r="AC888" s="50">
        <f>IFERROR(VLOOKUP($A888,total!$B$4:$AB$437,19,0),0)</f>
        <v>0</v>
      </c>
      <c r="AD888" s="50">
        <f>IFERROR(VLOOKUP($A888,total!$B$4:$AB$437,10,0),0)</f>
        <v>0</v>
      </c>
      <c r="AE888" s="50">
        <f>IFERROR(VLOOKUP($A888,total!$B$4:$AB$437,13,0),0)-SUMIFS(topmanager!$D:$D,topmanager!$C:$C,rs_nova!$A892,topmanager!$A:$A,856)</f>
        <v>0</v>
      </c>
      <c r="AF888" s="50">
        <f>IFERROR(VLOOKUP($A888,total!$B$4:$AB$437,16,0),0)</f>
        <v>0</v>
      </c>
      <c r="AG888" s="50">
        <f>IFERROR(VLOOKUP($A888,total!$B$4:$AB$437,7,0),0)</f>
        <v>0</v>
      </c>
      <c r="AH888" s="50">
        <f>IFERROR(VLOOKUP($A888,total!$B$4:$AD$437,29,0),0)</f>
        <v>0</v>
      </c>
      <c r="AI888" s="50">
        <f>IFERROR(VLOOKUP(A888,total!$B$4:$AN$437,39,0),0)</f>
        <v>0</v>
      </c>
      <c r="AJ888" s="51">
        <f t="shared" si="202"/>
        <v>0</v>
      </c>
      <c r="AK888" s="50">
        <f t="shared" si="203"/>
        <v>0</v>
      </c>
      <c r="AL888" s="50">
        <f t="shared" si="204"/>
        <v>0</v>
      </c>
      <c r="AM888" s="50">
        <f t="shared" si="205"/>
        <v>0</v>
      </c>
      <c r="AN888" s="50">
        <f t="shared" si="214"/>
        <v>0</v>
      </c>
      <c r="AO888" s="50">
        <f t="shared" si="214"/>
        <v>0</v>
      </c>
      <c r="AP888" s="50">
        <f t="shared" si="214"/>
        <v>0</v>
      </c>
      <c r="AQ888" s="50">
        <f>IFERROR(VLOOKUP(TEXT($A888,"000000"),[6]Página1!$A$8:$S$801,13,FALSE),0)</f>
        <v>0</v>
      </c>
      <c r="AR888" s="50">
        <f>IFERROR(VLOOKUP(TEXT($A888,"000000"),[6]Página1!$A$8:$S$801,16,FALSE),0)</f>
        <v>0</v>
      </c>
      <c r="AS888" s="50">
        <f>IFERROR(VLOOKUP(TEXT($A888,"000000"),[6]Página1!$A$8:$S$801,19,FALSE),0)</f>
        <v>0</v>
      </c>
      <c r="AT888" s="50">
        <f>IFERROR(VLOOKUP(TEXT($A888,"000000"),[7]Página1!$A$8:$R$814,12,FALSE),0)</f>
        <v>0</v>
      </c>
      <c r="AU888" s="50">
        <f>IFERROR(VLOOKUP(TEXT($A888,"000000"),[7]Página1!$A$8:$R$814,15,FALSE),0)</f>
        <v>0</v>
      </c>
      <c r="AV888" s="50">
        <f>IFERROR(VLOOKUP(TEXT($A888,"000000"),[7]Página1!$A$8:$R$814,18,FALSE),0)</f>
        <v>0</v>
      </c>
      <c r="AW888" s="50"/>
      <c r="AX888" s="51">
        <f t="shared" si="206"/>
        <v>0</v>
      </c>
      <c r="AY888" s="51">
        <f t="shared" si="207"/>
        <v>0</v>
      </c>
      <c r="AZ888" s="51">
        <f t="shared" si="208"/>
        <v>0</v>
      </c>
      <c r="BA888" s="51">
        <f t="shared" si="209"/>
        <v>0</v>
      </c>
      <c r="BB888" s="51">
        <f t="shared" si="210"/>
        <v>0</v>
      </c>
      <c r="BC888" s="51">
        <f t="shared" si="211"/>
        <v>0</v>
      </c>
      <c r="BD888" s="51">
        <f t="shared" si="212"/>
        <v>0</v>
      </c>
      <c r="BE888" s="51">
        <f>IFERROR(VLOOKUP(A888,salario!A$2:P$91,11,FALSE),0)</f>
        <v>0</v>
      </c>
      <c r="BF888" s="51">
        <f>SUMIFS(topmanager!$D:$D,topmanager!$C:$C,rs_nova!$A888,topmanager!$A:$A,rs_nova!BF$2)</f>
        <v>0</v>
      </c>
      <c r="BG888" s="51">
        <f>SUMIFS(topmanager!$D:$D,topmanager!$C:$C,rs_nova!$A888,topmanager!$A:$A,rs_nova!BG$2)</f>
        <v>0</v>
      </c>
      <c r="BH888" s="51">
        <f>SUMIFS(topmanager!$D:$D,topmanager!$C:$C,rs_nova!$A888,topmanager!$A:$A,rs_nova!BH$2)</f>
        <v>0</v>
      </c>
      <c r="BI888" s="51">
        <f>SUMIFS(topmanager!$D:$D,topmanager!$C:$C,rs_nova!$A888,topmanager!$A:$A,rs_nova!BI$2)</f>
        <v>0</v>
      </c>
      <c r="BJ888" s="51">
        <f>SUMIFS(topmanager!$D:$D,topmanager!$C:$C,rs_nova!$A888,topmanager!$A:$A,rs_nova!BJ$2)+SUMIFS(topmanager!$D:$D,topmanager!$C:$C,rs_nova!$A888,topmanager!$A:$A,rs_nova!BJ$2+1)</f>
        <v>0</v>
      </c>
      <c r="BK888" s="51">
        <f>IFERROR(VLOOKUP(A888,[8]ferias!$C$4:$G$100,5,FALSE),0)</f>
        <v>0</v>
      </c>
      <c r="BL888" s="51">
        <f>SUMIFS(topmanager!$D:$D,topmanager!$C:$C,rs_nova!$A888,topmanager!$A:$A,rs_nova!BL$2)</f>
        <v>0</v>
      </c>
      <c r="BM888" s="51">
        <f>SUMIFS(topmanager!$D:$D,topmanager!$C:$C,rs_nova!$A888,topmanager!$A:$A,rs_nova!BM$2)+SUMIFS(topmanager!$D:$D,topmanager!$C:$C,rs_nova!$A892,topmanager!$A:$A,151)</f>
        <v>0</v>
      </c>
      <c r="BN888" s="51">
        <f t="shared" si="213"/>
        <v>0</v>
      </c>
    </row>
    <row r="889" spans="1:66">
      <c r="A889" s="47">
        <f>total!B92</f>
        <v>0</v>
      </c>
      <c r="B889" s="47">
        <f t="shared" si="200"/>
        <v>0</v>
      </c>
      <c r="C889" s="48">
        <f>total!D92</f>
        <v>0</v>
      </c>
      <c r="D889" s="49" t="str">
        <f>IFERROR(VLOOKUP(A889,salario!A$3:J$32,10,FALSE),"")</f>
        <v/>
      </c>
      <c r="E889" s="49" t="str">
        <f>IFERROR(IF(VLOOKUP(A889,salario!A$3:O$32,15,FALSE)="","",VLOOKUP(A889,salario!A$3:O$32,15,FALSE)),"")</f>
        <v/>
      </c>
      <c r="F889" s="47" t="str">
        <f>IFERROR(VLOOKUP(A889,[5]base_pessoal!$B$2:$P$1504,13,FALSE),"")</f>
        <v/>
      </c>
      <c r="G889" s="50">
        <f>IFERROR(VLOOKUP(A889,salario!A$2:P$91,11,FALSE),0)*B889/30</f>
        <v>0</v>
      </c>
      <c r="H889" s="50">
        <f>SUMIFS(topmanager!$D:$D,topmanager!$C:$C,rs_nova!$A889,topmanager!$A:$A,rs_nova!H$2)+SUMIFS(topmanager!$D:$D,topmanager!$C:$C,rs_nova!$A889,topmanager!$A:$A,63)</f>
        <v>0</v>
      </c>
      <c r="I889" s="50">
        <f>-SUMIFS(topmanager!$D:$D,topmanager!$C:$C,rs_nova!$A889,topmanager!$A:$A,rs_nova!I$2)</f>
        <v>0</v>
      </c>
      <c r="J889" s="50">
        <f>SUMIFS(topmanager!$D:$D,topmanager!$C:$C,rs_nova!$A889,topmanager!$A:$A,rs_nova!J$2)</f>
        <v>0</v>
      </c>
      <c r="K889" s="50">
        <f>SUMIFS(topmanager!$D:$D,topmanager!$C:$C,rs_nova!$A889,topmanager!$A:$A,rs_nova!K$2)+SUMIFS(topmanager!$D:$D,topmanager!$C:$C,rs_nova!$A889,topmanager!$A:$A,911)</f>
        <v>0</v>
      </c>
      <c r="L889" s="50">
        <f>SUMIFS(topmanager!$D:$D,topmanager!$C:$C,rs_nova!$A889,topmanager!$A:$A,rs_nova!L$2)</f>
        <v>0</v>
      </c>
      <c r="M889" s="50">
        <f>SUMIFS(topmanager!$D:$D,topmanager!$C:$C,rs_nova!$A889,topmanager!$A:$A,rs_nova!M$2)+SUMIFS(topmanager!$D:$D,topmanager!$C:$C,rs_nova!$A889,topmanager!$A:$A,908)+SUMIFS(topmanager!$D:$D,topmanager!$C:$C,rs_nova!$A889,topmanager!$A:$A,550)</f>
        <v>0</v>
      </c>
      <c r="N889" s="50">
        <f>SUMIFS(topmanager!$D:$D,topmanager!$C:$C,rs_nova!$A889,topmanager!$A:$A,rs_nova!N$2)</f>
        <v>0</v>
      </c>
      <c r="O889" s="51">
        <f t="shared" si="201"/>
        <v>0</v>
      </c>
      <c r="P889" s="50">
        <f>IFERROR(VLOOKUP($A889,total!$B$4:$AW$437,27,0),0)</f>
        <v>0</v>
      </c>
      <c r="Q889" s="50">
        <f>IFERROR(VLOOKUP($A889,total!$B$4:$AW$437,21,0),0)</f>
        <v>0</v>
      </c>
      <c r="R889" s="50">
        <f>IFERROR(VLOOKUP($A889,total!$B$4:$AW$437,25,0),0)+IFERROR(VLOOKUP($A889,total!$B$4:$AW$437,36,0),0)</f>
        <v>0</v>
      </c>
      <c r="S889" s="50">
        <f>IFERROR(VLOOKUP(A889,gympass!$A$2:$F$148,6,0),0)</f>
        <v>0</v>
      </c>
      <c r="T889" s="50">
        <f>IFERROR(VLOOKUP($A889,total!$B$4:$AW$437,42,0),0)</f>
        <v>0</v>
      </c>
      <c r="U889" s="50">
        <f>IFERROR(VLOOKUP($A889,total!$B$4:$AW$437,32,0),0)</f>
        <v>0</v>
      </c>
      <c r="V889" s="50">
        <f>IFERROR(VLOOKUP($A889,total!$B$4:$AW$437,28,0),0)</f>
        <v>0</v>
      </c>
      <c r="W889" s="50">
        <f>IFERROR(VLOOKUP($A889,total!$B$4:$AX$437,49,0),0)</f>
        <v>0</v>
      </c>
      <c r="X889" s="50"/>
      <c r="Y889" s="50">
        <f>IFERROR(VLOOKUP(A889,#REF!,4,0),0)</f>
        <v>0</v>
      </c>
      <c r="Z889" s="50">
        <f>IFERROR(VLOOKUP(B889,#REF!,8,0),0)</f>
        <v>0</v>
      </c>
      <c r="AA889" s="50">
        <f>IFERROR(VLOOKUP($A889,total!$B$4:$AW$437,45,0),0)</f>
        <v>0</v>
      </c>
      <c r="AB889" s="50">
        <f>IFERROR(VLOOKUP($A889,total!$B$4:$AW$437,48,0),0)</f>
        <v>0</v>
      </c>
      <c r="AC889" s="50">
        <f>IFERROR(VLOOKUP($A889,total!$B$4:$AB$437,19,0),0)</f>
        <v>0</v>
      </c>
      <c r="AD889" s="50">
        <f>IFERROR(VLOOKUP($A889,total!$B$4:$AB$437,10,0),0)</f>
        <v>0</v>
      </c>
      <c r="AE889" s="50">
        <f>IFERROR(VLOOKUP($A889,total!$B$4:$AB$437,13,0),0)-SUMIFS(topmanager!$D:$D,topmanager!$C:$C,rs_nova!$A893,topmanager!$A:$A,856)</f>
        <v>0</v>
      </c>
      <c r="AF889" s="50">
        <f>IFERROR(VLOOKUP($A889,total!$B$4:$AB$437,16,0),0)</f>
        <v>0</v>
      </c>
      <c r="AG889" s="50">
        <f>IFERROR(VLOOKUP($A889,total!$B$4:$AB$437,7,0),0)</f>
        <v>0</v>
      </c>
      <c r="AH889" s="50">
        <f>IFERROR(VLOOKUP($A889,total!$B$4:$AD$437,29,0),0)</f>
        <v>0</v>
      </c>
      <c r="AI889" s="50">
        <f>IFERROR(VLOOKUP(A889,total!$B$4:$AN$437,39,0),0)</f>
        <v>0</v>
      </c>
      <c r="AJ889" s="51">
        <f t="shared" si="202"/>
        <v>0</v>
      </c>
      <c r="AK889" s="50">
        <f t="shared" si="203"/>
        <v>0</v>
      </c>
      <c r="AL889" s="50">
        <f t="shared" si="204"/>
        <v>0</v>
      </c>
      <c r="AM889" s="50">
        <f t="shared" si="205"/>
        <v>0</v>
      </c>
      <c r="AN889" s="50">
        <f t="shared" si="214"/>
        <v>0</v>
      </c>
      <c r="AO889" s="50">
        <f t="shared" si="214"/>
        <v>0</v>
      </c>
      <c r="AP889" s="50">
        <f t="shared" si="214"/>
        <v>0</v>
      </c>
      <c r="AQ889" s="50">
        <f>IFERROR(VLOOKUP(TEXT($A889,"000000"),[6]Página1!$A$8:$S$801,13,FALSE),0)</f>
        <v>0</v>
      </c>
      <c r="AR889" s="50">
        <f>IFERROR(VLOOKUP(TEXT($A889,"000000"),[6]Página1!$A$8:$S$801,16,FALSE),0)</f>
        <v>0</v>
      </c>
      <c r="AS889" s="50">
        <f>IFERROR(VLOOKUP(TEXT($A889,"000000"),[6]Página1!$A$8:$S$801,19,FALSE),0)</f>
        <v>0</v>
      </c>
      <c r="AT889" s="50">
        <f>IFERROR(VLOOKUP(TEXT($A889,"000000"),[7]Página1!$A$8:$R$814,12,FALSE),0)</f>
        <v>0</v>
      </c>
      <c r="AU889" s="50">
        <f>IFERROR(VLOOKUP(TEXT($A889,"000000"),[7]Página1!$A$8:$R$814,15,FALSE),0)</f>
        <v>0</v>
      </c>
      <c r="AV889" s="50">
        <f>IFERROR(VLOOKUP(TEXT($A889,"000000"),[7]Página1!$A$8:$R$814,18,FALSE),0)</f>
        <v>0</v>
      </c>
      <c r="AW889" s="50"/>
      <c r="AX889" s="51">
        <f t="shared" si="206"/>
        <v>0</v>
      </c>
      <c r="AY889" s="51">
        <f t="shared" si="207"/>
        <v>0</v>
      </c>
      <c r="AZ889" s="51">
        <f t="shared" si="208"/>
        <v>0</v>
      </c>
      <c r="BA889" s="51">
        <f t="shared" si="209"/>
        <v>0</v>
      </c>
      <c r="BB889" s="51">
        <f t="shared" si="210"/>
        <v>0</v>
      </c>
      <c r="BC889" s="51">
        <f t="shared" si="211"/>
        <v>0</v>
      </c>
      <c r="BD889" s="51">
        <f t="shared" si="212"/>
        <v>0</v>
      </c>
      <c r="BE889" s="51">
        <f>IFERROR(VLOOKUP(A889,salario!A$2:P$91,11,FALSE),0)</f>
        <v>0</v>
      </c>
      <c r="BF889" s="51">
        <f>SUMIFS(topmanager!$D:$D,topmanager!$C:$C,rs_nova!$A889,topmanager!$A:$A,rs_nova!BF$2)</f>
        <v>0</v>
      </c>
      <c r="BG889" s="51">
        <f>SUMIFS(topmanager!$D:$D,topmanager!$C:$C,rs_nova!$A889,topmanager!$A:$A,rs_nova!BG$2)</f>
        <v>0</v>
      </c>
      <c r="BH889" s="51">
        <f>SUMIFS(topmanager!$D:$D,topmanager!$C:$C,rs_nova!$A889,topmanager!$A:$A,rs_nova!BH$2)</f>
        <v>0</v>
      </c>
      <c r="BI889" s="51">
        <f>SUMIFS(topmanager!$D:$D,topmanager!$C:$C,rs_nova!$A889,topmanager!$A:$A,rs_nova!BI$2)</f>
        <v>0</v>
      </c>
      <c r="BJ889" s="51">
        <f>SUMIFS(topmanager!$D:$D,topmanager!$C:$C,rs_nova!$A889,topmanager!$A:$A,rs_nova!BJ$2)+SUMIFS(topmanager!$D:$D,topmanager!$C:$C,rs_nova!$A889,topmanager!$A:$A,rs_nova!BJ$2+1)</f>
        <v>0</v>
      </c>
      <c r="BK889" s="51">
        <f>IFERROR(VLOOKUP(A889,[8]ferias!$C$4:$G$100,5,FALSE),0)</f>
        <v>0</v>
      </c>
      <c r="BL889" s="51">
        <f>SUMIFS(topmanager!$D:$D,topmanager!$C:$C,rs_nova!$A889,topmanager!$A:$A,rs_nova!BL$2)</f>
        <v>0</v>
      </c>
      <c r="BM889" s="51">
        <f>SUMIFS(topmanager!$D:$D,topmanager!$C:$C,rs_nova!$A889,topmanager!$A:$A,rs_nova!BM$2)+SUMIFS(topmanager!$D:$D,topmanager!$C:$C,rs_nova!$A893,topmanager!$A:$A,151)</f>
        <v>0</v>
      </c>
      <c r="BN889" s="51">
        <f t="shared" si="213"/>
        <v>0</v>
      </c>
    </row>
    <row r="890" spans="1:66">
      <c r="A890" s="47">
        <f>total!B93</f>
        <v>0</v>
      </c>
      <c r="B890" s="47">
        <f t="shared" si="200"/>
        <v>0</v>
      </c>
      <c r="C890" s="48">
        <f>total!D93</f>
        <v>0</v>
      </c>
      <c r="D890" s="49" t="str">
        <f>IFERROR(VLOOKUP(A890,salario!A$3:J$32,10,FALSE),"")</f>
        <v/>
      </c>
      <c r="E890" s="49" t="str">
        <f>IFERROR(IF(VLOOKUP(A890,salario!A$3:O$32,15,FALSE)="","",VLOOKUP(A890,salario!A$3:O$32,15,FALSE)),"")</f>
        <v/>
      </c>
      <c r="F890" s="47" t="str">
        <f>IFERROR(VLOOKUP(A890,[5]base_pessoal!$B$2:$P$1504,13,FALSE),"")</f>
        <v/>
      </c>
      <c r="G890" s="50">
        <f>IFERROR(VLOOKUP(A890,salario!A$2:P$91,11,FALSE),0)*B890/30</f>
        <v>0</v>
      </c>
      <c r="H890" s="50">
        <f>SUMIFS(topmanager!$D:$D,topmanager!$C:$C,rs_nova!$A890,topmanager!$A:$A,rs_nova!H$2)+SUMIFS(topmanager!$D:$D,topmanager!$C:$C,rs_nova!$A890,topmanager!$A:$A,63)</f>
        <v>0</v>
      </c>
      <c r="I890" s="50">
        <f>-SUMIFS(topmanager!$D:$D,topmanager!$C:$C,rs_nova!$A890,topmanager!$A:$A,rs_nova!I$2)</f>
        <v>0</v>
      </c>
      <c r="J890" s="50">
        <f>SUMIFS(topmanager!$D:$D,topmanager!$C:$C,rs_nova!$A890,topmanager!$A:$A,rs_nova!J$2)</f>
        <v>0</v>
      </c>
      <c r="K890" s="50">
        <f>SUMIFS(topmanager!$D:$D,topmanager!$C:$C,rs_nova!$A890,topmanager!$A:$A,rs_nova!K$2)+SUMIFS(topmanager!$D:$D,topmanager!$C:$C,rs_nova!$A890,topmanager!$A:$A,911)</f>
        <v>0</v>
      </c>
      <c r="L890" s="50">
        <f>SUMIFS(topmanager!$D:$D,topmanager!$C:$C,rs_nova!$A890,topmanager!$A:$A,rs_nova!L$2)</f>
        <v>0</v>
      </c>
      <c r="M890" s="50">
        <f>SUMIFS(topmanager!$D:$D,topmanager!$C:$C,rs_nova!$A890,topmanager!$A:$A,rs_nova!M$2)+SUMIFS(topmanager!$D:$D,topmanager!$C:$C,rs_nova!$A890,topmanager!$A:$A,908)+SUMIFS(topmanager!$D:$D,topmanager!$C:$C,rs_nova!$A890,topmanager!$A:$A,550)</f>
        <v>0</v>
      </c>
      <c r="N890" s="50">
        <f>SUMIFS(topmanager!$D:$D,topmanager!$C:$C,rs_nova!$A890,topmanager!$A:$A,rs_nova!N$2)</f>
        <v>0</v>
      </c>
      <c r="O890" s="51">
        <f t="shared" si="201"/>
        <v>0</v>
      </c>
      <c r="P890" s="50">
        <f>IFERROR(VLOOKUP($A890,total!$B$4:$AW$437,27,0),0)</f>
        <v>0</v>
      </c>
      <c r="Q890" s="50">
        <f>IFERROR(VLOOKUP($A890,total!$B$4:$AW$437,21,0),0)</f>
        <v>0</v>
      </c>
      <c r="R890" s="50">
        <f>IFERROR(VLOOKUP($A890,total!$B$4:$AW$437,25,0),0)+IFERROR(VLOOKUP($A890,total!$B$4:$AW$437,36,0),0)</f>
        <v>0</v>
      </c>
      <c r="S890" s="50">
        <f>IFERROR(VLOOKUP(A890,gympass!$A$2:$F$148,6,0),0)</f>
        <v>0</v>
      </c>
      <c r="T890" s="50">
        <f>IFERROR(VLOOKUP($A890,total!$B$4:$AW$437,42,0),0)</f>
        <v>0</v>
      </c>
      <c r="U890" s="50">
        <f>IFERROR(VLOOKUP($A890,total!$B$4:$AW$437,32,0),0)</f>
        <v>0</v>
      </c>
      <c r="V890" s="50">
        <f>IFERROR(VLOOKUP($A890,total!$B$4:$AW$437,28,0),0)</f>
        <v>0</v>
      </c>
      <c r="W890" s="50">
        <f>IFERROR(VLOOKUP($A890,total!$B$4:$AX$437,49,0),0)</f>
        <v>0</v>
      </c>
      <c r="X890" s="50"/>
      <c r="Y890" s="50">
        <f>IFERROR(VLOOKUP(A890,#REF!,4,0),0)</f>
        <v>0</v>
      </c>
      <c r="Z890" s="50">
        <f>IFERROR(VLOOKUP(B890,#REF!,8,0),0)</f>
        <v>0</v>
      </c>
      <c r="AA890" s="50">
        <f>IFERROR(VLOOKUP($A890,total!$B$4:$AW$437,45,0),0)</f>
        <v>0</v>
      </c>
      <c r="AB890" s="50">
        <f>IFERROR(VLOOKUP($A890,total!$B$4:$AW$437,48,0),0)</f>
        <v>0</v>
      </c>
      <c r="AC890" s="50">
        <f>IFERROR(VLOOKUP($A890,total!$B$4:$AB$437,19,0),0)</f>
        <v>0</v>
      </c>
      <c r="AD890" s="50">
        <f>IFERROR(VLOOKUP($A890,total!$B$4:$AB$437,10,0),0)</f>
        <v>0</v>
      </c>
      <c r="AE890" s="50">
        <f>IFERROR(VLOOKUP($A890,total!$B$4:$AB$437,13,0),0)-SUMIFS(topmanager!$D:$D,topmanager!$C:$C,rs_nova!$A894,topmanager!$A:$A,856)</f>
        <v>0</v>
      </c>
      <c r="AF890" s="50">
        <f>IFERROR(VLOOKUP($A890,total!$B$4:$AB$437,16,0),0)</f>
        <v>0</v>
      </c>
      <c r="AG890" s="50">
        <f>IFERROR(VLOOKUP($A890,total!$B$4:$AB$437,7,0),0)</f>
        <v>0</v>
      </c>
      <c r="AH890" s="50">
        <f>IFERROR(VLOOKUP($A890,total!$B$4:$AD$437,29,0),0)</f>
        <v>0</v>
      </c>
      <c r="AI890" s="50">
        <f>IFERROR(VLOOKUP(A890,total!$B$4:$AN$437,39,0),0)</f>
        <v>0</v>
      </c>
      <c r="AJ890" s="51">
        <f t="shared" si="202"/>
        <v>0</v>
      </c>
      <c r="AK890" s="50">
        <f t="shared" si="203"/>
        <v>0</v>
      </c>
      <c r="AL890" s="50">
        <f t="shared" si="204"/>
        <v>0</v>
      </c>
      <c r="AM890" s="50">
        <f t="shared" si="205"/>
        <v>0</v>
      </c>
      <c r="AN890" s="50">
        <f t="shared" si="214"/>
        <v>0</v>
      </c>
      <c r="AO890" s="50">
        <f t="shared" si="214"/>
        <v>0</v>
      </c>
      <c r="AP890" s="50">
        <f t="shared" si="214"/>
        <v>0</v>
      </c>
      <c r="AQ890" s="50">
        <f>IFERROR(VLOOKUP(TEXT($A890,"000000"),[6]Página1!$A$8:$S$801,13,FALSE),0)</f>
        <v>0</v>
      </c>
      <c r="AR890" s="50">
        <f>IFERROR(VLOOKUP(TEXT($A890,"000000"),[6]Página1!$A$8:$S$801,16,FALSE),0)</f>
        <v>0</v>
      </c>
      <c r="AS890" s="50">
        <f>IFERROR(VLOOKUP(TEXT($A890,"000000"),[6]Página1!$A$8:$S$801,19,FALSE),0)</f>
        <v>0</v>
      </c>
      <c r="AT890" s="50">
        <f>IFERROR(VLOOKUP(TEXT($A890,"000000"),[7]Página1!$A$8:$R$814,12,FALSE),0)</f>
        <v>0</v>
      </c>
      <c r="AU890" s="50">
        <f>IFERROR(VLOOKUP(TEXT($A890,"000000"),[7]Página1!$A$8:$R$814,15,FALSE),0)</f>
        <v>0</v>
      </c>
      <c r="AV890" s="50">
        <f>IFERROR(VLOOKUP(TEXT($A890,"000000"),[7]Página1!$A$8:$R$814,18,FALSE),0)</f>
        <v>0</v>
      </c>
      <c r="AW890" s="50"/>
      <c r="AX890" s="51">
        <f t="shared" si="206"/>
        <v>0</v>
      </c>
      <c r="AY890" s="51">
        <f t="shared" si="207"/>
        <v>0</v>
      </c>
      <c r="AZ890" s="51">
        <f t="shared" si="208"/>
        <v>0</v>
      </c>
      <c r="BA890" s="51">
        <f t="shared" si="209"/>
        <v>0</v>
      </c>
      <c r="BB890" s="51">
        <f t="shared" si="210"/>
        <v>0</v>
      </c>
      <c r="BC890" s="51">
        <f t="shared" si="211"/>
        <v>0</v>
      </c>
      <c r="BD890" s="51">
        <f t="shared" si="212"/>
        <v>0</v>
      </c>
      <c r="BE890" s="51">
        <f>IFERROR(VLOOKUP(A890,salario!A$2:P$91,11,FALSE),0)</f>
        <v>0</v>
      </c>
      <c r="BF890" s="51">
        <f>SUMIFS(topmanager!$D:$D,topmanager!$C:$C,rs_nova!$A890,topmanager!$A:$A,rs_nova!BF$2)</f>
        <v>0</v>
      </c>
      <c r="BG890" s="51">
        <f>SUMIFS(topmanager!$D:$D,topmanager!$C:$C,rs_nova!$A890,topmanager!$A:$A,rs_nova!BG$2)</f>
        <v>0</v>
      </c>
      <c r="BH890" s="51">
        <f>SUMIFS(topmanager!$D:$D,topmanager!$C:$C,rs_nova!$A890,topmanager!$A:$A,rs_nova!BH$2)</f>
        <v>0</v>
      </c>
      <c r="BI890" s="51">
        <f>SUMIFS(topmanager!$D:$D,topmanager!$C:$C,rs_nova!$A890,topmanager!$A:$A,rs_nova!BI$2)</f>
        <v>0</v>
      </c>
      <c r="BJ890" s="51">
        <f>SUMIFS(topmanager!$D:$D,topmanager!$C:$C,rs_nova!$A890,topmanager!$A:$A,rs_nova!BJ$2)+SUMIFS(topmanager!$D:$D,topmanager!$C:$C,rs_nova!$A890,topmanager!$A:$A,rs_nova!BJ$2+1)</f>
        <v>0</v>
      </c>
      <c r="BK890" s="51">
        <f>IFERROR(VLOOKUP(A890,[8]ferias!$C$4:$G$100,5,FALSE),0)</f>
        <v>0</v>
      </c>
      <c r="BL890" s="51">
        <f>SUMIFS(topmanager!$D:$D,topmanager!$C:$C,rs_nova!$A890,topmanager!$A:$A,rs_nova!BL$2)</f>
        <v>0</v>
      </c>
      <c r="BM890" s="51">
        <f>SUMIFS(topmanager!$D:$D,topmanager!$C:$C,rs_nova!$A890,topmanager!$A:$A,rs_nova!BM$2)+SUMIFS(topmanager!$D:$D,topmanager!$C:$C,rs_nova!$A894,topmanager!$A:$A,151)</f>
        <v>0</v>
      </c>
      <c r="BN890" s="51">
        <f t="shared" si="213"/>
        <v>0</v>
      </c>
    </row>
    <row r="891" spans="1:66">
      <c r="A891" s="47">
        <f>total!B94</f>
        <v>0</v>
      </c>
      <c r="B891" s="47">
        <f t="shared" si="200"/>
        <v>0</v>
      </c>
      <c r="C891" s="48">
        <f>total!D94</f>
        <v>0</v>
      </c>
      <c r="D891" s="49" t="str">
        <f>IFERROR(VLOOKUP(A891,salario!A$3:J$32,10,FALSE),"")</f>
        <v/>
      </c>
      <c r="E891" s="49" t="str">
        <f>IFERROR(IF(VLOOKUP(A891,salario!A$3:O$32,15,FALSE)="","",VLOOKUP(A891,salario!A$3:O$32,15,FALSE)),"")</f>
        <v/>
      </c>
      <c r="F891" s="47" t="str">
        <f>IFERROR(VLOOKUP(A891,[5]base_pessoal!$B$2:$P$1504,13,FALSE),"")</f>
        <v/>
      </c>
      <c r="G891" s="50">
        <f>IFERROR(VLOOKUP(A891,salario!A$2:P$91,11,FALSE),0)*B891/30</f>
        <v>0</v>
      </c>
      <c r="H891" s="50">
        <f>SUMIFS(topmanager!$D:$D,topmanager!$C:$C,rs_nova!$A891,topmanager!$A:$A,rs_nova!H$2)+SUMIFS(topmanager!$D:$D,topmanager!$C:$C,rs_nova!$A891,topmanager!$A:$A,63)</f>
        <v>0</v>
      </c>
      <c r="I891" s="50">
        <f>-SUMIFS(topmanager!$D:$D,topmanager!$C:$C,rs_nova!$A891,topmanager!$A:$A,rs_nova!I$2)</f>
        <v>0</v>
      </c>
      <c r="J891" s="50">
        <f>SUMIFS(topmanager!$D:$D,topmanager!$C:$C,rs_nova!$A891,topmanager!$A:$A,rs_nova!J$2)</f>
        <v>0</v>
      </c>
      <c r="K891" s="50">
        <f>SUMIFS(topmanager!$D:$D,topmanager!$C:$C,rs_nova!$A891,topmanager!$A:$A,rs_nova!K$2)+SUMIFS(topmanager!$D:$D,topmanager!$C:$C,rs_nova!$A891,topmanager!$A:$A,911)</f>
        <v>0</v>
      </c>
      <c r="L891" s="50">
        <f>SUMIFS(topmanager!$D:$D,topmanager!$C:$C,rs_nova!$A891,topmanager!$A:$A,rs_nova!L$2)</f>
        <v>0</v>
      </c>
      <c r="M891" s="50">
        <f>SUMIFS(topmanager!$D:$D,topmanager!$C:$C,rs_nova!$A891,topmanager!$A:$A,rs_nova!M$2)+SUMIFS(topmanager!$D:$D,topmanager!$C:$C,rs_nova!$A891,topmanager!$A:$A,908)+SUMIFS(topmanager!$D:$D,topmanager!$C:$C,rs_nova!$A891,topmanager!$A:$A,550)</f>
        <v>0</v>
      </c>
      <c r="N891" s="50">
        <f>SUMIFS(topmanager!$D:$D,topmanager!$C:$C,rs_nova!$A891,topmanager!$A:$A,rs_nova!N$2)</f>
        <v>0</v>
      </c>
      <c r="O891" s="51">
        <f t="shared" si="201"/>
        <v>0</v>
      </c>
      <c r="P891" s="50">
        <f>IFERROR(VLOOKUP($A891,total!$B$4:$AW$437,27,0),0)</f>
        <v>0</v>
      </c>
      <c r="Q891" s="50">
        <f>IFERROR(VLOOKUP($A891,total!$B$4:$AW$437,21,0),0)</f>
        <v>0</v>
      </c>
      <c r="R891" s="50">
        <f>IFERROR(VLOOKUP($A891,total!$B$4:$AW$437,25,0),0)+IFERROR(VLOOKUP($A891,total!$B$4:$AW$437,36,0),0)</f>
        <v>0</v>
      </c>
      <c r="S891" s="50">
        <f>IFERROR(VLOOKUP(A891,gympass!$A$2:$F$148,6,0),0)</f>
        <v>0</v>
      </c>
      <c r="T891" s="50">
        <f>IFERROR(VLOOKUP($A891,total!$B$4:$AW$437,42,0),0)</f>
        <v>0</v>
      </c>
      <c r="U891" s="50">
        <f>IFERROR(VLOOKUP($A891,total!$B$4:$AW$437,32,0),0)</f>
        <v>0</v>
      </c>
      <c r="V891" s="50">
        <f>IFERROR(VLOOKUP($A891,total!$B$4:$AW$437,28,0),0)</f>
        <v>0</v>
      </c>
      <c r="W891" s="50">
        <f>IFERROR(VLOOKUP($A891,total!$B$4:$AX$437,49,0),0)</f>
        <v>0</v>
      </c>
      <c r="X891" s="50"/>
      <c r="Y891" s="50">
        <f>IFERROR(VLOOKUP(A891,#REF!,4,0),0)</f>
        <v>0</v>
      </c>
      <c r="Z891" s="50">
        <f>IFERROR(VLOOKUP(B891,#REF!,8,0),0)</f>
        <v>0</v>
      </c>
      <c r="AA891" s="50">
        <f>IFERROR(VLOOKUP($A891,total!$B$4:$AW$437,45,0),0)</f>
        <v>0</v>
      </c>
      <c r="AB891" s="50">
        <f>IFERROR(VLOOKUP($A891,total!$B$4:$AW$437,48,0),0)</f>
        <v>0</v>
      </c>
      <c r="AC891" s="50">
        <f>IFERROR(VLOOKUP($A891,total!$B$4:$AB$437,19,0),0)</f>
        <v>0</v>
      </c>
      <c r="AD891" s="50">
        <f>IFERROR(VLOOKUP($A891,total!$B$4:$AB$437,10,0),0)</f>
        <v>0</v>
      </c>
      <c r="AE891" s="50">
        <f>IFERROR(VLOOKUP($A891,total!$B$4:$AB$437,13,0),0)-SUMIFS(topmanager!$D:$D,topmanager!$C:$C,rs_nova!$A895,topmanager!$A:$A,856)</f>
        <v>0</v>
      </c>
      <c r="AF891" s="50">
        <f>IFERROR(VLOOKUP($A891,total!$B$4:$AB$437,16,0),0)</f>
        <v>0</v>
      </c>
      <c r="AG891" s="50">
        <f>IFERROR(VLOOKUP($A891,total!$B$4:$AB$437,7,0),0)</f>
        <v>0</v>
      </c>
      <c r="AH891" s="50">
        <f>IFERROR(VLOOKUP($A891,total!$B$4:$AD$437,29,0),0)</f>
        <v>0</v>
      </c>
      <c r="AI891" s="50">
        <f>IFERROR(VLOOKUP(A891,total!$B$4:$AN$437,39,0),0)</f>
        <v>0</v>
      </c>
      <c r="AJ891" s="51">
        <f t="shared" si="202"/>
        <v>0</v>
      </c>
      <c r="AK891" s="50">
        <f t="shared" si="203"/>
        <v>0</v>
      </c>
      <c r="AL891" s="50">
        <f t="shared" si="204"/>
        <v>0</v>
      </c>
      <c r="AM891" s="50">
        <f t="shared" si="205"/>
        <v>0</v>
      </c>
      <c r="AN891" s="50">
        <f t="shared" si="214"/>
        <v>0</v>
      </c>
      <c r="AO891" s="50">
        <f t="shared" si="214"/>
        <v>0</v>
      </c>
      <c r="AP891" s="50">
        <f t="shared" si="214"/>
        <v>0</v>
      </c>
      <c r="AQ891" s="50">
        <f>IFERROR(VLOOKUP(TEXT($A891,"000000"),[6]Página1!$A$8:$S$801,13,FALSE),0)</f>
        <v>0</v>
      </c>
      <c r="AR891" s="50">
        <f>IFERROR(VLOOKUP(TEXT($A891,"000000"),[6]Página1!$A$8:$S$801,16,FALSE),0)</f>
        <v>0</v>
      </c>
      <c r="AS891" s="50">
        <f>IFERROR(VLOOKUP(TEXT($A891,"000000"),[6]Página1!$A$8:$S$801,19,FALSE),0)</f>
        <v>0</v>
      </c>
      <c r="AT891" s="50">
        <f>IFERROR(VLOOKUP(TEXT($A891,"000000"),[7]Página1!$A$8:$R$814,12,FALSE),0)</f>
        <v>0</v>
      </c>
      <c r="AU891" s="50">
        <f>IFERROR(VLOOKUP(TEXT($A891,"000000"),[7]Página1!$A$8:$R$814,15,FALSE),0)</f>
        <v>0</v>
      </c>
      <c r="AV891" s="50">
        <f>IFERROR(VLOOKUP(TEXT($A891,"000000"),[7]Página1!$A$8:$R$814,18,FALSE),0)</f>
        <v>0</v>
      </c>
      <c r="AW891" s="50"/>
      <c r="AX891" s="51">
        <f t="shared" si="206"/>
        <v>0</v>
      </c>
      <c r="AY891" s="51">
        <f t="shared" si="207"/>
        <v>0</v>
      </c>
      <c r="AZ891" s="51">
        <f t="shared" si="208"/>
        <v>0</v>
      </c>
      <c r="BA891" s="51">
        <f t="shared" si="209"/>
        <v>0</v>
      </c>
      <c r="BB891" s="51">
        <f t="shared" si="210"/>
        <v>0</v>
      </c>
      <c r="BC891" s="51">
        <f t="shared" si="211"/>
        <v>0</v>
      </c>
      <c r="BD891" s="51">
        <f t="shared" si="212"/>
        <v>0</v>
      </c>
      <c r="BE891" s="51">
        <f>IFERROR(VLOOKUP(A891,salario!A$2:P$91,11,FALSE),0)</f>
        <v>0</v>
      </c>
      <c r="BF891" s="51">
        <f>SUMIFS(topmanager!$D:$D,topmanager!$C:$C,rs_nova!$A891,topmanager!$A:$A,rs_nova!BF$2)</f>
        <v>0</v>
      </c>
      <c r="BG891" s="51">
        <f>SUMIFS(topmanager!$D:$D,topmanager!$C:$C,rs_nova!$A891,topmanager!$A:$A,rs_nova!BG$2)</f>
        <v>0</v>
      </c>
      <c r="BH891" s="51">
        <f>SUMIFS(topmanager!$D:$D,topmanager!$C:$C,rs_nova!$A891,topmanager!$A:$A,rs_nova!BH$2)</f>
        <v>0</v>
      </c>
      <c r="BI891" s="51">
        <f>SUMIFS(topmanager!$D:$D,topmanager!$C:$C,rs_nova!$A891,topmanager!$A:$A,rs_nova!BI$2)</f>
        <v>0</v>
      </c>
      <c r="BJ891" s="51">
        <f>SUMIFS(topmanager!$D:$D,topmanager!$C:$C,rs_nova!$A891,topmanager!$A:$A,rs_nova!BJ$2)+SUMIFS(topmanager!$D:$D,topmanager!$C:$C,rs_nova!$A891,topmanager!$A:$A,rs_nova!BJ$2+1)</f>
        <v>0</v>
      </c>
      <c r="BK891" s="51">
        <f>IFERROR(VLOOKUP(A891,[8]ferias!$C$4:$G$100,5,FALSE),0)</f>
        <v>0</v>
      </c>
      <c r="BL891" s="51">
        <f>SUMIFS(topmanager!$D:$D,topmanager!$C:$C,rs_nova!$A891,topmanager!$A:$A,rs_nova!BL$2)</f>
        <v>0</v>
      </c>
      <c r="BM891" s="51">
        <f>SUMIFS(topmanager!$D:$D,topmanager!$C:$C,rs_nova!$A891,topmanager!$A:$A,rs_nova!BM$2)+SUMIFS(topmanager!$D:$D,topmanager!$C:$C,rs_nova!$A895,topmanager!$A:$A,151)</f>
        <v>0</v>
      </c>
      <c r="BN891" s="51">
        <f t="shared" si="213"/>
        <v>0</v>
      </c>
    </row>
    <row r="892" spans="1:66">
      <c r="A892" s="47">
        <f>total!B95</f>
        <v>0</v>
      </c>
      <c r="B892" s="47">
        <f t="shared" si="200"/>
        <v>0</v>
      </c>
      <c r="C892" s="48">
        <f>total!D95</f>
        <v>0</v>
      </c>
      <c r="D892" s="49" t="str">
        <f>IFERROR(VLOOKUP(A892,salario!A$3:J$32,10,FALSE),"")</f>
        <v/>
      </c>
      <c r="E892" s="49" t="str">
        <f>IFERROR(IF(VLOOKUP(A892,salario!A$3:O$32,15,FALSE)="","",VLOOKUP(A892,salario!A$3:O$32,15,FALSE)),"")</f>
        <v/>
      </c>
      <c r="F892" s="47" t="str">
        <f>IFERROR(VLOOKUP(A892,[5]base_pessoal!$B$2:$P$1504,13,FALSE),"")</f>
        <v/>
      </c>
      <c r="G892" s="50">
        <f>IFERROR(VLOOKUP(A892,salario!A$2:P$91,11,FALSE),0)*B892/30</f>
        <v>0</v>
      </c>
      <c r="H892" s="50">
        <f>SUMIFS(topmanager!$D:$D,topmanager!$C:$C,rs_nova!$A892,topmanager!$A:$A,rs_nova!H$2)+SUMIFS(topmanager!$D:$D,topmanager!$C:$C,rs_nova!$A892,topmanager!$A:$A,63)</f>
        <v>0</v>
      </c>
      <c r="I892" s="50">
        <f>-SUMIFS(topmanager!$D:$D,topmanager!$C:$C,rs_nova!$A892,topmanager!$A:$A,rs_nova!I$2)</f>
        <v>0</v>
      </c>
      <c r="J892" s="50">
        <f>SUMIFS(topmanager!$D:$D,topmanager!$C:$C,rs_nova!$A892,topmanager!$A:$A,rs_nova!J$2)</f>
        <v>0</v>
      </c>
      <c r="K892" s="50">
        <f>SUMIFS(topmanager!$D:$D,topmanager!$C:$C,rs_nova!$A892,topmanager!$A:$A,rs_nova!K$2)+SUMIFS(topmanager!$D:$D,topmanager!$C:$C,rs_nova!$A892,topmanager!$A:$A,911)</f>
        <v>0</v>
      </c>
      <c r="L892" s="50">
        <f>SUMIFS(topmanager!$D:$D,topmanager!$C:$C,rs_nova!$A892,topmanager!$A:$A,rs_nova!L$2)</f>
        <v>0</v>
      </c>
      <c r="M892" s="50">
        <f>SUMIFS(topmanager!$D:$D,topmanager!$C:$C,rs_nova!$A892,topmanager!$A:$A,rs_nova!M$2)+SUMIFS(topmanager!$D:$D,topmanager!$C:$C,rs_nova!$A892,topmanager!$A:$A,908)+SUMIFS(topmanager!$D:$D,topmanager!$C:$C,rs_nova!$A892,topmanager!$A:$A,550)</f>
        <v>0</v>
      </c>
      <c r="N892" s="50">
        <f>SUMIFS(topmanager!$D:$D,topmanager!$C:$C,rs_nova!$A892,topmanager!$A:$A,rs_nova!N$2)</f>
        <v>0</v>
      </c>
      <c r="O892" s="51">
        <f t="shared" si="201"/>
        <v>0</v>
      </c>
      <c r="P892" s="50">
        <f>IFERROR(VLOOKUP($A892,total!$B$4:$AW$437,27,0),0)</f>
        <v>0</v>
      </c>
      <c r="Q892" s="50">
        <f>IFERROR(VLOOKUP($A892,total!$B$4:$AW$437,21,0),0)</f>
        <v>0</v>
      </c>
      <c r="R892" s="50">
        <f>IFERROR(VLOOKUP($A892,total!$B$4:$AW$437,25,0),0)+IFERROR(VLOOKUP($A892,total!$B$4:$AW$437,36,0),0)</f>
        <v>0</v>
      </c>
      <c r="S892" s="50">
        <f>IFERROR(VLOOKUP(A892,gympass!$A$2:$F$148,6,0),0)</f>
        <v>0</v>
      </c>
      <c r="T892" s="50">
        <f>IFERROR(VLOOKUP($A892,total!$B$4:$AW$437,42,0),0)</f>
        <v>0</v>
      </c>
      <c r="U892" s="50">
        <f>IFERROR(VLOOKUP($A892,total!$B$4:$AW$437,32,0),0)</f>
        <v>0</v>
      </c>
      <c r="V892" s="50">
        <f>IFERROR(VLOOKUP($A892,total!$B$4:$AW$437,28,0),0)</f>
        <v>0</v>
      </c>
      <c r="W892" s="50">
        <f>IFERROR(VLOOKUP($A892,total!$B$4:$AX$437,49,0),0)</f>
        <v>0</v>
      </c>
      <c r="X892" s="50"/>
      <c r="Y892" s="50">
        <f>IFERROR(VLOOKUP(A892,#REF!,4,0),0)</f>
        <v>0</v>
      </c>
      <c r="Z892" s="50">
        <f>IFERROR(VLOOKUP(B892,#REF!,8,0),0)</f>
        <v>0</v>
      </c>
      <c r="AA892" s="50">
        <f>IFERROR(VLOOKUP($A892,total!$B$4:$AW$437,45,0),0)</f>
        <v>0</v>
      </c>
      <c r="AB892" s="50">
        <f>IFERROR(VLOOKUP($A892,total!$B$4:$AW$437,48,0),0)</f>
        <v>0</v>
      </c>
      <c r="AC892" s="50">
        <f>IFERROR(VLOOKUP($A892,total!$B$4:$AB$437,19,0),0)</f>
        <v>0</v>
      </c>
      <c r="AD892" s="50">
        <f>IFERROR(VLOOKUP($A892,total!$B$4:$AB$437,10,0),0)</f>
        <v>0</v>
      </c>
      <c r="AE892" s="50">
        <f>IFERROR(VLOOKUP($A892,total!$B$4:$AB$437,13,0),0)-SUMIFS(topmanager!$D:$D,topmanager!$C:$C,rs_nova!$A896,topmanager!$A:$A,856)</f>
        <v>0</v>
      </c>
      <c r="AF892" s="50">
        <f>IFERROR(VLOOKUP($A892,total!$B$4:$AB$437,16,0),0)</f>
        <v>0</v>
      </c>
      <c r="AG892" s="50">
        <f>IFERROR(VLOOKUP($A892,total!$B$4:$AB$437,7,0),0)</f>
        <v>0</v>
      </c>
      <c r="AH892" s="50">
        <f>IFERROR(VLOOKUP($A892,total!$B$4:$AD$437,29,0),0)</f>
        <v>0</v>
      </c>
      <c r="AI892" s="50">
        <f>IFERROR(VLOOKUP(A892,total!$B$4:$AN$437,39,0),0)</f>
        <v>0</v>
      </c>
      <c r="AJ892" s="51">
        <f t="shared" si="202"/>
        <v>0</v>
      </c>
      <c r="AK892" s="50">
        <f t="shared" si="203"/>
        <v>0</v>
      </c>
      <c r="AL892" s="50">
        <f t="shared" si="204"/>
        <v>0</v>
      </c>
      <c r="AM892" s="50">
        <f t="shared" si="205"/>
        <v>0</v>
      </c>
      <c r="AN892" s="50">
        <f t="shared" si="214"/>
        <v>0</v>
      </c>
      <c r="AO892" s="50">
        <f t="shared" si="214"/>
        <v>0</v>
      </c>
      <c r="AP892" s="50">
        <f t="shared" si="214"/>
        <v>0</v>
      </c>
      <c r="AQ892" s="50">
        <f>IFERROR(VLOOKUP(TEXT($A892,"000000"),[6]Página1!$A$8:$S$801,13,FALSE),0)</f>
        <v>0</v>
      </c>
      <c r="AR892" s="50">
        <f>IFERROR(VLOOKUP(TEXT($A892,"000000"),[6]Página1!$A$8:$S$801,16,FALSE),0)</f>
        <v>0</v>
      </c>
      <c r="AS892" s="50">
        <f>IFERROR(VLOOKUP(TEXT($A892,"000000"),[6]Página1!$A$8:$S$801,19,FALSE),0)</f>
        <v>0</v>
      </c>
      <c r="AT892" s="50">
        <f>IFERROR(VLOOKUP(TEXT($A892,"000000"),[7]Página1!$A$8:$R$814,12,FALSE),0)</f>
        <v>0</v>
      </c>
      <c r="AU892" s="50">
        <f>IFERROR(VLOOKUP(TEXT($A892,"000000"),[7]Página1!$A$8:$R$814,15,FALSE),0)</f>
        <v>0</v>
      </c>
      <c r="AV892" s="50">
        <f>IFERROR(VLOOKUP(TEXT($A892,"000000"),[7]Página1!$A$8:$R$814,18,FALSE),0)</f>
        <v>0</v>
      </c>
      <c r="AW892" s="50"/>
      <c r="AX892" s="51">
        <f t="shared" si="206"/>
        <v>0</v>
      </c>
      <c r="AY892" s="51">
        <f t="shared" si="207"/>
        <v>0</v>
      </c>
      <c r="AZ892" s="51">
        <f t="shared" si="208"/>
        <v>0</v>
      </c>
      <c r="BA892" s="51">
        <f t="shared" si="209"/>
        <v>0</v>
      </c>
      <c r="BB892" s="51">
        <f t="shared" si="210"/>
        <v>0</v>
      </c>
      <c r="BC892" s="51">
        <f t="shared" si="211"/>
        <v>0</v>
      </c>
      <c r="BD892" s="51">
        <f t="shared" si="212"/>
        <v>0</v>
      </c>
      <c r="BE892" s="51">
        <f>IFERROR(VLOOKUP(A892,salario!A$2:P$91,11,FALSE),0)</f>
        <v>0</v>
      </c>
      <c r="BF892" s="51">
        <f>SUMIFS(topmanager!$D:$D,topmanager!$C:$C,rs_nova!$A892,topmanager!$A:$A,rs_nova!BF$2)</f>
        <v>0</v>
      </c>
      <c r="BG892" s="51">
        <f>SUMIFS(topmanager!$D:$D,topmanager!$C:$C,rs_nova!$A892,topmanager!$A:$A,rs_nova!BG$2)</f>
        <v>0</v>
      </c>
      <c r="BH892" s="51">
        <f>SUMIFS(topmanager!$D:$D,topmanager!$C:$C,rs_nova!$A892,topmanager!$A:$A,rs_nova!BH$2)</f>
        <v>0</v>
      </c>
      <c r="BI892" s="51">
        <f>SUMIFS(topmanager!$D:$D,topmanager!$C:$C,rs_nova!$A892,topmanager!$A:$A,rs_nova!BI$2)</f>
        <v>0</v>
      </c>
      <c r="BJ892" s="51">
        <f>SUMIFS(topmanager!$D:$D,topmanager!$C:$C,rs_nova!$A892,topmanager!$A:$A,rs_nova!BJ$2)+SUMIFS(topmanager!$D:$D,topmanager!$C:$C,rs_nova!$A892,topmanager!$A:$A,rs_nova!BJ$2+1)</f>
        <v>0</v>
      </c>
      <c r="BK892" s="51">
        <f>IFERROR(VLOOKUP(A892,[8]ferias!$C$4:$G$100,5,FALSE),0)</f>
        <v>0</v>
      </c>
      <c r="BL892" s="51">
        <f>SUMIFS(topmanager!$D:$D,topmanager!$C:$C,rs_nova!$A892,topmanager!$A:$A,rs_nova!BL$2)</f>
        <v>0</v>
      </c>
      <c r="BM892" s="51">
        <f>SUMIFS(topmanager!$D:$D,topmanager!$C:$C,rs_nova!$A892,topmanager!$A:$A,rs_nova!BM$2)+SUMIFS(topmanager!$D:$D,topmanager!$C:$C,rs_nova!$A896,topmanager!$A:$A,151)</f>
        <v>0</v>
      </c>
      <c r="BN892" s="51">
        <f t="shared" si="213"/>
        <v>0</v>
      </c>
    </row>
    <row r="893" spans="1:66">
      <c r="A893" s="47">
        <f>total!B96</f>
        <v>0</v>
      </c>
      <c r="B893" s="47">
        <f t="shared" si="200"/>
        <v>0</v>
      </c>
      <c r="C893" s="48">
        <f>total!D96</f>
        <v>0</v>
      </c>
      <c r="D893" s="49" t="str">
        <f>IFERROR(VLOOKUP(A893,salario!A$3:J$32,10,FALSE),"")</f>
        <v/>
      </c>
      <c r="E893" s="49" t="str">
        <f>IFERROR(IF(VLOOKUP(A893,salario!A$3:O$32,15,FALSE)="","",VLOOKUP(A893,salario!A$3:O$32,15,FALSE)),"")</f>
        <v/>
      </c>
      <c r="F893" s="47" t="str">
        <f>IFERROR(VLOOKUP(A893,[5]base_pessoal!$B$2:$P$1504,13,FALSE),"")</f>
        <v/>
      </c>
      <c r="G893" s="50">
        <f>IFERROR(VLOOKUP(A893,salario!A$2:P$91,11,FALSE),0)*B893/30</f>
        <v>0</v>
      </c>
      <c r="H893" s="50">
        <f>SUMIFS(topmanager!$D:$D,topmanager!$C:$C,rs_nova!$A893,topmanager!$A:$A,rs_nova!H$2)+SUMIFS(topmanager!$D:$D,topmanager!$C:$C,rs_nova!$A893,topmanager!$A:$A,63)</f>
        <v>0</v>
      </c>
      <c r="I893" s="50">
        <f>-SUMIFS(topmanager!$D:$D,topmanager!$C:$C,rs_nova!$A893,topmanager!$A:$A,rs_nova!I$2)</f>
        <v>0</v>
      </c>
      <c r="J893" s="50">
        <f>SUMIFS(topmanager!$D:$D,topmanager!$C:$C,rs_nova!$A893,topmanager!$A:$A,rs_nova!J$2)</f>
        <v>0</v>
      </c>
      <c r="K893" s="50">
        <f>SUMIFS(topmanager!$D:$D,topmanager!$C:$C,rs_nova!$A893,topmanager!$A:$A,rs_nova!K$2)+SUMIFS(topmanager!$D:$D,topmanager!$C:$C,rs_nova!$A893,topmanager!$A:$A,911)</f>
        <v>0</v>
      </c>
      <c r="L893" s="50">
        <f>SUMIFS(topmanager!$D:$D,topmanager!$C:$C,rs_nova!$A893,topmanager!$A:$A,rs_nova!L$2)</f>
        <v>0</v>
      </c>
      <c r="M893" s="50">
        <f>SUMIFS(topmanager!$D:$D,topmanager!$C:$C,rs_nova!$A893,topmanager!$A:$A,rs_nova!M$2)+SUMIFS(topmanager!$D:$D,topmanager!$C:$C,rs_nova!$A893,topmanager!$A:$A,908)+SUMIFS(topmanager!$D:$D,topmanager!$C:$C,rs_nova!$A893,topmanager!$A:$A,550)</f>
        <v>0</v>
      </c>
      <c r="N893" s="50">
        <f>SUMIFS(topmanager!$D:$D,topmanager!$C:$C,rs_nova!$A893,topmanager!$A:$A,rs_nova!N$2)</f>
        <v>0</v>
      </c>
      <c r="O893" s="51">
        <f t="shared" si="201"/>
        <v>0</v>
      </c>
      <c r="P893" s="50">
        <f>IFERROR(VLOOKUP($A893,total!$B$4:$AW$437,27,0),0)</f>
        <v>0</v>
      </c>
      <c r="Q893" s="50">
        <f>IFERROR(VLOOKUP($A893,total!$B$4:$AW$437,21,0),0)</f>
        <v>0</v>
      </c>
      <c r="R893" s="50">
        <f>IFERROR(VLOOKUP($A893,total!$B$4:$AW$437,25,0),0)+IFERROR(VLOOKUP($A893,total!$B$4:$AW$437,36,0),0)</f>
        <v>0</v>
      </c>
      <c r="S893" s="50">
        <f>IFERROR(VLOOKUP(A893,gympass!$A$2:$F$148,6,0),0)</f>
        <v>0</v>
      </c>
      <c r="T893" s="50">
        <f>IFERROR(VLOOKUP($A893,total!$B$4:$AW$437,42,0),0)</f>
        <v>0</v>
      </c>
      <c r="U893" s="50">
        <f>IFERROR(VLOOKUP($A893,total!$B$4:$AW$437,32,0),0)</f>
        <v>0</v>
      </c>
      <c r="V893" s="50">
        <f>IFERROR(VLOOKUP($A893,total!$B$4:$AW$437,28,0),0)</f>
        <v>0</v>
      </c>
      <c r="W893" s="50">
        <f>IFERROR(VLOOKUP($A893,total!$B$4:$AX$437,49,0),0)</f>
        <v>0</v>
      </c>
      <c r="X893" s="50"/>
      <c r="Y893" s="50">
        <f>IFERROR(VLOOKUP(A893,#REF!,4,0),0)</f>
        <v>0</v>
      </c>
      <c r="Z893" s="50">
        <f>IFERROR(VLOOKUP(B893,#REF!,8,0),0)</f>
        <v>0</v>
      </c>
      <c r="AA893" s="50">
        <f>IFERROR(VLOOKUP($A893,total!$B$4:$AW$437,45,0),0)</f>
        <v>0</v>
      </c>
      <c r="AB893" s="50">
        <f>IFERROR(VLOOKUP($A893,total!$B$4:$AW$437,48,0),0)</f>
        <v>0</v>
      </c>
      <c r="AC893" s="50">
        <f>IFERROR(VLOOKUP($A893,total!$B$4:$AB$437,19,0),0)</f>
        <v>0</v>
      </c>
      <c r="AD893" s="50">
        <f>IFERROR(VLOOKUP($A893,total!$B$4:$AB$437,10,0),0)</f>
        <v>0</v>
      </c>
      <c r="AE893" s="50">
        <f>IFERROR(VLOOKUP($A893,total!$B$4:$AB$437,13,0),0)-SUMIFS(topmanager!$D:$D,topmanager!$C:$C,rs_nova!$A897,topmanager!$A:$A,856)</f>
        <v>0</v>
      </c>
      <c r="AF893" s="50">
        <f>IFERROR(VLOOKUP($A893,total!$B$4:$AB$437,16,0),0)</f>
        <v>0</v>
      </c>
      <c r="AG893" s="50">
        <f>IFERROR(VLOOKUP($A893,total!$B$4:$AB$437,7,0),0)</f>
        <v>0</v>
      </c>
      <c r="AH893" s="50">
        <f>IFERROR(VLOOKUP($A893,total!$B$4:$AD$437,29,0),0)</f>
        <v>0</v>
      </c>
      <c r="AI893" s="50">
        <f>IFERROR(VLOOKUP(A893,total!$B$4:$AN$437,39,0),0)</f>
        <v>0</v>
      </c>
      <c r="AJ893" s="51">
        <f t="shared" si="202"/>
        <v>0</v>
      </c>
      <c r="AK893" s="50">
        <f t="shared" si="203"/>
        <v>0</v>
      </c>
      <c r="AL893" s="50">
        <f t="shared" si="204"/>
        <v>0</v>
      </c>
      <c r="AM893" s="50">
        <f t="shared" si="205"/>
        <v>0</v>
      </c>
      <c r="AN893" s="50">
        <f t="shared" si="214"/>
        <v>0</v>
      </c>
      <c r="AO893" s="50">
        <f t="shared" si="214"/>
        <v>0</v>
      </c>
      <c r="AP893" s="50">
        <f t="shared" si="214"/>
        <v>0</v>
      </c>
      <c r="AQ893" s="50">
        <f>IFERROR(VLOOKUP(TEXT($A893,"000000"),[6]Página1!$A$8:$S$801,13,FALSE),0)</f>
        <v>0</v>
      </c>
      <c r="AR893" s="50">
        <f>IFERROR(VLOOKUP(TEXT($A893,"000000"),[6]Página1!$A$8:$S$801,16,FALSE),0)</f>
        <v>0</v>
      </c>
      <c r="AS893" s="50">
        <f>IFERROR(VLOOKUP(TEXT($A893,"000000"),[6]Página1!$A$8:$S$801,19,FALSE),0)</f>
        <v>0</v>
      </c>
      <c r="AT893" s="50">
        <f>IFERROR(VLOOKUP(TEXT($A893,"000000"),[7]Página1!$A$8:$R$814,12,FALSE),0)</f>
        <v>0</v>
      </c>
      <c r="AU893" s="50">
        <f>IFERROR(VLOOKUP(TEXT($A893,"000000"),[7]Página1!$A$8:$R$814,15,FALSE),0)</f>
        <v>0</v>
      </c>
      <c r="AV893" s="50">
        <f>IFERROR(VLOOKUP(TEXT($A893,"000000"),[7]Página1!$A$8:$R$814,18,FALSE),0)</f>
        <v>0</v>
      </c>
      <c r="AW893" s="50"/>
      <c r="AX893" s="51">
        <f t="shared" si="206"/>
        <v>0</v>
      </c>
      <c r="AY893" s="51">
        <f t="shared" si="207"/>
        <v>0</v>
      </c>
      <c r="AZ893" s="51">
        <f t="shared" si="208"/>
        <v>0</v>
      </c>
      <c r="BA893" s="51">
        <f t="shared" si="209"/>
        <v>0</v>
      </c>
      <c r="BB893" s="51">
        <f t="shared" si="210"/>
        <v>0</v>
      </c>
      <c r="BC893" s="51">
        <f t="shared" si="211"/>
        <v>0</v>
      </c>
      <c r="BD893" s="51">
        <f t="shared" si="212"/>
        <v>0</v>
      </c>
      <c r="BE893" s="51">
        <f>IFERROR(VLOOKUP(A893,salario!A$2:P$91,11,FALSE),0)</f>
        <v>0</v>
      </c>
      <c r="BF893" s="51">
        <f>SUMIFS(topmanager!$D:$D,topmanager!$C:$C,rs_nova!$A893,topmanager!$A:$A,rs_nova!BF$2)</f>
        <v>0</v>
      </c>
      <c r="BG893" s="51">
        <f>SUMIFS(topmanager!$D:$D,topmanager!$C:$C,rs_nova!$A893,topmanager!$A:$A,rs_nova!BG$2)</f>
        <v>0</v>
      </c>
      <c r="BH893" s="51">
        <f>SUMIFS(topmanager!$D:$D,topmanager!$C:$C,rs_nova!$A893,topmanager!$A:$A,rs_nova!BH$2)</f>
        <v>0</v>
      </c>
      <c r="BI893" s="51">
        <f>SUMIFS(topmanager!$D:$D,topmanager!$C:$C,rs_nova!$A893,topmanager!$A:$A,rs_nova!BI$2)</f>
        <v>0</v>
      </c>
      <c r="BJ893" s="51">
        <f>SUMIFS(topmanager!$D:$D,topmanager!$C:$C,rs_nova!$A893,topmanager!$A:$A,rs_nova!BJ$2)+SUMIFS(topmanager!$D:$D,topmanager!$C:$C,rs_nova!$A893,topmanager!$A:$A,rs_nova!BJ$2+1)</f>
        <v>0</v>
      </c>
      <c r="BK893" s="51">
        <f>IFERROR(VLOOKUP(A893,[8]ferias!$C$4:$G$100,5,FALSE),0)</f>
        <v>0</v>
      </c>
      <c r="BL893" s="51">
        <f>SUMIFS(topmanager!$D:$D,topmanager!$C:$C,rs_nova!$A893,topmanager!$A:$A,rs_nova!BL$2)</f>
        <v>0</v>
      </c>
      <c r="BM893" s="51">
        <f>SUMIFS(topmanager!$D:$D,topmanager!$C:$C,rs_nova!$A893,topmanager!$A:$A,rs_nova!BM$2)+SUMIFS(topmanager!$D:$D,topmanager!$C:$C,rs_nova!$A897,topmanager!$A:$A,151)</f>
        <v>0</v>
      </c>
      <c r="BN893" s="51">
        <f t="shared" si="213"/>
        <v>0</v>
      </c>
    </row>
    <row r="894" spans="1:66">
      <c r="A894" s="47">
        <f>total!B97</f>
        <v>0</v>
      </c>
      <c r="B894" s="47">
        <f t="shared" si="200"/>
        <v>0</v>
      </c>
      <c r="C894" s="48">
        <f>total!D97</f>
        <v>0</v>
      </c>
      <c r="D894" s="49" t="str">
        <f>IFERROR(VLOOKUP(A894,salario!A$3:J$32,10,FALSE),"")</f>
        <v/>
      </c>
      <c r="E894" s="49" t="str">
        <f>IFERROR(IF(VLOOKUP(A894,salario!A$3:O$32,15,FALSE)="","",VLOOKUP(A894,salario!A$3:O$32,15,FALSE)),"")</f>
        <v/>
      </c>
      <c r="F894" s="47" t="str">
        <f>IFERROR(VLOOKUP(A894,[5]base_pessoal!$B$2:$P$1504,13,FALSE),"")</f>
        <v/>
      </c>
      <c r="G894" s="50">
        <f>IFERROR(VLOOKUP(A894,salario!A$2:P$91,11,FALSE),0)*B894/30</f>
        <v>0</v>
      </c>
      <c r="H894" s="50">
        <f>SUMIFS(topmanager!$D:$D,topmanager!$C:$C,rs_nova!$A894,topmanager!$A:$A,rs_nova!H$2)+SUMIFS(topmanager!$D:$D,topmanager!$C:$C,rs_nova!$A894,topmanager!$A:$A,63)</f>
        <v>0</v>
      </c>
      <c r="I894" s="50">
        <f>-SUMIFS(topmanager!$D:$D,topmanager!$C:$C,rs_nova!$A894,topmanager!$A:$A,rs_nova!I$2)</f>
        <v>0</v>
      </c>
      <c r="J894" s="50">
        <f>SUMIFS(topmanager!$D:$D,topmanager!$C:$C,rs_nova!$A894,topmanager!$A:$A,rs_nova!J$2)</f>
        <v>0</v>
      </c>
      <c r="K894" s="50">
        <f>SUMIFS(topmanager!$D:$D,topmanager!$C:$C,rs_nova!$A894,topmanager!$A:$A,rs_nova!K$2)+SUMIFS(topmanager!$D:$D,topmanager!$C:$C,rs_nova!$A894,topmanager!$A:$A,911)</f>
        <v>0</v>
      </c>
      <c r="L894" s="50">
        <f>SUMIFS(topmanager!$D:$D,topmanager!$C:$C,rs_nova!$A894,topmanager!$A:$A,rs_nova!L$2)</f>
        <v>0</v>
      </c>
      <c r="M894" s="50">
        <f>SUMIFS(topmanager!$D:$D,topmanager!$C:$C,rs_nova!$A894,topmanager!$A:$A,rs_nova!M$2)+SUMIFS(topmanager!$D:$D,topmanager!$C:$C,rs_nova!$A894,topmanager!$A:$A,908)+SUMIFS(topmanager!$D:$D,topmanager!$C:$C,rs_nova!$A894,topmanager!$A:$A,550)</f>
        <v>0</v>
      </c>
      <c r="N894" s="50">
        <f>SUMIFS(topmanager!$D:$D,topmanager!$C:$C,rs_nova!$A894,topmanager!$A:$A,rs_nova!N$2)</f>
        <v>0</v>
      </c>
      <c r="O894" s="51">
        <f t="shared" si="201"/>
        <v>0</v>
      </c>
      <c r="P894" s="50">
        <f>IFERROR(VLOOKUP($A894,total!$B$4:$AW$437,27,0),0)</f>
        <v>0</v>
      </c>
      <c r="Q894" s="50">
        <f>IFERROR(VLOOKUP($A894,total!$B$4:$AW$437,21,0),0)</f>
        <v>0</v>
      </c>
      <c r="R894" s="50">
        <f>IFERROR(VLOOKUP($A894,total!$B$4:$AW$437,25,0),0)+IFERROR(VLOOKUP($A894,total!$B$4:$AW$437,36,0),0)</f>
        <v>0</v>
      </c>
      <c r="S894" s="50">
        <f>IFERROR(VLOOKUP(A894,gympass!$A$2:$F$148,6,0),0)</f>
        <v>0</v>
      </c>
      <c r="T894" s="50">
        <f>IFERROR(VLOOKUP($A894,total!$B$4:$AW$437,42,0),0)</f>
        <v>0</v>
      </c>
      <c r="U894" s="50">
        <f>IFERROR(VLOOKUP($A894,total!$B$4:$AW$437,32,0),0)</f>
        <v>0</v>
      </c>
      <c r="V894" s="50">
        <f>IFERROR(VLOOKUP($A894,total!$B$4:$AW$437,28,0),0)</f>
        <v>0</v>
      </c>
      <c r="W894" s="50">
        <f>IFERROR(VLOOKUP($A894,total!$B$4:$AX$437,49,0),0)</f>
        <v>0</v>
      </c>
      <c r="X894" s="50"/>
      <c r="Y894" s="50">
        <f>IFERROR(VLOOKUP(A894,#REF!,4,0),0)</f>
        <v>0</v>
      </c>
      <c r="Z894" s="50">
        <f>IFERROR(VLOOKUP(B894,#REF!,8,0),0)</f>
        <v>0</v>
      </c>
      <c r="AA894" s="50">
        <f>IFERROR(VLOOKUP($A894,total!$B$4:$AW$437,45,0),0)</f>
        <v>0</v>
      </c>
      <c r="AB894" s="50">
        <f>IFERROR(VLOOKUP($A894,total!$B$4:$AW$437,48,0),0)</f>
        <v>0</v>
      </c>
      <c r="AC894" s="50">
        <f>IFERROR(VLOOKUP($A894,total!$B$4:$AB$437,19,0),0)</f>
        <v>0</v>
      </c>
      <c r="AD894" s="50">
        <f>IFERROR(VLOOKUP($A894,total!$B$4:$AB$437,10,0),0)</f>
        <v>0</v>
      </c>
      <c r="AE894" s="50">
        <f>IFERROR(VLOOKUP($A894,total!$B$4:$AB$437,13,0),0)-SUMIFS(topmanager!$D:$D,topmanager!$C:$C,rs_nova!$A898,topmanager!$A:$A,856)</f>
        <v>0</v>
      </c>
      <c r="AF894" s="50">
        <f>IFERROR(VLOOKUP($A894,total!$B$4:$AB$437,16,0),0)</f>
        <v>0</v>
      </c>
      <c r="AG894" s="50">
        <f>IFERROR(VLOOKUP($A894,total!$B$4:$AB$437,7,0),0)</f>
        <v>0</v>
      </c>
      <c r="AH894" s="50">
        <f>IFERROR(VLOOKUP($A894,total!$B$4:$AD$437,29,0),0)</f>
        <v>0</v>
      </c>
      <c r="AI894" s="50">
        <f>IFERROR(VLOOKUP(A894,total!$B$4:$AN$437,39,0),0)</f>
        <v>0</v>
      </c>
      <c r="AJ894" s="51">
        <f t="shared" si="202"/>
        <v>0</v>
      </c>
      <c r="AK894" s="50">
        <f t="shared" si="203"/>
        <v>0</v>
      </c>
      <c r="AL894" s="50">
        <f t="shared" si="204"/>
        <v>0</v>
      </c>
      <c r="AM894" s="50">
        <f t="shared" si="205"/>
        <v>0</v>
      </c>
      <c r="AN894" s="50">
        <f t="shared" si="214"/>
        <v>0</v>
      </c>
      <c r="AO894" s="50">
        <f t="shared" si="214"/>
        <v>0</v>
      </c>
      <c r="AP894" s="50">
        <f t="shared" si="214"/>
        <v>0</v>
      </c>
      <c r="AQ894" s="50">
        <f>IFERROR(VLOOKUP(TEXT($A894,"000000"),[6]Página1!$A$8:$S$801,13,FALSE),0)</f>
        <v>0</v>
      </c>
      <c r="AR894" s="50">
        <f>IFERROR(VLOOKUP(TEXT($A894,"000000"),[6]Página1!$A$8:$S$801,16,FALSE),0)</f>
        <v>0</v>
      </c>
      <c r="AS894" s="50">
        <f>IFERROR(VLOOKUP(TEXT($A894,"000000"),[6]Página1!$A$8:$S$801,19,FALSE),0)</f>
        <v>0</v>
      </c>
      <c r="AT894" s="50">
        <f>IFERROR(VLOOKUP(TEXT($A894,"000000"),[7]Página1!$A$8:$R$814,12,FALSE),0)</f>
        <v>0</v>
      </c>
      <c r="AU894" s="50">
        <f>IFERROR(VLOOKUP(TEXT($A894,"000000"),[7]Página1!$A$8:$R$814,15,FALSE),0)</f>
        <v>0</v>
      </c>
      <c r="AV894" s="50">
        <f>IFERROR(VLOOKUP(TEXT($A894,"000000"),[7]Página1!$A$8:$R$814,18,FALSE),0)</f>
        <v>0</v>
      </c>
      <c r="AW894" s="50"/>
      <c r="AX894" s="51">
        <f t="shared" si="206"/>
        <v>0</v>
      </c>
      <c r="AY894" s="51">
        <f t="shared" si="207"/>
        <v>0</v>
      </c>
      <c r="AZ894" s="51">
        <f t="shared" si="208"/>
        <v>0</v>
      </c>
      <c r="BA894" s="51">
        <f t="shared" si="209"/>
        <v>0</v>
      </c>
      <c r="BB894" s="51">
        <f t="shared" si="210"/>
        <v>0</v>
      </c>
      <c r="BC894" s="51">
        <f t="shared" si="211"/>
        <v>0</v>
      </c>
      <c r="BD894" s="51">
        <f t="shared" si="212"/>
        <v>0</v>
      </c>
      <c r="BE894" s="51">
        <f>IFERROR(VLOOKUP(A894,salario!A$2:P$91,11,FALSE),0)</f>
        <v>0</v>
      </c>
      <c r="BF894" s="51">
        <f>SUMIFS(topmanager!$D:$D,topmanager!$C:$C,rs_nova!$A894,topmanager!$A:$A,rs_nova!BF$2)</f>
        <v>0</v>
      </c>
      <c r="BG894" s="51">
        <f>SUMIFS(topmanager!$D:$D,topmanager!$C:$C,rs_nova!$A894,topmanager!$A:$A,rs_nova!BG$2)</f>
        <v>0</v>
      </c>
      <c r="BH894" s="51">
        <f>SUMIFS(topmanager!$D:$D,topmanager!$C:$C,rs_nova!$A894,topmanager!$A:$A,rs_nova!BH$2)</f>
        <v>0</v>
      </c>
      <c r="BI894" s="51">
        <f>SUMIFS(topmanager!$D:$D,topmanager!$C:$C,rs_nova!$A894,topmanager!$A:$A,rs_nova!BI$2)</f>
        <v>0</v>
      </c>
      <c r="BJ894" s="51">
        <f>SUMIFS(topmanager!$D:$D,topmanager!$C:$C,rs_nova!$A894,topmanager!$A:$A,rs_nova!BJ$2)+SUMIFS(topmanager!$D:$D,topmanager!$C:$C,rs_nova!$A894,topmanager!$A:$A,rs_nova!BJ$2+1)</f>
        <v>0</v>
      </c>
      <c r="BK894" s="51">
        <f>IFERROR(VLOOKUP(A894,[8]ferias!$C$4:$G$100,5,FALSE),0)</f>
        <v>0</v>
      </c>
      <c r="BL894" s="51">
        <f>SUMIFS(topmanager!$D:$D,topmanager!$C:$C,rs_nova!$A894,topmanager!$A:$A,rs_nova!BL$2)</f>
        <v>0</v>
      </c>
      <c r="BM894" s="51">
        <f>SUMIFS(topmanager!$D:$D,topmanager!$C:$C,rs_nova!$A894,topmanager!$A:$A,rs_nova!BM$2)+SUMIFS(topmanager!$D:$D,topmanager!$C:$C,rs_nova!$A898,topmanager!$A:$A,151)</f>
        <v>0</v>
      </c>
      <c r="BN894" s="51">
        <f t="shared" si="213"/>
        <v>0</v>
      </c>
    </row>
    <row r="895" spans="1:66">
      <c r="A895" s="47">
        <f>total!B98</f>
        <v>0</v>
      </c>
      <c r="B895" s="47">
        <f t="shared" si="200"/>
        <v>0</v>
      </c>
      <c r="C895" s="48">
        <f>total!D98</f>
        <v>0</v>
      </c>
      <c r="D895" s="49" t="str">
        <f>IFERROR(VLOOKUP(A895,salario!A$3:J$32,10,FALSE),"")</f>
        <v/>
      </c>
      <c r="E895" s="49" t="str">
        <f>IFERROR(IF(VLOOKUP(A895,salario!A$3:O$32,15,FALSE)="","",VLOOKUP(A895,salario!A$3:O$32,15,FALSE)),"")</f>
        <v/>
      </c>
      <c r="F895" s="47" t="str">
        <f>IFERROR(VLOOKUP(A895,[5]base_pessoal!$B$2:$P$1504,13,FALSE),"")</f>
        <v/>
      </c>
      <c r="G895" s="50">
        <f>IFERROR(VLOOKUP(A895,salario!A$2:P$91,11,FALSE),0)*B895/30</f>
        <v>0</v>
      </c>
      <c r="H895" s="50">
        <f>SUMIFS(topmanager!$D:$D,topmanager!$C:$C,rs_nova!$A895,topmanager!$A:$A,rs_nova!H$2)+SUMIFS(topmanager!$D:$D,topmanager!$C:$C,rs_nova!$A895,topmanager!$A:$A,63)</f>
        <v>0</v>
      </c>
      <c r="I895" s="50">
        <f>-SUMIFS(topmanager!$D:$D,topmanager!$C:$C,rs_nova!$A895,topmanager!$A:$A,rs_nova!I$2)</f>
        <v>0</v>
      </c>
      <c r="J895" s="50">
        <f>SUMIFS(topmanager!$D:$D,topmanager!$C:$C,rs_nova!$A895,topmanager!$A:$A,rs_nova!J$2)</f>
        <v>0</v>
      </c>
      <c r="K895" s="50">
        <f>SUMIFS(topmanager!$D:$D,topmanager!$C:$C,rs_nova!$A895,topmanager!$A:$A,rs_nova!K$2)+SUMIFS(topmanager!$D:$D,topmanager!$C:$C,rs_nova!$A895,topmanager!$A:$A,911)</f>
        <v>0</v>
      </c>
      <c r="L895" s="50">
        <f>SUMIFS(topmanager!$D:$D,topmanager!$C:$C,rs_nova!$A895,topmanager!$A:$A,rs_nova!L$2)</f>
        <v>0</v>
      </c>
      <c r="M895" s="50">
        <f>SUMIFS(topmanager!$D:$D,topmanager!$C:$C,rs_nova!$A895,topmanager!$A:$A,rs_nova!M$2)+SUMIFS(topmanager!$D:$D,topmanager!$C:$C,rs_nova!$A895,topmanager!$A:$A,908)+SUMIFS(topmanager!$D:$D,topmanager!$C:$C,rs_nova!$A895,topmanager!$A:$A,550)</f>
        <v>0</v>
      </c>
      <c r="N895" s="50">
        <f>SUMIFS(topmanager!$D:$D,topmanager!$C:$C,rs_nova!$A895,topmanager!$A:$A,rs_nova!N$2)</f>
        <v>0</v>
      </c>
      <c r="O895" s="51">
        <f t="shared" si="201"/>
        <v>0</v>
      </c>
      <c r="P895" s="50">
        <f>IFERROR(VLOOKUP($A895,total!$B$4:$AW$437,27,0),0)</f>
        <v>0</v>
      </c>
      <c r="Q895" s="50">
        <f>IFERROR(VLOOKUP($A895,total!$B$4:$AW$437,21,0),0)</f>
        <v>0</v>
      </c>
      <c r="R895" s="50">
        <f>IFERROR(VLOOKUP($A895,total!$B$4:$AW$437,25,0),0)+IFERROR(VLOOKUP($A895,total!$B$4:$AW$437,36,0),0)</f>
        <v>0</v>
      </c>
      <c r="S895" s="50">
        <f>IFERROR(VLOOKUP(A895,gympass!$A$2:$F$148,6,0),0)</f>
        <v>0</v>
      </c>
      <c r="T895" s="50">
        <f>IFERROR(VLOOKUP($A895,total!$B$4:$AW$437,42,0),0)</f>
        <v>0</v>
      </c>
      <c r="U895" s="50">
        <f>IFERROR(VLOOKUP($A895,total!$B$4:$AW$437,32,0),0)</f>
        <v>0</v>
      </c>
      <c r="V895" s="50">
        <f>IFERROR(VLOOKUP($A895,total!$B$4:$AW$437,28,0),0)</f>
        <v>0</v>
      </c>
      <c r="W895" s="50">
        <f>IFERROR(VLOOKUP($A895,total!$B$4:$AX$437,49,0),0)</f>
        <v>0</v>
      </c>
      <c r="X895" s="50"/>
      <c r="Y895" s="50">
        <f>IFERROR(VLOOKUP(A895,#REF!,4,0),0)</f>
        <v>0</v>
      </c>
      <c r="Z895" s="50">
        <f>IFERROR(VLOOKUP(B895,#REF!,8,0),0)</f>
        <v>0</v>
      </c>
      <c r="AA895" s="50">
        <f>IFERROR(VLOOKUP($A895,total!$B$4:$AW$437,45,0),0)</f>
        <v>0</v>
      </c>
      <c r="AB895" s="50">
        <f>IFERROR(VLOOKUP($A895,total!$B$4:$AW$437,48,0),0)</f>
        <v>0</v>
      </c>
      <c r="AC895" s="50">
        <f>IFERROR(VLOOKUP($A895,total!$B$4:$AB$437,19,0),0)</f>
        <v>0</v>
      </c>
      <c r="AD895" s="50">
        <f>IFERROR(VLOOKUP($A895,total!$B$4:$AB$437,10,0),0)</f>
        <v>0</v>
      </c>
      <c r="AE895" s="50">
        <f>IFERROR(VLOOKUP($A895,total!$B$4:$AB$437,13,0),0)-SUMIFS(topmanager!$D:$D,topmanager!$C:$C,rs_nova!$A899,topmanager!$A:$A,856)</f>
        <v>0</v>
      </c>
      <c r="AF895" s="50">
        <f>IFERROR(VLOOKUP($A895,total!$B$4:$AB$437,16,0),0)</f>
        <v>0</v>
      </c>
      <c r="AG895" s="50">
        <f>IFERROR(VLOOKUP($A895,total!$B$4:$AB$437,7,0),0)</f>
        <v>0</v>
      </c>
      <c r="AH895" s="50">
        <f>IFERROR(VLOOKUP($A895,total!$B$4:$AD$437,29,0),0)</f>
        <v>0</v>
      </c>
      <c r="AI895" s="50">
        <f>IFERROR(VLOOKUP(A895,total!$B$4:$AN$437,39,0),0)</f>
        <v>0</v>
      </c>
      <c r="AJ895" s="51">
        <f t="shared" si="202"/>
        <v>0</v>
      </c>
      <c r="AK895" s="50">
        <f t="shared" si="203"/>
        <v>0</v>
      </c>
      <c r="AL895" s="50">
        <f t="shared" si="204"/>
        <v>0</v>
      </c>
      <c r="AM895" s="50">
        <f t="shared" si="205"/>
        <v>0</v>
      </c>
      <c r="AN895" s="50">
        <f t="shared" si="214"/>
        <v>0</v>
      </c>
      <c r="AO895" s="50">
        <f t="shared" si="214"/>
        <v>0</v>
      </c>
      <c r="AP895" s="50">
        <f t="shared" si="214"/>
        <v>0</v>
      </c>
      <c r="AQ895" s="50">
        <f>IFERROR(VLOOKUP(TEXT($A895,"000000"),[6]Página1!$A$8:$S$801,13,FALSE),0)</f>
        <v>0</v>
      </c>
      <c r="AR895" s="50">
        <f>IFERROR(VLOOKUP(TEXT($A895,"000000"),[6]Página1!$A$8:$S$801,16,FALSE),0)</f>
        <v>0</v>
      </c>
      <c r="AS895" s="50">
        <f>IFERROR(VLOOKUP(TEXT($A895,"000000"),[6]Página1!$A$8:$S$801,19,FALSE),0)</f>
        <v>0</v>
      </c>
      <c r="AT895" s="50">
        <f>IFERROR(VLOOKUP(TEXT($A895,"000000"),[7]Página1!$A$8:$R$814,12,FALSE),0)</f>
        <v>0</v>
      </c>
      <c r="AU895" s="50">
        <f>IFERROR(VLOOKUP(TEXT($A895,"000000"),[7]Página1!$A$8:$R$814,15,FALSE),0)</f>
        <v>0</v>
      </c>
      <c r="AV895" s="50">
        <f>IFERROR(VLOOKUP(TEXT($A895,"000000"),[7]Página1!$A$8:$R$814,18,FALSE),0)</f>
        <v>0</v>
      </c>
      <c r="AW895" s="50"/>
      <c r="AX895" s="51">
        <f t="shared" si="206"/>
        <v>0</v>
      </c>
      <c r="AY895" s="51">
        <f t="shared" si="207"/>
        <v>0</v>
      </c>
      <c r="AZ895" s="51">
        <f t="shared" si="208"/>
        <v>0</v>
      </c>
      <c r="BA895" s="51">
        <f t="shared" si="209"/>
        <v>0</v>
      </c>
      <c r="BB895" s="51">
        <f t="shared" si="210"/>
        <v>0</v>
      </c>
      <c r="BC895" s="51">
        <f t="shared" si="211"/>
        <v>0</v>
      </c>
      <c r="BD895" s="51">
        <f t="shared" si="212"/>
        <v>0</v>
      </c>
      <c r="BE895" s="51">
        <f>IFERROR(VLOOKUP(A895,salario!A$2:P$91,11,FALSE),0)</f>
        <v>0</v>
      </c>
      <c r="BF895" s="51">
        <f>SUMIFS(topmanager!$D:$D,topmanager!$C:$C,rs_nova!$A895,topmanager!$A:$A,rs_nova!BF$2)</f>
        <v>0</v>
      </c>
      <c r="BG895" s="51">
        <f>SUMIFS(topmanager!$D:$D,topmanager!$C:$C,rs_nova!$A895,topmanager!$A:$A,rs_nova!BG$2)</f>
        <v>0</v>
      </c>
      <c r="BH895" s="51">
        <f>SUMIFS(topmanager!$D:$D,topmanager!$C:$C,rs_nova!$A895,topmanager!$A:$A,rs_nova!BH$2)</f>
        <v>0</v>
      </c>
      <c r="BI895" s="51">
        <f>SUMIFS(topmanager!$D:$D,topmanager!$C:$C,rs_nova!$A895,topmanager!$A:$A,rs_nova!BI$2)</f>
        <v>0</v>
      </c>
      <c r="BJ895" s="51">
        <f>SUMIFS(topmanager!$D:$D,topmanager!$C:$C,rs_nova!$A895,topmanager!$A:$A,rs_nova!BJ$2)+SUMIFS(topmanager!$D:$D,topmanager!$C:$C,rs_nova!$A895,topmanager!$A:$A,rs_nova!BJ$2+1)</f>
        <v>0</v>
      </c>
      <c r="BK895" s="51">
        <f>IFERROR(VLOOKUP(A895,[8]ferias!$C$4:$G$100,5,FALSE),0)</f>
        <v>0</v>
      </c>
      <c r="BL895" s="51">
        <f>SUMIFS(topmanager!$D:$D,topmanager!$C:$C,rs_nova!$A895,topmanager!$A:$A,rs_nova!BL$2)</f>
        <v>0</v>
      </c>
      <c r="BM895" s="51">
        <f>SUMIFS(topmanager!$D:$D,topmanager!$C:$C,rs_nova!$A895,topmanager!$A:$A,rs_nova!BM$2)+SUMIFS(topmanager!$D:$D,topmanager!$C:$C,rs_nova!$A899,topmanager!$A:$A,151)</f>
        <v>0</v>
      </c>
      <c r="BN895" s="51">
        <f t="shared" si="213"/>
        <v>0</v>
      </c>
    </row>
    <row r="896" spans="1:66">
      <c r="A896" s="47">
        <f>total!B99</f>
        <v>0</v>
      </c>
      <c r="B896" s="47">
        <f t="shared" si="200"/>
        <v>0</v>
      </c>
      <c r="C896" s="48">
        <f>total!D99</f>
        <v>0</v>
      </c>
      <c r="D896" s="49" t="str">
        <f>IFERROR(VLOOKUP(A896,salario!A$3:J$32,10,FALSE),"")</f>
        <v/>
      </c>
      <c r="E896" s="49" t="str">
        <f>IFERROR(IF(VLOOKUP(A896,salario!A$3:O$32,15,FALSE)="","",VLOOKUP(A896,salario!A$3:O$32,15,FALSE)),"")</f>
        <v/>
      </c>
      <c r="F896" s="47" t="str">
        <f>IFERROR(VLOOKUP(A896,[5]base_pessoal!$B$2:$P$1504,13,FALSE),"")</f>
        <v/>
      </c>
      <c r="G896" s="50">
        <f>IFERROR(VLOOKUP(A896,salario!A$2:P$91,11,FALSE),0)*B896/30</f>
        <v>0</v>
      </c>
      <c r="H896" s="50">
        <f>SUMIFS(topmanager!$D:$D,topmanager!$C:$C,rs_nova!$A896,topmanager!$A:$A,rs_nova!H$2)+SUMIFS(topmanager!$D:$D,topmanager!$C:$C,rs_nova!$A896,topmanager!$A:$A,63)</f>
        <v>0</v>
      </c>
      <c r="I896" s="50">
        <f>-SUMIFS(topmanager!$D:$D,topmanager!$C:$C,rs_nova!$A896,topmanager!$A:$A,rs_nova!I$2)</f>
        <v>0</v>
      </c>
      <c r="J896" s="50">
        <f>SUMIFS(topmanager!$D:$D,topmanager!$C:$C,rs_nova!$A896,topmanager!$A:$A,rs_nova!J$2)</f>
        <v>0</v>
      </c>
      <c r="K896" s="50">
        <f>SUMIFS(topmanager!$D:$D,topmanager!$C:$C,rs_nova!$A896,topmanager!$A:$A,rs_nova!K$2)+SUMIFS(topmanager!$D:$D,topmanager!$C:$C,rs_nova!$A896,topmanager!$A:$A,911)</f>
        <v>0</v>
      </c>
      <c r="L896" s="50">
        <f>SUMIFS(topmanager!$D:$D,topmanager!$C:$C,rs_nova!$A896,topmanager!$A:$A,rs_nova!L$2)</f>
        <v>0</v>
      </c>
      <c r="M896" s="50">
        <f>SUMIFS(topmanager!$D:$D,topmanager!$C:$C,rs_nova!$A896,topmanager!$A:$A,rs_nova!M$2)+SUMIFS(topmanager!$D:$D,topmanager!$C:$C,rs_nova!$A896,topmanager!$A:$A,908)+SUMIFS(topmanager!$D:$D,topmanager!$C:$C,rs_nova!$A896,topmanager!$A:$A,550)</f>
        <v>0</v>
      </c>
      <c r="N896" s="50">
        <f>SUMIFS(topmanager!$D:$D,topmanager!$C:$C,rs_nova!$A896,topmanager!$A:$A,rs_nova!N$2)</f>
        <v>0</v>
      </c>
      <c r="O896" s="51">
        <f t="shared" si="201"/>
        <v>0</v>
      </c>
      <c r="P896" s="50">
        <f>IFERROR(VLOOKUP($A896,total!$B$4:$AW$437,27,0),0)</f>
        <v>0</v>
      </c>
      <c r="Q896" s="50">
        <f>IFERROR(VLOOKUP($A896,total!$B$4:$AW$437,21,0),0)</f>
        <v>0</v>
      </c>
      <c r="R896" s="50">
        <f>IFERROR(VLOOKUP($A896,total!$B$4:$AW$437,25,0),0)+IFERROR(VLOOKUP($A896,total!$B$4:$AW$437,36,0),0)</f>
        <v>0</v>
      </c>
      <c r="S896" s="50">
        <f>IFERROR(VLOOKUP(A896,gympass!$A$2:$F$148,6,0),0)</f>
        <v>0</v>
      </c>
      <c r="T896" s="50">
        <f>IFERROR(VLOOKUP($A896,total!$B$4:$AW$437,42,0),0)</f>
        <v>0</v>
      </c>
      <c r="U896" s="50">
        <f>IFERROR(VLOOKUP($A896,total!$B$4:$AW$437,32,0),0)</f>
        <v>0</v>
      </c>
      <c r="V896" s="50">
        <f>IFERROR(VLOOKUP($A896,total!$B$4:$AW$437,28,0),0)</f>
        <v>0</v>
      </c>
      <c r="W896" s="50">
        <f>IFERROR(VLOOKUP($A896,total!$B$4:$AX$437,49,0),0)</f>
        <v>0</v>
      </c>
      <c r="X896" s="50"/>
      <c r="Y896" s="50">
        <f>IFERROR(VLOOKUP(A896,#REF!,4,0),0)</f>
        <v>0</v>
      </c>
      <c r="Z896" s="50">
        <f>IFERROR(VLOOKUP(B896,#REF!,8,0),0)</f>
        <v>0</v>
      </c>
      <c r="AA896" s="50">
        <f>IFERROR(VLOOKUP($A896,total!$B$4:$AW$437,45,0),0)</f>
        <v>0</v>
      </c>
      <c r="AB896" s="50">
        <f>IFERROR(VLOOKUP($A896,total!$B$4:$AW$437,48,0),0)</f>
        <v>0</v>
      </c>
      <c r="AC896" s="50">
        <f>IFERROR(VLOOKUP($A896,total!$B$4:$AB$437,19,0),0)</f>
        <v>0</v>
      </c>
      <c r="AD896" s="50">
        <f>IFERROR(VLOOKUP($A896,total!$B$4:$AB$437,10,0),0)</f>
        <v>0</v>
      </c>
      <c r="AE896" s="50">
        <f>IFERROR(VLOOKUP($A896,total!$B$4:$AB$437,13,0),0)-SUMIFS(topmanager!$D:$D,topmanager!$C:$C,rs_nova!$A900,topmanager!$A:$A,856)</f>
        <v>0</v>
      </c>
      <c r="AF896" s="50">
        <f>IFERROR(VLOOKUP($A896,total!$B$4:$AB$437,16,0),0)</f>
        <v>0</v>
      </c>
      <c r="AG896" s="50">
        <f>IFERROR(VLOOKUP($A896,total!$B$4:$AB$437,7,0),0)</f>
        <v>0</v>
      </c>
      <c r="AH896" s="50">
        <f>IFERROR(VLOOKUP($A896,total!$B$4:$AD$437,29,0),0)</f>
        <v>0</v>
      </c>
      <c r="AI896" s="50">
        <f>IFERROR(VLOOKUP(A896,total!$B$4:$AN$437,39,0),0)</f>
        <v>0</v>
      </c>
      <c r="AJ896" s="51">
        <f t="shared" si="202"/>
        <v>0</v>
      </c>
      <c r="AK896" s="50">
        <f t="shared" si="203"/>
        <v>0</v>
      </c>
      <c r="AL896" s="50">
        <f t="shared" si="204"/>
        <v>0</v>
      </c>
      <c r="AM896" s="50">
        <f t="shared" si="205"/>
        <v>0</v>
      </c>
      <c r="AN896" s="50">
        <f t="shared" si="214"/>
        <v>0</v>
      </c>
      <c r="AO896" s="50">
        <f t="shared" si="214"/>
        <v>0</v>
      </c>
      <c r="AP896" s="50">
        <f t="shared" si="214"/>
        <v>0</v>
      </c>
      <c r="AQ896" s="50">
        <f>IFERROR(VLOOKUP(TEXT($A896,"000000"),[6]Página1!$A$8:$S$801,13,FALSE),0)</f>
        <v>0</v>
      </c>
      <c r="AR896" s="50">
        <f>IFERROR(VLOOKUP(TEXT($A896,"000000"),[6]Página1!$A$8:$S$801,16,FALSE),0)</f>
        <v>0</v>
      </c>
      <c r="AS896" s="50">
        <f>IFERROR(VLOOKUP(TEXT($A896,"000000"),[6]Página1!$A$8:$S$801,19,FALSE),0)</f>
        <v>0</v>
      </c>
      <c r="AT896" s="50">
        <f>IFERROR(VLOOKUP(TEXT($A896,"000000"),[7]Página1!$A$8:$R$814,12,FALSE),0)</f>
        <v>0</v>
      </c>
      <c r="AU896" s="50">
        <f>IFERROR(VLOOKUP(TEXT($A896,"000000"),[7]Página1!$A$8:$R$814,15,FALSE),0)</f>
        <v>0</v>
      </c>
      <c r="AV896" s="50">
        <f>IFERROR(VLOOKUP(TEXT($A896,"000000"),[7]Página1!$A$8:$R$814,18,FALSE),0)</f>
        <v>0</v>
      </c>
      <c r="AW896" s="50"/>
      <c r="AX896" s="51">
        <f t="shared" si="206"/>
        <v>0</v>
      </c>
      <c r="AY896" s="51">
        <f t="shared" si="207"/>
        <v>0</v>
      </c>
      <c r="AZ896" s="51">
        <f t="shared" si="208"/>
        <v>0</v>
      </c>
      <c r="BA896" s="51">
        <f t="shared" si="209"/>
        <v>0</v>
      </c>
      <c r="BB896" s="51">
        <f t="shared" si="210"/>
        <v>0</v>
      </c>
      <c r="BC896" s="51">
        <f t="shared" si="211"/>
        <v>0</v>
      </c>
      <c r="BD896" s="51">
        <f t="shared" si="212"/>
        <v>0</v>
      </c>
      <c r="BE896" s="51">
        <f>IFERROR(VLOOKUP(A896,salario!A$2:P$91,11,FALSE),0)</f>
        <v>0</v>
      </c>
      <c r="BF896" s="51">
        <f>SUMIFS(topmanager!$D:$D,topmanager!$C:$C,rs_nova!$A896,topmanager!$A:$A,rs_nova!BF$2)</f>
        <v>0</v>
      </c>
      <c r="BG896" s="51">
        <f>SUMIFS(topmanager!$D:$D,topmanager!$C:$C,rs_nova!$A896,topmanager!$A:$A,rs_nova!BG$2)</f>
        <v>0</v>
      </c>
      <c r="BH896" s="51">
        <f>SUMIFS(topmanager!$D:$D,topmanager!$C:$C,rs_nova!$A896,topmanager!$A:$A,rs_nova!BH$2)</f>
        <v>0</v>
      </c>
      <c r="BI896" s="51">
        <f>SUMIFS(topmanager!$D:$D,topmanager!$C:$C,rs_nova!$A896,topmanager!$A:$A,rs_nova!BI$2)</f>
        <v>0</v>
      </c>
      <c r="BJ896" s="51">
        <f>SUMIFS(topmanager!$D:$D,topmanager!$C:$C,rs_nova!$A896,topmanager!$A:$A,rs_nova!BJ$2)+SUMIFS(topmanager!$D:$D,topmanager!$C:$C,rs_nova!$A896,topmanager!$A:$A,rs_nova!BJ$2+1)</f>
        <v>0</v>
      </c>
      <c r="BK896" s="51">
        <f>IFERROR(VLOOKUP(A896,[8]ferias!$C$4:$G$100,5,FALSE),0)</f>
        <v>0</v>
      </c>
      <c r="BL896" s="51">
        <f>SUMIFS(topmanager!$D:$D,topmanager!$C:$C,rs_nova!$A896,topmanager!$A:$A,rs_nova!BL$2)</f>
        <v>0</v>
      </c>
      <c r="BM896" s="51">
        <f>SUMIFS(topmanager!$D:$D,topmanager!$C:$C,rs_nova!$A896,topmanager!$A:$A,rs_nova!BM$2)+SUMIFS(topmanager!$D:$D,topmanager!$C:$C,rs_nova!$A900,topmanager!$A:$A,151)</f>
        <v>0</v>
      </c>
      <c r="BN896" s="51">
        <f t="shared" si="213"/>
        <v>0</v>
      </c>
    </row>
    <row r="897" spans="1:66">
      <c r="A897" s="47">
        <f>total!B100</f>
        <v>0</v>
      </c>
      <c r="B897" s="47">
        <f t="shared" si="200"/>
        <v>0</v>
      </c>
      <c r="C897" s="48">
        <f>total!D100</f>
        <v>0</v>
      </c>
      <c r="D897" s="49" t="str">
        <f>IFERROR(VLOOKUP(A897,salario!A$3:J$32,10,FALSE),"")</f>
        <v/>
      </c>
      <c r="E897" s="49" t="str">
        <f>IFERROR(IF(VLOOKUP(A897,salario!A$3:O$32,15,FALSE)="","",VLOOKUP(A897,salario!A$3:O$32,15,FALSE)),"")</f>
        <v/>
      </c>
      <c r="F897" s="47" t="str">
        <f>IFERROR(VLOOKUP(A897,[5]base_pessoal!$B$2:$P$1504,13,FALSE),"")</f>
        <v/>
      </c>
      <c r="G897" s="50">
        <f>IFERROR(VLOOKUP(A897,salario!A$2:P$91,11,FALSE),0)*B897/30</f>
        <v>0</v>
      </c>
      <c r="H897" s="50">
        <f>SUMIFS(topmanager!$D:$D,topmanager!$C:$C,rs_nova!$A897,topmanager!$A:$A,rs_nova!H$2)+SUMIFS(topmanager!$D:$D,topmanager!$C:$C,rs_nova!$A897,topmanager!$A:$A,63)</f>
        <v>0</v>
      </c>
      <c r="I897" s="50">
        <f>-SUMIFS(topmanager!$D:$D,topmanager!$C:$C,rs_nova!$A897,topmanager!$A:$A,rs_nova!I$2)</f>
        <v>0</v>
      </c>
      <c r="J897" s="50">
        <f>SUMIFS(topmanager!$D:$D,topmanager!$C:$C,rs_nova!$A897,topmanager!$A:$A,rs_nova!J$2)</f>
        <v>0</v>
      </c>
      <c r="K897" s="50">
        <f>SUMIFS(topmanager!$D:$D,topmanager!$C:$C,rs_nova!$A897,topmanager!$A:$A,rs_nova!K$2)+SUMIFS(topmanager!$D:$D,topmanager!$C:$C,rs_nova!$A897,topmanager!$A:$A,911)</f>
        <v>0</v>
      </c>
      <c r="L897" s="50">
        <f>SUMIFS(topmanager!$D:$D,topmanager!$C:$C,rs_nova!$A897,topmanager!$A:$A,rs_nova!L$2)</f>
        <v>0</v>
      </c>
      <c r="M897" s="50">
        <f>SUMIFS(topmanager!$D:$D,topmanager!$C:$C,rs_nova!$A897,topmanager!$A:$A,rs_nova!M$2)+SUMIFS(topmanager!$D:$D,topmanager!$C:$C,rs_nova!$A897,topmanager!$A:$A,908)+SUMIFS(topmanager!$D:$D,topmanager!$C:$C,rs_nova!$A897,topmanager!$A:$A,550)</f>
        <v>0</v>
      </c>
      <c r="N897" s="50">
        <f>SUMIFS(topmanager!$D:$D,topmanager!$C:$C,rs_nova!$A897,topmanager!$A:$A,rs_nova!N$2)</f>
        <v>0</v>
      </c>
      <c r="O897" s="51">
        <f t="shared" si="201"/>
        <v>0</v>
      </c>
      <c r="P897" s="50">
        <f>IFERROR(VLOOKUP($A897,total!$B$4:$AW$437,27,0),0)</f>
        <v>0</v>
      </c>
      <c r="Q897" s="50">
        <f>IFERROR(VLOOKUP($A897,total!$B$4:$AW$437,21,0),0)</f>
        <v>0</v>
      </c>
      <c r="R897" s="50">
        <f>IFERROR(VLOOKUP($A897,total!$B$4:$AW$437,25,0),0)+IFERROR(VLOOKUP($A897,total!$B$4:$AW$437,36,0),0)</f>
        <v>0</v>
      </c>
      <c r="S897" s="50">
        <f>IFERROR(VLOOKUP(A897,gympass!$A$2:$F$148,6,0),0)</f>
        <v>0</v>
      </c>
      <c r="T897" s="50">
        <f>IFERROR(VLOOKUP($A897,total!$B$4:$AW$437,42,0),0)</f>
        <v>0</v>
      </c>
      <c r="U897" s="50">
        <f>IFERROR(VLOOKUP($A897,total!$B$4:$AW$437,32,0),0)</f>
        <v>0</v>
      </c>
      <c r="V897" s="50">
        <f>IFERROR(VLOOKUP($A897,total!$B$4:$AW$437,28,0),0)</f>
        <v>0</v>
      </c>
      <c r="W897" s="50">
        <f>IFERROR(VLOOKUP($A897,total!$B$4:$AX$437,49,0),0)</f>
        <v>0</v>
      </c>
      <c r="X897" s="50"/>
      <c r="Y897" s="50">
        <f>IFERROR(VLOOKUP(A897,#REF!,4,0),0)</f>
        <v>0</v>
      </c>
      <c r="Z897" s="50">
        <f>IFERROR(VLOOKUP(B897,#REF!,8,0),0)</f>
        <v>0</v>
      </c>
      <c r="AA897" s="50">
        <f>IFERROR(VLOOKUP($A897,total!$B$4:$AW$437,45,0),0)</f>
        <v>0</v>
      </c>
      <c r="AB897" s="50">
        <f>IFERROR(VLOOKUP($A897,total!$B$4:$AW$437,48,0),0)</f>
        <v>0</v>
      </c>
      <c r="AC897" s="50">
        <f>IFERROR(VLOOKUP($A897,total!$B$4:$AB$437,19,0),0)</f>
        <v>0</v>
      </c>
      <c r="AD897" s="50">
        <f>IFERROR(VLOOKUP($A897,total!$B$4:$AB$437,10,0),0)</f>
        <v>0</v>
      </c>
      <c r="AE897" s="50">
        <f>IFERROR(VLOOKUP($A897,total!$B$4:$AB$437,13,0),0)-SUMIFS(topmanager!$D:$D,topmanager!$C:$C,rs_nova!$A901,topmanager!$A:$A,856)</f>
        <v>0</v>
      </c>
      <c r="AF897" s="50">
        <f>IFERROR(VLOOKUP($A897,total!$B$4:$AB$437,16,0),0)</f>
        <v>0</v>
      </c>
      <c r="AG897" s="50">
        <f>IFERROR(VLOOKUP($A897,total!$B$4:$AB$437,7,0),0)</f>
        <v>0</v>
      </c>
      <c r="AH897" s="50">
        <f>IFERROR(VLOOKUP($A897,total!$B$4:$AD$437,29,0),0)</f>
        <v>0</v>
      </c>
      <c r="AI897" s="50">
        <f>IFERROR(VLOOKUP(A897,total!$B$4:$AN$437,39,0),0)</f>
        <v>0</v>
      </c>
      <c r="AJ897" s="51">
        <f t="shared" si="202"/>
        <v>0</v>
      </c>
      <c r="AK897" s="50">
        <f t="shared" si="203"/>
        <v>0</v>
      </c>
      <c r="AL897" s="50">
        <f t="shared" si="204"/>
        <v>0</v>
      </c>
      <c r="AM897" s="50">
        <f t="shared" si="205"/>
        <v>0</v>
      </c>
      <c r="AN897" s="50">
        <f t="shared" si="214"/>
        <v>0</v>
      </c>
      <c r="AO897" s="50">
        <f t="shared" si="214"/>
        <v>0</v>
      </c>
      <c r="AP897" s="50">
        <f t="shared" si="214"/>
        <v>0</v>
      </c>
      <c r="AQ897" s="50">
        <f>IFERROR(VLOOKUP(TEXT($A897,"000000"),[6]Página1!$A$8:$S$801,13,FALSE),0)</f>
        <v>0</v>
      </c>
      <c r="AR897" s="50">
        <f>IFERROR(VLOOKUP(TEXT($A897,"000000"),[6]Página1!$A$8:$S$801,16,FALSE),0)</f>
        <v>0</v>
      </c>
      <c r="AS897" s="50">
        <f>IFERROR(VLOOKUP(TEXT($A897,"000000"),[6]Página1!$A$8:$S$801,19,FALSE),0)</f>
        <v>0</v>
      </c>
      <c r="AT897" s="50">
        <f>IFERROR(VLOOKUP(TEXT($A897,"000000"),[7]Página1!$A$8:$R$814,12,FALSE),0)</f>
        <v>0</v>
      </c>
      <c r="AU897" s="50">
        <f>IFERROR(VLOOKUP(TEXT($A897,"000000"),[7]Página1!$A$8:$R$814,15,FALSE),0)</f>
        <v>0</v>
      </c>
      <c r="AV897" s="50">
        <f>IFERROR(VLOOKUP(TEXT($A897,"000000"),[7]Página1!$A$8:$R$814,18,FALSE),0)</f>
        <v>0</v>
      </c>
      <c r="AW897" s="50"/>
      <c r="AX897" s="51">
        <f t="shared" si="206"/>
        <v>0</v>
      </c>
      <c r="AY897" s="51">
        <f t="shared" si="207"/>
        <v>0</v>
      </c>
      <c r="AZ897" s="51">
        <f t="shared" si="208"/>
        <v>0</v>
      </c>
      <c r="BA897" s="51">
        <f t="shared" si="209"/>
        <v>0</v>
      </c>
      <c r="BB897" s="51">
        <f t="shared" si="210"/>
        <v>0</v>
      </c>
      <c r="BC897" s="51">
        <f t="shared" si="211"/>
        <v>0</v>
      </c>
      <c r="BD897" s="51">
        <f t="shared" si="212"/>
        <v>0</v>
      </c>
      <c r="BE897" s="51">
        <f>IFERROR(VLOOKUP(A897,salario!A$2:P$91,11,FALSE),0)</f>
        <v>0</v>
      </c>
      <c r="BF897" s="51">
        <f>SUMIFS(topmanager!$D:$D,topmanager!$C:$C,rs_nova!$A897,topmanager!$A:$A,rs_nova!BF$2)</f>
        <v>0</v>
      </c>
      <c r="BG897" s="51">
        <f>SUMIFS(topmanager!$D:$D,topmanager!$C:$C,rs_nova!$A897,topmanager!$A:$A,rs_nova!BG$2)</f>
        <v>0</v>
      </c>
      <c r="BH897" s="51">
        <f>SUMIFS(topmanager!$D:$D,topmanager!$C:$C,rs_nova!$A897,topmanager!$A:$A,rs_nova!BH$2)</f>
        <v>0</v>
      </c>
      <c r="BI897" s="51">
        <f>SUMIFS(topmanager!$D:$D,topmanager!$C:$C,rs_nova!$A897,topmanager!$A:$A,rs_nova!BI$2)</f>
        <v>0</v>
      </c>
      <c r="BJ897" s="51">
        <f>SUMIFS(topmanager!$D:$D,topmanager!$C:$C,rs_nova!$A897,topmanager!$A:$A,rs_nova!BJ$2)+SUMIFS(topmanager!$D:$D,topmanager!$C:$C,rs_nova!$A897,topmanager!$A:$A,rs_nova!BJ$2+1)</f>
        <v>0</v>
      </c>
      <c r="BK897" s="51">
        <f>IFERROR(VLOOKUP(A897,[8]ferias!$C$4:$G$100,5,FALSE),0)</f>
        <v>0</v>
      </c>
      <c r="BL897" s="51">
        <f>SUMIFS(topmanager!$D:$D,topmanager!$C:$C,rs_nova!$A897,topmanager!$A:$A,rs_nova!BL$2)</f>
        <v>0</v>
      </c>
      <c r="BM897" s="51">
        <f>SUMIFS(topmanager!$D:$D,topmanager!$C:$C,rs_nova!$A897,topmanager!$A:$A,rs_nova!BM$2)+SUMIFS(topmanager!$D:$D,topmanager!$C:$C,rs_nova!$A901,topmanager!$A:$A,151)</f>
        <v>0</v>
      </c>
      <c r="BN897" s="51">
        <f t="shared" si="213"/>
        <v>0</v>
      </c>
    </row>
    <row r="898" spans="1:66">
      <c r="A898" s="47">
        <f>total!B101</f>
        <v>0</v>
      </c>
      <c r="B898" s="47">
        <f t="shared" si="200"/>
        <v>0</v>
      </c>
      <c r="C898" s="48">
        <f>total!D101</f>
        <v>0</v>
      </c>
      <c r="D898" s="49" t="str">
        <f>IFERROR(VLOOKUP(A898,salario!A$3:J$32,10,FALSE),"")</f>
        <v/>
      </c>
      <c r="E898" s="49" t="str">
        <f>IFERROR(IF(VLOOKUP(A898,salario!A$3:O$32,15,FALSE)="","",VLOOKUP(A898,salario!A$3:O$32,15,FALSE)),"")</f>
        <v/>
      </c>
      <c r="F898" s="47" t="str">
        <f>IFERROR(VLOOKUP(A898,[5]base_pessoal!$B$2:$P$1504,13,FALSE),"")</f>
        <v/>
      </c>
      <c r="G898" s="50">
        <f>IFERROR(VLOOKUP(A898,salario!A$2:P$91,11,FALSE),0)*B898/30</f>
        <v>0</v>
      </c>
      <c r="H898" s="50">
        <f>SUMIFS(topmanager!$D:$D,topmanager!$C:$C,rs_nova!$A898,topmanager!$A:$A,rs_nova!H$2)+SUMIFS(topmanager!$D:$D,topmanager!$C:$C,rs_nova!$A898,topmanager!$A:$A,63)</f>
        <v>0</v>
      </c>
      <c r="I898" s="50">
        <f>-SUMIFS(topmanager!$D:$D,topmanager!$C:$C,rs_nova!$A898,topmanager!$A:$A,rs_nova!I$2)</f>
        <v>0</v>
      </c>
      <c r="J898" s="50">
        <f>SUMIFS(topmanager!$D:$D,topmanager!$C:$C,rs_nova!$A898,topmanager!$A:$A,rs_nova!J$2)</f>
        <v>0</v>
      </c>
      <c r="K898" s="50">
        <f>SUMIFS(topmanager!$D:$D,topmanager!$C:$C,rs_nova!$A898,topmanager!$A:$A,rs_nova!K$2)+SUMIFS(topmanager!$D:$D,topmanager!$C:$C,rs_nova!$A898,topmanager!$A:$A,911)</f>
        <v>0</v>
      </c>
      <c r="L898" s="50">
        <f>SUMIFS(topmanager!$D:$D,topmanager!$C:$C,rs_nova!$A898,topmanager!$A:$A,rs_nova!L$2)</f>
        <v>0</v>
      </c>
      <c r="M898" s="50">
        <f>SUMIFS(topmanager!$D:$D,topmanager!$C:$C,rs_nova!$A898,topmanager!$A:$A,rs_nova!M$2)+SUMIFS(topmanager!$D:$D,topmanager!$C:$C,rs_nova!$A898,topmanager!$A:$A,908)+SUMIFS(topmanager!$D:$D,topmanager!$C:$C,rs_nova!$A898,topmanager!$A:$A,550)</f>
        <v>0</v>
      </c>
      <c r="N898" s="50">
        <f>SUMIFS(topmanager!$D:$D,topmanager!$C:$C,rs_nova!$A898,topmanager!$A:$A,rs_nova!N$2)</f>
        <v>0</v>
      </c>
      <c r="O898" s="51">
        <f t="shared" si="201"/>
        <v>0</v>
      </c>
      <c r="P898" s="50">
        <f>IFERROR(VLOOKUP($A898,total!$B$4:$AW$437,27,0),0)</f>
        <v>0</v>
      </c>
      <c r="Q898" s="50">
        <f>IFERROR(VLOOKUP($A898,total!$B$4:$AW$437,21,0),0)</f>
        <v>0</v>
      </c>
      <c r="R898" s="50">
        <f>IFERROR(VLOOKUP($A898,total!$B$4:$AW$437,25,0),0)+IFERROR(VLOOKUP($A898,total!$B$4:$AW$437,36,0),0)</f>
        <v>0</v>
      </c>
      <c r="S898" s="50">
        <f>IFERROR(VLOOKUP(A898,gympass!$A$2:$F$148,6,0),0)</f>
        <v>0</v>
      </c>
      <c r="T898" s="50">
        <f>IFERROR(VLOOKUP($A898,total!$B$4:$AW$437,42,0),0)</f>
        <v>0</v>
      </c>
      <c r="U898" s="50">
        <f>IFERROR(VLOOKUP($A898,total!$B$4:$AW$437,32,0),0)</f>
        <v>0</v>
      </c>
      <c r="V898" s="50">
        <f>IFERROR(VLOOKUP($A898,total!$B$4:$AW$437,28,0),0)</f>
        <v>0</v>
      </c>
      <c r="W898" s="50">
        <f>IFERROR(VLOOKUP($A898,total!$B$4:$AX$437,49,0),0)</f>
        <v>0</v>
      </c>
      <c r="X898" s="50"/>
      <c r="Y898" s="50">
        <f>IFERROR(VLOOKUP(A898,#REF!,4,0),0)</f>
        <v>0</v>
      </c>
      <c r="Z898" s="50">
        <f>IFERROR(VLOOKUP(B898,#REF!,8,0),0)</f>
        <v>0</v>
      </c>
      <c r="AA898" s="50">
        <f>IFERROR(VLOOKUP($A898,total!$B$4:$AW$437,45,0),0)</f>
        <v>0</v>
      </c>
      <c r="AB898" s="50">
        <f>IFERROR(VLOOKUP($A898,total!$B$4:$AW$437,48,0),0)</f>
        <v>0</v>
      </c>
      <c r="AC898" s="50">
        <f>IFERROR(VLOOKUP($A898,total!$B$4:$AB$437,19,0),0)</f>
        <v>0</v>
      </c>
      <c r="AD898" s="50">
        <f>IFERROR(VLOOKUP($A898,total!$B$4:$AB$437,10,0),0)</f>
        <v>0</v>
      </c>
      <c r="AE898" s="50">
        <f>IFERROR(VLOOKUP($A898,total!$B$4:$AB$437,13,0),0)-SUMIFS(topmanager!$D:$D,topmanager!$C:$C,rs_nova!$A902,topmanager!$A:$A,856)</f>
        <v>0</v>
      </c>
      <c r="AF898" s="50">
        <f>IFERROR(VLOOKUP($A898,total!$B$4:$AB$437,16,0),0)</f>
        <v>0</v>
      </c>
      <c r="AG898" s="50">
        <f>IFERROR(VLOOKUP($A898,total!$B$4:$AB$437,7,0),0)</f>
        <v>0</v>
      </c>
      <c r="AH898" s="50">
        <f>IFERROR(VLOOKUP($A898,total!$B$4:$AD$437,29,0),0)</f>
        <v>0</v>
      </c>
      <c r="AI898" s="50">
        <f>IFERROR(VLOOKUP(A898,total!$B$4:$AN$437,39,0),0)</f>
        <v>0</v>
      </c>
      <c r="AJ898" s="51">
        <f t="shared" si="202"/>
        <v>0</v>
      </c>
      <c r="AK898" s="50">
        <f t="shared" si="203"/>
        <v>0</v>
      </c>
      <c r="AL898" s="50">
        <f t="shared" si="204"/>
        <v>0</v>
      </c>
      <c r="AM898" s="50">
        <f t="shared" si="205"/>
        <v>0</v>
      </c>
      <c r="AN898" s="50">
        <f t="shared" si="214"/>
        <v>0</v>
      </c>
      <c r="AO898" s="50">
        <f t="shared" si="214"/>
        <v>0</v>
      </c>
      <c r="AP898" s="50">
        <f t="shared" si="214"/>
        <v>0</v>
      </c>
      <c r="AQ898" s="50">
        <f>IFERROR(VLOOKUP(TEXT($A898,"000000"),[6]Página1!$A$8:$S$801,13,FALSE),0)</f>
        <v>0</v>
      </c>
      <c r="AR898" s="50">
        <f>IFERROR(VLOOKUP(TEXT($A898,"000000"),[6]Página1!$A$8:$S$801,16,FALSE),0)</f>
        <v>0</v>
      </c>
      <c r="AS898" s="50">
        <f>IFERROR(VLOOKUP(TEXT($A898,"000000"),[6]Página1!$A$8:$S$801,19,FALSE),0)</f>
        <v>0</v>
      </c>
      <c r="AT898" s="50">
        <f>IFERROR(VLOOKUP(TEXT($A898,"000000"),[7]Página1!$A$8:$R$814,12,FALSE),0)</f>
        <v>0</v>
      </c>
      <c r="AU898" s="50">
        <f>IFERROR(VLOOKUP(TEXT($A898,"000000"),[7]Página1!$A$8:$R$814,15,FALSE),0)</f>
        <v>0</v>
      </c>
      <c r="AV898" s="50">
        <f>IFERROR(VLOOKUP(TEXT($A898,"000000"),[7]Página1!$A$8:$R$814,18,FALSE),0)</f>
        <v>0</v>
      </c>
      <c r="AW898" s="50"/>
      <c r="AX898" s="51">
        <f t="shared" si="206"/>
        <v>0</v>
      </c>
      <c r="AY898" s="51">
        <f t="shared" si="207"/>
        <v>0</v>
      </c>
      <c r="AZ898" s="51">
        <f t="shared" si="208"/>
        <v>0</v>
      </c>
      <c r="BA898" s="51">
        <f t="shared" si="209"/>
        <v>0</v>
      </c>
      <c r="BB898" s="51">
        <f t="shared" si="210"/>
        <v>0</v>
      </c>
      <c r="BC898" s="51">
        <f t="shared" si="211"/>
        <v>0</v>
      </c>
      <c r="BD898" s="51">
        <f t="shared" si="212"/>
        <v>0</v>
      </c>
      <c r="BE898" s="51">
        <f>IFERROR(VLOOKUP(A898,salario!A$2:P$91,11,FALSE),0)</f>
        <v>0</v>
      </c>
      <c r="BF898" s="51">
        <f>SUMIFS(topmanager!$D:$D,topmanager!$C:$C,rs_nova!$A898,topmanager!$A:$A,rs_nova!BF$2)</f>
        <v>0</v>
      </c>
      <c r="BG898" s="51">
        <f>SUMIFS(topmanager!$D:$D,topmanager!$C:$C,rs_nova!$A898,topmanager!$A:$A,rs_nova!BG$2)</f>
        <v>0</v>
      </c>
      <c r="BH898" s="51">
        <f>SUMIFS(topmanager!$D:$D,topmanager!$C:$C,rs_nova!$A898,topmanager!$A:$A,rs_nova!BH$2)</f>
        <v>0</v>
      </c>
      <c r="BI898" s="51">
        <f>SUMIFS(topmanager!$D:$D,topmanager!$C:$C,rs_nova!$A898,topmanager!$A:$A,rs_nova!BI$2)</f>
        <v>0</v>
      </c>
      <c r="BJ898" s="51">
        <f>SUMIFS(topmanager!$D:$D,topmanager!$C:$C,rs_nova!$A898,topmanager!$A:$A,rs_nova!BJ$2)+SUMIFS(topmanager!$D:$D,topmanager!$C:$C,rs_nova!$A898,topmanager!$A:$A,rs_nova!BJ$2+1)</f>
        <v>0</v>
      </c>
      <c r="BK898" s="51">
        <f>IFERROR(VLOOKUP(A898,[8]ferias!$C$4:$G$100,5,FALSE),0)</f>
        <v>0</v>
      </c>
      <c r="BL898" s="51">
        <f>SUMIFS(topmanager!$D:$D,topmanager!$C:$C,rs_nova!$A898,topmanager!$A:$A,rs_nova!BL$2)</f>
        <v>0</v>
      </c>
      <c r="BM898" s="51">
        <f>SUMIFS(topmanager!$D:$D,topmanager!$C:$C,rs_nova!$A898,topmanager!$A:$A,rs_nova!BM$2)+SUMIFS(topmanager!$D:$D,topmanager!$C:$C,rs_nova!$A902,topmanager!$A:$A,151)</f>
        <v>0</v>
      </c>
      <c r="BN898" s="51">
        <f t="shared" si="213"/>
        <v>0</v>
      </c>
    </row>
    <row r="899" spans="1:66">
      <c r="A899" s="47">
        <f>total!B102</f>
        <v>0</v>
      </c>
      <c r="B899" s="47">
        <f t="shared" si="200"/>
        <v>0</v>
      </c>
      <c r="C899" s="48">
        <f>total!D102</f>
        <v>0</v>
      </c>
      <c r="D899" s="49" t="str">
        <f>IFERROR(VLOOKUP(A899,salario!A$3:J$32,10,FALSE),"")</f>
        <v/>
      </c>
      <c r="E899" s="49" t="str">
        <f>IFERROR(IF(VLOOKUP(A899,salario!A$3:O$32,15,FALSE)="","",VLOOKUP(A899,salario!A$3:O$32,15,FALSE)),"")</f>
        <v/>
      </c>
      <c r="F899" s="47" t="str">
        <f>IFERROR(VLOOKUP(A899,[5]base_pessoal!$B$2:$P$1504,13,FALSE),"")</f>
        <v/>
      </c>
      <c r="G899" s="50">
        <f>IFERROR(VLOOKUP(A899,salario!A$2:P$91,11,FALSE),0)*B899/30</f>
        <v>0</v>
      </c>
      <c r="H899" s="50">
        <f>SUMIFS(topmanager!$D:$D,topmanager!$C:$C,rs_nova!$A899,topmanager!$A:$A,rs_nova!H$2)+SUMIFS(topmanager!$D:$D,topmanager!$C:$C,rs_nova!$A899,topmanager!$A:$A,63)</f>
        <v>0</v>
      </c>
      <c r="I899" s="50">
        <f>-SUMIFS(topmanager!$D:$D,topmanager!$C:$C,rs_nova!$A899,topmanager!$A:$A,rs_nova!I$2)</f>
        <v>0</v>
      </c>
      <c r="J899" s="50">
        <f>SUMIFS(topmanager!$D:$D,topmanager!$C:$C,rs_nova!$A899,topmanager!$A:$A,rs_nova!J$2)</f>
        <v>0</v>
      </c>
      <c r="K899" s="50">
        <f>SUMIFS(topmanager!$D:$D,topmanager!$C:$C,rs_nova!$A899,topmanager!$A:$A,rs_nova!K$2)+SUMIFS(topmanager!$D:$D,topmanager!$C:$C,rs_nova!$A899,topmanager!$A:$A,911)</f>
        <v>0</v>
      </c>
      <c r="L899" s="50">
        <f>SUMIFS(topmanager!$D:$D,topmanager!$C:$C,rs_nova!$A899,topmanager!$A:$A,rs_nova!L$2)</f>
        <v>0</v>
      </c>
      <c r="M899" s="50">
        <f>SUMIFS(topmanager!$D:$D,topmanager!$C:$C,rs_nova!$A899,topmanager!$A:$A,rs_nova!M$2)+SUMIFS(topmanager!$D:$D,topmanager!$C:$C,rs_nova!$A899,topmanager!$A:$A,908)+SUMIFS(topmanager!$D:$D,topmanager!$C:$C,rs_nova!$A899,topmanager!$A:$A,550)</f>
        <v>0</v>
      </c>
      <c r="N899" s="50">
        <f>SUMIFS(topmanager!$D:$D,topmanager!$C:$C,rs_nova!$A899,topmanager!$A:$A,rs_nova!N$2)</f>
        <v>0</v>
      </c>
      <c r="O899" s="51">
        <f t="shared" si="201"/>
        <v>0</v>
      </c>
      <c r="P899" s="50">
        <f>IFERROR(VLOOKUP($A899,total!$B$4:$AW$437,27,0),0)</f>
        <v>0</v>
      </c>
      <c r="Q899" s="50">
        <f>IFERROR(VLOOKUP($A899,total!$B$4:$AW$437,21,0),0)</f>
        <v>0</v>
      </c>
      <c r="R899" s="50">
        <f>IFERROR(VLOOKUP($A899,total!$B$4:$AW$437,25,0),0)+IFERROR(VLOOKUP($A899,total!$B$4:$AW$437,36,0),0)</f>
        <v>0</v>
      </c>
      <c r="S899" s="50">
        <f>IFERROR(VLOOKUP(A899,gympass!$A$2:$F$148,6,0),0)</f>
        <v>0</v>
      </c>
      <c r="T899" s="50">
        <f>IFERROR(VLOOKUP($A899,total!$B$4:$AW$437,42,0),0)</f>
        <v>0</v>
      </c>
      <c r="U899" s="50">
        <f>IFERROR(VLOOKUP($A899,total!$B$4:$AW$437,32,0),0)</f>
        <v>0</v>
      </c>
      <c r="V899" s="50">
        <f>IFERROR(VLOOKUP($A899,total!$B$4:$AW$437,28,0),0)</f>
        <v>0</v>
      </c>
      <c r="W899" s="50">
        <f>IFERROR(VLOOKUP($A899,total!$B$4:$AX$437,49,0),0)</f>
        <v>0</v>
      </c>
      <c r="X899" s="50"/>
      <c r="Y899" s="50">
        <f>IFERROR(VLOOKUP(A899,#REF!,4,0),0)</f>
        <v>0</v>
      </c>
      <c r="Z899" s="50">
        <f>IFERROR(VLOOKUP(B899,#REF!,8,0),0)</f>
        <v>0</v>
      </c>
      <c r="AA899" s="50">
        <f>IFERROR(VLOOKUP($A899,total!$B$4:$AW$437,45,0),0)</f>
        <v>0</v>
      </c>
      <c r="AB899" s="50">
        <f>IFERROR(VLOOKUP($A899,total!$B$4:$AW$437,48,0),0)</f>
        <v>0</v>
      </c>
      <c r="AC899" s="50">
        <f>IFERROR(VLOOKUP($A899,total!$B$4:$AB$437,19,0),0)</f>
        <v>0</v>
      </c>
      <c r="AD899" s="50">
        <f>IFERROR(VLOOKUP($A899,total!$B$4:$AB$437,10,0),0)</f>
        <v>0</v>
      </c>
      <c r="AE899" s="50">
        <f>IFERROR(VLOOKUP($A899,total!$B$4:$AB$437,13,0),0)-SUMIFS(topmanager!$D:$D,topmanager!$C:$C,rs_nova!$A903,topmanager!$A:$A,856)</f>
        <v>0</v>
      </c>
      <c r="AF899" s="50">
        <f>IFERROR(VLOOKUP($A899,total!$B$4:$AB$437,16,0),0)</f>
        <v>0</v>
      </c>
      <c r="AG899" s="50">
        <f>IFERROR(VLOOKUP($A899,total!$B$4:$AB$437,7,0),0)</f>
        <v>0</v>
      </c>
      <c r="AH899" s="50">
        <f>IFERROR(VLOOKUP($A899,total!$B$4:$AD$437,29,0),0)</f>
        <v>0</v>
      </c>
      <c r="AI899" s="50">
        <f>IFERROR(VLOOKUP(A899,total!$B$4:$AN$437,39,0),0)</f>
        <v>0</v>
      </c>
      <c r="AJ899" s="51">
        <f t="shared" si="202"/>
        <v>0</v>
      </c>
      <c r="AK899" s="50">
        <f t="shared" si="203"/>
        <v>0</v>
      </c>
      <c r="AL899" s="50">
        <f t="shared" si="204"/>
        <v>0</v>
      </c>
      <c r="AM899" s="50">
        <f t="shared" si="205"/>
        <v>0</v>
      </c>
      <c r="AN899" s="50">
        <f t="shared" si="214"/>
        <v>0</v>
      </c>
      <c r="AO899" s="50">
        <f t="shared" si="214"/>
        <v>0</v>
      </c>
      <c r="AP899" s="50">
        <f t="shared" si="214"/>
        <v>0</v>
      </c>
      <c r="AQ899" s="50">
        <f>IFERROR(VLOOKUP(TEXT($A899,"000000"),[6]Página1!$A$8:$S$801,13,FALSE),0)</f>
        <v>0</v>
      </c>
      <c r="AR899" s="50">
        <f>IFERROR(VLOOKUP(TEXT($A899,"000000"),[6]Página1!$A$8:$S$801,16,FALSE),0)</f>
        <v>0</v>
      </c>
      <c r="AS899" s="50">
        <f>IFERROR(VLOOKUP(TEXT($A899,"000000"),[6]Página1!$A$8:$S$801,19,FALSE),0)</f>
        <v>0</v>
      </c>
      <c r="AT899" s="50">
        <f>IFERROR(VLOOKUP(TEXT($A899,"000000"),[7]Página1!$A$8:$R$814,12,FALSE),0)</f>
        <v>0</v>
      </c>
      <c r="AU899" s="50">
        <f>IFERROR(VLOOKUP(TEXT($A899,"000000"),[7]Página1!$A$8:$R$814,15,FALSE),0)</f>
        <v>0</v>
      </c>
      <c r="AV899" s="50">
        <f>IFERROR(VLOOKUP(TEXT($A899,"000000"),[7]Página1!$A$8:$R$814,18,FALSE),0)</f>
        <v>0</v>
      </c>
      <c r="AW899" s="50"/>
      <c r="AX899" s="51">
        <f t="shared" si="206"/>
        <v>0</v>
      </c>
      <c r="AY899" s="51">
        <f t="shared" si="207"/>
        <v>0</v>
      </c>
      <c r="AZ899" s="51">
        <f t="shared" si="208"/>
        <v>0</v>
      </c>
      <c r="BA899" s="51">
        <f t="shared" si="209"/>
        <v>0</v>
      </c>
      <c r="BB899" s="51">
        <f t="shared" si="210"/>
        <v>0</v>
      </c>
      <c r="BC899" s="51">
        <f t="shared" si="211"/>
        <v>0</v>
      </c>
      <c r="BD899" s="51">
        <f t="shared" si="212"/>
        <v>0</v>
      </c>
      <c r="BE899" s="51">
        <f>IFERROR(VLOOKUP(A899,salario!A$2:P$91,11,FALSE),0)</f>
        <v>0</v>
      </c>
      <c r="BF899" s="51">
        <f>SUMIFS(topmanager!$D:$D,topmanager!$C:$C,rs_nova!$A899,topmanager!$A:$A,rs_nova!BF$2)</f>
        <v>0</v>
      </c>
      <c r="BG899" s="51">
        <f>SUMIFS(topmanager!$D:$D,topmanager!$C:$C,rs_nova!$A899,topmanager!$A:$A,rs_nova!BG$2)</f>
        <v>0</v>
      </c>
      <c r="BH899" s="51">
        <f>SUMIFS(topmanager!$D:$D,topmanager!$C:$C,rs_nova!$A899,topmanager!$A:$A,rs_nova!BH$2)</f>
        <v>0</v>
      </c>
      <c r="BI899" s="51">
        <f>SUMIFS(topmanager!$D:$D,topmanager!$C:$C,rs_nova!$A899,topmanager!$A:$A,rs_nova!BI$2)</f>
        <v>0</v>
      </c>
      <c r="BJ899" s="51">
        <f>SUMIFS(topmanager!$D:$D,topmanager!$C:$C,rs_nova!$A899,topmanager!$A:$A,rs_nova!BJ$2)+SUMIFS(topmanager!$D:$D,topmanager!$C:$C,rs_nova!$A899,topmanager!$A:$A,rs_nova!BJ$2+1)</f>
        <v>0</v>
      </c>
      <c r="BK899" s="51">
        <f>IFERROR(VLOOKUP(A899,[8]ferias!$C$4:$G$100,5,FALSE),0)</f>
        <v>0</v>
      </c>
      <c r="BL899" s="51">
        <f>SUMIFS(topmanager!$D:$D,topmanager!$C:$C,rs_nova!$A899,topmanager!$A:$A,rs_nova!BL$2)</f>
        <v>0</v>
      </c>
      <c r="BM899" s="51">
        <f>SUMIFS(topmanager!$D:$D,topmanager!$C:$C,rs_nova!$A899,topmanager!$A:$A,rs_nova!BM$2)+SUMIFS(topmanager!$D:$D,topmanager!$C:$C,rs_nova!$A903,topmanager!$A:$A,151)</f>
        <v>0</v>
      </c>
      <c r="BN899" s="51">
        <f t="shared" si="213"/>
        <v>0</v>
      </c>
    </row>
    <row r="900" spans="1:66">
      <c r="A900" s="47">
        <f>total!B103</f>
        <v>0</v>
      </c>
      <c r="B900" s="47">
        <f t="shared" si="200"/>
        <v>0</v>
      </c>
      <c r="C900" s="48">
        <f>total!D103</f>
        <v>0</v>
      </c>
      <c r="D900" s="49" t="str">
        <f>IFERROR(VLOOKUP(A900,salario!A$3:J$32,10,FALSE),"")</f>
        <v/>
      </c>
      <c r="E900" s="49" t="str">
        <f>IFERROR(IF(VLOOKUP(A900,salario!A$3:O$32,15,FALSE)="","",VLOOKUP(A900,salario!A$3:O$32,15,FALSE)),"")</f>
        <v/>
      </c>
      <c r="F900" s="47" t="str">
        <f>IFERROR(VLOOKUP(A900,[5]base_pessoal!$B$2:$P$1504,13,FALSE),"")</f>
        <v/>
      </c>
      <c r="G900" s="50">
        <f>IFERROR(VLOOKUP(A900,salario!A$2:P$91,11,FALSE),0)*B900/30</f>
        <v>0</v>
      </c>
      <c r="H900" s="50">
        <f>SUMIFS(topmanager!$D:$D,topmanager!$C:$C,rs_nova!$A900,topmanager!$A:$A,rs_nova!H$2)+SUMIFS(topmanager!$D:$D,topmanager!$C:$C,rs_nova!$A900,topmanager!$A:$A,63)</f>
        <v>0</v>
      </c>
      <c r="I900" s="50">
        <f>-SUMIFS(topmanager!$D:$D,topmanager!$C:$C,rs_nova!$A900,topmanager!$A:$A,rs_nova!I$2)</f>
        <v>0</v>
      </c>
      <c r="J900" s="50">
        <f>SUMIFS(topmanager!$D:$D,topmanager!$C:$C,rs_nova!$A900,topmanager!$A:$A,rs_nova!J$2)</f>
        <v>0</v>
      </c>
      <c r="K900" s="50">
        <f>SUMIFS(topmanager!$D:$D,topmanager!$C:$C,rs_nova!$A900,topmanager!$A:$A,rs_nova!K$2)+SUMIFS(topmanager!$D:$D,topmanager!$C:$C,rs_nova!$A900,topmanager!$A:$A,911)</f>
        <v>0</v>
      </c>
      <c r="L900" s="50">
        <f>SUMIFS(topmanager!$D:$D,topmanager!$C:$C,rs_nova!$A900,topmanager!$A:$A,rs_nova!L$2)</f>
        <v>0</v>
      </c>
      <c r="M900" s="50">
        <f>SUMIFS(topmanager!$D:$D,topmanager!$C:$C,rs_nova!$A900,topmanager!$A:$A,rs_nova!M$2)+SUMIFS(topmanager!$D:$D,topmanager!$C:$C,rs_nova!$A900,topmanager!$A:$A,908)+SUMIFS(topmanager!$D:$D,topmanager!$C:$C,rs_nova!$A900,topmanager!$A:$A,550)</f>
        <v>0</v>
      </c>
      <c r="N900" s="50">
        <f>SUMIFS(topmanager!$D:$D,topmanager!$C:$C,rs_nova!$A900,topmanager!$A:$A,rs_nova!N$2)</f>
        <v>0</v>
      </c>
      <c r="O900" s="51">
        <f t="shared" si="201"/>
        <v>0</v>
      </c>
      <c r="P900" s="50">
        <f>IFERROR(VLOOKUP($A900,total!$B$4:$AW$437,27,0),0)</f>
        <v>0</v>
      </c>
      <c r="Q900" s="50">
        <f>IFERROR(VLOOKUP($A900,total!$B$4:$AW$437,21,0),0)</f>
        <v>0</v>
      </c>
      <c r="R900" s="50">
        <f>IFERROR(VLOOKUP($A900,total!$B$4:$AW$437,25,0),0)+IFERROR(VLOOKUP($A900,total!$B$4:$AW$437,36,0),0)</f>
        <v>0</v>
      </c>
      <c r="S900" s="50">
        <f>IFERROR(VLOOKUP(A900,gympass!$A$2:$F$148,6,0),0)</f>
        <v>0</v>
      </c>
      <c r="T900" s="50">
        <f>IFERROR(VLOOKUP($A900,total!$B$4:$AW$437,42,0),0)</f>
        <v>0</v>
      </c>
      <c r="U900" s="50">
        <f>IFERROR(VLOOKUP($A900,total!$B$4:$AW$437,32,0),0)</f>
        <v>0</v>
      </c>
      <c r="V900" s="50">
        <f>IFERROR(VLOOKUP($A900,total!$B$4:$AW$437,28,0),0)</f>
        <v>0</v>
      </c>
      <c r="W900" s="50">
        <f>IFERROR(VLOOKUP($A900,total!$B$4:$AX$437,49,0),0)</f>
        <v>0</v>
      </c>
      <c r="X900" s="50"/>
      <c r="Y900" s="50">
        <f>IFERROR(VLOOKUP(A900,#REF!,4,0),0)</f>
        <v>0</v>
      </c>
      <c r="Z900" s="50">
        <f>IFERROR(VLOOKUP(B900,#REF!,8,0),0)</f>
        <v>0</v>
      </c>
      <c r="AA900" s="50">
        <f>IFERROR(VLOOKUP($A900,total!$B$4:$AW$437,45,0),0)</f>
        <v>0</v>
      </c>
      <c r="AB900" s="50">
        <f>IFERROR(VLOOKUP($A900,total!$B$4:$AW$437,48,0),0)</f>
        <v>0</v>
      </c>
      <c r="AC900" s="50">
        <f>IFERROR(VLOOKUP($A900,total!$B$4:$AB$437,19,0),0)</f>
        <v>0</v>
      </c>
      <c r="AD900" s="50">
        <f>IFERROR(VLOOKUP($A900,total!$B$4:$AB$437,10,0),0)</f>
        <v>0</v>
      </c>
      <c r="AE900" s="50">
        <f>IFERROR(VLOOKUP($A900,total!$B$4:$AB$437,13,0),0)-SUMIFS(topmanager!$D:$D,topmanager!$C:$C,rs_nova!$A904,topmanager!$A:$A,856)</f>
        <v>0</v>
      </c>
      <c r="AF900" s="50">
        <f>IFERROR(VLOOKUP($A900,total!$B$4:$AB$437,16,0),0)</f>
        <v>0</v>
      </c>
      <c r="AG900" s="50">
        <f>IFERROR(VLOOKUP($A900,total!$B$4:$AB$437,7,0),0)</f>
        <v>0</v>
      </c>
      <c r="AH900" s="50">
        <f>IFERROR(VLOOKUP($A900,total!$B$4:$AD$437,29,0),0)</f>
        <v>0</v>
      </c>
      <c r="AI900" s="50">
        <f>IFERROR(VLOOKUP(A900,total!$B$4:$AN$437,39,0),0)</f>
        <v>0</v>
      </c>
      <c r="AJ900" s="51">
        <f t="shared" si="202"/>
        <v>0</v>
      </c>
      <c r="AK900" s="50">
        <f t="shared" si="203"/>
        <v>0</v>
      </c>
      <c r="AL900" s="50">
        <f t="shared" si="204"/>
        <v>0</v>
      </c>
      <c r="AM900" s="50">
        <f t="shared" si="205"/>
        <v>0</v>
      </c>
      <c r="AN900" s="50">
        <f t="shared" si="214"/>
        <v>0</v>
      </c>
      <c r="AO900" s="50">
        <f t="shared" si="214"/>
        <v>0</v>
      </c>
      <c r="AP900" s="50">
        <f t="shared" si="214"/>
        <v>0</v>
      </c>
      <c r="AQ900" s="50">
        <f>IFERROR(VLOOKUP(TEXT($A900,"000000"),[6]Página1!$A$8:$S$801,13,FALSE),0)</f>
        <v>0</v>
      </c>
      <c r="AR900" s="50">
        <f>IFERROR(VLOOKUP(TEXT($A900,"000000"),[6]Página1!$A$8:$S$801,16,FALSE),0)</f>
        <v>0</v>
      </c>
      <c r="AS900" s="50">
        <f>IFERROR(VLOOKUP(TEXT($A900,"000000"),[6]Página1!$A$8:$S$801,19,FALSE),0)</f>
        <v>0</v>
      </c>
      <c r="AT900" s="50">
        <f>IFERROR(VLOOKUP(TEXT($A900,"000000"),[7]Página1!$A$8:$R$814,12,FALSE),0)</f>
        <v>0</v>
      </c>
      <c r="AU900" s="50">
        <f>IFERROR(VLOOKUP(TEXT($A900,"000000"),[7]Página1!$A$8:$R$814,15,FALSE),0)</f>
        <v>0</v>
      </c>
      <c r="AV900" s="50">
        <f>IFERROR(VLOOKUP(TEXT($A900,"000000"),[7]Página1!$A$8:$R$814,18,FALSE),0)</f>
        <v>0</v>
      </c>
      <c r="AW900" s="50"/>
      <c r="AX900" s="51">
        <f t="shared" si="206"/>
        <v>0</v>
      </c>
      <c r="AY900" s="51">
        <f t="shared" si="207"/>
        <v>0</v>
      </c>
      <c r="AZ900" s="51">
        <f t="shared" si="208"/>
        <v>0</v>
      </c>
      <c r="BA900" s="51">
        <f t="shared" si="209"/>
        <v>0</v>
      </c>
      <c r="BB900" s="51">
        <f t="shared" si="210"/>
        <v>0</v>
      </c>
      <c r="BC900" s="51">
        <f t="shared" si="211"/>
        <v>0</v>
      </c>
      <c r="BD900" s="51">
        <f t="shared" si="212"/>
        <v>0</v>
      </c>
      <c r="BE900" s="51">
        <f>IFERROR(VLOOKUP(A900,salario!A$2:P$91,11,FALSE),0)</f>
        <v>0</v>
      </c>
      <c r="BF900" s="51">
        <f>SUMIFS(topmanager!$D:$D,topmanager!$C:$C,rs_nova!$A900,topmanager!$A:$A,rs_nova!BF$2)</f>
        <v>0</v>
      </c>
      <c r="BG900" s="51">
        <f>SUMIFS(topmanager!$D:$D,topmanager!$C:$C,rs_nova!$A900,topmanager!$A:$A,rs_nova!BG$2)</f>
        <v>0</v>
      </c>
      <c r="BH900" s="51">
        <f>SUMIFS(topmanager!$D:$D,topmanager!$C:$C,rs_nova!$A900,topmanager!$A:$A,rs_nova!BH$2)</f>
        <v>0</v>
      </c>
      <c r="BI900" s="51">
        <f>SUMIFS(topmanager!$D:$D,topmanager!$C:$C,rs_nova!$A900,topmanager!$A:$A,rs_nova!BI$2)</f>
        <v>0</v>
      </c>
      <c r="BJ900" s="51">
        <f>SUMIFS(topmanager!$D:$D,topmanager!$C:$C,rs_nova!$A900,topmanager!$A:$A,rs_nova!BJ$2)+SUMIFS(topmanager!$D:$D,topmanager!$C:$C,rs_nova!$A900,topmanager!$A:$A,rs_nova!BJ$2+1)</f>
        <v>0</v>
      </c>
      <c r="BK900" s="51">
        <f>IFERROR(VLOOKUP(A900,[8]ferias!$C$4:$G$100,5,FALSE),0)</f>
        <v>0</v>
      </c>
      <c r="BL900" s="51">
        <f>SUMIFS(topmanager!$D:$D,topmanager!$C:$C,rs_nova!$A900,topmanager!$A:$A,rs_nova!BL$2)</f>
        <v>0</v>
      </c>
      <c r="BM900" s="51">
        <f>SUMIFS(topmanager!$D:$D,topmanager!$C:$C,rs_nova!$A900,topmanager!$A:$A,rs_nova!BM$2)+SUMIFS(topmanager!$D:$D,topmanager!$C:$C,rs_nova!$A904,topmanager!$A:$A,151)</f>
        <v>0</v>
      </c>
      <c r="BN900" s="51">
        <f t="shared" si="213"/>
        <v>0</v>
      </c>
    </row>
    <row r="901" spans="1:66">
      <c r="A901" s="47">
        <f>total!B104</f>
        <v>0</v>
      </c>
      <c r="B901" s="47">
        <f t="shared" si="200"/>
        <v>0</v>
      </c>
      <c r="C901" s="48">
        <f>total!D104</f>
        <v>0</v>
      </c>
      <c r="D901" s="49" t="str">
        <f>IFERROR(VLOOKUP(A901,salario!A$3:J$32,10,FALSE),"")</f>
        <v/>
      </c>
      <c r="E901" s="49" t="str">
        <f>IFERROR(IF(VLOOKUP(A901,salario!A$3:O$32,15,FALSE)="","",VLOOKUP(A901,salario!A$3:O$32,15,FALSE)),"")</f>
        <v/>
      </c>
      <c r="F901" s="47" t="str">
        <f>IFERROR(VLOOKUP(A901,[5]base_pessoal!$B$2:$P$1504,13,FALSE),"")</f>
        <v/>
      </c>
      <c r="G901" s="50">
        <f>IFERROR(VLOOKUP(A901,salario!A$2:P$91,11,FALSE),0)*B901/30</f>
        <v>0</v>
      </c>
      <c r="H901" s="50">
        <f>SUMIFS(topmanager!$D:$D,topmanager!$C:$C,rs_nova!$A901,topmanager!$A:$A,rs_nova!H$2)+SUMIFS(topmanager!$D:$D,topmanager!$C:$C,rs_nova!$A901,topmanager!$A:$A,63)</f>
        <v>0</v>
      </c>
      <c r="I901" s="50">
        <f>-SUMIFS(topmanager!$D:$D,topmanager!$C:$C,rs_nova!$A901,topmanager!$A:$A,rs_nova!I$2)</f>
        <v>0</v>
      </c>
      <c r="J901" s="50">
        <f>SUMIFS(topmanager!$D:$D,topmanager!$C:$C,rs_nova!$A901,topmanager!$A:$A,rs_nova!J$2)</f>
        <v>0</v>
      </c>
      <c r="K901" s="50">
        <f>SUMIFS(topmanager!$D:$D,topmanager!$C:$C,rs_nova!$A901,topmanager!$A:$A,rs_nova!K$2)+SUMIFS(topmanager!$D:$D,topmanager!$C:$C,rs_nova!$A901,topmanager!$A:$A,911)</f>
        <v>0</v>
      </c>
      <c r="L901" s="50">
        <f>SUMIFS(topmanager!$D:$D,topmanager!$C:$C,rs_nova!$A901,topmanager!$A:$A,rs_nova!L$2)</f>
        <v>0</v>
      </c>
      <c r="M901" s="50">
        <f>SUMIFS(topmanager!$D:$D,topmanager!$C:$C,rs_nova!$A901,topmanager!$A:$A,rs_nova!M$2)+SUMIFS(topmanager!$D:$D,topmanager!$C:$C,rs_nova!$A901,topmanager!$A:$A,908)+SUMIFS(topmanager!$D:$D,topmanager!$C:$C,rs_nova!$A901,topmanager!$A:$A,550)</f>
        <v>0</v>
      </c>
      <c r="N901" s="50">
        <f>SUMIFS(topmanager!$D:$D,topmanager!$C:$C,rs_nova!$A901,topmanager!$A:$A,rs_nova!N$2)</f>
        <v>0</v>
      </c>
      <c r="O901" s="51">
        <f t="shared" si="201"/>
        <v>0</v>
      </c>
      <c r="P901" s="50">
        <f>IFERROR(VLOOKUP($A901,total!$B$4:$AW$437,27,0),0)</f>
        <v>0</v>
      </c>
      <c r="Q901" s="50">
        <f>IFERROR(VLOOKUP($A901,total!$B$4:$AW$437,21,0),0)</f>
        <v>0</v>
      </c>
      <c r="R901" s="50">
        <f>IFERROR(VLOOKUP($A901,total!$B$4:$AW$437,25,0),0)+IFERROR(VLOOKUP($A901,total!$B$4:$AW$437,36,0),0)</f>
        <v>0</v>
      </c>
      <c r="S901" s="50">
        <f>IFERROR(VLOOKUP(A901,gympass!$A$2:$F$148,6,0),0)</f>
        <v>0</v>
      </c>
      <c r="T901" s="50">
        <f>IFERROR(VLOOKUP($A901,total!$B$4:$AW$437,42,0),0)</f>
        <v>0</v>
      </c>
      <c r="U901" s="50">
        <f>IFERROR(VLOOKUP($A901,total!$B$4:$AW$437,32,0),0)</f>
        <v>0</v>
      </c>
      <c r="V901" s="50">
        <f>IFERROR(VLOOKUP($A901,total!$B$4:$AW$437,28,0),0)</f>
        <v>0</v>
      </c>
      <c r="W901" s="50">
        <f>IFERROR(VLOOKUP($A901,total!$B$4:$AX$437,49,0),0)</f>
        <v>0</v>
      </c>
      <c r="X901" s="50"/>
      <c r="Y901" s="50">
        <f>IFERROR(VLOOKUP(A901,#REF!,4,0),0)</f>
        <v>0</v>
      </c>
      <c r="Z901" s="50">
        <f>IFERROR(VLOOKUP(B901,#REF!,8,0),0)</f>
        <v>0</v>
      </c>
      <c r="AA901" s="50">
        <f>IFERROR(VLOOKUP($A901,total!$B$4:$AW$437,45,0),0)</f>
        <v>0</v>
      </c>
      <c r="AB901" s="50">
        <f>IFERROR(VLOOKUP($A901,total!$B$4:$AW$437,48,0),0)</f>
        <v>0</v>
      </c>
      <c r="AC901" s="50">
        <f>IFERROR(VLOOKUP($A901,total!$B$4:$AB$437,19,0),0)</f>
        <v>0</v>
      </c>
      <c r="AD901" s="50">
        <f>IFERROR(VLOOKUP($A901,total!$B$4:$AB$437,10,0),0)</f>
        <v>0</v>
      </c>
      <c r="AE901" s="50">
        <f>IFERROR(VLOOKUP($A901,total!$B$4:$AB$437,13,0),0)-SUMIFS(topmanager!$D:$D,topmanager!$C:$C,rs_nova!$A905,topmanager!$A:$A,856)</f>
        <v>0</v>
      </c>
      <c r="AF901" s="50">
        <f>IFERROR(VLOOKUP($A901,total!$B$4:$AB$437,16,0),0)</f>
        <v>0</v>
      </c>
      <c r="AG901" s="50">
        <f>IFERROR(VLOOKUP($A901,total!$B$4:$AB$437,7,0),0)</f>
        <v>0</v>
      </c>
      <c r="AH901" s="50">
        <f>IFERROR(VLOOKUP($A901,total!$B$4:$AD$437,29,0),0)</f>
        <v>0</v>
      </c>
      <c r="AI901" s="50">
        <f>IFERROR(VLOOKUP(A901,total!$B$4:$AN$437,39,0),0)</f>
        <v>0</v>
      </c>
      <c r="AJ901" s="51">
        <f t="shared" si="202"/>
        <v>0</v>
      </c>
      <c r="AK901" s="50">
        <f t="shared" si="203"/>
        <v>0</v>
      </c>
      <c r="AL901" s="50">
        <f t="shared" si="204"/>
        <v>0</v>
      </c>
      <c r="AM901" s="50">
        <f t="shared" si="205"/>
        <v>0</v>
      </c>
      <c r="AN901" s="50">
        <f t="shared" si="214"/>
        <v>0</v>
      </c>
      <c r="AO901" s="50">
        <f t="shared" si="214"/>
        <v>0</v>
      </c>
      <c r="AP901" s="50">
        <f t="shared" si="214"/>
        <v>0</v>
      </c>
      <c r="AQ901" s="50">
        <f>IFERROR(VLOOKUP(TEXT($A901,"000000"),[6]Página1!$A$8:$S$801,13,FALSE),0)</f>
        <v>0</v>
      </c>
      <c r="AR901" s="50">
        <f>IFERROR(VLOOKUP(TEXT($A901,"000000"),[6]Página1!$A$8:$S$801,16,FALSE),0)</f>
        <v>0</v>
      </c>
      <c r="AS901" s="50">
        <f>IFERROR(VLOOKUP(TEXT($A901,"000000"),[6]Página1!$A$8:$S$801,19,FALSE),0)</f>
        <v>0</v>
      </c>
      <c r="AT901" s="50">
        <f>IFERROR(VLOOKUP(TEXT($A901,"000000"),[7]Página1!$A$8:$R$814,12,FALSE),0)</f>
        <v>0</v>
      </c>
      <c r="AU901" s="50">
        <f>IFERROR(VLOOKUP(TEXT($A901,"000000"),[7]Página1!$A$8:$R$814,15,FALSE),0)</f>
        <v>0</v>
      </c>
      <c r="AV901" s="50">
        <f>IFERROR(VLOOKUP(TEXT($A901,"000000"),[7]Página1!$A$8:$R$814,18,FALSE),0)</f>
        <v>0</v>
      </c>
      <c r="AW901" s="50"/>
      <c r="AX901" s="51">
        <f t="shared" si="206"/>
        <v>0</v>
      </c>
      <c r="AY901" s="51">
        <f t="shared" si="207"/>
        <v>0</v>
      </c>
      <c r="AZ901" s="51">
        <f t="shared" si="208"/>
        <v>0</v>
      </c>
      <c r="BA901" s="51">
        <f t="shared" si="209"/>
        <v>0</v>
      </c>
      <c r="BB901" s="51">
        <f t="shared" si="210"/>
        <v>0</v>
      </c>
      <c r="BC901" s="51">
        <f t="shared" si="211"/>
        <v>0</v>
      </c>
      <c r="BD901" s="51">
        <f t="shared" si="212"/>
        <v>0</v>
      </c>
      <c r="BE901" s="51">
        <f>IFERROR(VLOOKUP(A901,salario!A$2:P$91,11,FALSE),0)</f>
        <v>0</v>
      </c>
      <c r="BF901" s="51">
        <f>SUMIFS(topmanager!$D:$D,topmanager!$C:$C,rs_nova!$A901,topmanager!$A:$A,rs_nova!BF$2)</f>
        <v>0</v>
      </c>
      <c r="BG901" s="51">
        <f>SUMIFS(topmanager!$D:$D,topmanager!$C:$C,rs_nova!$A901,topmanager!$A:$A,rs_nova!BG$2)</f>
        <v>0</v>
      </c>
      <c r="BH901" s="51">
        <f>SUMIFS(topmanager!$D:$D,topmanager!$C:$C,rs_nova!$A901,topmanager!$A:$A,rs_nova!BH$2)</f>
        <v>0</v>
      </c>
      <c r="BI901" s="51">
        <f>SUMIFS(topmanager!$D:$D,topmanager!$C:$C,rs_nova!$A901,topmanager!$A:$A,rs_nova!BI$2)</f>
        <v>0</v>
      </c>
      <c r="BJ901" s="51">
        <f>SUMIFS(topmanager!$D:$D,topmanager!$C:$C,rs_nova!$A901,topmanager!$A:$A,rs_nova!BJ$2)+SUMIFS(topmanager!$D:$D,topmanager!$C:$C,rs_nova!$A901,topmanager!$A:$A,rs_nova!BJ$2+1)</f>
        <v>0</v>
      </c>
      <c r="BK901" s="51">
        <f>IFERROR(VLOOKUP(A901,[8]ferias!$C$4:$G$100,5,FALSE),0)</f>
        <v>0</v>
      </c>
      <c r="BL901" s="51">
        <f>SUMIFS(topmanager!$D:$D,topmanager!$C:$C,rs_nova!$A901,topmanager!$A:$A,rs_nova!BL$2)</f>
        <v>0</v>
      </c>
      <c r="BM901" s="51">
        <f>SUMIFS(topmanager!$D:$D,topmanager!$C:$C,rs_nova!$A901,topmanager!$A:$A,rs_nova!BM$2)+SUMIFS(topmanager!$D:$D,topmanager!$C:$C,rs_nova!$A905,topmanager!$A:$A,151)</f>
        <v>0</v>
      </c>
      <c r="BN901" s="51">
        <f t="shared" si="213"/>
        <v>0</v>
      </c>
    </row>
    <row r="902" spans="1:66">
      <c r="A902" s="47">
        <f>total!B105</f>
        <v>0</v>
      </c>
      <c r="B902" s="47">
        <f t="shared" si="200"/>
        <v>0</v>
      </c>
      <c r="C902" s="48">
        <f>total!D105</f>
        <v>0</v>
      </c>
      <c r="D902" s="49" t="str">
        <f>IFERROR(VLOOKUP(A902,salario!A$3:J$32,10,FALSE),"")</f>
        <v/>
      </c>
      <c r="E902" s="49" t="str">
        <f>IFERROR(IF(VLOOKUP(A902,salario!A$3:O$32,15,FALSE)="","",VLOOKUP(A902,salario!A$3:O$32,15,FALSE)),"")</f>
        <v/>
      </c>
      <c r="F902" s="47" t="str">
        <f>IFERROR(VLOOKUP(A902,[5]base_pessoal!$B$2:$P$1504,13,FALSE),"")</f>
        <v/>
      </c>
      <c r="G902" s="50">
        <f>IFERROR(VLOOKUP(A902,salario!A$2:P$91,11,FALSE),0)*B902/30</f>
        <v>0</v>
      </c>
      <c r="H902" s="50">
        <f>SUMIFS(topmanager!$D:$D,topmanager!$C:$C,rs_nova!$A902,topmanager!$A:$A,rs_nova!H$2)+SUMIFS(topmanager!$D:$D,topmanager!$C:$C,rs_nova!$A902,topmanager!$A:$A,63)</f>
        <v>0</v>
      </c>
      <c r="I902" s="50">
        <f>-SUMIFS(topmanager!$D:$D,topmanager!$C:$C,rs_nova!$A902,topmanager!$A:$A,rs_nova!I$2)</f>
        <v>0</v>
      </c>
      <c r="J902" s="50">
        <f>SUMIFS(topmanager!$D:$D,topmanager!$C:$C,rs_nova!$A902,topmanager!$A:$A,rs_nova!J$2)</f>
        <v>0</v>
      </c>
      <c r="K902" s="50">
        <f>SUMIFS(topmanager!$D:$D,topmanager!$C:$C,rs_nova!$A902,topmanager!$A:$A,rs_nova!K$2)+SUMIFS(topmanager!$D:$D,topmanager!$C:$C,rs_nova!$A902,topmanager!$A:$A,911)</f>
        <v>0</v>
      </c>
      <c r="L902" s="50">
        <f>SUMIFS(topmanager!$D:$D,topmanager!$C:$C,rs_nova!$A902,topmanager!$A:$A,rs_nova!L$2)</f>
        <v>0</v>
      </c>
      <c r="M902" s="50">
        <f>SUMIFS(topmanager!$D:$D,topmanager!$C:$C,rs_nova!$A902,topmanager!$A:$A,rs_nova!M$2)+SUMIFS(topmanager!$D:$D,topmanager!$C:$C,rs_nova!$A902,topmanager!$A:$A,908)+SUMIFS(topmanager!$D:$D,topmanager!$C:$C,rs_nova!$A902,topmanager!$A:$A,550)</f>
        <v>0</v>
      </c>
      <c r="N902" s="50">
        <f>SUMIFS(topmanager!$D:$D,topmanager!$C:$C,rs_nova!$A902,topmanager!$A:$A,rs_nova!N$2)</f>
        <v>0</v>
      </c>
      <c r="O902" s="51">
        <f t="shared" si="201"/>
        <v>0</v>
      </c>
      <c r="P902" s="50">
        <f>IFERROR(VLOOKUP($A902,total!$B$4:$AW$437,27,0),0)</f>
        <v>0</v>
      </c>
      <c r="Q902" s="50">
        <f>IFERROR(VLOOKUP($A902,total!$B$4:$AW$437,21,0),0)</f>
        <v>0</v>
      </c>
      <c r="R902" s="50">
        <f>IFERROR(VLOOKUP($A902,total!$B$4:$AW$437,25,0),0)+IFERROR(VLOOKUP($A902,total!$B$4:$AW$437,36,0),0)</f>
        <v>0</v>
      </c>
      <c r="S902" s="50">
        <f>IFERROR(VLOOKUP(A902,gympass!$A$2:$F$148,6,0),0)</f>
        <v>0</v>
      </c>
      <c r="T902" s="50">
        <f>IFERROR(VLOOKUP($A902,total!$B$4:$AW$437,42,0),0)</f>
        <v>0</v>
      </c>
      <c r="U902" s="50">
        <f>IFERROR(VLOOKUP($A902,total!$B$4:$AW$437,32,0),0)</f>
        <v>0</v>
      </c>
      <c r="V902" s="50">
        <f>IFERROR(VLOOKUP($A902,total!$B$4:$AW$437,28,0),0)</f>
        <v>0</v>
      </c>
      <c r="W902" s="50">
        <f>IFERROR(VLOOKUP($A902,total!$B$4:$AX$437,49,0),0)</f>
        <v>0</v>
      </c>
      <c r="X902" s="50"/>
      <c r="Y902" s="50">
        <f>IFERROR(VLOOKUP(A902,#REF!,4,0),0)</f>
        <v>0</v>
      </c>
      <c r="Z902" s="50">
        <f>IFERROR(VLOOKUP(B902,#REF!,8,0),0)</f>
        <v>0</v>
      </c>
      <c r="AA902" s="50">
        <f>IFERROR(VLOOKUP($A902,total!$B$4:$AW$437,45,0),0)</f>
        <v>0</v>
      </c>
      <c r="AB902" s="50">
        <f>IFERROR(VLOOKUP($A902,total!$B$4:$AW$437,48,0),0)</f>
        <v>0</v>
      </c>
      <c r="AC902" s="50">
        <f>IFERROR(VLOOKUP($A902,total!$B$4:$AB$437,19,0),0)</f>
        <v>0</v>
      </c>
      <c r="AD902" s="50">
        <f>IFERROR(VLOOKUP($A902,total!$B$4:$AB$437,10,0),0)</f>
        <v>0</v>
      </c>
      <c r="AE902" s="50">
        <f>IFERROR(VLOOKUP($A902,total!$B$4:$AB$437,13,0),0)-SUMIFS(topmanager!$D:$D,topmanager!$C:$C,rs_nova!$A906,topmanager!$A:$A,856)</f>
        <v>0</v>
      </c>
      <c r="AF902" s="50">
        <f>IFERROR(VLOOKUP($A902,total!$B$4:$AB$437,16,0),0)</f>
        <v>0</v>
      </c>
      <c r="AG902" s="50">
        <f>IFERROR(VLOOKUP($A902,total!$B$4:$AB$437,7,0),0)</f>
        <v>0</v>
      </c>
      <c r="AH902" s="50">
        <f>IFERROR(VLOOKUP($A902,total!$B$4:$AD$437,29,0),0)</f>
        <v>0</v>
      </c>
      <c r="AI902" s="50">
        <f>IFERROR(VLOOKUP(A902,total!$B$4:$AN$437,39,0),0)</f>
        <v>0</v>
      </c>
      <c r="AJ902" s="51">
        <f t="shared" si="202"/>
        <v>0</v>
      </c>
      <c r="AK902" s="50">
        <f t="shared" si="203"/>
        <v>0</v>
      </c>
      <c r="AL902" s="50">
        <f t="shared" si="204"/>
        <v>0</v>
      </c>
      <c r="AM902" s="50">
        <f t="shared" si="205"/>
        <v>0</v>
      </c>
      <c r="AN902" s="50">
        <f t="shared" si="214"/>
        <v>0</v>
      </c>
      <c r="AO902" s="50">
        <f t="shared" si="214"/>
        <v>0</v>
      </c>
      <c r="AP902" s="50">
        <f t="shared" si="214"/>
        <v>0</v>
      </c>
      <c r="AQ902" s="50">
        <f>IFERROR(VLOOKUP(TEXT($A902,"000000"),[6]Página1!$A$8:$S$801,13,FALSE),0)</f>
        <v>0</v>
      </c>
      <c r="AR902" s="50">
        <f>IFERROR(VLOOKUP(TEXT($A902,"000000"),[6]Página1!$A$8:$S$801,16,FALSE),0)</f>
        <v>0</v>
      </c>
      <c r="AS902" s="50">
        <f>IFERROR(VLOOKUP(TEXT($A902,"000000"),[6]Página1!$A$8:$S$801,19,FALSE),0)</f>
        <v>0</v>
      </c>
      <c r="AT902" s="50">
        <f>IFERROR(VLOOKUP(TEXT($A902,"000000"),[7]Página1!$A$8:$R$814,12,FALSE),0)</f>
        <v>0</v>
      </c>
      <c r="AU902" s="50">
        <f>IFERROR(VLOOKUP(TEXT($A902,"000000"),[7]Página1!$A$8:$R$814,15,FALSE),0)</f>
        <v>0</v>
      </c>
      <c r="AV902" s="50">
        <f>IFERROR(VLOOKUP(TEXT($A902,"000000"),[7]Página1!$A$8:$R$814,18,FALSE),0)</f>
        <v>0</v>
      </c>
      <c r="AW902" s="50"/>
      <c r="AX902" s="51">
        <f t="shared" si="206"/>
        <v>0</v>
      </c>
      <c r="AY902" s="51">
        <f t="shared" si="207"/>
        <v>0</v>
      </c>
      <c r="AZ902" s="51">
        <f t="shared" si="208"/>
        <v>0</v>
      </c>
      <c r="BA902" s="51">
        <f t="shared" si="209"/>
        <v>0</v>
      </c>
      <c r="BB902" s="51">
        <f t="shared" si="210"/>
        <v>0</v>
      </c>
      <c r="BC902" s="51">
        <f t="shared" si="211"/>
        <v>0</v>
      </c>
      <c r="BD902" s="51">
        <f t="shared" si="212"/>
        <v>0</v>
      </c>
      <c r="BE902" s="51">
        <f>IFERROR(VLOOKUP(A902,salario!A$2:P$91,11,FALSE),0)</f>
        <v>0</v>
      </c>
      <c r="BF902" s="51">
        <f>SUMIFS(topmanager!$D:$D,topmanager!$C:$C,rs_nova!$A902,topmanager!$A:$A,rs_nova!BF$2)</f>
        <v>0</v>
      </c>
      <c r="BG902" s="51">
        <f>SUMIFS(topmanager!$D:$D,topmanager!$C:$C,rs_nova!$A902,topmanager!$A:$A,rs_nova!BG$2)</f>
        <v>0</v>
      </c>
      <c r="BH902" s="51">
        <f>SUMIFS(topmanager!$D:$D,topmanager!$C:$C,rs_nova!$A902,topmanager!$A:$A,rs_nova!BH$2)</f>
        <v>0</v>
      </c>
      <c r="BI902" s="51">
        <f>SUMIFS(topmanager!$D:$D,topmanager!$C:$C,rs_nova!$A902,topmanager!$A:$A,rs_nova!BI$2)</f>
        <v>0</v>
      </c>
      <c r="BJ902" s="51">
        <f>SUMIFS(topmanager!$D:$D,topmanager!$C:$C,rs_nova!$A902,topmanager!$A:$A,rs_nova!BJ$2)+SUMIFS(topmanager!$D:$D,topmanager!$C:$C,rs_nova!$A902,topmanager!$A:$A,rs_nova!BJ$2+1)</f>
        <v>0</v>
      </c>
      <c r="BK902" s="51">
        <f>IFERROR(VLOOKUP(A902,[8]ferias!$C$4:$G$100,5,FALSE),0)</f>
        <v>0</v>
      </c>
      <c r="BL902" s="51">
        <f>SUMIFS(topmanager!$D:$D,topmanager!$C:$C,rs_nova!$A902,topmanager!$A:$A,rs_nova!BL$2)</f>
        <v>0</v>
      </c>
      <c r="BM902" s="51">
        <f>SUMIFS(topmanager!$D:$D,topmanager!$C:$C,rs_nova!$A902,topmanager!$A:$A,rs_nova!BM$2)+SUMIFS(topmanager!$D:$D,topmanager!$C:$C,rs_nova!$A906,topmanager!$A:$A,151)</f>
        <v>0</v>
      </c>
      <c r="BN902" s="51">
        <f t="shared" si="213"/>
        <v>0</v>
      </c>
    </row>
    <row r="903" spans="1:66">
      <c r="A903" s="47">
        <f>total!B106</f>
        <v>0</v>
      </c>
      <c r="B903" s="47">
        <f t="shared" ref="B903:B966" si="215">IFERROR(IF(E903="",IF(D903&lt;=B$2,30,31-DAY(D903)),IF(E903&lt;B$2,0,IF(D903&gt;=B$2,DAY(E903)-DAY(D903),DAY(E903)))),0)</f>
        <v>0</v>
      </c>
      <c r="C903" s="48">
        <f>total!D106</f>
        <v>0</v>
      </c>
      <c r="D903" s="49" t="str">
        <f>IFERROR(VLOOKUP(A903,salario!A$3:J$32,10,FALSE),"")</f>
        <v/>
      </c>
      <c r="E903" s="49" t="str">
        <f>IFERROR(IF(VLOOKUP(A903,salario!A$3:O$32,15,FALSE)="","",VLOOKUP(A903,salario!A$3:O$32,15,FALSE)),"")</f>
        <v/>
      </c>
      <c r="F903" s="47" t="str">
        <f>IFERROR(VLOOKUP(A903,[5]base_pessoal!$B$2:$P$1504,13,FALSE),"")</f>
        <v/>
      </c>
      <c r="G903" s="50">
        <f>IFERROR(VLOOKUP(A903,salario!A$2:P$91,11,FALSE),0)*B903/30</f>
        <v>0</v>
      </c>
      <c r="H903" s="50">
        <f>SUMIFS(topmanager!$D:$D,topmanager!$C:$C,rs_nova!$A903,topmanager!$A:$A,rs_nova!H$2)+SUMIFS(topmanager!$D:$D,topmanager!$C:$C,rs_nova!$A903,topmanager!$A:$A,63)</f>
        <v>0</v>
      </c>
      <c r="I903" s="50">
        <f>-SUMIFS(topmanager!$D:$D,topmanager!$C:$C,rs_nova!$A903,topmanager!$A:$A,rs_nova!I$2)</f>
        <v>0</v>
      </c>
      <c r="J903" s="50">
        <f>SUMIFS(topmanager!$D:$D,topmanager!$C:$C,rs_nova!$A903,topmanager!$A:$A,rs_nova!J$2)</f>
        <v>0</v>
      </c>
      <c r="K903" s="50">
        <f>SUMIFS(topmanager!$D:$D,topmanager!$C:$C,rs_nova!$A903,topmanager!$A:$A,rs_nova!K$2)+SUMIFS(topmanager!$D:$D,topmanager!$C:$C,rs_nova!$A903,topmanager!$A:$A,911)</f>
        <v>0</v>
      </c>
      <c r="L903" s="50">
        <f>SUMIFS(topmanager!$D:$D,topmanager!$C:$C,rs_nova!$A903,topmanager!$A:$A,rs_nova!L$2)</f>
        <v>0</v>
      </c>
      <c r="M903" s="50">
        <f>SUMIFS(topmanager!$D:$D,topmanager!$C:$C,rs_nova!$A903,topmanager!$A:$A,rs_nova!M$2)+SUMIFS(topmanager!$D:$D,topmanager!$C:$C,rs_nova!$A903,topmanager!$A:$A,908)+SUMIFS(topmanager!$D:$D,topmanager!$C:$C,rs_nova!$A903,topmanager!$A:$A,550)</f>
        <v>0</v>
      </c>
      <c r="N903" s="50">
        <f>SUMIFS(topmanager!$D:$D,topmanager!$C:$C,rs_nova!$A903,topmanager!$A:$A,rs_nova!N$2)</f>
        <v>0</v>
      </c>
      <c r="O903" s="51">
        <f t="shared" ref="O903:O966" si="216">SUM(H903:N903)</f>
        <v>0</v>
      </c>
      <c r="P903" s="50">
        <f>IFERROR(VLOOKUP($A903,total!$B$4:$AW$437,27,0),0)</f>
        <v>0</v>
      </c>
      <c r="Q903" s="50">
        <f>IFERROR(VLOOKUP($A903,total!$B$4:$AW$437,21,0),0)</f>
        <v>0</v>
      </c>
      <c r="R903" s="50">
        <f>IFERROR(VLOOKUP($A903,total!$B$4:$AW$437,25,0),0)+IFERROR(VLOOKUP($A903,total!$B$4:$AW$437,36,0),0)</f>
        <v>0</v>
      </c>
      <c r="S903" s="50">
        <f>IFERROR(VLOOKUP(A903,gympass!$A$2:$F$148,6,0),0)</f>
        <v>0</v>
      </c>
      <c r="T903" s="50">
        <f>IFERROR(VLOOKUP($A903,total!$B$4:$AW$437,42,0),0)</f>
        <v>0</v>
      </c>
      <c r="U903" s="50">
        <f>IFERROR(VLOOKUP($A903,total!$B$4:$AW$437,32,0),0)</f>
        <v>0</v>
      </c>
      <c r="V903" s="50">
        <f>IFERROR(VLOOKUP($A903,total!$B$4:$AW$437,28,0),0)</f>
        <v>0</v>
      </c>
      <c r="W903" s="50">
        <f>IFERROR(VLOOKUP($A903,total!$B$4:$AX$437,49,0),0)</f>
        <v>0</v>
      </c>
      <c r="X903" s="50"/>
      <c r="Y903" s="50">
        <f>IFERROR(VLOOKUP(A903,#REF!,4,0),0)</f>
        <v>0</v>
      </c>
      <c r="Z903" s="50">
        <f>IFERROR(VLOOKUP(B903,#REF!,8,0),0)</f>
        <v>0</v>
      </c>
      <c r="AA903" s="50">
        <f>IFERROR(VLOOKUP($A903,total!$B$4:$AW$437,45,0),0)</f>
        <v>0</v>
      </c>
      <c r="AB903" s="50">
        <f>IFERROR(VLOOKUP($A903,total!$B$4:$AW$437,48,0),0)</f>
        <v>0</v>
      </c>
      <c r="AC903" s="50">
        <f>IFERROR(VLOOKUP($A903,total!$B$4:$AB$437,19,0),0)</f>
        <v>0</v>
      </c>
      <c r="AD903" s="50">
        <f>IFERROR(VLOOKUP($A903,total!$B$4:$AB$437,10,0),0)</f>
        <v>0</v>
      </c>
      <c r="AE903" s="50">
        <f>IFERROR(VLOOKUP($A903,total!$B$4:$AB$437,13,0),0)-SUMIFS(topmanager!$D:$D,topmanager!$C:$C,rs_nova!$A907,topmanager!$A:$A,856)</f>
        <v>0</v>
      </c>
      <c r="AF903" s="50">
        <f>IFERROR(VLOOKUP($A903,total!$B$4:$AB$437,16,0),0)</f>
        <v>0</v>
      </c>
      <c r="AG903" s="50">
        <f>IFERROR(VLOOKUP($A903,total!$B$4:$AB$437,7,0),0)</f>
        <v>0</v>
      </c>
      <c r="AH903" s="50">
        <f>IFERROR(VLOOKUP($A903,total!$B$4:$AD$437,29,0),0)</f>
        <v>0</v>
      </c>
      <c r="AI903" s="50">
        <f>IFERROR(VLOOKUP(A903,total!$B$4:$AN$437,39,0),0)</f>
        <v>0</v>
      </c>
      <c r="AJ903" s="51">
        <f t="shared" ref="AJ903:AJ966" si="217">SUM(P903:AI903)</f>
        <v>0</v>
      </c>
      <c r="AK903" s="50">
        <f t="shared" ref="AK903:AK966" si="218">AK$5*($BN903-BG903)</f>
        <v>0</v>
      </c>
      <c r="AL903" s="50">
        <f t="shared" ref="AL903:AL966" si="219">AL$5*($BN903+BJ903+BK903+BL903+BM903)</f>
        <v>0</v>
      </c>
      <c r="AM903" s="50">
        <f t="shared" ref="AM903:AM966" si="220">IF(F903="NÃO",0,AM$5*$BN903)</f>
        <v>0</v>
      </c>
      <c r="AN903" s="50">
        <f t="shared" si="214"/>
        <v>0</v>
      </c>
      <c r="AO903" s="50">
        <f t="shared" si="214"/>
        <v>0</v>
      </c>
      <c r="AP903" s="50">
        <f t="shared" si="214"/>
        <v>0</v>
      </c>
      <c r="AQ903" s="50">
        <f>IFERROR(VLOOKUP(TEXT($A903,"000000"),[6]Página1!$A$8:$S$801,13,FALSE),0)</f>
        <v>0</v>
      </c>
      <c r="AR903" s="50">
        <f>IFERROR(VLOOKUP(TEXT($A903,"000000"),[6]Página1!$A$8:$S$801,16,FALSE),0)</f>
        <v>0</v>
      </c>
      <c r="AS903" s="50">
        <f>IFERROR(VLOOKUP(TEXT($A903,"000000"),[6]Página1!$A$8:$S$801,19,FALSE),0)</f>
        <v>0</v>
      </c>
      <c r="AT903" s="50">
        <f>IFERROR(VLOOKUP(TEXT($A903,"000000"),[7]Página1!$A$8:$R$814,12,FALSE),0)</f>
        <v>0</v>
      </c>
      <c r="AU903" s="50">
        <f>IFERROR(VLOOKUP(TEXT($A903,"000000"),[7]Página1!$A$8:$R$814,15,FALSE),0)</f>
        <v>0</v>
      </c>
      <c r="AV903" s="50">
        <f>IFERROR(VLOOKUP(TEXT($A903,"000000"),[7]Página1!$A$8:$R$814,18,FALSE),0)</f>
        <v>0</v>
      </c>
      <c r="AW903" s="50"/>
      <c r="AX903" s="51">
        <f t="shared" ref="AX903:AX966" si="221">SUM(AK903:AW903)</f>
        <v>0</v>
      </c>
      <c r="AY903" s="51">
        <f t="shared" ref="AY903:AY966" si="222">AN903+AO903+AP903</f>
        <v>0</v>
      </c>
      <c r="AZ903" s="51">
        <f t="shared" ref="AZ903:AZ966" si="223">AX903+AJ903+O903+G903-AY903</f>
        <v>0</v>
      </c>
      <c r="BA903" s="51">
        <f t="shared" ref="BA903:BA966" si="224">AX903+AJ903+O903+G903</f>
        <v>0</v>
      </c>
      <c r="BB903" s="51">
        <f t="shared" ref="BB903:BB966" si="225">($G903)/$BB$3</f>
        <v>0</v>
      </c>
      <c r="BC903" s="51">
        <f t="shared" ref="BC903:BC966" si="226">$AX903/$BB$3</f>
        <v>0</v>
      </c>
      <c r="BD903" s="51">
        <f t="shared" ref="BD903:BD966" si="227">$AJ903/$BB$3</f>
        <v>0</v>
      </c>
      <c r="BE903" s="51">
        <f>IFERROR(VLOOKUP(A903,salario!A$2:P$91,11,FALSE),0)</f>
        <v>0</v>
      </c>
      <c r="BF903" s="51">
        <f>SUMIFS(topmanager!$D:$D,topmanager!$C:$C,rs_nova!$A903,topmanager!$A:$A,rs_nova!BF$2)</f>
        <v>0</v>
      </c>
      <c r="BG903" s="51">
        <f>SUMIFS(topmanager!$D:$D,topmanager!$C:$C,rs_nova!$A903,topmanager!$A:$A,rs_nova!BG$2)</f>
        <v>0</v>
      </c>
      <c r="BH903" s="51">
        <f>SUMIFS(topmanager!$D:$D,topmanager!$C:$C,rs_nova!$A903,topmanager!$A:$A,rs_nova!BH$2)</f>
        <v>0</v>
      </c>
      <c r="BI903" s="51">
        <f>SUMIFS(topmanager!$D:$D,topmanager!$C:$C,rs_nova!$A903,topmanager!$A:$A,rs_nova!BI$2)</f>
        <v>0</v>
      </c>
      <c r="BJ903" s="51">
        <f>SUMIFS(topmanager!$D:$D,topmanager!$C:$C,rs_nova!$A903,topmanager!$A:$A,rs_nova!BJ$2)+SUMIFS(topmanager!$D:$D,topmanager!$C:$C,rs_nova!$A903,topmanager!$A:$A,rs_nova!BJ$2+1)</f>
        <v>0</v>
      </c>
      <c r="BK903" s="51">
        <f>IFERROR(VLOOKUP(A903,[8]ferias!$C$4:$G$100,5,FALSE),0)</f>
        <v>0</v>
      </c>
      <c r="BL903" s="51">
        <f>SUMIFS(topmanager!$D:$D,topmanager!$C:$C,rs_nova!$A903,topmanager!$A:$A,rs_nova!BL$2)</f>
        <v>0</v>
      </c>
      <c r="BM903" s="51">
        <f>SUMIFS(topmanager!$D:$D,topmanager!$C:$C,rs_nova!$A903,topmanager!$A:$A,rs_nova!BM$2)+SUMIFS(topmanager!$D:$D,topmanager!$C:$C,rs_nova!$A907,topmanager!$A:$A,151)</f>
        <v>0</v>
      </c>
      <c r="BN903" s="51">
        <f t="shared" ref="BN903:BN966" si="228">BF903+BG903+BH903+BI903+P903+O903+W903</f>
        <v>0</v>
      </c>
    </row>
    <row r="904" spans="1:66">
      <c r="A904" s="47">
        <f>total!B107</f>
        <v>0</v>
      </c>
      <c r="B904" s="47">
        <f t="shared" si="215"/>
        <v>0</v>
      </c>
      <c r="C904" s="48">
        <f>total!D107</f>
        <v>0</v>
      </c>
      <c r="D904" s="49" t="str">
        <f>IFERROR(VLOOKUP(A904,salario!A$3:J$32,10,FALSE),"")</f>
        <v/>
      </c>
      <c r="E904" s="49" t="str">
        <f>IFERROR(IF(VLOOKUP(A904,salario!A$3:O$32,15,FALSE)="","",VLOOKUP(A904,salario!A$3:O$32,15,FALSE)),"")</f>
        <v/>
      </c>
      <c r="F904" s="47" t="str">
        <f>IFERROR(VLOOKUP(A904,[5]base_pessoal!$B$2:$P$1504,13,FALSE),"")</f>
        <v/>
      </c>
      <c r="G904" s="50">
        <f>IFERROR(VLOOKUP(A904,salario!A$2:P$91,11,FALSE),0)*B904/30</f>
        <v>0</v>
      </c>
      <c r="H904" s="50">
        <f>SUMIFS(topmanager!$D:$D,topmanager!$C:$C,rs_nova!$A904,topmanager!$A:$A,rs_nova!H$2)+SUMIFS(topmanager!$D:$D,topmanager!$C:$C,rs_nova!$A904,topmanager!$A:$A,63)</f>
        <v>0</v>
      </c>
      <c r="I904" s="50">
        <f>-SUMIFS(topmanager!$D:$D,topmanager!$C:$C,rs_nova!$A904,topmanager!$A:$A,rs_nova!I$2)</f>
        <v>0</v>
      </c>
      <c r="J904" s="50">
        <f>SUMIFS(topmanager!$D:$D,topmanager!$C:$C,rs_nova!$A904,topmanager!$A:$A,rs_nova!J$2)</f>
        <v>0</v>
      </c>
      <c r="K904" s="50">
        <f>SUMIFS(topmanager!$D:$D,topmanager!$C:$C,rs_nova!$A904,topmanager!$A:$A,rs_nova!K$2)+SUMIFS(topmanager!$D:$D,topmanager!$C:$C,rs_nova!$A904,topmanager!$A:$A,911)</f>
        <v>0</v>
      </c>
      <c r="L904" s="50">
        <f>SUMIFS(topmanager!$D:$D,topmanager!$C:$C,rs_nova!$A904,topmanager!$A:$A,rs_nova!L$2)</f>
        <v>0</v>
      </c>
      <c r="M904" s="50">
        <f>SUMIFS(topmanager!$D:$D,topmanager!$C:$C,rs_nova!$A904,topmanager!$A:$A,rs_nova!M$2)+SUMIFS(topmanager!$D:$D,topmanager!$C:$C,rs_nova!$A904,topmanager!$A:$A,908)+SUMIFS(topmanager!$D:$D,topmanager!$C:$C,rs_nova!$A904,topmanager!$A:$A,550)</f>
        <v>0</v>
      </c>
      <c r="N904" s="50">
        <f>SUMIFS(topmanager!$D:$D,topmanager!$C:$C,rs_nova!$A904,topmanager!$A:$A,rs_nova!N$2)</f>
        <v>0</v>
      </c>
      <c r="O904" s="51">
        <f t="shared" si="216"/>
        <v>0</v>
      </c>
      <c r="P904" s="50">
        <f>IFERROR(VLOOKUP($A904,total!$B$4:$AW$437,27,0),0)</f>
        <v>0</v>
      </c>
      <c r="Q904" s="50">
        <f>IFERROR(VLOOKUP($A904,total!$B$4:$AW$437,21,0),0)</f>
        <v>0</v>
      </c>
      <c r="R904" s="50">
        <f>IFERROR(VLOOKUP($A904,total!$B$4:$AW$437,25,0),0)+IFERROR(VLOOKUP($A904,total!$B$4:$AW$437,36,0),0)</f>
        <v>0</v>
      </c>
      <c r="S904" s="50">
        <f>IFERROR(VLOOKUP(A904,gympass!$A$2:$F$148,6,0),0)</f>
        <v>0</v>
      </c>
      <c r="T904" s="50">
        <f>IFERROR(VLOOKUP($A904,total!$B$4:$AW$437,42,0),0)</f>
        <v>0</v>
      </c>
      <c r="U904" s="50">
        <f>IFERROR(VLOOKUP($A904,total!$B$4:$AW$437,32,0),0)</f>
        <v>0</v>
      </c>
      <c r="V904" s="50">
        <f>IFERROR(VLOOKUP($A904,total!$B$4:$AW$437,28,0),0)</f>
        <v>0</v>
      </c>
      <c r="W904" s="50">
        <f>IFERROR(VLOOKUP($A904,total!$B$4:$AX$437,49,0),0)</f>
        <v>0</v>
      </c>
      <c r="X904" s="50"/>
      <c r="Y904" s="50">
        <f>IFERROR(VLOOKUP(A904,#REF!,4,0),0)</f>
        <v>0</v>
      </c>
      <c r="Z904" s="50">
        <f>IFERROR(VLOOKUP(B904,#REF!,8,0),0)</f>
        <v>0</v>
      </c>
      <c r="AA904" s="50">
        <f>IFERROR(VLOOKUP($A904,total!$B$4:$AW$437,45,0),0)</f>
        <v>0</v>
      </c>
      <c r="AB904" s="50">
        <f>IFERROR(VLOOKUP($A904,total!$B$4:$AW$437,48,0),0)</f>
        <v>0</v>
      </c>
      <c r="AC904" s="50">
        <f>IFERROR(VLOOKUP($A904,total!$B$4:$AB$437,19,0),0)</f>
        <v>0</v>
      </c>
      <c r="AD904" s="50">
        <f>IFERROR(VLOOKUP($A904,total!$B$4:$AB$437,10,0),0)</f>
        <v>0</v>
      </c>
      <c r="AE904" s="50">
        <f>IFERROR(VLOOKUP($A904,total!$B$4:$AB$437,13,0),0)-SUMIFS(topmanager!$D:$D,topmanager!$C:$C,rs_nova!$A908,topmanager!$A:$A,856)</f>
        <v>0</v>
      </c>
      <c r="AF904" s="50">
        <f>IFERROR(VLOOKUP($A904,total!$B$4:$AB$437,16,0),0)</f>
        <v>0</v>
      </c>
      <c r="AG904" s="50">
        <f>IFERROR(VLOOKUP($A904,total!$B$4:$AB$437,7,0),0)</f>
        <v>0</v>
      </c>
      <c r="AH904" s="50">
        <f>IFERROR(VLOOKUP($A904,total!$B$4:$AD$437,29,0),0)</f>
        <v>0</v>
      </c>
      <c r="AI904" s="50">
        <f>IFERROR(VLOOKUP(A904,total!$B$4:$AN$437,39,0),0)</f>
        <v>0</v>
      </c>
      <c r="AJ904" s="51">
        <f t="shared" si="217"/>
        <v>0</v>
      </c>
      <c r="AK904" s="50">
        <f t="shared" si="218"/>
        <v>0</v>
      </c>
      <c r="AL904" s="50">
        <f t="shared" si="219"/>
        <v>0</v>
      </c>
      <c r="AM904" s="50">
        <f t="shared" si="220"/>
        <v>0</v>
      </c>
      <c r="AN904" s="50">
        <f t="shared" si="214"/>
        <v>0</v>
      </c>
      <c r="AO904" s="50">
        <f t="shared" si="214"/>
        <v>0</v>
      </c>
      <c r="AP904" s="50">
        <f t="shared" si="214"/>
        <v>0</v>
      </c>
      <c r="AQ904" s="50">
        <f>IFERROR(VLOOKUP(TEXT($A904,"000000"),[6]Página1!$A$8:$S$801,13,FALSE),0)</f>
        <v>0</v>
      </c>
      <c r="AR904" s="50">
        <f>IFERROR(VLOOKUP(TEXT($A904,"000000"),[6]Página1!$A$8:$S$801,16,FALSE),0)</f>
        <v>0</v>
      </c>
      <c r="AS904" s="50">
        <f>IFERROR(VLOOKUP(TEXT($A904,"000000"),[6]Página1!$A$8:$S$801,19,FALSE),0)</f>
        <v>0</v>
      </c>
      <c r="AT904" s="50">
        <f>IFERROR(VLOOKUP(TEXT($A904,"000000"),[7]Página1!$A$8:$R$814,12,FALSE),0)</f>
        <v>0</v>
      </c>
      <c r="AU904" s="50">
        <f>IFERROR(VLOOKUP(TEXT($A904,"000000"),[7]Página1!$A$8:$R$814,15,FALSE),0)</f>
        <v>0</v>
      </c>
      <c r="AV904" s="50">
        <f>IFERROR(VLOOKUP(TEXT($A904,"000000"),[7]Página1!$A$8:$R$814,18,FALSE),0)</f>
        <v>0</v>
      </c>
      <c r="AW904" s="50"/>
      <c r="AX904" s="51">
        <f t="shared" si="221"/>
        <v>0</v>
      </c>
      <c r="AY904" s="51">
        <f t="shared" si="222"/>
        <v>0</v>
      </c>
      <c r="AZ904" s="51">
        <f t="shared" si="223"/>
        <v>0</v>
      </c>
      <c r="BA904" s="51">
        <f t="shared" si="224"/>
        <v>0</v>
      </c>
      <c r="BB904" s="51">
        <f t="shared" si="225"/>
        <v>0</v>
      </c>
      <c r="BC904" s="51">
        <f t="shared" si="226"/>
        <v>0</v>
      </c>
      <c r="BD904" s="51">
        <f t="shared" si="227"/>
        <v>0</v>
      </c>
      <c r="BE904" s="51">
        <f>IFERROR(VLOOKUP(A904,salario!A$2:P$91,11,FALSE),0)</f>
        <v>0</v>
      </c>
      <c r="BF904" s="51">
        <f>SUMIFS(topmanager!$D:$D,topmanager!$C:$C,rs_nova!$A904,topmanager!$A:$A,rs_nova!BF$2)</f>
        <v>0</v>
      </c>
      <c r="BG904" s="51">
        <f>SUMIFS(topmanager!$D:$D,topmanager!$C:$C,rs_nova!$A904,topmanager!$A:$A,rs_nova!BG$2)</f>
        <v>0</v>
      </c>
      <c r="BH904" s="51">
        <f>SUMIFS(topmanager!$D:$D,topmanager!$C:$C,rs_nova!$A904,topmanager!$A:$A,rs_nova!BH$2)</f>
        <v>0</v>
      </c>
      <c r="BI904" s="51">
        <f>SUMIFS(topmanager!$D:$D,topmanager!$C:$C,rs_nova!$A904,topmanager!$A:$A,rs_nova!BI$2)</f>
        <v>0</v>
      </c>
      <c r="BJ904" s="51">
        <f>SUMIFS(topmanager!$D:$D,topmanager!$C:$C,rs_nova!$A904,topmanager!$A:$A,rs_nova!BJ$2)+SUMIFS(topmanager!$D:$D,topmanager!$C:$C,rs_nova!$A904,topmanager!$A:$A,rs_nova!BJ$2+1)</f>
        <v>0</v>
      </c>
      <c r="BK904" s="51">
        <f>IFERROR(VLOOKUP(A904,[8]ferias!$C$4:$G$100,5,FALSE),0)</f>
        <v>0</v>
      </c>
      <c r="BL904" s="51">
        <f>SUMIFS(topmanager!$D:$D,topmanager!$C:$C,rs_nova!$A904,topmanager!$A:$A,rs_nova!BL$2)</f>
        <v>0</v>
      </c>
      <c r="BM904" s="51">
        <f>SUMIFS(topmanager!$D:$D,topmanager!$C:$C,rs_nova!$A904,topmanager!$A:$A,rs_nova!BM$2)+SUMIFS(topmanager!$D:$D,topmanager!$C:$C,rs_nova!$A908,topmanager!$A:$A,151)</f>
        <v>0</v>
      </c>
      <c r="BN904" s="51">
        <f t="shared" si="228"/>
        <v>0</v>
      </c>
    </row>
    <row r="905" spans="1:66">
      <c r="A905" s="47">
        <f>total!B108</f>
        <v>0</v>
      </c>
      <c r="B905" s="47">
        <f t="shared" si="215"/>
        <v>0</v>
      </c>
      <c r="C905" s="48">
        <f>total!D108</f>
        <v>0</v>
      </c>
      <c r="D905" s="49" t="str">
        <f>IFERROR(VLOOKUP(A905,salario!A$3:J$32,10,FALSE),"")</f>
        <v/>
      </c>
      <c r="E905" s="49" t="str">
        <f>IFERROR(IF(VLOOKUP(A905,salario!A$3:O$32,15,FALSE)="","",VLOOKUP(A905,salario!A$3:O$32,15,FALSE)),"")</f>
        <v/>
      </c>
      <c r="F905" s="47" t="str">
        <f>IFERROR(VLOOKUP(A905,[5]base_pessoal!$B$2:$P$1504,13,FALSE),"")</f>
        <v/>
      </c>
      <c r="G905" s="50">
        <f>IFERROR(VLOOKUP(A905,salario!A$2:P$91,11,FALSE),0)*B905/30</f>
        <v>0</v>
      </c>
      <c r="H905" s="50">
        <f>SUMIFS(topmanager!$D:$D,topmanager!$C:$C,rs_nova!$A905,topmanager!$A:$A,rs_nova!H$2)+SUMIFS(topmanager!$D:$D,topmanager!$C:$C,rs_nova!$A905,topmanager!$A:$A,63)</f>
        <v>0</v>
      </c>
      <c r="I905" s="50">
        <f>-SUMIFS(topmanager!$D:$D,topmanager!$C:$C,rs_nova!$A905,topmanager!$A:$A,rs_nova!I$2)</f>
        <v>0</v>
      </c>
      <c r="J905" s="50">
        <f>SUMIFS(topmanager!$D:$D,topmanager!$C:$C,rs_nova!$A905,topmanager!$A:$A,rs_nova!J$2)</f>
        <v>0</v>
      </c>
      <c r="K905" s="50">
        <f>SUMIFS(topmanager!$D:$D,topmanager!$C:$C,rs_nova!$A905,topmanager!$A:$A,rs_nova!K$2)+SUMIFS(topmanager!$D:$D,topmanager!$C:$C,rs_nova!$A905,topmanager!$A:$A,911)</f>
        <v>0</v>
      </c>
      <c r="L905" s="50">
        <f>SUMIFS(topmanager!$D:$D,topmanager!$C:$C,rs_nova!$A905,topmanager!$A:$A,rs_nova!L$2)</f>
        <v>0</v>
      </c>
      <c r="M905" s="50">
        <f>SUMIFS(topmanager!$D:$D,topmanager!$C:$C,rs_nova!$A905,topmanager!$A:$A,rs_nova!M$2)+SUMIFS(topmanager!$D:$D,topmanager!$C:$C,rs_nova!$A905,topmanager!$A:$A,908)+SUMIFS(topmanager!$D:$D,topmanager!$C:$C,rs_nova!$A905,topmanager!$A:$A,550)</f>
        <v>0</v>
      </c>
      <c r="N905" s="50">
        <f>SUMIFS(topmanager!$D:$D,topmanager!$C:$C,rs_nova!$A905,topmanager!$A:$A,rs_nova!N$2)</f>
        <v>0</v>
      </c>
      <c r="O905" s="51">
        <f t="shared" si="216"/>
        <v>0</v>
      </c>
      <c r="P905" s="50">
        <f>IFERROR(VLOOKUP($A905,total!$B$4:$AW$437,27,0),0)</f>
        <v>0</v>
      </c>
      <c r="Q905" s="50">
        <f>IFERROR(VLOOKUP($A905,total!$B$4:$AW$437,21,0),0)</f>
        <v>0</v>
      </c>
      <c r="R905" s="50">
        <f>IFERROR(VLOOKUP($A905,total!$B$4:$AW$437,25,0),0)+IFERROR(VLOOKUP($A905,total!$B$4:$AW$437,36,0),0)</f>
        <v>0</v>
      </c>
      <c r="S905" s="50">
        <f>IFERROR(VLOOKUP(A905,gympass!$A$2:$F$148,6,0),0)</f>
        <v>0</v>
      </c>
      <c r="T905" s="50">
        <f>IFERROR(VLOOKUP($A905,total!$B$4:$AW$437,42,0),0)</f>
        <v>0</v>
      </c>
      <c r="U905" s="50">
        <f>IFERROR(VLOOKUP($A905,total!$B$4:$AW$437,32,0),0)</f>
        <v>0</v>
      </c>
      <c r="V905" s="50">
        <f>IFERROR(VLOOKUP($A905,total!$B$4:$AW$437,28,0),0)</f>
        <v>0</v>
      </c>
      <c r="W905" s="50">
        <f>IFERROR(VLOOKUP($A905,total!$B$4:$AX$437,49,0),0)</f>
        <v>0</v>
      </c>
      <c r="X905" s="50"/>
      <c r="Y905" s="50">
        <f>IFERROR(VLOOKUP(A905,#REF!,4,0),0)</f>
        <v>0</v>
      </c>
      <c r="Z905" s="50">
        <f>IFERROR(VLOOKUP(B905,#REF!,8,0),0)</f>
        <v>0</v>
      </c>
      <c r="AA905" s="50">
        <f>IFERROR(VLOOKUP($A905,total!$B$4:$AW$437,45,0),0)</f>
        <v>0</v>
      </c>
      <c r="AB905" s="50">
        <f>IFERROR(VLOOKUP($A905,total!$B$4:$AW$437,48,0),0)</f>
        <v>0</v>
      </c>
      <c r="AC905" s="50">
        <f>IFERROR(VLOOKUP($A905,total!$B$4:$AB$437,19,0),0)</f>
        <v>0</v>
      </c>
      <c r="AD905" s="50">
        <f>IFERROR(VLOOKUP($A905,total!$B$4:$AB$437,10,0),0)</f>
        <v>0</v>
      </c>
      <c r="AE905" s="50">
        <f>IFERROR(VLOOKUP($A905,total!$B$4:$AB$437,13,0),0)-SUMIFS(topmanager!$D:$D,topmanager!$C:$C,rs_nova!$A909,topmanager!$A:$A,856)</f>
        <v>0</v>
      </c>
      <c r="AF905" s="50">
        <f>IFERROR(VLOOKUP($A905,total!$B$4:$AB$437,16,0),0)</f>
        <v>0</v>
      </c>
      <c r="AG905" s="50">
        <f>IFERROR(VLOOKUP($A905,total!$B$4:$AB$437,7,0),0)</f>
        <v>0</v>
      </c>
      <c r="AH905" s="50">
        <f>IFERROR(VLOOKUP($A905,total!$B$4:$AD$437,29,0),0)</f>
        <v>0</v>
      </c>
      <c r="AI905" s="50">
        <f>IFERROR(VLOOKUP(A905,total!$B$4:$AN$437,39,0),0)</f>
        <v>0</v>
      </c>
      <c r="AJ905" s="51">
        <f t="shared" si="217"/>
        <v>0</v>
      </c>
      <c r="AK905" s="50">
        <f t="shared" si="218"/>
        <v>0</v>
      </c>
      <c r="AL905" s="50">
        <f t="shared" si="219"/>
        <v>0</v>
      </c>
      <c r="AM905" s="50">
        <f t="shared" si="220"/>
        <v>0</v>
      </c>
      <c r="AN905" s="50">
        <f t="shared" si="214"/>
        <v>0</v>
      </c>
      <c r="AO905" s="50">
        <f t="shared" si="214"/>
        <v>0</v>
      </c>
      <c r="AP905" s="50">
        <f t="shared" si="214"/>
        <v>0</v>
      </c>
      <c r="AQ905" s="50">
        <f>IFERROR(VLOOKUP(TEXT($A905,"000000"),[6]Página1!$A$8:$S$801,13,FALSE),0)</f>
        <v>0</v>
      </c>
      <c r="AR905" s="50">
        <f>IFERROR(VLOOKUP(TEXT($A905,"000000"),[6]Página1!$A$8:$S$801,16,FALSE),0)</f>
        <v>0</v>
      </c>
      <c r="AS905" s="50">
        <f>IFERROR(VLOOKUP(TEXT($A905,"000000"),[6]Página1!$A$8:$S$801,19,FALSE),0)</f>
        <v>0</v>
      </c>
      <c r="AT905" s="50">
        <f>IFERROR(VLOOKUP(TEXT($A905,"000000"),[7]Página1!$A$8:$R$814,12,FALSE),0)</f>
        <v>0</v>
      </c>
      <c r="AU905" s="50">
        <f>IFERROR(VLOOKUP(TEXT($A905,"000000"),[7]Página1!$A$8:$R$814,15,FALSE),0)</f>
        <v>0</v>
      </c>
      <c r="AV905" s="50">
        <f>IFERROR(VLOOKUP(TEXT($A905,"000000"),[7]Página1!$A$8:$R$814,18,FALSE),0)</f>
        <v>0</v>
      </c>
      <c r="AW905" s="50"/>
      <c r="AX905" s="51">
        <f t="shared" si="221"/>
        <v>0</v>
      </c>
      <c r="AY905" s="51">
        <f t="shared" si="222"/>
        <v>0</v>
      </c>
      <c r="AZ905" s="51">
        <f t="shared" si="223"/>
        <v>0</v>
      </c>
      <c r="BA905" s="51">
        <f t="shared" si="224"/>
        <v>0</v>
      </c>
      <c r="BB905" s="51">
        <f t="shared" si="225"/>
        <v>0</v>
      </c>
      <c r="BC905" s="51">
        <f t="shared" si="226"/>
        <v>0</v>
      </c>
      <c r="BD905" s="51">
        <f t="shared" si="227"/>
        <v>0</v>
      </c>
      <c r="BE905" s="51">
        <f>IFERROR(VLOOKUP(A905,salario!A$2:P$91,11,FALSE),0)</f>
        <v>0</v>
      </c>
      <c r="BF905" s="51">
        <f>SUMIFS(topmanager!$D:$D,topmanager!$C:$C,rs_nova!$A905,topmanager!$A:$A,rs_nova!BF$2)</f>
        <v>0</v>
      </c>
      <c r="BG905" s="51">
        <f>SUMIFS(topmanager!$D:$D,topmanager!$C:$C,rs_nova!$A905,topmanager!$A:$A,rs_nova!BG$2)</f>
        <v>0</v>
      </c>
      <c r="BH905" s="51">
        <f>SUMIFS(topmanager!$D:$D,topmanager!$C:$C,rs_nova!$A905,topmanager!$A:$A,rs_nova!BH$2)</f>
        <v>0</v>
      </c>
      <c r="BI905" s="51">
        <f>SUMIFS(topmanager!$D:$D,topmanager!$C:$C,rs_nova!$A905,topmanager!$A:$A,rs_nova!BI$2)</f>
        <v>0</v>
      </c>
      <c r="BJ905" s="51">
        <f>SUMIFS(topmanager!$D:$D,topmanager!$C:$C,rs_nova!$A905,topmanager!$A:$A,rs_nova!BJ$2)+SUMIFS(topmanager!$D:$D,topmanager!$C:$C,rs_nova!$A905,topmanager!$A:$A,rs_nova!BJ$2+1)</f>
        <v>0</v>
      </c>
      <c r="BK905" s="51">
        <f>IFERROR(VLOOKUP(A905,[8]ferias!$C$4:$G$100,5,FALSE),0)</f>
        <v>0</v>
      </c>
      <c r="BL905" s="51">
        <f>SUMIFS(topmanager!$D:$D,topmanager!$C:$C,rs_nova!$A905,topmanager!$A:$A,rs_nova!BL$2)</f>
        <v>0</v>
      </c>
      <c r="BM905" s="51">
        <f>SUMIFS(topmanager!$D:$D,topmanager!$C:$C,rs_nova!$A905,topmanager!$A:$A,rs_nova!BM$2)+SUMIFS(topmanager!$D:$D,topmanager!$C:$C,rs_nova!$A909,topmanager!$A:$A,151)</f>
        <v>0</v>
      </c>
      <c r="BN905" s="51">
        <f t="shared" si="228"/>
        <v>0</v>
      </c>
    </row>
    <row r="906" spans="1:66">
      <c r="A906" s="47">
        <f>total!B109</f>
        <v>0</v>
      </c>
      <c r="B906" s="47">
        <f t="shared" si="215"/>
        <v>0</v>
      </c>
      <c r="C906" s="48">
        <f>total!D109</f>
        <v>0</v>
      </c>
      <c r="D906" s="49" t="str">
        <f>IFERROR(VLOOKUP(A906,salario!A$3:J$32,10,FALSE),"")</f>
        <v/>
      </c>
      <c r="E906" s="49" t="str">
        <f>IFERROR(IF(VLOOKUP(A906,salario!A$3:O$32,15,FALSE)="","",VLOOKUP(A906,salario!A$3:O$32,15,FALSE)),"")</f>
        <v/>
      </c>
      <c r="F906" s="47" t="str">
        <f>IFERROR(VLOOKUP(A906,[5]base_pessoal!$B$2:$P$1504,13,FALSE),"")</f>
        <v/>
      </c>
      <c r="G906" s="50">
        <f>IFERROR(VLOOKUP(A906,salario!A$2:P$91,11,FALSE),0)*B906/30</f>
        <v>0</v>
      </c>
      <c r="H906" s="50">
        <f>SUMIFS(topmanager!$D:$D,topmanager!$C:$C,rs_nova!$A906,topmanager!$A:$A,rs_nova!H$2)+SUMIFS(topmanager!$D:$D,topmanager!$C:$C,rs_nova!$A906,topmanager!$A:$A,63)</f>
        <v>0</v>
      </c>
      <c r="I906" s="50">
        <f>-SUMIFS(topmanager!$D:$D,topmanager!$C:$C,rs_nova!$A906,topmanager!$A:$A,rs_nova!I$2)</f>
        <v>0</v>
      </c>
      <c r="J906" s="50">
        <f>SUMIFS(topmanager!$D:$D,topmanager!$C:$C,rs_nova!$A906,topmanager!$A:$A,rs_nova!J$2)</f>
        <v>0</v>
      </c>
      <c r="K906" s="50">
        <f>SUMIFS(topmanager!$D:$D,topmanager!$C:$C,rs_nova!$A906,topmanager!$A:$A,rs_nova!K$2)+SUMIFS(topmanager!$D:$D,topmanager!$C:$C,rs_nova!$A906,topmanager!$A:$A,911)</f>
        <v>0</v>
      </c>
      <c r="L906" s="50">
        <f>SUMIFS(topmanager!$D:$D,topmanager!$C:$C,rs_nova!$A906,topmanager!$A:$A,rs_nova!L$2)</f>
        <v>0</v>
      </c>
      <c r="M906" s="50">
        <f>SUMIFS(topmanager!$D:$D,topmanager!$C:$C,rs_nova!$A906,topmanager!$A:$A,rs_nova!M$2)+SUMIFS(topmanager!$D:$D,topmanager!$C:$C,rs_nova!$A906,topmanager!$A:$A,908)+SUMIFS(topmanager!$D:$D,topmanager!$C:$C,rs_nova!$A906,topmanager!$A:$A,550)</f>
        <v>0</v>
      </c>
      <c r="N906" s="50">
        <f>SUMIFS(topmanager!$D:$D,topmanager!$C:$C,rs_nova!$A906,topmanager!$A:$A,rs_nova!N$2)</f>
        <v>0</v>
      </c>
      <c r="O906" s="51">
        <f t="shared" si="216"/>
        <v>0</v>
      </c>
      <c r="P906" s="50">
        <f>IFERROR(VLOOKUP($A906,total!$B$4:$AW$437,27,0),0)</f>
        <v>0</v>
      </c>
      <c r="Q906" s="50">
        <f>IFERROR(VLOOKUP($A906,total!$B$4:$AW$437,21,0),0)</f>
        <v>0</v>
      </c>
      <c r="R906" s="50">
        <f>IFERROR(VLOOKUP($A906,total!$B$4:$AW$437,25,0),0)+IFERROR(VLOOKUP($A906,total!$B$4:$AW$437,36,0),0)</f>
        <v>0</v>
      </c>
      <c r="S906" s="50">
        <f>IFERROR(VLOOKUP(A906,gympass!$A$2:$F$148,6,0),0)</f>
        <v>0</v>
      </c>
      <c r="T906" s="50">
        <f>IFERROR(VLOOKUP($A906,total!$B$4:$AW$437,42,0),0)</f>
        <v>0</v>
      </c>
      <c r="U906" s="50">
        <f>IFERROR(VLOOKUP($A906,total!$B$4:$AW$437,32,0),0)</f>
        <v>0</v>
      </c>
      <c r="V906" s="50">
        <f>IFERROR(VLOOKUP($A906,total!$B$4:$AW$437,28,0),0)</f>
        <v>0</v>
      </c>
      <c r="W906" s="50">
        <f>IFERROR(VLOOKUP($A906,total!$B$4:$AX$437,49,0),0)</f>
        <v>0</v>
      </c>
      <c r="X906" s="50"/>
      <c r="Y906" s="50">
        <f>IFERROR(VLOOKUP(A906,#REF!,4,0),0)</f>
        <v>0</v>
      </c>
      <c r="Z906" s="50">
        <f>IFERROR(VLOOKUP(B906,#REF!,8,0),0)</f>
        <v>0</v>
      </c>
      <c r="AA906" s="50">
        <f>IFERROR(VLOOKUP($A906,total!$B$4:$AW$437,45,0),0)</f>
        <v>0</v>
      </c>
      <c r="AB906" s="50">
        <f>IFERROR(VLOOKUP($A906,total!$B$4:$AW$437,48,0),0)</f>
        <v>0</v>
      </c>
      <c r="AC906" s="50">
        <f>IFERROR(VLOOKUP($A906,total!$B$4:$AB$437,19,0),0)</f>
        <v>0</v>
      </c>
      <c r="AD906" s="50">
        <f>IFERROR(VLOOKUP($A906,total!$B$4:$AB$437,10,0),0)</f>
        <v>0</v>
      </c>
      <c r="AE906" s="50">
        <f>IFERROR(VLOOKUP($A906,total!$B$4:$AB$437,13,0),0)-SUMIFS(topmanager!$D:$D,topmanager!$C:$C,rs_nova!$A910,topmanager!$A:$A,856)</f>
        <v>0</v>
      </c>
      <c r="AF906" s="50">
        <f>IFERROR(VLOOKUP($A906,total!$B$4:$AB$437,16,0),0)</f>
        <v>0</v>
      </c>
      <c r="AG906" s="50">
        <f>IFERROR(VLOOKUP($A906,total!$B$4:$AB$437,7,0),0)</f>
        <v>0</v>
      </c>
      <c r="AH906" s="50">
        <f>IFERROR(VLOOKUP($A906,total!$B$4:$AD$437,29,0),0)</f>
        <v>0</v>
      </c>
      <c r="AI906" s="50">
        <f>IFERROR(VLOOKUP(A906,total!$B$4:$AN$437,39,0),0)</f>
        <v>0</v>
      </c>
      <c r="AJ906" s="51">
        <f t="shared" si="217"/>
        <v>0</v>
      </c>
      <c r="AK906" s="50">
        <f t="shared" si="218"/>
        <v>0</v>
      </c>
      <c r="AL906" s="50">
        <f t="shared" si="219"/>
        <v>0</v>
      </c>
      <c r="AM906" s="50">
        <f t="shared" si="220"/>
        <v>0</v>
      </c>
      <c r="AN906" s="50">
        <f t="shared" si="214"/>
        <v>0</v>
      </c>
      <c r="AO906" s="50">
        <f t="shared" si="214"/>
        <v>0</v>
      </c>
      <c r="AP906" s="50">
        <f t="shared" si="214"/>
        <v>0</v>
      </c>
      <c r="AQ906" s="50">
        <f>IFERROR(VLOOKUP(TEXT($A906,"000000"),[6]Página1!$A$8:$S$801,13,FALSE),0)</f>
        <v>0</v>
      </c>
      <c r="AR906" s="50">
        <f>IFERROR(VLOOKUP(TEXT($A906,"000000"),[6]Página1!$A$8:$S$801,16,FALSE),0)</f>
        <v>0</v>
      </c>
      <c r="AS906" s="50">
        <f>IFERROR(VLOOKUP(TEXT($A906,"000000"),[6]Página1!$A$8:$S$801,19,FALSE),0)</f>
        <v>0</v>
      </c>
      <c r="AT906" s="50">
        <f>IFERROR(VLOOKUP(TEXT($A906,"000000"),[7]Página1!$A$8:$R$814,12,FALSE),0)</f>
        <v>0</v>
      </c>
      <c r="AU906" s="50">
        <f>IFERROR(VLOOKUP(TEXT($A906,"000000"),[7]Página1!$A$8:$R$814,15,FALSE),0)</f>
        <v>0</v>
      </c>
      <c r="AV906" s="50">
        <f>IFERROR(VLOOKUP(TEXT($A906,"000000"),[7]Página1!$A$8:$R$814,18,FALSE),0)</f>
        <v>0</v>
      </c>
      <c r="AW906" s="50"/>
      <c r="AX906" s="51">
        <f t="shared" si="221"/>
        <v>0</v>
      </c>
      <c r="AY906" s="51">
        <f t="shared" si="222"/>
        <v>0</v>
      </c>
      <c r="AZ906" s="51">
        <f t="shared" si="223"/>
        <v>0</v>
      </c>
      <c r="BA906" s="51">
        <f t="shared" si="224"/>
        <v>0</v>
      </c>
      <c r="BB906" s="51">
        <f t="shared" si="225"/>
        <v>0</v>
      </c>
      <c r="BC906" s="51">
        <f t="shared" si="226"/>
        <v>0</v>
      </c>
      <c r="BD906" s="51">
        <f t="shared" si="227"/>
        <v>0</v>
      </c>
      <c r="BE906" s="51">
        <f>IFERROR(VLOOKUP(A906,salario!A$2:P$91,11,FALSE),0)</f>
        <v>0</v>
      </c>
      <c r="BF906" s="51">
        <f>SUMIFS(topmanager!$D:$D,topmanager!$C:$C,rs_nova!$A906,topmanager!$A:$A,rs_nova!BF$2)</f>
        <v>0</v>
      </c>
      <c r="BG906" s="51">
        <f>SUMIFS(topmanager!$D:$D,topmanager!$C:$C,rs_nova!$A906,topmanager!$A:$A,rs_nova!BG$2)</f>
        <v>0</v>
      </c>
      <c r="BH906" s="51">
        <f>SUMIFS(topmanager!$D:$D,topmanager!$C:$C,rs_nova!$A906,topmanager!$A:$A,rs_nova!BH$2)</f>
        <v>0</v>
      </c>
      <c r="BI906" s="51">
        <f>SUMIFS(topmanager!$D:$D,topmanager!$C:$C,rs_nova!$A906,topmanager!$A:$A,rs_nova!BI$2)</f>
        <v>0</v>
      </c>
      <c r="BJ906" s="51">
        <f>SUMIFS(topmanager!$D:$D,topmanager!$C:$C,rs_nova!$A906,topmanager!$A:$A,rs_nova!BJ$2)+SUMIFS(topmanager!$D:$D,topmanager!$C:$C,rs_nova!$A906,topmanager!$A:$A,rs_nova!BJ$2+1)</f>
        <v>0</v>
      </c>
      <c r="BK906" s="51">
        <f>IFERROR(VLOOKUP(A906,[8]ferias!$C$4:$G$100,5,FALSE),0)</f>
        <v>0</v>
      </c>
      <c r="BL906" s="51">
        <f>SUMIFS(topmanager!$D:$D,topmanager!$C:$C,rs_nova!$A906,topmanager!$A:$A,rs_nova!BL$2)</f>
        <v>0</v>
      </c>
      <c r="BM906" s="51">
        <f>SUMIFS(topmanager!$D:$D,topmanager!$C:$C,rs_nova!$A906,topmanager!$A:$A,rs_nova!BM$2)+SUMIFS(topmanager!$D:$D,topmanager!$C:$C,rs_nova!$A910,topmanager!$A:$A,151)</f>
        <v>0</v>
      </c>
      <c r="BN906" s="51">
        <f t="shared" si="228"/>
        <v>0</v>
      </c>
    </row>
    <row r="907" spans="1:66">
      <c r="A907" s="47">
        <f>total!B110</f>
        <v>0</v>
      </c>
      <c r="B907" s="47">
        <f t="shared" si="215"/>
        <v>0</v>
      </c>
      <c r="C907" s="48">
        <f>total!D110</f>
        <v>0</v>
      </c>
      <c r="D907" s="49" t="str">
        <f>IFERROR(VLOOKUP(A907,salario!A$3:J$32,10,FALSE),"")</f>
        <v/>
      </c>
      <c r="E907" s="49" t="str">
        <f>IFERROR(IF(VLOOKUP(A907,salario!A$3:O$32,15,FALSE)="","",VLOOKUP(A907,salario!A$3:O$32,15,FALSE)),"")</f>
        <v/>
      </c>
      <c r="F907" s="47" t="str">
        <f>IFERROR(VLOOKUP(A907,[5]base_pessoal!$B$2:$P$1504,13,FALSE),"")</f>
        <v/>
      </c>
      <c r="G907" s="50">
        <f>IFERROR(VLOOKUP(A907,salario!A$2:P$91,11,FALSE),0)*B907/30</f>
        <v>0</v>
      </c>
      <c r="H907" s="50">
        <f>SUMIFS(topmanager!$D:$D,topmanager!$C:$C,rs_nova!$A907,topmanager!$A:$A,rs_nova!H$2)+SUMIFS(topmanager!$D:$D,topmanager!$C:$C,rs_nova!$A907,topmanager!$A:$A,63)</f>
        <v>0</v>
      </c>
      <c r="I907" s="50">
        <f>-SUMIFS(topmanager!$D:$D,topmanager!$C:$C,rs_nova!$A907,topmanager!$A:$A,rs_nova!I$2)</f>
        <v>0</v>
      </c>
      <c r="J907" s="50">
        <f>SUMIFS(topmanager!$D:$D,topmanager!$C:$C,rs_nova!$A907,topmanager!$A:$A,rs_nova!J$2)</f>
        <v>0</v>
      </c>
      <c r="K907" s="50">
        <f>SUMIFS(topmanager!$D:$D,topmanager!$C:$C,rs_nova!$A907,topmanager!$A:$A,rs_nova!K$2)+SUMIFS(topmanager!$D:$D,topmanager!$C:$C,rs_nova!$A907,topmanager!$A:$A,911)</f>
        <v>0</v>
      </c>
      <c r="L907" s="50">
        <f>SUMIFS(topmanager!$D:$D,topmanager!$C:$C,rs_nova!$A907,topmanager!$A:$A,rs_nova!L$2)</f>
        <v>0</v>
      </c>
      <c r="M907" s="50">
        <f>SUMIFS(topmanager!$D:$D,topmanager!$C:$C,rs_nova!$A907,topmanager!$A:$A,rs_nova!M$2)+SUMIFS(topmanager!$D:$D,topmanager!$C:$C,rs_nova!$A907,topmanager!$A:$A,908)+SUMIFS(topmanager!$D:$D,topmanager!$C:$C,rs_nova!$A907,topmanager!$A:$A,550)</f>
        <v>0</v>
      </c>
      <c r="N907" s="50">
        <f>SUMIFS(topmanager!$D:$D,topmanager!$C:$C,rs_nova!$A907,topmanager!$A:$A,rs_nova!N$2)</f>
        <v>0</v>
      </c>
      <c r="O907" s="51">
        <f t="shared" si="216"/>
        <v>0</v>
      </c>
      <c r="P907" s="50">
        <f>IFERROR(VLOOKUP($A907,total!$B$4:$AW$437,27,0),0)</f>
        <v>0</v>
      </c>
      <c r="Q907" s="50">
        <f>IFERROR(VLOOKUP($A907,total!$B$4:$AW$437,21,0),0)</f>
        <v>0</v>
      </c>
      <c r="R907" s="50">
        <f>IFERROR(VLOOKUP($A907,total!$B$4:$AW$437,25,0),0)+IFERROR(VLOOKUP($A907,total!$B$4:$AW$437,36,0),0)</f>
        <v>0</v>
      </c>
      <c r="S907" s="50">
        <f>IFERROR(VLOOKUP(A907,gympass!$A$2:$F$148,6,0),0)</f>
        <v>0</v>
      </c>
      <c r="T907" s="50">
        <f>IFERROR(VLOOKUP($A907,total!$B$4:$AW$437,42,0),0)</f>
        <v>0</v>
      </c>
      <c r="U907" s="50">
        <f>IFERROR(VLOOKUP($A907,total!$B$4:$AW$437,32,0),0)</f>
        <v>0</v>
      </c>
      <c r="V907" s="50">
        <f>IFERROR(VLOOKUP($A907,total!$B$4:$AW$437,28,0),0)</f>
        <v>0</v>
      </c>
      <c r="W907" s="50">
        <f>IFERROR(VLOOKUP($A907,total!$B$4:$AX$437,49,0),0)</f>
        <v>0</v>
      </c>
      <c r="X907" s="50"/>
      <c r="Y907" s="50">
        <f>IFERROR(VLOOKUP(A907,#REF!,4,0),0)</f>
        <v>0</v>
      </c>
      <c r="Z907" s="50">
        <f>IFERROR(VLOOKUP(B907,#REF!,8,0),0)</f>
        <v>0</v>
      </c>
      <c r="AA907" s="50">
        <f>IFERROR(VLOOKUP($A907,total!$B$4:$AW$437,45,0),0)</f>
        <v>0</v>
      </c>
      <c r="AB907" s="50">
        <f>IFERROR(VLOOKUP($A907,total!$B$4:$AW$437,48,0),0)</f>
        <v>0</v>
      </c>
      <c r="AC907" s="50">
        <f>IFERROR(VLOOKUP($A907,total!$B$4:$AB$437,19,0),0)</f>
        <v>0</v>
      </c>
      <c r="AD907" s="50">
        <f>IFERROR(VLOOKUP($A907,total!$B$4:$AB$437,10,0),0)</f>
        <v>0</v>
      </c>
      <c r="AE907" s="50">
        <f>IFERROR(VLOOKUP($A907,total!$B$4:$AB$437,13,0),0)-SUMIFS(topmanager!$D:$D,topmanager!$C:$C,rs_nova!$A911,topmanager!$A:$A,856)</f>
        <v>0</v>
      </c>
      <c r="AF907" s="50">
        <f>IFERROR(VLOOKUP($A907,total!$B$4:$AB$437,16,0),0)</f>
        <v>0</v>
      </c>
      <c r="AG907" s="50">
        <f>IFERROR(VLOOKUP($A907,total!$B$4:$AB$437,7,0),0)</f>
        <v>0</v>
      </c>
      <c r="AH907" s="50">
        <f>IFERROR(VLOOKUP($A907,total!$B$4:$AD$437,29,0),0)</f>
        <v>0</v>
      </c>
      <c r="AI907" s="50">
        <f>IFERROR(VLOOKUP(A907,total!$B$4:$AN$437,39,0),0)</f>
        <v>0</v>
      </c>
      <c r="AJ907" s="51">
        <f t="shared" si="217"/>
        <v>0</v>
      </c>
      <c r="AK907" s="50">
        <f t="shared" si="218"/>
        <v>0</v>
      </c>
      <c r="AL907" s="50">
        <f t="shared" si="219"/>
        <v>0</v>
      </c>
      <c r="AM907" s="50">
        <f t="shared" si="220"/>
        <v>0</v>
      </c>
      <c r="AN907" s="50">
        <f t="shared" si="214"/>
        <v>0</v>
      </c>
      <c r="AO907" s="50">
        <f t="shared" si="214"/>
        <v>0</v>
      </c>
      <c r="AP907" s="50">
        <f t="shared" si="214"/>
        <v>0</v>
      </c>
      <c r="AQ907" s="50">
        <f>IFERROR(VLOOKUP(TEXT($A907,"000000"),[6]Página1!$A$8:$S$801,13,FALSE),0)</f>
        <v>0</v>
      </c>
      <c r="AR907" s="50">
        <f>IFERROR(VLOOKUP(TEXT($A907,"000000"),[6]Página1!$A$8:$S$801,16,FALSE),0)</f>
        <v>0</v>
      </c>
      <c r="AS907" s="50">
        <f>IFERROR(VLOOKUP(TEXT($A907,"000000"),[6]Página1!$A$8:$S$801,19,FALSE),0)</f>
        <v>0</v>
      </c>
      <c r="AT907" s="50">
        <f>IFERROR(VLOOKUP(TEXT($A907,"000000"),[7]Página1!$A$8:$R$814,12,FALSE),0)</f>
        <v>0</v>
      </c>
      <c r="AU907" s="50">
        <f>IFERROR(VLOOKUP(TEXT($A907,"000000"),[7]Página1!$A$8:$R$814,15,FALSE),0)</f>
        <v>0</v>
      </c>
      <c r="AV907" s="50">
        <f>IFERROR(VLOOKUP(TEXT($A907,"000000"),[7]Página1!$A$8:$R$814,18,FALSE),0)</f>
        <v>0</v>
      </c>
      <c r="AW907" s="50"/>
      <c r="AX907" s="51">
        <f t="shared" si="221"/>
        <v>0</v>
      </c>
      <c r="AY907" s="51">
        <f t="shared" si="222"/>
        <v>0</v>
      </c>
      <c r="AZ907" s="51">
        <f t="shared" si="223"/>
        <v>0</v>
      </c>
      <c r="BA907" s="51">
        <f t="shared" si="224"/>
        <v>0</v>
      </c>
      <c r="BB907" s="51">
        <f t="shared" si="225"/>
        <v>0</v>
      </c>
      <c r="BC907" s="51">
        <f t="shared" si="226"/>
        <v>0</v>
      </c>
      <c r="BD907" s="51">
        <f t="shared" si="227"/>
        <v>0</v>
      </c>
      <c r="BE907" s="51">
        <f>IFERROR(VLOOKUP(A907,salario!A$2:P$91,11,FALSE),0)</f>
        <v>0</v>
      </c>
      <c r="BF907" s="51">
        <f>SUMIFS(topmanager!$D:$D,topmanager!$C:$C,rs_nova!$A907,topmanager!$A:$A,rs_nova!BF$2)</f>
        <v>0</v>
      </c>
      <c r="BG907" s="51">
        <f>SUMIFS(topmanager!$D:$D,topmanager!$C:$C,rs_nova!$A907,topmanager!$A:$A,rs_nova!BG$2)</f>
        <v>0</v>
      </c>
      <c r="BH907" s="51">
        <f>SUMIFS(topmanager!$D:$D,topmanager!$C:$C,rs_nova!$A907,topmanager!$A:$A,rs_nova!BH$2)</f>
        <v>0</v>
      </c>
      <c r="BI907" s="51">
        <f>SUMIFS(topmanager!$D:$D,topmanager!$C:$C,rs_nova!$A907,topmanager!$A:$A,rs_nova!BI$2)</f>
        <v>0</v>
      </c>
      <c r="BJ907" s="51">
        <f>SUMIFS(topmanager!$D:$D,topmanager!$C:$C,rs_nova!$A907,topmanager!$A:$A,rs_nova!BJ$2)+SUMIFS(topmanager!$D:$D,topmanager!$C:$C,rs_nova!$A907,topmanager!$A:$A,rs_nova!BJ$2+1)</f>
        <v>0</v>
      </c>
      <c r="BK907" s="51">
        <f>IFERROR(VLOOKUP(A907,[8]ferias!$C$4:$G$100,5,FALSE),0)</f>
        <v>0</v>
      </c>
      <c r="BL907" s="51">
        <f>SUMIFS(topmanager!$D:$D,topmanager!$C:$C,rs_nova!$A907,topmanager!$A:$A,rs_nova!BL$2)</f>
        <v>0</v>
      </c>
      <c r="BM907" s="51">
        <f>SUMIFS(topmanager!$D:$D,topmanager!$C:$C,rs_nova!$A907,topmanager!$A:$A,rs_nova!BM$2)+SUMIFS(topmanager!$D:$D,topmanager!$C:$C,rs_nova!$A911,topmanager!$A:$A,151)</f>
        <v>0</v>
      </c>
      <c r="BN907" s="51">
        <f t="shared" si="228"/>
        <v>0</v>
      </c>
    </row>
    <row r="908" spans="1:66">
      <c r="A908" s="47">
        <f>total!B111</f>
        <v>0</v>
      </c>
      <c r="B908" s="47">
        <f t="shared" si="215"/>
        <v>0</v>
      </c>
      <c r="C908" s="48">
        <f>total!D111</f>
        <v>0</v>
      </c>
      <c r="D908" s="49" t="str">
        <f>IFERROR(VLOOKUP(A908,salario!A$3:J$32,10,FALSE),"")</f>
        <v/>
      </c>
      <c r="E908" s="49" t="str">
        <f>IFERROR(IF(VLOOKUP(A908,salario!A$3:O$32,15,FALSE)="","",VLOOKUP(A908,salario!A$3:O$32,15,FALSE)),"")</f>
        <v/>
      </c>
      <c r="F908" s="47" t="str">
        <f>IFERROR(VLOOKUP(A908,[5]base_pessoal!$B$2:$P$1504,13,FALSE),"")</f>
        <v/>
      </c>
      <c r="G908" s="50">
        <f>IFERROR(VLOOKUP(A908,salario!A$2:P$91,11,FALSE),0)*B908/30</f>
        <v>0</v>
      </c>
      <c r="H908" s="50">
        <f>SUMIFS(topmanager!$D:$D,topmanager!$C:$C,rs_nova!$A908,topmanager!$A:$A,rs_nova!H$2)+SUMIFS(topmanager!$D:$D,topmanager!$C:$C,rs_nova!$A908,topmanager!$A:$A,63)</f>
        <v>0</v>
      </c>
      <c r="I908" s="50">
        <f>-SUMIFS(topmanager!$D:$D,topmanager!$C:$C,rs_nova!$A908,topmanager!$A:$A,rs_nova!I$2)</f>
        <v>0</v>
      </c>
      <c r="J908" s="50">
        <f>SUMIFS(topmanager!$D:$D,topmanager!$C:$C,rs_nova!$A908,topmanager!$A:$A,rs_nova!J$2)</f>
        <v>0</v>
      </c>
      <c r="K908" s="50">
        <f>SUMIFS(topmanager!$D:$D,topmanager!$C:$C,rs_nova!$A908,topmanager!$A:$A,rs_nova!K$2)+SUMIFS(topmanager!$D:$D,topmanager!$C:$C,rs_nova!$A908,topmanager!$A:$A,911)</f>
        <v>0</v>
      </c>
      <c r="L908" s="50">
        <f>SUMIFS(topmanager!$D:$D,topmanager!$C:$C,rs_nova!$A908,topmanager!$A:$A,rs_nova!L$2)</f>
        <v>0</v>
      </c>
      <c r="M908" s="50">
        <f>SUMIFS(topmanager!$D:$D,topmanager!$C:$C,rs_nova!$A908,topmanager!$A:$A,rs_nova!M$2)+SUMIFS(topmanager!$D:$D,topmanager!$C:$C,rs_nova!$A908,topmanager!$A:$A,908)+SUMIFS(topmanager!$D:$D,topmanager!$C:$C,rs_nova!$A908,topmanager!$A:$A,550)</f>
        <v>0</v>
      </c>
      <c r="N908" s="50">
        <f>SUMIFS(topmanager!$D:$D,topmanager!$C:$C,rs_nova!$A908,topmanager!$A:$A,rs_nova!N$2)</f>
        <v>0</v>
      </c>
      <c r="O908" s="51">
        <f t="shared" si="216"/>
        <v>0</v>
      </c>
      <c r="P908" s="50">
        <f>IFERROR(VLOOKUP($A908,total!$B$4:$AW$437,27,0),0)</f>
        <v>0</v>
      </c>
      <c r="Q908" s="50">
        <f>IFERROR(VLOOKUP($A908,total!$B$4:$AW$437,21,0),0)</f>
        <v>0</v>
      </c>
      <c r="R908" s="50">
        <f>IFERROR(VLOOKUP($A908,total!$B$4:$AW$437,25,0),0)+IFERROR(VLOOKUP($A908,total!$B$4:$AW$437,36,0),0)</f>
        <v>0</v>
      </c>
      <c r="S908" s="50">
        <f>IFERROR(VLOOKUP(A908,gympass!$A$2:$F$148,6,0),0)</f>
        <v>0</v>
      </c>
      <c r="T908" s="50">
        <f>IFERROR(VLOOKUP($A908,total!$B$4:$AW$437,42,0),0)</f>
        <v>0</v>
      </c>
      <c r="U908" s="50">
        <f>IFERROR(VLOOKUP($A908,total!$B$4:$AW$437,32,0),0)</f>
        <v>0</v>
      </c>
      <c r="V908" s="50">
        <f>IFERROR(VLOOKUP($A908,total!$B$4:$AW$437,28,0),0)</f>
        <v>0</v>
      </c>
      <c r="W908" s="50">
        <f>IFERROR(VLOOKUP($A908,total!$B$4:$AX$437,49,0),0)</f>
        <v>0</v>
      </c>
      <c r="X908" s="50"/>
      <c r="Y908" s="50">
        <f>IFERROR(VLOOKUP(A908,#REF!,4,0),0)</f>
        <v>0</v>
      </c>
      <c r="Z908" s="50">
        <f>IFERROR(VLOOKUP(B908,#REF!,8,0),0)</f>
        <v>0</v>
      </c>
      <c r="AA908" s="50">
        <f>IFERROR(VLOOKUP($A908,total!$B$4:$AW$437,45,0),0)</f>
        <v>0</v>
      </c>
      <c r="AB908" s="50">
        <f>IFERROR(VLOOKUP($A908,total!$B$4:$AW$437,48,0),0)</f>
        <v>0</v>
      </c>
      <c r="AC908" s="50">
        <f>IFERROR(VLOOKUP($A908,total!$B$4:$AB$437,19,0),0)</f>
        <v>0</v>
      </c>
      <c r="AD908" s="50">
        <f>IFERROR(VLOOKUP($A908,total!$B$4:$AB$437,10,0),0)</f>
        <v>0</v>
      </c>
      <c r="AE908" s="50">
        <f>IFERROR(VLOOKUP($A908,total!$B$4:$AB$437,13,0),0)-SUMIFS(topmanager!$D:$D,topmanager!$C:$C,rs_nova!$A912,topmanager!$A:$A,856)</f>
        <v>0</v>
      </c>
      <c r="AF908" s="50">
        <f>IFERROR(VLOOKUP($A908,total!$B$4:$AB$437,16,0),0)</f>
        <v>0</v>
      </c>
      <c r="AG908" s="50">
        <f>IFERROR(VLOOKUP($A908,total!$B$4:$AB$437,7,0),0)</f>
        <v>0</v>
      </c>
      <c r="AH908" s="50">
        <f>IFERROR(VLOOKUP($A908,total!$B$4:$AD$437,29,0),0)</f>
        <v>0</v>
      </c>
      <c r="AI908" s="50">
        <f>IFERROR(VLOOKUP(A908,total!$B$4:$AN$437,39,0),0)</f>
        <v>0</v>
      </c>
      <c r="AJ908" s="51">
        <f t="shared" si="217"/>
        <v>0</v>
      </c>
      <c r="AK908" s="50">
        <f t="shared" si="218"/>
        <v>0</v>
      </c>
      <c r="AL908" s="50">
        <f t="shared" si="219"/>
        <v>0</v>
      </c>
      <c r="AM908" s="50">
        <f t="shared" si="220"/>
        <v>0</v>
      </c>
      <c r="AN908" s="50">
        <f t="shared" si="214"/>
        <v>0</v>
      </c>
      <c r="AO908" s="50">
        <f t="shared" si="214"/>
        <v>0</v>
      </c>
      <c r="AP908" s="50">
        <f t="shared" si="214"/>
        <v>0</v>
      </c>
      <c r="AQ908" s="50">
        <f>IFERROR(VLOOKUP(TEXT($A908,"000000"),[6]Página1!$A$8:$S$801,13,FALSE),0)</f>
        <v>0</v>
      </c>
      <c r="AR908" s="50">
        <f>IFERROR(VLOOKUP(TEXT($A908,"000000"),[6]Página1!$A$8:$S$801,16,FALSE),0)</f>
        <v>0</v>
      </c>
      <c r="AS908" s="50">
        <f>IFERROR(VLOOKUP(TEXT($A908,"000000"),[6]Página1!$A$8:$S$801,19,FALSE),0)</f>
        <v>0</v>
      </c>
      <c r="AT908" s="50">
        <f>IFERROR(VLOOKUP(TEXT($A908,"000000"),[7]Página1!$A$8:$R$814,12,FALSE),0)</f>
        <v>0</v>
      </c>
      <c r="AU908" s="50">
        <f>IFERROR(VLOOKUP(TEXT($A908,"000000"),[7]Página1!$A$8:$R$814,15,FALSE),0)</f>
        <v>0</v>
      </c>
      <c r="AV908" s="50">
        <f>IFERROR(VLOOKUP(TEXT($A908,"000000"),[7]Página1!$A$8:$R$814,18,FALSE),0)</f>
        <v>0</v>
      </c>
      <c r="AW908" s="50"/>
      <c r="AX908" s="51">
        <f t="shared" si="221"/>
        <v>0</v>
      </c>
      <c r="AY908" s="51">
        <f t="shared" si="222"/>
        <v>0</v>
      </c>
      <c r="AZ908" s="51">
        <f t="shared" si="223"/>
        <v>0</v>
      </c>
      <c r="BA908" s="51">
        <f t="shared" si="224"/>
        <v>0</v>
      </c>
      <c r="BB908" s="51">
        <f t="shared" si="225"/>
        <v>0</v>
      </c>
      <c r="BC908" s="51">
        <f t="shared" si="226"/>
        <v>0</v>
      </c>
      <c r="BD908" s="51">
        <f t="shared" si="227"/>
        <v>0</v>
      </c>
      <c r="BE908" s="51">
        <f>IFERROR(VLOOKUP(A908,salario!A$2:P$91,11,FALSE),0)</f>
        <v>0</v>
      </c>
      <c r="BF908" s="51">
        <f>SUMIFS(topmanager!$D:$D,topmanager!$C:$C,rs_nova!$A908,topmanager!$A:$A,rs_nova!BF$2)</f>
        <v>0</v>
      </c>
      <c r="BG908" s="51">
        <f>SUMIFS(topmanager!$D:$D,topmanager!$C:$C,rs_nova!$A908,topmanager!$A:$A,rs_nova!BG$2)</f>
        <v>0</v>
      </c>
      <c r="BH908" s="51">
        <f>SUMIFS(topmanager!$D:$D,topmanager!$C:$C,rs_nova!$A908,topmanager!$A:$A,rs_nova!BH$2)</f>
        <v>0</v>
      </c>
      <c r="BI908" s="51">
        <f>SUMIFS(topmanager!$D:$D,topmanager!$C:$C,rs_nova!$A908,topmanager!$A:$A,rs_nova!BI$2)</f>
        <v>0</v>
      </c>
      <c r="BJ908" s="51">
        <f>SUMIFS(topmanager!$D:$D,topmanager!$C:$C,rs_nova!$A908,topmanager!$A:$A,rs_nova!BJ$2)+SUMIFS(topmanager!$D:$D,topmanager!$C:$C,rs_nova!$A908,topmanager!$A:$A,rs_nova!BJ$2+1)</f>
        <v>0</v>
      </c>
      <c r="BK908" s="51">
        <f>IFERROR(VLOOKUP(A908,[8]ferias!$C$4:$G$100,5,FALSE),0)</f>
        <v>0</v>
      </c>
      <c r="BL908" s="51">
        <f>SUMIFS(topmanager!$D:$D,topmanager!$C:$C,rs_nova!$A908,topmanager!$A:$A,rs_nova!BL$2)</f>
        <v>0</v>
      </c>
      <c r="BM908" s="51">
        <f>SUMIFS(topmanager!$D:$D,topmanager!$C:$C,rs_nova!$A908,topmanager!$A:$A,rs_nova!BM$2)+SUMIFS(topmanager!$D:$D,topmanager!$C:$C,rs_nova!$A912,topmanager!$A:$A,151)</f>
        <v>0</v>
      </c>
      <c r="BN908" s="51">
        <f t="shared" si="228"/>
        <v>0</v>
      </c>
    </row>
    <row r="909" spans="1:66">
      <c r="A909" s="47">
        <f>total!B112</f>
        <v>0</v>
      </c>
      <c r="B909" s="47">
        <f t="shared" si="215"/>
        <v>0</v>
      </c>
      <c r="C909" s="48">
        <f>total!D112</f>
        <v>0</v>
      </c>
      <c r="D909" s="49" t="str">
        <f>IFERROR(VLOOKUP(A909,salario!A$3:J$32,10,FALSE),"")</f>
        <v/>
      </c>
      <c r="E909" s="49" t="str">
        <f>IFERROR(IF(VLOOKUP(A909,salario!A$3:O$32,15,FALSE)="","",VLOOKUP(A909,salario!A$3:O$32,15,FALSE)),"")</f>
        <v/>
      </c>
      <c r="F909" s="47" t="str">
        <f>IFERROR(VLOOKUP(A909,[5]base_pessoal!$B$2:$P$1504,13,FALSE),"")</f>
        <v/>
      </c>
      <c r="G909" s="50">
        <f>IFERROR(VLOOKUP(A909,salario!A$2:P$91,11,FALSE),0)*B909/30</f>
        <v>0</v>
      </c>
      <c r="H909" s="50">
        <f>SUMIFS(topmanager!$D:$D,topmanager!$C:$C,rs_nova!$A909,topmanager!$A:$A,rs_nova!H$2)+SUMIFS(topmanager!$D:$D,topmanager!$C:$C,rs_nova!$A909,topmanager!$A:$A,63)</f>
        <v>0</v>
      </c>
      <c r="I909" s="50">
        <f>-SUMIFS(topmanager!$D:$D,topmanager!$C:$C,rs_nova!$A909,topmanager!$A:$A,rs_nova!I$2)</f>
        <v>0</v>
      </c>
      <c r="J909" s="50">
        <f>SUMIFS(topmanager!$D:$D,topmanager!$C:$C,rs_nova!$A909,topmanager!$A:$A,rs_nova!J$2)</f>
        <v>0</v>
      </c>
      <c r="K909" s="50">
        <f>SUMIFS(topmanager!$D:$D,topmanager!$C:$C,rs_nova!$A909,topmanager!$A:$A,rs_nova!K$2)+SUMIFS(topmanager!$D:$D,topmanager!$C:$C,rs_nova!$A909,topmanager!$A:$A,911)</f>
        <v>0</v>
      </c>
      <c r="L909" s="50">
        <f>SUMIFS(topmanager!$D:$D,topmanager!$C:$C,rs_nova!$A909,topmanager!$A:$A,rs_nova!L$2)</f>
        <v>0</v>
      </c>
      <c r="M909" s="50">
        <f>SUMIFS(topmanager!$D:$D,topmanager!$C:$C,rs_nova!$A909,topmanager!$A:$A,rs_nova!M$2)+SUMIFS(topmanager!$D:$D,topmanager!$C:$C,rs_nova!$A909,topmanager!$A:$A,908)+SUMIFS(topmanager!$D:$D,topmanager!$C:$C,rs_nova!$A909,topmanager!$A:$A,550)</f>
        <v>0</v>
      </c>
      <c r="N909" s="50">
        <f>SUMIFS(topmanager!$D:$D,topmanager!$C:$C,rs_nova!$A909,topmanager!$A:$A,rs_nova!N$2)</f>
        <v>0</v>
      </c>
      <c r="O909" s="51">
        <f t="shared" si="216"/>
        <v>0</v>
      </c>
      <c r="P909" s="50">
        <f>IFERROR(VLOOKUP($A909,total!$B$4:$AW$437,27,0),0)</f>
        <v>0</v>
      </c>
      <c r="Q909" s="50">
        <f>IFERROR(VLOOKUP($A909,total!$B$4:$AW$437,21,0),0)</f>
        <v>0</v>
      </c>
      <c r="R909" s="50">
        <f>IFERROR(VLOOKUP($A909,total!$B$4:$AW$437,25,0),0)+IFERROR(VLOOKUP($A909,total!$B$4:$AW$437,36,0),0)</f>
        <v>0</v>
      </c>
      <c r="S909" s="50">
        <f>IFERROR(VLOOKUP(A909,gympass!$A$2:$F$148,6,0),0)</f>
        <v>0</v>
      </c>
      <c r="T909" s="50">
        <f>IFERROR(VLOOKUP($A909,total!$B$4:$AW$437,42,0),0)</f>
        <v>0</v>
      </c>
      <c r="U909" s="50">
        <f>IFERROR(VLOOKUP($A909,total!$B$4:$AW$437,32,0),0)</f>
        <v>0</v>
      </c>
      <c r="V909" s="50">
        <f>IFERROR(VLOOKUP($A909,total!$B$4:$AW$437,28,0),0)</f>
        <v>0</v>
      </c>
      <c r="W909" s="50">
        <f>IFERROR(VLOOKUP($A909,total!$B$4:$AX$437,49,0),0)</f>
        <v>0</v>
      </c>
      <c r="X909" s="50"/>
      <c r="Y909" s="50">
        <f>IFERROR(VLOOKUP(A909,#REF!,4,0),0)</f>
        <v>0</v>
      </c>
      <c r="Z909" s="50">
        <f>IFERROR(VLOOKUP(B909,#REF!,8,0),0)</f>
        <v>0</v>
      </c>
      <c r="AA909" s="50">
        <f>IFERROR(VLOOKUP($A909,total!$B$4:$AW$437,45,0),0)</f>
        <v>0</v>
      </c>
      <c r="AB909" s="50">
        <f>IFERROR(VLOOKUP($A909,total!$B$4:$AW$437,48,0),0)</f>
        <v>0</v>
      </c>
      <c r="AC909" s="50">
        <f>IFERROR(VLOOKUP($A909,total!$B$4:$AB$437,19,0),0)</f>
        <v>0</v>
      </c>
      <c r="AD909" s="50">
        <f>IFERROR(VLOOKUP($A909,total!$B$4:$AB$437,10,0),0)</f>
        <v>0</v>
      </c>
      <c r="AE909" s="50">
        <f>IFERROR(VLOOKUP($A909,total!$B$4:$AB$437,13,0),0)-SUMIFS(topmanager!$D:$D,topmanager!$C:$C,rs_nova!$A913,topmanager!$A:$A,856)</f>
        <v>0</v>
      </c>
      <c r="AF909" s="50">
        <f>IFERROR(VLOOKUP($A909,total!$B$4:$AB$437,16,0),0)</f>
        <v>0</v>
      </c>
      <c r="AG909" s="50">
        <f>IFERROR(VLOOKUP($A909,total!$B$4:$AB$437,7,0),0)</f>
        <v>0</v>
      </c>
      <c r="AH909" s="50">
        <f>IFERROR(VLOOKUP($A909,total!$B$4:$AD$437,29,0),0)</f>
        <v>0</v>
      </c>
      <c r="AI909" s="50">
        <f>IFERROR(VLOOKUP(A909,total!$B$4:$AN$437,39,0),0)</f>
        <v>0</v>
      </c>
      <c r="AJ909" s="51">
        <f t="shared" si="217"/>
        <v>0</v>
      </c>
      <c r="AK909" s="50">
        <f t="shared" si="218"/>
        <v>0</v>
      </c>
      <c r="AL909" s="50">
        <f t="shared" si="219"/>
        <v>0</v>
      </c>
      <c r="AM909" s="50">
        <f t="shared" si="220"/>
        <v>0</v>
      </c>
      <c r="AN909" s="50">
        <f t="shared" si="214"/>
        <v>0</v>
      </c>
      <c r="AO909" s="50">
        <f t="shared" si="214"/>
        <v>0</v>
      </c>
      <c r="AP909" s="50">
        <f t="shared" si="214"/>
        <v>0</v>
      </c>
      <c r="AQ909" s="50">
        <f>IFERROR(VLOOKUP(TEXT($A909,"000000"),[6]Página1!$A$8:$S$801,13,FALSE),0)</f>
        <v>0</v>
      </c>
      <c r="AR909" s="50">
        <f>IFERROR(VLOOKUP(TEXT($A909,"000000"),[6]Página1!$A$8:$S$801,16,FALSE),0)</f>
        <v>0</v>
      </c>
      <c r="AS909" s="50">
        <f>IFERROR(VLOOKUP(TEXT($A909,"000000"),[6]Página1!$A$8:$S$801,19,FALSE),0)</f>
        <v>0</v>
      </c>
      <c r="AT909" s="50">
        <f>IFERROR(VLOOKUP(TEXT($A909,"000000"),[7]Página1!$A$8:$R$814,12,FALSE),0)</f>
        <v>0</v>
      </c>
      <c r="AU909" s="50">
        <f>IFERROR(VLOOKUP(TEXT($A909,"000000"),[7]Página1!$A$8:$R$814,15,FALSE),0)</f>
        <v>0</v>
      </c>
      <c r="AV909" s="50">
        <f>IFERROR(VLOOKUP(TEXT($A909,"000000"),[7]Página1!$A$8:$R$814,18,FALSE),0)</f>
        <v>0</v>
      </c>
      <c r="AW909" s="50"/>
      <c r="AX909" s="51">
        <f t="shared" si="221"/>
        <v>0</v>
      </c>
      <c r="AY909" s="51">
        <f t="shared" si="222"/>
        <v>0</v>
      </c>
      <c r="AZ909" s="51">
        <f t="shared" si="223"/>
        <v>0</v>
      </c>
      <c r="BA909" s="51">
        <f t="shared" si="224"/>
        <v>0</v>
      </c>
      <c r="BB909" s="51">
        <f t="shared" si="225"/>
        <v>0</v>
      </c>
      <c r="BC909" s="51">
        <f t="shared" si="226"/>
        <v>0</v>
      </c>
      <c r="BD909" s="51">
        <f t="shared" si="227"/>
        <v>0</v>
      </c>
      <c r="BE909" s="51">
        <f>IFERROR(VLOOKUP(A909,salario!A$2:P$91,11,FALSE),0)</f>
        <v>0</v>
      </c>
      <c r="BF909" s="51">
        <f>SUMIFS(topmanager!$D:$D,topmanager!$C:$C,rs_nova!$A909,topmanager!$A:$A,rs_nova!BF$2)</f>
        <v>0</v>
      </c>
      <c r="BG909" s="51">
        <f>SUMIFS(topmanager!$D:$D,topmanager!$C:$C,rs_nova!$A909,topmanager!$A:$A,rs_nova!BG$2)</f>
        <v>0</v>
      </c>
      <c r="BH909" s="51">
        <f>SUMIFS(topmanager!$D:$D,topmanager!$C:$C,rs_nova!$A909,topmanager!$A:$A,rs_nova!BH$2)</f>
        <v>0</v>
      </c>
      <c r="BI909" s="51">
        <f>SUMIFS(topmanager!$D:$D,topmanager!$C:$C,rs_nova!$A909,topmanager!$A:$A,rs_nova!BI$2)</f>
        <v>0</v>
      </c>
      <c r="BJ909" s="51">
        <f>SUMIFS(topmanager!$D:$D,topmanager!$C:$C,rs_nova!$A909,topmanager!$A:$A,rs_nova!BJ$2)+SUMIFS(topmanager!$D:$D,topmanager!$C:$C,rs_nova!$A909,topmanager!$A:$A,rs_nova!BJ$2+1)</f>
        <v>0</v>
      </c>
      <c r="BK909" s="51">
        <f>IFERROR(VLOOKUP(A909,[8]ferias!$C$4:$G$100,5,FALSE),0)</f>
        <v>0</v>
      </c>
      <c r="BL909" s="51">
        <f>SUMIFS(topmanager!$D:$D,topmanager!$C:$C,rs_nova!$A909,topmanager!$A:$A,rs_nova!BL$2)</f>
        <v>0</v>
      </c>
      <c r="BM909" s="51">
        <f>SUMIFS(topmanager!$D:$D,topmanager!$C:$C,rs_nova!$A909,topmanager!$A:$A,rs_nova!BM$2)+SUMIFS(topmanager!$D:$D,topmanager!$C:$C,rs_nova!$A913,topmanager!$A:$A,151)</f>
        <v>0</v>
      </c>
      <c r="BN909" s="51">
        <f t="shared" si="228"/>
        <v>0</v>
      </c>
    </row>
    <row r="910" spans="1:66">
      <c r="A910" s="47">
        <f>total!B113</f>
        <v>0</v>
      </c>
      <c r="B910" s="47">
        <f t="shared" si="215"/>
        <v>0</v>
      </c>
      <c r="C910" s="48">
        <f>total!D113</f>
        <v>0</v>
      </c>
      <c r="D910" s="49" t="str">
        <f>IFERROR(VLOOKUP(A910,salario!A$3:J$32,10,FALSE),"")</f>
        <v/>
      </c>
      <c r="E910" s="49" t="str">
        <f>IFERROR(IF(VLOOKUP(A910,salario!A$3:O$32,15,FALSE)="","",VLOOKUP(A910,salario!A$3:O$32,15,FALSE)),"")</f>
        <v/>
      </c>
      <c r="F910" s="47" t="str">
        <f>IFERROR(VLOOKUP(A910,[5]base_pessoal!$B$2:$P$1504,13,FALSE),"")</f>
        <v/>
      </c>
      <c r="G910" s="50">
        <f>IFERROR(VLOOKUP(A910,salario!A$2:P$91,11,FALSE),0)*B910/30</f>
        <v>0</v>
      </c>
      <c r="H910" s="50">
        <f>SUMIFS(topmanager!$D:$D,topmanager!$C:$C,rs_nova!$A910,topmanager!$A:$A,rs_nova!H$2)+SUMIFS(topmanager!$D:$D,topmanager!$C:$C,rs_nova!$A910,topmanager!$A:$A,63)</f>
        <v>0</v>
      </c>
      <c r="I910" s="50">
        <f>-SUMIFS(topmanager!$D:$D,topmanager!$C:$C,rs_nova!$A910,topmanager!$A:$A,rs_nova!I$2)</f>
        <v>0</v>
      </c>
      <c r="J910" s="50">
        <f>SUMIFS(topmanager!$D:$D,topmanager!$C:$C,rs_nova!$A910,topmanager!$A:$A,rs_nova!J$2)</f>
        <v>0</v>
      </c>
      <c r="K910" s="50">
        <f>SUMIFS(topmanager!$D:$D,topmanager!$C:$C,rs_nova!$A910,topmanager!$A:$A,rs_nova!K$2)+SUMIFS(topmanager!$D:$D,topmanager!$C:$C,rs_nova!$A910,topmanager!$A:$A,911)</f>
        <v>0</v>
      </c>
      <c r="L910" s="50">
        <f>SUMIFS(topmanager!$D:$D,topmanager!$C:$C,rs_nova!$A910,topmanager!$A:$A,rs_nova!L$2)</f>
        <v>0</v>
      </c>
      <c r="M910" s="50">
        <f>SUMIFS(topmanager!$D:$D,topmanager!$C:$C,rs_nova!$A910,topmanager!$A:$A,rs_nova!M$2)+SUMIFS(topmanager!$D:$D,topmanager!$C:$C,rs_nova!$A910,topmanager!$A:$A,908)+SUMIFS(topmanager!$D:$D,topmanager!$C:$C,rs_nova!$A910,topmanager!$A:$A,550)</f>
        <v>0</v>
      </c>
      <c r="N910" s="50">
        <f>SUMIFS(topmanager!$D:$D,topmanager!$C:$C,rs_nova!$A910,topmanager!$A:$A,rs_nova!N$2)</f>
        <v>0</v>
      </c>
      <c r="O910" s="51">
        <f t="shared" si="216"/>
        <v>0</v>
      </c>
      <c r="P910" s="50">
        <f>IFERROR(VLOOKUP($A910,total!$B$4:$AW$437,27,0),0)</f>
        <v>0</v>
      </c>
      <c r="Q910" s="50">
        <f>IFERROR(VLOOKUP($A910,total!$B$4:$AW$437,21,0),0)</f>
        <v>0</v>
      </c>
      <c r="R910" s="50">
        <f>IFERROR(VLOOKUP($A910,total!$B$4:$AW$437,25,0),0)+IFERROR(VLOOKUP($A910,total!$B$4:$AW$437,36,0),0)</f>
        <v>0</v>
      </c>
      <c r="S910" s="50">
        <f>IFERROR(VLOOKUP(A910,gympass!$A$2:$F$148,6,0),0)</f>
        <v>0</v>
      </c>
      <c r="T910" s="50">
        <f>IFERROR(VLOOKUP($A910,total!$B$4:$AW$437,42,0),0)</f>
        <v>0</v>
      </c>
      <c r="U910" s="50">
        <f>IFERROR(VLOOKUP($A910,total!$B$4:$AW$437,32,0),0)</f>
        <v>0</v>
      </c>
      <c r="V910" s="50">
        <f>IFERROR(VLOOKUP($A910,total!$B$4:$AW$437,28,0),0)</f>
        <v>0</v>
      </c>
      <c r="W910" s="50">
        <f>IFERROR(VLOOKUP($A910,total!$B$4:$AX$437,49,0),0)</f>
        <v>0</v>
      </c>
      <c r="X910" s="50"/>
      <c r="Y910" s="50">
        <f>IFERROR(VLOOKUP(A910,#REF!,4,0),0)</f>
        <v>0</v>
      </c>
      <c r="Z910" s="50">
        <f>IFERROR(VLOOKUP(B910,#REF!,8,0),0)</f>
        <v>0</v>
      </c>
      <c r="AA910" s="50">
        <f>IFERROR(VLOOKUP($A910,total!$B$4:$AW$437,45,0),0)</f>
        <v>0</v>
      </c>
      <c r="AB910" s="50">
        <f>IFERROR(VLOOKUP($A910,total!$B$4:$AW$437,48,0),0)</f>
        <v>0</v>
      </c>
      <c r="AC910" s="50">
        <f>IFERROR(VLOOKUP($A910,total!$B$4:$AB$437,19,0),0)</f>
        <v>0</v>
      </c>
      <c r="AD910" s="50">
        <f>IFERROR(VLOOKUP($A910,total!$B$4:$AB$437,10,0),0)</f>
        <v>0</v>
      </c>
      <c r="AE910" s="50">
        <f>IFERROR(VLOOKUP($A910,total!$B$4:$AB$437,13,0),0)-SUMIFS(topmanager!$D:$D,topmanager!$C:$C,rs_nova!$A914,topmanager!$A:$A,856)</f>
        <v>0</v>
      </c>
      <c r="AF910" s="50">
        <f>IFERROR(VLOOKUP($A910,total!$B$4:$AB$437,16,0),0)</f>
        <v>0</v>
      </c>
      <c r="AG910" s="50">
        <f>IFERROR(VLOOKUP($A910,total!$B$4:$AB$437,7,0),0)</f>
        <v>0</v>
      </c>
      <c r="AH910" s="50">
        <f>IFERROR(VLOOKUP($A910,total!$B$4:$AD$437,29,0),0)</f>
        <v>0</v>
      </c>
      <c r="AI910" s="50">
        <f>IFERROR(VLOOKUP(A910,total!$B$4:$AN$437,39,0),0)</f>
        <v>0</v>
      </c>
      <c r="AJ910" s="51">
        <f t="shared" si="217"/>
        <v>0</v>
      </c>
      <c r="AK910" s="50">
        <f t="shared" si="218"/>
        <v>0</v>
      </c>
      <c r="AL910" s="50">
        <f t="shared" si="219"/>
        <v>0</v>
      </c>
      <c r="AM910" s="50">
        <f t="shared" si="220"/>
        <v>0</v>
      </c>
      <c r="AN910" s="50">
        <f t="shared" si="214"/>
        <v>0</v>
      </c>
      <c r="AO910" s="50">
        <f t="shared" si="214"/>
        <v>0</v>
      </c>
      <c r="AP910" s="50">
        <f t="shared" si="214"/>
        <v>0</v>
      </c>
      <c r="AQ910" s="50">
        <f>IFERROR(VLOOKUP(TEXT($A910,"000000"),[6]Página1!$A$8:$S$801,13,FALSE),0)</f>
        <v>0</v>
      </c>
      <c r="AR910" s="50">
        <f>IFERROR(VLOOKUP(TEXT($A910,"000000"),[6]Página1!$A$8:$S$801,16,FALSE),0)</f>
        <v>0</v>
      </c>
      <c r="AS910" s="50">
        <f>IFERROR(VLOOKUP(TEXT($A910,"000000"),[6]Página1!$A$8:$S$801,19,FALSE),0)</f>
        <v>0</v>
      </c>
      <c r="AT910" s="50">
        <f>IFERROR(VLOOKUP(TEXT($A910,"000000"),[7]Página1!$A$8:$R$814,12,FALSE),0)</f>
        <v>0</v>
      </c>
      <c r="AU910" s="50">
        <f>IFERROR(VLOOKUP(TEXT($A910,"000000"),[7]Página1!$A$8:$R$814,15,FALSE),0)</f>
        <v>0</v>
      </c>
      <c r="AV910" s="50">
        <f>IFERROR(VLOOKUP(TEXT($A910,"000000"),[7]Página1!$A$8:$R$814,18,FALSE),0)</f>
        <v>0</v>
      </c>
      <c r="AW910" s="50"/>
      <c r="AX910" s="51">
        <f t="shared" si="221"/>
        <v>0</v>
      </c>
      <c r="AY910" s="51">
        <f t="shared" si="222"/>
        <v>0</v>
      </c>
      <c r="AZ910" s="51">
        <f t="shared" si="223"/>
        <v>0</v>
      </c>
      <c r="BA910" s="51">
        <f t="shared" si="224"/>
        <v>0</v>
      </c>
      <c r="BB910" s="51">
        <f t="shared" si="225"/>
        <v>0</v>
      </c>
      <c r="BC910" s="51">
        <f t="shared" si="226"/>
        <v>0</v>
      </c>
      <c r="BD910" s="51">
        <f t="shared" si="227"/>
        <v>0</v>
      </c>
      <c r="BE910" s="51">
        <f>IFERROR(VLOOKUP(A910,salario!A$2:P$91,11,FALSE),0)</f>
        <v>0</v>
      </c>
      <c r="BF910" s="51">
        <f>SUMIFS(topmanager!$D:$D,topmanager!$C:$C,rs_nova!$A910,topmanager!$A:$A,rs_nova!BF$2)</f>
        <v>0</v>
      </c>
      <c r="BG910" s="51">
        <f>SUMIFS(topmanager!$D:$D,topmanager!$C:$C,rs_nova!$A910,topmanager!$A:$A,rs_nova!BG$2)</f>
        <v>0</v>
      </c>
      <c r="BH910" s="51">
        <f>SUMIFS(topmanager!$D:$D,topmanager!$C:$C,rs_nova!$A910,topmanager!$A:$A,rs_nova!BH$2)</f>
        <v>0</v>
      </c>
      <c r="BI910" s="51">
        <f>SUMIFS(topmanager!$D:$D,topmanager!$C:$C,rs_nova!$A910,topmanager!$A:$A,rs_nova!BI$2)</f>
        <v>0</v>
      </c>
      <c r="BJ910" s="51">
        <f>SUMIFS(topmanager!$D:$D,topmanager!$C:$C,rs_nova!$A910,topmanager!$A:$A,rs_nova!BJ$2)+SUMIFS(topmanager!$D:$D,topmanager!$C:$C,rs_nova!$A910,topmanager!$A:$A,rs_nova!BJ$2+1)</f>
        <v>0</v>
      </c>
      <c r="BK910" s="51">
        <f>IFERROR(VLOOKUP(A910,[8]ferias!$C$4:$G$100,5,FALSE),0)</f>
        <v>0</v>
      </c>
      <c r="BL910" s="51">
        <f>SUMIFS(topmanager!$D:$D,topmanager!$C:$C,rs_nova!$A910,topmanager!$A:$A,rs_nova!BL$2)</f>
        <v>0</v>
      </c>
      <c r="BM910" s="51">
        <f>SUMIFS(topmanager!$D:$D,topmanager!$C:$C,rs_nova!$A910,topmanager!$A:$A,rs_nova!BM$2)+SUMIFS(topmanager!$D:$D,topmanager!$C:$C,rs_nova!$A914,topmanager!$A:$A,151)</f>
        <v>0</v>
      </c>
      <c r="BN910" s="51">
        <f t="shared" si="228"/>
        <v>0</v>
      </c>
    </row>
    <row r="911" spans="1:66">
      <c r="A911" s="47">
        <f>total!B114</f>
        <v>0</v>
      </c>
      <c r="B911" s="47">
        <f t="shared" si="215"/>
        <v>0</v>
      </c>
      <c r="C911" s="48">
        <f>total!D114</f>
        <v>0</v>
      </c>
      <c r="D911" s="49" t="str">
        <f>IFERROR(VLOOKUP(A911,salario!A$3:J$32,10,FALSE),"")</f>
        <v/>
      </c>
      <c r="E911" s="49" t="str">
        <f>IFERROR(IF(VLOOKUP(A911,salario!A$3:O$32,15,FALSE)="","",VLOOKUP(A911,salario!A$3:O$32,15,FALSE)),"")</f>
        <v/>
      </c>
      <c r="F911" s="47" t="str">
        <f>IFERROR(VLOOKUP(A911,[5]base_pessoal!$B$2:$P$1504,13,FALSE),"")</f>
        <v/>
      </c>
      <c r="G911" s="50">
        <f>IFERROR(VLOOKUP(A911,salario!A$2:P$91,11,FALSE),0)*B911/30</f>
        <v>0</v>
      </c>
      <c r="H911" s="50">
        <f>SUMIFS(topmanager!$D:$D,topmanager!$C:$C,rs_nova!$A911,topmanager!$A:$A,rs_nova!H$2)+SUMIFS(topmanager!$D:$D,topmanager!$C:$C,rs_nova!$A911,topmanager!$A:$A,63)</f>
        <v>0</v>
      </c>
      <c r="I911" s="50">
        <f>-SUMIFS(topmanager!$D:$D,topmanager!$C:$C,rs_nova!$A911,topmanager!$A:$A,rs_nova!I$2)</f>
        <v>0</v>
      </c>
      <c r="J911" s="50">
        <f>SUMIFS(topmanager!$D:$D,topmanager!$C:$C,rs_nova!$A911,topmanager!$A:$A,rs_nova!J$2)</f>
        <v>0</v>
      </c>
      <c r="K911" s="50">
        <f>SUMIFS(topmanager!$D:$D,topmanager!$C:$C,rs_nova!$A911,topmanager!$A:$A,rs_nova!K$2)+SUMIFS(topmanager!$D:$D,topmanager!$C:$C,rs_nova!$A911,topmanager!$A:$A,911)</f>
        <v>0</v>
      </c>
      <c r="L911" s="50">
        <f>SUMIFS(topmanager!$D:$D,topmanager!$C:$C,rs_nova!$A911,topmanager!$A:$A,rs_nova!L$2)</f>
        <v>0</v>
      </c>
      <c r="M911" s="50">
        <f>SUMIFS(topmanager!$D:$D,topmanager!$C:$C,rs_nova!$A911,topmanager!$A:$A,rs_nova!M$2)+SUMIFS(topmanager!$D:$D,topmanager!$C:$C,rs_nova!$A911,topmanager!$A:$A,908)+SUMIFS(topmanager!$D:$D,topmanager!$C:$C,rs_nova!$A911,topmanager!$A:$A,550)</f>
        <v>0</v>
      </c>
      <c r="N911" s="50">
        <f>SUMIFS(topmanager!$D:$D,topmanager!$C:$C,rs_nova!$A911,topmanager!$A:$A,rs_nova!N$2)</f>
        <v>0</v>
      </c>
      <c r="O911" s="51">
        <f t="shared" si="216"/>
        <v>0</v>
      </c>
      <c r="P911" s="50">
        <f>IFERROR(VLOOKUP($A911,total!$B$4:$AW$437,27,0),0)</f>
        <v>0</v>
      </c>
      <c r="Q911" s="50">
        <f>IFERROR(VLOOKUP($A911,total!$B$4:$AW$437,21,0),0)</f>
        <v>0</v>
      </c>
      <c r="R911" s="50">
        <f>IFERROR(VLOOKUP($A911,total!$B$4:$AW$437,25,0),0)+IFERROR(VLOOKUP($A911,total!$B$4:$AW$437,36,0),0)</f>
        <v>0</v>
      </c>
      <c r="S911" s="50">
        <f>IFERROR(VLOOKUP(A911,gympass!$A$2:$F$148,6,0),0)</f>
        <v>0</v>
      </c>
      <c r="T911" s="50">
        <f>IFERROR(VLOOKUP($A911,total!$B$4:$AW$437,42,0),0)</f>
        <v>0</v>
      </c>
      <c r="U911" s="50">
        <f>IFERROR(VLOOKUP($A911,total!$B$4:$AW$437,32,0),0)</f>
        <v>0</v>
      </c>
      <c r="V911" s="50">
        <f>IFERROR(VLOOKUP($A911,total!$B$4:$AW$437,28,0),0)</f>
        <v>0</v>
      </c>
      <c r="W911" s="50">
        <f>IFERROR(VLOOKUP($A911,total!$B$4:$AX$437,49,0),0)</f>
        <v>0</v>
      </c>
      <c r="X911" s="50"/>
      <c r="Y911" s="50">
        <f>IFERROR(VLOOKUP(A911,#REF!,4,0),0)</f>
        <v>0</v>
      </c>
      <c r="Z911" s="50">
        <f>IFERROR(VLOOKUP(B911,#REF!,8,0),0)</f>
        <v>0</v>
      </c>
      <c r="AA911" s="50">
        <f>IFERROR(VLOOKUP($A911,total!$B$4:$AW$437,45,0),0)</f>
        <v>0</v>
      </c>
      <c r="AB911" s="50">
        <f>IFERROR(VLOOKUP($A911,total!$B$4:$AW$437,48,0),0)</f>
        <v>0</v>
      </c>
      <c r="AC911" s="50">
        <f>IFERROR(VLOOKUP($A911,total!$B$4:$AB$437,19,0),0)</f>
        <v>0</v>
      </c>
      <c r="AD911" s="50">
        <f>IFERROR(VLOOKUP($A911,total!$B$4:$AB$437,10,0),0)</f>
        <v>0</v>
      </c>
      <c r="AE911" s="50">
        <f>IFERROR(VLOOKUP($A911,total!$B$4:$AB$437,13,0),0)-SUMIFS(topmanager!$D:$D,topmanager!$C:$C,rs_nova!$A915,topmanager!$A:$A,856)</f>
        <v>0</v>
      </c>
      <c r="AF911" s="50">
        <f>IFERROR(VLOOKUP($A911,total!$B$4:$AB$437,16,0),0)</f>
        <v>0</v>
      </c>
      <c r="AG911" s="50">
        <f>IFERROR(VLOOKUP($A911,total!$B$4:$AB$437,7,0),0)</f>
        <v>0</v>
      </c>
      <c r="AH911" s="50">
        <f>IFERROR(VLOOKUP($A911,total!$B$4:$AD$437,29,0),0)</f>
        <v>0</v>
      </c>
      <c r="AI911" s="50">
        <f>IFERROR(VLOOKUP(A911,total!$B$4:$AN$437,39,0),0)</f>
        <v>0</v>
      </c>
      <c r="AJ911" s="51">
        <f t="shared" si="217"/>
        <v>0</v>
      </c>
      <c r="AK911" s="50">
        <f t="shared" si="218"/>
        <v>0</v>
      </c>
      <c r="AL911" s="50">
        <f t="shared" si="219"/>
        <v>0</v>
      </c>
      <c r="AM911" s="50">
        <f t="shared" si="220"/>
        <v>0</v>
      </c>
      <c r="AN911" s="50">
        <f t="shared" si="214"/>
        <v>0</v>
      </c>
      <c r="AO911" s="50">
        <f t="shared" si="214"/>
        <v>0</v>
      </c>
      <c r="AP911" s="50">
        <f t="shared" si="214"/>
        <v>0</v>
      </c>
      <c r="AQ911" s="50">
        <f>IFERROR(VLOOKUP(TEXT($A911,"000000"),[6]Página1!$A$8:$S$801,13,FALSE),0)</f>
        <v>0</v>
      </c>
      <c r="AR911" s="50">
        <f>IFERROR(VLOOKUP(TEXT($A911,"000000"),[6]Página1!$A$8:$S$801,16,FALSE),0)</f>
        <v>0</v>
      </c>
      <c r="AS911" s="50">
        <f>IFERROR(VLOOKUP(TEXT($A911,"000000"),[6]Página1!$A$8:$S$801,19,FALSE),0)</f>
        <v>0</v>
      </c>
      <c r="AT911" s="50">
        <f>IFERROR(VLOOKUP(TEXT($A911,"000000"),[7]Página1!$A$8:$R$814,12,FALSE),0)</f>
        <v>0</v>
      </c>
      <c r="AU911" s="50">
        <f>IFERROR(VLOOKUP(TEXT($A911,"000000"),[7]Página1!$A$8:$R$814,15,FALSE),0)</f>
        <v>0</v>
      </c>
      <c r="AV911" s="50">
        <f>IFERROR(VLOOKUP(TEXT($A911,"000000"),[7]Página1!$A$8:$R$814,18,FALSE),0)</f>
        <v>0</v>
      </c>
      <c r="AW911" s="50"/>
      <c r="AX911" s="51">
        <f t="shared" si="221"/>
        <v>0</v>
      </c>
      <c r="AY911" s="51">
        <f t="shared" si="222"/>
        <v>0</v>
      </c>
      <c r="AZ911" s="51">
        <f t="shared" si="223"/>
        <v>0</v>
      </c>
      <c r="BA911" s="51">
        <f t="shared" si="224"/>
        <v>0</v>
      </c>
      <c r="BB911" s="51">
        <f t="shared" si="225"/>
        <v>0</v>
      </c>
      <c r="BC911" s="51">
        <f t="shared" si="226"/>
        <v>0</v>
      </c>
      <c r="BD911" s="51">
        <f t="shared" si="227"/>
        <v>0</v>
      </c>
      <c r="BE911" s="51">
        <f>IFERROR(VLOOKUP(A911,salario!A$2:P$91,11,FALSE),0)</f>
        <v>0</v>
      </c>
      <c r="BF911" s="51">
        <f>SUMIFS(topmanager!$D:$D,topmanager!$C:$C,rs_nova!$A911,topmanager!$A:$A,rs_nova!BF$2)</f>
        <v>0</v>
      </c>
      <c r="BG911" s="51">
        <f>SUMIFS(topmanager!$D:$D,topmanager!$C:$C,rs_nova!$A911,topmanager!$A:$A,rs_nova!BG$2)</f>
        <v>0</v>
      </c>
      <c r="BH911" s="51">
        <f>SUMIFS(topmanager!$D:$D,topmanager!$C:$C,rs_nova!$A911,topmanager!$A:$A,rs_nova!BH$2)</f>
        <v>0</v>
      </c>
      <c r="BI911" s="51">
        <f>SUMIFS(topmanager!$D:$D,topmanager!$C:$C,rs_nova!$A911,topmanager!$A:$A,rs_nova!BI$2)</f>
        <v>0</v>
      </c>
      <c r="BJ911" s="51">
        <f>SUMIFS(topmanager!$D:$D,topmanager!$C:$C,rs_nova!$A911,topmanager!$A:$A,rs_nova!BJ$2)+SUMIFS(topmanager!$D:$D,topmanager!$C:$C,rs_nova!$A911,topmanager!$A:$A,rs_nova!BJ$2+1)</f>
        <v>0</v>
      </c>
      <c r="BK911" s="51">
        <f>IFERROR(VLOOKUP(A911,[8]ferias!$C$4:$G$100,5,FALSE),0)</f>
        <v>0</v>
      </c>
      <c r="BL911" s="51">
        <f>SUMIFS(topmanager!$D:$D,topmanager!$C:$C,rs_nova!$A911,topmanager!$A:$A,rs_nova!BL$2)</f>
        <v>0</v>
      </c>
      <c r="BM911" s="51">
        <f>SUMIFS(topmanager!$D:$D,topmanager!$C:$C,rs_nova!$A911,topmanager!$A:$A,rs_nova!BM$2)+SUMIFS(topmanager!$D:$D,topmanager!$C:$C,rs_nova!$A915,topmanager!$A:$A,151)</f>
        <v>0</v>
      </c>
      <c r="BN911" s="51">
        <f t="shared" si="228"/>
        <v>0</v>
      </c>
    </row>
    <row r="912" spans="1:66">
      <c r="A912" s="47">
        <f>total!B115</f>
        <v>0</v>
      </c>
      <c r="B912" s="47">
        <f t="shared" si="215"/>
        <v>0</v>
      </c>
      <c r="C912" s="48">
        <f>total!D115</f>
        <v>0</v>
      </c>
      <c r="D912" s="49" t="str">
        <f>IFERROR(VLOOKUP(A912,salario!A$3:J$32,10,FALSE),"")</f>
        <v/>
      </c>
      <c r="E912" s="49" t="str">
        <f>IFERROR(IF(VLOOKUP(A912,salario!A$3:O$32,15,FALSE)="","",VLOOKUP(A912,salario!A$3:O$32,15,FALSE)),"")</f>
        <v/>
      </c>
      <c r="F912" s="47" t="str">
        <f>IFERROR(VLOOKUP(A912,[5]base_pessoal!$B$2:$P$1504,13,FALSE),"")</f>
        <v/>
      </c>
      <c r="G912" s="50">
        <f>IFERROR(VLOOKUP(A912,salario!A$2:P$91,11,FALSE),0)*B912/30</f>
        <v>0</v>
      </c>
      <c r="H912" s="50">
        <f>SUMIFS(topmanager!$D:$D,topmanager!$C:$C,rs_nova!$A912,topmanager!$A:$A,rs_nova!H$2)+SUMIFS(topmanager!$D:$D,topmanager!$C:$C,rs_nova!$A912,topmanager!$A:$A,63)</f>
        <v>0</v>
      </c>
      <c r="I912" s="50">
        <f>-SUMIFS(topmanager!$D:$D,topmanager!$C:$C,rs_nova!$A912,topmanager!$A:$A,rs_nova!I$2)</f>
        <v>0</v>
      </c>
      <c r="J912" s="50">
        <f>SUMIFS(topmanager!$D:$D,topmanager!$C:$C,rs_nova!$A912,topmanager!$A:$A,rs_nova!J$2)</f>
        <v>0</v>
      </c>
      <c r="K912" s="50">
        <f>SUMIFS(topmanager!$D:$D,topmanager!$C:$C,rs_nova!$A912,topmanager!$A:$A,rs_nova!K$2)+SUMIFS(topmanager!$D:$D,topmanager!$C:$C,rs_nova!$A912,topmanager!$A:$A,911)</f>
        <v>0</v>
      </c>
      <c r="L912" s="50">
        <f>SUMIFS(topmanager!$D:$D,topmanager!$C:$C,rs_nova!$A912,topmanager!$A:$A,rs_nova!L$2)</f>
        <v>0</v>
      </c>
      <c r="M912" s="50">
        <f>SUMIFS(topmanager!$D:$D,topmanager!$C:$C,rs_nova!$A912,topmanager!$A:$A,rs_nova!M$2)+SUMIFS(topmanager!$D:$D,topmanager!$C:$C,rs_nova!$A912,topmanager!$A:$A,908)+SUMIFS(topmanager!$D:$D,topmanager!$C:$C,rs_nova!$A912,topmanager!$A:$A,550)</f>
        <v>0</v>
      </c>
      <c r="N912" s="50">
        <f>SUMIFS(topmanager!$D:$D,topmanager!$C:$C,rs_nova!$A912,topmanager!$A:$A,rs_nova!N$2)</f>
        <v>0</v>
      </c>
      <c r="O912" s="51">
        <f t="shared" si="216"/>
        <v>0</v>
      </c>
      <c r="P912" s="50">
        <f>IFERROR(VLOOKUP($A912,total!$B$4:$AW$437,27,0),0)</f>
        <v>0</v>
      </c>
      <c r="Q912" s="50">
        <f>IFERROR(VLOOKUP($A912,total!$B$4:$AW$437,21,0),0)</f>
        <v>0</v>
      </c>
      <c r="R912" s="50">
        <f>IFERROR(VLOOKUP($A912,total!$B$4:$AW$437,25,0),0)+IFERROR(VLOOKUP($A912,total!$B$4:$AW$437,36,0),0)</f>
        <v>0</v>
      </c>
      <c r="S912" s="50">
        <f>IFERROR(VLOOKUP(A912,gympass!$A$2:$F$148,6,0),0)</f>
        <v>0</v>
      </c>
      <c r="T912" s="50">
        <f>IFERROR(VLOOKUP($A912,total!$B$4:$AW$437,42,0),0)</f>
        <v>0</v>
      </c>
      <c r="U912" s="50">
        <f>IFERROR(VLOOKUP($A912,total!$B$4:$AW$437,32,0),0)</f>
        <v>0</v>
      </c>
      <c r="V912" s="50">
        <f>IFERROR(VLOOKUP($A912,total!$B$4:$AW$437,28,0),0)</f>
        <v>0</v>
      </c>
      <c r="W912" s="50">
        <f>IFERROR(VLOOKUP($A912,total!$B$4:$AX$437,49,0),0)</f>
        <v>0</v>
      </c>
      <c r="X912" s="50"/>
      <c r="Y912" s="50">
        <f>IFERROR(VLOOKUP(A912,#REF!,4,0),0)</f>
        <v>0</v>
      </c>
      <c r="Z912" s="50">
        <f>IFERROR(VLOOKUP(B912,#REF!,8,0),0)</f>
        <v>0</v>
      </c>
      <c r="AA912" s="50">
        <f>IFERROR(VLOOKUP($A912,total!$B$4:$AW$437,45,0),0)</f>
        <v>0</v>
      </c>
      <c r="AB912" s="50">
        <f>IFERROR(VLOOKUP($A912,total!$B$4:$AW$437,48,0),0)</f>
        <v>0</v>
      </c>
      <c r="AC912" s="50">
        <f>IFERROR(VLOOKUP($A912,total!$B$4:$AB$437,19,0),0)</f>
        <v>0</v>
      </c>
      <c r="AD912" s="50">
        <f>IFERROR(VLOOKUP($A912,total!$B$4:$AB$437,10,0),0)</f>
        <v>0</v>
      </c>
      <c r="AE912" s="50">
        <f>IFERROR(VLOOKUP($A912,total!$B$4:$AB$437,13,0),0)-SUMIFS(topmanager!$D:$D,topmanager!$C:$C,rs_nova!$A916,topmanager!$A:$A,856)</f>
        <v>0</v>
      </c>
      <c r="AF912" s="50">
        <f>IFERROR(VLOOKUP($A912,total!$B$4:$AB$437,16,0),0)</f>
        <v>0</v>
      </c>
      <c r="AG912" s="50">
        <f>IFERROR(VLOOKUP($A912,total!$B$4:$AB$437,7,0),0)</f>
        <v>0</v>
      </c>
      <c r="AH912" s="50">
        <f>IFERROR(VLOOKUP($A912,total!$B$4:$AD$437,29,0),0)</f>
        <v>0</v>
      </c>
      <c r="AI912" s="50">
        <f>IFERROR(VLOOKUP(A912,total!$B$4:$AN$437,39,0),0)</f>
        <v>0</v>
      </c>
      <c r="AJ912" s="51">
        <f t="shared" si="217"/>
        <v>0</v>
      </c>
      <c r="AK912" s="50">
        <f t="shared" si="218"/>
        <v>0</v>
      </c>
      <c r="AL912" s="50">
        <f t="shared" si="219"/>
        <v>0</v>
      </c>
      <c r="AM912" s="50">
        <f t="shared" si="220"/>
        <v>0</v>
      </c>
      <c r="AN912" s="50">
        <f t="shared" si="214"/>
        <v>0</v>
      </c>
      <c r="AO912" s="50">
        <f t="shared" si="214"/>
        <v>0</v>
      </c>
      <c r="AP912" s="50">
        <f t="shared" si="214"/>
        <v>0</v>
      </c>
      <c r="AQ912" s="50">
        <f>IFERROR(VLOOKUP(TEXT($A912,"000000"),[6]Página1!$A$8:$S$801,13,FALSE),0)</f>
        <v>0</v>
      </c>
      <c r="AR912" s="50">
        <f>IFERROR(VLOOKUP(TEXT($A912,"000000"),[6]Página1!$A$8:$S$801,16,FALSE),0)</f>
        <v>0</v>
      </c>
      <c r="AS912" s="50">
        <f>IFERROR(VLOOKUP(TEXT($A912,"000000"),[6]Página1!$A$8:$S$801,19,FALSE),0)</f>
        <v>0</v>
      </c>
      <c r="AT912" s="50">
        <f>IFERROR(VLOOKUP(TEXT($A912,"000000"),[7]Página1!$A$8:$R$814,12,FALSE),0)</f>
        <v>0</v>
      </c>
      <c r="AU912" s="50">
        <f>IFERROR(VLOOKUP(TEXT($A912,"000000"),[7]Página1!$A$8:$R$814,15,FALSE),0)</f>
        <v>0</v>
      </c>
      <c r="AV912" s="50">
        <f>IFERROR(VLOOKUP(TEXT($A912,"000000"),[7]Página1!$A$8:$R$814,18,FALSE),0)</f>
        <v>0</v>
      </c>
      <c r="AW912" s="50"/>
      <c r="AX912" s="51">
        <f t="shared" si="221"/>
        <v>0</v>
      </c>
      <c r="AY912" s="51">
        <f t="shared" si="222"/>
        <v>0</v>
      </c>
      <c r="AZ912" s="51">
        <f t="shared" si="223"/>
        <v>0</v>
      </c>
      <c r="BA912" s="51">
        <f t="shared" si="224"/>
        <v>0</v>
      </c>
      <c r="BB912" s="51">
        <f t="shared" si="225"/>
        <v>0</v>
      </c>
      <c r="BC912" s="51">
        <f t="shared" si="226"/>
        <v>0</v>
      </c>
      <c r="BD912" s="51">
        <f t="shared" si="227"/>
        <v>0</v>
      </c>
      <c r="BE912" s="51">
        <f>IFERROR(VLOOKUP(A912,salario!A$2:P$91,11,FALSE),0)</f>
        <v>0</v>
      </c>
      <c r="BF912" s="51">
        <f>SUMIFS(topmanager!$D:$D,topmanager!$C:$C,rs_nova!$A912,topmanager!$A:$A,rs_nova!BF$2)</f>
        <v>0</v>
      </c>
      <c r="BG912" s="51">
        <f>SUMIFS(topmanager!$D:$D,topmanager!$C:$C,rs_nova!$A912,topmanager!$A:$A,rs_nova!BG$2)</f>
        <v>0</v>
      </c>
      <c r="BH912" s="51">
        <f>SUMIFS(topmanager!$D:$D,topmanager!$C:$C,rs_nova!$A912,topmanager!$A:$A,rs_nova!BH$2)</f>
        <v>0</v>
      </c>
      <c r="BI912" s="51">
        <f>SUMIFS(topmanager!$D:$D,topmanager!$C:$C,rs_nova!$A912,topmanager!$A:$A,rs_nova!BI$2)</f>
        <v>0</v>
      </c>
      <c r="BJ912" s="51">
        <f>SUMIFS(topmanager!$D:$D,topmanager!$C:$C,rs_nova!$A912,topmanager!$A:$A,rs_nova!BJ$2)+SUMIFS(topmanager!$D:$D,topmanager!$C:$C,rs_nova!$A912,topmanager!$A:$A,rs_nova!BJ$2+1)</f>
        <v>0</v>
      </c>
      <c r="BK912" s="51">
        <f>IFERROR(VLOOKUP(A912,[8]ferias!$C$4:$G$100,5,FALSE),0)</f>
        <v>0</v>
      </c>
      <c r="BL912" s="51">
        <f>SUMIFS(topmanager!$D:$D,topmanager!$C:$C,rs_nova!$A912,topmanager!$A:$A,rs_nova!BL$2)</f>
        <v>0</v>
      </c>
      <c r="BM912" s="51">
        <f>SUMIFS(topmanager!$D:$D,topmanager!$C:$C,rs_nova!$A912,topmanager!$A:$A,rs_nova!BM$2)+SUMIFS(topmanager!$D:$D,topmanager!$C:$C,rs_nova!$A916,topmanager!$A:$A,151)</f>
        <v>0</v>
      </c>
      <c r="BN912" s="51">
        <f t="shared" si="228"/>
        <v>0</v>
      </c>
    </row>
    <row r="913" spans="1:66">
      <c r="A913" s="47">
        <f>total!B116</f>
        <v>0</v>
      </c>
      <c r="B913" s="47">
        <f t="shared" si="215"/>
        <v>0</v>
      </c>
      <c r="C913" s="48">
        <f>total!D116</f>
        <v>0</v>
      </c>
      <c r="D913" s="49" t="str">
        <f>IFERROR(VLOOKUP(A913,salario!A$3:J$32,10,FALSE),"")</f>
        <v/>
      </c>
      <c r="E913" s="49" t="str">
        <f>IFERROR(IF(VLOOKUP(A913,salario!A$3:O$32,15,FALSE)="","",VLOOKUP(A913,salario!A$3:O$32,15,FALSE)),"")</f>
        <v/>
      </c>
      <c r="F913" s="47" t="str">
        <f>IFERROR(VLOOKUP(A913,[5]base_pessoal!$B$2:$P$1504,13,FALSE),"")</f>
        <v/>
      </c>
      <c r="G913" s="50">
        <f>IFERROR(VLOOKUP(A913,salario!A$2:P$91,11,FALSE),0)*B913/30</f>
        <v>0</v>
      </c>
      <c r="H913" s="50">
        <f>SUMIFS(topmanager!$D:$D,topmanager!$C:$C,rs_nova!$A913,topmanager!$A:$A,rs_nova!H$2)+SUMIFS(topmanager!$D:$D,topmanager!$C:$C,rs_nova!$A913,topmanager!$A:$A,63)</f>
        <v>0</v>
      </c>
      <c r="I913" s="50">
        <f>-SUMIFS(topmanager!$D:$D,topmanager!$C:$C,rs_nova!$A913,topmanager!$A:$A,rs_nova!I$2)</f>
        <v>0</v>
      </c>
      <c r="J913" s="50">
        <f>SUMIFS(topmanager!$D:$D,topmanager!$C:$C,rs_nova!$A913,topmanager!$A:$A,rs_nova!J$2)</f>
        <v>0</v>
      </c>
      <c r="K913" s="50">
        <f>SUMIFS(topmanager!$D:$D,topmanager!$C:$C,rs_nova!$A913,topmanager!$A:$A,rs_nova!K$2)+SUMIFS(topmanager!$D:$D,topmanager!$C:$C,rs_nova!$A913,topmanager!$A:$A,911)</f>
        <v>0</v>
      </c>
      <c r="L913" s="50">
        <f>SUMIFS(topmanager!$D:$D,topmanager!$C:$C,rs_nova!$A913,topmanager!$A:$A,rs_nova!L$2)</f>
        <v>0</v>
      </c>
      <c r="M913" s="50">
        <f>SUMIFS(topmanager!$D:$D,topmanager!$C:$C,rs_nova!$A913,topmanager!$A:$A,rs_nova!M$2)+SUMIFS(topmanager!$D:$D,topmanager!$C:$C,rs_nova!$A913,topmanager!$A:$A,908)+SUMIFS(topmanager!$D:$D,topmanager!$C:$C,rs_nova!$A913,topmanager!$A:$A,550)</f>
        <v>0</v>
      </c>
      <c r="N913" s="50">
        <f>SUMIFS(topmanager!$D:$D,topmanager!$C:$C,rs_nova!$A913,topmanager!$A:$A,rs_nova!N$2)</f>
        <v>0</v>
      </c>
      <c r="O913" s="51">
        <f t="shared" si="216"/>
        <v>0</v>
      </c>
      <c r="P913" s="50">
        <f>IFERROR(VLOOKUP($A913,total!$B$4:$AW$437,27,0),0)</f>
        <v>0</v>
      </c>
      <c r="Q913" s="50">
        <f>IFERROR(VLOOKUP($A913,total!$B$4:$AW$437,21,0),0)</f>
        <v>0</v>
      </c>
      <c r="R913" s="50">
        <f>IFERROR(VLOOKUP($A913,total!$B$4:$AW$437,25,0),0)+IFERROR(VLOOKUP($A913,total!$B$4:$AW$437,36,0),0)</f>
        <v>0</v>
      </c>
      <c r="S913" s="50">
        <f>IFERROR(VLOOKUP(A913,gympass!$A$2:$F$148,6,0),0)</f>
        <v>0</v>
      </c>
      <c r="T913" s="50">
        <f>IFERROR(VLOOKUP($A913,total!$B$4:$AW$437,42,0),0)</f>
        <v>0</v>
      </c>
      <c r="U913" s="50">
        <f>IFERROR(VLOOKUP($A913,total!$B$4:$AW$437,32,0),0)</f>
        <v>0</v>
      </c>
      <c r="V913" s="50">
        <f>IFERROR(VLOOKUP($A913,total!$B$4:$AW$437,28,0),0)</f>
        <v>0</v>
      </c>
      <c r="W913" s="50">
        <f>IFERROR(VLOOKUP($A913,total!$B$4:$AX$437,49,0),0)</f>
        <v>0</v>
      </c>
      <c r="X913" s="50"/>
      <c r="Y913" s="50">
        <f>IFERROR(VLOOKUP(A913,#REF!,4,0),0)</f>
        <v>0</v>
      </c>
      <c r="Z913" s="50">
        <f>IFERROR(VLOOKUP(B913,#REF!,8,0),0)</f>
        <v>0</v>
      </c>
      <c r="AA913" s="50">
        <f>IFERROR(VLOOKUP($A913,total!$B$4:$AW$437,45,0),0)</f>
        <v>0</v>
      </c>
      <c r="AB913" s="50">
        <f>IFERROR(VLOOKUP($A913,total!$B$4:$AW$437,48,0),0)</f>
        <v>0</v>
      </c>
      <c r="AC913" s="50">
        <f>IFERROR(VLOOKUP($A913,total!$B$4:$AB$437,19,0),0)</f>
        <v>0</v>
      </c>
      <c r="AD913" s="50">
        <f>IFERROR(VLOOKUP($A913,total!$B$4:$AB$437,10,0),0)</f>
        <v>0</v>
      </c>
      <c r="AE913" s="50">
        <f>IFERROR(VLOOKUP($A913,total!$B$4:$AB$437,13,0),0)-SUMIFS(topmanager!$D:$D,topmanager!$C:$C,rs_nova!$A917,topmanager!$A:$A,856)</f>
        <v>0</v>
      </c>
      <c r="AF913" s="50">
        <f>IFERROR(VLOOKUP($A913,total!$B$4:$AB$437,16,0),0)</f>
        <v>0</v>
      </c>
      <c r="AG913" s="50">
        <f>IFERROR(VLOOKUP($A913,total!$B$4:$AB$437,7,0),0)</f>
        <v>0</v>
      </c>
      <c r="AH913" s="50">
        <f>IFERROR(VLOOKUP($A913,total!$B$4:$AD$437,29,0),0)</f>
        <v>0</v>
      </c>
      <c r="AI913" s="50">
        <f>IFERROR(VLOOKUP(A913,total!$B$4:$AN$437,39,0),0)</f>
        <v>0</v>
      </c>
      <c r="AJ913" s="51">
        <f t="shared" si="217"/>
        <v>0</v>
      </c>
      <c r="AK913" s="50">
        <f t="shared" si="218"/>
        <v>0</v>
      </c>
      <c r="AL913" s="50">
        <f t="shared" si="219"/>
        <v>0</v>
      </c>
      <c r="AM913" s="50">
        <f t="shared" si="220"/>
        <v>0</v>
      </c>
      <c r="AN913" s="50">
        <f t="shared" si="214"/>
        <v>0</v>
      </c>
      <c r="AO913" s="50">
        <f t="shared" si="214"/>
        <v>0</v>
      </c>
      <c r="AP913" s="50">
        <f t="shared" si="214"/>
        <v>0</v>
      </c>
      <c r="AQ913" s="50">
        <f>IFERROR(VLOOKUP(TEXT($A913,"000000"),[6]Página1!$A$8:$S$801,13,FALSE),0)</f>
        <v>0</v>
      </c>
      <c r="AR913" s="50">
        <f>IFERROR(VLOOKUP(TEXT($A913,"000000"),[6]Página1!$A$8:$S$801,16,FALSE),0)</f>
        <v>0</v>
      </c>
      <c r="AS913" s="50">
        <f>IFERROR(VLOOKUP(TEXT($A913,"000000"),[6]Página1!$A$8:$S$801,19,FALSE),0)</f>
        <v>0</v>
      </c>
      <c r="AT913" s="50">
        <f>IFERROR(VLOOKUP(TEXT($A913,"000000"),[7]Página1!$A$8:$R$814,12,FALSE),0)</f>
        <v>0</v>
      </c>
      <c r="AU913" s="50">
        <f>IFERROR(VLOOKUP(TEXT($A913,"000000"),[7]Página1!$A$8:$R$814,15,FALSE),0)</f>
        <v>0</v>
      </c>
      <c r="AV913" s="50">
        <f>IFERROR(VLOOKUP(TEXT($A913,"000000"),[7]Página1!$A$8:$R$814,18,FALSE),0)</f>
        <v>0</v>
      </c>
      <c r="AW913" s="50"/>
      <c r="AX913" s="51">
        <f t="shared" si="221"/>
        <v>0</v>
      </c>
      <c r="AY913" s="51">
        <f t="shared" si="222"/>
        <v>0</v>
      </c>
      <c r="AZ913" s="51">
        <f t="shared" si="223"/>
        <v>0</v>
      </c>
      <c r="BA913" s="51">
        <f t="shared" si="224"/>
        <v>0</v>
      </c>
      <c r="BB913" s="51">
        <f t="shared" si="225"/>
        <v>0</v>
      </c>
      <c r="BC913" s="51">
        <f t="shared" si="226"/>
        <v>0</v>
      </c>
      <c r="BD913" s="51">
        <f t="shared" si="227"/>
        <v>0</v>
      </c>
      <c r="BE913" s="51">
        <f>IFERROR(VLOOKUP(A913,salario!A$2:P$91,11,FALSE),0)</f>
        <v>0</v>
      </c>
      <c r="BF913" s="51">
        <f>SUMIFS(topmanager!$D:$D,topmanager!$C:$C,rs_nova!$A913,topmanager!$A:$A,rs_nova!BF$2)</f>
        <v>0</v>
      </c>
      <c r="BG913" s="51">
        <f>SUMIFS(topmanager!$D:$D,topmanager!$C:$C,rs_nova!$A913,topmanager!$A:$A,rs_nova!BG$2)</f>
        <v>0</v>
      </c>
      <c r="BH913" s="51">
        <f>SUMIFS(topmanager!$D:$D,topmanager!$C:$C,rs_nova!$A913,topmanager!$A:$A,rs_nova!BH$2)</f>
        <v>0</v>
      </c>
      <c r="BI913" s="51">
        <f>SUMIFS(topmanager!$D:$D,topmanager!$C:$C,rs_nova!$A913,topmanager!$A:$A,rs_nova!BI$2)</f>
        <v>0</v>
      </c>
      <c r="BJ913" s="51">
        <f>SUMIFS(topmanager!$D:$D,topmanager!$C:$C,rs_nova!$A913,topmanager!$A:$A,rs_nova!BJ$2)+SUMIFS(topmanager!$D:$D,topmanager!$C:$C,rs_nova!$A913,topmanager!$A:$A,rs_nova!BJ$2+1)</f>
        <v>0</v>
      </c>
      <c r="BK913" s="51">
        <f>IFERROR(VLOOKUP(A913,[8]ferias!$C$4:$G$100,5,FALSE),0)</f>
        <v>0</v>
      </c>
      <c r="BL913" s="51">
        <f>SUMIFS(topmanager!$D:$D,topmanager!$C:$C,rs_nova!$A913,topmanager!$A:$A,rs_nova!BL$2)</f>
        <v>0</v>
      </c>
      <c r="BM913" s="51">
        <f>SUMIFS(topmanager!$D:$D,topmanager!$C:$C,rs_nova!$A913,topmanager!$A:$A,rs_nova!BM$2)+SUMIFS(topmanager!$D:$D,topmanager!$C:$C,rs_nova!$A917,topmanager!$A:$A,151)</f>
        <v>0</v>
      </c>
      <c r="BN913" s="51">
        <f t="shared" si="228"/>
        <v>0</v>
      </c>
    </row>
    <row r="914" spans="1:66">
      <c r="A914" s="47">
        <f>total!B117</f>
        <v>0</v>
      </c>
      <c r="B914" s="47">
        <f t="shared" si="215"/>
        <v>0</v>
      </c>
      <c r="C914" s="48">
        <f>total!D117</f>
        <v>0</v>
      </c>
      <c r="D914" s="49" t="str">
        <f>IFERROR(VLOOKUP(A914,salario!A$3:J$32,10,FALSE),"")</f>
        <v/>
      </c>
      <c r="E914" s="49" t="str">
        <f>IFERROR(IF(VLOOKUP(A914,salario!A$3:O$32,15,FALSE)="","",VLOOKUP(A914,salario!A$3:O$32,15,FALSE)),"")</f>
        <v/>
      </c>
      <c r="F914" s="47" t="str">
        <f>IFERROR(VLOOKUP(A914,[5]base_pessoal!$B$2:$P$1504,13,FALSE),"")</f>
        <v/>
      </c>
      <c r="G914" s="50">
        <f>IFERROR(VLOOKUP(A914,salario!A$2:P$91,11,FALSE),0)*B914/30</f>
        <v>0</v>
      </c>
      <c r="H914" s="50">
        <f>SUMIFS(topmanager!$D:$D,topmanager!$C:$C,rs_nova!$A914,topmanager!$A:$A,rs_nova!H$2)+SUMIFS(topmanager!$D:$D,topmanager!$C:$C,rs_nova!$A914,topmanager!$A:$A,63)</f>
        <v>0</v>
      </c>
      <c r="I914" s="50">
        <f>-SUMIFS(topmanager!$D:$D,topmanager!$C:$C,rs_nova!$A914,topmanager!$A:$A,rs_nova!I$2)</f>
        <v>0</v>
      </c>
      <c r="J914" s="50">
        <f>SUMIFS(topmanager!$D:$D,topmanager!$C:$C,rs_nova!$A914,topmanager!$A:$A,rs_nova!J$2)</f>
        <v>0</v>
      </c>
      <c r="K914" s="50">
        <f>SUMIFS(topmanager!$D:$D,topmanager!$C:$C,rs_nova!$A914,topmanager!$A:$A,rs_nova!K$2)+SUMIFS(topmanager!$D:$D,topmanager!$C:$C,rs_nova!$A914,topmanager!$A:$A,911)</f>
        <v>0</v>
      </c>
      <c r="L914" s="50">
        <f>SUMIFS(topmanager!$D:$D,topmanager!$C:$C,rs_nova!$A914,topmanager!$A:$A,rs_nova!L$2)</f>
        <v>0</v>
      </c>
      <c r="M914" s="50">
        <f>SUMIFS(topmanager!$D:$D,topmanager!$C:$C,rs_nova!$A914,topmanager!$A:$A,rs_nova!M$2)+SUMIFS(topmanager!$D:$D,topmanager!$C:$C,rs_nova!$A914,topmanager!$A:$A,908)+SUMIFS(topmanager!$D:$D,topmanager!$C:$C,rs_nova!$A914,topmanager!$A:$A,550)</f>
        <v>0</v>
      </c>
      <c r="N914" s="50">
        <f>SUMIFS(topmanager!$D:$D,topmanager!$C:$C,rs_nova!$A914,topmanager!$A:$A,rs_nova!N$2)</f>
        <v>0</v>
      </c>
      <c r="O914" s="51">
        <f t="shared" si="216"/>
        <v>0</v>
      </c>
      <c r="P914" s="50">
        <f>IFERROR(VLOOKUP($A914,total!$B$4:$AW$437,27,0),0)</f>
        <v>0</v>
      </c>
      <c r="Q914" s="50">
        <f>IFERROR(VLOOKUP($A914,total!$B$4:$AW$437,21,0),0)</f>
        <v>0</v>
      </c>
      <c r="R914" s="50">
        <f>IFERROR(VLOOKUP($A914,total!$B$4:$AW$437,25,0),0)+IFERROR(VLOOKUP($A914,total!$B$4:$AW$437,36,0),0)</f>
        <v>0</v>
      </c>
      <c r="S914" s="50">
        <f>IFERROR(VLOOKUP(A914,gympass!$A$2:$F$148,6,0),0)</f>
        <v>0</v>
      </c>
      <c r="T914" s="50">
        <f>IFERROR(VLOOKUP($A914,total!$B$4:$AW$437,42,0),0)</f>
        <v>0</v>
      </c>
      <c r="U914" s="50">
        <f>IFERROR(VLOOKUP($A914,total!$B$4:$AW$437,32,0),0)</f>
        <v>0</v>
      </c>
      <c r="V914" s="50">
        <f>IFERROR(VLOOKUP($A914,total!$B$4:$AW$437,28,0),0)</f>
        <v>0</v>
      </c>
      <c r="W914" s="50">
        <f>IFERROR(VLOOKUP($A914,total!$B$4:$AX$437,49,0),0)</f>
        <v>0</v>
      </c>
      <c r="X914" s="50"/>
      <c r="Y914" s="50">
        <f>IFERROR(VLOOKUP(A914,#REF!,4,0),0)</f>
        <v>0</v>
      </c>
      <c r="Z914" s="50">
        <f>IFERROR(VLOOKUP(B914,#REF!,8,0),0)</f>
        <v>0</v>
      </c>
      <c r="AA914" s="50">
        <f>IFERROR(VLOOKUP($A914,total!$B$4:$AW$437,45,0),0)</f>
        <v>0</v>
      </c>
      <c r="AB914" s="50">
        <f>IFERROR(VLOOKUP($A914,total!$B$4:$AW$437,48,0),0)</f>
        <v>0</v>
      </c>
      <c r="AC914" s="50">
        <f>IFERROR(VLOOKUP($A914,total!$B$4:$AB$437,19,0),0)</f>
        <v>0</v>
      </c>
      <c r="AD914" s="50">
        <f>IFERROR(VLOOKUP($A914,total!$B$4:$AB$437,10,0),0)</f>
        <v>0</v>
      </c>
      <c r="AE914" s="50">
        <f>IFERROR(VLOOKUP($A914,total!$B$4:$AB$437,13,0),0)-SUMIFS(topmanager!$D:$D,topmanager!$C:$C,rs_nova!$A918,topmanager!$A:$A,856)</f>
        <v>0</v>
      </c>
      <c r="AF914" s="50">
        <f>IFERROR(VLOOKUP($A914,total!$B$4:$AB$437,16,0),0)</f>
        <v>0</v>
      </c>
      <c r="AG914" s="50">
        <f>IFERROR(VLOOKUP($A914,total!$B$4:$AB$437,7,0),0)</f>
        <v>0</v>
      </c>
      <c r="AH914" s="50">
        <f>IFERROR(VLOOKUP($A914,total!$B$4:$AD$437,29,0),0)</f>
        <v>0</v>
      </c>
      <c r="AI914" s="50">
        <f>IFERROR(VLOOKUP(A914,total!$B$4:$AN$437,39,0),0)</f>
        <v>0</v>
      </c>
      <c r="AJ914" s="51">
        <f t="shared" si="217"/>
        <v>0</v>
      </c>
      <c r="AK914" s="50">
        <f t="shared" si="218"/>
        <v>0</v>
      </c>
      <c r="AL914" s="50">
        <f t="shared" si="219"/>
        <v>0</v>
      </c>
      <c r="AM914" s="50">
        <f t="shared" si="220"/>
        <v>0</v>
      </c>
      <c r="AN914" s="50">
        <f t="shared" si="214"/>
        <v>0</v>
      </c>
      <c r="AO914" s="50">
        <f t="shared" si="214"/>
        <v>0</v>
      </c>
      <c r="AP914" s="50">
        <f t="shared" si="214"/>
        <v>0</v>
      </c>
      <c r="AQ914" s="50">
        <f>IFERROR(VLOOKUP(TEXT($A914,"000000"),[6]Página1!$A$8:$S$801,13,FALSE),0)</f>
        <v>0</v>
      </c>
      <c r="AR914" s="50">
        <f>IFERROR(VLOOKUP(TEXT($A914,"000000"),[6]Página1!$A$8:$S$801,16,FALSE),0)</f>
        <v>0</v>
      </c>
      <c r="AS914" s="50">
        <f>IFERROR(VLOOKUP(TEXT($A914,"000000"),[6]Página1!$A$8:$S$801,19,FALSE),0)</f>
        <v>0</v>
      </c>
      <c r="AT914" s="50">
        <f>IFERROR(VLOOKUP(TEXT($A914,"000000"),[7]Página1!$A$8:$R$814,12,FALSE),0)</f>
        <v>0</v>
      </c>
      <c r="AU914" s="50">
        <f>IFERROR(VLOOKUP(TEXT($A914,"000000"),[7]Página1!$A$8:$R$814,15,FALSE),0)</f>
        <v>0</v>
      </c>
      <c r="AV914" s="50">
        <f>IFERROR(VLOOKUP(TEXT($A914,"000000"),[7]Página1!$A$8:$R$814,18,FALSE),0)</f>
        <v>0</v>
      </c>
      <c r="AW914" s="50"/>
      <c r="AX914" s="51">
        <f t="shared" si="221"/>
        <v>0</v>
      </c>
      <c r="AY914" s="51">
        <f t="shared" si="222"/>
        <v>0</v>
      </c>
      <c r="AZ914" s="51">
        <f t="shared" si="223"/>
        <v>0</v>
      </c>
      <c r="BA914" s="51">
        <f t="shared" si="224"/>
        <v>0</v>
      </c>
      <c r="BB914" s="51">
        <f t="shared" si="225"/>
        <v>0</v>
      </c>
      <c r="BC914" s="51">
        <f t="shared" si="226"/>
        <v>0</v>
      </c>
      <c r="BD914" s="51">
        <f t="shared" si="227"/>
        <v>0</v>
      </c>
      <c r="BE914" s="51">
        <f>IFERROR(VLOOKUP(A914,salario!A$2:P$91,11,FALSE),0)</f>
        <v>0</v>
      </c>
      <c r="BF914" s="51">
        <f>SUMIFS(topmanager!$D:$D,topmanager!$C:$C,rs_nova!$A914,topmanager!$A:$A,rs_nova!BF$2)</f>
        <v>0</v>
      </c>
      <c r="BG914" s="51">
        <f>SUMIFS(topmanager!$D:$D,topmanager!$C:$C,rs_nova!$A914,topmanager!$A:$A,rs_nova!BG$2)</f>
        <v>0</v>
      </c>
      <c r="BH914" s="51">
        <f>SUMIFS(topmanager!$D:$D,topmanager!$C:$C,rs_nova!$A914,topmanager!$A:$A,rs_nova!BH$2)</f>
        <v>0</v>
      </c>
      <c r="BI914" s="51">
        <f>SUMIFS(topmanager!$D:$D,topmanager!$C:$C,rs_nova!$A914,topmanager!$A:$A,rs_nova!BI$2)</f>
        <v>0</v>
      </c>
      <c r="BJ914" s="51">
        <f>SUMIFS(topmanager!$D:$D,topmanager!$C:$C,rs_nova!$A914,topmanager!$A:$A,rs_nova!BJ$2)+SUMIFS(topmanager!$D:$D,topmanager!$C:$C,rs_nova!$A914,topmanager!$A:$A,rs_nova!BJ$2+1)</f>
        <v>0</v>
      </c>
      <c r="BK914" s="51">
        <f>IFERROR(VLOOKUP(A914,[8]ferias!$C$4:$G$100,5,FALSE),0)</f>
        <v>0</v>
      </c>
      <c r="BL914" s="51">
        <f>SUMIFS(topmanager!$D:$D,topmanager!$C:$C,rs_nova!$A914,topmanager!$A:$A,rs_nova!BL$2)</f>
        <v>0</v>
      </c>
      <c r="BM914" s="51">
        <f>SUMIFS(topmanager!$D:$D,topmanager!$C:$C,rs_nova!$A914,topmanager!$A:$A,rs_nova!BM$2)+SUMIFS(topmanager!$D:$D,topmanager!$C:$C,rs_nova!$A918,topmanager!$A:$A,151)</f>
        <v>0</v>
      </c>
      <c r="BN914" s="51">
        <f t="shared" si="228"/>
        <v>0</v>
      </c>
    </row>
    <row r="915" spans="1:66">
      <c r="A915" s="47">
        <f>total!B118</f>
        <v>0</v>
      </c>
      <c r="B915" s="47">
        <f t="shared" si="215"/>
        <v>0</v>
      </c>
      <c r="C915" s="48">
        <f>total!D118</f>
        <v>0</v>
      </c>
      <c r="D915" s="49" t="str">
        <f>IFERROR(VLOOKUP(A915,salario!A$3:J$32,10,FALSE),"")</f>
        <v/>
      </c>
      <c r="E915" s="49" t="str">
        <f>IFERROR(IF(VLOOKUP(A915,salario!A$3:O$32,15,FALSE)="","",VLOOKUP(A915,salario!A$3:O$32,15,FALSE)),"")</f>
        <v/>
      </c>
      <c r="F915" s="47" t="str">
        <f>IFERROR(VLOOKUP(A915,[5]base_pessoal!$B$2:$P$1504,13,FALSE),"")</f>
        <v/>
      </c>
      <c r="G915" s="50">
        <f>IFERROR(VLOOKUP(A915,salario!A$2:P$91,11,FALSE),0)*B915/30</f>
        <v>0</v>
      </c>
      <c r="H915" s="50">
        <f>SUMIFS(topmanager!$D:$D,topmanager!$C:$C,rs_nova!$A915,topmanager!$A:$A,rs_nova!H$2)+SUMIFS(topmanager!$D:$D,topmanager!$C:$C,rs_nova!$A915,topmanager!$A:$A,63)</f>
        <v>0</v>
      </c>
      <c r="I915" s="50">
        <f>-SUMIFS(topmanager!$D:$D,topmanager!$C:$C,rs_nova!$A915,topmanager!$A:$A,rs_nova!I$2)</f>
        <v>0</v>
      </c>
      <c r="J915" s="50">
        <f>SUMIFS(topmanager!$D:$D,topmanager!$C:$C,rs_nova!$A915,topmanager!$A:$A,rs_nova!J$2)</f>
        <v>0</v>
      </c>
      <c r="K915" s="50">
        <f>SUMIFS(topmanager!$D:$D,topmanager!$C:$C,rs_nova!$A915,topmanager!$A:$A,rs_nova!K$2)+SUMIFS(topmanager!$D:$D,topmanager!$C:$C,rs_nova!$A915,topmanager!$A:$A,911)</f>
        <v>0</v>
      </c>
      <c r="L915" s="50">
        <f>SUMIFS(topmanager!$D:$D,topmanager!$C:$C,rs_nova!$A915,topmanager!$A:$A,rs_nova!L$2)</f>
        <v>0</v>
      </c>
      <c r="M915" s="50">
        <f>SUMIFS(topmanager!$D:$D,topmanager!$C:$C,rs_nova!$A915,topmanager!$A:$A,rs_nova!M$2)+SUMIFS(topmanager!$D:$D,topmanager!$C:$C,rs_nova!$A915,topmanager!$A:$A,908)+SUMIFS(topmanager!$D:$D,topmanager!$C:$C,rs_nova!$A915,topmanager!$A:$A,550)</f>
        <v>0</v>
      </c>
      <c r="N915" s="50">
        <f>SUMIFS(topmanager!$D:$D,topmanager!$C:$C,rs_nova!$A915,topmanager!$A:$A,rs_nova!N$2)</f>
        <v>0</v>
      </c>
      <c r="O915" s="51">
        <f t="shared" si="216"/>
        <v>0</v>
      </c>
      <c r="P915" s="50">
        <f>IFERROR(VLOOKUP($A915,total!$B$4:$AW$437,27,0),0)</f>
        <v>0</v>
      </c>
      <c r="Q915" s="50">
        <f>IFERROR(VLOOKUP($A915,total!$B$4:$AW$437,21,0),0)</f>
        <v>0</v>
      </c>
      <c r="R915" s="50">
        <f>IFERROR(VLOOKUP($A915,total!$B$4:$AW$437,25,0),0)+IFERROR(VLOOKUP($A915,total!$B$4:$AW$437,36,0),0)</f>
        <v>0</v>
      </c>
      <c r="S915" s="50">
        <f>IFERROR(VLOOKUP(A915,gympass!$A$2:$F$148,6,0),0)</f>
        <v>0</v>
      </c>
      <c r="T915" s="50">
        <f>IFERROR(VLOOKUP($A915,total!$B$4:$AW$437,42,0),0)</f>
        <v>0</v>
      </c>
      <c r="U915" s="50">
        <f>IFERROR(VLOOKUP($A915,total!$B$4:$AW$437,32,0),0)</f>
        <v>0</v>
      </c>
      <c r="V915" s="50">
        <f>IFERROR(VLOOKUP($A915,total!$B$4:$AW$437,28,0),0)</f>
        <v>0</v>
      </c>
      <c r="W915" s="50">
        <f>IFERROR(VLOOKUP($A915,total!$B$4:$AX$437,49,0),0)</f>
        <v>0</v>
      </c>
      <c r="X915" s="50"/>
      <c r="Y915" s="50">
        <f>IFERROR(VLOOKUP(A915,#REF!,4,0),0)</f>
        <v>0</v>
      </c>
      <c r="Z915" s="50">
        <f>IFERROR(VLOOKUP(B915,#REF!,8,0),0)</f>
        <v>0</v>
      </c>
      <c r="AA915" s="50">
        <f>IFERROR(VLOOKUP($A915,total!$B$4:$AW$437,45,0),0)</f>
        <v>0</v>
      </c>
      <c r="AB915" s="50">
        <f>IFERROR(VLOOKUP($A915,total!$B$4:$AW$437,48,0),0)</f>
        <v>0</v>
      </c>
      <c r="AC915" s="50">
        <f>IFERROR(VLOOKUP($A915,total!$B$4:$AB$437,19,0),0)</f>
        <v>0</v>
      </c>
      <c r="AD915" s="50">
        <f>IFERROR(VLOOKUP($A915,total!$B$4:$AB$437,10,0),0)</f>
        <v>0</v>
      </c>
      <c r="AE915" s="50">
        <f>IFERROR(VLOOKUP($A915,total!$B$4:$AB$437,13,0),0)-SUMIFS(topmanager!$D:$D,topmanager!$C:$C,rs_nova!$A919,topmanager!$A:$A,856)</f>
        <v>0</v>
      </c>
      <c r="AF915" s="50">
        <f>IFERROR(VLOOKUP($A915,total!$B$4:$AB$437,16,0),0)</f>
        <v>0</v>
      </c>
      <c r="AG915" s="50">
        <f>IFERROR(VLOOKUP($A915,total!$B$4:$AB$437,7,0),0)</f>
        <v>0</v>
      </c>
      <c r="AH915" s="50">
        <f>IFERROR(VLOOKUP($A915,total!$B$4:$AD$437,29,0),0)</f>
        <v>0</v>
      </c>
      <c r="AI915" s="50">
        <f>IFERROR(VLOOKUP(A915,total!$B$4:$AN$437,39,0),0)</f>
        <v>0</v>
      </c>
      <c r="AJ915" s="51">
        <f t="shared" si="217"/>
        <v>0</v>
      </c>
      <c r="AK915" s="50">
        <f t="shared" si="218"/>
        <v>0</v>
      </c>
      <c r="AL915" s="50">
        <f t="shared" si="219"/>
        <v>0</v>
      </c>
      <c r="AM915" s="50">
        <f t="shared" si="220"/>
        <v>0</v>
      </c>
      <c r="AN915" s="50">
        <f t="shared" si="214"/>
        <v>0</v>
      </c>
      <c r="AO915" s="50">
        <f t="shared" si="214"/>
        <v>0</v>
      </c>
      <c r="AP915" s="50">
        <f t="shared" si="214"/>
        <v>0</v>
      </c>
      <c r="AQ915" s="50">
        <f>IFERROR(VLOOKUP(TEXT($A915,"000000"),[6]Página1!$A$8:$S$801,13,FALSE),0)</f>
        <v>0</v>
      </c>
      <c r="AR915" s="50">
        <f>IFERROR(VLOOKUP(TEXT($A915,"000000"),[6]Página1!$A$8:$S$801,16,FALSE),0)</f>
        <v>0</v>
      </c>
      <c r="AS915" s="50">
        <f>IFERROR(VLOOKUP(TEXT($A915,"000000"),[6]Página1!$A$8:$S$801,19,FALSE),0)</f>
        <v>0</v>
      </c>
      <c r="AT915" s="50">
        <f>IFERROR(VLOOKUP(TEXT($A915,"000000"),[7]Página1!$A$8:$R$814,12,FALSE),0)</f>
        <v>0</v>
      </c>
      <c r="AU915" s="50">
        <f>IFERROR(VLOOKUP(TEXT($A915,"000000"),[7]Página1!$A$8:$R$814,15,FALSE),0)</f>
        <v>0</v>
      </c>
      <c r="AV915" s="50">
        <f>IFERROR(VLOOKUP(TEXT($A915,"000000"),[7]Página1!$A$8:$R$814,18,FALSE),0)</f>
        <v>0</v>
      </c>
      <c r="AW915" s="50"/>
      <c r="AX915" s="51">
        <f t="shared" si="221"/>
        <v>0</v>
      </c>
      <c r="AY915" s="51">
        <f t="shared" si="222"/>
        <v>0</v>
      </c>
      <c r="AZ915" s="51">
        <f t="shared" si="223"/>
        <v>0</v>
      </c>
      <c r="BA915" s="51">
        <f t="shared" si="224"/>
        <v>0</v>
      </c>
      <c r="BB915" s="51">
        <f t="shared" si="225"/>
        <v>0</v>
      </c>
      <c r="BC915" s="51">
        <f t="shared" si="226"/>
        <v>0</v>
      </c>
      <c r="BD915" s="51">
        <f t="shared" si="227"/>
        <v>0</v>
      </c>
      <c r="BE915" s="51">
        <f>IFERROR(VLOOKUP(A915,salario!A$2:P$91,11,FALSE),0)</f>
        <v>0</v>
      </c>
      <c r="BF915" s="51">
        <f>SUMIFS(topmanager!$D:$D,topmanager!$C:$C,rs_nova!$A915,topmanager!$A:$A,rs_nova!BF$2)</f>
        <v>0</v>
      </c>
      <c r="BG915" s="51">
        <f>SUMIFS(topmanager!$D:$D,topmanager!$C:$C,rs_nova!$A915,topmanager!$A:$A,rs_nova!BG$2)</f>
        <v>0</v>
      </c>
      <c r="BH915" s="51">
        <f>SUMIFS(topmanager!$D:$D,topmanager!$C:$C,rs_nova!$A915,topmanager!$A:$A,rs_nova!BH$2)</f>
        <v>0</v>
      </c>
      <c r="BI915" s="51">
        <f>SUMIFS(topmanager!$D:$D,topmanager!$C:$C,rs_nova!$A915,topmanager!$A:$A,rs_nova!BI$2)</f>
        <v>0</v>
      </c>
      <c r="BJ915" s="51">
        <f>SUMIFS(topmanager!$D:$D,topmanager!$C:$C,rs_nova!$A915,topmanager!$A:$A,rs_nova!BJ$2)+SUMIFS(topmanager!$D:$D,topmanager!$C:$C,rs_nova!$A915,topmanager!$A:$A,rs_nova!BJ$2+1)</f>
        <v>0</v>
      </c>
      <c r="BK915" s="51">
        <f>IFERROR(VLOOKUP(A915,[8]ferias!$C$4:$G$100,5,FALSE),0)</f>
        <v>0</v>
      </c>
      <c r="BL915" s="51">
        <f>SUMIFS(topmanager!$D:$D,topmanager!$C:$C,rs_nova!$A915,topmanager!$A:$A,rs_nova!BL$2)</f>
        <v>0</v>
      </c>
      <c r="BM915" s="51">
        <f>SUMIFS(topmanager!$D:$D,topmanager!$C:$C,rs_nova!$A915,topmanager!$A:$A,rs_nova!BM$2)+SUMIFS(topmanager!$D:$D,topmanager!$C:$C,rs_nova!$A919,topmanager!$A:$A,151)</f>
        <v>0</v>
      </c>
      <c r="BN915" s="51">
        <f t="shared" si="228"/>
        <v>0</v>
      </c>
    </row>
    <row r="916" spans="1:66">
      <c r="A916" s="47">
        <f>total!B119</f>
        <v>0</v>
      </c>
      <c r="B916" s="47">
        <f t="shared" si="215"/>
        <v>0</v>
      </c>
      <c r="C916" s="48">
        <f>total!D119</f>
        <v>0</v>
      </c>
      <c r="D916" s="49" t="str">
        <f>IFERROR(VLOOKUP(A916,salario!A$3:J$32,10,FALSE),"")</f>
        <v/>
      </c>
      <c r="E916" s="49" t="str">
        <f>IFERROR(IF(VLOOKUP(A916,salario!A$3:O$32,15,FALSE)="","",VLOOKUP(A916,salario!A$3:O$32,15,FALSE)),"")</f>
        <v/>
      </c>
      <c r="F916" s="47" t="str">
        <f>IFERROR(VLOOKUP(A916,[5]base_pessoal!$B$2:$P$1504,13,FALSE),"")</f>
        <v/>
      </c>
      <c r="G916" s="50">
        <f>IFERROR(VLOOKUP(A916,salario!A$2:P$91,11,FALSE),0)*B916/30</f>
        <v>0</v>
      </c>
      <c r="H916" s="50">
        <f>SUMIFS(topmanager!$D:$D,topmanager!$C:$C,rs_nova!$A916,topmanager!$A:$A,rs_nova!H$2)+SUMIFS(topmanager!$D:$D,topmanager!$C:$C,rs_nova!$A916,topmanager!$A:$A,63)</f>
        <v>0</v>
      </c>
      <c r="I916" s="50">
        <f>-SUMIFS(topmanager!$D:$D,topmanager!$C:$C,rs_nova!$A916,topmanager!$A:$A,rs_nova!I$2)</f>
        <v>0</v>
      </c>
      <c r="J916" s="50">
        <f>SUMIFS(topmanager!$D:$D,topmanager!$C:$C,rs_nova!$A916,topmanager!$A:$A,rs_nova!J$2)</f>
        <v>0</v>
      </c>
      <c r="K916" s="50">
        <f>SUMIFS(topmanager!$D:$D,topmanager!$C:$C,rs_nova!$A916,topmanager!$A:$A,rs_nova!K$2)+SUMIFS(topmanager!$D:$D,topmanager!$C:$C,rs_nova!$A916,topmanager!$A:$A,911)</f>
        <v>0</v>
      </c>
      <c r="L916" s="50">
        <f>SUMIFS(topmanager!$D:$D,topmanager!$C:$C,rs_nova!$A916,topmanager!$A:$A,rs_nova!L$2)</f>
        <v>0</v>
      </c>
      <c r="M916" s="50">
        <f>SUMIFS(topmanager!$D:$D,topmanager!$C:$C,rs_nova!$A916,topmanager!$A:$A,rs_nova!M$2)+SUMIFS(topmanager!$D:$D,topmanager!$C:$C,rs_nova!$A916,topmanager!$A:$A,908)+SUMIFS(topmanager!$D:$D,topmanager!$C:$C,rs_nova!$A916,topmanager!$A:$A,550)</f>
        <v>0</v>
      </c>
      <c r="N916" s="50">
        <f>SUMIFS(topmanager!$D:$D,topmanager!$C:$C,rs_nova!$A916,topmanager!$A:$A,rs_nova!N$2)</f>
        <v>0</v>
      </c>
      <c r="O916" s="51">
        <f t="shared" si="216"/>
        <v>0</v>
      </c>
      <c r="P916" s="50">
        <f>IFERROR(VLOOKUP($A916,total!$B$4:$AW$437,27,0),0)</f>
        <v>0</v>
      </c>
      <c r="Q916" s="50">
        <f>IFERROR(VLOOKUP($A916,total!$B$4:$AW$437,21,0),0)</f>
        <v>0</v>
      </c>
      <c r="R916" s="50">
        <f>IFERROR(VLOOKUP($A916,total!$B$4:$AW$437,25,0),0)+IFERROR(VLOOKUP($A916,total!$B$4:$AW$437,36,0),0)</f>
        <v>0</v>
      </c>
      <c r="S916" s="50">
        <f>IFERROR(VLOOKUP(A916,gympass!$A$2:$F$148,6,0),0)</f>
        <v>0</v>
      </c>
      <c r="T916" s="50">
        <f>IFERROR(VLOOKUP($A916,total!$B$4:$AW$437,42,0),0)</f>
        <v>0</v>
      </c>
      <c r="U916" s="50">
        <f>IFERROR(VLOOKUP($A916,total!$B$4:$AW$437,32,0),0)</f>
        <v>0</v>
      </c>
      <c r="V916" s="50">
        <f>IFERROR(VLOOKUP($A916,total!$B$4:$AW$437,28,0),0)</f>
        <v>0</v>
      </c>
      <c r="W916" s="50">
        <f>IFERROR(VLOOKUP($A916,total!$B$4:$AX$437,49,0),0)</f>
        <v>0</v>
      </c>
      <c r="X916" s="50"/>
      <c r="Y916" s="50">
        <f>IFERROR(VLOOKUP(A916,#REF!,4,0),0)</f>
        <v>0</v>
      </c>
      <c r="Z916" s="50">
        <f>IFERROR(VLOOKUP(B916,#REF!,8,0),0)</f>
        <v>0</v>
      </c>
      <c r="AA916" s="50">
        <f>IFERROR(VLOOKUP($A916,total!$B$4:$AW$437,45,0),0)</f>
        <v>0</v>
      </c>
      <c r="AB916" s="50">
        <f>IFERROR(VLOOKUP($A916,total!$B$4:$AW$437,48,0),0)</f>
        <v>0</v>
      </c>
      <c r="AC916" s="50">
        <f>IFERROR(VLOOKUP($A916,total!$B$4:$AB$437,19,0),0)</f>
        <v>0</v>
      </c>
      <c r="AD916" s="50">
        <f>IFERROR(VLOOKUP($A916,total!$B$4:$AB$437,10,0),0)</f>
        <v>0</v>
      </c>
      <c r="AE916" s="50">
        <f>IFERROR(VLOOKUP($A916,total!$B$4:$AB$437,13,0),0)-SUMIFS(topmanager!$D:$D,topmanager!$C:$C,rs_nova!$A920,topmanager!$A:$A,856)</f>
        <v>0</v>
      </c>
      <c r="AF916" s="50">
        <f>IFERROR(VLOOKUP($A916,total!$B$4:$AB$437,16,0),0)</f>
        <v>0</v>
      </c>
      <c r="AG916" s="50">
        <f>IFERROR(VLOOKUP($A916,total!$B$4:$AB$437,7,0),0)</f>
        <v>0</v>
      </c>
      <c r="AH916" s="50">
        <f>IFERROR(VLOOKUP($A916,total!$B$4:$AD$437,29,0),0)</f>
        <v>0</v>
      </c>
      <c r="AI916" s="50">
        <f>IFERROR(VLOOKUP(A916,total!$B$4:$AN$437,39,0),0)</f>
        <v>0</v>
      </c>
      <c r="AJ916" s="51">
        <f t="shared" si="217"/>
        <v>0</v>
      </c>
      <c r="AK916" s="50">
        <f t="shared" si="218"/>
        <v>0</v>
      </c>
      <c r="AL916" s="50">
        <f t="shared" si="219"/>
        <v>0</v>
      </c>
      <c r="AM916" s="50">
        <f t="shared" si="220"/>
        <v>0</v>
      </c>
      <c r="AN916" s="50">
        <f t="shared" si="214"/>
        <v>0</v>
      </c>
      <c r="AO916" s="50">
        <f t="shared" si="214"/>
        <v>0</v>
      </c>
      <c r="AP916" s="50">
        <f t="shared" si="214"/>
        <v>0</v>
      </c>
      <c r="AQ916" s="50">
        <f>IFERROR(VLOOKUP(TEXT($A916,"000000"),[6]Página1!$A$8:$S$801,13,FALSE),0)</f>
        <v>0</v>
      </c>
      <c r="AR916" s="50">
        <f>IFERROR(VLOOKUP(TEXT($A916,"000000"),[6]Página1!$A$8:$S$801,16,FALSE),0)</f>
        <v>0</v>
      </c>
      <c r="AS916" s="50">
        <f>IFERROR(VLOOKUP(TEXT($A916,"000000"),[6]Página1!$A$8:$S$801,19,FALSE),0)</f>
        <v>0</v>
      </c>
      <c r="AT916" s="50">
        <f>IFERROR(VLOOKUP(TEXT($A916,"000000"),[7]Página1!$A$8:$R$814,12,FALSE),0)</f>
        <v>0</v>
      </c>
      <c r="AU916" s="50">
        <f>IFERROR(VLOOKUP(TEXT($A916,"000000"),[7]Página1!$A$8:$R$814,15,FALSE),0)</f>
        <v>0</v>
      </c>
      <c r="AV916" s="50">
        <f>IFERROR(VLOOKUP(TEXT($A916,"000000"),[7]Página1!$A$8:$R$814,18,FALSE),0)</f>
        <v>0</v>
      </c>
      <c r="AW916" s="50"/>
      <c r="AX916" s="51">
        <f t="shared" si="221"/>
        <v>0</v>
      </c>
      <c r="AY916" s="51">
        <f t="shared" si="222"/>
        <v>0</v>
      </c>
      <c r="AZ916" s="51">
        <f t="shared" si="223"/>
        <v>0</v>
      </c>
      <c r="BA916" s="51">
        <f t="shared" si="224"/>
        <v>0</v>
      </c>
      <c r="BB916" s="51">
        <f t="shared" si="225"/>
        <v>0</v>
      </c>
      <c r="BC916" s="51">
        <f t="shared" si="226"/>
        <v>0</v>
      </c>
      <c r="BD916" s="51">
        <f t="shared" si="227"/>
        <v>0</v>
      </c>
      <c r="BE916" s="51">
        <f>IFERROR(VLOOKUP(A916,salario!A$2:P$91,11,FALSE),0)</f>
        <v>0</v>
      </c>
      <c r="BF916" s="51">
        <f>SUMIFS(topmanager!$D:$D,topmanager!$C:$C,rs_nova!$A916,topmanager!$A:$A,rs_nova!BF$2)</f>
        <v>0</v>
      </c>
      <c r="BG916" s="51">
        <f>SUMIFS(topmanager!$D:$D,topmanager!$C:$C,rs_nova!$A916,topmanager!$A:$A,rs_nova!BG$2)</f>
        <v>0</v>
      </c>
      <c r="BH916" s="51">
        <f>SUMIFS(topmanager!$D:$D,topmanager!$C:$C,rs_nova!$A916,topmanager!$A:$A,rs_nova!BH$2)</f>
        <v>0</v>
      </c>
      <c r="BI916" s="51">
        <f>SUMIFS(topmanager!$D:$D,topmanager!$C:$C,rs_nova!$A916,topmanager!$A:$A,rs_nova!BI$2)</f>
        <v>0</v>
      </c>
      <c r="BJ916" s="51">
        <f>SUMIFS(topmanager!$D:$D,topmanager!$C:$C,rs_nova!$A916,topmanager!$A:$A,rs_nova!BJ$2)+SUMIFS(topmanager!$D:$D,topmanager!$C:$C,rs_nova!$A916,topmanager!$A:$A,rs_nova!BJ$2+1)</f>
        <v>0</v>
      </c>
      <c r="BK916" s="51">
        <f>IFERROR(VLOOKUP(A916,[8]ferias!$C$4:$G$100,5,FALSE),0)</f>
        <v>0</v>
      </c>
      <c r="BL916" s="51">
        <f>SUMIFS(topmanager!$D:$D,topmanager!$C:$C,rs_nova!$A916,topmanager!$A:$A,rs_nova!BL$2)</f>
        <v>0</v>
      </c>
      <c r="BM916" s="51">
        <f>SUMIFS(topmanager!$D:$D,topmanager!$C:$C,rs_nova!$A916,topmanager!$A:$A,rs_nova!BM$2)+SUMIFS(topmanager!$D:$D,topmanager!$C:$C,rs_nova!$A920,topmanager!$A:$A,151)</f>
        <v>0</v>
      </c>
      <c r="BN916" s="51">
        <f t="shared" si="228"/>
        <v>0</v>
      </c>
    </row>
    <row r="917" spans="1:66">
      <c r="A917" s="47">
        <f>total!B120</f>
        <v>0</v>
      </c>
      <c r="B917" s="47">
        <f t="shared" si="215"/>
        <v>0</v>
      </c>
      <c r="C917" s="48">
        <f>total!D120</f>
        <v>0</v>
      </c>
      <c r="D917" s="49" t="str">
        <f>IFERROR(VLOOKUP(A917,salario!A$3:J$32,10,FALSE),"")</f>
        <v/>
      </c>
      <c r="E917" s="49" t="str">
        <f>IFERROR(IF(VLOOKUP(A917,salario!A$3:O$32,15,FALSE)="","",VLOOKUP(A917,salario!A$3:O$32,15,FALSE)),"")</f>
        <v/>
      </c>
      <c r="F917" s="47" t="str">
        <f>IFERROR(VLOOKUP(A917,[5]base_pessoal!$B$2:$P$1504,13,FALSE),"")</f>
        <v/>
      </c>
      <c r="G917" s="50">
        <f>IFERROR(VLOOKUP(A917,salario!A$2:P$91,11,FALSE),0)*B917/30</f>
        <v>0</v>
      </c>
      <c r="H917" s="50">
        <f>SUMIFS(topmanager!$D:$D,topmanager!$C:$C,rs_nova!$A917,topmanager!$A:$A,rs_nova!H$2)+SUMIFS(topmanager!$D:$D,topmanager!$C:$C,rs_nova!$A917,topmanager!$A:$A,63)</f>
        <v>0</v>
      </c>
      <c r="I917" s="50">
        <f>-SUMIFS(topmanager!$D:$D,topmanager!$C:$C,rs_nova!$A917,topmanager!$A:$A,rs_nova!I$2)</f>
        <v>0</v>
      </c>
      <c r="J917" s="50">
        <f>SUMIFS(topmanager!$D:$D,topmanager!$C:$C,rs_nova!$A917,topmanager!$A:$A,rs_nova!J$2)</f>
        <v>0</v>
      </c>
      <c r="K917" s="50">
        <f>SUMIFS(topmanager!$D:$D,topmanager!$C:$C,rs_nova!$A917,topmanager!$A:$A,rs_nova!K$2)+SUMIFS(topmanager!$D:$D,topmanager!$C:$C,rs_nova!$A917,topmanager!$A:$A,911)</f>
        <v>0</v>
      </c>
      <c r="L917" s="50">
        <f>SUMIFS(topmanager!$D:$D,topmanager!$C:$C,rs_nova!$A917,topmanager!$A:$A,rs_nova!L$2)</f>
        <v>0</v>
      </c>
      <c r="M917" s="50">
        <f>SUMIFS(topmanager!$D:$D,topmanager!$C:$C,rs_nova!$A917,topmanager!$A:$A,rs_nova!M$2)+SUMIFS(topmanager!$D:$D,topmanager!$C:$C,rs_nova!$A917,topmanager!$A:$A,908)+SUMIFS(topmanager!$D:$D,topmanager!$C:$C,rs_nova!$A917,topmanager!$A:$A,550)</f>
        <v>0</v>
      </c>
      <c r="N917" s="50">
        <f>SUMIFS(topmanager!$D:$D,topmanager!$C:$C,rs_nova!$A917,topmanager!$A:$A,rs_nova!N$2)</f>
        <v>0</v>
      </c>
      <c r="O917" s="51">
        <f t="shared" si="216"/>
        <v>0</v>
      </c>
      <c r="P917" s="50">
        <f>IFERROR(VLOOKUP($A917,total!$B$4:$AW$437,27,0),0)</f>
        <v>0</v>
      </c>
      <c r="Q917" s="50">
        <f>IFERROR(VLOOKUP($A917,total!$B$4:$AW$437,21,0),0)</f>
        <v>0</v>
      </c>
      <c r="R917" s="50">
        <f>IFERROR(VLOOKUP($A917,total!$B$4:$AW$437,25,0),0)+IFERROR(VLOOKUP($A917,total!$B$4:$AW$437,36,0),0)</f>
        <v>0</v>
      </c>
      <c r="S917" s="50">
        <f>IFERROR(VLOOKUP(A917,gympass!$A$2:$F$148,6,0),0)</f>
        <v>0</v>
      </c>
      <c r="T917" s="50">
        <f>IFERROR(VLOOKUP($A917,total!$B$4:$AW$437,42,0),0)</f>
        <v>0</v>
      </c>
      <c r="U917" s="50">
        <f>IFERROR(VLOOKUP($A917,total!$B$4:$AW$437,32,0),0)</f>
        <v>0</v>
      </c>
      <c r="V917" s="50">
        <f>IFERROR(VLOOKUP($A917,total!$B$4:$AW$437,28,0),0)</f>
        <v>0</v>
      </c>
      <c r="W917" s="50">
        <f>IFERROR(VLOOKUP($A917,total!$B$4:$AX$437,49,0),0)</f>
        <v>0</v>
      </c>
      <c r="X917" s="50"/>
      <c r="Y917" s="50">
        <f>IFERROR(VLOOKUP(A917,#REF!,4,0),0)</f>
        <v>0</v>
      </c>
      <c r="Z917" s="50">
        <f>IFERROR(VLOOKUP(B917,#REF!,8,0),0)</f>
        <v>0</v>
      </c>
      <c r="AA917" s="50">
        <f>IFERROR(VLOOKUP($A917,total!$B$4:$AW$437,45,0),0)</f>
        <v>0</v>
      </c>
      <c r="AB917" s="50">
        <f>IFERROR(VLOOKUP($A917,total!$B$4:$AW$437,48,0),0)</f>
        <v>0</v>
      </c>
      <c r="AC917" s="50">
        <f>IFERROR(VLOOKUP($A917,total!$B$4:$AB$437,19,0),0)</f>
        <v>0</v>
      </c>
      <c r="AD917" s="50">
        <f>IFERROR(VLOOKUP($A917,total!$B$4:$AB$437,10,0),0)</f>
        <v>0</v>
      </c>
      <c r="AE917" s="50">
        <f>IFERROR(VLOOKUP($A917,total!$B$4:$AB$437,13,0),0)-SUMIFS(topmanager!$D:$D,topmanager!$C:$C,rs_nova!$A921,topmanager!$A:$A,856)</f>
        <v>0</v>
      </c>
      <c r="AF917" s="50">
        <f>IFERROR(VLOOKUP($A917,total!$B$4:$AB$437,16,0),0)</f>
        <v>0</v>
      </c>
      <c r="AG917" s="50">
        <f>IFERROR(VLOOKUP($A917,total!$B$4:$AB$437,7,0),0)</f>
        <v>0</v>
      </c>
      <c r="AH917" s="50">
        <f>IFERROR(VLOOKUP($A917,total!$B$4:$AD$437,29,0),0)</f>
        <v>0</v>
      </c>
      <c r="AI917" s="50">
        <f>IFERROR(VLOOKUP(A917,total!$B$4:$AN$437,39,0),0)</f>
        <v>0</v>
      </c>
      <c r="AJ917" s="51">
        <f t="shared" si="217"/>
        <v>0</v>
      </c>
      <c r="AK917" s="50">
        <f t="shared" si="218"/>
        <v>0</v>
      </c>
      <c r="AL917" s="50">
        <f t="shared" si="219"/>
        <v>0</v>
      </c>
      <c r="AM917" s="50">
        <f t="shared" si="220"/>
        <v>0</v>
      </c>
      <c r="AN917" s="50">
        <f t="shared" si="214"/>
        <v>0</v>
      </c>
      <c r="AO917" s="50">
        <f t="shared" si="214"/>
        <v>0</v>
      </c>
      <c r="AP917" s="50">
        <f t="shared" si="214"/>
        <v>0</v>
      </c>
      <c r="AQ917" s="50">
        <f>IFERROR(VLOOKUP(TEXT($A917,"000000"),[6]Página1!$A$8:$S$801,13,FALSE),0)</f>
        <v>0</v>
      </c>
      <c r="AR917" s="50">
        <f>IFERROR(VLOOKUP(TEXT($A917,"000000"),[6]Página1!$A$8:$S$801,16,FALSE),0)</f>
        <v>0</v>
      </c>
      <c r="AS917" s="50">
        <f>IFERROR(VLOOKUP(TEXT($A917,"000000"),[6]Página1!$A$8:$S$801,19,FALSE),0)</f>
        <v>0</v>
      </c>
      <c r="AT917" s="50">
        <f>IFERROR(VLOOKUP(TEXT($A917,"000000"),[7]Página1!$A$8:$R$814,12,FALSE),0)</f>
        <v>0</v>
      </c>
      <c r="AU917" s="50">
        <f>IFERROR(VLOOKUP(TEXT($A917,"000000"),[7]Página1!$A$8:$R$814,15,FALSE),0)</f>
        <v>0</v>
      </c>
      <c r="AV917" s="50">
        <f>IFERROR(VLOOKUP(TEXT($A917,"000000"),[7]Página1!$A$8:$R$814,18,FALSE),0)</f>
        <v>0</v>
      </c>
      <c r="AW917" s="50"/>
      <c r="AX917" s="51">
        <f t="shared" si="221"/>
        <v>0</v>
      </c>
      <c r="AY917" s="51">
        <f t="shared" si="222"/>
        <v>0</v>
      </c>
      <c r="AZ917" s="51">
        <f t="shared" si="223"/>
        <v>0</v>
      </c>
      <c r="BA917" s="51">
        <f t="shared" si="224"/>
        <v>0</v>
      </c>
      <c r="BB917" s="51">
        <f t="shared" si="225"/>
        <v>0</v>
      </c>
      <c r="BC917" s="51">
        <f t="shared" si="226"/>
        <v>0</v>
      </c>
      <c r="BD917" s="51">
        <f t="shared" si="227"/>
        <v>0</v>
      </c>
      <c r="BE917" s="51">
        <f>IFERROR(VLOOKUP(A917,salario!A$2:P$91,11,FALSE),0)</f>
        <v>0</v>
      </c>
      <c r="BF917" s="51">
        <f>SUMIFS(topmanager!$D:$D,topmanager!$C:$C,rs_nova!$A917,topmanager!$A:$A,rs_nova!BF$2)</f>
        <v>0</v>
      </c>
      <c r="BG917" s="51">
        <f>SUMIFS(topmanager!$D:$D,topmanager!$C:$C,rs_nova!$A917,topmanager!$A:$A,rs_nova!BG$2)</f>
        <v>0</v>
      </c>
      <c r="BH917" s="51">
        <f>SUMIFS(topmanager!$D:$D,topmanager!$C:$C,rs_nova!$A917,topmanager!$A:$A,rs_nova!BH$2)</f>
        <v>0</v>
      </c>
      <c r="BI917" s="51">
        <f>SUMIFS(topmanager!$D:$D,topmanager!$C:$C,rs_nova!$A917,topmanager!$A:$A,rs_nova!BI$2)</f>
        <v>0</v>
      </c>
      <c r="BJ917" s="51">
        <f>SUMIFS(topmanager!$D:$D,topmanager!$C:$C,rs_nova!$A917,topmanager!$A:$A,rs_nova!BJ$2)+SUMIFS(topmanager!$D:$D,topmanager!$C:$C,rs_nova!$A917,topmanager!$A:$A,rs_nova!BJ$2+1)</f>
        <v>0</v>
      </c>
      <c r="BK917" s="51">
        <f>IFERROR(VLOOKUP(A917,[8]ferias!$C$4:$G$100,5,FALSE),0)</f>
        <v>0</v>
      </c>
      <c r="BL917" s="51">
        <f>SUMIFS(topmanager!$D:$D,topmanager!$C:$C,rs_nova!$A917,topmanager!$A:$A,rs_nova!BL$2)</f>
        <v>0</v>
      </c>
      <c r="BM917" s="51">
        <f>SUMIFS(topmanager!$D:$D,topmanager!$C:$C,rs_nova!$A917,topmanager!$A:$A,rs_nova!BM$2)+SUMIFS(topmanager!$D:$D,topmanager!$C:$C,rs_nova!$A921,topmanager!$A:$A,151)</f>
        <v>0</v>
      </c>
      <c r="BN917" s="51">
        <f t="shared" si="228"/>
        <v>0</v>
      </c>
    </row>
    <row r="918" spans="1:66">
      <c r="A918" s="47">
        <f>total!B121</f>
        <v>0</v>
      </c>
      <c r="B918" s="47">
        <f t="shared" si="215"/>
        <v>0</v>
      </c>
      <c r="C918" s="48">
        <f>total!D121</f>
        <v>0</v>
      </c>
      <c r="D918" s="49" t="str">
        <f>IFERROR(VLOOKUP(A918,salario!A$3:J$32,10,FALSE),"")</f>
        <v/>
      </c>
      <c r="E918" s="49" t="str">
        <f>IFERROR(IF(VLOOKUP(A918,salario!A$3:O$32,15,FALSE)="","",VLOOKUP(A918,salario!A$3:O$32,15,FALSE)),"")</f>
        <v/>
      </c>
      <c r="F918" s="47" t="str">
        <f>IFERROR(VLOOKUP(A918,[5]base_pessoal!$B$2:$P$1504,13,FALSE),"")</f>
        <v/>
      </c>
      <c r="G918" s="50">
        <f>IFERROR(VLOOKUP(A918,salario!A$2:P$91,11,FALSE),0)*B918/30</f>
        <v>0</v>
      </c>
      <c r="H918" s="50">
        <f>SUMIFS(topmanager!$D:$D,topmanager!$C:$C,rs_nova!$A918,topmanager!$A:$A,rs_nova!H$2)+SUMIFS(topmanager!$D:$D,topmanager!$C:$C,rs_nova!$A918,topmanager!$A:$A,63)</f>
        <v>0</v>
      </c>
      <c r="I918" s="50">
        <f>-SUMIFS(topmanager!$D:$D,topmanager!$C:$C,rs_nova!$A918,topmanager!$A:$A,rs_nova!I$2)</f>
        <v>0</v>
      </c>
      <c r="J918" s="50">
        <f>SUMIFS(topmanager!$D:$D,topmanager!$C:$C,rs_nova!$A918,topmanager!$A:$A,rs_nova!J$2)</f>
        <v>0</v>
      </c>
      <c r="K918" s="50">
        <f>SUMIFS(topmanager!$D:$D,topmanager!$C:$C,rs_nova!$A918,topmanager!$A:$A,rs_nova!K$2)+SUMIFS(topmanager!$D:$D,topmanager!$C:$C,rs_nova!$A918,topmanager!$A:$A,911)</f>
        <v>0</v>
      </c>
      <c r="L918" s="50">
        <f>SUMIFS(topmanager!$D:$D,topmanager!$C:$C,rs_nova!$A918,topmanager!$A:$A,rs_nova!L$2)</f>
        <v>0</v>
      </c>
      <c r="M918" s="50">
        <f>SUMIFS(topmanager!$D:$D,topmanager!$C:$C,rs_nova!$A918,topmanager!$A:$A,rs_nova!M$2)+SUMIFS(topmanager!$D:$D,topmanager!$C:$C,rs_nova!$A918,topmanager!$A:$A,908)+SUMIFS(topmanager!$D:$D,topmanager!$C:$C,rs_nova!$A918,topmanager!$A:$A,550)</f>
        <v>0</v>
      </c>
      <c r="N918" s="50">
        <f>SUMIFS(topmanager!$D:$D,topmanager!$C:$C,rs_nova!$A918,topmanager!$A:$A,rs_nova!N$2)</f>
        <v>0</v>
      </c>
      <c r="O918" s="51">
        <f t="shared" si="216"/>
        <v>0</v>
      </c>
      <c r="P918" s="50">
        <f>IFERROR(VLOOKUP($A918,total!$B$4:$AW$437,27,0),0)</f>
        <v>0</v>
      </c>
      <c r="Q918" s="50">
        <f>IFERROR(VLOOKUP($A918,total!$B$4:$AW$437,21,0),0)</f>
        <v>0</v>
      </c>
      <c r="R918" s="50">
        <f>IFERROR(VLOOKUP($A918,total!$B$4:$AW$437,25,0),0)+IFERROR(VLOOKUP($A918,total!$B$4:$AW$437,36,0),0)</f>
        <v>0</v>
      </c>
      <c r="S918" s="50">
        <f>IFERROR(VLOOKUP(A918,gympass!$A$2:$F$148,6,0),0)</f>
        <v>0</v>
      </c>
      <c r="T918" s="50">
        <f>IFERROR(VLOOKUP($A918,total!$B$4:$AW$437,42,0),0)</f>
        <v>0</v>
      </c>
      <c r="U918" s="50">
        <f>IFERROR(VLOOKUP($A918,total!$B$4:$AW$437,32,0),0)</f>
        <v>0</v>
      </c>
      <c r="V918" s="50">
        <f>IFERROR(VLOOKUP($A918,total!$B$4:$AW$437,28,0),0)</f>
        <v>0</v>
      </c>
      <c r="W918" s="50">
        <f>IFERROR(VLOOKUP($A918,total!$B$4:$AX$437,49,0),0)</f>
        <v>0</v>
      </c>
      <c r="X918" s="50"/>
      <c r="Y918" s="50">
        <f>IFERROR(VLOOKUP(A918,#REF!,4,0),0)</f>
        <v>0</v>
      </c>
      <c r="Z918" s="50">
        <f>IFERROR(VLOOKUP(B918,#REF!,8,0),0)</f>
        <v>0</v>
      </c>
      <c r="AA918" s="50">
        <f>IFERROR(VLOOKUP($A918,total!$B$4:$AW$437,45,0),0)</f>
        <v>0</v>
      </c>
      <c r="AB918" s="50">
        <f>IFERROR(VLOOKUP($A918,total!$B$4:$AW$437,48,0),0)</f>
        <v>0</v>
      </c>
      <c r="AC918" s="50">
        <f>IFERROR(VLOOKUP($A918,total!$B$4:$AB$437,19,0),0)</f>
        <v>0</v>
      </c>
      <c r="AD918" s="50">
        <f>IFERROR(VLOOKUP($A918,total!$B$4:$AB$437,10,0),0)</f>
        <v>0</v>
      </c>
      <c r="AE918" s="50">
        <f>IFERROR(VLOOKUP($A918,total!$B$4:$AB$437,13,0),0)-SUMIFS(topmanager!$D:$D,topmanager!$C:$C,rs_nova!$A922,topmanager!$A:$A,856)</f>
        <v>0</v>
      </c>
      <c r="AF918" s="50">
        <f>IFERROR(VLOOKUP($A918,total!$B$4:$AB$437,16,0),0)</f>
        <v>0</v>
      </c>
      <c r="AG918" s="50">
        <f>IFERROR(VLOOKUP($A918,total!$B$4:$AB$437,7,0),0)</f>
        <v>0</v>
      </c>
      <c r="AH918" s="50">
        <f>IFERROR(VLOOKUP($A918,total!$B$4:$AD$437,29,0),0)</f>
        <v>0</v>
      </c>
      <c r="AI918" s="50">
        <f>IFERROR(VLOOKUP(A918,total!$B$4:$AN$437,39,0),0)</f>
        <v>0</v>
      </c>
      <c r="AJ918" s="51">
        <f t="shared" si="217"/>
        <v>0</v>
      </c>
      <c r="AK918" s="50">
        <f t="shared" si="218"/>
        <v>0</v>
      </c>
      <c r="AL918" s="50">
        <f t="shared" si="219"/>
        <v>0</v>
      </c>
      <c r="AM918" s="50">
        <f t="shared" si="220"/>
        <v>0</v>
      </c>
      <c r="AN918" s="50">
        <f t="shared" si="214"/>
        <v>0</v>
      </c>
      <c r="AO918" s="50">
        <f t="shared" si="214"/>
        <v>0</v>
      </c>
      <c r="AP918" s="50">
        <f t="shared" si="214"/>
        <v>0</v>
      </c>
      <c r="AQ918" s="50">
        <f>IFERROR(VLOOKUP(TEXT($A918,"000000"),[6]Página1!$A$8:$S$801,13,FALSE),0)</f>
        <v>0</v>
      </c>
      <c r="AR918" s="50">
        <f>IFERROR(VLOOKUP(TEXT($A918,"000000"),[6]Página1!$A$8:$S$801,16,FALSE),0)</f>
        <v>0</v>
      </c>
      <c r="AS918" s="50">
        <f>IFERROR(VLOOKUP(TEXT($A918,"000000"),[6]Página1!$A$8:$S$801,19,FALSE),0)</f>
        <v>0</v>
      </c>
      <c r="AT918" s="50">
        <f>IFERROR(VLOOKUP(TEXT($A918,"000000"),[7]Página1!$A$8:$R$814,12,FALSE),0)</f>
        <v>0</v>
      </c>
      <c r="AU918" s="50">
        <f>IFERROR(VLOOKUP(TEXT($A918,"000000"),[7]Página1!$A$8:$R$814,15,FALSE),0)</f>
        <v>0</v>
      </c>
      <c r="AV918" s="50">
        <f>IFERROR(VLOOKUP(TEXT($A918,"000000"),[7]Página1!$A$8:$R$814,18,FALSE),0)</f>
        <v>0</v>
      </c>
      <c r="AW918" s="50"/>
      <c r="AX918" s="51">
        <f t="shared" si="221"/>
        <v>0</v>
      </c>
      <c r="AY918" s="51">
        <f t="shared" si="222"/>
        <v>0</v>
      </c>
      <c r="AZ918" s="51">
        <f t="shared" si="223"/>
        <v>0</v>
      </c>
      <c r="BA918" s="51">
        <f t="shared" si="224"/>
        <v>0</v>
      </c>
      <c r="BB918" s="51">
        <f t="shared" si="225"/>
        <v>0</v>
      </c>
      <c r="BC918" s="51">
        <f t="shared" si="226"/>
        <v>0</v>
      </c>
      <c r="BD918" s="51">
        <f t="shared" si="227"/>
        <v>0</v>
      </c>
      <c r="BE918" s="51">
        <f>IFERROR(VLOOKUP(A918,salario!A$2:P$91,11,FALSE),0)</f>
        <v>0</v>
      </c>
      <c r="BF918" s="51">
        <f>SUMIFS(topmanager!$D:$D,topmanager!$C:$C,rs_nova!$A918,topmanager!$A:$A,rs_nova!BF$2)</f>
        <v>0</v>
      </c>
      <c r="BG918" s="51">
        <f>SUMIFS(topmanager!$D:$D,topmanager!$C:$C,rs_nova!$A918,topmanager!$A:$A,rs_nova!BG$2)</f>
        <v>0</v>
      </c>
      <c r="BH918" s="51">
        <f>SUMIFS(topmanager!$D:$D,topmanager!$C:$C,rs_nova!$A918,topmanager!$A:$A,rs_nova!BH$2)</f>
        <v>0</v>
      </c>
      <c r="BI918" s="51">
        <f>SUMIFS(topmanager!$D:$D,topmanager!$C:$C,rs_nova!$A918,topmanager!$A:$A,rs_nova!BI$2)</f>
        <v>0</v>
      </c>
      <c r="BJ918" s="51">
        <f>SUMIFS(topmanager!$D:$D,topmanager!$C:$C,rs_nova!$A918,topmanager!$A:$A,rs_nova!BJ$2)+SUMIFS(topmanager!$D:$D,topmanager!$C:$C,rs_nova!$A918,topmanager!$A:$A,rs_nova!BJ$2+1)</f>
        <v>0</v>
      </c>
      <c r="BK918" s="51">
        <f>IFERROR(VLOOKUP(A918,[8]ferias!$C$4:$G$100,5,FALSE),0)</f>
        <v>0</v>
      </c>
      <c r="BL918" s="51">
        <f>SUMIFS(topmanager!$D:$D,topmanager!$C:$C,rs_nova!$A918,topmanager!$A:$A,rs_nova!BL$2)</f>
        <v>0</v>
      </c>
      <c r="BM918" s="51">
        <f>SUMIFS(topmanager!$D:$D,topmanager!$C:$C,rs_nova!$A918,topmanager!$A:$A,rs_nova!BM$2)+SUMIFS(topmanager!$D:$D,topmanager!$C:$C,rs_nova!$A922,topmanager!$A:$A,151)</f>
        <v>0</v>
      </c>
      <c r="BN918" s="51">
        <f t="shared" si="228"/>
        <v>0</v>
      </c>
    </row>
    <row r="919" spans="1:66">
      <c r="A919" s="47">
        <f>total!B122</f>
        <v>0</v>
      </c>
      <c r="B919" s="47">
        <f t="shared" si="215"/>
        <v>0</v>
      </c>
      <c r="C919" s="48">
        <f>total!D122</f>
        <v>0</v>
      </c>
      <c r="D919" s="49" t="str">
        <f>IFERROR(VLOOKUP(A919,salario!A$3:J$32,10,FALSE),"")</f>
        <v/>
      </c>
      <c r="E919" s="49" t="str">
        <f>IFERROR(IF(VLOOKUP(A919,salario!A$3:O$32,15,FALSE)="","",VLOOKUP(A919,salario!A$3:O$32,15,FALSE)),"")</f>
        <v/>
      </c>
      <c r="F919" s="47" t="str">
        <f>IFERROR(VLOOKUP(A919,[5]base_pessoal!$B$2:$P$1504,13,FALSE),"")</f>
        <v/>
      </c>
      <c r="G919" s="50">
        <f>IFERROR(VLOOKUP(A919,salario!A$2:P$91,11,FALSE),0)*B919/30</f>
        <v>0</v>
      </c>
      <c r="H919" s="50">
        <f>SUMIFS(topmanager!$D:$D,topmanager!$C:$C,rs_nova!$A919,topmanager!$A:$A,rs_nova!H$2)+SUMIFS(topmanager!$D:$D,topmanager!$C:$C,rs_nova!$A919,topmanager!$A:$A,63)</f>
        <v>0</v>
      </c>
      <c r="I919" s="50">
        <f>-SUMIFS(topmanager!$D:$D,topmanager!$C:$C,rs_nova!$A919,topmanager!$A:$A,rs_nova!I$2)</f>
        <v>0</v>
      </c>
      <c r="J919" s="50">
        <f>SUMIFS(topmanager!$D:$D,topmanager!$C:$C,rs_nova!$A919,topmanager!$A:$A,rs_nova!J$2)</f>
        <v>0</v>
      </c>
      <c r="K919" s="50">
        <f>SUMIFS(topmanager!$D:$D,topmanager!$C:$C,rs_nova!$A919,topmanager!$A:$A,rs_nova!K$2)+SUMIFS(topmanager!$D:$D,topmanager!$C:$C,rs_nova!$A919,topmanager!$A:$A,911)</f>
        <v>0</v>
      </c>
      <c r="L919" s="50">
        <f>SUMIFS(topmanager!$D:$D,topmanager!$C:$C,rs_nova!$A919,topmanager!$A:$A,rs_nova!L$2)</f>
        <v>0</v>
      </c>
      <c r="M919" s="50">
        <f>SUMIFS(topmanager!$D:$D,topmanager!$C:$C,rs_nova!$A919,topmanager!$A:$A,rs_nova!M$2)+SUMIFS(topmanager!$D:$D,topmanager!$C:$C,rs_nova!$A919,topmanager!$A:$A,908)+SUMIFS(topmanager!$D:$D,topmanager!$C:$C,rs_nova!$A919,topmanager!$A:$A,550)</f>
        <v>0</v>
      </c>
      <c r="N919" s="50">
        <f>SUMIFS(topmanager!$D:$D,topmanager!$C:$C,rs_nova!$A919,topmanager!$A:$A,rs_nova!N$2)</f>
        <v>0</v>
      </c>
      <c r="O919" s="51">
        <f t="shared" si="216"/>
        <v>0</v>
      </c>
      <c r="P919" s="50">
        <f>IFERROR(VLOOKUP($A919,total!$B$4:$AW$437,27,0),0)</f>
        <v>0</v>
      </c>
      <c r="Q919" s="50">
        <f>IFERROR(VLOOKUP($A919,total!$B$4:$AW$437,21,0),0)</f>
        <v>0</v>
      </c>
      <c r="R919" s="50">
        <f>IFERROR(VLOOKUP($A919,total!$B$4:$AW$437,25,0),0)+IFERROR(VLOOKUP($A919,total!$B$4:$AW$437,36,0),0)</f>
        <v>0</v>
      </c>
      <c r="S919" s="50">
        <f>IFERROR(VLOOKUP(A919,gympass!$A$2:$F$148,6,0),0)</f>
        <v>0</v>
      </c>
      <c r="T919" s="50">
        <f>IFERROR(VLOOKUP($A919,total!$B$4:$AW$437,42,0),0)</f>
        <v>0</v>
      </c>
      <c r="U919" s="50">
        <f>IFERROR(VLOOKUP($A919,total!$B$4:$AW$437,32,0),0)</f>
        <v>0</v>
      </c>
      <c r="V919" s="50">
        <f>IFERROR(VLOOKUP($A919,total!$B$4:$AW$437,28,0),0)</f>
        <v>0</v>
      </c>
      <c r="W919" s="50">
        <f>IFERROR(VLOOKUP($A919,total!$B$4:$AX$437,49,0),0)</f>
        <v>0</v>
      </c>
      <c r="X919" s="50"/>
      <c r="Y919" s="50">
        <f>IFERROR(VLOOKUP(A919,#REF!,4,0),0)</f>
        <v>0</v>
      </c>
      <c r="Z919" s="50">
        <f>IFERROR(VLOOKUP(B919,#REF!,8,0),0)</f>
        <v>0</v>
      </c>
      <c r="AA919" s="50">
        <f>IFERROR(VLOOKUP($A919,total!$B$4:$AW$437,45,0),0)</f>
        <v>0</v>
      </c>
      <c r="AB919" s="50">
        <f>IFERROR(VLOOKUP($A919,total!$B$4:$AW$437,48,0),0)</f>
        <v>0</v>
      </c>
      <c r="AC919" s="50">
        <f>IFERROR(VLOOKUP($A919,total!$B$4:$AB$437,19,0),0)</f>
        <v>0</v>
      </c>
      <c r="AD919" s="50">
        <f>IFERROR(VLOOKUP($A919,total!$B$4:$AB$437,10,0),0)</f>
        <v>0</v>
      </c>
      <c r="AE919" s="50">
        <f>IFERROR(VLOOKUP($A919,total!$B$4:$AB$437,13,0),0)-SUMIFS(topmanager!$D:$D,topmanager!$C:$C,rs_nova!$A923,topmanager!$A:$A,856)</f>
        <v>0</v>
      </c>
      <c r="AF919" s="50">
        <f>IFERROR(VLOOKUP($A919,total!$B$4:$AB$437,16,0),0)</f>
        <v>0</v>
      </c>
      <c r="AG919" s="50">
        <f>IFERROR(VLOOKUP($A919,total!$B$4:$AB$437,7,0),0)</f>
        <v>0</v>
      </c>
      <c r="AH919" s="50">
        <f>IFERROR(VLOOKUP($A919,total!$B$4:$AD$437,29,0),0)</f>
        <v>0</v>
      </c>
      <c r="AI919" s="50">
        <f>IFERROR(VLOOKUP(A919,total!$B$4:$AN$437,39,0),0)</f>
        <v>0</v>
      </c>
      <c r="AJ919" s="51">
        <f t="shared" si="217"/>
        <v>0</v>
      </c>
      <c r="AK919" s="50">
        <f t="shared" si="218"/>
        <v>0</v>
      </c>
      <c r="AL919" s="50">
        <f t="shared" si="219"/>
        <v>0</v>
      </c>
      <c r="AM919" s="50">
        <f t="shared" si="220"/>
        <v>0</v>
      </c>
      <c r="AN919" s="50">
        <f t="shared" ref="AN919:AP982" si="229">IF(AND($A919&gt;1000,$A919&lt;=1999),0,AN$5*$G919)</f>
        <v>0</v>
      </c>
      <c r="AO919" s="50">
        <f t="shared" si="229"/>
        <v>0</v>
      </c>
      <c r="AP919" s="50">
        <f t="shared" si="229"/>
        <v>0</v>
      </c>
      <c r="AQ919" s="50">
        <f>IFERROR(VLOOKUP(TEXT($A919,"000000"),[6]Página1!$A$8:$S$801,13,FALSE),0)</f>
        <v>0</v>
      </c>
      <c r="AR919" s="50">
        <f>IFERROR(VLOOKUP(TEXT($A919,"000000"),[6]Página1!$A$8:$S$801,16,FALSE),0)</f>
        <v>0</v>
      </c>
      <c r="AS919" s="50">
        <f>IFERROR(VLOOKUP(TEXT($A919,"000000"),[6]Página1!$A$8:$S$801,19,FALSE),0)</f>
        <v>0</v>
      </c>
      <c r="AT919" s="50">
        <f>IFERROR(VLOOKUP(TEXT($A919,"000000"),[7]Página1!$A$8:$R$814,12,FALSE),0)</f>
        <v>0</v>
      </c>
      <c r="AU919" s="50">
        <f>IFERROR(VLOOKUP(TEXT($A919,"000000"),[7]Página1!$A$8:$R$814,15,FALSE),0)</f>
        <v>0</v>
      </c>
      <c r="AV919" s="50">
        <f>IFERROR(VLOOKUP(TEXT($A919,"000000"),[7]Página1!$A$8:$R$814,18,FALSE),0)</f>
        <v>0</v>
      </c>
      <c r="AW919" s="50"/>
      <c r="AX919" s="51">
        <f t="shared" si="221"/>
        <v>0</v>
      </c>
      <c r="AY919" s="51">
        <f t="shared" si="222"/>
        <v>0</v>
      </c>
      <c r="AZ919" s="51">
        <f t="shared" si="223"/>
        <v>0</v>
      </c>
      <c r="BA919" s="51">
        <f t="shared" si="224"/>
        <v>0</v>
      </c>
      <c r="BB919" s="51">
        <f t="shared" si="225"/>
        <v>0</v>
      </c>
      <c r="BC919" s="51">
        <f t="shared" si="226"/>
        <v>0</v>
      </c>
      <c r="BD919" s="51">
        <f t="shared" si="227"/>
        <v>0</v>
      </c>
      <c r="BE919" s="51">
        <f>IFERROR(VLOOKUP(A919,salario!A$2:P$91,11,FALSE),0)</f>
        <v>0</v>
      </c>
      <c r="BF919" s="51">
        <f>SUMIFS(topmanager!$D:$D,topmanager!$C:$C,rs_nova!$A919,topmanager!$A:$A,rs_nova!BF$2)</f>
        <v>0</v>
      </c>
      <c r="BG919" s="51">
        <f>SUMIFS(topmanager!$D:$D,topmanager!$C:$C,rs_nova!$A919,topmanager!$A:$A,rs_nova!BG$2)</f>
        <v>0</v>
      </c>
      <c r="BH919" s="51">
        <f>SUMIFS(topmanager!$D:$D,topmanager!$C:$C,rs_nova!$A919,topmanager!$A:$A,rs_nova!BH$2)</f>
        <v>0</v>
      </c>
      <c r="BI919" s="51">
        <f>SUMIFS(topmanager!$D:$D,topmanager!$C:$C,rs_nova!$A919,topmanager!$A:$A,rs_nova!BI$2)</f>
        <v>0</v>
      </c>
      <c r="BJ919" s="51">
        <f>SUMIFS(topmanager!$D:$D,topmanager!$C:$C,rs_nova!$A919,topmanager!$A:$A,rs_nova!BJ$2)+SUMIFS(topmanager!$D:$D,topmanager!$C:$C,rs_nova!$A919,topmanager!$A:$A,rs_nova!BJ$2+1)</f>
        <v>0</v>
      </c>
      <c r="BK919" s="51">
        <f>IFERROR(VLOOKUP(A919,[8]ferias!$C$4:$G$100,5,FALSE),0)</f>
        <v>0</v>
      </c>
      <c r="BL919" s="51">
        <f>SUMIFS(topmanager!$D:$D,topmanager!$C:$C,rs_nova!$A919,topmanager!$A:$A,rs_nova!BL$2)</f>
        <v>0</v>
      </c>
      <c r="BM919" s="51">
        <f>SUMIFS(topmanager!$D:$D,topmanager!$C:$C,rs_nova!$A919,topmanager!$A:$A,rs_nova!BM$2)+SUMIFS(topmanager!$D:$D,topmanager!$C:$C,rs_nova!$A923,topmanager!$A:$A,151)</f>
        <v>0</v>
      </c>
      <c r="BN919" s="51">
        <f t="shared" si="228"/>
        <v>0</v>
      </c>
    </row>
    <row r="920" spans="1:66">
      <c r="A920" s="47">
        <f>total!B123</f>
        <v>0</v>
      </c>
      <c r="B920" s="47">
        <f t="shared" si="215"/>
        <v>0</v>
      </c>
      <c r="C920" s="48">
        <f>total!D123</f>
        <v>0</v>
      </c>
      <c r="D920" s="49" t="str">
        <f>IFERROR(VLOOKUP(A920,salario!A$3:J$32,10,FALSE),"")</f>
        <v/>
      </c>
      <c r="E920" s="49" t="str">
        <f>IFERROR(IF(VLOOKUP(A920,salario!A$3:O$32,15,FALSE)="","",VLOOKUP(A920,salario!A$3:O$32,15,FALSE)),"")</f>
        <v/>
      </c>
      <c r="F920" s="47" t="str">
        <f>IFERROR(VLOOKUP(A920,[5]base_pessoal!$B$2:$P$1504,13,FALSE),"")</f>
        <v/>
      </c>
      <c r="G920" s="50">
        <f>IFERROR(VLOOKUP(A920,salario!A$2:P$91,11,FALSE),0)*B920/30</f>
        <v>0</v>
      </c>
      <c r="H920" s="50">
        <f>SUMIFS(topmanager!$D:$D,topmanager!$C:$C,rs_nova!$A920,topmanager!$A:$A,rs_nova!H$2)+SUMIFS(topmanager!$D:$D,topmanager!$C:$C,rs_nova!$A920,topmanager!$A:$A,63)</f>
        <v>0</v>
      </c>
      <c r="I920" s="50">
        <f>-SUMIFS(topmanager!$D:$D,topmanager!$C:$C,rs_nova!$A920,topmanager!$A:$A,rs_nova!I$2)</f>
        <v>0</v>
      </c>
      <c r="J920" s="50">
        <f>SUMIFS(topmanager!$D:$D,topmanager!$C:$C,rs_nova!$A920,topmanager!$A:$A,rs_nova!J$2)</f>
        <v>0</v>
      </c>
      <c r="K920" s="50">
        <f>SUMIFS(topmanager!$D:$D,topmanager!$C:$C,rs_nova!$A920,topmanager!$A:$A,rs_nova!K$2)+SUMIFS(topmanager!$D:$D,topmanager!$C:$C,rs_nova!$A920,topmanager!$A:$A,911)</f>
        <v>0</v>
      </c>
      <c r="L920" s="50">
        <f>SUMIFS(topmanager!$D:$D,topmanager!$C:$C,rs_nova!$A920,topmanager!$A:$A,rs_nova!L$2)</f>
        <v>0</v>
      </c>
      <c r="M920" s="50">
        <f>SUMIFS(topmanager!$D:$D,topmanager!$C:$C,rs_nova!$A920,topmanager!$A:$A,rs_nova!M$2)+SUMIFS(topmanager!$D:$D,topmanager!$C:$C,rs_nova!$A920,topmanager!$A:$A,908)+SUMIFS(topmanager!$D:$D,topmanager!$C:$C,rs_nova!$A920,topmanager!$A:$A,550)</f>
        <v>0</v>
      </c>
      <c r="N920" s="50">
        <f>SUMIFS(topmanager!$D:$D,topmanager!$C:$C,rs_nova!$A920,topmanager!$A:$A,rs_nova!N$2)</f>
        <v>0</v>
      </c>
      <c r="O920" s="51">
        <f t="shared" si="216"/>
        <v>0</v>
      </c>
      <c r="P920" s="50">
        <f>IFERROR(VLOOKUP($A920,total!$B$4:$AW$437,27,0),0)</f>
        <v>0</v>
      </c>
      <c r="Q920" s="50">
        <f>IFERROR(VLOOKUP($A920,total!$B$4:$AW$437,21,0),0)</f>
        <v>0</v>
      </c>
      <c r="R920" s="50">
        <f>IFERROR(VLOOKUP($A920,total!$B$4:$AW$437,25,0),0)+IFERROR(VLOOKUP($A920,total!$B$4:$AW$437,36,0),0)</f>
        <v>0</v>
      </c>
      <c r="S920" s="50">
        <f>IFERROR(VLOOKUP(A920,gympass!$A$2:$F$148,6,0),0)</f>
        <v>0</v>
      </c>
      <c r="T920" s="50">
        <f>IFERROR(VLOOKUP($A920,total!$B$4:$AW$437,42,0),0)</f>
        <v>0</v>
      </c>
      <c r="U920" s="50">
        <f>IFERROR(VLOOKUP($A920,total!$B$4:$AW$437,32,0),0)</f>
        <v>0</v>
      </c>
      <c r="V920" s="50">
        <f>IFERROR(VLOOKUP($A920,total!$B$4:$AW$437,28,0),0)</f>
        <v>0</v>
      </c>
      <c r="W920" s="50">
        <f>IFERROR(VLOOKUP($A920,total!$B$4:$AX$437,49,0),0)</f>
        <v>0</v>
      </c>
      <c r="X920" s="50"/>
      <c r="Y920" s="50">
        <f>IFERROR(VLOOKUP(A920,#REF!,4,0),0)</f>
        <v>0</v>
      </c>
      <c r="Z920" s="50">
        <f>IFERROR(VLOOKUP(B920,#REF!,8,0),0)</f>
        <v>0</v>
      </c>
      <c r="AA920" s="50">
        <f>IFERROR(VLOOKUP($A920,total!$B$4:$AW$437,45,0),0)</f>
        <v>0</v>
      </c>
      <c r="AB920" s="50">
        <f>IFERROR(VLOOKUP($A920,total!$B$4:$AW$437,48,0),0)</f>
        <v>0</v>
      </c>
      <c r="AC920" s="50">
        <f>IFERROR(VLOOKUP($A920,total!$B$4:$AB$437,19,0),0)</f>
        <v>0</v>
      </c>
      <c r="AD920" s="50">
        <f>IFERROR(VLOOKUP($A920,total!$B$4:$AB$437,10,0),0)</f>
        <v>0</v>
      </c>
      <c r="AE920" s="50">
        <f>IFERROR(VLOOKUP($A920,total!$B$4:$AB$437,13,0),0)-SUMIFS(topmanager!$D:$D,topmanager!$C:$C,rs_nova!$A924,topmanager!$A:$A,856)</f>
        <v>0</v>
      </c>
      <c r="AF920" s="50">
        <f>IFERROR(VLOOKUP($A920,total!$B$4:$AB$437,16,0),0)</f>
        <v>0</v>
      </c>
      <c r="AG920" s="50">
        <f>IFERROR(VLOOKUP($A920,total!$B$4:$AB$437,7,0),0)</f>
        <v>0</v>
      </c>
      <c r="AH920" s="50">
        <f>IFERROR(VLOOKUP($A920,total!$B$4:$AD$437,29,0),0)</f>
        <v>0</v>
      </c>
      <c r="AI920" s="50">
        <f>IFERROR(VLOOKUP(A920,total!$B$4:$AN$437,39,0),0)</f>
        <v>0</v>
      </c>
      <c r="AJ920" s="51">
        <f t="shared" si="217"/>
        <v>0</v>
      </c>
      <c r="AK920" s="50">
        <f t="shared" si="218"/>
        <v>0</v>
      </c>
      <c r="AL920" s="50">
        <f t="shared" si="219"/>
        <v>0</v>
      </c>
      <c r="AM920" s="50">
        <f t="shared" si="220"/>
        <v>0</v>
      </c>
      <c r="AN920" s="50">
        <f t="shared" si="229"/>
        <v>0</v>
      </c>
      <c r="AO920" s="50">
        <f t="shared" si="229"/>
        <v>0</v>
      </c>
      <c r="AP920" s="50">
        <f t="shared" si="229"/>
        <v>0</v>
      </c>
      <c r="AQ920" s="50">
        <f>IFERROR(VLOOKUP(TEXT($A920,"000000"),[6]Página1!$A$8:$S$801,13,FALSE),0)</f>
        <v>0</v>
      </c>
      <c r="AR920" s="50">
        <f>IFERROR(VLOOKUP(TEXT($A920,"000000"),[6]Página1!$A$8:$S$801,16,FALSE),0)</f>
        <v>0</v>
      </c>
      <c r="AS920" s="50">
        <f>IFERROR(VLOOKUP(TEXT($A920,"000000"),[6]Página1!$A$8:$S$801,19,FALSE),0)</f>
        <v>0</v>
      </c>
      <c r="AT920" s="50">
        <f>IFERROR(VLOOKUP(TEXT($A920,"000000"),[7]Página1!$A$8:$R$814,12,FALSE),0)</f>
        <v>0</v>
      </c>
      <c r="AU920" s="50">
        <f>IFERROR(VLOOKUP(TEXT($A920,"000000"),[7]Página1!$A$8:$R$814,15,FALSE),0)</f>
        <v>0</v>
      </c>
      <c r="AV920" s="50">
        <f>IFERROR(VLOOKUP(TEXT($A920,"000000"),[7]Página1!$A$8:$R$814,18,FALSE),0)</f>
        <v>0</v>
      </c>
      <c r="AW920" s="50"/>
      <c r="AX920" s="51">
        <f t="shared" si="221"/>
        <v>0</v>
      </c>
      <c r="AY920" s="51">
        <f t="shared" si="222"/>
        <v>0</v>
      </c>
      <c r="AZ920" s="51">
        <f t="shared" si="223"/>
        <v>0</v>
      </c>
      <c r="BA920" s="51">
        <f t="shared" si="224"/>
        <v>0</v>
      </c>
      <c r="BB920" s="51">
        <f t="shared" si="225"/>
        <v>0</v>
      </c>
      <c r="BC920" s="51">
        <f t="shared" si="226"/>
        <v>0</v>
      </c>
      <c r="BD920" s="51">
        <f t="shared" si="227"/>
        <v>0</v>
      </c>
      <c r="BE920" s="51">
        <f>IFERROR(VLOOKUP(A920,salario!A$2:P$91,11,FALSE),0)</f>
        <v>0</v>
      </c>
      <c r="BF920" s="51">
        <f>SUMIFS(topmanager!$D:$D,topmanager!$C:$C,rs_nova!$A920,topmanager!$A:$A,rs_nova!BF$2)</f>
        <v>0</v>
      </c>
      <c r="BG920" s="51">
        <f>SUMIFS(topmanager!$D:$D,topmanager!$C:$C,rs_nova!$A920,topmanager!$A:$A,rs_nova!BG$2)</f>
        <v>0</v>
      </c>
      <c r="BH920" s="51">
        <f>SUMIFS(topmanager!$D:$D,topmanager!$C:$C,rs_nova!$A920,topmanager!$A:$A,rs_nova!BH$2)</f>
        <v>0</v>
      </c>
      <c r="BI920" s="51">
        <f>SUMIFS(topmanager!$D:$D,topmanager!$C:$C,rs_nova!$A920,topmanager!$A:$A,rs_nova!BI$2)</f>
        <v>0</v>
      </c>
      <c r="BJ920" s="51">
        <f>SUMIFS(topmanager!$D:$D,topmanager!$C:$C,rs_nova!$A920,topmanager!$A:$A,rs_nova!BJ$2)+SUMIFS(topmanager!$D:$D,topmanager!$C:$C,rs_nova!$A920,topmanager!$A:$A,rs_nova!BJ$2+1)</f>
        <v>0</v>
      </c>
      <c r="BK920" s="51">
        <f>IFERROR(VLOOKUP(A920,[8]ferias!$C$4:$G$100,5,FALSE),0)</f>
        <v>0</v>
      </c>
      <c r="BL920" s="51">
        <f>SUMIFS(topmanager!$D:$D,topmanager!$C:$C,rs_nova!$A920,topmanager!$A:$A,rs_nova!BL$2)</f>
        <v>0</v>
      </c>
      <c r="BM920" s="51">
        <f>SUMIFS(topmanager!$D:$D,topmanager!$C:$C,rs_nova!$A920,topmanager!$A:$A,rs_nova!BM$2)+SUMIFS(topmanager!$D:$D,topmanager!$C:$C,rs_nova!$A924,topmanager!$A:$A,151)</f>
        <v>0</v>
      </c>
      <c r="BN920" s="51">
        <f t="shared" si="228"/>
        <v>0</v>
      </c>
    </row>
    <row r="921" spans="1:66">
      <c r="A921" s="47">
        <f>total!B124</f>
        <v>0</v>
      </c>
      <c r="B921" s="47">
        <f t="shared" si="215"/>
        <v>0</v>
      </c>
      <c r="C921" s="48">
        <f>total!D124</f>
        <v>0</v>
      </c>
      <c r="D921" s="49" t="str">
        <f>IFERROR(VLOOKUP(A921,salario!A$3:J$32,10,FALSE),"")</f>
        <v/>
      </c>
      <c r="E921" s="49" t="str">
        <f>IFERROR(IF(VLOOKUP(A921,salario!A$3:O$32,15,FALSE)="","",VLOOKUP(A921,salario!A$3:O$32,15,FALSE)),"")</f>
        <v/>
      </c>
      <c r="F921" s="47" t="str">
        <f>IFERROR(VLOOKUP(A921,[5]base_pessoal!$B$2:$P$1504,13,FALSE),"")</f>
        <v/>
      </c>
      <c r="G921" s="50">
        <f>IFERROR(VLOOKUP(A921,salario!A$2:P$91,11,FALSE),0)*B921/30</f>
        <v>0</v>
      </c>
      <c r="H921" s="50">
        <f>SUMIFS(topmanager!$D:$D,topmanager!$C:$C,rs_nova!$A921,topmanager!$A:$A,rs_nova!H$2)+SUMIFS(topmanager!$D:$D,topmanager!$C:$C,rs_nova!$A921,topmanager!$A:$A,63)</f>
        <v>0</v>
      </c>
      <c r="I921" s="50">
        <f>-SUMIFS(topmanager!$D:$D,topmanager!$C:$C,rs_nova!$A921,topmanager!$A:$A,rs_nova!I$2)</f>
        <v>0</v>
      </c>
      <c r="J921" s="50">
        <f>SUMIFS(topmanager!$D:$D,topmanager!$C:$C,rs_nova!$A921,topmanager!$A:$A,rs_nova!J$2)</f>
        <v>0</v>
      </c>
      <c r="K921" s="50">
        <f>SUMIFS(topmanager!$D:$D,topmanager!$C:$C,rs_nova!$A921,topmanager!$A:$A,rs_nova!K$2)+SUMIFS(topmanager!$D:$D,topmanager!$C:$C,rs_nova!$A921,topmanager!$A:$A,911)</f>
        <v>0</v>
      </c>
      <c r="L921" s="50">
        <f>SUMIFS(topmanager!$D:$D,topmanager!$C:$C,rs_nova!$A921,topmanager!$A:$A,rs_nova!L$2)</f>
        <v>0</v>
      </c>
      <c r="M921" s="50">
        <f>SUMIFS(topmanager!$D:$D,topmanager!$C:$C,rs_nova!$A921,topmanager!$A:$A,rs_nova!M$2)+SUMIFS(topmanager!$D:$D,topmanager!$C:$C,rs_nova!$A921,topmanager!$A:$A,908)+SUMIFS(topmanager!$D:$D,topmanager!$C:$C,rs_nova!$A921,topmanager!$A:$A,550)</f>
        <v>0</v>
      </c>
      <c r="N921" s="50">
        <f>SUMIFS(topmanager!$D:$D,topmanager!$C:$C,rs_nova!$A921,topmanager!$A:$A,rs_nova!N$2)</f>
        <v>0</v>
      </c>
      <c r="O921" s="51">
        <f t="shared" si="216"/>
        <v>0</v>
      </c>
      <c r="P921" s="50">
        <f>IFERROR(VLOOKUP($A921,total!$B$4:$AW$437,27,0),0)</f>
        <v>0</v>
      </c>
      <c r="Q921" s="50">
        <f>IFERROR(VLOOKUP($A921,total!$B$4:$AW$437,21,0),0)</f>
        <v>0</v>
      </c>
      <c r="R921" s="50">
        <f>IFERROR(VLOOKUP($A921,total!$B$4:$AW$437,25,0),0)+IFERROR(VLOOKUP($A921,total!$B$4:$AW$437,36,0),0)</f>
        <v>0</v>
      </c>
      <c r="S921" s="50">
        <f>IFERROR(VLOOKUP(A921,gympass!$A$2:$F$148,6,0),0)</f>
        <v>0</v>
      </c>
      <c r="T921" s="50">
        <f>IFERROR(VLOOKUP($A921,total!$B$4:$AW$437,42,0),0)</f>
        <v>0</v>
      </c>
      <c r="U921" s="50">
        <f>IFERROR(VLOOKUP($A921,total!$B$4:$AW$437,32,0),0)</f>
        <v>0</v>
      </c>
      <c r="V921" s="50">
        <f>IFERROR(VLOOKUP($A921,total!$B$4:$AW$437,28,0),0)</f>
        <v>0</v>
      </c>
      <c r="W921" s="50">
        <f>IFERROR(VLOOKUP($A921,total!$B$4:$AX$437,49,0),0)</f>
        <v>0</v>
      </c>
      <c r="X921" s="50"/>
      <c r="Y921" s="50">
        <f>IFERROR(VLOOKUP(A921,#REF!,4,0),0)</f>
        <v>0</v>
      </c>
      <c r="Z921" s="50">
        <f>IFERROR(VLOOKUP(B921,#REF!,8,0),0)</f>
        <v>0</v>
      </c>
      <c r="AA921" s="50">
        <f>IFERROR(VLOOKUP($A921,total!$B$4:$AW$437,45,0),0)</f>
        <v>0</v>
      </c>
      <c r="AB921" s="50">
        <f>IFERROR(VLOOKUP($A921,total!$B$4:$AW$437,48,0),0)</f>
        <v>0</v>
      </c>
      <c r="AC921" s="50">
        <f>IFERROR(VLOOKUP($A921,total!$B$4:$AB$437,19,0),0)</f>
        <v>0</v>
      </c>
      <c r="AD921" s="50">
        <f>IFERROR(VLOOKUP($A921,total!$B$4:$AB$437,10,0),0)</f>
        <v>0</v>
      </c>
      <c r="AE921" s="50">
        <f>IFERROR(VLOOKUP($A921,total!$B$4:$AB$437,13,0),0)-SUMIFS(topmanager!$D:$D,topmanager!$C:$C,rs_nova!$A925,topmanager!$A:$A,856)</f>
        <v>0</v>
      </c>
      <c r="AF921" s="50">
        <f>IFERROR(VLOOKUP($A921,total!$B$4:$AB$437,16,0),0)</f>
        <v>0</v>
      </c>
      <c r="AG921" s="50">
        <f>IFERROR(VLOOKUP($A921,total!$B$4:$AB$437,7,0),0)</f>
        <v>0</v>
      </c>
      <c r="AH921" s="50">
        <f>IFERROR(VLOOKUP($A921,total!$B$4:$AD$437,29,0),0)</f>
        <v>0</v>
      </c>
      <c r="AI921" s="50">
        <f>IFERROR(VLOOKUP(A921,total!$B$4:$AN$437,39,0),0)</f>
        <v>0</v>
      </c>
      <c r="AJ921" s="51">
        <f t="shared" si="217"/>
        <v>0</v>
      </c>
      <c r="AK921" s="50">
        <f t="shared" si="218"/>
        <v>0</v>
      </c>
      <c r="AL921" s="50">
        <f t="shared" si="219"/>
        <v>0</v>
      </c>
      <c r="AM921" s="50">
        <f t="shared" si="220"/>
        <v>0</v>
      </c>
      <c r="AN921" s="50">
        <f t="shared" si="229"/>
        <v>0</v>
      </c>
      <c r="AO921" s="50">
        <f t="shared" si="229"/>
        <v>0</v>
      </c>
      <c r="AP921" s="50">
        <f t="shared" si="229"/>
        <v>0</v>
      </c>
      <c r="AQ921" s="50">
        <f>IFERROR(VLOOKUP(TEXT($A921,"000000"),[6]Página1!$A$8:$S$801,13,FALSE),0)</f>
        <v>0</v>
      </c>
      <c r="AR921" s="50">
        <f>IFERROR(VLOOKUP(TEXT($A921,"000000"),[6]Página1!$A$8:$S$801,16,FALSE),0)</f>
        <v>0</v>
      </c>
      <c r="AS921" s="50">
        <f>IFERROR(VLOOKUP(TEXT($A921,"000000"),[6]Página1!$A$8:$S$801,19,FALSE),0)</f>
        <v>0</v>
      </c>
      <c r="AT921" s="50">
        <f>IFERROR(VLOOKUP(TEXT($A921,"000000"),[7]Página1!$A$8:$R$814,12,FALSE),0)</f>
        <v>0</v>
      </c>
      <c r="AU921" s="50">
        <f>IFERROR(VLOOKUP(TEXT($A921,"000000"),[7]Página1!$A$8:$R$814,15,FALSE),0)</f>
        <v>0</v>
      </c>
      <c r="AV921" s="50">
        <f>IFERROR(VLOOKUP(TEXT($A921,"000000"),[7]Página1!$A$8:$R$814,18,FALSE),0)</f>
        <v>0</v>
      </c>
      <c r="AW921" s="50"/>
      <c r="AX921" s="51">
        <f t="shared" si="221"/>
        <v>0</v>
      </c>
      <c r="AY921" s="51">
        <f t="shared" si="222"/>
        <v>0</v>
      </c>
      <c r="AZ921" s="51">
        <f t="shared" si="223"/>
        <v>0</v>
      </c>
      <c r="BA921" s="51">
        <f t="shared" si="224"/>
        <v>0</v>
      </c>
      <c r="BB921" s="51">
        <f t="shared" si="225"/>
        <v>0</v>
      </c>
      <c r="BC921" s="51">
        <f t="shared" si="226"/>
        <v>0</v>
      </c>
      <c r="BD921" s="51">
        <f t="shared" si="227"/>
        <v>0</v>
      </c>
      <c r="BE921" s="51">
        <f>IFERROR(VLOOKUP(A921,salario!A$2:P$91,11,FALSE),0)</f>
        <v>0</v>
      </c>
      <c r="BF921" s="51">
        <f>SUMIFS(topmanager!$D:$D,topmanager!$C:$C,rs_nova!$A921,topmanager!$A:$A,rs_nova!BF$2)</f>
        <v>0</v>
      </c>
      <c r="BG921" s="51">
        <f>SUMIFS(topmanager!$D:$D,topmanager!$C:$C,rs_nova!$A921,topmanager!$A:$A,rs_nova!BG$2)</f>
        <v>0</v>
      </c>
      <c r="BH921" s="51">
        <f>SUMIFS(topmanager!$D:$D,topmanager!$C:$C,rs_nova!$A921,topmanager!$A:$A,rs_nova!BH$2)</f>
        <v>0</v>
      </c>
      <c r="BI921" s="51">
        <f>SUMIFS(topmanager!$D:$D,topmanager!$C:$C,rs_nova!$A921,topmanager!$A:$A,rs_nova!BI$2)</f>
        <v>0</v>
      </c>
      <c r="BJ921" s="51">
        <f>SUMIFS(topmanager!$D:$D,topmanager!$C:$C,rs_nova!$A921,topmanager!$A:$A,rs_nova!BJ$2)+SUMIFS(topmanager!$D:$D,topmanager!$C:$C,rs_nova!$A921,topmanager!$A:$A,rs_nova!BJ$2+1)</f>
        <v>0</v>
      </c>
      <c r="BK921" s="51">
        <f>IFERROR(VLOOKUP(A921,[8]ferias!$C$4:$G$100,5,FALSE),0)</f>
        <v>0</v>
      </c>
      <c r="BL921" s="51">
        <f>SUMIFS(topmanager!$D:$D,topmanager!$C:$C,rs_nova!$A921,topmanager!$A:$A,rs_nova!BL$2)</f>
        <v>0</v>
      </c>
      <c r="BM921" s="51">
        <f>SUMIFS(topmanager!$D:$D,topmanager!$C:$C,rs_nova!$A921,topmanager!$A:$A,rs_nova!BM$2)+SUMIFS(topmanager!$D:$D,topmanager!$C:$C,rs_nova!$A925,topmanager!$A:$A,151)</f>
        <v>0</v>
      </c>
      <c r="BN921" s="51">
        <f t="shared" si="228"/>
        <v>0</v>
      </c>
    </row>
    <row r="922" spans="1:66">
      <c r="A922" s="47">
        <f>total!B125</f>
        <v>0</v>
      </c>
      <c r="B922" s="47">
        <f t="shared" si="215"/>
        <v>0</v>
      </c>
      <c r="C922" s="48">
        <f>total!D125</f>
        <v>0</v>
      </c>
      <c r="D922" s="49" t="str">
        <f>IFERROR(VLOOKUP(A922,salario!A$3:J$32,10,FALSE),"")</f>
        <v/>
      </c>
      <c r="E922" s="49" t="str">
        <f>IFERROR(IF(VLOOKUP(A922,salario!A$3:O$32,15,FALSE)="","",VLOOKUP(A922,salario!A$3:O$32,15,FALSE)),"")</f>
        <v/>
      </c>
      <c r="F922" s="47" t="str">
        <f>IFERROR(VLOOKUP(A922,[5]base_pessoal!$B$2:$P$1504,13,FALSE),"")</f>
        <v/>
      </c>
      <c r="G922" s="50">
        <f>IFERROR(VLOOKUP(A922,salario!A$2:P$91,11,FALSE),0)*B922/30</f>
        <v>0</v>
      </c>
      <c r="H922" s="50">
        <f>SUMIFS(topmanager!$D:$D,topmanager!$C:$C,rs_nova!$A922,topmanager!$A:$A,rs_nova!H$2)+SUMIFS(topmanager!$D:$D,topmanager!$C:$C,rs_nova!$A922,topmanager!$A:$A,63)</f>
        <v>0</v>
      </c>
      <c r="I922" s="50">
        <f>-SUMIFS(topmanager!$D:$D,topmanager!$C:$C,rs_nova!$A922,topmanager!$A:$A,rs_nova!I$2)</f>
        <v>0</v>
      </c>
      <c r="J922" s="50">
        <f>SUMIFS(topmanager!$D:$D,topmanager!$C:$C,rs_nova!$A922,topmanager!$A:$A,rs_nova!J$2)</f>
        <v>0</v>
      </c>
      <c r="K922" s="50">
        <f>SUMIFS(topmanager!$D:$D,topmanager!$C:$C,rs_nova!$A922,topmanager!$A:$A,rs_nova!K$2)+SUMIFS(topmanager!$D:$D,topmanager!$C:$C,rs_nova!$A922,topmanager!$A:$A,911)</f>
        <v>0</v>
      </c>
      <c r="L922" s="50">
        <f>SUMIFS(topmanager!$D:$D,topmanager!$C:$C,rs_nova!$A922,topmanager!$A:$A,rs_nova!L$2)</f>
        <v>0</v>
      </c>
      <c r="M922" s="50">
        <f>SUMIFS(topmanager!$D:$D,topmanager!$C:$C,rs_nova!$A922,topmanager!$A:$A,rs_nova!M$2)+SUMIFS(topmanager!$D:$D,topmanager!$C:$C,rs_nova!$A922,topmanager!$A:$A,908)+SUMIFS(topmanager!$D:$D,topmanager!$C:$C,rs_nova!$A922,topmanager!$A:$A,550)</f>
        <v>0</v>
      </c>
      <c r="N922" s="50">
        <f>SUMIFS(topmanager!$D:$D,topmanager!$C:$C,rs_nova!$A922,topmanager!$A:$A,rs_nova!N$2)</f>
        <v>0</v>
      </c>
      <c r="O922" s="51">
        <f t="shared" si="216"/>
        <v>0</v>
      </c>
      <c r="P922" s="50">
        <f>IFERROR(VLOOKUP($A922,total!$B$4:$AW$437,27,0),0)</f>
        <v>0</v>
      </c>
      <c r="Q922" s="50">
        <f>IFERROR(VLOOKUP($A922,total!$B$4:$AW$437,21,0),0)</f>
        <v>0</v>
      </c>
      <c r="R922" s="50">
        <f>IFERROR(VLOOKUP($A922,total!$B$4:$AW$437,25,0),0)+IFERROR(VLOOKUP($A922,total!$B$4:$AW$437,36,0),0)</f>
        <v>0</v>
      </c>
      <c r="S922" s="50">
        <f>IFERROR(VLOOKUP(A922,gympass!$A$2:$F$148,6,0),0)</f>
        <v>0</v>
      </c>
      <c r="T922" s="50">
        <f>IFERROR(VLOOKUP($A922,total!$B$4:$AW$437,42,0),0)</f>
        <v>0</v>
      </c>
      <c r="U922" s="50">
        <f>IFERROR(VLOOKUP($A922,total!$B$4:$AW$437,32,0),0)</f>
        <v>0</v>
      </c>
      <c r="V922" s="50">
        <f>IFERROR(VLOOKUP($A922,total!$B$4:$AW$437,28,0),0)</f>
        <v>0</v>
      </c>
      <c r="W922" s="50">
        <f>IFERROR(VLOOKUP($A922,total!$B$4:$AX$437,49,0),0)</f>
        <v>0</v>
      </c>
      <c r="X922" s="50"/>
      <c r="Y922" s="50">
        <f>IFERROR(VLOOKUP(A922,#REF!,4,0),0)</f>
        <v>0</v>
      </c>
      <c r="Z922" s="50">
        <f>IFERROR(VLOOKUP(B922,#REF!,8,0),0)</f>
        <v>0</v>
      </c>
      <c r="AA922" s="50">
        <f>IFERROR(VLOOKUP($A922,total!$B$4:$AW$437,45,0),0)</f>
        <v>0</v>
      </c>
      <c r="AB922" s="50">
        <f>IFERROR(VLOOKUP($A922,total!$B$4:$AW$437,48,0),0)</f>
        <v>0</v>
      </c>
      <c r="AC922" s="50">
        <f>IFERROR(VLOOKUP($A922,total!$B$4:$AB$437,19,0),0)</f>
        <v>0</v>
      </c>
      <c r="AD922" s="50">
        <f>IFERROR(VLOOKUP($A922,total!$B$4:$AB$437,10,0),0)</f>
        <v>0</v>
      </c>
      <c r="AE922" s="50">
        <f>IFERROR(VLOOKUP($A922,total!$B$4:$AB$437,13,0),0)-SUMIFS(topmanager!$D:$D,topmanager!$C:$C,rs_nova!$A926,topmanager!$A:$A,856)</f>
        <v>0</v>
      </c>
      <c r="AF922" s="50">
        <f>IFERROR(VLOOKUP($A922,total!$B$4:$AB$437,16,0),0)</f>
        <v>0</v>
      </c>
      <c r="AG922" s="50">
        <f>IFERROR(VLOOKUP($A922,total!$B$4:$AB$437,7,0),0)</f>
        <v>0</v>
      </c>
      <c r="AH922" s="50">
        <f>IFERROR(VLOOKUP($A922,total!$B$4:$AD$437,29,0),0)</f>
        <v>0</v>
      </c>
      <c r="AI922" s="50">
        <f>IFERROR(VLOOKUP(A922,total!$B$4:$AN$437,39,0),0)</f>
        <v>0</v>
      </c>
      <c r="AJ922" s="51">
        <f t="shared" si="217"/>
        <v>0</v>
      </c>
      <c r="AK922" s="50">
        <f t="shared" si="218"/>
        <v>0</v>
      </c>
      <c r="AL922" s="50">
        <f t="shared" si="219"/>
        <v>0</v>
      </c>
      <c r="AM922" s="50">
        <f t="shared" si="220"/>
        <v>0</v>
      </c>
      <c r="AN922" s="50">
        <f t="shared" si="229"/>
        <v>0</v>
      </c>
      <c r="AO922" s="50">
        <f t="shared" si="229"/>
        <v>0</v>
      </c>
      <c r="AP922" s="50">
        <f t="shared" si="229"/>
        <v>0</v>
      </c>
      <c r="AQ922" s="50">
        <f>IFERROR(VLOOKUP(TEXT($A922,"000000"),[6]Página1!$A$8:$S$801,13,FALSE),0)</f>
        <v>0</v>
      </c>
      <c r="AR922" s="50">
        <f>IFERROR(VLOOKUP(TEXT($A922,"000000"),[6]Página1!$A$8:$S$801,16,FALSE),0)</f>
        <v>0</v>
      </c>
      <c r="AS922" s="50">
        <f>IFERROR(VLOOKUP(TEXT($A922,"000000"),[6]Página1!$A$8:$S$801,19,FALSE),0)</f>
        <v>0</v>
      </c>
      <c r="AT922" s="50">
        <f>IFERROR(VLOOKUP(TEXT($A922,"000000"),[7]Página1!$A$8:$R$814,12,FALSE),0)</f>
        <v>0</v>
      </c>
      <c r="AU922" s="50">
        <f>IFERROR(VLOOKUP(TEXT($A922,"000000"),[7]Página1!$A$8:$R$814,15,FALSE),0)</f>
        <v>0</v>
      </c>
      <c r="AV922" s="50">
        <f>IFERROR(VLOOKUP(TEXT($A922,"000000"),[7]Página1!$A$8:$R$814,18,FALSE),0)</f>
        <v>0</v>
      </c>
      <c r="AW922" s="50"/>
      <c r="AX922" s="51">
        <f t="shared" si="221"/>
        <v>0</v>
      </c>
      <c r="AY922" s="51">
        <f t="shared" si="222"/>
        <v>0</v>
      </c>
      <c r="AZ922" s="51">
        <f t="shared" si="223"/>
        <v>0</v>
      </c>
      <c r="BA922" s="51">
        <f t="shared" si="224"/>
        <v>0</v>
      </c>
      <c r="BB922" s="51">
        <f t="shared" si="225"/>
        <v>0</v>
      </c>
      <c r="BC922" s="51">
        <f t="shared" si="226"/>
        <v>0</v>
      </c>
      <c r="BD922" s="51">
        <f t="shared" si="227"/>
        <v>0</v>
      </c>
      <c r="BE922" s="51">
        <f>IFERROR(VLOOKUP(A922,salario!A$2:P$91,11,FALSE),0)</f>
        <v>0</v>
      </c>
      <c r="BF922" s="51">
        <f>SUMIFS(topmanager!$D:$D,topmanager!$C:$C,rs_nova!$A922,topmanager!$A:$A,rs_nova!BF$2)</f>
        <v>0</v>
      </c>
      <c r="BG922" s="51">
        <f>SUMIFS(topmanager!$D:$D,topmanager!$C:$C,rs_nova!$A922,topmanager!$A:$A,rs_nova!BG$2)</f>
        <v>0</v>
      </c>
      <c r="BH922" s="51">
        <f>SUMIFS(topmanager!$D:$D,topmanager!$C:$C,rs_nova!$A922,topmanager!$A:$A,rs_nova!BH$2)</f>
        <v>0</v>
      </c>
      <c r="BI922" s="51">
        <f>SUMIFS(topmanager!$D:$D,topmanager!$C:$C,rs_nova!$A922,topmanager!$A:$A,rs_nova!BI$2)</f>
        <v>0</v>
      </c>
      <c r="BJ922" s="51">
        <f>SUMIFS(topmanager!$D:$D,topmanager!$C:$C,rs_nova!$A922,topmanager!$A:$A,rs_nova!BJ$2)+SUMIFS(topmanager!$D:$D,topmanager!$C:$C,rs_nova!$A922,topmanager!$A:$A,rs_nova!BJ$2+1)</f>
        <v>0</v>
      </c>
      <c r="BK922" s="51">
        <f>IFERROR(VLOOKUP(A922,[8]ferias!$C$4:$G$100,5,FALSE),0)</f>
        <v>0</v>
      </c>
      <c r="BL922" s="51">
        <f>SUMIFS(topmanager!$D:$D,topmanager!$C:$C,rs_nova!$A922,topmanager!$A:$A,rs_nova!BL$2)</f>
        <v>0</v>
      </c>
      <c r="BM922" s="51">
        <f>SUMIFS(topmanager!$D:$D,topmanager!$C:$C,rs_nova!$A922,topmanager!$A:$A,rs_nova!BM$2)+SUMIFS(topmanager!$D:$D,topmanager!$C:$C,rs_nova!$A926,topmanager!$A:$A,151)</f>
        <v>0</v>
      </c>
      <c r="BN922" s="51">
        <f t="shared" si="228"/>
        <v>0</v>
      </c>
    </row>
    <row r="923" spans="1:66">
      <c r="A923" s="47">
        <f>total!B126</f>
        <v>0</v>
      </c>
      <c r="B923" s="47">
        <f t="shared" si="215"/>
        <v>0</v>
      </c>
      <c r="C923" s="48">
        <f>total!D126</f>
        <v>0</v>
      </c>
      <c r="D923" s="49" t="str">
        <f>IFERROR(VLOOKUP(A923,salario!A$3:J$32,10,FALSE),"")</f>
        <v/>
      </c>
      <c r="E923" s="49" t="str">
        <f>IFERROR(IF(VLOOKUP(A923,salario!A$3:O$32,15,FALSE)="","",VLOOKUP(A923,salario!A$3:O$32,15,FALSE)),"")</f>
        <v/>
      </c>
      <c r="F923" s="47" t="str">
        <f>IFERROR(VLOOKUP(A923,[5]base_pessoal!$B$2:$P$1504,13,FALSE),"")</f>
        <v/>
      </c>
      <c r="G923" s="50">
        <f>IFERROR(VLOOKUP(A923,salario!A$2:P$91,11,FALSE),0)*B923/30</f>
        <v>0</v>
      </c>
      <c r="H923" s="50">
        <f>SUMIFS(topmanager!$D:$D,topmanager!$C:$C,rs_nova!$A923,topmanager!$A:$A,rs_nova!H$2)+SUMIFS(topmanager!$D:$D,topmanager!$C:$C,rs_nova!$A923,topmanager!$A:$A,63)</f>
        <v>0</v>
      </c>
      <c r="I923" s="50">
        <f>-SUMIFS(topmanager!$D:$D,topmanager!$C:$C,rs_nova!$A923,topmanager!$A:$A,rs_nova!I$2)</f>
        <v>0</v>
      </c>
      <c r="J923" s="50">
        <f>SUMIFS(topmanager!$D:$D,topmanager!$C:$C,rs_nova!$A923,topmanager!$A:$A,rs_nova!J$2)</f>
        <v>0</v>
      </c>
      <c r="K923" s="50">
        <f>SUMIFS(topmanager!$D:$D,topmanager!$C:$C,rs_nova!$A923,topmanager!$A:$A,rs_nova!K$2)+SUMIFS(topmanager!$D:$D,topmanager!$C:$C,rs_nova!$A923,topmanager!$A:$A,911)</f>
        <v>0</v>
      </c>
      <c r="L923" s="50">
        <f>SUMIFS(topmanager!$D:$D,topmanager!$C:$C,rs_nova!$A923,topmanager!$A:$A,rs_nova!L$2)</f>
        <v>0</v>
      </c>
      <c r="M923" s="50">
        <f>SUMIFS(topmanager!$D:$D,topmanager!$C:$C,rs_nova!$A923,topmanager!$A:$A,rs_nova!M$2)+SUMIFS(topmanager!$D:$D,topmanager!$C:$C,rs_nova!$A923,topmanager!$A:$A,908)+SUMIFS(topmanager!$D:$D,topmanager!$C:$C,rs_nova!$A923,topmanager!$A:$A,550)</f>
        <v>0</v>
      </c>
      <c r="N923" s="50">
        <f>SUMIFS(topmanager!$D:$D,topmanager!$C:$C,rs_nova!$A923,topmanager!$A:$A,rs_nova!N$2)</f>
        <v>0</v>
      </c>
      <c r="O923" s="51">
        <f t="shared" si="216"/>
        <v>0</v>
      </c>
      <c r="P923" s="50">
        <f>IFERROR(VLOOKUP($A923,total!$B$4:$AW$437,27,0),0)</f>
        <v>0</v>
      </c>
      <c r="Q923" s="50">
        <f>IFERROR(VLOOKUP($A923,total!$B$4:$AW$437,21,0),0)</f>
        <v>0</v>
      </c>
      <c r="R923" s="50">
        <f>IFERROR(VLOOKUP($A923,total!$B$4:$AW$437,25,0),0)+IFERROR(VLOOKUP($A923,total!$B$4:$AW$437,36,0),0)</f>
        <v>0</v>
      </c>
      <c r="S923" s="50">
        <f>IFERROR(VLOOKUP(A923,gympass!$A$2:$F$148,6,0),0)</f>
        <v>0</v>
      </c>
      <c r="T923" s="50">
        <f>IFERROR(VLOOKUP($A923,total!$B$4:$AW$437,42,0),0)</f>
        <v>0</v>
      </c>
      <c r="U923" s="50">
        <f>IFERROR(VLOOKUP($A923,total!$B$4:$AW$437,32,0),0)</f>
        <v>0</v>
      </c>
      <c r="V923" s="50">
        <f>IFERROR(VLOOKUP($A923,total!$B$4:$AW$437,28,0),0)</f>
        <v>0</v>
      </c>
      <c r="W923" s="50">
        <f>IFERROR(VLOOKUP($A923,total!$B$4:$AX$437,49,0),0)</f>
        <v>0</v>
      </c>
      <c r="X923" s="50"/>
      <c r="Y923" s="50">
        <f>IFERROR(VLOOKUP(A923,#REF!,4,0),0)</f>
        <v>0</v>
      </c>
      <c r="Z923" s="50">
        <f>IFERROR(VLOOKUP(B923,#REF!,8,0),0)</f>
        <v>0</v>
      </c>
      <c r="AA923" s="50">
        <f>IFERROR(VLOOKUP($A923,total!$B$4:$AW$437,45,0),0)</f>
        <v>0</v>
      </c>
      <c r="AB923" s="50">
        <f>IFERROR(VLOOKUP($A923,total!$B$4:$AW$437,48,0),0)</f>
        <v>0</v>
      </c>
      <c r="AC923" s="50">
        <f>IFERROR(VLOOKUP($A923,total!$B$4:$AB$437,19,0),0)</f>
        <v>0</v>
      </c>
      <c r="AD923" s="50">
        <f>IFERROR(VLOOKUP($A923,total!$B$4:$AB$437,10,0),0)</f>
        <v>0</v>
      </c>
      <c r="AE923" s="50">
        <f>IFERROR(VLOOKUP($A923,total!$B$4:$AB$437,13,0),0)-SUMIFS(topmanager!$D:$D,topmanager!$C:$C,rs_nova!$A927,topmanager!$A:$A,856)</f>
        <v>0</v>
      </c>
      <c r="AF923" s="50">
        <f>IFERROR(VLOOKUP($A923,total!$B$4:$AB$437,16,0),0)</f>
        <v>0</v>
      </c>
      <c r="AG923" s="50">
        <f>IFERROR(VLOOKUP($A923,total!$B$4:$AB$437,7,0),0)</f>
        <v>0</v>
      </c>
      <c r="AH923" s="50">
        <f>IFERROR(VLOOKUP($A923,total!$B$4:$AD$437,29,0),0)</f>
        <v>0</v>
      </c>
      <c r="AI923" s="50">
        <f>IFERROR(VLOOKUP(A923,total!$B$4:$AN$437,39,0),0)</f>
        <v>0</v>
      </c>
      <c r="AJ923" s="51">
        <f t="shared" si="217"/>
        <v>0</v>
      </c>
      <c r="AK923" s="50">
        <f t="shared" si="218"/>
        <v>0</v>
      </c>
      <c r="AL923" s="50">
        <f t="shared" si="219"/>
        <v>0</v>
      </c>
      <c r="AM923" s="50">
        <f t="shared" si="220"/>
        <v>0</v>
      </c>
      <c r="AN923" s="50">
        <f t="shared" si="229"/>
        <v>0</v>
      </c>
      <c r="AO923" s="50">
        <f t="shared" si="229"/>
        <v>0</v>
      </c>
      <c r="AP923" s="50">
        <f t="shared" si="229"/>
        <v>0</v>
      </c>
      <c r="AQ923" s="50">
        <f>IFERROR(VLOOKUP(TEXT($A923,"000000"),[6]Página1!$A$8:$S$801,13,FALSE),0)</f>
        <v>0</v>
      </c>
      <c r="AR923" s="50">
        <f>IFERROR(VLOOKUP(TEXT($A923,"000000"),[6]Página1!$A$8:$S$801,16,FALSE),0)</f>
        <v>0</v>
      </c>
      <c r="AS923" s="50">
        <f>IFERROR(VLOOKUP(TEXT($A923,"000000"),[6]Página1!$A$8:$S$801,19,FALSE),0)</f>
        <v>0</v>
      </c>
      <c r="AT923" s="50">
        <f>IFERROR(VLOOKUP(TEXT($A923,"000000"),[7]Página1!$A$8:$R$814,12,FALSE),0)</f>
        <v>0</v>
      </c>
      <c r="AU923" s="50">
        <f>IFERROR(VLOOKUP(TEXT($A923,"000000"),[7]Página1!$A$8:$R$814,15,FALSE),0)</f>
        <v>0</v>
      </c>
      <c r="AV923" s="50">
        <f>IFERROR(VLOOKUP(TEXT($A923,"000000"),[7]Página1!$A$8:$R$814,18,FALSE),0)</f>
        <v>0</v>
      </c>
      <c r="AW923" s="50"/>
      <c r="AX923" s="51">
        <f t="shared" si="221"/>
        <v>0</v>
      </c>
      <c r="AY923" s="51">
        <f t="shared" si="222"/>
        <v>0</v>
      </c>
      <c r="AZ923" s="51">
        <f t="shared" si="223"/>
        <v>0</v>
      </c>
      <c r="BA923" s="51">
        <f t="shared" si="224"/>
        <v>0</v>
      </c>
      <c r="BB923" s="51">
        <f t="shared" si="225"/>
        <v>0</v>
      </c>
      <c r="BC923" s="51">
        <f t="shared" si="226"/>
        <v>0</v>
      </c>
      <c r="BD923" s="51">
        <f t="shared" si="227"/>
        <v>0</v>
      </c>
      <c r="BE923" s="51">
        <f>IFERROR(VLOOKUP(A923,salario!A$2:P$91,11,FALSE),0)</f>
        <v>0</v>
      </c>
      <c r="BF923" s="51">
        <f>SUMIFS(topmanager!$D:$D,topmanager!$C:$C,rs_nova!$A923,topmanager!$A:$A,rs_nova!BF$2)</f>
        <v>0</v>
      </c>
      <c r="BG923" s="51">
        <f>SUMIFS(topmanager!$D:$D,topmanager!$C:$C,rs_nova!$A923,topmanager!$A:$A,rs_nova!BG$2)</f>
        <v>0</v>
      </c>
      <c r="BH923" s="51">
        <f>SUMIFS(topmanager!$D:$D,topmanager!$C:$C,rs_nova!$A923,topmanager!$A:$A,rs_nova!BH$2)</f>
        <v>0</v>
      </c>
      <c r="BI923" s="51">
        <f>SUMIFS(topmanager!$D:$D,topmanager!$C:$C,rs_nova!$A923,topmanager!$A:$A,rs_nova!BI$2)</f>
        <v>0</v>
      </c>
      <c r="BJ923" s="51">
        <f>SUMIFS(topmanager!$D:$D,topmanager!$C:$C,rs_nova!$A923,topmanager!$A:$A,rs_nova!BJ$2)+SUMIFS(topmanager!$D:$D,topmanager!$C:$C,rs_nova!$A923,topmanager!$A:$A,rs_nova!BJ$2+1)</f>
        <v>0</v>
      </c>
      <c r="BK923" s="51">
        <f>IFERROR(VLOOKUP(A923,[8]ferias!$C$4:$G$100,5,FALSE),0)</f>
        <v>0</v>
      </c>
      <c r="BL923" s="51">
        <f>SUMIFS(topmanager!$D:$D,topmanager!$C:$C,rs_nova!$A923,topmanager!$A:$A,rs_nova!BL$2)</f>
        <v>0</v>
      </c>
      <c r="BM923" s="51">
        <f>SUMIFS(topmanager!$D:$D,topmanager!$C:$C,rs_nova!$A923,topmanager!$A:$A,rs_nova!BM$2)+SUMIFS(topmanager!$D:$D,topmanager!$C:$C,rs_nova!$A927,topmanager!$A:$A,151)</f>
        <v>0</v>
      </c>
      <c r="BN923" s="51">
        <f t="shared" si="228"/>
        <v>0</v>
      </c>
    </row>
    <row r="924" spans="1:66">
      <c r="A924" s="47">
        <f>total!B127</f>
        <v>0</v>
      </c>
      <c r="B924" s="47">
        <f t="shared" si="215"/>
        <v>0</v>
      </c>
      <c r="C924" s="48">
        <f>total!D127</f>
        <v>0</v>
      </c>
      <c r="D924" s="49" t="str">
        <f>IFERROR(VLOOKUP(A924,salario!A$3:J$32,10,FALSE),"")</f>
        <v/>
      </c>
      <c r="E924" s="49" t="str">
        <f>IFERROR(IF(VLOOKUP(A924,salario!A$3:O$32,15,FALSE)="","",VLOOKUP(A924,salario!A$3:O$32,15,FALSE)),"")</f>
        <v/>
      </c>
      <c r="F924" s="47" t="str">
        <f>IFERROR(VLOOKUP(A924,[5]base_pessoal!$B$2:$P$1504,13,FALSE),"")</f>
        <v/>
      </c>
      <c r="G924" s="50">
        <f>IFERROR(VLOOKUP(A924,salario!A$2:P$91,11,FALSE),0)*B924/30</f>
        <v>0</v>
      </c>
      <c r="H924" s="50">
        <f>SUMIFS(topmanager!$D:$D,topmanager!$C:$C,rs_nova!$A924,topmanager!$A:$A,rs_nova!H$2)+SUMIFS(topmanager!$D:$D,topmanager!$C:$C,rs_nova!$A924,topmanager!$A:$A,63)</f>
        <v>0</v>
      </c>
      <c r="I924" s="50">
        <f>-SUMIFS(topmanager!$D:$D,topmanager!$C:$C,rs_nova!$A924,topmanager!$A:$A,rs_nova!I$2)</f>
        <v>0</v>
      </c>
      <c r="J924" s="50">
        <f>SUMIFS(topmanager!$D:$D,topmanager!$C:$C,rs_nova!$A924,topmanager!$A:$A,rs_nova!J$2)</f>
        <v>0</v>
      </c>
      <c r="K924" s="50">
        <f>SUMIFS(topmanager!$D:$D,topmanager!$C:$C,rs_nova!$A924,topmanager!$A:$A,rs_nova!K$2)+SUMIFS(topmanager!$D:$D,topmanager!$C:$C,rs_nova!$A924,topmanager!$A:$A,911)</f>
        <v>0</v>
      </c>
      <c r="L924" s="50">
        <f>SUMIFS(topmanager!$D:$D,topmanager!$C:$C,rs_nova!$A924,topmanager!$A:$A,rs_nova!L$2)</f>
        <v>0</v>
      </c>
      <c r="M924" s="50">
        <f>SUMIFS(topmanager!$D:$D,topmanager!$C:$C,rs_nova!$A924,topmanager!$A:$A,rs_nova!M$2)+SUMIFS(topmanager!$D:$D,topmanager!$C:$C,rs_nova!$A924,topmanager!$A:$A,908)+SUMIFS(topmanager!$D:$D,topmanager!$C:$C,rs_nova!$A924,topmanager!$A:$A,550)</f>
        <v>0</v>
      </c>
      <c r="N924" s="50">
        <f>SUMIFS(topmanager!$D:$D,topmanager!$C:$C,rs_nova!$A924,topmanager!$A:$A,rs_nova!N$2)</f>
        <v>0</v>
      </c>
      <c r="O924" s="51">
        <f t="shared" si="216"/>
        <v>0</v>
      </c>
      <c r="P924" s="50">
        <f>IFERROR(VLOOKUP($A924,total!$B$4:$AW$437,27,0),0)</f>
        <v>0</v>
      </c>
      <c r="Q924" s="50">
        <f>IFERROR(VLOOKUP($A924,total!$B$4:$AW$437,21,0),0)</f>
        <v>0</v>
      </c>
      <c r="R924" s="50">
        <f>IFERROR(VLOOKUP($A924,total!$B$4:$AW$437,25,0),0)+IFERROR(VLOOKUP($A924,total!$B$4:$AW$437,36,0),0)</f>
        <v>0</v>
      </c>
      <c r="S924" s="50">
        <f>IFERROR(VLOOKUP(A924,gympass!$A$2:$F$148,6,0),0)</f>
        <v>0</v>
      </c>
      <c r="T924" s="50">
        <f>IFERROR(VLOOKUP($A924,total!$B$4:$AW$437,42,0),0)</f>
        <v>0</v>
      </c>
      <c r="U924" s="50">
        <f>IFERROR(VLOOKUP($A924,total!$B$4:$AW$437,32,0),0)</f>
        <v>0</v>
      </c>
      <c r="V924" s="50">
        <f>IFERROR(VLOOKUP($A924,total!$B$4:$AW$437,28,0),0)</f>
        <v>0</v>
      </c>
      <c r="W924" s="50">
        <f>IFERROR(VLOOKUP($A924,total!$B$4:$AX$437,49,0),0)</f>
        <v>0</v>
      </c>
      <c r="X924" s="50"/>
      <c r="Y924" s="50">
        <f>IFERROR(VLOOKUP(A924,#REF!,4,0),0)</f>
        <v>0</v>
      </c>
      <c r="Z924" s="50">
        <f>IFERROR(VLOOKUP(B924,#REF!,8,0),0)</f>
        <v>0</v>
      </c>
      <c r="AA924" s="50">
        <f>IFERROR(VLOOKUP($A924,total!$B$4:$AW$437,45,0),0)</f>
        <v>0</v>
      </c>
      <c r="AB924" s="50">
        <f>IFERROR(VLOOKUP($A924,total!$B$4:$AW$437,48,0),0)</f>
        <v>0</v>
      </c>
      <c r="AC924" s="50">
        <f>IFERROR(VLOOKUP($A924,total!$B$4:$AB$437,19,0),0)</f>
        <v>0</v>
      </c>
      <c r="AD924" s="50">
        <f>IFERROR(VLOOKUP($A924,total!$B$4:$AB$437,10,0),0)</f>
        <v>0</v>
      </c>
      <c r="AE924" s="50">
        <f>IFERROR(VLOOKUP($A924,total!$B$4:$AB$437,13,0),0)-SUMIFS(topmanager!$D:$D,topmanager!$C:$C,rs_nova!$A928,topmanager!$A:$A,856)</f>
        <v>0</v>
      </c>
      <c r="AF924" s="50">
        <f>IFERROR(VLOOKUP($A924,total!$B$4:$AB$437,16,0),0)</f>
        <v>0</v>
      </c>
      <c r="AG924" s="50">
        <f>IFERROR(VLOOKUP($A924,total!$B$4:$AB$437,7,0),0)</f>
        <v>0</v>
      </c>
      <c r="AH924" s="50">
        <f>IFERROR(VLOOKUP($A924,total!$B$4:$AD$437,29,0),0)</f>
        <v>0</v>
      </c>
      <c r="AI924" s="50">
        <f>IFERROR(VLOOKUP(A924,total!$B$4:$AN$437,39,0),0)</f>
        <v>0</v>
      </c>
      <c r="AJ924" s="51">
        <f t="shared" si="217"/>
        <v>0</v>
      </c>
      <c r="AK924" s="50">
        <f t="shared" si="218"/>
        <v>0</v>
      </c>
      <c r="AL924" s="50">
        <f t="shared" si="219"/>
        <v>0</v>
      </c>
      <c r="AM924" s="50">
        <f t="shared" si="220"/>
        <v>0</v>
      </c>
      <c r="AN924" s="50">
        <f t="shared" si="229"/>
        <v>0</v>
      </c>
      <c r="AO924" s="50">
        <f t="shared" si="229"/>
        <v>0</v>
      </c>
      <c r="AP924" s="50">
        <f t="shared" si="229"/>
        <v>0</v>
      </c>
      <c r="AQ924" s="50">
        <f>IFERROR(VLOOKUP(TEXT($A924,"000000"),[6]Página1!$A$8:$S$801,13,FALSE),0)</f>
        <v>0</v>
      </c>
      <c r="AR924" s="50">
        <f>IFERROR(VLOOKUP(TEXT($A924,"000000"),[6]Página1!$A$8:$S$801,16,FALSE),0)</f>
        <v>0</v>
      </c>
      <c r="AS924" s="50">
        <f>IFERROR(VLOOKUP(TEXT($A924,"000000"),[6]Página1!$A$8:$S$801,19,FALSE),0)</f>
        <v>0</v>
      </c>
      <c r="AT924" s="50">
        <f>IFERROR(VLOOKUP(TEXT($A924,"000000"),[7]Página1!$A$8:$R$814,12,FALSE),0)</f>
        <v>0</v>
      </c>
      <c r="AU924" s="50">
        <f>IFERROR(VLOOKUP(TEXT($A924,"000000"),[7]Página1!$A$8:$R$814,15,FALSE),0)</f>
        <v>0</v>
      </c>
      <c r="AV924" s="50">
        <f>IFERROR(VLOOKUP(TEXT($A924,"000000"),[7]Página1!$A$8:$R$814,18,FALSE),0)</f>
        <v>0</v>
      </c>
      <c r="AW924" s="50"/>
      <c r="AX924" s="51">
        <f t="shared" si="221"/>
        <v>0</v>
      </c>
      <c r="AY924" s="51">
        <f t="shared" si="222"/>
        <v>0</v>
      </c>
      <c r="AZ924" s="51">
        <f t="shared" si="223"/>
        <v>0</v>
      </c>
      <c r="BA924" s="51">
        <f t="shared" si="224"/>
        <v>0</v>
      </c>
      <c r="BB924" s="51">
        <f t="shared" si="225"/>
        <v>0</v>
      </c>
      <c r="BC924" s="51">
        <f t="shared" si="226"/>
        <v>0</v>
      </c>
      <c r="BD924" s="51">
        <f t="shared" si="227"/>
        <v>0</v>
      </c>
      <c r="BE924" s="51">
        <f>IFERROR(VLOOKUP(A924,salario!A$2:P$91,11,FALSE),0)</f>
        <v>0</v>
      </c>
      <c r="BF924" s="51">
        <f>SUMIFS(topmanager!$D:$D,topmanager!$C:$C,rs_nova!$A924,topmanager!$A:$A,rs_nova!BF$2)</f>
        <v>0</v>
      </c>
      <c r="BG924" s="51">
        <f>SUMIFS(topmanager!$D:$D,topmanager!$C:$C,rs_nova!$A924,topmanager!$A:$A,rs_nova!BG$2)</f>
        <v>0</v>
      </c>
      <c r="BH924" s="51">
        <f>SUMIFS(topmanager!$D:$D,topmanager!$C:$C,rs_nova!$A924,topmanager!$A:$A,rs_nova!BH$2)</f>
        <v>0</v>
      </c>
      <c r="BI924" s="51">
        <f>SUMIFS(topmanager!$D:$D,topmanager!$C:$C,rs_nova!$A924,topmanager!$A:$A,rs_nova!BI$2)</f>
        <v>0</v>
      </c>
      <c r="BJ924" s="51">
        <f>SUMIFS(topmanager!$D:$D,topmanager!$C:$C,rs_nova!$A924,topmanager!$A:$A,rs_nova!BJ$2)+SUMIFS(topmanager!$D:$D,topmanager!$C:$C,rs_nova!$A924,topmanager!$A:$A,rs_nova!BJ$2+1)</f>
        <v>0</v>
      </c>
      <c r="BK924" s="51">
        <f>IFERROR(VLOOKUP(A924,[8]ferias!$C$4:$G$100,5,FALSE),0)</f>
        <v>0</v>
      </c>
      <c r="BL924" s="51">
        <f>SUMIFS(topmanager!$D:$D,topmanager!$C:$C,rs_nova!$A924,topmanager!$A:$A,rs_nova!BL$2)</f>
        <v>0</v>
      </c>
      <c r="BM924" s="51">
        <f>SUMIFS(topmanager!$D:$D,topmanager!$C:$C,rs_nova!$A924,topmanager!$A:$A,rs_nova!BM$2)+SUMIFS(topmanager!$D:$D,topmanager!$C:$C,rs_nova!$A928,topmanager!$A:$A,151)</f>
        <v>0</v>
      </c>
      <c r="BN924" s="51">
        <f t="shared" si="228"/>
        <v>0</v>
      </c>
    </row>
    <row r="925" spans="1:66">
      <c r="A925" s="47">
        <f>total!B128</f>
        <v>0</v>
      </c>
      <c r="B925" s="47">
        <f t="shared" si="215"/>
        <v>0</v>
      </c>
      <c r="C925" s="48">
        <f>total!D128</f>
        <v>0</v>
      </c>
      <c r="D925" s="49" t="str">
        <f>IFERROR(VLOOKUP(A925,salario!A$3:J$32,10,FALSE),"")</f>
        <v/>
      </c>
      <c r="E925" s="49" t="str">
        <f>IFERROR(IF(VLOOKUP(A925,salario!A$3:O$32,15,FALSE)="","",VLOOKUP(A925,salario!A$3:O$32,15,FALSE)),"")</f>
        <v/>
      </c>
      <c r="F925" s="47" t="str">
        <f>IFERROR(VLOOKUP(A925,[5]base_pessoal!$B$2:$P$1504,13,FALSE),"")</f>
        <v/>
      </c>
      <c r="G925" s="50">
        <f>IFERROR(VLOOKUP(A925,salario!A$2:P$91,11,FALSE),0)*B925/30</f>
        <v>0</v>
      </c>
      <c r="H925" s="50">
        <f>SUMIFS(topmanager!$D:$D,topmanager!$C:$C,rs_nova!$A925,topmanager!$A:$A,rs_nova!H$2)+SUMIFS(topmanager!$D:$D,topmanager!$C:$C,rs_nova!$A925,topmanager!$A:$A,63)</f>
        <v>0</v>
      </c>
      <c r="I925" s="50">
        <f>-SUMIFS(topmanager!$D:$D,topmanager!$C:$C,rs_nova!$A925,topmanager!$A:$A,rs_nova!I$2)</f>
        <v>0</v>
      </c>
      <c r="J925" s="50">
        <f>SUMIFS(topmanager!$D:$D,topmanager!$C:$C,rs_nova!$A925,topmanager!$A:$A,rs_nova!J$2)</f>
        <v>0</v>
      </c>
      <c r="K925" s="50">
        <f>SUMIFS(topmanager!$D:$D,topmanager!$C:$C,rs_nova!$A925,topmanager!$A:$A,rs_nova!K$2)+SUMIFS(topmanager!$D:$D,topmanager!$C:$C,rs_nova!$A925,topmanager!$A:$A,911)</f>
        <v>0</v>
      </c>
      <c r="L925" s="50">
        <f>SUMIFS(topmanager!$D:$D,topmanager!$C:$C,rs_nova!$A925,topmanager!$A:$A,rs_nova!L$2)</f>
        <v>0</v>
      </c>
      <c r="M925" s="50">
        <f>SUMIFS(topmanager!$D:$D,topmanager!$C:$C,rs_nova!$A925,topmanager!$A:$A,rs_nova!M$2)+SUMIFS(topmanager!$D:$D,topmanager!$C:$C,rs_nova!$A925,topmanager!$A:$A,908)+SUMIFS(topmanager!$D:$D,topmanager!$C:$C,rs_nova!$A925,topmanager!$A:$A,550)</f>
        <v>0</v>
      </c>
      <c r="N925" s="50">
        <f>SUMIFS(topmanager!$D:$D,topmanager!$C:$C,rs_nova!$A925,topmanager!$A:$A,rs_nova!N$2)</f>
        <v>0</v>
      </c>
      <c r="O925" s="51">
        <f t="shared" si="216"/>
        <v>0</v>
      </c>
      <c r="P925" s="50">
        <f>IFERROR(VLOOKUP($A925,total!$B$4:$AW$437,27,0),0)</f>
        <v>0</v>
      </c>
      <c r="Q925" s="50">
        <f>IFERROR(VLOOKUP($A925,total!$B$4:$AW$437,21,0),0)</f>
        <v>0</v>
      </c>
      <c r="R925" s="50">
        <f>IFERROR(VLOOKUP($A925,total!$B$4:$AW$437,25,0),0)+IFERROR(VLOOKUP($A925,total!$B$4:$AW$437,36,0),0)</f>
        <v>0</v>
      </c>
      <c r="S925" s="50">
        <f>IFERROR(VLOOKUP(A925,gympass!$A$2:$F$148,6,0),0)</f>
        <v>0</v>
      </c>
      <c r="T925" s="50">
        <f>IFERROR(VLOOKUP($A925,total!$B$4:$AW$437,42,0),0)</f>
        <v>0</v>
      </c>
      <c r="U925" s="50">
        <f>IFERROR(VLOOKUP($A925,total!$B$4:$AW$437,32,0),0)</f>
        <v>0</v>
      </c>
      <c r="V925" s="50">
        <f>IFERROR(VLOOKUP($A925,total!$B$4:$AW$437,28,0),0)</f>
        <v>0</v>
      </c>
      <c r="W925" s="50">
        <f>IFERROR(VLOOKUP($A925,total!$B$4:$AX$437,49,0),0)</f>
        <v>0</v>
      </c>
      <c r="X925" s="50"/>
      <c r="Y925" s="50">
        <f>IFERROR(VLOOKUP(A925,#REF!,4,0),0)</f>
        <v>0</v>
      </c>
      <c r="Z925" s="50">
        <f>IFERROR(VLOOKUP(B925,#REF!,8,0),0)</f>
        <v>0</v>
      </c>
      <c r="AA925" s="50">
        <f>IFERROR(VLOOKUP($A925,total!$B$4:$AW$437,45,0),0)</f>
        <v>0</v>
      </c>
      <c r="AB925" s="50">
        <f>IFERROR(VLOOKUP($A925,total!$B$4:$AW$437,48,0),0)</f>
        <v>0</v>
      </c>
      <c r="AC925" s="50">
        <f>IFERROR(VLOOKUP($A925,total!$B$4:$AB$437,19,0),0)</f>
        <v>0</v>
      </c>
      <c r="AD925" s="50">
        <f>IFERROR(VLOOKUP($A925,total!$B$4:$AB$437,10,0),0)</f>
        <v>0</v>
      </c>
      <c r="AE925" s="50">
        <f>IFERROR(VLOOKUP($A925,total!$B$4:$AB$437,13,0),0)-SUMIFS(topmanager!$D:$D,topmanager!$C:$C,rs_nova!$A929,topmanager!$A:$A,856)</f>
        <v>0</v>
      </c>
      <c r="AF925" s="50">
        <f>IFERROR(VLOOKUP($A925,total!$B$4:$AB$437,16,0),0)</f>
        <v>0</v>
      </c>
      <c r="AG925" s="50">
        <f>IFERROR(VLOOKUP($A925,total!$B$4:$AB$437,7,0),0)</f>
        <v>0</v>
      </c>
      <c r="AH925" s="50">
        <f>IFERROR(VLOOKUP($A925,total!$B$4:$AD$437,29,0),0)</f>
        <v>0</v>
      </c>
      <c r="AI925" s="50">
        <f>IFERROR(VLOOKUP(A925,total!$B$4:$AN$437,39,0),0)</f>
        <v>0</v>
      </c>
      <c r="AJ925" s="51">
        <f t="shared" si="217"/>
        <v>0</v>
      </c>
      <c r="AK925" s="50">
        <f t="shared" si="218"/>
        <v>0</v>
      </c>
      <c r="AL925" s="50">
        <f t="shared" si="219"/>
        <v>0</v>
      </c>
      <c r="AM925" s="50">
        <f t="shared" si="220"/>
        <v>0</v>
      </c>
      <c r="AN925" s="50">
        <f t="shared" si="229"/>
        <v>0</v>
      </c>
      <c r="AO925" s="50">
        <f t="shared" si="229"/>
        <v>0</v>
      </c>
      <c r="AP925" s="50">
        <f t="shared" si="229"/>
        <v>0</v>
      </c>
      <c r="AQ925" s="50">
        <f>IFERROR(VLOOKUP(TEXT($A925,"000000"),[6]Página1!$A$8:$S$801,13,FALSE),0)</f>
        <v>0</v>
      </c>
      <c r="AR925" s="50">
        <f>IFERROR(VLOOKUP(TEXT($A925,"000000"),[6]Página1!$A$8:$S$801,16,FALSE),0)</f>
        <v>0</v>
      </c>
      <c r="AS925" s="50">
        <f>IFERROR(VLOOKUP(TEXT($A925,"000000"),[6]Página1!$A$8:$S$801,19,FALSE),0)</f>
        <v>0</v>
      </c>
      <c r="AT925" s="50">
        <f>IFERROR(VLOOKUP(TEXT($A925,"000000"),[7]Página1!$A$8:$R$814,12,FALSE),0)</f>
        <v>0</v>
      </c>
      <c r="AU925" s="50">
        <f>IFERROR(VLOOKUP(TEXT($A925,"000000"),[7]Página1!$A$8:$R$814,15,FALSE),0)</f>
        <v>0</v>
      </c>
      <c r="AV925" s="50">
        <f>IFERROR(VLOOKUP(TEXT($A925,"000000"),[7]Página1!$A$8:$R$814,18,FALSE),0)</f>
        <v>0</v>
      </c>
      <c r="AW925" s="50"/>
      <c r="AX925" s="51">
        <f t="shared" si="221"/>
        <v>0</v>
      </c>
      <c r="AY925" s="51">
        <f t="shared" si="222"/>
        <v>0</v>
      </c>
      <c r="AZ925" s="51">
        <f t="shared" si="223"/>
        <v>0</v>
      </c>
      <c r="BA925" s="51">
        <f t="shared" si="224"/>
        <v>0</v>
      </c>
      <c r="BB925" s="51">
        <f t="shared" si="225"/>
        <v>0</v>
      </c>
      <c r="BC925" s="51">
        <f t="shared" si="226"/>
        <v>0</v>
      </c>
      <c r="BD925" s="51">
        <f t="shared" si="227"/>
        <v>0</v>
      </c>
      <c r="BE925" s="51">
        <f>IFERROR(VLOOKUP(A925,salario!A$2:P$91,11,FALSE),0)</f>
        <v>0</v>
      </c>
      <c r="BF925" s="51">
        <f>SUMIFS(topmanager!$D:$D,topmanager!$C:$C,rs_nova!$A925,topmanager!$A:$A,rs_nova!BF$2)</f>
        <v>0</v>
      </c>
      <c r="BG925" s="51">
        <f>SUMIFS(topmanager!$D:$D,topmanager!$C:$C,rs_nova!$A925,topmanager!$A:$A,rs_nova!BG$2)</f>
        <v>0</v>
      </c>
      <c r="BH925" s="51">
        <f>SUMIFS(topmanager!$D:$D,topmanager!$C:$C,rs_nova!$A925,topmanager!$A:$A,rs_nova!BH$2)</f>
        <v>0</v>
      </c>
      <c r="BI925" s="51">
        <f>SUMIFS(topmanager!$D:$D,topmanager!$C:$C,rs_nova!$A925,topmanager!$A:$A,rs_nova!BI$2)</f>
        <v>0</v>
      </c>
      <c r="BJ925" s="51">
        <f>SUMIFS(topmanager!$D:$D,topmanager!$C:$C,rs_nova!$A925,topmanager!$A:$A,rs_nova!BJ$2)+SUMIFS(topmanager!$D:$D,topmanager!$C:$C,rs_nova!$A925,topmanager!$A:$A,rs_nova!BJ$2+1)</f>
        <v>0</v>
      </c>
      <c r="BK925" s="51">
        <f>IFERROR(VLOOKUP(A925,[8]ferias!$C$4:$G$100,5,FALSE),0)</f>
        <v>0</v>
      </c>
      <c r="BL925" s="51">
        <f>SUMIFS(topmanager!$D:$D,topmanager!$C:$C,rs_nova!$A925,topmanager!$A:$A,rs_nova!BL$2)</f>
        <v>0</v>
      </c>
      <c r="BM925" s="51">
        <f>SUMIFS(topmanager!$D:$D,topmanager!$C:$C,rs_nova!$A925,topmanager!$A:$A,rs_nova!BM$2)+SUMIFS(topmanager!$D:$D,topmanager!$C:$C,rs_nova!$A929,topmanager!$A:$A,151)</f>
        <v>0</v>
      </c>
      <c r="BN925" s="51">
        <f t="shared" si="228"/>
        <v>0</v>
      </c>
    </row>
    <row r="926" spans="1:66">
      <c r="A926" s="47">
        <f>total!B129</f>
        <v>0</v>
      </c>
      <c r="B926" s="47">
        <f t="shared" si="215"/>
        <v>0</v>
      </c>
      <c r="C926" s="48">
        <f>total!D129</f>
        <v>0</v>
      </c>
      <c r="D926" s="49" t="str">
        <f>IFERROR(VLOOKUP(A926,salario!A$3:J$32,10,FALSE),"")</f>
        <v/>
      </c>
      <c r="E926" s="49" t="str">
        <f>IFERROR(IF(VLOOKUP(A926,salario!A$3:O$32,15,FALSE)="","",VLOOKUP(A926,salario!A$3:O$32,15,FALSE)),"")</f>
        <v/>
      </c>
      <c r="F926" s="47" t="str">
        <f>IFERROR(VLOOKUP(A926,[5]base_pessoal!$B$2:$P$1504,13,FALSE),"")</f>
        <v/>
      </c>
      <c r="G926" s="50">
        <f>IFERROR(VLOOKUP(A926,salario!A$2:P$91,11,FALSE),0)*B926/30</f>
        <v>0</v>
      </c>
      <c r="H926" s="50">
        <f>SUMIFS(topmanager!$D:$D,topmanager!$C:$C,rs_nova!$A926,topmanager!$A:$A,rs_nova!H$2)+SUMIFS(topmanager!$D:$D,topmanager!$C:$C,rs_nova!$A926,topmanager!$A:$A,63)</f>
        <v>0</v>
      </c>
      <c r="I926" s="50">
        <f>-SUMIFS(topmanager!$D:$D,topmanager!$C:$C,rs_nova!$A926,topmanager!$A:$A,rs_nova!I$2)</f>
        <v>0</v>
      </c>
      <c r="J926" s="50">
        <f>SUMIFS(topmanager!$D:$D,topmanager!$C:$C,rs_nova!$A926,topmanager!$A:$A,rs_nova!J$2)</f>
        <v>0</v>
      </c>
      <c r="K926" s="50">
        <f>SUMIFS(topmanager!$D:$D,topmanager!$C:$C,rs_nova!$A926,topmanager!$A:$A,rs_nova!K$2)+SUMIFS(topmanager!$D:$D,topmanager!$C:$C,rs_nova!$A926,topmanager!$A:$A,911)</f>
        <v>0</v>
      </c>
      <c r="L926" s="50">
        <f>SUMIFS(topmanager!$D:$D,topmanager!$C:$C,rs_nova!$A926,topmanager!$A:$A,rs_nova!L$2)</f>
        <v>0</v>
      </c>
      <c r="M926" s="50">
        <f>SUMIFS(topmanager!$D:$D,topmanager!$C:$C,rs_nova!$A926,topmanager!$A:$A,rs_nova!M$2)+SUMIFS(topmanager!$D:$D,topmanager!$C:$C,rs_nova!$A926,topmanager!$A:$A,908)+SUMIFS(topmanager!$D:$D,topmanager!$C:$C,rs_nova!$A926,topmanager!$A:$A,550)</f>
        <v>0</v>
      </c>
      <c r="N926" s="50">
        <f>SUMIFS(topmanager!$D:$D,topmanager!$C:$C,rs_nova!$A926,topmanager!$A:$A,rs_nova!N$2)</f>
        <v>0</v>
      </c>
      <c r="O926" s="51">
        <f t="shared" si="216"/>
        <v>0</v>
      </c>
      <c r="P926" s="50">
        <f>IFERROR(VLOOKUP($A926,total!$B$4:$AW$437,27,0),0)</f>
        <v>0</v>
      </c>
      <c r="Q926" s="50">
        <f>IFERROR(VLOOKUP($A926,total!$B$4:$AW$437,21,0),0)</f>
        <v>0</v>
      </c>
      <c r="R926" s="50">
        <f>IFERROR(VLOOKUP($A926,total!$B$4:$AW$437,25,0),0)+IFERROR(VLOOKUP($A926,total!$B$4:$AW$437,36,0),0)</f>
        <v>0</v>
      </c>
      <c r="S926" s="50">
        <f>IFERROR(VLOOKUP(A926,gympass!$A$2:$F$148,6,0),0)</f>
        <v>0</v>
      </c>
      <c r="T926" s="50">
        <f>IFERROR(VLOOKUP($A926,total!$B$4:$AW$437,42,0),0)</f>
        <v>0</v>
      </c>
      <c r="U926" s="50">
        <f>IFERROR(VLOOKUP($A926,total!$B$4:$AW$437,32,0),0)</f>
        <v>0</v>
      </c>
      <c r="V926" s="50">
        <f>IFERROR(VLOOKUP($A926,total!$B$4:$AW$437,28,0),0)</f>
        <v>0</v>
      </c>
      <c r="W926" s="50">
        <f>IFERROR(VLOOKUP($A926,total!$B$4:$AX$437,49,0),0)</f>
        <v>0</v>
      </c>
      <c r="X926" s="50"/>
      <c r="Y926" s="50">
        <f>IFERROR(VLOOKUP(A926,#REF!,4,0),0)</f>
        <v>0</v>
      </c>
      <c r="Z926" s="50">
        <f>IFERROR(VLOOKUP(B926,#REF!,8,0),0)</f>
        <v>0</v>
      </c>
      <c r="AA926" s="50">
        <f>IFERROR(VLOOKUP($A926,total!$B$4:$AW$437,45,0),0)</f>
        <v>0</v>
      </c>
      <c r="AB926" s="50">
        <f>IFERROR(VLOOKUP($A926,total!$B$4:$AW$437,48,0),0)</f>
        <v>0</v>
      </c>
      <c r="AC926" s="50">
        <f>IFERROR(VLOOKUP($A926,total!$B$4:$AB$437,19,0),0)</f>
        <v>0</v>
      </c>
      <c r="AD926" s="50">
        <f>IFERROR(VLOOKUP($A926,total!$B$4:$AB$437,10,0),0)</f>
        <v>0</v>
      </c>
      <c r="AE926" s="50">
        <f>IFERROR(VLOOKUP($A926,total!$B$4:$AB$437,13,0),0)-SUMIFS(topmanager!$D:$D,topmanager!$C:$C,rs_nova!$A930,topmanager!$A:$A,856)</f>
        <v>0</v>
      </c>
      <c r="AF926" s="50">
        <f>IFERROR(VLOOKUP($A926,total!$B$4:$AB$437,16,0),0)</f>
        <v>0</v>
      </c>
      <c r="AG926" s="50">
        <f>IFERROR(VLOOKUP($A926,total!$B$4:$AB$437,7,0),0)</f>
        <v>0</v>
      </c>
      <c r="AH926" s="50">
        <f>IFERROR(VLOOKUP($A926,total!$B$4:$AD$437,29,0),0)</f>
        <v>0</v>
      </c>
      <c r="AI926" s="50">
        <f>IFERROR(VLOOKUP(A926,total!$B$4:$AN$437,39,0),0)</f>
        <v>0</v>
      </c>
      <c r="AJ926" s="51">
        <f t="shared" si="217"/>
        <v>0</v>
      </c>
      <c r="AK926" s="50">
        <f t="shared" si="218"/>
        <v>0</v>
      </c>
      <c r="AL926" s="50">
        <f t="shared" si="219"/>
        <v>0</v>
      </c>
      <c r="AM926" s="50">
        <f t="shared" si="220"/>
        <v>0</v>
      </c>
      <c r="AN926" s="50">
        <f t="shared" si="229"/>
        <v>0</v>
      </c>
      <c r="AO926" s="50">
        <f t="shared" si="229"/>
        <v>0</v>
      </c>
      <c r="AP926" s="50">
        <f t="shared" si="229"/>
        <v>0</v>
      </c>
      <c r="AQ926" s="50">
        <f>IFERROR(VLOOKUP(TEXT($A926,"000000"),[6]Página1!$A$8:$S$801,13,FALSE),0)</f>
        <v>0</v>
      </c>
      <c r="AR926" s="50">
        <f>IFERROR(VLOOKUP(TEXT($A926,"000000"),[6]Página1!$A$8:$S$801,16,FALSE),0)</f>
        <v>0</v>
      </c>
      <c r="AS926" s="50">
        <f>IFERROR(VLOOKUP(TEXT($A926,"000000"),[6]Página1!$A$8:$S$801,19,FALSE),0)</f>
        <v>0</v>
      </c>
      <c r="AT926" s="50">
        <f>IFERROR(VLOOKUP(TEXT($A926,"000000"),[7]Página1!$A$8:$R$814,12,FALSE),0)</f>
        <v>0</v>
      </c>
      <c r="AU926" s="50">
        <f>IFERROR(VLOOKUP(TEXT($A926,"000000"),[7]Página1!$A$8:$R$814,15,FALSE),0)</f>
        <v>0</v>
      </c>
      <c r="AV926" s="50">
        <f>IFERROR(VLOOKUP(TEXT($A926,"000000"),[7]Página1!$A$8:$R$814,18,FALSE),0)</f>
        <v>0</v>
      </c>
      <c r="AW926" s="50"/>
      <c r="AX926" s="51">
        <f t="shared" si="221"/>
        <v>0</v>
      </c>
      <c r="AY926" s="51">
        <f t="shared" si="222"/>
        <v>0</v>
      </c>
      <c r="AZ926" s="51">
        <f t="shared" si="223"/>
        <v>0</v>
      </c>
      <c r="BA926" s="51">
        <f t="shared" si="224"/>
        <v>0</v>
      </c>
      <c r="BB926" s="51">
        <f t="shared" si="225"/>
        <v>0</v>
      </c>
      <c r="BC926" s="51">
        <f t="shared" si="226"/>
        <v>0</v>
      </c>
      <c r="BD926" s="51">
        <f t="shared" si="227"/>
        <v>0</v>
      </c>
      <c r="BE926" s="51">
        <f>IFERROR(VLOOKUP(A926,salario!A$2:P$91,11,FALSE),0)</f>
        <v>0</v>
      </c>
      <c r="BF926" s="51">
        <f>SUMIFS(topmanager!$D:$D,topmanager!$C:$C,rs_nova!$A926,topmanager!$A:$A,rs_nova!BF$2)</f>
        <v>0</v>
      </c>
      <c r="BG926" s="51">
        <f>SUMIFS(topmanager!$D:$D,topmanager!$C:$C,rs_nova!$A926,topmanager!$A:$A,rs_nova!BG$2)</f>
        <v>0</v>
      </c>
      <c r="BH926" s="51">
        <f>SUMIFS(topmanager!$D:$D,topmanager!$C:$C,rs_nova!$A926,topmanager!$A:$A,rs_nova!BH$2)</f>
        <v>0</v>
      </c>
      <c r="BI926" s="51">
        <f>SUMIFS(topmanager!$D:$D,topmanager!$C:$C,rs_nova!$A926,topmanager!$A:$A,rs_nova!BI$2)</f>
        <v>0</v>
      </c>
      <c r="BJ926" s="51">
        <f>SUMIFS(topmanager!$D:$D,topmanager!$C:$C,rs_nova!$A926,topmanager!$A:$A,rs_nova!BJ$2)+SUMIFS(topmanager!$D:$D,topmanager!$C:$C,rs_nova!$A926,topmanager!$A:$A,rs_nova!BJ$2+1)</f>
        <v>0</v>
      </c>
      <c r="BK926" s="51">
        <f>IFERROR(VLOOKUP(A926,[8]ferias!$C$4:$G$100,5,FALSE),0)</f>
        <v>0</v>
      </c>
      <c r="BL926" s="51">
        <f>SUMIFS(topmanager!$D:$D,topmanager!$C:$C,rs_nova!$A926,topmanager!$A:$A,rs_nova!BL$2)</f>
        <v>0</v>
      </c>
      <c r="BM926" s="51">
        <f>SUMIFS(topmanager!$D:$D,topmanager!$C:$C,rs_nova!$A926,topmanager!$A:$A,rs_nova!BM$2)+SUMIFS(topmanager!$D:$D,topmanager!$C:$C,rs_nova!$A930,topmanager!$A:$A,151)</f>
        <v>0</v>
      </c>
      <c r="BN926" s="51">
        <f t="shared" si="228"/>
        <v>0</v>
      </c>
    </row>
    <row r="927" spans="1:66">
      <c r="A927" s="47">
        <f>total!B130</f>
        <v>0</v>
      </c>
      <c r="B927" s="47">
        <f t="shared" si="215"/>
        <v>0</v>
      </c>
      <c r="C927" s="48">
        <f>total!D130</f>
        <v>0</v>
      </c>
      <c r="D927" s="49" t="str">
        <f>IFERROR(VLOOKUP(A927,salario!A$3:J$32,10,FALSE),"")</f>
        <v/>
      </c>
      <c r="E927" s="49" t="str">
        <f>IFERROR(IF(VLOOKUP(A927,salario!A$3:O$32,15,FALSE)="","",VLOOKUP(A927,salario!A$3:O$32,15,FALSE)),"")</f>
        <v/>
      </c>
      <c r="F927" s="47" t="str">
        <f>IFERROR(VLOOKUP(A927,[5]base_pessoal!$B$2:$P$1504,13,FALSE),"")</f>
        <v/>
      </c>
      <c r="G927" s="50">
        <f>IFERROR(VLOOKUP(A927,salario!A$2:P$91,11,FALSE),0)*B927/30</f>
        <v>0</v>
      </c>
      <c r="H927" s="50">
        <f>SUMIFS(topmanager!$D:$D,topmanager!$C:$C,rs_nova!$A927,topmanager!$A:$A,rs_nova!H$2)+SUMIFS(topmanager!$D:$D,topmanager!$C:$C,rs_nova!$A927,topmanager!$A:$A,63)</f>
        <v>0</v>
      </c>
      <c r="I927" s="50">
        <f>-SUMIFS(topmanager!$D:$D,topmanager!$C:$C,rs_nova!$A927,topmanager!$A:$A,rs_nova!I$2)</f>
        <v>0</v>
      </c>
      <c r="J927" s="50">
        <f>SUMIFS(topmanager!$D:$D,topmanager!$C:$C,rs_nova!$A927,topmanager!$A:$A,rs_nova!J$2)</f>
        <v>0</v>
      </c>
      <c r="K927" s="50">
        <f>SUMIFS(topmanager!$D:$D,topmanager!$C:$C,rs_nova!$A927,topmanager!$A:$A,rs_nova!K$2)+SUMIFS(topmanager!$D:$D,topmanager!$C:$C,rs_nova!$A927,topmanager!$A:$A,911)</f>
        <v>0</v>
      </c>
      <c r="L927" s="50">
        <f>SUMIFS(topmanager!$D:$D,topmanager!$C:$C,rs_nova!$A927,topmanager!$A:$A,rs_nova!L$2)</f>
        <v>0</v>
      </c>
      <c r="M927" s="50">
        <f>SUMIFS(topmanager!$D:$D,topmanager!$C:$C,rs_nova!$A927,topmanager!$A:$A,rs_nova!M$2)+SUMIFS(topmanager!$D:$D,topmanager!$C:$C,rs_nova!$A927,topmanager!$A:$A,908)+SUMIFS(topmanager!$D:$D,topmanager!$C:$C,rs_nova!$A927,topmanager!$A:$A,550)</f>
        <v>0</v>
      </c>
      <c r="N927" s="50">
        <f>SUMIFS(topmanager!$D:$D,topmanager!$C:$C,rs_nova!$A927,topmanager!$A:$A,rs_nova!N$2)</f>
        <v>0</v>
      </c>
      <c r="O927" s="51">
        <f t="shared" si="216"/>
        <v>0</v>
      </c>
      <c r="P927" s="50">
        <f>IFERROR(VLOOKUP($A927,total!$B$4:$AW$437,27,0),0)</f>
        <v>0</v>
      </c>
      <c r="Q927" s="50">
        <f>IFERROR(VLOOKUP($A927,total!$B$4:$AW$437,21,0),0)</f>
        <v>0</v>
      </c>
      <c r="R927" s="50">
        <f>IFERROR(VLOOKUP($A927,total!$B$4:$AW$437,25,0),0)+IFERROR(VLOOKUP($A927,total!$B$4:$AW$437,36,0),0)</f>
        <v>0</v>
      </c>
      <c r="S927" s="50">
        <f>IFERROR(VLOOKUP(A927,gympass!$A$2:$F$148,6,0),0)</f>
        <v>0</v>
      </c>
      <c r="T927" s="50">
        <f>IFERROR(VLOOKUP($A927,total!$B$4:$AW$437,42,0),0)</f>
        <v>0</v>
      </c>
      <c r="U927" s="50">
        <f>IFERROR(VLOOKUP($A927,total!$B$4:$AW$437,32,0),0)</f>
        <v>0</v>
      </c>
      <c r="V927" s="50">
        <f>IFERROR(VLOOKUP($A927,total!$B$4:$AW$437,28,0),0)</f>
        <v>0</v>
      </c>
      <c r="W927" s="50">
        <f>IFERROR(VLOOKUP($A927,total!$B$4:$AX$437,49,0),0)</f>
        <v>0</v>
      </c>
      <c r="X927" s="50"/>
      <c r="Y927" s="50">
        <f>IFERROR(VLOOKUP(A927,#REF!,4,0),0)</f>
        <v>0</v>
      </c>
      <c r="Z927" s="50">
        <f>IFERROR(VLOOKUP(B927,#REF!,8,0),0)</f>
        <v>0</v>
      </c>
      <c r="AA927" s="50">
        <f>IFERROR(VLOOKUP($A927,total!$B$4:$AW$437,45,0),0)</f>
        <v>0</v>
      </c>
      <c r="AB927" s="50">
        <f>IFERROR(VLOOKUP($A927,total!$B$4:$AW$437,48,0),0)</f>
        <v>0</v>
      </c>
      <c r="AC927" s="50">
        <f>IFERROR(VLOOKUP($A927,total!$B$4:$AB$437,19,0),0)</f>
        <v>0</v>
      </c>
      <c r="AD927" s="50">
        <f>IFERROR(VLOOKUP($A927,total!$B$4:$AB$437,10,0),0)</f>
        <v>0</v>
      </c>
      <c r="AE927" s="50">
        <f>IFERROR(VLOOKUP($A927,total!$B$4:$AB$437,13,0),0)-SUMIFS(topmanager!$D:$D,topmanager!$C:$C,rs_nova!$A931,topmanager!$A:$A,856)</f>
        <v>0</v>
      </c>
      <c r="AF927" s="50">
        <f>IFERROR(VLOOKUP($A927,total!$B$4:$AB$437,16,0),0)</f>
        <v>0</v>
      </c>
      <c r="AG927" s="50">
        <f>IFERROR(VLOOKUP($A927,total!$B$4:$AB$437,7,0),0)</f>
        <v>0</v>
      </c>
      <c r="AH927" s="50">
        <f>IFERROR(VLOOKUP($A927,total!$B$4:$AD$437,29,0),0)</f>
        <v>0</v>
      </c>
      <c r="AI927" s="50">
        <f>IFERROR(VLOOKUP(A927,total!$B$4:$AN$437,39,0),0)</f>
        <v>0</v>
      </c>
      <c r="AJ927" s="51">
        <f t="shared" si="217"/>
        <v>0</v>
      </c>
      <c r="AK927" s="50">
        <f t="shared" si="218"/>
        <v>0</v>
      </c>
      <c r="AL927" s="50">
        <f t="shared" si="219"/>
        <v>0</v>
      </c>
      <c r="AM927" s="50">
        <f t="shared" si="220"/>
        <v>0</v>
      </c>
      <c r="AN927" s="50">
        <f t="shared" si="229"/>
        <v>0</v>
      </c>
      <c r="AO927" s="50">
        <f t="shared" si="229"/>
        <v>0</v>
      </c>
      <c r="AP927" s="50">
        <f t="shared" si="229"/>
        <v>0</v>
      </c>
      <c r="AQ927" s="50">
        <f>IFERROR(VLOOKUP(TEXT($A927,"000000"),[6]Página1!$A$8:$S$801,13,FALSE),0)</f>
        <v>0</v>
      </c>
      <c r="AR927" s="50">
        <f>IFERROR(VLOOKUP(TEXT($A927,"000000"),[6]Página1!$A$8:$S$801,16,FALSE),0)</f>
        <v>0</v>
      </c>
      <c r="AS927" s="50">
        <f>IFERROR(VLOOKUP(TEXT($A927,"000000"),[6]Página1!$A$8:$S$801,19,FALSE),0)</f>
        <v>0</v>
      </c>
      <c r="AT927" s="50">
        <f>IFERROR(VLOOKUP(TEXT($A927,"000000"),[7]Página1!$A$8:$R$814,12,FALSE),0)</f>
        <v>0</v>
      </c>
      <c r="AU927" s="50">
        <f>IFERROR(VLOOKUP(TEXT($A927,"000000"),[7]Página1!$A$8:$R$814,15,FALSE),0)</f>
        <v>0</v>
      </c>
      <c r="AV927" s="50">
        <f>IFERROR(VLOOKUP(TEXT($A927,"000000"),[7]Página1!$A$8:$R$814,18,FALSE),0)</f>
        <v>0</v>
      </c>
      <c r="AW927" s="50"/>
      <c r="AX927" s="51">
        <f t="shared" si="221"/>
        <v>0</v>
      </c>
      <c r="AY927" s="51">
        <f t="shared" si="222"/>
        <v>0</v>
      </c>
      <c r="AZ927" s="51">
        <f t="shared" si="223"/>
        <v>0</v>
      </c>
      <c r="BA927" s="51">
        <f t="shared" si="224"/>
        <v>0</v>
      </c>
      <c r="BB927" s="51">
        <f t="shared" si="225"/>
        <v>0</v>
      </c>
      <c r="BC927" s="51">
        <f t="shared" si="226"/>
        <v>0</v>
      </c>
      <c r="BD927" s="51">
        <f t="shared" si="227"/>
        <v>0</v>
      </c>
      <c r="BE927" s="51">
        <f>IFERROR(VLOOKUP(A927,salario!A$2:P$91,11,FALSE),0)</f>
        <v>0</v>
      </c>
      <c r="BF927" s="51">
        <f>SUMIFS(topmanager!$D:$D,topmanager!$C:$C,rs_nova!$A927,topmanager!$A:$A,rs_nova!BF$2)</f>
        <v>0</v>
      </c>
      <c r="BG927" s="51">
        <f>SUMIFS(topmanager!$D:$D,topmanager!$C:$C,rs_nova!$A927,topmanager!$A:$A,rs_nova!BG$2)</f>
        <v>0</v>
      </c>
      <c r="BH927" s="51">
        <f>SUMIFS(topmanager!$D:$D,topmanager!$C:$C,rs_nova!$A927,topmanager!$A:$A,rs_nova!BH$2)</f>
        <v>0</v>
      </c>
      <c r="BI927" s="51">
        <f>SUMIFS(topmanager!$D:$D,topmanager!$C:$C,rs_nova!$A927,topmanager!$A:$A,rs_nova!BI$2)</f>
        <v>0</v>
      </c>
      <c r="BJ927" s="51">
        <f>SUMIFS(topmanager!$D:$D,topmanager!$C:$C,rs_nova!$A927,topmanager!$A:$A,rs_nova!BJ$2)+SUMIFS(topmanager!$D:$D,topmanager!$C:$C,rs_nova!$A927,topmanager!$A:$A,rs_nova!BJ$2+1)</f>
        <v>0</v>
      </c>
      <c r="BK927" s="51">
        <f>IFERROR(VLOOKUP(A927,[8]ferias!$C$4:$G$100,5,FALSE),0)</f>
        <v>0</v>
      </c>
      <c r="BL927" s="51">
        <f>SUMIFS(topmanager!$D:$D,topmanager!$C:$C,rs_nova!$A927,topmanager!$A:$A,rs_nova!BL$2)</f>
        <v>0</v>
      </c>
      <c r="BM927" s="51">
        <f>SUMIFS(topmanager!$D:$D,topmanager!$C:$C,rs_nova!$A927,topmanager!$A:$A,rs_nova!BM$2)+SUMIFS(topmanager!$D:$D,topmanager!$C:$C,rs_nova!$A931,topmanager!$A:$A,151)</f>
        <v>0</v>
      </c>
      <c r="BN927" s="51">
        <f t="shared" si="228"/>
        <v>0</v>
      </c>
    </row>
    <row r="928" spans="1:66">
      <c r="A928" s="47">
        <f>total!B131</f>
        <v>0</v>
      </c>
      <c r="B928" s="47">
        <f t="shared" si="215"/>
        <v>0</v>
      </c>
      <c r="C928" s="48">
        <f>total!D131</f>
        <v>0</v>
      </c>
      <c r="D928" s="49" t="str">
        <f>IFERROR(VLOOKUP(A928,salario!A$3:J$32,10,FALSE),"")</f>
        <v/>
      </c>
      <c r="E928" s="49" t="str">
        <f>IFERROR(IF(VLOOKUP(A928,salario!A$3:O$32,15,FALSE)="","",VLOOKUP(A928,salario!A$3:O$32,15,FALSE)),"")</f>
        <v/>
      </c>
      <c r="F928" s="47" t="str">
        <f>IFERROR(VLOOKUP(A928,[5]base_pessoal!$B$2:$P$1504,13,FALSE),"")</f>
        <v/>
      </c>
      <c r="G928" s="50">
        <f>IFERROR(VLOOKUP(A928,salario!A$2:P$91,11,FALSE),0)*B928/30</f>
        <v>0</v>
      </c>
      <c r="H928" s="50">
        <f>SUMIFS(topmanager!$D:$D,topmanager!$C:$C,rs_nova!$A928,topmanager!$A:$A,rs_nova!H$2)+SUMIFS(topmanager!$D:$D,topmanager!$C:$C,rs_nova!$A928,topmanager!$A:$A,63)</f>
        <v>0</v>
      </c>
      <c r="I928" s="50">
        <f>-SUMIFS(topmanager!$D:$D,topmanager!$C:$C,rs_nova!$A928,topmanager!$A:$A,rs_nova!I$2)</f>
        <v>0</v>
      </c>
      <c r="J928" s="50">
        <f>SUMIFS(topmanager!$D:$D,topmanager!$C:$C,rs_nova!$A928,topmanager!$A:$A,rs_nova!J$2)</f>
        <v>0</v>
      </c>
      <c r="K928" s="50">
        <f>SUMIFS(topmanager!$D:$D,topmanager!$C:$C,rs_nova!$A928,topmanager!$A:$A,rs_nova!K$2)+SUMIFS(topmanager!$D:$D,topmanager!$C:$C,rs_nova!$A928,topmanager!$A:$A,911)</f>
        <v>0</v>
      </c>
      <c r="L928" s="50">
        <f>SUMIFS(topmanager!$D:$D,topmanager!$C:$C,rs_nova!$A928,topmanager!$A:$A,rs_nova!L$2)</f>
        <v>0</v>
      </c>
      <c r="M928" s="50">
        <f>SUMIFS(topmanager!$D:$D,topmanager!$C:$C,rs_nova!$A928,topmanager!$A:$A,rs_nova!M$2)+SUMIFS(topmanager!$D:$D,topmanager!$C:$C,rs_nova!$A928,topmanager!$A:$A,908)+SUMIFS(topmanager!$D:$D,topmanager!$C:$C,rs_nova!$A928,topmanager!$A:$A,550)</f>
        <v>0</v>
      </c>
      <c r="N928" s="50">
        <f>SUMIFS(topmanager!$D:$D,topmanager!$C:$C,rs_nova!$A928,topmanager!$A:$A,rs_nova!N$2)</f>
        <v>0</v>
      </c>
      <c r="O928" s="51">
        <f t="shared" si="216"/>
        <v>0</v>
      </c>
      <c r="P928" s="50">
        <f>IFERROR(VLOOKUP($A928,total!$B$4:$AW$437,27,0),0)</f>
        <v>0</v>
      </c>
      <c r="Q928" s="50">
        <f>IFERROR(VLOOKUP($A928,total!$B$4:$AW$437,21,0),0)</f>
        <v>0</v>
      </c>
      <c r="R928" s="50">
        <f>IFERROR(VLOOKUP($A928,total!$B$4:$AW$437,25,0),0)+IFERROR(VLOOKUP($A928,total!$B$4:$AW$437,36,0),0)</f>
        <v>0</v>
      </c>
      <c r="S928" s="50">
        <f>IFERROR(VLOOKUP(A928,gympass!$A$2:$F$148,6,0),0)</f>
        <v>0</v>
      </c>
      <c r="T928" s="50">
        <f>IFERROR(VLOOKUP($A928,total!$B$4:$AW$437,42,0),0)</f>
        <v>0</v>
      </c>
      <c r="U928" s="50">
        <f>IFERROR(VLOOKUP($A928,total!$B$4:$AW$437,32,0),0)</f>
        <v>0</v>
      </c>
      <c r="V928" s="50">
        <f>IFERROR(VLOOKUP($A928,total!$B$4:$AW$437,28,0),0)</f>
        <v>0</v>
      </c>
      <c r="W928" s="50">
        <f>IFERROR(VLOOKUP($A928,total!$B$4:$AX$437,49,0),0)</f>
        <v>0</v>
      </c>
      <c r="X928" s="50"/>
      <c r="Y928" s="50">
        <f>IFERROR(VLOOKUP(A928,#REF!,4,0),0)</f>
        <v>0</v>
      </c>
      <c r="Z928" s="50">
        <f>IFERROR(VLOOKUP(B928,#REF!,8,0),0)</f>
        <v>0</v>
      </c>
      <c r="AA928" s="50">
        <f>IFERROR(VLOOKUP($A928,total!$B$4:$AW$437,45,0),0)</f>
        <v>0</v>
      </c>
      <c r="AB928" s="50">
        <f>IFERROR(VLOOKUP($A928,total!$B$4:$AW$437,48,0),0)</f>
        <v>0</v>
      </c>
      <c r="AC928" s="50">
        <f>IFERROR(VLOOKUP($A928,total!$B$4:$AB$437,19,0),0)</f>
        <v>0</v>
      </c>
      <c r="AD928" s="50">
        <f>IFERROR(VLOOKUP($A928,total!$B$4:$AB$437,10,0),0)</f>
        <v>0</v>
      </c>
      <c r="AE928" s="50">
        <f>IFERROR(VLOOKUP($A928,total!$B$4:$AB$437,13,0),0)-SUMIFS(topmanager!$D:$D,topmanager!$C:$C,rs_nova!$A932,topmanager!$A:$A,856)</f>
        <v>0</v>
      </c>
      <c r="AF928" s="50">
        <f>IFERROR(VLOOKUP($A928,total!$B$4:$AB$437,16,0),0)</f>
        <v>0</v>
      </c>
      <c r="AG928" s="50">
        <f>IFERROR(VLOOKUP($A928,total!$B$4:$AB$437,7,0),0)</f>
        <v>0</v>
      </c>
      <c r="AH928" s="50">
        <f>IFERROR(VLOOKUP($A928,total!$B$4:$AD$437,29,0),0)</f>
        <v>0</v>
      </c>
      <c r="AI928" s="50">
        <f>IFERROR(VLOOKUP(A928,total!$B$4:$AN$437,39,0),0)</f>
        <v>0</v>
      </c>
      <c r="AJ928" s="51">
        <f t="shared" si="217"/>
        <v>0</v>
      </c>
      <c r="AK928" s="50">
        <f t="shared" si="218"/>
        <v>0</v>
      </c>
      <c r="AL928" s="50">
        <f t="shared" si="219"/>
        <v>0</v>
      </c>
      <c r="AM928" s="50">
        <f t="shared" si="220"/>
        <v>0</v>
      </c>
      <c r="AN928" s="50">
        <f t="shared" si="229"/>
        <v>0</v>
      </c>
      <c r="AO928" s="50">
        <f t="shared" si="229"/>
        <v>0</v>
      </c>
      <c r="AP928" s="50">
        <f t="shared" si="229"/>
        <v>0</v>
      </c>
      <c r="AQ928" s="50">
        <f>IFERROR(VLOOKUP(TEXT($A928,"000000"),[6]Página1!$A$8:$S$801,13,FALSE),0)</f>
        <v>0</v>
      </c>
      <c r="AR928" s="50">
        <f>IFERROR(VLOOKUP(TEXT($A928,"000000"),[6]Página1!$A$8:$S$801,16,FALSE),0)</f>
        <v>0</v>
      </c>
      <c r="AS928" s="50">
        <f>IFERROR(VLOOKUP(TEXT($A928,"000000"),[6]Página1!$A$8:$S$801,19,FALSE),0)</f>
        <v>0</v>
      </c>
      <c r="AT928" s="50">
        <f>IFERROR(VLOOKUP(TEXT($A928,"000000"),[7]Página1!$A$8:$R$814,12,FALSE),0)</f>
        <v>0</v>
      </c>
      <c r="AU928" s="50">
        <f>IFERROR(VLOOKUP(TEXT($A928,"000000"),[7]Página1!$A$8:$R$814,15,FALSE),0)</f>
        <v>0</v>
      </c>
      <c r="AV928" s="50">
        <f>IFERROR(VLOOKUP(TEXT($A928,"000000"),[7]Página1!$A$8:$R$814,18,FALSE),0)</f>
        <v>0</v>
      </c>
      <c r="AW928" s="50"/>
      <c r="AX928" s="51">
        <f t="shared" si="221"/>
        <v>0</v>
      </c>
      <c r="AY928" s="51">
        <f t="shared" si="222"/>
        <v>0</v>
      </c>
      <c r="AZ928" s="51">
        <f t="shared" si="223"/>
        <v>0</v>
      </c>
      <c r="BA928" s="51">
        <f t="shared" si="224"/>
        <v>0</v>
      </c>
      <c r="BB928" s="51">
        <f t="shared" si="225"/>
        <v>0</v>
      </c>
      <c r="BC928" s="51">
        <f t="shared" si="226"/>
        <v>0</v>
      </c>
      <c r="BD928" s="51">
        <f t="shared" si="227"/>
        <v>0</v>
      </c>
      <c r="BE928" s="51">
        <f>IFERROR(VLOOKUP(A928,salario!A$2:P$91,11,FALSE),0)</f>
        <v>0</v>
      </c>
      <c r="BF928" s="51">
        <f>SUMIFS(topmanager!$D:$D,topmanager!$C:$C,rs_nova!$A928,topmanager!$A:$A,rs_nova!BF$2)</f>
        <v>0</v>
      </c>
      <c r="BG928" s="51">
        <f>SUMIFS(topmanager!$D:$D,topmanager!$C:$C,rs_nova!$A928,topmanager!$A:$A,rs_nova!BG$2)</f>
        <v>0</v>
      </c>
      <c r="BH928" s="51">
        <f>SUMIFS(topmanager!$D:$D,topmanager!$C:$C,rs_nova!$A928,topmanager!$A:$A,rs_nova!BH$2)</f>
        <v>0</v>
      </c>
      <c r="BI928" s="51">
        <f>SUMIFS(topmanager!$D:$D,topmanager!$C:$C,rs_nova!$A928,topmanager!$A:$A,rs_nova!BI$2)</f>
        <v>0</v>
      </c>
      <c r="BJ928" s="51">
        <f>SUMIFS(topmanager!$D:$D,topmanager!$C:$C,rs_nova!$A928,topmanager!$A:$A,rs_nova!BJ$2)+SUMIFS(topmanager!$D:$D,topmanager!$C:$C,rs_nova!$A928,topmanager!$A:$A,rs_nova!BJ$2+1)</f>
        <v>0</v>
      </c>
      <c r="BK928" s="51">
        <f>IFERROR(VLOOKUP(A928,[8]ferias!$C$4:$G$100,5,FALSE),0)</f>
        <v>0</v>
      </c>
      <c r="BL928" s="51">
        <f>SUMIFS(topmanager!$D:$D,topmanager!$C:$C,rs_nova!$A928,topmanager!$A:$A,rs_nova!BL$2)</f>
        <v>0</v>
      </c>
      <c r="BM928" s="51">
        <f>SUMIFS(topmanager!$D:$D,topmanager!$C:$C,rs_nova!$A928,topmanager!$A:$A,rs_nova!BM$2)+SUMIFS(topmanager!$D:$D,topmanager!$C:$C,rs_nova!$A932,topmanager!$A:$A,151)</f>
        <v>0</v>
      </c>
      <c r="BN928" s="51">
        <f t="shared" si="228"/>
        <v>0</v>
      </c>
    </row>
    <row r="929" spans="1:66">
      <c r="A929" s="47">
        <f>total!B132</f>
        <v>0</v>
      </c>
      <c r="B929" s="47">
        <f t="shared" si="215"/>
        <v>0</v>
      </c>
      <c r="C929" s="48">
        <f>total!D132</f>
        <v>0</v>
      </c>
      <c r="D929" s="49" t="str">
        <f>IFERROR(VLOOKUP(A929,salario!A$3:J$32,10,FALSE),"")</f>
        <v/>
      </c>
      <c r="E929" s="49" t="str">
        <f>IFERROR(IF(VLOOKUP(A929,salario!A$3:O$32,15,FALSE)="","",VLOOKUP(A929,salario!A$3:O$32,15,FALSE)),"")</f>
        <v/>
      </c>
      <c r="F929" s="47" t="str">
        <f>IFERROR(VLOOKUP(A929,[5]base_pessoal!$B$2:$P$1504,13,FALSE),"")</f>
        <v/>
      </c>
      <c r="G929" s="50">
        <f>IFERROR(VLOOKUP(A929,salario!A$2:P$91,11,FALSE),0)*B929/30</f>
        <v>0</v>
      </c>
      <c r="H929" s="50">
        <f>SUMIFS(topmanager!$D:$D,topmanager!$C:$C,rs_nova!$A929,topmanager!$A:$A,rs_nova!H$2)+SUMIFS(topmanager!$D:$D,topmanager!$C:$C,rs_nova!$A929,topmanager!$A:$A,63)</f>
        <v>0</v>
      </c>
      <c r="I929" s="50">
        <f>-SUMIFS(topmanager!$D:$D,topmanager!$C:$C,rs_nova!$A929,topmanager!$A:$A,rs_nova!I$2)</f>
        <v>0</v>
      </c>
      <c r="J929" s="50">
        <f>SUMIFS(topmanager!$D:$D,topmanager!$C:$C,rs_nova!$A929,topmanager!$A:$A,rs_nova!J$2)</f>
        <v>0</v>
      </c>
      <c r="K929" s="50">
        <f>SUMIFS(topmanager!$D:$D,topmanager!$C:$C,rs_nova!$A929,topmanager!$A:$A,rs_nova!K$2)+SUMIFS(topmanager!$D:$D,topmanager!$C:$C,rs_nova!$A929,topmanager!$A:$A,911)</f>
        <v>0</v>
      </c>
      <c r="L929" s="50">
        <f>SUMIFS(topmanager!$D:$D,topmanager!$C:$C,rs_nova!$A929,topmanager!$A:$A,rs_nova!L$2)</f>
        <v>0</v>
      </c>
      <c r="M929" s="50">
        <f>SUMIFS(topmanager!$D:$D,topmanager!$C:$C,rs_nova!$A929,topmanager!$A:$A,rs_nova!M$2)+SUMIFS(topmanager!$D:$D,topmanager!$C:$C,rs_nova!$A929,topmanager!$A:$A,908)+SUMIFS(topmanager!$D:$D,topmanager!$C:$C,rs_nova!$A929,topmanager!$A:$A,550)</f>
        <v>0</v>
      </c>
      <c r="N929" s="50">
        <f>SUMIFS(topmanager!$D:$D,topmanager!$C:$C,rs_nova!$A929,topmanager!$A:$A,rs_nova!N$2)</f>
        <v>0</v>
      </c>
      <c r="O929" s="51">
        <f t="shared" si="216"/>
        <v>0</v>
      </c>
      <c r="P929" s="50">
        <f>IFERROR(VLOOKUP($A929,total!$B$4:$AW$437,27,0),0)</f>
        <v>0</v>
      </c>
      <c r="Q929" s="50">
        <f>IFERROR(VLOOKUP($A929,total!$B$4:$AW$437,21,0),0)</f>
        <v>0</v>
      </c>
      <c r="R929" s="50">
        <f>IFERROR(VLOOKUP($A929,total!$B$4:$AW$437,25,0),0)+IFERROR(VLOOKUP($A929,total!$B$4:$AW$437,36,0),0)</f>
        <v>0</v>
      </c>
      <c r="S929" s="50">
        <f>IFERROR(VLOOKUP(A929,gympass!$A$2:$F$148,6,0),0)</f>
        <v>0</v>
      </c>
      <c r="T929" s="50">
        <f>IFERROR(VLOOKUP($A929,total!$B$4:$AW$437,42,0),0)</f>
        <v>0</v>
      </c>
      <c r="U929" s="50">
        <f>IFERROR(VLOOKUP($A929,total!$B$4:$AW$437,32,0),0)</f>
        <v>0</v>
      </c>
      <c r="V929" s="50">
        <f>IFERROR(VLOOKUP($A929,total!$B$4:$AW$437,28,0),0)</f>
        <v>0</v>
      </c>
      <c r="W929" s="50">
        <f>IFERROR(VLOOKUP($A929,total!$B$4:$AX$437,49,0),0)</f>
        <v>0</v>
      </c>
      <c r="X929" s="50"/>
      <c r="Y929" s="50">
        <f>IFERROR(VLOOKUP(A929,#REF!,4,0),0)</f>
        <v>0</v>
      </c>
      <c r="Z929" s="50">
        <f>IFERROR(VLOOKUP(B929,#REF!,8,0),0)</f>
        <v>0</v>
      </c>
      <c r="AA929" s="50">
        <f>IFERROR(VLOOKUP($A929,total!$B$4:$AW$437,45,0),0)</f>
        <v>0</v>
      </c>
      <c r="AB929" s="50">
        <f>IFERROR(VLOOKUP($A929,total!$B$4:$AW$437,48,0),0)</f>
        <v>0</v>
      </c>
      <c r="AC929" s="50">
        <f>IFERROR(VLOOKUP($A929,total!$B$4:$AB$437,19,0),0)</f>
        <v>0</v>
      </c>
      <c r="AD929" s="50">
        <f>IFERROR(VLOOKUP($A929,total!$B$4:$AB$437,10,0),0)</f>
        <v>0</v>
      </c>
      <c r="AE929" s="50">
        <f>IFERROR(VLOOKUP($A929,total!$B$4:$AB$437,13,0),0)-SUMIFS(topmanager!$D:$D,topmanager!$C:$C,rs_nova!$A933,topmanager!$A:$A,856)</f>
        <v>0</v>
      </c>
      <c r="AF929" s="50">
        <f>IFERROR(VLOOKUP($A929,total!$B$4:$AB$437,16,0),0)</f>
        <v>0</v>
      </c>
      <c r="AG929" s="50">
        <f>IFERROR(VLOOKUP($A929,total!$B$4:$AB$437,7,0),0)</f>
        <v>0</v>
      </c>
      <c r="AH929" s="50">
        <f>IFERROR(VLOOKUP($A929,total!$B$4:$AD$437,29,0),0)</f>
        <v>0</v>
      </c>
      <c r="AI929" s="50">
        <f>IFERROR(VLOOKUP(A929,total!$B$4:$AN$437,39,0),0)</f>
        <v>0</v>
      </c>
      <c r="AJ929" s="51">
        <f t="shared" si="217"/>
        <v>0</v>
      </c>
      <c r="AK929" s="50">
        <f t="shared" si="218"/>
        <v>0</v>
      </c>
      <c r="AL929" s="50">
        <f t="shared" si="219"/>
        <v>0</v>
      </c>
      <c r="AM929" s="50">
        <f t="shared" si="220"/>
        <v>0</v>
      </c>
      <c r="AN929" s="50">
        <f t="shared" si="229"/>
        <v>0</v>
      </c>
      <c r="AO929" s="50">
        <f t="shared" si="229"/>
        <v>0</v>
      </c>
      <c r="AP929" s="50">
        <f t="shared" si="229"/>
        <v>0</v>
      </c>
      <c r="AQ929" s="50">
        <f>IFERROR(VLOOKUP(TEXT($A929,"000000"),[6]Página1!$A$8:$S$801,13,FALSE),0)</f>
        <v>0</v>
      </c>
      <c r="AR929" s="50">
        <f>IFERROR(VLOOKUP(TEXT($A929,"000000"),[6]Página1!$A$8:$S$801,16,FALSE),0)</f>
        <v>0</v>
      </c>
      <c r="AS929" s="50">
        <f>IFERROR(VLOOKUP(TEXT($A929,"000000"),[6]Página1!$A$8:$S$801,19,FALSE),0)</f>
        <v>0</v>
      </c>
      <c r="AT929" s="50">
        <f>IFERROR(VLOOKUP(TEXT($A929,"000000"),[7]Página1!$A$8:$R$814,12,FALSE),0)</f>
        <v>0</v>
      </c>
      <c r="AU929" s="50">
        <f>IFERROR(VLOOKUP(TEXT($A929,"000000"),[7]Página1!$A$8:$R$814,15,FALSE),0)</f>
        <v>0</v>
      </c>
      <c r="AV929" s="50">
        <f>IFERROR(VLOOKUP(TEXT($A929,"000000"),[7]Página1!$A$8:$R$814,18,FALSE),0)</f>
        <v>0</v>
      </c>
      <c r="AW929" s="50"/>
      <c r="AX929" s="51">
        <f t="shared" si="221"/>
        <v>0</v>
      </c>
      <c r="AY929" s="51">
        <f t="shared" si="222"/>
        <v>0</v>
      </c>
      <c r="AZ929" s="51">
        <f t="shared" si="223"/>
        <v>0</v>
      </c>
      <c r="BA929" s="51">
        <f t="shared" si="224"/>
        <v>0</v>
      </c>
      <c r="BB929" s="51">
        <f t="shared" si="225"/>
        <v>0</v>
      </c>
      <c r="BC929" s="51">
        <f t="shared" si="226"/>
        <v>0</v>
      </c>
      <c r="BD929" s="51">
        <f t="shared" si="227"/>
        <v>0</v>
      </c>
      <c r="BE929" s="51">
        <f>IFERROR(VLOOKUP(A929,salario!A$2:P$91,11,FALSE),0)</f>
        <v>0</v>
      </c>
      <c r="BF929" s="51">
        <f>SUMIFS(topmanager!$D:$D,topmanager!$C:$C,rs_nova!$A929,topmanager!$A:$A,rs_nova!BF$2)</f>
        <v>0</v>
      </c>
      <c r="BG929" s="51">
        <f>SUMIFS(topmanager!$D:$D,topmanager!$C:$C,rs_nova!$A929,topmanager!$A:$A,rs_nova!BG$2)</f>
        <v>0</v>
      </c>
      <c r="BH929" s="51">
        <f>SUMIFS(topmanager!$D:$D,topmanager!$C:$C,rs_nova!$A929,topmanager!$A:$A,rs_nova!BH$2)</f>
        <v>0</v>
      </c>
      <c r="BI929" s="51">
        <f>SUMIFS(topmanager!$D:$D,topmanager!$C:$C,rs_nova!$A929,topmanager!$A:$A,rs_nova!BI$2)</f>
        <v>0</v>
      </c>
      <c r="BJ929" s="51">
        <f>SUMIFS(topmanager!$D:$D,topmanager!$C:$C,rs_nova!$A929,topmanager!$A:$A,rs_nova!BJ$2)+SUMIFS(topmanager!$D:$D,topmanager!$C:$C,rs_nova!$A929,topmanager!$A:$A,rs_nova!BJ$2+1)</f>
        <v>0</v>
      </c>
      <c r="BK929" s="51">
        <f>IFERROR(VLOOKUP(A929,[8]ferias!$C$4:$G$100,5,FALSE),0)</f>
        <v>0</v>
      </c>
      <c r="BL929" s="51">
        <f>SUMIFS(topmanager!$D:$D,topmanager!$C:$C,rs_nova!$A929,topmanager!$A:$A,rs_nova!BL$2)</f>
        <v>0</v>
      </c>
      <c r="BM929" s="51">
        <f>SUMIFS(topmanager!$D:$D,topmanager!$C:$C,rs_nova!$A929,topmanager!$A:$A,rs_nova!BM$2)+SUMIFS(topmanager!$D:$D,topmanager!$C:$C,rs_nova!$A933,topmanager!$A:$A,151)</f>
        <v>0</v>
      </c>
      <c r="BN929" s="51">
        <f t="shared" si="228"/>
        <v>0</v>
      </c>
    </row>
    <row r="930" spans="1:66">
      <c r="A930" s="47">
        <f>total!B133</f>
        <v>0</v>
      </c>
      <c r="B930" s="47">
        <f t="shared" si="215"/>
        <v>0</v>
      </c>
      <c r="C930" s="48">
        <f>total!D133</f>
        <v>0</v>
      </c>
      <c r="D930" s="49" t="str">
        <f>IFERROR(VLOOKUP(A930,salario!A$3:J$32,10,FALSE),"")</f>
        <v/>
      </c>
      <c r="E930" s="49" t="str">
        <f>IFERROR(IF(VLOOKUP(A930,salario!A$3:O$32,15,FALSE)="","",VLOOKUP(A930,salario!A$3:O$32,15,FALSE)),"")</f>
        <v/>
      </c>
      <c r="F930" s="47" t="str">
        <f>IFERROR(VLOOKUP(A930,[5]base_pessoal!$B$2:$P$1504,13,FALSE),"")</f>
        <v/>
      </c>
      <c r="G930" s="50">
        <f>IFERROR(VLOOKUP(A930,salario!A$2:P$91,11,FALSE),0)*B930/30</f>
        <v>0</v>
      </c>
      <c r="H930" s="50">
        <f>SUMIFS(topmanager!$D:$D,topmanager!$C:$C,rs_nova!$A930,topmanager!$A:$A,rs_nova!H$2)+SUMIFS(topmanager!$D:$D,topmanager!$C:$C,rs_nova!$A930,topmanager!$A:$A,63)</f>
        <v>0</v>
      </c>
      <c r="I930" s="50">
        <f>-SUMIFS(topmanager!$D:$D,topmanager!$C:$C,rs_nova!$A930,topmanager!$A:$A,rs_nova!I$2)</f>
        <v>0</v>
      </c>
      <c r="J930" s="50">
        <f>SUMIFS(topmanager!$D:$D,topmanager!$C:$C,rs_nova!$A930,topmanager!$A:$A,rs_nova!J$2)</f>
        <v>0</v>
      </c>
      <c r="K930" s="50">
        <f>SUMIFS(topmanager!$D:$D,topmanager!$C:$C,rs_nova!$A930,topmanager!$A:$A,rs_nova!K$2)+SUMIFS(topmanager!$D:$D,topmanager!$C:$C,rs_nova!$A930,topmanager!$A:$A,911)</f>
        <v>0</v>
      </c>
      <c r="L930" s="50">
        <f>SUMIFS(topmanager!$D:$D,topmanager!$C:$C,rs_nova!$A930,topmanager!$A:$A,rs_nova!L$2)</f>
        <v>0</v>
      </c>
      <c r="M930" s="50">
        <f>SUMIFS(topmanager!$D:$D,topmanager!$C:$C,rs_nova!$A930,topmanager!$A:$A,rs_nova!M$2)+SUMIFS(topmanager!$D:$D,topmanager!$C:$C,rs_nova!$A930,topmanager!$A:$A,908)+SUMIFS(topmanager!$D:$D,topmanager!$C:$C,rs_nova!$A930,topmanager!$A:$A,550)</f>
        <v>0</v>
      </c>
      <c r="N930" s="50">
        <f>SUMIFS(topmanager!$D:$D,topmanager!$C:$C,rs_nova!$A930,topmanager!$A:$A,rs_nova!N$2)</f>
        <v>0</v>
      </c>
      <c r="O930" s="51">
        <f t="shared" si="216"/>
        <v>0</v>
      </c>
      <c r="P930" s="50">
        <f>IFERROR(VLOOKUP($A930,total!$B$4:$AW$437,27,0),0)</f>
        <v>0</v>
      </c>
      <c r="Q930" s="50">
        <f>IFERROR(VLOOKUP($A930,total!$B$4:$AW$437,21,0),0)</f>
        <v>0</v>
      </c>
      <c r="R930" s="50">
        <f>IFERROR(VLOOKUP($A930,total!$B$4:$AW$437,25,0),0)+IFERROR(VLOOKUP($A930,total!$B$4:$AW$437,36,0),0)</f>
        <v>0</v>
      </c>
      <c r="S930" s="50">
        <f>IFERROR(VLOOKUP(A930,gympass!$A$2:$F$148,6,0),0)</f>
        <v>0</v>
      </c>
      <c r="T930" s="50">
        <f>IFERROR(VLOOKUP($A930,total!$B$4:$AW$437,42,0),0)</f>
        <v>0</v>
      </c>
      <c r="U930" s="50">
        <f>IFERROR(VLOOKUP($A930,total!$B$4:$AW$437,32,0),0)</f>
        <v>0</v>
      </c>
      <c r="V930" s="50">
        <f>IFERROR(VLOOKUP($A930,total!$B$4:$AW$437,28,0),0)</f>
        <v>0</v>
      </c>
      <c r="W930" s="50">
        <f>IFERROR(VLOOKUP($A930,total!$B$4:$AX$437,49,0),0)</f>
        <v>0</v>
      </c>
      <c r="X930" s="50"/>
      <c r="Y930" s="50">
        <f>IFERROR(VLOOKUP(A930,#REF!,4,0),0)</f>
        <v>0</v>
      </c>
      <c r="Z930" s="50">
        <f>IFERROR(VLOOKUP(B930,#REF!,8,0),0)</f>
        <v>0</v>
      </c>
      <c r="AA930" s="50">
        <f>IFERROR(VLOOKUP($A930,total!$B$4:$AW$437,45,0),0)</f>
        <v>0</v>
      </c>
      <c r="AB930" s="50">
        <f>IFERROR(VLOOKUP($A930,total!$B$4:$AW$437,48,0),0)</f>
        <v>0</v>
      </c>
      <c r="AC930" s="50">
        <f>IFERROR(VLOOKUP($A930,total!$B$4:$AB$437,19,0),0)</f>
        <v>0</v>
      </c>
      <c r="AD930" s="50">
        <f>IFERROR(VLOOKUP($A930,total!$B$4:$AB$437,10,0),0)</f>
        <v>0</v>
      </c>
      <c r="AE930" s="50">
        <f>IFERROR(VLOOKUP($A930,total!$B$4:$AB$437,13,0),0)-SUMIFS(topmanager!$D:$D,topmanager!$C:$C,rs_nova!$A934,topmanager!$A:$A,856)</f>
        <v>0</v>
      </c>
      <c r="AF930" s="50">
        <f>IFERROR(VLOOKUP($A930,total!$B$4:$AB$437,16,0),0)</f>
        <v>0</v>
      </c>
      <c r="AG930" s="50">
        <f>IFERROR(VLOOKUP($A930,total!$B$4:$AB$437,7,0),0)</f>
        <v>0</v>
      </c>
      <c r="AH930" s="50">
        <f>IFERROR(VLOOKUP($A930,total!$B$4:$AD$437,29,0),0)</f>
        <v>0</v>
      </c>
      <c r="AI930" s="50">
        <f>IFERROR(VLOOKUP(A930,total!$B$4:$AN$437,39,0),0)</f>
        <v>0</v>
      </c>
      <c r="AJ930" s="51">
        <f t="shared" si="217"/>
        <v>0</v>
      </c>
      <c r="AK930" s="50">
        <f t="shared" si="218"/>
        <v>0</v>
      </c>
      <c r="AL930" s="50">
        <f t="shared" si="219"/>
        <v>0</v>
      </c>
      <c r="AM930" s="50">
        <f t="shared" si="220"/>
        <v>0</v>
      </c>
      <c r="AN930" s="50">
        <f t="shared" si="229"/>
        <v>0</v>
      </c>
      <c r="AO930" s="50">
        <f t="shared" si="229"/>
        <v>0</v>
      </c>
      <c r="AP930" s="50">
        <f t="shared" si="229"/>
        <v>0</v>
      </c>
      <c r="AQ930" s="50">
        <f>IFERROR(VLOOKUP(TEXT($A930,"000000"),[6]Página1!$A$8:$S$801,13,FALSE),0)</f>
        <v>0</v>
      </c>
      <c r="AR930" s="50">
        <f>IFERROR(VLOOKUP(TEXT($A930,"000000"),[6]Página1!$A$8:$S$801,16,FALSE),0)</f>
        <v>0</v>
      </c>
      <c r="AS930" s="50">
        <f>IFERROR(VLOOKUP(TEXT($A930,"000000"),[6]Página1!$A$8:$S$801,19,FALSE),0)</f>
        <v>0</v>
      </c>
      <c r="AT930" s="50">
        <f>IFERROR(VLOOKUP(TEXT($A930,"000000"),[7]Página1!$A$8:$R$814,12,FALSE),0)</f>
        <v>0</v>
      </c>
      <c r="AU930" s="50">
        <f>IFERROR(VLOOKUP(TEXT($A930,"000000"),[7]Página1!$A$8:$R$814,15,FALSE),0)</f>
        <v>0</v>
      </c>
      <c r="AV930" s="50">
        <f>IFERROR(VLOOKUP(TEXT($A930,"000000"),[7]Página1!$A$8:$R$814,18,FALSE),0)</f>
        <v>0</v>
      </c>
      <c r="AW930" s="50"/>
      <c r="AX930" s="51">
        <f t="shared" si="221"/>
        <v>0</v>
      </c>
      <c r="AY930" s="51">
        <f t="shared" si="222"/>
        <v>0</v>
      </c>
      <c r="AZ930" s="51">
        <f t="shared" si="223"/>
        <v>0</v>
      </c>
      <c r="BA930" s="51">
        <f t="shared" si="224"/>
        <v>0</v>
      </c>
      <c r="BB930" s="51">
        <f t="shared" si="225"/>
        <v>0</v>
      </c>
      <c r="BC930" s="51">
        <f t="shared" si="226"/>
        <v>0</v>
      </c>
      <c r="BD930" s="51">
        <f t="shared" si="227"/>
        <v>0</v>
      </c>
      <c r="BE930" s="51">
        <f>IFERROR(VLOOKUP(A930,salario!A$2:P$91,11,FALSE),0)</f>
        <v>0</v>
      </c>
      <c r="BF930" s="51">
        <f>SUMIFS(topmanager!$D:$D,topmanager!$C:$C,rs_nova!$A930,topmanager!$A:$A,rs_nova!BF$2)</f>
        <v>0</v>
      </c>
      <c r="BG930" s="51">
        <f>SUMIFS(topmanager!$D:$D,topmanager!$C:$C,rs_nova!$A930,topmanager!$A:$A,rs_nova!BG$2)</f>
        <v>0</v>
      </c>
      <c r="BH930" s="51">
        <f>SUMIFS(topmanager!$D:$D,topmanager!$C:$C,rs_nova!$A930,topmanager!$A:$A,rs_nova!BH$2)</f>
        <v>0</v>
      </c>
      <c r="BI930" s="51">
        <f>SUMIFS(topmanager!$D:$D,topmanager!$C:$C,rs_nova!$A930,topmanager!$A:$A,rs_nova!BI$2)</f>
        <v>0</v>
      </c>
      <c r="BJ930" s="51">
        <f>SUMIFS(topmanager!$D:$D,topmanager!$C:$C,rs_nova!$A930,topmanager!$A:$A,rs_nova!BJ$2)+SUMIFS(topmanager!$D:$D,topmanager!$C:$C,rs_nova!$A930,topmanager!$A:$A,rs_nova!BJ$2+1)</f>
        <v>0</v>
      </c>
      <c r="BK930" s="51">
        <f>IFERROR(VLOOKUP(A930,[8]ferias!$C$4:$G$100,5,FALSE),0)</f>
        <v>0</v>
      </c>
      <c r="BL930" s="51">
        <f>SUMIFS(topmanager!$D:$D,topmanager!$C:$C,rs_nova!$A930,topmanager!$A:$A,rs_nova!BL$2)</f>
        <v>0</v>
      </c>
      <c r="BM930" s="51">
        <f>SUMIFS(topmanager!$D:$D,topmanager!$C:$C,rs_nova!$A930,topmanager!$A:$A,rs_nova!BM$2)+SUMIFS(topmanager!$D:$D,topmanager!$C:$C,rs_nova!$A934,topmanager!$A:$A,151)</f>
        <v>0</v>
      </c>
      <c r="BN930" s="51">
        <f t="shared" si="228"/>
        <v>0</v>
      </c>
    </row>
    <row r="931" spans="1:66">
      <c r="A931" s="47">
        <f>total!B134</f>
        <v>0</v>
      </c>
      <c r="B931" s="47">
        <f t="shared" si="215"/>
        <v>0</v>
      </c>
      <c r="C931" s="48">
        <f>total!D134</f>
        <v>0</v>
      </c>
      <c r="D931" s="49" t="str">
        <f>IFERROR(VLOOKUP(A931,salario!A$3:J$32,10,FALSE),"")</f>
        <v/>
      </c>
      <c r="E931" s="49" t="str">
        <f>IFERROR(IF(VLOOKUP(A931,salario!A$3:O$32,15,FALSE)="","",VLOOKUP(A931,salario!A$3:O$32,15,FALSE)),"")</f>
        <v/>
      </c>
      <c r="F931" s="47" t="str">
        <f>IFERROR(VLOOKUP(A931,[5]base_pessoal!$B$2:$P$1504,13,FALSE),"")</f>
        <v/>
      </c>
      <c r="G931" s="50">
        <f>IFERROR(VLOOKUP(A931,salario!A$2:P$91,11,FALSE),0)*B931/30</f>
        <v>0</v>
      </c>
      <c r="H931" s="50">
        <f>SUMIFS(topmanager!$D:$D,topmanager!$C:$C,rs_nova!$A931,topmanager!$A:$A,rs_nova!H$2)+SUMIFS(topmanager!$D:$D,topmanager!$C:$C,rs_nova!$A931,topmanager!$A:$A,63)</f>
        <v>0</v>
      </c>
      <c r="I931" s="50">
        <f>-SUMIFS(topmanager!$D:$D,topmanager!$C:$C,rs_nova!$A931,topmanager!$A:$A,rs_nova!I$2)</f>
        <v>0</v>
      </c>
      <c r="J931" s="50">
        <f>SUMIFS(topmanager!$D:$D,topmanager!$C:$C,rs_nova!$A931,topmanager!$A:$A,rs_nova!J$2)</f>
        <v>0</v>
      </c>
      <c r="K931" s="50">
        <f>SUMIFS(topmanager!$D:$D,topmanager!$C:$C,rs_nova!$A931,topmanager!$A:$A,rs_nova!K$2)+SUMIFS(topmanager!$D:$D,topmanager!$C:$C,rs_nova!$A931,topmanager!$A:$A,911)</f>
        <v>0</v>
      </c>
      <c r="L931" s="50">
        <f>SUMIFS(topmanager!$D:$D,topmanager!$C:$C,rs_nova!$A931,topmanager!$A:$A,rs_nova!L$2)</f>
        <v>0</v>
      </c>
      <c r="M931" s="50">
        <f>SUMIFS(topmanager!$D:$D,topmanager!$C:$C,rs_nova!$A931,topmanager!$A:$A,rs_nova!M$2)+SUMIFS(topmanager!$D:$D,topmanager!$C:$C,rs_nova!$A931,topmanager!$A:$A,908)+SUMIFS(topmanager!$D:$D,topmanager!$C:$C,rs_nova!$A931,topmanager!$A:$A,550)</f>
        <v>0</v>
      </c>
      <c r="N931" s="50">
        <f>SUMIFS(topmanager!$D:$D,topmanager!$C:$C,rs_nova!$A931,topmanager!$A:$A,rs_nova!N$2)</f>
        <v>0</v>
      </c>
      <c r="O931" s="51">
        <f t="shared" si="216"/>
        <v>0</v>
      </c>
      <c r="P931" s="50">
        <f>IFERROR(VLOOKUP($A931,total!$B$4:$AW$437,27,0),0)</f>
        <v>0</v>
      </c>
      <c r="Q931" s="50">
        <f>IFERROR(VLOOKUP($A931,total!$B$4:$AW$437,21,0),0)</f>
        <v>0</v>
      </c>
      <c r="R931" s="50">
        <f>IFERROR(VLOOKUP($A931,total!$B$4:$AW$437,25,0),0)+IFERROR(VLOOKUP($A931,total!$B$4:$AW$437,36,0),0)</f>
        <v>0</v>
      </c>
      <c r="S931" s="50">
        <f>IFERROR(VLOOKUP(A931,gympass!$A$2:$F$148,6,0),0)</f>
        <v>0</v>
      </c>
      <c r="T931" s="50">
        <f>IFERROR(VLOOKUP($A931,total!$B$4:$AW$437,42,0),0)</f>
        <v>0</v>
      </c>
      <c r="U931" s="50">
        <f>IFERROR(VLOOKUP($A931,total!$B$4:$AW$437,32,0),0)</f>
        <v>0</v>
      </c>
      <c r="V931" s="50">
        <f>IFERROR(VLOOKUP($A931,total!$B$4:$AW$437,28,0),0)</f>
        <v>0</v>
      </c>
      <c r="W931" s="50">
        <f>IFERROR(VLOOKUP($A931,total!$B$4:$AX$437,49,0),0)</f>
        <v>0</v>
      </c>
      <c r="X931" s="50"/>
      <c r="Y931" s="50">
        <f>IFERROR(VLOOKUP(A931,#REF!,4,0),0)</f>
        <v>0</v>
      </c>
      <c r="Z931" s="50">
        <f>IFERROR(VLOOKUP(B931,#REF!,8,0),0)</f>
        <v>0</v>
      </c>
      <c r="AA931" s="50">
        <f>IFERROR(VLOOKUP($A931,total!$B$4:$AW$437,45,0),0)</f>
        <v>0</v>
      </c>
      <c r="AB931" s="50">
        <f>IFERROR(VLOOKUP($A931,total!$B$4:$AW$437,48,0),0)</f>
        <v>0</v>
      </c>
      <c r="AC931" s="50">
        <f>IFERROR(VLOOKUP($A931,total!$B$4:$AB$437,19,0),0)</f>
        <v>0</v>
      </c>
      <c r="AD931" s="50">
        <f>IFERROR(VLOOKUP($A931,total!$B$4:$AB$437,10,0),0)</f>
        <v>0</v>
      </c>
      <c r="AE931" s="50">
        <f>IFERROR(VLOOKUP($A931,total!$B$4:$AB$437,13,0),0)-SUMIFS(topmanager!$D:$D,topmanager!$C:$C,rs_nova!$A935,topmanager!$A:$A,856)</f>
        <v>0</v>
      </c>
      <c r="AF931" s="50">
        <f>IFERROR(VLOOKUP($A931,total!$B$4:$AB$437,16,0),0)</f>
        <v>0</v>
      </c>
      <c r="AG931" s="50">
        <f>IFERROR(VLOOKUP($A931,total!$B$4:$AB$437,7,0),0)</f>
        <v>0</v>
      </c>
      <c r="AH931" s="50">
        <f>IFERROR(VLOOKUP($A931,total!$B$4:$AD$437,29,0),0)</f>
        <v>0</v>
      </c>
      <c r="AI931" s="50">
        <f>IFERROR(VLOOKUP(A931,total!$B$4:$AN$437,39,0),0)</f>
        <v>0</v>
      </c>
      <c r="AJ931" s="51">
        <f t="shared" si="217"/>
        <v>0</v>
      </c>
      <c r="AK931" s="50">
        <f t="shared" si="218"/>
        <v>0</v>
      </c>
      <c r="AL931" s="50">
        <f t="shared" si="219"/>
        <v>0</v>
      </c>
      <c r="AM931" s="50">
        <f t="shared" si="220"/>
        <v>0</v>
      </c>
      <c r="AN931" s="50">
        <f t="shared" si="229"/>
        <v>0</v>
      </c>
      <c r="AO931" s="50">
        <f t="shared" si="229"/>
        <v>0</v>
      </c>
      <c r="AP931" s="50">
        <f t="shared" si="229"/>
        <v>0</v>
      </c>
      <c r="AQ931" s="50">
        <f>IFERROR(VLOOKUP(TEXT($A931,"000000"),[6]Página1!$A$8:$S$801,13,FALSE),0)</f>
        <v>0</v>
      </c>
      <c r="AR931" s="50">
        <f>IFERROR(VLOOKUP(TEXT($A931,"000000"),[6]Página1!$A$8:$S$801,16,FALSE),0)</f>
        <v>0</v>
      </c>
      <c r="AS931" s="50">
        <f>IFERROR(VLOOKUP(TEXT($A931,"000000"),[6]Página1!$A$8:$S$801,19,FALSE),0)</f>
        <v>0</v>
      </c>
      <c r="AT931" s="50">
        <f>IFERROR(VLOOKUP(TEXT($A931,"000000"),[7]Página1!$A$8:$R$814,12,FALSE),0)</f>
        <v>0</v>
      </c>
      <c r="AU931" s="50">
        <f>IFERROR(VLOOKUP(TEXT($A931,"000000"),[7]Página1!$A$8:$R$814,15,FALSE),0)</f>
        <v>0</v>
      </c>
      <c r="AV931" s="50">
        <f>IFERROR(VLOOKUP(TEXT($A931,"000000"),[7]Página1!$A$8:$R$814,18,FALSE),0)</f>
        <v>0</v>
      </c>
      <c r="AW931" s="50"/>
      <c r="AX931" s="51">
        <f t="shared" si="221"/>
        <v>0</v>
      </c>
      <c r="AY931" s="51">
        <f t="shared" si="222"/>
        <v>0</v>
      </c>
      <c r="AZ931" s="51">
        <f t="shared" si="223"/>
        <v>0</v>
      </c>
      <c r="BA931" s="51">
        <f t="shared" si="224"/>
        <v>0</v>
      </c>
      <c r="BB931" s="51">
        <f t="shared" si="225"/>
        <v>0</v>
      </c>
      <c r="BC931" s="51">
        <f t="shared" si="226"/>
        <v>0</v>
      </c>
      <c r="BD931" s="51">
        <f t="shared" si="227"/>
        <v>0</v>
      </c>
      <c r="BE931" s="51">
        <f>IFERROR(VLOOKUP(A931,salario!A$2:P$91,11,FALSE),0)</f>
        <v>0</v>
      </c>
      <c r="BF931" s="51">
        <f>SUMIFS(topmanager!$D:$D,topmanager!$C:$C,rs_nova!$A931,topmanager!$A:$A,rs_nova!BF$2)</f>
        <v>0</v>
      </c>
      <c r="BG931" s="51">
        <f>SUMIFS(topmanager!$D:$D,topmanager!$C:$C,rs_nova!$A931,topmanager!$A:$A,rs_nova!BG$2)</f>
        <v>0</v>
      </c>
      <c r="BH931" s="51">
        <f>SUMIFS(topmanager!$D:$D,topmanager!$C:$C,rs_nova!$A931,topmanager!$A:$A,rs_nova!BH$2)</f>
        <v>0</v>
      </c>
      <c r="BI931" s="51">
        <f>SUMIFS(topmanager!$D:$D,topmanager!$C:$C,rs_nova!$A931,topmanager!$A:$A,rs_nova!BI$2)</f>
        <v>0</v>
      </c>
      <c r="BJ931" s="51">
        <f>SUMIFS(topmanager!$D:$D,topmanager!$C:$C,rs_nova!$A931,topmanager!$A:$A,rs_nova!BJ$2)+SUMIFS(topmanager!$D:$D,topmanager!$C:$C,rs_nova!$A931,topmanager!$A:$A,rs_nova!BJ$2+1)</f>
        <v>0</v>
      </c>
      <c r="BK931" s="51">
        <f>IFERROR(VLOOKUP(A931,[8]ferias!$C$4:$G$100,5,FALSE),0)</f>
        <v>0</v>
      </c>
      <c r="BL931" s="51">
        <f>SUMIFS(topmanager!$D:$D,topmanager!$C:$C,rs_nova!$A931,topmanager!$A:$A,rs_nova!BL$2)</f>
        <v>0</v>
      </c>
      <c r="BM931" s="51">
        <f>SUMIFS(topmanager!$D:$D,topmanager!$C:$C,rs_nova!$A931,topmanager!$A:$A,rs_nova!BM$2)+SUMIFS(topmanager!$D:$D,topmanager!$C:$C,rs_nova!$A935,topmanager!$A:$A,151)</f>
        <v>0</v>
      </c>
      <c r="BN931" s="51">
        <f t="shared" si="228"/>
        <v>0</v>
      </c>
    </row>
    <row r="932" spans="1:66">
      <c r="A932" s="47">
        <f>total!B135</f>
        <v>0</v>
      </c>
      <c r="B932" s="47">
        <f t="shared" si="215"/>
        <v>0</v>
      </c>
      <c r="C932" s="48">
        <f>total!D135</f>
        <v>0</v>
      </c>
      <c r="D932" s="49" t="str">
        <f>IFERROR(VLOOKUP(A932,salario!A$3:J$32,10,FALSE),"")</f>
        <v/>
      </c>
      <c r="E932" s="49" t="str">
        <f>IFERROR(IF(VLOOKUP(A932,salario!A$3:O$32,15,FALSE)="","",VLOOKUP(A932,salario!A$3:O$32,15,FALSE)),"")</f>
        <v/>
      </c>
      <c r="F932" s="47" t="str">
        <f>IFERROR(VLOOKUP(A932,[5]base_pessoal!$B$2:$P$1504,13,FALSE),"")</f>
        <v/>
      </c>
      <c r="G932" s="50">
        <f>IFERROR(VLOOKUP(A932,salario!A$2:P$91,11,FALSE),0)*B932/30</f>
        <v>0</v>
      </c>
      <c r="H932" s="50">
        <f>SUMIFS(topmanager!$D:$D,topmanager!$C:$C,rs_nova!$A932,topmanager!$A:$A,rs_nova!H$2)+SUMIFS(topmanager!$D:$D,topmanager!$C:$C,rs_nova!$A932,topmanager!$A:$A,63)</f>
        <v>0</v>
      </c>
      <c r="I932" s="50">
        <f>-SUMIFS(topmanager!$D:$D,topmanager!$C:$C,rs_nova!$A932,topmanager!$A:$A,rs_nova!I$2)</f>
        <v>0</v>
      </c>
      <c r="J932" s="50">
        <f>SUMIFS(topmanager!$D:$D,topmanager!$C:$C,rs_nova!$A932,topmanager!$A:$A,rs_nova!J$2)</f>
        <v>0</v>
      </c>
      <c r="K932" s="50">
        <f>SUMIFS(topmanager!$D:$D,topmanager!$C:$C,rs_nova!$A932,topmanager!$A:$A,rs_nova!K$2)+SUMIFS(topmanager!$D:$D,topmanager!$C:$C,rs_nova!$A932,topmanager!$A:$A,911)</f>
        <v>0</v>
      </c>
      <c r="L932" s="50">
        <f>SUMIFS(topmanager!$D:$D,topmanager!$C:$C,rs_nova!$A932,topmanager!$A:$A,rs_nova!L$2)</f>
        <v>0</v>
      </c>
      <c r="M932" s="50">
        <f>SUMIFS(topmanager!$D:$D,topmanager!$C:$C,rs_nova!$A932,topmanager!$A:$A,rs_nova!M$2)+SUMIFS(topmanager!$D:$D,topmanager!$C:$C,rs_nova!$A932,topmanager!$A:$A,908)+SUMIFS(topmanager!$D:$D,topmanager!$C:$C,rs_nova!$A932,topmanager!$A:$A,550)</f>
        <v>0</v>
      </c>
      <c r="N932" s="50">
        <f>SUMIFS(topmanager!$D:$D,topmanager!$C:$C,rs_nova!$A932,topmanager!$A:$A,rs_nova!N$2)</f>
        <v>0</v>
      </c>
      <c r="O932" s="51">
        <f t="shared" si="216"/>
        <v>0</v>
      </c>
      <c r="P932" s="50">
        <f>IFERROR(VLOOKUP($A932,total!$B$4:$AW$437,27,0),0)</f>
        <v>0</v>
      </c>
      <c r="Q932" s="50">
        <f>IFERROR(VLOOKUP($A932,total!$B$4:$AW$437,21,0),0)</f>
        <v>0</v>
      </c>
      <c r="R932" s="50">
        <f>IFERROR(VLOOKUP($A932,total!$B$4:$AW$437,25,0),0)+IFERROR(VLOOKUP($A932,total!$B$4:$AW$437,36,0),0)</f>
        <v>0</v>
      </c>
      <c r="S932" s="50">
        <f>IFERROR(VLOOKUP(A932,gympass!$A$2:$F$148,6,0),0)</f>
        <v>0</v>
      </c>
      <c r="T932" s="50">
        <f>IFERROR(VLOOKUP($A932,total!$B$4:$AW$437,42,0),0)</f>
        <v>0</v>
      </c>
      <c r="U932" s="50">
        <f>IFERROR(VLOOKUP($A932,total!$B$4:$AW$437,32,0),0)</f>
        <v>0</v>
      </c>
      <c r="V932" s="50">
        <f>IFERROR(VLOOKUP($A932,total!$B$4:$AW$437,28,0),0)</f>
        <v>0</v>
      </c>
      <c r="W932" s="50">
        <f>IFERROR(VLOOKUP($A932,total!$B$4:$AX$437,49,0),0)</f>
        <v>0</v>
      </c>
      <c r="X932" s="50"/>
      <c r="Y932" s="50">
        <f>IFERROR(VLOOKUP(A932,#REF!,4,0),0)</f>
        <v>0</v>
      </c>
      <c r="Z932" s="50">
        <f>IFERROR(VLOOKUP(B932,#REF!,8,0),0)</f>
        <v>0</v>
      </c>
      <c r="AA932" s="50">
        <f>IFERROR(VLOOKUP($A932,total!$B$4:$AW$437,45,0),0)</f>
        <v>0</v>
      </c>
      <c r="AB932" s="50">
        <f>IFERROR(VLOOKUP($A932,total!$B$4:$AW$437,48,0),0)</f>
        <v>0</v>
      </c>
      <c r="AC932" s="50">
        <f>IFERROR(VLOOKUP($A932,total!$B$4:$AB$437,19,0),0)</f>
        <v>0</v>
      </c>
      <c r="AD932" s="50">
        <f>IFERROR(VLOOKUP($A932,total!$B$4:$AB$437,10,0),0)</f>
        <v>0</v>
      </c>
      <c r="AE932" s="50">
        <f>IFERROR(VLOOKUP($A932,total!$B$4:$AB$437,13,0),0)-SUMIFS(topmanager!$D:$D,topmanager!$C:$C,rs_nova!$A936,topmanager!$A:$A,856)</f>
        <v>0</v>
      </c>
      <c r="AF932" s="50">
        <f>IFERROR(VLOOKUP($A932,total!$B$4:$AB$437,16,0),0)</f>
        <v>0</v>
      </c>
      <c r="AG932" s="50">
        <f>IFERROR(VLOOKUP($A932,total!$B$4:$AB$437,7,0),0)</f>
        <v>0</v>
      </c>
      <c r="AH932" s="50">
        <f>IFERROR(VLOOKUP($A932,total!$B$4:$AD$437,29,0),0)</f>
        <v>0</v>
      </c>
      <c r="AI932" s="50">
        <f>IFERROR(VLOOKUP(A932,total!$B$4:$AN$437,39,0),0)</f>
        <v>0</v>
      </c>
      <c r="AJ932" s="51">
        <f t="shared" si="217"/>
        <v>0</v>
      </c>
      <c r="AK932" s="50">
        <f t="shared" si="218"/>
        <v>0</v>
      </c>
      <c r="AL932" s="50">
        <f t="shared" si="219"/>
        <v>0</v>
      </c>
      <c r="AM932" s="50">
        <f t="shared" si="220"/>
        <v>0</v>
      </c>
      <c r="AN932" s="50">
        <f t="shared" si="229"/>
        <v>0</v>
      </c>
      <c r="AO932" s="50">
        <f t="shared" si="229"/>
        <v>0</v>
      </c>
      <c r="AP932" s="50">
        <f t="shared" si="229"/>
        <v>0</v>
      </c>
      <c r="AQ932" s="50">
        <f>IFERROR(VLOOKUP(TEXT($A932,"000000"),[6]Página1!$A$8:$S$801,13,FALSE),0)</f>
        <v>0</v>
      </c>
      <c r="AR932" s="50">
        <f>IFERROR(VLOOKUP(TEXT($A932,"000000"),[6]Página1!$A$8:$S$801,16,FALSE),0)</f>
        <v>0</v>
      </c>
      <c r="AS932" s="50">
        <f>IFERROR(VLOOKUP(TEXT($A932,"000000"),[6]Página1!$A$8:$S$801,19,FALSE),0)</f>
        <v>0</v>
      </c>
      <c r="AT932" s="50">
        <f>IFERROR(VLOOKUP(TEXT($A932,"000000"),[7]Página1!$A$8:$R$814,12,FALSE),0)</f>
        <v>0</v>
      </c>
      <c r="AU932" s="50">
        <f>IFERROR(VLOOKUP(TEXT($A932,"000000"),[7]Página1!$A$8:$R$814,15,FALSE),0)</f>
        <v>0</v>
      </c>
      <c r="AV932" s="50">
        <f>IFERROR(VLOOKUP(TEXT($A932,"000000"),[7]Página1!$A$8:$R$814,18,FALSE),0)</f>
        <v>0</v>
      </c>
      <c r="AW932" s="50"/>
      <c r="AX932" s="51">
        <f t="shared" si="221"/>
        <v>0</v>
      </c>
      <c r="AY932" s="51">
        <f t="shared" si="222"/>
        <v>0</v>
      </c>
      <c r="AZ932" s="51">
        <f t="shared" si="223"/>
        <v>0</v>
      </c>
      <c r="BA932" s="51">
        <f t="shared" si="224"/>
        <v>0</v>
      </c>
      <c r="BB932" s="51">
        <f t="shared" si="225"/>
        <v>0</v>
      </c>
      <c r="BC932" s="51">
        <f t="shared" si="226"/>
        <v>0</v>
      </c>
      <c r="BD932" s="51">
        <f t="shared" si="227"/>
        <v>0</v>
      </c>
      <c r="BE932" s="51">
        <f>IFERROR(VLOOKUP(A932,salario!A$2:P$91,11,FALSE),0)</f>
        <v>0</v>
      </c>
      <c r="BF932" s="51">
        <f>SUMIFS(topmanager!$D:$D,topmanager!$C:$C,rs_nova!$A932,topmanager!$A:$A,rs_nova!BF$2)</f>
        <v>0</v>
      </c>
      <c r="BG932" s="51">
        <f>SUMIFS(topmanager!$D:$D,topmanager!$C:$C,rs_nova!$A932,topmanager!$A:$A,rs_nova!BG$2)</f>
        <v>0</v>
      </c>
      <c r="BH932" s="51">
        <f>SUMIFS(topmanager!$D:$D,topmanager!$C:$C,rs_nova!$A932,topmanager!$A:$A,rs_nova!BH$2)</f>
        <v>0</v>
      </c>
      <c r="BI932" s="51">
        <f>SUMIFS(topmanager!$D:$D,topmanager!$C:$C,rs_nova!$A932,topmanager!$A:$A,rs_nova!BI$2)</f>
        <v>0</v>
      </c>
      <c r="BJ932" s="51">
        <f>SUMIFS(topmanager!$D:$D,topmanager!$C:$C,rs_nova!$A932,topmanager!$A:$A,rs_nova!BJ$2)+SUMIFS(topmanager!$D:$D,topmanager!$C:$C,rs_nova!$A932,topmanager!$A:$A,rs_nova!BJ$2+1)</f>
        <v>0</v>
      </c>
      <c r="BK932" s="51">
        <f>IFERROR(VLOOKUP(A932,[8]ferias!$C$4:$G$100,5,FALSE),0)</f>
        <v>0</v>
      </c>
      <c r="BL932" s="51">
        <f>SUMIFS(topmanager!$D:$D,topmanager!$C:$C,rs_nova!$A932,topmanager!$A:$A,rs_nova!BL$2)</f>
        <v>0</v>
      </c>
      <c r="BM932" s="51">
        <f>SUMIFS(topmanager!$D:$D,topmanager!$C:$C,rs_nova!$A932,topmanager!$A:$A,rs_nova!BM$2)+SUMIFS(topmanager!$D:$D,topmanager!$C:$C,rs_nova!$A936,topmanager!$A:$A,151)</f>
        <v>0</v>
      </c>
      <c r="BN932" s="51">
        <f t="shared" si="228"/>
        <v>0</v>
      </c>
    </row>
    <row r="933" spans="1:66">
      <c r="A933" s="47">
        <f>total!B136</f>
        <v>0</v>
      </c>
      <c r="B933" s="47">
        <f t="shared" si="215"/>
        <v>0</v>
      </c>
      <c r="C933" s="48">
        <f>total!D136</f>
        <v>0</v>
      </c>
      <c r="D933" s="49" t="str">
        <f>IFERROR(VLOOKUP(A933,salario!A$3:J$32,10,FALSE),"")</f>
        <v/>
      </c>
      <c r="E933" s="49" t="str">
        <f>IFERROR(IF(VLOOKUP(A933,salario!A$3:O$32,15,FALSE)="","",VLOOKUP(A933,salario!A$3:O$32,15,FALSE)),"")</f>
        <v/>
      </c>
      <c r="F933" s="47" t="str">
        <f>IFERROR(VLOOKUP(A933,[5]base_pessoal!$B$2:$P$1504,13,FALSE),"")</f>
        <v/>
      </c>
      <c r="G933" s="50">
        <f>IFERROR(VLOOKUP(A933,salario!A$2:P$91,11,FALSE),0)*B933/30</f>
        <v>0</v>
      </c>
      <c r="H933" s="50">
        <f>SUMIFS(topmanager!$D:$D,topmanager!$C:$C,rs_nova!$A933,topmanager!$A:$A,rs_nova!H$2)+SUMIFS(topmanager!$D:$D,topmanager!$C:$C,rs_nova!$A933,topmanager!$A:$A,63)</f>
        <v>0</v>
      </c>
      <c r="I933" s="50">
        <f>-SUMIFS(topmanager!$D:$D,topmanager!$C:$C,rs_nova!$A933,topmanager!$A:$A,rs_nova!I$2)</f>
        <v>0</v>
      </c>
      <c r="J933" s="50">
        <f>SUMIFS(topmanager!$D:$D,topmanager!$C:$C,rs_nova!$A933,topmanager!$A:$A,rs_nova!J$2)</f>
        <v>0</v>
      </c>
      <c r="K933" s="50">
        <f>SUMIFS(topmanager!$D:$D,topmanager!$C:$C,rs_nova!$A933,topmanager!$A:$A,rs_nova!K$2)+SUMIFS(topmanager!$D:$D,topmanager!$C:$C,rs_nova!$A933,topmanager!$A:$A,911)</f>
        <v>0</v>
      </c>
      <c r="L933" s="50">
        <f>SUMIFS(topmanager!$D:$D,topmanager!$C:$C,rs_nova!$A933,topmanager!$A:$A,rs_nova!L$2)</f>
        <v>0</v>
      </c>
      <c r="M933" s="50">
        <f>SUMIFS(topmanager!$D:$D,topmanager!$C:$C,rs_nova!$A933,topmanager!$A:$A,rs_nova!M$2)+SUMIFS(topmanager!$D:$D,topmanager!$C:$C,rs_nova!$A933,topmanager!$A:$A,908)+SUMIFS(topmanager!$D:$D,topmanager!$C:$C,rs_nova!$A933,topmanager!$A:$A,550)</f>
        <v>0</v>
      </c>
      <c r="N933" s="50">
        <f>SUMIFS(topmanager!$D:$D,topmanager!$C:$C,rs_nova!$A933,topmanager!$A:$A,rs_nova!N$2)</f>
        <v>0</v>
      </c>
      <c r="O933" s="51">
        <f t="shared" si="216"/>
        <v>0</v>
      </c>
      <c r="P933" s="50">
        <f>IFERROR(VLOOKUP($A933,total!$B$4:$AW$437,27,0),0)</f>
        <v>0</v>
      </c>
      <c r="Q933" s="50">
        <f>IFERROR(VLOOKUP($A933,total!$B$4:$AW$437,21,0),0)</f>
        <v>0</v>
      </c>
      <c r="R933" s="50">
        <f>IFERROR(VLOOKUP($A933,total!$B$4:$AW$437,25,0),0)+IFERROR(VLOOKUP($A933,total!$B$4:$AW$437,36,0),0)</f>
        <v>0</v>
      </c>
      <c r="S933" s="50">
        <f>IFERROR(VLOOKUP(A933,gympass!$A$2:$F$148,6,0),0)</f>
        <v>0</v>
      </c>
      <c r="T933" s="50">
        <f>IFERROR(VLOOKUP($A933,total!$B$4:$AW$437,42,0),0)</f>
        <v>0</v>
      </c>
      <c r="U933" s="50">
        <f>IFERROR(VLOOKUP($A933,total!$B$4:$AW$437,32,0),0)</f>
        <v>0</v>
      </c>
      <c r="V933" s="50">
        <f>IFERROR(VLOOKUP($A933,total!$B$4:$AW$437,28,0),0)</f>
        <v>0</v>
      </c>
      <c r="W933" s="50">
        <f>IFERROR(VLOOKUP($A933,total!$B$4:$AX$437,49,0),0)</f>
        <v>0</v>
      </c>
      <c r="X933" s="50"/>
      <c r="Y933" s="50">
        <f>IFERROR(VLOOKUP(A933,#REF!,4,0),0)</f>
        <v>0</v>
      </c>
      <c r="Z933" s="50">
        <f>IFERROR(VLOOKUP(B933,#REF!,8,0),0)</f>
        <v>0</v>
      </c>
      <c r="AA933" s="50">
        <f>IFERROR(VLOOKUP($A933,total!$B$4:$AW$437,45,0),0)</f>
        <v>0</v>
      </c>
      <c r="AB933" s="50">
        <f>IFERROR(VLOOKUP($A933,total!$B$4:$AW$437,48,0),0)</f>
        <v>0</v>
      </c>
      <c r="AC933" s="50">
        <f>IFERROR(VLOOKUP($A933,total!$B$4:$AB$437,19,0),0)</f>
        <v>0</v>
      </c>
      <c r="AD933" s="50">
        <f>IFERROR(VLOOKUP($A933,total!$B$4:$AB$437,10,0),0)</f>
        <v>0</v>
      </c>
      <c r="AE933" s="50">
        <f>IFERROR(VLOOKUP($A933,total!$B$4:$AB$437,13,0),0)-SUMIFS(topmanager!$D:$D,topmanager!$C:$C,rs_nova!$A937,topmanager!$A:$A,856)</f>
        <v>0</v>
      </c>
      <c r="AF933" s="50">
        <f>IFERROR(VLOOKUP($A933,total!$B$4:$AB$437,16,0),0)</f>
        <v>0</v>
      </c>
      <c r="AG933" s="50">
        <f>IFERROR(VLOOKUP($A933,total!$B$4:$AB$437,7,0),0)</f>
        <v>0</v>
      </c>
      <c r="AH933" s="50">
        <f>IFERROR(VLOOKUP($A933,total!$B$4:$AD$437,29,0),0)</f>
        <v>0</v>
      </c>
      <c r="AI933" s="50">
        <f>IFERROR(VLOOKUP(A933,total!$B$4:$AN$437,39,0),0)</f>
        <v>0</v>
      </c>
      <c r="AJ933" s="51">
        <f t="shared" si="217"/>
        <v>0</v>
      </c>
      <c r="AK933" s="50">
        <f t="shared" si="218"/>
        <v>0</v>
      </c>
      <c r="AL933" s="50">
        <f t="shared" si="219"/>
        <v>0</v>
      </c>
      <c r="AM933" s="50">
        <f t="shared" si="220"/>
        <v>0</v>
      </c>
      <c r="AN933" s="50">
        <f t="shared" si="229"/>
        <v>0</v>
      </c>
      <c r="AO933" s="50">
        <f t="shared" si="229"/>
        <v>0</v>
      </c>
      <c r="AP933" s="50">
        <f t="shared" si="229"/>
        <v>0</v>
      </c>
      <c r="AQ933" s="50">
        <f>IFERROR(VLOOKUP(TEXT($A933,"000000"),[6]Página1!$A$8:$S$801,13,FALSE),0)</f>
        <v>0</v>
      </c>
      <c r="AR933" s="50">
        <f>IFERROR(VLOOKUP(TEXT($A933,"000000"),[6]Página1!$A$8:$S$801,16,FALSE),0)</f>
        <v>0</v>
      </c>
      <c r="AS933" s="50">
        <f>IFERROR(VLOOKUP(TEXT($A933,"000000"),[6]Página1!$A$8:$S$801,19,FALSE),0)</f>
        <v>0</v>
      </c>
      <c r="AT933" s="50">
        <f>IFERROR(VLOOKUP(TEXT($A933,"000000"),[7]Página1!$A$8:$R$814,12,FALSE),0)</f>
        <v>0</v>
      </c>
      <c r="AU933" s="50">
        <f>IFERROR(VLOOKUP(TEXT($A933,"000000"),[7]Página1!$A$8:$R$814,15,FALSE),0)</f>
        <v>0</v>
      </c>
      <c r="AV933" s="50">
        <f>IFERROR(VLOOKUP(TEXT($A933,"000000"),[7]Página1!$A$8:$R$814,18,FALSE),0)</f>
        <v>0</v>
      </c>
      <c r="AW933" s="50"/>
      <c r="AX933" s="51">
        <f t="shared" si="221"/>
        <v>0</v>
      </c>
      <c r="AY933" s="51">
        <f t="shared" si="222"/>
        <v>0</v>
      </c>
      <c r="AZ933" s="51">
        <f t="shared" si="223"/>
        <v>0</v>
      </c>
      <c r="BA933" s="51">
        <f t="shared" si="224"/>
        <v>0</v>
      </c>
      <c r="BB933" s="51">
        <f t="shared" si="225"/>
        <v>0</v>
      </c>
      <c r="BC933" s="51">
        <f t="shared" si="226"/>
        <v>0</v>
      </c>
      <c r="BD933" s="51">
        <f t="shared" si="227"/>
        <v>0</v>
      </c>
      <c r="BE933" s="51">
        <f>IFERROR(VLOOKUP(A933,salario!A$2:P$91,11,FALSE),0)</f>
        <v>0</v>
      </c>
      <c r="BF933" s="51">
        <f>SUMIFS(topmanager!$D:$D,topmanager!$C:$C,rs_nova!$A933,topmanager!$A:$A,rs_nova!BF$2)</f>
        <v>0</v>
      </c>
      <c r="BG933" s="51">
        <f>SUMIFS(topmanager!$D:$D,topmanager!$C:$C,rs_nova!$A933,topmanager!$A:$A,rs_nova!BG$2)</f>
        <v>0</v>
      </c>
      <c r="BH933" s="51">
        <f>SUMIFS(topmanager!$D:$D,topmanager!$C:$C,rs_nova!$A933,topmanager!$A:$A,rs_nova!BH$2)</f>
        <v>0</v>
      </c>
      <c r="BI933" s="51">
        <f>SUMIFS(topmanager!$D:$D,topmanager!$C:$C,rs_nova!$A933,topmanager!$A:$A,rs_nova!BI$2)</f>
        <v>0</v>
      </c>
      <c r="BJ933" s="51">
        <f>SUMIFS(topmanager!$D:$D,topmanager!$C:$C,rs_nova!$A933,topmanager!$A:$A,rs_nova!BJ$2)+SUMIFS(topmanager!$D:$D,topmanager!$C:$C,rs_nova!$A933,topmanager!$A:$A,rs_nova!BJ$2+1)</f>
        <v>0</v>
      </c>
      <c r="BK933" s="51">
        <f>IFERROR(VLOOKUP(A933,[8]ferias!$C$4:$G$100,5,FALSE),0)</f>
        <v>0</v>
      </c>
      <c r="BL933" s="51">
        <f>SUMIFS(topmanager!$D:$D,topmanager!$C:$C,rs_nova!$A933,topmanager!$A:$A,rs_nova!BL$2)</f>
        <v>0</v>
      </c>
      <c r="BM933" s="51">
        <f>SUMIFS(topmanager!$D:$D,topmanager!$C:$C,rs_nova!$A933,topmanager!$A:$A,rs_nova!BM$2)+SUMIFS(topmanager!$D:$D,topmanager!$C:$C,rs_nova!$A937,topmanager!$A:$A,151)</f>
        <v>0</v>
      </c>
      <c r="BN933" s="51">
        <f t="shared" si="228"/>
        <v>0</v>
      </c>
    </row>
    <row r="934" spans="1:66">
      <c r="A934" s="47">
        <f>total!B137</f>
        <v>0</v>
      </c>
      <c r="B934" s="47">
        <f t="shared" si="215"/>
        <v>0</v>
      </c>
      <c r="C934" s="48">
        <f>total!D137</f>
        <v>0</v>
      </c>
      <c r="D934" s="49" t="str">
        <f>IFERROR(VLOOKUP(A934,salario!A$3:J$32,10,FALSE),"")</f>
        <v/>
      </c>
      <c r="E934" s="49" t="str">
        <f>IFERROR(IF(VLOOKUP(A934,salario!A$3:O$32,15,FALSE)="","",VLOOKUP(A934,salario!A$3:O$32,15,FALSE)),"")</f>
        <v/>
      </c>
      <c r="F934" s="47" t="str">
        <f>IFERROR(VLOOKUP(A934,[5]base_pessoal!$B$2:$P$1504,13,FALSE),"")</f>
        <v/>
      </c>
      <c r="G934" s="50">
        <f>IFERROR(VLOOKUP(A934,salario!A$2:P$91,11,FALSE),0)*B934/30</f>
        <v>0</v>
      </c>
      <c r="H934" s="50">
        <f>SUMIFS(topmanager!$D:$D,topmanager!$C:$C,rs_nova!$A934,topmanager!$A:$A,rs_nova!H$2)+SUMIFS(topmanager!$D:$D,topmanager!$C:$C,rs_nova!$A934,topmanager!$A:$A,63)</f>
        <v>0</v>
      </c>
      <c r="I934" s="50">
        <f>-SUMIFS(topmanager!$D:$D,topmanager!$C:$C,rs_nova!$A934,topmanager!$A:$A,rs_nova!I$2)</f>
        <v>0</v>
      </c>
      <c r="J934" s="50">
        <f>SUMIFS(topmanager!$D:$D,topmanager!$C:$C,rs_nova!$A934,topmanager!$A:$A,rs_nova!J$2)</f>
        <v>0</v>
      </c>
      <c r="K934" s="50">
        <f>SUMIFS(topmanager!$D:$D,topmanager!$C:$C,rs_nova!$A934,topmanager!$A:$A,rs_nova!K$2)+SUMIFS(topmanager!$D:$D,topmanager!$C:$C,rs_nova!$A934,topmanager!$A:$A,911)</f>
        <v>0</v>
      </c>
      <c r="L934" s="50">
        <f>SUMIFS(topmanager!$D:$D,topmanager!$C:$C,rs_nova!$A934,topmanager!$A:$A,rs_nova!L$2)</f>
        <v>0</v>
      </c>
      <c r="M934" s="50">
        <f>SUMIFS(topmanager!$D:$D,topmanager!$C:$C,rs_nova!$A934,topmanager!$A:$A,rs_nova!M$2)+SUMIFS(topmanager!$D:$D,topmanager!$C:$C,rs_nova!$A934,topmanager!$A:$A,908)+SUMIFS(topmanager!$D:$D,topmanager!$C:$C,rs_nova!$A934,topmanager!$A:$A,550)</f>
        <v>0</v>
      </c>
      <c r="N934" s="50">
        <f>SUMIFS(topmanager!$D:$D,topmanager!$C:$C,rs_nova!$A934,topmanager!$A:$A,rs_nova!N$2)</f>
        <v>0</v>
      </c>
      <c r="O934" s="51">
        <f t="shared" si="216"/>
        <v>0</v>
      </c>
      <c r="P934" s="50">
        <f>IFERROR(VLOOKUP($A934,total!$B$4:$AW$437,27,0),0)</f>
        <v>0</v>
      </c>
      <c r="Q934" s="50">
        <f>IFERROR(VLOOKUP($A934,total!$B$4:$AW$437,21,0),0)</f>
        <v>0</v>
      </c>
      <c r="R934" s="50">
        <f>IFERROR(VLOOKUP($A934,total!$B$4:$AW$437,25,0),0)+IFERROR(VLOOKUP($A934,total!$B$4:$AW$437,36,0),0)</f>
        <v>0</v>
      </c>
      <c r="S934" s="50">
        <f>IFERROR(VLOOKUP(A934,gympass!$A$2:$F$148,6,0),0)</f>
        <v>0</v>
      </c>
      <c r="T934" s="50">
        <f>IFERROR(VLOOKUP($A934,total!$B$4:$AW$437,42,0),0)</f>
        <v>0</v>
      </c>
      <c r="U934" s="50">
        <f>IFERROR(VLOOKUP($A934,total!$B$4:$AW$437,32,0),0)</f>
        <v>0</v>
      </c>
      <c r="V934" s="50">
        <f>IFERROR(VLOOKUP($A934,total!$B$4:$AW$437,28,0),0)</f>
        <v>0</v>
      </c>
      <c r="W934" s="50">
        <f>IFERROR(VLOOKUP($A934,total!$B$4:$AX$437,49,0),0)</f>
        <v>0</v>
      </c>
      <c r="X934" s="50"/>
      <c r="Y934" s="50">
        <f>IFERROR(VLOOKUP(A934,#REF!,4,0),0)</f>
        <v>0</v>
      </c>
      <c r="Z934" s="50">
        <f>IFERROR(VLOOKUP(B934,#REF!,8,0),0)</f>
        <v>0</v>
      </c>
      <c r="AA934" s="50">
        <f>IFERROR(VLOOKUP($A934,total!$B$4:$AW$437,45,0),0)</f>
        <v>0</v>
      </c>
      <c r="AB934" s="50">
        <f>IFERROR(VLOOKUP($A934,total!$B$4:$AW$437,48,0),0)</f>
        <v>0</v>
      </c>
      <c r="AC934" s="50">
        <f>IFERROR(VLOOKUP($A934,total!$B$4:$AB$437,19,0),0)</f>
        <v>0</v>
      </c>
      <c r="AD934" s="50">
        <f>IFERROR(VLOOKUP($A934,total!$B$4:$AB$437,10,0),0)</f>
        <v>0</v>
      </c>
      <c r="AE934" s="50">
        <f>IFERROR(VLOOKUP($A934,total!$B$4:$AB$437,13,0),0)-SUMIFS(topmanager!$D:$D,topmanager!$C:$C,rs_nova!$A938,topmanager!$A:$A,856)</f>
        <v>0</v>
      </c>
      <c r="AF934" s="50">
        <f>IFERROR(VLOOKUP($A934,total!$B$4:$AB$437,16,0),0)</f>
        <v>0</v>
      </c>
      <c r="AG934" s="50">
        <f>IFERROR(VLOOKUP($A934,total!$B$4:$AB$437,7,0),0)</f>
        <v>0</v>
      </c>
      <c r="AH934" s="50">
        <f>IFERROR(VLOOKUP($A934,total!$B$4:$AD$437,29,0),0)</f>
        <v>0</v>
      </c>
      <c r="AI934" s="50">
        <f>IFERROR(VLOOKUP(A934,total!$B$4:$AN$437,39,0),0)</f>
        <v>0</v>
      </c>
      <c r="AJ934" s="51">
        <f t="shared" si="217"/>
        <v>0</v>
      </c>
      <c r="AK934" s="50">
        <f t="shared" si="218"/>
        <v>0</v>
      </c>
      <c r="AL934" s="50">
        <f t="shared" si="219"/>
        <v>0</v>
      </c>
      <c r="AM934" s="50">
        <f t="shared" si="220"/>
        <v>0</v>
      </c>
      <c r="AN934" s="50">
        <f t="shared" si="229"/>
        <v>0</v>
      </c>
      <c r="AO934" s="50">
        <f t="shared" si="229"/>
        <v>0</v>
      </c>
      <c r="AP934" s="50">
        <f t="shared" si="229"/>
        <v>0</v>
      </c>
      <c r="AQ934" s="50">
        <f>IFERROR(VLOOKUP(TEXT($A934,"000000"),[6]Página1!$A$8:$S$801,13,FALSE),0)</f>
        <v>0</v>
      </c>
      <c r="AR934" s="50">
        <f>IFERROR(VLOOKUP(TEXT($A934,"000000"),[6]Página1!$A$8:$S$801,16,FALSE),0)</f>
        <v>0</v>
      </c>
      <c r="AS934" s="50">
        <f>IFERROR(VLOOKUP(TEXT($A934,"000000"),[6]Página1!$A$8:$S$801,19,FALSE),0)</f>
        <v>0</v>
      </c>
      <c r="AT934" s="50">
        <f>IFERROR(VLOOKUP(TEXT($A934,"000000"),[7]Página1!$A$8:$R$814,12,FALSE),0)</f>
        <v>0</v>
      </c>
      <c r="AU934" s="50">
        <f>IFERROR(VLOOKUP(TEXT($A934,"000000"),[7]Página1!$A$8:$R$814,15,FALSE),0)</f>
        <v>0</v>
      </c>
      <c r="AV934" s="50">
        <f>IFERROR(VLOOKUP(TEXT($A934,"000000"),[7]Página1!$A$8:$R$814,18,FALSE),0)</f>
        <v>0</v>
      </c>
      <c r="AW934" s="50"/>
      <c r="AX934" s="51">
        <f t="shared" si="221"/>
        <v>0</v>
      </c>
      <c r="AY934" s="51">
        <f t="shared" si="222"/>
        <v>0</v>
      </c>
      <c r="AZ934" s="51">
        <f t="shared" si="223"/>
        <v>0</v>
      </c>
      <c r="BA934" s="51">
        <f t="shared" si="224"/>
        <v>0</v>
      </c>
      <c r="BB934" s="51">
        <f t="shared" si="225"/>
        <v>0</v>
      </c>
      <c r="BC934" s="51">
        <f t="shared" si="226"/>
        <v>0</v>
      </c>
      <c r="BD934" s="51">
        <f t="shared" si="227"/>
        <v>0</v>
      </c>
      <c r="BE934" s="51">
        <f>IFERROR(VLOOKUP(A934,salario!A$2:P$91,11,FALSE),0)</f>
        <v>0</v>
      </c>
      <c r="BF934" s="51">
        <f>SUMIFS(topmanager!$D:$D,topmanager!$C:$C,rs_nova!$A934,topmanager!$A:$A,rs_nova!BF$2)</f>
        <v>0</v>
      </c>
      <c r="BG934" s="51">
        <f>SUMIFS(topmanager!$D:$D,topmanager!$C:$C,rs_nova!$A934,topmanager!$A:$A,rs_nova!BG$2)</f>
        <v>0</v>
      </c>
      <c r="BH934" s="51">
        <f>SUMIFS(topmanager!$D:$D,topmanager!$C:$C,rs_nova!$A934,topmanager!$A:$A,rs_nova!BH$2)</f>
        <v>0</v>
      </c>
      <c r="BI934" s="51">
        <f>SUMIFS(topmanager!$D:$D,topmanager!$C:$C,rs_nova!$A934,topmanager!$A:$A,rs_nova!BI$2)</f>
        <v>0</v>
      </c>
      <c r="BJ934" s="51">
        <f>SUMIFS(topmanager!$D:$D,topmanager!$C:$C,rs_nova!$A934,topmanager!$A:$A,rs_nova!BJ$2)+SUMIFS(topmanager!$D:$D,topmanager!$C:$C,rs_nova!$A934,topmanager!$A:$A,rs_nova!BJ$2+1)</f>
        <v>0</v>
      </c>
      <c r="BK934" s="51">
        <f>IFERROR(VLOOKUP(A934,[8]ferias!$C$4:$G$100,5,FALSE),0)</f>
        <v>0</v>
      </c>
      <c r="BL934" s="51">
        <f>SUMIFS(topmanager!$D:$D,topmanager!$C:$C,rs_nova!$A934,topmanager!$A:$A,rs_nova!BL$2)</f>
        <v>0</v>
      </c>
      <c r="BM934" s="51">
        <f>SUMIFS(topmanager!$D:$D,topmanager!$C:$C,rs_nova!$A934,topmanager!$A:$A,rs_nova!BM$2)+SUMIFS(topmanager!$D:$D,topmanager!$C:$C,rs_nova!$A938,topmanager!$A:$A,151)</f>
        <v>0</v>
      </c>
      <c r="BN934" s="51">
        <f t="shared" si="228"/>
        <v>0</v>
      </c>
    </row>
    <row r="935" spans="1:66">
      <c r="A935" s="47">
        <f>total!B138</f>
        <v>0</v>
      </c>
      <c r="B935" s="47">
        <f t="shared" si="215"/>
        <v>0</v>
      </c>
      <c r="C935" s="48">
        <f>total!D138</f>
        <v>0</v>
      </c>
      <c r="D935" s="49" t="str">
        <f>IFERROR(VLOOKUP(A935,salario!A$3:J$32,10,FALSE),"")</f>
        <v/>
      </c>
      <c r="E935" s="49" t="str">
        <f>IFERROR(IF(VLOOKUP(A935,salario!A$3:O$32,15,FALSE)="","",VLOOKUP(A935,salario!A$3:O$32,15,FALSE)),"")</f>
        <v/>
      </c>
      <c r="F935" s="47" t="str">
        <f>IFERROR(VLOOKUP(A935,[5]base_pessoal!$B$2:$P$1504,13,FALSE),"")</f>
        <v/>
      </c>
      <c r="G935" s="50">
        <f>IFERROR(VLOOKUP(A935,salario!A$2:P$91,11,FALSE),0)*B935/30</f>
        <v>0</v>
      </c>
      <c r="H935" s="50">
        <f>SUMIFS(topmanager!$D:$D,topmanager!$C:$C,rs_nova!$A935,topmanager!$A:$A,rs_nova!H$2)+SUMIFS(topmanager!$D:$D,topmanager!$C:$C,rs_nova!$A935,topmanager!$A:$A,63)</f>
        <v>0</v>
      </c>
      <c r="I935" s="50">
        <f>-SUMIFS(topmanager!$D:$D,topmanager!$C:$C,rs_nova!$A935,topmanager!$A:$A,rs_nova!I$2)</f>
        <v>0</v>
      </c>
      <c r="J935" s="50">
        <f>SUMIFS(topmanager!$D:$D,topmanager!$C:$C,rs_nova!$A935,topmanager!$A:$A,rs_nova!J$2)</f>
        <v>0</v>
      </c>
      <c r="K935" s="50">
        <f>SUMIFS(topmanager!$D:$D,topmanager!$C:$C,rs_nova!$A935,topmanager!$A:$A,rs_nova!K$2)+SUMIFS(topmanager!$D:$D,topmanager!$C:$C,rs_nova!$A935,topmanager!$A:$A,911)</f>
        <v>0</v>
      </c>
      <c r="L935" s="50">
        <f>SUMIFS(topmanager!$D:$D,topmanager!$C:$C,rs_nova!$A935,topmanager!$A:$A,rs_nova!L$2)</f>
        <v>0</v>
      </c>
      <c r="M935" s="50">
        <f>SUMIFS(topmanager!$D:$D,topmanager!$C:$C,rs_nova!$A935,topmanager!$A:$A,rs_nova!M$2)+SUMIFS(topmanager!$D:$D,topmanager!$C:$C,rs_nova!$A935,topmanager!$A:$A,908)+SUMIFS(topmanager!$D:$D,topmanager!$C:$C,rs_nova!$A935,topmanager!$A:$A,550)</f>
        <v>0</v>
      </c>
      <c r="N935" s="50">
        <f>SUMIFS(topmanager!$D:$D,topmanager!$C:$C,rs_nova!$A935,topmanager!$A:$A,rs_nova!N$2)</f>
        <v>0</v>
      </c>
      <c r="O935" s="51">
        <f t="shared" si="216"/>
        <v>0</v>
      </c>
      <c r="P935" s="50">
        <f>IFERROR(VLOOKUP($A935,total!$B$4:$AW$437,27,0),0)</f>
        <v>0</v>
      </c>
      <c r="Q935" s="50">
        <f>IFERROR(VLOOKUP($A935,total!$B$4:$AW$437,21,0),0)</f>
        <v>0</v>
      </c>
      <c r="R935" s="50">
        <f>IFERROR(VLOOKUP($A935,total!$B$4:$AW$437,25,0),0)+IFERROR(VLOOKUP($A935,total!$B$4:$AW$437,36,0),0)</f>
        <v>0</v>
      </c>
      <c r="S935" s="50">
        <f>IFERROR(VLOOKUP(A935,gympass!$A$2:$F$148,6,0),0)</f>
        <v>0</v>
      </c>
      <c r="T935" s="50">
        <f>IFERROR(VLOOKUP($A935,total!$B$4:$AW$437,42,0),0)</f>
        <v>0</v>
      </c>
      <c r="U935" s="50">
        <f>IFERROR(VLOOKUP($A935,total!$B$4:$AW$437,32,0),0)</f>
        <v>0</v>
      </c>
      <c r="V935" s="50">
        <f>IFERROR(VLOOKUP($A935,total!$B$4:$AW$437,28,0),0)</f>
        <v>0</v>
      </c>
      <c r="W935" s="50">
        <f>IFERROR(VLOOKUP($A935,total!$B$4:$AX$437,49,0),0)</f>
        <v>0</v>
      </c>
      <c r="X935" s="50"/>
      <c r="Y935" s="50">
        <f>IFERROR(VLOOKUP(A935,#REF!,4,0),0)</f>
        <v>0</v>
      </c>
      <c r="Z935" s="50">
        <f>IFERROR(VLOOKUP(B935,#REF!,8,0),0)</f>
        <v>0</v>
      </c>
      <c r="AA935" s="50">
        <f>IFERROR(VLOOKUP($A935,total!$B$4:$AW$437,45,0),0)</f>
        <v>0</v>
      </c>
      <c r="AB935" s="50">
        <f>IFERROR(VLOOKUP($A935,total!$B$4:$AW$437,48,0),0)</f>
        <v>0</v>
      </c>
      <c r="AC935" s="50">
        <f>IFERROR(VLOOKUP($A935,total!$B$4:$AB$437,19,0),0)</f>
        <v>0</v>
      </c>
      <c r="AD935" s="50">
        <f>IFERROR(VLOOKUP($A935,total!$B$4:$AB$437,10,0),0)</f>
        <v>0</v>
      </c>
      <c r="AE935" s="50">
        <f>IFERROR(VLOOKUP($A935,total!$B$4:$AB$437,13,0),0)-SUMIFS(topmanager!$D:$D,topmanager!$C:$C,rs_nova!$A939,topmanager!$A:$A,856)</f>
        <v>0</v>
      </c>
      <c r="AF935" s="50">
        <f>IFERROR(VLOOKUP($A935,total!$B$4:$AB$437,16,0),0)</f>
        <v>0</v>
      </c>
      <c r="AG935" s="50">
        <f>IFERROR(VLOOKUP($A935,total!$B$4:$AB$437,7,0),0)</f>
        <v>0</v>
      </c>
      <c r="AH935" s="50">
        <f>IFERROR(VLOOKUP($A935,total!$B$4:$AD$437,29,0),0)</f>
        <v>0</v>
      </c>
      <c r="AI935" s="50">
        <f>IFERROR(VLOOKUP(A935,total!$B$4:$AN$437,39,0),0)</f>
        <v>0</v>
      </c>
      <c r="AJ935" s="51">
        <f t="shared" si="217"/>
        <v>0</v>
      </c>
      <c r="AK935" s="50">
        <f t="shared" si="218"/>
        <v>0</v>
      </c>
      <c r="AL935" s="50">
        <f t="shared" si="219"/>
        <v>0</v>
      </c>
      <c r="AM935" s="50">
        <f t="shared" si="220"/>
        <v>0</v>
      </c>
      <c r="AN935" s="50">
        <f t="shared" si="229"/>
        <v>0</v>
      </c>
      <c r="AO935" s="50">
        <f t="shared" si="229"/>
        <v>0</v>
      </c>
      <c r="AP935" s="50">
        <f t="shared" si="229"/>
        <v>0</v>
      </c>
      <c r="AQ935" s="50">
        <f>IFERROR(VLOOKUP(TEXT($A935,"000000"),[6]Página1!$A$8:$S$801,13,FALSE),0)</f>
        <v>0</v>
      </c>
      <c r="AR935" s="50">
        <f>IFERROR(VLOOKUP(TEXT($A935,"000000"),[6]Página1!$A$8:$S$801,16,FALSE),0)</f>
        <v>0</v>
      </c>
      <c r="AS935" s="50">
        <f>IFERROR(VLOOKUP(TEXT($A935,"000000"),[6]Página1!$A$8:$S$801,19,FALSE),0)</f>
        <v>0</v>
      </c>
      <c r="AT935" s="50">
        <f>IFERROR(VLOOKUP(TEXT($A935,"000000"),[7]Página1!$A$8:$R$814,12,FALSE),0)</f>
        <v>0</v>
      </c>
      <c r="AU935" s="50">
        <f>IFERROR(VLOOKUP(TEXT($A935,"000000"),[7]Página1!$A$8:$R$814,15,FALSE),0)</f>
        <v>0</v>
      </c>
      <c r="AV935" s="50">
        <f>IFERROR(VLOOKUP(TEXT($A935,"000000"),[7]Página1!$A$8:$R$814,18,FALSE),0)</f>
        <v>0</v>
      </c>
      <c r="AW935" s="50"/>
      <c r="AX935" s="51">
        <f t="shared" si="221"/>
        <v>0</v>
      </c>
      <c r="AY935" s="51">
        <f t="shared" si="222"/>
        <v>0</v>
      </c>
      <c r="AZ935" s="51">
        <f t="shared" si="223"/>
        <v>0</v>
      </c>
      <c r="BA935" s="51">
        <f t="shared" si="224"/>
        <v>0</v>
      </c>
      <c r="BB935" s="51">
        <f t="shared" si="225"/>
        <v>0</v>
      </c>
      <c r="BC935" s="51">
        <f t="shared" si="226"/>
        <v>0</v>
      </c>
      <c r="BD935" s="51">
        <f t="shared" si="227"/>
        <v>0</v>
      </c>
      <c r="BE935" s="51">
        <f>IFERROR(VLOOKUP(A935,salario!A$2:P$91,11,FALSE),0)</f>
        <v>0</v>
      </c>
      <c r="BF935" s="51">
        <f>SUMIFS(topmanager!$D:$D,topmanager!$C:$C,rs_nova!$A935,topmanager!$A:$A,rs_nova!BF$2)</f>
        <v>0</v>
      </c>
      <c r="BG935" s="51">
        <f>SUMIFS(topmanager!$D:$D,topmanager!$C:$C,rs_nova!$A935,topmanager!$A:$A,rs_nova!BG$2)</f>
        <v>0</v>
      </c>
      <c r="BH935" s="51">
        <f>SUMIFS(topmanager!$D:$D,topmanager!$C:$C,rs_nova!$A935,topmanager!$A:$A,rs_nova!BH$2)</f>
        <v>0</v>
      </c>
      <c r="BI935" s="51">
        <f>SUMIFS(topmanager!$D:$D,topmanager!$C:$C,rs_nova!$A935,topmanager!$A:$A,rs_nova!BI$2)</f>
        <v>0</v>
      </c>
      <c r="BJ935" s="51">
        <f>SUMIFS(topmanager!$D:$D,topmanager!$C:$C,rs_nova!$A935,topmanager!$A:$A,rs_nova!BJ$2)+SUMIFS(topmanager!$D:$D,topmanager!$C:$C,rs_nova!$A935,topmanager!$A:$A,rs_nova!BJ$2+1)</f>
        <v>0</v>
      </c>
      <c r="BK935" s="51">
        <f>IFERROR(VLOOKUP(A935,[8]ferias!$C$4:$G$100,5,FALSE),0)</f>
        <v>0</v>
      </c>
      <c r="BL935" s="51">
        <f>SUMIFS(topmanager!$D:$D,topmanager!$C:$C,rs_nova!$A935,topmanager!$A:$A,rs_nova!BL$2)</f>
        <v>0</v>
      </c>
      <c r="BM935" s="51">
        <f>SUMIFS(topmanager!$D:$D,topmanager!$C:$C,rs_nova!$A935,topmanager!$A:$A,rs_nova!BM$2)+SUMIFS(topmanager!$D:$D,topmanager!$C:$C,rs_nova!$A939,topmanager!$A:$A,151)</f>
        <v>0</v>
      </c>
      <c r="BN935" s="51">
        <f t="shared" si="228"/>
        <v>0</v>
      </c>
    </row>
    <row r="936" spans="1:66">
      <c r="A936" s="47">
        <f>total!B139</f>
        <v>0</v>
      </c>
      <c r="B936" s="47">
        <f t="shared" si="215"/>
        <v>0</v>
      </c>
      <c r="C936" s="48">
        <f>total!D139</f>
        <v>0</v>
      </c>
      <c r="D936" s="49" t="str">
        <f>IFERROR(VLOOKUP(A936,salario!A$3:J$32,10,FALSE),"")</f>
        <v/>
      </c>
      <c r="E936" s="49" t="str">
        <f>IFERROR(IF(VLOOKUP(A936,salario!A$3:O$32,15,FALSE)="","",VLOOKUP(A936,salario!A$3:O$32,15,FALSE)),"")</f>
        <v/>
      </c>
      <c r="F936" s="47" t="str">
        <f>IFERROR(VLOOKUP(A936,[5]base_pessoal!$B$2:$P$1504,13,FALSE),"")</f>
        <v/>
      </c>
      <c r="G936" s="50">
        <f>IFERROR(VLOOKUP(A936,salario!A$2:P$91,11,FALSE),0)*B936/30</f>
        <v>0</v>
      </c>
      <c r="H936" s="50">
        <f>SUMIFS(topmanager!$D:$D,topmanager!$C:$C,rs_nova!$A936,topmanager!$A:$A,rs_nova!H$2)+SUMIFS(topmanager!$D:$D,topmanager!$C:$C,rs_nova!$A936,topmanager!$A:$A,63)</f>
        <v>0</v>
      </c>
      <c r="I936" s="50">
        <f>-SUMIFS(topmanager!$D:$D,topmanager!$C:$C,rs_nova!$A936,topmanager!$A:$A,rs_nova!I$2)</f>
        <v>0</v>
      </c>
      <c r="J936" s="50">
        <f>SUMIFS(topmanager!$D:$D,topmanager!$C:$C,rs_nova!$A936,topmanager!$A:$A,rs_nova!J$2)</f>
        <v>0</v>
      </c>
      <c r="K936" s="50">
        <f>SUMIFS(topmanager!$D:$D,topmanager!$C:$C,rs_nova!$A936,topmanager!$A:$A,rs_nova!K$2)+SUMIFS(topmanager!$D:$D,topmanager!$C:$C,rs_nova!$A936,topmanager!$A:$A,911)</f>
        <v>0</v>
      </c>
      <c r="L936" s="50">
        <f>SUMIFS(topmanager!$D:$D,topmanager!$C:$C,rs_nova!$A936,topmanager!$A:$A,rs_nova!L$2)</f>
        <v>0</v>
      </c>
      <c r="M936" s="50">
        <f>SUMIFS(topmanager!$D:$D,topmanager!$C:$C,rs_nova!$A936,topmanager!$A:$A,rs_nova!M$2)+SUMIFS(topmanager!$D:$D,topmanager!$C:$C,rs_nova!$A936,topmanager!$A:$A,908)+SUMIFS(topmanager!$D:$D,topmanager!$C:$C,rs_nova!$A936,topmanager!$A:$A,550)</f>
        <v>0</v>
      </c>
      <c r="N936" s="50">
        <f>SUMIFS(topmanager!$D:$D,topmanager!$C:$C,rs_nova!$A936,topmanager!$A:$A,rs_nova!N$2)</f>
        <v>0</v>
      </c>
      <c r="O936" s="51">
        <f t="shared" si="216"/>
        <v>0</v>
      </c>
      <c r="P936" s="50">
        <f>IFERROR(VLOOKUP($A936,total!$B$4:$AW$437,27,0),0)</f>
        <v>0</v>
      </c>
      <c r="Q936" s="50">
        <f>IFERROR(VLOOKUP($A936,total!$B$4:$AW$437,21,0),0)</f>
        <v>0</v>
      </c>
      <c r="R936" s="50">
        <f>IFERROR(VLOOKUP($A936,total!$B$4:$AW$437,25,0),0)+IFERROR(VLOOKUP($A936,total!$B$4:$AW$437,36,0),0)</f>
        <v>0</v>
      </c>
      <c r="S936" s="50">
        <f>IFERROR(VLOOKUP(A936,gympass!$A$2:$F$148,6,0),0)</f>
        <v>0</v>
      </c>
      <c r="T936" s="50">
        <f>IFERROR(VLOOKUP($A936,total!$B$4:$AW$437,42,0),0)</f>
        <v>0</v>
      </c>
      <c r="U936" s="50">
        <f>IFERROR(VLOOKUP($A936,total!$B$4:$AW$437,32,0),0)</f>
        <v>0</v>
      </c>
      <c r="V936" s="50">
        <f>IFERROR(VLOOKUP($A936,total!$B$4:$AW$437,28,0),0)</f>
        <v>0</v>
      </c>
      <c r="W936" s="50">
        <f>IFERROR(VLOOKUP($A936,total!$B$4:$AX$437,49,0),0)</f>
        <v>0</v>
      </c>
      <c r="X936" s="50"/>
      <c r="Y936" s="50">
        <f>IFERROR(VLOOKUP(A936,#REF!,4,0),0)</f>
        <v>0</v>
      </c>
      <c r="Z936" s="50">
        <f>IFERROR(VLOOKUP(B936,#REF!,8,0),0)</f>
        <v>0</v>
      </c>
      <c r="AA936" s="50">
        <f>IFERROR(VLOOKUP($A936,total!$B$4:$AW$437,45,0),0)</f>
        <v>0</v>
      </c>
      <c r="AB936" s="50">
        <f>IFERROR(VLOOKUP($A936,total!$B$4:$AW$437,48,0),0)</f>
        <v>0</v>
      </c>
      <c r="AC936" s="50">
        <f>IFERROR(VLOOKUP($A936,total!$B$4:$AB$437,19,0),0)</f>
        <v>0</v>
      </c>
      <c r="AD936" s="50">
        <f>IFERROR(VLOOKUP($A936,total!$B$4:$AB$437,10,0),0)</f>
        <v>0</v>
      </c>
      <c r="AE936" s="50">
        <f>IFERROR(VLOOKUP($A936,total!$B$4:$AB$437,13,0),0)-SUMIFS(topmanager!$D:$D,topmanager!$C:$C,rs_nova!$A940,topmanager!$A:$A,856)</f>
        <v>0</v>
      </c>
      <c r="AF936" s="50">
        <f>IFERROR(VLOOKUP($A936,total!$B$4:$AB$437,16,0),0)</f>
        <v>0</v>
      </c>
      <c r="AG936" s="50">
        <f>IFERROR(VLOOKUP($A936,total!$B$4:$AB$437,7,0),0)</f>
        <v>0</v>
      </c>
      <c r="AH936" s="50">
        <f>IFERROR(VLOOKUP($A936,total!$B$4:$AD$437,29,0),0)</f>
        <v>0</v>
      </c>
      <c r="AI936" s="50">
        <f>IFERROR(VLOOKUP(A936,total!$B$4:$AN$437,39,0),0)</f>
        <v>0</v>
      </c>
      <c r="AJ936" s="51">
        <f t="shared" si="217"/>
        <v>0</v>
      </c>
      <c r="AK936" s="50">
        <f t="shared" si="218"/>
        <v>0</v>
      </c>
      <c r="AL936" s="50">
        <f t="shared" si="219"/>
        <v>0</v>
      </c>
      <c r="AM936" s="50">
        <f t="shared" si="220"/>
        <v>0</v>
      </c>
      <c r="AN936" s="50">
        <f t="shared" si="229"/>
        <v>0</v>
      </c>
      <c r="AO936" s="50">
        <f t="shared" si="229"/>
        <v>0</v>
      </c>
      <c r="AP936" s="50">
        <f t="shared" si="229"/>
        <v>0</v>
      </c>
      <c r="AQ936" s="50">
        <f>IFERROR(VLOOKUP(TEXT($A936,"000000"),[6]Página1!$A$8:$S$801,13,FALSE),0)</f>
        <v>0</v>
      </c>
      <c r="AR936" s="50">
        <f>IFERROR(VLOOKUP(TEXT($A936,"000000"),[6]Página1!$A$8:$S$801,16,FALSE),0)</f>
        <v>0</v>
      </c>
      <c r="AS936" s="50">
        <f>IFERROR(VLOOKUP(TEXT($A936,"000000"),[6]Página1!$A$8:$S$801,19,FALSE),0)</f>
        <v>0</v>
      </c>
      <c r="AT936" s="50">
        <f>IFERROR(VLOOKUP(TEXT($A936,"000000"),[7]Página1!$A$8:$R$814,12,FALSE),0)</f>
        <v>0</v>
      </c>
      <c r="AU936" s="50">
        <f>IFERROR(VLOOKUP(TEXT($A936,"000000"),[7]Página1!$A$8:$R$814,15,FALSE),0)</f>
        <v>0</v>
      </c>
      <c r="AV936" s="50">
        <f>IFERROR(VLOOKUP(TEXT($A936,"000000"),[7]Página1!$A$8:$R$814,18,FALSE),0)</f>
        <v>0</v>
      </c>
      <c r="AW936" s="50"/>
      <c r="AX936" s="51">
        <f t="shared" si="221"/>
        <v>0</v>
      </c>
      <c r="AY936" s="51">
        <f t="shared" si="222"/>
        <v>0</v>
      </c>
      <c r="AZ936" s="51">
        <f t="shared" si="223"/>
        <v>0</v>
      </c>
      <c r="BA936" s="51">
        <f t="shared" si="224"/>
        <v>0</v>
      </c>
      <c r="BB936" s="51">
        <f t="shared" si="225"/>
        <v>0</v>
      </c>
      <c r="BC936" s="51">
        <f t="shared" si="226"/>
        <v>0</v>
      </c>
      <c r="BD936" s="51">
        <f t="shared" si="227"/>
        <v>0</v>
      </c>
      <c r="BE936" s="51">
        <f>IFERROR(VLOOKUP(A936,salario!A$2:P$91,11,FALSE),0)</f>
        <v>0</v>
      </c>
      <c r="BF936" s="51">
        <f>SUMIFS(topmanager!$D:$D,topmanager!$C:$C,rs_nova!$A936,topmanager!$A:$A,rs_nova!BF$2)</f>
        <v>0</v>
      </c>
      <c r="BG936" s="51">
        <f>SUMIFS(topmanager!$D:$D,topmanager!$C:$C,rs_nova!$A936,topmanager!$A:$A,rs_nova!BG$2)</f>
        <v>0</v>
      </c>
      <c r="BH936" s="51">
        <f>SUMIFS(topmanager!$D:$D,topmanager!$C:$C,rs_nova!$A936,topmanager!$A:$A,rs_nova!BH$2)</f>
        <v>0</v>
      </c>
      <c r="BI936" s="51">
        <f>SUMIFS(topmanager!$D:$D,topmanager!$C:$C,rs_nova!$A936,topmanager!$A:$A,rs_nova!BI$2)</f>
        <v>0</v>
      </c>
      <c r="BJ936" s="51">
        <f>SUMIFS(topmanager!$D:$D,topmanager!$C:$C,rs_nova!$A936,topmanager!$A:$A,rs_nova!BJ$2)+SUMIFS(topmanager!$D:$D,topmanager!$C:$C,rs_nova!$A936,topmanager!$A:$A,rs_nova!BJ$2+1)</f>
        <v>0</v>
      </c>
      <c r="BK936" s="51">
        <f>IFERROR(VLOOKUP(A936,[8]ferias!$C$4:$G$100,5,FALSE),0)</f>
        <v>0</v>
      </c>
      <c r="BL936" s="51">
        <f>SUMIFS(topmanager!$D:$D,topmanager!$C:$C,rs_nova!$A936,topmanager!$A:$A,rs_nova!BL$2)</f>
        <v>0</v>
      </c>
      <c r="BM936" s="51">
        <f>SUMIFS(topmanager!$D:$D,topmanager!$C:$C,rs_nova!$A936,topmanager!$A:$A,rs_nova!BM$2)+SUMIFS(topmanager!$D:$D,topmanager!$C:$C,rs_nova!$A940,topmanager!$A:$A,151)</f>
        <v>0</v>
      </c>
      <c r="BN936" s="51">
        <f t="shared" si="228"/>
        <v>0</v>
      </c>
    </row>
    <row r="937" spans="1:66">
      <c r="A937" s="47">
        <f>total!B140</f>
        <v>0</v>
      </c>
      <c r="B937" s="47">
        <f t="shared" si="215"/>
        <v>0</v>
      </c>
      <c r="C937" s="48">
        <f>total!D140</f>
        <v>0</v>
      </c>
      <c r="D937" s="49" t="str">
        <f>IFERROR(VLOOKUP(A937,salario!A$3:J$32,10,FALSE),"")</f>
        <v/>
      </c>
      <c r="E937" s="49" t="str">
        <f>IFERROR(IF(VLOOKUP(A937,salario!A$3:O$32,15,FALSE)="","",VLOOKUP(A937,salario!A$3:O$32,15,FALSE)),"")</f>
        <v/>
      </c>
      <c r="F937" s="47" t="str">
        <f>IFERROR(VLOOKUP(A937,[5]base_pessoal!$B$2:$P$1504,13,FALSE),"")</f>
        <v/>
      </c>
      <c r="G937" s="50">
        <f>IFERROR(VLOOKUP(A937,salario!A$2:P$91,11,FALSE),0)*B937/30</f>
        <v>0</v>
      </c>
      <c r="H937" s="50">
        <f>SUMIFS(topmanager!$D:$D,topmanager!$C:$C,rs_nova!$A937,topmanager!$A:$A,rs_nova!H$2)+SUMIFS(topmanager!$D:$D,topmanager!$C:$C,rs_nova!$A937,topmanager!$A:$A,63)</f>
        <v>0</v>
      </c>
      <c r="I937" s="50">
        <f>-SUMIFS(topmanager!$D:$D,topmanager!$C:$C,rs_nova!$A937,topmanager!$A:$A,rs_nova!I$2)</f>
        <v>0</v>
      </c>
      <c r="J937" s="50">
        <f>SUMIFS(topmanager!$D:$D,topmanager!$C:$C,rs_nova!$A937,topmanager!$A:$A,rs_nova!J$2)</f>
        <v>0</v>
      </c>
      <c r="K937" s="50">
        <f>SUMIFS(topmanager!$D:$D,topmanager!$C:$C,rs_nova!$A937,topmanager!$A:$A,rs_nova!K$2)+SUMIFS(topmanager!$D:$D,topmanager!$C:$C,rs_nova!$A937,topmanager!$A:$A,911)</f>
        <v>0</v>
      </c>
      <c r="L937" s="50">
        <f>SUMIFS(topmanager!$D:$D,topmanager!$C:$C,rs_nova!$A937,topmanager!$A:$A,rs_nova!L$2)</f>
        <v>0</v>
      </c>
      <c r="M937" s="50">
        <f>SUMIFS(topmanager!$D:$D,topmanager!$C:$C,rs_nova!$A937,topmanager!$A:$A,rs_nova!M$2)+SUMIFS(topmanager!$D:$D,topmanager!$C:$C,rs_nova!$A937,topmanager!$A:$A,908)+SUMIFS(topmanager!$D:$D,topmanager!$C:$C,rs_nova!$A937,topmanager!$A:$A,550)</f>
        <v>0</v>
      </c>
      <c r="N937" s="50">
        <f>SUMIFS(topmanager!$D:$D,topmanager!$C:$C,rs_nova!$A937,topmanager!$A:$A,rs_nova!N$2)</f>
        <v>0</v>
      </c>
      <c r="O937" s="51">
        <f t="shared" si="216"/>
        <v>0</v>
      </c>
      <c r="P937" s="50">
        <f>IFERROR(VLOOKUP($A937,total!$B$4:$AW$437,27,0),0)</f>
        <v>0</v>
      </c>
      <c r="Q937" s="50">
        <f>IFERROR(VLOOKUP($A937,total!$B$4:$AW$437,21,0),0)</f>
        <v>0</v>
      </c>
      <c r="R937" s="50">
        <f>IFERROR(VLOOKUP($A937,total!$B$4:$AW$437,25,0),0)+IFERROR(VLOOKUP($A937,total!$B$4:$AW$437,36,0),0)</f>
        <v>0</v>
      </c>
      <c r="S937" s="50">
        <f>IFERROR(VLOOKUP(A937,gympass!$A$2:$F$148,6,0),0)</f>
        <v>0</v>
      </c>
      <c r="T937" s="50">
        <f>IFERROR(VLOOKUP($A937,total!$B$4:$AW$437,42,0),0)</f>
        <v>0</v>
      </c>
      <c r="U937" s="50">
        <f>IFERROR(VLOOKUP($A937,total!$B$4:$AW$437,32,0),0)</f>
        <v>0</v>
      </c>
      <c r="V937" s="50">
        <f>IFERROR(VLOOKUP($A937,total!$B$4:$AW$437,28,0),0)</f>
        <v>0</v>
      </c>
      <c r="W937" s="50">
        <f>IFERROR(VLOOKUP($A937,total!$B$4:$AX$437,49,0),0)</f>
        <v>0</v>
      </c>
      <c r="X937" s="50"/>
      <c r="Y937" s="50">
        <f>IFERROR(VLOOKUP(A937,#REF!,4,0),0)</f>
        <v>0</v>
      </c>
      <c r="Z937" s="50">
        <f>IFERROR(VLOOKUP(B937,#REF!,8,0),0)</f>
        <v>0</v>
      </c>
      <c r="AA937" s="50">
        <f>IFERROR(VLOOKUP($A937,total!$B$4:$AW$437,45,0),0)</f>
        <v>0</v>
      </c>
      <c r="AB937" s="50">
        <f>IFERROR(VLOOKUP($A937,total!$B$4:$AW$437,48,0),0)</f>
        <v>0</v>
      </c>
      <c r="AC937" s="50">
        <f>IFERROR(VLOOKUP($A937,total!$B$4:$AB$437,19,0),0)</f>
        <v>0</v>
      </c>
      <c r="AD937" s="50">
        <f>IFERROR(VLOOKUP($A937,total!$B$4:$AB$437,10,0),0)</f>
        <v>0</v>
      </c>
      <c r="AE937" s="50">
        <f>IFERROR(VLOOKUP($A937,total!$B$4:$AB$437,13,0),0)-SUMIFS(topmanager!$D:$D,topmanager!$C:$C,rs_nova!$A941,topmanager!$A:$A,856)</f>
        <v>0</v>
      </c>
      <c r="AF937" s="50">
        <f>IFERROR(VLOOKUP($A937,total!$B$4:$AB$437,16,0),0)</f>
        <v>0</v>
      </c>
      <c r="AG937" s="50">
        <f>IFERROR(VLOOKUP($A937,total!$B$4:$AB$437,7,0),0)</f>
        <v>0</v>
      </c>
      <c r="AH937" s="50">
        <f>IFERROR(VLOOKUP($A937,total!$B$4:$AD$437,29,0),0)</f>
        <v>0</v>
      </c>
      <c r="AI937" s="50">
        <f>IFERROR(VLOOKUP(A937,total!$B$4:$AN$437,39,0),0)</f>
        <v>0</v>
      </c>
      <c r="AJ937" s="51">
        <f t="shared" si="217"/>
        <v>0</v>
      </c>
      <c r="AK937" s="50">
        <f t="shared" si="218"/>
        <v>0</v>
      </c>
      <c r="AL937" s="50">
        <f t="shared" si="219"/>
        <v>0</v>
      </c>
      <c r="AM937" s="50">
        <f t="shared" si="220"/>
        <v>0</v>
      </c>
      <c r="AN937" s="50">
        <f t="shared" si="229"/>
        <v>0</v>
      </c>
      <c r="AO937" s="50">
        <f t="shared" si="229"/>
        <v>0</v>
      </c>
      <c r="AP937" s="50">
        <f t="shared" si="229"/>
        <v>0</v>
      </c>
      <c r="AQ937" s="50">
        <f>IFERROR(VLOOKUP(TEXT($A937,"000000"),[6]Página1!$A$8:$S$801,13,FALSE),0)</f>
        <v>0</v>
      </c>
      <c r="AR937" s="50">
        <f>IFERROR(VLOOKUP(TEXT($A937,"000000"),[6]Página1!$A$8:$S$801,16,FALSE),0)</f>
        <v>0</v>
      </c>
      <c r="AS937" s="50">
        <f>IFERROR(VLOOKUP(TEXT($A937,"000000"),[6]Página1!$A$8:$S$801,19,FALSE),0)</f>
        <v>0</v>
      </c>
      <c r="AT937" s="50">
        <f>IFERROR(VLOOKUP(TEXT($A937,"000000"),[7]Página1!$A$8:$R$814,12,FALSE),0)</f>
        <v>0</v>
      </c>
      <c r="AU937" s="50">
        <f>IFERROR(VLOOKUP(TEXT($A937,"000000"),[7]Página1!$A$8:$R$814,15,FALSE),0)</f>
        <v>0</v>
      </c>
      <c r="AV937" s="50">
        <f>IFERROR(VLOOKUP(TEXT($A937,"000000"),[7]Página1!$A$8:$R$814,18,FALSE),0)</f>
        <v>0</v>
      </c>
      <c r="AW937" s="50"/>
      <c r="AX937" s="51">
        <f t="shared" si="221"/>
        <v>0</v>
      </c>
      <c r="AY937" s="51">
        <f t="shared" si="222"/>
        <v>0</v>
      </c>
      <c r="AZ937" s="51">
        <f t="shared" si="223"/>
        <v>0</v>
      </c>
      <c r="BA937" s="51">
        <f t="shared" si="224"/>
        <v>0</v>
      </c>
      <c r="BB937" s="51">
        <f t="shared" si="225"/>
        <v>0</v>
      </c>
      <c r="BC937" s="51">
        <f t="shared" si="226"/>
        <v>0</v>
      </c>
      <c r="BD937" s="51">
        <f t="shared" si="227"/>
        <v>0</v>
      </c>
      <c r="BE937" s="51">
        <f>IFERROR(VLOOKUP(A937,salario!A$2:P$91,11,FALSE),0)</f>
        <v>0</v>
      </c>
      <c r="BF937" s="51">
        <f>SUMIFS(topmanager!$D:$D,topmanager!$C:$C,rs_nova!$A937,topmanager!$A:$A,rs_nova!BF$2)</f>
        <v>0</v>
      </c>
      <c r="BG937" s="51">
        <f>SUMIFS(topmanager!$D:$D,topmanager!$C:$C,rs_nova!$A937,topmanager!$A:$A,rs_nova!BG$2)</f>
        <v>0</v>
      </c>
      <c r="BH937" s="51">
        <f>SUMIFS(topmanager!$D:$D,topmanager!$C:$C,rs_nova!$A937,topmanager!$A:$A,rs_nova!BH$2)</f>
        <v>0</v>
      </c>
      <c r="BI937" s="51">
        <f>SUMIFS(topmanager!$D:$D,topmanager!$C:$C,rs_nova!$A937,topmanager!$A:$A,rs_nova!BI$2)</f>
        <v>0</v>
      </c>
      <c r="BJ937" s="51">
        <f>SUMIFS(topmanager!$D:$D,topmanager!$C:$C,rs_nova!$A937,topmanager!$A:$A,rs_nova!BJ$2)+SUMIFS(topmanager!$D:$D,topmanager!$C:$C,rs_nova!$A937,topmanager!$A:$A,rs_nova!BJ$2+1)</f>
        <v>0</v>
      </c>
      <c r="BK937" s="51">
        <f>IFERROR(VLOOKUP(A937,[8]ferias!$C$4:$G$100,5,FALSE),0)</f>
        <v>0</v>
      </c>
      <c r="BL937" s="51">
        <f>SUMIFS(topmanager!$D:$D,topmanager!$C:$C,rs_nova!$A937,topmanager!$A:$A,rs_nova!BL$2)</f>
        <v>0</v>
      </c>
      <c r="BM937" s="51">
        <f>SUMIFS(topmanager!$D:$D,topmanager!$C:$C,rs_nova!$A937,topmanager!$A:$A,rs_nova!BM$2)+SUMIFS(topmanager!$D:$D,topmanager!$C:$C,rs_nova!$A941,topmanager!$A:$A,151)</f>
        <v>0</v>
      </c>
      <c r="BN937" s="51">
        <f t="shared" si="228"/>
        <v>0</v>
      </c>
    </row>
    <row r="938" spans="1:66">
      <c r="A938" s="47">
        <f>total!B141</f>
        <v>0</v>
      </c>
      <c r="B938" s="47">
        <f t="shared" si="215"/>
        <v>0</v>
      </c>
      <c r="C938" s="48">
        <f>total!D141</f>
        <v>0</v>
      </c>
      <c r="D938" s="49" t="str">
        <f>IFERROR(VLOOKUP(A938,salario!A$3:J$32,10,FALSE),"")</f>
        <v/>
      </c>
      <c r="E938" s="49" t="str">
        <f>IFERROR(IF(VLOOKUP(A938,salario!A$3:O$32,15,FALSE)="","",VLOOKUP(A938,salario!A$3:O$32,15,FALSE)),"")</f>
        <v/>
      </c>
      <c r="F938" s="47" t="str">
        <f>IFERROR(VLOOKUP(A938,[5]base_pessoal!$B$2:$P$1504,13,FALSE),"")</f>
        <v/>
      </c>
      <c r="G938" s="50">
        <f>IFERROR(VLOOKUP(A938,salario!A$2:P$91,11,FALSE),0)*B938/30</f>
        <v>0</v>
      </c>
      <c r="H938" s="50">
        <f>SUMIFS(topmanager!$D:$D,topmanager!$C:$C,rs_nova!$A938,topmanager!$A:$A,rs_nova!H$2)+SUMIFS(topmanager!$D:$D,topmanager!$C:$C,rs_nova!$A938,topmanager!$A:$A,63)</f>
        <v>0</v>
      </c>
      <c r="I938" s="50">
        <f>-SUMIFS(topmanager!$D:$D,topmanager!$C:$C,rs_nova!$A938,topmanager!$A:$A,rs_nova!I$2)</f>
        <v>0</v>
      </c>
      <c r="J938" s="50">
        <f>SUMIFS(topmanager!$D:$D,topmanager!$C:$C,rs_nova!$A938,topmanager!$A:$A,rs_nova!J$2)</f>
        <v>0</v>
      </c>
      <c r="K938" s="50">
        <f>SUMIFS(topmanager!$D:$D,topmanager!$C:$C,rs_nova!$A938,topmanager!$A:$A,rs_nova!K$2)+SUMIFS(topmanager!$D:$D,topmanager!$C:$C,rs_nova!$A938,topmanager!$A:$A,911)</f>
        <v>0</v>
      </c>
      <c r="L938" s="50">
        <f>SUMIFS(topmanager!$D:$D,topmanager!$C:$C,rs_nova!$A938,topmanager!$A:$A,rs_nova!L$2)</f>
        <v>0</v>
      </c>
      <c r="M938" s="50">
        <f>SUMIFS(topmanager!$D:$D,topmanager!$C:$C,rs_nova!$A938,topmanager!$A:$A,rs_nova!M$2)+SUMIFS(topmanager!$D:$D,topmanager!$C:$C,rs_nova!$A938,topmanager!$A:$A,908)+SUMIFS(topmanager!$D:$D,topmanager!$C:$C,rs_nova!$A938,topmanager!$A:$A,550)</f>
        <v>0</v>
      </c>
      <c r="N938" s="50">
        <f>SUMIFS(topmanager!$D:$D,topmanager!$C:$C,rs_nova!$A938,topmanager!$A:$A,rs_nova!N$2)</f>
        <v>0</v>
      </c>
      <c r="O938" s="51">
        <f t="shared" si="216"/>
        <v>0</v>
      </c>
      <c r="P938" s="50">
        <f>IFERROR(VLOOKUP($A938,total!$B$4:$AW$437,27,0),0)</f>
        <v>0</v>
      </c>
      <c r="Q938" s="50">
        <f>IFERROR(VLOOKUP($A938,total!$B$4:$AW$437,21,0),0)</f>
        <v>0</v>
      </c>
      <c r="R938" s="50">
        <f>IFERROR(VLOOKUP($A938,total!$B$4:$AW$437,25,0),0)+IFERROR(VLOOKUP($A938,total!$B$4:$AW$437,36,0),0)</f>
        <v>0</v>
      </c>
      <c r="S938" s="50">
        <f>IFERROR(VLOOKUP(A938,gympass!$A$2:$F$148,6,0),0)</f>
        <v>0</v>
      </c>
      <c r="T938" s="50">
        <f>IFERROR(VLOOKUP($A938,total!$B$4:$AW$437,42,0),0)</f>
        <v>0</v>
      </c>
      <c r="U938" s="50">
        <f>IFERROR(VLOOKUP($A938,total!$B$4:$AW$437,32,0),0)</f>
        <v>0</v>
      </c>
      <c r="V938" s="50">
        <f>IFERROR(VLOOKUP($A938,total!$B$4:$AW$437,28,0),0)</f>
        <v>0</v>
      </c>
      <c r="W938" s="50">
        <f>IFERROR(VLOOKUP($A938,total!$B$4:$AX$437,49,0),0)</f>
        <v>0</v>
      </c>
      <c r="X938" s="50"/>
      <c r="Y938" s="50">
        <f>IFERROR(VLOOKUP(A938,#REF!,4,0),0)</f>
        <v>0</v>
      </c>
      <c r="Z938" s="50">
        <f>IFERROR(VLOOKUP(B938,#REF!,8,0),0)</f>
        <v>0</v>
      </c>
      <c r="AA938" s="50">
        <f>IFERROR(VLOOKUP($A938,total!$B$4:$AW$437,45,0),0)</f>
        <v>0</v>
      </c>
      <c r="AB938" s="50">
        <f>IFERROR(VLOOKUP($A938,total!$B$4:$AW$437,48,0),0)</f>
        <v>0</v>
      </c>
      <c r="AC938" s="50">
        <f>IFERROR(VLOOKUP($A938,total!$B$4:$AB$437,19,0),0)</f>
        <v>0</v>
      </c>
      <c r="AD938" s="50">
        <f>IFERROR(VLOOKUP($A938,total!$B$4:$AB$437,10,0),0)</f>
        <v>0</v>
      </c>
      <c r="AE938" s="50">
        <f>IFERROR(VLOOKUP($A938,total!$B$4:$AB$437,13,0),0)-SUMIFS(topmanager!$D:$D,topmanager!$C:$C,rs_nova!$A942,topmanager!$A:$A,856)</f>
        <v>0</v>
      </c>
      <c r="AF938" s="50">
        <f>IFERROR(VLOOKUP($A938,total!$B$4:$AB$437,16,0),0)</f>
        <v>0</v>
      </c>
      <c r="AG938" s="50">
        <f>IFERROR(VLOOKUP($A938,total!$B$4:$AB$437,7,0),0)</f>
        <v>0</v>
      </c>
      <c r="AH938" s="50">
        <f>IFERROR(VLOOKUP($A938,total!$B$4:$AD$437,29,0),0)</f>
        <v>0</v>
      </c>
      <c r="AI938" s="50">
        <f>IFERROR(VLOOKUP(A938,total!$B$4:$AN$437,39,0),0)</f>
        <v>0</v>
      </c>
      <c r="AJ938" s="51">
        <f t="shared" si="217"/>
        <v>0</v>
      </c>
      <c r="AK938" s="50">
        <f t="shared" si="218"/>
        <v>0</v>
      </c>
      <c r="AL938" s="50">
        <f t="shared" si="219"/>
        <v>0</v>
      </c>
      <c r="AM938" s="50">
        <f t="shared" si="220"/>
        <v>0</v>
      </c>
      <c r="AN938" s="50">
        <f t="shared" si="229"/>
        <v>0</v>
      </c>
      <c r="AO938" s="50">
        <f t="shared" si="229"/>
        <v>0</v>
      </c>
      <c r="AP938" s="50">
        <f t="shared" si="229"/>
        <v>0</v>
      </c>
      <c r="AQ938" s="50">
        <f>IFERROR(VLOOKUP(TEXT($A938,"000000"),[6]Página1!$A$8:$S$801,13,FALSE),0)</f>
        <v>0</v>
      </c>
      <c r="AR938" s="50">
        <f>IFERROR(VLOOKUP(TEXT($A938,"000000"),[6]Página1!$A$8:$S$801,16,FALSE),0)</f>
        <v>0</v>
      </c>
      <c r="AS938" s="50">
        <f>IFERROR(VLOOKUP(TEXT($A938,"000000"),[6]Página1!$A$8:$S$801,19,FALSE),0)</f>
        <v>0</v>
      </c>
      <c r="AT938" s="50">
        <f>IFERROR(VLOOKUP(TEXT($A938,"000000"),[7]Página1!$A$8:$R$814,12,FALSE),0)</f>
        <v>0</v>
      </c>
      <c r="AU938" s="50">
        <f>IFERROR(VLOOKUP(TEXT($A938,"000000"),[7]Página1!$A$8:$R$814,15,FALSE),0)</f>
        <v>0</v>
      </c>
      <c r="AV938" s="50">
        <f>IFERROR(VLOOKUP(TEXT($A938,"000000"),[7]Página1!$A$8:$R$814,18,FALSE),0)</f>
        <v>0</v>
      </c>
      <c r="AW938" s="50"/>
      <c r="AX938" s="51">
        <f t="shared" si="221"/>
        <v>0</v>
      </c>
      <c r="AY938" s="51">
        <f t="shared" si="222"/>
        <v>0</v>
      </c>
      <c r="AZ938" s="51">
        <f t="shared" si="223"/>
        <v>0</v>
      </c>
      <c r="BA938" s="51">
        <f t="shared" si="224"/>
        <v>0</v>
      </c>
      <c r="BB938" s="51">
        <f t="shared" si="225"/>
        <v>0</v>
      </c>
      <c r="BC938" s="51">
        <f t="shared" si="226"/>
        <v>0</v>
      </c>
      <c r="BD938" s="51">
        <f t="shared" si="227"/>
        <v>0</v>
      </c>
      <c r="BE938" s="51">
        <f>IFERROR(VLOOKUP(A938,salario!A$2:P$91,11,FALSE),0)</f>
        <v>0</v>
      </c>
      <c r="BF938" s="51">
        <f>SUMIFS(topmanager!$D:$D,topmanager!$C:$C,rs_nova!$A938,topmanager!$A:$A,rs_nova!BF$2)</f>
        <v>0</v>
      </c>
      <c r="BG938" s="51">
        <f>SUMIFS(topmanager!$D:$D,topmanager!$C:$C,rs_nova!$A938,topmanager!$A:$A,rs_nova!BG$2)</f>
        <v>0</v>
      </c>
      <c r="BH938" s="51">
        <f>SUMIFS(topmanager!$D:$D,topmanager!$C:$C,rs_nova!$A938,topmanager!$A:$A,rs_nova!BH$2)</f>
        <v>0</v>
      </c>
      <c r="BI938" s="51">
        <f>SUMIFS(topmanager!$D:$D,topmanager!$C:$C,rs_nova!$A938,topmanager!$A:$A,rs_nova!BI$2)</f>
        <v>0</v>
      </c>
      <c r="BJ938" s="51">
        <f>SUMIFS(topmanager!$D:$D,topmanager!$C:$C,rs_nova!$A938,topmanager!$A:$A,rs_nova!BJ$2)+SUMIFS(topmanager!$D:$D,topmanager!$C:$C,rs_nova!$A938,topmanager!$A:$A,rs_nova!BJ$2+1)</f>
        <v>0</v>
      </c>
      <c r="BK938" s="51">
        <f>IFERROR(VLOOKUP(A938,[8]ferias!$C$4:$G$100,5,FALSE),0)</f>
        <v>0</v>
      </c>
      <c r="BL938" s="51">
        <f>SUMIFS(topmanager!$D:$D,topmanager!$C:$C,rs_nova!$A938,topmanager!$A:$A,rs_nova!BL$2)</f>
        <v>0</v>
      </c>
      <c r="BM938" s="51">
        <f>SUMIFS(topmanager!$D:$D,topmanager!$C:$C,rs_nova!$A938,topmanager!$A:$A,rs_nova!BM$2)+SUMIFS(topmanager!$D:$D,topmanager!$C:$C,rs_nova!$A942,topmanager!$A:$A,151)</f>
        <v>0</v>
      </c>
      <c r="BN938" s="51">
        <f t="shared" si="228"/>
        <v>0</v>
      </c>
    </row>
    <row r="939" spans="1:66">
      <c r="A939" s="47">
        <f>total!B142</f>
        <v>0</v>
      </c>
      <c r="B939" s="47">
        <f t="shared" si="215"/>
        <v>0</v>
      </c>
      <c r="C939" s="48">
        <f>total!D142</f>
        <v>0</v>
      </c>
      <c r="D939" s="49" t="str">
        <f>IFERROR(VLOOKUP(A939,salario!A$3:J$32,10,FALSE),"")</f>
        <v/>
      </c>
      <c r="E939" s="49" t="str">
        <f>IFERROR(IF(VLOOKUP(A939,salario!A$3:O$32,15,FALSE)="","",VLOOKUP(A939,salario!A$3:O$32,15,FALSE)),"")</f>
        <v/>
      </c>
      <c r="F939" s="47" t="str">
        <f>IFERROR(VLOOKUP(A939,[5]base_pessoal!$B$2:$P$1504,13,FALSE),"")</f>
        <v/>
      </c>
      <c r="G939" s="50">
        <f>IFERROR(VLOOKUP(A939,salario!A$2:P$91,11,FALSE),0)*B939/30</f>
        <v>0</v>
      </c>
      <c r="H939" s="50">
        <f>SUMIFS(topmanager!$D:$D,topmanager!$C:$C,rs_nova!$A939,topmanager!$A:$A,rs_nova!H$2)+SUMIFS(topmanager!$D:$D,topmanager!$C:$C,rs_nova!$A939,topmanager!$A:$A,63)</f>
        <v>0</v>
      </c>
      <c r="I939" s="50">
        <f>-SUMIFS(topmanager!$D:$D,topmanager!$C:$C,rs_nova!$A939,topmanager!$A:$A,rs_nova!I$2)</f>
        <v>0</v>
      </c>
      <c r="J939" s="50">
        <f>SUMIFS(topmanager!$D:$D,topmanager!$C:$C,rs_nova!$A939,topmanager!$A:$A,rs_nova!J$2)</f>
        <v>0</v>
      </c>
      <c r="K939" s="50">
        <f>SUMIFS(topmanager!$D:$D,topmanager!$C:$C,rs_nova!$A939,topmanager!$A:$A,rs_nova!K$2)+SUMIFS(topmanager!$D:$D,topmanager!$C:$C,rs_nova!$A939,topmanager!$A:$A,911)</f>
        <v>0</v>
      </c>
      <c r="L939" s="50">
        <f>SUMIFS(topmanager!$D:$D,topmanager!$C:$C,rs_nova!$A939,topmanager!$A:$A,rs_nova!L$2)</f>
        <v>0</v>
      </c>
      <c r="M939" s="50">
        <f>SUMIFS(topmanager!$D:$D,topmanager!$C:$C,rs_nova!$A939,topmanager!$A:$A,rs_nova!M$2)+SUMIFS(topmanager!$D:$D,topmanager!$C:$C,rs_nova!$A939,topmanager!$A:$A,908)+SUMIFS(topmanager!$D:$D,topmanager!$C:$C,rs_nova!$A939,topmanager!$A:$A,550)</f>
        <v>0</v>
      </c>
      <c r="N939" s="50">
        <f>SUMIFS(topmanager!$D:$D,topmanager!$C:$C,rs_nova!$A939,topmanager!$A:$A,rs_nova!N$2)</f>
        <v>0</v>
      </c>
      <c r="O939" s="51">
        <f t="shared" si="216"/>
        <v>0</v>
      </c>
      <c r="P939" s="50">
        <f>IFERROR(VLOOKUP($A939,total!$B$4:$AW$437,27,0),0)</f>
        <v>0</v>
      </c>
      <c r="Q939" s="50">
        <f>IFERROR(VLOOKUP($A939,total!$B$4:$AW$437,21,0),0)</f>
        <v>0</v>
      </c>
      <c r="R939" s="50">
        <f>IFERROR(VLOOKUP($A939,total!$B$4:$AW$437,25,0),0)+IFERROR(VLOOKUP($A939,total!$B$4:$AW$437,36,0),0)</f>
        <v>0</v>
      </c>
      <c r="S939" s="50">
        <f>IFERROR(VLOOKUP(A939,gympass!$A$2:$F$148,6,0),0)</f>
        <v>0</v>
      </c>
      <c r="T939" s="50">
        <f>IFERROR(VLOOKUP($A939,total!$B$4:$AW$437,42,0),0)</f>
        <v>0</v>
      </c>
      <c r="U939" s="50">
        <f>IFERROR(VLOOKUP($A939,total!$B$4:$AW$437,32,0),0)</f>
        <v>0</v>
      </c>
      <c r="V939" s="50">
        <f>IFERROR(VLOOKUP($A939,total!$B$4:$AW$437,28,0),0)</f>
        <v>0</v>
      </c>
      <c r="W939" s="50">
        <f>IFERROR(VLOOKUP($A939,total!$B$4:$AX$437,49,0),0)</f>
        <v>0</v>
      </c>
      <c r="X939" s="50"/>
      <c r="Y939" s="50">
        <f>IFERROR(VLOOKUP(A939,#REF!,4,0),0)</f>
        <v>0</v>
      </c>
      <c r="Z939" s="50">
        <f>IFERROR(VLOOKUP(B939,#REF!,8,0),0)</f>
        <v>0</v>
      </c>
      <c r="AA939" s="50">
        <f>IFERROR(VLOOKUP($A939,total!$B$4:$AW$437,45,0),0)</f>
        <v>0</v>
      </c>
      <c r="AB939" s="50">
        <f>IFERROR(VLOOKUP($A939,total!$B$4:$AW$437,48,0),0)</f>
        <v>0</v>
      </c>
      <c r="AC939" s="50">
        <f>IFERROR(VLOOKUP($A939,total!$B$4:$AB$437,19,0),0)</f>
        <v>0</v>
      </c>
      <c r="AD939" s="50">
        <f>IFERROR(VLOOKUP($A939,total!$B$4:$AB$437,10,0),0)</f>
        <v>0</v>
      </c>
      <c r="AE939" s="50">
        <f>IFERROR(VLOOKUP($A939,total!$B$4:$AB$437,13,0),0)-SUMIFS(topmanager!$D:$D,topmanager!$C:$C,rs_nova!$A943,topmanager!$A:$A,856)</f>
        <v>0</v>
      </c>
      <c r="AF939" s="50">
        <f>IFERROR(VLOOKUP($A939,total!$B$4:$AB$437,16,0),0)</f>
        <v>0</v>
      </c>
      <c r="AG939" s="50">
        <f>IFERROR(VLOOKUP($A939,total!$B$4:$AB$437,7,0),0)</f>
        <v>0</v>
      </c>
      <c r="AH939" s="50">
        <f>IFERROR(VLOOKUP($A939,total!$B$4:$AD$437,29,0),0)</f>
        <v>0</v>
      </c>
      <c r="AI939" s="50">
        <f>IFERROR(VLOOKUP(A939,total!$B$4:$AN$437,39,0),0)</f>
        <v>0</v>
      </c>
      <c r="AJ939" s="51">
        <f t="shared" si="217"/>
        <v>0</v>
      </c>
      <c r="AK939" s="50">
        <f t="shared" si="218"/>
        <v>0</v>
      </c>
      <c r="AL939" s="50">
        <f t="shared" si="219"/>
        <v>0</v>
      </c>
      <c r="AM939" s="50">
        <f t="shared" si="220"/>
        <v>0</v>
      </c>
      <c r="AN939" s="50">
        <f t="shared" si="229"/>
        <v>0</v>
      </c>
      <c r="AO939" s="50">
        <f t="shared" si="229"/>
        <v>0</v>
      </c>
      <c r="AP939" s="50">
        <f t="shared" si="229"/>
        <v>0</v>
      </c>
      <c r="AQ939" s="50">
        <f>IFERROR(VLOOKUP(TEXT($A939,"000000"),[6]Página1!$A$8:$S$801,13,FALSE),0)</f>
        <v>0</v>
      </c>
      <c r="AR939" s="50">
        <f>IFERROR(VLOOKUP(TEXT($A939,"000000"),[6]Página1!$A$8:$S$801,16,FALSE),0)</f>
        <v>0</v>
      </c>
      <c r="AS939" s="50">
        <f>IFERROR(VLOOKUP(TEXT($A939,"000000"),[6]Página1!$A$8:$S$801,19,FALSE),0)</f>
        <v>0</v>
      </c>
      <c r="AT939" s="50">
        <f>IFERROR(VLOOKUP(TEXT($A939,"000000"),[7]Página1!$A$8:$R$814,12,FALSE),0)</f>
        <v>0</v>
      </c>
      <c r="AU939" s="50">
        <f>IFERROR(VLOOKUP(TEXT($A939,"000000"),[7]Página1!$A$8:$R$814,15,FALSE),0)</f>
        <v>0</v>
      </c>
      <c r="AV939" s="50">
        <f>IFERROR(VLOOKUP(TEXT($A939,"000000"),[7]Página1!$A$8:$R$814,18,FALSE),0)</f>
        <v>0</v>
      </c>
      <c r="AW939" s="50"/>
      <c r="AX939" s="51">
        <f t="shared" si="221"/>
        <v>0</v>
      </c>
      <c r="AY939" s="51">
        <f t="shared" si="222"/>
        <v>0</v>
      </c>
      <c r="AZ939" s="51">
        <f t="shared" si="223"/>
        <v>0</v>
      </c>
      <c r="BA939" s="51">
        <f t="shared" si="224"/>
        <v>0</v>
      </c>
      <c r="BB939" s="51">
        <f t="shared" si="225"/>
        <v>0</v>
      </c>
      <c r="BC939" s="51">
        <f t="shared" si="226"/>
        <v>0</v>
      </c>
      <c r="BD939" s="51">
        <f t="shared" si="227"/>
        <v>0</v>
      </c>
      <c r="BE939" s="51">
        <f>IFERROR(VLOOKUP(A939,salario!A$2:P$91,11,FALSE),0)</f>
        <v>0</v>
      </c>
      <c r="BF939" s="51">
        <f>SUMIFS(topmanager!$D:$D,topmanager!$C:$C,rs_nova!$A939,topmanager!$A:$A,rs_nova!BF$2)</f>
        <v>0</v>
      </c>
      <c r="BG939" s="51">
        <f>SUMIFS(topmanager!$D:$D,topmanager!$C:$C,rs_nova!$A939,topmanager!$A:$A,rs_nova!BG$2)</f>
        <v>0</v>
      </c>
      <c r="BH939" s="51">
        <f>SUMIFS(topmanager!$D:$D,topmanager!$C:$C,rs_nova!$A939,topmanager!$A:$A,rs_nova!BH$2)</f>
        <v>0</v>
      </c>
      <c r="BI939" s="51">
        <f>SUMIFS(topmanager!$D:$D,topmanager!$C:$C,rs_nova!$A939,topmanager!$A:$A,rs_nova!BI$2)</f>
        <v>0</v>
      </c>
      <c r="BJ939" s="51">
        <f>SUMIFS(topmanager!$D:$D,topmanager!$C:$C,rs_nova!$A939,topmanager!$A:$A,rs_nova!BJ$2)+SUMIFS(topmanager!$D:$D,topmanager!$C:$C,rs_nova!$A939,topmanager!$A:$A,rs_nova!BJ$2+1)</f>
        <v>0</v>
      </c>
      <c r="BK939" s="51">
        <f>IFERROR(VLOOKUP(A939,[8]ferias!$C$4:$G$100,5,FALSE),0)</f>
        <v>0</v>
      </c>
      <c r="BL939" s="51">
        <f>SUMIFS(topmanager!$D:$D,topmanager!$C:$C,rs_nova!$A939,topmanager!$A:$A,rs_nova!BL$2)</f>
        <v>0</v>
      </c>
      <c r="BM939" s="51">
        <f>SUMIFS(topmanager!$D:$D,topmanager!$C:$C,rs_nova!$A939,topmanager!$A:$A,rs_nova!BM$2)+SUMIFS(topmanager!$D:$D,topmanager!$C:$C,rs_nova!$A943,topmanager!$A:$A,151)</f>
        <v>0</v>
      </c>
      <c r="BN939" s="51">
        <f t="shared" si="228"/>
        <v>0</v>
      </c>
    </row>
    <row r="940" spans="1:66">
      <c r="A940" s="47">
        <f>total!B143</f>
        <v>0</v>
      </c>
      <c r="B940" s="47">
        <f t="shared" si="215"/>
        <v>0</v>
      </c>
      <c r="C940" s="48">
        <f>total!D143</f>
        <v>0</v>
      </c>
      <c r="D940" s="49" t="str">
        <f>IFERROR(VLOOKUP(A940,salario!A$3:J$32,10,FALSE),"")</f>
        <v/>
      </c>
      <c r="E940" s="49" t="str">
        <f>IFERROR(IF(VLOOKUP(A940,salario!A$3:O$32,15,FALSE)="","",VLOOKUP(A940,salario!A$3:O$32,15,FALSE)),"")</f>
        <v/>
      </c>
      <c r="F940" s="47" t="str">
        <f>IFERROR(VLOOKUP(A940,[5]base_pessoal!$B$2:$P$1504,13,FALSE),"")</f>
        <v/>
      </c>
      <c r="G940" s="50">
        <f>IFERROR(VLOOKUP(A940,salario!A$2:P$91,11,FALSE),0)*B940/30</f>
        <v>0</v>
      </c>
      <c r="H940" s="50">
        <f>SUMIFS(topmanager!$D:$D,topmanager!$C:$C,rs_nova!$A940,topmanager!$A:$A,rs_nova!H$2)+SUMIFS(topmanager!$D:$D,topmanager!$C:$C,rs_nova!$A940,topmanager!$A:$A,63)</f>
        <v>0</v>
      </c>
      <c r="I940" s="50">
        <f>-SUMIFS(topmanager!$D:$D,topmanager!$C:$C,rs_nova!$A940,topmanager!$A:$A,rs_nova!I$2)</f>
        <v>0</v>
      </c>
      <c r="J940" s="50">
        <f>SUMIFS(topmanager!$D:$D,topmanager!$C:$C,rs_nova!$A940,topmanager!$A:$A,rs_nova!J$2)</f>
        <v>0</v>
      </c>
      <c r="K940" s="50">
        <f>SUMIFS(topmanager!$D:$D,topmanager!$C:$C,rs_nova!$A940,topmanager!$A:$A,rs_nova!K$2)+SUMIFS(topmanager!$D:$D,topmanager!$C:$C,rs_nova!$A940,topmanager!$A:$A,911)</f>
        <v>0</v>
      </c>
      <c r="L940" s="50">
        <f>SUMIFS(topmanager!$D:$D,topmanager!$C:$C,rs_nova!$A940,topmanager!$A:$A,rs_nova!L$2)</f>
        <v>0</v>
      </c>
      <c r="M940" s="50">
        <f>SUMIFS(topmanager!$D:$D,topmanager!$C:$C,rs_nova!$A940,topmanager!$A:$A,rs_nova!M$2)+SUMIFS(topmanager!$D:$D,topmanager!$C:$C,rs_nova!$A940,topmanager!$A:$A,908)+SUMIFS(topmanager!$D:$D,topmanager!$C:$C,rs_nova!$A940,topmanager!$A:$A,550)</f>
        <v>0</v>
      </c>
      <c r="N940" s="50">
        <f>SUMIFS(topmanager!$D:$D,topmanager!$C:$C,rs_nova!$A940,topmanager!$A:$A,rs_nova!N$2)</f>
        <v>0</v>
      </c>
      <c r="O940" s="51">
        <f t="shared" si="216"/>
        <v>0</v>
      </c>
      <c r="P940" s="50">
        <f>IFERROR(VLOOKUP($A940,total!$B$4:$AW$437,27,0),0)</f>
        <v>0</v>
      </c>
      <c r="Q940" s="50">
        <f>IFERROR(VLOOKUP($A940,total!$B$4:$AW$437,21,0),0)</f>
        <v>0</v>
      </c>
      <c r="R940" s="50">
        <f>IFERROR(VLOOKUP($A940,total!$B$4:$AW$437,25,0),0)+IFERROR(VLOOKUP($A940,total!$B$4:$AW$437,36,0),0)</f>
        <v>0</v>
      </c>
      <c r="S940" s="50">
        <f>IFERROR(VLOOKUP(A940,gympass!$A$2:$F$148,6,0),0)</f>
        <v>0</v>
      </c>
      <c r="T940" s="50">
        <f>IFERROR(VLOOKUP($A940,total!$B$4:$AW$437,42,0),0)</f>
        <v>0</v>
      </c>
      <c r="U940" s="50">
        <f>IFERROR(VLOOKUP($A940,total!$B$4:$AW$437,32,0),0)</f>
        <v>0</v>
      </c>
      <c r="V940" s="50">
        <f>IFERROR(VLOOKUP($A940,total!$B$4:$AW$437,28,0),0)</f>
        <v>0</v>
      </c>
      <c r="W940" s="50">
        <f>IFERROR(VLOOKUP($A940,total!$B$4:$AX$437,49,0),0)</f>
        <v>0</v>
      </c>
      <c r="X940" s="50"/>
      <c r="Y940" s="50">
        <f>IFERROR(VLOOKUP(A940,#REF!,4,0),0)</f>
        <v>0</v>
      </c>
      <c r="Z940" s="50">
        <f>IFERROR(VLOOKUP(B940,#REF!,8,0),0)</f>
        <v>0</v>
      </c>
      <c r="AA940" s="50">
        <f>IFERROR(VLOOKUP($A940,total!$B$4:$AW$437,45,0),0)</f>
        <v>0</v>
      </c>
      <c r="AB940" s="50">
        <f>IFERROR(VLOOKUP($A940,total!$B$4:$AW$437,48,0),0)</f>
        <v>0</v>
      </c>
      <c r="AC940" s="50">
        <f>IFERROR(VLOOKUP($A940,total!$B$4:$AB$437,19,0),0)</f>
        <v>0</v>
      </c>
      <c r="AD940" s="50">
        <f>IFERROR(VLOOKUP($A940,total!$B$4:$AB$437,10,0),0)</f>
        <v>0</v>
      </c>
      <c r="AE940" s="50">
        <f>IFERROR(VLOOKUP($A940,total!$B$4:$AB$437,13,0),0)-SUMIFS(topmanager!$D:$D,topmanager!$C:$C,rs_nova!$A944,topmanager!$A:$A,856)</f>
        <v>0</v>
      </c>
      <c r="AF940" s="50">
        <f>IFERROR(VLOOKUP($A940,total!$B$4:$AB$437,16,0),0)</f>
        <v>0</v>
      </c>
      <c r="AG940" s="50">
        <f>IFERROR(VLOOKUP($A940,total!$B$4:$AB$437,7,0),0)</f>
        <v>0</v>
      </c>
      <c r="AH940" s="50">
        <f>IFERROR(VLOOKUP($A940,total!$B$4:$AD$437,29,0),0)</f>
        <v>0</v>
      </c>
      <c r="AI940" s="50">
        <f>IFERROR(VLOOKUP(A940,total!$B$4:$AN$437,39,0),0)</f>
        <v>0</v>
      </c>
      <c r="AJ940" s="51">
        <f t="shared" si="217"/>
        <v>0</v>
      </c>
      <c r="AK940" s="50">
        <f t="shared" si="218"/>
        <v>0</v>
      </c>
      <c r="AL940" s="50">
        <f t="shared" si="219"/>
        <v>0</v>
      </c>
      <c r="AM940" s="50">
        <f t="shared" si="220"/>
        <v>0</v>
      </c>
      <c r="AN940" s="50">
        <f t="shared" si="229"/>
        <v>0</v>
      </c>
      <c r="AO940" s="50">
        <f t="shared" si="229"/>
        <v>0</v>
      </c>
      <c r="AP940" s="50">
        <f t="shared" si="229"/>
        <v>0</v>
      </c>
      <c r="AQ940" s="50">
        <f>IFERROR(VLOOKUP(TEXT($A940,"000000"),[6]Página1!$A$8:$S$801,13,FALSE),0)</f>
        <v>0</v>
      </c>
      <c r="AR940" s="50">
        <f>IFERROR(VLOOKUP(TEXT($A940,"000000"),[6]Página1!$A$8:$S$801,16,FALSE),0)</f>
        <v>0</v>
      </c>
      <c r="AS940" s="50">
        <f>IFERROR(VLOOKUP(TEXT($A940,"000000"),[6]Página1!$A$8:$S$801,19,FALSE),0)</f>
        <v>0</v>
      </c>
      <c r="AT940" s="50">
        <f>IFERROR(VLOOKUP(TEXT($A940,"000000"),[7]Página1!$A$8:$R$814,12,FALSE),0)</f>
        <v>0</v>
      </c>
      <c r="AU940" s="50">
        <f>IFERROR(VLOOKUP(TEXT($A940,"000000"),[7]Página1!$A$8:$R$814,15,FALSE),0)</f>
        <v>0</v>
      </c>
      <c r="AV940" s="50">
        <f>IFERROR(VLOOKUP(TEXT($A940,"000000"),[7]Página1!$A$8:$R$814,18,FALSE),0)</f>
        <v>0</v>
      </c>
      <c r="AW940" s="50"/>
      <c r="AX940" s="51">
        <f t="shared" si="221"/>
        <v>0</v>
      </c>
      <c r="AY940" s="51">
        <f t="shared" si="222"/>
        <v>0</v>
      </c>
      <c r="AZ940" s="51">
        <f t="shared" si="223"/>
        <v>0</v>
      </c>
      <c r="BA940" s="51">
        <f t="shared" si="224"/>
        <v>0</v>
      </c>
      <c r="BB940" s="51">
        <f t="shared" si="225"/>
        <v>0</v>
      </c>
      <c r="BC940" s="51">
        <f t="shared" si="226"/>
        <v>0</v>
      </c>
      <c r="BD940" s="51">
        <f t="shared" si="227"/>
        <v>0</v>
      </c>
      <c r="BE940" s="51">
        <f>IFERROR(VLOOKUP(A940,salario!A$2:P$91,11,FALSE),0)</f>
        <v>0</v>
      </c>
      <c r="BF940" s="51">
        <f>SUMIFS(topmanager!$D:$D,topmanager!$C:$C,rs_nova!$A940,topmanager!$A:$A,rs_nova!BF$2)</f>
        <v>0</v>
      </c>
      <c r="BG940" s="51">
        <f>SUMIFS(topmanager!$D:$D,topmanager!$C:$C,rs_nova!$A940,topmanager!$A:$A,rs_nova!BG$2)</f>
        <v>0</v>
      </c>
      <c r="BH940" s="51">
        <f>SUMIFS(topmanager!$D:$D,topmanager!$C:$C,rs_nova!$A940,topmanager!$A:$A,rs_nova!BH$2)</f>
        <v>0</v>
      </c>
      <c r="BI940" s="51">
        <f>SUMIFS(topmanager!$D:$D,topmanager!$C:$C,rs_nova!$A940,topmanager!$A:$A,rs_nova!BI$2)</f>
        <v>0</v>
      </c>
      <c r="BJ940" s="51">
        <f>SUMIFS(topmanager!$D:$D,topmanager!$C:$C,rs_nova!$A940,topmanager!$A:$A,rs_nova!BJ$2)+SUMIFS(topmanager!$D:$D,topmanager!$C:$C,rs_nova!$A940,topmanager!$A:$A,rs_nova!BJ$2+1)</f>
        <v>0</v>
      </c>
      <c r="BK940" s="51">
        <f>IFERROR(VLOOKUP(A940,[8]ferias!$C$4:$G$100,5,FALSE),0)</f>
        <v>0</v>
      </c>
      <c r="BL940" s="51">
        <f>SUMIFS(topmanager!$D:$D,topmanager!$C:$C,rs_nova!$A940,topmanager!$A:$A,rs_nova!BL$2)</f>
        <v>0</v>
      </c>
      <c r="BM940" s="51">
        <f>SUMIFS(topmanager!$D:$D,topmanager!$C:$C,rs_nova!$A940,topmanager!$A:$A,rs_nova!BM$2)+SUMIFS(topmanager!$D:$D,topmanager!$C:$C,rs_nova!$A944,topmanager!$A:$A,151)</f>
        <v>0</v>
      </c>
      <c r="BN940" s="51">
        <f t="shared" si="228"/>
        <v>0</v>
      </c>
    </row>
    <row r="941" spans="1:66">
      <c r="A941" s="47">
        <f>total!B144</f>
        <v>0</v>
      </c>
      <c r="B941" s="47">
        <f t="shared" si="215"/>
        <v>0</v>
      </c>
      <c r="C941" s="48">
        <f>total!D144</f>
        <v>0</v>
      </c>
      <c r="D941" s="49" t="str">
        <f>IFERROR(VLOOKUP(A941,salario!A$3:J$32,10,FALSE),"")</f>
        <v/>
      </c>
      <c r="E941" s="49" t="str">
        <f>IFERROR(IF(VLOOKUP(A941,salario!A$3:O$32,15,FALSE)="","",VLOOKUP(A941,salario!A$3:O$32,15,FALSE)),"")</f>
        <v/>
      </c>
      <c r="F941" s="47" t="str">
        <f>IFERROR(VLOOKUP(A941,[5]base_pessoal!$B$2:$P$1504,13,FALSE),"")</f>
        <v/>
      </c>
      <c r="G941" s="50">
        <f>IFERROR(VLOOKUP(A941,salario!A$2:P$91,11,FALSE),0)*B941/30</f>
        <v>0</v>
      </c>
      <c r="H941" s="50">
        <f>SUMIFS(topmanager!$D:$D,topmanager!$C:$C,rs_nova!$A941,topmanager!$A:$A,rs_nova!H$2)+SUMIFS(topmanager!$D:$D,topmanager!$C:$C,rs_nova!$A941,topmanager!$A:$A,63)</f>
        <v>0</v>
      </c>
      <c r="I941" s="50">
        <f>-SUMIFS(topmanager!$D:$D,topmanager!$C:$C,rs_nova!$A941,topmanager!$A:$A,rs_nova!I$2)</f>
        <v>0</v>
      </c>
      <c r="J941" s="50">
        <f>SUMIFS(topmanager!$D:$D,topmanager!$C:$C,rs_nova!$A941,topmanager!$A:$A,rs_nova!J$2)</f>
        <v>0</v>
      </c>
      <c r="K941" s="50">
        <f>SUMIFS(topmanager!$D:$D,topmanager!$C:$C,rs_nova!$A941,topmanager!$A:$A,rs_nova!K$2)+SUMIFS(topmanager!$D:$D,topmanager!$C:$C,rs_nova!$A941,topmanager!$A:$A,911)</f>
        <v>0</v>
      </c>
      <c r="L941" s="50">
        <f>SUMIFS(topmanager!$D:$D,topmanager!$C:$C,rs_nova!$A941,topmanager!$A:$A,rs_nova!L$2)</f>
        <v>0</v>
      </c>
      <c r="M941" s="50">
        <f>SUMIFS(topmanager!$D:$D,topmanager!$C:$C,rs_nova!$A941,topmanager!$A:$A,rs_nova!M$2)+SUMIFS(topmanager!$D:$D,topmanager!$C:$C,rs_nova!$A941,topmanager!$A:$A,908)+SUMIFS(topmanager!$D:$D,topmanager!$C:$C,rs_nova!$A941,topmanager!$A:$A,550)</f>
        <v>0</v>
      </c>
      <c r="N941" s="50">
        <f>SUMIFS(topmanager!$D:$D,topmanager!$C:$C,rs_nova!$A941,topmanager!$A:$A,rs_nova!N$2)</f>
        <v>0</v>
      </c>
      <c r="O941" s="51">
        <f t="shared" si="216"/>
        <v>0</v>
      </c>
      <c r="P941" s="50">
        <f>IFERROR(VLOOKUP($A941,total!$B$4:$AW$437,27,0),0)</f>
        <v>0</v>
      </c>
      <c r="Q941" s="50">
        <f>IFERROR(VLOOKUP($A941,total!$B$4:$AW$437,21,0),0)</f>
        <v>0</v>
      </c>
      <c r="R941" s="50">
        <f>IFERROR(VLOOKUP($A941,total!$B$4:$AW$437,25,0),0)+IFERROR(VLOOKUP($A941,total!$B$4:$AW$437,36,0),0)</f>
        <v>0</v>
      </c>
      <c r="S941" s="50">
        <f>IFERROR(VLOOKUP(A941,gympass!$A$2:$F$148,6,0),0)</f>
        <v>0</v>
      </c>
      <c r="T941" s="50">
        <f>IFERROR(VLOOKUP($A941,total!$B$4:$AW$437,42,0),0)</f>
        <v>0</v>
      </c>
      <c r="U941" s="50">
        <f>IFERROR(VLOOKUP($A941,total!$B$4:$AW$437,32,0),0)</f>
        <v>0</v>
      </c>
      <c r="V941" s="50">
        <f>IFERROR(VLOOKUP($A941,total!$B$4:$AW$437,28,0),0)</f>
        <v>0</v>
      </c>
      <c r="W941" s="50">
        <f>IFERROR(VLOOKUP($A941,total!$B$4:$AX$437,49,0),0)</f>
        <v>0</v>
      </c>
      <c r="X941" s="50"/>
      <c r="Y941" s="50">
        <f>IFERROR(VLOOKUP(A941,#REF!,4,0),0)</f>
        <v>0</v>
      </c>
      <c r="Z941" s="50">
        <f>IFERROR(VLOOKUP(B941,#REF!,8,0),0)</f>
        <v>0</v>
      </c>
      <c r="AA941" s="50">
        <f>IFERROR(VLOOKUP($A941,total!$B$4:$AW$437,45,0),0)</f>
        <v>0</v>
      </c>
      <c r="AB941" s="50">
        <f>IFERROR(VLOOKUP($A941,total!$B$4:$AW$437,48,0),0)</f>
        <v>0</v>
      </c>
      <c r="AC941" s="50">
        <f>IFERROR(VLOOKUP($A941,total!$B$4:$AB$437,19,0),0)</f>
        <v>0</v>
      </c>
      <c r="AD941" s="50">
        <f>IFERROR(VLOOKUP($A941,total!$B$4:$AB$437,10,0),0)</f>
        <v>0</v>
      </c>
      <c r="AE941" s="50">
        <f>IFERROR(VLOOKUP($A941,total!$B$4:$AB$437,13,0),0)-SUMIFS(topmanager!$D:$D,topmanager!$C:$C,rs_nova!$A945,topmanager!$A:$A,856)</f>
        <v>0</v>
      </c>
      <c r="AF941" s="50">
        <f>IFERROR(VLOOKUP($A941,total!$B$4:$AB$437,16,0),0)</f>
        <v>0</v>
      </c>
      <c r="AG941" s="50">
        <f>IFERROR(VLOOKUP($A941,total!$B$4:$AB$437,7,0),0)</f>
        <v>0</v>
      </c>
      <c r="AH941" s="50">
        <f>IFERROR(VLOOKUP($A941,total!$B$4:$AD$437,29,0),0)</f>
        <v>0</v>
      </c>
      <c r="AI941" s="50">
        <f>IFERROR(VLOOKUP(A941,total!$B$4:$AN$437,39,0),0)</f>
        <v>0</v>
      </c>
      <c r="AJ941" s="51">
        <f t="shared" si="217"/>
        <v>0</v>
      </c>
      <c r="AK941" s="50">
        <f t="shared" si="218"/>
        <v>0</v>
      </c>
      <c r="AL941" s="50">
        <f t="shared" si="219"/>
        <v>0</v>
      </c>
      <c r="AM941" s="50">
        <f t="shared" si="220"/>
        <v>0</v>
      </c>
      <c r="AN941" s="50">
        <f t="shared" si="229"/>
        <v>0</v>
      </c>
      <c r="AO941" s="50">
        <f t="shared" si="229"/>
        <v>0</v>
      </c>
      <c r="AP941" s="50">
        <f t="shared" si="229"/>
        <v>0</v>
      </c>
      <c r="AQ941" s="50">
        <f>IFERROR(VLOOKUP(TEXT($A941,"000000"),[6]Página1!$A$8:$S$801,13,FALSE),0)</f>
        <v>0</v>
      </c>
      <c r="AR941" s="50">
        <f>IFERROR(VLOOKUP(TEXT($A941,"000000"),[6]Página1!$A$8:$S$801,16,FALSE),0)</f>
        <v>0</v>
      </c>
      <c r="AS941" s="50">
        <f>IFERROR(VLOOKUP(TEXT($A941,"000000"),[6]Página1!$A$8:$S$801,19,FALSE),0)</f>
        <v>0</v>
      </c>
      <c r="AT941" s="50">
        <f>IFERROR(VLOOKUP(TEXT($A941,"000000"),[7]Página1!$A$8:$R$814,12,FALSE),0)</f>
        <v>0</v>
      </c>
      <c r="AU941" s="50">
        <f>IFERROR(VLOOKUP(TEXT($A941,"000000"),[7]Página1!$A$8:$R$814,15,FALSE),0)</f>
        <v>0</v>
      </c>
      <c r="AV941" s="50">
        <f>IFERROR(VLOOKUP(TEXT($A941,"000000"),[7]Página1!$A$8:$R$814,18,FALSE),0)</f>
        <v>0</v>
      </c>
      <c r="AW941" s="50"/>
      <c r="AX941" s="51">
        <f t="shared" si="221"/>
        <v>0</v>
      </c>
      <c r="AY941" s="51">
        <f t="shared" si="222"/>
        <v>0</v>
      </c>
      <c r="AZ941" s="51">
        <f t="shared" si="223"/>
        <v>0</v>
      </c>
      <c r="BA941" s="51">
        <f t="shared" si="224"/>
        <v>0</v>
      </c>
      <c r="BB941" s="51">
        <f t="shared" si="225"/>
        <v>0</v>
      </c>
      <c r="BC941" s="51">
        <f t="shared" si="226"/>
        <v>0</v>
      </c>
      <c r="BD941" s="51">
        <f t="shared" si="227"/>
        <v>0</v>
      </c>
      <c r="BE941" s="51">
        <f>IFERROR(VLOOKUP(A941,salario!A$2:P$91,11,FALSE),0)</f>
        <v>0</v>
      </c>
      <c r="BF941" s="51">
        <f>SUMIFS(topmanager!$D:$D,topmanager!$C:$C,rs_nova!$A941,topmanager!$A:$A,rs_nova!BF$2)</f>
        <v>0</v>
      </c>
      <c r="BG941" s="51">
        <f>SUMIFS(topmanager!$D:$D,topmanager!$C:$C,rs_nova!$A941,topmanager!$A:$A,rs_nova!BG$2)</f>
        <v>0</v>
      </c>
      <c r="BH941" s="51">
        <f>SUMIFS(topmanager!$D:$D,topmanager!$C:$C,rs_nova!$A941,topmanager!$A:$A,rs_nova!BH$2)</f>
        <v>0</v>
      </c>
      <c r="BI941" s="51">
        <f>SUMIFS(topmanager!$D:$D,topmanager!$C:$C,rs_nova!$A941,topmanager!$A:$A,rs_nova!BI$2)</f>
        <v>0</v>
      </c>
      <c r="BJ941" s="51">
        <f>SUMIFS(topmanager!$D:$D,topmanager!$C:$C,rs_nova!$A941,topmanager!$A:$A,rs_nova!BJ$2)+SUMIFS(topmanager!$D:$D,topmanager!$C:$C,rs_nova!$A941,topmanager!$A:$A,rs_nova!BJ$2+1)</f>
        <v>0</v>
      </c>
      <c r="BK941" s="51">
        <f>IFERROR(VLOOKUP(A941,[8]ferias!$C$4:$G$100,5,FALSE),0)</f>
        <v>0</v>
      </c>
      <c r="BL941" s="51">
        <f>SUMIFS(topmanager!$D:$D,topmanager!$C:$C,rs_nova!$A941,topmanager!$A:$A,rs_nova!BL$2)</f>
        <v>0</v>
      </c>
      <c r="BM941" s="51">
        <f>SUMIFS(topmanager!$D:$D,topmanager!$C:$C,rs_nova!$A941,topmanager!$A:$A,rs_nova!BM$2)+SUMIFS(topmanager!$D:$D,topmanager!$C:$C,rs_nova!$A945,topmanager!$A:$A,151)</f>
        <v>0</v>
      </c>
      <c r="BN941" s="51">
        <f t="shared" si="228"/>
        <v>0</v>
      </c>
    </row>
    <row r="942" spans="1:66">
      <c r="A942" s="47">
        <f>total!B145</f>
        <v>0</v>
      </c>
      <c r="B942" s="47">
        <f t="shared" si="215"/>
        <v>0</v>
      </c>
      <c r="C942" s="48">
        <f>total!D145</f>
        <v>0</v>
      </c>
      <c r="D942" s="49" t="str">
        <f>IFERROR(VLOOKUP(A942,salario!A$3:J$32,10,FALSE),"")</f>
        <v/>
      </c>
      <c r="E942" s="49" t="str">
        <f>IFERROR(IF(VLOOKUP(A942,salario!A$3:O$32,15,FALSE)="","",VLOOKUP(A942,salario!A$3:O$32,15,FALSE)),"")</f>
        <v/>
      </c>
      <c r="F942" s="47" t="str">
        <f>IFERROR(VLOOKUP(A942,[5]base_pessoal!$B$2:$P$1504,13,FALSE),"")</f>
        <v/>
      </c>
      <c r="G942" s="50">
        <f>IFERROR(VLOOKUP(A942,salario!A$2:P$91,11,FALSE),0)*B942/30</f>
        <v>0</v>
      </c>
      <c r="H942" s="50">
        <f>SUMIFS(topmanager!$D:$D,topmanager!$C:$C,rs_nova!$A942,topmanager!$A:$A,rs_nova!H$2)+SUMIFS(topmanager!$D:$D,topmanager!$C:$C,rs_nova!$A942,topmanager!$A:$A,63)</f>
        <v>0</v>
      </c>
      <c r="I942" s="50">
        <f>-SUMIFS(topmanager!$D:$D,topmanager!$C:$C,rs_nova!$A942,topmanager!$A:$A,rs_nova!I$2)</f>
        <v>0</v>
      </c>
      <c r="J942" s="50">
        <f>SUMIFS(topmanager!$D:$D,topmanager!$C:$C,rs_nova!$A942,topmanager!$A:$A,rs_nova!J$2)</f>
        <v>0</v>
      </c>
      <c r="K942" s="50">
        <f>SUMIFS(topmanager!$D:$D,topmanager!$C:$C,rs_nova!$A942,topmanager!$A:$A,rs_nova!K$2)+SUMIFS(topmanager!$D:$D,topmanager!$C:$C,rs_nova!$A942,topmanager!$A:$A,911)</f>
        <v>0</v>
      </c>
      <c r="L942" s="50">
        <f>SUMIFS(topmanager!$D:$D,topmanager!$C:$C,rs_nova!$A942,topmanager!$A:$A,rs_nova!L$2)</f>
        <v>0</v>
      </c>
      <c r="M942" s="50">
        <f>SUMIFS(topmanager!$D:$D,topmanager!$C:$C,rs_nova!$A942,topmanager!$A:$A,rs_nova!M$2)+SUMIFS(topmanager!$D:$D,topmanager!$C:$C,rs_nova!$A942,topmanager!$A:$A,908)+SUMIFS(topmanager!$D:$D,topmanager!$C:$C,rs_nova!$A942,topmanager!$A:$A,550)</f>
        <v>0</v>
      </c>
      <c r="N942" s="50">
        <f>SUMIFS(topmanager!$D:$D,topmanager!$C:$C,rs_nova!$A942,topmanager!$A:$A,rs_nova!N$2)</f>
        <v>0</v>
      </c>
      <c r="O942" s="51">
        <f t="shared" si="216"/>
        <v>0</v>
      </c>
      <c r="P942" s="50">
        <f>IFERROR(VLOOKUP($A942,total!$B$4:$AW$437,27,0),0)</f>
        <v>0</v>
      </c>
      <c r="Q942" s="50">
        <f>IFERROR(VLOOKUP($A942,total!$B$4:$AW$437,21,0),0)</f>
        <v>0</v>
      </c>
      <c r="R942" s="50">
        <f>IFERROR(VLOOKUP($A942,total!$B$4:$AW$437,25,0),0)+IFERROR(VLOOKUP($A942,total!$B$4:$AW$437,36,0),0)</f>
        <v>0</v>
      </c>
      <c r="S942" s="50">
        <f>IFERROR(VLOOKUP(A942,gympass!$A$2:$F$148,6,0),0)</f>
        <v>0</v>
      </c>
      <c r="T942" s="50">
        <f>IFERROR(VLOOKUP($A942,total!$B$4:$AW$437,42,0),0)</f>
        <v>0</v>
      </c>
      <c r="U942" s="50">
        <f>IFERROR(VLOOKUP($A942,total!$B$4:$AW$437,32,0),0)</f>
        <v>0</v>
      </c>
      <c r="V942" s="50">
        <f>IFERROR(VLOOKUP($A942,total!$B$4:$AW$437,28,0),0)</f>
        <v>0</v>
      </c>
      <c r="W942" s="50">
        <f>IFERROR(VLOOKUP($A942,total!$B$4:$AX$437,49,0),0)</f>
        <v>0</v>
      </c>
      <c r="X942" s="50"/>
      <c r="Y942" s="50">
        <f>IFERROR(VLOOKUP(A942,#REF!,4,0),0)</f>
        <v>0</v>
      </c>
      <c r="Z942" s="50">
        <f>IFERROR(VLOOKUP(B942,#REF!,8,0),0)</f>
        <v>0</v>
      </c>
      <c r="AA942" s="50">
        <f>IFERROR(VLOOKUP($A942,total!$B$4:$AW$437,45,0),0)</f>
        <v>0</v>
      </c>
      <c r="AB942" s="50">
        <f>IFERROR(VLOOKUP($A942,total!$B$4:$AW$437,48,0),0)</f>
        <v>0</v>
      </c>
      <c r="AC942" s="50">
        <f>IFERROR(VLOOKUP($A942,total!$B$4:$AB$437,19,0),0)</f>
        <v>0</v>
      </c>
      <c r="AD942" s="50">
        <f>IFERROR(VLOOKUP($A942,total!$B$4:$AB$437,10,0),0)</f>
        <v>0</v>
      </c>
      <c r="AE942" s="50">
        <f>IFERROR(VLOOKUP($A942,total!$B$4:$AB$437,13,0),0)-SUMIFS(topmanager!$D:$D,topmanager!$C:$C,rs_nova!$A946,topmanager!$A:$A,856)</f>
        <v>0</v>
      </c>
      <c r="AF942" s="50">
        <f>IFERROR(VLOOKUP($A942,total!$B$4:$AB$437,16,0),0)</f>
        <v>0</v>
      </c>
      <c r="AG942" s="50">
        <f>IFERROR(VLOOKUP($A942,total!$B$4:$AB$437,7,0),0)</f>
        <v>0</v>
      </c>
      <c r="AH942" s="50">
        <f>IFERROR(VLOOKUP($A942,total!$B$4:$AD$437,29,0),0)</f>
        <v>0</v>
      </c>
      <c r="AI942" s="50">
        <f>IFERROR(VLOOKUP(A942,total!$B$4:$AN$437,39,0),0)</f>
        <v>0</v>
      </c>
      <c r="AJ942" s="51">
        <f t="shared" si="217"/>
        <v>0</v>
      </c>
      <c r="AK942" s="50">
        <f t="shared" si="218"/>
        <v>0</v>
      </c>
      <c r="AL942" s="50">
        <f t="shared" si="219"/>
        <v>0</v>
      </c>
      <c r="AM942" s="50">
        <f t="shared" si="220"/>
        <v>0</v>
      </c>
      <c r="AN942" s="50">
        <f t="shared" si="229"/>
        <v>0</v>
      </c>
      <c r="AO942" s="50">
        <f t="shared" si="229"/>
        <v>0</v>
      </c>
      <c r="AP942" s="50">
        <f t="shared" si="229"/>
        <v>0</v>
      </c>
      <c r="AQ942" s="50">
        <f>IFERROR(VLOOKUP(TEXT($A942,"000000"),[6]Página1!$A$8:$S$801,13,FALSE),0)</f>
        <v>0</v>
      </c>
      <c r="AR942" s="50">
        <f>IFERROR(VLOOKUP(TEXT($A942,"000000"),[6]Página1!$A$8:$S$801,16,FALSE),0)</f>
        <v>0</v>
      </c>
      <c r="AS942" s="50">
        <f>IFERROR(VLOOKUP(TEXT($A942,"000000"),[6]Página1!$A$8:$S$801,19,FALSE),0)</f>
        <v>0</v>
      </c>
      <c r="AT942" s="50">
        <f>IFERROR(VLOOKUP(TEXT($A942,"000000"),[7]Página1!$A$8:$R$814,12,FALSE),0)</f>
        <v>0</v>
      </c>
      <c r="AU942" s="50">
        <f>IFERROR(VLOOKUP(TEXT($A942,"000000"),[7]Página1!$A$8:$R$814,15,FALSE),0)</f>
        <v>0</v>
      </c>
      <c r="AV942" s="50">
        <f>IFERROR(VLOOKUP(TEXT($A942,"000000"),[7]Página1!$A$8:$R$814,18,FALSE),0)</f>
        <v>0</v>
      </c>
      <c r="AW942" s="50"/>
      <c r="AX942" s="51">
        <f t="shared" si="221"/>
        <v>0</v>
      </c>
      <c r="AY942" s="51">
        <f t="shared" si="222"/>
        <v>0</v>
      </c>
      <c r="AZ942" s="51">
        <f t="shared" si="223"/>
        <v>0</v>
      </c>
      <c r="BA942" s="51">
        <f t="shared" si="224"/>
        <v>0</v>
      </c>
      <c r="BB942" s="51">
        <f t="shared" si="225"/>
        <v>0</v>
      </c>
      <c r="BC942" s="51">
        <f t="shared" si="226"/>
        <v>0</v>
      </c>
      <c r="BD942" s="51">
        <f t="shared" si="227"/>
        <v>0</v>
      </c>
      <c r="BE942" s="51">
        <f>IFERROR(VLOOKUP(A942,salario!A$2:P$91,11,FALSE),0)</f>
        <v>0</v>
      </c>
      <c r="BF942" s="51">
        <f>SUMIFS(topmanager!$D:$D,topmanager!$C:$C,rs_nova!$A942,topmanager!$A:$A,rs_nova!BF$2)</f>
        <v>0</v>
      </c>
      <c r="BG942" s="51">
        <f>SUMIFS(topmanager!$D:$D,topmanager!$C:$C,rs_nova!$A942,topmanager!$A:$A,rs_nova!BG$2)</f>
        <v>0</v>
      </c>
      <c r="BH942" s="51">
        <f>SUMIFS(topmanager!$D:$D,topmanager!$C:$C,rs_nova!$A942,topmanager!$A:$A,rs_nova!BH$2)</f>
        <v>0</v>
      </c>
      <c r="BI942" s="51">
        <f>SUMIFS(topmanager!$D:$D,topmanager!$C:$C,rs_nova!$A942,topmanager!$A:$A,rs_nova!BI$2)</f>
        <v>0</v>
      </c>
      <c r="BJ942" s="51">
        <f>SUMIFS(topmanager!$D:$D,topmanager!$C:$C,rs_nova!$A942,topmanager!$A:$A,rs_nova!BJ$2)+SUMIFS(topmanager!$D:$D,topmanager!$C:$C,rs_nova!$A942,topmanager!$A:$A,rs_nova!BJ$2+1)</f>
        <v>0</v>
      </c>
      <c r="BK942" s="51">
        <f>IFERROR(VLOOKUP(A942,[8]ferias!$C$4:$G$100,5,FALSE),0)</f>
        <v>0</v>
      </c>
      <c r="BL942" s="51">
        <f>SUMIFS(topmanager!$D:$D,topmanager!$C:$C,rs_nova!$A942,topmanager!$A:$A,rs_nova!BL$2)</f>
        <v>0</v>
      </c>
      <c r="BM942" s="51">
        <f>SUMIFS(topmanager!$D:$D,topmanager!$C:$C,rs_nova!$A942,topmanager!$A:$A,rs_nova!BM$2)+SUMIFS(topmanager!$D:$D,topmanager!$C:$C,rs_nova!$A946,topmanager!$A:$A,151)</f>
        <v>0</v>
      </c>
      <c r="BN942" s="51">
        <f t="shared" si="228"/>
        <v>0</v>
      </c>
    </row>
    <row r="943" spans="1:66">
      <c r="A943" s="47">
        <f>total!B146</f>
        <v>0</v>
      </c>
      <c r="B943" s="47">
        <f t="shared" si="215"/>
        <v>0</v>
      </c>
      <c r="C943" s="48">
        <f>total!D146</f>
        <v>0</v>
      </c>
      <c r="D943" s="49" t="str">
        <f>IFERROR(VLOOKUP(A943,salario!A$3:J$32,10,FALSE),"")</f>
        <v/>
      </c>
      <c r="E943" s="49" t="str">
        <f>IFERROR(IF(VLOOKUP(A943,salario!A$3:O$32,15,FALSE)="","",VLOOKUP(A943,salario!A$3:O$32,15,FALSE)),"")</f>
        <v/>
      </c>
      <c r="F943" s="47" t="str">
        <f>IFERROR(VLOOKUP(A943,[5]base_pessoal!$B$2:$P$1504,13,FALSE),"")</f>
        <v/>
      </c>
      <c r="G943" s="50">
        <f>IFERROR(VLOOKUP(A943,salario!A$2:P$91,11,FALSE),0)*B943/30</f>
        <v>0</v>
      </c>
      <c r="H943" s="50">
        <f>SUMIFS(topmanager!$D:$D,topmanager!$C:$C,rs_nova!$A943,topmanager!$A:$A,rs_nova!H$2)+SUMIFS(topmanager!$D:$D,topmanager!$C:$C,rs_nova!$A943,topmanager!$A:$A,63)</f>
        <v>0</v>
      </c>
      <c r="I943" s="50">
        <f>-SUMIFS(topmanager!$D:$D,topmanager!$C:$C,rs_nova!$A943,topmanager!$A:$A,rs_nova!I$2)</f>
        <v>0</v>
      </c>
      <c r="J943" s="50">
        <f>SUMIFS(topmanager!$D:$D,topmanager!$C:$C,rs_nova!$A943,topmanager!$A:$A,rs_nova!J$2)</f>
        <v>0</v>
      </c>
      <c r="K943" s="50">
        <f>SUMIFS(topmanager!$D:$D,topmanager!$C:$C,rs_nova!$A943,topmanager!$A:$A,rs_nova!K$2)+SUMIFS(topmanager!$D:$D,topmanager!$C:$C,rs_nova!$A943,topmanager!$A:$A,911)</f>
        <v>0</v>
      </c>
      <c r="L943" s="50">
        <f>SUMIFS(topmanager!$D:$D,topmanager!$C:$C,rs_nova!$A943,topmanager!$A:$A,rs_nova!L$2)</f>
        <v>0</v>
      </c>
      <c r="M943" s="50">
        <f>SUMIFS(topmanager!$D:$D,topmanager!$C:$C,rs_nova!$A943,topmanager!$A:$A,rs_nova!M$2)+SUMIFS(topmanager!$D:$D,topmanager!$C:$C,rs_nova!$A943,topmanager!$A:$A,908)+SUMIFS(topmanager!$D:$D,topmanager!$C:$C,rs_nova!$A943,topmanager!$A:$A,550)</f>
        <v>0</v>
      </c>
      <c r="N943" s="50">
        <f>SUMIFS(topmanager!$D:$D,topmanager!$C:$C,rs_nova!$A943,topmanager!$A:$A,rs_nova!N$2)</f>
        <v>0</v>
      </c>
      <c r="O943" s="51">
        <f t="shared" si="216"/>
        <v>0</v>
      </c>
      <c r="P943" s="50">
        <f>IFERROR(VLOOKUP($A943,total!$B$4:$AW$437,27,0),0)</f>
        <v>0</v>
      </c>
      <c r="Q943" s="50">
        <f>IFERROR(VLOOKUP($A943,total!$B$4:$AW$437,21,0),0)</f>
        <v>0</v>
      </c>
      <c r="R943" s="50">
        <f>IFERROR(VLOOKUP($A943,total!$B$4:$AW$437,25,0),0)+IFERROR(VLOOKUP($A943,total!$B$4:$AW$437,36,0),0)</f>
        <v>0</v>
      </c>
      <c r="S943" s="50">
        <f>IFERROR(VLOOKUP(A943,gympass!$A$2:$F$148,6,0),0)</f>
        <v>0</v>
      </c>
      <c r="T943" s="50">
        <f>IFERROR(VLOOKUP($A943,total!$B$4:$AW$437,42,0),0)</f>
        <v>0</v>
      </c>
      <c r="U943" s="50">
        <f>IFERROR(VLOOKUP($A943,total!$B$4:$AW$437,32,0),0)</f>
        <v>0</v>
      </c>
      <c r="V943" s="50">
        <f>IFERROR(VLOOKUP($A943,total!$B$4:$AW$437,28,0),0)</f>
        <v>0</v>
      </c>
      <c r="W943" s="50">
        <f>IFERROR(VLOOKUP($A943,total!$B$4:$AX$437,49,0),0)</f>
        <v>0</v>
      </c>
      <c r="X943" s="50"/>
      <c r="Y943" s="50">
        <f>IFERROR(VLOOKUP(A943,#REF!,4,0),0)</f>
        <v>0</v>
      </c>
      <c r="Z943" s="50">
        <f>IFERROR(VLOOKUP(B943,#REF!,8,0),0)</f>
        <v>0</v>
      </c>
      <c r="AA943" s="50">
        <f>IFERROR(VLOOKUP($A943,total!$B$4:$AW$437,45,0),0)</f>
        <v>0</v>
      </c>
      <c r="AB943" s="50">
        <f>IFERROR(VLOOKUP($A943,total!$B$4:$AW$437,48,0),0)</f>
        <v>0</v>
      </c>
      <c r="AC943" s="50">
        <f>IFERROR(VLOOKUP($A943,total!$B$4:$AB$437,19,0),0)</f>
        <v>0</v>
      </c>
      <c r="AD943" s="50">
        <f>IFERROR(VLOOKUP($A943,total!$B$4:$AB$437,10,0),0)</f>
        <v>0</v>
      </c>
      <c r="AE943" s="50">
        <f>IFERROR(VLOOKUP($A943,total!$B$4:$AB$437,13,0),0)-SUMIFS(topmanager!$D:$D,topmanager!$C:$C,rs_nova!$A947,topmanager!$A:$A,856)</f>
        <v>0</v>
      </c>
      <c r="AF943" s="50">
        <f>IFERROR(VLOOKUP($A943,total!$B$4:$AB$437,16,0),0)</f>
        <v>0</v>
      </c>
      <c r="AG943" s="50">
        <f>IFERROR(VLOOKUP($A943,total!$B$4:$AB$437,7,0),0)</f>
        <v>0</v>
      </c>
      <c r="AH943" s="50">
        <f>IFERROR(VLOOKUP($A943,total!$B$4:$AD$437,29,0),0)</f>
        <v>0</v>
      </c>
      <c r="AI943" s="50">
        <f>IFERROR(VLOOKUP(A943,total!$B$4:$AN$437,39,0),0)</f>
        <v>0</v>
      </c>
      <c r="AJ943" s="51">
        <f t="shared" si="217"/>
        <v>0</v>
      </c>
      <c r="AK943" s="50">
        <f t="shared" si="218"/>
        <v>0</v>
      </c>
      <c r="AL943" s="50">
        <f t="shared" si="219"/>
        <v>0</v>
      </c>
      <c r="AM943" s="50">
        <f t="shared" si="220"/>
        <v>0</v>
      </c>
      <c r="AN943" s="50">
        <f t="shared" si="229"/>
        <v>0</v>
      </c>
      <c r="AO943" s="50">
        <f t="shared" si="229"/>
        <v>0</v>
      </c>
      <c r="AP943" s="50">
        <f t="shared" si="229"/>
        <v>0</v>
      </c>
      <c r="AQ943" s="50">
        <f>IFERROR(VLOOKUP(TEXT($A943,"000000"),[6]Página1!$A$8:$S$801,13,FALSE),0)</f>
        <v>0</v>
      </c>
      <c r="AR943" s="50">
        <f>IFERROR(VLOOKUP(TEXT($A943,"000000"),[6]Página1!$A$8:$S$801,16,FALSE),0)</f>
        <v>0</v>
      </c>
      <c r="AS943" s="50">
        <f>IFERROR(VLOOKUP(TEXT($A943,"000000"),[6]Página1!$A$8:$S$801,19,FALSE),0)</f>
        <v>0</v>
      </c>
      <c r="AT943" s="50">
        <f>IFERROR(VLOOKUP(TEXT($A943,"000000"),[7]Página1!$A$8:$R$814,12,FALSE),0)</f>
        <v>0</v>
      </c>
      <c r="AU943" s="50">
        <f>IFERROR(VLOOKUP(TEXT($A943,"000000"),[7]Página1!$A$8:$R$814,15,FALSE),0)</f>
        <v>0</v>
      </c>
      <c r="AV943" s="50">
        <f>IFERROR(VLOOKUP(TEXT($A943,"000000"),[7]Página1!$A$8:$R$814,18,FALSE),0)</f>
        <v>0</v>
      </c>
      <c r="AW943" s="50"/>
      <c r="AX943" s="51">
        <f t="shared" si="221"/>
        <v>0</v>
      </c>
      <c r="AY943" s="51">
        <f t="shared" si="222"/>
        <v>0</v>
      </c>
      <c r="AZ943" s="51">
        <f t="shared" si="223"/>
        <v>0</v>
      </c>
      <c r="BA943" s="51">
        <f t="shared" si="224"/>
        <v>0</v>
      </c>
      <c r="BB943" s="51">
        <f t="shared" si="225"/>
        <v>0</v>
      </c>
      <c r="BC943" s="51">
        <f t="shared" si="226"/>
        <v>0</v>
      </c>
      <c r="BD943" s="51">
        <f t="shared" si="227"/>
        <v>0</v>
      </c>
      <c r="BE943" s="51">
        <f>IFERROR(VLOOKUP(A943,salario!A$2:P$91,11,FALSE),0)</f>
        <v>0</v>
      </c>
      <c r="BF943" s="51">
        <f>SUMIFS(topmanager!$D:$D,topmanager!$C:$C,rs_nova!$A943,topmanager!$A:$A,rs_nova!BF$2)</f>
        <v>0</v>
      </c>
      <c r="BG943" s="51">
        <f>SUMIFS(topmanager!$D:$D,topmanager!$C:$C,rs_nova!$A943,topmanager!$A:$A,rs_nova!BG$2)</f>
        <v>0</v>
      </c>
      <c r="BH943" s="51">
        <f>SUMIFS(topmanager!$D:$D,topmanager!$C:$C,rs_nova!$A943,topmanager!$A:$A,rs_nova!BH$2)</f>
        <v>0</v>
      </c>
      <c r="BI943" s="51">
        <f>SUMIFS(topmanager!$D:$D,topmanager!$C:$C,rs_nova!$A943,topmanager!$A:$A,rs_nova!BI$2)</f>
        <v>0</v>
      </c>
      <c r="BJ943" s="51">
        <f>SUMIFS(topmanager!$D:$D,topmanager!$C:$C,rs_nova!$A943,topmanager!$A:$A,rs_nova!BJ$2)+SUMIFS(topmanager!$D:$D,topmanager!$C:$C,rs_nova!$A943,topmanager!$A:$A,rs_nova!BJ$2+1)</f>
        <v>0</v>
      </c>
      <c r="BK943" s="51">
        <f>IFERROR(VLOOKUP(A943,[8]ferias!$C$4:$G$100,5,FALSE),0)</f>
        <v>0</v>
      </c>
      <c r="BL943" s="51">
        <f>SUMIFS(topmanager!$D:$D,topmanager!$C:$C,rs_nova!$A943,topmanager!$A:$A,rs_nova!BL$2)</f>
        <v>0</v>
      </c>
      <c r="BM943" s="51">
        <f>SUMIFS(topmanager!$D:$D,topmanager!$C:$C,rs_nova!$A943,topmanager!$A:$A,rs_nova!BM$2)+SUMIFS(topmanager!$D:$D,topmanager!$C:$C,rs_nova!$A947,topmanager!$A:$A,151)</f>
        <v>0</v>
      </c>
      <c r="BN943" s="51">
        <f t="shared" si="228"/>
        <v>0</v>
      </c>
    </row>
    <row r="944" spans="1:66">
      <c r="A944" s="47">
        <f>total!B147</f>
        <v>0</v>
      </c>
      <c r="B944" s="47">
        <f t="shared" si="215"/>
        <v>0</v>
      </c>
      <c r="C944" s="48">
        <f>total!D147</f>
        <v>0</v>
      </c>
      <c r="D944" s="49" t="str">
        <f>IFERROR(VLOOKUP(A944,salario!A$3:J$32,10,FALSE),"")</f>
        <v/>
      </c>
      <c r="E944" s="49" t="str">
        <f>IFERROR(IF(VLOOKUP(A944,salario!A$3:O$32,15,FALSE)="","",VLOOKUP(A944,salario!A$3:O$32,15,FALSE)),"")</f>
        <v/>
      </c>
      <c r="F944" s="47" t="str">
        <f>IFERROR(VLOOKUP(A944,[5]base_pessoal!$B$2:$P$1504,13,FALSE),"")</f>
        <v/>
      </c>
      <c r="G944" s="50">
        <f>IFERROR(VLOOKUP(A944,salario!A$2:P$91,11,FALSE),0)*B944/30</f>
        <v>0</v>
      </c>
      <c r="H944" s="50">
        <f>SUMIFS(topmanager!$D:$D,topmanager!$C:$C,rs_nova!$A944,topmanager!$A:$A,rs_nova!H$2)+SUMIFS(topmanager!$D:$D,topmanager!$C:$C,rs_nova!$A944,topmanager!$A:$A,63)</f>
        <v>0</v>
      </c>
      <c r="I944" s="50">
        <f>-SUMIFS(topmanager!$D:$D,topmanager!$C:$C,rs_nova!$A944,topmanager!$A:$A,rs_nova!I$2)</f>
        <v>0</v>
      </c>
      <c r="J944" s="50">
        <f>SUMIFS(topmanager!$D:$D,topmanager!$C:$C,rs_nova!$A944,topmanager!$A:$A,rs_nova!J$2)</f>
        <v>0</v>
      </c>
      <c r="K944" s="50">
        <f>SUMIFS(topmanager!$D:$D,topmanager!$C:$C,rs_nova!$A944,topmanager!$A:$A,rs_nova!K$2)+SUMIFS(topmanager!$D:$D,topmanager!$C:$C,rs_nova!$A944,topmanager!$A:$A,911)</f>
        <v>0</v>
      </c>
      <c r="L944" s="50">
        <f>SUMIFS(topmanager!$D:$D,topmanager!$C:$C,rs_nova!$A944,topmanager!$A:$A,rs_nova!L$2)</f>
        <v>0</v>
      </c>
      <c r="M944" s="50">
        <f>SUMIFS(topmanager!$D:$D,topmanager!$C:$C,rs_nova!$A944,topmanager!$A:$A,rs_nova!M$2)+SUMIFS(topmanager!$D:$D,topmanager!$C:$C,rs_nova!$A944,topmanager!$A:$A,908)+SUMIFS(topmanager!$D:$D,topmanager!$C:$C,rs_nova!$A944,topmanager!$A:$A,550)</f>
        <v>0</v>
      </c>
      <c r="N944" s="50">
        <f>SUMIFS(topmanager!$D:$D,topmanager!$C:$C,rs_nova!$A944,topmanager!$A:$A,rs_nova!N$2)</f>
        <v>0</v>
      </c>
      <c r="O944" s="51">
        <f t="shared" si="216"/>
        <v>0</v>
      </c>
      <c r="P944" s="50">
        <f>IFERROR(VLOOKUP($A944,total!$B$4:$AW$437,27,0),0)</f>
        <v>0</v>
      </c>
      <c r="Q944" s="50">
        <f>IFERROR(VLOOKUP($A944,total!$B$4:$AW$437,21,0),0)</f>
        <v>0</v>
      </c>
      <c r="R944" s="50">
        <f>IFERROR(VLOOKUP($A944,total!$B$4:$AW$437,25,0),0)+IFERROR(VLOOKUP($A944,total!$B$4:$AW$437,36,0),0)</f>
        <v>0</v>
      </c>
      <c r="S944" s="50">
        <f>IFERROR(VLOOKUP(A944,gympass!$A$2:$F$148,6,0),0)</f>
        <v>0</v>
      </c>
      <c r="T944" s="50">
        <f>IFERROR(VLOOKUP($A944,total!$B$4:$AW$437,42,0),0)</f>
        <v>0</v>
      </c>
      <c r="U944" s="50">
        <f>IFERROR(VLOOKUP($A944,total!$B$4:$AW$437,32,0),0)</f>
        <v>0</v>
      </c>
      <c r="V944" s="50">
        <f>IFERROR(VLOOKUP($A944,total!$B$4:$AW$437,28,0),0)</f>
        <v>0</v>
      </c>
      <c r="W944" s="50">
        <f>IFERROR(VLOOKUP($A944,total!$B$4:$AX$437,49,0),0)</f>
        <v>0</v>
      </c>
      <c r="X944" s="50"/>
      <c r="Y944" s="50">
        <f>IFERROR(VLOOKUP(A944,#REF!,4,0),0)</f>
        <v>0</v>
      </c>
      <c r="Z944" s="50">
        <f>IFERROR(VLOOKUP(B944,#REF!,8,0),0)</f>
        <v>0</v>
      </c>
      <c r="AA944" s="50">
        <f>IFERROR(VLOOKUP($A944,total!$B$4:$AW$437,45,0),0)</f>
        <v>0</v>
      </c>
      <c r="AB944" s="50">
        <f>IFERROR(VLOOKUP($A944,total!$B$4:$AW$437,48,0),0)</f>
        <v>0</v>
      </c>
      <c r="AC944" s="50">
        <f>IFERROR(VLOOKUP($A944,total!$B$4:$AB$437,19,0),0)</f>
        <v>0</v>
      </c>
      <c r="AD944" s="50">
        <f>IFERROR(VLOOKUP($A944,total!$B$4:$AB$437,10,0),0)</f>
        <v>0</v>
      </c>
      <c r="AE944" s="50">
        <f>IFERROR(VLOOKUP($A944,total!$B$4:$AB$437,13,0),0)-SUMIFS(topmanager!$D:$D,topmanager!$C:$C,rs_nova!$A948,topmanager!$A:$A,856)</f>
        <v>0</v>
      </c>
      <c r="AF944" s="50">
        <f>IFERROR(VLOOKUP($A944,total!$B$4:$AB$437,16,0),0)</f>
        <v>0</v>
      </c>
      <c r="AG944" s="50">
        <f>IFERROR(VLOOKUP($A944,total!$B$4:$AB$437,7,0),0)</f>
        <v>0</v>
      </c>
      <c r="AH944" s="50">
        <f>IFERROR(VLOOKUP($A944,total!$B$4:$AD$437,29,0),0)</f>
        <v>0</v>
      </c>
      <c r="AI944" s="50">
        <f>IFERROR(VLOOKUP(A944,total!$B$4:$AN$437,39,0),0)</f>
        <v>0</v>
      </c>
      <c r="AJ944" s="51">
        <f t="shared" si="217"/>
        <v>0</v>
      </c>
      <c r="AK944" s="50">
        <f t="shared" si="218"/>
        <v>0</v>
      </c>
      <c r="AL944" s="50">
        <f t="shared" si="219"/>
        <v>0</v>
      </c>
      <c r="AM944" s="50">
        <f t="shared" si="220"/>
        <v>0</v>
      </c>
      <c r="AN944" s="50">
        <f t="shared" si="229"/>
        <v>0</v>
      </c>
      <c r="AO944" s="50">
        <f t="shared" si="229"/>
        <v>0</v>
      </c>
      <c r="AP944" s="50">
        <f t="shared" si="229"/>
        <v>0</v>
      </c>
      <c r="AQ944" s="50">
        <f>IFERROR(VLOOKUP(TEXT($A944,"000000"),[6]Página1!$A$8:$S$801,13,FALSE),0)</f>
        <v>0</v>
      </c>
      <c r="AR944" s="50">
        <f>IFERROR(VLOOKUP(TEXT($A944,"000000"),[6]Página1!$A$8:$S$801,16,FALSE),0)</f>
        <v>0</v>
      </c>
      <c r="AS944" s="50">
        <f>IFERROR(VLOOKUP(TEXT($A944,"000000"),[6]Página1!$A$8:$S$801,19,FALSE),0)</f>
        <v>0</v>
      </c>
      <c r="AT944" s="50">
        <f>IFERROR(VLOOKUP(TEXT($A944,"000000"),[7]Página1!$A$8:$R$814,12,FALSE),0)</f>
        <v>0</v>
      </c>
      <c r="AU944" s="50">
        <f>IFERROR(VLOOKUP(TEXT($A944,"000000"),[7]Página1!$A$8:$R$814,15,FALSE),0)</f>
        <v>0</v>
      </c>
      <c r="AV944" s="50">
        <f>IFERROR(VLOOKUP(TEXT($A944,"000000"),[7]Página1!$A$8:$R$814,18,FALSE),0)</f>
        <v>0</v>
      </c>
      <c r="AW944" s="50"/>
      <c r="AX944" s="51">
        <f t="shared" si="221"/>
        <v>0</v>
      </c>
      <c r="AY944" s="51">
        <f t="shared" si="222"/>
        <v>0</v>
      </c>
      <c r="AZ944" s="51">
        <f t="shared" si="223"/>
        <v>0</v>
      </c>
      <c r="BA944" s="51">
        <f t="shared" si="224"/>
        <v>0</v>
      </c>
      <c r="BB944" s="51">
        <f t="shared" si="225"/>
        <v>0</v>
      </c>
      <c r="BC944" s="51">
        <f t="shared" si="226"/>
        <v>0</v>
      </c>
      <c r="BD944" s="51">
        <f t="shared" si="227"/>
        <v>0</v>
      </c>
      <c r="BE944" s="51">
        <f>IFERROR(VLOOKUP(A944,salario!A$2:P$91,11,FALSE),0)</f>
        <v>0</v>
      </c>
      <c r="BF944" s="51">
        <f>SUMIFS(topmanager!$D:$D,topmanager!$C:$C,rs_nova!$A944,topmanager!$A:$A,rs_nova!BF$2)</f>
        <v>0</v>
      </c>
      <c r="BG944" s="51">
        <f>SUMIFS(topmanager!$D:$D,topmanager!$C:$C,rs_nova!$A944,topmanager!$A:$A,rs_nova!BG$2)</f>
        <v>0</v>
      </c>
      <c r="BH944" s="51">
        <f>SUMIFS(topmanager!$D:$D,topmanager!$C:$C,rs_nova!$A944,topmanager!$A:$A,rs_nova!BH$2)</f>
        <v>0</v>
      </c>
      <c r="BI944" s="51">
        <f>SUMIFS(topmanager!$D:$D,topmanager!$C:$C,rs_nova!$A944,topmanager!$A:$A,rs_nova!BI$2)</f>
        <v>0</v>
      </c>
      <c r="BJ944" s="51">
        <f>SUMIFS(topmanager!$D:$D,topmanager!$C:$C,rs_nova!$A944,topmanager!$A:$A,rs_nova!BJ$2)+SUMIFS(topmanager!$D:$D,topmanager!$C:$C,rs_nova!$A944,topmanager!$A:$A,rs_nova!BJ$2+1)</f>
        <v>0</v>
      </c>
      <c r="BK944" s="51">
        <f>IFERROR(VLOOKUP(A944,[8]ferias!$C$4:$G$100,5,FALSE),0)</f>
        <v>0</v>
      </c>
      <c r="BL944" s="51">
        <f>SUMIFS(topmanager!$D:$D,topmanager!$C:$C,rs_nova!$A944,topmanager!$A:$A,rs_nova!BL$2)</f>
        <v>0</v>
      </c>
      <c r="BM944" s="51">
        <f>SUMIFS(topmanager!$D:$D,topmanager!$C:$C,rs_nova!$A944,topmanager!$A:$A,rs_nova!BM$2)+SUMIFS(topmanager!$D:$D,topmanager!$C:$C,rs_nova!$A948,topmanager!$A:$A,151)</f>
        <v>0</v>
      </c>
      <c r="BN944" s="51">
        <f t="shared" si="228"/>
        <v>0</v>
      </c>
    </row>
    <row r="945" spans="1:66">
      <c r="A945" s="47">
        <f>total!B148</f>
        <v>0</v>
      </c>
      <c r="B945" s="47">
        <f t="shared" si="215"/>
        <v>0</v>
      </c>
      <c r="C945" s="48">
        <f>total!D148</f>
        <v>0</v>
      </c>
      <c r="D945" s="49" t="str">
        <f>IFERROR(VLOOKUP(A945,salario!A$3:J$32,10,FALSE),"")</f>
        <v/>
      </c>
      <c r="E945" s="49" t="str">
        <f>IFERROR(IF(VLOOKUP(A945,salario!A$3:O$32,15,FALSE)="","",VLOOKUP(A945,salario!A$3:O$32,15,FALSE)),"")</f>
        <v/>
      </c>
      <c r="F945" s="47" t="str">
        <f>IFERROR(VLOOKUP(A945,[5]base_pessoal!$B$2:$P$1504,13,FALSE),"")</f>
        <v/>
      </c>
      <c r="G945" s="50">
        <f>IFERROR(VLOOKUP(A945,salario!A$2:P$91,11,FALSE),0)*B945/30</f>
        <v>0</v>
      </c>
      <c r="H945" s="50">
        <f>SUMIFS(topmanager!$D:$D,topmanager!$C:$C,rs_nova!$A945,topmanager!$A:$A,rs_nova!H$2)+SUMIFS(topmanager!$D:$D,topmanager!$C:$C,rs_nova!$A945,topmanager!$A:$A,63)</f>
        <v>0</v>
      </c>
      <c r="I945" s="50">
        <f>-SUMIFS(topmanager!$D:$D,topmanager!$C:$C,rs_nova!$A945,topmanager!$A:$A,rs_nova!I$2)</f>
        <v>0</v>
      </c>
      <c r="J945" s="50">
        <f>SUMIFS(topmanager!$D:$D,topmanager!$C:$C,rs_nova!$A945,topmanager!$A:$A,rs_nova!J$2)</f>
        <v>0</v>
      </c>
      <c r="K945" s="50">
        <f>SUMIFS(topmanager!$D:$D,topmanager!$C:$C,rs_nova!$A945,topmanager!$A:$A,rs_nova!K$2)+SUMIFS(topmanager!$D:$D,topmanager!$C:$C,rs_nova!$A945,topmanager!$A:$A,911)</f>
        <v>0</v>
      </c>
      <c r="L945" s="50">
        <f>SUMIFS(topmanager!$D:$D,topmanager!$C:$C,rs_nova!$A945,topmanager!$A:$A,rs_nova!L$2)</f>
        <v>0</v>
      </c>
      <c r="M945" s="50">
        <f>SUMIFS(topmanager!$D:$D,topmanager!$C:$C,rs_nova!$A945,topmanager!$A:$A,rs_nova!M$2)+SUMIFS(topmanager!$D:$D,topmanager!$C:$C,rs_nova!$A945,topmanager!$A:$A,908)+SUMIFS(topmanager!$D:$D,topmanager!$C:$C,rs_nova!$A945,topmanager!$A:$A,550)</f>
        <v>0</v>
      </c>
      <c r="N945" s="50">
        <f>SUMIFS(topmanager!$D:$D,topmanager!$C:$C,rs_nova!$A945,topmanager!$A:$A,rs_nova!N$2)</f>
        <v>0</v>
      </c>
      <c r="O945" s="51">
        <f t="shared" si="216"/>
        <v>0</v>
      </c>
      <c r="P945" s="50">
        <f>IFERROR(VLOOKUP($A945,total!$B$4:$AW$437,27,0),0)</f>
        <v>0</v>
      </c>
      <c r="Q945" s="50">
        <f>IFERROR(VLOOKUP($A945,total!$B$4:$AW$437,21,0),0)</f>
        <v>0</v>
      </c>
      <c r="R945" s="50">
        <f>IFERROR(VLOOKUP($A945,total!$B$4:$AW$437,25,0),0)+IFERROR(VLOOKUP($A945,total!$B$4:$AW$437,36,0),0)</f>
        <v>0</v>
      </c>
      <c r="S945" s="50">
        <f>IFERROR(VLOOKUP(A945,gympass!$A$2:$F$148,6,0),0)</f>
        <v>0</v>
      </c>
      <c r="T945" s="50">
        <f>IFERROR(VLOOKUP($A945,total!$B$4:$AW$437,42,0),0)</f>
        <v>0</v>
      </c>
      <c r="U945" s="50">
        <f>IFERROR(VLOOKUP($A945,total!$B$4:$AW$437,32,0),0)</f>
        <v>0</v>
      </c>
      <c r="V945" s="50">
        <f>IFERROR(VLOOKUP($A945,total!$B$4:$AW$437,28,0),0)</f>
        <v>0</v>
      </c>
      <c r="W945" s="50">
        <f>IFERROR(VLOOKUP($A945,total!$B$4:$AX$437,49,0),0)</f>
        <v>0</v>
      </c>
      <c r="X945" s="50"/>
      <c r="Y945" s="50">
        <f>IFERROR(VLOOKUP(A945,#REF!,4,0),0)</f>
        <v>0</v>
      </c>
      <c r="Z945" s="50">
        <f>IFERROR(VLOOKUP(B945,#REF!,8,0),0)</f>
        <v>0</v>
      </c>
      <c r="AA945" s="50">
        <f>IFERROR(VLOOKUP($A945,total!$B$4:$AW$437,45,0),0)</f>
        <v>0</v>
      </c>
      <c r="AB945" s="50">
        <f>IFERROR(VLOOKUP($A945,total!$B$4:$AW$437,48,0),0)</f>
        <v>0</v>
      </c>
      <c r="AC945" s="50">
        <f>IFERROR(VLOOKUP($A945,total!$B$4:$AB$437,19,0),0)</f>
        <v>0</v>
      </c>
      <c r="AD945" s="50">
        <f>IFERROR(VLOOKUP($A945,total!$B$4:$AB$437,10,0),0)</f>
        <v>0</v>
      </c>
      <c r="AE945" s="50">
        <f>IFERROR(VLOOKUP($A945,total!$B$4:$AB$437,13,0),0)-SUMIFS(topmanager!$D:$D,topmanager!$C:$C,rs_nova!$A949,topmanager!$A:$A,856)</f>
        <v>0</v>
      </c>
      <c r="AF945" s="50">
        <f>IFERROR(VLOOKUP($A945,total!$B$4:$AB$437,16,0),0)</f>
        <v>0</v>
      </c>
      <c r="AG945" s="50">
        <f>IFERROR(VLOOKUP($A945,total!$B$4:$AB$437,7,0),0)</f>
        <v>0</v>
      </c>
      <c r="AH945" s="50">
        <f>IFERROR(VLOOKUP($A945,total!$B$4:$AD$437,29,0),0)</f>
        <v>0</v>
      </c>
      <c r="AI945" s="50">
        <f>IFERROR(VLOOKUP(A945,total!$B$4:$AN$437,39,0),0)</f>
        <v>0</v>
      </c>
      <c r="AJ945" s="51">
        <f t="shared" si="217"/>
        <v>0</v>
      </c>
      <c r="AK945" s="50">
        <f t="shared" si="218"/>
        <v>0</v>
      </c>
      <c r="AL945" s="50">
        <f t="shared" si="219"/>
        <v>0</v>
      </c>
      <c r="AM945" s="50">
        <f t="shared" si="220"/>
        <v>0</v>
      </c>
      <c r="AN945" s="50">
        <f t="shared" si="229"/>
        <v>0</v>
      </c>
      <c r="AO945" s="50">
        <f t="shared" si="229"/>
        <v>0</v>
      </c>
      <c r="AP945" s="50">
        <f t="shared" si="229"/>
        <v>0</v>
      </c>
      <c r="AQ945" s="50">
        <f>IFERROR(VLOOKUP(TEXT($A945,"000000"),[6]Página1!$A$8:$S$801,13,FALSE),0)</f>
        <v>0</v>
      </c>
      <c r="AR945" s="50">
        <f>IFERROR(VLOOKUP(TEXT($A945,"000000"),[6]Página1!$A$8:$S$801,16,FALSE),0)</f>
        <v>0</v>
      </c>
      <c r="AS945" s="50">
        <f>IFERROR(VLOOKUP(TEXT($A945,"000000"),[6]Página1!$A$8:$S$801,19,FALSE),0)</f>
        <v>0</v>
      </c>
      <c r="AT945" s="50">
        <f>IFERROR(VLOOKUP(TEXT($A945,"000000"),[7]Página1!$A$8:$R$814,12,FALSE),0)</f>
        <v>0</v>
      </c>
      <c r="AU945" s="50">
        <f>IFERROR(VLOOKUP(TEXT($A945,"000000"),[7]Página1!$A$8:$R$814,15,FALSE),0)</f>
        <v>0</v>
      </c>
      <c r="AV945" s="50">
        <f>IFERROR(VLOOKUP(TEXT($A945,"000000"),[7]Página1!$A$8:$R$814,18,FALSE),0)</f>
        <v>0</v>
      </c>
      <c r="AW945" s="50"/>
      <c r="AX945" s="51">
        <f t="shared" si="221"/>
        <v>0</v>
      </c>
      <c r="AY945" s="51">
        <f t="shared" si="222"/>
        <v>0</v>
      </c>
      <c r="AZ945" s="51">
        <f t="shared" si="223"/>
        <v>0</v>
      </c>
      <c r="BA945" s="51">
        <f t="shared" si="224"/>
        <v>0</v>
      </c>
      <c r="BB945" s="51">
        <f t="shared" si="225"/>
        <v>0</v>
      </c>
      <c r="BC945" s="51">
        <f t="shared" si="226"/>
        <v>0</v>
      </c>
      <c r="BD945" s="51">
        <f t="shared" si="227"/>
        <v>0</v>
      </c>
      <c r="BE945" s="51">
        <f>IFERROR(VLOOKUP(A945,salario!A$2:P$91,11,FALSE),0)</f>
        <v>0</v>
      </c>
      <c r="BF945" s="51">
        <f>SUMIFS(topmanager!$D:$D,topmanager!$C:$C,rs_nova!$A945,topmanager!$A:$A,rs_nova!BF$2)</f>
        <v>0</v>
      </c>
      <c r="BG945" s="51">
        <f>SUMIFS(topmanager!$D:$D,topmanager!$C:$C,rs_nova!$A945,topmanager!$A:$A,rs_nova!BG$2)</f>
        <v>0</v>
      </c>
      <c r="BH945" s="51">
        <f>SUMIFS(topmanager!$D:$D,topmanager!$C:$C,rs_nova!$A945,topmanager!$A:$A,rs_nova!BH$2)</f>
        <v>0</v>
      </c>
      <c r="BI945" s="51">
        <f>SUMIFS(topmanager!$D:$D,topmanager!$C:$C,rs_nova!$A945,topmanager!$A:$A,rs_nova!BI$2)</f>
        <v>0</v>
      </c>
      <c r="BJ945" s="51">
        <f>SUMIFS(topmanager!$D:$D,topmanager!$C:$C,rs_nova!$A945,topmanager!$A:$A,rs_nova!BJ$2)+SUMIFS(topmanager!$D:$D,topmanager!$C:$C,rs_nova!$A945,topmanager!$A:$A,rs_nova!BJ$2+1)</f>
        <v>0</v>
      </c>
      <c r="BK945" s="51">
        <f>IFERROR(VLOOKUP(A945,[8]ferias!$C$4:$G$100,5,FALSE),0)</f>
        <v>0</v>
      </c>
      <c r="BL945" s="51">
        <f>SUMIFS(topmanager!$D:$D,topmanager!$C:$C,rs_nova!$A945,topmanager!$A:$A,rs_nova!BL$2)</f>
        <v>0</v>
      </c>
      <c r="BM945" s="51">
        <f>SUMIFS(topmanager!$D:$D,topmanager!$C:$C,rs_nova!$A945,topmanager!$A:$A,rs_nova!BM$2)+SUMIFS(topmanager!$D:$D,topmanager!$C:$C,rs_nova!$A949,topmanager!$A:$A,151)</f>
        <v>0</v>
      </c>
      <c r="BN945" s="51">
        <f t="shared" si="228"/>
        <v>0</v>
      </c>
    </row>
    <row r="946" spans="1:66">
      <c r="A946" s="47">
        <f>total!B149</f>
        <v>0</v>
      </c>
      <c r="B946" s="47">
        <f t="shared" si="215"/>
        <v>0</v>
      </c>
      <c r="C946" s="48">
        <f>total!D149</f>
        <v>0</v>
      </c>
      <c r="D946" s="49" t="str">
        <f>IFERROR(VLOOKUP(A946,salario!A$3:J$32,10,FALSE),"")</f>
        <v/>
      </c>
      <c r="E946" s="49" t="str">
        <f>IFERROR(IF(VLOOKUP(A946,salario!A$3:O$32,15,FALSE)="","",VLOOKUP(A946,salario!A$3:O$32,15,FALSE)),"")</f>
        <v/>
      </c>
      <c r="F946" s="47" t="str">
        <f>IFERROR(VLOOKUP(A946,[5]base_pessoal!$B$2:$P$1504,13,FALSE),"")</f>
        <v/>
      </c>
      <c r="G946" s="50">
        <f>IFERROR(VLOOKUP(A946,salario!A$2:P$91,11,FALSE),0)*B946/30</f>
        <v>0</v>
      </c>
      <c r="H946" s="50">
        <f>SUMIFS(topmanager!$D:$D,topmanager!$C:$C,rs_nova!$A946,topmanager!$A:$A,rs_nova!H$2)+SUMIFS(topmanager!$D:$D,topmanager!$C:$C,rs_nova!$A946,topmanager!$A:$A,63)</f>
        <v>0</v>
      </c>
      <c r="I946" s="50">
        <f>-SUMIFS(topmanager!$D:$D,topmanager!$C:$C,rs_nova!$A946,topmanager!$A:$A,rs_nova!I$2)</f>
        <v>0</v>
      </c>
      <c r="J946" s="50">
        <f>SUMIFS(topmanager!$D:$D,topmanager!$C:$C,rs_nova!$A946,topmanager!$A:$A,rs_nova!J$2)</f>
        <v>0</v>
      </c>
      <c r="K946" s="50">
        <f>SUMIFS(topmanager!$D:$D,topmanager!$C:$C,rs_nova!$A946,topmanager!$A:$A,rs_nova!K$2)+SUMIFS(topmanager!$D:$D,topmanager!$C:$C,rs_nova!$A946,topmanager!$A:$A,911)</f>
        <v>0</v>
      </c>
      <c r="L946" s="50">
        <f>SUMIFS(topmanager!$D:$D,topmanager!$C:$C,rs_nova!$A946,topmanager!$A:$A,rs_nova!L$2)</f>
        <v>0</v>
      </c>
      <c r="M946" s="50">
        <f>SUMIFS(topmanager!$D:$D,topmanager!$C:$C,rs_nova!$A946,topmanager!$A:$A,rs_nova!M$2)+SUMIFS(topmanager!$D:$D,topmanager!$C:$C,rs_nova!$A946,topmanager!$A:$A,908)+SUMIFS(topmanager!$D:$D,topmanager!$C:$C,rs_nova!$A946,topmanager!$A:$A,550)</f>
        <v>0</v>
      </c>
      <c r="N946" s="50">
        <f>SUMIFS(topmanager!$D:$D,topmanager!$C:$C,rs_nova!$A946,topmanager!$A:$A,rs_nova!N$2)</f>
        <v>0</v>
      </c>
      <c r="O946" s="51">
        <f t="shared" si="216"/>
        <v>0</v>
      </c>
      <c r="P946" s="50">
        <f>IFERROR(VLOOKUP($A946,total!$B$4:$AW$437,27,0),0)</f>
        <v>0</v>
      </c>
      <c r="Q946" s="50">
        <f>IFERROR(VLOOKUP($A946,total!$B$4:$AW$437,21,0),0)</f>
        <v>0</v>
      </c>
      <c r="R946" s="50">
        <f>IFERROR(VLOOKUP($A946,total!$B$4:$AW$437,25,0),0)+IFERROR(VLOOKUP($A946,total!$B$4:$AW$437,36,0),0)</f>
        <v>0</v>
      </c>
      <c r="S946" s="50">
        <f>IFERROR(VLOOKUP(A946,gympass!$A$2:$F$148,6,0),0)</f>
        <v>0</v>
      </c>
      <c r="T946" s="50">
        <f>IFERROR(VLOOKUP($A946,total!$B$4:$AW$437,42,0),0)</f>
        <v>0</v>
      </c>
      <c r="U946" s="50">
        <f>IFERROR(VLOOKUP($A946,total!$B$4:$AW$437,32,0),0)</f>
        <v>0</v>
      </c>
      <c r="V946" s="50">
        <f>IFERROR(VLOOKUP($A946,total!$B$4:$AW$437,28,0),0)</f>
        <v>0</v>
      </c>
      <c r="W946" s="50">
        <f>IFERROR(VLOOKUP($A946,total!$B$4:$AX$437,49,0),0)</f>
        <v>0</v>
      </c>
      <c r="X946" s="50"/>
      <c r="Y946" s="50">
        <f>IFERROR(VLOOKUP(A946,#REF!,4,0),0)</f>
        <v>0</v>
      </c>
      <c r="Z946" s="50">
        <f>IFERROR(VLOOKUP(B946,#REF!,8,0),0)</f>
        <v>0</v>
      </c>
      <c r="AA946" s="50">
        <f>IFERROR(VLOOKUP($A946,total!$B$4:$AW$437,45,0),0)</f>
        <v>0</v>
      </c>
      <c r="AB946" s="50">
        <f>IFERROR(VLOOKUP($A946,total!$B$4:$AW$437,48,0),0)</f>
        <v>0</v>
      </c>
      <c r="AC946" s="50">
        <f>IFERROR(VLOOKUP($A946,total!$B$4:$AB$437,19,0),0)</f>
        <v>0</v>
      </c>
      <c r="AD946" s="50">
        <f>IFERROR(VLOOKUP($A946,total!$B$4:$AB$437,10,0),0)</f>
        <v>0</v>
      </c>
      <c r="AE946" s="50">
        <f>IFERROR(VLOOKUP($A946,total!$B$4:$AB$437,13,0),0)-SUMIFS(topmanager!$D:$D,topmanager!$C:$C,rs_nova!$A950,topmanager!$A:$A,856)</f>
        <v>0</v>
      </c>
      <c r="AF946" s="50">
        <f>IFERROR(VLOOKUP($A946,total!$B$4:$AB$437,16,0),0)</f>
        <v>0</v>
      </c>
      <c r="AG946" s="50">
        <f>IFERROR(VLOOKUP($A946,total!$B$4:$AB$437,7,0),0)</f>
        <v>0</v>
      </c>
      <c r="AH946" s="50">
        <f>IFERROR(VLOOKUP($A946,total!$B$4:$AD$437,29,0),0)</f>
        <v>0</v>
      </c>
      <c r="AI946" s="50">
        <f>IFERROR(VLOOKUP(A946,total!$B$4:$AN$437,39,0),0)</f>
        <v>0</v>
      </c>
      <c r="AJ946" s="51">
        <f t="shared" si="217"/>
        <v>0</v>
      </c>
      <c r="AK946" s="50">
        <f t="shared" si="218"/>
        <v>0</v>
      </c>
      <c r="AL946" s="50">
        <f t="shared" si="219"/>
        <v>0</v>
      </c>
      <c r="AM946" s="50">
        <f t="shared" si="220"/>
        <v>0</v>
      </c>
      <c r="AN946" s="50">
        <f t="shared" si="229"/>
        <v>0</v>
      </c>
      <c r="AO946" s="50">
        <f t="shared" si="229"/>
        <v>0</v>
      </c>
      <c r="AP946" s="50">
        <f t="shared" si="229"/>
        <v>0</v>
      </c>
      <c r="AQ946" s="50">
        <f>IFERROR(VLOOKUP(TEXT($A946,"000000"),[6]Página1!$A$8:$S$801,13,FALSE),0)</f>
        <v>0</v>
      </c>
      <c r="AR946" s="50">
        <f>IFERROR(VLOOKUP(TEXT($A946,"000000"),[6]Página1!$A$8:$S$801,16,FALSE),0)</f>
        <v>0</v>
      </c>
      <c r="AS946" s="50">
        <f>IFERROR(VLOOKUP(TEXT($A946,"000000"),[6]Página1!$A$8:$S$801,19,FALSE),0)</f>
        <v>0</v>
      </c>
      <c r="AT946" s="50">
        <f>IFERROR(VLOOKUP(TEXT($A946,"000000"),[7]Página1!$A$8:$R$814,12,FALSE),0)</f>
        <v>0</v>
      </c>
      <c r="AU946" s="50">
        <f>IFERROR(VLOOKUP(TEXT($A946,"000000"),[7]Página1!$A$8:$R$814,15,FALSE),0)</f>
        <v>0</v>
      </c>
      <c r="AV946" s="50">
        <f>IFERROR(VLOOKUP(TEXT($A946,"000000"),[7]Página1!$A$8:$R$814,18,FALSE),0)</f>
        <v>0</v>
      </c>
      <c r="AW946" s="50"/>
      <c r="AX946" s="51">
        <f t="shared" si="221"/>
        <v>0</v>
      </c>
      <c r="AY946" s="51">
        <f t="shared" si="222"/>
        <v>0</v>
      </c>
      <c r="AZ946" s="51">
        <f t="shared" si="223"/>
        <v>0</v>
      </c>
      <c r="BA946" s="51">
        <f t="shared" si="224"/>
        <v>0</v>
      </c>
      <c r="BB946" s="51">
        <f t="shared" si="225"/>
        <v>0</v>
      </c>
      <c r="BC946" s="51">
        <f t="shared" si="226"/>
        <v>0</v>
      </c>
      <c r="BD946" s="51">
        <f t="shared" si="227"/>
        <v>0</v>
      </c>
      <c r="BE946" s="51">
        <f>IFERROR(VLOOKUP(A946,salario!A$2:P$91,11,FALSE),0)</f>
        <v>0</v>
      </c>
      <c r="BF946" s="51">
        <f>SUMIFS(topmanager!$D:$D,topmanager!$C:$C,rs_nova!$A946,topmanager!$A:$A,rs_nova!BF$2)</f>
        <v>0</v>
      </c>
      <c r="BG946" s="51">
        <f>SUMIFS(topmanager!$D:$D,topmanager!$C:$C,rs_nova!$A946,topmanager!$A:$A,rs_nova!BG$2)</f>
        <v>0</v>
      </c>
      <c r="BH946" s="51">
        <f>SUMIFS(topmanager!$D:$D,topmanager!$C:$C,rs_nova!$A946,topmanager!$A:$A,rs_nova!BH$2)</f>
        <v>0</v>
      </c>
      <c r="BI946" s="51">
        <f>SUMIFS(topmanager!$D:$D,topmanager!$C:$C,rs_nova!$A946,topmanager!$A:$A,rs_nova!BI$2)</f>
        <v>0</v>
      </c>
      <c r="BJ946" s="51">
        <f>SUMIFS(topmanager!$D:$D,topmanager!$C:$C,rs_nova!$A946,topmanager!$A:$A,rs_nova!BJ$2)+SUMIFS(topmanager!$D:$D,topmanager!$C:$C,rs_nova!$A946,topmanager!$A:$A,rs_nova!BJ$2+1)</f>
        <v>0</v>
      </c>
      <c r="BK946" s="51">
        <f>IFERROR(VLOOKUP(A946,[8]ferias!$C$4:$G$100,5,FALSE),0)</f>
        <v>0</v>
      </c>
      <c r="BL946" s="51">
        <f>SUMIFS(topmanager!$D:$D,topmanager!$C:$C,rs_nova!$A946,topmanager!$A:$A,rs_nova!BL$2)</f>
        <v>0</v>
      </c>
      <c r="BM946" s="51">
        <f>SUMIFS(topmanager!$D:$D,topmanager!$C:$C,rs_nova!$A946,topmanager!$A:$A,rs_nova!BM$2)+SUMIFS(topmanager!$D:$D,topmanager!$C:$C,rs_nova!$A950,topmanager!$A:$A,151)</f>
        <v>0</v>
      </c>
      <c r="BN946" s="51">
        <f t="shared" si="228"/>
        <v>0</v>
      </c>
    </row>
    <row r="947" spans="1:66">
      <c r="A947" s="47">
        <f>total!B150</f>
        <v>0</v>
      </c>
      <c r="B947" s="47">
        <f t="shared" si="215"/>
        <v>0</v>
      </c>
      <c r="C947" s="48">
        <f>total!D150</f>
        <v>0</v>
      </c>
      <c r="D947" s="49" t="str">
        <f>IFERROR(VLOOKUP(A947,salario!A$3:J$32,10,FALSE),"")</f>
        <v/>
      </c>
      <c r="E947" s="49" t="str">
        <f>IFERROR(IF(VLOOKUP(A947,salario!A$3:O$32,15,FALSE)="","",VLOOKUP(A947,salario!A$3:O$32,15,FALSE)),"")</f>
        <v/>
      </c>
      <c r="F947" s="47" t="str">
        <f>IFERROR(VLOOKUP(A947,[5]base_pessoal!$B$2:$P$1504,13,FALSE),"")</f>
        <v/>
      </c>
      <c r="G947" s="50">
        <f>IFERROR(VLOOKUP(A947,salario!A$2:P$91,11,FALSE),0)*B947/30</f>
        <v>0</v>
      </c>
      <c r="H947" s="50">
        <f>SUMIFS(topmanager!$D:$D,topmanager!$C:$C,rs_nova!$A947,topmanager!$A:$A,rs_nova!H$2)+SUMIFS(topmanager!$D:$D,topmanager!$C:$C,rs_nova!$A947,topmanager!$A:$A,63)</f>
        <v>0</v>
      </c>
      <c r="I947" s="50">
        <f>-SUMIFS(topmanager!$D:$D,topmanager!$C:$C,rs_nova!$A947,topmanager!$A:$A,rs_nova!I$2)</f>
        <v>0</v>
      </c>
      <c r="J947" s="50">
        <f>SUMIFS(topmanager!$D:$D,topmanager!$C:$C,rs_nova!$A947,topmanager!$A:$A,rs_nova!J$2)</f>
        <v>0</v>
      </c>
      <c r="K947" s="50">
        <f>SUMIFS(topmanager!$D:$D,topmanager!$C:$C,rs_nova!$A947,topmanager!$A:$A,rs_nova!K$2)+SUMIFS(topmanager!$D:$D,topmanager!$C:$C,rs_nova!$A947,topmanager!$A:$A,911)</f>
        <v>0</v>
      </c>
      <c r="L947" s="50">
        <f>SUMIFS(topmanager!$D:$D,topmanager!$C:$C,rs_nova!$A947,topmanager!$A:$A,rs_nova!L$2)</f>
        <v>0</v>
      </c>
      <c r="M947" s="50">
        <f>SUMIFS(topmanager!$D:$D,topmanager!$C:$C,rs_nova!$A947,topmanager!$A:$A,rs_nova!M$2)+SUMIFS(topmanager!$D:$D,topmanager!$C:$C,rs_nova!$A947,topmanager!$A:$A,908)+SUMIFS(topmanager!$D:$D,topmanager!$C:$C,rs_nova!$A947,topmanager!$A:$A,550)</f>
        <v>0</v>
      </c>
      <c r="N947" s="50">
        <f>SUMIFS(topmanager!$D:$D,topmanager!$C:$C,rs_nova!$A947,topmanager!$A:$A,rs_nova!N$2)</f>
        <v>0</v>
      </c>
      <c r="O947" s="51">
        <f t="shared" si="216"/>
        <v>0</v>
      </c>
      <c r="P947" s="50">
        <f>IFERROR(VLOOKUP($A947,total!$B$4:$AW$437,27,0),0)</f>
        <v>0</v>
      </c>
      <c r="Q947" s="50">
        <f>IFERROR(VLOOKUP($A947,total!$B$4:$AW$437,21,0),0)</f>
        <v>0</v>
      </c>
      <c r="R947" s="50">
        <f>IFERROR(VLOOKUP($A947,total!$B$4:$AW$437,25,0),0)+IFERROR(VLOOKUP($A947,total!$B$4:$AW$437,36,0),0)</f>
        <v>0</v>
      </c>
      <c r="S947" s="50">
        <f>IFERROR(VLOOKUP(A947,gympass!$A$2:$F$148,6,0),0)</f>
        <v>0</v>
      </c>
      <c r="T947" s="50">
        <f>IFERROR(VLOOKUP($A947,total!$B$4:$AW$437,42,0),0)</f>
        <v>0</v>
      </c>
      <c r="U947" s="50">
        <f>IFERROR(VLOOKUP($A947,total!$B$4:$AW$437,32,0),0)</f>
        <v>0</v>
      </c>
      <c r="V947" s="50">
        <f>IFERROR(VLOOKUP($A947,total!$B$4:$AW$437,28,0),0)</f>
        <v>0</v>
      </c>
      <c r="W947" s="50">
        <f>IFERROR(VLOOKUP($A947,total!$B$4:$AX$437,49,0),0)</f>
        <v>0</v>
      </c>
      <c r="X947" s="50"/>
      <c r="Y947" s="50">
        <f>IFERROR(VLOOKUP(A947,#REF!,4,0),0)</f>
        <v>0</v>
      </c>
      <c r="Z947" s="50">
        <f>IFERROR(VLOOKUP(B947,#REF!,8,0),0)</f>
        <v>0</v>
      </c>
      <c r="AA947" s="50">
        <f>IFERROR(VLOOKUP($A947,total!$B$4:$AW$437,45,0),0)</f>
        <v>0</v>
      </c>
      <c r="AB947" s="50">
        <f>IFERROR(VLOOKUP($A947,total!$B$4:$AW$437,48,0),0)</f>
        <v>0</v>
      </c>
      <c r="AC947" s="50">
        <f>IFERROR(VLOOKUP($A947,total!$B$4:$AB$437,19,0),0)</f>
        <v>0</v>
      </c>
      <c r="AD947" s="50">
        <f>IFERROR(VLOOKUP($A947,total!$B$4:$AB$437,10,0),0)</f>
        <v>0</v>
      </c>
      <c r="AE947" s="50">
        <f>IFERROR(VLOOKUP($A947,total!$B$4:$AB$437,13,0),0)-SUMIFS(topmanager!$D:$D,topmanager!$C:$C,rs_nova!$A951,topmanager!$A:$A,856)</f>
        <v>0</v>
      </c>
      <c r="AF947" s="50">
        <f>IFERROR(VLOOKUP($A947,total!$B$4:$AB$437,16,0),0)</f>
        <v>0</v>
      </c>
      <c r="AG947" s="50">
        <f>IFERROR(VLOOKUP($A947,total!$B$4:$AB$437,7,0),0)</f>
        <v>0</v>
      </c>
      <c r="AH947" s="50">
        <f>IFERROR(VLOOKUP($A947,total!$B$4:$AD$437,29,0),0)</f>
        <v>0</v>
      </c>
      <c r="AI947" s="50">
        <f>IFERROR(VLOOKUP(A947,total!$B$4:$AN$437,39,0),0)</f>
        <v>0</v>
      </c>
      <c r="AJ947" s="51">
        <f t="shared" si="217"/>
        <v>0</v>
      </c>
      <c r="AK947" s="50">
        <f t="shared" si="218"/>
        <v>0</v>
      </c>
      <c r="AL947" s="50">
        <f t="shared" si="219"/>
        <v>0</v>
      </c>
      <c r="AM947" s="50">
        <f t="shared" si="220"/>
        <v>0</v>
      </c>
      <c r="AN947" s="50">
        <f t="shared" si="229"/>
        <v>0</v>
      </c>
      <c r="AO947" s="50">
        <f t="shared" si="229"/>
        <v>0</v>
      </c>
      <c r="AP947" s="50">
        <f t="shared" si="229"/>
        <v>0</v>
      </c>
      <c r="AQ947" s="50">
        <f>IFERROR(VLOOKUP(TEXT($A947,"000000"),[6]Página1!$A$8:$S$801,13,FALSE),0)</f>
        <v>0</v>
      </c>
      <c r="AR947" s="50">
        <f>IFERROR(VLOOKUP(TEXT($A947,"000000"),[6]Página1!$A$8:$S$801,16,FALSE),0)</f>
        <v>0</v>
      </c>
      <c r="AS947" s="50">
        <f>IFERROR(VLOOKUP(TEXT($A947,"000000"),[6]Página1!$A$8:$S$801,19,FALSE),0)</f>
        <v>0</v>
      </c>
      <c r="AT947" s="50">
        <f>IFERROR(VLOOKUP(TEXT($A947,"000000"),[7]Página1!$A$8:$R$814,12,FALSE),0)</f>
        <v>0</v>
      </c>
      <c r="AU947" s="50">
        <f>IFERROR(VLOOKUP(TEXT($A947,"000000"),[7]Página1!$A$8:$R$814,15,FALSE),0)</f>
        <v>0</v>
      </c>
      <c r="AV947" s="50">
        <f>IFERROR(VLOOKUP(TEXT($A947,"000000"),[7]Página1!$A$8:$R$814,18,FALSE),0)</f>
        <v>0</v>
      </c>
      <c r="AW947" s="50"/>
      <c r="AX947" s="51">
        <f t="shared" si="221"/>
        <v>0</v>
      </c>
      <c r="AY947" s="51">
        <f t="shared" si="222"/>
        <v>0</v>
      </c>
      <c r="AZ947" s="51">
        <f t="shared" si="223"/>
        <v>0</v>
      </c>
      <c r="BA947" s="51">
        <f t="shared" si="224"/>
        <v>0</v>
      </c>
      <c r="BB947" s="51">
        <f t="shared" si="225"/>
        <v>0</v>
      </c>
      <c r="BC947" s="51">
        <f t="shared" si="226"/>
        <v>0</v>
      </c>
      <c r="BD947" s="51">
        <f t="shared" si="227"/>
        <v>0</v>
      </c>
      <c r="BE947" s="51">
        <f>IFERROR(VLOOKUP(A947,salario!A$2:P$91,11,FALSE),0)</f>
        <v>0</v>
      </c>
      <c r="BF947" s="51">
        <f>SUMIFS(topmanager!$D:$D,topmanager!$C:$C,rs_nova!$A947,topmanager!$A:$A,rs_nova!BF$2)</f>
        <v>0</v>
      </c>
      <c r="BG947" s="51">
        <f>SUMIFS(topmanager!$D:$D,topmanager!$C:$C,rs_nova!$A947,topmanager!$A:$A,rs_nova!BG$2)</f>
        <v>0</v>
      </c>
      <c r="BH947" s="51">
        <f>SUMIFS(topmanager!$D:$D,topmanager!$C:$C,rs_nova!$A947,topmanager!$A:$A,rs_nova!BH$2)</f>
        <v>0</v>
      </c>
      <c r="BI947" s="51">
        <f>SUMIFS(topmanager!$D:$D,topmanager!$C:$C,rs_nova!$A947,topmanager!$A:$A,rs_nova!BI$2)</f>
        <v>0</v>
      </c>
      <c r="BJ947" s="51">
        <f>SUMIFS(topmanager!$D:$D,topmanager!$C:$C,rs_nova!$A947,topmanager!$A:$A,rs_nova!BJ$2)+SUMIFS(topmanager!$D:$D,topmanager!$C:$C,rs_nova!$A947,topmanager!$A:$A,rs_nova!BJ$2+1)</f>
        <v>0</v>
      </c>
      <c r="BK947" s="51">
        <f>IFERROR(VLOOKUP(A947,[8]ferias!$C$4:$G$100,5,FALSE),0)</f>
        <v>0</v>
      </c>
      <c r="BL947" s="51">
        <f>SUMIFS(topmanager!$D:$D,topmanager!$C:$C,rs_nova!$A947,topmanager!$A:$A,rs_nova!BL$2)</f>
        <v>0</v>
      </c>
      <c r="BM947" s="51">
        <f>SUMIFS(topmanager!$D:$D,topmanager!$C:$C,rs_nova!$A947,topmanager!$A:$A,rs_nova!BM$2)+SUMIFS(topmanager!$D:$D,topmanager!$C:$C,rs_nova!$A951,topmanager!$A:$A,151)</f>
        <v>0</v>
      </c>
      <c r="BN947" s="51">
        <f t="shared" si="228"/>
        <v>0</v>
      </c>
    </row>
    <row r="948" spans="1:66">
      <c r="A948" s="47">
        <f>total!B151</f>
        <v>0</v>
      </c>
      <c r="B948" s="47">
        <f t="shared" si="215"/>
        <v>0</v>
      </c>
      <c r="C948" s="48">
        <f>total!D151</f>
        <v>0</v>
      </c>
      <c r="D948" s="49" t="str">
        <f>IFERROR(VLOOKUP(A948,salario!A$3:J$32,10,FALSE),"")</f>
        <v/>
      </c>
      <c r="E948" s="49" t="str">
        <f>IFERROR(IF(VLOOKUP(A948,salario!A$3:O$32,15,FALSE)="","",VLOOKUP(A948,salario!A$3:O$32,15,FALSE)),"")</f>
        <v/>
      </c>
      <c r="F948" s="47" t="str">
        <f>IFERROR(VLOOKUP(A948,[5]base_pessoal!$B$2:$P$1504,13,FALSE),"")</f>
        <v/>
      </c>
      <c r="G948" s="50">
        <f>IFERROR(VLOOKUP(A948,salario!A$2:P$91,11,FALSE),0)*B948/30</f>
        <v>0</v>
      </c>
      <c r="H948" s="50">
        <f>SUMIFS(topmanager!$D:$D,topmanager!$C:$C,rs_nova!$A948,topmanager!$A:$A,rs_nova!H$2)+SUMIFS(topmanager!$D:$D,topmanager!$C:$C,rs_nova!$A948,topmanager!$A:$A,63)</f>
        <v>0</v>
      </c>
      <c r="I948" s="50">
        <f>-SUMIFS(topmanager!$D:$D,topmanager!$C:$C,rs_nova!$A948,topmanager!$A:$A,rs_nova!I$2)</f>
        <v>0</v>
      </c>
      <c r="J948" s="50">
        <f>SUMIFS(topmanager!$D:$D,topmanager!$C:$C,rs_nova!$A948,topmanager!$A:$A,rs_nova!J$2)</f>
        <v>0</v>
      </c>
      <c r="K948" s="50">
        <f>SUMIFS(topmanager!$D:$D,topmanager!$C:$C,rs_nova!$A948,topmanager!$A:$A,rs_nova!K$2)+SUMIFS(topmanager!$D:$D,topmanager!$C:$C,rs_nova!$A948,topmanager!$A:$A,911)</f>
        <v>0</v>
      </c>
      <c r="L948" s="50">
        <f>SUMIFS(topmanager!$D:$D,topmanager!$C:$C,rs_nova!$A948,topmanager!$A:$A,rs_nova!L$2)</f>
        <v>0</v>
      </c>
      <c r="M948" s="50">
        <f>SUMIFS(topmanager!$D:$D,topmanager!$C:$C,rs_nova!$A948,topmanager!$A:$A,rs_nova!M$2)+SUMIFS(topmanager!$D:$D,topmanager!$C:$C,rs_nova!$A948,topmanager!$A:$A,908)+SUMIFS(topmanager!$D:$D,topmanager!$C:$C,rs_nova!$A948,topmanager!$A:$A,550)</f>
        <v>0</v>
      </c>
      <c r="N948" s="50">
        <f>SUMIFS(topmanager!$D:$D,topmanager!$C:$C,rs_nova!$A948,topmanager!$A:$A,rs_nova!N$2)</f>
        <v>0</v>
      </c>
      <c r="O948" s="51">
        <f t="shared" si="216"/>
        <v>0</v>
      </c>
      <c r="P948" s="50">
        <f>IFERROR(VLOOKUP($A948,total!$B$4:$AW$437,27,0),0)</f>
        <v>0</v>
      </c>
      <c r="Q948" s="50">
        <f>IFERROR(VLOOKUP($A948,total!$B$4:$AW$437,21,0),0)</f>
        <v>0</v>
      </c>
      <c r="R948" s="50">
        <f>IFERROR(VLOOKUP($A948,total!$B$4:$AW$437,25,0),0)+IFERROR(VLOOKUP($A948,total!$B$4:$AW$437,36,0),0)</f>
        <v>0</v>
      </c>
      <c r="S948" s="50">
        <f>IFERROR(VLOOKUP(A948,gympass!$A$2:$F$148,6,0),0)</f>
        <v>0</v>
      </c>
      <c r="T948" s="50">
        <f>IFERROR(VLOOKUP($A948,total!$B$4:$AW$437,42,0),0)</f>
        <v>0</v>
      </c>
      <c r="U948" s="50">
        <f>IFERROR(VLOOKUP($A948,total!$B$4:$AW$437,32,0),0)</f>
        <v>0</v>
      </c>
      <c r="V948" s="50">
        <f>IFERROR(VLOOKUP($A948,total!$B$4:$AW$437,28,0),0)</f>
        <v>0</v>
      </c>
      <c r="W948" s="50">
        <f>IFERROR(VLOOKUP($A948,total!$B$4:$AX$437,49,0),0)</f>
        <v>0</v>
      </c>
      <c r="X948" s="50"/>
      <c r="Y948" s="50">
        <f>IFERROR(VLOOKUP(A948,#REF!,4,0),0)</f>
        <v>0</v>
      </c>
      <c r="Z948" s="50">
        <f>IFERROR(VLOOKUP(B948,#REF!,8,0),0)</f>
        <v>0</v>
      </c>
      <c r="AA948" s="50">
        <f>IFERROR(VLOOKUP($A948,total!$B$4:$AW$437,45,0),0)</f>
        <v>0</v>
      </c>
      <c r="AB948" s="50">
        <f>IFERROR(VLOOKUP($A948,total!$B$4:$AW$437,48,0),0)</f>
        <v>0</v>
      </c>
      <c r="AC948" s="50">
        <f>IFERROR(VLOOKUP($A948,total!$B$4:$AB$437,19,0),0)</f>
        <v>0</v>
      </c>
      <c r="AD948" s="50">
        <f>IFERROR(VLOOKUP($A948,total!$B$4:$AB$437,10,0),0)</f>
        <v>0</v>
      </c>
      <c r="AE948" s="50">
        <f>IFERROR(VLOOKUP($A948,total!$B$4:$AB$437,13,0),0)-SUMIFS(topmanager!$D:$D,topmanager!$C:$C,rs_nova!$A952,topmanager!$A:$A,856)</f>
        <v>0</v>
      </c>
      <c r="AF948" s="50">
        <f>IFERROR(VLOOKUP($A948,total!$B$4:$AB$437,16,0),0)</f>
        <v>0</v>
      </c>
      <c r="AG948" s="50">
        <f>IFERROR(VLOOKUP($A948,total!$B$4:$AB$437,7,0),0)</f>
        <v>0</v>
      </c>
      <c r="AH948" s="50">
        <f>IFERROR(VLOOKUP($A948,total!$B$4:$AD$437,29,0),0)</f>
        <v>0</v>
      </c>
      <c r="AI948" s="50">
        <f>IFERROR(VLOOKUP(A948,total!$B$4:$AN$437,39,0),0)</f>
        <v>0</v>
      </c>
      <c r="AJ948" s="51">
        <f t="shared" si="217"/>
        <v>0</v>
      </c>
      <c r="AK948" s="50">
        <f t="shared" si="218"/>
        <v>0</v>
      </c>
      <c r="AL948" s="50">
        <f t="shared" si="219"/>
        <v>0</v>
      </c>
      <c r="AM948" s="50">
        <f t="shared" si="220"/>
        <v>0</v>
      </c>
      <c r="AN948" s="50">
        <f t="shared" si="229"/>
        <v>0</v>
      </c>
      <c r="AO948" s="50">
        <f t="shared" si="229"/>
        <v>0</v>
      </c>
      <c r="AP948" s="50">
        <f t="shared" si="229"/>
        <v>0</v>
      </c>
      <c r="AQ948" s="50">
        <f>IFERROR(VLOOKUP(TEXT($A948,"000000"),[6]Página1!$A$8:$S$801,13,FALSE),0)</f>
        <v>0</v>
      </c>
      <c r="AR948" s="50">
        <f>IFERROR(VLOOKUP(TEXT($A948,"000000"),[6]Página1!$A$8:$S$801,16,FALSE),0)</f>
        <v>0</v>
      </c>
      <c r="AS948" s="50">
        <f>IFERROR(VLOOKUP(TEXT($A948,"000000"),[6]Página1!$A$8:$S$801,19,FALSE),0)</f>
        <v>0</v>
      </c>
      <c r="AT948" s="50">
        <f>IFERROR(VLOOKUP(TEXT($A948,"000000"),[7]Página1!$A$8:$R$814,12,FALSE),0)</f>
        <v>0</v>
      </c>
      <c r="AU948" s="50">
        <f>IFERROR(VLOOKUP(TEXT($A948,"000000"),[7]Página1!$A$8:$R$814,15,FALSE),0)</f>
        <v>0</v>
      </c>
      <c r="AV948" s="50">
        <f>IFERROR(VLOOKUP(TEXT($A948,"000000"),[7]Página1!$A$8:$R$814,18,FALSE),0)</f>
        <v>0</v>
      </c>
      <c r="AW948" s="50"/>
      <c r="AX948" s="51">
        <f t="shared" si="221"/>
        <v>0</v>
      </c>
      <c r="AY948" s="51">
        <f t="shared" si="222"/>
        <v>0</v>
      </c>
      <c r="AZ948" s="51">
        <f t="shared" si="223"/>
        <v>0</v>
      </c>
      <c r="BA948" s="51">
        <f t="shared" si="224"/>
        <v>0</v>
      </c>
      <c r="BB948" s="51">
        <f t="shared" si="225"/>
        <v>0</v>
      </c>
      <c r="BC948" s="51">
        <f t="shared" si="226"/>
        <v>0</v>
      </c>
      <c r="BD948" s="51">
        <f t="shared" si="227"/>
        <v>0</v>
      </c>
      <c r="BE948" s="51">
        <f>IFERROR(VLOOKUP(A948,salario!A$2:P$91,11,FALSE),0)</f>
        <v>0</v>
      </c>
      <c r="BF948" s="51">
        <f>SUMIFS(topmanager!$D:$D,topmanager!$C:$C,rs_nova!$A948,topmanager!$A:$A,rs_nova!BF$2)</f>
        <v>0</v>
      </c>
      <c r="BG948" s="51">
        <f>SUMIFS(topmanager!$D:$D,topmanager!$C:$C,rs_nova!$A948,topmanager!$A:$A,rs_nova!BG$2)</f>
        <v>0</v>
      </c>
      <c r="BH948" s="51">
        <f>SUMIFS(topmanager!$D:$D,topmanager!$C:$C,rs_nova!$A948,topmanager!$A:$A,rs_nova!BH$2)</f>
        <v>0</v>
      </c>
      <c r="BI948" s="51">
        <f>SUMIFS(topmanager!$D:$D,topmanager!$C:$C,rs_nova!$A948,topmanager!$A:$A,rs_nova!BI$2)</f>
        <v>0</v>
      </c>
      <c r="BJ948" s="51">
        <f>SUMIFS(topmanager!$D:$D,topmanager!$C:$C,rs_nova!$A948,topmanager!$A:$A,rs_nova!BJ$2)+SUMIFS(topmanager!$D:$D,topmanager!$C:$C,rs_nova!$A948,topmanager!$A:$A,rs_nova!BJ$2+1)</f>
        <v>0</v>
      </c>
      <c r="BK948" s="51">
        <f>IFERROR(VLOOKUP(A948,[8]ferias!$C$4:$G$100,5,FALSE),0)</f>
        <v>0</v>
      </c>
      <c r="BL948" s="51">
        <f>SUMIFS(topmanager!$D:$D,topmanager!$C:$C,rs_nova!$A948,topmanager!$A:$A,rs_nova!BL$2)</f>
        <v>0</v>
      </c>
      <c r="BM948" s="51">
        <f>SUMIFS(topmanager!$D:$D,topmanager!$C:$C,rs_nova!$A948,topmanager!$A:$A,rs_nova!BM$2)+SUMIFS(topmanager!$D:$D,topmanager!$C:$C,rs_nova!$A952,topmanager!$A:$A,151)</f>
        <v>0</v>
      </c>
      <c r="BN948" s="51">
        <f t="shared" si="228"/>
        <v>0</v>
      </c>
    </row>
    <row r="949" spans="1:66">
      <c r="A949" s="47">
        <f>total!B152</f>
        <v>0</v>
      </c>
      <c r="B949" s="47">
        <f t="shared" si="215"/>
        <v>0</v>
      </c>
      <c r="C949" s="48">
        <f>total!D152</f>
        <v>0</v>
      </c>
      <c r="D949" s="49" t="str">
        <f>IFERROR(VLOOKUP(A949,salario!A$3:J$32,10,FALSE),"")</f>
        <v/>
      </c>
      <c r="E949" s="49" t="str">
        <f>IFERROR(IF(VLOOKUP(A949,salario!A$3:O$32,15,FALSE)="","",VLOOKUP(A949,salario!A$3:O$32,15,FALSE)),"")</f>
        <v/>
      </c>
      <c r="F949" s="47" t="str">
        <f>IFERROR(VLOOKUP(A949,[5]base_pessoal!$B$2:$P$1504,13,FALSE),"")</f>
        <v/>
      </c>
      <c r="G949" s="50">
        <f>IFERROR(VLOOKUP(A949,salario!A$2:P$91,11,FALSE),0)*B949/30</f>
        <v>0</v>
      </c>
      <c r="H949" s="50">
        <f>SUMIFS(topmanager!$D:$D,topmanager!$C:$C,rs_nova!$A949,topmanager!$A:$A,rs_nova!H$2)+SUMIFS(topmanager!$D:$D,topmanager!$C:$C,rs_nova!$A949,topmanager!$A:$A,63)</f>
        <v>0</v>
      </c>
      <c r="I949" s="50">
        <f>-SUMIFS(topmanager!$D:$D,topmanager!$C:$C,rs_nova!$A949,topmanager!$A:$A,rs_nova!I$2)</f>
        <v>0</v>
      </c>
      <c r="J949" s="50">
        <f>SUMIFS(topmanager!$D:$D,topmanager!$C:$C,rs_nova!$A949,topmanager!$A:$A,rs_nova!J$2)</f>
        <v>0</v>
      </c>
      <c r="K949" s="50">
        <f>SUMIFS(topmanager!$D:$D,topmanager!$C:$C,rs_nova!$A949,topmanager!$A:$A,rs_nova!K$2)+SUMIFS(topmanager!$D:$D,topmanager!$C:$C,rs_nova!$A949,topmanager!$A:$A,911)</f>
        <v>0</v>
      </c>
      <c r="L949" s="50">
        <f>SUMIFS(topmanager!$D:$D,topmanager!$C:$C,rs_nova!$A949,topmanager!$A:$A,rs_nova!L$2)</f>
        <v>0</v>
      </c>
      <c r="M949" s="50">
        <f>SUMIFS(topmanager!$D:$D,topmanager!$C:$C,rs_nova!$A949,topmanager!$A:$A,rs_nova!M$2)+SUMIFS(topmanager!$D:$D,topmanager!$C:$C,rs_nova!$A949,topmanager!$A:$A,908)+SUMIFS(topmanager!$D:$D,topmanager!$C:$C,rs_nova!$A949,topmanager!$A:$A,550)</f>
        <v>0</v>
      </c>
      <c r="N949" s="50">
        <f>SUMIFS(topmanager!$D:$D,topmanager!$C:$C,rs_nova!$A949,topmanager!$A:$A,rs_nova!N$2)</f>
        <v>0</v>
      </c>
      <c r="O949" s="51">
        <f t="shared" si="216"/>
        <v>0</v>
      </c>
      <c r="P949" s="50">
        <f>IFERROR(VLOOKUP($A949,total!$B$4:$AW$437,27,0),0)</f>
        <v>0</v>
      </c>
      <c r="Q949" s="50">
        <f>IFERROR(VLOOKUP($A949,total!$B$4:$AW$437,21,0),0)</f>
        <v>0</v>
      </c>
      <c r="R949" s="50">
        <f>IFERROR(VLOOKUP($A949,total!$B$4:$AW$437,25,0),0)+IFERROR(VLOOKUP($A949,total!$B$4:$AW$437,36,0),0)</f>
        <v>0</v>
      </c>
      <c r="S949" s="50">
        <f>IFERROR(VLOOKUP(A949,gympass!$A$2:$F$148,6,0),0)</f>
        <v>0</v>
      </c>
      <c r="T949" s="50">
        <f>IFERROR(VLOOKUP($A949,total!$B$4:$AW$437,42,0),0)</f>
        <v>0</v>
      </c>
      <c r="U949" s="50">
        <f>IFERROR(VLOOKUP($A949,total!$B$4:$AW$437,32,0),0)</f>
        <v>0</v>
      </c>
      <c r="V949" s="50">
        <f>IFERROR(VLOOKUP($A949,total!$B$4:$AW$437,28,0),0)</f>
        <v>0</v>
      </c>
      <c r="W949" s="50">
        <f>IFERROR(VLOOKUP($A949,total!$B$4:$AX$437,49,0),0)</f>
        <v>0</v>
      </c>
      <c r="X949" s="50"/>
      <c r="Y949" s="50">
        <f>IFERROR(VLOOKUP(A949,#REF!,4,0),0)</f>
        <v>0</v>
      </c>
      <c r="Z949" s="50">
        <f>IFERROR(VLOOKUP(B949,#REF!,8,0),0)</f>
        <v>0</v>
      </c>
      <c r="AA949" s="50">
        <f>IFERROR(VLOOKUP($A949,total!$B$4:$AW$437,45,0),0)</f>
        <v>0</v>
      </c>
      <c r="AB949" s="50">
        <f>IFERROR(VLOOKUP($A949,total!$B$4:$AW$437,48,0),0)</f>
        <v>0</v>
      </c>
      <c r="AC949" s="50">
        <f>IFERROR(VLOOKUP($A949,total!$B$4:$AB$437,19,0),0)</f>
        <v>0</v>
      </c>
      <c r="AD949" s="50">
        <f>IFERROR(VLOOKUP($A949,total!$B$4:$AB$437,10,0),0)</f>
        <v>0</v>
      </c>
      <c r="AE949" s="50">
        <f>IFERROR(VLOOKUP($A949,total!$B$4:$AB$437,13,0),0)-SUMIFS(topmanager!$D:$D,topmanager!$C:$C,rs_nova!$A953,topmanager!$A:$A,856)</f>
        <v>0</v>
      </c>
      <c r="AF949" s="50">
        <f>IFERROR(VLOOKUP($A949,total!$B$4:$AB$437,16,0),0)</f>
        <v>0</v>
      </c>
      <c r="AG949" s="50">
        <f>IFERROR(VLOOKUP($A949,total!$B$4:$AB$437,7,0),0)</f>
        <v>0</v>
      </c>
      <c r="AH949" s="50">
        <f>IFERROR(VLOOKUP($A949,total!$B$4:$AD$437,29,0),0)</f>
        <v>0</v>
      </c>
      <c r="AI949" s="50">
        <f>IFERROR(VLOOKUP(A949,total!$B$4:$AN$437,39,0),0)</f>
        <v>0</v>
      </c>
      <c r="AJ949" s="51">
        <f t="shared" si="217"/>
        <v>0</v>
      </c>
      <c r="AK949" s="50">
        <f t="shared" si="218"/>
        <v>0</v>
      </c>
      <c r="AL949" s="50">
        <f t="shared" si="219"/>
        <v>0</v>
      </c>
      <c r="AM949" s="50">
        <f t="shared" si="220"/>
        <v>0</v>
      </c>
      <c r="AN949" s="50">
        <f t="shared" si="229"/>
        <v>0</v>
      </c>
      <c r="AO949" s="50">
        <f t="shared" si="229"/>
        <v>0</v>
      </c>
      <c r="AP949" s="50">
        <f t="shared" si="229"/>
        <v>0</v>
      </c>
      <c r="AQ949" s="50">
        <f>IFERROR(VLOOKUP(TEXT($A949,"000000"),[6]Página1!$A$8:$S$801,13,FALSE),0)</f>
        <v>0</v>
      </c>
      <c r="AR949" s="50">
        <f>IFERROR(VLOOKUP(TEXT($A949,"000000"),[6]Página1!$A$8:$S$801,16,FALSE),0)</f>
        <v>0</v>
      </c>
      <c r="AS949" s="50">
        <f>IFERROR(VLOOKUP(TEXT($A949,"000000"),[6]Página1!$A$8:$S$801,19,FALSE),0)</f>
        <v>0</v>
      </c>
      <c r="AT949" s="50">
        <f>IFERROR(VLOOKUP(TEXT($A949,"000000"),[7]Página1!$A$8:$R$814,12,FALSE),0)</f>
        <v>0</v>
      </c>
      <c r="AU949" s="50">
        <f>IFERROR(VLOOKUP(TEXT($A949,"000000"),[7]Página1!$A$8:$R$814,15,FALSE),0)</f>
        <v>0</v>
      </c>
      <c r="AV949" s="50">
        <f>IFERROR(VLOOKUP(TEXT($A949,"000000"),[7]Página1!$A$8:$R$814,18,FALSE),0)</f>
        <v>0</v>
      </c>
      <c r="AW949" s="50"/>
      <c r="AX949" s="51">
        <f t="shared" si="221"/>
        <v>0</v>
      </c>
      <c r="AY949" s="51">
        <f t="shared" si="222"/>
        <v>0</v>
      </c>
      <c r="AZ949" s="51">
        <f t="shared" si="223"/>
        <v>0</v>
      </c>
      <c r="BA949" s="51">
        <f t="shared" si="224"/>
        <v>0</v>
      </c>
      <c r="BB949" s="51">
        <f t="shared" si="225"/>
        <v>0</v>
      </c>
      <c r="BC949" s="51">
        <f t="shared" si="226"/>
        <v>0</v>
      </c>
      <c r="BD949" s="51">
        <f t="shared" si="227"/>
        <v>0</v>
      </c>
      <c r="BE949" s="51">
        <f>IFERROR(VLOOKUP(A949,salario!A$2:P$91,11,FALSE),0)</f>
        <v>0</v>
      </c>
      <c r="BF949" s="51">
        <f>SUMIFS(topmanager!$D:$D,topmanager!$C:$C,rs_nova!$A949,topmanager!$A:$A,rs_nova!BF$2)</f>
        <v>0</v>
      </c>
      <c r="BG949" s="51">
        <f>SUMIFS(topmanager!$D:$D,topmanager!$C:$C,rs_nova!$A949,topmanager!$A:$A,rs_nova!BG$2)</f>
        <v>0</v>
      </c>
      <c r="BH949" s="51">
        <f>SUMIFS(topmanager!$D:$D,topmanager!$C:$C,rs_nova!$A949,topmanager!$A:$A,rs_nova!BH$2)</f>
        <v>0</v>
      </c>
      <c r="BI949" s="51">
        <f>SUMIFS(topmanager!$D:$D,topmanager!$C:$C,rs_nova!$A949,topmanager!$A:$A,rs_nova!BI$2)</f>
        <v>0</v>
      </c>
      <c r="BJ949" s="51">
        <f>SUMIFS(topmanager!$D:$D,topmanager!$C:$C,rs_nova!$A949,topmanager!$A:$A,rs_nova!BJ$2)+SUMIFS(topmanager!$D:$D,topmanager!$C:$C,rs_nova!$A949,topmanager!$A:$A,rs_nova!BJ$2+1)</f>
        <v>0</v>
      </c>
      <c r="BK949" s="51">
        <f>IFERROR(VLOOKUP(A949,[8]ferias!$C$4:$G$100,5,FALSE),0)</f>
        <v>0</v>
      </c>
      <c r="BL949" s="51">
        <f>SUMIFS(topmanager!$D:$D,topmanager!$C:$C,rs_nova!$A949,topmanager!$A:$A,rs_nova!BL$2)</f>
        <v>0</v>
      </c>
      <c r="BM949" s="51">
        <f>SUMIFS(topmanager!$D:$D,topmanager!$C:$C,rs_nova!$A949,topmanager!$A:$A,rs_nova!BM$2)+SUMIFS(topmanager!$D:$D,topmanager!$C:$C,rs_nova!$A953,topmanager!$A:$A,151)</f>
        <v>0</v>
      </c>
      <c r="BN949" s="51">
        <f t="shared" si="228"/>
        <v>0</v>
      </c>
    </row>
    <row r="950" spans="1:66">
      <c r="A950" s="47">
        <f>total!B153</f>
        <v>0</v>
      </c>
      <c r="B950" s="47">
        <f t="shared" si="215"/>
        <v>0</v>
      </c>
      <c r="C950" s="48">
        <f>total!D153</f>
        <v>0</v>
      </c>
      <c r="D950" s="49" t="str">
        <f>IFERROR(VLOOKUP(A950,salario!A$3:J$32,10,FALSE),"")</f>
        <v/>
      </c>
      <c r="E950" s="49" t="str">
        <f>IFERROR(IF(VLOOKUP(A950,salario!A$3:O$32,15,FALSE)="","",VLOOKUP(A950,salario!A$3:O$32,15,FALSE)),"")</f>
        <v/>
      </c>
      <c r="F950" s="47" t="str">
        <f>IFERROR(VLOOKUP(A950,[5]base_pessoal!$B$2:$P$1504,13,FALSE),"")</f>
        <v/>
      </c>
      <c r="G950" s="50">
        <f>IFERROR(VLOOKUP(A950,salario!A$2:P$91,11,FALSE),0)*B950/30</f>
        <v>0</v>
      </c>
      <c r="H950" s="50">
        <f>SUMIFS(topmanager!$D:$D,topmanager!$C:$C,rs_nova!$A950,topmanager!$A:$A,rs_nova!H$2)+SUMIFS(topmanager!$D:$D,topmanager!$C:$C,rs_nova!$A950,topmanager!$A:$A,63)</f>
        <v>0</v>
      </c>
      <c r="I950" s="50">
        <f>-SUMIFS(topmanager!$D:$D,topmanager!$C:$C,rs_nova!$A950,topmanager!$A:$A,rs_nova!I$2)</f>
        <v>0</v>
      </c>
      <c r="J950" s="50">
        <f>SUMIFS(topmanager!$D:$D,topmanager!$C:$C,rs_nova!$A950,topmanager!$A:$A,rs_nova!J$2)</f>
        <v>0</v>
      </c>
      <c r="K950" s="50">
        <f>SUMIFS(topmanager!$D:$D,topmanager!$C:$C,rs_nova!$A950,topmanager!$A:$A,rs_nova!K$2)+SUMIFS(topmanager!$D:$D,topmanager!$C:$C,rs_nova!$A950,topmanager!$A:$A,911)</f>
        <v>0</v>
      </c>
      <c r="L950" s="50">
        <f>SUMIFS(topmanager!$D:$D,topmanager!$C:$C,rs_nova!$A950,topmanager!$A:$A,rs_nova!L$2)</f>
        <v>0</v>
      </c>
      <c r="M950" s="50">
        <f>SUMIFS(topmanager!$D:$D,topmanager!$C:$C,rs_nova!$A950,topmanager!$A:$A,rs_nova!M$2)+SUMIFS(topmanager!$D:$D,topmanager!$C:$C,rs_nova!$A950,topmanager!$A:$A,908)+SUMIFS(topmanager!$D:$D,topmanager!$C:$C,rs_nova!$A950,topmanager!$A:$A,550)</f>
        <v>0</v>
      </c>
      <c r="N950" s="50">
        <f>SUMIFS(topmanager!$D:$D,topmanager!$C:$C,rs_nova!$A950,topmanager!$A:$A,rs_nova!N$2)</f>
        <v>0</v>
      </c>
      <c r="O950" s="51">
        <f t="shared" si="216"/>
        <v>0</v>
      </c>
      <c r="P950" s="50">
        <f>IFERROR(VLOOKUP($A950,total!$B$4:$AW$437,27,0),0)</f>
        <v>0</v>
      </c>
      <c r="Q950" s="50">
        <f>IFERROR(VLOOKUP($A950,total!$B$4:$AW$437,21,0),0)</f>
        <v>0</v>
      </c>
      <c r="R950" s="50">
        <f>IFERROR(VLOOKUP($A950,total!$B$4:$AW$437,25,0),0)+IFERROR(VLOOKUP($A950,total!$B$4:$AW$437,36,0),0)</f>
        <v>0</v>
      </c>
      <c r="S950" s="50">
        <f>IFERROR(VLOOKUP(A950,gympass!$A$2:$F$148,6,0),0)</f>
        <v>0</v>
      </c>
      <c r="T950" s="50">
        <f>IFERROR(VLOOKUP($A950,total!$B$4:$AW$437,42,0),0)</f>
        <v>0</v>
      </c>
      <c r="U950" s="50">
        <f>IFERROR(VLOOKUP($A950,total!$B$4:$AW$437,32,0),0)</f>
        <v>0</v>
      </c>
      <c r="V950" s="50">
        <f>IFERROR(VLOOKUP($A950,total!$B$4:$AW$437,28,0),0)</f>
        <v>0</v>
      </c>
      <c r="W950" s="50">
        <f>IFERROR(VLOOKUP($A950,total!$B$4:$AX$437,49,0),0)</f>
        <v>0</v>
      </c>
      <c r="X950" s="50"/>
      <c r="Y950" s="50">
        <f>IFERROR(VLOOKUP(A950,#REF!,4,0),0)</f>
        <v>0</v>
      </c>
      <c r="Z950" s="50">
        <f>IFERROR(VLOOKUP(B950,#REF!,8,0),0)</f>
        <v>0</v>
      </c>
      <c r="AA950" s="50">
        <f>IFERROR(VLOOKUP($A950,total!$B$4:$AW$437,45,0),0)</f>
        <v>0</v>
      </c>
      <c r="AB950" s="50">
        <f>IFERROR(VLOOKUP($A950,total!$B$4:$AW$437,48,0),0)</f>
        <v>0</v>
      </c>
      <c r="AC950" s="50">
        <f>IFERROR(VLOOKUP($A950,total!$B$4:$AB$437,19,0),0)</f>
        <v>0</v>
      </c>
      <c r="AD950" s="50">
        <f>IFERROR(VLOOKUP($A950,total!$B$4:$AB$437,10,0),0)</f>
        <v>0</v>
      </c>
      <c r="AE950" s="50">
        <f>IFERROR(VLOOKUP($A950,total!$B$4:$AB$437,13,0),0)-SUMIFS(topmanager!$D:$D,topmanager!$C:$C,rs_nova!$A954,topmanager!$A:$A,856)</f>
        <v>0</v>
      </c>
      <c r="AF950" s="50">
        <f>IFERROR(VLOOKUP($A950,total!$B$4:$AB$437,16,0),0)</f>
        <v>0</v>
      </c>
      <c r="AG950" s="50">
        <f>IFERROR(VLOOKUP($A950,total!$B$4:$AB$437,7,0),0)</f>
        <v>0</v>
      </c>
      <c r="AH950" s="50">
        <f>IFERROR(VLOOKUP($A950,total!$B$4:$AD$437,29,0),0)</f>
        <v>0</v>
      </c>
      <c r="AI950" s="50">
        <f>IFERROR(VLOOKUP(A950,total!$B$4:$AN$437,39,0),0)</f>
        <v>0</v>
      </c>
      <c r="AJ950" s="51">
        <f t="shared" si="217"/>
        <v>0</v>
      </c>
      <c r="AK950" s="50">
        <f t="shared" si="218"/>
        <v>0</v>
      </c>
      <c r="AL950" s="50">
        <f t="shared" si="219"/>
        <v>0</v>
      </c>
      <c r="AM950" s="50">
        <f t="shared" si="220"/>
        <v>0</v>
      </c>
      <c r="AN950" s="50">
        <f t="shared" si="229"/>
        <v>0</v>
      </c>
      <c r="AO950" s="50">
        <f t="shared" si="229"/>
        <v>0</v>
      </c>
      <c r="AP950" s="50">
        <f t="shared" si="229"/>
        <v>0</v>
      </c>
      <c r="AQ950" s="50">
        <f>IFERROR(VLOOKUP(TEXT($A950,"000000"),[6]Página1!$A$8:$S$801,13,FALSE),0)</f>
        <v>0</v>
      </c>
      <c r="AR950" s="50">
        <f>IFERROR(VLOOKUP(TEXT($A950,"000000"),[6]Página1!$A$8:$S$801,16,FALSE),0)</f>
        <v>0</v>
      </c>
      <c r="AS950" s="50">
        <f>IFERROR(VLOOKUP(TEXT($A950,"000000"),[6]Página1!$A$8:$S$801,19,FALSE),0)</f>
        <v>0</v>
      </c>
      <c r="AT950" s="50">
        <f>IFERROR(VLOOKUP(TEXT($A950,"000000"),[7]Página1!$A$8:$R$814,12,FALSE),0)</f>
        <v>0</v>
      </c>
      <c r="AU950" s="50">
        <f>IFERROR(VLOOKUP(TEXT($A950,"000000"),[7]Página1!$A$8:$R$814,15,FALSE),0)</f>
        <v>0</v>
      </c>
      <c r="AV950" s="50">
        <f>IFERROR(VLOOKUP(TEXT($A950,"000000"),[7]Página1!$A$8:$R$814,18,FALSE),0)</f>
        <v>0</v>
      </c>
      <c r="AW950" s="50"/>
      <c r="AX950" s="51">
        <f t="shared" si="221"/>
        <v>0</v>
      </c>
      <c r="AY950" s="51">
        <f t="shared" si="222"/>
        <v>0</v>
      </c>
      <c r="AZ950" s="51">
        <f t="shared" si="223"/>
        <v>0</v>
      </c>
      <c r="BA950" s="51">
        <f t="shared" si="224"/>
        <v>0</v>
      </c>
      <c r="BB950" s="51">
        <f t="shared" si="225"/>
        <v>0</v>
      </c>
      <c r="BC950" s="51">
        <f t="shared" si="226"/>
        <v>0</v>
      </c>
      <c r="BD950" s="51">
        <f t="shared" si="227"/>
        <v>0</v>
      </c>
      <c r="BE950" s="51">
        <f>IFERROR(VLOOKUP(A950,salario!A$2:P$91,11,FALSE),0)</f>
        <v>0</v>
      </c>
      <c r="BF950" s="51">
        <f>SUMIFS(topmanager!$D:$D,topmanager!$C:$C,rs_nova!$A950,topmanager!$A:$A,rs_nova!BF$2)</f>
        <v>0</v>
      </c>
      <c r="BG950" s="51">
        <f>SUMIFS(topmanager!$D:$D,topmanager!$C:$C,rs_nova!$A950,topmanager!$A:$A,rs_nova!BG$2)</f>
        <v>0</v>
      </c>
      <c r="BH950" s="51">
        <f>SUMIFS(topmanager!$D:$D,topmanager!$C:$C,rs_nova!$A950,topmanager!$A:$A,rs_nova!BH$2)</f>
        <v>0</v>
      </c>
      <c r="BI950" s="51">
        <f>SUMIFS(topmanager!$D:$D,topmanager!$C:$C,rs_nova!$A950,topmanager!$A:$A,rs_nova!BI$2)</f>
        <v>0</v>
      </c>
      <c r="BJ950" s="51">
        <f>SUMIFS(topmanager!$D:$D,topmanager!$C:$C,rs_nova!$A950,topmanager!$A:$A,rs_nova!BJ$2)+SUMIFS(topmanager!$D:$D,topmanager!$C:$C,rs_nova!$A950,topmanager!$A:$A,rs_nova!BJ$2+1)</f>
        <v>0</v>
      </c>
      <c r="BK950" s="51">
        <f>IFERROR(VLOOKUP(A950,[8]ferias!$C$4:$G$100,5,FALSE),0)</f>
        <v>0</v>
      </c>
      <c r="BL950" s="51">
        <f>SUMIFS(topmanager!$D:$D,topmanager!$C:$C,rs_nova!$A950,topmanager!$A:$A,rs_nova!BL$2)</f>
        <v>0</v>
      </c>
      <c r="BM950" s="51">
        <f>SUMIFS(topmanager!$D:$D,topmanager!$C:$C,rs_nova!$A950,topmanager!$A:$A,rs_nova!BM$2)+SUMIFS(topmanager!$D:$D,topmanager!$C:$C,rs_nova!$A954,topmanager!$A:$A,151)</f>
        <v>0</v>
      </c>
      <c r="BN950" s="51">
        <f t="shared" si="228"/>
        <v>0</v>
      </c>
    </row>
    <row r="951" spans="1:66">
      <c r="A951" s="47">
        <f>total!B154</f>
        <v>0</v>
      </c>
      <c r="B951" s="47">
        <f t="shared" si="215"/>
        <v>0</v>
      </c>
      <c r="C951" s="48">
        <f>total!D154</f>
        <v>0</v>
      </c>
      <c r="D951" s="49" t="str">
        <f>IFERROR(VLOOKUP(A951,salario!A$3:J$32,10,FALSE),"")</f>
        <v/>
      </c>
      <c r="E951" s="49" t="str">
        <f>IFERROR(IF(VLOOKUP(A951,salario!A$3:O$32,15,FALSE)="","",VLOOKUP(A951,salario!A$3:O$32,15,FALSE)),"")</f>
        <v/>
      </c>
      <c r="F951" s="47" t="str">
        <f>IFERROR(VLOOKUP(A951,[5]base_pessoal!$B$2:$P$1504,13,FALSE),"")</f>
        <v/>
      </c>
      <c r="G951" s="50">
        <f>IFERROR(VLOOKUP(A951,salario!A$2:P$91,11,FALSE),0)*B951/30</f>
        <v>0</v>
      </c>
      <c r="H951" s="50">
        <f>SUMIFS(topmanager!$D:$D,topmanager!$C:$C,rs_nova!$A951,topmanager!$A:$A,rs_nova!H$2)+SUMIFS(topmanager!$D:$D,topmanager!$C:$C,rs_nova!$A951,topmanager!$A:$A,63)</f>
        <v>0</v>
      </c>
      <c r="I951" s="50">
        <f>-SUMIFS(topmanager!$D:$D,topmanager!$C:$C,rs_nova!$A951,topmanager!$A:$A,rs_nova!I$2)</f>
        <v>0</v>
      </c>
      <c r="J951" s="50">
        <f>SUMIFS(topmanager!$D:$D,topmanager!$C:$C,rs_nova!$A951,topmanager!$A:$A,rs_nova!J$2)</f>
        <v>0</v>
      </c>
      <c r="K951" s="50">
        <f>SUMIFS(topmanager!$D:$D,topmanager!$C:$C,rs_nova!$A951,topmanager!$A:$A,rs_nova!K$2)+SUMIFS(topmanager!$D:$D,topmanager!$C:$C,rs_nova!$A951,topmanager!$A:$A,911)</f>
        <v>0</v>
      </c>
      <c r="L951" s="50">
        <f>SUMIFS(topmanager!$D:$D,topmanager!$C:$C,rs_nova!$A951,topmanager!$A:$A,rs_nova!L$2)</f>
        <v>0</v>
      </c>
      <c r="M951" s="50">
        <f>SUMIFS(topmanager!$D:$D,topmanager!$C:$C,rs_nova!$A951,topmanager!$A:$A,rs_nova!M$2)+SUMIFS(topmanager!$D:$D,topmanager!$C:$C,rs_nova!$A951,topmanager!$A:$A,908)+SUMIFS(topmanager!$D:$D,topmanager!$C:$C,rs_nova!$A951,topmanager!$A:$A,550)</f>
        <v>0</v>
      </c>
      <c r="N951" s="50">
        <f>SUMIFS(topmanager!$D:$D,topmanager!$C:$C,rs_nova!$A951,topmanager!$A:$A,rs_nova!N$2)</f>
        <v>0</v>
      </c>
      <c r="O951" s="51">
        <f t="shared" si="216"/>
        <v>0</v>
      </c>
      <c r="P951" s="50">
        <f>IFERROR(VLOOKUP($A951,total!$B$4:$AW$437,27,0),0)</f>
        <v>0</v>
      </c>
      <c r="Q951" s="50">
        <f>IFERROR(VLOOKUP($A951,total!$B$4:$AW$437,21,0),0)</f>
        <v>0</v>
      </c>
      <c r="R951" s="50">
        <f>IFERROR(VLOOKUP($A951,total!$B$4:$AW$437,25,0),0)+IFERROR(VLOOKUP($A951,total!$B$4:$AW$437,36,0),0)</f>
        <v>0</v>
      </c>
      <c r="S951" s="50">
        <f>IFERROR(VLOOKUP(A951,gympass!$A$2:$F$148,6,0),0)</f>
        <v>0</v>
      </c>
      <c r="T951" s="50">
        <f>IFERROR(VLOOKUP($A951,total!$B$4:$AW$437,42,0),0)</f>
        <v>0</v>
      </c>
      <c r="U951" s="50">
        <f>IFERROR(VLOOKUP($A951,total!$B$4:$AW$437,32,0),0)</f>
        <v>0</v>
      </c>
      <c r="V951" s="50">
        <f>IFERROR(VLOOKUP($A951,total!$B$4:$AW$437,28,0),0)</f>
        <v>0</v>
      </c>
      <c r="W951" s="50">
        <f>IFERROR(VLOOKUP($A951,total!$B$4:$AX$437,49,0),0)</f>
        <v>0</v>
      </c>
      <c r="X951" s="50"/>
      <c r="Y951" s="50">
        <f>IFERROR(VLOOKUP(A951,#REF!,4,0),0)</f>
        <v>0</v>
      </c>
      <c r="Z951" s="50">
        <f>IFERROR(VLOOKUP(B951,#REF!,8,0),0)</f>
        <v>0</v>
      </c>
      <c r="AA951" s="50">
        <f>IFERROR(VLOOKUP($A951,total!$B$4:$AW$437,45,0),0)</f>
        <v>0</v>
      </c>
      <c r="AB951" s="50">
        <f>IFERROR(VLOOKUP($A951,total!$B$4:$AW$437,48,0),0)</f>
        <v>0</v>
      </c>
      <c r="AC951" s="50">
        <f>IFERROR(VLOOKUP($A951,total!$B$4:$AB$437,19,0),0)</f>
        <v>0</v>
      </c>
      <c r="AD951" s="50">
        <f>IFERROR(VLOOKUP($A951,total!$B$4:$AB$437,10,0),0)</f>
        <v>0</v>
      </c>
      <c r="AE951" s="50">
        <f>IFERROR(VLOOKUP($A951,total!$B$4:$AB$437,13,0),0)-SUMIFS(topmanager!$D:$D,topmanager!$C:$C,rs_nova!$A955,topmanager!$A:$A,856)</f>
        <v>0</v>
      </c>
      <c r="AF951" s="50">
        <f>IFERROR(VLOOKUP($A951,total!$B$4:$AB$437,16,0),0)</f>
        <v>0</v>
      </c>
      <c r="AG951" s="50">
        <f>IFERROR(VLOOKUP($A951,total!$B$4:$AB$437,7,0),0)</f>
        <v>0</v>
      </c>
      <c r="AH951" s="50">
        <f>IFERROR(VLOOKUP($A951,total!$B$4:$AD$437,29,0),0)</f>
        <v>0</v>
      </c>
      <c r="AI951" s="50">
        <f>IFERROR(VLOOKUP(A951,total!$B$4:$AN$437,39,0),0)</f>
        <v>0</v>
      </c>
      <c r="AJ951" s="51">
        <f t="shared" si="217"/>
        <v>0</v>
      </c>
      <c r="AK951" s="50">
        <f t="shared" si="218"/>
        <v>0</v>
      </c>
      <c r="AL951" s="50">
        <f t="shared" si="219"/>
        <v>0</v>
      </c>
      <c r="AM951" s="50">
        <f t="shared" si="220"/>
        <v>0</v>
      </c>
      <c r="AN951" s="50">
        <f t="shared" si="229"/>
        <v>0</v>
      </c>
      <c r="AO951" s="50">
        <f t="shared" si="229"/>
        <v>0</v>
      </c>
      <c r="AP951" s="50">
        <f t="shared" si="229"/>
        <v>0</v>
      </c>
      <c r="AQ951" s="50">
        <f>IFERROR(VLOOKUP(TEXT($A951,"000000"),[6]Página1!$A$8:$S$801,13,FALSE),0)</f>
        <v>0</v>
      </c>
      <c r="AR951" s="50">
        <f>IFERROR(VLOOKUP(TEXT($A951,"000000"),[6]Página1!$A$8:$S$801,16,FALSE),0)</f>
        <v>0</v>
      </c>
      <c r="AS951" s="50">
        <f>IFERROR(VLOOKUP(TEXT($A951,"000000"),[6]Página1!$A$8:$S$801,19,FALSE),0)</f>
        <v>0</v>
      </c>
      <c r="AT951" s="50">
        <f>IFERROR(VLOOKUP(TEXT($A951,"000000"),[7]Página1!$A$8:$R$814,12,FALSE),0)</f>
        <v>0</v>
      </c>
      <c r="AU951" s="50">
        <f>IFERROR(VLOOKUP(TEXT($A951,"000000"),[7]Página1!$A$8:$R$814,15,FALSE),0)</f>
        <v>0</v>
      </c>
      <c r="AV951" s="50">
        <f>IFERROR(VLOOKUP(TEXT($A951,"000000"),[7]Página1!$A$8:$R$814,18,FALSE),0)</f>
        <v>0</v>
      </c>
      <c r="AW951" s="50"/>
      <c r="AX951" s="51">
        <f t="shared" si="221"/>
        <v>0</v>
      </c>
      <c r="AY951" s="51">
        <f t="shared" si="222"/>
        <v>0</v>
      </c>
      <c r="AZ951" s="51">
        <f t="shared" si="223"/>
        <v>0</v>
      </c>
      <c r="BA951" s="51">
        <f t="shared" si="224"/>
        <v>0</v>
      </c>
      <c r="BB951" s="51">
        <f t="shared" si="225"/>
        <v>0</v>
      </c>
      <c r="BC951" s="51">
        <f t="shared" si="226"/>
        <v>0</v>
      </c>
      <c r="BD951" s="51">
        <f t="shared" si="227"/>
        <v>0</v>
      </c>
      <c r="BE951" s="51">
        <f>IFERROR(VLOOKUP(A951,salario!A$2:P$91,11,FALSE),0)</f>
        <v>0</v>
      </c>
      <c r="BF951" s="51">
        <f>SUMIFS(topmanager!$D:$D,topmanager!$C:$C,rs_nova!$A951,topmanager!$A:$A,rs_nova!BF$2)</f>
        <v>0</v>
      </c>
      <c r="BG951" s="51">
        <f>SUMIFS(topmanager!$D:$D,topmanager!$C:$C,rs_nova!$A951,topmanager!$A:$A,rs_nova!BG$2)</f>
        <v>0</v>
      </c>
      <c r="BH951" s="51">
        <f>SUMIFS(topmanager!$D:$D,topmanager!$C:$C,rs_nova!$A951,topmanager!$A:$A,rs_nova!BH$2)</f>
        <v>0</v>
      </c>
      <c r="BI951" s="51">
        <f>SUMIFS(topmanager!$D:$D,topmanager!$C:$C,rs_nova!$A951,topmanager!$A:$A,rs_nova!BI$2)</f>
        <v>0</v>
      </c>
      <c r="BJ951" s="51">
        <f>SUMIFS(topmanager!$D:$D,topmanager!$C:$C,rs_nova!$A951,topmanager!$A:$A,rs_nova!BJ$2)+SUMIFS(topmanager!$D:$D,topmanager!$C:$C,rs_nova!$A951,topmanager!$A:$A,rs_nova!BJ$2+1)</f>
        <v>0</v>
      </c>
      <c r="BK951" s="51">
        <f>IFERROR(VLOOKUP(A951,[8]ferias!$C$4:$G$100,5,FALSE),0)</f>
        <v>0</v>
      </c>
      <c r="BL951" s="51">
        <f>SUMIFS(topmanager!$D:$D,topmanager!$C:$C,rs_nova!$A951,topmanager!$A:$A,rs_nova!BL$2)</f>
        <v>0</v>
      </c>
      <c r="BM951" s="51">
        <f>SUMIFS(topmanager!$D:$D,topmanager!$C:$C,rs_nova!$A951,topmanager!$A:$A,rs_nova!BM$2)+SUMIFS(topmanager!$D:$D,topmanager!$C:$C,rs_nova!$A955,topmanager!$A:$A,151)</f>
        <v>0</v>
      </c>
      <c r="BN951" s="51">
        <f t="shared" si="228"/>
        <v>0</v>
      </c>
    </row>
    <row r="952" spans="1:66">
      <c r="A952" s="47">
        <f>total!B155</f>
        <v>0</v>
      </c>
      <c r="B952" s="47">
        <f t="shared" si="215"/>
        <v>0</v>
      </c>
      <c r="C952" s="48">
        <f>total!D155</f>
        <v>0</v>
      </c>
      <c r="D952" s="49" t="str">
        <f>IFERROR(VLOOKUP(A952,salario!A$3:J$32,10,FALSE),"")</f>
        <v/>
      </c>
      <c r="E952" s="49" t="str">
        <f>IFERROR(IF(VLOOKUP(A952,salario!A$3:O$32,15,FALSE)="","",VLOOKUP(A952,salario!A$3:O$32,15,FALSE)),"")</f>
        <v/>
      </c>
      <c r="F952" s="47" t="str">
        <f>IFERROR(VLOOKUP(A952,[5]base_pessoal!$B$2:$P$1504,13,FALSE),"")</f>
        <v/>
      </c>
      <c r="G952" s="50">
        <f>IFERROR(VLOOKUP(A952,salario!A$2:P$91,11,FALSE),0)*B952/30</f>
        <v>0</v>
      </c>
      <c r="H952" s="50">
        <f>SUMIFS(topmanager!$D:$D,topmanager!$C:$C,rs_nova!$A952,topmanager!$A:$A,rs_nova!H$2)+SUMIFS(topmanager!$D:$D,topmanager!$C:$C,rs_nova!$A952,topmanager!$A:$A,63)</f>
        <v>0</v>
      </c>
      <c r="I952" s="50">
        <f>-SUMIFS(topmanager!$D:$D,topmanager!$C:$C,rs_nova!$A952,topmanager!$A:$A,rs_nova!I$2)</f>
        <v>0</v>
      </c>
      <c r="J952" s="50">
        <f>SUMIFS(topmanager!$D:$D,topmanager!$C:$C,rs_nova!$A952,topmanager!$A:$A,rs_nova!J$2)</f>
        <v>0</v>
      </c>
      <c r="K952" s="50">
        <f>SUMIFS(topmanager!$D:$D,topmanager!$C:$C,rs_nova!$A952,topmanager!$A:$A,rs_nova!K$2)+SUMIFS(topmanager!$D:$D,topmanager!$C:$C,rs_nova!$A952,topmanager!$A:$A,911)</f>
        <v>0</v>
      </c>
      <c r="L952" s="50">
        <f>SUMIFS(topmanager!$D:$D,topmanager!$C:$C,rs_nova!$A952,topmanager!$A:$A,rs_nova!L$2)</f>
        <v>0</v>
      </c>
      <c r="M952" s="50">
        <f>SUMIFS(topmanager!$D:$D,topmanager!$C:$C,rs_nova!$A952,topmanager!$A:$A,rs_nova!M$2)+SUMIFS(topmanager!$D:$D,topmanager!$C:$C,rs_nova!$A952,topmanager!$A:$A,908)+SUMIFS(topmanager!$D:$D,topmanager!$C:$C,rs_nova!$A952,topmanager!$A:$A,550)</f>
        <v>0</v>
      </c>
      <c r="N952" s="50">
        <f>SUMIFS(topmanager!$D:$D,topmanager!$C:$C,rs_nova!$A952,topmanager!$A:$A,rs_nova!N$2)</f>
        <v>0</v>
      </c>
      <c r="O952" s="51">
        <f t="shared" si="216"/>
        <v>0</v>
      </c>
      <c r="P952" s="50">
        <f>IFERROR(VLOOKUP($A952,total!$B$4:$AW$437,27,0),0)</f>
        <v>0</v>
      </c>
      <c r="Q952" s="50">
        <f>IFERROR(VLOOKUP($A952,total!$B$4:$AW$437,21,0),0)</f>
        <v>0</v>
      </c>
      <c r="R952" s="50">
        <f>IFERROR(VLOOKUP($A952,total!$B$4:$AW$437,25,0),0)+IFERROR(VLOOKUP($A952,total!$B$4:$AW$437,36,0),0)</f>
        <v>0</v>
      </c>
      <c r="S952" s="50">
        <f>IFERROR(VLOOKUP(A952,gympass!$A$2:$F$148,6,0),0)</f>
        <v>0</v>
      </c>
      <c r="T952" s="50">
        <f>IFERROR(VLOOKUP($A952,total!$B$4:$AW$437,42,0),0)</f>
        <v>0</v>
      </c>
      <c r="U952" s="50">
        <f>IFERROR(VLOOKUP($A952,total!$B$4:$AW$437,32,0),0)</f>
        <v>0</v>
      </c>
      <c r="V952" s="50">
        <f>IFERROR(VLOOKUP($A952,total!$B$4:$AW$437,28,0),0)</f>
        <v>0</v>
      </c>
      <c r="W952" s="50">
        <f>IFERROR(VLOOKUP($A952,total!$B$4:$AX$437,49,0),0)</f>
        <v>0</v>
      </c>
      <c r="X952" s="50"/>
      <c r="Y952" s="50">
        <f>IFERROR(VLOOKUP(A952,#REF!,4,0),0)</f>
        <v>0</v>
      </c>
      <c r="Z952" s="50">
        <f>IFERROR(VLOOKUP(B952,#REF!,8,0),0)</f>
        <v>0</v>
      </c>
      <c r="AA952" s="50">
        <f>IFERROR(VLOOKUP($A952,total!$B$4:$AW$437,45,0),0)</f>
        <v>0</v>
      </c>
      <c r="AB952" s="50">
        <f>IFERROR(VLOOKUP($A952,total!$B$4:$AW$437,48,0),0)</f>
        <v>0</v>
      </c>
      <c r="AC952" s="50">
        <f>IFERROR(VLOOKUP($A952,total!$B$4:$AB$437,19,0),0)</f>
        <v>0</v>
      </c>
      <c r="AD952" s="50">
        <f>IFERROR(VLOOKUP($A952,total!$B$4:$AB$437,10,0),0)</f>
        <v>0</v>
      </c>
      <c r="AE952" s="50">
        <f>IFERROR(VLOOKUP($A952,total!$B$4:$AB$437,13,0),0)-SUMIFS(topmanager!$D:$D,topmanager!$C:$C,rs_nova!$A956,topmanager!$A:$A,856)</f>
        <v>0</v>
      </c>
      <c r="AF952" s="50">
        <f>IFERROR(VLOOKUP($A952,total!$B$4:$AB$437,16,0),0)</f>
        <v>0</v>
      </c>
      <c r="AG952" s="50">
        <f>IFERROR(VLOOKUP($A952,total!$B$4:$AB$437,7,0),0)</f>
        <v>0</v>
      </c>
      <c r="AH952" s="50">
        <f>IFERROR(VLOOKUP($A952,total!$B$4:$AD$437,29,0),0)</f>
        <v>0</v>
      </c>
      <c r="AI952" s="50">
        <f>IFERROR(VLOOKUP(A952,total!$B$4:$AN$437,39,0),0)</f>
        <v>0</v>
      </c>
      <c r="AJ952" s="51">
        <f t="shared" si="217"/>
        <v>0</v>
      </c>
      <c r="AK952" s="50">
        <f t="shared" si="218"/>
        <v>0</v>
      </c>
      <c r="AL952" s="50">
        <f t="shared" si="219"/>
        <v>0</v>
      </c>
      <c r="AM952" s="50">
        <f t="shared" si="220"/>
        <v>0</v>
      </c>
      <c r="AN952" s="50">
        <f t="shared" si="229"/>
        <v>0</v>
      </c>
      <c r="AO952" s="50">
        <f t="shared" si="229"/>
        <v>0</v>
      </c>
      <c r="AP952" s="50">
        <f t="shared" si="229"/>
        <v>0</v>
      </c>
      <c r="AQ952" s="50">
        <f>IFERROR(VLOOKUP(TEXT($A952,"000000"),[6]Página1!$A$8:$S$801,13,FALSE),0)</f>
        <v>0</v>
      </c>
      <c r="AR952" s="50">
        <f>IFERROR(VLOOKUP(TEXT($A952,"000000"),[6]Página1!$A$8:$S$801,16,FALSE),0)</f>
        <v>0</v>
      </c>
      <c r="AS952" s="50">
        <f>IFERROR(VLOOKUP(TEXT($A952,"000000"),[6]Página1!$A$8:$S$801,19,FALSE),0)</f>
        <v>0</v>
      </c>
      <c r="AT952" s="50">
        <f>IFERROR(VLOOKUP(TEXT($A952,"000000"),[7]Página1!$A$8:$R$814,12,FALSE),0)</f>
        <v>0</v>
      </c>
      <c r="AU952" s="50">
        <f>IFERROR(VLOOKUP(TEXT($A952,"000000"),[7]Página1!$A$8:$R$814,15,FALSE),0)</f>
        <v>0</v>
      </c>
      <c r="AV952" s="50">
        <f>IFERROR(VLOOKUP(TEXT($A952,"000000"),[7]Página1!$A$8:$R$814,18,FALSE),0)</f>
        <v>0</v>
      </c>
      <c r="AW952" s="50"/>
      <c r="AX952" s="51">
        <f t="shared" si="221"/>
        <v>0</v>
      </c>
      <c r="AY952" s="51">
        <f t="shared" si="222"/>
        <v>0</v>
      </c>
      <c r="AZ952" s="51">
        <f t="shared" si="223"/>
        <v>0</v>
      </c>
      <c r="BA952" s="51">
        <f t="shared" si="224"/>
        <v>0</v>
      </c>
      <c r="BB952" s="51">
        <f t="shared" si="225"/>
        <v>0</v>
      </c>
      <c r="BC952" s="51">
        <f t="shared" si="226"/>
        <v>0</v>
      </c>
      <c r="BD952" s="51">
        <f t="shared" si="227"/>
        <v>0</v>
      </c>
      <c r="BE952" s="51">
        <f>IFERROR(VLOOKUP(A952,salario!A$2:P$91,11,FALSE),0)</f>
        <v>0</v>
      </c>
      <c r="BF952" s="51">
        <f>SUMIFS(topmanager!$D:$D,topmanager!$C:$C,rs_nova!$A952,topmanager!$A:$A,rs_nova!BF$2)</f>
        <v>0</v>
      </c>
      <c r="BG952" s="51">
        <f>SUMIFS(topmanager!$D:$D,topmanager!$C:$C,rs_nova!$A952,topmanager!$A:$A,rs_nova!BG$2)</f>
        <v>0</v>
      </c>
      <c r="BH952" s="51">
        <f>SUMIFS(topmanager!$D:$D,topmanager!$C:$C,rs_nova!$A952,topmanager!$A:$A,rs_nova!BH$2)</f>
        <v>0</v>
      </c>
      <c r="BI952" s="51">
        <f>SUMIFS(topmanager!$D:$D,topmanager!$C:$C,rs_nova!$A952,topmanager!$A:$A,rs_nova!BI$2)</f>
        <v>0</v>
      </c>
      <c r="BJ952" s="51">
        <f>SUMIFS(topmanager!$D:$D,topmanager!$C:$C,rs_nova!$A952,topmanager!$A:$A,rs_nova!BJ$2)+SUMIFS(topmanager!$D:$D,topmanager!$C:$C,rs_nova!$A952,topmanager!$A:$A,rs_nova!BJ$2+1)</f>
        <v>0</v>
      </c>
      <c r="BK952" s="51">
        <f>IFERROR(VLOOKUP(A952,[8]ferias!$C$4:$G$100,5,FALSE),0)</f>
        <v>0</v>
      </c>
      <c r="BL952" s="51">
        <f>SUMIFS(topmanager!$D:$D,topmanager!$C:$C,rs_nova!$A952,topmanager!$A:$A,rs_nova!BL$2)</f>
        <v>0</v>
      </c>
      <c r="BM952" s="51">
        <f>SUMIFS(topmanager!$D:$D,topmanager!$C:$C,rs_nova!$A952,topmanager!$A:$A,rs_nova!BM$2)+SUMIFS(topmanager!$D:$D,topmanager!$C:$C,rs_nova!$A956,topmanager!$A:$A,151)</f>
        <v>0</v>
      </c>
      <c r="BN952" s="51">
        <f t="shared" si="228"/>
        <v>0</v>
      </c>
    </row>
    <row r="953" spans="1:66">
      <c r="A953" s="47">
        <f>total!B156</f>
        <v>0</v>
      </c>
      <c r="B953" s="47">
        <f t="shared" si="215"/>
        <v>0</v>
      </c>
      <c r="C953" s="48">
        <f>total!D156</f>
        <v>0</v>
      </c>
      <c r="D953" s="49" t="str">
        <f>IFERROR(VLOOKUP(A953,salario!A$3:J$32,10,FALSE),"")</f>
        <v/>
      </c>
      <c r="E953" s="49" t="str">
        <f>IFERROR(IF(VLOOKUP(A953,salario!A$3:O$32,15,FALSE)="","",VLOOKUP(A953,salario!A$3:O$32,15,FALSE)),"")</f>
        <v/>
      </c>
      <c r="F953" s="47" t="str">
        <f>IFERROR(VLOOKUP(A953,[5]base_pessoal!$B$2:$P$1504,13,FALSE),"")</f>
        <v/>
      </c>
      <c r="G953" s="50">
        <f>IFERROR(VLOOKUP(A953,salario!A$2:P$91,11,FALSE),0)*B953/30</f>
        <v>0</v>
      </c>
      <c r="H953" s="50">
        <f>SUMIFS(topmanager!$D:$D,topmanager!$C:$C,rs_nova!$A953,topmanager!$A:$A,rs_nova!H$2)+SUMIFS(topmanager!$D:$D,topmanager!$C:$C,rs_nova!$A953,topmanager!$A:$A,63)</f>
        <v>0</v>
      </c>
      <c r="I953" s="50">
        <f>-SUMIFS(topmanager!$D:$D,topmanager!$C:$C,rs_nova!$A953,topmanager!$A:$A,rs_nova!I$2)</f>
        <v>0</v>
      </c>
      <c r="J953" s="50">
        <f>SUMIFS(topmanager!$D:$D,topmanager!$C:$C,rs_nova!$A953,topmanager!$A:$A,rs_nova!J$2)</f>
        <v>0</v>
      </c>
      <c r="K953" s="50">
        <f>SUMIFS(topmanager!$D:$D,topmanager!$C:$C,rs_nova!$A953,topmanager!$A:$A,rs_nova!K$2)+SUMIFS(topmanager!$D:$D,topmanager!$C:$C,rs_nova!$A953,topmanager!$A:$A,911)</f>
        <v>0</v>
      </c>
      <c r="L953" s="50">
        <f>SUMIFS(topmanager!$D:$D,topmanager!$C:$C,rs_nova!$A953,topmanager!$A:$A,rs_nova!L$2)</f>
        <v>0</v>
      </c>
      <c r="M953" s="50">
        <f>SUMIFS(topmanager!$D:$D,topmanager!$C:$C,rs_nova!$A953,topmanager!$A:$A,rs_nova!M$2)+SUMIFS(topmanager!$D:$D,topmanager!$C:$C,rs_nova!$A953,topmanager!$A:$A,908)+SUMIFS(topmanager!$D:$D,topmanager!$C:$C,rs_nova!$A953,topmanager!$A:$A,550)</f>
        <v>0</v>
      </c>
      <c r="N953" s="50">
        <f>SUMIFS(topmanager!$D:$D,topmanager!$C:$C,rs_nova!$A953,topmanager!$A:$A,rs_nova!N$2)</f>
        <v>0</v>
      </c>
      <c r="O953" s="51">
        <f t="shared" si="216"/>
        <v>0</v>
      </c>
      <c r="P953" s="50">
        <f>IFERROR(VLOOKUP($A953,total!$B$4:$AW$437,27,0),0)</f>
        <v>0</v>
      </c>
      <c r="Q953" s="50">
        <f>IFERROR(VLOOKUP($A953,total!$B$4:$AW$437,21,0),0)</f>
        <v>0</v>
      </c>
      <c r="R953" s="50">
        <f>IFERROR(VLOOKUP($A953,total!$B$4:$AW$437,25,0),0)+IFERROR(VLOOKUP($A953,total!$B$4:$AW$437,36,0),0)</f>
        <v>0</v>
      </c>
      <c r="S953" s="50">
        <f>IFERROR(VLOOKUP(A953,gympass!$A$2:$F$148,6,0),0)</f>
        <v>0</v>
      </c>
      <c r="T953" s="50">
        <f>IFERROR(VLOOKUP($A953,total!$B$4:$AW$437,42,0),0)</f>
        <v>0</v>
      </c>
      <c r="U953" s="50">
        <f>IFERROR(VLOOKUP($A953,total!$B$4:$AW$437,32,0),0)</f>
        <v>0</v>
      </c>
      <c r="V953" s="50">
        <f>IFERROR(VLOOKUP($A953,total!$B$4:$AW$437,28,0),0)</f>
        <v>0</v>
      </c>
      <c r="W953" s="50">
        <f>IFERROR(VLOOKUP($A953,total!$B$4:$AX$437,49,0),0)</f>
        <v>0</v>
      </c>
      <c r="X953" s="50"/>
      <c r="Y953" s="50">
        <f>IFERROR(VLOOKUP(A953,#REF!,4,0),0)</f>
        <v>0</v>
      </c>
      <c r="Z953" s="50">
        <f>IFERROR(VLOOKUP(B953,#REF!,8,0),0)</f>
        <v>0</v>
      </c>
      <c r="AA953" s="50">
        <f>IFERROR(VLOOKUP($A953,total!$B$4:$AW$437,45,0),0)</f>
        <v>0</v>
      </c>
      <c r="AB953" s="50">
        <f>IFERROR(VLOOKUP($A953,total!$B$4:$AW$437,48,0),0)</f>
        <v>0</v>
      </c>
      <c r="AC953" s="50">
        <f>IFERROR(VLOOKUP($A953,total!$B$4:$AB$437,19,0),0)</f>
        <v>0</v>
      </c>
      <c r="AD953" s="50">
        <f>IFERROR(VLOOKUP($A953,total!$B$4:$AB$437,10,0),0)</f>
        <v>0</v>
      </c>
      <c r="AE953" s="50">
        <f>IFERROR(VLOOKUP($A953,total!$B$4:$AB$437,13,0),0)-SUMIFS(topmanager!$D:$D,topmanager!$C:$C,rs_nova!$A957,topmanager!$A:$A,856)</f>
        <v>0</v>
      </c>
      <c r="AF953" s="50">
        <f>IFERROR(VLOOKUP($A953,total!$B$4:$AB$437,16,0),0)</f>
        <v>0</v>
      </c>
      <c r="AG953" s="50">
        <f>IFERROR(VLOOKUP($A953,total!$B$4:$AB$437,7,0),0)</f>
        <v>0</v>
      </c>
      <c r="AH953" s="50">
        <f>IFERROR(VLOOKUP($A953,total!$B$4:$AD$437,29,0),0)</f>
        <v>0</v>
      </c>
      <c r="AI953" s="50">
        <f>IFERROR(VLOOKUP(A953,total!$B$4:$AN$437,39,0),0)</f>
        <v>0</v>
      </c>
      <c r="AJ953" s="51">
        <f t="shared" si="217"/>
        <v>0</v>
      </c>
      <c r="AK953" s="50">
        <f t="shared" si="218"/>
        <v>0</v>
      </c>
      <c r="AL953" s="50">
        <f t="shared" si="219"/>
        <v>0</v>
      </c>
      <c r="AM953" s="50">
        <f t="shared" si="220"/>
        <v>0</v>
      </c>
      <c r="AN953" s="50">
        <f t="shared" si="229"/>
        <v>0</v>
      </c>
      <c r="AO953" s="50">
        <f t="shared" si="229"/>
        <v>0</v>
      </c>
      <c r="AP953" s="50">
        <f t="shared" si="229"/>
        <v>0</v>
      </c>
      <c r="AQ953" s="50">
        <f>IFERROR(VLOOKUP(TEXT($A953,"000000"),[6]Página1!$A$8:$S$801,13,FALSE),0)</f>
        <v>0</v>
      </c>
      <c r="AR953" s="50">
        <f>IFERROR(VLOOKUP(TEXT($A953,"000000"),[6]Página1!$A$8:$S$801,16,FALSE),0)</f>
        <v>0</v>
      </c>
      <c r="AS953" s="50">
        <f>IFERROR(VLOOKUP(TEXT($A953,"000000"),[6]Página1!$A$8:$S$801,19,FALSE),0)</f>
        <v>0</v>
      </c>
      <c r="AT953" s="50">
        <f>IFERROR(VLOOKUP(TEXT($A953,"000000"),[7]Página1!$A$8:$R$814,12,FALSE),0)</f>
        <v>0</v>
      </c>
      <c r="AU953" s="50">
        <f>IFERROR(VLOOKUP(TEXT($A953,"000000"),[7]Página1!$A$8:$R$814,15,FALSE),0)</f>
        <v>0</v>
      </c>
      <c r="AV953" s="50">
        <f>IFERROR(VLOOKUP(TEXT($A953,"000000"),[7]Página1!$A$8:$R$814,18,FALSE),0)</f>
        <v>0</v>
      </c>
      <c r="AW953" s="50"/>
      <c r="AX953" s="51">
        <f t="shared" si="221"/>
        <v>0</v>
      </c>
      <c r="AY953" s="51">
        <f t="shared" si="222"/>
        <v>0</v>
      </c>
      <c r="AZ953" s="51">
        <f t="shared" si="223"/>
        <v>0</v>
      </c>
      <c r="BA953" s="51">
        <f t="shared" si="224"/>
        <v>0</v>
      </c>
      <c r="BB953" s="51">
        <f t="shared" si="225"/>
        <v>0</v>
      </c>
      <c r="BC953" s="51">
        <f t="shared" si="226"/>
        <v>0</v>
      </c>
      <c r="BD953" s="51">
        <f t="shared" si="227"/>
        <v>0</v>
      </c>
      <c r="BE953" s="51">
        <f>IFERROR(VLOOKUP(A953,salario!A$2:P$91,11,FALSE),0)</f>
        <v>0</v>
      </c>
      <c r="BF953" s="51">
        <f>SUMIFS(topmanager!$D:$D,topmanager!$C:$C,rs_nova!$A953,topmanager!$A:$A,rs_nova!BF$2)</f>
        <v>0</v>
      </c>
      <c r="BG953" s="51">
        <f>SUMIFS(topmanager!$D:$D,topmanager!$C:$C,rs_nova!$A953,topmanager!$A:$A,rs_nova!BG$2)</f>
        <v>0</v>
      </c>
      <c r="BH953" s="51">
        <f>SUMIFS(topmanager!$D:$D,topmanager!$C:$C,rs_nova!$A953,topmanager!$A:$A,rs_nova!BH$2)</f>
        <v>0</v>
      </c>
      <c r="BI953" s="51">
        <f>SUMIFS(topmanager!$D:$D,topmanager!$C:$C,rs_nova!$A953,topmanager!$A:$A,rs_nova!BI$2)</f>
        <v>0</v>
      </c>
      <c r="BJ953" s="51">
        <f>SUMIFS(topmanager!$D:$D,topmanager!$C:$C,rs_nova!$A953,topmanager!$A:$A,rs_nova!BJ$2)+SUMIFS(topmanager!$D:$D,topmanager!$C:$C,rs_nova!$A953,topmanager!$A:$A,rs_nova!BJ$2+1)</f>
        <v>0</v>
      </c>
      <c r="BK953" s="51">
        <f>IFERROR(VLOOKUP(A953,[8]ferias!$C$4:$G$100,5,FALSE),0)</f>
        <v>0</v>
      </c>
      <c r="BL953" s="51">
        <f>SUMIFS(topmanager!$D:$D,topmanager!$C:$C,rs_nova!$A953,topmanager!$A:$A,rs_nova!BL$2)</f>
        <v>0</v>
      </c>
      <c r="BM953" s="51">
        <f>SUMIFS(topmanager!$D:$D,topmanager!$C:$C,rs_nova!$A953,topmanager!$A:$A,rs_nova!BM$2)+SUMIFS(topmanager!$D:$D,topmanager!$C:$C,rs_nova!$A957,topmanager!$A:$A,151)</f>
        <v>0</v>
      </c>
      <c r="BN953" s="51">
        <f t="shared" si="228"/>
        <v>0</v>
      </c>
    </row>
    <row r="954" spans="1:66">
      <c r="A954" s="47">
        <f>total!B157</f>
        <v>0</v>
      </c>
      <c r="B954" s="47">
        <f t="shared" si="215"/>
        <v>0</v>
      </c>
      <c r="C954" s="48">
        <f>total!D157</f>
        <v>0</v>
      </c>
      <c r="D954" s="49" t="str">
        <f>IFERROR(VLOOKUP(A954,salario!A$3:J$32,10,FALSE),"")</f>
        <v/>
      </c>
      <c r="E954" s="49" t="str">
        <f>IFERROR(IF(VLOOKUP(A954,salario!A$3:O$32,15,FALSE)="","",VLOOKUP(A954,salario!A$3:O$32,15,FALSE)),"")</f>
        <v/>
      </c>
      <c r="F954" s="47" t="str">
        <f>IFERROR(VLOOKUP(A954,[5]base_pessoal!$B$2:$P$1504,13,FALSE),"")</f>
        <v/>
      </c>
      <c r="G954" s="50">
        <f>IFERROR(VLOOKUP(A954,salario!A$2:P$91,11,FALSE),0)*B954/30</f>
        <v>0</v>
      </c>
      <c r="H954" s="50">
        <f>SUMIFS(topmanager!$D:$D,topmanager!$C:$C,rs_nova!$A954,topmanager!$A:$A,rs_nova!H$2)+SUMIFS(topmanager!$D:$D,topmanager!$C:$C,rs_nova!$A954,topmanager!$A:$A,63)</f>
        <v>0</v>
      </c>
      <c r="I954" s="50">
        <f>-SUMIFS(topmanager!$D:$D,topmanager!$C:$C,rs_nova!$A954,topmanager!$A:$A,rs_nova!I$2)</f>
        <v>0</v>
      </c>
      <c r="J954" s="50">
        <f>SUMIFS(topmanager!$D:$D,topmanager!$C:$C,rs_nova!$A954,topmanager!$A:$A,rs_nova!J$2)</f>
        <v>0</v>
      </c>
      <c r="K954" s="50">
        <f>SUMIFS(topmanager!$D:$D,topmanager!$C:$C,rs_nova!$A954,topmanager!$A:$A,rs_nova!K$2)+SUMIFS(topmanager!$D:$D,topmanager!$C:$C,rs_nova!$A954,topmanager!$A:$A,911)</f>
        <v>0</v>
      </c>
      <c r="L954" s="50">
        <f>SUMIFS(topmanager!$D:$D,topmanager!$C:$C,rs_nova!$A954,topmanager!$A:$A,rs_nova!L$2)</f>
        <v>0</v>
      </c>
      <c r="M954" s="50">
        <f>SUMIFS(topmanager!$D:$D,topmanager!$C:$C,rs_nova!$A954,topmanager!$A:$A,rs_nova!M$2)+SUMIFS(topmanager!$D:$D,topmanager!$C:$C,rs_nova!$A954,topmanager!$A:$A,908)+SUMIFS(topmanager!$D:$D,topmanager!$C:$C,rs_nova!$A954,topmanager!$A:$A,550)</f>
        <v>0</v>
      </c>
      <c r="N954" s="50">
        <f>SUMIFS(topmanager!$D:$D,topmanager!$C:$C,rs_nova!$A954,topmanager!$A:$A,rs_nova!N$2)</f>
        <v>0</v>
      </c>
      <c r="O954" s="51">
        <f t="shared" si="216"/>
        <v>0</v>
      </c>
      <c r="P954" s="50">
        <f>IFERROR(VLOOKUP($A954,total!$B$4:$AW$437,27,0),0)</f>
        <v>0</v>
      </c>
      <c r="Q954" s="50">
        <f>IFERROR(VLOOKUP($A954,total!$B$4:$AW$437,21,0),0)</f>
        <v>0</v>
      </c>
      <c r="R954" s="50">
        <f>IFERROR(VLOOKUP($A954,total!$B$4:$AW$437,25,0),0)+IFERROR(VLOOKUP($A954,total!$B$4:$AW$437,36,0),0)</f>
        <v>0</v>
      </c>
      <c r="S954" s="50">
        <f>IFERROR(VLOOKUP(A954,gympass!$A$2:$F$148,6,0),0)</f>
        <v>0</v>
      </c>
      <c r="T954" s="50">
        <f>IFERROR(VLOOKUP($A954,total!$B$4:$AW$437,42,0),0)</f>
        <v>0</v>
      </c>
      <c r="U954" s="50">
        <f>IFERROR(VLOOKUP($A954,total!$B$4:$AW$437,32,0),0)</f>
        <v>0</v>
      </c>
      <c r="V954" s="50">
        <f>IFERROR(VLOOKUP($A954,total!$B$4:$AW$437,28,0),0)</f>
        <v>0</v>
      </c>
      <c r="W954" s="50">
        <f>IFERROR(VLOOKUP($A954,total!$B$4:$AX$437,49,0),0)</f>
        <v>0</v>
      </c>
      <c r="X954" s="50"/>
      <c r="Y954" s="50">
        <f>IFERROR(VLOOKUP(A954,#REF!,4,0),0)</f>
        <v>0</v>
      </c>
      <c r="Z954" s="50">
        <f>IFERROR(VLOOKUP(B954,#REF!,8,0),0)</f>
        <v>0</v>
      </c>
      <c r="AA954" s="50">
        <f>IFERROR(VLOOKUP($A954,total!$B$4:$AW$437,45,0),0)</f>
        <v>0</v>
      </c>
      <c r="AB954" s="50">
        <f>IFERROR(VLOOKUP($A954,total!$B$4:$AW$437,48,0),0)</f>
        <v>0</v>
      </c>
      <c r="AC954" s="50">
        <f>IFERROR(VLOOKUP($A954,total!$B$4:$AB$437,19,0),0)</f>
        <v>0</v>
      </c>
      <c r="AD954" s="50">
        <f>IFERROR(VLOOKUP($A954,total!$B$4:$AB$437,10,0),0)</f>
        <v>0</v>
      </c>
      <c r="AE954" s="50">
        <f>IFERROR(VLOOKUP($A954,total!$B$4:$AB$437,13,0),0)-SUMIFS(topmanager!$D:$D,topmanager!$C:$C,rs_nova!$A958,topmanager!$A:$A,856)</f>
        <v>0</v>
      </c>
      <c r="AF954" s="50">
        <f>IFERROR(VLOOKUP($A954,total!$B$4:$AB$437,16,0),0)</f>
        <v>0</v>
      </c>
      <c r="AG954" s="50">
        <f>IFERROR(VLOOKUP($A954,total!$B$4:$AB$437,7,0),0)</f>
        <v>0</v>
      </c>
      <c r="AH954" s="50">
        <f>IFERROR(VLOOKUP($A954,total!$B$4:$AD$437,29,0),0)</f>
        <v>0</v>
      </c>
      <c r="AI954" s="50">
        <f>IFERROR(VLOOKUP(A954,total!$B$4:$AN$437,39,0),0)</f>
        <v>0</v>
      </c>
      <c r="AJ954" s="51">
        <f t="shared" si="217"/>
        <v>0</v>
      </c>
      <c r="AK954" s="50">
        <f t="shared" si="218"/>
        <v>0</v>
      </c>
      <c r="AL954" s="50">
        <f t="shared" si="219"/>
        <v>0</v>
      </c>
      <c r="AM954" s="50">
        <f t="shared" si="220"/>
        <v>0</v>
      </c>
      <c r="AN954" s="50">
        <f t="shared" si="229"/>
        <v>0</v>
      </c>
      <c r="AO954" s="50">
        <f t="shared" si="229"/>
        <v>0</v>
      </c>
      <c r="AP954" s="50">
        <f t="shared" si="229"/>
        <v>0</v>
      </c>
      <c r="AQ954" s="50">
        <f>IFERROR(VLOOKUP(TEXT($A954,"000000"),[6]Página1!$A$8:$S$801,13,FALSE),0)</f>
        <v>0</v>
      </c>
      <c r="AR954" s="50">
        <f>IFERROR(VLOOKUP(TEXT($A954,"000000"),[6]Página1!$A$8:$S$801,16,FALSE),0)</f>
        <v>0</v>
      </c>
      <c r="AS954" s="50">
        <f>IFERROR(VLOOKUP(TEXT($A954,"000000"),[6]Página1!$A$8:$S$801,19,FALSE),0)</f>
        <v>0</v>
      </c>
      <c r="AT954" s="50">
        <f>IFERROR(VLOOKUP(TEXT($A954,"000000"),[7]Página1!$A$8:$R$814,12,FALSE),0)</f>
        <v>0</v>
      </c>
      <c r="AU954" s="50">
        <f>IFERROR(VLOOKUP(TEXT($A954,"000000"),[7]Página1!$A$8:$R$814,15,FALSE),0)</f>
        <v>0</v>
      </c>
      <c r="AV954" s="50">
        <f>IFERROR(VLOOKUP(TEXT($A954,"000000"),[7]Página1!$A$8:$R$814,18,FALSE),0)</f>
        <v>0</v>
      </c>
      <c r="AW954" s="50"/>
      <c r="AX954" s="51">
        <f t="shared" si="221"/>
        <v>0</v>
      </c>
      <c r="AY954" s="51">
        <f t="shared" si="222"/>
        <v>0</v>
      </c>
      <c r="AZ954" s="51">
        <f t="shared" si="223"/>
        <v>0</v>
      </c>
      <c r="BA954" s="51">
        <f t="shared" si="224"/>
        <v>0</v>
      </c>
      <c r="BB954" s="51">
        <f t="shared" si="225"/>
        <v>0</v>
      </c>
      <c r="BC954" s="51">
        <f t="shared" si="226"/>
        <v>0</v>
      </c>
      <c r="BD954" s="51">
        <f t="shared" si="227"/>
        <v>0</v>
      </c>
      <c r="BE954" s="51">
        <f>IFERROR(VLOOKUP(A954,salario!A$2:P$91,11,FALSE),0)</f>
        <v>0</v>
      </c>
      <c r="BF954" s="51">
        <f>SUMIFS(topmanager!$D:$D,topmanager!$C:$C,rs_nova!$A954,topmanager!$A:$A,rs_nova!BF$2)</f>
        <v>0</v>
      </c>
      <c r="BG954" s="51">
        <f>SUMIFS(topmanager!$D:$D,topmanager!$C:$C,rs_nova!$A954,topmanager!$A:$A,rs_nova!BG$2)</f>
        <v>0</v>
      </c>
      <c r="BH954" s="51">
        <f>SUMIFS(topmanager!$D:$D,topmanager!$C:$C,rs_nova!$A954,topmanager!$A:$A,rs_nova!BH$2)</f>
        <v>0</v>
      </c>
      <c r="BI954" s="51">
        <f>SUMIFS(topmanager!$D:$D,topmanager!$C:$C,rs_nova!$A954,topmanager!$A:$A,rs_nova!BI$2)</f>
        <v>0</v>
      </c>
      <c r="BJ954" s="51">
        <f>SUMIFS(topmanager!$D:$D,topmanager!$C:$C,rs_nova!$A954,topmanager!$A:$A,rs_nova!BJ$2)+SUMIFS(topmanager!$D:$D,topmanager!$C:$C,rs_nova!$A954,topmanager!$A:$A,rs_nova!BJ$2+1)</f>
        <v>0</v>
      </c>
      <c r="BK954" s="51">
        <f>IFERROR(VLOOKUP(A954,[8]ferias!$C$4:$G$100,5,FALSE),0)</f>
        <v>0</v>
      </c>
      <c r="BL954" s="51">
        <f>SUMIFS(topmanager!$D:$D,topmanager!$C:$C,rs_nova!$A954,topmanager!$A:$A,rs_nova!BL$2)</f>
        <v>0</v>
      </c>
      <c r="BM954" s="51">
        <f>SUMIFS(topmanager!$D:$D,topmanager!$C:$C,rs_nova!$A954,topmanager!$A:$A,rs_nova!BM$2)+SUMIFS(topmanager!$D:$D,topmanager!$C:$C,rs_nova!$A958,topmanager!$A:$A,151)</f>
        <v>0</v>
      </c>
      <c r="BN954" s="51">
        <f t="shared" si="228"/>
        <v>0</v>
      </c>
    </row>
    <row r="955" spans="1:66">
      <c r="A955" s="47">
        <f>total!B158</f>
        <v>0</v>
      </c>
      <c r="B955" s="47">
        <f t="shared" si="215"/>
        <v>0</v>
      </c>
      <c r="C955" s="48">
        <f>total!D158</f>
        <v>0</v>
      </c>
      <c r="D955" s="49" t="str">
        <f>IFERROR(VLOOKUP(A955,salario!A$3:J$32,10,FALSE),"")</f>
        <v/>
      </c>
      <c r="E955" s="49" t="str">
        <f>IFERROR(IF(VLOOKUP(A955,salario!A$3:O$32,15,FALSE)="","",VLOOKUP(A955,salario!A$3:O$32,15,FALSE)),"")</f>
        <v/>
      </c>
      <c r="F955" s="47" t="str">
        <f>IFERROR(VLOOKUP(A955,[5]base_pessoal!$B$2:$P$1504,13,FALSE),"")</f>
        <v/>
      </c>
      <c r="G955" s="50">
        <f>IFERROR(VLOOKUP(A955,salario!A$2:P$91,11,FALSE),0)*B955/30</f>
        <v>0</v>
      </c>
      <c r="H955" s="50">
        <f>SUMIFS(topmanager!$D:$D,topmanager!$C:$C,rs_nova!$A955,topmanager!$A:$A,rs_nova!H$2)+SUMIFS(topmanager!$D:$D,topmanager!$C:$C,rs_nova!$A955,topmanager!$A:$A,63)</f>
        <v>0</v>
      </c>
      <c r="I955" s="50">
        <f>-SUMIFS(topmanager!$D:$D,topmanager!$C:$C,rs_nova!$A955,topmanager!$A:$A,rs_nova!I$2)</f>
        <v>0</v>
      </c>
      <c r="J955" s="50">
        <f>SUMIFS(topmanager!$D:$D,topmanager!$C:$C,rs_nova!$A955,topmanager!$A:$A,rs_nova!J$2)</f>
        <v>0</v>
      </c>
      <c r="K955" s="50">
        <f>SUMIFS(topmanager!$D:$D,topmanager!$C:$C,rs_nova!$A955,topmanager!$A:$A,rs_nova!K$2)+SUMIFS(topmanager!$D:$D,topmanager!$C:$C,rs_nova!$A955,topmanager!$A:$A,911)</f>
        <v>0</v>
      </c>
      <c r="L955" s="50">
        <f>SUMIFS(topmanager!$D:$D,topmanager!$C:$C,rs_nova!$A955,topmanager!$A:$A,rs_nova!L$2)</f>
        <v>0</v>
      </c>
      <c r="M955" s="50">
        <f>SUMIFS(topmanager!$D:$D,topmanager!$C:$C,rs_nova!$A955,topmanager!$A:$A,rs_nova!M$2)+SUMIFS(topmanager!$D:$D,topmanager!$C:$C,rs_nova!$A955,topmanager!$A:$A,908)+SUMIFS(topmanager!$D:$D,topmanager!$C:$C,rs_nova!$A955,topmanager!$A:$A,550)</f>
        <v>0</v>
      </c>
      <c r="N955" s="50">
        <f>SUMIFS(topmanager!$D:$D,topmanager!$C:$C,rs_nova!$A955,topmanager!$A:$A,rs_nova!N$2)</f>
        <v>0</v>
      </c>
      <c r="O955" s="51">
        <f t="shared" si="216"/>
        <v>0</v>
      </c>
      <c r="P955" s="50">
        <f>IFERROR(VLOOKUP($A955,total!$B$4:$AW$437,27,0),0)</f>
        <v>0</v>
      </c>
      <c r="Q955" s="50">
        <f>IFERROR(VLOOKUP($A955,total!$B$4:$AW$437,21,0),0)</f>
        <v>0</v>
      </c>
      <c r="R955" s="50">
        <f>IFERROR(VLOOKUP($A955,total!$B$4:$AW$437,25,0),0)+IFERROR(VLOOKUP($A955,total!$B$4:$AW$437,36,0),0)</f>
        <v>0</v>
      </c>
      <c r="S955" s="50">
        <f>IFERROR(VLOOKUP(A955,gympass!$A$2:$F$148,6,0),0)</f>
        <v>0</v>
      </c>
      <c r="T955" s="50">
        <f>IFERROR(VLOOKUP($A955,total!$B$4:$AW$437,42,0),0)</f>
        <v>0</v>
      </c>
      <c r="U955" s="50">
        <f>IFERROR(VLOOKUP($A955,total!$B$4:$AW$437,32,0),0)</f>
        <v>0</v>
      </c>
      <c r="V955" s="50">
        <f>IFERROR(VLOOKUP($A955,total!$B$4:$AW$437,28,0),0)</f>
        <v>0</v>
      </c>
      <c r="W955" s="50">
        <f>IFERROR(VLOOKUP($A955,total!$B$4:$AX$437,49,0),0)</f>
        <v>0</v>
      </c>
      <c r="X955" s="50"/>
      <c r="Y955" s="50">
        <f>IFERROR(VLOOKUP(A955,#REF!,4,0),0)</f>
        <v>0</v>
      </c>
      <c r="Z955" s="50">
        <f>IFERROR(VLOOKUP(B955,#REF!,8,0),0)</f>
        <v>0</v>
      </c>
      <c r="AA955" s="50">
        <f>IFERROR(VLOOKUP($A955,total!$B$4:$AW$437,45,0),0)</f>
        <v>0</v>
      </c>
      <c r="AB955" s="50">
        <f>IFERROR(VLOOKUP($A955,total!$B$4:$AW$437,48,0),0)</f>
        <v>0</v>
      </c>
      <c r="AC955" s="50">
        <f>IFERROR(VLOOKUP($A955,total!$B$4:$AB$437,19,0),0)</f>
        <v>0</v>
      </c>
      <c r="AD955" s="50">
        <f>IFERROR(VLOOKUP($A955,total!$B$4:$AB$437,10,0),0)</f>
        <v>0</v>
      </c>
      <c r="AE955" s="50">
        <f>IFERROR(VLOOKUP($A955,total!$B$4:$AB$437,13,0),0)-SUMIFS(topmanager!$D:$D,topmanager!$C:$C,rs_nova!$A959,topmanager!$A:$A,856)</f>
        <v>0</v>
      </c>
      <c r="AF955" s="50">
        <f>IFERROR(VLOOKUP($A955,total!$B$4:$AB$437,16,0),0)</f>
        <v>0</v>
      </c>
      <c r="AG955" s="50">
        <f>IFERROR(VLOOKUP($A955,total!$B$4:$AB$437,7,0),0)</f>
        <v>0</v>
      </c>
      <c r="AH955" s="50">
        <f>IFERROR(VLOOKUP($A955,total!$B$4:$AD$437,29,0),0)</f>
        <v>0</v>
      </c>
      <c r="AI955" s="50">
        <f>IFERROR(VLOOKUP(A955,total!$B$4:$AN$437,39,0),0)</f>
        <v>0</v>
      </c>
      <c r="AJ955" s="51">
        <f t="shared" si="217"/>
        <v>0</v>
      </c>
      <c r="AK955" s="50">
        <f t="shared" si="218"/>
        <v>0</v>
      </c>
      <c r="AL955" s="50">
        <f t="shared" si="219"/>
        <v>0</v>
      </c>
      <c r="AM955" s="50">
        <f t="shared" si="220"/>
        <v>0</v>
      </c>
      <c r="AN955" s="50">
        <f t="shared" si="229"/>
        <v>0</v>
      </c>
      <c r="AO955" s="50">
        <f t="shared" si="229"/>
        <v>0</v>
      </c>
      <c r="AP955" s="50">
        <f t="shared" si="229"/>
        <v>0</v>
      </c>
      <c r="AQ955" s="50">
        <f>IFERROR(VLOOKUP(TEXT($A955,"000000"),[6]Página1!$A$8:$S$801,13,FALSE),0)</f>
        <v>0</v>
      </c>
      <c r="AR955" s="50">
        <f>IFERROR(VLOOKUP(TEXT($A955,"000000"),[6]Página1!$A$8:$S$801,16,FALSE),0)</f>
        <v>0</v>
      </c>
      <c r="AS955" s="50">
        <f>IFERROR(VLOOKUP(TEXT($A955,"000000"),[6]Página1!$A$8:$S$801,19,FALSE),0)</f>
        <v>0</v>
      </c>
      <c r="AT955" s="50">
        <f>IFERROR(VLOOKUP(TEXT($A955,"000000"),[7]Página1!$A$8:$R$814,12,FALSE),0)</f>
        <v>0</v>
      </c>
      <c r="AU955" s="50">
        <f>IFERROR(VLOOKUP(TEXT($A955,"000000"),[7]Página1!$A$8:$R$814,15,FALSE),0)</f>
        <v>0</v>
      </c>
      <c r="AV955" s="50">
        <f>IFERROR(VLOOKUP(TEXT($A955,"000000"),[7]Página1!$A$8:$R$814,18,FALSE),0)</f>
        <v>0</v>
      </c>
      <c r="AW955" s="50"/>
      <c r="AX955" s="51">
        <f t="shared" si="221"/>
        <v>0</v>
      </c>
      <c r="AY955" s="51">
        <f t="shared" si="222"/>
        <v>0</v>
      </c>
      <c r="AZ955" s="51">
        <f t="shared" si="223"/>
        <v>0</v>
      </c>
      <c r="BA955" s="51">
        <f t="shared" si="224"/>
        <v>0</v>
      </c>
      <c r="BB955" s="51">
        <f t="shared" si="225"/>
        <v>0</v>
      </c>
      <c r="BC955" s="51">
        <f t="shared" si="226"/>
        <v>0</v>
      </c>
      <c r="BD955" s="51">
        <f t="shared" si="227"/>
        <v>0</v>
      </c>
      <c r="BE955" s="51">
        <f>IFERROR(VLOOKUP(A955,salario!A$2:P$91,11,FALSE),0)</f>
        <v>0</v>
      </c>
      <c r="BF955" s="51">
        <f>SUMIFS(topmanager!$D:$D,topmanager!$C:$C,rs_nova!$A955,topmanager!$A:$A,rs_nova!BF$2)</f>
        <v>0</v>
      </c>
      <c r="BG955" s="51">
        <f>SUMIFS(topmanager!$D:$D,topmanager!$C:$C,rs_nova!$A955,topmanager!$A:$A,rs_nova!BG$2)</f>
        <v>0</v>
      </c>
      <c r="BH955" s="51">
        <f>SUMIFS(topmanager!$D:$D,topmanager!$C:$C,rs_nova!$A955,topmanager!$A:$A,rs_nova!BH$2)</f>
        <v>0</v>
      </c>
      <c r="BI955" s="51">
        <f>SUMIFS(topmanager!$D:$D,topmanager!$C:$C,rs_nova!$A955,topmanager!$A:$A,rs_nova!BI$2)</f>
        <v>0</v>
      </c>
      <c r="BJ955" s="51">
        <f>SUMIFS(topmanager!$D:$D,topmanager!$C:$C,rs_nova!$A955,topmanager!$A:$A,rs_nova!BJ$2)+SUMIFS(topmanager!$D:$D,topmanager!$C:$C,rs_nova!$A955,topmanager!$A:$A,rs_nova!BJ$2+1)</f>
        <v>0</v>
      </c>
      <c r="BK955" s="51">
        <f>IFERROR(VLOOKUP(A955,[8]ferias!$C$4:$G$100,5,FALSE),0)</f>
        <v>0</v>
      </c>
      <c r="BL955" s="51">
        <f>SUMIFS(topmanager!$D:$D,topmanager!$C:$C,rs_nova!$A955,topmanager!$A:$A,rs_nova!BL$2)</f>
        <v>0</v>
      </c>
      <c r="BM955" s="51">
        <f>SUMIFS(topmanager!$D:$D,topmanager!$C:$C,rs_nova!$A955,topmanager!$A:$A,rs_nova!BM$2)+SUMIFS(topmanager!$D:$D,topmanager!$C:$C,rs_nova!$A959,topmanager!$A:$A,151)</f>
        <v>0</v>
      </c>
      <c r="BN955" s="51">
        <f t="shared" si="228"/>
        <v>0</v>
      </c>
    </row>
    <row r="956" spans="1:66">
      <c r="A956" s="47">
        <f>total!B159</f>
        <v>0</v>
      </c>
      <c r="B956" s="47">
        <f t="shared" si="215"/>
        <v>0</v>
      </c>
      <c r="C956" s="48">
        <f>total!D159</f>
        <v>0</v>
      </c>
      <c r="D956" s="49" t="str">
        <f>IFERROR(VLOOKUP(A956,salario!A$3:J$32,10,FALSE),"")</f>
        <v/>
      </c>
      <c r="E956" s="49" t="str">
        <f>IFERROR(IF(VLOOKUP(A956,salario!A$3:O$32,15,FALSE)="","",VLOOKUP(A956,salario!A$3:O$32,15,FALSE)),"")</f>
        <v/>
      </c>
      <c r="F956" s="47" t="str">
        <f>IFERROR(VLOOKUP(A956,[5]base_pessoal!$B$2:$P$1504,13,FALSE),"")</f>
        <v/>
      </c>
      <c r="G956" s="50">
        <f>IFERROR(VLOOKUP(A956,salario!A$2:P$91,11,FALSE),0)*B956/30</f>
        <v>0</v>
      </c>
      <c r="H956" s="50">
        <f>SUMIFS(topmanager!$D:$D,topmanager!$C:$C,rs_nova!$A956,topmanager!$A:$A,rs_nova!H$2)+SUMIFS(topmanager!$D:$D,topmanager!$C:$C,rs_nova!$A956,topmanager!$A:$A,63)</f>
        <v>0</v>
      </c>
      <c r="I956" s="50">
        <f>-SUMIFS(topmanager!$D:$D,topmanager!$C:$C,rs_nova!$A956,topmanager!$A:$A,rs_nova!I$2)</f>
        <v>0</v>
      </c>
      <c r="J956" s="50">
        <f>SUMIFS(topmanager!$D:$D,topmanager!$C:$C,rs_nova!$A956,topmanager!$A:$A,rs_nova!J$2)</f>
        <v>0</v>
      </c>
      <c r="K956" s="50">
        <f>SUMIFS(topmanager!$D:$D,topmanager!$C:$C,rs_nova!$A956,topmanager!$A:$A,rs_nova!K$2)+SUMIFS(topmanager!$D:$D,topmanager!$C:$C,rs_nova!$A956,topmanager!$A:$A,911)</f>
        <v>0</v>
      </c>
      <c r="L956" s="50">
        <f>SUMIFS(topmanager!$D:$D,topmanager!$C:$C,rs_nova!$A956,topmanager!$A:$A,rs_nova!L$2)</f>
        <v>0</v>
      </c>
      <c r="M956" s="50">
        <f>SUMIFS(topmanager!$D:$D,topmanager!$C:$C,rs_nova!$A956,topmanager!$A:$A,rs_nova!M$2)+SUMIFS(topmanager!$D:$D,topmanager!$C:$C,rs_nova!$A956,topmanager!$A:$A,908)+SUMIFS(topmanager!$D:$D,topmanager!$C:$C,rs_nova!$A956,topmanager!$A:$A,550)</f>
        <v>0</v>
      </c>
      <c r="N956" s="50">
        <f>SUMIFS(topmanager!$D:$D,topmanager!$C:$C,rs_nova!$A956,topmanager!$A:$A,rs_nova!N$2)</f>
        <v>0</v>
      </c>
      <c r="O956" s="51">
        <f t="shared" si="216"/>
        <v>0</v>
      </c>
      <c r="P956" s="50">
        <f>IFERROR(VLOOKUP($A956,total!$B$4:$AW$437,27,0),0)</f>
        <v>0</v>
      </c>
      <c r="Q956" s="50">
        <f>IFERROR(VLOOKUP($A956,total!$B$4:$AW$437,21,0),0)</f>
        <v>0</v>
      </c>
      <c r="R956" s="50">
        <f>IFERROR(VLOOKUP($A956,total!$B$4:$AW$437,25,0),0)+IFERROR(VLOOKUP($A956,total!$B$4:$AW$437,36,0),0)</f>
        <v>0</v>
      </c>
      <c r="S956" s="50">
        <f>IFERROR(VLOOKUP(A956,gympass!$A$2:$F$148,6,0),0)</f>
        <v>0</v>
      </c>
      <c r="T956" s="50">
        <f>IFERROR(VLOOKUP($A956,total!$B$4:$AW$437,42,0),0)</f>
        <v>0</v>
      </c>
      <c r="U956" s="50">
        <f>IFERROR(VLOOKUP($A956,total!$B$4:$AW$437,32,0),0)</f>
        <v>0</v>
      </c>
      <c r="V956" s="50">
        <f>IFERROR(VLOOKUP($A956,total!$B$4:$AW$437,28,0),0)</f>
        <v>0</v>
      </c>
      <c r="W956" s="50">
        <f>IFERROR(VLOOKUP($A956,total!$B$4:$AX$437,49,0),0)</f>
        <v>0</v>
      </c>
      <c r="X956" s="50"/>
      <c r="Y956" s="50">
        <f>IFERROR(VLOOKUP(A956,#REF!,4,0),0)</f>
        <v>0</v>
      </c>
      <c r="Z956" s="50">
        <f>IFERROR(VLOOKUP(B956,#REF!,8,0),0)</f>
        <v>0</v>
      </c>
      <c r="AA956" s="50">
        <f>IFERROR(VLOOKUP($A956,total!$B$4:$AW$437,45,0),0)</f>
        <v>0</v>
      </c>
      <c r="AB956" s="50">
        <f>IFERROR(VLOOKUP($A956,total!$B$4:$AW$437,48,0),0)</f>
        <v>0</v>
      </c>
      <c r="AC956" s="50">
        <f>IFERROR(VLOOKUP($A956,total!$B$4:$AB$437,19,0),0)</f>
        <v>0</v>
      </c>
      <c r="AD956" s="50">
        <f>IFERROR(VLOOKUP($A956,total!$B$4:$AB$437,10,0),0)</f>
        <v>0</v>
      </c>
      <c r="AE956" s="50">
        <f>IFERROR(VLOOKUP($A956,total!$B$4:$AB$437,13,0),0)-SUMIFS(topmanager!$D:$D,topmanager!$C:$C,rs_nova!$A960,topmanager!$A:$A,856)</f>
        <v>0</v>
      </c>
      <c r="AF956" s="50">
        <f>IFERROR(VLOOKUP($A956,total!$B$4:$AB$437,16,0),0)</f>
        <v>0</v>
      </c>
      <c r="AG956" s="50">
        <f>IFERROR(VLOOKUP($A956,total!$B$4:$AB$437,7,0),0)</f>
        <v>0</v>
      </c>
      <c r="AH956" s="50">
        <f>IFERROR(VLOOKUP($A956,total!$B$4:$AD$437,29,0),0)</f>
        <v>0</v>
      </c>
      <c r="AI956" s="50">
        <f>IFERROR(VLOOKUP(A956,total!$B$4:$AN$437,39,0),0)</f>
        <v>0</v>
      </c>
      <c r="AJ956" s="51">
        <f t="shared" si="217"/>
        <v>0</v>
      </c>
      <c r="AK956" s="50">
        <f t="shared" si="218"/>
        <v>0</v>
      </c>
      <c r="AL956" s="50">
        <f t="shared" si="219"/>
        <v>0</v>
      </c>
      <c r="AM956" s="50">
        <f t="shared" si="220"/>
        <v>0</v>
      </c>
      <c r="AN956" s="50">
        <f t="shared" si="229"/>
        <v>0</v>
      </c>
      <c r="AO956" s="50">
        <f t="shared" si="229"/>
        <v>0</v>
      </c>
      <c r="AP956" s="50">
        <f t="shared" si="229"/>
        <v>0</v>
      </c>
      <c r="AQ956" s="50">
        <f>IFERROR(VLOOKUP(TEXT($A956,"000000"),[6]Página1!$A$8:$S$801,13,FALSE),0)</f>
        <v>0</v>
      </c>
      <c r="AR956" s="50">
        <f>IFERROR(VLOOKUP(TEXT($A956,"000000"),[6]Página1!$A$8:$S$801,16,FALSE),0)</f>
        <v>0</v>
      </c>
      <c r="AS956" s="50">
        <f>IFERROR(VLOOKUP(TEXT($A956,"000000"),[6]Página1!$A$8:$S$801,19,FALSE),0)</f>
        <v>0</v>
      </c>
      <c r="AT956" s="50">
        <f>IFERROR(VLOOKUP(TEXT($A956,"000000"),[7]Página1!$A$8:$R$814,12,FALSE),0)</f>
        <v>0</v>
      </c>
      <c r="AU956" s="50">
        <f>IFERROR(VLOOKUP(TEXT($A956,"000000"),[7]Página1!$A$8:$R$814,15,FALSE),0)</f>
        <v>0</v>
      </c>
      <c r="AV956" s="50">
        <f>IFERROR(VLOOKUP(TEXT($A956,"000000"),[7]Página1!$A$8:$R$814,18,FALSE),0)</f>
        <v>0</v>
      </c>
      <c r="AW956" s="50"/>
      <c r="AX956" s="51">
        <f t="shared" si="221"/>
        <v>0</v>
      </c>
      <c r="AY956" s="51">
        <f t="shared" si="222"/>
        <v>0</v>
      </c>
      <c r="AZ956" s="51">
        <f t="shared" si="223"/>
        <v>0</v>
      </c>
      <c r="BA956" s="51">
        <f t="shared" si="224"/>
        <v>0</v>
      </c>
      <c r="BB956" s="51">
        <f t="shared" si="225"/>
        <v>0</v>
      </c>
      <c r="BC956" s="51">
        <f t="shared" si="226"/>
        <v>0</v>
      </c>
      <c r="BD956" s="51">
        <f t="shared" si="227"/>
        <v>0</v>
      </c>
      <c r="BE956" s="51">
        <f>IFERROR(VLOOKUP(A956,salario!A$2:P$91,11,FALSE),0)</f>
        <v>0</v>
      </c>
      <c r="BF956" s="51">
        <f>SUMIFS(topmanager!$D:$D,topmanager!$C:$C,rs_nova!$A956,topmanager!$A:$A,rs_nova!BF$2)</f>
        <v>0</v>
      </c>
      <c r="BG956" s="51">
        <f>SUMIFS(topmanager!$D:$D,topmanager!$C:$C,rs_nova!$A956,topmanager!$A:$A,rs_nova!BG$2)</f>
        <v>0</v>
      </c>
      <c r="BH956" s="51">
        <f>SUMIFS(topmanager!$D:$D,topmanager!$C:$C,rs_nova!$A956,topmanager!$A:$A,rs_nova!BH$2)</f>
        <v>0</v>
      </c>
      <c r="BI956" s="51">
        <f>SUMIFS(topmanager!$D:$D,topmanager!$C:$C,rs_nova!$A956,topmanager!$A:$A,rs_nova!BI$2)</f>
        <v>0</v>
      </c>
      <c r="BJ956" s="51">
        <f>SUMIFS(topmanager!$D:$D,topmanager!$C:$C,rs_nova!$A956,topmanager!$A:$A,rs_nova!BJ$2)+SUMIFS(topmanager!$D:$D,topmanager!$C:$C,rs_nova!$A956,topmanager!$A:$A,rs_nova!BJ$2+1)</f>
        <v>0</v>
      </c>
      <c r="BK956" s="51">
        <f>IFERROR(VLOOKUP(A956,[8]ferias!$C$4:$G$100,5,FALSE),0)</f>
        <v>0</v>
      </c>
      <c r="BL956" s="51">
        <f>SUMIFS(topmanager!$D:$D,topmanager!$C:$C,rs_nova!$A956,topmanager!$A:$A,rs_nova!BL$2)</f>
        <v>0</v>
      </c>
      <c r="BM956" s="51">
        <f>SUMIFS(topmanager!$D:$D,topmanager!$C:$C,rs_nova!$A956,topmanager!$A:$A,rs_nova!BM$2)+SUMIFS(topmanager!$D:$D,topmanager!$C:$C,rs_nova!$A960,topmanager!$A:$A,151)</f>
        <v>0</v>
      </c>
      <c r="BN956" s="51">
        <f t="shared" si="228"/>
        <v>0</v>
      </c>
    </row>
    <row r="957" spans="1:66">
      <c r="A957" s="47">
        <f>total!B160</f>
        <v>0</v>
      </c>
      <c r="B957" s="47">
        <f t="shared" si="215"/>
        <v>0</v>
      </c>
      <c r="C957" s="48">
        <f>total!D160</f>
        <v>0</v>
      </c>
      <c r="D957" s="49" t="str">
        <f>IFERROR(VLOOKUP(A957,salario!A$3:J$32,10,FALSE),"")</f>
        <v/>
      </c>
      <c r="E957" s="49" t="str">
        <f>IFERROR(IF(VLOOKUP(A957,salario!A$3:O$32,15,FALSE)="","",VLOOKUP(A957,salario!A$3:O$32,15,FALSE)),"")</f>
        <v/>
      </c>
      <c r="F957" s="47" t="str">
        <f>IFERROR(VLOOKUP(A957,[5]base_pessoal!$B$2:$P$1504,13,FALSE),"")</f>
        <v/>
      </c>
      <c r="G957" s="50">
        <f>IFERROR(VLOOKUP(A957,salario!A$2:P$91,11,FALSE),0)*B957/30</f>
        <v>0</v>
      </c>
      <c r="H957" s="50">
        <f>SUMIFS(topmanager!$D:$D,topmanager!$C:$C,rs_nova!$A957,topmanager!$A:$A,rs_nova!H$2)+SUMIFS(topmanager!$D:$D,topmanager!$C:$C,rs_nova!$A957,topmanager!$A:$A,63)</f>
        <v>0</v>
      </c>
      <c r="I957" s="50">
        <f>-SUMIFS(topmanager!$D:$D,topmanager!$C:$C,rs_nova!$A957,topmanager!$A:$A,rs_nova!I$2)</f>
        <v>0</v>
      </c>
      <c r="J957" s="50">
        <f>SUMIFS(topmanager!$D:$D,topmanager!$C:$C,rs_nova!$A957,topmanager!$A:$A,rs_nova!J$2)</f>
        <v>0</v>
      </c>
      <c r="K957" s="50">
        <f>SUMIFS(topmanager!$D:$D,topmanager!$C:$C,rs_nova!$A957,topmanager!$A:$A,rs_nova!K$2)+SUMIFS(topmanager!$D:$D,topmanager!$C:$C,rs_nova!$A957,topmanager!$A:$A,911)</f>
        <v>0</v>
      </c>
      <c r="L957" s="50">
        <f>SUMIFS(topmanager!$D:$D,topmanager!$C:$C,rs_nova!$A957,topmanager!$A:$A,rs_nova!L$2)</f>
        <v>0</v>
      </c>
      <c r="M957" s="50">
        <f>SUMIFS(topmanager!$D:$D,topmanager!$C:$C,rs_nova!$A957,topmanager!$A:$A,rs_nova!M$2)+SUMIFS(topmanager!$D:$D,topmanager!$C:$C,rs_nova!$A957,topmanager!$A:$A,908)+SUMIFS(topmanager!$D:$D,topmanager!$C:$C,rs_nova!$A957,topmanager!$A:$A,550)</f>
        <v>0</v>
      </c>
      <c r="N957" s="50">
        <f>SUMIFS(topmanager!$D:$D,topmanager!$C:$C,rs_nova!$A957,topmanager!$A:$A,rs_nova!N$2)</f>
        <v>0</v>
      </c>
      <c r="O957" s="51">
        <f t="shared" si="216"/>
        <v>0</v>
      </c>
      <c r="P957" s="50">
        <f>IFERROR(VLOOKUP($A957,total!$B$4:$AW$437,27,0),0)</f>
        <v>0</v>
      </c>
      <c r="Q957" s="50">
        <f>IFERROR(VLOOKUP($A957,total!$B$4:$AW$437,21,0),0)</f>
        <v>0</v>
      </c>
      <c r="R957" s="50">
        <f>IFERROR(VLOOKUP($A957,total!$B$4:$AW$437,25,0),0)+IFERROR(VLOOKUP($A957,total!$B$4:$AW$437,36,0),0)</f>
        <v>0</v>
      </c>
      <c r="S957" s="50">
        <f>IFERROR(VLOOKUP(A957,gympass!$A$2:$F$148,6,0),0)</f>
        <v>0</v>
      </c>
      <c r="T957" s="50">
        <f>IFERROR(VLOOKUP($A957,total!$B$4:$AW$437,42,0),0)</f>
        <v>0</v>
      </c>
      <c r="U957" s="50">
        <f>IFERROR(VLOOKUP($A957,total!$B$4:$AW$437,32,0),0)</f>
        <v>0</v>
      </c>
      <c r="V957" s="50">
        <f>IFERROR(VLOOKUP($A957,total!$B$4:$AW$437,28,0),0)</f>
        <v>0</v>
      </c>
      <c r="W957" s="50">
        <f>IFERROR(VLOOKUP($A957,total!$B$4:$AX$437,49,0),0)</f>
        <v>0</v>
      </c>
      <c r="X957" s="50"/>
      <c r="Y957" s="50">
        <f>IFERROR(VLOOKUP(A957,#REF!,4,0),0)</f>
        <v>0</v>
      </c>
      <c r="Z957" s="50">
        <f>IFERROR(VLOOKUP(B957,#REF!,8,0),0)</f>
        <v>0</v>
      </c>
      <c r="AA957" s="50">
        <f>IFERROR(VLOOKUP($A957,total!$B$4:$AW$437,45,0),0)</f>
        <v>0</v>
      </c>
      <c r="AB957" s="50">
        <f>IFERROR(VLOOKUP($A957,total!$B$4:$AW$437,48,0),0)</f>
        <v>0</v>
      </c>
      <c r="AC957" s="50">
        <f>IFERROR(VLOOKUP($A957,total!$B$4:$AB$437,19,0),0)</f>
        <v>0</v>
      </c>
      <c r="AD957" s="50">
        <f>IFERROR(VLOOKUP($A957,total!$B$4:$AB$437,10,0),0)</f>
        <v>0</v>
      </c>
      <c r="AE957" s="50">
        <f>IFERROR(VLOOKUP($A957,total!$B$4:$AB$437,13,0),0)-SUMIFS(topmanager!$D:$D,topmanager!$C:$C,rs_nova!$A961,topmanager!$A:$A,856)</f>
        <v>0</v>
      </c>
      <c r="AF957" s="50">
        <f>IFERROR(VLOOKUP($A957,total!$B$4:$AB$437,16,0),0)</f>
        <v>0</v>
      </c>
      <c r="AG957" s="50">
        <f>IFERROR(VLOOKUP($A957,total!$B$4:$AB$437,7,0),0)</f>
        <v>0</v>
      </c>
      <c r="AH957" s="50">
        <f>IFERROR(VLOOKUP($A957,total!$B$4:$AD$437,29,0),0)</f>
        <v>0</v>
      </c>
      <c r="AI957" s="50">
        <f>IFERROR(VLOOKUP(A957,total!$B$4:$AN$437,39,0),0)</f>
        <v>0</v>
      </c>
      <c r="AJ957" s="51">
        <f t="shared" si="217"/>
        <v>0</v>
      </c>
      <c r="AK957" s="50">
        <f t="shared" si="218"/>
        <v>0</v>
      </c>
      <c r="AL957" s="50">
        <f t="shared" si="219"/>
        <v>0</v>
      </c>
      <c r="AM957" s="50">
        <f t="shared" si="220"/>
        <v>0</v>
      </c>
      <c r="AN957" s="50">
        <f t="shared" si="229"/>
        <v>0</v>
      </c>
      <c r="AO957" s="50">
        <f t="shared" si="229"/>
        <v>0</v>
      </c>
      <c r="AP957" s="50">
        <f t="shared" si="229"/>
        <v>0</v>
      </c>
      <c r="AQ957" s="50">
        <f>IFERROR(VLOOKUP(TEXT($A957,"000000"),[6]Página1!$A$8:$S$801,13,FALSE),0)</f>
        <v>0</v>
      </c>
      <c r="AR957" s="50">
        <f>IFERROR(VLOOKUP(TEXT($A957,"000000"),[6]Página1!$A$8:$S$801,16,FALSE),0)</f>
        <v>0</v>
      </c>
      <c r="AS957" s="50">
        <f>IFERROR(VLOOKUP(TEXT($A957,"000000"),[6]Página1!$A$8:$S$801,19,FALSE),0)</f>
        <v>0</v>
      </c>
      <c r="AT957" s="50">
        <f>IFERROR(VLOOKUP(TEXT($A957,"000000"),[7]Página1!$A$8:$R$814,12,FALSE),0)</f>
        <v>0</v>
      </c>
      <c r="AU957" s="50">
        <f>IFERROR(VLOOKUP(TEXT($A957,"000000"),[7]Página1!$A$8:$R$814,15,FALSE),0)</f>
        <v>0</v>
      </c>
      <c r="AV957" s="50">
        <f>IFERROR(VLOOKUP(TEXT($A957,"000000"),[7]Página1!$A$8:$R$814,18,FALSE),0)</f>
        <v>0</v>
      </c>
      <c r="AW957" s="50"/>
      <c r="AX957" s="51">
        <f t="shared" si="221"/>
        <v>0</v>
      </c>
      <c r="AY957" s="51">
        <f t="shared" si="222"/>
        <v>0</v>
      </c>
      <c r="AZ957" s="51">
        <f t="shared" si="223"/>
        <v>0</v>
      </c>
      <c r="BA957" s="51">
        <f t="shared" si="224"/>
        <v>0</v>
      </c>
      <c r="BB957" s="51">
        <f t="shared" si="225"/>
        <v>0</v>
      </c>
      <c r="BC957" s="51">
        <f t="shared" si="226"/>
        <v>0</v>
      </c>
      <c r="BD957" s="51">
        <f t="shared" si="227"/>
        <v>0</v>
      </c>
      <c r="BE957" s="51">
        <f>IFERROR(VLOOKUP(A957,salario!A$2:P$91,11,FALSE),0)</f>
        <v>0</v>
      </c>
      <c r="BF957" s="51">
        <f>SUMIFS(topmanager!$D:$D,topmanager!$C:$C,rs_nova!$A957,topmanager!$A:$A,rs_nova!BF$2)</f>
        <v>0</v>
      </c>
      <c r="BG957" s="51">
        <f>SUMIFS(topmanager!$D:$D,topmanager!$C:$C,rs_nova!$A957,topmanager!$A:$A,rs_nova!BG$2)</f>
        <v>0</v>
      </c>
      <c r="BH957" s="51">
        <f>SUMIFS(topmanager!$D:$D,topmanager!$C:$C,rs_nova!$A957,topmanager!$A:$A,rs_nova!BH$2)</f>
        <v>0</v>
      </c>
      <c r="BI957" s="51">
        <f>SUMIFS(topmanager!$D:$D,topmanager!$C:$C,rs_nova!$A957,topmanager!$A:$A,rs_nova!BI$2)</f>
        <v>0</v>
      </c>
      <c r="BJ957" s="51">
        <f>SUMIFS(topmanager!$D:$D,topmanager!$C:$C,rs_nova!$A957,topmanager!$A:$A,rs_nova!BJ$2)+SUMIFS(topmanager!$D:$D,topmanager!$C:$C,rs_nova!$A957,topmanager!$A:$A,rs_nova!BJ$2+1)</f>
        <v>0</v>
      </c>
      <c r="BK957" s="51">
        <f>IFERROR(VLOOKUP(A957,[8]ferias!$C$4:$G$100,5,FALSE),0)</f>
        <v>0</v>
      </c>
      <c r="BL957" s="51">
        <f>SUMIFS(topmanager!$D:$D,topmanager!$C:$C,rs_nova!$A957,topmanager!$A:$A,rs_nova!BL$2)</f>
        <v>0</v>
      </c>
      <c r="BM957" s="51">
        <f>SUMIFS(topmanager!$D:$D,topmanager!$C:$C,rs_nova!$A957,topmanager!$A:$A,rs_nova!BM$2)+SUMIFS(topmanager!$D:$D,topmanager!$C:$C,rs_nova!$A961,topmanager!$A:$A,151)</f>
        <v>0</v>
      </c>
      <c r="BN957" s="51">
        <f t="shared" si="228"/>
        <v>0</v>
      </c>
    </row>
    <row r="958" spans="1:66">
      <c r="A958" s="47">
        <f>total!B161</f>
        <v>0</v>
      </c>
      <c r="B958" s="47">
        <f t="shared" si="215"/>
        <v>0</v>
      </c>
      <c r="C958" s="48">
        <f>total!D161</f>
        <v>0</v>
      </c>
      <c r="D958" s="49" t="str">
        <f>IFERROR(VLOOKUP(A958,salario!A$3:J$32,10,FALSE),"")</f>
        <v/>
      </c>
      <c r="E958" s="49" t="str">
        <f>IFERROR(IF(VLOOKUP(A958,salario!A$3:O$32,15,FALSE)="","",VLOOKUP(A958,salario!A$3:O$32,15,FALSE)),"")</f>
        <v/>
      </c>
      <c r="F958" s="47" t="str">
        <f>IFERROR(VLOOKUP(A958,[5]base_pessoal!$B$2:$P$1504,13,FALSE),"")</f>
        <v/>
      </c>
      <c r="G958" s="50">
        <f>IFERROR(VLOOKUP(A958,salario!A$2:P$91,11,FALSE),0)*B958/30</f>
        <v>0</v>
      </c>
      <c r="H958" s="50">
        <f>SUMIFS(topmanager!$D:$D,topmanager!$C:$C,rs_nova!$A958,topmanager!$A:$A,rs_nova!H$2)+SUMIFS(topmanager!$D:$D,topmanager!$C:$C,rs_nova!$A958,topmanager!$A:$A,63)</f>
        <v>0</v>
      </c>
      <c r="I958" s="50">
        <f>-SUMIFS(topmanager!$D:$D,topmanager!$C:$C,rs_nova!$A958,topmanager!$A:$A,rs_nova!I$2)</f>
        <v>0</v>
      </c>
      <c r="J958" s="50">
        <f>SUMIFS(topmanager!$D:$D,topmanager!$C:$C,rs_nova!$A958,topmanager!$A:$A,rs_nova!J$2)</f>
        <v>0</v>
      </c>
      <c r="K958" s="50">
        <f>SUMIFS(topmanager!$D:$D,topmanager!$C:$C,rs_nova!$A958,topmanager!$A:$A,rs_nova!K$2)+SUMIFS(topmanager!$D:$D,topmanager!$C:$C,rs_nova!$A958,topmanager!$A:$A,911)</f>
        <v>0</v>
      </c>
      <c r="L958" s="50">
        <f>SUMIFS(topmanager!$D:$D,topmanager!$C:$C,rs_nova!$A958,topmanager!$A:$A,rs_nova!L$2)</f>
        <v>0</v>
      </c>
      <c r="M958" s="50">
        <f>SUMIFS(topmanager!$D:$D,topmanager!$C:$C,rs_nova!$A958,topmanager!$A:$A,rs_nova!M$2)+SUMIFS(topmanager!$D:$D,topmanager!$C:$C,rs_nova!$A958,topmanager!$A:$A,908)+SUMIFS(topmanager!$D:$D,topmanager!$C:$C,rs_nova!$A958,topmanager!$A:$A,550)</f>
        <v>0</v>
      </c>
      <c r="N958" s="50">
        <f>SUMIFS(topmanager!$D:$D,topmanager!$C:$C,rs_nova!$A958,topmanager!$A:$A,rs_nova!N$2)</f>
        <v>0</v>
      </c>
      <c r="O958" s="51">
        <f t="shared" si="216"/>
        <v>0</v>
      </c>
      <c r="P958" s="50">
        <f>IFERROR(VLOOKUP($A958,total!$B$4:$AW$437,27,0),0)</f>
        <v>0</v>
      </c>
      <c r="Q958" s="50">
        <f>IFERROR(VLOOKUP($A958,total!$B$4:$AW$437,21,0),0)</f>
        <v>0</v>
      </c>
      <c r="R958" s="50">
        <f>IFERROR(VLOOKUP($A958,total!$B$4:$AW$437,25,0),0)+IFERROR(VLOOKUP($A958,total!$B$4:$AW$437,36,0),0)</f>
        <v>0</v>
      </c>
      <c r="S958" s="50">
        <f>IFERROR(VLOOKUP(A958,gympass!$A$2:$F$148,6,0),0)</f>
        <v>0</v>
      </c>
      <c r="T958" s="50">
        <f>IFERROR(VLOOKUP($A958,total!$B$4:$AW$437,42,0),0)</f>
        <v>0</v>
      </c>
      <c r="U958" s="50">
        <f>IFERROR(VLOOKUP($A958,total!$B$4:$AW$437,32,0),0)</f>
        <v>0</v>
      </c>
      <c r="V958" s="50">
        <f>IFERROR(VLOOKUP($A958,total!$B$4:$AW$437,28,0),0)</f>
        <v>0</v>
      </c>
      <c r="W958" s="50">
        <f>IFERROR(VLOOKUP($A958,total!$B$4:$AX$437,49,0),0)</f>
        <v>0</v>
      </c>
      <c r="X958" s="50"/>
      <c r="Y958" s="50">
        <f>IFERROR(VLOOKUP(A958,#REF!,4,0),0)</f>
        <v>0</v>
      </c>
      <c r="Z958" s="50">
        <f>IFERROR(VLOOKUP(B958,#REF!,8,0),0)</f>
        <v>0</v>
      </c>
      <c r="AA958" s="50">
        <f>IFERROR(VLOOKUP($A958,total!$B$4:$AW$437,45,0),0)</f>
        <v>0</v>
      </c>
      <c r="AB958" s="50">
        <f>IFERROR(VLOOKUP($A958,total!$B$4:$AW$437,48,0),0)</f>
        <v>0</v>
      </c>
      <c r="AC958" s="50">
        <f>IFERROR(VLOOKUP($A958,total!$B$4:$AB$437,19,0),0)</f>
        <v>0</v>
      </c>
      <c r="AD958" s="50">
        <f>IFERROR(VLOOKUP($A958,total!$B$4:$AB$437,10,0),0)</f>
        <v>0</v>
      </c>
      <c r="AE958" s="50">
        <f>IFERROR(VLOOKUP($A958,total!$B$4:$AB$437,13,0),0)-SUMIFS(topmanager!$D:$D,topmanager!$C:$C,rs_nova!$A962,topmanager!$A:$A,856)</f>
        <v>0</v>
      </c>
      <c r="AF958" s="50">
        <f>IFERROR(VLOOKUP($A958,total!$B$4:$AB$437,16,0),0)</f>
        <v>0</v>
      </c>
      <c r="AG958" s="50">
        <f>IFERROR(VLOOKUP($A958,total!$B$4:$AB$437,7,0),0)</f>
        <v>0</v>
      </c>
      <c r="AH958" s="50">
        <f>IFERROR(VLOOKUP($A958,total!$B$4:$AD$437,29,0),0)</f>
        <v>0</v>
      </c>
      <c r="AI958" s="50">
        <f>IFERROR(VLOOKUP(A958,total!$B$4:$AN$437,39,0),0)</f>
        <v>0</v>
      </c>
      <c r="AJ958" s="51">
        <f t="shared" si="217"/>
        <v>0</v>
      </c>
      <c r="AK958" s="50">
        <f t="shared" si="218"/>
        <v>0</v>
      </c>
      <c r="AL958" s="50">
        <f t="shared" si="219"/>
        <v>0</v>
      </c>
      <c r="AM958" s="50">
        <f t="shared" si="220"/>
        <v>0</v>
      </c>
      <c r="AN958" s="50">
        <f t="shared" si="229"/>
        <v>0</v>
      </c>
      <c r="AO958" s="50">
        <f t="shared" si="229"/>
        <v>0</v>
      </c>
      <c r="AP958" s="50">
        <f t="shared" si="229"/>
        <v>0</v>
      </c>
      <c r="AQ958" s="50">
        <f>IFERROR(VLOOKUP(TEXT($A958,"000000"),[6]Página1!$A$8:$S$801,13,FALSE),0)</f>
        <v>0</v>
      </c>
      <c r="AR958" s="50">
        <f>IFERROR(VLOOKUP(TEXT($A958,"000000"),[6]Página1!$A$8:$S$801,16,FALSE),0)</f>
        <v>0</v>
      </c>
      <c r="AS958" s="50">
        <f>IFERROR(VLOOKUP(TEXT($A958,"000000"),[6]Página1!$A$8:$S$801,19,FALSE),0)</f>
        <v>0</v>
      </c>
      <c r="AT958" s="50">
        <f>IFERROR(VLOOKUP(TEXT($A958,"000000"),[7]Página1!$A$8:$R$814,12,FALSE),0)</f>
        <v>0</v>
      </c>
      <c r="AU958" s="50">
        <f>IFERROR(VLOOKUP(TEXT($A958,"000000"),[7]Página1!$A$8:$R$814,15,FALSE),0)</f>
        <v>0</v>
      </c>
      <c r="AV958" s="50">
        <f>IFERROR(VLOOKUP(TEXT($A958,"000000"),[7]Página1!$A$8:$R$814,18,FALSE),0)</f>
        <v>0</v>
      </c>
      <c r="AW958" s="50"/>
      <c r="AX958" s="51">
        <f t="shared" si="221"/>
        <v>0</v>
      </c>
      <c r="AY958" s="51">
        <f t="shared" si="222"/>
        <v>0</v>
      </c>
      <c r="AZ958" s="51">
        <f t="shared" si="223"/>
        <v>0</v>
      </c>
      <c r="BA958" s="51">
        <f t="shared" si="224"/>
        <v>0</v>
      </c>
      <c r="BB958" s="51">
        <f t="shared" si="225"/>
        <v>0</v>
      </c>
      <c r="BC958" s="51">
        <f t="shared" si="226"/>
        <v>0</v>
      </c>
      <c r="BD958" s="51">
        <f t="shared" si="227"/>
        <v>0</v>
      </c>
      <c r="BE958" s="51">
        <f>IFERROR(VLOOKUP(A958,salario!A$2:P$91,11,FALSE),0)</f>
        <v>0</v>
      </c>
      <c r="BF958" s="51">
        <f>SUMIFS(topmanager!$D:$D,topmanager!$C:$C,rs_nova!$A958,topmanager!$A:$A,rs_nova!BF$2)</f>
        <v>0</v>
      </c>
      <c r="BG958" s="51">
        <f>SUMIFS(topmanager!$D:$D,topmanager!$C:$C,rs_nova!$A958,topmanager!$A:$A,rs_nova!BG$2)</f>
        <v>0</v>
      </c>
      <c r="BH958" s="51">
        <f>SUMIFS(topmanager!$D:$D,topmanager!$C:$C,rs_nova!$A958,topmanager!$A:$A,rs_nova!BH$2)</f>
        <v>0</v>
      </c>
      <c r="BI958" s="51">
        <f>SUMIFS(topmanager!$D:$D,topmanager!$C:$C,rs_nova!$A958,topmanager!$A:$A,rs_nova!BI$2)</f>
        <v>0</v>
      </c>
      <c r="BJ958" s="51">
        <f>SUMIFS(topmanager!$D:$D,topmanager!$C:$C,rs_nova!$A958,topmanager!$A:$A,rs_nova!BJ$2)+SUMIFS(topmanager!$D:$D,topmanager!$C:$C,rs_nova!$A958,topmanager!$A:$A,rs_nova!BJ$2+1)</f>
        <v>0</v>
      </c>
      <c r="BK958" s="51">
        <f>IFERROR(VLOOKUP(A958,[8]ferias!$C$4:$G$100,5,FALSE),0)</f>
        <v>0</v>
      </c>
      <c r="BL958" s="51">
        <f>SUMIFS(topmanager!$D:$D,topmanager!$C:$C,rs_nova!$A958,topmanager!$A:$A,rs_nova!BL$2)</f>
        <v>0</v>
      </c>
      <c r="BM958" s="51">
        <f>SUMIFS(topmanager!$D:$D,topmanager!$C:$C,rs_nova!$A958,topmanager!$A:$A,rs_nova!BM$2)+SUMIFS(topmanager!$D:$D,topmanager!$C:$C,rs_nova!$A962,topmanager!$A:$A,151)</f>
        <v>0</v>
      </c>
      <c r="BN958" s="51">
        <f t="shared" si="228"/>
        <v>0</v>
      </c>
    </row>
    <row r="959" spans="1:66">
      <c r="A959" s="47">
        <f>total!B162</f>
        <v>0</v>
      </c>
      <c r="B959" s="47">
        <f t="shared" si="215"/>
        <v>0</v>
      </c>
      <c r="C959" s="48">
        <f>total!D162</f>
        <v>0</v>
      </c>
      <c r="D959" s="49" t="str">
        <f>IFERROR(VLOOKUP(A959,salario!A$3:J$32,10,FALSE),"")</f>
        <v/>
      </c>
      <c r="E959" s="49" t="str">
        <f>IFERROR(IF(VLOOKUP(A959,salario!A$3:O$32,15,FALSE)="","",VLOOKUP(A959,salario!A$3:O$32,15,FALSE)),"")</f>
        <v/>
      </c>
      <c r="F959" s="47" t="str">
        <f>IFERROR(VLOOKUP(A959,[5]base_pessoal!$B$2:$P$1504,13,FALSE),"")</f>
        <v/>
      </c>
      <c r="G959" s="50">
        <f>IFERROR(VLOOKUP(A959,salario!A$2:P$91,11,FALSE),0)*B959/30</f>
        <v>0</v>
      </c>
      <c r="H959" s="50">
        <f>SUMIFS(topmanager!$D:$D,topmanager!$C:$C,rs_nova!$A959,topmanager!$A:$A,rs_nova!H$2)+SUMIFS(topmanager!$D:$D,topmanager!$C:$C,rs_nova!$A959,topmanager!$A:$A,63)</f>
        <v>0</v>
      </c>
      <c r="I959" s="50">
        <f>-SUMIFS(topmanager!$D:$D,topmanager!$C:$C,rs_nova!$A959,topmanager!$A:$A,rs_nova!I$2)</f>
        <v>0</v>
      </c>
      <c r="J959" s="50">
        <f>SUMIFS(topmanager!$D:$D,topmanager!$C:$C,rs_nova!$A959,topmanager!$A:$A,rs_nova!J$2)</f>
        <v>0</v>
      </c>
      <c r="K959" s="50">
        <f>SUMIFS(topmanager!$D:$D,topmanager!$C:$C,rs_nova!$A959,topmanager!$A:$A,rs_nova!K$2)+SUMIFS(topmanager!$D:$D,topmanager!$C:$C,rs_nova!$A959,topmanager!$A:$A,911)</f>
        <v>0</v>
      </c>
      <c r="L959" s="50">
        <f>SUMIFS(topmanager!$D:$D,topmanager!$C:$C,rs_nova!$A959,topmanager!$A:$A,rs_nova!L$2)</f>
        <v>0</v>
      </c>
      <c r="M959" s="50">
        <f>SUMIFS(topmanager!$D:$D,topmanager!$C:$C,rs_nova!$A959,topmanager!$A:$A,rs_nova!M$2)+SUMIFS(topmanager!$D:$D,topmanager!$C:$C,rs_nova!$A959,topmanager!$A:$A,908)+SUMIFS(topmanager!$D:$D,topmanager!$C:$C,rs_nova!$A959,topmanager!$A:$A,550)</f>
        <v>0</v>
      </c>
      <c r="N959" s="50">
        <f>SUMIFS(topmanager!$D:$D,topmanager!$C:$C,rs_nova!$A959,topmanager!$A:$A,rs_nova!N$2)</f>
        <v>0</v>
      </c>
      <c r="O959" s="51">
        <f t="shared" si="216"/>
        <v>0</v>
      </c>
      <c r="P959" s="50">
        <f>IFERROR(VLOOKUP($A959,total!$B$4:$AW$437,27,0),0)</f>
        <v>0</v>
      </c>
      <c r="Q959" s="50">
        <f>IFERROR(VLOOKUP($A959,total!$B$4:$AW$437,21,0),0)</f>
        <v>0</v>
      </c>
      <c r="R959" s="50">
        <f>IFERROR(VLOOKUP($A959,total!$B$4:$AW$437,25,0),0)+IFERROR(VLOOKUP($A959,total!$B$4:$AW$437,36,0),0)</f>
        <v>0</v>
      </c>
      <c r="S959" s="50">
        <f>IFERROR(VLOOKUP(A959,gympass!$A$2:$F$148,6,0),0)</f>
        <v>0</v>
      </c>
      <c r="T959" s="50">
        <f>IFERROR(VLOOKUP($A959,total!$B$4:$AW$437,42,0),0)</f>
        <v>0</v>
      </c>
      <c r="U959" s="50">
        <f>IFERROR(VLOOKUP($A959,total!$B$4:$AW$437,32,0),0)</f>
        <v>0</v>
      </c>
      <c r="V959" s="50">
        <f>IFERROR(VLOOKUP($A959,total!$B$4:$AW$437,28,0),0)</f>
        <v>0</v>
      </c>
      <c r="W959" s="50">
        <f>IFERROR(VLOOKUP($A959,total!$B$4:$AX$437,49,0),0)</f>
        <v>0</v>
      </c>
      <c r="X959" s="50"/>
      <c r="Y959" s="50">
        <f>IFERROR(VLOOKUP(A959,#REF!,4,0),0)</f>
        <v>0</v>
      </c>
      <c r="Z959" s="50">
        <f>IFERROR(VLOOKUP(B959,#REF!,8,0),0)</f>
        <v>0</v>
      </c>
      <c r="AA959" s="50">
        <f>IFERROR(VLOOKUP($A959,total!$B$4:$AW$437,45,0),0)</f>
        <v>0</v>
      </c>
      <c r="AB959" s="50">
        <f>IFERROR(VLOOKUP($A959,total!$B$4:$AW$437,48,0),0)</f>
        <v>0</v>
      </c>
      <c r="AC959" s="50">
        <f>IFERROR(VLOOKUP($A959,total!$B$4:$AB$437,19,0),0)</f>
        <v>0</v>
      </c>
      <c r="AD959" s="50">
        <f>IFERROR(VLOOKUP($A959,total!$B$4:$AB$437,10,0),0)</f>
        <v>0</v>
      </c>
      <c r="AE959" s="50">
        <f>IFERROR(VLOOKUP($A959,total!$B$4:$AB$437,13,0),0)-SUMIFS(topmanager!$D:$D,topmanager!$C:$C,rs_nova!$A963,topmanager!$A:$A,856)</f>
        <v>0</v>
      </c>
      <c r="AF959" s="50">
        <f>IFERROR(VLOOKUP($A959,total!$B$4:$AB$437,16,0),0)</f>
        <v>0</v>
      </c>
      <c r="AG959" s="50">
        <f>IFERROR(VLOOKUP($A959,total!$B$4:$AB$437,7,0),0)</f>
        <v>0</v>
      </c>
      <c r="AH959" s="50">
        <f>IFERROR(VLOOKUP($A959,total!$B$4:$AD$437,29,0),0)</f>
        <v>0</v>
      </c>
      <c r="AI959" s="50">
        <f>IFERROR(VLOOKUP(A959,total!$B$4:$AN$437,39,0),0)</f>
        <v>0</v>
      </c>
      <c r="AJ959" s="51">
        <f t="shared" si="217"/>
        <v>0</v>
      </c>
      <c r="AK959" s="50">
        <f t="shared" si="218"/>
        <v>0</v>
      </c>
      <c r="AL959" s="50">
        <f t="shared" si="219"/>
        <v>0</v>
      </c>
      <c r="AM959" s="50">
        <f t="shared" si="220"/>
        <v>0</v>
      </c>
      <c r="AN959" s="50">
        <f t="shared" si="229"/>
        <v>0</v>
      </c>
      <c r="AO959" s="50">
        <f t="shared" si="229"/>
        <v>0</v>
      </c>
      <c r="AP959" s="50">
        <f t="shared" si="229"/>
        <v>0</v>
      </c>
      <c r="AQ959" s="50">
        <f>IFERROR(VLOOKUP(TEXT($A959,"000000"),[6]Página1!$A$8:$S$801,13,FALSE),0)</f>
        <v>0</v>
      </c>
      <c r="AR959" s="50">
        <f>IFERROR(VLOOKUP(TEXT($A959,"000000"),[6]Página1!$A$8:$S$801,16,FALSE),0)</f>
        <v>0</v>
      </c>
      <c r="AS959" s="50">
        <f>IFERROR(VLOOKUP(TEXT($A959,"000000"),[6]Página1!$A$8:$S$801,19,FALSE),0)</f>
        <v>0</v>
      </c>
      <c r="AT959" s="50">
        <f>IFERROR(VLOOKUP(TEXT($A959,"000000"),[7]Página1!$A$8:$R$814,12,FALSE),0)</f>
        <v>0</v>
      </c>
      <c r="AU959" s="50">
        <f>IFERROR(VLOOKUP(TEXT($A959,"000000"),[7]Página1!$A$8:$R$814,15,FALSE),0)</f>
        <v>0</v>
      </c>
      <c r="AV959" s="50">
        <f>IFERROR(VLOOKUP(TEXT($A959,"000000"),[7]Página1!$A$8:$R$814,18,FALSE),0)</f>
        <v>0</v>
      </c>
      <c r="AW959" s="50"/>
      <c r="AX959" s="51">
        <f t="shared" si="221"/>
        <v>0</v>
      </c>
      <c r="AY959" s="51">
        <f t="shared" si="222"/>
        <v>0</v>
      </c>
      <c r="AZ959" s="51">
        <f t="shared" si="223"/>
        <v>0</v>
      </c>
      <c r="BA959" s="51">
        <f t="shared" si="224"/>
        <v>0</v>
      </c>
      <c r="BB959" s="51">
        <f t="shared" si="225"/>
        <v>0</v>
      </c>
      <c r="BC959" s="51">
        <f t="shared" si="226"/>
        <v>0</v>
      </c>
      <c r="BD959" s="51">
        <f t="shared" si="227"/>
        <v>0</v>
      </c>
      <c r="BE959" s="51">
        <f>IFERROR(VLOOKUP(A959,salario!A$2:P$91,11,FALSE),0)</f>
        <v>0</v>
      </c>
      <c r="BF959" s="51">
        <f>SUMIFS(topmanager!$D:$D,topmanager!$C:$C,rs_nova!$A959,topmanager!$A:$A,rs_nova!BF$2)</f>
        <v>0</v>
      </c>
      <c r="BG959" s="51">
        <f>SUMIFS(topmanager!$D:$D,topmanager!$C:$C,rs_nova!$A959,topmanager!$A:$A,rs_nova!BG$2)</f>
        <v>0</v>
      </c>
      <c r="BH959" s="51">
        <f>SUMIFS(topmanager!$D:$D,topmanager!$C:$C,rs_nova!$A959,topmanager!$A:$A,rs_nova!BH$2)</f>
        <v>0</v>
      </c>
      <c r="BI959" s="51">
        <f>SUMIFS(topmanager!$D:$D,topmanager!$C:$C,rs_nova!$A959,topmanager!$A:$A,rs_nova!BI$2)</f>
        <v>0</v>
      </c>
      <c r="BJ959" s="51">
        <f>SUMIFS(topmanager!$D:$D,topmanager!$C:$C,rs_nova!$A959,topmanager!$A:$A,rs_nova!BJ$2)+SUMIFS(topmanager!$D:$D,topmanager!$C:$C,rs_nova!$A959,topmanager!$A:$A,rs_nova!BJ$2+1)</f>
        <v>0</v>
      </c>
      <c r="BK959" s="51">
        <f>IFERROR(VLOOKUP(A959,[8]ferias!$C$4:$G$100,5,FALSE),0)</f>
        <v>0</v>
      </c>
      <c r="BL959" s="51">
        <f>SUMIFS(topmanager!$D:$D,topmanager!$C:$C,rs_nova!$A959,topmanager!$A:$A,rs_nova!BL$2)</f>
        <v>0</v>
      </c>
      <c r="BM959" s="51">
        <f>SUMIFS(topmanager!$D:$D,topmanager!$C:$C,rs_nova!$A959,topmanager!$A:$A,rs_nova!BM$2)+SUMIFS(topmanager!$D:$D,topmanager!$C:$C,rs_nova!$A963,topmanager!$A:$A,151)</f>
        <v>0</v>
      </c>
      <c r="BN959" s="51">
        <f t="shared" si="228"/>
        <v>0</v>
      </c>
    </row>
    <row r="960" spans="1:66">
      <c r="A960" s="47">
        <f>total!B163</f>
        <v>0</v>
      </c>
      <c r="B960" s="47">
        <f t="shared" si="215"/>
        <v>0</v>
      </c>
      <c r="C960" s="48">
        <f>total!D163</f>
        <v>0</v>
      </c>
      <c r="D960" s="49" t="str">
        <f>IFERROR(VLOOKUP(A960,salario!A$3:J$32,10,FALSE),"")</f>
        <v/>
      </c>
      <c r="E960" s="49" t="str">
        <f>IFERROR(IF(VLOOKUP(A960,salario!A$3:O$32,15,FALSE)="","",VLOOKUP(A960,salario!A$3:O$32,15,FALSE)),"")</f>
        <v/>
      </c>
      <c r="F960" s="47" t="str">
        <f>IFERROR(VLOOKUP(A960,[5]base_pessoal!$B$2:$P$1504,13,FALSE),"")</f>
        <v/>
      </c>
      <c r="G960" s="50">
        <f>IFERROR(VLOOKUP(A960,salario!A$2:P$91,11,FALSE),0)*B960/30</f>
        <v>0</v>
      </c>
      <c r="H960" s="50">
        <f>SUMIFS(topmanager!$D:$D,topmanager!$C:$C,rs_nova!$A960,topmanager!$A:$A,rs_nova!H$2)+SUMIFS(topmanager!$D:$D,topmanager!$C:$C,rs_nova!$A960,topmanager!$A:$A,63)</f>
        <v>0</v>
      </c>
      <c r="I960" s="50">
        <f>-SUMIFS(topmanager!$D:$D,topmanager!$C:$C,rs_nova!$A960,topmanager!$A:$A,rs_nova!I$2)</f>
        <v>0</v>
      </c>
      <c r="J960" s="50">
        <f>SUMIFS(topmanager!$D:$D,topmanager!$C:$C,rs_nova!$A960,topmanager!$A:$A,rs_nova!J$2)</f>
        <v>0</v>
      </c>
      <c r="K960" s="50">
        <f>SUMIFS(topmanager!$D:$D,topmanager!$C:$C,rs_nova!$A960,topmanager!$A:$A,rs_nova!K$2)+SUMIFS(topmanager!$D:$D,topmanager!$C:$C,rs_nova!$A960,topmanager!$A:$A,911)</f>
        <v>0</v>
      </c>
      <c r="L960" s="50">
        <f>SUMIFS(topmanager!$D:$D,topmanager!$C:$C,rs_nova!$A960,topmanager!$A:$A,rs_nova!L$2)</f>
        <v>0</v>
      </c>
      <c r="M960" s="50">
        <f>SUMIFS(topmanager!$D:$D,topmanager!$C:$C,rs_nova!$A960,topmanager!$A:$A,rs_nova!M$2)+SUMIFS(topmanager!$D:$D,topmanager!$C:$C,rs_nova!$A960,topmanager!$A:$A,908)+SUMIFS(topmanager!$D:$D,topmanager!$C:$C,rs_nova!$A960,topmanager!$A:$A,550)</f>
        <v>0</v>
      </c>
      <c r="N960" s="50">
        <f>SUMIFS(topmanager!$D:$D,topmanager!$C:$C,rs_nova!$A960,topmanager!$A:$A,rs_nova!N$2)</f>
        <v>0</v>
      </c>
      <c r="O960" s="51">
        <f t="shared" si="216"/>
        <v>0</v>
      </c>
      <c r="P960" s="50">
        <f>IFERROR(VLOOKUP($A960,total!$B$4:$AW$437,27,0),0)</f>
        <v>0</v>
      </c>
      <c r="Q960" s="50">
        <f>IFERROR(VLOOKUP($A960,total!$B$4:$AW$437,21,0),0)</f>
        <v>0</v>
      </c>
      <c r="R960" s="50">
        <f>IFERROR(VLOOKUP($A960,total!$B$4:$AW$437,25,0),0)+IFERROR(VLOOKUP($A960,total!$B$4:$AW$437,36,0),0)</f>
        <v>0</v>
      </c>
      <c r="S960" s="50">
        <f>IFERROR(VLOOKUP(A960,gympass!$A$2:$F$148,6,0),0)</f>
        <v>0</v>
      </c>
      <c r="T960" s="50">
        <f>IFERROR(VLOOKUP($A960,total!$B$4:$AW$437,42,0),0)</f>
        <v>0</v>
      </c>
      <c r="U960" s="50">
        <f>IFERROR(VLOOKUP($A960,total!$B$4:$AW$437,32,0),0)</f>
        <v>0</v>
      </c>
      <c r="V960" s="50">
        <f>IFERROR(VLOOKUP($A960,total!$B$4:$AW$437,28,0),0)</f>
        <v>0</v>
      </c>
      <c r="W960" s="50">
        <f>IFERROR(VLOOKUP($A960,total!$B$4:$AX$437,49,0),0)</f>
        <v>0</v>
      </c>
      <c r="X960" s="50"/>
      <c r="Y960" s="50">
        <f>IFERROR(VLOOKUP(A960,#REF!,4,0),0)</f>
        <v>0</v>
      </c>
      <c r="Z960" s="50">
        <f>IFERROR(VLOOKUP(B960,#REF!,8,0),0)</f>
        <v>0</v>
      </c>
      <c r="AA960" s="50">
        <f>IFERROR(VLOOKUP($A960,total!$B$4:$AW$437,45,0),0)</f>
        <v>0</v>
      </c>
      <c r="AB960" s="50">
        <f>IFERROR(VLOOKUP($A960,total!$B$4:$AW$437,48,0),0)</f>
        <v>0</v>
      </c>
      <c r="AC960" s="50">
        <f>IFERROR(VLOOKUP($A960,total!$B$4:$AB$437,19,0),0)</f>
        <v>0</v>
      </c>
      <c r="AD960" s="50">
        <f>IFERROR(VLOOKUP($A960,total!$B$4:$AB$437,10,0),0)</f>
        <v>0</v>
      </c>
      <c r="AE960" s="50">
        <f>IFERROR(VLOOKUP($A960,total!$B$4:$AB$437,13,0),0)-SUMIFS(topmanager!$D:$D,topmanager!$C:$C,rs_nova!$A964,topmanager!$A:$A,856)</f>
        <v>0</v>
      </c>
      <c r="AF960" s="50">
        <f>IFERROR(VLOOKUP($A960,total!$B$4:$AB$437,16,0),0)</f>
        <v>0</v>
      </c>
      <c r="AG960" s="50">
        <f>IFERROR(VLOOKUP($A960,total!$B$4:$AB$437,7,0),0)</f>
        <v>0</v>
      </c>
      <c r="AH960" s="50">
        <f>IFERROR(VLOOKUP($A960,total!$B$4:$AD$437,29,0),0)</f>
        <v>0</v>
      </c>
      <c r="AI960" s="50">
        <f>IFERROR(VLOOKUP(A960,total!$B$4:$AN$437,39,0),0)</f>
        <v>0</v>
      </c>
      <c r="AJ960" s="51">
        <f t="shared" si="217"/>
        <v>0</v>
      </c>
      <c r="AK960" s="50">
        <f t="shared" si="218"/>
        <v>0</v>
      </c>
      <c r="AL960" s="50">
        <f t="shared" si="219"/>
        <v>0</v>
      </c>
      <c r="AM960" s="50">
        <f t="shared" si="220"/>
        <v>0</v>
      </c>
      <c r="AN960" s="50">
        <f t="shared" si="229"/>
        <v>0</v>
      </c>
      <c r="AO960" s="50">
        <f t="shared" si="229"/>
        <v>0</v>
      </c>
      <c r="AP960" s="50">
        <f t="shared" si="229"/>
        <v>0</v>
      </c>
      <c r="AQ960" s="50">
        <f>IFERROR(VLOOKUP(TEXT($A960,"000000"),[6]Página1!$A$8:$S$801,13,FALSE),0)</f>
        <v>0</v>
      </c>
      <c r="AR960" s="50">
        <f>IFERROR(VLOOKUP(TEXT($A960,"000000"),[6]Página1!$A$8:$S$801,16,FALSE),0)</f>
        <v>0</v>
      </c>
      <c r="AS960" s="50">
        <f>IFERROR(VLOOKUP(TEXT($A960,"000000"),[6]Página1!$A$8:$S$801,19,FALSE),0)</f>
        <v>0</v>
      </c>
      <c r="AT960" s="50">
        <f>IFERROR(VLOOKUP(TEXT($A960,"000000"),[7]Página1!$A$8:$R$814,12,FALSE),0)</f>
        <v>0</v>
      </c>
      <c r="AU960" s="50">
        <f>IFERROR(VLOOKUP(TEXT($A960,"000000"),[7]Página1!$A$8:$R$814,15,FALSE),0)</f>
        <v>0</v>
      </c>
      <c r="AV960" s="50">
        <f>IFERROR(VLOOKUP(TEXT($A960,"000000"),[7]Página1!$A$8:$R$814,18,FALSE),0)</f>
        <v>0</v>
      </c>
      <c r="AW960" s="50"/>
      <c r="AX960" s="51">
        <f t="shared" si="221"/>
        <v>0</v>
      </c>
      <c r="AY960" s="51">
        <f t="shared" si="222"/>
        <v>0</v>
      </c>
      <c r="AZ960" s="51">
        <f t="shared" si="223"/>
        <v>0</v>
      </c>
      <c r="BA960" s="51">
        <f t="shared" si="224"/>
        <v>0</v>
      </c>
      <c r="BB960" s="51">
        <f t="shared" si="225"/>
        <v>0</v>
      </c>
      <c r="BC960" s="51">
        <f t="shared" si="226"/>
        <v>0</v>
      </c>
      <c r="BD960" s="51">
        <f t="shared" si="227"/>
        <v>0</v>
      </c>
      <c r="BE960" s="51">
        <f>IFERROR(VLOOKUP(A960,salario!A$2:P$91,11,FALSE),0)</f>
        <v>0</v>
      </c>
      <c r="BF960" s="51">
        <f>SUMIFS(topmanager!$D:$D,topmanager!$C:$C,rs_nova!$A960,topmanager!$A:$A,rs_nova!BF$2)</f>
        <v>0</v>
      </c>
      <c r="BG960" s="51">
        <f>SUMIFS(topmanager!$D:$D,topmanager!$C:$C,rs_nova!$A960,topmanager!$A:$A,rs_nova!BG$2)</f>
        <v>0</v>
      </c>
      <c r="BH960" s="51">
        <f>SUMIFS(topmanager!$D:$D,topmanager!$C:$C,rs_nova!$A960,topmanager!$A:$A,rs_nova!BH$2)</f>
        <v>0</v>
      </c>
      <c r="BI960" s="51">
        <f>SUMIFS(topmanager!$D:$D,topmanager!$C:$C,rs_nova!$A960,topmanager!$A:$A,rs_nova!BI$2)</f>
        <v>0</v>
      </c>
      <c r="BJ960" s="51">
        <f>SUMIFS(topmanager!$D:$D,topmanager!$C:$C,rs_nova!$A960,topmanager!$A:$A,rs_nova!BJ$2)+SUMIFS(topmanager!$D:$D,topmanager!$C:$C,rs_nova!$A960,topmanager!$A:$A,rs_nova!BJ$2+1)</f>
        <v>0</v>
      </c>
      <c r="BK960" s="51">
        <f>IFERROR(VLOOKUP(A960,[8]ferias!$C$4:$G$100,5,FALSE),0)</f>
        <v>0</v>
      </c>
      <c r="BL960" s="51">
        <f>SUMIFS(topmanager!$D:$D,topmanager!$C:$C,rs_nova!$A960,topmanager!$A:$A,rs_nova!BL$2)</f>
        <v>0</v>
      </c>
      <c r="BM960" s="51">
        <f>SUMIFS(topmanager!$D:$D,topmanager!$C:$C,rs_nova!$A960,topmanager!$A:$A,rs_nova!BM$2)+SUMIFS(topmanager!$D:$D,topmanager!$C:$C,rs_nova!$A964,topmanager!$A:$A,151)</f>
        <v>0</v>
      </c>
      <c r="BN960" s="51">
        <f t="shared" si="228"/>
        <v>0</v>
      </c>
    </row>
    <row r="961" spans="1:66">
      <c r="A961" s="47">
        <f>total!B164</f>
        <v>0</v>
      </c>
      <c r="B961" s="47">
        <f t="shared" si="215"/>
        <v>0</v>
      </c>
      <c r="C961" s="48">
        <f>total!D164</f>
        <v>0</v>
      </c>
      <c r="D961" s="49" t="str">
        <f>IFERROR(VLOOKUP(A961,salario!A$3:J$32,10,FALSE),"")</f>
        <v/>
      </c>
      <c r="E961" s="49" t="str">
        <f>IFERROR(IF(VLOOKUP(A961,salario!A$3:O$32,15,FALSE)="","",VLOOKUP(A961,salario!A$3:O$32,15,FALSE)),"")</f>
        <v/>
      </c>
      <c r="F961" s="47" t="str">
        <f>IFERROR(VLOOKUP(A961,[5]base_pessoal!$B$2:$P$1504,13,FALSE),"")</f>
        <v/>
      </c>
      <c r="G961" s="50">
        <f>IFERROR(VLOOKUP(A961,salario!A$2:P$91,11,FALSE),0)*B961/30</f>
        <v>0</v>
      </c>
      <c r="H961" s="50">
        <f>SUMIFS(topmanager!$D:$D,topmanager!$C:$C,rs_nova!$A961,topmanager!$A:$A,rs_nova!H$2)+SUMIFS(topmanager!$D:$D,topmanager!$C:$C,rs_nova!$A961,topmanager!$A:$A,63)</f>
        <v>0</v>
      </c>
      <c r="I961" s="50">
        <f>-SUMIFS(topmanager!$D:$D,topmanager!$C:$C,rs_nova!$A961,topmanager!$A:$A,rs_nova!I$2)</f>
        <v>0</v>
      </c>
      <c r="J961" s="50">
        <f>SUMIFS(topmanager!$D:$D,topmanager!$C:$C,rs_nova!$A961,topmanager!$A:$A,rs_nova!J$2)</f>
        <v>0</v>
      </c>
      <c r="K961" s="50">
        <f>SUMIFS(topmanager!$D:$D,topmanager!$C:$C,rs_nova!$A961,topmanager!$A:$A,rs_nova!K$2)+SUMIFS(topmanager!$D:$D,topmanager!$C:$C,rs_nova!$A961,topmanager!$A:$A,911)</f>
        <v>0</v>
      </c>
      <c r="L961" s="50">
        <f>SUMIFS(topmanager!$D:$D,topmanager!$C:$C,rs_nova!$A961,topmanager!$A:$A,rs_nova!L$2)</f>
        <v>0</v>
      </c>
      <c r="M961" s="50">
        <f>SUMIFS(topmanager!$D:$D,topmanager!$C:$C,rs_nova!$A961,topmanager!$A:$A,rs_nova!M$2)+SUMIFS(topmanager!$D:$D,topmanager!$C:$C,rs_nova!$A961,topmanager!$A:$A,908)+SUMIFS(topmanager!$D:$D,topmanager!$C:$C,rs_nova!$A961,topmanager!$A:$A,550)</f>
        <v>0</v>
      </c>
      <c r="N961" s="50">
        <f>SUMIFS(topmanager!$D:$D,topmanager!$C:$C,rs_nova!$A961,topmanager!$A:$A,rs_nova!N$2)</f>
        <v>0</v>
      </c>
      <c r="O961" s="51">
        <f t="shared" si="216"/>
        <v>0</v>
      </c>
      <c r="P961" s="50">
        <f>IFERROR(VLOOKUP($A961,total!$B$4:$AW$437,27,0),0)</f>
        <v>0</v>
      </c>
      <c r="Q961" s="50">
        <f>IFERROR(VLOOKUP($A961,total!$B$4:$AW$437,21,0),0)</f>
        <v>0</v>
      </c>
      <c r="R961" s="50">
        <f>IFERROR(VLOOKUP($A961,total!$B$4:$AW$437,25,0),0)+IFERROR(VLOOKUP($A961,total!$B$4:$AW$437,36,0),0)</f>
        <v>0</v>
      </c>
      <c r="S961" s="50">
        <f>IFERROR(VLOOKUP(A961,gympass!$A$2:$F$148,6,0),0)</f>
        <v>0</v>
      </c>
      <c r="T961" s="50">
        <f>IFERROR(VLOOKUP($A961,total!$B$4:$AW$437,42,0),0)</f>
        <v>0</v>
      </c>
      <c r="U961" s="50">
        <f>IFERROR(VLOOKUP($A961,total!$B$4:$AW$437,32,0),0)</f>
        <v>0</v>
      </c>
      <c r="V961" s="50">
        <f>IFERROR(VLOOKUP($A961,total!$B$4:$AW$437,28,0),0)</f>
        <v>0</v>
      </c>
      <c r="W961" s="50">
        <f>IFERROR(VLOOKUP($A961,total!$B$4:$AX$437,49,0),0)</f>
        <v>0</v>
      </c>
      <c r="X961" s="50"/>
      <c r="Y961" s="50">
        <f>IFERROR(VLOOKUP(A961,#REF!,4,0),0)</f>
        <v>0</v>
      </c>
      <c r="Z961" s="50">
        <f>IFERROR(VLOOKUP(B961,#REF!,8,0),0)</f>
        <v>0</v>
      </c>
      <c r="AA961" s="50">
        <f>IFERROR(VLOOKUP($A961,total!$B$4:$AW$437,45,0),0)</f>
        <v>0</v>
      </c>
      <c r="AB961" s="50">
        <f>IFERROR(VLOOKUP($A961,total!$B$4:$AW$437,48,0),0)</f>
        <v>0</v>
      </c>
      <c r="AC961" s="50">
        <f>IFERROR(VLOOKUP($A961,total!$B$4:$AB$437,19,0),0)</f>
        <v>0</v>
      </c>
      <c r="AD961" s="50">
        <f>IFERROR(VLOOKUP($A961,total!$B$4:$AB$437,10,0),0)</f>
        <v>0</v>
      </c>
      <c r="AE961" s="50">
        <f>IFERROR(VLOOKUP($A961,total!$B$4:$AB$437,13,0),0)-SUMIFS(topmanager!$D:$D,topmanager!$C:$C,rs_nova!$A965,topmanager!$A:$A,856)</f>
        <v>0</v>
      </c>
      <c r="AF961" s="50">
        <f>IFERROR(VLOOKUP($A961,total!$B$4:$AB$437,16,0),0)</f>
        <v>0</v>
      </c>
      <c r="AG961" s="50">
        <f>IFERROR(VLOOKUP($A961,total!$B$4:$AB$437,7,0),0)</f>
        <v>0</v>
      </c>
      <c r="AH961" s="50">
        <f>IFERROR(VLOOKUP($A961,total!$B$4:$AD$437,29,0),0)</f>
        <v>0</v>
      </c>
      <c r="AI961" s="50">
        <f>IFERROR(VLOOKUP(A961,total!$B$4:$AN$437,39,0),0)</f>
        <v>0</v>
      </c>
      <c r="AJ961" s="51">
        <f t="shared" si="217"/>
        <v>0</v>
      </c>
      <c r="AK961" s="50">
        <f t="shared" si="218"/>
        <v>0</v>
      </c>
      <c r="AL961" s="50">
        <f t="shared" si="219"/>
        <v>0</v>
      </c>
      <c r="AM961" s="50">
        <f t="shared" si="220"/>
        <v>0</v>
      </c>
      <c r="AN961" s="50">
        <f t="shared" si="229"/>
        <v>0</v>
      </c>
      <c r="AO961" s="50">
        <f t="shared" si="229"/>
        <v>0</v>
      </c>
      <c r="AP961" s="50">
        <f t="shared" si="229"/>
        <v>0</v>
      </c>
      <c r="AQ961" s="50">
        <f>IFERROR(VLOOKUP(TEXT($A961,"000000"),[6]Página1!$A$8:$S$801,13,FALSE),0)</f>
        <v>0</v>
      </c>
      <c r="AR961" s="50">
        <f>IFERROR(VLOOKUP(TEXT($A961,"000000"),[6]Página1!$A$8:$S$801,16,FALSE),0)</f>
        <v>0</v>
      </c>
      <c r="AS961" s="50">
        <f>IFERROR(VLOOKUP(TEXT($A961,"000000"),[6]Página1!$A$8:$S$801,19,FALSE),0)</f>
        <v>0</v>
      </c>
      <c r="AT961" s="50">
        <f>IFERROR(VLOOKUP(TEXT($A961,"000000"),[7]Página1!$A$8:$R$814,12,FALSE),0)</f>
        <v>0</v>
      </c>
      <c r="AU961" s="50">
        <f>IFERROR(VLOOKUP(TEXT($A961,"000000"),[7]Página1!$A$8:$R$814,15,FALSE),0)</f>
        <v>0</v>
      </c>
      <c r="AV961" s="50">
        <f>IFERROR(VLOOKUP(TEXT($A961,"000000"),[7]Página1!$A$8:$R$814,18,FALSE),0)</f>
        <v>0</v>
      </c>
      <c r="AW961" s="50"/>
      <c r="AX961" s="51">
        <f t="shared" si="221"/>
        <v>0</v>
      </c>
      <c r="AY961" s="51">
        <f t="shared" si="222"/>
        <v>0</v>
      </c>
      <c r="AZ961" s="51">
        <f t="shared" si="223"/>
        <v>0</v>
      </c>
      <c r="BA961" s="51">
        <f t="shared" si="224"/>
        <v>0</v>
      </c>
      <c r="BB961" s="51">
        <f t="shared" si="225"/>
        <v>0</v>
      </c>
      <c r="BC961" s="51">
        <f t="shared" si="226"/>
        <v>0</v>
      </c>
      <c r="BD961" s="51">
        <f t="shared" si="227"/>
        <v>0</v>
      </c>
      <c r="BE961" s="51">
        <f>IFERROR(VLOOKUP(A961,salario!A$2:P$91,11,FALSE),0)</f>
        <v>0</v>
      </c>
      <c r="BF961" s="51">
        <f>SUMIFS(topmanager!$D:$D,topmanager!$C:$C,rs_nova!$A961,topmanager!$A:$A,rs_nova!BF$2)</f>
        <v>0</v>
      </c>
      <c r="BG961" s="51">
        <f>SUMIFS(topmanager!$D:$D,topmanager!$C:$C,rs_nova!$A961,topmanager!$A:$A,rs_nova!BG$2)</f>
        <v>0</v>
      </c>
      <c r="BH961" s="51">
        <f>SUMIFS(topmanager!$D:$D,topmanager!$C:$C,rs_nova!$A961,topmanager!$A:$A,rs_nova!BH$2)</f>
        <v>0</v>
      </c>
      <c r="BI961" s="51">
        <f>SUMIFS(topmanager!$D:$D,topmanager!$C:$C,rs_nova!$A961,topmanager!$A:$A,rs_nova!BI$2)</f>
        <v>0</v>
      </c>
      <c r="BJ961" s="51">
        <f>SUMIFS(topmanager!$D:$D,topmanager!$C:$C,rs_nova!$A961,topmanager!$A:$A,rs_nova!BJ$2)+SUMIFS(topmanager!$D:$D,topmanager!$C:$C,rs_nova!$A961,topmanager!$A:$A,rs_nova!BJ$2+1)</f>
        <v>0</v>
      </c>
      <c r="BK961" s="51">
        <f>IFERROR(VLOOKUP(A961,[8]ferias!$C$4:$G$100,5,FALSE),0)</f>
        <v>0</v>
      </c>
      <c r="BL961" s="51">
        <f>SUMIFS(topmanager!$D:$D,topmanager!$C:$C,rs_nova!$A961,topmanager!$A:$A,rs_nova!BL$2)</f>
        <v>0</v>
      </c>
      <c r="BM961" s="51">
        <f>SUMIFS(topmanager!$D:$D,topmanager!$C:$C,rs_nova!$A961,topmanager!$A:$A,rs_nova!BM$2)+SUMIFS(topmanager!$D:$D,topmanager!$C:$C,rs_nova!$A965,topmanager!$A:$A,151)</f>
        <v>0</v>
      </c>
      <c r="BN961" s="51">
        <f t="shared" si="228"/>
        <v>0</v>
      </c>
    </row>
    <row r="962" spans="1:66">
      <c r="A962" s="47">
        <f>total!B165</f>
        <v>0</v>
      </c>
      <c r="B962" s="47">
        <f t="shared" si="215"/>
        <v>0</v>
      </c>
      <c r="C962" s="48">
        <f>total!D165</f>
        <v>0</v>
      </c>
      <c r="D962" s="49" t="str">
        <f>IFERROR(VLOOKUP(A962,salario!A$3:J$32,10,FALSE),"")</f>
        <v/>
      </c>
      <c r="E962" s="49" t="str">
        <f>IFERROR(IF(VLOOKUP(A962,salario!A$3:O$32,15,FALSE)="","",VLOOKUP(A962,salario!A$3:O$32,15,FALSE)),"")</f>
        <v/>
      </c>
      <c r="F962" s="47" t="str">
        <f>IFERROR(VLOOKUP(A962,[5]base_pessoal!$B$2:$P$1504,13,FALSE),"")</f>
        <v/>
      </c>
      <c r="G962" s="50">
        <f>IFERROR(VLOOKUP(A962,salario!A$2:P$91,11,FALSE),0)*B962/30</f>
        <v>0</v>
      </c>
      <c r="H962" s="50">
        <f>SUMIFS(topmanager!$D:$D,topmanager!$C:$C,rs_nova!$A962,topmanager!$A:$A,rs_nova!H$2)+SUMIFS(topmanager!$D:$D,topmanager!$C:$C,rs_nova!$A962,topmanager!$A:$A,63)</f>
        <v>0</v>
      </c>
      <c r="I962" s="50">
        <f>-SUMIFS(topmanager!$D:$D,topmanager!$C:$C,rs_nova!$A962,topmanager!$A:$A,rs_nova!I$2)</f>
        <v>0</v>
      </c>
      <c r="J962" s="50">
        <f>SUMIFS(topmanager!$D:$D,topmanager!$C:$C,rs_nova!$A962,topmanager!$A:$A,rs_nova!J$2)</f>
        <v>0</v>
      </c>
      <c r="K962" s="50">
        <f>SUMIFS(topmanager!$D:$D,topmanager!$C:$C,rs_nova!$A962,topmanager!$A:$A,rs_nova!K$2)+SUMIFS(topmanager!$D:$D,topmanager!$C:$C,rs_nova!$A962,topmanager!$A:$A,911)</f>
        <v>0</v>
      </c>
      <c r="L962" s="50">
        <f>SUMIFS(topmanager!$D:$D,topmanager!$C:$C,rs_nova!$A962,topmanager!$A:$A,rs_nova!L$2)</f>
        <v>0</v>
      </c>
      <c r="M962" s="50">
        <f>SUMIFS(topmanager!$D:$D,topmanager!$C:$C,rs_nova!$A962,topmanager!$A:$A,rs_nova!M$2)+SUMIFS(topmanager!$D:$D,topmanager!$C:$C,rs_nova!$A962,topmanager!$A:$A,908)+SUMIFS(topmanager!$D:$D,topmanager!$C:$C,rs_nova!$A962,topmanager!$A:$A,550)</f>
        <v>0</v>
      </c>
      <c r="N962" s="50">
        <f>SUMIFS(topmanager!$D:$D,topmanager!$C:$C,rs_nova!$A962,topmanager!$A:$A,rs_nova!N$2)</f>
        <v>0</v>
      </c>
      <c r="O962" s="51">
        <f t="shared" si="216"/>
        <v>0</v>
      </c>
      <c r="P962" s="50">
        <f>IFERROR(VLOOKUP($A962,total!$B$4:$AW$437,27,0),0)</f>
        <v>0</v>
      </c>
      <c r="Q962" s="50">
        <f>IFERROR(VLOOKUP($A962,total!$B$4:$AW$437,21,0),0)</f>
        <v>0</v>
      </c>
      <c r="R962" s="50">
        <f>IFERROR(VLOOKUP($A962,total!$B$4:$AW$437,25,0),0)+IFERROR(VLOOKUP($A962,total!$B$4:$AW$437,36,0),0)</f>
        <v>0</v>
      </c>
      <c r="S962" s="50">
        <f>IFERROR(VLOOKUP(A962,gympass!$A$2:$F$148,6,0),0)</f>
        <v>0</v>
      </c>
      <c r="T962" s="50">
        <f>IFERROR(VLOOKUP($A962,total!$B$4:$AW$437,42,0),0)</f>
        <v>0</v>
      </c>
      <c r="U962" s="50">
        <f>IFERROR(VLOOKUP($A962,total!$B$4:$AW$437,32,0),0)</f>
        <v>0</v>
      </c>
      <c r="V962" s="50">
        <f>IFERROR(VLOOKUP($A962,total!$B$4:$AW$437,28,0),0)</f>
        <v>0</v>
      </c>
      <c r="W962" s="50">
        <f>IFERROR(VLOOKUP($A962,total!$B$4:$AX$437,49,0),0)</f>
        <v>0</v>
      </c>
      <c r="X962" s="50"/>
      <c r="Y962" s="50">
        <f>IFERROR(VLOOKUP(A962,#REF!,4,0),0)</f>
        <v>0</v>
      </c>
      <c r="Z962" s="50">
        <f>IFERROR(VLOOKUP(B962,#REF!,8,0),0)</f>
        <v>0</v>
      </c>
      <c r="AA962" s="50">
        <f>IFERROR(VLOOKUP($A962,total!$B$4:$AW$437,45,0),0)</f>
        <v>0</v>
      </c>
      <c r="AB962" s="50">
        <f>IFERROR(VLOOKUP($A962,total!$B$4:$AW$437,48,0),0)</f>
        <v>0</v>
      </c>
      <c r="AC962" s="50">
        <f>IFERROR(VLOOKUP($A962,total!$B$4:$AB$437,19,0),0)</f>
        <v>0</v>
      </c>
      <c r="AD962" s="50">
        <f>IFERROR(VLOOKUP($A962,total!$B$4:$AB$437,10,0),0)</f>
        <v>0</v>
      </c>
      <c r="AE962" s="50">
        <f>IFERROR(VLOOKUP($A962,total!$B$4:$AB$437,13,0),0)-SUMIFS(topmanager!$D:$D,topmanager!$C:$C,rs_nova!$A966,topmanager!$A:$A,856)</f>
        <v>0</v>
      </c>
      <c r="AF962" s="50">
        <f>IFERROR(VLOOKUP($A962,total!$B$4:$AB$437,16,0),0)</f>
        <v>0</v>
      </c>
      <c r="AG962" s="50">
        <f>IFERROR(VLOOKUP($A962,total!$B$4:$AB$437,7,0),0)</f>
        <v>0</v>
      </c>
      <c r="AH962" s="50">
        <f>IFERROR(VLOOKUP($A962,total!$B$4:$AD$437,29,0),0)</f>
        <v>0</v>
      </c>
      <c r="AI962" s="50">
        <f>IFERROR(VLOOKUP(A962,total!$B$4:$AN$437,39,0),0)</f>
        <v>0</v>
      </c>
      <c r="AJ962" s="51">
        <f t="shared" si="217"/>
        <v>0</v>
      </c>
      <c r="AK962" s="50">
        <f t="shared" si="218"/>
        <v>0</v>
      </c>
      <c r="AL962" s="50">
        <f t="shared" si="219"/>
        <v>0</v>
      </c>
      <c r="AM962" s="50">
        <f t="shared" si="220"/>
        <v>0</v>
      </c>
      <c r="AN962" s="50">
        <f t="shared" si="229"/>
        <v>0</v>
      </c>
      <c r="AO962" s="50">
        <f t="shared" si="229"/>
        <v>0</v>
      </c>
      <c r="AP962" s="50">
        <f t="shared" si="229"/>
        <v>0</v>
      </c>
      <c r="AQ962" s="50">
        <f>IFERROR(VLOOKUP(TEXT($A962,"000000"),[6]Página1!$A$8:$S$801,13,FALSE),0)</f>
        <v>0</v>
      </c>
      <c r="AR962" s="50">
        <f>IFERROR(VLOOKUP(TEXT($A962,"000000"),[6]Página1!$A$8:$S$801,16,FALSE),0)</f>
        <v>0</v>
      </c>
      <c r="AS962" s="50">
        <f>IFERROR(VLOOKUP(TEXT($A962,"000000"),[6]Página1!$A$8:$S$801,19,FALSE),0)</f>
        <v>0</v>
      </c>
      <c r="AT962" s="50">
        <f>IFERROR(VLOOKUP(TEXT($A962,"000000"),[7]Página1!$A$8:$R$814,12,FALSE),0)</f>
        <v>0</v>
      </c>
      <c r="AU962" s="50">
        <f>IFERROR(VLOOKUP(TEXT($A962,"000000"),[7]Página1!$A$8:$R$814,15,FALSE),0)</f>
        <v>0</v>
      </c>
      <c r="AV962" s="50">
        <f>IFERROR(VLOOKUP(TEXT($A962,"000000"),[7]Página1!$A$8:$R$814,18,FALSE),0)</f>
        <v>0</v>
      </c>
      <c r="AW962" s="50"/>
      <c r="AX962" s="51">
        <f t="shared" si="221"/>
        <v>0</v>
      </c>
      <c r="AY962" s="51">
        <f t="shared" si="222"/>
        <v>0</v>
      </c>
      <c r="AZ962" s="51">
        <f t="shared" si="223"/>
        <v>0</v>
      </c>
      <c r="BA962" s="51">
        <f t="shared" si="224"/>
        <v>0</v>
      </c>
      <c r="BB962" s="51">
        <f t="shared" si="225"/>
        <v>0</v>
      </c>
      <c r="BC962" s="51">
        <f t="shared" si="226"/>
        <v>0</v>
      </c>
      <c r="BD962" s="51">
        <f t="shared" si="227"/>
        <v>0</v>
      </c>
      <c r="BE962" s="51">
        <f>IFERROR(VLOOKUP(A962,salario!A$2:P$91,11,FALSE),0)</f>
        <v>0</v>
      </c>
      <c r="BF962" s="51">
        <f>SUMIFS(topmanager!$D:$D,topmanager!$C:$C,rs_nova!$A962,topmanager!$A:$A,rs_nova!BF$2)</f>
        <v>0</v>
      </c>
      <c r="BG962" s="51">
        <f>SUMIFS(topmanager!$D:$D,topmanager!$C:$C,rs_nova!$A962,topmanager!$A:$A,rs_nova!BG$2)</f>
        <v>0</v>
      </c>
      <c r="BH962" s="51">
        <f>SUMIFS(topmanager!$D:$D,topmanager!$C:$C,rs_nova!$A962,topmanager!$A:$A,rs_nova!BH$2)</f>
        <v>0</v>
      </c>
      <c r="BI962" s="51">
        <f>SUMIFS(topmanager!$D:$D,topmanager!$C:$C,rs_nova!$A962,topmanager!$A:$A,rs_nova!BI$2)</f>
        <v>0</v>
      </c>
      <c r="BJ962" s="51">
        <f>SUMIFS(topmanager!$D:$D,topmanager!$C:$C,rs_nova!$A962,topmanager!$A:$A,rs_nova!BJ$2)+SUMIFS(topmanager!$D:$D,topmanager!$C:$C,rs_nova!$A962,topmanager!$A:$A,rs_nova!BJ$2+1)</f>
        <v>0</v>
      </c>
      <c r="BK962" s="51">
        <f>IFERROR(VLOOKUP(A962,[8]ferias!$C$4:$G$100,5,FALSE),0)</f>
        <v>0</v>
      </c>
      <c r="BL962" s="51">
        <f>SUMIFS(topmanager!$D:$D,topmanager!$C:$C,rs_nova!$A962,topmanager!$A:$A,rs_nova!BL$2)</f>
        <v>0</v>
      </c>
      <c r="BM962" s="51">
        <f>SUMIFS(topmanager!$D:$D,topmanager!$C:$C,rs_nova!$A962,topmanager!$A:$A,rs_nova!BM$2)+SUMIFS(topmanager!$D:$D,topmanager!$C:$C,rs_nova!$A966,topmanager!$A:$A,151)</f>
        <v>0</v>
      </c>
      <c r="BN962" s="51">
        <f t="shared" si="228"/>
        <v>0</v>
      </c>
    </row>
    <row r="963" spans="1:66">
      <c r="A963" s="47">
        <f>total!B166</f>
        <v>0</v>
      </c>
      <c r="B963" s="47">
        <f t="shared" si="215"/>
        <v>0</v>
      </c>
      <c r="C963" s="48">
        <f>total!D166</f>
        <v>0</v>
      </c>
      <c r="D963" s="49" t="str">
        <f>IFERROR(VLOOKUP(A963,salario!A$3:J$32,10,FALSE),"")</f>
        <v/>
      </c>
      <c r="E963" s="49" t="str">
        <f>IFERROR(IF(VLOOKUP(A963,salario!A$3:O$32,15,FALSE)="","",VLOOKUP(A963,salario!A$3:O$32,15,FALSE)),"")</f>
        <v/>
      </c>
      <c r="F963" s="47" t="str">
        <f>IFERROR(VLOOKUP(A963,[5]base_pessoal!$B$2:$P$1504,13,FALSE),"")</f>
        <v/>
      </c>
      <c r="G963" s="50">
        <f>IFERROR(VLOOKUP(A963,salario!A$2:P$91,11,FALSE),0)*B963/30</f>
        <v>0</v>
      </c>
      <c r="H963" s="50">
        <f>SUMIFS(topmanager!$D:$D,topmanager!$C:$C,rs_nova!$A963,topmanager!$A:$A,rs_nova!H$2)+SUMIFS(topmanager!$D:$D,topmanager!$C:$C,rs_nova!$A963,topmanager!$A:$A,63)</f>
        <v>0</v>
      </c>
      <c r="I963" s="50">
        <f>-SUMIFS(topmanager!$D:$D,topmanager!$C:$C,rs_nova!$A963,topmanager!$A:$A,rs_nova!I$2)</f>
        <v>0</v>
      </c>
      <c r="J963" s="50">
        <f>SUMIFS(topmanager!$D:$D,topmanager!$C:$C,rs_nova!$A963,topmanager!$A:$A,rs_nova!J$2)</f>
        <v>0</v>
      </c>
      <c r="K963" s="50">
        <f>SUMIFS(topmanager!$D:$D,topmanager!$C:$C,rs_nova!$A963,topmanager!$A:$A,rs_nova!K$2)+SUMIFS(topmanager!$D:$D,topmanager!$C:$C,rs_nova!$A963,topmanager!$A:$A,911)</f>
        <v>0</v>
      </c>
      <c r="L963" s="50">
        <f>SUMIFS(topmanager!$D:$D,topmanager!$C:$C,rs_nova!$A963,topmanager!$A:$A,rs_nova!L$2)</f>
        <v>0</v>
      </c>
      <c r="M963" s="50">
        <f>SUMIFS(topmanager!$D:$D,topmanager!$C:$C,rs_nova!$A963,topmanager!$A:$A,rs_nova!M$2)+SUMIFS(topmanager!$D:$D,topmanager!$C:$C,rs_nova!$A963,topmanager!$A:$A,908)+SUMIFS(topmanager!$D:$D,topmanager!$C:$C,rs_nova!$A963,topmanager!$A:$A,550)</f>
        <v>0</v>
      </c>
      <c r="N963" s="50">
        <f>SUMIFS(topmanager!$D:$D,topmanager!$C:$C,rs_nova!$A963,topmanager!$A:$A,rs_nova!N$2)</f>
        <v>0</v>
      </c>
      <c r="O963" s="51">
        <f t="shared" si="216"/>
        <v>0</v>
      </c>
      <c r="P963" s="50">
        <f>IFERROR(VLOOKUP($A963,total!$B$4:$AW$437,27,0),0)</f>
        <v>0</v>
      </c>
      <c r="Q963" s="50">
        <f>IFERROR(VLOOKUP($A963,total!$B$4:$AW$437,21,0),0)</f>
        <v>0</v>
      </c>
      <c r="R963" s="50">
        <f>IFERROR(VLOOKUP($A963,total!$B$4:$AW$437,25,0),0)+IFERROR(VLOOKUP($A963,total!$B$4:$AW$437,36,0),0)</f>
        <v>0</v>
      </c>
      <c r="S963" s="50">
        <f>IFERROR(VLOOKUP(A963,gympass!$A$2:$F$148,6,0),0)</f>
        <v>0</v>
      </c>
      <c r="T963" s="50">
        <f>IFERROR(VLOOKUP($A963,total!$B$4:$AW$437,42,0),0)</f>
        <v>0</v>
      </c>
      <c r="U963" s="50">
        <f>IFERROR(VLOOKUP($A963,total!$B$4:$AW$437,32,0),0)</f>
        <v>0</v>
      </c>
      <c r="V963" s="50">
        <f>IFERROR(VLOOKUP($A963,total!$B$4:$AW$437,28,0),0)</f>
        <v>0</v>
      </c>
      <c r="W963" s="50">
        <f>IFERROR(VLOOKUP($A963,total!$B$4:$AX$437,49,0),0)</f>
        <v>0</v>
      </c>
      <c r="X963" s="50"/>
      <c r="Y963" s="50">
        <f>IFERROR(VLOOKUP(A963,#REF!,4,0),0)</f>
        <v>0</v>
      </c>
      <c r="Z963" s="50">
        <f>IFERROR(VLOOKUP(B963,#REF!,8,0),0)</f>
        <v>0</v>
      </c>
      <c r="AA963" s="50">
        <f>IFERROR(VLOOKUP($A963,total!$B$4:$AW$437,45,0),0)</f>
        <v>0</v>
      </c>
      <c r="AB963" s="50">
        <f>IFERROR(VLOOKUP($A963,total!$B$4:$AW$437,48,0),0)</f>
        <v>0</v>
      </c>
      <c r="AC963" s="50">
        <f>IFERROR(VLOOKUP($A963,total!$B$4:$AB$437,19,0),0)</f>
        <v>0</v>
      </c>
      <c r="AD963" s="50">
        <f>IFERROR(VLOOKUP($A963,total!$B$4:$AB$437,10,0),0)</f>
        <v>0</v>
      </c>
      <c r="AE963" s="50">
        <f>IFERROR(VLOOKUP($A963,total!$B$4:$AB$437,13,0),0)-SUMIFS(topmanager!$D:$D,topmanager!$C:$C,rs_nova!$A967,topmanager!$A:$A,856)</f>
        <v>0</v>
      </c>
      <c r="AF963" s="50">
        <f>IFERROR(VLOOKUP($A963,total!$B$4:$AB$437,16,0),0)</f>
        <v>0</v>
      </c>
      <c r="AG963" s="50">
        <f>IFERROR(VLOOKUP($A963,total!$B$4:$AB$437,7,0),0)</f>
        <v>0</v>
      </c>
      <c r="AH963" s="50">
        <f>IFERROR(VLOOKUP($A963,total!$B$4:$AD$437,29,0),0)</f>
        <v>0</v>
      </c>
      <c r="AI963" s="50">
        <f>IFERROR(VLOOKUP(A963,total!$B$4:$AN$437,39,0),0)</f>
        <v>0</v>
      </c>
      <c r="AJ963" s="51">
        <f t="shared" si="217"/>
        <v>0</v>
      </c>
      <c r="AK963" s="50">
        <f t="shared" si="218"/>
        <v>0</v>
      </c>
      <c r="AL963" s="50">
        <f t="shared" si="219"/>
        <v>0</v>
      </c>
      <c r="AM963" s="50">
        <f t="shared" si="220"/>
        <v>0</v>
      </c>
      <c r="AN963" s="50">
        <f t="shared" si="229"/>
        <v>0</v>
      </c>
      <c r="AO963" s="50">
        <f t="shared" si="229"/>
        <v>0</v>
      </c>
      <c r="AP963" s="50">
        <f t="shared" si="229"/>
        <v>0</v>
      </c>
      <c r="AQ963" s="50">
        <f>IFERROR(VLOOKUP(TEXT($A963,"000000"),[6]Página1!$A$8:$S$801,13,FALSE),0)</f>
        <v>0</v>
      </c>
      <c r="AR963" s="50">
        <f>IFERROR(VLOOKUP(TEXT($A963,"000000"),[6]Página1!$A$8:$S$801,16,FALSE),0)</f>
        <v>0</v>
      </c>
      <c r="AS963" s="50">
        <f>IFERROR(VLOOKUP(TEXT($A963,"000000"),[6]Página1!$A$8:$S$801,19,FALSE),0)</f>
        <v>0</v>
      </c>
      <c r="AT963" s="50">
        <f>IFERROR(VLOOKUP(TEXT($A963,"000000"),[7]Página1!$A$8:$R$814,12,FALSE),0)</f>
        <v>0</v>
      </c>
      <c r="AU963" s="50">
        <f>IFERROR(VLOOKUP(TEXT($A963,"000000"),[7]Página1!$A$8:$R$814,15,FALSE),0)</f>
        <v>0</v>
      </c>
      <c r="AV963" s="50">
        <f>IFERROR(VLOOKUP(TEXT($A963,"000000"),[7]Página1!$A$8:$R$814,18,FALSE),0)</f>
        <v>0</v>
      </c>
      <c r="AW963" s="50"/>
      <c r="AX963" s="51">
        <f t="shared" si="221"/>
        <v>0</v>
      </c>
      <c r="AY963" s="51">
        <f t="shared" si="222"/>
        <v>0</v>
      </c>
      <c r="AZ963" s="51">
        <f t="shared" si="223"/>
        <v>0</v>
      </c>
      <c r="BA963" s="51">
        <f t="shared" si="224"/>
        <v>0</v>
      </c>
      <c r="BB963" s="51">
        <f t="shared" si="225"/>
        <v>0</v>
      </c>
      <c r="BC963" s="51">
        <f t="shared" si="226"/>
        <v>0</v>
      </c>
      <c r="BD963" s="51">
        <f t="shared" si="227"/>
        <v>0</v>
      </c>
      <c r="BE963" s="51">
        <f>IFERROR(VLOOKUP(A963,salario!A$2:P$91,11,FALSE),0)</f>
        <v>0</v>
      </c>
      <c r="BF963" s="51">
        <f>SUMIFS(topmanager!$D:$D,topmanager!$C:$C,rs_nova!$A963,topmanager!$A:$A,rs_nova!BF$2)</f>
        <v>0</v>
      </c>
      <c r="BG963" s="51">
        <f>SUMIFS(topmanager!$D:$D,topmanager!$C:$C,rs_nova!$A963,topmanager!$A:$A,rs_nova!BG$2)</f>
        <v>0</v>
      </c>
      <c r="BH963" s="51">
        <f>SUMIFS(topmanager!$D:$D,topmanager!$C:$C,rs_nova!$A963,topmanager!$A:$A,rs_nova!BH$2)</f>
        <v>0</v>
      </c>
      <c r="BI963" s="51">
        <f>SUMIFS(topmanager!$D:$D,topmanager!$C:$C,rs_nova!$A963,topmanager!$A:$A,rs_nova!BI$2)</f>
        <v>0</v>
      </c>
      <c r="BJ963" s="51">
        <f>SUMIFS(topmanager!$D:$D,topmanager!$C:$C,rs_nova!$A963,topmanager!$A:$A,rs_nova!BJ$2)+SUMIFS(topmanager!$D:$D,topmanager!$C:$C,rs_nova!$A963,topmanager!$A:$A,rs_nova!BJ$2+1)</f>
        <v>0</v>
      </c>
      <c r="BK963" s="51">
        <f>IFERROR(VLOOKUP(A963,[8]ferias!$C$4:$G$100,5,FALSE),0)</f>
        <v>0</v>
      </c>
      <c r="BL963" s="51">
        <f>SUMIFS(topmanager!$D:$D,topmanager!$C:$C,rs_nova!$A963,topmanager!$A:$A,rs_nova!BL$2)</f>
        <v>0</v>
      </c>
      <c r="BM963" s="51">
        <f>SUMIFS(topmanager!$D:$D,topmanager!$C:$C,rs_nova!$A963,topmanager!$A:$A,rs_nova!BM$2)+SUMIFS(topmanager!$D:$D,topmanager!$C:$C,rs_nova!$A967,topmanager!$A:$A,151)</f>
        <v>0</v>
      </c>
      <c r="BN963" s="51">
        <f t="shared" si="228"/>
        <v>0</v>
      </c>
    </row>
    <row r="964" spans="1:66">
      <c r="A964" s="47">
        <f>total!B167</f>
        <v>0</v>
      </c>
      <c r="B964" s="47">
        <f t="shared" si="215"/>
        <v>0</v>
      </c>
      <c r="C964" s="48">
        <f>total!D167</f>
        <v>0</v>
      </c>
      <c r="D964" s="49" t="str">
        <f>IFERROR(VLOOKUP(A964,salario!A$3:J$32,10,FALSE),"")</f>
        <v/>
      </c>
      <c r="E964" s="49" t="str">
        <f>IFERROR(IF(VLOOKUP(A964,salario!A$3:O$32,15,FALSE)="","",VLOOKUP(A964,salario!A$3:O$32,15,FALSE)),"")</f>
        <v/>
      </c>
      <c r="F964" s="47" t="str">
        <f>IFERROR(VLOOKUP(A964,[5]base_pessoal!$B$2:$P$1504,13,FALSE),"")</f>
        <v/>
      </c>
      <c r="G964" s="50">
        <f>IFERROR(VLOOKUP(A964,salario!A$2:P$91,11,FALSE),0)*B964/30</f>
        <v>0</v>
      </c>
      <c r="H964" s="50">
        <f>SUMIFS(topmanager!$D:$D,topmanager!$C:$C,rs_nova!$A964,topmanager!$A:$A,rs_nova!H$2)+SUMIFS(topmanager!$D:$D,topmanager!$C:$C,rs_nova!$A964,topmanager!$A:$A,63)</f>
        <v>0</v>
      </c>
      <c r="I964" s="50">
        <f>-SUMIFS(topmanager!$D:$D,topmanager!$C:$C,rs_nova!$A964,topmanager!$A:$A,rs_nova!I$2)</f>
        <v>0</v>
      </c>
      <c r="J964" s="50">
        <f>SUMIFS(topmanager!$D:$D,topmanager!$C:$C,rs_nova!$A964,topmanager!$A:$A,rs_nova!J$2)</f>
        <v>0</v>
      </c>
      <c r="K964" s="50">
        <f>SUMIFS(topmanager!$D:$D,topmanager!$C:$C,rs_nova!$A964,topmanager!$A:$A,rs_nova!K$2)+SUMIFS(topmanager!$D:$D,topmanager!$C:$C,rs_nova!$A964,topmanager!$A:$A,911)</f>
        <v>0</v>
      </c>
      <c r="L964" s="50">
        <f>SUMIFS(topmanager!$D:$D,topmanager!$C:$C,rs_nova!$A964,topmanager!$A:$A,rs_nova!L$2)</f>
        <v>0</v>
      </c>
      <c r="M964" s="50">
        <f>SUMIFS(topmanager!$D:$D,topmanager!$C:$C,rs_nova!$A964,topmanager!$A:$A,rs_nova!M$2)+SUMIFS(topmanager!$D:$D,topmanager!$C:$C,rs_nova!$A964,topmanager!$A:$A,908)+SUMIFS(topmanager!$D:$D,topmanager!$C:$C,rs_nova!$A964,topmanager!$A:$A,550)</f>
        <v>0</v>
      </c>
      <c r="N964" s="50">
        <f>SUMIFS(topmanager!$D:$D,topmanager!$C:$C,rs_nova!$A964,topmanager!$A:$A,rs_nova!N$2)</f>
        <v>0</v>
      </c>
      <c r="O964" s="51">
        <f t="shared" si="216"/>
        <v>0</v>
      </c>
      <c r="P964" s="50">
        <f>IFERROR(VLOOKUP($A964,total!$B$4:$AW$437,27,0),0)</f>
        <v>0</v>
      </c>
      <c r="Q964" s="50">
        <f>IFERROR(VLOOKUP($A964,total!$B$4:$AW$437,21,0),0)</f>
        <v>0</v>
      </c>
      <c r="R964" s="50">
        <f>IFERROR(VLOOKUP($A964,total!$B$4:$AW$437,25,0),0)+IFERROR(VLOOKUP($A964,total!$B$4:$AW$437,36,0),0)</f>
        <v>0</v>
      </c>
      <c r="S964" s="50">
        <f>IFERROR(VLOOKUP(A964,gympass!$A$2:$F$148,6,0),0)</f>
        <v>0</v>
      </c>
      <c r="T964" s="50">
        <f>IFERROR(VLOOKUP($A964,total!$B$4:$AW$437,42,0),0)</f>
        <v>0</v>
      </c>
      <c r="U964" s="50">
        <f>IFERROR(VLOOKUP($A964,total!$B$4:$AW$437,32,0),0)</f>
        <v>0</v>
      </c>
      <c r="V964" s="50">
        <f>IFERROR(VLOOKUP($A964,total!$B$4:$AW$437,28,0),0)</f>
        <v>0</v>
      </c>
      <c r="W964" s="50">
        <f>IFERROR(VLOOKUP($A964,total!$B$4:$AX$437,49,0),0)</f>
        <v>0</v>
      </c>
      <c r="X964" s="50"/>
      <c r="Y964" s="50">
        <f>IFERROR(VLOOKUP(A964,#REF!,4,0),0)</f>
        <v>0</v>
      </c>
      <c r="Z964" s="50">
        <f>IFERROR(VLOOKUP(B964,#REF!,8,0),0)</f>
        <v>0</v>
      </c>
      <c r="AA964" s="50">
        <f>IFERROR(VLOOKUP($A964,total!$B$4:$AW$437,45,0),0)</f>
        <v>0</v>
      </c>
      <c r="AB964" s="50">
        <f>IFERROR(VLOOKUP($A964,total!$B$4:$AW$437,48,0),0)</f>
        <v>0</v>
      </c>
      <c r="AC964" s="50">
        <f>IFERROR(VLOOKUP($A964,total!$B$4:$AB$437,19,0),0)</f>
        <v>0</v>
      </c>
      <c r="AD964" s="50">
        <f>IFERROR(VLOOKUP($A964,total!$B$4:$AB$437,10,0),0)</f>
        <v>0</v>
      </c>
      <c r="AE964" s="50">
        <f>IFERROR(VLOOKUP($A964,total!$B$4:$AB$437,13,0),0)-SUMIFS(topmanager!$D:$D,topmanager!$C:$C,rs_nova!$A968,topmanager!$A:$A,856)</f>
        <v>0</v>
      </c>
      <c r="AF964" s="50">
        <f>IFERROR(VLOOKUP($A964,total!$B$4:$AB$437,16,0),0)</f>
        <v>0</v>
      </c>
      <c r="AG964" s="50">
        <f>IFERROR(VLOOKUP($A964,total!$B$4:$AB$437,7,0),0)</f>
        <v>0</v>
      </c>
      <c r="AH964" s="50">
        <f>IFERROR(VLOOKUP($A964,total!$B$4:$AD$437,29,0),0)</f>
        <v>0</v>
      </c>
      <c r="AI964" s="50">
        <f>IFERROR(VLOOKUP(A964,total!$B$4:$AN$437,39,0),0)</f>
        <v>0</v>
      </c>
      <c r="AJ964" s="51">
        <f t="shared" si="217"/>
        <v>0</v>
      </c>
      <c r="AK964" s="50">
        <f t="shared" si="218"/>
        <v>0</v>
      </c>
      <c r="AL964" s="50">
        <f t="shared" si="219"/>
        <v>0</v>
      </c>
      <c r="AM964" s="50">
        <f t="shared" si="220"/>
        <v>0</v>
      </c>
      <c r="AN964" s="50">
        <f t="shared" si="229"/>
        <v>0</v>
      </c>
      <c r="AO964" s="50">
        <f t="shared" si="229"/>
        <v>0</v>
      </c>
      <c r="AP964" s="50">
        <f t="shared" si="229"/>
        <v>0</v>
      </c>
      <c r="AQ964" s="50">
        <f>IFERROR(VLOOKUP(TEXT($A964,"000000"),[6]Página1!$A$8:$S$801,13,FALSE),0)</f>
        <v>0</v>
      </c>
      <c r="AR964" s="50">
        <f>IFERROR(VLOOKUP(TEXT($A964,"000000"),[6]Página1!$A$8:$S$801,16,FALSE),0)</f>
        <v>0</v>
      </c>
      <c r="AS964" s="50">
        <f>IFERROR(VLOOKUP(TEXT($A964,"000000"),[6]Página1!$A$8:$S$801,19,FALSE),0)</f>
        <v>0</v>
      </c>
      <c r="AT964" s="50">
        <f>IFERROR(VLOOKUP(TEXT($A964,"000000"),[7]Página1!$A$8:$R$814,12,FALSE),0)</f>
        <v>0</v>
      </c>
      <c r="AU964" s="50">
        <f>IFERROR(VLOOKUP(TEXT($A964,"000000"),[7]Página1!$A$8:$R$814,15,FALSE),0)</f>
        <v>0</v>
      </c>
      <c r="AV964" s="50">
        <f>IFERROR(VLOOKUP(TEXT($A964,"000000"),[7]Página1!$A$8:$R$814,18,FALSE),0)</f>
        <v>0</v>
      </c>
      <c r="AW964" s="50"/>
      <c r="AX964" s="51">
        <f t="shared" si="221"/>
        <v>0</v>
      </c>
      <c r="AY964" s="51">
        <f t="shared" si="222"/>
        <v>0</v>
      </c>
      <c r="AZ964" s="51">
        <f t="shared" si="223"/>
        <v>0</v>
      </c>
      <c r="BA964" s="51">
        <f t="shared" si="224"/>
        <v>0</v>
      </c>
      <c r="BB964" s="51">
        <f t="shared" si="225"/>
        <v>0</v>
      </c>
      <c r="BC964" s="51">
        <f t="shared" si="226"/>
        <v>0</v>
      </c>
      <c r="BD964" s="51">
        <f t="shared" si="227"/>
        <v>0</v>
      </c>
      <c r="BE964" s="51">
        <f>IFERROR(VLOOKUP(A964,salario!A$2:P$91,11,FALSE),0)</f>
        <v>0</v>
      </c>
      <c r="BF964" s="51">
        <f>SUMIFS(topmanager!$D:$D,topmanager!$C:$C,rs_nova!$A964,topmanager!$A:$A,rs_nova!BF$2)</f>
        <v>0</v>
      </c>
      <c r="BG964" s="51">
        <f>SUMIFS(topmanager!$D:$D,topmanager!$C:$C,rs_nova!$A964,topmanager!$A:$A,rs_nova!BG$2)</f>
        <v>0</v>
      </c>
      <c r="BH964" s="51">
        <f>SUMIFS(topmanager!$D:$D,topmanager!$C:$C,rs_nova!$A964,topmanager!$A:$A,rs_nova!BH$2)</f>
        <v>0</v>
      </c>
      <c r="BI964" s="51">
        <f>SUMIFS(topmanager!$D:$D,topmanager!$C:$C,rs_nova!$A964,topmanager!$A:$A,rs_nova!BI$2)</f>
        <v>0</v>
      </c>
      <c r="BJ964" s="51">
        <f>SUMIFS(topmanager!$D:$D,topmanager!$C:$C,rs_nova!$A964,topmanager!$A:$A,rs_nova!BJ$2)+SUMIFS(topmanager!$D:$D,topmanager!$C:$C,rs_nova!$A964,topmanager!$A:$A,rs_nova!BJ$2+1)</f>
        <v>0</v>
      </c>
      <c r="BK964" s="51">
        <f>IFERROR(VLOOKUP(A964,[8]ferias!$C$4:$G$100,5,FALSE),0)</f>
        <v>0</v>
      </c>
      <c r="BL964" s="51">
        <f>SUMIFS(topmanager!$D:$D,topmanager!$C:$C,rs_nova!$A964,topmanager!$A:$A,rs_nova!BL$2)</f>
        <v>0</v>
      </c>
      <c r="BM964" s="51">
        <f>SUMIFS(topmanager!$D:$D,topmanager!$C:$C,rs_nova!$A964,topmanager!$A:$A,rs_nova!BM$2)+SUMIFS(topmanager!$D:$D,topmanager!$C:$C,rs_nova!$A968,topmanager!$A:$A,151)</f>
        <v>0</v>
      </c>
      <c r="BN964" s="51">
        <f t="shared" si="228"/>
        <v>0</v>
      </c>
    </row>
    <row r="965" spans="1:66">
      <c r="A965" s="47">
        <f>total!B168</f>
        <v>0</v>
      </c>
      <c r="B965" s="47">
        <f t="shared" si="215"/>
        <v>0</v>
      </c>
      <c r="C965" s="48">
        <f>total!D168</f>
        <v>0</v>
      </c>
      <c r="D965" s="49" t="str">
        <f>IFERROR(VLOOKUP(A965,salario!A$3:J$32,10,FALSE),"")</f>
        <v/>
      </c>
      <c r="E965" s="49" t="str">
        <f>IFERROR(IF(VLOOKUP(A965,salario!A$3:O$32,15,FALSE)="","",VLOOKUP(A965,salario!A$3:O$32,15,FALSE)),"")</f>
        <v/>
      </c>
      <c r="F965" s="47" t="str">
        <f>IFERROR(VLOOKUP(A965,[5]base_pessoal!$B$2:$P$1504,13,FALSE),"")</f>
        <v/>
      </c>
      <c r="G965" s="50">
        <f>IFERROR(VLOOKUP(A965,salario!A$2:P$91,11,FALSE),0)*B965/30</f>
        <v>0</v>
      </c>
      <c r="H965" s="50">
        <f>SUMIFS(topmanager!$D:$D,topmanager!$C:$C,rs_nova!$A965,topmanager!$A:$A,rs_nova!H$2)+SUMIFS(topmanager!$D:$D,topmanager!$C:$C,rs_nova!$A965,topmanager!$A:$A,63)</f>
        <v>0</v>
      </c>
      <c r="I965" s="50">
        <f>-SUMIFS(topmanager!$D:$D,topmanager!$C:$C,rs_nova!$A965,topmanager!$A:$A,rs_nova!I$2)</f>
        <v>0</v>
      </c>
      <c r="J965" s="50">
        <f>SUMIFS(topmanager!$D:$D,topmanager!$C:$C,rs_nova!$A965,topmanager!$A:$A,rs_nova!J$2)</f>
        <v>0</v>
      </c>
      <c r="K965" s="50">
        <f>SUMIFS(topmanager!$D:$D,topmanager!$C:$C,rs_nova!$A965,topmanager!$A:$A,rs_nova!K$2)+SUMIFS(topmanager!$D:$D,topmanager!$C:$C,rs_nova!$A965,topmanager!$A:$A,911)</f>
        <v>0</v>
      </c>
      <c r="L965" s="50">
        <f>SUMIFS(topmanager!$D:$D,topmanager!$C:$C,rs_nova!$A965,topmanager!$A:$A,rs_nova!L$2)</f>
        <v>0</v>
      </c>
      <c r="M965" s="50">
        <f>SUMIFS(topmanager!$D:$D,topmanager!$C:$C,rs_nova!$A965,topmanager!$A:$A,rs_nova!M$2)+SUMIFS(topmanager!$D:$D,topmanager!$C:$C,rs_nova!$A965,topmanager!$A:$A,908)+SUMIFS(topmanager!$D:$D,topmanager!$C:$C,rs_nova!$A965,topmanager!$A:$A,550)</f>
        <v>0</v>
      </c>
      <c r="N965" s="50">
        <f>SUMIFS(topmanager!$D:$D,topmanager!$C:$C,rs_nova!$A965,topmanager!$A:$A,rs_nova!N$2)</f>
        <v>0</v>
      </c>
      <c r="O965" s="51">
        <f t="shared" si="216"/>
        <v>0</v>
      </c>
      <c r="P965" s="50">
        <f>IFERROR(VLOOKUP($A965,total!$B$4:$AW$437,27,0),0)</f>
        <v>0</v>
      </c>
      <c r="Q965" s="50">
        <f>IFERROR(VLOOKUP($A965,total!$B$4:$AW$437,21,0),0)</f>
        <v>0</v>
      </c>
      <c r="R965" s="50">
        <f>IFERROR(VLOOKUP($A965,total!$B$4:$AW$437,25,0),0)+IFERROR(VLOOKUP($A965,total!$B$4:$AW$437,36,0),0)</f>
        <v>0</v>
      </c>
      <c r="S965" s="50">
        <f>IFERROR(VLOOKUP(A965,gympass!$A$2:$F$148,6,0),0)</f>
        <v>0</v>
      </c>
      <c r="T965" s="50">
        <f>IFERROR(VLOOKUP($A965,total!$B$4:$AW$437,42,0),0)</f>
        <v>0</v>
      </c>
      <c r="U965" s="50">
        <f>IFERROR(VLOOKUP($A965,total!$B$4:$AW$437,32,0),0)</f>
        <v>0</v>
      </c>
      <c r="V965" s="50">
        <f>IFERROR(VLOOKUP($A965,total!$B$4:$AW$437,28,0),0)</f>
        <v>0</v>
      </c>
      <c r="W965" s="50">
        <f>IFERROR(VLOOKUP($A965,total!$B$4:$AX$437,49,0),0)</f>
        <v>0</v>
      </c>
      <c r="X965" s="50"/>
      <c r="Y965" s="50">
        <f>IFERROR(VLOOKUP(A965,#REF!,4,0),0)</f>
        <v>0</v>
      </c>
      <c r="Z965" s="50">
        <f>IFERROR(VLOOKUP(B965,#REF!,8,0),0)</f>
        <v>0</v>
      </c>
      <c r="AA965" s="50">
        <f>IFERROR(VLOOKUP($A965,total!$B$4:$AW$437,45,0),0)</f>
        <v>0</v>
      </c>
      <c r="AB965" s="50">
        <f>IFERROR(VLOOKUP($A965,total!$B$4:$AW$437,48,0),0)</f>
        <v>0</v>
      </c>
      <c r="AC965" s="50">
        <f>IFERROR(VLOOKUP($A965,total!$B$4:$AB$437,19,0),0)</f>
        <v>0</v>
      </c>
      <c r="AD965" s="50">
        <f>IFERROR(VLOOKUP($A965,total!$B$4:$AB$437,10,0),0)</f>
        <v>0</v>
      </c>
      <c r="AE965" s="50">
        <f>IFERROR(VLOOKUP($A965,total!$B$4:$AB$437,13,0),0)-SUMIFS(topmanager!$D:$D,topmanager!$C:$C,rs_nova!$A969,topmanager!$A:$A,856)</f>
        <v>0</v>
      </c>
      <c r="AF965" s="50">
        <f>IFERROR(VLOOKUP($A965,total!$B$4:$AB$437,16,0),0)</f>
        <v>0</v>
      </c>
      <c r="AG965" s="50">
        <f>IFERROR(VLOOKUP($A965,total!$B$4:$AB$437,7,0),0)</f>
        <v>0</v>
      </c>
      <c r="AH965" s="50">
        <f>IFERROR(VLOOKUP($A965,total!$B$4:$AD$437,29,0),0)</f>
        <v>0</v>
      </c>
      <c r="AI965" s="50">
        <f>IFERROR(VLOOKUP(A965,total!$B$4:$AN$437,39,0),0)</f>
        <v>0</v>
      </c>
      <c r="AJ965" s="51">
        <f t="shared" si="217"/>
        <v>0</v>
      </c>
      <c r="AK965" s="50">
        <f t="shared" si="218"/>
        <v>0</v>
      </c>
      <c r="AL965" s="50">
        <f t="shared" si="219"/>
        <v>0</v>
      </c>
      <c r="AM965" s="50">
        <f t="shared" si="220"/>
        <v>0</v>
      </c>
      <c r="AN965" s="50">
        <f t="shared" si="229"/>
        <v>0</v>
      </c>
      <c r="AO965" s="50">
        <f t="shared" si="229"/>
        <v>0</v>
      </c>
      <c r="AP965" s="50">
        <f t="shared" si="229"/>
        <v>0</v>
      </c>
      <c r="AQ965" s="50">
        <f>IFERROR(VLOOKUP(TEXT($A965,"000000"),[6]Página1!$A$8:$S$801,13,FALSE),0)</f>
        <v>0</v>
      </c>
      <c r="AR965" s="50">
        <f>IFERROR(VLOOKUP(TEXT($A965,"000000"),[6]Página1!$A$8:$S$801,16,FALSE),0)</f>
        <v>0</v>
      </c>
      <c r="AS965" s="50">
        <f>IFERROR(VLOOKUP(TEXT($A965,"000000"),[6]Página1!$A$8:$S$801,19,FALSE),0)</f>
        <v>0</v>
      </c>
      <c r="AT965" s="50">
        <f>IFERROR(VLOOKUP(TEXT($A965,"000000"),[7]Página1!$A$8:$R$814,12,FALSE),0)</f>
        <v>0</v>
      </c>
      <c r="AU965" s="50">
        <f>IFERROR(VLOOKUP(TEXT($A965,"000000"),[7]Página1!$A$8:$R$814,15,FALSE),0)</f>
        <v>0</v>
      </c>
      <c r="AV965" s="50">
        <f>IFERROR(VLOOKUP(TEXT($A965,"000000"),[7]Página1!$A$8:$R$814,18,FALSE),0)</f>
        <v>0</v>
      </c>
      <c r="AW965" s="50"/>
      <c r="AX965" s="51">
        <f t="shared" si="221"/>
        <v>0</v>
      </c>
      <c r="AY965" s="51">
        <f t="shared" si="222"/>
        <v>0</v>
      </c>
      <c r="AZ965" s="51">
        <f t="shared" si="223"/>
        <v>0</v>
      </c>
      <c r="BA965" s="51">
        <f t="shared" si="224"/>
        <v>0</v>
      </c>
      <c r="BB965" s="51">
        <f t="shared" si="225"/>
        <v>0</v>
      </c>
      <c r="BC965" s="51">
        <f t="shared" si="226"/>
        <v>0</v>
      </c>
      <c r="BD965" s="51">
        <f t="shared" si="227"/>
        <v>0</v>
      </c>
      <c r="BE965" s="51">
        <f>IFERROR(VLOOKUP(A965,salario!A$2:P$91,11,FALSE),0)</f>
        <v>0</v>
      </c>
      <c r="BF965" s="51">
        <f>SUMIFS(topmanager!$D:$D,topmanager!$C:$C,rs_nova!$A965,topmanager!$A:$A,rs_nova!BF$2)</f>
        <v>0</v>
      </c>
      <c r="BG965" s="51">
        <f>SUMIFS(topmanager!$D:$D,topmanager!$C:$C,rs_nova!$A965,topmanager!$A:$A,rs_nova!BG$2)</f>
        <v>0</v>
      </c>
      <c r="BH965" s="51">
        <f>SUMIFS(topmanager!$D:$D,topmanager!$C:$C,rs_nova!$A965,topmanager!$A:$A,rs_nova!BH$2)</f>
        <v>0</v>
      </c>
      <c r="BI965" s="51">
        <f>SUMIFS(topmanager!$D:$D,topmanager!$C:$C,rs_nova!$A965,topmanager!$A:$A,rs_nova!BI$2)</f>
        <v>0</v>
      </c>
      <c r="BJ965" s="51">
        <f>SUMIFS(topmanager!$D:$D,topmanager!$C:$C,rs_nova!$A965,topmanager!$A:$A,rs_nova!BJ$2)+SUMIFS(topmanager!$D:$D,topmanager!$C:$C,rs_nova!$A965,topmanager!$A:$A,rs_nova!BJ$2+1)</f>
        <v>0</v>
      </c>
      <c r="BK965" s="51">
        <f>IFERROR(VLOOKUP(A965,[8]ferias!$C$4:$G$100,5,FALSE),0)</f>
        <v>0</v>
      </c>
      <c r="BL965" s="51">
        <f>SUMIFS(topmanager!$D:$D,topmanager!$C:$C,rs_nova!$A965,topmanager!$A:$A,rs_nova!BL$2)</f>
        <v>0</v>
      </c>
      <c r="BM965" s="51">
        <f>SUMIFS(topmanager!$D:$D,topmanager!$C:$C,rs_nova!$A965,topmanager!$A:$A,rs_nova!BM$2)+SUMIFS(topmanager!$D:$D,topmanager!$C:$C,rs_nova!$A969,topmanager!$A:$A,151)</f>
        <v>0</v>
      </c>
      <c r="BN965" s="51">
        <f t="shared" si="228"/>
        <v>0</v>
      </c>
    </row>
    <row r="966" spans="1:66">
      <c r="A966" s="47">
        <f>total!B169</f>
        <v>0</v>
      </c>
      <c r="B966" s="47">
        <f t="shared" si="215"/>
        <v>0</v>
      </c>
      <c r="C966" s="48">
        <f>total!D169</f>
        <v>0</v>
      </c>
      <c r="D966" s="49" t="str">
        <f>IFERROR(VLOOKUP(A966,salario!A$3:J$32,10,FALSE),"")</f>
        <v/>
      </c>
      <c r="E966" s="49" t="str">
        <f>IFERROR(IF(VLOOKUP(A966,salario!A$3:O$32,15,FALSE)="","",VLOOKUP(A966,salario!A$3:O$32,15,FALSE)),"")</f>
        <v/>
      </c>
      <c r="F966" s="47" t="str">
        <f>IFERROR(VLOOKUP(A966,[5]base_pessoal!$B$2:$P$1504,13,FALSE),"")</f>
        <v/>
      </c>
      <c r="G966" s="50">
        <f>IFERROR(VLOOKUP(A966,salario!A$2:P$91,11,FALSE),0)*B966/30</f>
        <v>0</v>
      </c>
      <c r="H966" s="50">
        <f>SUMIFS(topmanager!$D:$D,topmanager!$C:$C,rs_nova!$A966,topmanager!$A:$A,rs_nova!H$2)+SUMIFS(topmanager!$D:$D,topmanager!$C:$C,rs_nova!$A966,topmanager!$A:$A,63)</f>
        <v>0</v>
      </c>
      <c r="I966" s="50">
        <f>-SUMIFS(topmanager!$D:$D,topmanager!$C:$C,rs_nova!$A966,topmanager!$A:$A,rs_nova!I$2)</f>
        <v>0</v>
      </c>
      <c r="J966" s="50">
        <f>SUMIFS(topmanager!$D:$D,topmanager!$C:$C,rs_nova!$A966,topmanager!$A:$A,rs_nova!J$2)</f>
        <v>0</v>
      </c>
      <c r="K966" s="50">
        <f>SUMIFS(topmanager!$D:$D,topmanager!$C:$C,rs_nova!$A966,topmanager!$A:$A,rs_nova!K$2)+SUMIFS(topmanager!$D:$D,topmanager!$C:$C,rs_nova!$A966,topmanager!$A:$A,911)</f>
        <v>0</v>
      </c>
      <c r="L966" s="50">
        <f>SUMIFS(topmanager!$D:$D,topmanager!$C:$C,rs_nova!$A966,topmanager!$A:$A,rs_nova!L$2)</f>
        <v>0</v>
      </c>
      <c r="M966" s="50">
        <f>SUMIFS(topmanager!$D:$D,topmanager!$C:$C,rs_nova!$A966,topmanager!$A:$A,rs_nova!M$2)+SUMIFS(topmanager!$D:$D,topmanager!$C:$C,rs_nova!$A966,topmanager!$A:$A,908)+SUMIFS(topmanager!$D:$D,topmanager!$C:$C,rs_nova!$A966,topmanager!$A:$A,550)</f>
        <v>0</v>
      </c>
      <c r="N966" s="50">
        <f>SUMIFS(topmanager!$D:$D,topmanager!$C:$C,rs_nova!$A966,topmanager!$A:$A,rs_nova!N$2)</f>
        <v>0</v>
      </c>
      <c r="O966" s="51">
        <f t="shared" si="216"/>
        <v>0</v>
      </c>
      <c r="P966" s="50">
        <f>IFERROR(VLOOKUP($A966,total!$B$4:$AW$437,27,0),0)</f>
        <v>0</v>
      </c>
      <c r="Q966" s="50">
        <f>IFERROR(VLOOKUP($A966,total!$B$4:$AW$437,21,0),0)</f>
        <v>0</v>
      </c>
      <c r="R966" s="50">
        <f>IFERROR(VLOOKUP($A966,total!$B$4:$AW$437,25,0),0)+IFERROR(VLOOKUP($A966,total!$B$4:$AW$437,36,0),0)</f>
        <v>0</v>
      </c>
      <c r="S966" s="50">
        <f>IFERROR(VLOOKUP(A966,gympass!$A$2:$F$148,6,0),0)</f>
        <v>0</v>
      </c>
      <c r="T966" s="50">
        <f>IFERROR(VLOOKUP($A966,total!$B$4:$AW$437,42,0),0)</f>
        <v>0</v>
      </c>
      <c r="U966" s="50">
        <f>IFERROR(VLOOKUP($A966,total!$B$4:$AW$437,32,0),0)</f>
        <v>0</v>
      </c>
      <c r="V966" s="50">
        <f>IFERROR(VLOOKUP($A966,total!$B$4:$AW$437,28,0),0)</f>
        <v>0</v>
      </c>
      <c r="W966" s="50">
        <f>IFERROR(VLOOKUP($A966,total!$B$4:$AX$437,49,0),0)</f>
        <v>0</v>
      </c>
      <c r="X966" s="50"/>
      <c r="Y966" s="50">
        <f>IFERROR(VLOOKUP(A966,#REF!,4,0),0)</f>
        <v>0</v>
      </c>
      <c r="Z966" s="50">
        <f>IFERROR(VLOOKUP(B966,#REF!,8,0),0)</f>
        <v>0</v>
      </c>
      <c r="AA966" s="50">
        <f>IFERROR(VLOOKUP($A966,total!$B$4:$AW$437,45,0),0)</f>
        <v>0</v>
      </c>
      <c r="AB966" s="50">
        <f>IFERROR(VLOOKUP($A966,total!$B$4:$AW$437,48,0),0)</f>
        <v>0</v>
      </c>
      <c r="AC966" s="50">
        <f>IFERROR(VLOOKUP($A966,total!$B$4:$AB$437,19,0),0)</f>
        <v>0</v>
      </c>
      <c r="AD966" s="50">
        <f>IFERROR(VLOOKUP($A966,total!$B$4:$AB$437,10,0),0)</f>
        <v>0</v>
      </c>
      <c r="AE966" s="50">
        <f>IFERROR(VLOOKUP($A966,total!$B$4:$AB$437,13,0),0)-SUMIFS(topmanager!$D:$D,topmanager!$C:$C,rs_nova!$A970,topmanager!$A:$A,856)</f>
        <v>0</v>
      </c>
      <c r="AF966" s="50">
        <f>IFERROR(VLOOKUP($A966,total!$B$4:$AB$437,16,0),0)</f>
        <v>0</v>
      </c>
      <c r="AG966" s="50">
        <f>IFERROR(VLOOKUP($A966,total!$B$4:$AB$437,7,0),0)</f>
        <v>0</v>
      </c>
      <c r="AH966" s="50">
        <f>IFERROR(VLOOKUP($A966,total!$B$4:$AD$437,29,0),0)</f>
        <v>0</v>
      </c>
      <c r="AI966" s="50">
        <f>IFERROR(VLOOKUP(A966,total!$B$4:$AN$437,39,0),0)</f>
        <v>0</v>
      </c>
      <c r="AJ966" s="51">
        <f t="shared" si="217"/>
        <v>0</v>
      </c>
      <c r="AK966" s="50">
        <f t="shared" si="218"/>
        <v>0</v>
      </c>
      <c r="AL966" s="50">
        <f t="shared" si="219"/>
        <v>0</v>
      </c>
      <c r="AM966" s="50">
        <f t="shared" si="220"/>
        <v>0</v>
      </c>
      <c r="AN966" s="50">
        <f t="shared" si="229"/>
        <v>0</v>
      </c>
      <c r="AO966" s="50">
        <f t="shared" si="229"/>
        <v>0</v>
      </c>
      <c r="AP966" s="50">
        <f t="shared" si="229"/>
        <v>0</v>
      </c>
      <c r="AQ966" s="50">
        <f>IFERROR(VLOOKUP(TEXT($A966,"000000"),[6]Página1!$A$8:$S$801,13,FALSE),0)</f>
        <v>0</v>
      </c>
      <c r="AR966" s="50">
        <f>IFERROR(VLOOKUP(TEXT($A966,"000000"),[6]Página1!$A$8:$S$801,16,FALSE),0)</f>
        <v>0</v>
      </c>
      <c r="AS966" s="50">
        <f>IFERROR(VLOOKUP(TEXT($A966,"000000"),[6]Página1!$A$8:$S$801,19,FALSE),0)</f>
        <v>0</v>
      </c>
      <c r="AT966" s="50">
        <f>IFERROR(VLOOKUP(TEXT($A966,"000000"),[7]Página1!$A$8:$R$814,12,FALSE),0)</f>
        <v>0</v>
      </c>
      <c r="AU966" s="50">
        <f>IFERROR(VLOOKUP(TEXT($A966,"000000"),[7]Página1!$A$8:$R$814,15,FALSE),0)</f>
        <v>0</v>
      </c>
      <c r="AV966" s="50">
        <f>IFERROR(VLOOKUP(TEXT($A966,"000000"),[7]Página1!$A$8:$R$814,18,FALSE),0)</f>
        <v>0</v>
      </c>
      <c r="AW966" s="50"/>
      <c r="AX966" s="51">
        <f t="shared" si="221"/>
        <v>0</v>
      </c>
      <c r="AY966" s="51">
        <f t="shared" si="222"/>
        <v>0</v>
      </c>
      <c r="AZ966" s="51">
        <f t="shared" si="223"/>
        <v>0</v>
      </c>
      <c r="BA966" s="51">
        <f t="shared" si="224"/>
        <v>0</v>
      </c>
      <c r="BB966" s="51">
        <f t="shared" si="225"/>
        <v>0</v>
      </c>
      <c r="BC966" s="51">
        <f t="shared" si="226"/>
        <v>0</v>
      </c>
      <c r="BD966" s="51">
        <f t="shared" si="227"/>
        <v>0</v>
      </c>
      <c r="BE966" s="51">
        <f>IFERROR(VLOOKUP(A966,salario!A$2:P$91,11,FALSE),0)</f>
        <v>0</v>
      </c>
      <c r="BF966" s="51">
        <f>SUMIFS(topmanager!$D:$D,topmanager!$C:$C,rs_nova!$A966,topmanager!$A:$A,rs_nova!BF$2)</f>
        <v>0</v>
      </c>
      <c r="BG966" s="51">
        <f>SUMIFS(topmanager!$D:$D,topmanager!$C:$C,rs_nova!$A966,topmanager!$A:$A,rs_nova!BG$2)</f>
        <v>0</v>
      </c>
      <c r="BH966" s="51">
        <f>SUMIFS(topmanager!$D:$D,topmanager!$C:$C,rs_nova!$A966,topmanager!$A:$A,rs_nova!BH$2)</f>
        <v>0</v>
      </c>
      <c r="BI966" s="51">
        <f>SUMIFS(topmanager!$D:$D,topmanager!$C:$C,rs_nova!$A966,topmanager!$A:$A,rs_nova!BI$2)</f>
        <v>0</v>
      </c>
      <c r="BJ966" s="51">
        <f>SUMIFS(topmanager!$D:$D,topmanager!$C:$C,rs_nova!$A966,topmanager!$A:$A,rs_nova!BJ$2)+SUMIFS(topmanager!$D:$D,topmanager!$C:$C,rs_nova!$A966,topmanager!$A:$A,rs_nova!BJ$2+1)</f>
        <v>0</v>
      </c>
      <c r="BK966" s="51">
        <f>IFERROR(VLOOKUP(A966,[8]ferias!$C$4:$G$100,5,FALSE),0)</f>
        <v>0</v>
      </c>
      <c r="BL966" s="51">
        <f>SUMIFS(topmanager!$D:$D,topmanager!$C:$C,rs_nova!$A966,topmanager!$A:$A,rs_nova!BL$2)</f>
        <v>0</v>
      </c>
      <c r="BM966" s="51">
        <f>SUMIFS(topmanager!$D:$D,topmanager!$C:$C,rs_nova!$A966,topmanager!$A:$A,rs_nova!BM$2)+SUMIFS(topmanager!$D:$D,topmanager!$C:$C,rs_nova!$A970,topmanager!$A:$A,151)</f>
        <v>0</v>
      </c>
      <c r="BN966" s="51">
        <f t="shared" si="228"/>
        <v>0</v>
      </c>
    </row>
    <row r="967" spans="1:66">
      <c r="A967" s="47">
        <f>total!B170</f>
        <v>0</v>
      </c>
      <c r="B967" s="47">
        <f t="shared" ref="B967:B1000" si="230">IFERROR(IF(E967="",IF(D967&lt;=B$2,30,31-DAY(D967)),IF(E967&lt;B$2,0,IF(D967&gt;=B$2,DAY(E967)-DAY(D967),DAY(E967)))),0)</f>
        <v>0</v>
      </c>
      <c r="C967" s="48">
        <f>total!D170</f>
        <v>0</v>
      </c>
      <c r="D967" s="49" t="str">
        <f>IFERROR(VLOOKUP(A967,salario!A$3:J$32,10,FALSE),"")</f>
        <v/>
      </c>
      <c r="E967" s="49" t="str">
        <f>IFERROR(IF(VLOOKUP(A967,salario!A$3:O$32,15,FALSE)="","",VLOOKUP(A967,salario!A$3:O$32,15,FALSE)),"")</f>
        <v/>
      </c>
      <c r="F967" s="47" t="str">
        <f>IFERROR(VLOOKUP(A967,[5]base_pessoal!$B$2:$P$1504,13,FALSE),"")</f>
        <v/>
      </c>
      <c r="G967" s="50">
        <f>IFERROR(VLOOKUP(A967,salario!A$2:P$91,11,FALSE),0)*B967/30</f>
        <v>0</v>
      </c>
      <c r="H967" s="50">
        <f>SUMIFS(topmanager!$D:$D,topmanager!$C:$C,rs_nova!$A967,topmanager!$A:$A,rs_nova!H$2)+SUMIFS(topmanager!$D:$D,topmanager!$C:$C,rs_nova!$A967,topmanager!$A:$A,63)</f>
        <v>0</v>
      </c>
      <c r="I967" s="50">
        <f>-SUMIFS(topmanager!$D:$D,topmanager!$C:$C,rs_nova!$A967,topmanager!$A:$A,rs_nova!I$2)</f>
        <v>0</v>
      </c>
      <c r="J967" s="50">
        <f>SUMIFS(topmanager!$D:$D,topmanager!$C:$C,rs_nova!$A967,topmanager!$A:$A,rs_nova!J$2)</f>
        <v>0</v>
      </c>
      <c r="K967" s="50">
        <f>SUMIFS(topmanager!$D:$D,topmanager!$C:$C,rs_nova!$A967,topmanager!$A:$A,rs_nova!K$2)+SUMIFS(topmanager!$D:$D,topmanager!$C:$C,rs_nova!$A967,topmanager!$A:$A,911)</f>
        <v>0</v>
      </c>
      <c r="L967" s="50">
        <f>SUMIFS(topmanager!$D:$D,topmanager!$C:$C,rs_nova!$A967,topmanager!$A:$A,rs_nova!L$2)</f>
        <v>0</v>
      </c>
      <c r="M967" s="50">
        <f>SUMIFS(topmanager!$D:$D,topmanager!$C:$C,rs_nova!$A967,topmanager!$A:$A,rs_nova!M$2)+SUMIFS(topmanager!$D:$D,topmanager!$C:$C,rs_nova!$A967,topmanager!$A:$A,908)+SUMIFS(topmanager!$D:$D,topmanager!$C:$C,rs_nova!$A967,topmanager!$A:$A,550)</f>
        <v>0</v>
      </c>
      <c r="N967" s="50">
        <f>SUMIFS(topmanager!$D:$D,topmanager!$C:$C,rs_nova!$A967,topmanager!$A:$A,rs_nova!N$2)</f>
        <v>0</v>
      </c>
      <c r="O967" s="51">
        <f t="shared" ref="O967:O1000" si="231">SUM(H967:N967)</f>
        <v>0</v>
      </c>
      <c r="P967" s="50">
        <f>IFERROR(VLOOKUP($A967,total!$B$4:$AW$437,27,0),0)</f>
        <v>0</v>
      </c>
      <c r="Q967" s="50">
        <f>IFERROR(VLOOKUP($A967,total!$B$4:$AW$437,21,0),0)</f>
        <v>0</v>
      </c>
      <c r="R967" s="50">
        <f>IFERROR(VLOOKUP($A967,total!$B$4:$AW$437,25,0),0)+IFERROR(VLOOKUP($A967,total!$B$4:$AW$437,36,0),0)</f>
        <v>0</v>
      </c>
      <c r="S967" s="50">
        <f>IFERROR(VLOOKUP(A967,gympass!$A$2:$F$148,6,0),0)</f>
        <v>0</v>
      </c>
      <c r="T967" s="50">
        <f>IFERROR(VLOOKUP($A967,total!$B$4:$AW$437,42,0),0)</f>
        <v>0</v>
      </c>
      <c r="U967" s="50">
        <f>IFERROR(VLOOKUP($A967,total!$B$4:$AW$437,32,0),0)</f>
        <v>0</v>
      </c>
      <c r="V967" s="50">
        <f>IFERROR(VLOOKUP($A967,total!$B$4:$AW$437,28,0),0)</f>
        <v>0</v>
      </c>
      <c r="W967" s="50">
        <f>IFERROR(VLOOKUP($A967,total!$B$4:$AX$437,49,0),0)</f>
        <v>0</v>
      </c>
      <c r="X967" s="50"/>
      <c r="Y967" s="50">
        <f>IFERROR(VLOOKUP(A967,#REF!,4,0),0)</f>
        <v>0</v>
      </c>
      <c r="Z967" s="50">
        <f>IFERROR(VLOOKUP(B967,#REF!,8,0),0)</f>
        <v>0</v>
      </c>
      <c r="AA967" s="50">
        <f>IFERROR(VLOOKUP($A967,total!$B$4:$AW$437,45,0),0)</f>
        <v>0</v>
      </c>
      <c r="AB967" s="50">
        <f>IFERROR(VLOOKUP($A967,total!$B$4:$AW$437,48,0),0)</f>
        <v>0</v>
      </c>
      <c r="AC967" s="50">
        <f>IFERROR(VLOOKUP($A967,total!$B$4:$AB$437,19,0),0)</f>
        <v>0</v>
      </c>
      <c r="AD967" s="50">
        <f>IFERROR(VLOOKUP($A967,total!$B$4:$AB$437,10,0),0)</f>
        <v>0</v>
      </c>
      <c r="AE967" s="50">
        <f>IFERROR(VLOOKUP($A967,total!$B$4:$AB$437,13,0),0)-SUMIFS(topmanager!$D:$D,topmanager!$C:$C,rs_nova!$A971,topmanager!$A:$A,856)</f>
        <v>0</v>
      </c>
      <c r="AF967" s="50">
        <f>IFERROR(VLOOKUP($A967,total!$B$4:$AB$437,16,0),0)</f>
        <v>0</v>
      </c>
      <c r="AG967" s="50">
        <f>IFERROR(VLOOKUP($A967,total!$B$4:$AB$437,7,0),0)</f>
        <v>0</v>
      </c>
      <c r="AH967" s="50">
        <f>IFERROR(VLOOKUP($A967,total!$B$4:$AD$437,29,0),0)</f>
        <v>0</v>
      </c>
      <c r="AI967" s="50">
        <f>IFERROR(VLOOKUP(A967,total!$B$4:$AN$437,39,0),0)</f>
        <v>0</v>
      </c>
      <c r="AJ967" s="51">
        <f t="shared" ref="AJ967:AJ1000" si="232">SUM(P967:AI967)</f>
        <v>0</v>
      </c>
      <c r="AK967" s="50">
        <f t="shared" ref="AK967:AK1000" si="233">AK$5*($BN967-BG967)</f>
        <v>0</v>
      </c>
      <c r="AL967" s="50">
        <f t="shared" ref="AL967:AL1000" si="234">AL$5*($BN967+BJ967+BK967+BL967+BM967)</f>
        <v>0</v>
      </c>
      <c r="AM967" s="50">
        <f t="shared" ref="AM967:AM1000" si="235">IF(F967="NÃO",0,AM$5*$BN967)</f>
        <v>0</v>
      </c>
      <c r="AN967" s="50">
        <f t="shared" si="229"/>
        <v>0</v>
      </c>
      <c r="AO967" s="50">
        <f t="shared" si="229"/>
        <v>0</v>
      </c>
      <c r="AP967" s="50">
        <f t="shared" si="229"/>
        <v>0</v>
      </c>
      <c r="AQ967" s="50">
        <f>IFERROR(VLOOKUP(TEXT($A967,"000000"),[6]Página1!$A$8:$S$801,13,FALSE),0)</f>
        <v>0</v>
      </c>
      <c r="AR967" s="50">
        <f>IFERROR(VLOOKUP(TEXT($A967,"000000"),[6]Página1!$A$8:$S$801,16,FALSE),0)</f>
        <v>0</v>
      </c>
      <c r="AS967" s="50">
        <f>IFERROR(VLOOKUP(TEXT($A967,"000000"),[6]Página1!$A$8:$S$801,19,FALSE),0)</f>
        <v>0</v>
      </c>
      <c r="AT967" s="50">
        <f>IFERROR(VLOOKUP(TEXT($A967,"000000"),[7]Página1!$A$8:$R$814,12,FALSE),0)</f>
        <v>0</v>
      </c>
      <c r="AU967" s="50">
        <f>IFERROR(VLOOKUP(TEXT($A967,"000000"),[7]Página1!$A$8:$R$814,15,FALSE),0)</f>
        <v>0</v>
      </c>
      <c r="AV967" s="50">
        <f>IFERROR(VLOOKUP(TEXT($A967,"000000"),[7]Página1!$A$8:$R$814,18,FALSE),0)</f>
        <v>0</v>
      </c>
      <c r="AW967" s="50"/>
      <c r="AX967" s="51">
        <f t="shared" ref="AX967:AX1000" si="236">SUM(AK967:AW967)</f>
        <v>0</v>
      </c>
      <c r="AY967" s="51">
        <f t="shared" ref="AY967:AY1000" si="237">AN967+AO967+AP967</f>
        <v>0</v>
      </c>
      <c r="AZ967" s="51">
        <f t="shared" ref="AZ967:AZ1000" si="238">AX967+AJ967+O967+G967-AY967</f>
        <v>0</v>
      </c>
      <c r="BA967" s="51">
        <f t="shared" ref="BA967:BA1000" si="239">AX967+AJ967+O967+G967</f>
        <v>0</v>
      </c>
      <c r="BB967" s="51">
        <f t="shared" ref="BB967:BB1000" si="240">($G967)/$BB$3</f>
        <v>0</v>
      </c>
      <c r="BC967" s="51">
        <f t="shared" ref="BC967:BC1000" si="241">$AX967/$BB$3</f>
        <v>0</v>
      </c>
      <c r="BD967" s="51">
        <f t="shared" ref="BD967:BD1000" si="242">$AJ967/$BB$3</f>
        <v>0</v>
      </c>
      <c r="BE967" s="51">
        <f>IFERROR(VLOOKUP(A967,salario!A$2:P$91,11,FALSE),0)</f>
        <v>0</v>
      </c>
      <c r="BF967" s="51">
        <f>SUMIFS(topmanager!$D:$D,topmanager!$C:$C,rs_nova!$A967,topmanager!$A:$A,rs_nova!BF$2)</f>
        <v>0</v>
      </c>
      <c r="BG967" s="51">
        <f>SUMIFS(topmanager!$D:$D,topmanager!$C:$C,rs_nova!$A967,topmanager!$A:$A,rs_nova!BG$2)</f>
        <v>0</v>
      </c>
      <c r="BH967" s="51">
        <f>SUMIFS(topmanager!$D:$D,topmanager!$C:$C,rs_nova!$A967,topmanager!$A:$A,rs_nova!BH$2)</f>
        <v>0</v>
      </c>
      <c r="BI967" s="51">
        <f>SUMIFS(topmanager!$D:$D,topmanager!$C:$C,rs_nova!$A967,topmanager!$A:$A,rs_nova!BI$2)</f>
        <v>0</v>
      </c>
      <c r="BJ967" s="51">
        <f>SUMIFS(topmanager!$D:$D,topmanager!$C:$C,rs_nova!$A967,topmanager!$A:$A,rs_nova!BJ$2)+SUMIFS(topmanager!$D:$D,topmanager!$C:$C,rs_nova!$A967,topmanager!$A:$A,rs_nova!BJ$2+1)</f>
        <v>0</v>
      </c>
      <c r="BK967" s="51">
        <f>IFERROR(VLOOKUP(A967,[8]ferias!$C$4:$G$100,5,FALSE),0)</f>
        <v>0</v>
      </c>
      <c r="BL967" s="51">
        <f>SUMIFS(topmanager!$D:$D,topmanager!$C:$C,rs_nova!$A967,topmanager!$A:$A,rs_nova!BL$2)</f>
        <v>0</v>
      </c>
      <c r="BM967" s="51">
        <f>SUMIFS(topmanager!$D:$D,topmanager!$C:$C,rs_nova!$A967,topmanager!$A:$A,rs_nova!BM$2)+SUMIFS(topmanager!$D:$D,topmanager!$C:$C,rs_nova!$A971,topmanager!$A:$A,151)</f>
        <v>0</v>
      </c>
      <c r="BN967" s="51">
        <f t="shared" ref="BN967:BN1000" si="243">BF967+BG967+BH967+BI967+P967+O967+W967</f>
        <v>0</v>
      </c>
    </row>
    <row r="968" spans="1:66">
      <c r="A968" s="47">
        <f>total!B171</f>
        <v>0</v>
      </c>
      <c r="B968" s="47">
        <f t="shared" si="230"/>
        <v>0</v>
      </c>
      <c r="C968" s="48">
        <f>total!D171</f>
        <v>0</v>
      </c>
      <c r="D968" s="49" t="str">
        <f>IFERROR(VLOOKUP(A968,salario!A$3:J$32,10,FALSE),"")</f>
        <v/>
      </c>
      <c r="E968" s="49" t="str">
        <f>IFERROR(IF(VLOOKUP(A968,salario!A$3:O$32,15,FALSE)="","",VLOOKUP(A968,salario!A$3:O$32,15,FALSE)),"")</f>
        <v/>
      </c>
      <c r="F968" s="47" t="str">
        <f>IFERROR(VLOOKUP(A968,[5]base_pessoal!$B$2:$P$1504,13,FALSE),"")</f>
        <v/>
      </c>
      <c r="G968" s="50">
        <f>IFERROR(VLOOKUP(A968,salario!A$2:P$91,11,FALSE),0)*B968/30</f>
        <v>0</v>
      </c>
      <c r="H968" s="50">
        <f>SUMIFS(topmanager!$D:$D,topmanager!$C:$C,rs_nova!$A968,topmanager!$A:$A,rs_nova!H$2)+SUMIFS(topmanager!$D:$D,topmanager!$C:$C,rs_nova!$A968,topmanager!$A:$A,63)</f>
        <v>0</v>
      </c>
      <c r="I968" s="50">
        <f>-SUMIFS(topmanager!$D:$D,topmanager!$C:$C,rs_nova!$A968,topmanager!$A:$A,rs_nova!I$2)</f>
        <v>0</v>
      </c>
      <c r="J968" s="50">
        <f>SUMIFS(topmanager!$D:$D,topmanager!$C:$C,rs_nova!$A968,topmanager!$A:$A,rs_nova!J$2)</f>
        <v>0</v>
      </c>
      <c r="K968" s="50">
        <f>SUMIFS(topmanager!$D:$D,topmanager!$C:$C,rs_nova!$A968,topmanager!$A:$A,rs_nova!K$2)+SUMIFS(topmanager!$D:$D,topmanager!$C:$C,rs_nova!$A968,topmanager!$A:$A,911)</f>
        <v>0</v>
      </c>
      <c r="L968" s="50">
        <f>SUMIFS(topmanager!$D:$D,topmanager!$C:$C,rs_nova!$A968,topmanager!$A:$A,rs_nova!L$2)</f>
        <v>0</v>
      </c>
      <c r="M968" s="50">
        <f>SUMIFS(topmanager!$D:$D,topmanager!$C:$C,rs_nova!$A968,topmanager!$A:$A,rs_nova!M$2)+SUMIFS(topmanager!$D:$D,topmanager!$C:$C,rs_nova!$A968,topmanager!$A:$A,908)+SUMIFS(topmanager!$D:$D,topmanager!$C:$C,rs_nova!$A968,topmanager!$A:$A,550)</f>
        <v>0</v>
      </c>
      <c r="N968" s="50">
        <f>SUMIFS(topmanager!$D:$D,topmanager!$C:$C,rs_nova!$A968,topmanager!$A:$A,rs_nova!N$2)</f>
        <v>0</v>
      </c>
      <c r="O968" s="51">
        <f t="shared" si="231"/>
        <v>0</v>
      </c>
      <c r="P968" s="50">
        <f>IFERROR(VLOOKUP($A968,total!$B$4:$AW$437,27,0),0)</f>
        <v>0</v>
      </c>
      <c r="Q968" s="50">
        <f>IFERROR(VLOOKUP($A968,total!$B$4:$AW$437,21,0),0)</f>
        <v>0</v>
      </c>
      <c r="R968" s="50">
        <f>IFERROR(VLOOKUP($A968,total!$B$4:$AW$437,25,0),0)+IFERROR(VLOOKUP($A968,total!$B$4:$AW$437,36,0),0)</f>
        <v>0</v>
      </c>
      <c r="S968" s="50">
        <f>IFERROR(VLOOKUP(A968,gympass!$A$2:$F$148,6,0),0)</f>
        <v>0</v>
      </c>
      <c r="T968" s="50">
        <f>IFERROR(VLOOKUP($A968,total!$B$4:$AW$437,42,0),0)</f>
        <v>0</v>
      </c>
      <c r="U968" s="50">
        <f>IFERROR(VLOOKUP($A968,total!$B$4:$AW$437,32,0),0)</f>
        <v>0</v>
      </c>
      <c r="V968" s="50">
        <f>IFERROR(VLOOKUP($A968,total!$B$4:$AW$437,28,0),0)</f>
        <v>0</v>
      </c>
      <c r="W968" s="50">
        <f>IFERROR(VLOOKUP($A968,total!$B$4:$AX$437,49,0),0)</f>
        <v>0</v>
      </c>
      <c r="X968" s="50"/>
      <c r="Y968" s="50">
        <f>IFERROR(VLOOKUP(A968,#REF!,4,0),0)</f>
        <v>0</v>
      </c>
      <c r="Z968" s="50">
        <f>IFERROR(VLOOKUP(B968,#REF!,8,0),0)</f>
        <v>0</v>
      </c>
      <c r="AA968" s="50">
        <f>IFERROR(VLOOKUP($A968,total!$B$4:$AW$437,45,0),0)</f>
        <v>0</v>
      </c>
      <c r="AB968" s="50">
        <f>IFERROR(VLOOKUP($A968,total!$B$4:$AW$437,48,0),0)</f>
        <v>0</v>
      </c>
      <c r="AC968" s="50">
        <f>IFERROR(VLOOKUP($A968,total!$B$4:$AB$437,19,0),0)</f>
        <v>0</v>
      </c>
      <c r="AD968" s="50">
        <f>IFERROR(VLOOKUP($A968,total!$B$4:$AB$437,10,0),0)</f>
        <v>0</v>
      </c>
      <c r="AE968" s="50">
        <f>IFERROR(VLOOKUP($A968,total!$B$4:$AB$437,13,0),0)-SUMIFS(topmanager!$D:$D,topmanager!$C:$C,rs_nova!$A972,topmanager!$A:$A,856)</f>
        <v>0</v>
      </c>
      <c r="AF968" s="50">
        <f>IFERROR(VLOOKUP($A968,total!$B$4:$AB$437,16,0),0)</f>
        <v>0</v>
      </c>
      <c r="AG968" s="50">
        <f>IFERROR(VLOOKUP($A968,total!$B$4:$AB$437,7,0),0)</f>
        <v>0</v>
      </c>
      <c r="AH968" s="50">
        <f>IFERROR(VLOOKUP($A968,total!$B$4:$AD$437,29,0),0)</f>
        <v>0</v>
      </c>
      <c r="AI968" s="50">
        <f>IFERROR(VLOOKUP(A968,total!$B$4:$AN$437,39,0),0)</f>
        <v>0</v>
      </c>
      <c r="AJ968" s="51">
        <f t="shared" si="232"/>
        <v>0</v>
      </c>
      <c r="AK968" s="50">
        <f t="shared" si="233"/>
        <v>0</v>
      </c>
      <c r="AL968" s="50">
        <f t="shared" si="234"/>
        <v>0</v>
      </c>
      <c r="AM968" s="50">
        <f t="shared" si="235"/>
        <v>0</v>
      </c>
      <c r="AN968" s="50">
        <f t="shared" si="229"/>
        <v>0</v>
      </c>
      <c r="AO968" s="50">
        <f t="shared" si="229"/>
        <v>0</v>
      </c>
      <c r="AP968" s="50">
        <f t="shared" si="229"/>
        <v>0</v>
      </c>
      <c r="AQ968" s="50">
        <f>IFERROR(VLOOKUP(TEXT($A968,"000000"),[6]Página1!$A$8:$S$801,13,FALSE),0)</f>
        <v>0</v>
      </c>
      <c r="AR968" s="50">
        <f>IFERROR(VLOOKUP(TEXT($A968,"000000"),[6]Página1!$A$8:$S$801,16,FALSE),0)</f>
        <v>0</v>
      </c>
      <c r="AS968" s="50">
        <f>IFERROR(VLOOKUP(TEXT($A968,"000000"),[6]Página1!$A$8:$S$801,19,FALSE),0)</f>
        <v>0</v>
      </c>
      <c r="AT968" s="50">
        <f>IFERROR(VLOOKUP(TEXT($A968,"000000"),[7]Página1!$A$8:$R$814,12,FALSE),0)</f>
        <v>0</v>
      </c>
      <c r="AU968" s="50">
        <f>IFERROR(VLOOKUP(TEXT($A968,"000000"),[7]Página1!$A$8:$R$814,15,FALSE),0)</f>
        <v>0</v>
      </c>
      <c r="AV968" s="50">
        <f>IFERROR(VLOOKUP(TEXT($A968,"000000"),[7]Página1!$A$8:$R$814,18,FALSE),0)</f>
        <v>0</v>
      </c>
      <c r="AW968" s="50"/>
      <c r="AX968" s="51">
        <f t="shared" si="236"/>
        <v>0</v>
      </c>
      <c r="AY968" s="51">
        <f t="shared" si="237"/>
        <v>0</v>
      </c>
      <c r="AZ968" s="51">
        <f t="shared" si="238"/>
        <v>0</v>
      </c>
      <c r="BA968" s="51">
        <f t="shared" si="239"/>
        <v>0</v>
      </c>
      <c r="BB968" s="51">
        <f t="shared" si="240"/>
        <v>0</v>
      </c>
      <c r="BC968" s="51">
        <f t="shared" si="241"/>
        <v>0</v>
      </c>
      <c r="BD968" s="51">
        <f t="shared" si="242"/>
        <v>0</v>
      </c>
      <c r="BE968" s="51">
        <f>IFERROR(VLOOKUP(A968,salario!A$2:P$91,11,FALSE),0)</f>
        <v>0</v>
      </c>
      <c r="BF968" s="51">
        <f>SUMIFS(topmanager!$D:$D,topmanager!$C:$C,rs_nova!$A968,topmanager!$A:$A,rs_nova!BF$2)</f>
        <v>0</v>
      </c>
      <c r="BG968" s="51">
        <f>SUMIFS(topmanager!$D:$D,topmanager!$C:$C,rs_nova!$A968,topmanager!$A:$A,rs_nova!BG$2)</f>
        <v>0</v>
      </c>
      <c r="BH968" s="51">
        <f>SUMIFS(topmanager!$D:$D,topmanager!$C:$C,rs_nova!$A968,topmanager!$A:$A,rs_nova!BH$2)</f>
        <v>0</v>
      </c>
      <c r="BI968" s="51">
        <f>SUMIFS(topmanager!$D:$D,topmanager!$C:$C,rs_nova!$A968,topmanager!$A:$A,rs_nova!BI$2)</f>
        <v>0</v>
      </c>
      <c r="BJ968" s="51">
        <f>SUMIFS(topmanager!$D:$D,topmanager!$C:$C,rs_nova!$A968,topmanager!$A:$A,rs_nova!BJ$2)+SUMIFS(topmanager!$D:$D,topmanager!$C:$C,rs_nova!$A968,topmanager!$A:$A,rs_nova!BJ$2+1)</f>
        <v>0</v>
      </c>
      <c r="BK968" s="51">
        <f>IFERROR(VLOOKUP(A968,[8]ferias!$C$4:$G$100,5,FALSE),0)</f>
        <v>0</v>
      </c>
      <c r="BL968" s="51">
        <f>SUMIFS(topmanager!$D:$D,topmanager!$C:$C,rs_nova!$A968,topmanager!$A:$A,rs_nova!BL$2)</f>
        <v>0</v>
      </c>
      <c r="BM968" s="51">
        <f>SUMIFS(topmanager!$D:$D,topmanager!$C:$C,rs_nova!$A968,topmanager!$A:$A,rs_nova!BM$2)+SUMIFS(topmanager!$D:$D,topmanager!$C:$C,rs_nova!$A972,topmanager!$A:$A,151)</f>
        <v>0</v>
      </c>
      <c r="BN968" s="51">
        <f t="shared" si="243"/>
        <v>0</v>
      </c>
    </row>
    <row r="969" spans="1:66">
      <c r="A969" s="47">
        <f>total!B172</f>
        <v>0</v>
      </c>
      <c r="B969" s="47">
        <f t="shared" si="230"/>
        <v>0</v>
      </c>
      <c r="C969" s="48">
        <f>total!D172</f>
        <v>0</v>
      </c>
      <c r="D969" s="49" t="str">
        <f>IFERROR(VLOOKUP(A969,salario!A$3:J$32,10,FALSE),"")</f>
        <v/>
      </c>
      <c r="E969" s="49" t="str">
        <f>IFERROR(IF(VLOOKUP(A969,salario!A$3:O$32,15,FALSE)="","",VLOOKUP(A969,salario!A$3:O$32,15,FALSE)),"")</f>
        <v/>
      </c>
      <c r="F969" s="47" t="str">
        <f>IFERROR(VLOOKUP(A969,[5]base_pessoal!$B$2:$P$1504,13,FALSE),"")</f>
        <v/>
      </c>
      <c r="G969" s="50">
        <f>IFERROR(VLOOKUP(A969,salario!A$2:P$91,11,FALSE),0)*B969/30</f>
        <v>0</v>
      </c>
      <c r="H969" s="50">
        <f>SUMIFS(topmanager!$D:$D,topmanager!$C:$C,rs_nova!$A969,topmanager!$A:$A,rs_nova!H$2)+SUMIFS(topmanager!$D:$D,topmanager!$C:$C,rs_nova!$A969,topmanager!$A:$A,63)</f>
        <v>0</v>
      </c>
      <c r="I969" s="50">
        <f>-SUMIFS(topmanager!$D:$D,topmanager!$C:$C,rs_nova!$A969,topmanager!$A:$A,rs_nova!I$2)</f>
        <v>0</v>
      </c>
      <c r="J969" s="50">
        <f>SUMIFS(topmanager!$D:$D,topmanager!$C:$C,rs_nova!$A969,topmanager!$A:$A,rs_nova!J$2)</f>
        <v>0</v>
      </c>
      <c r="K969" s="50">
        <f>SUMIFS(topmanager!$D:$D,topmanager!$C:$C,rs_nova!$A969,topmanager!$A:$A,rs_nova!K$2)+SUMIFS(topmanager!$D:$D,topmanager!$C:$C,rs_nova!$A969,topmanager!$A:$A,911)</f>
        <v>0</v>
      </c>
      <c r="L969" s="50">
        <f>SUMIFS(topmanager!$D:$D,topmanager!$C:$C,rs_nova!$A969,topmanager!$A:$A,rs_nova!L$2)</f>
        <v>0</v>
      </c>
      <c r="M969" s="50">
        <f>SUMIFS(topmanager!$D:$D,topmanager!$C:$C,rs_nova!$A969,topmanager!$A:$A,rs_nova!M$2)+SUMIFS(topmanager!$D:$D,topmanager!$C:$C,rs_nova!$A969,topmanager!$A:$A,908)+SUMIFS(topmanager!$D:$D,topmanager!$C:$C,rs_nova!$A969,topmanager!$A:$A,550)</f>
        <v>0</v>
      </c>
      <c r="N969" s="50">
        <f>SUMIFS(topmanager!$D:$D,topmanager!$C:$C,rs_nova!$A969,topmanager!$A:$A,rs_nova!N$2)</f>
        <v>0</v>
      </c>
      <c r="O969" s="51">
        <f t="shared" si="231"/>
        <v>0</v>
      </c>
      <c r="P969" s="50">
        <f>IFERROR(VLOOKUP($A969,total!$B$4:$AW$437,27,0),0)</f>
        <v>0</v>
      </c>
      <c r="Q969" s="50">
        <f>IFERROR(VLOOKUP($A969,total!$B$4:$AW$437,21,0),0)</f>
        <v>0</v>
      </c>
      <c r="R969" s="50">
        <f>IFERROR(VLOOKUP($A969,total!$B$4:$AW$437,25,0),0)+IFERROR(VLOOKUP($A969,total!$B$4:$AW$437,36,0),0)</f>
        <v>0</v>
      </c>
      <c r="S969" s="50">
        <f>IFERROR(VLOOKUP(A969,gympass!$A$2:$F$148,6,0),0)</f>
        <v>0</v>
      </c>
      <c r="T969" s="50">
        <f>IFERROR(VLOOKUP($A969,total!$B$4:$AW$437,42,0),0)</f>
        <v>0</v>
      </c>
      <c r="U969" s="50">
        <f>IFERROR(VLOOKUP($A969,total!$B$4:$AW$437,32,0),0)</f>
        <v>0</v>
      </c>
      <c r="V969" s="50">
        <f>IFERROR(VLOOKUP($A969,total!$B$4:$AW$437,28,0),0)</f>
        <v>0</v>
      </c>
      <c r="W969" s="50">
        <f>IFERROR(VLOOKUP($A969,total!$B$4:$AX$437,49,0),0)</f>
        <v>0</v>
      </c>
      <c r="X969" s="50"/>
      <c r="Y969" s="50">
        <f>IFERROR(VLOOKUP(A969,#REF!,4,0),0)</f>
        <v>0</v>
      </c>
      <c r="Z969" s="50">
        <f>IFERROR(VLOOKUP(B969,#REF!,8,0),0)</f>
        <v>0</v>
      </c>
      <c r="AA969" s="50">
        <f>IFERROR(VLOOKUP($A969,total!$B$4:$AW$437,45,0),0)</f>
        <v>0</v>
      </c>
      <c r="AB969" s="50">
        <f>IFERROR(VLOOKUP($A969,total!$B$4:$AW$437,48,0),0)</f>
        <v>0</v>
      </c>
      <c r="AC969" s="50">
        <f>IFERROR(VLOOKUP($A969,total!$B$4:$AB$437,19,0),0)</f>
        <v>0</v>
      </c>
      <c r="AD969" s="50">
        <f>IFERROR(VLOOKUP($A969,total!$B$4:$AB$437,10,0),0)</f>
        <v>0</v>
      </c>
      <c r="AE969" s="50">
        <f>IFERROR(VLOOKUP($A969,total!$B$4:$AB$437,13,0),0)-SUMIFS(topmanager!$D:$D,topmanager!$C:$C,rs_nova!$A973,topmanager!$A:$A,856)</f>
        <v>0</v>
      </c>
      <c r="AF969" s="50">
        <f>IFERROR(VLOOKUP($A969,total!$B$4:$AB$437,16,0),0)</f>
        <v>0</v>
      </c>
      <c r="AG969" s="50">
        <f>IFERROR(VLOOKUP($A969,total!$B$4:$AB$437,7,0),0)</f>
        <v>0</v>
      </c>
      <c r="AH969" s="50">
        <f>IFERROR(VLOOKUP($A969,total!$B$4:$AD$437,29,0),0)</f>
        <v>0</v>
      </c>
      <c r="AI969" s="50">
        <f>IFERROR(VLOOKUP(A969,total!$B$4:$AN$437,39,0),0)</f>
        <v>0</v>
      </c>
      <c r="AJ969" s="51">
        <f t="shared" si="232"/>
        <v>0</v>
      </c>
      <c r="AK969" s="50">
        <f t="shared" si="233"/>
        <v>0</v>
      </c>
      <c r="AL969" s="50">
        <f t="shared" si="234"/>
        <v>0</v>
      </c>
      <c r="AM969" s="50">
        <f t="shared" si="235"/>
        <v>0</v>
      </c>
      <c r="AN969" s="50">
        <f t="shared" si="229"/>
        <v>0</v>
      </c>
      <c r="AO969" s="50">
        <f t="shared" si="229"/>
        <v>0</v>
      </c>
      <c r="AP969" s="50">
        <f t="shared" si="229"/>
        <v>0</v>
      </c>
      <c r="AQ969" s="50">
        <f>IFERROR(VLOOKUP(TEXT($A969,"000000"),[6]Página1!$A$8:$S$801,13,FALSE),0)</f>
        <v>0</v>
      </c>
      <c r="AR969" s="50">
        <f>IFERROR(VLOOKUP(TEXT($A969,"000000"),[6]Página1!$A$8:$S$801,16,FALSE),0)</f>
        <v>0</v>
      </c>
      <c r="AS969" s="50">
        <f>IFERROR(VLOOKUP(TEXT($A969,"000000"),[6]Página1!$A$8:$S$801,19,FALSE),0)</f>
        <v>0</v>
      </c>
      <c r="AT969" s="50">
        <f>IFERROR(VLOOKUP(TEXT($A969,"000000"),[7]Página1!$A$8:$R$814,12,FALSE),0)</f>
        <v>0</v>
      </c>
      <c r="AU969" s="50">
        <f>IFERROR(VLOOKUP(TEXT($A969,"000000"),[7]Página1!$A$8:$R$814,15,FALSE),0)</f>
        <v>0</v>
      </c>
      <c r="AV969" s="50">
        <f>IFERROR(VLOOKUP(TEXT($A969,"000000"),[7]Página1!$A$8:$R$814,18,FALSE),0)</f>
        <v>0</v>
      </c>
      <c r="AW969" s="50"/>
      <c r="AX969" s="51">
        <f t="shared" si="236"/>
        <v>0</v>
      </c>
      <c r="AY969" s="51">
        <f t="shared" si="237"/>
        <v>0</v>
      </c>
      <c r="AZ969" s="51">
        <f t="shared" si="238"/>
        <v>0</v>
      </c>
      <c r="BA969" s="51">
        <f t="shared" si="239"/>
        <v>0</v>
      </c>
      <c r="BB969" s="51">
        <f t="shared" si="240"/>
        <v>0</v>
      </c>
      <c r="BC969" s="51">
        <f t="shared" si="241"/>
        <v>0</v>
      </c>
      <c r="BD969" s="51">
        <f t="shared" si="242"/>
        <v>0</v>
      </c>
      <c r="BE969" s="51">
        <f>IFERROR(VLOOKUP(A969,salario!A$2:P$91,11,FALSE),0)</f>
        <v>0</v>
      </c>
      <c r="BF969" s="51">
        <f>SUMIFS(topmanager!$D:$D,topmanager!$C:$C,rs_nova!$A969,topmanager!$A:$A,rs_nova!BF$2)</f>
        <v>0</v>
      </c>
      <c r="BG969" s="51">
        <f>SUMIFS(topmanager!$D:$D,topmanager!$C:$C,rs_nova!$A969,topmanager!$A:$A,rs_nova!BG$2)</f>
        <v>0</v>
      </c>
      <c r="BH969" s="51">
        <f>SUMIFS(topmanager!$D:$D,topmanager!$C:$C,rs_nova!$A969,topmanager!$A:$A,rs_nova!BH$2)</f>
        <v>0</v>
      </c>
      <c r="BI969" s="51">
        <f>SUMIFS(topmanager!$D:$D,topmanager!$C:$C,rs_nova!$A969,topmanager!$A:$A,rs_nova!BI$2)</f>
        <v>0</v>
      </c>
      <c r="BJ969" s="51">
        <f>SUMIFS(topmanager!$D:$D,topmanager!$C:$C,rs_nova!$A969,topmanager!$A:$A,rs_nova!BJ$2)+SUMIFS(topmanager!$D:$D,topmanager!$C:$C,rs_nova!$A969,topmanager!$A:$A,rs_nova!BJ$2+1)</f>
        <v>0</v>
      </c>
      <c r="BK969" s="51">
        <f>IFERROR(VLOOKUP(A969,[8]ferias!$C$4:$G$100,5,FALSE),0)</f>
        <v>0</v>
      </c>
      <c r="BL969" s="51">
        <f>SUMIFS(topmanager!$D:$D,topmanager!$C:$C,rs_nova!$A969,topmanager!$A:$A,rs_nova!BL$2)</f>
        <v>0</v>
      </c>
      <c r="BM969" s="51">
        <f>SUMIFS(topmanager!$D:$D,topmanager!$C:$C,rs_nova!$A969,topmanager!$A:$A,rs_nova!BM$2)+SUMIFS(topmanager!$D:$D,topmanager!$C:$C,rs_nova!$A973,topmanager!$A:$A,151)</f>
        <v>0</v>
      </c>
      <c r="BN969" s="51">
        <f t="shared" si="243"/>
        <v>0</v>
      </c>
    </row>
    <row r="970" spans="1:66">
      <c r="A970" s="47">
        <f>total!B173</f>
        <v>0</v>
      </c>
      <c r="B970" s="47">
        <f t="shared" si="230"/>
        <v>0</v>
      </c>
      <c r="C970" s="48">
        <f>total!D173</f>
        <v>0</v>
      </c>
      <c r="D970" s="49" t="str">
        <f>IFERROR(VLOOKUP(A970,salario!A$3:J$32,10,FALSE),"")</f>
        <v/>
      </c>
      <c r="E970" s="49" t="str">
        <f>IFERROR(IF(VLOOKUP(A970,salario!A$3:O$32,15,FALSE)="","",VLOOKUP(A970,salario!A$3:O$32,15,FALSE)),"")</f>
        <v/>
      </c>
      <c r="F970" s="47" t="str">
        <f>IFERROR(VLOOKUP(A970,[5]base_pessoal!$B$2:$P$1504,13,FALSE),"")</f>
        <v/>
      </c>
      <c r="G970" s="50">
        <f>IFERROR(VLOOKUP(A970,salario!A$2:P$91,11,FALSE),0)*B970/30</f>
        <v>0</v>
      </c>
      <c r="H970" s="50">
        <f>SUMIFS(topmanager!$D:$D,topmanager!$C:$C,rs_nova!$A970,topmanager!$A:$A,rs_nova!H$2)+SUMIFS(topmanager!$D:$D,topmanager!$C:$C,rs_nova!$A970,topmanager!$A:$A,63)</f>
        <v>0</v>
      </c>
      <c r="I970" s="50">
        <f>-SUMIFS(topmanager!$D:$D,topmanager!$C:$C,rs_nova!$A970,topmanager!$A:$A,rs_nova!I$2)</f>
        <v>0</v>
      </c>
      <c r="J970" s="50">
        <f>SUMIFS(topmanager!$D:$D,topmanager!$C:$C,rs_nova!$A970,topmanager!$A:$A,rs_nova!J$2)</f>
        <v>0</v>
      </c>
      <c r="K970" s="50">
        <f>SUMIFS(topmanager!$D:$D,topmanager!$C:$C,rs_nova!$A970,topmanager!$A:$A,rs_nova!K$2)+SUMIFS(topmanager!$D:$D,topmanager!$C:$C,rs_nova!$A970,topmanager!$A:$A,911)</f>
        <v>0</v>
      </c>
      <c r="L970" s="50">
        <f>SUMIFS(topmanager!$D:$D,topmanager!$C:$C,rs_nova!$A970,topmanager!$A:$A,rs_nova!L$2)</f>
        <v>0</v>
      </c>
      <c r="M970" s="50">
        <f>SUMIFS(topmanager!$D:$D,topmanager!$C:$C,rs_nova!$A970,topmanager!$A:$A,rs_nova!M$2)+SUMIFS(topmanager!$D:$D,topmanager!$C:$C,rs_nova!$A970,topmanager!$A:$A,908)+SUMIFS(topmanager!$D:$D,topmanager!$C:$C,rs_nova!$A970,topmanager!$A:$A,550)</f>
        <v>0</v>
      </c>
      <c r="N970" s="50">
        <f>SUMIFS(topmanager!$D:$D,topmanager!$C:$C,rs_nova!$A970,topmanager!$A:$A,rs_nova!N$2)</f>
        <v>0</v>
      </c>
      <c r="O970" s="51">
        <f t="shared" si="231"/>
        <v>0</v>
      </c>
      <c r="P970" s="50">
        <f>IFERROR(VLOOKUP($A970,total!$B$4:$AW$437,27,0),0)</f>
        <v>0</v>
      </c>
      <c r="Q970" s="50">
        <f>IFERROR(VLOOKUP($A970,total!$B$4:$AW$437,21,0),0)</f>
        <v>0</v>
      </c>
      <c r="R970" s="50">
        <f>IFERROR(VLOOKUP($A970,total!$B$4:$AW$437,25,0),0)+IFERROR(VLOOKUP($A970,total!$B$4:$AW$437,36,0),0)</f>
        <v>0</v>
      </c>
      <c r="S970" s="50">
        <f>IFERROR(VLOOKUP(A970,gympass!$A$2:$F$148,6,0),0)</f>
        <v>0</v>
      </c>
      <c r="T970" s="50">
        <f>IFERROR(VLOOKUP($A970,total!$B$4:$AW$437,42,0),0)</f>
        <v>0</v>
      </c>
      <c r="U970" s="50">
        <f>IFERROR(VLOOKUP($A970,total!$B$4:$AW$437,32,0),0)</f>
        <v>0</v>
      </c>
      <c r="V970" s="50">
        <f>IFERROR(VLOOKUP($A970,total!$B$4:$AW$437,28,0),0)</f>
        <v>0</v>
      </c>
      <c r="W970" s="50">
        <f>IFERROR(VLOOKUP($A970,total!$B$4:$AX$437,49,0),0)</f>
        <v>0</v>
      </c>
      <c r="X970" s="50"/>
      <c r="Y970" s="50">
        <f>IFERROR(VLOOKUP(A970,#REF!,4,0),0)</f>
        <v>0</v>
      </c>
      <c r="Z970" s="50">
        <f>IFERROR(VLOOKUP(B970,#REF!,8,0),0)</f>
        <v>0</v>
      </c>
      <c r="AA970" s="50">
        <f>IFERROR(VLOOKUP($A970,total!$B$4:$AW$437,45,0),0)</f>
        <v>0</v>
      </c>
      <c r="AB970" s="50">
        <f>IFERROR(VLOOKUP($A970,total!$B$4:$AW$437,48,0),0)</f>
        <v>0</v>
      </c>
      <c r="AC970" s="50">
        <f>IFERROR(VLOOKUP($A970,total!$B$4:$AB$437,19,0),0)</f>
        <v>0</v>
      </c>
      <c r="AD970" s="50">
        <f>IFERROR(VLOOKUP($A970,total!$B$4:$AB$437,10,0),0)</f>
        <v>0</v>
      </c>
      <c r="AE970" s="50">
        <f>IFERROR(VLOOKUP($A970,total!$B$4:$AB$437,13,0),0)-SUMIFS(topmanager!$D:$D,topmanager!$C:$C,rs_nova!$A974,topmanager!$A:$A,856)</f>
        <v>0</v>
      </c>
      <c r="AF970" s="50">
        <f>IFERROR(VLOOKUP($A970,total!$B$4:$AB$437,16,0),0)</f>
        <v>0</v>
      </c>
      <c r="AG970" s="50">
        <f>IFERROR(VLOOKUP($A970,total!$B$4:$AB$437,7,0),0)</f>
        <v>0</v>
      </c>
      <c r="AH970" s="50">
        <f>IFERROR(VLOOKUP($A970,total!$B$4:$AD$437,29,0),0)</f>
        <v>0</v>
      </c>
      <c r="AI970" s="50">
        <f>IFERROR(VLOOKUP(A970,total!$B$4:$AN$437,39,0),0)</f>
        <v>0</v>
      </c>
      <c r="AJ970" s="51">
        <f t="shared" si="232"/>
        <v>0</v>
      </c>
      <c r="AK970" s="50">
        <f t="shared" si="233"/>
        <v>0</v>
      </c>
      <c r="AL970" s="50">
        <f t="shared" si="234"/>
        <v>0</v>
      </c>
      <c r="AM970" s="50">
        <f t="shared" si="235"/>
        <v>0</v>
      </c>
      <c r="AN970" s="50">
        <f t="shared" si="229"/>
        <v>0</v>
      </c>
      <c r="AO970" s="50">
        <f t="shared" si="229"/>
        <v>0</v>
      </c>
      <c r="AP970" s="50">
        <f t="shared" si="229"/>
        <v>0</v>
      </c>
      <c r="AQ970" s="50">
        <f>IFERROR(VLOOKUP(TEXT($A970,"000000"),[6]Página1!$A$8:$S$801,13,FALSE),0)</f>
        <v>0</v>
      </c>
      <c r="AR970" s="50">
        <f>IFERROR(VLOOKUP(TEXT($A970,"000000"),[6]Página1!$A$8:$S$801,16,FALSE),0)</f>
        <v>0</v>
      </c>
      <c r="AS970" s="50">
        <f>IFERROR(VLOOKUP(TEXT($A970,"000000"),[6]Página1!$A$8:$S$801,19,FALSE),0)</f>
        <v>0</v>
      </c>
      <c r="AT970" s="50">
        <f>IFERROR(VLOOKUP(TEXT($A970,"000000"),[7]Página1!$A$8:$R$814,12,FALSE),0)</f>
        <v>0</v>
      </c>
      <c r="AU970" s="50">
        <f>IFERROR(VLOOKUP(TEXT($A970,"000000"),[7]Página1!$A$8:$R$814,15,FALSE),0)</f>
        <v>0</v>
      </c>
      <c r="AV970" s="50">
        <f>IFERROR(VLOOKUP(TEXT($A970,"000000"),[7]Página1!$A$8:$R$814,18,FALSE),0)</f>
        <v>0</v>
      </c>
      <c r="AW970" s="50"/>
      <c r="AX970" s="51">
        <f t="shared" si="236"/>
        <v>0</v>
      </c>
      <c r="AY970" s="51">
        <f t="shared" si="237"/>
        <v>0</v>
      </c>
      <c r="AZ970" s="51">
        <f t="shared" si="238"/>
        <v>0</v>
      </c>
      <c r="BA970" s="51">
        <f t="shared" si="239"/>
        <v>0</v>
      </c>
      <c r="BB970" s="51">
        <f t="shared" si="240"/>
        <v>0</v>
      </c>
      <c r="BC970" s="51">
        <f t="shared" si="241"/>
        <v>0</v>
      </c>
      <c r="BD970" s="51">
        <f t="shared" si="242"/>
        <v>0</v>
      </c>
      <c r="BE970" s="51">
        <f>IFERROR(VLOOKUP(A970,salario!A$2:P$91,11,FALSE),0)</f>
        <v>0</v>
      </c>
      <c r="BF970" s="51">
        <f>SUMIFS(topmanager!$D:$D,topmanager!$C:$C,rs_nova!$A970,topmanager!$A:$A,rs_nova!BF$2)</f>
        <v>0</v>
      </c>
      <c r="BG970" s="51">
        <f>SUMIFS(topmanager!$D:$D,topmanager!$C:$C,rs_nova!$A970,topmanager!$A:$A,rs_nova!BG$2)</f>
        <v>0</v>
      </c>
      <c r="BH970" s="51">
        <f>SUMIFS(topmanager!$D:$D,topmanager!$C:$C,rs_nova!$A970,topmanager!$A:$A,rs_nova!BH$2)</f>
        <v>0</v>
      </c>
      <c r="BI970" s="51">
        <f>SUMIFS(topmanager!$D:$D,topmanager!$C:$C,rs_nova!$A970,topmanager!$A:$A,rs_nova!BI$2)</f>
        <v>0</v>
      </c>
      <c r="BJ970" s="51">
        <f>SUMIFS(topmanager!$D:$D,topmanager!$C:$C,rs_nova!$A970,topmanager!$A:$A,rs_nova!BJ$2)+SUMIFS(topmanager!$D:$D,topmanager!$C:$C,rs_nova!$A970,topmanager!$A:$A,rs_nova!BJ$2+1)</f>
        <v>0</v>
      </c>
      <c r="BK970" s="51">
        <f>IFERROR(VLOOKUP(A970,[8]ferias!$C$4:$G$100,5,FALSE),0)</f>
        <v>0</v>
      </c>
      <c r="BL970" s="51">
        <f>SUMIFS(topmanager!$D:$D,topmanager!$C:$C,rs_nova!$A970,topmanager!$A:$A,rs_nova!BL$2)</f>
        <v>0</v>
      </c>
      <c r="BM970" s="51">
        <f>SUMIFS(topmanager!$D:$D,topmanager!$C:$C,rs_nova!$A970,topmanager!$A:$A,rs_nova!BM$2)+SUMIFS(topmanager!$D:$D,topmanager!$C:$C,rs_nova!$A974,topmanager!$A:$A,151)</f>
        <v>0</v>
      </c>
      <c r="BN970" s="51">
        <f t="shared" si="243"/>
        <v>0</v>
      </c>
    </row>
    <row r="971" spans="1:66">
      <c r="A971" s="47">
        <f>total!B174</f>
        <v>0</v>
      </c>
      <c r="B971" s="47">
        <f t="shared" si="230"/>
        <v>0</v>
      </c>
      <c r="C971" s="48">
        <f>total!D174</f>
        <v>0</v>
      </c>
      <c r="D971" s="49" t="str">
        <f>IFERROR(VLOOKUP(A971,salario!A$3:J$32,10,FALSE),"")</f>
        <v/>
      </c>
      <c r="E971" s="49" t="str">
        <f>IFERROR(IF(VLOOKUP(A971,salario!A$3:O$32,15,FALSE)="","",VLOOKUP(A971,salario!A$3:O$32,15,FALSE)),"")</f>
        <v/>
      </c>
      <c r="F971" s="47" t="str">
        <f>IFERROR(VLOOKUP(A971,[5]base_pessoal!$B$2:$P$1504,13,FALSE),"")</f>
        <v/>
      </c>
      <c r="G971" s="50">
        <f>IFERROR(VLOOKUP(A971,salario!A$2:P$91,11,FALSE),0)*B971/30</f>
        <v>0</v>
      </c>
      <c r="H971" s="50">
        <f>SUMIFS(topmanager!$D:$D,topmanager!$C:$C,rs_nova!$A971,topmanager!$A:$A,rs_nova!H$2)+SUMIFS(topmanager!$D:$D,topmanager!$C:$C,rs_nova!$A971,topmanager!$A:$A,63)</f>
        <v>0</v>
      </c>
      <c r="I971" s="50">
        <f>-SUMIFS(topmanager!$D:$D,topmanager!$C:$C,rs_nova!$A971,topmanager!$A:$A,rs_nova!I$2)</f>
        <v>0</v>
      </c>
      <c r="J971" s="50">
        <f>SUMIFS(topmanager!$D:$D,topmanager!$C:$C,rs_nova!$A971,topmanager!$A:$A,rs_nova!J$2)</f>
        <v>0</v>
      </c>
      <c r="K971" s="50">
        <f>SUMIFS(topmanager!$D:$D,topmanager!$C:$C,rs_nova!$A971,topmanager!$A:$A,rs_nova!K$2)+SUMIFS(topmanager!$D:$D,topmanager!$C:$C,rs_nova!$A971,topmanager!$A:$A,911)</f>
        <v>0</v>
      </c>
      <c r="L971" s="50">
        <f>SUMIFS(topmanager!$D:$D,topmanager!$C:$C,rs_nova!$A971,topmanager!$A:$A,rs_nova!L$2)</f>
        <v>0</v>
      </c>
      <c r="M971" s="50">
        <f>SUMIFS(topmanager!$D:$D,topmanager!$C:$C,rs_nova!$A971,topmanager!$A:$A,rs_nova!M$2)+SUMIFS(topmanager!$D:$D,topmanager!$C:$C,rs_nova!$A971,topmanager!$A:$A,908)+SUMIFS(topmanager!$D:$D,topmanager!$C:$C,rs_nova!$A971,topmanager!$A:$A,550)</f>
        <v>0</v>
      </c>
      <c r="N971" s="50">
        <f>SUMIFS(topmanager!$D:$D,topmanager!$C:$C,rs_nova!$A971,topmanager!$A:$A,rs_nova!N$2)</f>
        <v>0</v>
      </c>
      <c r="O971" s="51">
        <f t="shared" si="231"/>
        <v>0</v>
      </c>
      <c r="P971" s="50">
        <f>IFERROR(VLOOKUP($A971,total!$B$4:$AW$437,27,0),0)</f>
        <v>0</v>
      </c>
      <c r="Q971" s="50">
        <f>IFERROR(VLOOKUP($A971,total!$B$4:$AW$437,21,0),0)</f>
        <v>0</v>
      </c>
      <c r="R971" s="50">
        <f>IFERROR(VLOOKUP($A971,total!$B$4:$AW$437,25,0),0)+IFERROR(VLOOKUP($A971,total!$B$4:$AW$437,36,0),0)</f>
        <v>0</v>
      </c>
      <c r="S971" s="50">
        <f>IFERROR(VLOOKUP(A971,gympass!$A$2:$F$148,6,0),0)</f>
        <v>0</v>
      </c>
      <c r="T971" s="50">
        <f>IFERROR(VLOOKUP($A971,total!$B$4:$AW$437,42,0),0)</f>
        <v>0</v>
      </c>
      <c r="U971" s="50">
        <f>IFERROR(VLOOKUP($A971,total!$B$4:$AW$437,32,0),0)</f>
        <v>0</v>
      </c>
      <c r="V971" s="50">
        <f>IFERROR(VLOOKUP($A971,total!$B$4:$AW$437,28,0),0)</f>
        <v>0</v>
      </c>
      <c r="W971" s="50">
        <f>IFERROR(VLOOKUP($A971,total!$B$4:$AX$437,49,0),0)</f>
        <v>0</v>
      </c>
      <c r="X971" s="50"/>
      <c r="Y971" s="50">
        <f>IFERROR(VLOOKUP(A971,#REF!,4,0),0)</f>
        <v>0</v>
      </c>
      <c r="Z971" s="50">
        <f>IFERROR(VLOOKUP(B971,#REF!,8,0),0)</f>
        <v>0</v>
      </c>
      <c r="AA971" s="50">
        <f>IFERROR(VLOOKUP($A971,total!$B$4:$AW$437,45,0),0)</f>
        <v>0</v>
      </c>
      <c r="AB971" s="50">
        <f>IFERROR(VLOOKUP($A971,total!$B$4:$AW$437,48,0),0)</f>
        <v>0</v>
      </c>
      <c r="AC971" s="50">
        <f>IFERROR(VLOOKUP($A971,total!$B$4:$AB$437,19,0),0)</f>
        <v>0</v>
      </c>
      <c r="AD971" s="50">
        <f>IFERROR(VLOOKUP($A971,total!$B$4:$AB$437,10,0),0)</f>
        <v>0</v>
      </c>
      <c r="AE971" s="50">
        <f>IFERROR(VLOOKUP($A971,total!$B$4:$AB$437,13,0),0)-SUMIFS(topmanager!$D:$D,topmanager!$C:$C,rs_nova!$A975,topmanager!$A:$A,856)</f>
        <v>0</v>
      </c>
      <c r="AF971" s="50">
        <f>IFERROR(VLOOKUP($A971,total!$B$4:$AB$437,16,0),0)</f>
        <v>0</v>
      </c>
      <c r="AG971" s="50">
        <f>IFERROR(VLOOKUP($A971,total!$B$4:$AB$437,7,0),0)</f>
        <v>0</v>
      </c>
      <c r="AH971" s="50">
        <f>IFERROR(VLOOKUP($A971,total!$B$4:$AD$437,29,0),0)</f>
        <v>0</v>
      </c>
      <c r="AI971" s="50">
        <f>IFERROR(VLOOKUP(A971,total!$B$4:$AN$437,39,0),0)</f>
        <v>0</v>
      </c>
      <c r="AJ971" s="51">
        <f t="shared" si="232"/>
        <v>0</v>
      </c>
      <c r="AK971" s="50">
        <f t="shared" si="233"/>
        <v>0</v>
      </c>
      <c r="AL971" s="50">
        <f t="shared" si="234"/>
        <v>0</v>
      </c>
      <c r="AM971" s="50">
        <f t="shared" si="235"/>
        <v>0</v>
      </c>
      <c r="AN971" s="50">
        <f t="shared" si="229"/>
        <v>0</v>
      </c>
      <c r="AO971" s="50">
        <f t="shared" si="229"/>
        <v>0</v>
      </c>
      <c r="AP971" s="50">
        <f t="shared" si="229"/>
        <v>0</v>
      </c>
      <c r="AQ971" s="50">
        <f>IFERROR(VLOOKUP(TEXT($A971,"000000"),[6]Página1!$A$8:$S$801,13,FALSE),0)</f>
        <v>0</v>
      </c>
      <c r="AR971" s="50">
        <f>IFERROR(VLOOKUP(TEXT($A971,"000000"),[6]Página1!$A$8:$S$801,16,FALSE),0)</f>
        <v>0</v>
      </c>
      <c r="AS971" s="50">
        <f>IFERROR(VLOOKUP(TEXT($A971,"000000"),[6]Página1!$A$8:$S$801,19,FALSE),0)</f>
        <v>0</v>
      </c>
      <c r="AT971" s="50">
        <f>IFERROR(VLOOKUP(TEXT($A971,"000000"),[7]Página1!$A$8:$R$814,12,FALSE),0)</f>
        <v>0</v>
      </c>
      <c r="AU971" s="50">
        <f>IFERROR(VLOOKUP(TEXT($A971,"000000"),[7]Página1!$A$8:$R$814,15,FALSE),0)</f>
        <v>0</v>
      </c>
      <c r="AV971" s="50">
        <f>IFERROR(VLOOKUP(TEXT($A971,"000000"),[7]Página1!$A$8:$R$814,18,FALSE),0)</f>
        <v>0</v>
      </c>
      <c r="AW971" s="50"/>
      <c r="AX971" s="51">
        <f t="shared" si="236"/>
        <v>0</v>
      </c>
      <c r="AY971" s="51">
        <f t="shared" si="237"/>
        <v>0</v>
      </c>
      <c r="AZ971" s="51">
        <f t="shared" si="238"/>
        <v>0</v>
      </c>
      <c r="BA971" s="51">
        <f t="shared" si="239"/>
        <v>0</v>
      </c>
      <c r="BB971" s="51">
        <f t="shared" si="240"/>
        <v>0</v>
      </c>
      <c r="BC971" s="51">
        <f t="shared" si="241"/>
        <v>0</v>
      </c>
      <c r="BD971" s="51">
        <f t="shared" si="242"/>
        <v>0</v>
      </c>
      <c r="BE971" s="51">
        <f>IFERROR(VLOOKUP(A971,salario!A$2:P$91,11,FALSE),0)</f>
        <v>0</v>
      </c>
      <c r="BF971" s="51">
        <f>SUMIFS(topmanager!$D:$D,topmanager!$C:$C,rs_nova!$A971,topmanager!$A:$A,rs_nova!BF$2)</f>
        <v>0</v>
      </c>
      <c r="BG971" s="51">
        <f>SUMIFS(topmanager!$D:$D,topmanager!$C:$C,rs_nova!$A971,topmanager!$A:$A,rs_nova!BG$2)</f>
        <v>0</v>
      </c>
      <c r="BH971" s="51">
        <f>SUMIFS(topmanager!$D:$D,topmanager!$C:$C,rs_nova!$A971,topmanager!$A:$A,rs_nova!BH$2)</f>
        <v>0</v>
      </c>
      <c r="BI971" s="51">
        <f>SUMIFS(topmanager!$D:$D,topmanager!$C:$C,rs_nova!$A971,topmanager!$A:$A,rs_nova!BI$2)</f>
        <v>0</v>
      </c>
      <c r="BJ971" s="51">
        <f>SUMIFS(topmanager!$D:$D,topmanager!$C:$C,rs_nova!$A971,topmanager!$A:$A,rs_nova!BJ$2)+SUMIFS(topmanager!$D:$D,topmanager!$C:$C,rs_nova!$A971,topmanager!$A:$A,rs_nova!BJ$2+1)</f>
        <v>0</v>
      </c>
      <c r="BK971" s="51">
        <f>IFERROR(VLOOKUP(A971,[8]ferias!$C$4:$G$100,5,FALSE),0)</f>
        <v>0</v>
      </c>
      <c r="BL971" s="51">
        <f>SUMIFS(topmanager!$D:$D,topmanager!$C:$C,rs_nova!$A971,topmanager!$A:$A,rs_nova!BL$2)</f>
        <v>0</v>
      </c>
      <c r="BM971" s="51">
        <f>SUMIFS(topmanager!$D:$D,topmanager!$C:$C,rs_nova!$A971,topmanager!$A:$A,rs_nova!BM$2)+SUMIFS(topmanager!$D:$D,topmanager!$C:$C,rs_nova!$A975,topmanager!$A:$A,151)</f>
        <v>0</v>
      </c>
      <c r="BN971" s="51">
        <f t="shared" si="243"/>
        <v>0</v>
      </c>
    </row>
    <row r="972" spans="1:66">
      <c r="A972" s="47">
        <f>total!B175</f>
        <v>0</v>
      </c>
      <c r="B972" s="47">
        <f t="shared" si="230"/>
        <v>0</v>
      </c>
      <c r="C972" s="48">
        <f>total!D175</f>
        <v>0</v>
      </c>
      <c r="D972" s="49" t="str">
        <f>IFERROR(VLOOKUP(A972,salario!A$3:J$32,10,FALSE),"")</f>
        <v/>
      </c>
      <c r="E972" s="49" t="str">
        <f>IFERROR(IF(VLOOKUP(A972,salario!A$3:O$32,15,FALSE)="","",VLOOKUP(A972,salario!A$3:O$32,15,FALSE)),"")</f>
        <v/>
      </c>
      <c r="F972" s="47" t="str">
        <f>IFERROR(VLOOKUP(A972,[5]base_pessoal!$B$2:$P$1504,13,FALSE),"")</f>
        <v/>
      </c>
      <c r="G972" s="50">
        <f>IFERROR(VLOOKUP(A972,salario!A$2:P$91,11,FALSE),0)*B972/30</f>
        <v>0</v>
      </c>
      <c r="H972" s="50">
        <f>SUMIFS(topmanager!$D:$D,topmanager!$C:$C,rs_nova!$A972,topmanager!$A:$A,rs_nova!H$2)+SUMIFS(topmanager!$D:$D,topmanager!$C:$C,rs_nova!$A972,topmanager!$A:$A,63)</f>
        <v>0</v>
      </c>
      <c r="I972" s="50">
        <f>-SUMIFS(topmanager!$D:$D,topmanager!$C:$C,rs_nova!$A972,topmanager!$A:$A,rs_nova!I$2)</f>
        <v>0</v>
      </c>
      <c r="J972" s="50">
        <f>SUMIFS(topmanager!$D:$D,topmanager!$C:$C,rs_nova!$A972,topmanager!$A:$A,rs_nova!J$2)</f>
        <v>0</v>
      </c>
      <c r="K972" s="50">
        <f>SUMIFS(topmanager!$D:$D,topmanager!$C:$C,rs_nova!$A972,topmanager!$A:$A,rs_nova!K$2)+SUMIFS(topmanager!$D:$D,topmanager!$C:$C,rs_nova!$A972,topmanager!$A:$A,911)</f>
        <v>0</v>
      </c>
      <c r="L972" s="50">
        <f>SUMIFS(topmanager!$D:$D,topmanager!$C:$C,rs_nova!$A972,topmanager!$A:$A,rs_nova!L$2)</f>
        <v>0</v>
      </c>
      <c r="M972" s="50">
        <f>SUMIFS(topmanager!$D:$D,topmanager!$C:$C,rs_nova!$A972,topmanager!$A:$A,rs_nova!M$2)+SUMIFS(topmanager!$D:$D,topmanager!$C:$C,rs_nova!$A972,topmanager!$A:$A,908)+SUMIFS(topmanager!$D:$D,topmanager!$C:$C,rs_nova!$A972,topmanager!$A:$A,550)</f>
        <v>0</v>
      </c>
      <c r="N972" s="50">
        <f>SUMIFS(topmanager!$D:$D,topmanager!$C:$C,rs_nova!$A972,topmanager!$A:$A,rs_nova!N$2)</f>
        <v>0</v>
      </c>
      <c r="O972" s="51">
        <f t="shared" si="231"/>
        <v>0</v>
      </c>
      <c r="P972" s="50">
        <f>IFERROR(VLOOKUP($A972,total!$B$4:$AW$437,27,0),0)</f>
        <v>0</v>
      </c>
      <c r="Q972" s="50">
        <f>IFERROR(VLOOKUP($A972,total!$B$4:$AW$437,21,0),0)</f>
        <v>0</v>
      </c>
      <c r="R972" s="50">
        <f>IFERROR(VLOOKUP($A972,total!$B$4:$AW$437,25,0),0)+IFERROR(VLOOKUP($A972,total!$B$4:$AW$437,36,0),0)</f>
        <v>0</v>
      </c>
      <c r="S972" s="50">
        <f>IFERROR(VLOOKUP(A972,gympass!$A$2:$F$148,6,0),0)</f>
        <v>0</v>
      </c>
      <c r="T972" s="50">
        <f>IFERROR(VLOOKUP($A972,total!$B$4:$AW$437,42,0),0)</f>
        <v>0</v>
      </c>
      <c r="U972" s="50">
        <f>IFERROR(VLOOKUP($A972,total!$B$4:$AW$437,32,0),0)</f>
        <v>0</v>
      </c>
      <c r="V972" s="50">
        <f>IFERROR(VLOOKUP($A972,total!$B$4:$AW$437,28,0),0)</f>
        <v>0</v>
      </c>
      <c r="W972" s="50">
        <f>IFERROR(VLOOKUP($A972,total!$B$4:$AX$437,49,0),0)</f>
        <v>0</v>
      </c>
      <c r="X972" s="50"/>
      <c r="Y972" s="50">
        <f>IFERROR(VLOOKUP(A972,#REF!,4,0),0)</f>
        <v>0</v>
      </c>
      <c r="Z972" s="50">
        <f>IFERROR(VLOOKUP(B972,#REF!,8,0),0)</f>
        <v>0</v>
      </c>
      <c r="AA972" s="50">
        <f>IFERROR(VLOOKUP($A972,total!$B$4:$AW$437,45,0),0)</f>
        <v>0</v>
      </c>
      <c r="AB972" s="50">
        <f>IFERROR(VLOOKUP($A972,total!$B$4:$AW$437,48,0),0)</f>
        <v>0</v>
      </c>
      <c r="AC972" s="50">
        <f>IFERROR(VLOOKUP($A972,total!$B$4:$AB$437,19,0),0)</f>
        <v>0</v>
      </c>
      <c r="AD972" s="50">
        <f>IFERROR(VLOOKUP($A972,total!$B$4:$AB$437,10,0),0)</f>
        <v>0</v>
      </c>
      <c r="AE972" s="50">
        <f>IFERROR(VLOOKUP($A972,total!$B$4:$AB$437,13,0),0)-SUMIFS(topmanager!$D:$D,topmanager!$C:$C,rs_nova!$A976,topmanager!$A:$A,856)</f>
        <v>0</v>
      </c>
      <c r="AF972" s="50">
        <f>IFERROR(VLOOKUP($A972,total!$B$4:$AB$437,16,0),0)</f>
        <v>0</v>
      </c>
      <c r="AG972" s="50">
        <f>IFERROR(VLOOKUP($A972,total!$B$4:$AB$437,7,0),0)</f>
        <v>0</v>
      </c>
      <c r="AH972" s="50">
        <f>IFERROR(VLOOKUP($A972,total!$B$4:$AD$437,29,0),0)</f>
        <v>0</v>
      </c>
      <c r="AI972" s="50">
        <f>IFERROR(VLOOKUP(A972,total!$B$4:$AN$437,39,0),0)</f>
        <v>0</v>
      </c>
      <c r="AJ972" s="51">
        <f t="shared" si="232"/>
        <v>0</v>
      </c>
      <c r="AK972" s="50">
        <f t="shared" si="233"/>
        <v>0</v>
      </c>
      <c r="AL972" s="50">
        <f t="shared" si="234"/>
        <v>0</v>
      </c>
      <c r="AM972" s="50">
        <f t="shared" si="235"/>
        <v>0</v>
      </c>
      <c r="AN972" s="50">
        <f t="shared" si="229"/>
        <v>0</v>
      </c>
      <c r="AO972" s="50">
        <f t="shared" si="229"/>
        <v>0</v>
      </c>
      <c r="AP972" s="50">
        <f t="shared" si="229"/>
        <v>0</v>
      </c>
      <c r="AQ972" s="50">
        <f>IFERROR(VLOOKUP(TEXT($A972,"000000"),[6]Página1!$A$8:$S$801,13,FALSE),0)</f>
        <v>0</v>
      </c>
      <c r="AR972" s="50">
        <f>IFERROR(VLOOKUP(TEXT($A972,"000000"),[6]Página1!$A$8:$S$801,16,FALSE),0)</f>
        <v>0</v>
      </c>
      <c r="AS972" s="50">
        <f>IFERROR(VLOOKUP(TEXT($A972,"000000"),[6]Página1!$A$8:$S$801,19,FALSE),0)</f>
        <v>0</v>
      </c>
      <c r="AT972" s="50">
        <f>IFERROR(VLOOKUP(TEXT($A972,"000000"),[7]Página1!$A$8:$R$814,12,FALSE),0)</f>
        <v>0</v>
      </c>
      <c r="AU972" s="50">
        <f>IFERROR(VLOOKUP(TEXT($A972,"000000"),[7]Página1!$A$8:$R$814,15,FALSE),0)</f>
        <v>0</v>
      </c>
      <c r="AV972" s="50">
        <f>IFERROR(VLOOKUP(TEXT($A972,"000000"),[7]Página1!$A$8:$R$814,18,FALSE),0)</f>
        <v>0</v>
      </c>
      <c r="AW972" s="50"/>
      <c r="AX972" s="51">
        <f t="shared" si="236"/>
        <v>0</v>
      </c>
      <c r="AY972" s="51">
        <f t="shared" si="237"/>
        <v>0</v>
      </c>
      <c r="AZ972" s="51">
        <f t="shared" si="238"/>
        <v>0</v>
      </c>
      <c r="BA972" s="51">
        <f t="shared" si="239"/>
        <v>0</v>
      </c>
      <c r="BB972" s="51">
        <f t="shared" si="240"/>
        <v>0</v>
      </c>
      <c r="BC972" s="51">
        <f t="shared" si="241"/>
        <v>0</v>
      </c>
      <c r="BD972" s="51">
        <f t="shared" si="242"/>
        <v>0</v>
      </c>
      <c r="BE972" s="51">
        <f>IFERROR(VLOOKUP(A972,salario!A$2:P$91,11,FALSE),0)</f>
        <v>0</v>
      </c>
      <c r="BF972" s="51">
        <f>SUMIFS(topmanager!$D:$D,topmanager!$C:$C,rs_nova!$A972,topmanager!$A:$A,rs_nova!BF$2)</f>
        <v>0</v>
      </c>
      <c r="BG972" s="51">
        <f>SUMIFS(topmanager!$D:$D,topmanager!$C:$C,rs_nova!$A972,topmanager!$A:$A,rs_nova!BG$2)</f>
        <v>0</v>
      </c>
      <c r="BH972" s="51">
        <f>SUMIFS(topmanager!$D:$D,topmanager!$C:$C,rs_nova!$A972,topmanager!$A:$A,rs_nova!BH$2)</f>
        <v>0</v>
      </c>
      <c r="BI972" s="51">
        <f>SUMIFS(topmanager!$D:$D,topmanager!$C:$C,rs_nova!$A972,topmanager!$A:$A,rs_nova!BI$2)</f>
        <v>0</v>
      </c>
      <c r="BJ972" s="51">
        <f>SUMIFS(topmanager!$D:$D,topmanager!$C:$C,rs_nova!$A972,topmanager!$A:$A,rs_nova!BJ$2)+SUMIFS(topmanager!$D:$D,topmanager!$C:$C,rs_nova!$A972,topmanager!$A:$A,rs_nova!BJ$2+1)</f>
        <v>0</v>
      </c>
      <c r="BK972" s="51">
        <f>IFERROR(VLOOKUP(A972,[8]ferias!$C$4:$G$100,5,FALSE),0)</f>
        <v>0</v>
      </c>
      <c r="BL972" s="51">
        <f>SUMIFS(topmanager!$D:$D,topmanager!$C:$C,rs_nova!$A972,topmanager!$A:$A,rs_nova!BL$2)</f>
        <v>0</v>
      </c>
      <c r="BM972" s="51">
        <f>SUMIFS(topmanager!$D:$D,topmanager!$C:$C,rs_nova!$A972,topmanager!$A:$A,rs_nova!BM$2)+SUMIFS(topmanager!$D:$D,topmanager!$C:$C,rs_nova!$A976,topmanager!$A:$A,151)</f>
        <v>0</v>
      </c>
      <c r="BN972" s="51">
        <f t="shared" si="243"/>
        <v>0</v>
      </c>
    </row>
    <row r="973" spans="1:66">
      <c r="A973" s="47">
        <f>total!B176</f>
        <v>0</v>
      </c>
      <c r="B973" s="47">
        <f t="shared" si="230"/>
        <v>0</v>
      </c>
      <c r="C973" s="48">
        <f>total!D176</f>
        <v>0</v>
      </c>
      <c r="D973" s="49" t="str">
        <f>IFERROR(VLOOKUP(A973,salario!A$3:J$32,10,FALSE),"")</f>
        <v/>
      </c>
      <c r="E973" s="49" t="str">
        <f>IFERROR(IF(VLOOKUP(A973,salario!A$3:O$32,15,FALSE)="","",VLOOKUP(A973,salario!A$3:O$32,15,FALSE)),"")</f>
        <v/>
      </c>
      <c r="F973" s="47" t="str">
        <f>IFERROR(VLOOKUP(A973,[5]base_pessoal!$B$2:$P$1504,13,FALSE),"")</f>
        <v/>
      </c>
      <c r="G973" s="50">
        <f>IFERROR(VLOOKUP(A973,salario!A$2:P$91,11,FALSE),0)*B973/30</f>
        <v>0</v>
      </c>
      <c r="H973" s="50">
        <f>SUMIFS(topmanager!$D:$D,topmanager!$C:$C,rs_nova!$A973,topmanager!$A:$A,rs_nova!H$2)+SUMIFS(topmanager!$D:$D,topmanager!$C:$C,rs_nova!$A973,topmanager!$A:$A,63)</f>
        <v>0</v>
      </c>
      <c r="I973" s="50">
        <f>-SUMIFS(topmanager!$D:$D,topmanager!$C:$C,rs_nova!$A973,topmanager!$A:$A,rs_nova!I$2)</f>
        <v>0</v>
      </c>
      <c r="J973" s="50">
        <f>SUMIFS(topmanager!$D:$D,topmanager!$C:$C,rs_nova!$A973,topmanager!$A:$A,rs_nova!J$2)</f>
        <v>0</v>
      </c>
      <c r="K973" s="50">
        <f>SUMIFS(topmanager!$D:$D,topmanager!$C:$C,rs_nova!$A973,topmanager!$A:$A,rs_nova!K$2)+SUMIFS(topmanager!$D:$D,topmanager!$C:$C,rs_nova!$A973,topmanager!$A:$A,911)</f>
        <v>0</v>
      </c>
      <c r="L973" s="50">
        <f>SUMIFS(topmanager!$D:$D,topmanager!$C:$C,rs_nova!$A973,topmanager!$A:$A,rs_nova!L$2)</f>
        <v>0</v>
      </c>
      <c r="M973" s="50">
        <f>SUMIFS(topmanager!$D:$D,topmanager!$C:$C,rs_nova!$A973,topmanager!$A:$A,rs_nova!M$2)+SUMIFS(topmanager!$D:$D,topmanager!$C:$C,rs_nova!$A973,topmanager!$A:$A,908)+SUMIFS(topmanager!$D:$D,topmanager!$C:$C,rs_nova!$A973,topmanager!$A:$A,550)</f>
        <v>0</v>
      </c>
      <c r="N973" s="50">
        <f>SUMIFS(topmanager!$D:$D,topmanager!$C:$C,rs_nova!$A973,topmanager!$A:$A,rs_nova!N$2)</f>
        <v>0</v>
      </c>
      <c r="O973" s="51">
        <f t="shared" si="231"/>
        <v>0</v>
      </c>
      <c r="P973" s="50">
        <f>IFERROR(VLOOKUP($A973,total!$B$4:$AW$437,27,0),0)</f>
        <v>0</v>
      </c>
      <c r="Q973" s="50">
        <f>IFERROR(VLOOKUP($A973,total!$B$4:$AW$437,21,0),0)</f>
        <v>0</v>
      </c>
      <c r="R973" s="50">
        <f>IFERROR(VLOOKUP($A973,total!$B$4:$AW$437,25,0),0)+IFERROR(VLOOKUP($A973,total!$B$4:$AW$437,36,0),0)</f>
        <v>0</v>
      </c>
      <c r="S973" s="50">
        <f>IFERROR(VLOOKUP(A973,gympass!$A$2:$F$148,6,0),0)</f>
        <v>0</v>
      </c>
      <c r="T973" s="50">
        <f>IFERROR(VLOOKUP($A973,total!$B$4:$AW$437,42,0),0)</f>
        <v>0</v>
      </c>
      <c r="U973" s="50">
        <f>IFERROR(VLOOKUP($A973,total!$B$4:$AW$437,32,0),0)</f>
        <v>0</v>
      </c>
      <c r="V973" s="50">
        <f>IFERROR(VLOOKUP($A973,total!$B$4:$AW$437,28,0),0)</f>
        <v>0</v>
      </c>
      <c r="W973" s="50">
        <f>IFERROR(VLOOKUP($A973,total!$B$4:$AX$437,49,0),0)</f>
        <v>0</v>
      </c>
      <c r="X973" s="50"/>
      <c r="Y973" s="50">
        <f>IFERROR(VLOOKUP(A973,#REF!,4,0),0)</f>
        <v>0</v>
      </c>
      <c r="Z973" s="50">
        <f>IFERROR(VLOOKUP(B973,#REF!,8,0),0)</f>
        <v>0</v>
      </c>
      <c r="AA973" s="50">
        <f>IFERROR(VLOOKUP($A973,total!$B$4:$AW$437,45,0),0)</f>
        <v>0</v>
      </c>
      <c r="AB973" s="50">
        <f>IFERROR(VLOOKUP($A973,total!$B$4:$AW$437,48,0),0)</f>
        <v>0</v>
      </c>
      <c r="AC973" s="50">
        <f>IFERROR(VLOOKUP($A973,total!$B$4:$AB$437,19,0),0)</f>
        <v>0</v>
      </c>
      <c r="AD973" s="50">
        <f>IFERROR(VLOOKUP($A973,total!$B$4:$AB$437,10,0),0)</f>
        <v>0</v>
      </c>
      <c r="AE973" s="50">
        <f>IFERROR(VLOOKUP($A973,total!$B$4:$AB$437,13,0),0)-SUMIFS(topmanager!$D:$D,topmanager!$C:$C,rs_nova!$A977,topmanager!$A:$A,856)</f>
        <v>0</v>
      </c>
      <c r="AF973" s="50">
        <f>IFERROR(VLOOKUP($A973,total!$B$4:$AB$437,16,0),0)</f>
        <v>0</v>
      </c>
      <c r="AG973" s="50">
        <f>IFERROR(VLOOKUP($A973,total!$B$4:$AB$437,7,0),0)</f>
        <v>0</v>
      </c>
      <c r="AH973" s="50">
        <f>IFERROR(VLOOKUP($A973,total!$B$4:$AD$437,29,0),0)</f>
        <v>0</v>
      </c>
      <c r="AI973" s="50">
        <f>IFERROR(VLOOKUP(A973,total!$B$4:$AN$437,39,0),0)</f>
        <v>0</v>
      </c>
      <c r="AJ973" s="51">
        <f t="shared" si="232"/>
        <v>0</v>
      </c>
      <c r="AK973" s="50">
        <f t="shared" si="233"/>
        <v>0</v>
      </c>
      <c r="AL973" s="50">
        <f t="shared" si="234"/>
        <v>0</v>
      </c>
      <c r="AM973" s="50">
        <f t="shared" si="235"/>
        <v>0</v>
      </c>
      <c r="AN973" s="50">
        <f t="shared" si="229"/>
        <v>0</v>
      </c>
      <c r="AO973" s="50">
        <f t="shared" si="229"/>
        <v>0</v>
      </c>
      <c r="AP973" s="50">
        <f t="shared" si="229"/>
        <v>0</v>
      </c>
      <c r="AQ973" s="50">
        <f>IFERROR(VLOOKUP(TEXT($A973,"000000"),[6]Página1!$A$8:$S$801,13,FALSE),0)</f>
        <v>0</v>
      </c>
      <c r="AR973" s="50">
        <f>IFERROR(VLOOKUP(TEXT($A973,"000000"),[6]Página1!$A$8:$S$801,16,FALSE),0)</f>
        <v>0</v>
      </c>
      <c r="AS973" s="50">
        <f>IFERROR(VLOOKUP(TEXT($A973,"000000"),[6]Página1!$A$8:$S$801,19,FALSE),0)</f>
        <v>0</v>
      </c>
      <c r="AT973" s="50">
        <f>IFERROR(VLOOKUP(TEXT($A973,"000000"),[7]Página1!$A$8:$R$814,12,FALSE),0)</f>
        <v>0</v>
      </c>
      <c r="AU973" s="50">
        <f>IFERROR(VLOOKUP(TEXT($A973,"000000"),[7]Página1!$A$8:$R$814,15,FALSE),0)</f>
        <v>0</v>
      </c>
      <c r="AV973" s="50">
        <f>IFERROR(VLOOKUP(TEXT($A973,"000000"),[7]Página1!$A$8:$R$814,18,FALSE),0)</f>
        <v>0</v>
      </c>
      <c r="AW973" s="50"/>
      <c r="AX973" s="51">
        <f t="shared" si="236"/>
        <v>0</v>
      </c>
      <c r="AY973" s="51">
        <f t="shared" si="237"/>
        <v>0</v>
      </c>
      <c r="AZ973" s="51">
        <f t="shared" si="238"/>
        <v>0</v>
      </c>
      <c r="BA973" s="51">
        <f t="shared" si="239"/>
        <v>0</v>
      </c>
      <c r="BB973" s="51">
        <f t="shared" si="240"/>
        <v>0</v>
      </c>
      <c r="BC973" s="51">
        <f t="shared" si="241"/>
        <v>0</v>
      </c>
      <c r="BD973" s="51">
        <f t="shared" si="242"/>
        <v>0</v>
      </c>
      <c r="BE973" s="51">
        <f>IFERROR(VLOOKUP(A973,salario!A$2:P$91,11,FALSE),0)</f>
        <v>0</v>
      </c>
      <c r="BF973" s="51">
        <f>SUMIFS(topmanager!$D:$D,topmanager!$C:$C,rs_nova!$A973,topmanager!$A:$A,rs_nova!BF$2)</f>
        <v>0</v>
      </c>
      <c r="BG973" s="51">
        <f>SUMIFS(topmanager!$D:$D,topmanager!$C:$C,rs_nova!$A973,topmanager!$A:$A,rs_nova!BG$2)</f>
        <v>0</v>
      </c>
      <c r="BH973" s="51">
        <f>SUMIFS(topmanager!$D:$D,topmanager!$C:$C,rs_nova!$A973,topmanager!$A:$A,rs_nova!BH$2)</f>
        <v>0</v>
      </c>
      <c r="BI973" s="51">
        <f>SUMIFS(topmanager!$D:$D,topmanager!$C:$C,rs_nova!$A973,topmanager!$A:$A,rs_nova!BI$2)</f>
        <v>0</v>
      </c>
      <c r="BJ973" s="51">
        <f>SUMIFS(topmanager!$D:$D,topmanager!$C:$C,rs_nova!$A973,topmanager!$A:$A,rs_nova!BJ$2)+SUMIFS(topmanager!$D:$D,topmanager!$C:$C,rs_nova!$A973,topmanager!$A:$A,rs_nova!BJ$2+1)</f>
        <v>0</v>
      </c>
      <c r="BK973" s="51">
        <f>IFERROR(VLOOKUP(A973,[8]ferias!$C$4:$G$100,5,FALSE),0)</f>
        <v>0</v>
      </c>
      <c r="BL973" s="51">
        <f>SUMIFS(topmanager!$D:$D,topmanager!$C:$C,rs_nova!$A973,topmanager!$A:$A,rs_nova!BL$2)</f>
        <v>0</v>
      </c>
      <c r="BM973" s="51">
        <f>SUMIFS(topmanager!$D:$D,topmanager!$C:$C,rs_nova!$A973,topmanager!$A:$A,rs_nova!BM$2)+SUMIFS(topmanager!$D:$D,topmanager!$C:$C,rs_nova!$A977,topmanager!$A:$A,151)</f>
        <v>0</v>
      </c>
      <c r="BN973" s="51">
        <f t="shared" si="243"/>
        <v>0</v>
      </c>
    </row>
    <row r="974" spans="1:66">
      <c r="A974" s="47">
        <f>total!B177</f>
        <v>0</v>
      </c>
      <c r="B974" s="47">
        <f t="shared" si="230"/>
        <v>0</v>
      </c>
      <c r="C974" s="48">
        <f>total!D177</f>
        <v>0</v>
      </c>
      <c r="D974" s="49" t="str">
        <f>IFERROR(VLOOKUP(A974,salario!A$3:J$32,10,FALSE),"")</f>
        <v/>
      </c>
      <c r="E974" s="49" t="str">
        <f>IFERROR(IF(VLOOKUP(A974,salario!A$3:O$32,15,FALSE)="","",VLOOKUP(A974,salario!A$3:O$32,15,FALSE)),"")</f>
        <v/>
      </c>
      <c r="F974" s="47" t="str">
        <f>IFERROR(VLOOKUP(A974,[5]base_pessoal!$B$2:$P$1504,13,FALSE),"")</f>
        <v/>
      </c>
      <c r="G974" s="50">
        <f>IFERROR(VLOOKUP(A974,salario!A$2:P$91,11,FALSE),0)*B974/30</f>
        <v>0</v>
      </c>
      <c r="H974" s="50">
        <f>SUMIFS(topmanager!$D:$D,topmanager!$C:$C,rs_nova!$A974,topmanager!$A:$A,rs_nova!H$2)+SUMIFS(topmanager!$D:$D,topmanager!$C:$C,rs_nova!$A974,topmanager!$A:$A,63)</f>
        <v>0</v>
      </c>
      <c r="I974" s="50">
        <f>-SUMIFS(topmanager!$D:$D,topmanager!$C:$C,rs_nova!$A974,topmanager!$A:$A,rs_nova!I$2)</f>
        <v>0</v>
      </c>
      <c r="J974" s="50">
        <f>SUMIFS(topmanager!$D:$D,topmanager!$C:$C,rs_nova!$A974,topmanager!$A:$A,rs_nova!J$2)</f>
        <v>0</v>
      </c>
      <c r="K974" s="50">
        <f>SUMIFS(topmanager!$D:$D,topmanager!$C:$C,rs_nova!$A974,topmanager!$A:$A,rs_nova!K$2)+SUMIFS(topmanager!$D:$D,topmanager!$C:$C,rs_nova!$A974,topmanager!$A:$A,911)</f>
        <v>0</v>
      </c>
      <c r="L974" s="50">
        <f>SUMIFS(topmanager!$D:$D,topmanager!$C:$C,rs_nova!$A974,topmanager!$A:$A,rs_nova!L$2)</f>
        <v>0</v>
      </c>
      <c r="M974" s="50">
        <f>SUMIFS(topmanager!$D:$D,topmanager!$C:$C,rs_nova!$A974,topmanager!$A:$A,rs_nova!M$2)+SUMIFS(topmanager!$D:$D,topmanager!$C:$C,rs_nova!$A974,topmanager!$A:$A,908)+SUMIFS(topmanager!$D:$D,topmanager!$C:$C,rs_nova!$A974,topmanager!$A:$A,550)</f>
        <v>0</v>
      </c>
      <c r="N974" s="50">
        <f>SUMIFS(topmanager!$D:$D,topmanager!$C:$C,rs_nova!$A974,topmanager!$A:$A,rs_nova!N$2)</f>
        <v>0</v>
      </c>
      <c r="O974" s="51">
        <f t="shared" si="231"/>
        <v>0</v>
      </c>
      <c r="P974" s="50">
        <f>IFERROR(VLOOKUP($A974,total!$B$4:$AW$437,27,0),0)</f>
        <v>0</v>
      </c>
      <c r="Q974" s="50">
        <f>IFERROR(VLOOKUP($A974,total!$B$4:$AW$437,21,0),0)</f>
        <v>0</v>
      </c>
      <c r="R974" s="50">
        <f>IFERROR(VLOOKUP($A974,total!$B$4:$AW$437,25,0),0)+IFERROR(VLOOKUP($A974,total!$B$4:$AW$437,36,0),0)</f>
        <v>0</v>
      </c>
      <c r="S974" s="50">
        <f>IFERROR(VLOOKUP(A974,gympass!$A$2:$F$148,6,0),0)</f>
        <v>0</v>
      </c>
      <c r="T974" s="50">
        <f>IFERROR(VLOOKUP($A974,total!$B$4:$AW$437,42,0),0)</f>
        <v>0</v>
      </c>
      <c r="U974" s="50">
        <f>IFERROR(VLOOKUP($A974,total!$B$4:$AW$437,32,0),0)</f>
        <v>0</v>
      </c>
      <c r="V974" s="50">
        <f>IFERROR(VLOOKUP($A974,total!$B$4:$AW$437,28,0),0)</f>
        <v>0</v>
      </c>
      <c r="W974" s="50">
        <f>IFERROR(VLOOKUP($A974,total!$B$4:$AX$437,49,0),0)</f>
        <v>0</v>
      </c>
      <c r="X974" s="50"/>
      <c r="Y974" s="50">
        <f>IFERROR(VLOOKUP(A974,#REF!,4,0),0)</f>
        <v>0</v>
      </c>
      <c r="Z974" s="50">
        <f>IFERROR(VLOOKUP(B974,#REF!,8,0),0)</f>
        <v>0</v>
      </c>
      <c r="AA974" s="50">
        <f>IFERROR(VLOOKUP($A974,total!$B$4:$AW$437,45,0),0)</f>
        <v>0</v>
      </c>
      <c r="AB974" s="50">
        <f>IFERROR(VLOOKUP($A974,total!$B$4:$AW$437,48,0),0)</f>
        <v>0</v>
      </c>
      <c r="AC974" s="50">
        <f>IFERROR(VLOOKUP($A974,total!$B$4:$AB$437,19,0),0)</f>
        <v>0</v>
      </c>
      <c r="AD974" s="50">
        <f>IFERROR(VLOOKUP($A974,total!$B$4:$AB$437,10,0),0)</f>
        <v>0</v>
      </c>
      <c r="AE974" s="50">
        <f>IFERROR(VLOOKUP($A974,total!$B$4:$AB$437,13,0),0)-SUMIFS(topmanager!$D:$D,topmanager!$C:$C,rs_nova!$A978,topmanager!$A:$A,856)</f>
        <v>0</v>
      </c>
      <c r="AF974" s="50">
        <f>IFERROR(VLOOKUP($A974,total!$B$4:$AB$437,16,0),0)</f>
        <v>0</v>
      </c>
      <c r="AG974" s="50">
        <f>IFERROR(VLOOKUP($A974,total!$B$4:$AB$437,7,0),0)</f>
        <v>0</v>
      </c>
      <c r="AH974" s="50">
        <f>IFERROR(VLOOKUP($A974,total!$B$4:$AD$437,29,0),0)</f>
        <v>0</v>
      </c>
      <c r="AI974" s="50">
        <f>IFERROR(VLOOKUP(A974,total!$B$4:$AN$437,39,0),0)</f>
        <v>0</v>
      </c>
      <c r="AJ974" s="51">
        <f t="shared" si="232"/>
        <v>0</v>
      </c>
      <c r="AK974" s="50">
        <f t="shared" si="233"/>
        <v>0</v>
      </c>
      <c r="AL974" s="50">
        <f t="shared" si="234"/>
        <v>0</v>
      </c>
      <c r="AM974" s="50">
        <f t="shared" si="235"/>
        <v>0</v>
      </c>
      <c r="AN974" s="50">
        <f t="shared" si="229"/>
        <v>0</v>
      </c>
      <c r="AO974" s="50">
        <f t="shared" si="229"/>
        <v>0</v>
      </c>
      <c r="AP974" s="50">
        <f t="shared" si="229"/>
        <v>0</v>
      </c>
      <c r="AQ974" s="50">
        <f>IFERROR(VLOOKUP(TEXT($A974,"000000"),[6]Página1!$A$8:$S$801,13,FALSE),0)</f>
        <v>0</v>
      </c>
      <c r="AR974" s="50">
        <f>IFERROR(VLOOKUP(TEXT($A974,"000000"),[6]Página1!$A$8:$S$801,16,FALSE),0)</f>
        <v>0</v>
      </c>
      <c r="AS974" s="50">
        <f>IFERROR(VLOOKUP(TEXT($A974,"000000"),[6]Página1!$A$8:$S$801,19,FALSE),0)</f>
        <v>0</v>
      </c>
      <c r="AT974" s="50">
        <f>IFERROR(VLOOKUP(TEXT($A974,"000000"),[7]Página1!$A$8:$R$814,12,FALSE),0)</f>
        <v>0</v>
      </c>
      <c r="AU974" s="50">
        <f>IFERROR(VLOOKUP(TEXT($A974,"000000"),[7]Página1!$A$8:$R$814,15,FALSE),0)</f>
        <v>0</v>
      </c>
      <c r="AV974" s="50">
        <f>IFERROR(VLOOKUP(TEXT($A974,"000000"),[7]Página1!$A$8:$R$814,18,FALSE),0)</f>
        <v>0</v>
      </c>
      <c r="AW974" s="50"/>
      <c r="AX974" s="51">
        <f t="shared" si="236"/>
        <v>0</v>
      </c>
      <c r="AY974" s="51">
        <f t="shared" si="237"/>
        <v>0</v>
      </c>
      <c r="AZ974" s="51">
        <f t="shared" si="238"/>
        <v>0</v>
      </c>
      <c r="BA974" s="51">
        <f t="shared" si="239"/>
        <v>0</v>
      </c>
      <c r="BB974" s="51">
        <f t="shared" si="240"/>
        <v>0</v>
      </c>
      <c r="BC974" s="51">
        <f t="shared" si="241"/>
        <v>0</v>
      </c>
      <c r="BD974" s="51">
        <f t="shared" si="242"/>
        <v>0</v>
      </c>
      <c r="BE974" s="51">
        <f>IFERROR(VLOOKUP(A974,salario!A$2:P$91,11,FALSE),0)</f>
        <v>0</v>
      </c>
      <c r="BF974" s="51">
        <f>SUMIFS(topmanager!$D:$D,topmanager!$C:$C,rs_nova!$A974,topmanager!$A:$A,rs_nova!BF$2)</f>
        <v>0</v>
      </c>
      <c r="BG974" s="51">
        <f>SUMIFS(topmanager!$D:$D,topmanager!$C:$C,rs_nova!$A974,topmanager!$A:$A,rs_nova!BG$2)</f>
        <v>0</v>
      </c>
      <c r="BH974" s="51">
        <f>SUMIFS(topmanager!$D:$D,topmanager!$C:$C,rs_nova!$A974,topmanager!$A:$A,rs_nova!BH$2)</f>
        <v>0</v>
      </c>
      <c r="BI974" s="51">
        <f>SUMIFS(topmanager!$D:$D,topmanager!$C:$C,rs_nova!$A974,topmanager!$A:$A,rs_nova!BI$2)</f>
        <v>0</v>
      </c>
      <c r="BJ974" s="51">
        <f>SUMIFS(topmanager!$D:$D,topmanager!$C:$C,rs_nova!$A974,topmanager!$A:$A,rs_nova!BJ$2)+SUMIFS(topmanager!$D:$D,topmanager!$C:$C,rs_nova!$A974,topmanager!$A:$A,rs_nova!BJ$2+1)</f>
        <v>0</v>
      </c>
      <c r="BK974" s="51">
        <f>IFERROR(VLOOKUP(A974,[8]ferias!$C$4:$G$100,5,FALSE),0)</f>
        <v>0</v>
      </c>
      <c r="BL974" s="51">
        <f>SUMIFS(topmanager!$D:$D,topmanager!$C:$C,rs_nova!$A974,topmanager!$A:$A,rs_nova!BL$2)</f>
        <v>0</v>
      </c>
      <c r="BM974" s="51">
        <f>SUMIFS(topmanager!$D:$D,topmanager!$C:$C,rs_nova!$A974,topmanager!$A:$A,rs_nova!BM$2)+SUMIFS(topmanager!$D:$D,topmanager!$C:$C,rs_nova!$A978,topmanager!$A:$A,151)</f>
        <v>0</v>
      </c>
      <c r="BN974" s="51">
        <f t="shared" si="243"/>
        <v>0</v>
      </c>
    </row>
    <row r="975" spans="1:66">
      <c r="A975" s="47">
        <f>total!B178</f>
        <v>0</v>
      </c>
      <c r="B975" s="47">
        <f t="shared" si="230"/>
        <v>0</v>
      </c>
      <c r="C975" s="48">
        <f>total!D178</f>
        <v>0</v>
      </c>
      <c r="D975" s="49" t="str">
        <f>IFERROR(VLOOKUP(A975,salario!A$3:J$32,10,FALSE),"")</f>
        <v/>
      </c>
      <c r="E975" s="49" t="str">
        <f>IFERROR(IF(VLOOKUP(A975,salario!A$3:O$32,15,FALSE)="","",VLOOKUP(A975,salario!A$3:O$32,15,FALSE)),"")</f>
        <v/>
      </c>
      <c r="F975" s="47" t="str">
        <f>IFERROR(VLOOKUP(A975,[5]base_pessoal!$B$2:$P$1504,13,FALSE),"")</f>
        <v/>
      </c>
      <c r="G975" s="50">
        <f>IFERROR(VLOOKUP(A975,salario!A$2:P$91,11,FALSE),0)*B975/30</f>
        <v>0</v>
      </c>
      <c r="H975" s="50">
        <f>SUMIFS(topmanager!$D:$D,topmanager!$C:$C,rs_nova!$A975,topmanager!$A:$A,rs_nova!H$2)+SUMIFS(topmanager!$D:$D,topmanager!$C:$C,rs_nova!$A975,topmanager!$A:$A,63)</f>
        <v>0</v>
      </c>
      <c r="I975" s="50">
        <f>-SUMIFS(topmanager!$D:$D,topmanager!$C:$C,rs_nova!$A975,topmanager!$A:$A,rs_nova!I$2)</f>
        <v>0</v>
      </c>
      <c r="J975" s="50">
        <f>SUMIFS(topmanager!$D:$D,topmanager!$C:$C,rs_nova!$A975,topmanager!$A:$A,rs_nova!J$2)</f>
        <v>0</v>
      </c>
      <c r="K975" s="50">
        <f>SUMIFS(topmanager!$D:$D,topmanager!$C:$C,rs_nova!$A975,topmanager!$A:$A,rs_nova!K$2)+SUMIFS(topmanager!$D:$D,topmanager!$C:$C,rs_nova!$A975,topmanager!$A:$A,911)</f>
        <v>0</v>
      </c>
      <c r="L975" s="50">
        <f>SUMIFS(topmanager!$D:$D,topmanager!$C:$C,rs_nova!$A975,topmanager!$A:$A,rs_nova!L$2)</f>
        <v>0</v>
      </c>
      <c r="M975" s="50">
        <f>SUMIFS(topmanager!$D:$D,topmanager!$C:$C,rs_nova!$A975,topmanager!$A:$A,rs_nova!M$2)+SUMIFS(topmanager!$D:$D,topmanager!$C:$C,rs_nova!$A975,topmanager!$A:$A,908)+SUMIFS(topmanager!$D:$D,topmanager!$C:$C,rs_nova!$A975,topmanager!$A:$A,550)</f>
        <v>0</v>
      </c>
      <c r="N975" s="50">
        <f>SUMIFS(topmanager!$D:$D,topmanager!$C:$C,rs_nova!$A975,topmanager!$A:$A,rs_nova!N$2)</f>
        <v>0</v>
      </c>
      <c r="O975" s="51">
        <f t="shared" si="231"/>
        <v>0</v>
      </c>
      <c r="P975" s="50">
        <f>IFERROR(VLOOKUP($A975,total!$B$4:$AW$437,27,0),0)</f>
        <v>0</v>
      </c>
      <c r="Q975" s="50">
        <f>IFERROR(VLOOKUP($A975,total!$B$4:$AW$437,21,0),0)</f>
        <v>0</v>
      </c>
      <c r="R975" s="50">
        <f>IFERROR(VLOOKUP($A975,total!$B$4:$AW$437,25,0),0)+IFERROR(VLOOKUP($A975,total!$B$4:$AW$437,36,0),0)</f>
        <v>0</v>
      </c>
      <c r="S975" s="50">
        <f>IFERROR(VLOOKUP(A975,gympass!$A$2:$F$148,6,0),0)</f>
        <v>0</v>
      </c>
      <c r="T975" s="50">
        <f>IFERROR(VLOOKUP($A975,total!$B$4:$AW$437,42,0),0)</f>
        <v>0</v>
      </c>
      <c r="U975" s="50">
        <f>IFERROR(VLOOKUP($A975,total!$B$4:$AW$437,32,0),0)</f>
        <v>0</v>
      </c>
      <c r="V975" s="50">
        <f>IFERROR(VLOOKUP($A975,total!$B$4:$AW$437,28,0),0)</f>
        <v>0</v>
      </c>
      <c r="W975" s="50">
        <f>IFERROR(VLOOKUP($A975,total!$B$4:$AX$437,49,0),0)</f>
        <v>0</v>
      </c>
      <c r="X975" s="50"/>
      <c r="Y975" s="50">
        <f>IFERROR(VLOOKUP(A975,#REF!,4,0),0)</f>
        <v>0</v>
      </c>
      <c r="Z975" s="50">
        <f>IFERROR(VLOOKUP(B975,#REF!,8,0),0)</f>
        <v>0</v>
      </c>
      <c r="AA975" s="50">
        <f>IFERROR(VLOOKUP($A975,total!$B$4:$AW$437,45,0),0)</f>
        <v>0</v>
      </c>
      <c r="AB975" s="50">
        <f>IFERROR(VLOOKUP($A975,total!$B$4:$AW$437,48,0),0)</f>
        <v>0</v>
      </c>
      <c r="AC975" s="50">
        <f>IFERROR(VLOOKUP($A975,total!$B$4:$AB$437,19,0),0)</f>
        <v>0</v>
      </c>
      <c r="AD975" s="50">
        <f>IFERROR(VLOOKUP($A975,total!$B$4:$AB$437,10,0),0)</f>
        <v>0</v>
      </c>
      <c r="AE975" s="50">
        <f>IFERROR(VLOOKUP($A975,total!$B$4:$AB$437,13,0),0)-SUMIFS(topmanager!$D:$D,topmanager!$C:$C,rs_nova!$A979,topmanager!$A:$A,856)</f>
        <v>0</v>
      </c>
      <c r="AF975" s="50">
        <f>IFERROR(VLOOKUP($A975,total!$B$4:$AB$437,16,0),0)</f>
        <v>0</v>
      </c>
      <c r="AG975" s="50">
        <f>IFERROR(VLOOKUP($A975,total!$B$4:$AB$437,7,0),0)</f>
        <v>0</v>
      </c>
      <c r="AH975" s="50">
        <f>IFERROR(VLOOKUP($A975,total!$B$4:$AD$437,29,0),0)</f>
        <v>0</v>
      </c>
      <c r="AI975" s="50">
        <f>IFERROR(VLOOKUP(A975,total!$B$4:$AN$437,39,0),0)</f>
        <v>0</v>
      </c>
      <c r="AJ975" s="51">
        <f t="shared" si="232"/>
        <v>0</v>
      </c>
      <c r="AK975" s="50">
        <f t="shared" si="233"/>
        <v>0</v>
      </c>
      <c r="AL975" s="50">
        <f t="shared" si="234"/>
        <v>0</v>
      </c>
      <c r="AM975" s="50">
        <f t="shared" si="235"/>
        <v>0</v>
      </c>
      <c r="AN975" s="50">
        <f t="shared" si="229"/>
        <v>0</v>
      </c>
      <c r="AO975" s="50">
        <f t="shared" si="229"/>
        <v>0</v>
      </c>
      <c r="AP975" s="50">
        <f t="shared" si="229"/>
        <v>0</v>
      </c>
      <c r="AQ975" s="50">
        <f>IFERROR(VLOOKUP(TEXT($A975,"000000"),[6]Página1!$A$8:$S$801,13,FALSE),0)</f>
        <v>0</v>
      </c>
      <c r="AR975" s="50">
        <f>IFERROR(VLOOKUP(TEXT($A975,"000000"),[6]Página1!$A$8:$S$801,16,FALSE),0)</f>
        <v>0</v>
      </c>
      <c r="AS975" s="50">
        <f>IFERROR(VLOOKUP(TEXT($A975,"000000"),[6]Página1!$A$8:$S$801,19,FALSE),0)</f>
        <v>0</v>
      </c>
      <c r="AT975" s="50">
        <f>IFERROR(VLOOKUP(TEXT($A975,"000000"),[7]Página1!$A$8:$R$814,12,FALSE),0)</f>
        <v>0</v>
      </c>
      <c r="AU975" s="50">
        <f>IFERROR(VLOOKUP(TEXT($A975,"000000"),[7]Página1!$A$8:$R$814,15,FALSE),0)</f>
        <v>0</v>
      </c>
      <c r="AV975" s="50">
        <f>IFERROR(VLOOKUP(TEXT($A975,"000000"),[7]Página1!$A$8:$R$814,18,FALSE),0)</f>
        <v>0</v>
      </c>
      <c r="AW975" s="50"/>
      <c r="AX975" s="51">
        <f t="shared" si="236"/>
        <v>0</v>
      </c>
      <c r="AY975" s="51">
        <f t="shared" si="237"/>
        <v>0</v>
      </c>
      <c r="AZ975" s="51">
        <f t="shared" si="238"/>
        <v>0</v>
      </c>
      <c r="BA975" s="51">
        <f t="shared" si="239"/>
        <v>0</v>
      </c>
      <c r="BB975" s="51">
        <f t="shared" si="240"/>
        <v>0</v>
      </c>
      <c r="BC975" s="51">
        <f t="shared" si="241"/>
        <v>0</v>
      </c>
      <c r="BD975" s="51">
        <f t="shared" si="242"/>
        <v>0</v>
      </c>
      <c r="BE975" s="51">
        <f>IFERROR(VLOOKUP(A975,salario!A$2:P$91,11,FALSE),0)</f>
        <v>0</v>
      </c>
      <c r="BF975" s="51">
        <f>SUMIFS(topmanager!$D:$D,topmanager!$C:$C,rs_nova!$A975,topmanager!$A:$A,rs_nova!BF$2)</f>
        <v>0</v>
      </c>
      <c r="BG975" s="51">
        <f>SUMIFS(topmanager!$D:$D,topmanager!$C:$C,rs_nova!$A975,topmanager!$A:$A,rs_nova!BG$2)</f>
        <v>0</v>
      </c>
      <c r="BH975" s="51">
        <f>SUMIFS(topmanager!$D:$D,topmanager!$C:$C,rs_nova!$A975,topmanager!$A:$A,rs_nova!BH$2)</f>
        <v>0</v>
      </c>
      <c r="BI975" s="51">
        <f>SUMIFS(topmanager!$D:$D,topmanager!$C:$C,rs_nova!$A975,topmanager!$A:$A,rs_nova!BI$2)</f>
        <v>0</v>
      </c>
      <c r="BJ975" s="51">
        <f>SUMIFS(topmanager!$D:$D,topmanager!$C:$C,rs_nova!$A975,topmanager!$A:$A,rs_nova!BJ$2)+SUMIFS(topmanager!$D:$D,topmanager!$C:$C,rs_nova!$A975,topmanager!$A:$A,rs_nova!BJ$2+1)</f>
        <v>0</v>
      </c>
      <c r="BK975" s="51">
        <f>IFERROR(VLOOKUP(A975,[8]ferias!$C$4:$G$100,5,FALSE),0)</f>
        <v>0</v>
      </c>
      <c r="BL975" s="51">
        <f>SUMIFS(topmanager!$D:$D,topmanager!$C:$C,rs_nova!$A975,topmanager!$A:$A,rs_nova!BL$2)</f>
        <v>0</v>
      </c>
      <c r="BM975" s="51">
        <f>SUMIFS(topmanager!$D:$D,topmanager!$C:$C,rs_nova!$A975,topmanager!$A:$A,rs_nova!BM$2)+SUMIFS(topmanager!$D:$D,topmanager!$C:$C,rs_nova!$A979,topmanager!$A:$A,151)</f>
        <v>0</v>
      </c>
      <c r="BN975" s="51">
        <f t="shared" si="243"/>
        <v>0</v>
      </c>
    </row>
    <row r="976" spans="1:66">
      <c r="A976" s="47">
        <f>total!B179</f>
        <v>0</v>
      </c>
      <c r="B976" s="47">
        <f t="shared" si="230"/>
        <v>0</v>
      </c>
      <c r="C976" s="48">
        <f>total!D179</f>
        <v>0</v>
      </c>
      <c r="D976" s="49" t="str">
        <f>IFERROR(VLOOKUP(A976,salario!A$3:J$32,10,FALSE),"")</f>
        <v/>
      </c>
      <c r="E976" s="49" t="str">
        <f>IFERROR(IF(VLOOKUP(A976,salario!A$3:O$32,15,FALSE)="","",VLOOKUP(A976,salario!A$3:O$32,15,FALSE)),"")</f>
        <v/>
      </c>
      <c r="F976" s="47" t="str">
        <f>IFERROR(VLOOKUP(A976,[5]base_pessoal!$B$2:$P$1504,13,FALSE),"")</f>
        <v/>
      </c>
      <c r="G976" s="50">
        <f>IFERROR(VLOOKUP(A976,salario!A$2:P$91,11,FALSE),0)*B976/30</f>
        <v>0</v>
      </c>
      <c r="H976" s="50">
        <f>SUMIFS(topmanager!$D:$D,topmanager!$C:$C,rs_nova!$A976,topmanager!$A:$A,rs_nova!H$2)+SUMIFS(topmanager!$D:$D,topmanager!$C:$C,rs_nova!$A976,topmanager!$A:$A,63)</f>
        <v>0</v>
      </c>
      <c r="I976" s="50">
        <f>-SUMIFS(topmanager!$D:$D,topmanager!$C:$C,rs_nova!$A976,topmanager!$A:$A,rs_nova!I$2)</f>
        <v>0</v>
      </c>
      <c r="J976" s="50">
        <f>SUMIFS(topmanager!$D:$D,topmanager!$C:$C,rs_nova!$A976,topmanager!$A:$A,rs_nova!J$2)</f>
        <v>0</v>
      </c>
      <c r="K976" s="50">
        <f>SUMIFS(topmanager!$D:$D,topmanager!$C:$C,rs_nova!$A976,topmanager!$A:$A,rs_nova!K$2)+SUMIFS(topmanager!$D:$D,topmanager!$C:$C,rs_nova!$A976,topmanager!$A:$A,911)</f>
        <v>0</v>
      </c>
      <c r="L976" s="50">
        <f>SUMIFS(topmanager!$D:$D,topmanager!$C:$C,rs_nova!$A976,topmanager!$A:$A,rs_nova!L$2)</f>
        <v>0</v>
      </c>
      <c r="M976" s="50">
        <f>SUMIFS(topmanager!$D:$D,topmanager!$C:$C,rs_nova!$A976,topmanager!$A:$A,rs_nova!M$2)+SUMIFS(topmanager!$D:$D,topmanager!$C:$C,rs_nova!$A976,topmanager!$A:$A,908)+SUMIFS(topmanager!$D:$D,topmanager!$C:$C,rs_nova!$A976,topmanager!$A:$A,550)</f>
        <v>0</v>
      </c>
      <c r="N976" s="50">
        <f>SUMIFS(topmanager!$D:$D,topmanager!$C:$C,rs_nova!$A976,topmanager!$A:$A,rs_nova!N$2)</f>
        <v>0</v>
      </c>
      <c r="O976" s="51">
        <f t="shared" si="231"/>
        <v>0</v>
      </c>
      <c r="P976" s="50">
        <f>IFERROR(VLOOKUP($A976,total!$B$4:$AW$437,27,0),0)</f>
        <v>0</v>
      </c>
      <c r="Q976" s="50">
        <f>IFERROR(VLOOKUP($A976,total!$B$4:$AW$437,21,0),0)</f>
        <v>0</v>
      </c>
      <c r="R976" s="50">
        <f>IFERROR(VLOOKUP($A976,total!$B$4:$AW$437,25,0),0)+IFERROR(VLOOKUP($A976,total!$B$4:$AW$437,36,0),0)</f>
        <v>0</v>
      </c>
      <c r="S976" s="50">
        <f>IFERROR(VLOOKUP(A976,gympass!$A$2:$F$148,6,0),0)</f>
        <v>0</v>
      </c>
      <c r="T976" s="50">
        <f>IFERROR(VLOOKUP($A976,total!$B$4:$AW$437,42,0),0)</f>
        <v>0</v>
      </c>
      <c r="U976" s="50">
        <f>IFERROR(VLOOKUP($A976,total!$B$4:$AW$437,32,0),0)</f>
        <v>0</v>
      </c>
      <c r="V976" s="50">
        <f>IFERROR(VLOOKUP($A976,total!$B$4:$AW$437,28,0),0)</f>
        <v>0</v>
      </c>
      <c r="W976" s="50">
        <f>IFERROR(VLOOKUP($A976,total!$B$4:$AX$437,49,0),0)</f>
        <v>0</v>
      </c>
      <c r="X976" s="50"/>
      <c r="Y976" s="50">
        <f>IFERROR(VLOOKUP(A976,#REF!,4,0),0)</f>
        <v>0</v>
      </c>
      <c r="Z976" s="50">
        <f>IFERROR(VLOOKUP(B976,#REF!,8,0),0)</f>
        <v>0</v>
      </c>
      <c r="AA976" s="50">
        <f>IFERROR(VLOOKUP($A976,total!$B$4:$AW$437,45,0),0)</f>
        <v>0</v>
      </c>
      <c r="AB976" s="50">
        <f>IFERROR(VLOOKUP($A976,total!$B$4:$AW$437,48,0),0)</f>
        <v>0</v>
      </c>
      <c r="AC976" s="50">
        <f>IFERROR(VLOOKUP($A976,total!$B$4:$AB$437,19,0),0)</f>
        <v>0</v>
      </c>
      <c r="AD976" s="50">
        <f>IFERROR(VLOOKUP($A976,total!$B$4:$AB$437,10,0),0)</f>
        <v>0</v>
      </c>
      <c r="AE976" s="50">
        <f>IFERROR(VLOOKUP($A976,total!$B$4:$AB$437,13,0),0)-SUMIFS(topmanager!$D:$D,topmanager!$C:$C,rs_nova!$A980,topmanager!$A:$A,856)</f>
        <v>0</v>
      </c>
      <c r="AF976" s="50">
        <f>IFERROR(VLOOKUP($A976,total!$B$4:$AB$437,16,0),0)</f>
        <v>0</v>
      </c>
      <c r="AG976" s="50">
        <f>IFERROR(VLOOKUP($A976,total!$B$4:$AB$437,7,0),0)</f>
        <v>0</v>
      </c>
      <c r="AH976" s="50">
        <f>IFERROR(VLOOKUP($A976,total!$B$4:$AD$437,29,0),0)</f>
        <v>0</v>
      </c>
      <c r="AI976" s="50">
        <f>IFERROR(VLOOKUP(A976,total!$B$4:$AN$437,39,0),0)</f>
        <v>0</v>
      </c>
      <c r="AJ976" s="51">
        <f t="shared" si="232"/>
        <v>0</v>
      </c>
      <c r="AK976" s="50">
        <f t="shared" si="233"/>
        <v>0</v>
      </c>
      <c r="AL976" s="50">
        <f t="shared" si="234"/>
        <v>0</v>
      </c>
      <c r="AM976" s="50">
        <f t="shared" si="235"/>
        <v>0</v>
      </c>
      <c r="AN976" s="50">
        <f t="shared" si="229"/>
        <v>0</v>
      </c>
      <c r="AO976" s="50">
        <f t="shared" si="229"/>
        <v>0</v>
      </c>
      <c r="AP976" s="50">
        <f t="shared" si="229"/>
        <v>0</v>
      </c>
      <c r="AQ976" s="50">
        <f>IFERROR(VLOOKUP(TEXT($A976,"000000"),[6]Página1!$A$8:$S$801,13,FALSE),0)</f>
        <v>0</v>
      </c>
      <c r="AR976" s="50">
        <f>IFERROR(VLOOKUP(TEXT($A976,"000000"),[6]Página1!$A$8:$S$801,16,FALSE),0)</f>
        <v>0</v>
      </c>
      <c r="AS976" s="50">
        <f>IFERROR(VLOOKUP(TEXT($A976,"000000"),[6]Página1!$A$8:$S$801,19,FALSE),0)</f>
        <v>0</v>
      </c>
      <c r="AT976" s="50">
        <f>IFERROR(VLOOKUP(TEXT($A976,"000000"),[7]Página1!$A$8:$R$814,12,FALSE),0)</f>
        <v>0</v>
      </c>
      <c r="AU976" s="50">
        <f>IFERROR(VLOOKUP(TEXT($A976,"000000"),[7]Página1!$A$8:$R$814,15,FALSE),0)</f>
        <v>0</v>
      </c>
      <c r="AV976" s="50">
        <f>IFERROR(VLOOKUP(TEXT($A976,"000000"),[7]Página1!$A$8:$R$814,18,FALSE),0)</f>
        <v>0</v>
      </c>
      <c r="AW976" s="50"/>
      <c r="AX976" s="51">
        <f t="shared" si="236"/>
        <v>0</v>
      </c>
      <c r="AY976" s="51">
        <f t="shared" si="237"/>
        <v>0</v>
      </c>
      <c r="AZ976" s="51">
        <f t="shared" si="238"/>
        <v>0</v>
      </c>
      <c r="BA976" s="51">
        <f t="shared" si="239"/>
        <v>0</v>
      </c>
      <c r="BB976" s="51">
        <f t="shared" si="240"/>
        <v>0</v>
      </c>
      <c r="BC976" s="51">
        <f t="shared" si="241"/>
        <v>0</v>
      </c>
      <c r="BD976" s="51">
        <f t="shared" si="242"/>
        <v>0</v>
      </c>
      <c r="BE976" s="51">
        <f>IFERROR(VLOOKUP(A976,salario!A$2:P$91,11,FALSE),0)</f>
        <v>0</v>
      </c>
      <c r="BF976" s="51">
        <f>SUMIFS(topmanager!$D:$D,topmanager!$C:$C,rs_nova!$A976,topmanager!$A:$A,rs_nova!BF$2)</f>
        <v>0</v>
      </c>
      <c r="BG976" s="51">
        <f>SUMIFS(topmanager!$D:$D,topmanager!$C:$C,rs_nova!$A976,topmanager!$A:$A,rs_nova!BG$2)</f>
        <v>0</v>
      </c>
      <c r="BH976" s="51">
        <f>SUMIFS(topmanager!$D:$D,topmanager!$C:$C,rs_nova!$A976,topmanager!$A:$A,rs_nova!BH$2)</f>
        <v>0</v>
      </c>
      <c r="BI976" s="51">
        <f>SUMIFS(topmanager!$D:$D,topmanager!$C:$C,rs_nova!$A976,topmanager!$A:$A,rs_nova!BI$2)</f>
        <v>0</v>
      </c>
      <c r="BJ976" s="51">
        <f>SUMIFS(topmanager!$D:$D,topmanager!$C:$C,rs_nova!$A976,topmanager!$A:$A,rs_nova!BJ$2)+SUMIFS(topmanager!$D:$D,topmanager!$C:$C,rs_nova!$A976,topmanager!$A:$A,rs_nova!BJ$2+1)</f>
        <v>0</v>
      </c>
      <c r="BK976" s="51">
        <f>IFERROR(VLOOKUP(A976,[8]ferias!$C$4:$G$100,5,FALSE),0)</f>
        <v>0</v>
      </c>
      <c r="BL976" s="51">
        <f>SUMIFS(topmanager!$D:$D,topmanager!$C:$C,rs_nova!$A976,topmanager!$A:$A,rs_nova!BL$2)</f>
        <v>0</v>
      </c>
      <c r="BM976" s="51">
        <f>SUMIFS(topmanager!$D:$D,topmanager!$C:$C,rs_nova!$A976,topmanager!$A:$A,rs_nova!BM$2)+SUMIFS(topmanager!$D:$D,topmanager!$C:$C,rs_nova!$A980,topmanager!$A:$A,151)</f>
        <v>0</v>
      </c>
      <c r="BN976" s="51">
        <f t="shared" si="243"/>
        <v>0</v>
      </c>
    </row>
    <row r="977" spans="1:66">
      <c r="A977" s="47">
        <f>total!B180</f>
        <v>0</v>
      </c>
      <c r="B977" s="47">
        <f t="shared" si="230"/>
        <v>0</v>
      </c>
      <c r="C977" s="48">
        <f>total!D180</f>
        <v>0</v>
      </c>
      <c r="D977" s="49" t="str">
        <f>IFERROR(VLOOKUP(A977,salario!A$3:J$32,10,FALSE),"")</f>
        <v/>
      </c>
      <c r="E977" s="49" t="str">
        <f>IFERROR(IF(VLOOKUP(A977,salario!A$3:O$32,15,FALSE)="","",VLOOKUP(A977,salario!A$3:O$32,15,FALSE)),"")</f>
        <v/>
      </c>
      <c r="F977" s="47" t="str">
        <f>IFERROR(VLOOKUP(A977,[5]base_pessoal!$B$2:$P$1504,13,FALSE),"")</f>
        <v/>
      </c>
      <c r="G977" s="50">
        <f>IFERROR(VLOOKUP(A977,salario!A$2:P$91,11,FALSE),0)*B977/30</f>
        <v>0</v>
      </c>
      <c r="H977" s="50">
        <f>SUMIFS(topmanager!$D:$D,topmanager!$C:$C,rs_nova!$A977,topmanager!$A:$A,rs_nova!H$2)+SUMIFS(topmanager!$D:$D,topmanager!$C:$C,rs_nova!$A977,topmanager!$A:$A,63)</f>
        <v>0</v>
      </c>
      <c r="I977" s="50">
        <f>-SUMIFS(topmanager!$D:$D,topmanager!$C:$C,rs_nova!$A977,topmanager!$A:$A,rs_nova!I$2)</f>
        <v>0</v>
      </c>
      <c r="J977" s="50">
        <f>SUMIFS(topmanager!$D:$D,topmanager!$C:$C,rs_nova!$A977,topmanager!$A:$A,rs_nova!J$2)</f>
        <v>0</v>
      </c>
      <c r="K977" s="50">
        <f>SUMIFS(topmanager!$D:$D,topmanager!$C:$C,rs_nova!$A977,topmanager!$A:$A,rs_nova!K$2)+SUMIFS(topmanager!$D:$D,topmanager!$C:$C,rs_nova!$A977,topmanager!$A:$A,911)</f>
        <v>0</v>
      </c>
      <c r="L977" s="50">
        <f>SUMIFS(topmanager!$D:$D,topmanager!$C:$C,rs_nova!$A977,topmanager!$A:$A,rs_nova!L$2)</f>
        <v>0</v>
      </c>
      <c r="M977" s="50">
        <f>SUMIFS(topmanager!$D:$D,topmanager!$C:$C,rs_nova!$A977,topmanager!$A:$A,rs_nova!M$2)+SUMIFS(topmanager!$D:$D,topmanager!$C:$C,rs_nova!$A977,topmanager!$A:$A,908)+SUMIFS(topmanager!$D:$D,topmanager!$C:$C,rs_nova!$A977,topmanager!$A:$A,550)</f>
        <v>0</v>
      </c>
      <c r="N977" s="50">
        <f>SUMIFS(topmanager!$D:$D,topmanager!$C:$C,rs_nova!$A977,topmanager!$A:$A,rs_nova!N$2)</f>
        <v>0</v>
      </c>
      <c r="O977" s="51">
        <f t="shared" si="231"/>
        <v>0</v>
      </c>
      <c r="P977" s="50">
        <f>IFERROR(VLOOKUP($A977,total!$B$4:$AW$437,27,0),0)</f>
        <v>0</v>
      </c>
      <c r="Q977" s="50">
        <f>IFERROR(VLOOKUP($A977,total!$B$4:$AW$437,21,0),0)</f>
        <v>0</v>
      </c>
      <c r="R977" s="50">
        <f>IFERROR(VLOOKUP($A977,total!$B$4:$AW$437,25,0),0)+IFERROR(VLOOKUP($A977,total!$B$4:$AW$437,36,0),0)</f>
        <v>0</v>
      </c>
      <c r="S977" s="50">
        <f>IFERROR(VLOOKUP(A977,gympass!$A$2:$F$148,6,0),0)</f>
        <v>0</v>
      </c>
      <c r="T977" s="50">
        <f>IFERROR(VLOOKUP($A977,total!$B$4:$AW$437,42,0),0)</f>
        <v>0</v>
      </c>
      <c r="U977" s="50">
        <f>IFERROR(VLOOKUP($A977,total!$B$4:$AW$437,32,0),0)</f>
        <v>0</v>
      </c>
      <c r="V977" s="50">
        <f>IFERROR(VLOOKUP($A977,total!$B$4:$AW$437,28,0),0)</f>
        <v>0</v>
      </c>
      <c r="W977" s="50">
        <f>IFERROR(VLOOKUP($A977,total!$B$4:$AX$437,49,0),0)</f>
        <v>0</v>
      </c>
      <c r="X977" s="50"/>
      <c r="Y977" s="50">
        <f>IFERROR(VLOOKUP(A977,#REF!,4,0),0)</f>
        <v>0</v>
      </c>
      <c r="Z977" s="50">
        <f>IFERROR(VLOOKUP(B977,#REF!,8,0),0)</f>
        <v>0</v>
      </c>
      <c r="AA977" s="50">
        <f>IFERROR(VLOOKUP($A977,total!$B$4:$AW$437,45,0),0)</f>
        <v>0</v>
      </c>
      <c r="AB977" s="50">
        <f>IFERROR(VLOOKUP($A977,total!$B$4:$AW$437,48,0),0)</f>
        <v>0</v>
      </c>
      <c r="AC977" s="50">
        <f>IFERROR(VLOOKUP($A977,total!$B$4:$AB$437,19,0),0)</f>
        <v>0</v>
      </c>
      <c r="AD977" s="50">
        <f>IFERROR(VLOOKUP($A977,total!$B$4:$AB$437,10,0),0)</f>
        <v>0</v>
      </c>
      <c r="AE977" s="50">
        <f>IFERROR(VLOOKUP($A977,total!$B$4:$AB$437,13,0),0)-SUMIFS(topmanager!$D:$D,topmanager!$C:$C,rs_nova!$A981,topmanager!$A:$A,856)</f>
        <v>0</v>
      </c>
      <c r="AF977" s="50">
        <f>IFERROR(VLOOKUP($A977,total!$B$4:$AB$437,16,0),0)</f>
        <v>0</v>
      </c>
      <c r="AG977" s="50">
        <f>IFERROR(VLOOKUP($A977,total!$B$4:$AB$437,7,0),0)</f>
        <v>0</v>
      </c>
      <c r="AH977" s="50">
        <f>IFERROR(VLOOKUP($A977,total!$B$4:$AD$437,29,0),0)</f>
        <v>0</v>
      </c>
      <c r="AI977" s="50">
        <f>IFERROR(VLOOKUP(A977,total!$B$4:$AN$437,39,0),0)</f>
        <v>0</v>
      </c>
      <c r="AJ977" s="51">
        <f t="shared" si="232"/>
        <v>0</v>
      </c>
      <c r="AK977" s="50">
        <f t="shared" si="233"/>
        <v>0</v>
      </c>
      <c r="AL977" s="50">
        <f t="shared" si="234"/>
        <v>0</v>
      </c>
      <c r="AM977" s="50">
        <f t="shared" si="235"/>
        <v>0</v>
      </c>
      <c r="AN977" s="50">
        <f t="shared" si="229"/>
        <v>0</v>
      </c>
      <c r="AO977" s="50">
        <f t="shared" si="229"/>
        <v>0</v>
      </c>
      <c r="AP977" s="50">
        <f t="shared" si="229"/>
        <v>0</v>
      </c>
      <c r="AQ977" s="50">
        <f>IFERROR(VLOOKUP(TEXT($A977,"000000"),[6]Página1!$A$8:$S$801,13,FALSE),0)</f>
        <v>0</v>
      </c>
      <c r="AR977" s="50">
        <f>IFERROR(VLOOKUP(TEXT($A977,"000000"),[6]Página1!$A$8:$S$801,16,FALSE),0)</f>
        <v>0</v>
      </c>
      <c r="AS977" s="50">
        <f>IFERROR(VLOOKUP(TEXT($A977,"000000"),[6]Página1!$A$8:$S$801,19,FALSE),0)</f>
        <v>0</v>
      </c>
      <c r="AT977" s="50">
        <f>IFERROR(VLOOKUP(TEXT($A977,"000000"),[7]Página1!$A$8:$R$814,12,FALSE),0)</f>
        <v>0</v>
      </c>
      <c r="AU977" s="50">
        <f>IFERROR(VLOOKUP(TEXT($A977,"000000"),[7]Página1!$A$8:$R$814,15,FALSE),0)</f>
        <v>0</v>
      </c>
      <c r="AV977" s="50">
        <f>IFERROR(VLOOKUP(TEXT($A977,"000000"),[7]Página1!$A$8:$R$814,18,FALSE),0)</f>
        <v>0</v>
      </c>
      <c r="AW977" s="50"/>
      <c r="AX977" s="51">
        <f t="shared" si="236"/>
        <v>0</v>
      </c>
      <c r="AY977" s="51">
        <f t="shared" si="237"/>
        <v>0</v>
      </c>
      <c r="AZ977" s="51">
        <f t="shared" si="238"/>
        <v>0</v>
      </c>
      <c r="BA977" s="51">
        <f t="shared" si="239"/>
        <v>0</v>
      </c>
      <c r="BB977" s="51">
        <f t="shared" si="240"/>
        <v>0</v>
      </c>
      <c r="BC977" s="51">
        <f t="shared" si="241"/>
        <v>0</v>
      </c>
      <c r="BD977" s="51">
        <f t="shared" si="242"/>
        <v>0</v>
      </c>
      <c r="BE977" s="51">
        <f>IFERROR(VLOOKUP(A977,salario!A$2:P$91,11,FALSE),0)</f>
        <v>0</v>
      </c>
      <c r="BF977" s="51">
        <f>SUMIFS(topmanager!$D:$D,topmanager!$C:$C,rs_nova!$A977,topmanager!$A:$A,rs_nova!BF$2)</f>
        <v>0</v>
      </c>
      <c r="BG977" s="51">
        <f>SUMIFS(topmanager!$D:$D,topmanager!$C:$C,rs_nova!$A977,topmanager!$A:$A,rs_nova!BG$2)</f>
        <v>0</v>
      </c>
      <c r="BH977" s="51">
        <f>SUMIFS(topmanager!$D:$D,topmanager!$C:$C,rs_nova!$A977,topmanager!$A:$A,rs_nova!BH$2)</f>
        <v>0</v>
      </c>
      <c r="BI977" s="51">
        <f>SUMIFS(topmanager!$D:$D,topmanager!$C:$C,rs_nova!$A977,topmanager!$A:$A,rs_nova!BI$2)</f>
        <v>0</v>
      </c>
      <c r="BJ977" s="51">
        <f>SUMIFS(topmanager!$D:$D,topmanager!$C:$C,rs_nova!$A977,topmanager!$A:$A,rs_nova!BJ$2)+SUMIFS(topmanager!$D:$D,topmanager!$C:$C,rs_nova!$A977,topmanager!$A:$A,rs_nova!BJ$2+1)</f>
        <v>0</v>
      </c>
      <c r="BK977" s="51">
        <f>IFERROR(VLOOKUP(A977,[8]ferias!$C$4:$G$100,5,FALSE),0)</f>
        <v>0</v>
      </c>
      <c r="BL977" s="51">
        <f>SUMIFS(topmanager!$D:$D,topmanager!$C:$C,rs_nova!$A977,topmanager!$A:$A,rs_nova!BL$2)</f>
        <v>0</v>
      </c>
      <c r="BM977" s="51">
        <f>SUMIFS(topmanager!$D:$D,topmanager!$C:$C,rs_nova!$A977,topmanager!$A:$A,rs_nova!BM$2)+SUMIFS(topmanager!$D:$D,topmanager!$C:$C,rs_nova!$A981,topmanager!$A:$A,151)</f>
        <v>0</v>
      </c>
      <c r="BN977" s="51">
        <f t="shared" si="243"/>
        <v>0</v>
      </c>
    </row>
    <row r="978" spans="1:66">
      <c r="A978" s="47">
        <f>total!B181</f>
        <v>0</v>
      </c>
      <c r="B978" s="47">
        <f t="shared" si="230"/>
        <v>0</v>
      </c>
      <c r="C978" s="48">
        <f>total!D181</f>
        <v>0</v>
      </c>
      <c r="D978" s="49" t="str">
        <f>IFERROR(VLOOKUP(A978,salario!A$3:J$32,10,FALSE),"")</f>
        <v/>
      </c>
      <c r="E978" s="49" t="str">
        <f>IFERROR(IF(VLOOKUP(A978,salario!A$3:O$32,15,FALSE)="","",VLOOKUP(A978,salario!A$3:O$32,15,FALSE)),"")</f>
        <v/>
      </c>
      <c r="F978" s="47" t="str">
        <f>IFERROR(VLOOKUP(A978,[5]base_pessoal!$B$2:$P$1504,13,FALSE),"")</f>
        <v/>
      </c>
      <c r="G978" s="50">
        <f>IFERROR(VLOOKUP(A978,salario!A$2:P$91,11,FALSE),0)*B978/30</f>
        <v>0</v>
      </c>
      <c r="H978" s="50">
        <f>SUMIFS(topmanager!$D:$D,topmanager!$C:$C,rs_nova!$A978,topmanager!$A:$A,rs_nova!H$2)+SUMIFS(topmanager!$D:$D,topmanager!$C:$C,rs_nova!$A978,topmanager!$A:$A,63)</f>
        <v>0</v>
      </c>
      <c r="I978" s="50">
        <f>-SUMIFS(topmanager!$D:$D,topmanager!$C:$C,rs_nova!$A978,topmanager!$A:$A,rs_nova!I$2)</f>
        <v>0</v>
      </c>
      <c r="J978" s="50">
        <f>SUMIFS(topmanager!$D:$D,topmanager!$C:$C,rs_nova!$A978,topmanager!$A:$A,rs_nova!J$2)</f>
        <v>0</v>
      </c>
      <c r="K978" s="50">
        <f>SUMIFS(topmanager!$D:$D,topmanager!$C:$C,rs_nova!$A978,topmanager!$A:$A,rs_nova!K$2)+SUMIFS(topmanager!$D:$D,topmanager!$C:$C,rs_nova!$A978,topmanager!$A:$A,911)</f>
        <v>0</v>
      </c>
      <c r="L978" s="50">
        <f>SUMIFS(topmanager!$D:$D,topmanager!$C:$C,rs_nova!$A978,topmanager!$A:$A,rs_nova!L$2)</f>
        <v>0</v>
      </c>
      <c r="M978" s="50">
        <f>SUMIFS(topmanager!$D:$D,topmanager!$C:$C,rs_nova!$A978,topmanager!$A:$A,rs_nova!M$2)+SUMIFS(topmanager!$D:$D,topmanager!$C:$C,rs_nova!$A978,topmanager!$A:$A,908)+SUMIFS(topmanager!$D:$D,topmanager!$C:$C,rs_nova!$A978,topmanager!$A:$A,550)</f>
        <v>0</v>
      </c>
      <c r="N978" s="50">
        <f>SUMIFS(topmanager!$D:$D,topmanager!$C:$C,rs_nova!$A978,topmanager!$A:$A,rs_nova!N$2)</f>
        <v>0</v>
      </c>
      <c r="O978" s="51">
        <f t="shared" si="231"/>
        <v>0</v>
      </c>
      <c r="P978" s="50">
        <f>IFERROR(VLOOKUP($A978,total!$B$4:$AW$437,27,0),0)</f>
        <v>0</v>
      </c>
      <c r="Q978" s="50">
        <f>IFERROR(VLOOKUP($A978,total!$B$4:$AW$437,21,0),0)</f>
        <v>0</v>
      </c>
      <c r="R978" s="50">
        <f>IFERROR(VLOOKUP($A978,total!$B$4:$AW$437,25,0),0)+IFERROR(VLOOKUP($A978,total!$B$4:$AW$437,36,0),0)</f>
        <v>0</v>
      </c>
      <c r="S978" s="50">
        <f>IFERROR(VLOOKUP(A978,gympass!$A$2:$F$148,6,0),0)</f>
        <v>0</v>
      </c>
      <c r="T978" s="50">
        <f>IFERROR(VLOOKUP($A978,total!$B$4:$AW$437,42,0),0)</f>
        <v>0</v>
      </c>
      <c r="U978" s="50">
        <f>IFERROR(VLOOKUP($A978,total!$B$4:$AW$437,32,0),0)</f>
        <v>0</v>
      </c>
      <c r="V978" s="50">
        <f>IFERROR(VLOOKUP($A978,total!$B$4:$AW$437,28,0),0)</f>
        <v>0</v>
      </c>
      <c r="W978" s="50">
        <f>IFERROR(VLOOKUP($A978,total!$B$4:$AX$437,49,0),0)</f>
        <v>0</v>
      </c>
      <c r="X978" s="50"/>
      <c r="Y978" s="50">
        <f>IFERROR(VLOOKUP(A978,#REF!,4,0),0)</f>
        <v>0</v>
      </c>
      <c r="Z978" s="50">
        <f>IFERROR(VLOOKUP(B978,#REF!,8,0),0)</f>
        <v>0</v>
      </c>
      <c r="AA978" s="50">
        <f>IFERROR(VLOOKUP($A978,total!$B$4:$AW$437,45,0),0)</f>
        <v>0</v>
      </c>
      <c r="AB978" s="50">
        <f>IFERROR(VLOOKUP($A978,total!$B$4:$AW$437,48,0),0)</f>
        <v>0</v>
      </c>
      <c r="AC978" s="50">
        <f>IFERROR(VLOOKUP($A978,total!$B$4:$AB$437,19,0),0)</f>
        <v>0</v>
      </c>
      <c r="AD978" s="50">
        <f>IFERROR(VLOOKUP($A978,total!$B$4:$AB$437,10,0),0)</f>
        <v>0</v>
      </c>
      <c r="AE978" s="50">
        <f>IFERROR(VLOOKUP($A978,total!$B$4:$AB$437,13,0),0)-SUMIFS(topmanager!$D:$D,topmanager!$C:$C,rs_nova!$A982,topmanager!$A:$A,856)</f>
        <v>0</v>
      </c>
      <c r="AF978" s="50">
        <f>IFERROR(VLOOKUP($A978,total!$B$4:$AB$437,16,0),0)</f>
        <v>0</v>
      </c>
      <c r="AG978" s="50">
        <f>IFERROR(VLOOKUP($A978,total!$B$4:$AB$437,7,0),0)</f>
        <v>0</v>
      </c>
      <c r="AH978" s="50">
        <f>IFERROR(VLOOKUP($A978,total!$B$4:$AD$437,29,0),0)</f>
        <v>0</v>
      </c>
      <c r="AI978" s="50">
        <f>IFERROR(VLOOKUP(A978,total!$B$4:$AN$437,39,0),0)</f>
        <v>0</v>
      </c>
      <c r="AJ978" s="51">
        <f t="shared" si="232"/>
        <v>0</v>
      </c>
      <c r="AK978" s="50">
        <f t="shared" si="233"/>
        <v>0</v>
      </c>
      <c r="AL978" s="50">
        <f t="shared" si="234"/>
        <v>0</v>
      </c>
      <c r="AM978" s="50">
        <f t="shared" si="235"/>
        <v>0</v>
      </c>
      <c r="AN978" s="50">
        <f t="shared" si="229"/>
        <v>0</v>
      </c>
      <c r="AO978" s="50">
        <f t="shared" si="229"/>
        <v>0</v>
      </c>
      <c r="AP978" s="50">
        <f t="shared" si="229"/>
        <v>0</v>
      </c>
      <c r="AQ978" s="50">
        <f>IFERROR(VLOOKUP(TEXT($A978,"000000"),[6]Página1!$A$8:$S$801,13,FALSE),0)</f>
        <v>0</v>
      </c>
      <c r="AR978" s="50">
        <f>IFERROR(VLOOKUP(TEXT($A978,"000000"),[6]Página1!$A$8:$S$801,16,FALSE),0)</f>
        <v>0</v>
      </c>
      <c r="AS978" s="50">
        <f>IFERROR(VLOOKUP(TEXT($A978,"000000"),[6]Página1!$A$8:$S$801,19,FALSE),0)</f>
        <v>0</v>
      </c>
      <c r="AT978" s="50">
        <f>IFERROR(VLOOKUP(TEXT($A978,"000000"),[7]Página1!$A$8:$R$814,12,FALSE),0)</f>
        <v>0</v>
      </c>
      <c r="AU978" s="50">
        <f>IFERROR(VLOOKUP(TEXT($A978,"000000"),[7]Página1!$A$8:$R$814,15,FALSE),0)</f>
        <v>0</v>
      </c>
      <c r="AV978" s="50">
        <f>IFERROR(VLOOKUP(TEXT($A978,"000000"),[7]Página1!$A$8:$R$814,18,FALSE),0)</f>
        <v>0</v>
      </c>
      <c r="AW978" s="50"/>
      <c r="AX978" s="51">
        <f t="shared" si="236"/>
        <v>0</v>
      </c>
      <c r="AY978" s="51">
        <f t="shared" si="237"/>
        <v>0</v>
      </c>
      <c r="AZ978" s="51">
        <f t="shared" si="238"/>
        <v>0</v>
      </c>
      <c r="BA978" s="51">
        <f t="shared" si="239"/>
        <v>0</v>
      </c>
      <c r="BB978" s="51">
        <f t="shared" si="240"/>
        <v>0</v>
      </c>
      <c r="BC978" s="51">
        <f t="shared" si="241"/>
        <v>0</v>
      </c>
      <c r="BD978" s="51">
        <f t="shared" si="242"/>
        <v>0</v>
      </c>
      <c r="BE978" s="51">
        <f>IFERROR(VLOOKUP(A978,salario!A$2:P$91,11,FALSE),0)</f>
        <v>0</v>
      </c>
      <c r="BF978" s="51">
        <f>SUMIFS(topmanager!$D:$D,topmanager!$C:$C,rs_nova!$A978,topmanager!$A:$A,rs_nova!BF$2)</f>
        <v>0</v>
      </c>
      <c r="BG978" s="51">
        <f>SUMIFS(topmanager!$D:$D,topmanager!$C:$C,rs_nova!$A978,topmanager!$A:$A,rs_nova!BG$2)</f>
        <v>0</v>
      </c>
      <c r="BH978" s="51">
        <f>SUMIFS(topmanager!$D:$D,topmanager!$C:$C,rs_nova!$A978,topmanager!$A:$A,rs_nova!BH$2)</f>
        <v>0</v>
      </c>
      <c r="BI978" s="51">
        <f>SUMIFS(topmanager!$D:$D,topmanager!$C:$C,rs_nova!$A978,topmanager!$A:$A,rs_nova!BI$2)</f>
        <v>0</v>
      </c>
      <c r="BJ978" s="51">
        <f>SUMIFS(topmanager!$D:$D,topmanager!$C:$C,rs_nova!$A978,topmanager!$A:$A,rs_nova!BJ$2)+SUMIFS(topmanager!$D:$D,topmanager!$C:$C,rs_nova!$A978,topmanager!$A:$A,rs_nova!BJ$2+1)</f>
        <v>0</v>
      </c>
      <c r="BK978" s="51">
        <f>IFERROR(VLOOKUP(A978,[8]ferias!$C$4:$G$100,5,FALSE),0)</f>
        <v>0</v>
      </c>
      <c r="BL978" s="51">
        <f>SUMIFS(topmanager!$D:$D,topmanager!$C:$C,rs_nova!$A978,topmanager!$A:$A,rs_nova!BL$2)</f>
        <v>0</v>
      </c>
      <c r="BM978" s="51">
        <f>SUMIFS(topmanager!$D:$D,topmanager!$C:$C,rs_nova!$A978,topmanager!$A:$A,rs_nova!BM$2)+SUMIFS(topmanager!$D:$D,topmanager!$C:$C,rs_nova!$A982,topmanager!$A:$A,151)</f>
        <v>0</v>
      </c>
      <c r="BN978" s="51">
        <f t="shared" si="243"/>
        <v>0</v>
      </c>
    </row>
    <row r="979" spans="1:66">
      <c r="A979" s="47">
        <f>total!B182</f>
        <v>0</v>
      </c>
      <c r="B979" s="47">
        <f t="shared" si="230"/>
        <v>0</v>
      </c>
      <c r="C979" s="48">
        <f>total!D182</f>
        <v>0</v>
      </c>
      <c r="D979" s="49" t="str">
        <f>IFERROR(VLOOKUP(A979,salario!A$3:J$32,10,FALSE),"")</f>
        <v/>
      </c>
      <c r="E979" s="49" t="str">
        <f>IFERROR(IF(VLOOKUP(A979,salario!A$3:O$32,15,FALSE)="","",VLOOKUP(A979,salario!A$3:O$32,15,FALSE)),"")</f>
        <v/>
      </c>
      <c r="F979" s="47" t="str">
        <f>IFERROR(VLOOKUP(A979,[5]base_pessoal!$B$2:$P$1504,13,FALSE),"")</f>
        <v/>
      </c>
      <c r="G979" s="50">
        <f>IFERROR(VLOOKUP(A979,salario!A$2:P$91,11,FALSE),0)*B979/30</f>
        <v>0</v>
      </c>
      <c r="H979" s="50">
        <f>SUMIFS(topmanager!$D:$D,topmanager!$C:$C,rs_nova!$A979,topmanager!$A:$A,rs_nova!H$2)+SUMIFS(topmanager!$D:$D,topmanager!$C:$C,rs_nova!$A979,topmanager!$A:$A,63)</f>
        <v>0</v>
      </c>
      <c r="I979" s="50">
        <f>-SUMIFS(topmanager!$D:$D,topmanager!$C:$C,rs_nova!$A979,topmanager!$A:$A,rs_nova!I$2)</f>
        <v>0</v>
      </c>
      <c r="J979" s="50">
        <f>SUMIFS(topmanager!$D:$D,topmanager!$C:$C,rs_nova!$A979,topmanager!$A:$A,rs_nova!J$2)</f>
        <v>0</v>
      </c>
      <c r="K979" s="50">
        <f>SUMIFS(topmanager!$D:$D,topmanager!$C:$C,rs_nova!$A979,topmanager!$A:$A,rs_nova!K$2)+SUMIFS(topmanager!$D:$D,topmanager!$C:$C,rs_nova!$A979,topmanager!$A:$A,911)</f>
        <v>0</v>
      </c>
      <c r="L979" s="50">
        <f>SUMIFS(topmanager!$D:$D,topmanager!$C:$C,rs_nova!$A979,topmanager!$A:$A,rs_nova!L$2)</f>
        <v>0</v>
      </c>
      <c r="M979" s="50">
        <f>SUMIFS(topmanager!$D:$D,topmanager!$C:$C,rs_nova!$A979,topmanager!$A:$A,rs_nova!M$2)+SUMIFS(topmanager!$D:$D,topmanager!$C:$C,rs_nova!$A979,topmanager!$A:$A,908)+SUMIFS(topmanager!$D:$D,topmanager!$C:$C,rs_nova!$A979,topmanager!$A:$A,550)</f>
        <v>0</v>
      </c>
      <c r="N979" s="50">
        <f>SUMIFS(topmanager!$D:$D,topmanager!$C:$C,rs_nova!$A979,topmanager!$A:$A,rs_nova!N$2)</f>
        <v>0</v>
      </c>
      <c r="O979" s="51">
        <f t="shared" si="231"/>
        <v>0</v>
      </c>
      <c r="P979" s="50">
        <f>IFERROR(VLOOKUP($A979,total!$B$4:$AW$437,27,0),0)</f>
        <v>0</v>
      </c>
      <c r="Q979" s="50">
        <f>IFERROR(VLOOKUP($A979,total!$B$4:$AW$437,21,0),0)</f>
        <v>0</v>
      </c>
      <c r="R979" s="50">
        <f>IFERROR(VLOOKUP($A979,total!$B$4:$AW$437,25,0),0)+IFERROR(VLOOKUP($A979,total!$B$4:$AW$437,36,0),0)</f>
        <v>0</v>
      </c>
      <c r="S979" s="50">
        <f>IFERROR(VLOOKUP(A979,gympass!$A$2:$F$148,6,0),0)</f>
        <v>0</v>
      </c>
      <c r="T979" s="50">
        <f>IFERROR(VLOOKUP($A979,total!$B$4:$AW$437,42,0),0)</f>
        <v>0</v>
      </c>
      <c r="U979" s="50">
        <f>IFERROR(VLOOKUP($A979,total!$B$4:$AW$437,32,0),0)</f>
        <v>0</v>
      </c>
      <c r="V979" s="50">
        <f>IFERROR(VLOOKUP($A979,total!$B$4:$AW$437,28,0),0)</f>
        <v>0</v>
      </c>
      <c r="W979" s="50">
        <f>IFERROR(VLOOKUP($A979,total!$B$4:$AX$437,49,0),0)</f>
        <v>0</v>
      </c>
      <c r="X979" s="50"/>
      <c r="Y979" s="50">
        <f>IFERROR(VLOOKUP(A979,#REF!,4,0),0)</f>
        <v>0</v>
      </c>
      <c r="Z979" s="50">
        <f>IFERROR(VLOOKUP(B979,#REF!,8,0),0)</f>
        <v>0</v>
      </c>
      <c r="AA979" s="50">
        <f>IFERROR(VLOOKUP($A979,total!$B$4:$AW$437,45,0),0)</f>
        <v>0</v>
      </c>
      <c r="AB979" s="50">
        <f>IFERROR(VLOOKUP($A979,total!$B$4:$AW$437,48,0),0)</f>
        <v>0</v>
      </c>
      <c r="AC979" s="50">
        <f>IFERROR(VLOOKUP($A979,total!$B$4:$AB$437,19,0),0)</f>
        <v>0</v>
      </c>
      <c r="AD979" s="50">
        <f>IFERROR(VLOOKUP($A979,total!$B$4:$AB$437,10,0),0)</f>
        <v>0</v>
      </c>
      <c r="AE979" s="50">
        <f>IFERROR(VLOOKUP($A979,total!$B$4:$AB$437,13,0),0)-SUMIFS(topmanager!$D:$D,topmanager!$C:$C,rs_nova!$A983,topmanager!$A:$A,856)</f>
        <v>0</v>
      </c>
      <c r="AF979" s="50">
        <f>IFERROR(VLOOKUP($A979,total!$B$4:$AB$437,16,0),0)</f>
        <v>0</v>
      </c>
      <c r="AG979" s="50">
        <f>IFERROR(VLOOKUP($A979,total!$B$4:$AB$437,7,0),0)</f>
        <v>0</v>
      </c>
      <c r="AH979" s="50">
        <f>IFERROR(VLOOKUP($A979,total!$B$4:$AD$437,29,0),0)</f>
        <v>0</v>
      </c>
      <c r="AI979" s="50">
        <f>IFERROR(VLOOKUP(A979,total!$B$4:$AN$437,39,0),0)</f>
        <v>0</v>
      </c>
      <c r="AJ979" s="51">
        <f t="shared" si="232"/>
        <v>0</v>
      </c>
      <c r="AK979" s="50">
        <f t="shared" si="233"/>
        <v>0</v>
      </c>
      <c r="AL979" s="50">
        <f t="shared" si="234"/>
        <v>0</v>
      </c>
      <c r="AM979" s="50">
        <f t="shared" si="235"/>
        <v>0</v>
      </c>
      <c r="AN979" s="50">
        <f t="shared" si="229"/>
        <v>0</v>
      </c>
      <c r="AO979" s="50">
        <f t="shared" si="229"/>
        <v>0</v>
      </c>
      <c r="AP979" s="50">
        <f t="shared" si="229"/>
        <v>0</v>
      </c>
      <c r="AQ979" s="50">
        <f>IFERROR(VLOOKUP(TEXT($A979,"000000"),[6]Página1!$A$8:$S$801,13,FALSE),0)</f>
        <v>0</v>
      </c>
      <c r="AR979" s="50">
        <f>IFERROR(VLOOKUP(TEXT($A979,"000000"),[6]Página1!$A$8:$S$801,16,FALSE),0)</f>
        <v>0</v>
      </c>
      <c r="AS979" s="50">
        <f>IFERROR(VLOOKUP(TEXT($A979,"000000"),[6]Página1!$A$8:$S$801,19,FALSE),0)</f>
        <v>0</v>
      </c>
      <c r="AT979" s="50">
        <f>IFERROR(VLOOKUP(TEXT($A979,"000000"),[7]Página1!$A$8:$R$814,12,FALSE),0)</f>
        <v>0</v>
      </c>
      <c r="AU979" s="50">
        <f>IFERROR(VLOOKUP(TEXT($A979,"000000"),[7]Página1!$A$8:$R$814,15,FALSE),0)</f>
        <v>0</v>
      </c>
      <c r="AV979" s="50">
        <f>IFERROR(VLOOKUP(TEXT($A979,"000000"),[7]Página1!$A$8:$R$814,18,FALSE),0)</f>
        <v>0</v>
      </c>
      <c r="AW979" s="50"/>
      <c r="AX979" s="51">
        <f t="shared" si="236"/>
        <v>0</v>
      </c>
      <c r="AY979" s="51">
        <f t="shared" si="237"/>
        <v>0</v>
      </c>
      <c r="AZ979" s="51">
        <f t="shared" si="238"/>
        <v>0</v>
      </c>
      <c r="BA979" s="51">
        <f t="shared" si="239"/>
        <v>0</v>
      </c>
      <c r="BB979" s="51">
        <f t="shared" si="240"/>
        <v>0</v>
      </c>
      <c r="BC979" s="51">
        <f t="shared" si="241"/>
        <v>0</v>
      </c>
      <c r="BD979" s="51">
        <f t="shared" si="242"/>
        <v>0</v>
      </c>
      <c r="BE979" s="51">
        <f>IFERROR(VLOOKUP(A979,salario!A$2:P$91,11,FALSE),0)</f>
        <v>0</v>
      </c>
      <c r="BF979" s="51">
        <f>SUMIFS(topmanager!$D:$D,topmanager!$C:$C,rs_nova!$A979,topmanager!$A:$A,rs_nova!BF$2)</f>
        <v>0</v>
      </c>
      <c r="BG979" s="51">
        <f>SUMIFS(topmanager!$D:$D,topmanager!$C:$C,rs_nova!$A979,topmanager!$A:$A,rs_nova!BG$2)</f>
        <v>0</v>
      </c>
      <c r="BH979" s="51">
        <f>SUMIFS(topmanager!$D:$D,topmanager!$C:$C,rs_nova!$A979,topmanager!$A:$A,rs_nova!BH$2)</f>
        <v>0</v>
      </c>
      <c r="BI979" s="51">
        <f>SUMIFS(topmanager!$D:$D,topmanager!$C:$C,rs_nova!$A979,topmanager!$A:$A,rs_nova!BI$2)</f>
        <v>0</v>
      </c>
      <c r="BJ979" s="51">
        <f>SUMIFS(topmanager!$D:$D,topmanager!$C:$C,rs_nova!$A979,topmanager!$A:$A,rs_nova!BJ$2)+SUMIFS(topmanager!$D:$D,topmanager!$C:$C,rs_nova!$A979,topmanager!$A:$A,rs_nova!BJ$2+1)</f>
        <v>0</v>
      </c>
      <c r="BK979" s="51">
        <f>IFERROR(VLOOKUP(A979,[8]ferias!$C$4:$G$100,5,FALSE),0)</f>
        <v>0</v>
      </c>
      <c r="BL979" s="51">
        <f>SUMIFS(topmanager!$D:$D,topmanager!$C:$C,rs_nova!$A979,topmanager!$A:$A,rs_nova!BL$2)</f>
        <v>0</v>
      </c>
      <c r="BM979" s="51">
        <f>SUMIFS(topmanager!$D:$D,topmanager!$C:$C,rs_nova!$A979,topmanager!$A:$A,rs_nova!BM$2)+SUMIFS(topmanager!$D:$D,topmanager!$C:$C,rs_nova!$A983,topmanager!$A:$A,151)</f>
        <v>0</v>
      </c>
      <c r="BN979" s="51">
        <f t="shared" si="243"/>
        <v>0</v>
      </c>
    </row>
    <row r="980" spans="1:66">
      <c r="A980" s="47">
        <f>total!B183</f>
        <v>0</v>
      </c>
      <c r="B980" s="47">
        <f t="shared" si="230"/>
        <v>0</v>
      </c>
      <c r="C980" s="48">
        <f>total!D183</f>
        <v>0</v>
      </c>
      <c r="D980" s="49" t="str">
        <f>IFERROR(VLOOKUP(A980,salario!A$3:J$32,10,FALSE),"")</f>
        <v/>
      </c>
      <c r="E980" s="49" t="str">
        <f>IFERROR(IF(VLOOKUP(A980,salario!A$3:O$32,15,FALSE)="","",VLOOKUP(A980,salario!A$3:O$32,15,FALSE)),"")</f>
        <v/>
      </c>
      <c r="F980" s="47" t="str">
        <f>IFERROR(VLOOKUP(A980,[5]base_pessoal!$B$2:$P$1504,13,FALSE),"")</f>
        <v/>
      </c>
      <c r="G980" s="50">
        <f>IFERROR(VLOOKUP(A980,salario!A$2:P$91,11,FALSE),0)*B980/30</f>
        <v>0</v>
      </c>
      <c r="H980" s="50">
        <f>SUMIFS(topmanager!$D:$D,topmanager!$C:$C,rs_nova!$A980,topmanager!$A:$A,rs_nova!H$2)+SUMIFS(topmanager!$D:$D,topmanager!$C:$C,rs_nova!$A980,topmanager!$A:$A,63)</f>
        <v>0</v>
      </c>
      <c r="I980" s="50">
        <f>-SUMIFS(topmanager!$D:$D,topmanager!$C:$C,rs_nova!$A980,topmanager!$A:$A,rs_nova!I$2)</f>
        <v>0</v>
      </c>
      <c r="J980" s="50">
        <f>SUMIFS(topmanager!$D:$D,topmanager!$C:$C,rs_nova!$A980,topmanager!$A:$A,rs_nova!J$2)</f>
        <v>0</v>
      </c>
      <c r="K980" s="50">
        <f>SUMIFS(topmanager!$D:$D,topmanager!$C:$C,rs_nova!$A980,topmanager!$A:$A,rs_nova!K$2)+SUMIFS(topmanager!$D:$D,topmanager!$C:$C,rs_nova!$A980,topmanager!$A:$A,911)</f>
        <v>0</v>
      </c>
      <c r="L980" s="50">
        <f>SUMIFS(topmanager!$D:$D,topmanager!$C:$C,rs_nova!$A980,topmanager!$A:$A,rs_nova!L$2)</f>
        <v>0</v>
      </c>
      <c r="M980" s="50">
        <f>SUMIFS(topmanager!$D:$D,topmanager!$C:$C,rs_nova!$A980,topmanager!$A:$A,rs_nova!M$2)+SUMIFS(topmanager!$D:$D,topmanager!$C:$C,rs_nova!$A980,topmanager!$A:$A,908)+SUMIFS(topmanager!$D:$D,topmanager!$C:$C,rs_nova!$A980,topmanager!$A:$A,550)</f>
        <v>0</v>
      </c>
      <c r="N980" s="50">
        <f>SUMIFS(topmanager!$D:$D,topmanager!$C:$C,rs_nova!$A980,topmanager!$A:$A,rs_nova!N$2)</f>
        <v>0</v>
      </c>
      <c r="O980" s="51">
        <f t="shared" si="231"/>
        <v>0</v>
      </c>
      <c r="P980" s="50">
        <f>IFERROR(VLOOKUP($A980,total!$B$4:$AW$437,27,0),0)</f>
        <v>0</v>
      </c>
      <c r="Q980" s="50">
        <f>IFERROR(VLOOKUP($A980,total!$B$4:$AW$437,21,0),0)</f>
        <v>0</v>
      </c>
      <c r="R980" s="50">
        <f>IFERROR(VLOOKUP($A980,total!$B$4:$AW$437,25,0),0)+IFERROR(VLOOKUP($A980,total!$B$4:$AW$437,36,0),0)</f>
        <v>0</v>
      </c>
      <c r="S980" s="50">
        <f>IFERROR(VLOOKUP(A980,gympass!$A$2:$F$148,6,0),0)</f>
        <v>0</v>
      </c>
      <c r="T980" s="50">
        <f>IFERROR(VLOOKUP($A980,total!$B$4:$AW$437,42,0),0)</f>
        <v>0</v>
      </c>
      <c r="U980" s="50">
        <f>IFERROR(VLOOKUP($A980,total!$B$4:$AW$437,32,0),0)</f>
        <v>0</v>
      </c>
      <c r="V980" s="50">
        <f>IFERROR(VLOOKUP($A980,total!$B$4:$AW$437,28,0),0)</f>
        <v>0</v>
      </c>
      <c r="W980" s="50">
        <f>IFERROR(VLOOKUP($A980,total!$B$4:$AX$437,49,0),0)</f>
        <v>0</v>
      </c>
      <c r="X980" s="50"/>
      <c r="Y980" s="50">
        <f>IFERROR(VLOOKUP(A980,#REF!,4,0),0)</f>
        <v>0</v>
      </c>
      <c r="Z980" s="50">
        <f>IFERROR(VLOOKUP(B980,#REF!,8,0),0)</f>
        <v>0</v>
      </c>
      <c r="AA980" s="50">
        <f>IFERROR(VLOOKUP($A980,total!$B$4:$AW$437,45,0),0)</f>
        <v>0</v>
      </c>
      <c r="AB980" s="50">
        <f>IFERROR(VLOOKUP($A980,total!$B$4:$AW$437,48,0),0)</f>
        <v>0</v>
      </c>
      <c r="AC980" s="50">
        <f>IFERROR(VLOOKUP($A980,total!$B$4:$AB$437,19,0),0)</f>
        <v>0</v>
      </c>
      <c r="AD980" s="50">
        <f>IFERROR(VLOOKUP($A980,total!$B$4:$AB$437,10,0),0)</f>
        <v>0</v>
      </c>
      <c r="AE980" s="50">
        <f>IFERROR(VLOOKUP($A980,total!$B$4:$AB$437,13,0),0)-SUMIFS(topmanager!$D:$D,topmanager!$C:$C,rs_nova!$A984,topmanager!$A:$A,856)</f>
        <v>0</v>
      </c>
      <c r="AF980" s="50">
        <f>IFERROR(VLOOKUP($A980,total!$B$4:$AB$437,16,0),0)</f>
        <v>0</v>
      </c>
      <c r="AG980" s="50">
        <f>IFERROR(VLOOKUP($A980,total!$B$4:$AB$437,7,0),0)</f>
        <v>0</v>
      </c>
      <c r="AH980" s="50">
        <f>IFERROR(VLOOKUP($A980,total!$B$4:$AD$437,29,0),0)</f>
        <v>0</v>
      </c>
      <c r="AI980" s="50">
        <f>IFERROR(VLOOKUP(A980,total!$B$4:$AN$437,39,0),0)</f>
        <v>0</v>
      </c>
      <c r="AJ980" s="51">
        <f t="shared" si="232"/>
        <v>0</v>
      </c>
      <c r="AK980" s="50">
        <f t="shared" si="233"/>
        <v>0</v>
      </c>
      <c r="AL980" s="50">
        <f t="shared" si="234"/>
        <v>0</v>
      </c>
      <c r="AM980" s="50">
        <f t="shared" si="235"/>
        <v>0</v>
      </c>
      <c r="AN980" s="50">
        <f t="shared" si="229"/>
        <v>0</v>
      </c>
      <c r="AO980" s="50">
        <f t="shared" si="229"/>
        <v>0</v>
      </c>
      <c r="AP980" s="50">
        <f t="shared" si="229"/>
        <v>0</v>
      </c>
      <c r="AQ980" s="50">
        <f>IFERROR(VLOOKUP(TEXT($A980,"000000"),[6]Página1!$A$8:$S$801,13,FALSE),0)</f>
        <v>0</v>
      </c>
      <c r="AR980" s="50">
        <f>IFERROR(VLOOKUP(TEXT($A980,"000000"),[6]Página1!$A$8:$S$801,16,FALSE),0)</f>
        <v>0</v>
      </c>
      <c r="AS980" s="50">
        <f>IFERROR(VLOOKUP(TEXT($A980,"000000"),[6]Página1!$A$8:$S$801,19,FALSE),0)</f>
        <v>0</v>
      </c>
      <c r="AT980" s="50">
        <f>IFERROR(VLOOKUP(TEXT($A980,"000000"),[7]Página1!$A$8:$R$814,12,FALSE),0)</f>
        <v>0</v>
      </c>
      <c r="AU980" s="50">
        <f>IFERROR(VLOOKUP(TEXT($A980,"000000"),[7]Página1!$A$8:$R$814,15,FALSE),0)</f>
        <v>0</v>
      </c>
      <c r="AV980" s="50">
        <f>IFERROR(VLOOKUP(TEXT($A980,"000000"),[7]Página1!$A$8:$R$814,18,FALSE),0)</f>
        <v>0</v>
      </c>
      <c r="AW980" s="50"/>
      <c r="AX980" s="51">
        <f t="shared" si="236"/>
        <v>0</v>
      </c>
      <c r="AY980" s="51">
        <f t="shared" si="237"/>
        <v>0</v>
      </c>
      <c r="AZ980" s="51">
        <f t="shared" si="238"/>
        <v>0</v>
      </c>
      <c r="BA980" s="51">
        <f t="shared" si="239"/>
        <v>0</v>
      </c>
      <c r="BB980" s="51">
        <f t="shared" si="240"/>
        <v>0</v>
      </c>
      <c r="BC980" s="51">
        <f t="shared" si="241"/>
        <v>0</v>
      </c>
      <c r="BD980" s="51">
        <f t="shared" si="242"/>
        <v>0</v>
      </c>
      <c r="BE980" s="51">
        <f>IFERROR(VLOOKUP(A980,salario!A$2:P$91,11,FALSE),0)</f>
        <v>0</v>
      </c>
      <c r="BF980" s="51">
        <f>SUMIFS(topmanager!$D:$D,topmanager!$C:$C,rs_nova!$A980,topmanager!$A:$A,rs_nova!BF$2)</f>
        <v>0</v>
      </c>
      <c r="BG980" s="51">
        <f>SUMIFS(topmanager!$D:$D,topmanager!$C:$C,rs_nova!$A980,topmanager!$A:$A,rs_nova!BG$2)</f>
        <v>0</v>
      </c>
      <c r="BH980" s="51">
        <f>SUMIFS(topmanager!$D:$D,topmanager!$C:$C,rs_nova!$A980,topmanager!$A:$A,rs_nova!BH$2)</f>
        <v>0</v>
      </c>
      <c r="BI980" s="51">
        <f>SUMIFS(topmanager!$D:$D,topmanager!$C:$C,rs_nova!$A980,topmanager!$A:$A,rs_nova!BI$2)</f>
        <v>0</v>
      </c>
      <c r="BJ980" s="51">
        <f>SUMIFS(topmanager!$D:$D,topmanager!$C:$C,rs_nova!$A980,topmanager!$A:$A,rs_nova!BJ$2)+SUMIFS(topmanager!$D:$D,topmanager!$C:$C,rs_nova!$A980,topmanager!$A:$A,rs_nova!BJ$2+1)</f>
        <v>0</v>
      </c>
      <c r="BK980" s="51">
        <f>IFERROR(VLOOKUP(A980,[8]ferias!$C$4:$G$100,5,FALSE),0)</f>
        <v>0</v>
      </c>
      <c r="BL980" s="51">
        <f>SUMIFS(topmanager!$D:$D,topmanager!$C:$C,rs_nova!$A980,topmanager!$A:$A,rs_nova!BL$2)</f>
        <v>0</v>
      </c>
      <c r="BM980" s="51">
        <f>SUMIFS(topmanager!$D:$D,topmanager!$C:$C,rs_nova!$A980,topmanager!$A:$A,rs_nova!BM$2)+SUMIFS(topmanager!$D:$D,topmanager!$C:$C,rs_nova!$A984,topmanager!$A:$A,151)</f>
        <v>0</v>
      </c>
      <c r="BN980" s="51">
        <f t="shared" si="243"/>
        <v>0</v>
      </c>
    </row>
    <row r="981" spans="1:66">
      <c r="A981" s="47">
        <f>total!B184</f>
        <v>0</v>
      </c>
      <c r="B981" s="47">
        <f t="shared" si="230"/>
        <v>0</v>
      </c>
      <c r="C981" s="48">
        <f>total!D184</f>
        <v>0</v>
      </c>
      <c r="D981" s="49" t="str">
        <f>IFERROR(VLOOKUP(A981,salario!A$3:J$32,10,FALSE),"")</f>
        <v/>
      </c>
      <c r="E981" s="49" t="str">
        <f>IFERROR(IF(VLOOKUP(A981,salario!A$3:O$32,15,FALSE)="","",VLOOKUP(A981,salario!A$3:O$32,15,FALSE)),"")</f>
        <v/>
      </c>
      <c r="F981" s="47" t="str">
        <f>IFERROR(VLOOKUP(A981,[5]base_pessoal!$B$2:$P$1504,13,FALSE),"")</f>
        <v/>
      </c>
      <c r="G981" s="50">
        <f>IFERROR(VLOOKUP(A981,salario!A$2:P$91,11,FALSE),0)*B981/30</f>
        <v>0</v>
      </c>
      <c r="H981" s="50">
        <f>SUMIFS(topmanager!$D:$D,topmanager!$C:$C,rs_nova!$A981,topmanager!$A:$A,rs_nova!H$2)+SUMIFS(topmanager!$D:$D,topmanager!$C:$C,rs_nova!$A981,topmanager!$A:$A,63)</f>
        <v>0</v>
      </c>
      <c r="I981" s="50">
        <f>-SUMIFS(topmanager!$D:$D,topmanager!$C:$C,rs_nova!$A981,topmanager!$A:$A,rs_nova!I$2)</f>
        <v>0</v>
      </c>
      <c r="J981" s="50">
        <f>SUMIFS(topmanager!$D:$D,topmanager!$C:$C,rs_nova!$A981,topmanager!$A:$A,rs_nova!J$2)</f>
        <v>0</v>
      </c>
      <c r="K981" s="50">
        <f>SUMIFS(topmanager!$D:$D,topmanager!$C:$C,rs_nova!$A981,topmanager!$A:$A,rs_nova!K$2)+SUMIFS(topmanager!$D:$D,topmanager!$C:$C,rs_nova!$A981,topmanager!$A:$A,911)</f>
        <v>0</v>
      </c>
      <c r="L981" s="50">
        <f>SUMIFS(topmanager!$D:$D,topmanager!$C:$C,rs_nova!$A981,topmanager!$A:$A,rs_nova!L$2)</f>
        <v>0</v>
      </c>
      <c r="M981" s="50">
        <f>SUMIFS(topmanager!$D:$D,topmanager!$C:$C,rs_nova!$A981,topmanager!$A:$A,rs_nova!M$2)+SUMIFS(topmanager!$D:$D,topmanager!$C:$C,rs_nova!$A981,topmanager!$A:$A,908)+SUMIFS(topmanager!$D:$D,topmanager!$C:$C,rs_nova!$A981,topmanager!$A:$A,550)</f>
        <v>0</v>
      </c>
      <c r="N981" s="50">
        <f>SUMIFS(topmanager!$D:$D,topmanager!$C:$C,rs_nova!$A981,topmanager!$A:$A,rs_nova!N$2)</f>
        <v>0</v>
      </c>
      <c r="O981" s="51">
        <f t="shared" si="231"/>
        <v>0</v>
      </c>
      <c r="P981" s="50">
        <f>IFERROR(VLOOKUP($A981,total!$B$4:$AW$437,27,0),0)</f>
        <v>0</v>
      </c>
      <c r="Q981" s="50">
        <f>IFERROR(VLOOKUP($A981,total!$B$4:$AW$437,21,0),0)</f>
        <v>0</v>
      </c>
      <c r="R981" s="50">
        <f>IFERROR(VLOOKUP($A981,total!$B$4:$AW$437,25,0),0)+IFERROR(VLOOKUP($A981,total!$B$4:$AW$437,36,0),0)</f>
        <v>0</v>
      </c>
      <c r="S981" s="50">
        <f>IFERROR(VLOOKUP(A981,gympass!$A$2:$F$148,6,0),0)</f>
        <v>0</v>
      </c>
      <c r="T981" s="50">
        <f>IFERROR(VLOOKUP($A981,total!$B$4:$AW$437,42,0),0)</f>
        <v>0</v>
      </c>
      <c r="U981" s="50">
        <f>IFERROR(VLOOKUP($A981,total!$B$4:$AW$437,32,0),0)</f>
        <v>0</v>
      </c>
      <c r="V981" s="50">
        <f>IFERROR(VLOOKUP($A981,total!$B$4:$AW$437,28,0),0)</f>
        <v>0</v>
      </c>
      <c r="W981" s="50">
        <f>IFERROR(VLOOKUP($A981,total!$B$4:$AX$437,49,0),0)</f>
        <v>0</v>
      </c>
      <c r="X981" s="50"/>
      <c r="Y981" s="50">
        <f>IFERROR(VLOOKUP(A981,#REF!,4,0),0)</f>
        <v>0</v>
      </c>
      <c r="Z981" s="50">
        <f>IFERROR(VLOOKUP(B981,#REF!,8,0),0)</f>
        <v>0</v>
      </c>
      <c r="AA981" s="50">
        <f>IFERROR(VLOOKUP($A981,total!$B$4:$AW$437,45,0),0)</f>
        <v>0</v>
      </c>
      <c r="AB981" s="50">
        <f>IFERROR(VLOOKUP($A981,total!$B$4:$AW$437,48,0),0)</f>
        <v>0</v>
      </c>
      <c r="AC981" s="50">
        <f>IFERROR(VLOOKUP($A981,total!$B$4:$AB$437,19,0),0)</f>
        <v>0</v>
      </c>
      <c r="AD981" s="50">
        <f>IFERROR(VLOOKUP($A981,total!$B$4:$AB$437,10,0),0)</f>
        <v>0</v>
      </c>
      <c r="AE981" s="50">
        <f>IFERROR(VLOOKUP($A981,total!$B$4:$AB$437,13,0),0)-SUMIFS(topmanager!$D:$D,topmanager!$C:$C,rs_nova!$A985,topmanager!$A:$A,856)</f>
        <v>0</v>
      </c>
      <c r="AF981" s="50">
        <f>IFERROR(VLOOKUP($A981,total!$B$4:$AB$437,16,0),0)</f>
        <v>0</v>
      </c>
      <c r="AG981" s="50">
        <f>IFERROR(VLOOKUP($A981,total!$B$4:$AB$437,7,0),0)</f>
        <v>0</v>
      </c>
      <c r="AH981" s="50">
        <f>IFERROR(VLOOKUP($A981,total!$B$4:$AD$437,29,0),0)</f>
        <v>0</v>
      </c>
      <c r="AI981" s="50">
        <f>IFERROR(VLOOKUP(A981,total!$B$4:$AN$437,39,0),0)</f>
        <v>0</v>
      </c>
      <c r="AJ981" s="51">
        <f t="shared" si="232"/>
        <v>0</v>
      </c>
      <c r="AK981" s="50">
        <f t="shared" si="233"/>
        <v>0</v>
      </c>
      <c r="AL981" s="50">
        <f t="shared" si="234"/>
        <v>0</v>
      </c>
      <c r="AM981" s="50">
        <f t="shared" si="235"/>
        <v>0</v>
      </c>
      <c r="AN981" s="50">
        <f t="shared" si="229"/>
        <v>0</v>
      </c>
      <c r="AO981" s="50">
        <f t="shared" si="229"/>
        <v>0</v>
      </c>
      <c r="AP981" s="50">
        <f t="shared" si="229"/>
        <v>0</v>
      </c>
      <c r="AQ981" s="50">
        <f>IFERROR(VLOOKUP(TEXT($A981,"000000"),[6]Página1!$A$8:$S$801,13,FALSE),0)</f>
        <v>0</v>
      </c>
      <c r="AR981" s="50">
        <f>IFERROR(VLOOKUP(TEXT($A981,"000000"),[6]Página1!$A$8:$S$801,16,FALSE),0)</f>
        <v>0</v>
      </c>
      <c r="AS981" s="50">
        <f>IFERROR(VLOOKUP(TEXT($A981,"000000"),[6]Página1!$A$8:$S$801,19,FALSE),0)</f>
        <v>0</v>
      </c>
      <c r="AT981" s="50">
        <f>IFERROR(VLOOKUP(TEXT($A981,"000000"),[7]Página1!$A$8:$R$814,12,FALSE),0)</f>
        <v>0</v>
      </c>
      <c r="AU981" s="50">
        <f>IFERROR(VLOOKUP(TEXT($A981,"000000"),[7]Página1!$A$8:$R$814,15,FALSE),0)</f>
        <v>0</v>
      </c>
      <c r="AV981" s="50">
        <f>IFERROR(VLOOKUP(TEXT($A981,"000000"),[7]Página1!$A$8:$R$814,18,FALSE),0)</f>
        <v>0</v>
      </c>
      <c r="AW981" s="50"/>
      <c r="AX981" s="51">
        <f t="shared" si="236"/>
        <v>0</v>
      </c>
      <c r="AY981" s="51">
        <f t="shared" si="237"/>
        <v>0</v>
      </c>
      <c r="AZ981" s="51">
        <f t="shared" si="238"/>
        <v>0</v>
      </c>
      <c r="BA981" s="51">
        <f t="shared" si="239"/>
        <v>0</v>
      </c>
      <c r="BB981" s="51">
        <f t="shared" si="240"/>
        <v>0</v>
      </c>
      <c r="BC981" s="51">
        <f t="shared" si="241"/>
        <v>0</v>
      </c>
      <c r="BD981" s="51">
        <f t="shared" si="242"/>
        <v>0</v>
      </c>
      <c r="BE981" s="51">
        <f>IFERROR(VLOOKUP(A981,salario!A$2:P$91,11,FALSE),0)</f>
        <v>0</v>
      </c>
      <c r="BF981" s="51">
        <f>SUMIFS(topmanager!$D:$D,topmanager!$C:$C,rs_nova!$A981,topmanager!$A:$A,rs_nova!BF$2)</f>
        <v>0</v>
      </c>
      <c r="BG981" s="51">
        <f>SUMIFS(topmanager!$D:$D,topmanager!$C:$C,rs_nova!$A981,topmanager!$A:$A,rs_nova!BG$2)</f>
        <v>0</v>
      </c>
      <c r="BH981" s="51">
        <f>SUMIFS(topmanager!$D:$D,topmanager!$C:$C,rs_nova!$A981,topmanager!$A:$A,rs_nova!BH$2)</f>
        <v>0</v>
      </c>
      <c r="BI981" s="51">
        <f>SUMIFS(topmanager!$D:$D,topmanager!$C:$C,rs_nova!$A981,topmanager!$A:$A,rs_nova!BI$2)</f>
        <v>0</v>
      </c>
      <c r="BJ981" s="51">
        <f>SUMIFS(topmanager!$D:$D,topmanager!$C:$C,rs_nova!$A981,topmanager!$A:$A,rs_nova!BJ$2)+SUMIFS(topmanager!$D:$D,topmanager!$C:$C,rs_nova!$A981,topmanager!$A:$A,rs_nova!BJ$2+1)</f>
        <v>0</v>
      </c>
      <c r="BK981" s="51">
        <f>IFERROR(VLOOKUP(A981,[8]ferias!$C$4:$G$100,5,FALSE),0)</f>
        <v>0</v>
      </c>
      <c r="BL981" s="51">
        <f>SUMIFS(topmanager!$D:$D,topmanager!$C:$C,rs_nova!$A981,topmanager!$A:$A,rs_nova!BL$2)</f>
        <v>0</v>
      </c>
      <c r="BM981" s="51">
        <f>SUMIFS(topmanager!$D:$D,topmanager!$C:$C,rs_nova!$A981,topmanager!$A:$A,rs_nova!BM$2)+SUMIFS(topmanager!$D:$D,topmanager!$C:$C,rs_nova!$A985,topmanager!$A:$A,151)</f>
        <v>0</v>
      </c>
      <c r="BN981" s="51">
        <f t="shared" si="243"/>
        <v>0</v>
      </c>
    </row>
    <row r="982" spans="1:66">
      <c r="A982" s="47">
        <f>total!B185</f>
        <v>0</v>
      </c>
      <c r="B982" s="47">
        <f t="shared" si="230"/>
        <v>0</v>
      </c>
      <c r="C982" s="48">
        <f>total!D185</f>
        <v>0</v>
      </c>
      <c r="D982" s="49" t="str">
        <f>IFERROR(VLOOKUP(A982,salario!A$3:J$32,10,FALSE),"")</f>
        <v/>
      </c>
      <c r="E982" s="49" t="str">
        <f>IFERROR(IF(VLOOKUP(A982,salario!A$3:O$32,15,FALSE)="","",VLOOKUP(A982,salario!A$3:O$32,15,FALSE)),"")</f>
        <v/>
      </c>
      <c r="F982" s="47" t="str">
        <f>IFERROR(VLOOKUP(A982,[5]base_pessoal!$B$2:$P$1504,13,FALSE),"")</f>
        <v/>
      </c>
      <c r="G982" s="50">
        <f>IFERROR(VLOOKUP(A982,salario!A$2:P$91,11,FALSE),0)*B982/30</f>
        <v>0</v>
      </c>
      <c r="H982" s="50">
        <f>SUMIFS(topmanager!$D:$D,topmanager!$C:$C,rs_nova!$A982,topmanager!$A:$A,rs_nova!H$2)+SUMIFS(topmanager!$D:$D,topmanager!$C:$C,rs_nova!$A982,topmanager!$A:$A,63)</f>
        <v>0</v>
      </c>
      <c r="I982" s="50">
        <f>-SUMIFS(topmanager!$D:$D,topmanager!$C:$C,rs_nova!$A982,topmanager!$A:$A,rs_nova!I$2)</f>
        <v>0</v>
      </c>
      <c r="J982" s="50">
        <f>SUMIFS(topmanager!$D:$D,topmanager!$C:$C,rs_nova!$A982,topmanager!$A:$A,rs_nova!J$2)</f>
        <v>0</v>
      </c>
      <c r="K982" s="50">
        <f>SUMIFS(topmanager!$D:$D,topmanager!$C:$C,rs_nova!$A982,topmanager!$A:$A,rs_nova!K$2)+SUMIFS(topmanager!$D:$D,topmanager!$C:$C,rs_nova!$A982,topmanager!$A:$A,911)</f>
        <v>0</v>
      </c>
      <c r="L982" s="50">
        <f>SUMIFS(topmanager!$D:$D,topmanager!$C:$C,rs_nova!$A982,topmanager!$A:$A,rs_nova!L$2)</f>
        <v>0</v>
      </c>
      <c r="M982" s="50">
        <f>SUMIFS(topmanager!$D:$D,topmanager!$C:$C,rs_nova!$A982,topmanager!$A:$A,rs_nova!M$2)+SUMIFS(topmanager!$D:$D,topmanager!$C:$C,rs_nova!$A982,topmanager!$A:$A,908)+SUMIFS(topmanager!$D:$D,topmanager!$C:$C,rs_nova!$A982,topmanager!$A:$A,550)</f>
        <v>0</v>
      </c>
      <c r="N982" s="50">
        <f>SUMIFS(topmanager!$D:$D,topmanager!$C:$C,rs_nova!$A982,topmanager!$A:$A,rs_nova!N$2)</f>
        <v>0</v>
      </c>
      <c r="O982" s="51">
        <f t="shared" si="231"/>
        <v>0</v>
      </c>
      <c r="P982" s="50">
        <f>IFERROR(VLOOKUP($A982,total!$B$4:$AW$437,27,0),0)</f>
        <v>0</v>
      </c>
      <c r="Q982" s="50">
        <f>IFERROR(VLOOKUP($A982,total!$B$4:$AW$437,21,0),0)</f>
        <v>0</v>
      </c>
      <c r="R982" s="50">
        <f>IFERROR(VLOOKUP($A982,total!$B$4:$AW$437,25,0),0)+IFERROR(VLOOKUP($A982,total!$B$4:$AW$437,36,0),0)</f>
        <v>0</v>
      </c>
      <c r="S982" s="50">
        <f>IFERROR(VLOOKUP(A982,gympass!$A$2:$F$148,6,0),0)</f>
        <v>0</v>
      </c>
      <c r="T982" s="50">
        <f>IFERROR(VLOOKUP($A982,total!$B$4:$AW$437,42,0),0)</f>
        <v>0</v>
      </c>
      <c r="U982" s="50">
        <f>IFERROR(VLOOKUP($A982,total!$B$4:$AW$437,32,0),0)</f>
        <v>0</v>
      </c>
      <c r="V982" s="50">
        <f>IFERROR(VLOOKUP($A982,total!$B$4:$AW$437,28,0),0)</f>
        <v>0</v>
      </c>
      <c r="W982" s="50">
        <f>IFERROR(VLOOKUP($A982,total!$B$4:$AX$437,49,0),0)</f>
        <v>0</v>
      </c>
      <c r="X982" s="50"/>
      <c r="Y982" s="50">
        <f>IFERROR(VLOOKUP(A982,#REF!,4,0),0)</f>
        <v>0</v>
      </c>
      <c r="Z982" s="50">
        <f>IFERROR(VLOOKUP(B982,#REF!,8,0),0)</f>
        <v>0</v>
      </c>
      <c r="AA982" s="50">
        <f>IFERROR(VLOOKUP($A982,total!$B$4:$AW$437,45,0),0)</f>
        <v>0</v>
      </c>
      <c r="AB982" s="50">
        <f>IFERROR(VLOOKUP($A982,total!$B$4:$AW$437,48,0),0)</f>
        <v>0</v>
      </c>
      <c r="AC982" s="50">
        <f>IFERROR(VLOOKUP($A982,total!$B$4:$AB$437,19,0),0)</f>
        <v>0</v>
      </c>
      <c r="AD982" s="50">
        <f>IFERROR(VLOOKUP($A982,total!$B$4:$AB$437,10,0),0)</f>
        <v>0</v>
      </c>
      <c r="AE982" s="50">
        <f>IFERROR(VLOOKUP($A982,total!$B$4:$AB$437,13,0),0)-SUMIFS(topmanager!$D:$D,topmanager!$C:$C,rs_nova!$A986,topmanager!$A:$A,856)</f>
        <v>0</v>
      </c>
      <c r="AF982" s="50">
        <f>IFERROR(VLOOKUP($A982,total!$B$4:$AB$437,16,0),0)</f>
        <v>0</v>
      </c>
      <c r="AG982" s="50">
        <f>IFERROR(VLOOKUP($A982,total!$B$4:$AB$437,7,0),0)</f>
        <v>0</v>
      </c>
      <c r="AH982" s="50">
        <f>IFERROR(VLOOKUP($A982,total!$B$4:$AD$437,29,0),0)</f>
        <v>0</v>
      </c>
      <c r="AI982" s="50">
        <f>IFERROR(VLOOKUP(A982,total!$B$4:$AN$437,39,0),0)</f>
        <v>0</v>
      </c>
      <c r="AJ982" s="51">
        <f t="shared" si="232"/>
        <v>0</v>
      </c>
      <c r="AK982" s="50">
        <f t="shared" si="233"/>
        <v>0</v>
      </c>
      <c r="AL982" s="50">
        <f t="shared" si="234"/>
        <v>0</v>
      </c>
      <c r="AM982" s="50">
        <f t="shared" si="235"/>
        <v>0</v>
      </c>
      <c r="AN982" s="50">
        <f t="shared" si="229"/>
        <v>0</v>
      </c>
      <c r="AO982" s="50">
        <f t="shared" si="229"/>
        <v>0</v>
      </c>
      <c r="AP982" s="50">
        <f t="shared" si="229"/>
        <v>0</v>
      </c>
      <c r="AQ982" s="50">
        <f>IFERROR(VLOOKUP(TEXT($A982,"000000"),[6]Página1!$A$8:$S$801,13,FALSE),0)</f>
        <v>0</v>
      </c>
      <c r="AR982" s="50">
        <f>IFERROR(VLOOKUP(TEXT($A982,"000000"),[6]Página1!$A$8:$S$801,16,FALSE),0)</f>
        <v>0</v>
      </c>
      <c r="AS982" s="50">
        <f>IFERROR(VLOOKUP(TEXT($A982,"000000"),[6]Página1!$A$8:$S$801,19,FALSE),0)</f>
        <v>0</v>
      </c>
      <c r="AT982" s="50">
        <f>IFERROR(VLOOKUP(TEXT($A982,"000000"),[7]Página1!$A$8:$R$814,12,FALSE),0)</f>
        <v>0</v>
      </c>
      <c r="AU982" s="50">
        <f>IFERROR(VLOOKUP(TEXT($A982,"000000"),[7]Página1!$A$8:$R$814,15,FALSE),0)</f>
        <v>0</v>
      </c>
      <c r="AV982" s="50">
        <f>IFERROR(VLOOKUP(TEXT($A982,"000000"),[7]Página1!$A$8:$R$814,18,FALSE),0)</f>
        <v>0</v>
      </c>
      <c r="AW982" s="50"/>
      <c r="AX982" s="51">
        <f t="shared" si="236"/>
        <v>0</v>
      </c>
      <c r="AY982" s="51">
        <f t="shared" si="237"/>
        <v>0</v>
      </c>
      <c r="AZ982" s="51">
        <f t="shared" si="238"/>
        <v>0</v>
      </c>
      <c r="BA982" s="51">
        <f t="shared" si="239"/>
        <v>0</v>
      </c>
      <c r="BB982" s="51">
        <f t="shared" si="240"/>
        <v>0</v>
      </c>
      <c r="BC982" s="51">
        <f t="shared" si="241"/>
        <v>0</v>
      </c>
      <c r="BD982" s="51">
        <f t="shared" si="242"/>
        <v>0</v>
      </c>
      <c r="BE982" s="51">
        <f>IFERROR(VLOOKUP(A982,salario!A$2:P$91,11,FALSE),0)</f>
        <v>0</v>
      </c>
      <c r="BF982" s="51">
        <f>SUMIFS(topmanager!$D:$D,topmanager!$C:$C,rs_nova!$A982,topmanager!$A:$A,rs_nova!BF$2)</f>
        <v>0</v>
      </c>
      <c r="BG982" s="51">
        <f>SUMIFS(topmanager!$D:$D,topmanager!$C:$C,rs_nova!$A982,topmanager!$A:$A,rs_nova!BG$2)</f>
        <v>0</v>
      </c>
      <c r="BH982" s="51">
        <f>SUMIFS(topmanager!$D:$D,topmanager!$C:$C,rs_nova!$A982,topmanager!$A:$A,rs_nova!BH$2)</f>
        <v>0</v>
      </c>
      <c r="BI982" s="51">
        <f>SUMIFS(topmanager!$D:$D,topmanager!$C:$C,rs_nova!$A982,topmanager!$A:$A,rs_nova!BI$2)</f>
        <v>0</v>
      </c>
      <c r="BJ982" s="51">
        <f>SUMIFS(topmanager!$D:$D,topmanager!$C:$C,rs_nova!$A982,topmanager!$A:$A,rs_nova!BJ$2)+SUMIFS(topmanager!$D:$D,topmanager!$C:$C,rs_nova!$A982,topmanager!$A:$A,rs_nova!BJ$2+1)</f>
        <v>0</v>
      </c>
      <c r="BK982" s="51">
        <f>IFERROR(VLOOKUP(A982,[8]ferias!$C$4:$G$100,5,FALSE),0)</f>
        <v>0</v>
      </c>
      <c r="BL982" s="51">
        <f>SUMIFS(topmanager!$D:$D,topmanager!$C:$C,rs_nova!$A982,topmanager!$A:$A,rs_nova!BL$2)</f>
        <v>0</v>
      </c>
      <c r="BM982" s="51">
        <f>SUMIFS(topmanager!$D:$D,topmanager!$C:$C,rs_nova!$A982,topmanager!$A:$A,rs_nova!BM$2)+SUMIFS(topmanager!$D:$D,topmanager!$C:$C,rs_nova!$A986,topmanager!$A:$A,151)</f>
        <v>0</v>
      </c>
      <c r="BN982" s="51">
        <f t="shared" si="243"/>
        <v>0</v>
      </c>
    </row>
    <row r="983" spans="1:66">
      <c r="A983" s="47">
        <f>total!B186</f>
        <v>0</v>
      </c>
      <c r="B983" s="47">
        <f t="shared" si="230"/>
        <v>0</v>
      </c>
      <c r="C983" s="48">
        <f>total!D186</f>
        <v>0</v>
      </c>
      <c r="D983" s="49" t="str">
        <f>IFERROR(VLOOKUP(A983,salario!A$3:J$32,10,FALSE),"")</f>
        <v/>
      </c>
      <c r="E983" s="49" t="str">
        <f>IFERROR(IF(VLOOKUP(A983,salario!A$3:O$32,15,FALSE)="","",VLOOKUP(A983,salario!A$3:O$32,15,FALSE)),"")</f>
        <v/>
      </c>
      <c r="F983" s="47" t="str">
        <f>IFERROR(VLOOKUP(A983,[5]base_pessoal!$B$2:$P$1504,13,FALSE),"")</f>
        <v/>
      </c>
      <c r="G983" s="50">
        <f>IFERROR(VLOOKUP(A983,salario!A$2:P$91,11,FALSE),0)*B983/30</f>
        <v>0</v>
      </c>
      <c r="H983" s="50">
        <f>SUMIFS(topmanager!$D:$D,topmanager!$C:$C,rs_nova!$A983,topmanager!$A:$A,rs_nova!H$2)+SUMIFS(topmanager!$D:$D,topmanager!$C:$C,rs_nova!$A983,topmanager!$A:$A,63)</f>
        <v>0</v>
      </c>
      <c r="I983" s="50">
        <f>-SUMIFS(topmanager!$D:$D,topmanager!$C:$C,rs_nova!$A983,topmanager!$A:$A,rs_nova!I$2)</f>
        <v>0</v>
      </c>
      <c r="J983" s="50">
        <f>SUMIFS(topmanager!$D:$D,topmanager!$C:$C,rs_nova!$A983,topmanager!$A:$A,rs_nova!J$2)</f>
        <v>0</v>
      </c>
      <c r="K983" s="50">
        <f>SUMIFS(topmanager!$D:$D,topmanager!$C:$C,rs_nova!$A983,topmanager!$A:$A,rs_nova!K$2)+SUMIFS(topmanager!$D:$D,topmanager!$C:$C,rs_nova!$A983,topmanager!$A:$A,911)</f>
        <v>0</v>
      </c>
      <c r="L983" s="50">
        <f>SUMIFS(topmanager!$D:$D,topmanager!$C:$C,rs_nova!$A983,topmanager!$A:$A,rs_nova!L$2)</f>
        <v>0</v>
      </c>
      <c r="M983" s="50">
        <f>SUMIFS(topmanager!$D:$D,topmanager!$C:$C,rs_nova!$A983,topmanager!$A:$A,rs_nova!M$2)+SUMIFS(topmanager!$D:$D,topmanager!$C:$C,rs_nova!$A983,topmanager!$A:$A,908)+SUMIFS(topmanager!$D:$D,topmanager!$C:$C,rs_nova!$A983,topmanager!$A:$A,550)</f>
        <v>0</v>
      </c>
      <c r="N983" s="50">
        <f>SUMIFS(topmanager!$D:$D,topmanager!$C:$C,rs_nova!$A983,topmanager!$A:$A,rs_nova!N$2)</f>
        <v>0</v>
      </c>
      <c r="O983" s="51">
        <f t="shared" si="231"/>
        <v>0</v>
      </c>
      <c r="P983" s="50">
        <f>IFERROR(VLOOKUP($A983,total!$B$4:$AW$437,27,0),0)</f>
        <v>0</v>
      </c>
      <c r="Q983" s="50">
        <f>IFERROR(VLOOKUP($A983,total!$B$4:$AW$437,21,0),0)</f>
        <v>0</v>
      </c>
      <c r="R983" s="50">
        <f>IFERROR(VLOOKUP($A983,total!$B$4:$AW$437,25,0),0)+IFERROR(VLOOKUP($A983,total!$B$4:$AW$437,36,0),0)</f>
        <v>0</v>
      </c>
      <c r="S983" s="50">
        <f>IFERROR(VLOOKUP(A983,gympass!$A$2:$F$148,6,0),0)</f>
        <v>0</v>
      </c>
      <c r="T983" s="50">
        <f>IFERROR(VLOOKUP($A983,total!$B$4:$AW$437,42,0),0)</f>
        <v>0</v>
      </c>
      <c r="U983" s="50">
        <f>IFERROR(VLOOKUP($A983,total!$B$4:$AW$437,32,0),0)</f>
        <v>0</v>
      </c>
      <c r="V983" s="50">
        <f>IFERROR(VLOOKUP($A983,total!$B$4:$AW$437,28,0),0)</f>
        <v>0</v>
      </c>
      <c r="W983" s="50">
        <f>IFERROR(VLOOKUP($A983,total!$B$4:$AX$437,49,0),0)</f>
        <v>0</v>
      </c>
      <c r="X983" s="50"/>
      <c r="Y983" s="50">
        <f>IFERROR(VLOOKUP(A983,#REF!,4,0),0)</f>
        <v>0</v>
      </c>
      <c r="Z983" s="50">
        <f>IFERROR(VLOOKUP(B983,#REF!,8,0),0)</f>
        <v>0</v>
      </c>
      <c r="AA983" s="50">
        <f>IFERROR(VLOOKUP($A983,total!$B$4:$AW$437,45,0),0)</f>
        <v>0</v>
      </c>
      <c r="AB983" s="50">
        <f>IFERROR(VLOOKUP($A983,total!$B$4:$AW$437,48,0),0)</f>
        <v>0</v>
      </c>
      <c r="AC983" s="50">
        <f>IFERROR(VLOOKUP($A983,total!$B$4:$AB$437,19,0),0)</f>
        <v>0</v>
      </c>
      <c r="AD983" s="50">
        <f>IFERROR(VLOOKUP($A983,total!$B$4:$AB$437,10,0),0)</f>
        <v>0</v>
      </c>
      <c r="AE983" s="50">
        <f>IFERROR(VLOOKUP($A983,total!$B$4:$AB$437,13,0),0)-SUMIFS(topmanager!$D:$D,topmanager!$C:$C,rs_nova!$A987,topmanager!$A:$A,856)</f>
        <v>0</v>
      </c>
      <c r="AF983" s="50">
        <f>IFERROR(VLOOKUP($A983,total!$B$4:$AB$437,16,0),0)</f>
        <v>0</v>
      </c>
      <c r="AG983" s="50">
        <f>IFERROR(VLOOKUP($A983,total!$B$4:$AB$437,7,0),0)</f>
        <v>0</v>
      </c>
      <c r="AH983" s="50">
        <f>IFERROR(VLOOKUP($A983,total!$B$4:$AD$437,29,0),0)</f>
        <v>0</v>
      </c>
      <c r="AI983" s="50">
        <f>IFERROR(VLOOKUP(A983,total!$B$4:$AN$437,39,0),0)</f>
        <v>0</v>
      </c>
      <c r="AJ983" s="51">
        <f t="shared" si="232"/>
        <v>0</v>
      </c>
      <c r="AK983" s="50">
        <f t="shared" si="233"/>
        <v>0</v>
      </c>
      <c r="AL983" s="50">
        <f t="shared" si="234"/>
        <v>0</v>
      </c>
      <c r="AM983" s="50">
        <f t="shared" si="235"/>
        <v>0</v>
      </c>
      <c r="AN983" s="50">
        <f t="shared" ref="AN983:AP1000" si="244">IF(AND($A983&gt;1000,$A983&lt;=1999),0,AN$5*$G983)</f>
        <v>0</v>
      </c>
      <c r="AO983" s="50">
        <f t="shared" si="244"/>
        <v>0</v>
      </c>
      <c r="AP983" s="50">
        <f t="shared" si="244"/>
        <v>0</v>
      </c>
      <c r="AQ983" s="50">
        <f>IFERROR(VLOOKUP(TEXT($A983,"000000"),[6]Página1!$A$8:$S$801,13,FALSE),0)</f>
        <v>0</v>
      </c>
      <c r="AR983" s="50">
        <f>IFERROR(VLOOKUP(TEXT($A983,"000000"),[6]Página1!$A$8:$S$801,16,FALSE),0)</f>
        <v>0</v>
      </c>
      <c r="AS983" s="50">
        <f>IFERROR(VLOOKUP(TEXT($A983,"000000"),[6]Página1!$A$8:$S$801,19,FALSE),0)</f>
        <v>0</v>
      </c>
      <c r="AT983" s="50">
        <f>IFERROR(VLOOKUP(TEXT($A983,"000000"),[7]Página1!$A$8:$R$814,12,FALSE),0)</f>
        <v>0</v>
      </c>
      <c r="AU983" s="50">
        <f>IFERROR(VLOOKUP(TEXT($A983,"000000"),[7]Página1!$A$8:$R$814,15,FALSE),0)</f>
        <v>0</v>
      </c>
      <c r="AV983" s="50">
        <f>IFERROR(VLOOKUP(TEXT($A983,"000000"),[7]Página1!$A$8:$R$814,18,FALSE),0)</f>
        <v>0</v>
      </c>
      <c r="AW983" s="50"/>
      <c r="AX983" s="51">
        <f t="shared" si="236"/>
        <v>0</v>
      </c>
      <c r="AY983" s="51">
        <f t="shared" si="237"/>
        <v>0</v>
      </c>
      <c r="AZ983" s="51">
        <f t="shared" si="238"/>
        <v>0</v>
      </c>
      <c r="BA983" s="51">
        <f t="shared" si="239"/>
        <v>0</v>
      </c>
      <c r="BB983" s="51">
        <f t="shared" si="240"/>
        <v>0</v>
      </c>
      <c r="BC983" s="51">
        <f t="shared" si="241"/>
        <v>0</v>
      </c>
      <c r="BD983" s="51">
        <f t="shared" si="242"/>
        <v>0</v>
      </c>
      <c r="BE983" s="51">
        <f>IFERROR(VLOOKUP(A983,salario!A$2:P$91,11,FALSE),0)</f>
        <v>0</v>
      </c>
      <c r="BF983" s="51">
        <f>SUMIFS(topmanager!$D:$D,topmanager!$C:$C,rs_nova!$A983,topmanager!$A:$A,rs_nova!BF$2)</f>
        <v>0</v>
      </c>
      <c r="BG983" s="51">
        <f>SUMIFS(topmanager!$D:$D,topmanager!$C:$C,rs_nova!$A983,topmanager!$A:$A,rs_nova!BG$2)</f>
        <v>0</v>
      </c>
      <c r="BH983" s="51">
        <f>SUMIFS(topmanager!$D:$D,topmanager!$C:$C,rs_nova!$A983,topmanager!$A:$A,rs_nova!BH$2)</f>
        <v>0</v>
      </c>
      <c r="BI983" s="51">
        <f>SUMIFS(topmanager!$D:$D,topmanager!$C:$C,rs_nova!$A983,topmanager!$A:$A,rs_nova!BI$2)</f>
        <v>0</v>
      </c>
      <c r="BJ983" s="51">
        <f>SUMIFS(topmanager!$D:$D,topmanager!$C:$C,rs_nova!$A983,topmanager!$A:$A,rs_nova!BJ$2)+SUMIFS(topmanager!$D:$D,topmanager!$C:$C,rs_nova!$A983,topmanager!$A:$A,rs_nova!BJ$2+1)</f>
        <v>0</v>
      </c>
      <c r="BK983" s="51">
        <f>IFERROR(VLOOKUP(A983,[8]ferias!$C$4:$G$100,5,FALSE),0)</f>
        <v>0</v>
      </c>
      <c r="BL983" s="51">
        <f>SUMIFS(topmanager!$D:$D,topmanager!$C:$C,rs_nova!$A983,topmanager!$A:$A,rs_nova!BL$2)</f>
        <v>0</v>
      </c>
      <c r="BM983" s="51">
        <f>SUMIFS(topmanager!$D:$D,topmanager!$C:$C,rs_nova!$A983,topmanager!$A:$A,rs_nova!BM$2)+SUMIFS(topmanager!$D:$D,topmanager!$C:$C,rs_nova!$A987,topmanager!$A:$A,151)</f>
        <v>0</v>
      </c>
      <c r="BN983" s="51">
        <f t="shared" si="243"/>
        <v>0</v>
      </c>
    </row>
    <row r="984" spans="1:66">
      <c r="A984" s="47">
        <f>total!B187</f>
        <v>0</v>
      </c>
      <c r="B984" s="47">
        <f t="shared" si="230"/>
        <v>0</v>
      </c>
      <c r="C984" s="48">
        <f>total!D187</f>
        <v>0</v>
      </c>
      <c r="D984" s="49" t="str">
        <f>IFERROR(VLOOKUP(A984,salario!A$3:J$32,10,FALSE),"")</f>
        <v/>
      </c>
      <c r="E984" s="49" t="str">
        <f>IFERROR(IF(VLOOKUP(A984,salario!A$3:O$32,15,FALSE)="","",VLOOKUP(A984,salario!A$3:O$32,15,FALSE)),"")</f>
        <v/>
      </c>
      <c r="F984" s="47" t="str">
        <f>IFERROR(VLOOKUP(A984,[5]base_pessoal!$B$2:$P$1504,13,FALSE),"")</f>
        <v/>
      </c>
      <c r="G984" s="50">
        <f>IFERROR(VLOOKUP(A984,salario!A$2:P$91,11,FALSE),0)*B984/30</f>
        <v>0</v>
      </c>
      <c r="H984" s="50">
        <f>SUMIFS(topmanager!$D:$D,topmanager!$C:$C,rs_nova!$A984,topmanager!$A:$A,rs_nova!H$2)+SUMIFS(topmanager!$D:$D,topmanager!$C:$C,rs_nova!$A984,topmanager!$A:$A,63)</f>
        <v>0</v>
      </c>
      <c r="I984" s="50">
        <f>-SUMIFS(topmanager!$D:$D,topmanager!$C:$C,rs_nova!$A984,topmanager!$A:$A,rs_nova!I$2)</f>
        <v>0</v>
      </c>
      <c r="J984" s="50">
        <f>SUMIFS(topmanager!$D:$D,topmanager!$C:$C,rs_nova!$A984,topmanager!$A:$A,rs_nova!J$2)</f>
        <v>0</v>
      </c>
      <c r="K984" s="50">
        <f>SUMIFS(topmanager!$D:$D,topmanager!$C:$C,rs_nova!$A984,topmanager!$A:$A,rs_nova!K$2)+SUMIFS(topmanager!$D:$D,topmanager!$C:$C,rs_nova!$A984,topmanager!$A:$A,911)</f>
        <v>0</v>
      </c>
      <c r="L984" s="50">
        <f>SUMIFS(topmanager!$D:$D,topmanager!$C:$C,rs_nova!$A984,topmanager!$A:$A,rs_nova!L$2)</f>
        <v>0</v>
      </c>
      <c r="M984" s="50">
        <f>SUMIFS(topmanager!$D:$D,topmanager!$C:$C,rs_nova!$A984,topmanager!$A:$A,rs_nova!M$2)+SUMIFS(topmanager!$D:$D,topmanager!$C:$C,rs_nova!$A984,topmanager!$A:$A,908)+SUMIFS(topmanager!$D:$D,topmanager!$C:$C,rs_nova!$A984,topmanager!$A:$A,550)</f>
        <v>0</v>
      </c>
      <c r="N984" s="50">
        <f>SUMIFS(topmanager!$D:$D,topmanager!$C:$C,rs_nova!$A984,topmanager!$A:$A,rs_nova!N$2)</f>
        <v>0</v>
      </c>
      <c r="O984" s="51">
        <f t="shared" si="231"/>
        <v>0</v>
      </c>
      <c r="P984" s="50">
        <f>IFERROR(VLOOKUP($A984,total!$B$4:$AW$437,27,0),0)</f>
        <v>0</v>
      </c>
      <c r="Q984" s="50">
        <f>IFERROR(VLOOKUP($A984,total!$B$4:$AW$437,21,0),0)</f>
        <v>0</v>
      </c>
      <c r="R984" s="50">
        <f>IFERROR(VLOOKUP($A984,total!$B$4:$AW$437,25,0),0)+IFERROR(VLOOKUP($A984,total!$B$4:$AW$437,36,0),0)</f>
        <v>0</v>
      </c>
      <c r="S984" s="50">
        <f>IFERROR(VLOOKUP(A984,gympass!$A$2:$F$148,6,0),0)</f>
        <v>0</v>
      </c>
      <c r="T984" s="50">
        <f>IFERROR(VLOOKUP($A984,total!$B$4:$AW$437,42,0),0)</f>
        <v>0</v>
      </c>
      <c r="U984" s="50">
        <f>IFERROR(VLOOKUP($A984,total!$B$4:$AW$437,32,0),0)</f>
        <v>0</v>
      </c>
      <c r="V984" s="50">
        <f>IFERROR(VLOOKUP($A984,total!$B$4:$AW$437,28,0),0)</f>
        <v>0</v>
      </c>
      <c r="W984" s="50">
        <f>IFERROR(VLOOKUP($A984,total!$B$4:$AX$437,49,0),0)</f>
        <v>0</v>
      </c>
      <c r="X984" s="50"/>
      <c r="Y984" s="50">
        <f>IFERROR(VLOOKUP(A984,#REF!,4,0),0)</f>
        <v>0</v>
      </c>
      <c r="Z984" s="50">
        <f>IFERROR(VLOOKUP(B984,#REF!,8,0),0)</f>
        <v>0</v>
      </c>
      <c r="AA984" s="50">
        <f>IFERROR(VLOOKUP($A984,total!$B$4:$AW$437,45,0),0)</f>
        <v>0</v>
      </c>
      <c r="AB984" s="50">
        <f>IFERROR(VLOOKUP($A984,total!$B$4:$AW$437,48,0),0)</f>
        <v>0</v>
      </c>
      <c r="AC984" s="50">
        <f>IFERROR(VLOOKUP($A984,total!$B$4:$AB$437,19,0),0)</f>
        <v>0</v>
      </c>
      <c r="AD984" s="50">
        <f>IFERROR(VLOOKUP($A984,total!$B$4:$AB$437,10,0),0)</f>
        <v>0</v>
      </c>
      <c r="AE984" s="50">
        <f>IFERROR(VLOOKUP($A984,total!$B$4:$AB$437,13,0),0)-SUMIFS(topmanager!$D:$D,topmanager!$C:$C,rs_nova!$A988,topmanager!$A:$A,856)</f>
        <v>0</v>
      </c>
      <c r="AF984" s="50">
        <f>IFERROR(VLOOKUP($A984,total!$B$4:$AB$437,16,0),0)</f>
        <v>0</v>
      </c>
      <c r="AG984" s="50">
        <f>IFERROR(VLOOKUP($A984,total!$B$4:$AB$437,7,0),0)</f>
        <v>0</v>
      </c>
      <c r="AH984" s="50">
        <f>IFERROR(VLOOKUP($A984,total!$B$4:$AD$437,29,0),0)</f>
        <v>0</v>
      </c>
      <c r="AI984" s="50">
        <f>IFERROR(VLOOKUP(A984,total!$B$4:$AN$437,39,0),0)</f>
        <v>0</v>
      </c>
      <c r="AJ984" s="51">
        <f t="shared" si="232"/>
        <v>0</v>
      </c>
      <c r="AK984" s="50">
        <f t="shared" si="233"/>
        <v>0</v>
      </c>
      <c r="AL984" s="50">
        <f t="shared" si="234"/>
        <v>0</v>
      </c>
      <c r="AM984" s="50">
        <f t="shared" si="235"/>
        <v>0</v>
      </c>
      <c r="AN984" s="50">
        <f t="shared" si="244"/>
        <v>0</v>
      </c>
      <c r="AO984" s="50">
        <f t="shared" si="244"/>
        <v>0</v>
      </c>
      <c r="AP984" s="50">
        <f t="shared" si="244"/>
        <v>0</v>
      </c>
      <c r="AQ984" s="50">
        <f>IFERROR(VLOOKUP(TEXT($A984,"000000"),[6]Página1!$A$8:$S$801,13,FALSE),0)</f>
        <v>0</v>
      </c>
      <c r="AR984" s="50">
        <f>IFERROR(VLOOKUP(TEXT($A984,"000000"),[6]Página1!$A$8:$S$801,16,FALSE),0)</f>
        <v>0</v>
      </c>
      <c r="AS984" s="50">
        <f>IFERROR(VLOOKUP(TEXT($A984,"000000"),[6]Página1!$A$8:$S$801,19,FALSE),0)</f>
        <v>0</v>
      </c>
      <c r="AT984" s="50">
        <f>IFERROR(VLOOKUP(TEXT($A984,"000000"),[7]Página1!$A$8:$R$814,12,FALSE),0)</f>
        <v>0</v>
      </c>
      <c r="AU984" s="50">
        <f>IFERROR(VLOOKUP(TEXT($A984,"000000"),[7]Página1!$A$8:$R$814,15,FALSE),0)</f>
        <v>0</v>
      </c>
      <c r="AV984" s="50">
        <f>IFERROR(VLOOKUP(TEXT($A984,"000000"),[7]Página1!$A$8:$R$814,18,FALSE),0)</f>
        <v>0</v>
      </c>
      <c r="AW984" s="50"/>
      <c r="AX984" s="51">
        <f t="shared" si="236"/>
        <v>0</v>
      </c>
      <c r="AY984" s="51">
        <f t="shared" si="237"/>
        <v>0</v>
      </c>
      <c r="AZ984" s="51">
        <f t="shared" si="238"/>
        <v>0</v>
      </c>
      <c r="BA984" s="51">
        <f t="shared" si="239"/>
        <v>0</v>
      </c>
      <c r="BB984" s="51">
        <f t="shared" si="240"/>
        <v>0</v>
      </c>
      <c r="BC984" s="51">
        <f t="shared" si="241"/>
        <v>0</v>
      </c>
      <c r="BD984" s="51">
        <f t="shared" si="242"/>
        <v>0</v>
      </c>
      <c r="BE984" s="51">
        <f>IFERROR(VLOOKUP(A984,salario!A$2:P$91,11,FALSE),0)</f>
        <v>0</v>
      </c>
      <c r="BF984" s="51">
        <f>SUMIFS(topmanager!$D:$D,topmanager!$C:$C,rs_nova!$A984,topmanager!$A:$A,rs_nova!BF$2)</f>
        <v>0</v>
      </c>
      <c r="BG984" s="51">
        <f>SUMIFS(topmanager!$D:$D,topmanager!$C:$C,rs_nova!$A984,topmanager!$A:$A,rs_nova!BG$2)</f>
        <v>0</v>
      </c>
      <c r="BH984" s="51">
        <f>SUMIFS(topmanager!$D:$D,topmanager!$C:$C,rs_nova!$A984,topmanager!$A:$A,rs_nova!BH$2)</f>
        <v>0</v>
      </c>
      <c r="BI984" s="51">
        <f>SUMIFS(topmanager!$D:$D,topmanager!$C:$C,rs_nova!$A984,topmanager!$A:$A,rs_nova!BI$2)</f>
        <v>0</v>
      </c>
      <c r="BJ984" s="51">
        <f>SUMIFS(topmanager!$D:$D,topmanager!$C:$C,rs_nova!$A984,topmanager!$A:$A,rs_nova!BJ$2)+SUMIFS(topmanager!$D:$D,topmanager!$C:$C,rs_nova!$A984,topmanager!$A:$A,rs_nova!BJ$2+1)</f>
        <v>0</v>
      </c>
      <c r="BK984" s="51">
        <f>IFERROR(VLOOKUP(A984,[8]ferias!$C$4:$G$100,5,FALSE),0)</f>
        <v>0</v>
      </c>
      <c r="BL984" s="51">
        <f>SUMIFS(topmanager!$D:$D,topmanager!$C:$C,rs_nova!$A984,topmanager!$A:$A,rs_nova!BL$2)</f>
        <v>0</v>
      </c>
      <c r="BM984" s="51">
        <f>SUMIFS(topmanager!$D:$D,topmanager!$C:$C,rs_nova!$A984,topmanager!$A:$A,rs_nova!BM$2)+SUMIFS(topmanager!$D:$D,topmanager!$C:$C,rs_nova!$A988,topmanager!$A:$A,151)</f>
        <v>0</v>
      </c>
      <c r="BN984" s="51">
        <f t="shared" si="243"/>
        <v>0</v>
      </c>
    </row>
    <row r="985" spans="1:66">
      <c r="A985" s="47">
        <f>total!B188</f>
        <v>0</v>
      </c>
      <c r="B985" s="47">
        <f t="shared" si="230"/>
        <v>0</v>
      </c>
      <c r="C985" s="48">
        <f>total!D188</f>
        <v>0</v>
      </c>
      <c r="D985" s="49" t="str">
        <f>IFERROR(VLOOKUP(A985,salario!A$3:J$32,10,FALSE),"")</f>
        <v/>
      </c>
      <c r="E985" s="49" t="str">
        <f>IFERROR(IF(VLOOKUP(A985,salario!A$3:O$32,15,FALSE)="","",VLOOKUP(A985,salario!A$3:O$32,15,FALSE)),"")</f>
        <v/>
      </c>
      <c r="F985" s="47" t="str">
        <f>IFERROR(VLOOKUP(A985,[5]base_pessoal!$B$2:$P$1504,13,FALSE),"")</f>
        <v/>
      </c>
      <c r="G985" s="50">
        <f>IFERROR(VLOOKUP(A985,salario!A$2:P$91,11,FALSE),0)*B985/30</f>
        <v>0</v>
      </c>
      <c r="H985" s="50">
        <f>SUMIFS(topmanager!$D:$D,topmanager!$C:$C,rs_nova!$A985,topmanager!$A:$A,rs_nova!H$2)+SUMIFS(topmanager!$D:$D,topmanager!$C:$C,rs_nova!$A985,topmanager!$A:$A,63)</f>
        <v>0</v>
      </c>
      <c r="I985" s="50">
        <f>-SUMIFS(topmanager!$D:$D,topmanager!$C:$C,rs_nova!$A985,topmanager!$A:$A,rs_nova!I$2)</f>
        <v>0</v>
      </c>
      <c r="J985" s="50">
        <f>SUMIFS(topmanager!$D:$D,topmanager!$C:$C,rs_nova!$A985,topmanager!$A:$A,rs_nova!J$2)</f>
        <v>0</v>
      </c>
      <c r="K985" s="50">
        <f>SUMIFS(topmanager!$D:$D,topmanager!$C:$C,rs_nova!$A985,topmanager!$A:$A,rs_nova!K$2)+SUMIFS(topmanager!$D:$D,topmanager!$C:$C,rs_nova!$A985,topmanager!$A:$A,911)</f>
        <v>0</v>
      </c>
      <c r="L985" s="50">
        <f>SUMIFS(topmanager!$D:$D,topmanager!$C:$C,rs_nova!$A985,topmanager!$A:$A,rs_nova!L$2)</f>
        <v>0</v>
      </c>
      <c r="M985" s="50">
        <f>SUMIFS(topmanager!$D:$D,topmanager!$C:$C,rs_nova!$A985,topmanager!$A:$A,rs_nova!M$2)+SUMIFS(topmanager!$D:$D,topmanager!$C:$C,rs_nova!$A985,topmanager!$A:$A,908)+SUMIFS(topmanager!$D:$D,topmanager!$C:$C,rs_nova!$A985,topmanager!$A:$A,550)</f>
        <v>0</v>
      </c>
      <c r="N985" s="50">
        <f>SUMIFS(topmanager!$D:$D,topmanager!$C:$C,rs_nova!$A985,topmanager!$A:$A,rs_nova!N$2)</f>
        <v>0</v>
      </c>
      <c r="O985" s="51">
        <f t="shared" si="231"/>
        <v>0</v>
      </c>
      <c r="P985" s="50">
        <f>IFERROR(VLOOKUP($A985,total!$B$4:$AW$437,27,0),0)</f>
        <v>0</v>
      </c>
      <c r="Q985" s="50">
        <f>IFERROR(VLOOKUP($A985,total!$B$4:$AW$437,21,0),0)</f>
        <v>0</v>
      </c>
      <c r="R985" s="50">
        <f>IFERROR(VLOOKUP($A985,total!$B$4:$AW$437,25,0),0)+IFERROR(VLOOKUP($A985,total!$B$4:$AW$437,36,0),0)</f>
        <v>0</v>
      </c>
      <c r="S985" s="50">
        <f>IFERROR(VLOOKUP(A985,gympass!$A$2:$F$148,6,0),0)</f>
        <v>0</v>
      </c>
      <c r="T985" s="50">
        <f>IFERROR(VLOOKUP($A985,total!$B$4:$AW$437,42,0),0)</f>
        <v>0</v>
      </c>
      <c r="U985" s="50">
        <f>IFERROR(VLOOKUP($A985,total!$B$4:$AW$437,32,0),0)</f>
        <v>0</v>
      </c>
      <c r="V985" s="50">
        <f>IFERROR(VLOOKUP($A985,total!$B$4:$AW$437,28,0),0)</f>
        <v>0</v>
      </c>
      <c r="W985" s="50">
        <f>IFERROR(VLOOKUP($A985,total!$B$4:$AX$437,49,0),0)</f>
        <v>0</v>
      </c>
      <c r="X985" s="50"/>
      <c r="Y985" s="50">
        <f>IFERROR(VLOOKUP(A985,#REF!,4,0),0)</f>
        <v>0</v>
      </c>
      <c r="Z985" s="50">
        <f>IFERROR(VLOOKUP(B985,#REF!,8,0),0)</f>
        <v>0</v>
      </c>
      <c r="AA985" s="50">
        <f>IFERROR(VLOOKUP($A985,total!$B$4:$AW$437,45,0),0)</f>
        <v>0</v>
      </c>
      <c r="AB985" s="50">
        <f>IFERROR(VLOOKUP($A985,total!$B$4:$AW$437,48,0),0)</f>
        <v>0</v>
      </c>
      <c r="AC985" s="50">
        <f>IFERROR(VLOOKUP($A985,total!$B$4:$AB$437,19,0),0)</f>
        <v>0</v>
      </c>
      <c r="AD985" s="50">
        <f>IFERROR(VLOOKUP($A985,total!$B$4:$AB$437,10,0),0)</f>
        <v>0</v>
      </c>
      <c r="AE985" s="50">
        <f>IFERROR(VLOOKUP($A985,total!$B$4:$AB$437,13,0),0)-SUMIFS(topmanager!$D:$D,topmanager!$C:$C,rs_nova!$A989,topmanager!$A:$A,856)</f>
        <v>0</v>
      </c>
      <c r="AF985" s="50">
        <f>IFERROR(VLOOKUP($A985,total!$B$4:$AB$437,16,0),0)</f>
        <v>0</v>
      </c>
      <c r="AG985" s="50">
        <f>IFERROR(VLOOKUP($A985,total!$B$4:$AB$437,7,0),0)</f>
        <v>0</v>
      </c>
      <c r="AH985" s="50">
        <f>IFERROR(VLOOKUP($A985,total!$B$4:$AD$437,29,0),0)</f>
        <v>0</v>
      </c>
      <c r="AI985" s="50">
        <f>IFERROR(VLOOKUP(A985,total!$B$4:$AN$437,39,0),0)</f>
        <v>0</v>
      </c>
      <c r="AJ985" s="51">
        <f t="shared" si="232"/>
        <v>0</v>
      </c>
      <c r="AK985" s="50">
        <f t="shared" si="233"/>
        <v>0</v>
      </c>
      <c r="AL985" s="50">
        <f t="shared" si="234"/>
        <v>0</v>
      </c>
      <c r="AM985" s="50">
        <f t="shared" si="235"/>
        <v>0</v>
      </c>
      <c r="AN985" s="50">
        <f t="shared" si="244"/>
        <v>0</v>
      </c>
      <c r="AO985" s="50">
        <f t="shared" si="244"/>
        <v>0</v>
      </c>
      <c r="AP985" s="50">
        <f t="shared" si="244"/>
        <v>0</v>
      </c>
      <c r="AQ985" s="50">
        <f>IFERROR(VLOOKUP(TEXT($A985,"000000"),[6]Página1!$A$8:$S$801,13,FALSE),0)</f>
        <v>0</v>
      </c>
      <c r="AR985" s="50">
        <f>IFERROR(VLOOKUP(TEXT($A985,"000000"),[6]Página1!$A$8:$S$801,16,FALSE),0)</f>
        <v>0</v>
      </c>
      <c r="AS985" s="50">
        <f>IFERROR(VLOOKUP(TEXT($A985,"000000"),[6]Página1!$A$8:$S$801,19,FALSE),0)</f>
        <v>0</v>
      </c>
      <c r="AT985" s="50">
        <f>IFERROR(VLOOKUP(TEXT($A985,"000000"),[7]Página1!$A$8:$R$814,12,FALSE),0)</f>
        <v>0</v>
      </c>
      <c r="AU985" s="50">
        <f>IFERROR(VLOOKUP(TEXT($A985,"000000"),[7]Página1!$A$8:$R$814,15,FALSE),0)</f>
        <v>0</v>
      </c>
      <c r="AV985" s="50">
        <f>IFERROR(VLOOKUP(TEXT($A985,"000000"),[7]Página1!$A$8:$R$814,18,FALSE),0)</f>
        <v>0</v>
      </c>
      <c r="AW985" s="50"/>
      <c r="AX985" s="51">
        <f t="shared" si="236"/>
        <v>0</v>
      </c>
      <c r="AY985" s="51">
        <f t="shared" si="237"/>
        <v>0</v>
      </c>
      <c r="AZ985" s="51">
        <f t="shared" si="238"/>
        <v>0</v>
      </c>
      <c r="BA985" s="51">
        <f t="shared" si="239"/>
        <v>0</v>
      </c>
      <c r="BB985" s="51">
        <f t="shared" si="240"/>
        <v>0</v>
      </c>
      <c r="BC985" s="51">
        <f t="shared" si="241"/>
        <v>0</v>
      </c>
      <c r="BD985" s="51">
        <f t="shared" si="242"/>
        <v>0</v>
      </c>
      <c r="BE985" s="51">
        <f>IFERROR(VLOOKUP(A985,salario!A$2:P$91,11,FALSE),0)</f>
        <v>0</v>
      </c>
      <c r="BF985" s="51">
        <f>SUMIFS(topmanager!$D:$D,topmanager!$C:$C,rs_nova!$A985,topmanager!$A:$A,rs_nova!BF$2)</f>
        <v>0</v>
      </c>
      <c r="BG985" s="51">
        <f>SUMIFS(topmanager!$D:$D,topmanager!$C:$C,rs_nova!$A985,topmanager!$A:$A,rs_nova!BG$2)</f>
        <v>0</v>
      </c>
      <c r="BH985" s="51">
        <f>SUMIFS(topmanager!$D:$D,topmanager!$C:$C,rs_nova!$A985,topmanager!$A:$A,rs_nova!BH$2)</f>
        <v>0</v>
      </c>
      <c r="BI985" s="51">
        <f>SUMIFS(topmanager!$D:$D,topmanager!$C:$C,rs_nova!$A985,topmanager!$A:$A,rs_nova!BI$2)</f>
        <v>0</v>
      </c>
      <c r="BJ985" s="51">
        <f>SUMIFS(topmanager!$D:$D,topmanager!$C:$C,rs_nova!$A985,topmanager!$A:$A,rs_nova!BJ$2)+SUMIFS(topmanager!$D:$D,topmanager!$C:$C,rs_nova!$A985,topmanager!$A:$A,rs_nova!BJ$2+1)</f>
        <v>0</v>
      </c>
      <c r="BK985" s="51">
        <f>IFERROR(VLOOKUP(A985,[8]ferias!$C$4:$G$100,5,FALSE),0)</f>
        <v>0</v>
      </c>
      <c r="BL985" s="51">
        <f>SUMIFS(topmanager!$D:$D,topmanager!$C:$C,rs_nova!$A985,topmanager!$A:$A,rs_nova!BL$2)</f>
        <v>0</v>
      </c>
      <c r="BM985" s="51">
        <f>SUMIFS(topmanager!$D:$D,topmanager!$C:$C,rs_nova!$A985,topmanager!$A:$A,rs_nova!BM$2)+SUMIFS(topmanager!$D:$D,topmanager!$C:$C,rs_nova!$A989,topmanager!$A:$A,151)</f>
        <v>0</v>
      </c>
      <c r="BN985" s="51">
        <f t="shared" si="243"/>
        <v>0</v>
      </c>
    </row>
    <row r="986" spans="1:66">
      <c r="A986" s="47">
        <f>total!B189</f>
        <v>0</v>
      </c>
      <c r="B986" s="47">
        <f t="shared" si="230"/>
        <v>0</v>
      </c>
      <c r="C986" s="48">
        <f>total!D189</f>
        <v>0</v>
      </c>
      <c r="D986" s="49" t="str">
        <f>IFERROR(VLOOKUP(A986,salario!A$3:J$32,10,FALSE),"")</f>
        <v/>
      </c>
      <c r="E986" s="49" t="str">
        <f>IFERROR(IF(VLOOKUP(A986,salario!A$3:O$32,15,FALSE)="","",VLOOKUP(A986,salario!A$3:O$32,15,FALSE)),"")</f>
        <v/>
      </c>
      <c r="F986" s="47" t="str">
        <f>IFERROR(VLOOKUP(A986,[5]base_pessoal!$B$2:$P$1504,13,FALSE),"")</f>
        <v/>
      </c>
      <c r="G986" s="50">
        <f>IFERROR(VLOOKUP(A986,salario!A$2:P$91,11,FALSE),0)*B986/30</f>
        <v>0</v>
      </c>
      <c r="H986" s="50">
        <f>SUMIFS(topmanager!$D:$D,topmanager!$C:$C,rs_nova!$A986,topmanager!$A:$A,rs_nova!H$2)+SUMIFS(topmanager!$D:$D,topmanager!$C:$C,rs_nova!$A986,topmanager!$A:$A,63)</f>
        <v>0</v>
      </c>
      <c r="I986" s="50">
        <f>-SUMIFS(topmanager!$D:$D,topmanager!$C:$C,rs_nova!$A986,topmanager!$A:$A,rs_nova!I$2)</f>
        <v>0</v>
      </c>
      <c r="J986" s="50">
        <f>SUMIFS(topmanager!$D:$D,topmanager!$C:$C,rs_nova!$A986,topmanager!$A:$A,rs_nova!J$2)</f>
        <v>0</v>
      </c>
      <c r="K986" s="50">
        <f>SUMIFS(topmanager!$D:$D,topmanager!$C:$C,rs_nova!$A986,topmanager!$A:$A,rs_nova!K$2)+SUMIFS(topmanager!$D:$D,topmanager!$C:$C,rs_nova!$A986,topmanager!$A:$A,911)</f>
        <v>0</v>
      </c>
      <c r="L986" s="50">
        <f>SUMIFS(topmanager!$D:$D,topmanager!$C:$C,rs_nova!$A986,topmanager!$A:$A,rs_nova!L$2)</f>
        <v>0</v>
      </c>
      <c r="M986" s="50">
        <f>SUMIFS(topmanager!$D:$D,topmanager!$C:$C,rs_nova!$A986,topmanager!$A:$A,rs_nova!M$2)+SUMIFS(topmanager!$D:$D,topmanager!$C:$C,rs_nova!$A986,topmanager!$A:$A,908)+SUMIFS(topmanager!$D:$D,topmanager!$C:$C,rs_nova!$A986,topmanager!$A:$A,550)</f>
        <v>0</v>
      </c>
      <c r="N986" s="50">
        <f>SUMIFS(topmanager!$D:$D,topmanager!$C:$C,rs_nova!$A986,topmanager!$A:$A,rs_nova!N$2)</f>
        <v>0</v>
      </c>
      <c r="O986" s="51">
        <f t="shared" si="231"/>
        <v>0</v>
      </c>
      <c r="P986" s="50">
        <f>IFERROR(VLOOKUP($A986,total!$B$4:$AW$437,27,0),0)</f>
        <v>0</v>
      </c>
      <c r="Q986" s="50">
        <f>IFERROR(VLOOKUP($A986,total!$B$4:$AW$437,21,0),0)</f>
        <v>0</v>
      </c>
      <c r="R986" s="50">
        <f>IFERROR(VLOOKUP($A986,total!$B$4:$AW$437,25,0),0)+IFERROR(VLOOKUP($A986,total!$B$4:$AW$437,36,0),0)</f>
        <v>0</v>
      </c>
      <c r="S986" s="50">
        <f>IFERROR(VLOOKUP(A986,gympass!$A$2:$F$148,6,0),0)</f>
        <v>0</v>
      </c>
      <c r="T986" s="50">
        <f>IFERROR(VLOOKUP($A986,total!$B$4:$AW$437,42,0),0)</f>
        <v>0</v>
      </c>
      <c r="U986" s="50">
        <f>IFERROR(VLOOKUP($A986,total!$B$4:$AW$437,32,0),0)</f>
        <v>0</v>
      </c>
      <c r="V986" s="50">
        <f>IFERROR(VLOOKUP($A986,total!$B$4:$AW$437,28,0),0)</f>
        <v>0</v>
      </c>
      <c r="W986" s="50">
        <f>IFERROR(VLOOKUP($A986,total!$B$4:$AX$437,49,0),0)</f>
        <v>0</v>
      </c>
      <c r="X986" s="50"/>
      <c r="Y986" s="50">
        <f>IFERROR(VLOOKUP(A986,#REF!,4,0),0)</f>
        <v>0</v>
      </c>
      <c r="Z986" s="50">
        <f>IFERROR(VLOOKUP(B986,#REF!,8,0),0)</f>
        <v>0</v>
      </c>
      <c r="AA986" s="50">
        <f>IFERROR(VLOOKUP($A986,total!$B$4:$AW$437,45,0),0)</f>
        <v>0</v>
      </c>
      <c r="AB986" s="50">
        <f>IFERROR(VLOOKUP($A986,total!$B$4:$AW$437,48,0),0)</f>
        <v>0</v>
      </c>
      <c r="AC986" s="50">
        <f>IFERROR(VLOOKUP($A986,total!$B$4:$AB$437,19,0),0)</f>
        <v>0</v>
      </c>
      <c r="AD986" s="50">
        <f>IFERROR(VLOOKUP($A986,total!$B$4:$AB$437,10,0),0)</f>
        <v>0</v>
      </c>
      <c r="AE986" s="50">
        <f>IFERROR(VLOOKUP($A986,total!$B$4:$AB$437,13,0),0)-SUMIFS(topmanager!$D:$D,topmanager!$C:$C,rs_nova!$A990,topmanager!$A:$A,856)</f>
        <v>0</v>
      </c>
      <c r="AF986" s="50">
        <f>IFERROR(VLOOKUP($A986,total!$B$4:$AB$437,16,0),0)</f>
        <v>0</v>
      </c>
      <c r="AG986" s="50">
        <f>IFERROR(VLOOKUP($A986,total!$B$4:$AB$437,7,0),0)</f>
        <v>0</v>
      </c>
      <c r="AH986" s="50">
        <f>IFERROR(VLOOKUP($A986,total!$B$4:$AD$437,29,0),0)</f>
        <v>0</v>
      </c>
      <c r="AI986" s="50">
        <f>IFERROR(VLOOKUP(A986,total!$B$4:$AN$437,39,0),0)</f>
        <v>0</v>
      </c>
      <c r="AJ986" s="51">
        <f t="shared" si="232"/>
        <v>0</v>
      </c>
      <c r="AK986" s="50">
        <f t="shared" si="233"/>
        <v>0</v>
      </c>
      <c r="AL986" s="50">
        <f t="shared" si="234"/>
        <v>0</v>
      </c>
      <c r="AM986" s="50">
        <f t="shared" si="235"/>
        <v>0</v>
      </c>
      <c r="AN986" s="50">
        <f t="shared" si="244"/>
        <v>0</v>
      </c>
      <c r="AO986" s="50">
        <f t="shared" si="244"/>
        <v>0</v>
      </c>
      <c r="AP986" s="50">
        <f t="shared" si="244"/>
        <v>0</v>
      </c>
      <c r="AQ986" s="50">
        <f>IFERROR(VLOOKUP(TEXT($A986,"000000"),[6]Página1!$A$8:$S$801,13,FALSE),0)</f>
        <v>0</v>
      </c>
      <c r="AR986" s="50">
        <f>IFERROR(VLOOKUP(TEXT($A986,"000000"),[6]Página1!$A$8:$S$801,16,FALSE),0)</f>
        <v>0</v>
      </c>
      <c r="AS986" s="50">
        <f>IFERROR(VLOOKUP(TEXT($A986,"000000"),[6]Página1!$A$8:$S$801,19,FALSE),0)</f>
        <v>0</v>
      </c>
      <c r="AT986" s="50">
        <f>IFERROR(VLOOKUP(TEXT($A986,"000000"),[7]Página1!$A$8:$R$814,12,FALSE),0)</f>
        <v>0</v>
      </c>
      <c r="AU986" s="50">
        <f>IFERROR(VLOOKUP(TEXT($A986,"000000"),[7]Página1!$A$8:$R$814,15,FALSE),0)</f>
        <v>0</v>
      </c>
      <c r="AV986" s="50">
        <f>IFERROR(VLOOKUP(TEXT($A986,"000000"),[7]Página1!$A$8:$R$814,18,FALSE),0)</f>
        <v>0</v>
      </c>
      <c r="AW986" s="50"/>
      <c r="AX986" s="51">
        <f t="shared" si="236"/>
        <v>0</v>
      </c>
      <c r="AY986" s="51">
        <f t="shared" si="237"/>
        <v>0</v>
      </c>
      <c r="AZ986" s="51">
        <f t="shared" si="238"/>
        <v>0</v>
      </c>
      <c r="BA986" s="51">
        <f t="shared" si="239"/>
        <v>0</v>
      </c>
      <c r="BB986" s="51">
        <f t="shared" si="240"/>
        <v>0</v>
      </c>
      <c r="BC986" s="51">
        <f t="shared" si="241"/>
        <v>0</v>
      </c>
      <c r="BD986" s="51">
        <f t="shared" si="242"/>
        <v>0</v>
      </c>
      <c r="BE986" s="51">
        <f>IFERROR(VLOOKUP(A986,salario!A$2:P$91,11,FALSE),0)</f>
        <v>0</v>
      </c>
      <c r="BF986" s="51">
        <f>SUMIFS(topmanager!$D:$D,topmanager!$C:$C,rs_nova!$A986,topmanager!$A:$A,rs_nova!BF$2)</f>
        <v>0</v>
      </c>
      <c r="BG986" s="51">
        <f>SUMIFS(topmanager!$D:$D,topmanager!$C:$C,rs_nova!$A986,topmanager!$A:$A,rs_nova!BG$2)</f>
        <v>0</v>
      </c>
      <c r="BH986" s="51">
        <f>SUMIFS(topmanager!$D:$D,topmanager!$C:$C,rs_nova!$A986,topmanager!$A:$A,rs_nova!BH$2)</f>
        <v>0</v>
      </c>
      <c r="BI986" s="51">
        <f>SUMIFS(topmanager!$D:$D,topmanager!$C:$C,rs_nova!$A986,topmanager!$A:$A,rs_nova!BI$2)</f>
        <v>0</v>
      </c>
      <c r="BJ986" s="51">
        <f>SUMIFS(topmanager!$D:$D,topmanager!$C:$C,rs_nova!$A986,topmanager!$A:$A,rs_nova!BJ$2)+SUMIFS(topmanager!$D:$D,topmanager!$C:$C,rs_nova!$A986,topmanager!$A:$A,rs_nova!BJ$2+1)</f>
        <v>0</v>
      </c>
      <c r="BK986" s="51">
        <f>IFERROR(VLOOKUP(A986,[8]ferias!$C$4:$G$100,5,FALSE),0)</f>
        <v>0</v>
      </c>
      <c r="BL986" s="51">
        <f>SUMIFS(topmanager!$D:$D,topmanager!$C:$C,rs_nova!$A986,topmanager!$A:$A,rs_nova!BL$2)</f>
        <v>0</v>
      </c>
      <c r="BM986" s="51">
        <f>SUMIFS(topmanager!$D:$D,topmanager!$C:$C,rs_nova!$A986,topmanager!$A:$A,rs_nova!BM$2)+SUMIFS(topmanager!$D:$D,topmanager!$C:$C,rs_nova!$A990,topmanager!$A:$A,151)</f>
        <v>0</v>
      </c>
      <c r="BN986" s="51">
        <f t="shared" si="243"/>
        <v>0</v>
      </c>
    </row>
    <row r="987" spans="1:66">
      <c r="A987" s="47">
        <f>total!B190</f>
        <v>0</v>
      </c>
      <c r="B987" s="47">
        <f t="shared" si="230"/>
        <v>0</v>
      </c>
      <c r="C987" s="48">
        <f>total!D190</f>
        <v>0</v>
      </c>
      <c r="D987" s="49" t="str">
        <f>IFERROR(VLOOKUP(A987,salario!A$3:J$32,10,FALSE),"")</f>
        <v/>
      </c>
      <c r="E987" s="49" t="str">
        <f>IFERROR(IF(VLOOKUP(A987,salario!A$3:O$32,15,FALSE)="","",VLOOKUP(A987,salario!A$3:O$32,15,FALSE)),"")</f>
        <v/>
      </c>
      <c r="F987" s="47" t="str">
        <f>IFERROR(VLOOKUP(A987,[5]base_pessoal!$B$2:$P$1504,13,FALSE),"")</f>
        <v/>
      </c>
      <c r="G987" s="50">
        <f>IFERROR(VLOOKUP(A987,salario!A$2:P$91,11,FALSE),0)*B987/30</f>
        <v>0</v>
      </c>
      <c r="H987" s="50">
        <f>SUMIFS(topmanager!$D:$D,topmanager!$C:$C,rs_nova!$A987,topmanager!$A:$A,rs_nova!H$2)+SUMIFS(topmanager!$D:$D,topmanager!$C:$C,rs_nova!$A987,topmanager!$A:$A,63)</f>
        <v>0</v>
      </c>
      <c r="I987" s="50">
        <f>-SUMIFS(topmanager!$D:$D,topmanager!$C:$C,rs_nova!$A987,topmanager!$A:$A,rs_nova!I$2)</f>
        <v>0</v>
      </c>
      <c r="J987" s="50">
        <f>SUMIFS(topmanager!$D:$D,topmanager!$C:$C,rs_nova!$A987,topmanager!$A:$A,rs_nova!J$2)</f>
        <v>0</v>
      </c>
      <c r="K987" s="50">
        <f>SUMIFS(topmanager!$D:$D,topmanager!$C:$C,rs_nova!$A987,topmanager!$A:$A,rs_nova!K$2)+SUMIFS(topmanager!$D:$D,topmanager!$C:$C,rs_nova!$A987,topmanager!$A:$A,911)</f>
        <v>0</v>
      </c>
      <c r="L987" s="50">
        <f>SUMIFS(topmanager!$D:$D,topmanager!$C:$C,rs_nova!$A987,topmanager!$A:$A,rs_nova!L$2)</f>
        <v>0</v>
      </c>
      <c r="M987" s="50">
        <f>SUMIFS(topmanager!$D:$D,topmanager!$C:$C,rs_nova!$A987,topmanager!$A:$A,rs_nova!M$2)+SUMIFS(topmanager!$D:$D,topmanager!$C:$C,rs_nova!$A987,topmanager!$A:$A,908)+SUMIFS(topmanager!$D:$D,topmanager!$C:$C,rs_nova!$A987,topmanager!$A:$A,550)</f>
        <v>0</v>
      </c>
      <c r="N987" s="50">
        <f>SUMIFS(topmanager!$D:$D,topmanager!$C:$C,rs_nova!$A987,topmanager!$A:$A,rs_nova!N$2)</f>
        <v>0</v>
      </c>
      <c r="O987" s="51">
        <f t="shared" si="231"/>
        <v>0</v>
      </c>
      <c r="P987" s="50">
        <f>IFERROR(VLOOKUP($A987,total!$B$4:$AW$437,27,0),0)</f>
        <v>0</v>
      </c>
      <c r="Q987" s="50">
        <f>IFERROR(VLOOKUP($A987,total!$B$4:$AW$437,21,0),0)</f>
        <v>0</v>
      </c>
      <c r="R987" s="50">
        <f>IFERROR(VLOOKUP($A987,total!$B$4:$AW$437,25,0),0)+IFERROR(VLOOKUP($A987,total!$B$4:$AW$437,36,0),0)</f>
        <v>0</v>
      </c>
      <c r="S987" s="50">
        <f>IFERROR(VLOOKUP(A987,gympass!$A$2:$F$148,6,0),0)</f>
        <v>0</v>
      </c>
      <c r="T987" s="50">
        <f>IFERROR(VLOOKUP($A987,total!$B$4:$AW$437,42,0),0)</f>
        <v>0</v>
      </c>
      <c r="U987" s="50">
        <f>IFERROR(VLOOKUP($A987,total!$B$4:$AW$437,32,0),0)</f>
        <v>0</v>
      </c>
      <c r="V987" s="50">
        <f>IFERROR(VLOOKUP($A987,total!$B$4:$AW$437,28,0),0)</f>
        <v>0</v>
      </c>
      <c r="W987" s="50">
        <f>IFERROR(VLOOKUP($A987,total!$B$4:$AX$437,49,0),0)</f>
        <v>0</v>
      </c>
      <c r="X987" s="50"/>
      <c r="Y987" s="50">
        <f>IFERROR(VLOOKUP(A987,#REF!,4,0),0)</f>
        <v>0</v>
      </c>
      <c r="Z987" s="50">
        <f>IFERROR(VLOOKUP(B987,#REF!,8,0),0)</f>
        <v>0</v>
      </c>
      <c r="AA987" s="50">
        <f>IFERROR(VLOOKUP($A987,total!$B$4:$AW$437,45,0),0)</f>
        <v>0</v>
      </c>
      <c r="AB987" s="50">
        <f>IFERROR(VLOOKUP($A987,total!$B$4:$AW$437,48,0),0)</f>
        <v>0</v>
      </c>
      <c r="AC987" s="50">
        <f>IFERROR(VLOOKUP($A987,total!$B$4:$AB$437,19,0),0)</f>
        <v>0</v>
      </c>
      <c r="AD987" s="50">
        <f>IFERROR(VLOOKUP($A987,total!$B$4:$AB$437,10,0),0)</f>
        <v>0</v>
      </c>
      <c r="AE987" s="50">
        <f>IFERROR(VLOOKUP($A987,total!$B$4:$AB$437,13,0),0)-SUMIFS(topmanager!$D:$D,topmanager!$C:$C,rs_nova!$A991,topmanager!$A:$A,856)</f>
        <v>0</v>
      </c>
      <c r="AF987" s="50">
        <f>IFERROR(VLOOKUP($A987,total!$B$4:$AB$437,16,0),0)</f>
        <v>0</v>
      </c>
      <c r="AG987" s="50">
        <f>IFERROR(VLOOKUP($A987,total!$B$4:$AB$437,7,0),0)</f>
        <v>0</v>
      </c>
      <c r="AH987" s="50">
        <f>IFERROR(VLOOKUP($A987,total!$B$4:$AD$437,29,0),0)</f>
        <v>0</v>
      </c>
      <c r="AI987" s="50">
        <f>IFERROR(VLOOKUP(A987,total!$B$4:$AN$437,39,0),0)</f>
        <v>0</v>
      </c>
      <c r="AJ987" s="51">
        <f t="shared" si="232"/>
        <v>0</v>
      </c>
      <c r="AK987" s="50">
        <f t="shared" si="233"/>
        <v>0</v>
      </c>
      <c r="AL987" s="50">
        <f t="shared" si="234"/>
        <v>0</v>
      </c>
      <c r="AM987" s="50">
        <f t="shared" si="235"/>
        <v>0</v>
      </c>
      <c r="AN987" s="50">
        <f t="shared" si="244"/>
        <v>0</v>
      </c>
      <c r="AO987" s="50">
        <f t="shared" si="244"/>
        <v>0</v>
      </c>
      <c r="AP987" s="50">
        <f t="shared" si="244"/>
        <v>0</v>
      </c>
      <c r="AQ987" s="50">
        <f>IFERROR(VLOOKUP(TEXT($A987,"000000"),[6]Página1!$A$8:$S$801,13,FALSE),0)</f>
        <v>0</v>
      </c>
      <c r="AR987" s="50">
        <f>IFERROR(VLOOKUP(TEXT($A987,"000000"),[6]Página1!$A$8:$S$801,16,FALSE),0)</f>
        <v>0</v>
      </c>
      <c r="AS987" s="50">
        <f>IFERROR(VLOOKUP(TEXT($A987,"000000"),[6]Página1!$A$8:$S$801,19,FALSE),0)</f>
        <v>0</v>
      </c>
      <c r="AT987" s="50">
        <f>IFERROR(VLOOKUP(TEXT($A987,"000000"),[7]Página1!$A$8:$R$814,12,FALSE),0)</f>
        <v>0</v>
      </c>
      <c r="AU987" s="50">
        <f>IFERROR(VLOOKUP(TEXT($A987,"000000"),[7]Página1!$A$8:$R$814,15,FALSE),0)</f>
        <v>0</v>
      </c>
      <c r="AV987" s="50">
        <f>IFERROR(VLOOKUP(TEXT($A987,"000000"),[7]Página1!$A$8:$R$814,18,FALSE),0)</f>
        <v>0</v>
      </c>
      <c r="AW987" s="50"/>
      <c r="AX987" s="51">
        <f t="shared" si="236"/>
        <v>0</v>
      </c>
      <c r="AY987" s="51">
        <f t="shared" si="237"/>
        <v>0</v>
      </c>
      <c r="AZ987" s="51">
        <f t="shared" si="238"/>
        <v>0</v>
      </c>
      <c r="BA987" s="51">
        <f t="shared" si="239"/>
        <v>0</v>
      </c>
      <c r="BB987" s="51">
        <f t="shared" si="240"/>
        <v>0</v>
      </c>
      <c r="BC987" s="51">
        <f t="shared" si="241"/>
        <v>0</v>
      </c>
      <c r="BD987" s="51">
        <f t="shared" si="242"/>
        <v>0</v>
      </c>
      <c r="BE987" s="51">
        <f>IFERROR(VLOOKUP(A987,salario!A$2:P$91,11,FALSE),0)</f>
        <v>0</v>
      </c>
      <c r="BF987" s="51">
        <f>SUMIFS(topmanager!$D:$D,topmanager!$C:$C,rs_nova!$A987,topmanager!$A:$A,rs_nova!BF$2)</f>
        <v>0</v>
      </c>
      <c r="BG987" s="51">
        <f>SUMIFS(topmanager!$D:$D,topmanager!$C:$C,rs_nova!$A987,topmanager!$A:$A,rs_nova!BG$2)</f>
        <v>0</v>
      </c>
      <c r="BH987" s="51">
        <f>SUMIFS(topmanager!$D:$D,topmanager!$C:$C,rs_nova!$A987,topmanager!$A:$A,rs_nova!BH$2)</f>
        <v>0</v>
      </c>
      <c r="BI987" s="51">
        <f>SUMIFS(topmanager!$D:$D,topmanager!$C:$C,rs_nova!$A987,topmanager!$A:$A,rs_nova!BI$2)</f>
        <v>0</v>
      </c>
      <c r="BJ987" s="51">
        <f>SUMIFS(topmanager!$D:$D,topmanager!$C:$C,rs_nova!$A987,topmanager!$A:$A,rs_nova!BJ$2)+SUMIFS(topmanager!$D:$D,topmanager!$C:$C,rs_nova!$A987,topmanager!$A:$A,rs_nova!BJ$2+1)</f>
        <v>0</v>
      </c>
      <c r="BK987" s="51">
        <f>IFERROR(VLOOKUP(A987,[8]ferias!$C$4:$G$100,5,FALSE),0)</f>
        <v>0</v>
      </c>
      <c r="BL987" s="51">
        <f>SUMIFS(topmanager!$D:$D,topmanager!$C:$C,rs_nova!$A987,topmanager!$A:$A,rs_nova!BL$2)</f>
        <v>0</v>
      </c>
      <c r="BM987" s="51">
        <f>SUMIFS(topmanager!$D:$D,topmanager!$C:$C,rs_nova!$A987,topmanager!$A:$A,rs_nova!BM$2)+SUMIFS(topmanager!$D:$D,topmanager!$C:$C,rs_nova!$A991,topmanager!$A:$A,151)</f>
        <v>0</v>
      </c>
      <c r="BN987" s="51">
        <f t="shared" si="243"/>
        <v>0</v>
      </c>
    </row>
    <row r="988" spans="1:66">
      <c r="A988" s="47">
        <f>total!B191</f>
        <v>0</v>
      </c>
      <c r="B988" s="47">
        <f t="shared" si="230"/>
        <v>0</v>
      </c>
      <c r="C988" s="48">
        <f>total!D191</f>
        <v>0</v>
      </c>
      <c r="D988" s="49" t="str">
        <f>IFERROR(VLOOKUP(A988,salario!A$3:J$32,10,FALSE),"")</f>
        <v/>
      </c>
      <c r="E988" s="49" t="str">
        <f>IFERROR(IF(VLOOKUP(A988,salario!A$3:O$32,15,FALSE)="","",VLOOKUP(A988,salario!A$3:O$32,15,FALSE)),"")</f>
        <v/>
      </c>
      <c r="F988" s="47" t="str">
        <f>IFERROR(VLOOKUP(A988,[5]base_pessoal!$B$2:$P$1504,13,FALSE),"")</f>
        <v/>
      </c>
      <c r="G988" s="50">
        <f>IFERROR(VLOOKUP(A988,salario!A$2:P$91,11,FALSE),0)*B988/30</f>
        <v>0</v>
      </c>
      <c r="H988" s="50">
        <f>SUMIFS(topmanager!$D:$D,topmanager!$C:$C,rs_nova!$A988,topmanager!$A:$A,rs_nova!H$2)+SUMIFS(topmanager!$D:$D,topmanager!$C:$C,rs_nova!$A988,topmanager!$A:$A,63)</f>
        <v>0</v>
      </c>
      <c r="I988" s="50">
        <f>-SUMIFS(topmanager!$D:$D,topmanager!$C:$C,rs_nova!$A988,topmanager!$A:$A,rs_nova!I$2)</f>
        <v>0</v>
      </c>
      <c r="J988" s="50">
        <f>SUMIFS(topmanager!$D:$D,topmanager!$C:$C,rs_nova!$A988,topmanager!$A:$A,rs_nova!J$2)</f>
        <v>0</v>
      </c>
      <c r="K988" s="50">
        <f>SUMIFS(topmanager!$D:$D,topmanager!$C:$C,rs_nova!$A988,topmanager!$A:$A,rs_nova!K$2)+SUMIFS(topmanager!$D:$D,topmanager!$C:$C,rs_nova!$A988,topmanager!$A:$A,911)</f>
        <v>0</v>
      </c>
      <c r="L988" s="50">
        <f>SUMIFS(topmanager!$D:$D,topmanager!$C:$C,rs_nova!$A988,topmanager!$A:$A,rs_nova!L$2)</f>
        <v>0</v>
      </c>
      <c r="M988" s="50">
        <f>SUMIFS(topmanager!$D:$D,topmanager!$C:$C,rs_nova!$A988,topmanager!$A:$A,rs_nova!M$2)+SUMIFS(topmanager!$D:$D,topmanager!$C:$C,rs_nova!$A988,topmanager!$A:$A,908)+SUMIFS(topmanager!$D:$D,topmanager!$C:$C,rs_nova!$A988,topmanager!$A:$A,550)</f>
        <v>0</v>
      </c>
      <c r="N988" s="50">
        <f>SUMIFS(topmanager!$D:$D,topmanager!$C:$C,rs_nova!$A988,topmanager!$A:$A,rs_nova!N$2)</f>
        <v>0</v>
      </c>
      <c r="O988" s="51">
        <f t="shared" si="231"/>
        <v>0</v>
      </c>
      <c r="P988" s="50">
        <f>IFERROR(VLOOKUP($A988,total!$B$4:$AW$437,27,0),0)</f>
        <v>0</v>
      </c>
      <c r="Q988" s="50">
        <f>IFERROR(VLOOKUP($A988,total!$B$4:$AW$437,21,0),0)</f>
        <v>0</v>
      </c>
      <c r="R988" s="50">
        <f>IFERROR(VLOOKUP($A988,total!$B$4:$AW$437,25,0),0)+IFERROR(VLOOKUP($A988,total!$B$4:$AW$437,36,0),0)</f>
        <v>0</v>
      </c>
      <c r="S988" s="50">
        <f>IFERROR(VLOOKUP(A988,gympass!$A$2:$F$148,6,0),0)</f>
        <v>0</v>
      </c>
      <c r="T988" s="50">
        <f>IFERROR(VLOOKUP($A988,total!$B$4:$AW$437,42,0),0)</f>
        <v>0</v>
      </c>
      <c r="U988" s="50">
        <f>IFERROR(VLOOKUP($A988,total!$B$4:$AW$437,32,0),0)</f>
        <v>0</v>
      </c>
      <c r="V988" s="50">
        <f>IFERROR(VLOOKUP($A988,total!$B$4:$AW$437,28,0),0)</f>
        <v>0</v>
      </c>
      <c r="W988" s="50">
        <f>IFERROR(VLOOKUP($A988,total!$B$4:$AX$437,49,0),0)</f>
        <v>0</v>
      </c>
      <c r="X988" s="50"/>
      <c r="Y988" s="50">
        <f>IFERROR(VLOOKUP(A988,#REF!,4,0),0)</f>
        <v>0</v>
      </c>
      <c r="Z988" s="50">
        <f>IFERROR(VLOOKUP(B988,#REF!,8,0),0)</f>
        <v>0</v>
      </c>
      <c r="AA988" s="50">
        <f>IFERROR(VLOOKUP($A988,total!$B$4:$AW$437,45,0),0)</f>
        <v>0</v>
      </c>
      <c r="AB988" s="50">
        <f>IFERROR(VLOOKUP($A988,total!$B$4:$AW$437,48,0),0)</f>
        <v>0</v>
      </c>
      <c r="AC988" s="50">
        <f>IFERROR(VLOOKUP($A988,total!$B$4:$AB$437,19,0),0)</f>
        <v>0</v>
      </c>
      <c r="AD988" s="50">
        <f>IFERROR(VLOOKUP($A988,total!$B$4:$AB$437,10,0),0)</f>
        <v>0</v>
      </c>
      <c r="AE988" s="50">
        <f>IFERROR(VLOOKUP($A988,total!$B$4:$AB$437,13,0),0)-SUMIFS(topmanager!$D:$D,topmanager!$C:$C,rs_nova!$A992,topmanager!$A:$A,856)</f>
        <v>0</v>
      </c>
      <c r="AF988" s="50">
        <f>IFERROR(VLOOKUP($A988,total!$B$4:$AB$437,16,0),0)</f>
        <v>0</v>
      </c>
      <c r="AG988" s="50">
        <f>IFERROR(VLOOKUP($A988,total!$B$4:$AB$437,7,0),0)</f>
        <v>0</v>
      </c>
      <c r="AH988" s="50">
        <f>IFERROR(VLOOKUP($A988,total!$B$4:$AD$437,29,0),0)</f>
        <v>0</v>
      </c>
      <c r="AI988" s="50">
        <f>IFERROR(VLOOKUP(A988,total!$B$4:$AN$437,39,0),0)</f>
        <v>0</v>
      </c>
      <c r="AJ988" s="51">
        <f t="shared" si="232"/>
        <v>0</v>
      </c>
      <c r="AK988" s="50">
        <f t="shared" si="233"/>
        <v>0</v>
      </c>
      <c r="AL988" s="50">
        <f t="shared" si="234"/>
        <v>0</v>
      </c>
      <c r="AM988" s="50">
        <f t="shared" si="235"/>
        <v>0</v>
      </c>
      <c r="AN988" s="50">
        <f t="shared" si="244"/>
        <v>0</v>
      </c>
      <c r="AO988" s="50">
        <f t="shared" si="244"/>
        <v>0</v>
      </c>
      <c r="AP988" s="50">
        <f t="shared" si="244"/>
        <v>0</v>
      </c>
      <c r="AQ988" s="50">
        <f>IFERROR(VLOOKUP(TEXT($A988,"000000"),[6]Página1!$A$8:$S$801,13,FALSE),0)</f>
        <v>0</v>
      </c>
      <c r="AR988" s="50">
        <f>IFERROR(VLOOKUP(TEXT($A988,"000000"),[6]Página1!$A$8:$S$801,16,FALSE),0)</f>
        <v>0</v>
      </c>
      <c r="AS988" s="50">
        <f>IFERROR(VLOOKUP(TEXT($A988,"000000"),[6]Página1!$A$8:$S$801,19,FALSE),0)</f>
        <v>0</v>
      </c>
      <c r="AT988" s="50">
        <f>IFERROR(VLOOKUP(TEXT($A988,"000000"),[7]Página1!$A$8:$R$814,12,FALSE),0)</f>
        <v>0</v>
      </c>
      <c r="AU988" s="50">
        <f>IFERROR(VLOOKUP(TEXT($A988,"000000"),[7]Página1!$A$8:$R$814,15,FALSE),0)</f>
        <v>0</v>
      </c>
      <c r="AV988" s="50">
        <f>IFERROR(VLOOKUP(TEXT($A988,"000000"),[7]Página1!$A$8:$R$814,18,FALSE),0)</f>
        <v>0</v>
      </c>
      <c r="AW988" s="50"/>
      <c r="AX988" s="51">
        <f t="shared" si="236"/>
        <v>0</v>
      </c>
      <c r="AY988" s="51">
        <f t="shared" si="237"/>
        <v>0</v>
      </c>
      <c r="AZ988" s="51">
        <f t="shared" si="238"/>
        <v>0</v>
      </c>
      <c r="BA988" s="51">
        <f t="shared" si="239"/>
        <v>0</v>
      </c>
      <c r="BB988" s="51">
        <f t="shared" si="240"/>
        <v>0</v>
      </c>
      <c r="BC988" s="51">
        <f t="shared" si="241"/>
        <v>0</v>
      </c>
      <c r="BD988" s="51">
        <f t="shared" si="242"/>
        <v>0</v>
      </c>
      <c r="BE988" s="51">
        <f>IFERROR(VLOOKUP(A988,salario!A$2:P$91,11,FALSE),0)</f>
        <v>0</v>
      </c>
      <c r="BF988" s="51">
        <f>SUMIFS(topmanager!$D:$D,topmanager!$C:$C,rs_nova!$A988,topmanager!$A:$A,rs_nova!BF$2)</f>
        <v>0</v>
      </c>
      <c r="BG988" s="51">
        <f>SUMIFS(topmanager!$D:$D,topmanager!$C:$C,rs_nova!$A988,topmanager!$A:$A,rs_nova!BG$2)</f>
        <v>0</v>
      </c>
      <c r="BH988" s="51">
        <f>SUMIFS(topmanager!$D:$D,topmanager!$C:$C,rs_nova!$A988,topmanager!$A:$A,rs_nova!BH$2)</f>
        <v>0</v>
      </c>
      <c r="BI988" s="51">
        <f>SUMIFS(topmanager!$D:$D,topmanager!$C:$C,rs_nova!$A988,topmanager!$A:$A,rs_nova!BI$2)</f>
        <v>0</v>
      </c>
      <c r="BJ988" s="51">
        <f>SUMIFS(topmanager!$D:$D,topmanager!$C:$C,rs_nova!$A988,topmanager!$A:$A,rs_nova!BJ$2)+SUMIFS(topmanager!$D:$D,topmanager!$C:$C,rs_nova!$A988,topmanager!$A:$A,rs_nova!BJ$2+1)</f>
        <v>0</v>
      </c>
      <c r="BK988" s="51">
        <f>IFERROR(VLOOKUP(A988,[8]ferias!$C$4:$G$100,5,FALSE),0)</f>
        <v>0</v>
      </c>
      <c r="BL988" s="51">
        <f>SUMIFS(topmanager!$D:$D,topmanager!$C:$C,rs_nova!$A988,topmanager!$A:$A,rs_nova!BL$2)</f>
        <v>0</v>
      </c>
      <c r="BM988" s="51">
        <f>SUMIFS(topmanager!$D:$D,topmanager!$C:$C,rs_nova!$A988,topmanager!$A:$A,rs_nova!BM$2)+SUMIFS(topmanager!$D:$D,topmanager!$C:$C,rs_nova!$A992,topmanager!$A:$A,151)</f>
        <v>0</v>
      </c>
      <c r="BN988" s="51">
        <f t="shared" si="243"/>
        <v>0</v>
      </c>
    </row>
    <row r="989" spans="1:66">
      <c r="A989" s="47">
        <f>total!B192</f>
        <v>0</v>
      </c>
      <c r="B989" s="47">
        <f t="shared" si="230"/>
        <v>0</v>
      </c>
      <c r="C989" s="48">
        <f>total!D192</f>
        <v>0</v>
      </c>
      <c r="D989" s="49" t="str">
        <f>IFERROR(VLOOKUP(A989,salario!A$3:J$32,10,FALSE),"")</f>
        <v/>
      </c>
      <c r="E989" s="49" t="str">
        <f>IFERROR(IF(VLOOKUP(A989,salario!A$3:O$32,15,FALSE)="","",VLOOKUP(A989,salario!A$3:O$32,15,FALSE)),"")</f>
        <v/>
      </c>
      <c r="F989" s="47" t="str">
        <f>IFERROR(VLOOKUP(A989,[5]base_pessoal!$B$2:$P$1504,13,FALSE),"")</f>
        <v/>
      </c>
      <c r="G989" s="50">
        <f>IFERROR(VLOOKUP(A989,salario!A$2:P$91,11,FALSE),0)*B989/30</f>
        <v>0</v>
      </c>
      <c r="H989" s="50">
        <f>SUMIFS(topmanager!$D:$D,topmanager!$C:$C,rs_nova!$A989,topmanager!$A:$A,rs_nova!H$2)+SUMIFS(topmanager!$D:$D,topmanager!$C:$C,rs_nova!$A989,topmanager!$A:$A,63)</f>
        <v>0</v>
      </c>
      <c r="I989" s="50">
        <f>-SUMIFS(topmanager!$D:$D,topmanager!$C:$C,rs_nova!$A989,topmanager!$A:$A,rs_nova!I$2)</f>
        <v>0</v>
      </c>
      <c r="J989" s="50">
        <f>SUMIFS(topmanager!$D:$D,topmanager!$C:$C,rs_nova!$A989,topmanager!$A:$A,rs_nova!J$2)</f>
        <v>0</v>
      </c>
      <c r="K989" s="50">
        <f>SUMIFS(topmanager!$D:$D,topmanager!$C:$C,rs_nova!$A989,topmanager!$A:$A,rs_nova!K$2)+SUMIFS(topmanager!$D:$D,topmanager!$C:$C,rs_nova!$A989,topmanager!$A:$A,911)</f>
        <v>0</v>
      </c>
      <c r="L989" s="50">
        <f>SUMIFS(topmanager!$D:$D,topmanager!$C:$C,rs_nova!$A989,topmanager!$A:$A,rs_nova!L$2)</f>
        <v>0</v>
      </c>
      <c r="M989" s="50">
        <f>SUMIFS(topmanager!$D:$D,topmanager!$C:$C,rs_nova!$A989,topmanager!$A:$A,rs_nova!M$2)+SUMIFS(topmanager!$D:$D,topmanager!$C:$C,rs_nova!$A989,topmanager!$A:$A,908)+SUMIFS(topmanager!$D:$D,topmanager!$C:$C,rs_nova!$A989,topmanager!$A:$A,550)</f>
        <v>0</v>
      </c>
      <c r="N989" s="50">
        <f>SUMIFS(topmanager!$D:$D,topmanager!$C:$C,rs_nova!$A989,topmanager!$A:$A,rs_nova!N$2)</f>
        <v>0</v>
      </c>
      <c r="O989" s="51">
        <f t="shared" si="231"/>
        <v>0</v>
      </c>
      <c r="P989" s="50">
        <f>IFERROR(VLOOKUP($A989,total!$B$4:$AW$437,27,0),0)</f>
        <v>0</v>
      </c>
      <c r="Q989" s="50">
        <f>IFERROR(VLOOKUP($A989,total!$B$4:$AW$437,21,0),0)</f>
        <v>0</v>
      </c>
      <c r="R989" s="50">
        <f>IFERROR(VLOOKUP($A989,total!$B$4:$AW$437,25,0),0)+IFERROR(VLOOKUP($A989,total!$B$4:$AW$437,36,0),0)</f>
        <v>0</v>
      </c>
      <c r="S989" s="50">
        <f>IFERROR(VLOOKUP(A989,gympass!$A$2:$F$148,6,0),0)</f>
        <v>0</v>
      </c>
      <c r="T989" s="50">
        <f>IFERROR(VLOOKUP($A989,total!$B$4:$AW$437,42,0),0)</f>
        <v>0</v>
      </c>
      <c r="U989" s="50">
        <f>IFERROR(VLOOKUP($A989,total!$B$4:$AW$437,32,0),0)</f>
        <v>0</v>
      </c>
      <c r="V989" s="50">
        <f>IFERROR(VLOOKUP($A989,total!$B$4:$AW$437,28,0),0)</f>
        <v>0</v>
      </c>
      <c r="W989" s="50">
        <f>IFERROR(VLOOKUP($A989,total!$B$4:$AX$437,49,0),0)</f>
        <v>0</v>
      </c>
      <c r="X989" s="50"/>
      <c r="Y989" s="50">
        <f>IFERROR(VLOOKUP(A989,#REF!,4,0),0)</f>
        <v>0</v>
      </c>
      <c r="Z989" s="50">
        <f>IFERROR(VLOOKUP(B989,#REF!,8,0),0)</f>
        <v>0</v>
      </c>
      <c r="AA989" s="50">
        <f>IFERROR(VLOOKUP($A989,total!$B$4:$AW$437,45,0),0)</f>
        <v>0</v>
      </c>
      <c r="AB989" s="50">
        <f>IFERROR(VLOOKUP($A989,total!$B$4:$AW$437,48,0),0)</f>
        <v>0</v>
      </c>
      <c r="AC989" s="50">
        <f>IFERROR(VLOOKUP($A989,total!$B$4:$AB$437,19,0),0)</f>
        <v>0</v>
      </c>
      <c r="AD989" s="50">
        <f>IFERROR(VLOOKUP($A989,total!$B$4:$AB$437,10,0),0)</f>
        <v>0</v>
      </c>
      <c r="AE989" s="50">
        <f>IFERROR(VLOOKUP($A989,total!$B$4:$AB$437,13,0),0)-SUMIFS(topmanager!$D:$D,topmanager!$C:$C,rs_nova!$A993,topmanager!$A:$A,856)</f>
        <v>0</v>
      </c>
      <c r="AF989" s="50">
        <f>IFERROR(VLOOKUP($A989,total!$B$4:$AB$437,16,0),0)</f>
        <v>0</v>
      </c>
      <c r="AG989" s="50">
        <f>IFERROR(VLOOKUP($A989,total!$B$4:$AB$437,7,0),0)</f>
        <v>0</v>
      </c>
      <c r="AH989" s="50">
        <f>IFERROR(VLOOKUP($A989,total!$B$4:$AD$437,29,0),0)</f>
        <v>0</v>
      </c>
      <c r="AI989" s="50">
        <f>IFERROR(VLOOKUP(A989,total!$B$4:$AN$437,39,0),0)</f>
        <v>0</v>
      </c>
      <c r="AJ989" s="51">
        <f t="shared" si="232"/>
        <v>0</v>
      </c>
      <c r="AK989" s="50">
        <f t="shared" si="233"/>
        <v>0</v>
      </c>
      <c r="AL989" s="50">
        <f t="shared" si="234"/>
        <v>0</v>
      </c>
      <c r="AM989" s="50">
        <f t="shared" si="235"/>
        <v>0</v>
      </c>
      <c r="AN989" s="50">
        <f t="shared" si="244"/>
        <v>0</v>
      </c>
      <c r="AO989" s="50">
        <f t="shared" si="244"/>
        <v>0</v>
      </c>
      <c r="AP989" s="50">
        <f t="shared" si="244"/>
        <v>0</v>
      </c>
      <c r="AQ989" s="50">
        <f>IFERROR(VLOOKUP(TEXT($A989,"000000"),[6]Página1!$A$8:$S$801,13,FALSE),0)</f>
        <v>0</v>
      </c>
      <c r="AR989" s="50">
        <f>IFERROR(VLOOKUP(TEXT($A989,"000000"),[6]Página1!$A$8:$S$801,16,FALSE),0)</f>
        <v>0</v>
      </c>
      <c r="AS989" s="50">
        <f>IFERROR(VLOOKUP(TEXT($A989,"000000"),[6]Página1!$A$8:$S$801,19,FALSE),0)</f>
        <v>0</v>
      </c>
      <c r="AT989" s="50">
        <f>IFERROR(VLOOKUP(TEXT($A989,"000000"),[7]Página1!$A$8:$R$814,12,FALSE),0)</f>
        <v>0</v>
      </c>
      <c r="AU989" s="50">
        <f>IFERROR(VLOOKUP(TEXT($A989,"000000"),[7]Página1!$A$8:$R$814,15,FALSE),0)</f>
        <v>0</v>
      </c>
      <c r="AV989" s="50">
        <f>IFERROR(VLOOKUP(TEXT($A989,"000000"),[7]Página1!$A$8:$R$814,18,FALSE),0)</f>
        <v>0</v>
      </c>
      <c r="AW989" s="50"/>
      <c r="AX989" s="51">
        <f t="shared" si="236"/>
        <v>0</v>
      </c>
      <c r="AY989" s="51">
        <f t="shared" si="237"/>
        <v>0</v>
      </c>
      <c r="AZ989" s="51">
        <f t="shared" si="238"/>
        <v>0</v>
      </c>
      <c r="BA989" s="51">
        <f t="shared" si="239"/>
        <v>0</v>
      </c>
      <c r="BB989" s="51">
        <f t="shared" si="240"/>
        <v>0</v>
      </c>
      <c r="BC989" s="51">
        <f t="shared" si="241"/>
        <v>0</v>
      </c>
      <c r="BD989" s="51">
        <f t="shared" si="242"/>
        <v>0</v>
      </c>
      <c r="BE989" s="51">
        <f>IFERROR(VLOOKUP(A989,salario!A$2:P$91,11,FALSE),0)</f>
        <v>0</v>
      </c>
      <c r="BF989" s="51">
        <f>SUMIFS(topmanager!$D:$D,topmanager!$C:$C,rs_nova!$A989,topmanager!$A:$A,rs_nova!BF$2)</f>
        <v>0</v>
      </c>
      <c r="BG989" s="51">
        <f>SUMIFS(topmanager!$D:$D,topmanager!$C:$C,rs_nova!$A989,topmanager!$A:$A,rs_nova!BG$2)</f>
        <v>0</v>
      </c>
      <c r="BH989" s="51">
        <f>SUMIFS(topmanager!$D:$D,topmanager!$C:$C,rs_nova!$A989,topmanager!$A:$A,rs_nova!BH$2)</f>
        <v>0</v>
      </c>
      <c r="BI989" s="51">
        <f>SUMIFS(topmanager!$D:$D,topmanager!$C:$C,rs_nova!$A989,topmanager!$A:$A,rs_nova!BI$2)</f>
        <v>0</v>
      </c>
      <c r="BJ989" s="51">
        <f>SUMIFS(topmanager!$D:$D,topmanager!$C:$C,rs_nova!$A989,topmanager!$A:$A,rs_nova!BJ$2)+SUMIFS(topmanager!$D:$D,topmanager!$C:$C,rs_nova!$A989,topmanager!$A:$A,rs_nova!BJ$2+1)</f>
        <v>0</v>
      </c>
      <c r="BK989" s="51">
        <f>IFERROR(VLOOKUP(A989,[8]ferias!$C$4:$G$100,5,FALSE),0)</f>
        <v>0</v>
      </c>
      <c r="BL989" s="51">
        <f>SUMIFS(topmanager!$D:$D,topmanager!$C:$C,rs_nova!$A989,topmanager!$A:$A,rs_nova!BL$2)</f>
        <v>0</v>
      </c>
      <c r="BM989" s="51">
        <f>SUMIFS(topmanager!$D:$D,topmanager!$C:$C,rs_nova!$A989,topmanager!$A:$A,rs_nova!BM$2)+SUMIFS(topmanager!$D:$D,topmanager!$C:$C,rs_nova!$A993,topmanager!$A:$A,151)</f>
        <v>0</v>
      </c>
      <c r="BN989" s="51">
        <f t="shared" si="243"/>
        <v>0</v>
      </c>
    </row>
    <row r="990" spans="1:66">
      <c r="A990" s="47">
        <f>total!B193</f>
        <v>0</v>
      </c>
      <c r="B990" s="47">
        <f t="shared" si="230"/>
        <v>0</v>
      </c>
      <c r="C990" s="48">
        <f>total!D193</f>
        <v>0</v>
      </c>
      <c r="D990" s="49" t="str">
        <f>IFERROR(VLOOKUP(A990,salario!A$3:J$32,10,FALSE),"")</f>
        <v/>
      </c>
      <c r="E990" s="49" t="str">
        <f>IFERROR(IF(VLOOKUP(A990,salario!A$3:O$32,15,FALSE)="","",VLOOKUP(A990,salario!A$3:O$32,15,FALSE)),"")</f>
        <v/>
      </c>
      <c r="F990" s="47" t="str">
        <f>IFERROR(VLOOKUP(A990,[5]base_pessoal!$B$2:$P$1504,13,FALSE),"")</f>
        <v/>
      </c>
      <c r="G990" s="50">
        <f>IFERROR(VLOOKUP(A990,salario!A$2:P$91,11,FALSE),0)*B990/30</f>
        <v>0</v>
      </c>
      <c r="H990" s="50">
        <f>SUMIFS(topmanager!$D:$D,topmanager!$C:$C,rs_nova!$A990,topmanager!$A:$A,rs_nova!H$2)+SUMIFS(topmanager!$D:$D,topmanager!$C:$C,rs_nova!$A990,topmanager!$A:$A,63)</f>
        <v>0</v>
      </c>
      <c r="I990" s="50">
        <f>-SUMIFS(topmanager!$D:$D,topmanager!$C:$C,rs_nova!$A990,topmanager!$A:$A,rs_nova!I$2)</f>
        <v>0</v>
      </c>
      <c r="J990" s="50">
        <f>SUMIFS(topmanager!$D:$D,topmanager!$C:$C,rs_nova!$A990,topmanager!$A:$A,rs_nova!J$2)</f>
        <v>0</v>
      </c>
      <c r="K990" s="50">
        <f>SUMIFS(topmanager!$D:$D,topmanager!$C:$C,rs_nova!$A990,topmanager!$A:$A,rs_nova!K$2)+SUMIFS(topmanager!$D:$D,topmanager!$C:$C,rs_nova!$A990,topmanager!$A:$A,911)</f>
        <v>0</v>
      </c>
      <c r="L990" s="50">
        <f>SUMIFS(topmanager!$D:$D,topmanager!$C:$C,rs_nova!$A990,topmanager!$A:$A,rs_nova!L$2)</f>
        <v>0</v>
      </c>
      <c r="M990" s="50">
        <f>SUMIFS(topmanager!$D:$D,topmanager!$C:$C,rs_nova!$A990,topmanager!$A:$A,rs_nova!M$2)+SUMIFS(topmanager!$D:$D,topmanager!$C:$C,rs_nova!$A990,topmanager!$A:$A,908)+SUMIFS(topmanager!$D:$D,topmanager!$C:$C,rs_nova!$A990,topmanager!$A:$A,550)</f>
        <v>0</v>
      </c>
      <c r="N990" s="50">
        <f>SUMIFS(topmanager!$D:$D,topmanager!$C:$C,rs_nova!$A990,topmanager!$A:$A,rs_nova!N$2)</f>
        <v>0</v>
      </c>
      <c r="O990" s="51">
        <f t="shared" si="231"/>
        <v>0</v>
      </c>
      <c r="P990" s="50">
        <f>IFERROR(VLOOKUP($A990,total!$B$4:$AW$437,27,0),0)</f>
        <v>0</v>
      </c>
      <c r="Q990" s="50">
        <f>IFERROR(VLOOKUP($A990,total!$B$4:$AW$437,21,0),0)</f>
        <v>0</v>
      </c>
      <c r="R990" s="50">
        <f>IFERROR(VLOOKUP($A990,total!$B$4:$AW$437,25,0),0)+IFERROR(VLOOKUP($A990,total!$B$4:$AW$437,36,0),0)</f>
        <v>0</v>
      </c>
      <c r="S990" s="50">
        <f>IFERROR(VLOOKUP(A990,gympass!$A$2:$F$148,6,0),0)</f>
        <v>0</v>
      </c>
      <c r="T990" s="50">
        <f>IFERROR(VLOOKUP($A990,total!$B$4:$AW$437,42,0),0)</f>
        <v>0</v>
      </c>
      <c r="U990" s="50">
        <f>IFERROR(VLOOKUP($A990,total!$B$4:$AW$437,32,0),0)</f>
        <v>0</v>
      </c>
      <c r="V990" s="50">
        <f>IFERROR(VLOOKUP($A990,total!$B$4:$AW$437,28,0),0)</f>
        <v>0</v>
      </c>
      <c r="W990" s="50">
        <f>IFERROR(VLOOKUP($A990,total!$B$4:$AX$437,49,0),0)</f>
        <v>0</v>
      </c>
      <c r="X990" s="50"/>
      <c r="Y990" s="50">
        <f>IFERROR(VLOOKUP(A990,#REF!,4,0),0)</f>
        <v>0</v>
      </c>
      <c r="Z990" s="50">
        <f>IFERROR(VLOOKUP(B990,#REF!,8,0),0)</f>
        <v>0</v>
      </c>
      <c r="AA990" s="50">
        <f>IFERROR(VLOOKUP($A990,total!$B$4:$AW$437,45,0),0)</f>
        <v>0</v>
      </c>
      <c r="AB990" s="50">
        <f>IFERROR(VLOOKUP($A990,total!$B$4:$AW$437,48,0),0)</f>
        <v>0</v>
      </c>
      <c r="AC990" s="50">
        <f>IFERROR(VLOOKUP($A990,total!$B$4:$AB$437,19,0),0)</f>
        <v>0</v>
      </c>
      <c r="AD990" s="50">
        <f>IFERROR(VLOOKUP($A990,total!$B$4:$AB$437,10,0),0)</f>
        <v>0</v>
      </c>
      <c r="AE990" s="50">
        <f>IFERROR(VLOOKUP($A990,total!$B$4:$AB$437,13,0),0)-SUMIFS(topmanager!$D:$D,topmanager!$C:$C,rs_nova!$A994,topmanager!$A:$A,856)</f>
        <v>0</v>
      </c>
      <c r="AF990" s="50">
        <f>IFERROR(VLOOKUP($A990,total!$B$4:$AB$437,16,0),0)</f>
        <v>0</v>
      </c>
      <c r="AG990" s="50">
        <f>IFERROR(VLOOKUP($A990,total!$B$4:$AB$437,7,0),0)</f>
        <v>0</v>
      </c>
      <c r="AH990" s="50">
        <f>IFERROR(VLOOKUP($A990,total!$B$4:$AD$437,29,0),0)</f>
        <v>0</v>
      </c>
      <c r="AI990" s="50">
        <f>IFERROR(VLOOKUP(A990,total!$B$4:$AN$437,39,0),0)</f>
        <v>0</v>
      </c>
      <c r="AJ990" s="51">
        <f t="shared" si="232"/>
        <v>0</v>
      </c>
      <c r="AK990" s="50">
        <f t="shared" si="233"/>
        <v>0</v>
      </c>
      <c r="AL990" s="50">
        <f t="shared" si="234"/>
        <v>0</v>
      </c>
      <c r="AM990" s="50">
        <f t="shared" si="235"/>
        <v>0</v>
      </c>
      <c r="AN990" s="50">
        <f t="shared" si="244"/>
        <v>0</v>
      </c>
      <c r="AO990" s="50">
        <f t="shared" si="244"/>
        <v>0</v>
      </c>
      <c r="AP990" s="50">
        <f t="shared" si="244"/>
        <v>0</v>
      </c>
      <c r="AQ990" s="50">
        <f>IFERROR(VLOOKUP(TEXT($A990,"000000"),[6]Página1!$A$8:$S$801,13,FALSE),0)</f>
        <v>0</v>
      </c>
      <c r="AR990" s="50">
        <f>IFERROR(VLOOKUP(TEXT($A990,"000000"),[6]Página1!$A$8:$S$801,16,FALSE),0)</f>
        <v>0</v>
      </c>
      <c r="AS990" s="50">
        <f>IFERROR(VLOOKUP(TEXT($A990,"000000"),[6]Página1!$A$8:$S$801,19,FALSE),0)</f>
        <v>0</v>
      </c>
      <c r="AT990" s="50">
        <f>IFERROR(VLOOKUP(TEXT($A990,"000000"),[7]Página1!$A$8:$R$814,12,FALSE),0)</f>
        <v>0</v>
      </c>
      <c r="AU990" s="50">
        <f>IFERROR(VLOOKUP(TEXT($A990,"000000"),[7]Página1!$A$8:$R$814,15,FALSE),0)</f>
        <v>0</v>
      </c>
      <c r="AV990" s="50">
        <f>IFERROR(VLOOKUP(TEXT($A990,"000000"),[7]Página1!$A$8:$R$814,18,FALSE),0)</f>
        <v>0</v>
      </c>
      <c r="AW990" s="50"/>
      <c r="AX990" s="51">
        <f t="shared" si="236"/>
        <v>0</v>
      </c>
      <c r="AY990" s="51">
        <f t="shared" si="237"/>
        <v>0</v>
      </c>
      <c r="AZ990" s="51">
        <f t="shared" si="238"/>
        <v>0</v>
      </c>
      <c r="BA990" s="51">
        <f t="shared" si="239"/>
        <v>0</v>
      </c>
      <c r="BB990" s="51">
        <f t="shared" si="240"/>
        <v>0</v>
      </c>
      <c r="BC990" s="51">
        <f t="shared" si="241"/>
        <v>0</v>
      </c>
      <c r="BD990" s="51">
        <f t="shared" si="242"/>
        <v>0</v>
      </c>
      <c r="BE990" s="51">
        <f>IFERROR(VLOOKUP(A990,salario!A$2:P$91,11,FALSE),0)</f>
        <v>0</v>
      </c>
      <c r="BF990" s="51">
        <f>SUMIFS(topmanager!$D:$D,topmanager!$C:$C,rs_nova!$A990,topmanager!$A:$A,rs_nova!BF$2)</f>
        <v>0</v>
      </c>
      <c r="BG990" s="51">
        <f>SUMIFS(topmanager!$D:$D,topmanager!$C:$C,rs_nova!$A990,topmanager!$A:$A,rs_nova!BG$2)</f>
        <v>0</v>
      </c>
      <c r="BH990" s="51">
        <f>SUMIFS(topmanager!$D:$D,topmanager!$C:$C,rs_nova!$A990,topmanager!$A:$A,rs_nova!BH$2)</f>
        <v>0</v>
      </c>
      <c r="BI990" s="51">
        <f>SUMIFS(topmanager!$D:$D,topmanager!$C:$C,rs_nova!$A990,topmanager!$A:$A,rs_nova!BI$2)</f>
        <v>0</v>
      </c>
      <c r="BJ990" s="51">
        <f>SUMIFS(topmanager!$D:$D,topmanager!$C:$C,rs_nova!$A990,topmanager!$A:$A,rs_nova!BJ$2)+SUMIFS(topmanager!$D:$D,topmanager!$C:$C,rs_nova!$A990,topmanager!$A:$A,rs_nova!BJ$2+1)</f>
        <v>0</v>
      </c>
      <c r="BK990" s="51">
        <f>IFERROR(VLOOKUP(A990,[8]ferias!$C$4:$G$100,5,FALSE),0)</f>
        <v>0</v>
      </c>
      <c r="BL990" s="51">
        <f>SUMIFS(topmanager!$D:$D,topmanager!$C:$C,rs_nova!$A990,topmanager!$A:$A,rs_nova!BL$2)</f>
        <v>0</v>
      </c>
      <c r="BM990" s="51">
        <f>SUMIFS(topmanager!$D:$D,topmanager!$C:$C,rs_nova!$A990,topmanager!$A:$A,rs_nova!BM$2)+SUMIFS(topmanager!$D:$D,topmanager!$C:$C,rs_nova!$A994,topmanager!$A:$A,151)</f>
        <v>0</v>
      </c>
      <c r="BN990" s="51">
        <f t="shared" si="243"/>
        <v>0</v>
      </c>
    </row>
    <row r="991" spans="1:66">
      <c r="A991" s="47">
        <f>total!B194</f>
        <v>0</v>
      </c>
      <c r="B991" s="47">
        <f t="shared" si="230"/>
        <v>0</v>
      </c>
      <c r="C991" s="48">
        <f>total!D194</f>
        <v>0</v>
      </c>
      <c r="D991" s="49" t="str">
        <f>IFERROR(VLOOKUP(A991,salario!A$3:J$32,10,FALSE),"")</f>
        <v/>
      </c>
      <c r="E991" s="49" t="str">
        <f>IFERROR(IF(VLOOKUP(A991,salario!A$3:O$32,15,FALSE)="","",VLOOKUP(A991,salario!A$3:O$32,15,FALSE)),"")</f>
        <v/>
      </c>
      <c r="F991" s="47" t="str">
        <f>IFERROR(VLOOKUP(A991,[5]base_pessoal!$B$2:$P$1504,13,FALSE),"")</f>
        <v/>
      </c>
      <c r="G991" s="50">
        <f>IFERROR(VLOOKUP(A991,salario!A$2:P$91,11,FALSE),0)*B991/30</f>
        <v>0</v>
      </c>
      <c r="H991" s="50">
        <f>SUMIFS(topmanager!$D:$D,topmanager!$C:$C,rs_nova!$A991,topmanager!$A:$A,rs_nova!H$2)+SUMIFS(topmanager!$D:$D,topmanager!$C:$C,rs_nova!$A991,topmanager!$A:$A,63)</f>
        <v>0</v>
      </c>
      <c r="I991" s="50">
        <f>-SUMIFS(topmanager!$D:$D,topmanager!$C:$C,rs_nova!$A991,topmanager!$A:$A,rs_nova!I$2)</f>
        <v>0</v>
      </c>
      <c r="J991" s="50">
        <f>SUMIFS(topmanager!$D:$D,topmanager!$C:$C,rs_nova!$A991,topmanager!$A:$A,rs_nova!J$2)</f>
        <v>0</v>
      </c>
      <c r="K991" s="50">
        <f>SUMIFS(topmanager!$D:$D,topmanager!$C:$C,rs_nova!$A991,topmanager!$A:$A,rs_nova!K$2)+SUMIFS(topmanager!$D:$D,topmanager!$C:$C,rs_nova!$A991,topmanager!$A:$A,911)</f>
        <v>0</v>
      </c>
      <c r="L991" s="50">
        <f>SUMIFS(topmanager!$D:$D,topmanager!$C:$C,rs_nova!$A991,topmanager!$A:$A,rs_nova!L$2)</f>
        <v>0</v>
      </c>
      <c r="M991" s="50">
        <f>SUMIFS(topmanager!$D:$D,topmanager!$C:$C,rs_nova!$A991,topmanager!$A:$A,rs_nova!M$2)+SUMIFS(topmanager!$D:$D,topmanager!$C:$C,rs_nova!$A991,topmanager!$A:$A,908)+SUMIFS(topmanager!$D:$D,topmanager!$C:$C,rs_nova!$A991,topmanager!$A:$A,550)</f>
        <v>0</v>
      </c>
      <c r="N991" s="50">
        <f>SUMIFS(topmanager!$D:$D,topmanager!$C:$C,rs_nova!$A991,topmanager!$A:$A,rs_nova!N$2)</f>
        <v>0</v>
      </c>
      <c r="O991" s="51">
        <f t="shared" si="231"/>
        <v>0</v>
      </c>
      <c r="P991" s="50">
        <f>IFERROR(VLOOKUP($A991,total!$B$4:$AW$437,27,0),0)</f>
        <v>0</v>
      </c>
      <c r="Q991" s="50">
        <f>IFERROR(VLOOKUP($A991,total!$B$4:$AW$437,21,0),0)</f>
        <v>0</v>
      </c>
      <c r="R991" s="50">
        <f>IFERROR(VLOOKUP($A991,total!$B$4:$AW$437,25,0),0)+IFERROR(VLOOKUP($A991,total!$B$4:$AW$437,36,0),0)</f>
        <v>0</v>
      </c>
      <c r="S991" s="50">
        <f>IFERROR(VLOOKUP(A991,gympass!$A$2:$F$148,6,0),0)</f>
        <v>0</v>
      </c>
      <c r="T991" s="50">
        <f>IFERROR(VLOOKUP($A991,total!$B$4:$AW$437,42,0),0)</f>
        <v>0</v>
      </c>
      <c r="U991" s="50">
        <f>IFERROR(VLOOKUP($A991,total!$B$4:$AW$437,32,0),0)</f>
        <v>0</v>
      </c>
      <c r="V991" s="50">
        <f>IFERROR(VLOOKUP($A991,total!$B$4:$AW$437,28,0),0)</f>
        <v>0</v>
      </c>
      <c r="W991" s="50">
        <f>IFERROR(VLOOKUP($A991,total!$B$4:$AX$437,49,0),0)</f>
        <v>0</v>
      </c>
      <c r="X991" s="50"/>
      <c r="Y991" s="50">
        <f>IFERROR(VLOOKUP(A991,#REF!,4,0),0)</f>
        <v>0</v>
      </c>
      <c r="Z991" s="50">
        <f>IFERROR(VLOOKUP(B991,#REF!,8,0),0)</f>
        <v>0</v>
      </c>
      <c r="AA991" s="50">
        <f>IFERROR(VLOOKUP($A991,total!$B$4:$AW$437,45,0),0)</f>
        <v>0</v>
      </c>
      <c r="AB991" s="50">
        <f>IFERROR(VLOOKUP($A991,total!$B$4:$AW$437,48,0),0)</f>
        <v>0</v>
      </c>
      <c r="AC991" s="50">
        <f>IFERROR(VLOOKUP($A991,total!$B$4:$AB$437,19,0),0)</f>
        <v>0</v>
      </c>
      <c r="AD991" s="50">
        <f>IFERROR(VLOOKUP($A991,total!$B$4:$AB$437,10,0),0)</f>
        <v>0</v>
      </c>
      <c r="AE991" s="50">
        <f>IFERROR(VLOOKUP($A991,total!$B$4:$AB$437,13,0),0)-SUMIFS(topmanager!$D:$D,topmanager!$C:$C,rs_nova!$A995,topmanager!$A:$A,856)</f>
        <v>0</v>
      </c>
      <c r="AF991" s="50">
        <f>IFERROR(VLOOKUP($A991,total!$B$4:$AB$437,16,0),0)</f>
        <v>0</v>
      </c>
      <c r="AG991" s="50">
        <f>IFERROR(VLOOKUP($A991,total!$B$4:$AB$437,7,0),0)</f>
        <v>0</v>
      </c>
      <c r="AH991" s="50">
        <f>IFERROR(VLOOKUP($A991,total!$B$4:$AD$437,29,0),0)</f>
        <v>0</v>
      </c>
      <c r="AI991" s="50">
        <f>IFERROR(VLOOKUP(A991,total!$B$4:$AN$437,39,0),0)</f>
        <v>0</v>
      </c>
      <c r="AJ991" s="51">
        <f t="shared" si="232"/>
        <v>0</v>
      </c>
      <c r="AK991" s="50">
        <f t="shared" si="233"/>
        <v>0</v>
      </c>
      <c r="AL991" s="50">
        <f t="shared" si="234"/>
        <v>0</v>
      </c>
      <c r="AM991" s="50">
        <f t="shared" si="235"/>
        <v>0</v>
      </c>
      <c r="AN991" s="50">
        <f t="shared" si="244"/>
        <v>0</v>
      </c>
      <c r="AO991" s="50">
        <f t="shared" si="244"/>
        <v>0</v>
      </c>
      <c r="AP991" s="50">
        <f t="shared" si="244"/>
        <v>0</v>
      </c>
      <c r="AQ991" s="50">
        <f>IFERROR(VLOOKUP(TEXT($A991,"000000"),[6]Página1!$A$8:$S$801,13,FALSE),0)</f>
        <v>0</v>
      </c>
      <c r="AR991" s="50">
        <f>IFERROR(VLOOKUP(TEXT($A991,"000000"),[6]Página1!$A$8:$S$801,16,FALSE),0)</f>
        <v>0</v>
      </c>
      <c r="AS991" s="50">
        <f>IFERROR(VLOOKUP(TEXT($A991,"000000"),[6]Página1!$A$8:$S$801,19,FALSE),0)</f>
        <v>0</v>
      </c>
      <c r="AT991" s="50">
        <f>IFERROR(VLOOKUP(TEXT($A991,"000000"),[7]Página1!$A$8:$R$814,12,FALSE),0)</f>
        <v>0</v>
      </c>
      <c r="AU991" s="50">
        <f>IFERROR(VLOOKUP(TEXT($A991,"000000"),[7]Página1!$A$8:$R$814,15,FALSE),0)</f>
        <v>0</v>
      </c>
      <c r="AV991" s="50">
        <f>IFERROR(VLOOKUP(TEXT($A991,"000000"),[7]Página1!$A$8:$R$814,18,FALSE),0)</f>
        <v>0</v>
      </c>
      <c r="AW991" s="50"/>
      <c r="AX991" s="51">
        <f t="shared" si="236"/>
        <v>0</v>
      </c>
      <c r="AY991" s="51">
        <f t="shared" si="237"/>
        <v>0</v>
      </c>
      <c r="AZ991" s="51">
        <f t="shared" si="238"/>
        <v>0</v>
      </c>
      <c r="BA991" s="51">
        <f t="shared" si="239"/>
        <v>0</v>
      </c>
      <c r="BB991" s="51">
        <f t="shared" si="240"/>
        <v>0</v>
      </c>
      <c r="BC991" s="51">
        <f t="shared" si="241"/>
        <v>0</v>
      </c>
      <c r="BD991" s="51">
        <f t="shared" si="242"/>
        <v>0</v>
      </c>
      <c r="BE991" s="51">
        <f>IFERROR(VLOOKUP(A991,salario!A$2:P$91,11,FALSE),0)</f>
        <v>0</v>
      </c>
      <c r="BF991" s="51">
        <f>SUMIFS(topmanager!$D:$D,topmanager!$C:$C,rs_nova!$A991,topmanager!$A:$A,rs_nova!BF$2)</f>
        <v>0</v>
      </c>
      <c r="BG991" s="51">
        <f>SUMIFS(topmanager!$D:$D,topmanager!$C:$C,rs_nova!$A991,topmanager!$A:$A,rs_nova!BG$2)</f>
        <v>0</v>
      </c>
      <c r="BH991" s="51">
        <f>SUMIFS(topmanager!$D:$D,topmanager!$C:$C,rs_nova!$A991,topmanager!$A:$A,rs_nova!BH$2)</f>
        <v>0</v>
      </c>
      <c r="BI991" s="51">
        <f>SUMIFS(topmanager!$D:$D,topmanager!$C:$C,rs_nova!$A991,topmanager!$A:$A,rs_nova!BI$2)</f>
        <v>0</v>
      </c>
      <c r="BJ991" s="51">
        <f>SUMIFS(topmanager!$D:$D,topmanager!$C:$C,rs_nova!$A991,topmanager!$A:$A,rs_nova!BJ$2)+SUMIFS(topmanager!$D:$D,topmanager!$C:$C,rs_nova!$A991,topmanager!$A:$A,rs_nova!BJ$2+1)</f>
        <v>0</v>
      </c>
      <c r="BK991" s="51">
        <f>IFERROR(VLOOKUP(A991,[8]ferias!$C$4:$G$100,5,FALSE),0)</f>
        <v>0</v>
      </c>
      <c r="BL991" s="51">
        <f>SUMIFS(topmanager!$D:$D,topmanager!$C:$C,rs_nova!$A991,topmanager!$A:$A,rs_nova!BL$2)</f>
        <v>0</v>
      </c>
      <c r="BM991" s="51">
        <f>SUMIFS(topmanager!$D:$D,topmanager!$C:$C,rs_nova!$A991,topmanager!$A:$A,rs_nova!BM$2)+SUMIFS(topmanager!$D:$D,topmanager!$C:$C,rs_nova!$A995,topmanager!$A:$A,151)</f>
        <v>0</v>
      </c>
      <c r="BN991" s="51">
        <f t="shared" si="243"/>
        <v>0</v>
      </c>
    </row>
    <row r="992" spans="1:66">
      <c r="A992" s="47">
        <f>total!B195</f>
        <v>0</v>
      </c>
      <c r="B992" s="47">
        <f t="shared" si="230"/>
        <v>0</v>
      </c>
      <c r="C992" s="48">
        <f>total!D195</f>
        <v>0</v>
      </c>
      <c r="D992" s="49" t="str">
        <f>IFERROR(VLOOKUP(A992,salario!A$3:J$32,10,FALSE),"")</f>
        <v/>
      </c>
      <c r="E992" s="49" t="str">
        <f>IFERROR(IF(VLOOKUP(A992,salario!A$3:O$32,15,FALSE)="","",VLOOKUP(A992,salario!A$3:O$32,15,FALSE)),"")</f>
        <v/>
      </c>
      <c r="F992" s="47" t="str">
        <f>IFERROR(VLOOKUP(A992,[5]base_pessoal!$B$2:$P$1504,13,FALSE),"")</f>
        <v/>
      </c>
      <c r="G992" s="50">
        <f>IFERROR(VLOOKUP(A992,salario!A$2:P$91,11,FALSE),0)*B992/30</f>
        <v>0</v>
      </c>
      <c r="H992" s="50">
        <f>SUMIFS(topmanager!$D:$D,topmanager!$C:$C,rs_nova!$A992,topmanager!$A:$A,rs_nova!H$2)+SUMIFS(topmanager!$D:$D,topmanager!$C:$C,rs_nova!$A992,topmanager!$A:$A,63)</f>
        <v>0</v>
      </c>
      <c r="I992" s="50">
        <f>-SUMIFS(topmanager!$D:$D,topmanager!$C:$C,rs_nova!$A992,topmanager!$A:$A,rs_nova!I$2)</f>
        <v>0</v>
      </c>
      <c r="J992" s="50">
        <f>SUMIFS(topmanager!$D:$D,topmanager!$C:$C,rs_nova!$A992,topmanager!$A:$A,rs_nova!J$2)</f>
        <v>0</v>
      </c>
      <c r="K992" s="50">
        <f>SUMIFS(topmanager!$D:$D,topmanager!$C:$C,rs_nova!$A992,topmanager!$A:$A,rs_nova!K$2)+SUMIFS(topmanager!$D:$D,topmanager!$C:$C,rs_nova!$A992,topmanager!$A:$A,911)</f>
        <v>0</v>
      </c>
      <c r="L992" s="50">
        <f>SUMIFS(topmanager!$D:$D,topmanager!$C:$C,rs_nova!$A992,topmanager!$A:$A,rs_nova!L$2)</f>
        <v>0</v>
      </c>
      <c r="M992" s="50">
        <f>SUMIFS(topmanager!$D:$D,topmanager!$C:$C,rs_nova!$A992,topmanager!$A:$A,rs_nova!M$2)+SUMIFS(topmanager!$D:$D,topmanager!$C:$C,rs_nova!$A992,topmanager!$A:$A,908)+SUMIFS(topmanager!$D:$D,topmanager!$C:$C,rs_nova!$A992,topmanager!$A:$A,550)</f>
        <v>0</v>
      </c>
      <c r="N992" s="50">
        <f>SUMIFS(topmanager!$D:$D,topmanager!$C:$C,rs_nova!$A992,topmanager!$A:$A,rs_nova!N$2)</f>
        <v>0</v>
      </c>
      <c r="O992" s="51">
        <f t="shared" si="231"/>
        <v>0</v>
      </c>
      <c r="P992" s="50">
        <f>IFERROR(VLOOKUP($A992,total!$B$4:$AW$437,27,0),0)</f>
        <v>0</v>
      </c>
      <c r="Q992" s="50">
        <f>IFERROR(VLOOKUP($A992,total!$B$4:$AW$437,21,0),0)</f>
        <v>0</v>
      </c>
      <c r="R992" s="50">
        <f>IFERROR(VLOOKUP($A992,total!$B$4:$AW$437,25,0),0)+IFERROR(VLOOKUP($A992,total!$B$4:$AW$437,36,0),0)</f>
        <v>0</v>
      </c>
      <c r="S992" s="50">
        <f>IFERROR(VLOOKUP(A992,gympass!$A$2:$F$148,6,0),0)</f>
        <v>0</v>
      </c>
      <c r="T992" s="50">
        <f>IFERROR(VLOOKUP($A992,total!$B$4:$AW$437,42,0),0)</f>
        <v>0</v>
      </c>
      <c r="U992" s="50">
        <f>IFERROR(VLOOKUP($A992,total!$B$4:$AW$437,32,0),0)</f>
        <v>0</v>
      </c>
      <c r="V992" s="50">
        <f>IFERROR(VLOOKUP($A992,total!$B$4:$AW$437,28,0),0)</f>
        <v>0</v>
      </c>
      <c r="W992" s="50">
        <f>IFERROR(VLOOKUP($A992,total!$B$4:$AX$437,49,0),0)</f>
        <v>0</v>
      </c>
      <c r="X992" s="50"/>
      <c r="Y992" s="50">
        <f>IFERROR(VLOOKUP(A992,#REF!,4,0),0)</f>
        <v>0</v>
      </c>
      <c r="Z992" s="50">
        <f>IFERROR(VLOOKUP(B992,#REF!,8,0),0)</f>
        <v>0</v>
      </c>
      <c r="AA992" s="50">
        <f>IFERROR(VLOOKUP($A992,total!$B$4:$AW$437,45,0),0)</f>
        <v>0</v>
      </c>
      <c r="AB992" s="50">
        <f>IFERROR(VLOOKUP($A992,total!$B$4:$AW$437,48,0),0)</f>
        <v>0</v>
      </c>
      <c r="AC992" s="50">
        <f>IFERROR(VLOOKUP($A992,total!$B$4:$AB$437,19,0),0)</f>
        <v>0</v>
      </c>
      <c r="AD992" s="50">
        <f>IFERROR(VLOOKUP($A992,total!$B$4:$AB$437,10,0),0)</f>
        <v>0</v>
      </c>
      <c r="AE992" s="50">
        <f>IFERROR(VLOOKUP($A992,total!$B$4:$AB$437,13,0),0)-SUMIFS(topmanager!$D:$D,topmanager!$C:$C,rs_nova!$A996,topmanager!$A:$A,856)</f>
        <v>0</v>
      </c>
      <c r="AF992" s="50">
        <f>IFERROR(VLOOKUP($A992,total!$B$4:$AB$437,16,0),0)</f>
        <v>0</v>
      </c>
      <c r="AG992" s="50">
        <f>IFERROR(VLOOKUP($A992,total!$B$4:$AB$437,7,0),0)</f>
        <v>0</v>
      </c>
      <c r="AH992" s="50">
        <f>IFERROR(VLOOKUP($A992,total!$B$4:$AD$437,29,0),0)</f>
        <v>0</v>
      </c>
      <c r="AI992" s="50">
        <f>IFERROR(VLOOKUP(A992,total!$B$4:$AN$437,39,0),0)</f>
        <v>0</v>
      </c>
      <c r="AJ992" s="51">
        <f t="shared" si="232"/>
        <v>0</v>
      </c>
      <c r="AK992" s="50">
        <f t="shared" si="233"/>
        <v>0</v>
      </c>
      <c r="AL992" s="50">
        <f t="shared" si="234"/>
        <v>0</v>
      </c>
      <c r="AM992" s="50">
        <f t="shared" si="235"/>
        <v>0</v>
      </c>
      <c r="AN992" s="50">
        <f t="shared" si="244"/>
        <v>0</v>
      </c>
      <c r="AO992" s="50">
        <f t="shared" si="244"/>
        <v>0</v>
      </c>
      <c r="AP992" s="50">
        <f t="shared" si="244"/>
        <v>0</v>
      </c>
      <c r="AQ992" s="50">
        <f>IFERROR(VLOOKUP(TEXT($A992,"000000"),[6]Página1!$A$8:$S$801,13,FALSE),0)</f>
        <v>0</v>
      </c>
      <c r="AR992" s="50">
        <f>IFERROR(VLOOKUP(TEXT($A992,"000000"),[6]Página1!$A$8:$S$801,16,FALSE),0)</f>
        <v>0</v>
      </c>
      <c r="AS992" s="50">
        <f>IFERROR(VLOOKUP(TEXT($A992,"000000"),[6]Página1!$A$8:$S$801,19,FALSE),0)</f>
        <v>0</v>
      </c>
      <c r="AT992" s="50">
        <f>IFERROR(VLOOKUP(TEXT($A992,"000000"),[7]Página1!$A$8:$R$814,12,FALSE),0)</f>
        <v>0</v>
      </c>
      <c r="AU992" s="50">
        <f>IFERROR(VLOOKUP(TEXT($A992,"000000"),[7]Página1!$A$8:$R$814,15,FALSE),0)</f>
        <v>0</v>
      </c>
      <c r="AV992" s="50">
        <f>IFERROR(VLOOKUP(TEXT($A992,"000000"),[7]Página1!$A$8:$R$814,18,FALSE),0)</f>
        <v>0</v>
      </c>
      <c r="AW992" s="50"/>
      <c r="AX992" s="51">
        <f t="shared" si="236"/>
        <v>0</v>
      </c>
      <c r="AY992" s="51">
        <f t="shared" si="237"/>
        <v>0</v>
      </c>
      <c r="AZ992" s="51">
        <f t="shared" si="238"/>
        <v>0</v>
      </c>
      <c r="BA992" s="51">
        <f t="shared" si="239"/>
        <v>0</v>
      </c>
      <c r="BB992" s="51">
        <f t="shared" si="240"/>
        <v>0</v>
      </c>
      <c r="BC992" s="51">
        <f t="shared" si="241"/>
        <v>0</v>
      </c>
      <c r="BD992" s="51">
        <f t="shared" si="242"/>
        <v>0</v>
      </c>
      <c r="BE992" s="51">
        <f>IFERROR(VLOOKUP(A992,salario!A$2:P$91,11,FALSE),0)</f>
        <v>0</v>
      </c>
      <c r="BF992" s="51">
        <f>SUMIFS(topmanager!$D:$D,topmanager!$C:$C,rs_nova!$A992,topmanager!$A:$A,rs_nova!BF$2)</f>
        <v>0</v>
      </c>
      <c r="BG992" s="51">
        <f>SUMIFS(topmanager!$D:$D,topmanager!$C:$C,rs_nova!$A992,topmanager!$A:$A,rs_nova!BG$2)</f>
        <v>0</v>
      </c>
      <c r="BH992" s="51">
        <f>SUMIFS(topmanager!$D:$D,topmanager!$C:$C,rs_nova!$A992,topmanager!$A:$A,rs_nova!BH$2)</f>
        <v>0</v>
      </c>
      <c r="BI992" s="51">
        <f>SUMIFS(topmanager!$D:$D,topmanager!$C:$C,rs_nova!$A992,topmanager!$A:$A,rs_nova!BI$2)</f>
        <v>0</v>
      </c>
      <c r="BJ992" s="51">
        <f>SUMIFS(topmanager!$D:$D,topmanager!$C:$C,rs_nova!$A992,topmanager!$A:$A,rs_nova!BJ$2)+SUMIFS(topmanager!$D:$D,topmanager!$C:$C,rs_nova!$A992,topmanager!$A:$A,rs_nova!BJ$2+1)</f>
        <v>0</v>
      </c>
      <c r="BK992" s="51">
        <f>IFERROR(VLOOKUP(A992,[8]ferias!$C$4:$G$100,5,FALSE),0)</f>
        <v>0</v>
      </c>
      <c r="BL992" s="51">
        <f>SUMIFS(topmanager!$D:$D,topmanager!$C:$C,rs_nova!$A992,topmanager!$A:$A,rs_nova!BL$2)</f>
        <v>0</v>
      </c>
      <c r="BM992" s="51">
        <f>SUMIFS(topmanager!$D:$D,topmanager!$C:$C,rs_nova!$A992,topmanager!$A:$A,rs_nova!BM$2)+SUMIFS(topmanager!$D:$D,topmanager!$C:$C,rs_nova!$A996,topmanager!$A:$A,151)</f>
        <v>0</v>
      </c>
      <c r="BN992" s="51">
        <f t="shared" si="243"/>
        <v>0</v>
      </c>
    </row>
    <row r="993" spans="1:66">
      <c r="A993" s="47">
        <f>total!B196</f>
        <v>0</v>
      </c>
      <c r="B993" s="47">
        <f t="shared" si="230"/>
        <v>0</v>
      </c>
      <c r="C993" s="48">
        <f>total!D196</f>
        <v>0</v>
      </c>
      <c r="D993" s="49" t="str">
        <f>IFERROR(VLOOKUP(A993,salario!A$3:J$32,10,FALSE),"")</f>
        <v/>
      </c>
      <c r="E993" s="49" t="str">
        <f>IFERROR(IF(VLOOKUP(A993,salario!A$3:O$32,15,FALSE)="","",VLOOKUP(A993,salario!A$3:O$32,15,FALSE)),"")</f>
        <v/>
      </c>
      <c r="F993" s="47" t="str">
        <f>IFERROR(VLOOKUP(A993,[5]base_pessoal!$B$2:$P$1504,13,FALSE),"")</f>
        <v/>
      </c>
      <c r="G993" s="50">
        <f>IFERROR(VLOOKUP(A993,salario!A$2:P$91,11,FALSE),0)*B993/30</f>
        <v>0</v>
      </c>
      <c r="H993" s="50">
        <f>SUMIFS(topmanager!$D:$D,topmanager!$C:$C,rs_nova!$A993,topmanager!$A:$A,rs_nova!H$2)+SUMIFS(topmanager!$D:$D,topmanager!$C:$C,rs_nova!$A993,topmanager!$A:$A,63)</f>
        <v>0</v>
      </c>
      <c r="I993" s="50">
        <f>-SUMIFS(topmanager!$D:$D,topmanager!$C:$C,rs_nova!$A993,topmanager!$A:$A,rs_nova!I$2)</f>
        <v>0</v>
      </c>
      <c r="J993" s="50">
        <f>SUMIFS(topmanager!$D:$D,topmanager!$C:$C,rs_nova!$A993,topmanager!$A:$A,rs_nova!J$2)</f>
        <v>0</v>
      </c>
      <c r="K993" s="50">
        <f>SUMIFS(topmanager!$D:$D,topmanager!$C:$C,rs_nova!$A993,topmanager!$A:$A,rs_nova!K$2)+SUMIFS(topmanager!$D:$D,topmanager!$C:$C,rs_nova!$A993,topmanager!$A:$A,911)</f>
        <v>0</v>
      </c>
      <c r="L993" s="50">
        <f>SUMIFS(topmanager!$D:$D,topmanager!$C:$C,rs_nova!$A993,topmanager!$A:$A,rs_nova!L$2)</f>
        <v>0</v>
      </c>
      <c r="M993" s="50">
        <f>SUMIFS(topmanager!$D:$D,topmanager!$C:$C,rs_nova!$A993,topmanager!$A:$A,rs_nova!M$2)+SUMIFS(topmanager!$D:$D,topmanager!$C:$C,rs_nova!$A993,topmanager!$A:$A,908)+SUMIFS(topmanager!$D:$D,topmanager!$C:$C,rs_nova!$A993,topmanager!$A:$A,550)</f>
        <v>0</v>
      </c>
      <c r="N993" s="50">
        <f>SUMIFS(topmanager!$D:$D,topmanager!$C:$C,rs_nova!$A993,topmanager!$A:$A,rs_nova!N$2)</f>
        <v>0</v>
      </c>
      <c r="O993" s="51">
        <f t="shared" si="231"/>
        <v>0</v>
      </c>
      <c r="P993" s="50">
        <f>IFERROR(VLOOKUP($A993,total!$B$4:$AW$437,27,0),0)</f>
        <v>0</v>
      </c>
      <c r="Q993" s="50">
        <f>IFERROR(VLOOKUP($A993,total!$B$4:$AW$437,21,0),0)</f>
        <v>0</v>
      </c>
      <c r="R993" s="50">
        <f>IFERROR(VLOOKUP($A993,total!$B$4:$AW$437,25,0),0)+IFERROR(VLOOKUP($A993,total!$B$4:$AW$437,36,0),0)</f>
        <v>0</v>
      </c>
      <c r="S993" s="50">
        <f>IFERROR(VLOOKUP(A993,gympass!$A$2:$F$148,6,0),0)</f>
        <v>0</v>
      </c>
      <c r="T993" s="50">
        <f>IFERROR(VLOOKUP($A993,total!$B$4:$AW$437,42,0),0)</f>
        <v>0</v>
      </c>
      <c r="U993" s="50">
        <f>IFERROR(VLOOKUP($A993,total!$B$4:$AW$437,32,0),0)</f>
        <v>0</v>
      </c>
      <c r="V993" s="50">
        <f>IFERROR(VLOOKUP($A993,total!$B$4:$AW$437,28,0),0)</f>
        <v>0</v>
      </c>
      <c r="W993" s="50">
        <f>IFERROR(VLOOKUP($A993,total!$B$4:$AX$437,49,0),0)</f>
        <v>0</v>
      </c>
      <c r="X993" s="50"/>
      <c r="Y993" s="50">
        <f>IFERROR(VLOOKUP(A993,#REF!,4,0),0)</f>
        <v>0</v>
      </c>
      <c r="Z993" s="50">
        <f>IFERROR(VLOOKUP(B993,#REF!,8,0),0)</f>
        <v>0</v>
      </c>
      <c r="AA993" s="50">
        <f>IFERROR(VLOOKUP($A993,total!$B$4:$AW$437,45,0),0)</f>
        <v>0</v>
      </c>
      <c r="AB993" s="50">
        <f>IFERROR(VLOOKUP($A993,total!$B$4:$AW$437,48,0),0)</f>
        <v>0</v>
      </c>
      <c r="AC993" s="50">
        <f>IFERROR(VLOOKUP($A993,total!$B$4:$AB$437,19,0),0)</f>
        <v>0</v>
      </c>
      <c r="AD993" s="50">
        <f>IFERROR(VLOOKUP($A993,total!$B$4:$AB$437,10,0),0)</f>
        <v>0</v>
      </c>
      <c r="AE993" s="50">
        <f>IFERROR(VLOOKUP($A993,total!$B$4:$AB$437,13,0),0)-SUMIFS(topmanager!$D:$D,topmanager!$C:$C,rs_nova!$A997,topmanager!$A:$A,856)</f>
        <v>0</v>
      </c>
      <c r="AF993" s="50">
        <f>IFERROR(VLOOKUP($A993,total!$B$4:$AB$437,16,0),0)</f>
        <v>0</v>
      </c>
      <c r="AG993" s="50">
        <f>IFERROR(VLOOKUP($A993,total!$B$4:$AB$437,7,0),0)</f>
        <v>0</v>
      </c>
      <c r="AH993" s="50">
        <f>IFERROR(VLOOKUP($A993,total!$B$4:$AD$437,29,0),0)</f>
        <v>0</v>
      </c>
      <c r="AI993" s="50">
        <f>IFERROR(VLOOKUP(A993,total!$B$4:$AN$437,39,0),0)</f>
        <v>0</v>
      </c>
      <c r="AJ993" s="51">
        <f t="shared" si="232"/>
        <v>0</v>
      </c>
      <c r="AK993" s="50">
        <f t="shared" si="233"/>
        <v>0</v>
      </c>
      <c r="AL993" s="50">
        <f t="shared" si="234"/>
        <v>0</v>
      </c>
      <c r="AM993" s="50">
        <f t="shared" si="235"/>
        <v>0</v>
      </c>
      <c r="AN993" s="50">
        <f t="shared" si="244"/>
        <v>0</v>
      </c>
      <c r="AO993" s="50">
        <f t="shared" si="244"/>
        <v>0</v>
      </c>
      <c r="AP993" s="50">
        <f t="shared" si="244"/>
        <v>0</v>
      </c>
      <c r="AQ993" s="50">
        <f>IFERROR(VLOOKUP(TEXT($A993,"000000"),[6]Página1!$A$8:$S$801,13,FALSE),0)</f>
        <v>0</v>
      </c>
      <c r="AR993" s="50">
        <f>IFERROR(VLOOKUP(TEXT($A993,"000000"),[6]Página1!$A$8:$S$801,16,FALSE),0)</f>
        <v>0</v>
      </c>
      <c r="AS993" s="50">
        <f>IFERROR(VLOOKUP(TEXT($A993,"000000"),[6]Página1!$A$8:$S$801,19,FALSE),0)</f>
        <v>0</v>
      </c>
      <c r="AT993" s="50">
        <f>IFERROR(VLOOKUP(TEXT($A993,"000000"),[7]Página1!$A$8:$R$814,12,FALSE),0)</f>
        <v>0</v>
      </c>
      <c r="AU993" s="50">
        <f>IFERROR(VLOOKUP(TEXT($A993,"000000"),[7]Página1!$A$8:$R$814,15,FALSE),0)</f>
        <v>0</v>
      </c>
      <c r="AV993" s="50">
        <f>IFERROR(VLOOKUP(TEXT($A993,"000000"),[7]Página1!$A$8:$R$814,18,FALSE),0)</f>
        <v>0</v>
      </c>
      <c r="AW993" s="50"/>
      <c r="AX993" s="51">
        <f t="shared" si="236"/>
        <v>0</v>
      </c>
      <c r="AY993" s="51">
        <f t="shared" si="237"/>
        <v>0</v>
      </c>
      <c r="AZ993" s="51">
        <f t="shared" si="238"/>
        <v>0</v>
      </c>
      <c r="BA993" s="51">
        <f t="shared" si="239"/>
        <v>0</v>
      </c>
      <c r="BB993" s="51">
        <f t="shared" si="240"/>
        <v>0</v>
      </c>
      <c r="BC993" s="51">
        <f t="shared" si="241"/>
        <v>0</v>
      </c>
      <c r="BD993" s="51">
        <f t="shared" si="242"/>
        <v>0</v>
      </c>
      <c r="BE993" s="51">
        <f>IFERROR(VLOOKUP(A993,salario!A$2:P$91,11,FALSE),0)</f>
        <v>0</v>
      </c>
      <c r="BF993" s="51">
        <f>SUMIFS(topmanager!$D:$D,topmanager!$C:$C,rs_nova!$A993,topmanager!$A:$A,rs_nova!BF$2)</f>
        <v>0</v>
      </c>
      <c r="BG993" s="51">
        <f>SUMIFS(topmanager!$D:$D,topmanager!$C:$C,rs_nova!$A993,topmanager!$A:$A,rs_nova!BG$2)</f>
        <v>0</v>
      </c>
      <c r="BH993" s="51">
        <f>SUMIFS(topmanager!$D:$D,topmanager!$C:$C,rs_nova!$A993,topmanager!$A:$A,rs_nova!BH$2)</f>
        <v>0</v>
      </c>
      <c r="BI993" s="51">
        <f>SUMIFS(topmanager!$D:$D,topmanager!$C:$C,rs_nova!$A993,topmanager!$A:$A,rs_nova!BI$2)</f>
        <v>0</v>
      </c>
      <c r="BJ993" s="51">
        <f>SUMIFS(topmanager!$D:$D,topmanager!$C:$C,rs_nova!$A993,topmanager!$A:$A,rs_nova!BJ$2)+SUMIFS(topmanager!$D:$D,topmanager!$C:$C,rs_nova!$A993,topmanager!$A:$A,rs_nova!BJ$2+1)</f>
        <v>0</v>
      </c>
      <c r="BK993" s="51">
        <f>IFERROR(VLOOKUP(A993,[8]ferias!$C$4:$G$100,5,FALSE),0)</f>
        <v>0</v>
      </c>
      <c r="BL993" s="51">
        <f>SUMIFS(topmanager!$D:$D,topmanager!$C:$C,rs_nova!$A993,topmanager!$A:$A,rs_nova!BL$2)</f>
        <v>0</v>
      </c>
      <c r="BM993" s="51">
        <f>SUMIFS(topmanager!$D:$D,topmanager!$C:$C,rs_nova!$A993,topmanager!$A:$A,rs_nova!BM$2)+SUMIFS(topmanager!$D:$D,topmanager!$C:$C,rs_nova!$A997,topmanager!$A:$A,151)</f>
        <v>0</v>
      </c>
      <c r="BN993" s="51">
        <f t="shared" si="243"/>
        <v>0</v>
      </c>
    </row>
    <row r="994" spans="1:66">
      <c r="A994" s="47">
        <f>total!B197</f>
        <v>0</v>
      </c>
      <c r="B994" s="47">
        <f t="shared" si="230"/>
        <v>0</v>
      </c>
      <c r="C994" s="48">
        <f>total!D197</f>
        <v>0</v>
      </c>
      <c r="D994" s="49" t="str">
        <f>IFERROR(VLOOKUP(A994,salario!A$3:J$32,10,FALSE),"")</f>
        <v/>
      </c>
      <c r="E994" s="49" t="str">
        <f>IFERROR(IF(VLOOKUP(A994,salario!A$3:O$32,15,FALSE)="","",VLOOKUP(A994,salario!A$3:O$32,15,FALSE)),"")</f>
        <v/>
      </c>
      <c r="F994" s="47" t="str">
        <f>IFERROR(VLOOKUP(A994,[5]base_pessoal!$B$2:$P$1504,13,FALSE),"")</f>
        <v/>
      </c>
      <c r="G994" s="50">
        <f>IFERROR(VLOOKUP(A994,salario!A$2:P$91,11,FALSE),0)*B994/30</f>
        <v>0</v>
      </c>
      <c r="H994" s="50">
        <f>SUMIFS(topmanager!$D:$D,topmanager!$C:$C,rs_nova!$A994,topmanager!$A:$A,rs_nova!H$2)+SUMIFS(topmanager!$D:$D,topmanager!$C:$C,rs_nova!$A994,topmanager!$A:$A,63)</f>
        <v>0</v>
      </c>
      <c r="I994" s="50">
        <f>-SUMIFS(topmanager!$D:$D,topmanager!$C:$C,rs_nova!$A994,topmanager!$A:$A,rs_nova!I$2)</f>
        <v>0</v>
      </c>
      <c r="J994" s="50">
        <f>SUMIFS(topmanager!$D:$D,topmanager!$C:$C,rs_nova!$A994,topmanager!$A:$A,rs_nova!J$2)</f>
        <v>0</v>
      </c>
      <c r="K994" s="50">
        <f>SUMIFS(topmanager!$D:$D,topmanager!$C:$C,rs_nova!$A994,topmanager!$A:$A,rs_nova!K$2)+SUMIFS(topmanager!$D:$D,topmanager!$C:$C,rs_nova!$A994,topmanager!$A:$A,911)</f>
        <v>0</v>
      </c>
      <c r="L994" s="50">
        <f>SUMIFS(topmanager!$D:$D,topmanager!$C:$C,rs_nova!$A994,topmanager!$A:$A,rs_nova!L$2)</f>
        <v>0</v>
      </c>
      <c r="M994" s="50">
        <f>SUMIFS(topmanager!$D:$D,topmanager!$C:$C,rs_nova!$A994,topmanager!$A:$A,rs_nova!M$2)+SUMIFS(topmanager!$D:$D,topmanager!$C:$C,rs_nova!$A994,topmanager!$A:$A,908)+SUMIFS(topmanager!$D:$D,topmanager!$C:$C,rs_nova!$A994,topmanager!$A:$A,550)</f>
        <v>0</v>
      </c>
      <c r="N994" s="50">
        <f>SUMIFS(topmanager!$D:$D,topmanager!$C:$C,rs_nova!$A994,topmanager!$A:$A,rs_nova!N$2)</f>
        <v>0</v>
      </c>
      <c r="O994" s="51">
        <f t="shared" si="231"/>
        <v>0</v>
      </c>
      <c r="P994" s="50">
        <f>IFERROR(VLOOKUP($A994,total!$B$4:$AW$437,27,0),0)</f>
        <v>0</v>
      </c>
      <c r="Q994" s="50">
        <f>IFERROR(VLOOKUP($A994,total!$B$4:$AW$437,21,0),0)</f>
        <v>0</v>
      </c>
      <c r="R994" s="50">
        <f>IFERROR(VLOOKUP($A994,total!$B$4:$AW$437,25,0),0)+IFERROR(VLOOKUP($A994,total!$B$4:$AW$437,36,0),0)</f>
        <v>0</v>
      </c>
      <c r="S994" s="50">
        <f>IFERROR(VLOOKUP(A994,gympass!$A$2:$F$148,6,0),0)</f>
        <v>0</v>
      </c>
      <c r="T994" s="50">
        <f>IFERROR(VLOOKUP($A994,total!$B$4:$AW$437,42,0),0)</f>
        <v>0</v>
      </c>
      <c r="U994" s="50">
        <f>IFERROR(VLOOKUP($A994,total!$B$4:$AW$437,32,0),0)</f>
        <v>0</v>
      </c>
      <c r="V994" s="50">
        <f>IFERROR(VLOOKUP($A994,total!$B$4:$AW$437,28,0),0)</f>
        <v>0</v>
      </c>
      <c r="W994" s="50">
        <f>IFERROR(VLOOKUP($A994,total!$B$4:$AX$437,49,0),0)</f>
        <v>0</v>
      </c>
      <c r="X994" s="50"/>
      <c r="Y994" s="50">
        <f>IFERROR(VLOOKUP(A994,#REF!,4,0),0)</f>
        <v>0</v>
      </c>
      <c r="Z994" s="50">
        <f>IFERROR(VLOOKUP(B994,#REF!,8,0),0)</f>
        <v>0</v>
      </c>
      <c r="AA994" s="50">
        <f>IFERROR(VLOOKUP($A994,total!$B$4:$AW$437,45,0),0)</f>
        <v>0</v>
      </c>
      <c r="AB994" s="50">
        <f>IFERROR(VLOOKUP($A994,total!$B$4:$AW$437,48,0),0)</f>
        <v>0</v>
      </c>
      <c r="AC994" s="50">
        <f>IFERROR(VLOOKUP($A994,total!$B$4:$AB$437,19,0),0)</f>
        <v>0</v>
      </c>
      <c r="AD994" s="50">
        <f>IFERROR(VLOOKUP($A994,total!$B$4:$AB$437,10,0),0)</f>
        <v>0</v>
      </c>
      <c r="AE994" s="50">
        <f>IFERROR(VLOOKUP($A994,total!$B$4:$AB$437,13,0),0)-SUMIFS(topmanager!$D:$D,topmanager!$C:$C,rs_nova!$A998,topmanager!$A:$A,856)</f>
        <v>0</v>
      </c>
      <c r="AF994" s="50">
        <f>IFERROR(VLOOKUP($A994,total!$B$4:$AB$437,16,0),0)</f>
        <v>0</v>
      </c>
      <c r="AG994" s="50">
        <f>IFERROR(VLOOKUP($A994,total!$B$4:$AB$437,7,0),0)</f>
        <v>0</v>
      </c>
      <c r="AH994" s="50">
        <f>IFERROR(VLOOKUP($A994,total!$B$4:$AD$437,29,0),0)</f>
        <v>0</v>
      </c>
      <c r="AI994" s="50">
        <f>IFERROR(VLOOKUP(A994,total!$B$4:$AN$437,39,0),0)</f>
        <v>0</v>
      </c>
      <c r="AJ994" s="51">
        <f t="shared" si="232"/>
        <v>0</v>
      </c>
      <c r="AK994" s="50">
        <f t="shared" si="233"/>
        <v>0</v>
      </c>
      <c r="AL994" s="50">
        <f t="shared" si="234"/>
        <v>0</v>
      </c>
      <c r="AM994" s="50">
        <f t="shared" si="235"/>
        <v>0</v>
      </c>
      <c r="AN994" s="50">
        <f t="shared" si="244"/>
        <v>0</v>
      </c>
      <c r="AO994" s="50">
        <f t="shared" si="244"/>
        <v>0</v>
      </c>
      <c r="AP994" s="50">
        <f t="shared" si="244"/>
        <v>0</v>
      </c>
      <c r="AQ994" s="50">
        <f>IFERROR(VLOOKUP(TEXT($A994,"000000"),[6]Página1!$A$8:$S$801,13,FALSE),0)</f>
        <v>0</v>
      </c>
      <c r="AR994" s="50">
        <f>IFERROR(VLOOKUP(TEXT($A994,"000000"),[6]Página1!$A$8:$S$801,16,FALSE),0)</f>
        <v>0</v>
      </c>
      <c r="AS994" s="50">
        <f>IFERROR(VLOOKUP(TEXT($A994,"000000"),[6]Página1!$A$8:$S$801,19,FALSE),0)</f>
        <v>0</v>
      </c>
      <c r="AT994" s="50">
        <f>IFERROR(VLOOKUP(TEXT($A994,"000000"),[7]Página1!$A$8:$R$814,12,FALSE),0)</f>
        <v>0</v>
      </c>
      <c r="AU994" s="50">
        <f>IFERROR(VLOOKUP(TEXT($A994,"000000"),[7]Página1!$A$8:$R$814,15,FALSE),0)</f>
        <v>0</v>
      </c>
      <c r="AV994" s="50">
        <f>IFERROR(VLOOKUP(TEXT($A994,"000000"),[7]Página1!$A$8:$R$814,18,FALSE),0)</f>
        <v>0</v>
      </c>
      <c r="AW994" s="50"/>
      <c r="AX994" s="51">
        <f t="shared" si="236"/>
        <v>0</v>
      </c>
      <c r="AY994" s="51">
        <f t="shared" si="237"/>
        <v>0</v>
      </c>
      <c r="AZ994" s="51">
        <f t="shared" si="238"/>
        <v>0</v>
      </c>
      <c r="BA994" s="51">
        <f t="shared" si="239"/>
        <v>0</v>
      </c>
      <c r="BB994" s="51">
        <f t="shared" si="240"/>
        <v>0</v>
      </c>
      <c r="BC994" s="51">
        <f t="shared" si="241"/>
        <v>0</v>
      </c>
      <c r="BD994" s="51">
        <f t="shared" si="242"/>
        <v>0</v>
      </c>
      <c r="BE994" s="51">
        <f>IFERROR(VLOOKUP(A994,salario!A$2:P$91,11,FALSE),0)</f>
        <v>0</v>
      </c>
      <c r="BF994" s="51">
        <f>SUMIFS(topmanager!$D:$D,topmanager!$C:$C,rs_nova!$A994,topmanager!$A:$A,rs_nova!BF$2)</f>
        <v>0</v>
      </c>
      <c r="BG994" s="51">
        <f>SUMIFS(topmanager!$D:$D,topmanager!$C:$C,rs_nova!$A994,topmanager!$A:$A,rs_nova!BG$2)</f>
        <v>0</v>
      </c>
      <c r="BH994" s="51">
        <f>SUMIFS(topmanager!$D:$D,topmanager!$C:$C,rs_nova!$A994,topmanager!$A:$A,rs_nova!BH$2)</f>
        <v>0</v>
      </c>
      <c r="BI994" s="51">
        <f>SUMIFS(topmanager!$D:$D,topmanager!$C:$C,rs_nova!$A994,topmanager!$A:$A,rs_nova!BI$2)</f>
        <v>0</v>
      </c>
      <c r="BJ994" s="51">
        <f>SUMIFS(topmanager!$D:$D,topmanager!$C:$C,rs_nova!$A994,topmanager!$A:$A,rs_nova!BJ$2)+SUMIFS(topmanager!$D:$D,topmanager!$C:$C,rs_nova!$A994,topmanager!$A:$A,rs_nova!BJ$2+1)</f>
        <v>0</v>
      </c>
      <c r="BK994" s="51">
        <f>IFERROR(VLOOKUP(A994,[8]ferias!$C$4:$G$100,5,FALSE),0)</f>
        <v>0</v>
      </c>
      <c r="BL994" s="51">
        <f>SUMIFS(topmanager!$D:$D,topmanager!$C:$C,rs_nova!$A994,topmanager!$A:$A,rs_nova!BL$2)</f>
        <v>0</v>
      </c>
      <c r="BM994" s="51">
        <f>SUMIFS(topmanager!$D:$D,topmanager!$C:$C,rs_nova!$A994,topmanager!$A:$A,rs_nova!BM$2)+SUMIFS(topmanager!$D:$D,topmanager!$C:$C,rs_nova!$A998,topmanager!$A:$A,151)</f>
        <v>0</v>
      </c>
      <c r="BN994" s="51">
        <f t="shared" si="243"/>
        <v>0</v>
      </c>
    </row>
    <row r="995" spans="1:66">
      <c r="A995" s="47">
        <f>total!B198</f>
        <v>0</v>
      </c>
      <c r="B995" s="47">
        <f t="shared" si="230"/>
        <v>0</v>
      </c>
      <c r="C995" s="48">
        <f>total!D198</f>
        <v>0</v>
      </c>
      <c r="D995" s="49" t="str">
        <f>IFERROR(VLOOKUP(A995,salario!A$3:J$32,10,FALSE),"")</f>
        <v/>
      </c>
      <c r="E995" s="49" t="str">
        <f>IFERROR(IF(VLOOKUP(A995,salario!A$3:O$32,15,FALSE)="","",VLOOKUP(A995,salario!A$3:O$32,15,FALSE)),"")</f>
        <v/>
      </c>
      <c r="F995" s="47" t="str">
        <f>IFERROR(VLOOKUP(A995,[5]base_pessoal!$B$2:$P$1504,13,FALSE),"")</f>
        <v/>
      </c>
      <c r="G995" s="50">
        <f>IFERROR(VLOOKUP(A995,salario!A$2:P$91,11,FALSE),0)*B995/30</f>
        <v>0</v>
      </c>
      <c r="H995" s="50">
        <f>SUMIFS(topmanager!$D:$D,topmanager!$C:$C,rs_nova!$A995,topmanager!$A:$A,rs_nova!H$2)+SUMIFS(topmanager!$D:$D,topmanager!$C:$C,rs_nova!$A995,topmanager!$A:$A,63)</f>
        <v>0</v>
      </c>
      <c r="I995" s="50">
        <f>-SUMIFS(topmanager!$D:$D,topmanager!$C:$C,rs_nova!$A995,topmanager!$A:$A,rs_nova!I$2)</f>
        <v>0</v>
      </c>
      <c r="J995" s="50">
        <f>SUMIFS(topmanager!$D:$D,topmanager!$C:$C,rs_nova!$A995,topmanager!$A:$A,rs_nova!J$2)</f>
        <v>0</v>
      </c>
      <c r="K995" s="50">
        <f>SUMIFS(topmanager!$D:$D,topmanager!$C:$C,rs_nova!$A995,topmanager!$A:$A,rs_nova!K$2)+SUMIFS(topmanager!$D:$D,topmanager!$C:$C,rs_nova!$A995,topmanager!$A:$A,911)</f>
        <v>0</v>
      </c>
      <c r="L995" s="50">
        <f>SUMIFS(topmanager!$D:$D,topmanager!$C:$C,rs_nova!$A995,topmanager!$A:$A,rs_nova!L$2)</f>
        <v>0</v>
      </c>
      <c r="M995" s="50">
        <f>SUMIFS(topmanager!$D:$D,topmanager!$C:$C,rs_nova!$A995,topmanager!$A:$A,rs_nova!M$2)+SUMIFS(topmanager!$D:$D,topmanager!$C:$C,rs_nova!$A995,topmanager!$A:$A,908)+SUMIFS(topmanager!$D:$D,topmanager!$C:$C,rs_nova!$A995,topmanager!$A:$A,550)</f>
        <v>0</v>
      </c>
      <c r="N995" s="50">
        <f>SUMIFS(topmanager!$D:$D,topmanager!$C:$C,rs_nova!$A995,topmanager!$A:$A,rs_nova!N$2)</f>
        <v>0</v>
      </c>
      <c r="O995" s="51">
        <f t="shared" si="231"/>
        <v>0</v>
      </c>
      <c r="P995" s="50">
        <f>IFERROR(VLOOKUP($A995,total!$B$4:$AW$437,27,0),0)</f>
        <v>0</v>
      </c>
      <c r="Q995" s="50">
        <f>IFERROR(VLOOKUP($A995,total!$B$4:$AW$437,21,0),0)</f>
        <v>0</v>
      </c>
      <c r="R995" s="50">
        <f>IFERROR(VLOOKUP($A995,total!$B$4:$AW$437,25,0),0)+IFERROR(VLOOKUP($A995,total!$B$4:$AW$437,36,0),0)</f>
        <v>0</v>
      </c>
      <c r="S995" s="50">
        <f>IFERROR(VLOOKUP(A995,gympass!$A$2:$F$148,6,0),0)</f>
        <v>0</v>
      </c>
      <c r="T995" s="50">
        <f>IFERROR(VLOOKUP($A995,total!$B$4:$AW$437,42,0),0)</f>
        <v>0</v>
      </c>
      <c r="U995" s="50">
        <f>IFERROR(VLOOKUP($A995,total!$B$4:$AW$437,32,0),0)</f>
        <v>0</v>
      </c>
      <c r="V995" s="50">
        <f>IFERROR(VLOOKUP($A995,total!$B$4:$AW$437,28,0),0)</f>
        <v>0</v>
      </c>
      <c r="W995" s="50">
        <f>IFERROR(VLOOKUP($A995,total!$B$4:$AX$437,49,0),0)</f>
        <v>0</v>
      </c>
      <c r="X995" s="50"/>
      <c r="Y995" s="50">
        <f>IFERROR(VLOOKUP(A995,#REF!,4,0),0)</f>
        <v>0</v>
      </c>
      <c r="Z995" s="50">
        <f>IFERROR(VLOOKUP(B995,#REF!,8,0),0)</f>
        <v>0</v>
      </c>
      <c r="AA995" s="50">
        <f>IFERROR(VLOOKUP($A995,total!$B$4:$AW$437,45,0),0)</f>
        <v>0</v>
      </c>
      <c r="AB995" s="50">
        <f>IFERROR(VLOOKUP($A995,total!$B$4:$AW$437,48,0),0)</f>
        <v>0</v>
      </c>
      <c r="AC995" s="50">
        <f>IFERROR(VLOOKUP($A995,total!$B$4:$AB$437,19,0),0)</f>
        <v>0</v>
      </c>
      <c r="AD995" s="50">
        <f>IFERROR(VLOOKUP($A995,total!$B$4:$AB$437,10,0),0)</f>
        <v>0</v>
      </c>
      <c r="AE995" s="50">
        <f>IFERROR(VLOOKUP($A995,total!$B$4:$AB$437,13,0),0)-SUMIFS(topmanager!$D:$D,topmanager!$C:$C,rs_nova!$A999,topmanager!$A:$A,856)</f>
        <v>0</v>
      </c>
      <c r="AF995" s="50">
        <f>IFERROR(VLOOKUP($A995,total!$B$4:$AB$437,16,0),0)</f>
        <v>0</v>
      </c>
      <c r="AG995" s="50">
        <f>IFERROR(VLOOKUP($A995,total!$B$4:$AB$437,7,0),0)</f>
        <v>0</v>
      </c>
      <c r="AH995" s="50">
        <f>IFERROR(VLOOKUP($A995,total!$B$4:$AD$437,29,0),0)</f>
        <v>0</v>
      </c>
      <c r="AI995" s="50">
        <f>IFERROR(VLOOKUP(A995,total!$B$4:$AN$437,39,0),0)</f>
        <v>0</v>
      </c>
      <c r="AJ995" s="51">
        <f t="shared" si="232"/>
        <v>0</v>
      </c>
      <c r="AK995" s="50">
        <f t="shared" si="233"/>
        <v>0</v>
      </c>
      <c r="AL995" s="50">
        <f t="shared" si="234"/>
        <v>0</v>
      </c>
      <c r="AM995" s="50">
        <f t="shared" si="235"/>
        <v>0</v>
      </c>
      <c r="AN995" s="50">
        <f t="shared" si="244"/>
        <v>0</v>
      </c>
      <c r="AO995" s="50">
        <f t="shared" si="244"/>
        <v>0</v>
      </c>
      <c r="AP995" s="50">
        <f t="shared" si="244"/>
        <v>0</v>
      </c>
      <c r="AQ995" s="50">
        <f>IFERROR(VLOOKUP(TEXT($A995,"000000"),[6]Página1!$A$8:$S$801,13,FALSE),0)</f>
        <v>0</v>
      </c>
      <c r="AR995" s="50">
        <f>IFERROR(VLOOKUP(TEXT($A995,"000000"),[6]Página1!$A$8:$S$801,16,FALSE),0)</f>
        <v>0</v>
      </c>
      <c r="AS995" s="50">
        <f>IFERROR(VLOOKUP(TEXT($A995,"000000"),[6]Página1!$A$8:$S$801,19,FALSE),0)</f>
        <v>0</v>
      </c>
      <c r="AT995" s="50">
        <f>IFERROR(VLOOKUP(TEXT($A995,"000000"),[7]Página1!$A$8:$R$814,12,FALSE),0)</f>
        <v>0</v>
      </c>
      <c r="AU995" s="50">
        <f>IFERROR(VLOOKUP(TEXT($A995,"000000"),[7]Página1!$A$8:$R$814,15,FALSE),0)</f>
        <v>0</v>
      </c>
      <c r="AV995" s="50">
        <f>IFERROR(VLOOKUP(TEXT($A995,"000000"),[7]Página1!$A$8:$R$814,18,FALSE),0)</f>
        <v>0</v>
      </c>
      <c r="AW995" s="50"/>
      <c r="AX995" s="51">
        <f t="shared" si="236"/>
        <v>0</v>
      </c>
      <c r="AY995" s="51">
        <f t="shared" si="237"/>
        <v>0</v>
      </c>
      <c r="AZ995" s="51">
        <f t="shared" si="238"/>
        <v>0</v>
      </c>
      <c r="BA995" s="51">
        <f t="shared" si="239"/>
        <v>0</v>
      </c>
      <c r="BB995" s="51">
        <f t="shared" si="240"/>
        <v>0</v>
      </c>
      <c r="BC995" s="51">
        <f t="shared" si="241"/>
        <v>0</v>
      </c>
      <c r="BD995" s="51">
        <f t="shared" si="242"/>
        <v>0</v>
      </c>
      <c r="BE995" s="51">
        <f>IFERROR(VLOOKUP(A995,salario!A$2:P$91,11,FALSE),0)</f>
        <v>0</v>
      </c>
      <c r="BF995" s="51">
        <f>SUMIFS(topmanager!$D:$D,topmanager!$C:$C,rs_nova!$A995,topmanager!$A:$A,rs_nova!BF$2)</f>
        <v>0</v>
      </c>
      <c r="BG995" s="51">
        <f>SUMIFS(topmanager!$D:$D,topmanager!$C:$C,rs_nova!$A995,topmanager!$A:$A,rs_nova!BG$2)</f>
        <v>0</v>
      </c>
      <c r="BH995" s="51">
        <f>SUMIFS(topmanager!$D:$D,topmanager!$C:$C,rs_nova!$A995,topmanager!$A:$A,rs_nova!BH$2)</f>
        <v>0</v>
      </c>
      <c r="BI995" s="51">
        <f>SUMIFS(topmanager!$D:$D,topmanager!$C:$C,rs_nova!$A995,topmanager!$A:$A,rs_nova!BI$2)</f>
        <v>0</v>
      </c>
      <c r="BJ995" s="51">
        <f>SUMIFS(topmanager!$D:$D,topmanager!$C:$C,rs_nova!$A995,topmanager!$A:$A,rs_nova!BJ$2)+SUMIFS(topmanager!$D:$D,topmanager!$C:$C,rs_nova!$A995,topmanager!$A:$A,rs_nova!BJ$2+1)</f>
        <v>0</v>
      </c>
      <c r="BK995" s="51">
        <f>IFERROR(VLOOKUP(A995,[8]ferias!$C$4:$G$100,5,FALSE),0)</f>
        <v>0</v>
      </c>
      <c r="BL995" s="51">
        <f>SUMIFS(topmanager!$D:$D,topmanager!$C:$C,rs_nova!$A995,topmanager!$A:$A,rs_nova!BL$2)</f>
        <v>0</v>
      </c>
      <c r="BM995" s="51">
        <f>SUMIFS(topmanager!$D:$D,topmanager!$C:$C,rs_nova!$A995,topmanager!$A:$A,rs_nova!BM$2)+SUMIFS(topmanager!$D:$D,topmanager!$C:$C,rs_nova!$A999,topmanager!$A:$A,151)</f>
        <v>0</v>
      </c>
      <c r="BN995" s="51">
        <f t="shared" si="243"/>
        <v>0</v>
      </c>
    </row>
    <row r="996" spans="1:66">
      <c r="A996" s="47">
        <f>total!B199</f>
        <v>0</v>
      </c>
      <c r="B996" s="47">
        <f t="shared" si="230"/>
        <v>0</v>
      </c>
      <c r="C996" s="48">
        <f>total!D199</f>
        <v>0</v>
      </c>
      <c r="D996" s="49" t="str">
        <f>IFERROR(VLOOKUP(A996,salario!A$3:J$32,10,FALSE),"")</f>
        <v/>
      </c>
      <c r="E996" s="49" t="str">
        <f>IFERROR(IF(VLOOKUP(A996,salario!A$3:O$32,15,FALSE)="","",VLOOKUP(A996,salario!A$3:O$32,15,FALSE)),"")</f>
        <v/>
      </c>
      <c r="F996" s="47" t="str">
        <f>IFERROR(VLOOKUP(A996,[5]base_pessoal!$B$2:$P$1504,13,FALSE),"")</f>
        <v/>
      </c>
      <c r="G996" s="50">
        <f>IFERROR(VLOOKUP(A996,salario!A$2:P$91,11,FALSE),0)*B996/30</f>
        <v>0</v>
      </c>
      <c r="H996" s="50">
        <f>SUMIFS(topmanager!$D:$D,topmanager!$C:$C,rs_nova!$A996,topmanager!$A:$A,rs_nova!H$2)+SUMIFS(topmanager!$D:$D,topmanager!$C:$C,rs_nova!$A996,topmanager!$A:$A,63)</f>
        <v>0</v>
      </c>
      <c r="I996" s="50">
        <f>-SUMIFS(topmanager!$D:$D,topmanager!$C:$C,rs_nova!$A996,topmanager!$A:$A,rs_nova!I$2)</f>
        <v>0</v>
      </c>
      <c r="J996" s="50">
        <f>SUMIFS(topmanager!$D:$D,topmanager!$C:$C,rs_nova!$A996,topmanager!$A:$A,rs_nova!J$2)</f>
        <v>0</v>
      </c>
      <c r="K996" s="50">
        <f>SUMIFS(topmanager!$D:$D,topmanager!$C:$C,rs_nova!$A996,topmanager!$A:$A,rs_nova!K$2)+SUMIFS(topmanager!$D:$D,topmanager!$C:$C,rs_nova!$A996,topmanager!$A:$A,911)</f>
        <v>0</v>
      </c>
      <c r="L996" s="50">
        <f>SUMIFS(topmanager!$D:$D,topmanager!$C:$C,rs_nova!$A996,topmanager!$A:$A,rs_nova!L$2)</f>
        <v>0</v>
      </c>
      <c r="M996" s="50">
        <f>SUMIFS(topmanager!$D:$D,topmanager!$C:$C,rs_nova!$A996,topmanager!$A:$A,rs_nova!M$2)+SUMIFS(topmanager!$D:$D,topmanager!$C:$C,rs_nova!$A996,topmanager!$A:$A,908)+SUMIFS(topmanager!$D:$D,topmanager!$C:$C,rs_nova!$A996,topmanager!$A:$A,550)</f>
        <v>0</v>
      </c>
      <c r="N996" s="50">
        <f>SUMIFS(topmanager!$D:$D,topmanager!$C:$C,rs_nova!$A996,topmanager!$A:$A,rs_nova!N$2)</f>
        <v>0</v>
      </c>
      <c r="O996" s="51">
        <f t="shared" si="231"/>
        <v>0</v>
      </c>
      <c r="P996" s="50">
        <f>IFERROR(VLOOKUP($A996,total!$B$4:$AW$437,27,0),0)</f>
        <v>0</v>
      </c>
      <c r="Q996" s="50">
        <f>IFERROR(VLOOKUP($A996,total!$B$4:$AW$437,21,0),0)</f>
        <v>0</v>
      </c>
      <c r="R996" s="50">
        <f>IFERROR(VLOOKUP($A996,total!$B$4:$AW$437,25,0),0)+IFERROR(VLOOKUP($A996,total!$B$4:$AW$437,36,0),0)</f>
        <v>0</v>
      </c>
      <c r="S996" s="50">
        <f>IFERROR(VLOOKUP(A996,gympass!$A$2:$F$148,6,0),0)</f>
        <v>0</v>
      </c>
      <c r="T996" s="50">
        <f>IFERROR(VLOOKUP($A996,total!$B$4:$AW$437,42,0),0)</f>
        <v>0</v>
      </c>
      <c r="U996" s="50">
        <f>IFERROR(VLOOKUP($A996,total!$B$4:$AW$437,32,0),0)</f>
        <v>0</v>
      </c>
      <c r="V996" s="50">
        <f>IFERROR(VLOOKUP($A996,total!$B$4:$AW$437,28,0),0)</f>
        <v>0</v>
      </c>
      <c r="W996" s="50">
        <f>IFERROR(VLOOKUP($A996,total!$B$4:$AX$437,49,0),0)</f>
        <v>0</v>
      </c>
      <c r="X996" s="50"/>
      <c r="Y996" s="50">
        <f>IFERROR(VLOOKUP(A996,#REF!,4,0),0)</f>
        <v>0</v>
      </c>
      <c r="Z996" s="50">
        <f>IFERROR(VLOOKUP(B996,#REF!,8,0),0)</f>
        <v>0</v>
      </c>
      <c r="AA996" s="50">
        <f>IFERROR(VLOOKUP($A996,total!$B$4:$AW$437,45,0),0)</f>
        <v>0</v>
      </c>
      <c r="AB996" s="50">
        <f>IFERROR(VLOOKUP($A996,total!$B$4:$AW$437,48,0),0)</f>
        <v>0</v>
      </c>
      <c r="AC996" s="50">
        <f>IFERROR(VLOOKUP($A996,total!$B$4:$AB$437,19,0),0)</f>
        <v>0</v>
      </c>
      <c r="AD996" s="50">
        <f>IFERROR(VLOOKUP($A996,total!$B$4:$AB$437,10,0),0)</f>
        <v>0</v>
      </c>
      <c r="AE996" s="50">
        <f>IFERROR(VLOOKUP($A996,total!$B$4:$AB$437,13,0),0)-SUMIFS(topmanager!$D:$D,topmanager!$C:$C,rs_nova!$A1000,topmanager!$A:$A,856)</f>
        <v>0</v>
      </c>
      <c r="AF996" s="50">
        <f>IFERROR(VLOOKUP($A996,total!$B$4:$AB$437,16,0),0)</f>
        <v>0</v>
      </c>
      <c r="AG996" s="50">
        <f>IFERROR(VLOOKUP($A996,total!$B$4:$AB$437,7,0),0)</f>
        <v>0</v>
      </c>
      <c r="AH996" s="50">
        <f>IFERROR(VLOOKUP($A996,total!$B$4:$AD$437,29,0),0)</f>
        <v>0</v>
      </c>
      <c r="AI996" s="50">
        <f>IFERROR(VLOOKUP(A996,total!$B$4:$AN$437,39,0),0)</f>
        <v>0</v>
      </c>
      <c r="AJ996" s="51">
        <f t="shared" si="232"/>
        <v>0</v>
      </c>
      <c r="AK996" s="50">
        <f t="shared" si="233"/>
        <v>0</v>
      </c>
      <c r="AL996" s="50">
        <f t="shared" si="234"/>
        <v>0</v>
      </c>
      <c r="AM996" s="50">
        <f t="shared" si="235"/>
        <v>0</v>
      </c>
      <c r="AN996" s="50">
        <f t="shared" si="244"/>
        <v>0</v>
      </c>
      <c r="AO996" s="50">
        <f t="shared" si="244"/>
        <v>0</v>
      </c>
      <c r="AP996" s="50">
        <f t="shared" si="244"/>
        <v>0</v>
      </c>
      <c r="AQ996" s="50">
        <f>IFERROR(VLOOKUP(TEXT($A996,"000000"),[6]Página1!$A$8:$S$801,13,FALSE),0)</f>
        <v>0</v>
      </c>
      <c r="AR996" s="50">
        <f>IFERROR(VLOOKUP(TEXT($A996,"000000"),[6]Página1!$A$8:$S$801,16,FALSE),0)</f>
        <v>0</v>
      </c>
      <c r="AS996" s="50">
        <f>IFERROR(VLOOKUP(TEXT($A996,"000000"),[6]Página1!$A$8:$S$801,19,FALSE),0)</f>
        <v>0</v>
      </c>
      <c r="AT996" s="50">
        <f>IFERROR(VLOOKUP(TEXT($A996,"000000"),[7]Página1!$A$8:$R$814,12,FALSE),0)</f>
        <v>0</v>
      </c>
      <c r="AU996" s="50">
        <f>IFERROR(VLOOKUP(TEXT($A996,"000000"),[7]Página1!$A$8:$R$814,15,FALSE),0)</f>
        <v>0</v>
      </c>
      <c r="AV996" s="50">
        <f>IFERROR(VLOOKUP(TEXT($A996,"000000"),[7]Página1!$A$8:$R$814,18,FALSE),0)</f>
        <v>0</v>
      </c>
      <c r="AW996" s="50"/>
      <c r="AX996" s="51">
        <f t="shared" si="236"/>
        <v>0</v>
      </c>
      <c r="AY996" s="51">
        <f t="shared" si="237"/>
        <v>0</v>
      </c>
      <c r="AZ996" s="51">
        <f t="shared" si="238"/>
        <v>0</v>
      </c>
      <c r="BA996" s="51">
        <f t="shared" si="239"/>
        <v>0</v>
      </c>
      <c r="BB996" s="51">
        <f t="shared" si="240"/>
        <v>0</v>
      </c>
      <c r="BC996" s="51">
        <f t="shared" si="241"/>
        <v>0</v>
      </c>
      <c r="BD996" s="51">
        <f t="shared" si="242"/>
        <v>0</v>
      </c>
      <c r="BE996" s="51">
        <f>IFERROR(VLOOKUP(A996,salario!A$2:P$91,11,FALSE),0)</f>
        <v>0</v>
      </c>
      <c r="BF996" s="51">
        <f>SUMIFS(topmanager!$D:$D,topmanager!$C:$C,rs_nova!$A996,topmanager!$A:$A,rs_nova!BF$2)</f>
        <v>0</v>
      </c>
      <c r="BG996" s="51">
        <f>SUMIFS(topmanager!$D:$D,topmanager!$C:$C,rs_nova!$A996,topmanager!$A:$A,rs_nova!BG$2)</f>
        <v>0</v>
      </c>
      <c r="BH996" s="51">
        <f>SUMIFS(topmanager!$D:$D,topmanager!$C:$C,rs_nova!$A996,topmanager!$A:$A,rs_nova!BH$2)</f>
        <v>0</v>
      </c>
      <c r="BI996" s="51">
        <f>SUMIFS(topmanager!$D:$D,topmanager!$C:$C,rs_nova!$A996,topmanager!$A:$A,rs_nova!BI$2)</f>
        <v>0</v>
      </c>
      <c r="BJ996" s="51">
        <f>SUMIFS(topmanager!$D:$D,topmanager!$C:$C,rs_nova!$A996,topmanager!$A:$A,rs_nova!BJ$2)+SUMIFS(topmanager!$D:$D,topmanager!$C:$C,rs_nova!$A996,topmanager!$A:$A,rs_nova!BJ$2+1)</f>
        <v>0</v>
      </c>
      <c r="BK996" s="51">
        <f>IFERROR(VLOOKUP(A996,[8]ferias!$C$4:$G$100,5,FALSE),0)</f>
        <v>0</v>
      </c>
      <c r="BL996" s="51">
        <f>SUMIFS(topmanager!$D:$D,topmanager!$C:$C,rs_nova!$A996,topmanager!$A:$A,rs_nova!BL$2)</f>
        <v>0</v>
      </c>
      <c r="BM996" s="51">
        <f>SUMIFS(topmanager!$D:$D,topmanager!$C:$C,rs_nova!$A996,topmanager!$A:$A,rs_nova!BM$2)+SUMIFS(topmanager!$D:$D,topmanager!$C:$C,rs_nova!$A1000,topmanager!$A:$A,151)</f>
        <v>0</v>
      </c>
      <c r="BN996" s="51">
        <f t="shared" si="243"/>
        <v>0</v>
      </c>
    </row>
    <row r="997" spans="1:66">
      <c r="A997" s="47">
        <f>total!B200</f>
        <v>0</v>
      </c>
      <c r="B997" s="47">
        <f t="shared" si="230"/>
        <v>0</v>
      </c>
      <c r="C997" s="48">
        <f>total!D200</f>
        <v>0</v>
      </c>
      <c r="D997" s="49" t="str">
        <f>IFERROR(VLOOKUP(A997,salario!A$3:J$32,10,FALSE),"")</f>
        <v/>
      </c>
      <c r="E997" s="49" t="str">
        <f>IFERROR(IF(VLOOKUP(A997,salario!A$3:O$32,15,FALSE)="","",VLOOKUP(A997,salario!A$3:O$32,15,FALSE)),"")</f>
        <v/>
      </c>
      <c r="F997" s="47" t="str">
        <f>IFERROR(VLOOKUP(A997,[5]base_pessoal!$B$2:$P$1504,13,FALSE),"")</f>
        <v/>
      </c>
      <c r="G997" s="50">
        <f>IFERROR(VLOOKUP(A997,salario!A$2:P$91,11,FALSE),0)*B997/30</f>
        <v>0</v>
      </c>
      <c r="H997" s="50">
        <f>SUMIFS(topmanager!$D:$D,topmanager!$C:$C,rs_nova!$A997,topmanager!$A:$A,rs_nova!H$2)+SUMIFS(topmanager!$D:$D,topmanager!$C:$C,rs_nova!$A997,topmanager!$A:$A,63)</f>
        <v>0</v>
      </c>
      <c r="I997" s="50">
        <f>-SUMIFS(topmanager!$D:$D,topmanager!$C:$C,rs_nova!$A997,topmanager!$A:$A,rs_nova!I$2)</f>
        <v>0</v>
      </c>
      <c r="J997" s="50">
        <f>SUMIFS(topmanager!$D:$D,topmanager!$C:$C,rs_nova!$A997,topmanager!$A:$A,rs_nova!J$2)</f>
        <v>0</v>
      </c>
      <c r="K997" s="50">
        <f>SUMIFS(topmanager!$D:$D,topmanager!$C:$C,rs_nova!$A997,topmanager!$A:$A,rs_nova!K$2)+SUMIFS(topmanager!$D:$D,topmanager!$C:$C,rs_nova!$A997,topmanager!$A:$A,911)</f>
        <v>0</v>
      </c>
      <c r="L997" s="50">
        <f>SUMIFS(topmanager!$D:$D,topmanager!$C:$C,rs_nova!$A997,topmanager!$A:$A,rs_nova!L$2)</f>
        <v>0</v>
      </c>
      <c r="M997" s="50">
        <f>SUMIFS(topmanager!$D:$D,topmanager!$C:$C,rs_nova!$A997,topmanager!$A:$A,rs_nova!M$2)+SUMIFS(topmanager!$D:$D,topmanager!$C:$C,rs_nova!$A997,topmanager!$A:$A,908)+SUMIFS(topmanager!$D:$D,topmanager!$C:$C,rs_nova!$A997,topmanager!$A:$A,550)</f>
        <v>0</v>
      </c>
      <c r="N997" s="50">
        <f>SUMIFS(topmanager!$D:$D,topmanager!$C:$C,rs_nova!$A997,topmanager!$A:$A,rs_nova!N$2)</f>
        <v>0</v>
      </c>
      <c r="O997" s="51">
        <f t="shared" si="231"/>
        <v>0</v>
      </c>
      <c r="P997" s="50">
        <f>IFERROR(VLOOKUP($A997,total!$B$4:$AW$437,27,0),0)</f>
        <v>0</v>
      </c>
      <c r="Q997" s="50">
        <f>IFERROR(VLOOKUP($A997,total!$B$4:$AW$437,21,0),0)</f>
        <v>0</v>
      </c>
      <c r="R997" s="50">
        <f>IFERROR(VLOOKUP($A997,total!$B$4:$AW$437,25,0),0)+IFERROR(VLOOKUP($A997,total!$B$4:$AW$437,36,0),0)</f>
        <v>0</v>
      </c>
      <c r="S997" s="50">
        <f>IFERROR(VLOOKUP(A997,gympass!$A$2:$F$148,6,0),0)</f>
        <v>0</v>
      </c>
      <c r="T997" s="50">
        <f>IFERROR(VLOOKUP($A997,total!$B$4:$AW$437,42,0),0)</f>
        <v>0</v>
      </c>
      <c r="U997" s="50">
        <f>IFERROR(VLOOKUP($A997,total!$B$4:$AW$437,32,0),0)</f>
        <v>0</v>
      </c>
      <c r="V997" s="50">
        <f>IFERROR(VLOOKUP($A997,total!$B$4:$AW$437,28,0),0)</f>
        <v>0</v>
      </c>
      <c r="W997" s="50">
        <f>IFERROR(VLOOKUP($A997,total!$B$4:$AX$437,49,0),0)</f>
        <v>0</v>
      </c>
      <c r="X997" s="50"/>
      <c r="Y997" s="50">
        <f>IFERROR(VLOOKUP(A997,#REF!,4,0),0)</f>
        <v>0</v>
      </c>
      <c r="Z997" s="50">
        <f>IFERROR(VLOOKUP(B997,#REF!,8,0),0)</f>
        <v>0</v>
      </c>
      <c r="AA997" s="50">
        <f>IFERROR(VLOOKUP($A997,total!$B$4:$AW$437,45,0),0)</f>
        <v>0</v>
      </c>
      <c r="AB997" s="50">
        <f>IFERROR(VLOOKUP($A997,total!$B$4:$AW$437,48,0),0)</f>
        <v>0</v>
      </c>
      <c r="AC997" s="50">
        <f>IFERROR(VLOOKUP($A997,total!$B$4:$AB$437,19,0),0)</f>
        <v>0</v>
      </c>
      <c r="AD997" s="50">
        <f>IFERROR(VLOOKUP($A997,total!$B$4:$AB$437,10,0),0)</f>
        <v>0</v>
      </c>
      <c r="AE997" s="50">
        <f>IFERROR(VLOOKUP($A997,total!$B$4:$AB$437,13,0),0)-SUMIFS(topmanager!$D:$D,topmanager!$C:$C,rs_nova!$A1001,topmanager!$A:$A,856)</f>
        <v>0</v>
      </c>
      <c r="AF997" s="50">
        <f>IFERROR(VLOOKUP($A997,total!$B$4:$AB$437,16,0),0)</f>
        <v>0</v>
      </c>
      <c r="AG997" s="50">
        <f>IFERROR(VLOOKUP($A997,total!$B$4:$AB$437,7,0),0)</f>
        <v>0</v>
      </c>
      <c r="AH997" s="50">
        <f>IFERROR(VLOOKUP($A997,total!$B$4:$AD$437,29,0),0)</f>
        <v>0</v>
      </c>
      <c r="AI997" s="50">
        <f>IFERROR(VLOOKUP(A997,total!$B$4:$AN$437,39,0),0)</f>
        <v>0</v>
      </c>
      <c r="AJ997" s="51">
        <f t="shared" si="232"/>
        <v>0</v>
      </c>
      <c r="AK997" s="50">
        <f t="shared" si="233"/>
        <v>0</v>
      </c>
      <c r="AL997" s="50">
        <f t="shared" si="234"/>
        <v>0</v>
      </c>
      <c r="AM997" s="50">
        <f t="shared" si="235"/>
        <v>0</v>
      </c>
      <c r="AN997" s="50">
        <f t="shared" si="244"/>
        <v>0</v>
      </c>
      <c r="AO997" s="50">
        <f t="shared" si="244"/>
        <v>0</v>
      </c>
      <c r="AP997" s="50">
        <f t="shared" si="244"/>
        <v>0</v>
      </c>
      <c r="AQ997" s="50">
        <f>IFERROR(VLOOKUP(TEXT($A997,"000000"),[6]Página1!$A$8:$S$801,13,FALSE),0)</f>
        <v>0</v>
      </c>
      <c r="AR997" s="50">
        <f>IFERROR(VLOOKUP(TEXT($A997,"000000"),[6]Página1!$A$8:$S$801,16,FALSE),0)</f>
        <v>0</v>
      </c>
      <c r="AS997" s="50">
        <f>IFERROR(VLOOKUP(TEXT($A997,"000000"),[6]Página1!$A$8:$S$801,19,FALSE),0)</f>
        <v>0</v>
      </c>
      <c r="AT997" s="50">
        <f>IFERROR(VLOOKUP(TEXT($A997,"000000"),[7]Página1!$A$8:$R$814,12,FALSE),0)</f>
        <v>0</v>
      </c>
      <c r="AU997" s="50">
        <f>IFERROR(VLOOKUP(TEXT($A997,"000000"),[7]Página1!$A$8:$R$814,15,FALSE),0)</f>
        <v>0</v>
      </c>
      <c r="AV997" s="50">
        <f>IFERROR(VLOOKUP(TEXT($A997,"000000"),[7]Página1!$A$8:$R$814,18,FALSE),0)</f>
        <v>0</v>
      </c>
      <c r="AW997" s="50"/>
      <c r="AX997" s="51">
        <f t="shared" si="236"/>
        <v>0</v>
      </c>
      <c r="AY997" s="51">
        <f t="shared" si="237"/>
        <v>0</v>
      </c>
      <c r="AZ997" s="51">
        <f t="shared" si="238"/>
        <v>0</v>
      </c>
      <c r="BA997" s="51">
        <f t="shared" si="239"/>
        <v>0</v>
      </c>
      <c r="BB997" s="51">
        <f t="shared" si="240"/>
        <v>0</v>
      </c>
      <c r="BC997" s="51">
        <f t="shared" si="241"/>
        <v>0</v>
      </c>
      <c r="BD997" s="51">
        <f t="shared" si="242"/>
        <v>0</v>
      </c>
      <c r="BE997" s="51">
        <f>IFERROR(VLOOKUP(A997,salario!A$2:P$91,11,FALSE),0)</f>
        <v>0</v>
      </c>
      <c r="BF997" s="51">
        <f>SUMIFS(topmanager!$D:$D,topmanager!$C:$C,rs_nova!$A997,topmanager!$A:$A,rs_nova!BF$2)</f>
        <v>0</v>
      </c>
      <c r="BG997" s="51">
        <f>SUMIFS(topmanager!$D:$D,topmanager!$C:$C,rs_nova!$A997,topmanager!$A:$A,rs_nova!BG$2)</f>
        <v>0</v>
      </c>
      <c r="BH997" s="51">
        <f>SUMIFS(topmanager!$D:$D,topmanager!$C:$C,rs_nova!$A997,topmanager!$A:$A,rs_nova!BH$2)</f>
        <v>0</v>
      </c>
      <c r="BI997" s="51">
        <f>SUMIFS(topmanager!$D:$D,topmanager!$C:$C,rs_nova!$A997,topmanager!$A:$A,rs_nova!BI$2)</f>
        <v>0</v>
      </c>
      <c r="BJ997" s="51">
        <f>SUMIFS(topmanager!$D:$D,topmanager!$C:$C,rs_nova!$A997,topmanager!$A:$A,rs_nova!BJ$2)+SUMIFS(topmanager!$D:$D,topmanager!$C:$C,rs_nova!$A997,topmanager!$A:$A,rs_nova!BJ$2+1)</f>
        <v>0</v>
      </c>
      <c r="BK997" s="51">
        <f>IFERROR(VLOOKUP(A997,[8]ferias!$C$4:$G$100,5,FALSE),0)</f>
        <v>0</v>
      </c>
      <c r="BL997" s="51">
        <f>SUMIFS(topmanager!$D:$D,topmanager!$C:$C,rs_nova!$A997,topmanager!$A:$A,rs_nova!BL$2)</f>
        <v>0</v>
      </c>
      <c r="BM997" s="51">
        <f>SUMIFS(topmanager!$D:$D,topmanager!$C:$C,rs_nova!$A997,topmanager!$A:$A,rs_nova!BM$2)+SUMIFS(topmanager!$D:$D,topmanager!$C:$C,rs_nova!$A1001,topmanager!$A:$A,151)</f>
        <v>0</v>
      </c>
      <c r="BN997" s="51">
        <f t="shared" si="243"/>
        <v>0</v>
      </c>
    </row>
    <row r="998" spans="1:66">
      <c r="A998" s="47">
        <f>total!B201</f>
        <v>0</v>
      </c>
      <c r="B998" s="47">
        <f t="shared" si="230"/>
        <v>0</v>
      </c>
      <c r="C998" s="48">
        <f>total!D201</f>
        <v>0</v>
      </c>
      <c r="D998" s="49" t="str">
        <f>IFERROR(VLOOKUP(A998,salario!A$3:J$32,10,FALSE),"")</f>
        <v/>
      </c>
      <c r="E998" s="49" t="str">
        <f>IFERROR(IF(VLOOKUP(A998,salario!A$3:O$32,15,FALSE)="","",VLOOKUP(A998,salario!A$3:O$32,15,FALSE)),"")</f>
        <v/>
      </c>
      <c r="F998" s="47" t="str">
        <f>IFERROR(VLOOKUP(A998,[5]base_pessoal!$B$2:$P$1504,13,FALSE),"")</f>
        <v/>
      </c>
      <c r="G998" s="50">
        <f>IFERROR(VLOOKUP(A998,salario!A$2:P$91,11,FALSE),0)*B998/30</f>
        <v>0</v>
      </c>
      <c r="H998" s="50">
        <f>SUMIFS(topmanager!$D:$D,topmanager!$C:$C,rs_nova!$A998,topmanager!$A:$A,rs_nova!H$2)+SUMIFS(topmanager!$D:$D,topmanager!$C:$C,rs_nova!$A998,topmanager!$A:$A,63)</f>
        <v>0</v>
      </c>
      <c r="I998" s="50">
        <f>-SUMIFS(topmanager!$D:$D,topmanager!$C:$C,rs_nova!$A998,topmanager!$A:$A,rs_nova!I$2)</f>
        <v>0</v>
      </c>
      <c r="J998" s="50">
        <f>SUMIFS(topmanager!$D:$D,topmanager!$C:$C,rs_nova!$A998,topmanager!$A:$A,rs_nova!J$2)</f>
        <v>0</v>
      </c>
      <c r="K998" s="50">
        <f>SUMIFS(topmanager!$D:$D,topmanager!$C:$C,rs_nova!$A998,topmanager!$A:$A,rs_nova!K$2)+SUMIFS(topmanager!$D:$D,topmanager!$C:$C,rs_nova!$A998,topmanager!$A:$A,911)</f>
        <v>0</v>
      </c>
      <c r="L998" s="50">
        <f>SUMIFS(topmanager!$D:$D,topmanager!$C:$C,rs_nova!$A998,topmanager!$A:$A,rs_nova!L$2)</f>
        <v>0</v>
      </c>
      <c r="M998" s="50">
        <f>SUMIFS(topmanager!$D:$D,topmanager!$C:$C,rs_nova!$A998,topmanager!$A:$A,rs_nova!M$2)+SUMIFS(topmanager!$D:$D,topmanager!$C:$C,rs_nova!$A998,topmanager!$A:$A,908)+SUMIFS(topmanager!$D:$D,topmanager!$C:$C,rs_nova!$A998,topmanager!$A:$A,550)</f>
        <v>0</v>
      </c>
      <c r="N998" s="50">
        <f>SUMIFS(topmanager!$D:$D,topmanager!$C:$C,rs_nova!$A998,topmanager!$A:$A,rs_nova!N$2)</f>
        <v>0</v>
      </c>
      <c r="O998" s="51">
        <f t="shared" si="231"/>
        <v>0</v>
      </c>
      <c r="P998" s="50">
        <f>IFERROR(VLOOKUP($A998,total!$B$4:$AW$437,27,0),0)</f>
        <v>0</v>
      </c>
      <c r="Q998" s="50">
        <f>IFERROR(VLOOKUP($A998,total!$B$4:$AW$437,21,0),0)</f>
        <v>0</v>
      </c>
      <c r="R998" s="50">
        <f>IFERROR(VLOOKUP($A998,total!$B$4:$AW$437,25,0),0)+IFERROR(VLOOKUP($A998,total!$B$4:$AW$437,36,0),0)</f>
        <v>0</v>
      </c>
      <c r="S998" s="50">
        <f>IFERROR(VLOOKUP(A998,gympass!$A$2:$F$148,6,0),0)</f>
        <v>0</v>
      </c>
      <c r="T998" s="50">
        <f>IFERROR(VLOOKUP($A998,total!$B$4:$AW$437,42,0),0)</f>
        <v>0</v>
      </c>
      <c r="U998" s="50">
        <f>IFERROR(VLOOKUP($A998,total!$B$4:$AW$437,32,0),0)</f>
        <v>0</v>
      </c>
      <c r="V998" s="50">
        <f>IFERROR(VLOOKUP($A998,total!$B$4:$AW$437,28,0),0)</f>
        <v>0</v>
      </c>
      <c r="W998" s="50">
        <f>IFERROR(VLOOKUP($A998,total!$B$4:$AX$437,49,0),0)</f>
        <v>0</v>
      </c>
      <c r="X998" s="50"/>
      <c r="Y998" s="50">
        <f>IFERROR(VLOOKUP(A998,#REF!,4,0),0)</f>
        <v>0</v>
      </c>
      <c r="Z998" s="50">
        <f>IFERROR(VLOOKUP(B998,#REF!,8,0),0)</f>
        <v>0</v>
      </c>
      <c r="AA998" s="50">
        <f>IFERROR(VLOOKUP($A998,total!$B$4:$AW$437,45,0),0)</f>
        <v>0</v>
      </c>
      <c r="AB998" s="50">
        <f>IFERROR(VLOOKUP($A998,total!$B$4:$AW$437,48,0),0)</f>
        <v>0</v>
      </c>
      <c r="AC998" s="50">
        <f>IFERROR(VLOOKUP($A998,total!$B$4:$AB$437,19,0),0)</f>
        <v>0</v>
      </c>
      <c r="AD998" s="50">
        <f>IFERROR(VLOOKUP($A998,total!$B$4:$AB$437,10,0),0)</f>
        <v>0</v>
      </c>
      <c r="AE998" s="50">
        <f>IFERROR(VLOOKUP($A998,total!$B$4:$AB$437,13,0),0)-SUMIFS(topmanager!$D:$D,topmanager!$C:$C,rs_nova!$A1002,topmanager!$A:$A,856)</f>
        <v>0</v>
      </c>
      <c r="AF998" s="50">
        <f>IFERROR(VLOOKUP($A998,total!$B$4:$AB$437,16,0),0)</f>
        <v>0</v>
      </c>
      <c r="AG998" s="50">
        <f>IFERROR(VLOOKUP($A998,total!$B$4:$AB$437,7,0),0)</f>
        <v>0</v>
      </c>
      <c r="AH998" s="50">
        <f>IFERROR(VLOOKUP($A998,total!$B$4:$AD$437,29,0),0)</f>
        <v>0</v>
      </c>
      <c r="AI998" s="50">
        <f>IFERROR(VLOOKUP(A998,total!$B$4:$AN$437,39,0),0)</f>
        <v>0</v>
      </c>
      <c r="AJ998" s="51">
        <f t="shared" si="232"/>
        <v>0</v>
      </c>
      <c r="AK998" s="50">
        <f t="shared" si="233"/>
        <v>0</v>
      </c>
      <c r="AL998" s="50">
        <f t="shared" si="234"/>
        <v>0</v>
      </c>
      <c r="AM998" s="50">
        <f t="shared" si="235"/>
        <v>0</v>
      </c>
      <c r="AN998" s="50">
        <f t="shared" si="244"/>
        <v>0</v>
      </c>
      <c r="AO998" s="50">
        <f t="shared" si="244"/>
        <v>0</v>
      </c>
      <c r="AP998" s="50">
        <f t="shared" si="244"/>
        <v>0</v>
      </c>
      <c r="AQ998" s="50">
        <f>IFERROR(VLOOKUP(TEXT($A998,"000000"),[6]Página1!$A$8:$S$801,13,FALSE),0)</f>
        <v>0</v>
      </c>
      <c r="AR998" s="50">
        <f>IFERROR(VLOOKUP(TEXT($A998,"000000"),[6]Página1!$A$8:$S$801,16,FALSE),0)</f>
        <v>0</v>
      </c>
      <c r="AS998" s="50">
        <f>IFERROR(VLOOKUP(TEXT($A998,"000000"),[6]Página1!$A$8:$S$801,19,FALSE),0)</f>
        <v>0</v>
      </c>
      <c r="AT998" s="50">
        <f>IFERROR(VLOOKUP(TEXT($A998,"000000"),[7]Página1!$A$8:$R$814,12,FALSE),0)</f>
        <v>0</v>
      </c>
      <c r="AU998" s="50">
        <f>IFERROR(VLOOKUP(TEXT($A998,"000000"),[7]Página1!$A$8:$R$814,15,FALSE),0)</f>
        <v>0</v>
      </c>
      <c r="AV998" s="50">
        <f>IFERROR(VLOOKUP(TEXT($A998,"000000"),[7]Página1!$A$8:$R$814,18,FALSE),0)</f>
        <v>0</v>
      </c>
      <c r="AW998" s="50"/>
      <c r="AX998" s="51">
        <f t="shared" si="236"/>
        <v>0</v>
      </c>
      <c r="AY998" s="51">
        <f t="shared" si="237"/>
        <v>0</v>
      </c>
      <c r="AZ998" s="51">
        <f t="shared" si="238"/>
        <v>0</v>
      </c>
      <c r="BA998" s="51">
        <f t="shared" si="239"/>
        <v>0</v>
      </c>
      <c r="BB998" s="51">
        <f t="shared" si="240"/>
        <v>0</v>
      </c>
      <c r="BC998" s="51">
        <f t="shared" si="241"/>
        <v>0</v>
      </c>
      <c r="BD998" s="51">
        <f t="shared" si="242"/>
        <v>0</v>
      </c>
      <c r="BE998" s="51">
        <f>IFERROR(VLOOKUP(A998,salario!A$2:P$91,11,FALSE),0)</f>
        <v>0</v>
      </c>
      <c r="BF998" s="51">
        <f>SUMIFS(topmanager!$D:$D,topmanager!$C:$C,rs_nova!$A998,topmanager!$A:$A,rs_nova!BF$2)</f>
        <v>0</v>
      </c>
      <c r="BG998" s="51">
        <f>SUMIFS(topmanager!$D:$D,topmanager!$C:$C,rs_nova!$A998,topmanager!$A:$A,rs_nova!BG$2)</f>
        <v>0</v>
      </c>
      <c r="BH998" s="51">
        <f>SUMIFS(topmanager!$D:$D,topmanager!$C:$C,rs_nova!$A998,topmanager!$A:$A,rs_nova!BH$2)</f>
        <v>0</v>
      </c>
      <c r="BI998" s="51">
        <f>SUMIFS(topmanager!$D:$D,topmanager!$C:$C,rs_nova!$A998,topmanager!$A:$A,rs_nova!BI$2)</f>
        <v>0</v>
      </c>
      <c r="BJ998" s="51">
        <f>SUMIFS(topmanager!$D:$D,topmanager!$C:$C,rs_nova!$A998,topmanager!$A:$A,rs_nova!BJ$2)+SUMIFS(topmanager!$D:$D,topmanager!$C:$C,rs_nova!$A998,topmanager!$A:$A,rs_nova!BJ$2+1)</f>
        <v>0</v>
      </c>
      <c r="BK998" s="51">
        <f>IFERROR(VLOOKUP(A998,[8]ferias!$C$4:$G$100,5,FALSE),0)</f>
        <v>0</v>
      </c>
      <c r="BL998" s="51">
        <f>SUMIFS(topmanager!$D:$D,topmanager!$C:$C,rs_nova!$A998,topmanager!$A:$A,rs_nova!BL$2)</f>
        <v>0</v>
      </c>
      <c r="BM998" s="51">
        <f>SUMIFS(topmanager!$D:$D,topmanager!$C:$C,rs_nova!$A998,topmanager!$A:$A,rs_nova!BM$2)+SUMIFS(topmanager!$D:$D,topmanager!$C:$C,rs_nova!$A1002,topmanager!$A:$A,151)</f>
        <v>0</v>
      </c>
      <c r="BN998" s="51">
        <f t="shared" si="243"/>
        <v>0</v>
      </c>
    </row>
    <row r="999" spans="1:66">
      <c r="A999" s="47">
        <f>total!B202</f>
        <v>0</v>
      </c>
      <c r="B999" s="47">
        <f t="shared" si="230"/>
        <v>0</v>
      </c>
      <c r="C999" s="48">
        <f>total!D202</f>
        <v>0</v>
      </c>
      <c r="D999" s="49" t="str">
        <f>IFERROR(VLOOKUP(A999,salario!A$3:J$32,10,FALSE),"")</f>
        <v/>
      </c>
      <c r="E999" s="49" t="str">
        <f>IFERROR(IF(VLOOKUP(A999,salario!A$3:O$32,15,FALSE)="","",VLOOKUP(A999,salario!A$3:O$32,15,FALSE)),"")</f>
        <v/>
      </c>
      <c r="F999" s="47" t="str">
        <f>IFERROR(VLOOKUP(A999,[5]base_pessoal!$B$2:$P$1504,13,FALSE),"")</f>
        <v/>
      </c>
      <c r="G999" s="50">
        <f>IFERROR(VLOOKUP(A999,salario!A$2:P$91,11,FALSE),0)*B999/30</f>
        <v>0</v>
      </c>
      <c r="H999" s="50">
        <f>SUMIFS(topmanager!$D:$D,topmanager!$C:$C,rs_nova!$A999,topmanager!$A:$A,rs_nova!H$2)+SUMIFS(topmanager!$D:$D,topmanager!$C:$C,rs_nova!$A999,topmanager!$A:$A,63)</f>
        <v>0</v>
      </c>
      <c r="I999" s="50">
        <f>-SUMIFS(topmanager!$D:$D,topmanager!$C:$C,rs_nova!$A999,topmanager!$A:$A,rs_nova!I$2)</f>
        <v>0</v>
      </c>
      <c r="J999" s="50">
        <f>SUMIFS(topmanager!$D:$D,topmanager!$C:$C,rs_nova!$A999,topmanager!$A:$A,rs_nova!J$2)</f>
        <v>0</v>
      </c>
      <c r="K999" s="50">
        <f>SUMIFS(topmanager!$D:$D,topmanager!$C:$C,rs_nova!$A999,topmanager!$A:$A,rs_nova!K$2)+SUMIFS(topmanager!$D:$D,topmanager!$C:$C,rs_nova!$A999,topmanager!$A:$A,911)</f>
        <v>0</v>
      </c>
      <c r="L999" s="50">
        <f>SUMIFS(topmanager!$D:$D,topmanager!$C:$C,rs_nova!$A999,topmanager!$A:$A,rs_nova!L$2)</f>
        <v>0</v>
      </c>
      <c r="M999" s="50">
        <f>SUMIFS(topmanager!$D:$D,topmanager!$C:$C,rs_nova!$A999,topmanager!$A:$A,rs_nova!M$2)+SUMIFS(topmanager!$D:$D,topmanager!$C:$C,rs_nova!$A999,topmanager!$A:$A,908)+SUMIFS(topmanager!$D:$D,topmanager!$C:$C,rs_nova!$A999,topmanager!$A:$A,550)</f>
        <v>0</v>
      </c>
      <c r="N999" s="50">
        <f>SUMIFS(topmanager!$D:$D,topmanager!$C:$C,rs_nova!$A999,topmanager!$A:$A,rs_nova!N$2)</f>
        <v>0</v>
      </c>
      <c r="O999" s="51">
        <f t="shared" si="231"/>
        <v>0</v>
      </c>
      <c r="P999" s="50">
        <f>IFERROR(VLOOKUP($A999,total!$B$4:$AW$437,27,0),0)</f>
        <v>0</v>
      </c>
      <c r="Q999" s="50">
        <f>IFERROR(VLOOKUP($A999,total!$B$4:$AW$437,21,0),0)</f>
        <v>0</v>
      </c>
      <c r="R999" s="50">
        <f>IFERROR(VLOOKUP($A999,total!$B$4:$AW$437,25,0),0)+IFERROR(VLOOKUP($A999,total!$B$4:$AW$437,36,0),0)</f>
        <v>0</v>
      </c>
      <c r="S999" s="50">
        <f>IFERROR(VLOOKUP(A999,gympass!$A$2:$F$148,6,0),0)</f>
        <v>0</v>
      </c>
      <c r="T999" s="50">
        <f>IFERROR(VLOOKUP($A999,total!$B$4:$AW$437,42,0),0)</f>
        <v>0</v>
      </c>
      <c r="U999" s="50">
        <f>IFERROR(VLOOKUP($A999,total!$B$4:$AW$437,32,0),0)</f>
        <v>0</v>
      </c>
      <c r="V999" s="50">
        <f>IFERROR(VLOOKUP($A999,total!$B$4:$AW$437,28,0),0)</f>
        <v>0</v>
      </c>
      <c r="W999" s="50">
        <f>IFERROR(VLOOKUP($A999,total!$B$4:$AX$437,49,0),0)</f>
        <v>0</v>
      </c>
      <c r="X999" s="50"/>
      <c r="Y999" s="50">
        <f>IFERROR(VLOOKUP(A999,#REF!,4,0),0)</f>
        <v>0</v>
      </c>
      <c r="Z999" s="50">
        <f>IFERROR(VLOOKUP(B999,#REF!,8,0),0)</f>
        <v>0</v>
      </c>
      <c r="AA999" s="50">
        <f>IFERROR(VLOOKUP($A999,total!$B$4:$AW$437,45,0),0)</f>
        <v>0</v>
      </c>
      <c r="AB999" s="50">
        <f>IFERROR(VLOOKUP($A999,total!$B$4:$AW$437,48,0),0)</f>
        <v>0</v>
      </c>
      <c r="AC999" s="50">
        <f>IFERROR(VLOOKUP($A999,total!$B$4:$AB$437,19,0),0)</f>
        <v>0</v>
      </c>
      <c r="AD999" s="50">
        <f>IFERROR(VLOOKUP($A999,total!$B$4:$AB$437,10,0),0)</f>
        <v>0</v>
      </c>
      <c r="AE999" s="50">
        <f>IFERROR(VLOOKUP($A999,total!$B$4:$AB$437,13,0),0)-SUMIFS(topmanager!$D:$D,topmanager!$C:$C,rs_nova!$A1003,topmanager!$A:$A,856)</f>
        <v>0</v>
      </c>
      <c r="AF999" s="50">
        <f>IFERROR(VLOOKUP($A999,total!$B$4:$AB$437,16,0),0)</f>
        <v>0</v>
      </c>
      <c r="AG999" s="50">
        <f>IFERROR(VLOOKUP($A999,total!$B$4:$AB$437,7,0),0)</f>
        <v>0</v>
      </c>
      <c r="AH999" s="50">
        <f>IFERROR(VLOOKUP($A999,total!$B$4:$AD$437,29,0),0)</f>
        <v>0</v>
      </c>
      <c r="AI999" s="50">
        <f>IFERROR(VLOOKUP(A999,total!$B$4:$AN$437,39,0),0)</f>
        <v>0</v>
      </c>
      <c r="AJ999" s="51">
        <f t="shared" si="232"/>
        <v>0</v>
      </c>
      <c r="AK999" s="50">
        <f t="shared" si="233"/>
        <v>0</v>
      </c>
      <c r="AL999" s="50">
        <f t="shared" si="234"/>
        <v>0</v>
      </c>
      <c r="AM999" s="50">
        <f t="shared" si="235"/>
        <v>0</v>
      </c>
      <c r="AN999" s="50">
        <f t="shared" si="244"/>
        <v>0</v>
      </c>
      <c r="AO999" s="50">
        <f t="shared" si="244"/>
        <v>0</v>
      </c>
      <c r="AP999" s="50">
        <f t="shared" si="244"/>
        <v>0</v>
      </c>
      <c r="AQ999" s="50">
        <f>IFERROR(VLOOKUP(TEXT($A999,"000000"),[6]Página1!$A$8:$S$801,13,FALSE),0)</f>
        <v>0</v>
      </c>
      <c r="AR999" s="50">
        <f>IFERROR(VLOOKUP(TEXT($A999,"000000"),[6]Página1!$A$8:$S$801,16,FALSE),0)</f>
        <v>0</v>
      </c>
      <c r="AS999" s="50">
        <f>IFERROR(VLOOKUP(TEXT($A999,"000000"),[6]Página1!$A$8:$S$801,19,FALSE),0)</f>
        <v>0</v>
      </c>
      <c r="AT999" s="50">
        <f>IFERROR(VLOOKUP(TEXT($A999,"000000"),[7]Página1!$A$8:$R$814,12,FALSE),0)</f>
        <v>0</v>
      </c>
      <c r="AU999" s="50">
        <f>IFERROR(VLOOKUP(TEXT($A999,"000000"),[7]Página1!$A$8:$R$814,15,FALSE),0)</f>
        <v>0</v>
      </c>
      <c r="AV999" s="50">
        <f>IFERROR(VLOOKUP(TEXT($A999,"000000"),[7]Página1!$A$8:$R$814,18,FALSE),0)</f>
        <v>0</v>
      </c>
      <c r="AW999" s="50"/>
      <c r="AX999" s="51">
        <f t="shared" si="236"/>
        <v>0</v>
      </c>
      <c r="AY999" s="51">
        <f t="shared" si="237"/>
        <v>0</v>
      </c>
      <c r="AZ999" s="51">
        <f t="shared" si="238"/>
        <v>0</v>
      </c>
      <c r="BA999" s="51">
        <f t="shared" si="239"/>
        <v>0</v>
      </c>
      <c r="BB999" s="51">
        <f t="shared" si="240"/>
        <v>0</v>
      </c>
      <c r="BC999" s="51">
        <f t="shared" si="241"/>
        <v>0</v>
      </c>
      <c r="BD999" s="51">
        <f t="shared" si="242"/>
        <v>0</v>
      </c>
      <c r="BE999" s="51">
        <f>IFERROR(VLOOKUP(A999,salario!A$2:P$91,11,FALSE),0)</f>
        <v>0</v>
      </c>
      <c r="BF999" s="51">
        <f>SUMIFS(topmanager!$D:$D,topmanager!$C:$C,rs_nova!$A999,topmanager!$A:$A,rs_nova!BF$2)</f>
        <v>0</v>
      </c>
      <c r="BG999" s="51">
        <f>SUMIFS(topmanager!$D:$D,topmanager!$C:$C,rs_nova!$A999,topmanager!$A:$A,rs_nova!BG$2)</f>
        <v>0</v>
      </c>
      <c r="BH999" s="51">
        <f>SUMIFS(topmanager!$D:$D,topmanager!$C:$C,rs_nova!$A999,topmanager!$A:$A,rs_nova!BH$2)</f>
        <v>0</v>
      </c>
      <c r="BI999" s="51">
        <f>SUMIFS(topmanager!$D:$D,topmanager!$C:$C,rs_nova!$A999,topmanager!$A:$A,rs_nova!BI$2)</f>
        <v>0</v>
      </c>
      <c r="BJ999" s="51">
        <f>SUMIFS(topmanager!$D:$D,topmanager!$C:$C,rs_nova!$A999,topmanager!$A:$A,rs_nova!BJ$2)+SUMIFS(topmanager!$D:$D,topmanager!$C:$C,rs_nova!$A999,topmanager!$A:$A,rs_nova!BJ$2+1)</f>
        <v>0</v>
      </c>
      <c r="BK999" s="51">
        <f>IFERROR(VLOOKUP(A999,[8]ferias!$C$4:$G$100,5,FALSE),0)</f>
        <v>0</v>
      </c>
      <c r="BL999" s="51">
        <f>SUMIFS(topmanager!$D:$D,topmanager!$C:$C,rs_nova!$A999,topmanager!$A:$A,rs_nova!BL$2)</f>
        <v>0</v>
      </c>
      <c r="BM999" s="51">
        <f>SUMIFS(topmanager!$D:$D,topmanager!$C:$C,rs_nova!$A999,topmanager!$A:$A,rs_nova!BM$2)+SUMIFS(topmanager!$D:$D,topmanager!$C:$C,rs_nova!$A1003,topmanager!$A:$A,151)</f>
        <v>0</v>
      </c>
      <c r="BN999" s="51">
        <f t="shared" si="243"/>
        <v>0</v>
      </c>
    </row>
    <row r="1000" spans="1:66">
      <c r="A1000" s="47">
        <f>total!B203</f>
        <v>0</v>
      </c>
      <c r="B1000" s="47">
        <f t="shared" si="230"/>
        <v>0</v>
      </c>
      <c r="C1000" s="48">
        <f>total!D203</f>
        <v>0</v>
      </c>
      <c r="D1000" s="49" t="str">
        <f>IFERROR(VLOOKUP(A1000,salario!A$3:J$32,10,FALSE),"")</f>
        <v/>
      </c>
      <c r="E1000" s="49" t="str">
        <f>IFERROR(IF(VLOOKUP(A1000,salario!A$3:O$32,15,FALSE)="","",VLOOKUP(A1000,salario!A$3:O$32,15,FALSE)),"")</f>
        <v/>
      </c>
      <c r="F1000" s="47" t="str">
        <f>IFERROR(VLOOKUP(A1000,[5]base_pessoal!$B$2:$P$1504,13,FALSE),"")</f>
        <v/>
      </c>
      <c r="G1000" s="50">
        <f>IFERROR(VLOOKUP(A1000,salario!A$2:P$91,11,FALSE),0)*B1000/30</f>
        <v>0</v>
      </c>
      <c r="H1000" s="50">
        <f>SUMIFS(topmanager!$D:$D,topmanager!$C:$C,rs_nova!$A1000,topmanager!$A:$A,rs_nova!H$2)+SUMIFS(topmanager!$D:$D,topmanager!$C:$C,rs_nova!$A1000,topmanager!$A:$A,63)</f>
        <v>0</v>
      </c>
      <c r="I1000" s="50">
        <f>-SUMIFS(topmanager!$D:$D,topmanager!$C:$C,rs_nova!$A1000,topmanager!$A:$A,rs_nova!I$2)</f>
        <v>0</v>
      </c>
      <c r="J1000" s="50">
        <f>SUMIFS(topmanager!$D:$D,topmanager!$C:$C,rs_nova!$A1000,topmanager!$A:$A,rs_nova!J$2)</f>
        <v>0</v>
      </c>
      <c r="K1000" s="50">
        <f>SUMIFS(topmanager!$D:$D,topmanager!$C:$C,rs_nova!$A1000,topmanager!$A:$A,rs_nova!K$2)+SUMIFS(topmanager!$D:$D,topmanager!$C:$C,rs_nova!$A1000,topmanager!$A:$A,911)</f>
        <v>0</v>
      </c>
      <c r="L1000" s="50">
        <f>SUMIFS(topmanager!$D:$D,topmanager!$C:$C,rs_nova!$A1000,topmanager!$A:$A,rs_nova!L$2)</f>
        <v>0</v>
      </c>
      <c r="M1000" s="50">
        <f>SUMIFS(topmanager!$D:$D,topmanager!$C:$C,rs_nova!$A1000,topmanager!$A:$A,rs_nova!M$2)+SUMIFS(topmanager!$D:$D,topmanager!$C:$C,rs_nova!$A1000,topmanager!$A:$A,908)+SUMIFS(topmanager!$D:$D,topmanager!$C:$C,rs_nova!$A1000,topmanager!$A:$A,550)</f>
        <v>0</v>
      </c>
      <c r="N1000" s="50">
        <f>SUMIFS(topmanager!$D:$D,topmanager!$C:$C,rs_nova!$A1000,topmanager!$A:$A,rs_nova!N$2)</f>
        <v>0</v>
      </c>
      <c r="O1000" s="51">
        <f t="shared" si="231"/>
        <v>0</v>
      </c>
      <c r="P1000" s="50">
        <f>IFERROR(VLOOKUP($A1000,total!$B$4:$AW$437,27,0),0)</f>
        <v>0</v>
      </c>
      <c r="Q1000" s="50">
        <f>IFERROR(VLOOKUP($A1000,total!$B$4:$AW$437,21,0),0)</f>
        <v>0</v>
      </c>
      <c r="R1000" s="50">
        <f>IFERROR(VLOOKUP($A1000,total!$B$4:$AW$437,25,0),0)+IFERROR(VLOOKUP($A1000,total!$B$4:$AW$437,36,0),0)</f>
        <v>0</v>
      </c>
      <c r="S1000" s="50">
        <f>IFERROR(VLOOKUP(A1000,gympass!$A$2:$F$148,6,0),0)</f>
        <v>0</v>
      </c>
      <c r="T1000" s="50">
        <f>IFERROR(VLOOKUP($A1000,total!$B$4:$AW$437,42,0),0)</f>
        <v>0</v>
      </c>
      <c r="U1000" s="50">
        <f>IFERROR(VLOOKUP($A1000,total!$B$4:$AW$437,32,0),0)</f>
        <v>0</v>
      </c>
      <c r="V1000" s="50">
        <f>IFERROR(VLOOKUP($A1000,total!$B$4:$AW$437,28,0),0)</f>
        <v>0</v>
      </c>
      <c r="W1000" s="50">
        <f>IFERROR(VLOOKUP($A1000,total!$B$4:$AX$437,49,0),0)</f>
        <v>0</v>
      </c>
      <c r="X1000" s="50"/>
      <c r="Y1000" s="50">
        <f>IFERROR(VLOOKUP(A1000,#REF!,4,0),0)</f>
        <v>0</v>
      </c>
      <c r="Z1000" s="50">
        <f>IFERROR(VLOOKUP(B1000,#REF!,8,0),0)</f>
        <v>0</v>
      </c>
      <c r="AA1000" s="50">
        <f>IFERROR(VLOOKUP($A1000,total!$B$4:$AW$437,45,0),0)</f>
        <v>0</v>
      </c>
      <c r="AB1000" s="50">
        <f>IFERROR(VLOOKUP($A1000,total!$B$4:$AW$437,48,0),0)</f>
        <v>0</v>
      </c>
      <c r="AC1000" s="50">
        <f>IFERROR(VLOOKUP($A1000,total!$B$4:$AB$437,19,0),0)</f>
        <v>0</v>
      </c>
      <c r="AD1000" s="50">
        <f>IFERROR(VLOOKUP($A1000,total!$B$4:$AB$437,10,0),0)</f>
        <v>0</v>
      </c>
      <c r="AE1000" s="50">
        <f>IFERROR(VLOOKUP($A1000,total!$B$4:$AB$437,13,0),0)-SUMIFS(topmanager!$D:$D,topmanager!$C:$C,rs_nova!$A1004,topmanager!$A:$A,856)</f>
        <v>0</v>
      </c>
      <c r="AF1000" s="50">
        <f>IFERROR(VLOOKUP($A1000,total!$B$4:$AB$437,16,0),0)</f>
        <v>0</v>
      </c>
      <c r="AG1000" s="50">
        <f>IFERROR(VLOOKUP($A1000,total!$B$4:$AB$437,7,0),0)</f>
        <v>0</v>
      </c>
      <c r="AH1000" s="50">
        <f>IFERROR(VLOOKUP($A1000,total!$B$4:$AD$437,29,0),0)</f>
        <v>0</v>
      </c>
      <c r="AI1000" s="50">
        <f>IFERROR(VLOOKUP(A1000,total!$B$4:$AN$437,39,0),0)</f>
        <v>0</v>
      </c>
      <c r="AJ1000" s="51">
        <f t="shared" si="232"/>
        <v>0</v>
      </c>
      <c r="AK1000" s="50">
        <f t="shared" si="233"/>
        <v>0</v>
      </c>
      <c r="AL1000" s="50">
        <f t="shared" si="234"/>
        <v>0</v>
      </c>
      <c r="AM1000" s="50">
        <f t="shared" si="235"/>
        <v>0</v>
      </c>
      <c r="AN1000" s="50">
        <f t="shared" si="244"/>
        <v>0</v>
      </c>
      <c r="AO1000" s="50">
        <f t="shared" si="244"/>
        <v>0</v>
      </c>
      <c r="AP1000" s="50">
        <f t="shared" si="244"/>
        <v>0</v>
      </c>
      <c r="AQ1000" s="50">
        <f>IFERROR(VLOOKUP(TEXT($A1000,"000000"),[6]Página1!$A$8:$S$801,13,FALSE),0)</f>
        <v>0</v>
      </c>
      <c r="AR1000" s="50">
        <f>IFERROR(VLOOKUP(TEXT($A1000,"000000"),[6]Página1!$A$8:$S$801,16,FALSE),0)</f>
        <v>0</v>
      </c>
      <c r="AS1000" s="50">
        <f>IFERROR(VLOOKUP(TEXT($A1000,"000000"),[6]Página1!$A$8:$S$801,19,FALSE),0)</f>
        <v>0</v>
      </c>
      <c r="AT1000" s="50">
        <f>IFERROR(VLOOKUP(TEXT($A1000,"000000"),[7]Página1!$A$8:$R$814,12,FALSE),0)</f>
        <v>0</v>
      </c>
      <c r="AU1000" s="50">
        <f>IFERROR(VLOOKUP(TEXT($A1000,"000000"),[7]Página1!$A$8:$R$814,15,FALSE),0)</f>
        <v>0</v>
      </c>
      <c r="AV1000" s="50">
        <f>IFERROR(VLOOKUP(TEXT($A1000,"000000"),[7]Página1!$A$8:$R$814,18,FALSE),0)</f>
        <v>0</v>
      </c>
      <c r="AW1000" s="50"/>
      <c r="AX1000" s="51">
        <f t="shared" si="236"/>
        <v>0</v>
      </c>
      <c r="AY1000" s="51">
        <f t="shared" si="237"/>
        <v>0</v>
      </c>
      <c r="AZ1000" s="51">
        <f t="shared" si="238"/>
        <v>0</v>
      </c>
      <c r="BA1000" s="51">
        <f t="shared" si="239"/>
        <v>0</v>
      </c>
      <c r="BB1000" s="51">
        <f t="shared" si="240"/>
        <v>0</v>
      </c>
      <c r="BC1000" s="51">
        <f t="shared" si="241"/>
        <v>0</v>
      </c>
      <c r="BD1000" s="51">
        <f t="shared" si="242"/>
        <v>0</v>
      </c>
      <c r="BE1000" s="51">
        <f>IFERROR(VLOOKUP(A1000,salario!A$2:P$91,11,FALSE),0)</f>
        <v>0</v>
      </c>
      <c r="BF1000" s="51">
        <f>SUMIFS(topmanager!$D:$D,topmanager!$C:$C,rs_nova!$A1000,topmanager!$A:$A,rs_nova!BF$2)</f>
        <v>0</v>
      </c>
      <c r="BG1000" s="51">
        <f>SUMIFS(topmanager!$D:$D,topmanager!$C:$C,rs_nova!$A1000,topmanager!$A:$A,rs_nova!BG$2)</f>
        <v>0</v>
      </c>
      <c r="BH1000" s="51">
        <f>SUMIFS(topmanager!$D:$D,topmanager!$C:$C,rs_nova!$A1000,topmanager!$A:$A,rs_nova!BH$2)</f>
        <v>0</v>
      </c>
      <c r="BI1000" s="51">
        <f>SUMIFS(topmanager!$D:$D,topmanager!$C:$C,rs_nova!$A1000,topmanager!$A:$A,rs_nova!BI$2)</f>
        <v>0</v>
      </c>
      <c r="BJ1000" s="51">
        <f>SUMIFS(topmanager!$D:$D,topmanager!$C:$C,rs_nova!$A1000,topmanager!$A:$A,rs_nova!BJ$2)+SUMIFS(topmanager!$D:$D,topmanager!$C:$C,rs_nova!$A1000,topmanager!$A:$A,rs_nova!BJ$2+1)</f>
        <v>0</v>
      </c>
      <c r="BK1000" s="51">
        <f>IFERROR(VLOOKUP(A1000,[8]ferias!$C$4:$G$100,5,FALSE),0)</f>
        <v>0</v>
      </c>
      <c r="BL1000" s="51">
        <f>SUMIFS(topmanager!$D:$D,topmanager!$C:$C,rs_nova!$A1000,topmanager!$A:$A,rs_nova!BL$2)</f>
        <v>0</v>
      </c>
      <c r="BM1000" s="51">
        <f>SUMIFS(topmanager!$D:$D,topmanager!$C:$C,rs_nova!$A1000,topmanager!$A:$A,rs_nova!BM$2)+SUMIFS(topmanager!$D:$D,topmanager!$C:$C,rs_nova!$A1004,topmanager!$A:$A,151)</f>
        <v>0</v>
      </c>
      <c r="BN1000" s="51">
        <f t="shared" si="243"/>
        <v>0</v>
      </c>
    </row>
  </sheetData>
  <autoFilter ref="A4:CB1000" xr:uid="{00000000-0009-0000-0000-000003000000}"/>
  <mergeCells count="1">
    <mergeCell ref="BB3:BD3"/>
  </mergeCells>
  <pageMargins left="0.511811024" right="0.511811024" top="0.78740157499999996" bottom="0.78740157499999996" header="0.31496062000000002" footer="0.31496062000000002"/>
  <ignoredErrors>
    <ignoredError sqref="AG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270"/>
  <sheetViews>
    <sheetView workbookViewId="0">
      <selection activeCell="C4" sqref="C4"/>
    </sheetView>
  </sheetViews>
  <sheetFormatPr defaultColWidth="10.5703125" defaultRowHeight="15"/>
  <cols>
    <col min="4" max="4" width="10.5703125" style="1"/>
    <col min="8" max="8" width="17" bestFit="1" customWidth="1"/>
    <col min="9" max="9" width="17.42578125" bestFit="1" customWidth="1"/>
    <col min="10" max="10" width="17.5703125" bestFit="1" customWidth="1"/>
    <col min="11" max="11" width="16.7109375" bestFit="1" customWidth="1"/>
  </cols>
  <sheetData>
    <row r="1" spans="1:11">
      <c r="A1" s="52" t="s">
        <v>19</v>
      </c>
      <c r="B1" s="52" t="s">
        <v>20</v>
      </c>
      <c r="C1" s="52" t="s">
        <v>0</v>
      </c>
      <c r="D1" s="53" t="s">
        <v>152</v>
      </c>
    </row>
    <row r="2" spans="1:11">
      <c r="A2">
        <v>2</v>
      </c>
      <c r="B2">
        <v>1620000</v>
      </c>
      <c r="C2">
        <v>1389</v>
      </c>
      <c r="D2">
        <v>1620</v>
      </c>
      <c r="H2" s="54" t="s">
        <v>153</v>
      </c>
      <c r="I2" t="s">
        <v>154</v>
      </c>
    </row>
    <row r="3" spans="1:11">
      <c r="A3">
        <v>2</v>
      </c>
      <c r="B3">
        <v>1620000</v>
      </c>
      <c r="C3">
        <v>1390</v>
      </c>
      <c r="D3">
        <v>1620</v>
      </c>
      <c r="H3" s="19">
        <v>2</v>
      </c>
      <c r="I3" s="9">
        <v>84962</v>
      </c>
    </row>
    <row r="4" spans="1:11">
      <c r="A4">
        <v>2</v>
      </c>
      <c r="B4">
        <v>1130000</v>
      </c>
      <c r="C4">
        <v>1392</v>
      </c>
      <c r="D4">
        <v>1130</v>
      </c>
      <c r="H4" s="19">
        <v>8</v>
      </c>
      <c r="I4" s="9">
        <v>7907</v>
      </c>
    </row>
    <row r="5" spans="1:11">
      <c r="A5">
        <v>2</v>
      </c>
      <c r="B5">
        <v>1620000</v>
      </c>
      <c r="C5">
        <v>1394</v>
      </c>
      <c r="D5">
        <v>1620</v>
      </c>
      <c r="H5" s="19">
        <v>11</v>
      </c>
      <c r="I5" s="9">
        <v>4694839.8699999982</v>
      </c>
    </row>
    <row r="6" spans="1:11">
      <c r="A6">
        <v>2</v>
      </c>
      <c r="B6">
        <v>1350000</v>
      </c>
      <c r="C6">
        <v>1398</v>
      </c>
      <c r="D6">
        <v>1350</v>
      </c>
      <c r="H6" s="19">
        <v>25</v>
      </c>
      <c r="I6" s="9">
        <v>2150</v>
      </c>
      <c r="J6" s="4"/>
      <c r="K6" s="4"/>
    </row>
    <row r="7" spans="1:11">
      <c r="A7">
        <v>2</v>
      </c>
      <c r="B7">
        <v>1620000</v>
      </c>
      <c r="C7">
        <v>1403</v>
      </c>
      <c r="D7">
        <v>1620</v>
      </c>
      <c r="H7" s="19">
        <v>36</v>
      </c>
      <c r="I7" s="9">
        <v>19156.8</v>
      </c>
    </row>
    <row r="8" spans="1:11">
      <c r="A8">
        <v>2</v>
      </c>
      <c r="B8">
        <v>1620000</v>
      </c>
      <c r="C8">
        <v>1411</v>
      </c>
      <c r="D8">
        <v>1620</v>
      </c>
      <c r="H8" s="19">
        <v>49</v>
      </c>
      <c r="I8" s="9">
        <v>7986.9299999999994</v>
      </c>
    </row>
    <row r="9" spans="1:11">
      <c r="A9">
        <v>2</v>
      </c>
      <c r="B9">
        <v>162000</v>
      </c>
      <c r="C9">
        <v>1412</v>
      </c>
      <c r="D9">
        <v>162</v>
      </c>
      <c r="H9" s="19">
        <v>53</v>
      </c>
      <c r="I9" s="9">
        <v>2430</v>
      </c>
    </row>
    <row r="10" spans="1:11">
      <c r="A10">
        <v>2</v>
      </c>
      <c r="B10">
        <v>1350000</v>
      </c>
      <c r="C10">
        <v>1413</v>
      </c>
      <c r="D10">
        <v>1350</v>
      </c>
      <c r="H10" s="19">
        <v>55</v>
      </c>
      <c r="I10" s="9">
        <v>1217.0999999999999</v>
      </c>
    </row>
    <row r="11" spans="1:11">
      <c r="A11">
        <v>2</v>
      </c>
      <c r="B11">
        <v>1620000</v>
      </c>
      <c r="C11">
        <v>1416</v>
      </c>
      <c r="D11">
        <v>1620</v>
      </c>
      <c r="H11" s="19">
        <v>58</v>
      </c>
      <c r="I11" s="9">
        <v>14136</v>
      </c>
    </row>
    <row r="12" spans="1:11">
      <c r="A12">
        <v>2</v>
      </c>
      <c r="B12">
        <v>1350000</v>
      </c>
      <c r="C12">
        <v>1417</v>
      </c>
      <c r="D12">
        <v>1350</v>
      </c>
      <c r="H12" s="19">
        <v>60</v>
      </c>
      <c r="I12" s="9">
        <v>10720.940000000004</v>
      </c>
    </row>
    <row r="13" spans="1:11">
      <c r="A13">
        <v>2</v>
      </c>
      <c r="B13">
        <v>1130000</v>
      </c>
      <c r="C13">
        <v>1418</v>
      </c>
      <c r="D13">
        <v>1130</v>
      </c>
      <c r="H13" s="19">
        <v>61</v>
      </c>
      <c r="I13" s="9">
        <v>4266.9400000000005</v>
      </c>
    </row>
    <row r="14" spans="1:11">
      <c r="A14">
        <v>2</v>
      </c>
      <c r="B14">
        <v>1620000</v>
      </c>
      <c r="C14">
        <v>1422</v>
      </c>
      <c r="D14">
        <v>1620</v>
      </c>
      <c r="H14" s="19">
        <v>63</v>
      </c>
      <c r="I14" s="9">
        <v>407.90000000000003</v>
      </c>
    </row>
    <row r="15" spans="1:11">
      <c r="A15">
        <v>2</v>
      </c>
      <c r="B15">
        <v>1620000</v>
      </c>
      <c r="C15">
        <v>1427</v>
      </c>
      <c r="D15">
        <v>1620</v>
      </c>
      <c r="H15" s="19">
        <v>65</v>
      </c>
      <c r="I15" s="9">
        <v>1190.8699999999999</v>
      </c>
    </row>
    <row r="16" spans="1:11">
      <c r="A16">
        <v>2</v>
      </c>
      <c r="B16">
        <v>1350000</v>
      </c>
      <c r="C16">
        <v>1428</v>
      </c>
      <c r="D16">
        <v>1350</v>
      </c>
      <c r="H16" s="19">
        <v>80</v>
      </c>
      <c r="I16" s="9">
        <v>14880</v>
      </c>
    </row>
    <row r="17" spans="1:9">
      <c r="A17">
        <v>2</v>
      </c>
      <c r="B17">
        <v>1620000</v>
      </c>
      <c r="C17">
        <v>1429</v>
      </c>
      <c r="D17">
        <v>1620</v>
      </c>
      <c r="H17" s="19">
        <v>84</v>
      </c>
      <c r="I17" s="9">
        <v>1639.4399999999996</v>
      </c>
    </row>
    <row r="18" spans="1:9">
      <c r="A18">
        <v>2</v>
      </c>
      <c r="B18">
        <v>1350000</v>
      </c>
      <c r="C18">
        <v>1430</v>
      </c>
      <c r="D18">
        <v>1350</v>
      </c>
      <c r="H18" s="19">
        <v>85</v>
      </c>
      <c r="I18" s="9">
        <v>19474.090000000007</v>
      </c>
    </row>
    <row r="19" spans="1:9">
      <c r="A19">
        <v>2</v>
      </c>
      <c r="B19">
        <v>1350000</v>
      </c>
      <c r="C19">
        <v>1431</v>
      </c>
      <c r="D19">
        <v>1350</v>
      </c>
      <c r="H19" s="19">
        <v>86</v>
      </c>
      <c r="I19" s="9">
        <v>759.97000000000014</v>
      </c>
    </row>
    <row r="20" spans="1:9">
      <c r="A20">
        <v>2</v>
      </c>
      <c r="B20">
        <v>1620000</v>
      </c>
      <c r="C20">
        <v>1432</v>
      </c>
      <c r="D20">
        <v>1620</v>
      </c>
      <c r="H20" s="19">
        <v>87</v>
      </c>
      <c r="I20" s="9">
        <v>10075</v>
      </c>
    </row>
    <row r="21" spans="1:9">
      <c r="A21">
        <v>2</v>
      </c>
      <c r="B21">
        <v>1620000</v>
      </c>
      <c r="C21">
        <v>1434</v>
      </c>
      <c r="D21">
        <v>1620</v>
      </c>
      <c r="H21" s="19">
        <v>90</v>
      </c>
      <c r="I21" s="9">
        <v>887.11</v>
      </c>
    </row>
    <row r="22" spans="1:9">
      <c r="A22">
        <v>2</v>
      </c>
      <c r="B22">
        <v>1620000</v>
      </c>
      <c r="C22">
        <v>1435</v>
      </c>
      <c r="D22">
        <v>1620</v>
      </c>
      <c r="H22" s="19">
        <v>108</v>
      </c>
      <c r="I22" s="9">
        <v>325.2</v>
      </c>
    </row>
    <row r="23" spans="1:9">
      <c r="A23">
        <v>2</v>
      </c>
      <c r="B23">
        <v>1350000</v>
      </c>
      <c r="C23">
        <v>1436</v>
      </c>
      <c r="D23">
        <v>1350</v>
      </c>
      <c r="H23" s="19">
        <v>110</v>
      </c>
      <c r="I23" s="9">
        <v>200098.53000000003</v>
      </c>
    </row>
    <row r="24" spans="1:9">
      <c r="A24">
        <v>2</v>
      </c>
      <c r="B24">
        <v>1620000</v>
      </c>
      <c r="C24">
        <v>1437</v>
      </c>
      <c r="D24">
        <v>1620</v>
      </c>
      <c r="H24" s="19">
        <v>111</v>
      </c>
      <c r="I24" s="9">
        <v>66699.55</v>
      </c>
    </row>
    <row r="25" spans="1:9">
      <c r="A25">
        <v>2</v>
      </c>
      <c r="B25">
        <v>900000</v>
      </c>
      <c r="C25">
        <v>1440</v>
      </c>
      <c r="D25">
        <v>900</v>
      </c>
      <c r="H25" s="19">
        <v>113</v>
      </c>
      <c r="I25" s="9">
        <v>49155.999999999993</v>
      </c>
    </row>
    <row r="26" spans="1:9">
      <c r="A26">
        <v>2</v>
      </c>
      <c r="B26">
        <v>1350000</v>
      </c>
      <c r="C26">
        <v>1441</v>
      </c>
      <c r="D26">
        <v>1350</v>
      </c>
      <c r="H26" s="19">
        <v>114</v>
      </c>
      <c r="I26" s="9">
        <v>9235.9999999999964</v>
      </c>
    </row>
    <row r="27" spans="1:9">
      <c r="A27">
        <v>2</v>
      </c>
      <c r="B27">
        <v>1350000</v>
      </c>
      <c r="C27">
        <v>1442</v>
      </c>
      <c r="D27">
        <v>1350</v>
      </c>
      <c r="H27" s="19">
        <v>115</v>
      </c>
      <c r="I27" s="9">
        <v>1350.0100000000002</v>
      </c>
    </row>
    <row r="28" spans="1:9">
      <c r="A28">
        <v>2</v>
      </c>
      <c r="B28">
        <v>1620000</v>
      </c>
      <c r="C28">
        <v>1443</v>
      </c>
      <c r="D28">
        <v>1620</v>
      </c>
      <c r="H28" s="19">
        <v>116</v>
      </c>
      <c r="I28" s="9">
        <v>4940.42</v>
      </c>
    </row>
    <row r="29" spans="1:9">
      <c r="A29">
        <v>2</v>
      </c>
      <c r="B29">
        <v>1130000</v>
      </c>
      <c r="C29">
        <v>1444</v>
      </c>
      <c r="D29">
        <v>1130</v>
      </c>
      <c r="H29" s="19">
        <v>117</v>
      </c>
      <c r="I29" s="9">
        <v>421.79</v>
      </c>
    </row>
    <row r="30" spans="1:9">
      <c r="A30">
        <v>2</v>
      </c>
      <c r="B30">
        <v>1620000</v>
      </c>
      <c r="C30">
        <v>1445</v>
      </c>
      <c r="D30">
        <v>1620</v>
      </c>
      <c r="H30" s="19">
        <v>132</v>
      </c>
      <c r="I30" s="9">
        <v>2892.33</v>
      </c>
    </row>
    <row r="31" spans="1:9">
      <c r="A31">
        <v>2</v>
      </c>
      <c r="B31">
        <v>900000</v>
      </c>
      <c r="C31">
        <v>1447</v>
      </c>
      <c r="D31">
        <v>900</v>
      </c>
      <c r="H31" s="19">
        <v>133</v>
      </c>
      <c r="I31" s="9">
        <v>16665.660000000003</v>
      </c>
    </row>
    <row r="32" spans="1:9">
      <c r="A32">
        <v>2</v>
      </c>
      <c r="B32">
        <v>1620000</v>
      </c>
      <c r="C32">
        <v>1448</v>
      </c>
      <c r="D32">
        <v>1620</v>
      </c>
      <c r="H32" s="19">
        <v>134</v>
      </c>
      <c r="I32" s="9">
        <v>287.5</v>
      </c>
    </row>
    <row r="33" spans="1:9">
      <c r="A33">
        <v>2</v>
      </c>
      <c r="B33">
        <v>1350000</v>
      </c>
      <c r="C33">
        <v>1449</v>
      </c>
      <c r="D33">
        <v>1350</v>
      </c>
      <c r="H33" s="19">
        <v>135</v>
      </c>
      <c r="I33" s="9">
        <v>225</v>
      </c>
    </row>
    <row r="34" spans="1:9">
      <c r="A34">
        <v>2</v>
      </c>
      <c r="B34">
        <v>1620000</v>
      </c>
      <c r="C34">
        <v>1450</v>
      </c>
      <c r="D34">
        <v>1620</v>
      </c>
      <c r="H34" s="19">
        <v>136</v>
      </c>
      <c r="I34" s="9">
        <v>176732</v>
      </c>
    </row>
    <row r="35" spans="1:9">
      <c r="A35">
        <v>2</v>
      </c>
      <c r="B35">
        <v>1350000</v>
      </c>
      <c r="C35">
        <v>1452</v>
      </c>
      <c r="D35">
        <v>1350</v>
      </c>
      <c r="H35" s="19">
        <v>141</v>
      </c>
      <c r="I35" s="9">
        <v>154560</v>
      </c>
    </row>
    <row r="36" spans="1:9">
      <c r="A36">
        <v>2</v>
      </c>
      <c r="B36">
        <v>1620000</v>
      </c>
      <c r="C36">
        <v>1453</v>
      </c>
      <c r="D36">
        <v>1620</v>
      </c>
      <c r="H36" s="19">
        <v>151</v>
      </c>
      <c r="I36" s="9">
        <v>66430</v>
      </c>
    </row>
    <row r="37" spans="1:9">
      <c r="A37">
        <v>2</v>
      </c>
      <c r="B37">
        <v>1620000</v>
      </c>
      <c r="C37">
        <v>1454</v>
      </c>
      <c r="D37">
        <v>1620</v>
      </c>
      <c r="H37" s="19">
        <v>174</v>
      </c>
      <c r="I37" s="9">
        <v>130166.16999999991</v>
      </c>
    </row>
    <row r="38" spans="1:9">
      <c r="A38">
        <v>2</v>
      </c>
      <c r="B38">
        <v>1620000</v>
      </c>
      <c r="C38">
        <v>1456</v>
      </c>
      <c r="D38">
        <v>1620</v>
      </c>
      <c r="H38" s="19">
        <v>179</v>
      </c>
      <c r="I38" s="9">
        <v>352</v>
      </c>
    </row>
    <row r="39" spans="1:9">
      <c r="A39">
        <v>2</v>
      </c>
      <c r="B39">
        <v>1350000</v>
      </c>
      <c r="C39">
        <v>1457</v>
      </c>
      <c r="D39">
        <v>1350</v>
      </c>
      <c r="H39" s="19">
        <v>198</v>
      </c>
      <c r="I39" s="9">
        <v>26244.670000000002</v>
      </c>
    </row>
    <row r="40" spans="1:9">
      <c r="A40">
        <v>2</v>
      </c>
      <c r="B40">
        <v>1350000</v>
      </c>
      <c r="C40">
        <v>1458</v>
      </c>
      <c r="D40">
        <v>1350</v>
      </c>
      <c r="H40" s="19">
        <v>203</v>
      </c>
      <c r="I40" s="9">
        <v>18355.64</v>
      </c>
    </row>
    <row r="41" spans="1:9">
      <c r="A41">
        <v>2</v>
      </c>
      <c r="B41">
        <v>1130000</v>
      </c>
      <c r="C41">
        <v>1459</v>
      </c>
      <c r="D41">
        <v>1130</v>
      </c>
      <c r="H41" s="19">
        <v>205</v>
      </c>
      <c r="I41" s="9">
        <v>53686.15</v>
      </c>
    </row>
    <row r="42" spans="1:9">
      <c r="A42">
        <v>2</v>
      </c>
      <c r="B42">
        <v>1620000</v>
      </c>
      <c r="C42">
        <v>1460</v>
      </c>
      <c r="D42">
        <v>1620</v>
      </c>
      <c r="H42" s="19">
        <v>208</v>
      </c>
      <c r="I42" s="9">
        <v>23314.969999999998</v>
      </c>
    </row>
    <row r="43" spans="1:9">
      <c r="A43">
        <v>2</v>
      </c>
      <c r="B43">
        <v>1620000</v>
      </c>
      <c r="C43">
        <v>1461</v>
      </c>
      <c r="D43">
        <v>1620</v>
      </c>
      <c r="H43" s="19">
        <v>232</v>
      </c>
      <c r="I43" s="9">
        <v>7669.8599999999897</v>
      </c>
    </row>
    <row r="44" spans="1:9">
      <c r="A44">
        <v>2</v>
      </c>
      <c r="B44">
        <v>1350000</v>
      </c>
      <c r="C44">
        <v>1463</v>
      </c>
      <c r="D44">
        <v>1350</v>
      </c>
      <c r="H44" s="19">
        <v>310</v>
      </c>
      <c r="I44" s="9">
        <v>421137.73999999778</v>
      </c>
    </row>
    <row r="45" spans="1:9">
      <c r="A45">
        <v>2</v>
      </c>
      <c r="B45">
        <v>1350000</v>
      </c>
      <c r="C45">
        <v>1464</v>
      </c>
      <c r="D45">
        <v>1350</v>
      </c>
      <c r="H45" s="19">
        <v>311</v>
      </c>
      <c r="I45" s="9">
        <v>680677.74999999884</v>
      </c>
    </row>
    <row r="46" spans="1:9">
      <c r="A46">
        <v>2</v>
      </c>
      <c r="B46">
        <v>1620000</v>
      </c>
      <c r="C46">
        <v>1465</v>
      </c>
      <c r="D46">
        <v>1620</v>
      </c>
      <c r="H46" s="19">
        <v>320</v>
      </c>
      <c r="I46" s="9">
        <v>145.17000000000002</v>
      </c>
    </row>
    <row r="47" spans="1:9">
      <c r="A47">
        <v>2</v>
      </c>
      <c r="B47">
        <v>1350000</v>
      </c>
      <c r="C47">
        <v>1466</v>
      </c>
      <c r="D47">
        <v>1350</v>
      </c>
      <c r="H47" s="19">
        <v>340</v>
      </c>
      <c r="I47" s="9">
        <v>4931.1400000000003</v>
      </c>
    </row>
    <row r="48" spans="1:9">
      <c r="A48">
        <v>2</v>
      </c>
      <c r="B48">
        <v>1350000</v>
      </c>
      <c r="C48">
        <v>1467</v>
      </c>
      <c r="D48">
        <v>1350</v>
      </c>
      <c r="H48" s="19">
        <v>390</v>
      </c>
      <c r="I48" s="9">
        <v>2561.0200000000004</v>
      </c>
    </row>
    <row r="49" spans="1:9">
      <c r="A49">
        <v>2</v>
      </c>
      <c r="B49">
        <v>1350000</v>
      </c>
      <c r="C49">
        <v>1468</v>
      </c>
      <c r="D49">
        <v>1350</v>
      </c>
      <c r="H49" s="19">
        <v>502</v>
      </c>
      <c r="I49" s="9">
        <v>4231.9800000000005</v>
      </c>
    </row>
    <row r="50" spans="1:9">
      <c r="A50">
        <v>2</v>
      </c>
      <c r="B50">
        <v>1350000</v>
      </c>
      <c r="C50">
        <v>1469</v>
      </c>
      <c r="D50">
        <v>1350</v>
      </c>
      <c r="H50" s="19">
        <v>504</v>
      </c>
      <c r="I50" s="9">
        <v>2025.22</v>
      </c>
    </row>
    <row r="51" spans="1:9">
      <c r="A51">
        <v>2</v>
      </c>
      <c r="B51">
        <v>1350000</v>
      </c>
      <c r="C51">
        <v>1470</v>
      </c>
      <c r="D51">
        <v>1350</v>
      </c>
      <c r="H51" s="19">
        <v>505</v>
      </c>
      <c r="I51" s="9">
        <v>4598.7699999999995</v>
      </c>
    </row>
    <row r="52" spans="1:9">
      <c r="A52">
        <v>2</v>
      </c>
      <c r="B52">
        <v>1350000</v>
      </c>
      <c r="C52">
        <v>1471</v>
      </c>
      <c r="D52">
        <v>1350</v>
      </c>
      <c r="H52" s="19">
        <v>507</v>
      </c>
      <c r="I52" s="9">
        <v>608.4</v>
      </c>
    </row>
    <row r="53" spans="1:9">
      <c r="A53">
        <v>2</v>
      </c>
      <c r="B53">
        <v>1350000</v>
      </c>
      <c r="C53">
        <v>1472</v>
      </c>
      <c r="D53">
        <v>1350</v>
      </c>
      <c r="H53" s="19">
        <v>602</v>
      </c>
      <c r="I53" s="9">
        <v>4821829.2599999961</v>
      </c>
    </row>
    <row r="54" spans="1:9">
      <c r="A54">
        <v>2</v>
      </c>
      <c r="B54">
        <v>1620000</v>
      </c>
      <c r="C54">
        <v>1473</v>
      </c>
      <c r="D54">
        <v>1620</v>
      </c>
      <c r="H54" s="19">
        <v>604</v>
      </c>
      <c r="I54" s="9">
        <v>4898898.8099999949</v>
      </c>
    </row>
    <row r="55" spans="1:9">
      <c r="A55">
        <v>2</v>
      </c>
      <c r="B55">
        <v>1350000</v>
      </c>
      <c r="C55">
        <v>1474</v>
      </c>
      <c r="D55">
        <v>1350</v>
      </c>
      <c r="H55" s="19">
        <v>605</v>
      </c>
      <c r="I55" s="9">
        <v>413204.69999999943</v>
      </c>
    </row>
    <row r="56" spans="1:9">
      <c r="A56">
        <v>2</v>
      </c>
      <c r="B56">
        <v>1080000</v>
      </c>
      <c r="C56">
        <v>1475</v>
      </c>
      <c r="D56">
        <v>1080</v>
      </c>
      <c r="H56" s="19">
        <v>615</v>
      </c>
      <c r="I56" s="9">
        <v>102301.95999999974</v>
      </c>
    </row>
    <row r="57" spans="1:9">
      <c r="A57">
        <v>2</v>
      </c>
      <c r="B57">
        <v>1620000</v>
      </c>
      <c r="C57">
        <v>1476</v>
      </c>
      <c r="D57">
        <v>1620</v>
      </c>
      <c r="H57" s="19">
        <v>621</v>
      </c>
      <c r="I57" s="9">
        <v>85257.869999999879</v>
      </c>
    </row>
    <row r="58" spans="1:9">
      <c r="A58">
        <v>2</v>
      </c>
      <c r="B58">
        <v>900000</v>
      </c>
      <c r="C58">
        <v>1477</v>
      </c>
      <c r="D58">
        <v>900</v>
      </c>
      <c r="H58" s="19">
        <v>740</v>
      </c>
      <c r="I58" s="9">
        <v>7862.5600000000186</v>
      </c>
    </row>
    <row r="59" spans="1:9">
      <c r="A59">
        <v>2</v>
      </c>
      <c r="B59">
        <v>1350000</v>
      </c>
      <c r="C59">
        <v>1478</v>
      </c>
      <c r="D59">
        <v>1350</v>
      </c>
      <c r="H59" s="19">
        <v>856</v>
      </c>
      <c r="I59" s="9">
        <v>8030</v>
      </c>
    </row>
    <row r="60" spans="1:9">
      <c r="A60">
        <v>2</v>
      </c>
      <c r="B60">
        <v>900000</v>
      </c>
      <c r="C60">
        <v>1479</v>
      </c>
      <c r="D60">
        <v>900</v>
      </c>
      <c r="H60" s="19">
        <v>911</v>
      </c>
      <c r="I60" s="9">
        <v>6266.7199999999993</v>
      </c>
    </row>
    <row r="61" spans="1:9">
      <c r="A61">
        <v>2</v>
      </c>
      <c r="B61">
        <v>1350000</v>
      </c>
      <c r="C61">
        <v>1480</v>
      </c>
      <c r="D61">
        <v>1350</v>
      </c>
      <c r="H61" s="19">
        <v>919</v>
      </c>
      <c r="I61" s="9">
        <v>9745.2199999999993</v>
      </c>
    </row>
    <row r="62" spans="1:9">
      <c r="A62">
        <v>2</v>
      </c>
      <c r="B62">
        <v>1350000</v>
      </c>
      <c r="C62">
        <v>1481</v>
      </c>
      <c r="D62">
        <v>1350</v>
      </c>
      <c r="H62" s="19">
        <v>921</v>
      </c>
      <c r="I62" s="9">
        <v>18692.980000000003</v>
      </c>
    </row>
    <row r="63" spans="1:9">
      <c r="A63">
        <v>8</v>
      </c>
      <c r="B63">
        <v>7907000</v>
      </c>
      <c r="C63">
        <v>2475</v>
      </c>
      <c r="D63">
        <v>7907</v>
      </c>
      <c r="H63" s="19">
        <v>922</v>
      </c>
      <c r="I63" s="9">
        <v>6118.5499999999993</v>
      </c>
    </row>
    <row r="64" spans="1:9">
      <c r="A64">
        <v>10</v>
      </c>
      <c r="B64">
        <v>59820</v>
      </c>
      <c r="C64">
        <v>2563</v>
      </c>
      <c r="D64">
        <v>59.82</v>
      </c>
      <c r="H64" s="19">
        <v>10</v>
      </c>
      <c r="I64" s="9">
        <v>59.82</v>
      </c>
    </row>
    <row r="65" spans="1:9">
      <c r="A65">
        <v>11</v>
      </c>
      <c r="B65">
        <v>17618000</v>
      </c>
      <c r="C65">
        <v>18</v>
      </c>
      <c r="D65">
        <v>17618</v>
      </c>
      <c r="H65" s="19">
        <v>913</v>
      </c>
      <c r="I65" s="9">
        <v>14378</v>
      </c>
    </row>
    <row r="66" spans="1:9">
      <c r="A66">
        <v>11</v>
      </c>
      <c r="B66">
        <v>29124000</v>
      </c>
      <c r="C66">
        <v>28</v>
      </c>
      <c r="D66">
        <v>29124</v>
      </c>
      <c r="H66" s="19">
        <v>68</v>
      </c>
      <c r="I66" s="9">
        <v>16385.340000000004</v>
      </c>
    </row>
    <row r="67" spans="1:9">
      <c r="A67">
        <v>11</v>
      </c>
      <c r="B67">
        <v>19252000</v>
      </c>
      <c r="C67">
        <v>37</v>
      </c>
      <c r="D67">
        <v>19252</v>
      </c>
      <c r="H67" s="19">
        <v>200</v>
      </c>
      <c r="I67" s="9">
        <v>32155.629999999997</v>
      </c>
    </row>
    <row r="68" spans="1:9">
      <c r="A68">
        <v>11</v>
      </c>
      <c r="B68">
        <v>17618000</v>
      </c>
      <c r="C68">
        <v>50</v>
      </c>
      <c r="D68">
        <v>17618</v>
      </c>
      <c r="H68" s="19">
        <v>206</v>
      </c>
      <c r="I68" s="9">
        <v>2392.79</v>
      </c>
    </row>
    <row r="69" spans="1:9">
      <c r="A69">
        <v>11</v>
      </c>
      <c r="B69">
        <v>29124000</v>
      </c>
      <c r="C69">
        <v>60</v>
      </c>
      <c r="D69">
        <v>29124</v>
      </c>
      <c r="H69" s="19">
        <v>209</v>
      </c>
      <c r="I69" s="9">
        <v>2392.79</v>
      </c>
    </row>
    <row r="70" spans="1:9">
      <c r="A70">
        <v>11</v>
      </c>
      <c r="B70">
        <v>12053000</v>
      </c>
      <c r="C70">
        <v>130</v>
      </c>
      <c r="D70">
        <v>12053</v>
      </c>
      <c r="H70" s="19">
        <v>20</v>
      </c>
      <c r="I70" s="9">
        <v>56548.499999999985</v>
      </c>
    </row>
    <row r="71" spans="1:9">
      <c r="A71">
        <v>11</v>
      </c>
      <c r="B71">
        <v>17618000</v>
      </c>
      <c r="C71">
        <v>134</v>
      </c>
      <c r="D71">
        <v>17618</v>
      </c>
      <c r="H71" s="19" t="s">
        <v>155</v>
      </c>
      <c r="I71" s="9">
        <v>17532336.099999983</v>
      </c>
    </row>
    <row r="72" spans="1:9">
      <c r="A72">
        <v>11</v>
      </c>
      <c r="B72">
        <v>18147000</v>
      </c>
      <c r="C72">
        <v>154</v>
      </c>
      <c r="D72">
        <v>18147</v>
      </c>
    </row>
    <row r="73" spans="1:9">
      <c r="A73">
        <v>11</v>
      </c>
      <c r="B73">
        <v>35821000</v>
      </c>
      <c r="C73">
        <v>157</v>
      </c>
      <c r="D73">
        <v>35821</v>
      </c>
    </row>
    <row r="74" spans="1:9">
      <c r="A74">
        <v>11</v>
      </c>
      <c r="B74">
        <v>26652000</v>
      </c>
      <c r="C74">
        <v>175</v>
      </c>
      <c r="D74">
        <v>26652</v>
      </c>
    </row>
    <row r="75" spans="1:9">
      <c r="A75">
        <v>11</v>
      </c>
      <c r="B75">
        <v>14621000</v>
      </c>
      <c r="C75">
        <v>181</v>
      </c>
      <c r="D75">
        <v>14621</v>
      </c>
    </row>
    <row r="76" spans="1:9">
      <c r="A76">
        <v>11</v>
      </c>
      <c r="B76">
        <v>14621000</v>
      </c>
      <c r="C76">
        <v>188</v>
      </c>
      <c r="D76">
        <v>14621</v>
      </c>
    </row>
    <row r="77" spans="1:9">
      <c r="A77">
        <v>11</v>
      </c>
      <c r="B77">
        <v>8698000</v>
      </c>
      <c r="C77">
        <v>252</v>
      </c>
      <c r="D77">
        <v>8698</v>
      </c>
    </row>
    <row r="78" spans="1:9">
      <c r="A78">
        <v>11</v>
      </c>
      <c r="B78">
        <v>12053000</v>
      </c>
      <c r="C78">
        <v>266</v>
      </c>
      <c r="D78">
        <v>12053</v>
      </c>
    </row>
    <row r="79" spans="1:9">
      <c r="A79">
        <v>11</v>
      </c>
      <c r="B79">
        <v>45376000</v>
      </c>
      <c r="C79">
        <v>270</v>
      </c>
      <c r="D79">
        <v>45376</v>
      </c>
    </row>
    <row r="80" spans="1:9">
      <c r="A80">
        <v>11</v>
      </c>
      <c r="B80">
        <v>10964000</v>
      </c>
      <c r="C80">
        <v>278</v>
      </c>
      <c r="D80">
        <v>10964</v>
      </c>
    </row>
    <row r="81" spans="1:4">
      <c r="A81">
        <v>11</v>
      </c>
      <c r="B81">
        <v>7907000</v>
      </c>
      <c r="C81">
        <v>293</v>
      </c>
      <c r="D81">
        <v>7907</v>
      </c>
    </row>
    <row r="82" spans="1:4">
      <c r="A82">
        <v>11</v>
      </c>
      <c r="B82">
        <v>7498130</v>
      </c>
      <c r="C82">
        <v>303</v>
      </c>
      <c r="D82">
        <v>7498.13</v>
      </c>
    </row>
    <row r="83" spans="1:4">
      <c r="A83">
        <v>11</v>
      </c>
      <c r="B83">
        <v>18147000</v>
      </c>
      <c r="C83">
        <v>316</v>
      </c>
      <c r="D83">
        <v>18147</v>
      </c>
    </row>
    <row r="84" spans="1:4">
      <c r="A84">
        <v>11</v>
      </c>
      <c r="B84">
        <v>11160000</v>
      </c>
      <c r="C84">
        <v>317</v>
      </c>
      <c r="D84">
        <v>11160</v>
      </c>
    </row>
    <row r="85" spans="1:4">
      <c r="A85">
        <v>11</v>
      </c>
      <c r="B85">
        <v>14621000</v>
      </c>
      <c r="C85">
        <v>330</v>
      </c>
      <c r="D85">
        <v>14621</v>
      </c>
    </row>
    <row r="86" spans="1:4">
      <c r="A86">
        <v>11</v>
      </c>
      <c r="B86">
        <v>11160000</v>
      </c>
      <c r="C86">
        <v>331</v>
      </c>
      <c r="D86">
        <v>11160</v>
      </c>
    </row>
    <row r="87" spans="1:4">
      <c r="A87">
        <v>11</v>
      </c>
      <c r="B87">
        <v>12053000</v>
      </c>
      <c r="C87">
        <v>333</v>
      </c>
      <c r="D87">
        <v>12053</v>
      </c>
    </row>
    <row r="88" spans="1:4">
      <c r="A88">
        <v>11</v>
      </c>
      <c r="B88">
        <v>9672000</v>
      </c>
      <c r="C88">
        <v>335</v>
      </c>
      <c r="D88">
        <v>9672</v>
      </c>
    </row>
    <row r="89" spans="1:4">
      <c r="A89">
        <v>11</v>
      </c>
      <c r="B89">
        <v>12053000</v>
      </c>
      <c r="C89">
        <v>354</v>
      </c>
      <c r="D89">
        <v>12053</v>
      </c>
    </row>
    <row r="90" spans="1:4">
      <c r="A90">
        <v>11</v>
      </c>
      <c r="B90">
        <v>4057000</v>
      </c>
      <c r="C90">
        <v>369</v>
      </c>
      <c r="D90">
        <v>4057</v>
      </c>
    </row>
    <row r="91" spans="1:4">
      <c r="A91">
        <v>11</v>
      </c>
      <c r="B91">
        <v>9567000</v>
      </c>
      <c r="C91">
        <v>371</v>
      </c>
      <c r="D91">
        <v>9567</v>
      </c>
    </row>
    <row r="92" spans="1:4">
      <c r="A92">
        <v>11</v>
      </c>
      <c r="B92">
        <v>5941000</v>
      </c>
      <c r="C92">
        <v>382</v>
      </c>
      <c r="D92">
        <v>5941</v>
      </c>
    </row>
    <row r="93" spans="1:4">
      <c r="A93">
        <v>11</v>
      </c>
      <c r="B93">
        <v>6508500</v>
      </c>
      <c r="C93">
        <v>385</v>
      </c>
      <c r="D93">
        <v>6508.5</v>
      </c>
    </row>
    <row r="94" spans="1:4">
      <c r="A94">
        <v>11</v>
      </c>
      <c r="B94">
        <v>5798670</v>
      </c>
      <c r="C94">
        <v>390</v>
      </c>
      <c r="D94">
        <v>5798.67</v>
      </c>
    </row>
    <row r="95" spans="1:4">
      <c r="A95">
        <v>11</v>
      </c>
      <c r="B95">
        <v>18147000</v>
      </c>
      <c r="C95">
        <v>396</v>
      </c>
      <c r="D95">
        <v>18147</v>
      </c>
    </row>
    <row r="96" spans="1:4">
      <c r="A96">
        <v>11</v>
      </c>
      <c r="B96">
        <v>18147000</v>
      </c>
      <c r="C96">
        <v>409</v>
      </c>
      <c r="D96">
        <v>18147</v>
      </c>
    </row>
    <row r="97" spans="1:4">
      <c r="A97">
        <v>11</v>
      </c>
      <c r="B97">
        <v>12184170</v>
      </c>
      <c r="C97">
        <v>410</v>
      </c>
      <c r="D97">
        <v>12184.17</v>
      </c>
    </row>
    <row r="98" spans="1:4">
      <c r="A98">
        <v>11</v>
      </c>
      <c r="B98">
        <v>14621000</v>
      </c>
      <c r="C98">
        <v>427</v>
      </c>
      <c r="D98">
        <v>14621</v>
      </c>
    </row>
    <row r="99" spans="1:4">
      <c r="A99">
        <v>11</v>
      </c>
      <c r="B99">
        <v>8698000</v>
      </c>
      <c r="C99">
        <v>441</v>
      </c>
      <c r="D99">
        <v>8698</v>
      </c>
    </row>
    <row r="100" spans="1:4">
      <c r="A100">
        <v>11</v>
      </c>
      <c r="B100">
        <v>19252000</v>
      </c>
      <c r="C100">
        <v>446</v>
      </c>
      <c r="D100">
        <v>19252</v>
      </c>
    </row>
    <row r="101" spans="1:4">
      <c r="A101">
        <v>11</v>
      </c>
      <c r="B101">
        <v>30899000</v>
      </c>
      <c r="C101">
        <v>466</v>
      </c>
      <c r="D101">
        <v>30899</v>
      </c>
    </row>
    <row r="102" spans="1:4">
      <c r="A102">
        <v>11</v>
      </c>
      <c r="B102">
        <v>4463000</v>
      </c>
      <c r="C102">
        <v>469</v>
      </c>
      <c r="D102">
        <v>4463</v>
      </c>
    </row>
    <row r="103" spans="1:4">
      <c r="A103">
        <v>11</v>
      </c>
      <c r="B103">
        <v>17618000</v>
      </c>
      <c r="C103">
        <v>480</v>
      </c>
      <c r="D103">
        <v>17618</v>
      </c>
    </row>
    <row r="104" spans="1:4">
      <c r="A104">
        <v>11</v>
      </c>
      <c r="B104">
        <v>14621000</v>
      </c>
      <c r="C104">
        <v>488</v>
      </c>
      <c r="D104">
        <v>14621</v>
      </c>
    </row>
    <row r="105" spans="1:4">
      <c r="A105">
        <v>11</v>
      </c>
      <c r="B105">
        <v>25876000</v>
      </c>
      <c r="C105">
        <v>489</v>
      </c>
      <c r="D105">
        <v>25876</v>
      </c>
    </row>
    <row r="106" spans="1:4">
      <c r="A106">
        <v>11</v>
      </c>
      <c r="B106">
        <v>4950830</v>
      </c>
      <c r="C106">
        <v>509</v>
      </c>
      <c r="D106">
        <v>4950.83</v>
      </c>
    </row>
    <row r="107" spans="1:4">
      <c r="A107">
        <v>11</v>
      </c>
      <c r="B107">
        <v>10334000</v>
      </c>
      <c r="C107">
        <v>510</v>
      </c>
      <c r="D107">
        <v>10334</v>
      </c>
    </row>
    <row r="108" spans="1:4">
      <c r="A108">
        <v>11</v>
      </c>
      <c r="B108">
        <v>12098000</v>
      </c>
      <c r="C108">
        <v>523</v>
      </c>
      <c r="D108">
        <v>12098</v>
      </c>
    </row>
    <row r="109" spans="1:4">
      <c r="A109">
        <v>11</v>
      </c>
      <c r="B109">
        <v>15814000</v>
      </c>
      <c r="C109">
        <v>529</v>
      </c>
      <c r="D109">
        <v>15814</v>
      </c>
    </row>
    <row r="110" spans="1:4">
      <c r="A110">
        <v>11</v>
      </c>
      <c r="B110">
        <v>22320000</v>
      </c>
      <c r="C110">
        <v>532</v>
      </c>
      <c r="D110">
        <v>22320</v>
      </c>
    </row>
    <row r="111" spans="1:4">
      <c r="A111">
        <v>11</v>
      </c>
      <c r="B111">
        <v>11657170</v>
      </c>
      <c r="C111">
        <v>533</v>
      </c>
      <c r="D111">
        <v>11657.17</v>
      </c>
    </row>
    <row r="112" spans="1:4">
      <c r="A112">
        <v>11</v>
      </c>
      <c r="B112">
        <v>10334000</v>
      </c>
      <c r="C112">
        <v>535</v>
      </c>
      <c r="D112">
        <v>10334</v>
      </c>
    </row>
    <row r="113" spans="1:4">
      <c r="A113">
        <v>11</v>
      </c>
      <c r="B113">
        <v>14621000</v>
      </c>
      <c r="C113">
        <v>538</v>
      </c>
      <c r="D113">
        <v>14621</v>
      </c>
    </row>
    <row r="114" spans="1:4">
      <c r="A114">
        <v>11</v>
      </c>
      <c r="B114">
        <v>12053000</v>
      </c>
      <c r="C114">
        <v>540</v>
      </c>
      <c r="D114">
        <v>12053</v>
      </c>
    </row>
    <row r="115" spans="1:4">
      <c r="A115">
        <v>11</v>
      </c>
      <c r="B115">
        <v>9567000</v>
      </c>
      <c r="C115">
        <v>545</v>
      </c>
      <c r="D115">
        <v>9567</v>
      </c>
    </row>
    <row r="116" spans="1:4">
      <c r="A116">
        <v>11</v>
      </c>
      <c r="B116">
        <v>11160000</v>
      </c>
      <c r="C116">
        <v>546</v>
      </c>
      <c r="D116">
        <v>11160</v>
      </c>
    </row>
    <row r="117" spans="1:4">
      <c r="A117">
        <v>11</v>
      </c>
      <c r="B117">
        <v>14621000</v>
      </c>
      <c r="C117">
        <v>553</v>
      </c>
      <c r="D117">
        <v>14621</v>
      </c>
    </row>
    <row r="118" spans="1:4">
      <c r="A118">
        <v>11</v>
      </c>
      <c r="B118">
        <v>9567000</v>
      </c>
      <c r="C118">
        <v>566</v>
      </c>
      <c r="D118">
        <v>9567</v>
      </c>
    </row>
    <row r="119" spans="1:4">
      <c r="A119">
        <v>11</v>
      </c>
      <c r="B119">
        <v>7189000</v>
      </c>
      <c r="C119">
        <v>581</v>
      </c>
      <c r="D119">
        <v>7189</v>
      </c>
    </row>
    <row r="120" spans="1:4">
      <c r="A120">
        <v>11</v>
      </c>
      <c r="B120">
        <v>8611670</v>
      </c>
      <c r="C120">
        <v>586</v>
      </c>
      <c r="D120">
        <v>8611.67</v>
      </c>
    </row>
    <row r="121" spans="1:4">
      <c r="A121">
        <v>11</v>
      </c>
      <c r="B121">
        <v>11745330</v>
      </c>
      <c r="C121">
        <v>591</v>
      </c>
      <c r="D121">
        <v>11745.33</v>
      </c>
    </row>
    <row r="122" spans="1:4">
      <c r="A122">
        <v>11</v>
      </c>
      <c r="B122">
        <v>8698000</v>
      </c>
      <c r="C122">
        <v>593</v>
      </c>
      <c r="D122">
        <v>8698</v>
      </c>
    </row>
    <row r="123" spans="1:4">
      <c r="A123">
        <v>11</v>
      </c>
      <c r="B123">
        <v>4638930</v>
      </c>
      <c r="C123">
        <v>597</v>
      </c>
      <c r="D123">
        <v>4638.93</v>
      </c>
    </row>
    <row r="124" spans="1:4">
      <c r="A124">
        <v>11</v>
      </c>
      <c r="B124">
        <v>14621000</v>
      </c>
      <c r="C124">
        <v>599</v>
      </c>
      <c r="D124">
        <v>14621</v>
      </c>
    </row>
    <row r="125" spans="1:4">
      <c r="A125">
        <v>11</v>
      </c>
      <c r="B125">
        <v>6589170</v>
      </c>
      <c r="C125">
        <v>607</v>
      </c>
      <c r="D125">
        <v>6589.17</v>
      </c>
    </row>
    <row r="126" spans="1:4">
      <c r="A126">
        <v>11</v>
      </c>
      <c r="B126">
        <v>14621000</v>
      </c>
      <c r="C126">
        <v>608</v>
      </c>
      <c r="D126">
        <v>14621</v>
      </c>
    </row>
    <row r="127" spans="1:4">
      <c r="A127">
        <v>11</v>
      </c>
      <c r="B127">
        <v>6536000</v>
      </c>
      <c r="C127">
        <v>612</v>
      </c>
      <c r="D127">
        <v>6536</v>
      </c>
    </row>
    <row r="128" spans="1:4">
      <c r="A128">
        <v>11</v>
      </c>
      <c r="B128">
        <v>10334000</v>
      </c>
      <c r="C128">
        <v>623</v>
      </c>
      <c r="D128">
        <v>10334</v>
      </c>
    </row>
    <row r="129" spans="1:4">
      <c r="A129">
        <v>11</v>
      </c>
      <c r="B129">
        <v>4133600</v>
      </c>
      <c r="C129">
        <v>624</v>
      </c>
      <c r="D129">
        <v>4133.6000000000004</v>
      </c>
    </row>
    <row r="130" spans="1:4">
      <c r="A130">
        <v>11</v>
      </c>
      <c r="B130">
        <v>13017000</v>
      </c>
      <c r="C130">
        <v>631</v>
      </c>
      <c r="D130">
        <v>13017</v>
      </c>
    </row>
    <row r="131" spans="1:4">
      <c r="A131">
        <v>11</v>
      </c>
      <c r="B131">
        <v>6536000</v>
      </c>
      <c r="C131">
        <v>633</v>
      </c>
      <c r="D131">
        <v>6536</v>
      </c>
    </row>
    <row r="132" spans="1:4">
      <c r="A132">
        <v>11</v>
      </c>
      <c r="B132">
        <v>9747330</v>
      </c>
      <c r="C132">
        <v>641</v>
      </c>
      <c r="D132">
        <v>9747.33</v>
      </c>
    </row>
    <row r="133" spans="1:4">
      <c r="A133">
        <v>11</v>
      </c>
      <c r="B133">
        <v>6536000</v>
      </c>
      <c r="C133">
        <v>646</v>
      </c>
      <c r="D133">
        <v>6536</v>
      </c>
    </row>
    <row r="134" spans="1:4">
      <c r="A134">
        <v>11</v>
      </c>
      <c r="B134">
        <v>12053000</v>
      </c>
      <c r="C134">
        <v>648</v>
      </c>
      <c r="D134">
        <v>12053</v>
      </c>
    </row>
    <row r="135" spans="1:4">
      <c r="A135">
        <v>11</v>
      </c>
      <c r="B135">
        <v>7907000</v>
      </c>
      <c r="C135">
        <v>650</v>
      </c>
      <c r="D135">
        <v>7907</v>
      </c>
    </row>
    <row r="136" spans="1:4">
      <c r="A136">
        <v>11</v>
      </c>
      <c r="B136">
        <v>4463000</v>
      </c>
      <c r="C136">
        <v>651</v>
      </c>
      <c r="D136">
        <v>4463</v>
      </c>
    </row>
    <row r="137" spans="1:4">
      <c r="A137">
        <v>11</v>
      </c>
      <c r="B137">
        <v>10334000</v>
      </c>
      <c r="C137">
        <v>652</v>
      </c>
      <c r="D137">
        <v>10334</v>
      </c>
    </row>
    <row r="138" spans="1:4">
      <c r="A138">
        <v>11</v>
      </c>
      <c r="B138">
        <v>15205000</v>
      </c>
      <c r="C138">
        <v>656</v>
      </c>
      <c r="D138">
        <v>15205</v>
      </c>
    </row>
    <row r="139" spans="1:4">
      <c r="A139">
        <v>11</v>
      </c>
      <c r="B139">
        <v>12053000</v>
      </c>
      <c r="C139">
        <v>666</v>
      </c>
      <c r="D139">
        <v>12053</v>
      </c>
    </row>
    <row r="140" spans="1:4">
      <c r="A140">
        <v>11</v>
      </c>
      <c r="B140">
        <v>4909000</v>
      </c>
      <c r="C140">
        <v>676</v>
      </c>
      <c r="D140">
        <v>4909</v>
      </c>
    </row>
    <row r="141" spans="1:4">
      <c r="A141">
        <v>11</v>
      </c>
      <c r="B141">
        <v>8698000</v>
      </c>
      <c r="C141">
        <v>680</v>
      </c>
      <c r="D141">
        <v>8698</v>
      </c>
    </row>
    <row r="142" spans="1:4">
      <c r="A142">
        <v>11</v>
      </c>
      <c r="B142">
        <v>7907000</v>
      </c>
      <c r="C142">
        <v>685</v>
      </c>
      <c r="D142">
        <v>7907</v>
      </c>
    </row>
    <row r="143" spans="1:4">
      <c r="A143">
        <v>11</v>
      </c>
      <c r="B143">
        <v>14621000</v>
      </c>
      <c r="C143">
        <v>687</v>
      </c>
      <c r="D143">
        <v>14621</v>
      </c>
    </row>
    <row r="144" spans="1:4">
      <c r="A144">
        <v>11</v>
      </c>
      <c r="B144">
        <v>9567000</v>
      </c>
      <c r="C144">
        <v>695</v>
      </c>
      <c r="D144">
        <v>9567</v>
      </c>
    </row>
    <row r="145" spans="1:4">
      <c r="A145">
        <v>11</v>
      </c>
      <c r="B145">
        <v>14059000</v>
      </c>
      <c r="C145">
        <v>701</v>
      </c>
      <c r="D145">
        <v>14059</v>
      </c>
    </row>
    <row r="146" spans="1:4">
      <c r="A146">
        <v>11</v>
      </c>
      <c r="B146">
        <v>8698000</v>
      </c>
      <c r="C146">
        <v>703</v>
      </c>
      <c r="D146">
        <v>8698</v>
      </c>
    </row>
    <row r="147" spans="1:4">
      <c r="A147">
        <v>11</v>
      </c>
      <c r="B147">
        <v>7189000</v>
      </c>
      <c r="C147">
        <v>708</v>
      </c>
      <c r="D147">
        <v>7189</v>
      </c>
    </row>
    <row r="148" spans="1:4">
      <c r="A148">
        <v>11</v>
      </c>
      <c r="B148">
        <v>9567000</v>
      </c>
      <c r="C148">
        <v>711</v>
      </c>
      <c r="D148">
        <v>9567</v>
      </c>
    </row>
    <row r="149" spans="1:4">
      <c r="A149">
        <v>11</v>
      </c>
      <c r="B149">
        <v>14621000</v>
      </c>
      <c r="C149">
        <v>714</v>
      </c>
      <c r="D149">
        <v>14621</v>
      </c>
    </row>
    <row r="150" spans="1:4">
      <c r="A150">
        <v>11</v>
      </c>
      <c r="B150">
        <v>4357330</v>
      </c>
      <c r="C150">
        <v>715</v>
      </c>
      <c r="D150">
        <v>4357.33</v>
      </c>
    </row>
    <row r="151" spans="1:4">
      <c r="A151">
        <v>11</v>
      </c>
      <c r="B151">
        <v>4140000</v>
      </c>
      <c r="C151">
        <v>719</v>
      </c>
      <c r="D151">
        <v>4140</v>
      </c>
    </row>
    <row r="152" spans="1:4">
      <c r="A152">
        <v>11</v>
      </c>
      <c r="B152">
        <v>3207000</v>
      </c>
      <c r="C152">
        <v>720</v>
      </c>
      <c r="D152">
        <v>3207</v>
      </c>
    </row>
    <row r="153" spans="1:4">
      <c r="A153">
        <v>11</v>
      </c>
      <c r="B153">
        <v>3565070</v>
      </c>
      <c r="C153">
        <v>721</v>
      </c>
      <c r="D153">
        <v>3565.07</v>
      </c>
    </row>
    <row r="154" spans="1:4">
      <c r="A154">
        <v>11</v>
      </c>
      <c r="B154">
        <v>9567000</v>
      </c>
      <c r="C154">
        <v>730</v>
      </c>
      <c r="D154">
        <v>9567</v>
      </c>
    </row>
    <row r="155" spans="1:4">
      <c r="A155">
        <v>11</v>
      </c>
      <c r="B155">
        <v>17618000</v>
      </c>
      <c r="C155">
        <v>732</v>
      </c>
      <c r="D155">
        <v>17618</v>
      </c>
    </row>
    <row r="156" spans="1:4">
      <c r="A156">
        <v>11</v>
      </c>
      <c r="B156">
        <v>11160000</v>
      </c>
      <c r="C156">
        <v>734</v>
      </c>
      <c r="D156">
        <v>11160</v>
      </c>
    </row>
    <row r="157" spans="1:4">
      <c r="A157">
        <v>11</v>
      </c>
      <c r="B157">
        <v>6536000</v>
      </c>
      <c r="C157">
        <v>737</v>
      </c>
      <c r="D157">
        <v>6536</v>
      </c>
    </row>
    <row r="158" spans="1:4">
      <c r="A158">
        <v>11</v>
      </c>
      <c r="B158">
        <v>6889330</v>
      </c>
      <c r="C158">
        <v>748</v>
      </c>
      <c r="D158">
        <v>6889.33</v>
      </c>
    </row>
    <row r="159" spans="1:4">
      <c r="A159">
        <v>11</v>
      </c>
      <c r="B159">
        <v>7189000</v>
      </c>
      <c r="C159">
        <v>751</v>
      </c>
      <c r="D159">
        <v>7189</v>
      </c>
    </row>
    <row r="160" spans="1:4">
      <c r="A160">
        <v>11</v>
      </c>
      <c r="B160">
        <v>13017000</v>
      </c>
      <c r="C160">
        <v>753</v>
      </c>
      <c r="D160">
        <v>13017</v>
      </c>
    </row>
    <row r="161" spans="1:4">
      <c r="A161">
        <v>11</v>
      </c>
      <c r="B161">
        <v>12053000</v>
      </c>
      <c r="C161">
        <v>757</v>
      </c>
      <c r="D161">
        <v>12053</v>
      </c>
    </row>
    <row r="162" spans="1:4">
      <c r="A162">
        <v>11</v>
      </c>
      <c r="B162">
        <v>7189000</v>
      </c>
      <c r="C162">
        <v>762</v>
      </c>
      <c r="D162">
        <v>7189</v>
      </c>
    </row>
    <row r="163" spans="1:4">
      <c r="A163">
        <v>11</v>
      </c>
      <c r="B163">
        <v>12184170</v>
      </c>
      <c r="C163">
        <v>764</v>
      </c>
      <c r="D163">
        <v>12184.17</v>
      </c>
    </row>
    <row r="164" spans="1:4">
      <c r="A164">
        <v>11</v>
      </c>
      <c r="B164">
        <v>14621000</v>
      </c>
      <c r="C164">
        <v>767</v>
      </c>
      <c r="D164">
        <v>14621</v>
      </c>
    </row>
    <row r="165" spans="1:4">
      <c r="A165">
        <v>11</v>
      </c>
      <c r="B165">
        <v>9567000</v>
      </c>
      <c r="C165">
        <v>769</v>
      </c>
      <c r="D165">
        <v>9567</v>
      </c>
    </row>
    <row r="166" spans="1:4">
      <c r="A166">
        <v>11</v>
      </c>
      <c r="B166">
        <v>8698000</v>
      </c>
      <c r="C166">
        <v>770</v>
      </c>
      <c r="D166">
        <v>8698</v>
      </c>
    </row>
    <row r="167" spans="1:4">
      <c r="A167">
        <v>11</v>
      </c>
      <c r="B167">
        <v>7189000</v>
      </c>
      <c r="C167">
        <v>774</v>
      </c>
      <c r="D167">
        <v>7189</v>
      </c>
    </row>
    <row r="168" spans="1:4">
      <c r="A168">
        <v>11</v>
      </c>
      <c r="B168">
        <v>8611670</v>
      </c>
      <c r="C168">
        <v>781</v>
      </c>
      <c r="D168">
        <v>8611.67</v>
      </c>
    </row>
    <row r="169" spans="1:4">
      <c r="A169">
        <v>11</v>
      </c>
      <c r="B169">
        <v>7907000</v>
      </c>
      <c r="C169">
        <v>782</v>
      </c>
      <c r="D169">
        <v>7907</v>
      </c>
    </row>
    <row r="170" spans="1:4">
      <c r="A170">
        <v>11</v>
      </c>
      <c r="B170">
        <v>14059000</v>
      </c>
      <c r="C170">
        <v>787</v>
      </c>
      <c r="D170">
        <v>14059</v>
      </c>
    </row>
    <row r="171" spans="1:4">
      <c r="A171">
        <v>11</v>
      </c>
      <c r="B171">
        <v>14621000</v>
      </c>
      <c r="C171">
        <v>788</v>
      </c>
      <c r="D171">
        <v>14621</v>
      </c>
    </row>
    <row r="172" spans="1:4">
      <c r="A172">
        <v>11</v>
      </c>
      <c r="B172">
        <v>6536000</v>
      </c>
      <c r="C172">
        <v>791</v>
      </c>
      <c r="D172">
        <v>6536</v>
      </c>
    </row>
    <row r="173" spans="1:4">
      <c r="A173">
        <v>11</v>
      </c>
      <c r="B173">
        <v>8698000</v>
      </c>
      <c r="C173">
        <v>793</v>
      </c>
      <c r="D173">
        <v>8698</v>
      </c>
    </row>
    <row r="174" spans="1:4">
      <c r="A174">
        <v>11</v>
      </c>
      <c r="B174">
        <v>10334000</v>
      </c>
      <c r="C174">
        <v>795</v>
      </c>
      <c r="D174">
        <v>10334</v>
      </c>
    </row>
    <row r="175" spans="1:4">
      <c r="A175">
        <v>11</v>
      </c>
      <c r="B175">
        <v>5400000</v>
      </c>
      <c r="C175">
        <v>797</v>
      </c>
      <c r="D175">
        <v>5400</v>
      </c>
    </row>
    <row r="176" spans="1:4">
      <c r="A176">
        <v>11</v>
      </c>
      <c r="B176">
        <v>4057000</v>
      </c>
      <c r="C176">
        <v>798</v>
      </c>
      <c r="D176">
        <v>4057</v>
      </c>
    </row>
    <row r="177" spans="1:4">
      <c r="A177">
        <v>11</v>
      </c>
      <c r="B177">
        <v>4463000</v>
      </c>
      <c r="C177">
        <v>802</v>
      </c>
      <c r="D177">
        <v>4463</v>
      </c>
    </row>
    <row r="178" spans="1:4">
      <c r="A178">
        <v>11</v>
      </c>
      <c r="B178">
        <v>5400000</v>
      </c>
      <c r="C178">
        <v>804</v>
      </c>
      <c r="D178">
        <v>5400</v>
      </c>
    </row>
    <row r="179" spans="1:4">
      <c r="A179">
        <v>11</v>
      </c>
      <c r="B179">
        <v>11160000</v>
      </c>
      <c r="C179">
        <v>805</v>
      </c>
      <c r="D179">
        <v>11160</v>
      </c>
    </row>
    <row r="180" spans="1:4">
      <c r="A180">
        <v>11</v>
      </c>
      <c r="B180">
        <v>6536000</v>
      </c>
      <c r="C180">
        <v>811</v>
      </c>
      <c r="D180">
        <v>6536</v>
      </c>
    </row>
    <row r="181" spans="1:4">
      <c r="A181">
        <v>11</v>
      </c>
      <c r="B181">
        <v>7189000</v>
      </c>
      <c r="C181">
        <v>814</v>
      </c>
      <c r="D181">
        <v>7189</v>
      </c>
    </row>
    <row r="182" spans="1:4">
      <c r="A182">
        <v>11</v>
      </c>
      <c r="B182">
        <v>5400000</v>
      </c>
      <c r="C182">
        <v>817</v>
      </c>
      <c r="D182">
        <v>5400</v>
      </c>
    </row>
    <row r="183" spans="1:4">
      <c r="A183">
        <v>11</v>
      </c>
      <c r="B183">
        <v>6536000</v>
      </c>
      <c r="C183">
        <v>821</v>
      </c>
      <c r="D183">
        <v>6536</v>
      </c>
    </row>
    <row r="184" spans="1:4">
      <c r="A184">
        <v>11</v>
      </c>
      <c r="B184">
        <v>8698000</v>
      </c>
      <c r="C184">
        <v>823</v>
      </c>
      <c r="D184">
        <v>8698</v>
      </c>
    </row>
    <row r="185" spans="1:4">
      <c r="A185">
        <v>11</v>
      </c>
      <c r="B185">
        <v>14621000</v>
      </c>
      <c r="C185">
        <v>825</v>
      </c>
      <c r="D185">
        <v>14621</v>
      </c>
    </row>
    <row r="186" spans="1:4">
      <c r="A186">
        <v>11</v>
      </c>
      <c r="B186">
        <v>7907000</v>
      </c>
      <c r="C186">
        <v>826</v>
      </c>
      <c r="D186">
        <v>7907</v>
      </c>
    </row>
    <row r="187" spans="1:4">
      <c r="A187">
        <v>11</v>
      </c>
      <c r="B187">
        <v>11160000</v>
      </c>
      <c r="C187">
        <v>827</v>
      </c>
      <c r="D187">
        <v>11160</v>
      </c>
    </row>
    <row r="188" spans="1:4">
      <c r="A188">
        <v>11</v>
      </c>
      <c r="B188">
        <v>7189000</v>
      </c>
      <c r="C188">
        <v>828</v>
      </c>
      <c r="D188">
        <v>7189</v>
      </c>
    </row>
    <row r="189" spans="1:4">
      <c r="A189">
        <v>11</v>
      </c>
      <c r="B189">
        <v>7189000</v>
      </c>
      <c r="C189">
        <v>830</v>
      </c>
      <c r="D189">
        <v>7189</v>
      </c>
    </row>
    <row r="190" spans="1:4">
      <c r="A190">
        <v>11</v>
      </c>
      <c r="B190">
        <v>2789000</v>
      </c>
      <c r="C190">
        <v>831</v>
      </c>
      <c r="D190">
        <v>2789</v>
      </c>
    </row>
    <row r="191" spans="1:4">
      <c r="A191">
        <v>11</v>
      </c>
      <c r="B191">
        <v>14059000</v>
      </c>
      <c r="C191">
        <v>838</v>
      </c>
      <c r="D191">
        <v>14059</v>
      </c>
    </row>
    <row r="192" spans="1:4">
      <c r="A192">
        <v>11</v>
      </c>
      <c r="B192">
        <v>11160000</v>
      </c>
      <c r="C192">
        <v>840</v>
      </c>
      <c r="D192">
        <v>11160</v>
      </c>
    </row>
    <row r="193" spans="1:4">
      <c r="A193">
        <v>11</v>
      </c>
      <c r="B193">
        <v>12053000</v>
      </c>
      <c r="C193">
        <v>842</v>
      </c>
      <c r="D193">
        <v>12053</v>
      </c>
    </row>
    <row r="194" spans="1:4">
      <c r="A194">
        <v>11</v>
      </c>
      <c r="B194">
        <v>7907000</v>
      </c>
      <c r="C194">
        <v>857</v>
      </c>
      <c r="D194">
        <v>7907</v>
      </c>
    </row>
    <row r="195" spans="1:4">
      <c r="A195">
        <v>11</v>
      </c>
      <c r="B195">
        <v>4909000</v>
      </c>
      <c r="C195">
        <v>859</v>
      </c>
      <c r="D195">
        <v>4909</v>
      </c>
    </row>
    <row r="196" spans="1:4">
      <c r="A196">
        <v>11</v>
      </c>
      <c r="B196">
        <v>8698000</v>
      </c>
      <c r="C196">
        <v>862</v>
      </c>
      <c r="D196">
        <v>8698</v>
      </c>
    </row>
    <row r="197" spans="1:4">
      <c r="A197">
        <v>11</v>
      </c>
      <c r="B197">
        <v>5941000</v>
      </c>
      <c r="C197">
        <v>863</v>
      </c>
      <c r="D197">
        <v>5941</v>
      </c>
    </row>
    <row r="198" spans="1:4">
      <c r="A198">
        <v>11</v>
      </c>
      <c r="B198">
        <v>12053000</v>
      </c>
      <c r="C198">
        <v>864</v>
      </c>
      <c r="D198">
        <v>12053</v>
      </c>
    </row>
    <row r="199" spans="1:4">
      <c r="A199">
        <v>11</v>
      </c>
      <c r="B199">
        <v>6536000</v>
      </c>
      <c r="C199">
        <v>868</v>
      </c>
      <c r="D199">
        <v>6536</v>
      </c>
    </row>
    <row r="200" spans="1:4">
      <c r="A200">
        <v>11</v>
      </c>
      <c r="B200">
        <v>10334000</v>
      </c>
      <c r="C200">
        <v>869</v>
      </c>
      <c r="D200">
        <v>10334</v>
      </c>
    </row>
    <row r="201" spans="1:4">
      <c r="A201">
        <v>11</v>
      </c>
      <c r="B201">
        <v>7907000</v>
      </c>
      <c r="C201">
        <v>870</v>
      </c>
      <c r="D201">
        <v>7907</v>
      </c>
    </row>
    <row r="202" spans="1:4">
      <c r="A202">
        <v>11</v>
      </c>
      <c r="B202">
        <v>4057000</v>
      </c>
      <c r="C202">
        <v>871</v>
      </c>
      <c r="D202">
        <v>4057</v>
      </c>
    </row>
    <row r="203" spans="1:4">
      <c r="A203">
        <v>11</v>
      </c>
      <c r="B203">
        <v>4909000</v>
      </c>
      <c r="C203">
        <v>874</v>
      </c>
      <c r="D203">
        <v>4909</v>
      </c>
    </row>
    <row r="204" spans="1:4">
      <c r="A204">
        <v>11</v>
      </c>
      <c r="B204">
        <v>4909000</v>
      </c>
      <c r="C204">
        <v>877</v>
      </c>
      <c r="D204">
        <v>4909</v>
      </c>
    </row>
    <row r="205" spans="1:4">
      <c r="A205">
        <v>11</v>
      </c>
      <c r="B205">
        <v>6536000</v>
      </c>
      <c r="C205">
        <v>879</v>
      </c>
      <c r="D205">
        <v>6536</v>
      </c>
    </row>
    <row r="206" spans="1:4">
      <c r="A206">
        <v>11</v>
      </c>
      <c r="B206">
        <v>10334000</v>
      </c>
      <c r="C206">
        <v>880</v>
      </c>
      <c r="D206">
        <v>10334</v>
      </c>
    </row>
    <row r="207" spans="1:4">
      <c r="A207">
        <v>11</v>
      </c>
      <c r="B207">
        <v>7189000</v>
      </c>
      <c r="C207">
        <v>881</v>
      </c>
      <c r="D207">
        <v>7189</v>
      </c>
    </row>
    <row r="208" spans="1:4">
      <c r="A208">
        <v>11</v>
      </c>
      <c r="B208">
        <v>6536000</v>
      </c>
      <c r="C208">
        <v>882</v>
      </c>
      <c r="D208">
        <v>6536</v>
      </c>
    </row>
    <row r="209" spans="1:4">
      <c r="A209">
        <v>11</v>
      </c>
      <c r="B209">
        <v>2899330</v>
      </c>
      <c r="C209">
        <v>884</v>
      </c>
      <c r="D209">
        <v>2899.33</v>
      </c>
    </row>
    <row r="210" spans="1:4">
      <c r="A210">
        <v>11</v>
      </c>
      <c r="B210">
        <v>6536000</v>
      </c>
      <c r="C210">
        <v>885</v>
      </c>
      <c r="D210">
        <v>6536</v>
      </c>
    </row>
    <row r="211" spans="1:4">
      <c r="A211">
        <v>11</v>
      </c>
      <c r="B211">
        <v>4463000</v>
      </c>
      <c r="C211">
        <v>887</v>
      </c>
      <c r="D211">
        <v>4463</v>
      </c>
    </row>
    <row r="212" spans="1:4">
      <c r="A212">
        <v>11</v>
      </c>
      <c r="B212">
        <v>6536000</v>
      </c>
      <c r="C212">
        <v>889</v>
      </c>
      <c r="D212">
        <v>6536</v>
      </c>
    </row>
    <row r="213" spans="1:4">
      <c r="A213">
        <v>11</v>
      </c>
      <c r="B213">
        <v>5102400</v>
      </c>
      <c r="C213">
        <v>890</v>
      </c>
      <c r="D213">
        <v>5102.3999999999996</v>
      </c>
    </row>
    <row r="214" spans="1:4">
      <c r="A214">
        <v>11</v>
      </c>
      <c r="B214">
        <v>7189000</v>
      </c>
      <c r="C214">
        <v>892</v>
      </c>
      <c r="D214">
        <v>7189</v>
      </c>
    </row>
    <row r="215" spans="1:4">
      <c r="A215">
        <v>11</v>
      </c>
      <c r="B215">
        <v>10334000</v>
      </c>
      <c r="C215">
        <v>893</v>
      </c>
      <c r="D215">
        <v>10334</v>
      </c>
    </row>
    <row r="216" spans="1:4">
      <c r="A216">
        <v>11</v>
      </c>
      <c r="B216">
        <v>14621000</v>
      </c>
      <c r="C216">
        <v>896</v>
      </c>
      <c r="D216">
        <v>14621</v>
      </c>
    </row>
    <row r="217" spans="1:4">
      <c r="A217">
        <v>11</v>
      </c>
      <c r="B217">
        <v>7440000</v>
      </c>
      <c r="C217">
        <v>897</v>
      </c>
      <c r="D217">
        <v>7440</v>
      </c>
    </row>
    <row r="218" spans="1:4">
      <c r="A218">
        <v>11</v>
      </c>
      <c r="B218">
        <v>10334000</v>
      </c>
      <c r="C218">
        <v>898</v>
      </c>
      <c r="D218">
        <v>10334</v>
      </c>
    </row>
    <row r="219" spans="1:4">
      <c r="A219">
        <v>11</v>
      </c>
      <c r="B219">
        <v>4909000</v>
      </c>
      <c r="C219">
        <v>900</v>
      </c>
      <c r="D219">
        <v>4909</v>
      </c>
    </row>
    <row r="220" spans="1:4">
      <c r="A220">
        <v>11</v>
      </c>
      <c r="B220">
        <v>7189000</v>
      </c>
      <c r="C220">
        <v>902</v>
      </c>
      <c r="D220">
        <v>7189</v>
      </c>
    </row>
    <row r="221" spans="1:4">
      <c r="A221">
        <v>11</v>
      </c>
      <c r="B221">
        <v>4057000</v>
      </c>
      <c r="C221">
        <v>905</v>
      </c>
      <c r="D221">
        <v>4057</v>
      </c>
    </row>
    <row r="222" spans="1:4">
      <c r="A222">
        <v>11</v>
      </c>
      <c r="B222">
        <v>3720000</v>
      </c>
      <c r="C222">
        <v>906</v>
      </c>
      <c r="D222">
        <v>3720</v>
      </c>
    </row>
    <row r="223" spans="1:4">
      <c r="A223">
        <v>11</v>
      </c>
      <c r="B223">
        <v>4909000</v>
      </c>
      <c r="C223">
        <v>907</v>
      </c>
      <c r="D223">
        <v>4909</v>
      </c>
    </row>
    <row r="224" spans="1:4">
      <c r="A224">
        <v>11</v>
      </c>
      <c r="B224">
        <v>8698000</v>
      </c>
      <c r="C224">
        <v>913</v>
      </c>
      <c r="D224">
        <v>8698</v>
      </c>
    </row>
    <row r="225" spans="1:4">
      <c r="A225">
        <v>11</v>
      </c>
      <c r="B225">
        <v>11160000</v>
      </c>
      <c r="C225">
        <v>914</v>
      </c>
      <c r="D225">
        <v>11160</v>
      </c>
    </row>
    <row r="226" spans="1:4">
      <c r="A226">
        <v>11</v>
      </c>
      <c r="B226">
        <v>7189000</v>
      </c>
      <c r="C226">
        <v>915</v>
      </c>
      <c r="D226">
        <v>7189</v>
      </c>
    </row>
    <row r="227" spans="1:4">
      <c r="A227">
        <v>11</v>
      </c>
      <c r="B227">
        <v>5400000</v>
      </c>
      <c r="C227">
        <v>918</v>
      </c>
      <c r="D227">
        <v>5400</v>
      </c>
    </row>
    <row r="228" spans="1:4">
      <c r="A228">
        <v>11</v>
      </c>
      <c r="B228">
        <v>5941000</v>
      </c>
      <c r="C228">
        <v>919</v>
      </c>
      <c r="D228">
        <v>5941</v>
      </c>
    </row>
    <row r="229" spans="1:4">
      <c r="A229">
        <v>11</v>
      </c>
      <c r="B229">
        <v>7189000</v>
      </c>
      <c r="C229">
        <v>920</v>
      </c>
      <c r="D229">
        <v>7189</v>
      </c>
    </row>
    <row r="230" spans="1:4">
      <c r="A230">
        <v>11</v>
      </c>
      <c r="B230">
        <v>8698000</v>
      </c>
      <c r="C230">
        <v>923</v>
      </c>
      <c r="D230">
        <v>8698</v>
      </c>
    </row>
    <row r="231" spans="1:4">
      <c r="A231">
        <v>11</v>
      </c>
      <c r="B231">
        <v>7189000</v>
      </c>
      <c r="C231">
        <v>924</v>
      </c>
      <c r="D231">
        <v>7189</v>
      </c>
    </row>
    <row r="232" spans="1:4">
      <c r="A232">
        <v>11</v>
      </c>
      <c r="B232">
        <v>5400000</v>
      </c>
      <c r="C232">
        <v>928</v>
      </c>
      <c r="D232">
        <v>5400</v>
      </c>
    </row>
    <row r="233" spans="1:4">
      <c r="A233">
        <v>11</v>
      </c>
      <c r="B233">
        <v>11160000</v>
      </c>
      <c r="C233">
        <v>930</v>
      </c>
      <c r="D233">
        <v>11160</v>
      </c>
    </row>
    <row r="234" spans="1:4">
      <c r="A234">
        <v>11</v>
      </c>
      <c r="B234">
        <v>6536000</v>
      </c>
      <c r="C234">
        <v>932</v>
      </c>
      <c r="D234">
        <v>6536</v>
      </c>
    </row>
    <row r="235" spans="1:4">
      <c r="A235">
        <v>11</v>
      </c>
      <c r="B235">
        <v>7907000</v>
      </c>
      <c r="C235">
        <v>934</v>
      </c>
      <c r="D235">
        <v>7907</v>
      </c>
    </row>
    <row r="236" spans="1:4">
      <c r="A236">
        <v>11</v>
      </c>
      <c r="B236">
        <v>10334000</v>
      </c>
      <c r="C236">
        <v>937</v>
      </c>
      <c r="D236">
        <v>10334</v>
      </c>
    </row>
    <row r="237" spans="1:4">
      <c r="A237">
        <v>11</v>
      </c>
      <c r="B237">
        <v>7907000</v>
      </c>
      <c r="C237">
        <v>938</v>
      </c>
      <c r="D237">
        <v>7907</v>
      </c>
    </row>
    <row r="238" spans="1:4">
      <c r="A238">
        <v>11</v>
      </c>
      <c r="B238">
        <v>10334000</v>
      </c>
      <c r="C238">
        <v>939</v>
      </c>
      <c r="D238">
        <v>10334</v>
      </c>
    </row>
    <row r="239" spans="1:4">
      <c r="A239">
        <v>11</v>
      </c>
      <c r="B239">
        <v>8698000</v>
      </c>
      <c r="C239">
        <v>940</v>
      </c>
      <c r="D239">
        <v>8698</v>
      </c>
    </row>
    <row r="240" spans="1:4">
      <c r="A240">
        <v>11</v>
      </c>
      <c r="B240">
        <v>6536000</v>
      </c>
      <c r="C240">
        <v>941</v>
      </c>
      <c r="D240">
        <v>6536</v>
      </c>
    </row>
    <row r="241" spans="1:4">
      <c r="A241">
        <v>11</v>
      </c>
      <c r="B241">
        <v>4057000</v>
      </c>
      <c r="C241">
        <v>944</v>
      </c>
      <c r="D241">
        <v>4057</v>
      </c>
    </row>
    <row r="242" spans="1:4">
      <c r="A242">
        <v>11</v>
      </c>
      <c r="B242">
        <v>7189000</v>
      </c>
      <c r="C242">
        <v>945</v>
      </c>
      <c r="D242">
        <v>7189</v>
      </c>
    </row>
    <row r="243" spans="1:4">
      <c r="A243">
        <v>11</v>
      </c>
      <c r="B243">
        <v>4357330</v>
      </c>
      <c r="C243">
        <v>946</v>
      </c>
      <c r="D243">
        <v>4357.33</v>
      </c>
    </row>
    <row r="244" spans="1:4">
      <c r="A244">
        <v>11</v>
      </c>
      <c r="B244">
        <v>10334000</v>
      </c>
      <c r="C244">
        <v>948</v>
      </c>
      <c r="D244">
        <v>10334</v>
      </c>
    </row>
    <row r="245" spans="1:4">
      <c r="A245">
        <v>11</v>
      </c>
      <c r="B245">
        <v>10334000</v>
      </c>
      <c r="C245">
        <v>949</v>
      </c>
      <c r="D245">
        <v>10334</v>
      </c>
    </row>
    <row r="246" spans="1:4">
      <c r="A246">
        <v>11</v>
      </c>
      <c r="B246">
        <v>6378000</v>
      </c>
      <c r="C246">
        <v>950</v>
      </c>
      <c r="D246">
        <v>6378</v>
      </c>
    </row>
    <row r="247" spans="1:4">
      <c r="A247">
        <v>11</v>
      </c>
      <c r="B247">
        <v>7907000</v>
      </c>
      <c r="C247">
        <v>952</v>
      </c>
      <c r="D247">
        <v>7907</v>
      </c>
    </row>
    <row r="248" spans="1:4">
      <c r="A248">
        <v>11</v>
      </c>
      <c r="B248">
        <v>9567000</v>
      </c>
      <c r="C248">
        <v>953</v>
      </c>
      <c r="D248">
        <v>9567</v>
      </c>
    </row>
    <row r="249" spans="1:4">
      <c r="A249">
        <v>11</v>
      </c>
      <c r="B249">
        <v>4057000</v>
      </c>
      <c r="C249">
        <v>954</v>
      </c>
      <c r="D249">
        <v>4057</v>
      </c>
    </row>
    <row r="250" spans="1:4">
      <c r="A250">
        <v>11</v>
      </c>
      <c r="B250">
        <v>7907000</v>
      </c>
      <c r="C250">
        <v>955</v>
      </c>
      <c r="D250">
        <v>7907</v>
      </c>
    </row>
    <row r="251" spans="1:4">
      <c r="A251">
        <v>11</v>
      </c>
      <c r="B251">
        <v>7907000</v>
      </c>
      <c r="C251">
        <v>956</v>
      </c>
      <c r="D251">
        <v>7907</v>
      </c>
    </row>
    <row r="252" spans="1:4">
      <c r="A252">
        <v>11</v>
      </c>
      <c r="B252">
        <v>6536000</v>
      </c>
      <c r="C252">
        <v>957</v>
      </c>
      <c r="D252">
        <v>6536</v>
      </c>
    </row>
    <row r="253" spans="1:4">
      <c r="A253">
        <v>11</v>
      </c>
      <c r="B253">
        <v>7907000</v>
      </c>
      <c r="C253">
        <v>958</v>
      </c>
      <c r="D253">
        <v>7907</v>
      </c>
    </row>
    <row r="254" spans="1:4">
      <c r="A254">
        <v>11</v>
      </c>
      <c r="B254">
        <v>13017000</v>
      </c>
      <c r="C254">
        <v>959</v>
      </c>
      <c r="D254">
        <v>13017</v>
      </c>
    </row>
    <row r="255" spans="1:4">
      <c r="A255">
        <v>11</v>
      </c>
      <c r="B255">
        <v>4792670</v>
      </c>
      <c r="C255">
        <v>960</v>
      </c>
      <c r="D255">
        <v>4792.67</v>
      </c>
    </row>
    <row r="256" spans="1:4">
      <c r="A256">
        <v>11</v>
      </c>
      <c r="B256">
        <v>10334000</v>
      </c>
      <c r="C256">
        <v>962</v>
      </c>
      <c r="D256">
        <v>10334</v>
      </c>
    </row>
    <row r="257" spans="1:4">
      <c r="A257">
        <v>11</v>
      </c>
      <c r="B257">
        <v>8698000</v>
      </c>
      <c r="C257">
        <v>963</v>
      </c>
      <c r="D257">
        <v>8698</v>
      </c>
    </row>
    <row r="258" spans="1:4">
      <c r="A258">
        <v>11</v>
      </c>
      <c r="B258">
        <v>12053000</v>
      </c>
      <c r="C258">
        <v>967</v>
      </c>
      <c r="D258">
        <v>12053</v>
      </c>
    </row>
    <row r="259" spans="1:4">
      <c r="A259">
        <v>11</v>
      </c>
      <c r="B259">
        <v>10334000</v>
      </c>
      <c r="C259">
        <v>968</v>
      </c>
      <c r="D259">
        <v>10334</v>
      </c>
    </row>
    <row r="260" spans="1:4">
      <c r="A260">
        <v>11</v>
      </c>
      <c r="B260">
        <v>2178670</v>
      </c>
      <c r="C260">
        <v>971</v>
      </c>
      <c r="D260">
        <v>2178.67</v>
      </c>
    </row>
    <row r="261" spans="1:4">
      <c r="A261">
        <v>11</v>
      </c>
      <c r="B261">
        <v>2789000</v>
      </c>
      <c r="C261">
        <v>972</v>
      </c>
      <c r="D261">
        <v>2789</v>
      </c>
    </row>
    <row r="262" spans="1:4">
      <c r="A262">
        <v>11</v>
      </c>
      <c r="B262">
        <v>7189000</v>
      </c>
      <c r="C262">
        <v>973</v>
      </c>
      <c r="D262">
        <v>7189</v>
      </c>
    </row>
    <row r="263" spans="1:4">
      <c r="A263">
        <v>11</v>
      </c>
      <c r="B263">
        <v>3189000</v>
      </c>
      <c r="C263">
        <v>974</v>
      </c>
      <c r="D263">
        <v>3189</v>
      </c>
    </row>
    <row r="264" spans="1:4">
      <c r="A264">
        <v>11</v>
      </c>
      <c r="B264">
        <v>3688000</v>
      </c>
      <c r="C264">
        <v>975</v>
      </c>
      <c r="D264">
        <v>3688</v>
      </c>
    </row>
    <row r="265" spans="1:4">
      <c r="A265">
        <v>11</v>
      </c>
      <c r="B265">
        <v>8698000</v>
      </c>
      <c r="C265">
        <v>980</v>
      </c>
      <c r="D265">
        <v>8698</v>
      </c>
    </row>
    <row r="266" spans="1:4">
      <c r="A266">
        <v>11</v>
      </c>
      <c r="B266">
        <v>9567000</v>
      </c>
      <c r="C266">
        <v>981</v>
      </c>
      <c r="D266">
        <v>9567</v>
      </c>
    </row>
    <row r="267" spans="1:4">
      <c r="A267">
        <v>11</v>
      </c>
      <c r="B267">
        <v>5400000</v>
      </c>
      <c r="C267">
        <v>983</v>
      </c>
      <c r="D267">
        <v>5400</v>
      </c>
    </row>
    <row r="268" spans="1:4">
      <c r="A268">
        <v>11</v>
      </c>
      <c r="B268">
        <v>11160000</v>
      </c>
      <c r="C268">
        <v>987</v>
      </c>
      <c r="D268">
        <v>11160</v>
      </c>
    </row>
    <row r="269" spans="1:4">
      <c r="A269">
        <v>11</v>
      </c>
      <c r="B269">
        <v>10334000</v>
      </c>
      <c r="C269">
        <v>988</v>
      </c>
      <c r="D269">
        <v>10334</v>
      </c>
    </row>
    <row r="270" spans="1:4">
      <c r="A270">
        <v>11</v>
      </c>
      <c r="B270">
        <v>11160000</v>
      </c>
      <c r="C270">
        <v>989</v>
      </c>
      <c r="D270">
        <v>11160</v>
      </c>
    </row>
    <row r="271" spans="1:4">
      <c r="A271">
        <v>11</v>
      </c>
      <c r="B271">
        <v>15205000</v>
      </c>
      <c r="C271">
        <v>991</v>
      </c>
      <c r="D271">
        <v>15205</v>
      </c>
    </row>
    <row r="272" spans="1:4">
      <c r="A272">
        <v>11</v>
      </c>
      <c r="B272">
        <v>2789000</v>
      </c>
      <c r="C272">
        <v>992</v>
      </c>
      <c r="D272">
        <v>2789</v>
      </c>
    </row>
    <row r="273" spans="1:4">
      <c r="A273">
        <v>11</v>
      </c>
      <c r="B273">
        <v>1833000</v>
      </c>
      <c r="C273">
        <v>995</v>
      </c>
      <c r="D273">
        <v>1833</v>
      </c>
    </row>
    <row r="274" spans="1:4">
      <c r="A274">
        <v>11</v>
      </c>
      <c r="B274">
        <v>4909000</v>
      </c>
      <c r="C274">
        <v>996</v>
      </c>
      <c r="D274">
        <v>4909</v>
      </c>
    </row>
    <row r="275" spans="1:4">
      <c r="A275">
        <v>11</v>
      </c>
      <c r="B275">
        <v>4090830</v>
      </c>
      <c r="C275">
        <v>997</v>
      </c>
      <c r="D275">
        <v>4090.83</v>
      </c>
    </row>
    <row r="276" spans="1:4">
      <c r="A276">
        <v>11</v>
      </c>
      <c r="B276">
        <v>10334000</v>
      </c>
      <c r="C276">
        <v>998</v>
      </c>
      <c r="D276">
        <v>10334</v>
      </c>
    </row>
    <row r="277" spans="1:4">
      <c r="A277">
        <v>11</v>
      </c>
      <c r="B277">
        <v>4057000</v>
      </c>
      <c r="C277">
        <v>999</v>
      </c>
      <c r="D277">
        <v>4057</v>
      </c>
    </row>
    <row r="278" spans="1:4">
      <c r="A278">
        <v>11</v>
      </c>
      <c r="B278">
        <v>6536000</v>
      </c>
      <c r="C278">
        <v>1000</v>
      </c>
      <c r="D278">
        <v>6536</v>
      </c>
    </row>
    <row r="279" spans="1:4">
      <c r="A279">
        <v>11</v>
      </c>
      <c r="B279">
        <v>4909000</v>
      </c>
      <c r="C279">
        <v>2002</v>
      </c>
      <c r="D279">
        <v>4909</v>
      </c>
    </row>
    <row r="280" spans="1:4">
      <c r="A280">
        <v>11</v>
      </c>
      <c r="B280">
        <v>10334000</v>
      </c>
      <c r="C280">
        <v>2005</v>
      </c>
      <c r="D280">
        <v>10334</v>
      </c>
    </row>
    <row r="281" spans="1:4">
      <c r="A281">
        <v>11</v>
      </c>
      <c r="B281">
        <v>11160000</v>
      </c>
      <c r="C281">
        <v>2009</v>
      </c>
      <c r="D281">
        <v>11160</v>
      </c>
    </row>
    <row r="282" spans="1:4">
      <c r="A282">
        <v>11</v>
      </c>
      <c r="B282">
        <v>12053000</v>
      </c>
      <c r="C282">
        <v>2010</v>
      </c>
      <c r="D282">
        <v>12053</v>
      </c>
    </row>
    <row r="283" spans="1:4">
      <c r="A283">
        <v>11</v>
      </c>
      <c r="B283">
        <v>5941000</v>
      </c>
      <c r="C283">
        <v>2011</v>
      </c>
      <c r="D283">
        <v>5941</v>
      </c>
    </row>
    <row r="284" spans="1:4">
      <c r="A284">
        <v>11</v>
      </c>
      <c r="B284">
        <v>6536000</v>
      </c>
      <c r="C284">
        <v>2013</v>
      </c>
      <c r="D284">
        <v>6536</v>
      </c>
    </row>
    <row r="285" spans="1:4">
      <c r="A285">
        <v>11</v>
      </c>
      <c r="B285">
        <v>14621000</v>
      </c>
      <c r="C285">
        <v>2014</v>
      </c>
      <c r="D285">
        <v>14621</v>
      </c>
    </row>
    <row r="286" spans="1:4">
      <c r="A286">
        <v>11</v>
      </c>
      <c r="B286">
        <v>1636330</v>
      </c>
      <c r="C286">
        <v>2016</v>
      </c>
      <c r="D286">
        <v>1636.33</v>
      </c>
    </row>
    <row r="287" spans="1:4">
      <c r="A287">
        <v>11</v>
      </c>
      <c r="B287">
        <v>9747330</v>
      </c>
      <c r="C287">
        <v>2017</v>
      </c>
      <c r="D287">
        <v>9747.33</v>
      </c>
    </row>
    <row r="288" spans="1:4">
      <c r="A288">
        <v>11</v>
      </c>
      <c r="B288">
        <v>7189000</v>
      </c>
      <c r="C288">
        <v>2018</v>
      </c>
      <c r="D288">
        <v>7189</v>
      </c>
    </row>
    <row r="289" spans="1:4">
      <c r="A289">
        <v>11</v>
      </c>
      <c r="B289">
        <v>2789000</v>
      </c>
      <c r="C289">
        <v>2019</v>
      </c>
      <c r="D289">
        <v>2789</v>
      </c>
    </row>
    <row r="290" spans="1:4">
      <c r="A290">
        <v>11</v>
      </c>
      <c r="B290">
        <v>3207000</v>
      </c>
      <c r="C290">
        <v>2020</v>
      </c>
      <c r="D290">
        <v>3207</v>
      </c>
    </row>
    <row r="291" spans="1:4">
      <c r="A291">
        <v>11</v>
      </c>
      <c r="B291">
        <v>12184170</v>
      </c>
      <c r="C291">
        <v>2024</v>
      </c>
      <c r="D291">
        <v>12184.17</v>
      </c>
    </row>
    <row r="292" spans="1:4">
      <c r="A292">
        <v>11</v>
      </c>
      <c r="B292">
        <v>7907000</v>
      </c>
      <c r="C292">
        <v>2025</v>
      </c>
      <c r="D292">
        <v>7907</v>
      </c>
    </row>
    <row r="293" spans="1:4">
      <c r="A293">
        <v>11</v>
      </c>
      <c r="B293">
        <v>7907000</v>
      </c>
      <c r="C293">
        <v>2026</v>
      </c>
      <c r="D293">
        <v>7907</v>
      </c>
    </row>
    <row r="294" spans="1:4">
      <c r="A294">
        <v>11</v>
      </c>
      <c r="B294">
        <v>3600000</v>
      </c>
      <c r="C294">
        <v>2027</v>
      </c>
      <c r="D294">
        <v>3600</v>
      </c>
    </row>
    <row r="295" spans="1:4">
      <c r="A295">
        <v>11</v>
      </c>
      <c r="B295">
        <v>3960670</v>
      </c>
      <c r="C295">
        <v>2029</v>
      </c>
      <c r="D295">
        <v>3960.67</v>
      </c>
    </row>
    <row r="296" spans="1:4">
      <c r="A296">
        <v>11</v>
      </c>
      <c r="B296">
        <v>5941000</v>
      </c>
      <c r="C296">
        <v>2031</v>
      </c>
      <c r="D296">
        <v>5941</v>
      </c>
    </row>
    <row r="297" spans="1:4">
      <c r="A297">
        <v>11</v>
      </c>
      <c r="B297">
        <v>9545800</v>
      </c>
      <c r="C297">
        <v>2033</v>
      </c>
      <c r="D297">
        <v>9545.7999999999993</v>
      </c>
    </row>
    <row r="298" spans="1:4">
      <c r="A298">
        <v>11</v>
      </c>
      <c r="B298">
        <v>3720000</v>
      </c>
      <c r="C298">
        <v>2034</v>
      </c>
      <c r="D298">
        <v>3720</v>
      </c>
    </row>
    <row r="299" spans="1:4">
      <c r="A299">
        <v>11</v>
      </c>
      <c r="B299">
        <v>3272670</v>
      </c>
      <c r="C299">
        <v>2036</v>
      </c>
      <c r="D299">
        <v>3272.67</v>
      </c>
    </row>
    <row r="300" spans="1:4">
      <c r="A300">
        <v>11</v>
      </c>
      <c r="B300">
        <v>3426370</v>
      </c>
      <c r="C300">
        <v>2037</v>
      </c>
      <c r="D300">
        <v>3426.37</v>
      </c>
    </row>
    <row r="301" spans="1:4">
      <c r="A301">
        <v>11</v>
      </c>
      <c r="B301">
        <v>5400000</v>
      </c>
      <c r="C301">
        <v>2038</v>
      </c>
      <c r="D301">
        <v>5400</v>
      </c>
    </row>
    <row r="302" spans="1:4">
      <c r="A302">
        <v>11</v>
      </c>
      <c r="B302">
        <v>4463000</v>
      </c>
      <c r="C302">
        <v>2039</v>
      </c>
      <c r="D302">
        <v>4463</v>
      </c>
    </row>
    <row r="303" spans="1:4">
      <c r="A303">
        <v>11</v>
      </c>
      <c r="B303">
        <v>5941000</v>
      </c>
      <c r="C303">
        <v>2042</v>
      </c>
      <c r="D303">
        <v>5941</v>
      </c>
    </row>
    <row r="304" spans="1:4">
      <c r="A304">
        <v>11</v>
      </c>
      <c r="B304">
        <v>7907000</v>
      </c>
      <c r="C304">
        <v>2044</v>
      </c>
      <c r="D304">
        <v>7907</v>
      </c>
    </row>
    <row r="305" spans="1:4">
      <c r="A305">
        <v>11</v>
      </c>
      <c r="B305">
        <v>5941000</v>
      </c>
      <c r="C305">
        <v>2046</v>
      </c>
      <c r="D305">
        <v>5941</v>
      </c>
    </row>
    <row r="306" spans="1:4">
      <c r="A306">
        <v>11</v>
      </c>
      <c r="B306">
        <v>4463000</v>
      </c>
      <c r="C306">
        <v>2047</v>
      </c>
      <c r="D306">
        <v>4463</v>
      </c>
    </row>
    <row r="307" spans="1:4">
      <c r="A307">
        <v>11</v>
      </c>
      <c r="B307">
        <v>7189000</v>
      </c>
      <c r="C307">
        <v>2049</v>
      </c>
      <c r="D307">
        <v>7189</v>
      </c>
    </row>
    <row r="308" spans="1:4">
      <c r="A308">
        <v>11</v>
      </c>
      <c r="B308">
        <v>5941000</v>
      </c>
      <c r="C308">
        <v>2054</v>
      </c>
      <c r="D308">
        <v>5941</v>
      </c>
    </row>
    <row r="309" spans="1:4">
      <c r="A309">
        <v>11</v>
      </c>
      <c r="B309">
        <v>3960670</v>
      </c>
      <c r="C309">
        <v>2057</v>
      </c>
      <c r="D309">
        <v>3960.67</v>
      </c>
    </row>
    <row r="310" spans="1:4">
      <c r="A310">
        <v>11</v>
      </c>
      <c r="B310">
        <v>5167000</v>
      </c>
      <c r="C310">
        <v>2060</v>
      </c>
      <c r="D310">
        <v>5167</v>
      </c>
    </row>
    <row r="311" spans="1:4">
      <c r="A311">
        <v>11</v>
      </c>
      <c r="B311">
        <v>15205000</v>
      </c>
      <c r="C311">
        <v>2062</v>
      </c>
      <c r="D311">
        <v>15205</v>
      </c>
    </row>
    <row r="312" spans="1:4">
      <c r="A312">
        <v>11</v>
      </c>
      <c r="B312">
        <v>4463000</v>
      </c>
      <c r="C312">
        <v>2063</v>
      </c>
      <c r="D312">
        <v>4463</v>
      </c>
    </row>
    <row r="313" spans="1:4">
      <c r="A313">
        <v>11</v>
      </c>
      <c r="B313">
        <v>14621000</v>
      </c>
      <c r="C313">
        <v>2066</v>
      </c>
      <c r="D313">
        <v>14621</v>
      </c>
    </row>
    <row r="314" spans="1:4">
      <c r="A314">
        <v>11</v>
      </c>
      <c r="B314">
        <v>5400000</v>
      </c>
      <c r="C314">
        <v>2069</v>
      </c>
      <c r="D314">
        <v>5400</v>
      </c>
    </row>
    <row r="315" spans="1:4">
      <c r="A315">
        <v>11</v>
      </c>
      <c r="B315">
        <v>10334000</v>
      </c>
      <c r="C315">
        <v>2070</v>
      </c>
      <c r="D315">
        <v>10334</v>
      </c>
    </row>
    <row r="316" spans="1:4">
      <c r="A316">
        <v>11</v>
      </c>
      <c r="B316">
        <v>6536000</v>
      </c>
      <c r="C316">
        <v>2074</v>
      </c>
      <c r="D316">
        <v>6536</v>
      </c>
    </row>
    <row r="317" spans="1:4">
      <c r="A317">
        <v>11</v>
      </c>
      <c r="B317">
        <v>3240000</v>
      </c>
      <c r="C317">
        <v>2075</v>
      </c>
      <c r="D317">
        <v>3240</v>
      </c>
    </row>
    <row r="318" spans="1:4">
      <c r="A318">
        <v>11</v>
      </c>
      <c r="B318">
        <v>4463000</v>
      </c>
      <c r="C318">
        <v>2078</v>
      </c>
      <c r="D318">
        <v>4463</v>
      </c>
    </row>
    <row r="319" spans="1:4">
      <c r="A319">
        <v>11</v>
      </c>
      <c r="B319">
        <v>1487670</v>
      </c>
      <c r="C319">
        <v>2079</v>
      </c>
      <c r="D319">
        <v>1487.67</v>
      </c>
    </row>
    <row r="320" spans="1:4">
      <c r="A320">
        <v>11</v>
      </c>
      <c r="B320">
        <v>7907000</v>
      </c>
      <c r="C320">
        <v>2082</v>
      </c>
      <c r="D320">
        <v>7907</v>
      </c>
    </row>
    <row r="321" spans="1:4">
      <c r="A321">
        <v>11</v>
      </c>
      <c r="B321">
        <v>4463000</v>
      </c>
      <c r="C321">
        <v>2083</v>
      </c>
      <c r="D321">
        <v>4463</v>
      </c>
    </row>
    <row r="322" spans="1:4">
      <c r="A322">
        <v>11</v>
      </c>
      <c r="B322">
        <v>5167000</v>
      </c>
      <c r="C322">
        <v>2087</v>
      </c>
      <c r="D322">
        <v>5167</v>
      </c>
    </row>
    <row r="323" spans="1:4">
      <c r="A323">
        <v>11</v>
      </c>
      <c r="B323">
        <v>8698000</v>
      </c>
      <c r="C323">
        <v>2089</v>
      </c>
      <c r="D323">
        <v>8698</v>
      </c>
    </row>
    <row r="324" spans="1:4">
      <c r="A324">
        <v>11</v>
      </c>
      <c r="B324">
        <v>10334000</v>
      </c>
      <c r="C324">
        <v>2090</v>
      </c>
      <c r="D324">
        <v>10334</v>
      </c>
    </row>
    <row r="325" spans="1:4">
      <c r="A325">
        <v>11</v>
      </c>
      <c r="B325">
        <v>7189000</v>
      </c>
      <c r="C325">
        <v>2091</v>
      </c>
      <c r="D325">
        <v>7189</v>
      </c>
    </row>
    <row r="326" spans="1:4">
      <c r="A326">
        <v>11</v>
      </c>
      <c r="B326">
        <v>8698000</v>
      </c>
      <c r="C326">
        <v>2092</v>
      </c>
      <c r="D326">
        <v>8698</v>
      </c>
    </row>
    <row r="327" spans="1:4">
      <c r="A327">
        <v>11</v>
      </c>
      <c r="B327">
        <v>4463000</v>
      </c>
      <c r="C327">
        <v>2095</v>
      </c>
      <c r="D327">
        <v>4463</v>
      </c>
    </row>
    <row r="328" spans="1:4">
      <c r="A328">
        <v>11</v>
      </c>
      <c r="B328">
        <v>4909000</v>
      </c>
      <c r="C328">
        <v>2098</v>
      </c>
      <c r="D328">
        <v>4909</v>
      </c>
    </row>
    <row r="329" spans="1:4">
      <c r="A329">
        <v>11</v>
      </c>
      <c r="B329">
        <v>4057000</v>
      </c>
      <c r="C329">
        <v>2099</v>
      </c>
      <c r="D329">
        <v>4057</v>
      </c>
    </row>
    <row r="330" spans="1:4">
      <c r="A330">
        <v>11</v>
      </c>
      <c r="B330">
        <v>3763570</v>
      </c>
      <c r="C330">
        <v>2100</v>
      </c>
      <c r="D330">
        <v>3763.57</v>
      </c>
    </row>
    <row r="331" spans="1:4">
      <c r="A331">
        <v>11</v>
      </c>
      <c r="B331">
        <v>4463000</v>
      </c>
      <c r="C331">
        <v>2102</v>
      </c>
      <c r="D331">
        <v>4463</v>
      </c>
    </row>
    <row r="332" spans="1:4">
      <c r="A332">
        <v>11</v>
      </c>
      <c r="B332">
        <v>13017000</v>
      </c>
      <c r="C332">
        <v>2105</v>
      </c>
      <c r="D332">
        <v>13017</v>
      </c>
    </row>
    <row r="333" spans="1:4">
      <c r="A333">
        <v>11</v>
      </c>
      <c r="B333">
        <v>8698000</v>
      </c>
      <c r="C333">
        <v>2107</v>
      </c>
      <c r="D333">
        <v>8698</v>
      </c>
    </row>
    <row r="334" spans="1:4">
      <c r="A334">
        <v>11</v>
      </c>
      <c r="B334">
        <v>7189000</v>
      </c>
      <c r="C334">
        <v>2108</v>
      </c>
      <c r="D334">
        <v>7189</v>
      </c>
    </row>
    <row r="335" spans="1:4">
      <c r="A335">
        <v>11</v>
      </c>
      <c r="B335">
        <v>6536000</v>
      </c>
      <c r="C335">
        <v>2109</v>
      </c>
      <c r="D335">
        <v>6536</v>
      </c>
    </row>
    <row r="336" spans="1:4">
      <c r="A336">
        <v>11</v>
      </c>
      <c r="B336">
        <v>10334000</v>
      </c>
      <c r="C336">
        <v>2111</v>
      </c>
      <c r="D336">
        <v>10334</v>
      </c>
    </row>
    <row r="337" spans="1:4">
      <c r="A337">
        <v>11</v>
      </c>
      <c r="B337">
        <v>5990830</v>
      </c>
      <c r="C337">
        <v>2113</v>
      </c>
      <c r="D337">
        <v>5990.83</v>
      </c>
    </row>
    <row r="338" spans="1:4">
      <c r="A338">
        <v>11</v>
      </c>
      <c r="B338">
        <v>4057000</v>
      </c>
      <c r="C338">
        <v>2117</v>
      </c>
      <c r="D338">
        <v>4057</v>
      </c>
    </row>
    <row r="339" spans="1:4">
      <c r="A339">
        <v>11</v>
      </c>
      <c r="B339">
        <v>6536000</v>
      </c>
      <c r="C339">
        <v>2118</v>
      </c>
      <c r="D339">
        <v>6536</v>
      </c>
    </row>
    <row r="340" spans="1:4">
      <c r="A340">
        <v>11</v>
      </c>
      <c r="B340">
        <v>4792670</v>
      </c>
      <c r="C340">
        <v>2119</v>
      </c>
      <c r="D340">
        <v>4792.67</v>
      </c>
    </row>
    <row r="341" spans="1:4">
      <c r="A341">
        <v>11</v>
      </c>
      <c r="B341">
        <v>7189000</v>
      </c>
      <c r="C341">
        <v>2120</v>
      </c>
      <c r="D341">
        <v>7189</v>
      </c>
    </row>
    <row r="342" spans="1:4">
      <c r="A342">
        <v>11</v>
      </c>
      <c r="B342">
        <v>4057000</v>
      </c>
      <c r="C342">
        <v>2122</v>
      </c>
      <c r="D342">
        <v>4057</v>
      </c>
    </row>
    <row r="343" spans="1:4">
      <c r="A343">
        <v>11</v>
      </c>
      <c r="B343">
        <v>8698000</v>
      </c>
      <c r="C343">
        <v>2123</v>
      </c>
      <c r="D343">
        <v>8698</v>
      </c>
    </row>
    <row r="344" spans="1:4">
      <c r="A344">
        <v>11</v>
      </c>
      <c r="B344">
        <v>4057000</v>
      </c>
      <c r="C344">
        <v>2127</v>
      </c>
      <c r="D344">
        <v>4057</v>
      </c>
    </row>
    <row r="345" spans="1:4">
      <c r="A345">
        <v>11</v>
      </c>
      <c r="B345">
        <v>11160000</v>
      </c>
      <c r="C345">
        <v>2132</v>
      </c>
      <c r="D345">
        <v>11160</v>
      </c>
    </row>
    <row r="346" spans="1:4">
      <c r="A346">
        <v>11</v>
      </c>
      <c r="B346">
        <v>7907000</v>
      </c>
      <c r="C346">
        <v>2134</v>
      </c>
      <c r="D346">
        <v>7907</v>
      </c>
    </row>
    <row r="347" spans="1:4">
      <c r="A347">
        <v>11</v>
      </c>
      <c r="B347">
        <v>5941000</v>
      </c>
      <c r="C347">
        <v>2136</v>
      </c>
      <c r="D347">
        <v>5941</v>
      </c>
    </row>
    <row r="348" spans="1:4">
      <c r="A348">
        <v>11</v>
      </c>
      <c r="B348">
        <v>7907000</v>
      </c>
      <c r="C348">
        <v>2139</v>
      </c>
      <c r="D348">
        <v>7907</v>
      </c>
    </row>
    <row r="349" spans="1:4">
      <c r="A349">
        <v>11</v>
      </c>
      <c r="B349">
        <v>4909000</v>
      </c>
      <c r="C349">
        <v>2140</v>
      </c>
      <c r="D349">
        <v>4909</v>
      </c>
    </row>
    <row r="350" spans="1:4">
      <c r="A350">
        <v>11</v>
      </c>
      <c r="B350">
        <v>5271330</v>
      </c>
      <c r="C350">
        <v>2141</v>
      </c>
      <c r="D350">
        <v>5271.33</v>
      </c>
    </row>
    <row r="351" spans="1:4">
      <c r="A351">
        <v>11</v>
      </c>
      <c r="B351">
        <v>10334000</v>
      </c>
      <c r="C351">
        <v>2144</v>
      </c>
      <c r="D351">
        <v>10334</v>
      </c>
    </row>
    <row r="352" spans="1:4">
      <c r="A352">
        <v>11</v>
      </c>
      <c r="B352">
        <v>2704670</v>
      </c>
      <c r="C352">
        <v>2148</v>
      </c>
      <c r="D352">
        <v>2704.67</v>
      </c>
    </row>
    <row r="353" spans="1:4">
      <c r="A353">
        <v>11</v>
      </c>
      <c r="B353">
        <v>5941000</v>
      </c>
      <c r="C353">
        <v>2149</v>
      </c>
      <c r="D353">
        <v>5941</v>
      </c>
    </row>
    <row r="354" spans="1:4">
      <c r="A354">
        <v>11</v>
      </c>
      <c r="B354">
        <v>5271330</v>
      </c>
      <c r="C354">
        <v>2150</v>
      </c>
      <c r="D354">
        <v>5271.33</v>
      </c>
    </row>
    <row r="355" spans="1:4">
      <c r="A355">
        <v>11</v>
      </c>
      <c r="B355">
        <v>5990830</v>
      </c>
      <c r="C355">
        <v>2152</v>
      </c>
      <c r="D355">
        <v>5990.83</v>
      </c>
    </row>
    <row r="356" spans="1:4">
      <c r="A356">
        <v>11</v>
      </c>
      <c r="B356">
        <v>12053000</v>
      </c>
      <c r="C356">
        <v>2153</v>
      </c>
      <c r="D356">
        <v>12053</v>
      </c>
    </row>
    <row r="357" spans="1:4">
      <c r="A357">
        <v>11</v>
      </c>
      <c r="B357">
        <v>8698000</v>
      </c>
      <c r="C357">
        <v>2155</v>
      </c>
      <c r="D357">
        <v>8698</v>
      </c>
    </row>
    <row r="358" spans="1:4">
      <c r="A358">
        <v>11</v>
      </c>
      <c r="B358">
        <v>4057000</v>
      </c>
      <c r="C358">
        <v>2157</v>
      </c>
      <c r="D358">
        <v>4057</v>
      </c>
    </row>
    <row r="359" spans="1:4">
      <c r="A359">
        <v>11</v>
      </c>
      <c r="B359">
        <v>6536000</v>
      </c>
      <c r="C359">
        <v>2159</v>
      </c>
      <c r="D359">
        <v>6536</v>
      </c>
    </row>
    <row r="360" spans="1:4">
      <c r="A360">
        <v>11</v>
      </c>
      <c r="B360">
        <v>4909000</v>
      </c>
      <c r="C360">
        <v>2160</v>
      </c>
      <c r="D360">
        <v>4909</v>
      </c>
    </row>
    <row r="361" spans="1:4">
      <c r="A361">
        <v>11</v>
      </c>
      <c r="B361">
        <v>4057000</v>
      </c>
      <c r="C361">
        <v>2161</v>
      </c>
      <c r="D361">
        <v>4057</v>
      </c>
    </row>
    <row r="362" spans="1:4">
      <c r="A362">
        <v>11</v>
      </c>
      <c r="B362">
        <v>4463000</v>
      </c>
      <c r="C362">
        <v>2162</v>
      </c>
      <c r="D362">
        <v>4463</v>
      </c>
    </row>
    <row r="363" spans="1:4">
      <c r="A363">
        <v>11</v>
      </c>
      <c r="B363">
        <v>4638930</v>
      </c>
      <c r="C363">
        <v>2163</v>
      </c>
      <c r="D363">
        <v>4638.93</v>
      </c>
    </row>
    <row r="364" spans="1:4">
      <c r="A364">
        <v>11</v>
      </c>
      <c r="B364">
        <v>8698000</v>
      </c>
      <c r="C364">
        <v>2164</v>
      </c>
      <c r="D364">
        <v>8698</v>
      </c>
    </row>
    <row r="365" spans="1:4">
      <c r="A365">
        <v>11</v>
      </c>
      <c r="B365">
        <v>5400000</v>
      </c>
      <c r="C365">
        <v>2166</v>
      </c>
      <c r="D365">
        <v>5400</v>
      </c>
    </row>
    <row r="366" spans="1:4">
      <c r="A366">
        <v>11</v>
      </c>
      <c r="B366">
        <v>8698000</v>
      </c>
      <c r="C366">
        <v>2168</v>
      </c>
      <c r="D366">
        <v>8698</v>
      </c>
    </row>
    <row r="367" spans="1:4">
      <c r="A367">
        <v>11</v>
      </c>
      <c r="B367">
        <v>10334000</v>
      </c>
      <c r="C367">
        <v>2169</v>
      </c>
      <c r="D367">
        <v>10334</v>
      </c>
    </row>
    <row r="368" spans="1:4">
      <c r="A368">
        <v>11</v>
      </c>
      <c r="B368">
        <v>1406000</v>
      </c>
      <c r="C368">
        <v>2174</v>
      </c>
      <c r="D368">
        <v>1406</v>
      </c>
    </row>
    <row r="369" spans="1:4">
      <c r="A369">
        <v>11</v>
      </c>
      <c r="B369">
        <v>4057000</v>
      </c>
      <c r="C369">
        <v>2180</v>
      </c>
      <c r="D369">
        <v>4057</v>
      </c>
    </row>
    <row r="370" spans="1:4">
      <c r="A370">
        <v>11</v>
      </c>
      <c r="B370">
        <v>7189000</v>
      </c>
      <c r="C370">
        <v>2181</v>
      </c>
      <c r="D370">
        <v>7189</v>
      </c>
    </row>
    <row r="371" spans="1:4">
      <c r="A371">
        <v>11</v>
      </c>
      <c r="B371">
        <v>6536000</v>
      </c>
      <c r="C371">
        <v>2182</v>
      </c>
      <c r="D371">
        <v>6536</v>
      </c>
    </row>
    <row r="372" spans="1:4">
      <c r="A372">
        <v>11</v>
      </c>
      <c r="B372">
        <v>4057000</v>
      </c>
      <c r="C372">
        <v>2183</v>
      </c>
      <c r="D372">
        <v>4057</v>
      </c>
    </row>
    <row r="373" spans="1:4">
      <c r="A373">
        <v>11</v>
      </c>
      <c r="B373">
        <v>8698000</v>
      </c>
      <c r="C373">
        <v>2184</v>
      </c>
      <c r="D373">
        <v>8698</v>
      </c>
    </row>
    <row r="374" spans="1:4">
      <c r="A374">
        <v>11</v>
      </c>
      <c r="B374">
        <v>3421630</v>
      </c>
      <c r="C374">
        <v>2185</v>
      </c>
      <c r="D374">
        <v>3421.63</v>
      </c>
    </row>
    <row r="375" spans="1:4">
      <c r="A375">
        <v>11</v>
      </c>
      <c r="B375">
        <v>5400000</v>
      </c>
      <c r="C375">
        <v>2187</v>
      </c>
      <c r="D375">
        <v>5400</v>
      </c>
    </row>
    <row r="376" spans="1:4">
      <c r="A376">
        <v>11</v>
      </c>
      <c r="B376">
        <v>7189000</v>
      </c>
      <c r="C376">
        <v>2191</v>
      </c>
      <c r="D376">
        <v>7189</v>
      </c>
    </row>
    <row r="377" spans="1:4">
      <c r="A377">
        <v>11</v>
      </c>
      <c r="B377">
        <v>6536000</v>
      </c>
      <c r="C377">
        <v>2195</v>
      </c>
      <c r="D377">
        <v>6536</v>
      </c>
    </row>
    <row r="378" spans="1:4">
      <c r="A378">
        <v>11</v>
      </c>
      <c r="B378">
        <v>7189000</v>
      </c>
      <c r="C378">
        <v>2196</v>
      </c>
      <c r="D378">
        <v>7189</v>
      </c>
    </row>
    <row r="379" spans="1:4">
      <c r="A379">
        <v>11</v>
      </c>
      <c r="B379">
        <v>4057000</v>
      </c>
      <c r="C379">
        <v>2197</v>
      </c>
      <c r="D379">
        <v>4057</v>
      </c>
    </row>
    <row r="380" spans="1:4">
      <c r="A380">
        <v>11</v>
      </c>
      <c r="B380">
        <v>10334000</v>
      </c>
      <c r="C380">
        <v>2198</v>
      </c>
      <c r="D380">
        <v>10334</v>
      </c>
    </row>
    <row r="381" spans="1:4">
      <c r="A381">
        <v>11</v>
      </c>
      <c r="B381">
        <v>4057000</v>
      </c>
      <c r="C381">
        <v>2199</v>
      </c>
      <c r="D381">
        <v>4057</v>
      </c>
    </row>
    <row r="382" spans="1:4">
      <c r="A382">
        <v>11</v>
      </c>
      <c r="B382">
        <v>4909000</v>
      </c>
      <c r="C382">
        <v>2201</v>
      </c>
      <c r="D382">
        <v>4909</v>
      </c>
    </row>
    <row r="383" spans="1:4">
      <c r="A383">
        <v>11</v>
      </c>
      <c r="B383">
        <v>6536000</v>
      </c>
      <c r="C383">
        <v>2202</v>
      </c>
      <c r="D383">
        <v>6536</v>
      </c>
    </row>
    <row r="384" spans="1:4">
      <c r="A384">
        <v>11</v>
      </c>
      <c r="B384">
        <v>7189000</v>
      </c>
      <c r="C384">
        <v>2203</v>
      </c>
      <c r="D384">
        <v>7189</v>
      </c>
    </row>
    <row r="385" spans="1:4">
      <c r="A385">
        <v>11</v>
      </c>
      <c r="B385">
        <v>10334000</v>
      </c>
      <c r="C385">
        <v>2204</v>
      </c>
      <c r="D385">
        <v>10334</v>
      </c>
    </row>
    <row r="386" spans="1:4">
      <c r="A386">
        <v>11</v>
      </c>
      <c r="B386">
        <v>4463000</v>
      </c>
      <c r="C386">
        <v>2205</v>
      </c>
      <c r="D386">
        <v>4463</v>
      </c>
    </row>
    <row r="387" spans="1:4">
      <c r="A387">
        <v>11</v>
      </c>
      <c r="B387">
        <v>7189000</v>
      </c>
      <c r="C387">
        <v>2206</v>
      </c>
      <c r="D387">
        <v>7189</v>
      </c>
    </row>
    <row r="388" spans="1:4">
      <c r="A388">
        <v>11</v>
      </c>
      <c r="B388">
        <v>4463000</v>
      </c>
      <c r="C388">
        <v>2212</v>
      </c>
      <c r="D388">
        <v>4463</v>
      </c>
    </row>
    <row r="389" spans="1:4">
      <c r="A389">
        <v>11</v>
      </c>
      <c r="B389">
        <v>7189000</v>
      </c>
      <c r="C389">
        <v>2213</v>
      </c>
      <c r="D389">
        <v>7189</v>
      </c>
    </row>
    <row r="390" spans="1:4">
      <c r="A390">
        <v>11</v>
      </c>
      <c r="B390">
        <v>4463000</v>
      </c>
      <c r="C390">
        <v>2214</v>
      </c>
      <c r="D390">
        <v>4463</v>
      </c>
    </row>
    <row r="391" spans="1:4">
      <c r="A391">
        <v>11</v>
      </c>
      <c r="B391">
        <v>5511470</v>
      </c>
      <c r="C391">
        <v>2215</v>
      </c>
      <c r="D391">
        <v>5511.47</v>
      </c>
    </row>
    <row r="392" spans="1:4">
      <c r="A392">
        <v>11</v>
      </c>
      <c r="B392">
        <v>11160000</v>
      </c>
      <c r="C392">
        <v>2219</v>
      </c>
      <c r="D392">
        <v>11160</v>
      </c>
    </row>
    <row r="393" spans="1:4">
      <c r="A393">
        <v>11</v>
      </c>
      <c r="B393">
        <v>5400000</v>
      </c>
      <c r="C393">
        <v>2220</v>
      </c>
      <c r="D393">
        <v>5400</v>
      </c>
    </row>
    <row r="394" spans="1:4">
      <c r="A394">
        <v>11</v>
      </c>
      <c r="B394">
        <v>5400000</v>
      </c>
      <c r="C394">
        <v>2221</v>
      </c>
      <c r="D394">
        <v>5400</v>
      </c>
    </row>
    <row r="395" spans="1:4">
      <c r="A395">
        <v>11</v>
      </c>
      <c r="B395">
        <v>13017000</v>
      </c>
      <c r="C395">
        <v>2222</v>
      </c>
      <c r="D395">
        <v>13017</v>
      </c>
    </row>
    <row r="396" spans="1:4">
      <c r="A396">
        <v>11</v>
      </c>
      <c r="B396">
        <v>4909000</v>
      </c>
      <c r="C396">
        <v>2223</v>
      </c>
      <c r="D396">
        <v>4909</v>
      </c>
    </row>
    <row r="397" spans="1:4">
      <c r="A397">
        <v>11</v>
      </c>
      <c r="B397">
        <v>7189000</v>
      </c>
      <c r="C397">
        <v>2224</v>
      </c>
      <c r="D397">
        <v>7189</v>
      </c>
    </row>
    <row r="398" spans="1:4">
      <c r="A398">
        <v>11</v>
      </c>
      <c r="B398">
        <v>11160000</v>
      </c>
      <c r="C398">
        <v>2226</v>
      </c>
      <c r="D398">
        <v>11160</v>
      </c>
    </row>
    <row r="399" spans="1:4">
      <c r="A399">
        <v>11</v>
      </c>
      <c r="B399">
        <v>4057000</v>
      </c>
      <c r="C399">
        <v>2227</v>
      </c>
      <c r="D399">
        <v>4057</v>
      </c>
    </row>
    <row r="400" spans="1:4">
      <c r="A400">
        <v>11</v>
      </c>
      <c r="B400">
        <v>4909000</v>
      </c>
      <c r="C400">
        <v>2228</v>
      </c>
      <c r="D400">
        <v>4909</v>
      </c>
    </row>
    <row r="401" spans="1:4">
      <c r="A401">
        <v>11</v>
      </c>
      <c r="B401">
        <v>4909000</v>
      </c>
      <c r="C401">
        <v>2229</v>
      </c>
      <c r="D401">
        <v>4909</v>
      </c>
    </row>
    <row r="402" spans="1:4">
      <c r="A402">
        <v>11</v>
      </c>
      <c r="B402">
        <v>10334000</v>
      </c>
      <c r="C402">
        <v>2232</v>
      </c>
      <c r="D402">
        <v>10334</v>
      </c>
    </row>
    <row r="403" spans="1:4">
      <c r="A403">
        <v>11</v>
      </c>
      <c r="B403">
        <v>4057000</v>
      </c>
      <c r="C403">
        <v>2233</v>
      </c>
      <c r="D403">
        <v>4057</v>
      </c>
    </row>
    <row r="404" spans="1:4">
      <c r="A404">
        <v>11</v>
      </c>
      <c r="B404">
        <v>4057000</v>
      </c>
      <c r="C404">
        <v>2235</v>
      </c>
      <c r="D404">
        <v>4057</v>
      </c>
    </row>
    <row r="405" spans="1:4">
      <c r="A405">
        <v>11</v>
      </c>
      <c r="B405">
        <v>8698000</v>
      </c>
      <c r="C405">
        <v>2238</v>
      </c>
      <c r="D405">
        <v>8698</v>
      </c>
    </row>
    <row r="406" spans="1:4">
      <c r="A406">
        <v>11</v>
      </c>
      <c r="B406">
        <v>4357330</v>
      </c>
      <c r="C406">
        <v>2244</v>
      </c>
      <c r="D406">
        <v>4357.33</v>
      </c>
    </row>
    <row r="407" spans="1:4">
      <c r="A407">
        <v>11</v>
      </c>
      <c r="B407">
        <v>4909000</v>
      </c>
      <c r="C407">
        <v>2246</v>
      </c>
      <c r="D407">
        <v>4909</v>
      </c>
    </row>
    <row r="408" spans="1:4">
      <c r="A408">
        <v>11</v>
      </c>
      <c r="B408">
        <v>4909000</v>
      </c>
      <c r="C408">
        <v>2247</v>
      </c>
      <c r="D408">
        <v>4909</v>
      </c>
    </row>
    <row r="409" spans="1:4">
      <c r="A409">
        <v>11</v>
      </c>
      <c r="B409">
        <v>5941000</v>
      </c>
      <c r="C409">
        <v>2248</v>
      </c>
      <c r="D409">
        <v>5941</v>
      </c>
    </row>
    <row r="410" spans="1:4">
      <c r="A410">
        <v>11</v>
      </c>
      <c r="B410">
        <v>4463000</v>
      </c>
      <c r="C410">
        <v>2249</v>
      </c>
      <c r="D410">
        <v>4463</v>
      </c>
    </row>
    <row r="411" spans="1:4">
      <c r="A411">
        <v>11</v>
      </c>
      <c r="B411">
        <v>5941000</v>
      </c>
      <c r="C411">
        <v>2250</v>
      </c>
      <c r="D411">
        <v>5941</v>
      </c>
    </row>
    <row r="412" spans="1:4">
      <c r="A412">
        <v>11</v>
      </c>
      <c r="B412">
        <v>4463000</v>
      </c>
      <c r="C412">
        <v>2251</v>
      </c>
      <c r="D412">
        <v>4463</v>
      </c>
    </row>
    <row r="413" spans="1:4">
      <c r="A413">
        <v>11</v>
      </c>
      <c r="B413">
        <v>9567000</v>
      </c>
      <c r="C413">
        <v>2252</v>
      </c>
      <c r="D413">
        <v>9567</v>
      </c>
    </row>
    <row r="414" spans="1:4">
      <c r="A414">
        <v>11</v>
      </c>
      <c r="B414">
        <v>4057000</v>
      </c>
      <c r="C414">
        <v>2255</v>
      </c>
      <c r="D414">
        <v>4057</v>
      </c>
    </row>
    <row r="415" spans="1:4">
      <c r="A415">
        <v>11</v>
      </c>
      <c r="B415">
        <v>6536000</v>
      </c>
      <c r="C415">
        <v>2256</v>
      </c>
      <c r="D415">
        <v>6536</v>
      </c>
    </row>
    <row r="416" spans="1:4">
      <c r="A416">
        <v>11</v>
      </c>
      <c r="B416">
        <v>5798670</v>
      </c>
      <c r="C416">
        <v>2257</v>
      </c>
      <c r="D416">
        <v>5798.67</v>
      </c>
    </row>
    <row r="417" spans="1:4">
      <c r="A417">
        <v>11</v>
      </c>
      <c r="B417">
        <v>6536000</v>
      </c>
      <c r="C417">
        <v>2258</v>
      </c>
      <c r="D417">
        <v>6536</v>
      </c>
    </row>
    <row r="418" spans="1:4">
      <c r="A418">
        <v>11</v>
      </c>
      <c r="B418">
        <v>4909000</v>
      </c>
      <c r="C418">
        <v>2259</v>
      </c>
      <c r="D418">
        <v>4909</v>
      </c>
    </row>
    <row r="419" spans="1:4">
      <c r="A419">
        <v>11</v>
      </c>
      <c r="B419">
        <v>4057000</v>
      </c>
      <c r="C419">
        <v>2260</v>
      </c>
      <c r="D419">
        <v>4057</v>
      </c>
    </row>
    <row r="420" spans="1:4">
      <c r="A420">
        <v>11</v>
      </c>
      <c r="B420">
        <v>14621000</v>
      </c>
      <c r="C420">
        <v>2261</v>
      </c>
      <c r="D420">
        <v>14621</v>
      </c>
    </row>
    <row r="421" spans="1:4">
      <c r="A421">
        <v>11</v>
      </c>
      <c r="B421">
        <v>8698000</v>
      </c>
      <c r="C421">
        <v>2264</v>
      </c>
      <c r="D421">
        <v>8698</v>
      </c>
    </row>
    <row r="422" spans="1:4">
      <c r="A422">
        <v>11</v>
      </c>
      <c r="B422">
        <v>4057000</v>
      </c>
      <c r="C422">
        <v>2266</v>
      </c>
      <c r="D422">
        <v>4057</v>
      </c>
    </row>
    <row r="423" spans="1:4">
      <c r="A423">
        <v>11</v>
      </c>
      <c r="B423">
        <v>2789000</v>
      </c>
      <c r="C423">
        <v>2268</v>
      </c>
      <c r="D423">
        <v>2789</v>
      </c>
    </row>
    <row r="424" spans="1:4">
      <c r="A424">
        <v>11</v>
      </c>
      <c r="B424">
        <v>2975330</v>
      </c>
      <c r="C424">
        <v>2270</v>
      </c>
      <c r="D424">
        <v>2975.33</v>
      </c>
    </row>
    <row r="425" spans="1:4">
      <c r="A425">
        <v>11</v>
      </c>
      <c r="B425">
        <v>5798470</v>
      </c>
      <c r="C425">
        <v>2271</v>
      </c>
      <c r="D425">
        <v>5798.47</v>
      </c>
    </row>
    <row r="426" spans="1:4">
      <c r="A426">
        <v>11</v>
      </c>
      <c r="B426">
        <v>5400000</v>
      </c>
      <c r="C426">
        <v>2272</v>
      </c>
      <c r="D426">
        <v>5400</v>
      </c>
    </row>
    <row r="427" spans="1:4">
      <c r="A427">
        <v>11</v>
      </c>
      <c r="B427">
        <v>4909000</v>
      </c>
      <c r="C427">
        <v>2275</v>
      </c>
      <c r="D427">
        <v>4909</v>
      </c>
    </row>
    <row r="428" spans="1:4">
      <c r="A428">
        <v>11</v>
      </c>
      <c r="B428">
        <v>4463000</v>
      </c>
      <c r="C428">
        <v>2276</v>
      </c>
      <c r="D428">
        <v>4463</v>
      </c>
    </row>
    <row r="429" spans="1:4">
      <c r="A429">
        <v>11</v>
      </c>
      <c r="B429">
        <v>2789000</v>
      </c>
      <c r="C429">
        <v>2277</v>
      </c>
      <c r="D429">
        <v>2789</v>
      </c>
    </row>
    <row r="430" spans="1:4">
      <c r="A430">
        <v>11</v>
      </c>
      <c r="B430">
        <v>10334000</v>
      </c>
      <c r="C430">
        <v>2278</v>
      </c>
      <c r="D430">
        <v>10334</v>
      </c>
    </row>
    <row r="431" spans="1:4">
      <c r="A431">
        <v>11</v>
      </c>
      <c r="B431">
        <v>4057000</v>
      </c>
      <c r="C431">
        <v>2279</v>
      </c>
      <c r="D431">
        <v>4057</v>
      </c>
    </row>
    <row r="432" spans="1:4">
      <c r="A432">
        <v>11</v>
      </c>
      <c r="B432">
        <v>4057000</v>
      </c>
      <c r="C432">
        <v>2280</v>
      </c>
      <c r="D432">
        <v>4057</v>
      </c>
    </row>
    <row r="433" spans="1:4">
      <c r="A433">
        <v>11</v>
      </c>
      <c r="B433">
        <v>4057000</v>
      </c>
      <c r="C433">
        <v>2282</v>
      </c>
      <c r="D433">
        <v>4057</v>
      </c>
    </row>
    <row r="434" spans="1:4">
      <c r="A434">
        <v>11</v>
      </c>
      <c r="B434">
        <v>4057000</v>
      </c>
      <c r="C434">
        <v>2283</v>
      </c>
      <c r="D434">
        <v>4057</v>
      </c>
    </row>
    <row r="435" spans="1:4">
      <c r="A435">
        <v>11</v>
      </c>
      <c r="B435">
        <v>4057000</v>
      </c>
      <c r="C435">
        <v>2284</v>
      </c>
      <c r="D435">
        <v>4057</v>
      </c>
    </row>
    <row r="436" spans="1:4">
      <c r="A436">
        <v>11</v>
      </c>
      <c r="B436">
        <v>14059000</v>
      </c>
      <c r="C436">
        <v>2286</v>
      </c>
      <c r="D436">
        <v>14059</v>
      </c>
    </row>
    <row r="437" spans="1:4">
      <c r="A437">
        <v>11</v>
      </c>
      <c r="B437">
        <v>14621000</v>
      </c>
      <c r="C437">
        <v>2287</v>
      </c>
      <c r="D437">
        <v>14621</v>
      </c>
    </row>
    <row r="438" spans="1:4">
      <c r="A438">
        <v>11</v>
      </c>
      <c r="B438">
        <v>2091750</v>
      </c>
      <c r="C438">
        <v>2288</v>
      </c>
      <c r="D438">
        <v>2091.75</v>
      </c>
    </row>
    <row r="439" spans="1:4">
      <c r="A439">
        <v>11</v>
      </c>
      <c r="B439">
        <v>6536000</v>
      </c>
      <c r="C439">
        <v>2289</v>
      </c>
      <c r="D439">
        <v>6536</v>
      </c>
    </row>
    <row r="440" spans="1:4">
      <c r="A440">
        <v>11</v>
      </c>
      <c r="B440">
        <v>7189000</v>
      </c>
      <c r="C440">
        <v>2290</v>
      </c>
      <c r="D440">
        <v>7189</v>
      </c>
    </row>
    <row r="441" spans="1:4">
      <c r="A441">
        <v>11</v>
      </c>
      <c r="B441">
        <v>2109000</v>
      </c>
      <c r="C441">
        <v>2291</v>
      </c>
      <c r="D441">
        <v>2109</v>
      </c>
    </row>
    <row r="442" spans="1:4">
      <c r="A442">
        <v>11</v>
      </c>
      <c r="B442">
        <v>8698000</v>
      </c>
      <c r="C442">
        <v>2292</v>
      </c>
      <c r="D442">
        <v>8698</v>
      </c>
    </row>
    <row r="443" spans="1:4">
      <c r="A443">
        <v>11</v>
      </c>
      <c r="B443">
        <v>8698000</v>
      </c>
      <c r="C443">
        <v>2293</v>
      </c>
      <c r="D443">
        <v>8698</v>
      </c>
    </row>
    <row r="444" spans="1:4">
      <c r="A444">
        <v>11</v>
      </c>
      <c r="B444">
        <v>2109000</v>
      </c>
      <c r="C444">
        <v>2294</v>
      </c>
      <c r="D444">
        <v>2109</v>
      </c>
    </row>
    <row r="445" spans="1:4">
      <c r="A445">
        <v>11</v>
      </c>
      <c r="B445">
        <v>4349000</v>
      </c>
      <c r="C445">
        <v>2297</v>
      </c>
      <c r="D445">
        <v>4349</v>
      </c>
    </row>
    <row r="446" spans="1:4">
      <c r="A446">
        <v>11</v>
      </c>
      <c r="B446">
        <v>4792670</v>
      </c>
      <c r="C446">
        <v>2298</v>
      </c>
      <c r="D446">
        <v>4792.67</v>
      </c>
    </row>
    <row r="447" spans="1:4">
      <c r="A447">
        <v>11</v>
      </c>
      <c r="B447">
        <v>2109000</v>
      </c>
      <c r="C447">
        <v>2299</v>
      </c>
      <c r="D447">
        <v>2109</v>
      </c>
    </row>
    <row r="448" spans="1:4">
      <c r="A448">
        <v>11</v>
      </c>
      <c r="B448">
        <v>3272670</v>
      </c>
      <c r="C448">
        <v>2301</v>
      </c>
      <c r="D448">
        <v>3272.67</v>
      </c>
    </row>
    <row r="449" spans="1:4">
      <c r="A449">
        <v>11</v>
      </c>
      <c r="B449">
        <v>1581750</v>
      </c>
      <c r="C449">
        <v>2302</v>
      </c>
      <c r="D449">
        <v>1581.75</v>
      </c>
    </row>
    <row r="450" spans="1:4">
      <c r="A450">
        <v>11</v>
      </c>
      <c r="B450">
        <v>5941000</v>
      </c>
      <c r="C450">
        <v>2305</v>
      </c>
      <c r="D450">
        <v>5941</v>
      </c>
    </row>
    <row r="451" spans="1:4">
      <c r="A451">
        <v>11</v>
      </c>
      <c r="B451">
        <v>9567000</v>
      </c>
      <c r="C451">
        <v>2306</v>
      </c>
      <c r="D451">
        <v>9567</v>
      </c>
    </row>
    <row r="452" spans="1:4">
      <c r="A452">
        <v>11</v>
      </c>
      <c r="B452">
        <v>3688000</v>
      </c>
      <c r="C452">
        <v>2307</v>
      </c>
      <c r="D452">
        <v>3688</v>
      </c>
    </row>
    <row r="453" spans="1:4">
      <c r="A453">
        <v>11</v>
      </c>
      <c r="B453">
        <v>4909000</v>
      </c>
      <c r="C453">
        <v>2308</v>
      </c>
      <c r="D453">
        <v>4909</v>
      </c>
    </row>
    <row r="454" spans="1:4">
      <c r="A454">
        <v>11</v>
      </c>
      <c r="B454">
        <v>7907000</v>
      </c>
      <c r="C454">
        <v>2311</v>
      </c>
      <c r="D454">
        <v>7907</v>
      </c>
    </row>
    <row r="455" spans="1:4">
      <c r="A455">
        <v>11</v>
      </c>
      <c r="B455">
        <v>5271330</v>
      </c>
      <c r="C455">
        <v>2312</v>
      </c>
      <c r="D455">
        <v>5271.33</v>
      </c>
    </row>
    <row r="456" spans="1:4">
      <c r="A456">
        <v>11</v>
      </c>
      <c r="B456">
        <v>4463000</v>
      </c>
      <c r="C456">
        <v>2313</v>
      </c>
      <c r="D456">
        <v>4463</v>
      </c>
    </row>
    <row r="457" spans="1:4">
      <c r="A457">
        <v>11</v>
      </c>
      <c r="B457">
        <v>14059000</v>
      </c>
      <c r="C457">
        <v>2314</v>
      </c>
      <c r="D457">
        <v>14059</v>
      </c>
    </row>
    <row r="458" spans="1:4">
      <c r="A458">
        <v>11</v>
      </c>
      <c r="B458">
        <v>5941000</v>
      </c>
      <c r="C458">
        <v>2315</v>
      </c>
      <c r="D458">
        <v>5941</v>
      </c>
    </row>
    <row r="459" spans="1:4">
      <c r="A459">
        <v>11</v>
      </c>
      <c r="B459">
        <v>2109000</v>
      </c>
      <c r="C459">
        <v>2316</v>
      </c>
      <c r="D459">
        <v>2109</v>
      </c>
    </row>
    <row r="460" spans="1:4">
      <c r="A460">
        <v>11</v>
      </c>
      <c r="B460">
        <v>6536000</v>
      </c>
      <c r="C460">
        <v>2318</v>
      </c>
      <c r="D460">
        <v>6536</v>
      </c>
    </row>
    <row r="461" spans="1:4">
      <c r="A461">
        <v>11</v>
      </c>
      <c r="B461">
        <v>6536000</v>
      </c>
      <c r="C461">
        <v>2319</v>
      </c>
      <c r="D461">
        <v>6536</v>
      </c>
    </row>
    <row r="462" spans="1:4">
      <c r="A462">
        <v>11</v>
      </c>
      <c r="B462">
        <v>6536000</v>
      </c>
      <c r="C462">
        <v>2320</v>
      </c>
      <c r="D462">
        <v>6536</v>
      </c>
    </row>
    <row r="463" spans="1:4">
      <c r="A463">
        <v>11</v>
      </c>
      <c r="B463">
        <v>10334000</v>
      </c>
      <c r="C463">
        <v>2321</v>
      </c>
      <c r="D463">
        <v>10334</v>
      </c>
    </row>
    <row r="464" spans="1:4">
      <c r="A464">
        <v>11</v>
      </c>
      <c r="B464">
        <v>6536000</v>
      </c>
      <c r="C464">
        <v>2322</v>
      </c>
      <c r="D464">
        <v>6536</v>
      </c>
    </row>
    <row r="465" spans="1:4">
      <c r="A465">
        <v>11</v>
      </c>
      <c r="B465">
        <v>3600000</v>
      </c>
      <c r="C465">
        <v>2323</v>
      </c>
      <c r="D465">
        <v>3600</v>
      </c>
    </row>
    <row r="466" spans="1:4">
      <c r="A466">
        <v>11</v>
      </c>
      <c r="B466">
        <v>2109000</v>
      </c>
      <c r="C466">
        <v>2324</v>
      </c>
      <c r="D466">
        <v>2109</v>
      </c>
    </row>
    <row r="467" spans="1:4">
      <c r="A467">
        <v>11</v>
      </c>
      <c r="B467">
        <v>10334000</v>
      </c>
      <c r="C467">
        <v>2325</v>
      </c>
      <c r="D467">
        <v>10334</v>
      </c>
    </row>
    <row r="468" spans="1:4">
      <c r="A468">
        <v>11</v>
      </c>
      <c r="B468">
        <v>4057000</v>
      </c>
      <c r="C468">
        <v>2326</v>
      </c>
      <c r="D468">
        <v>4057</v>
      </c>
    </row>
    <row r="469" spans="1:4">
      <c r="A469">
        <v>11</v>
      </c>
      <c r="B469">
        <v>11160000</v>
      </c>
      <c r="C469">
        <v>2327</v>
      </c>
      <c r="D469">
        <v>11160</v>
      </c>
    </row>
    <row r="470" spans="1:4">
      <c r="A470">
        <v>11</v>
      </c>
      <c r="B470">
        <v>10334000</v>
      </c>
      <c r="C470">
        <v>2328</v>
      </c>
      <c r="D470">
        <v>10334</v>
      </c>
    </row>
    <row r="471" spans="1:4">
      <c r="A471">
        <v>11</v>
      </c>
      <c r="B471">
        <v>6536000</v>
      </c>
      <c r="C471">
        <v>2329</v>
      </c>
      <c r="D471">
        <v>6536</v>
      </c>
    </row>
    <row r="472" spans="1:4">
      <c r="A472">
        <v>11</v>
      </c>
      <c r="B472">
        <v>3688000</v>
      </c>
      <c r="C472">
        <v>2330</v>
      </c>
      <c r="D472">
        <v>3688</v>
      </c>
    </row>
    <row r="473" spans="1:4">
      <c r="A473">
        <v>11</v>
      </c>
      <c r="B473">
        <v>6536000</v>
      </c>
      <c r="C473">
        <v>2331</v>
      </c>
      <c r="D473">
        <v>6536</v>
      </c>
    </row>
    <row r="474" spans="1:4">
      <c r="A474">
        <v>11</v>
      </c>
      <c r="B474">
        <v>10334000</v>
      </c>
      <c r="C474">
        <v>2332</v>
      </c>
      <c r="D474">
        <v>10334</v>
      </c>
    </row>
    <row r="475" spans="1:4">
      <c r="A475">
        <v>11</v>
      </c>
      <c r="B475">
        <v>1208570</v>
      </c>
      <c r="C475">
        <v>2333</v>
      </c>
      <c r="D475">
        <v>1208.57</v>
      </c>
    </row>
    <row r="476" spans="1:4">
      <c r="A476">
        <v>11</v>
      </c>
      <c r="B476">
        <v>8698000</v>
      </c>
      <c r="C476">
        <v>2334</v>
      </c>
      <c r="D476">
        <v>8698</v>
      </c>
    </row>
    <row r="477" spans="1:4">
      <c r="A477">
        <v>11</v>
      </c>
      <c r="B477">
        <v>6889330</v>
      </c>
      <c r="C477">
        <v>2335</v>
      </c>
      <c r="D477">
        <v>6889.33</v>
      </c>
    </row>
    <row r="478" spans="1:4">
      <c r="A478">
        <v>11</v>
      </c>
      <c r="B478">
        <v>5941000</v>
      </c>
      <c r="C478">
        <v>2336</v>
      </c>
      <c r="D478">
        <v>5941</v>
      </c>
    </row>
    <row r="479" spans="1:4">
      <c r="A479">
        <v>11</v>
      </c>
      <c r="B479">
        <v>9567000</v>
      </c>
      <c r="C479">
        <v>2337</v>
      </c>
      <c r="D479">
        <v>9567</v>
      </c>
    </row>
    <row r="480" spans="1:4">
      <c r="A480">
        <v>11</v>
      </c>
      <c r="B480">
        <v>10334000</v>
      </c>
      <c r="C480">
        <v>2338</v>
      </c>
      <c r="D480">
        <v>10334</v>
      </c>
    </row>
    <row r="481" spans="1:4">
      <c r="A481">
        <v>11</v>
      </c>
      <c r="B481">
        <v>4464000</v>
      </c>
      <c r="C481">
        <v>2339</v>
      </c>
      <c r="D481">
        <v>4464</v>
      </c>
    </row>
    <row r="482" spans="1:4">
      <c r="A482">
        <v>11</v>
      </c>
      <c r="B482">
        <v>4057000</v>
      </c>
      <c r="C482">
        <v>2340</v>
      </c>
      <c r="D482">
        <v>4057</v>
      </c>
    </row>
    <row r="483" spans="1:4">
      <c r="A483">
        <v>11</v>
      </c>
      <c r="B483">
        <v>5400000</v>
      </c>
      <c r="C483">
        <v>2342</v>
      </c>
      <c r="D483">
        <v>5400</v>
      </c>
    </row>
    <row r="484" spans="1:4">
      <c r="A484">
        <v>11</v>
      </c>
      <c r="B484">
        <v>5167000</v>
      </c>
      <c r="C484">
        <v>2343</v>
      </c>
      <c r="D484">
        <v>5167</v>
      </c>
    </row>
    <row r="485" spans="1:4">
      <c r="A485">
        <v>11</v>
      </c>
      <c r="B485">
        <v>7189000</v>
      </c>
      <c r="C485">
        <v>2344</v>
      </c>
      <c r="D485">
        <v>7189</v>
      </c>
    </row>
    <row r="486" spans="1:4">
      <c r="A486">
        <v>11</v>
      </c>
      <c r="B486">
        <v>14621000</v>
      </c>
      <c r="C486">
        <v>2345</v>
      </c>
      <c r="D486">
        <v>14621</v>
      </c>
    </row>
    <row r="487" spans="1:4">
      <c r="A487">
        <v>11</v>
      </c>
      <c r="B487">
        <v>4057000</v>
      </c>
      <c r="C487">
        <v>2346</v>
      </c>
      <c r="D487">
        <v>4057</v>
      </c>
    </row>
    <row r="488" spans="1:4">
      <c r="A488">
        <v>11</v>
      </c>
      <c r="B488">
        <v>10334000</v>
      </c>
      <c r="C488">
        <v>2347</v>
      </c>
      <c r="D488">
        <v>10334</v>
      </c>
    </row>
    <row r="489" spans="1:4">
      <c r="A489">
        <v>11</v>
      </c>
      <c r="B489">
        <v>4314230</v>
      </c>
      <c r="C489">
        <v>2348</v>
      </c>
      <c r="D489">
        <v>4314.2299999999996</v>
      </c>
    </row>
    <row r="490" spans="1:4">
      <c r="A490">
        <v>11</v>
      </c>
      <c r="B490">
        <v>7189000</v>
      </c>
      <c r="C490">
        <v>2350</v>
      </c>
      <c r="D490">
        <v>7189</v>
      </c>
    </row>
    <row r="491" spans="1:4">
      <c r="A491">
        <v>11</v>
      </c>
      <c r="B491">
        <v>3600000</v>
      </c>
      <c r="C491">
        <v>2351</v>
      </c>
      <c r="D491">
        <v>3600</v>
      </c>
    </row>
    <row r="492" spans="1:4">
      <c r="A492">
        <v>11</v>
      </c>
      <c r="B492">
        <v>5941000</v>
      </c>
      <c r="C492">
        <v>2352</v>
      </c>
      <c r="D492">
        <v>5941</v>
      </c>
    </row>
    <row r="493" spans="1:4">
      <c r="A493">
        <v>11</v>
      </c>
      <c r="B493">
        <v>1859170</v>
      </c>
      <c r="C493">
        <v>2353</v>
      </c>
      <c r="D493">
        <v>1859.17</v>
      </c>
    </row>
    <row r="494" spans="1:4">
      <c r="A494">
        <v>11</v>
      </c>
      <c r="B494">
        <v>10334000</v>
      </c>
      <c r="C494">
        <v>2354</v>
      </c>
      <c r="D494">
        <v>10334</v>
      </c>
    </row>
    <row r="495" spans="1:4">
      <c r="A495">
        <v>11</v>
      </c>
      <c r="B495">
        <v>10334000</v>
      </c>
      <c r="C495">
        <v>2355</v>
      </c>
      <c r="D495">
        <v>10334</v>
      </c>
    </row>
    <row r="496" spans="1:4">
      <c r="A496">
        <v>11</v>
      </c>
      <c r="B496">
        <v>1616670</v>
      </c>
      <c r="C496">
        <v>2356</v>
      </c>
      <c r="D496">
        <v>1616.67</v>
      </c>
    </row>
    <row r="497" spans="1:4">
      <c r="A497">
        <v>11</v>
      </c>
      <c r="B497">
        <v>6536000</v>
      </c>
      <c r="C497">
        <v>2357</v>
      </c>
      <c r="D497">
        <v>6536</v>
      </c>
    </row>
    <row r="498" spans="1:4">
      <c r="A498">
        <v>11</v>
      </c>
      <c r="B498">
        <v>2454500</v>
      </c>
      <c r="C498">
        <v>2358</v>
      </c>
      <c r="D498">
        <v>2454.5</v>
      </c>
    </row>
    <row r="499" spans="1:4">
      <c r="A499">
        <v>11</v>
      </c>
      <c r="B499">
        <v>1818750</v>
      </c>
      <c r="C499">
        <v>2359</v>
      </c>
      <c r="D499">
        <v>1818.75</v>
      </c>
    </row>
    <row r="500" spans="1:4">
      <c r="A500">
        <v>11</v>
      </c>
      <c r="B500">
        <v>1833000</v>
      </c>
      <c r="C500">
        <v>2360</v>
      </c>
      <c r="D500">
        <v>1833</v>
      </c>
    </row>
    <row r="501" spans="1:4">
      <c r="A501">
        <v>11</v>
      </c>
      <c r="B501">
        <v>7440000</v>
      </c>
      <c r="C501">
        <v>2361</v>
      </c>
      <c r="D501">
        <v>7440</v>
      </c>
    </row>
    <row r="502" spans="1:4">
      <c r="A502">
        <v>11</v>
      </c>
      <c r="B502">
        <v>12053000</v>
      </c>
      <c r="C502">
        <v>2363</v>
      </c>
      <c r="D502">
        <v>12053</v>
      </c>
    </row>
    <row r="503" spans="1:4">
      <c r="A503">
        <v>11</v>
      </c>
      <c r="B503">
        <v>5941000</v>
      </c>
      <c r="C503">
        <v>2364</v>
      </c>
      <c r="D503">
        <v>5941</v>
      </c>
    </row>
    <row r="504" spans="1:4">
      <c r="A504">
        <v>11</v>
      </c>
      <c r="B504">
        <v>5941000</v>
      </c>
      <c r="C504">
        <v>2365</v>
      </c>
      <c r="D504">
        <v>5941</v>
      </c>
    </row>
    <row r="505" spans="1:4">
      <c r="A505">
        <v>11</v>
      </c>
      <c r="B505">
        <v>6536000</v>
      </c>
      <c r="C505">
        <v>2367</v>
      </c>
      <c r="D505">
        <v>6536</v>
      </c>
    </row>
    <row r="506" spans="1:4">
      <c r="A506">
        <v>11</v>
      </c>
      <c r="B506">
        <v>4909000</v>
      </c>
      <c r="C506">
        <v>2369</v>
      </c>
      <c r="D506">
        <v>4909</v>
      </c>
    </row>
    <row r="507" spans="1:4">
      <c r="A507">
        <v>11</v>
      </c>
      <c r="B507">
        <v>10334000</v>
      </c>
      <c r="C507">
        <v>2370</v>
      </c>
      <c r="D507">
        <v>10334</v>
      </c>
    </row>
    <row r="508" spans="1:4">
      <c r="A508">
        <v>11</v>
      </c>
      <c r="B508">
        <v>5400000</v>
      </c>
      <c r="C508">
        <v>2371</v>
      </c>
      <c r="D508">
        <v>5400</v>
      </c>
    </row>
    <row r="509" spans="1:4">
      <c r="A509">
        <v>11</v>
      </c>
      <c r="B509">
        <v>5941000</v>
      </c>
      <c r="C509">
        <v>2372</v>
      </c>
      <c r="D509">
        <v>5941</v>
      </c>
    </row>
    <row r="510" spans="1:4">
      <c r="A510">
        <v>11</v>
      </c>
      <c r="B510">
        <v>1581750</v>
      </c>
      <c r="C510">
        <v>2373</v>
      </c>
      <c r="D510">
        <v>1581.75</v>
      </c>
    </row>
    <row r="511" spans="1:4">
      <c r="A511">
        <v>11</v>
      </c>
      <c r="B511">
        <v>14621000</v>
      </c>
      <c r="C511">
        <v>2374</v>
      </c>
      <c r="D511">
        <v>14621</v>
      </c>
    </row>
    <row r="512" spans="1:4">
      <c r="A512">
        <v>11</v>
      </c>
      <c r="B512">
        <v>10334000</v>
      </c>
      <c r="C512">
        <v>2375</v>
      </c>
      <c r="D512">
        <v>10334</v>
      </c>
    </row>
    <row r="513" spans="1:4">
      <c r="A513">
        <v>11</v>
      </c>
      <c r="B513">
        <v>6536000</v>
      </c>
      <c r="C513">
        <v>2376</v>
      </c>
      <c r="D513">
        <v>6536</v>
      </c>
    </row>
    <row r="514" spans="1:4">
      <c r="A514">
        <v>11</v>
      </c>
      <c r="B514">
        <v>4057000</v>
      </c>
      <c r="C514">
        <v>2377</v>
      </c>
      <c r="D514">
        <v>4057</v>
      </c>
    </row>
    <row r="515" spans="1:4">
      <c r="A515">
        <v>11</v>
      </c>
      <c r="B515">
        <v>4057000</v>
      </c>
      <c r="C515">
        <v>2378</v>
      </c>
      <c r="D515">
        <v>4057</v>
      </c>
    </row>
    <row r="516" spans="1:4">
      <c r="A516">
        <v>11</v>
      </c>
      <c r="B516">
        <v>7907000</v>
      </c>
      <c r="C516">
        <v>2380</v>
      </c>
      <c r="D516">
        <v>7907</v>
      </c>
    </row>
    <row r="517" spans="1:4">
      <c r="A517">
        <v>11</v>
      </c>
      <c r="B517">
        <v>7907000</v>
      </c>
      <c r="C517">
        <v>2381</v>
      </c>
      <c r="D517">
        <v>7907</v>
      </c>
    </row>
    <row r="518" spans="1:4">
      <c r="A518">
        <v>11</v>
      </c>
      <c r="B518">
        <v>4909000</v>
      </c>
      <c r="C518">
        <v>2382</v>
      </c>
      <c r="D518">
        <v>4909</v>
      </c>
    </row>
    <row r="519" spans="1:4">
      <c r="A519">
        <v>11</v>
      </c>
      <c r="B519">
        <v>11160000</v>
      </c>
      <c r="C519">
        <v>2383</v>
      </c>
      <c r="D519">
        <v>11160</v>
      </c>
    </row>
    <row r="520" spans="1:4">
      <c r="A520">
        <v>11</v>
      </c>
      <c r="B520">
        <v>12053000</v>
      </c>
      <c r="C520">
        <v>2384</v>
      </c>
      <c r="D520">
        <v>12053</v>
      </c>
    </row>
    <row r="521" spans="1:4">
      <c r="A521">
        <v>11</v>
      </c>
      <c r="B521">
        <v>4057000</v>
      </c>
      <c r="C521">
        <v>2385</v>
      </c>
      <c r="D521">
        <v>4057</v>
      </c>
    </row>
    <row r="522" spans="1:4">
      <c r="A522">
        <v>11</v>
      </c>
      <c r="B522">
        <v>4057000</v>
      </c>
      <c r="C522">
        <v>2386</v>
      </c>
      <c r="D522">
        <v>4057</v>
      </c>
    </row>
    <row r="523" spans="1:4">
      <c r="A523">
        <v>11</v>
      </c>
      <c r="B523">
        <v>10334000</v>
      </c>
      <c r="C523">
        <v>2388</v>
      </c>
      <c r="D523">
        <v>10334</v>
      </c>
    </row>
    <row r="524" spans="1:4">
      <c r="A524">
        <v>11</v>
      </c>
      <c r="B524">
        <v>6536000</v>
      </c>
      <c r="C524">
        <v>2389</v>
      </c>
      <c r="D524">
        <v>6536</v>
      </c>
    </row>
    <row r="525" spans="1:4">
      <c r="A525">
        <v>11</v>
      </c>
      <c r="B525">
        <v>7907000</v>
      </c>
      <c r="C525">
        <v>2391</v>
      </c>
      <c r="D525">
        <v>7907</v>
      </c>
    </row>
    <row r="526" spans="1:4">
      <c r="A526">
        <v>11</v>
      </c>
      <c r="B526">
        <v>8698000</v>
      </c>
      <c r="C526">
        <v>2392</v>
      </c>
      <c r="D526">
        <v>8698</v>
      </c>
    </row>
    <row r="527" spans="1:4">
      <c r="A527">
        <v>11</v>
      </c>
      <c r="B527">
        <v>10334000</v>
      </c>
      <c r="C527">
        <v>2393</v>
      </c>
      <c r="D527">
        <v>10334</v>
      </c>
    </row>
    <row r="528" spans="1:4">
      <c r="A528">
        <v>11</v>
      </c>
      <c r="B528">
        <v>8698000</v>
      </c>
      <c r="C528">
        <v>2394</v>
      </c>
      <c r="D528">
        <v>8698</v>
      </c>
    </row>
    <row r="529" spans="1:4">
      <c r="A529">
        <v>11</v>
      </c>
      <c r="B529">
        <v>4057000</v>
      </c>
      <c r="C529">
        <v>2395</v>
      </c>
      <c r="D529">
        <v>4057</v>
      </c>
    </row>
    <row r="530" spans="1:4">
      <c r="A530">
        <v>11</v>
      </c>
      <c r="B530">
        <v>4057000</v>
      </c>
      <c r="C530">
        <v>2397</v>
      </c>
      <c r="D530">
        <v>4057</v>
      </c>
    </row>
    <row r="531" spans="1:4">
      <c r="A531">
        <v>11</v>
      </c>
      <c r="B531">
        <v>8698000</v>
      </c>
      <c r="C531">
        <v>2402</v>
      </c>
      <c r="D531">
        <v>8698</v>
      </c>
    </row>
    <row r="532" spans="1:4">
      <c r="A532">
        <v>11</v>
      </c>
      <c r="B532">
        <v>4463000</v>
      </c>
      <c r="C532">
        <v>2403</v>
      </c>
      <c r="D532">
        <v>4463</v>
      </c>
    </row>
    <row r="533" spans="1:4">
      <c r="A533">
        <v>11</v>
      </c>
      <c r="B533">
        <v>6536000</v>
      </c>
      <c r="C533">
        <v>2405</v>
      </c>
      <c r="D533">
        <v>6536</v>
      </c>
    </row>
    <row r="534" spans="1:4">
      <c r="A534">
        <v>11</v>
      </c>
      <c r="B534">
        <v>2109000</v>
      </c>
      <c r="C534">
        <v>2408</v>
      </c>
      <c r="D534">
        <v>2109</v>
      </c>
    </row>
    <row r="535" spans="1:4">
      <c r="A535">
        <v>11</v>
      </c>
      <c r="B535">
        <v>7189000</v>
      </c>
      <c r="C535">
        <v>2410</v>
      </c>
      <c r="D535">
        <v>7189</v>
      </c>
    </row>
    <row r="536" spans="1:4">
      <c r="A536">
        <v>11</v>
      </c>
      <c r="B536">
        <v>4909000</v>
      </c>
      <c r="C536">
        <v>2411</v>
      </c>
      <c r="D536">
        <v>4909</v>
      </c>
    </row>
    <row r="537" spans="1:4">
      <c r="A537">
        <v>11</v>
      </c>
      <c r="B537">
        <v>10334000</v>
      </c>
      <c r="C537">
        <v>2412</v>
      </c>
      <c r="D537">
        <v>10334</v>
      </c>
    </row>
    <row r="538" spans="1:4">
      <c r="A538">
        <v>11</v>
      </c>
      <c r="B538">
        <v>11160000</v>
      </c>
      <c r="C538">
        <v>2413</v>
      </c>
      <c r="D538">
        <v>11160</v>
      </c>
    </row>
    <row r="539" spans="1:4">
      <c r="A539">
        <v>11</v>
      </c>
      <c r="B539">
        <v>4057000</v>
      </c>
      <c r="C539">
        <v>2415</v>
      </c>
      <c r="D539">
        <v>4057</v>
      </c>
    </row>
    <row r="540" spans="1:4">
      <c r="A540">
        <v>11</v>
      </c>
      <c r="B540">
        <v>11160000</v>
      </c>
      <c r="C540">
        <v>2416</v>
      </c>
      <c r="D540">
        <v>11160</v>
      </c>
    </row>
    <row r="541" spans="1:4">
      <c r="A541">
        <v>11</v>
      </c>
      <c r="B541">
        <v>4463000</v>
      </c>
      <c r="C541">
        <v>2418</v>
      </c>
      <c r="D541">
        <v>4463</v>
      </c>
    </row>
    <row r="542" spans="1:4">
      <c r="A542">
        <v>11</v>
      </c>
      <c r="B542">
        <v>10334000</v>
      </c>
      <c r="C542">
        <v>2419</v>
      </c>
      <c r="D542">
        <v>10334</v>
      </c>
    </row>
    <row r="543" spans="1:4">
      <c r="A543">
        <v>11</v>
      </c>
      <c r="B543">
        <v>4057000</v>
      </c>
      <c r="C543">
        <v>2420</v>
      </c>
      <c r="D543">
        <v>4057</v>
      </c>
    </row>
    <row r="544" spans="1:4">
      <c r="A544">
        <v>11</v>
      </c>
      <c r="B544">
        <v>13017000</v>
      </c>
      <c r="C544">
        <v>2421</v>
      </c>
      <c r="D544">
        <v>13017</v>
      </c>
    </row>
    <row r="545" spans="1:4">
      <c r="A545">
        <v>11</v>
      </c>
      <c r="B545">
        <v>4057000</v>
      </c>
      <c r="C545">
        <v>2423</v>
      </c>
      <c r="D545">
        <v>4057</v>
      </c>
    </row>
    <row r="546" spans="1:4">
      <c r="A546">
        <v>11</v>
      </c>
      <c r="B546">
        <v>4463000</v>
      </c>
      <c r="C546">
        <v>2424</v>
      </c>
      <c r="D546">
        <v>4463</v>
      </c>
    </row>
    <row r="547" spans="1:4">
      <c r="A547">
        <v>11</v>
      </c>
      <c r="B547">
        <v>4463000</v>
      </c>
      <c r="C547">
        <v>2425</v>
      </c>
      <c r="D547">
        <v>4463</v>
      </c>
    </row>
    <row r="548" spans="1:4">
      <c r="A548">
        <v>11</v>
      </c>
      <c r="B548">
        <v>11160000</v>
      </c>
      <c r="C548">
        <v>2426</v>
      </c>
      <c r="D548">
        <v>11160</v>
      </c>
    </row>
    <row r="549" spans="1:4">
      <c r="A549">
        <v>11</v>
      </c>
      <c r="B549">
        <v>10334000</v>
      </c>
      <c r="C549">
        <v>2430</v>
      </c>
      <c r="D549">
        <v>10334</v>
      </c>
    </row>
    <row r="550" spans="1:4">
      <c r="A550">
        <v>11</v>
      </c>
      <c r="B550">
        <v>11160000</v>
      </c>
      <c r="C550">
        <v>2432</v>
      </c>
      <c r="D550">
        <v>11160</v>
      </c>
    </row>
    <row r="551" spans="1:4">
      <c r="A551">
        <v>11</v>
      </c>
      <c r="B551">
        <v>2789000</v>
      </c>
      <c r="C551">
        <v>2433</v>
      </c>
      <c r="D551">
        <v>2789</v>
      </c>
    </row>
    <row r="552" spans="1:4">
      <c r="A552">
        <v>11</v>
      </c>
      <c r="B552">
        <v>9567000</v>
      </c>
      <c r="C552">
        <v>2434</v>
      </c>
      <c r="D552">
        <v>9567</v>
      </c>
    </row>
    <row r="553" spans="1:4">
      <c r="A553">
        <v>11</v>
      </c>
      <c r="B553">
        <v>9567000</v>
      </c>
      <c r="C553">
        <v>2436</v>
      </c>
      <c r="D553">
        <v>9567</v>
      </c>
    </row>
    <row r="554" spans="1:4">
      <c r="A554">
        <v>11</v>
      </c>
      <c r="B554">
        <v>4463000</v>
      </c>
      <c r="C554">
        <v>2437</v>
      </c>
      <c r="D554">
        <v>4463</v>
      </c>
    </row>
    <row r="555" spans="1:4">
      <c r="A555">
        <v>11</v>
      </c>
      <c r="B555">
        <v>5400000</v>
      </c>
      <c r="C555">
        <v>2438</v>
      </c>
      <c r="D555">
        <v>5400</v>
      </c>
    </row>
    <row r="556" spans="1:4">
      <c r="A556">
        <v>11</v>
      </c>
      <c r="B556">
        <v>4057000</v>
      </c>
      <c r="C556">
        <v>2440</v>
      </c>
      <c r="D556">
        <v>4057</v>
      </c>
    </row>
    <row r="557" spans="1:4">
      <c r="A557">
        <v>11</v>
      </c>
      <c r="B557">
        <v>4057000</v>
      </c>
      <c r="C557">
        <v>2441</v>
      </c>
      <c r="D557">
        <v>4057</v>
      </c>
    </row>
    <row r="558" spans="1:4">
      <c r="A558">
        <v>11</v>
      </c>
      <c r="B558">
        <v>7907000</v>
      </c>
      <c r="C558">
        <v>2442</v>
      </c>
      <c r="D558">
        <v>7907</v>
      </c>
    </row>
    <row r="559" spans="1:4">
      <c r="A559">
        <v>11</v>
      </c>
      <c r="B559">
        <v>7750500</v>
      </c>
      <c r="C559">
        <v>2443</v>
      </c>
      <c r="D559">
        <v>7750.5</v>
      </c>
    </row>
    <row r="560" spans="1:4">
      <c r="A560">
        <v>11</v>
      </c>
      <c r="B560">
        <v>4057000</v>
      </c>
      <c r="C560">
        <v>2445</v>
      </c>
      <c r="D560">
        <v>4057</v>
      </c>
    </row>
    <row r="561" spans="1:4">
      <c r="A561">
        <v>11</v>
      </c>
      <c r="B561">
        <v>4909000</v>
      </c>
      <c r="C561">
        <v>2447</v>
      </c>
      <c r="D561">
        <v>4909</v>
      </c>
    </row>
    <row r="562" spans="1:4">
      <c r="A562">
        <v>11</v>
      </c>
      <c r="B562">
        <v>7907000</v>
      </c>
      <c r="C562">
        <v>2449</v>
      </c>
      <c r="D562">
        <v>7907</v>
      </c>
    </row>
    <row r="563" spans="1:4">
      <c r="A563">
        <v>11</v>
      </c>
      <c r="B563">
        <v>6536000</v>
      </c>
      <c r="C563">
        <v>2451</v>
      </c>
      <c r="D563">
        <v>6536</v>
      </c>
    </row>
    <row r="564" spans="1:4">
      <c r="A564">
        <v>11</v>
      </c>
      <c r="B564">
        <v>3688000</v>
      </c>
      <c r="C564">
        <v>2452</v>
      </c>
      <c r="D564">
        <v>3688</v>
      </c>
    </row>
    <row r="565" spans="1:4">
      <c r="A565">
        <v>11</v>
      </c>
      <c r="B565">
        <v>6536000</v>
      </c>
      <c r="C565">
        <v>2453</v>
      </c>
      <c r="D565">
        <v>6536</v>
      </c>
    </row>
    <row r="566" spans="1:4">
      <c r="A566">
        <v>11</v>
      </c>
      <c r="B566">
        <v>6536000</v>
      </c>
      <c r="C566">
        <v>2454</v>
      </c>
      <c r="D566">
        <v>6536</v>
      </c>
    </row>
    <row r="567" spans="1:4">
      <c r="A567">
        <v>11</v>
      </c>
      <c r="B567">
        <v>7907000</v>
      </c>
      <c r="C567">
        <v>2455</v>
      </c>
      <c r="D567">
        <v>7907</v>
      </c>
    </row>
    <row r="568" spans="1:4">
      <c r="A568">
        <v>11</v>
      </c>
      <c r="B568">
        <v>13017000</v>
      </c>
      <c r="C568">
        <v>2457</v>
      </c>
      <c r="D568">
        <v>13017</v>
      </c>
    </row>
    <row r="569" spans="1:4">
      <c r="A569">
        <v>11</v>
      </c>
      <c r="B569">
        <v>9567000</v>
      </c>
      <c r="C569">
        <v>2458</v>
      </c>
      <c r="D569">
        <v>9567</v>
      </c>
    </row>
    <row r="570" spans="1:4">
      <c r="A570">
        <v>11</v>
      </c>
      <c r="B570">
        <v>9567000</v>
      </c>
      <c r="C570">
        <v>2459</v>
      </c>
      <c r="D570">
        <v>9567</v>
      </c>
    </row>
    <row r="571" spans="1:4">
      <c r="A571">
        <v>11</v>
      </c>
      <c r="B571">
        <v>2789000</v>
      </c>
      <c r="C571">
        <v>2460</v>
      </c>
      <c r="D571">
        <v>2789</v>
      </c>
    </row>
    <row r="572" spans="1:4">
      <c r="A572">
        <v>11</v>
      </c>
      <c r="B572">
        <v>7907000</v>
      </c>
      <c r="C572">
        <v>2461</v>
      </c>
      <c r="D572">
        <v>7907</v>
      </c>
    </row>
    <row r="573" spans="1:4">
      <c r="A573">
        <v>11</v>
      </c>
      <c r="B573">
        <v>7189000</v>
      </c>
      <c r="C573">
        <v>2462</v>
      </c>
      <c r="D573">
        <v>7189</v>
      </c>
    </row>
    <row r="574" spans="1:4">
      <c r="A574">
        <v>11</v>
      </c>
      <c r="B574">
        <v>14059000</v>
      </c>
      <c r="C574">
        <v>2465</v>
      </c>
      <c r="D574">
        <v>14059</v>
      </c>
    </row>
    <row r="575" spans="1:4">
      <c r="A575">
        <v>11</v>
      </c>
      <c r="B575">
        <v>4463000</v>
      </c>
      <c r="C575">
        <v>2466</v>
      </c>
      <c r="D575">
        <v>4463</v>
      </c>
    </row>
    <row r="576" spans="1:4">
      <c r="A576">
        <v>11</v>
      </c>
      <c r="B576">
        <v>6536000</v>
      </c>
      <c r="C576">
        <v>2467</v>
      </c>
      <c r="D576">
        <v>6536</v>
      </c>
    </row>
    <row r="577" spans="1:4">
      <c r="A577">
        <v>11</v>
      </c>
      <c r="B577">
        <v>7189000</v>
      </c>
      <c r="C577">
        <v>2468</v>
      </c>
      <c r="D577">
        <v>7189</v>
      </c>
    </row>
    <row r="578" spans="1:4">
      <c r="A578">
        <v>11</v>
      </c>
      <c r="B578">
        <v>4057000</v>
      </c>
      <c r="C578">
        <v>2469</v>
      </c>
      <c r="D578">
        <v>4057</v>
      </c>
    </row>
    <row r="579" spans="1:4">
      <c r="A579">
        <v>11</v>
      </c>
      <c r="B579">
        <v>2425000</v>
      </c>
      <c r="C579">
        <v>2470</v>
      </c>
      <c r="D579">
        <v>2425</v>
      </c>
    </row>
    <row r="580" spans="1:4">
      <c r="A580">
        <v>11</v>
      </c>
      <c r="B580">
        <v>10334000</v>
      </c>
      <c r="C580">
        <v>2471</v>
      </c>
      <c r="D580">
        <v>10334</v>
      </c>
    </row>
    <row r="581" spans="1:4">
      <c r="A581">
        <v>11</v>
      </c>
      <c r="B581">
        <v>8698000</v>
      </c>
      <c r="C581">
        <v>2472</v>
      </c>
      <c r="D581">
        <v>8698</v>
      </c>
    </row>
    <row r="582" spans="1:4">
      <c r="A582">
        <v>11</v>
      </c>
      <c r="B582">
        <v>11160000</v>
      </c>
      <c r="C582">
        <v>2473</v>
      </c>
      <c r="D582">
        <v>11160</v>
      </c>
    </row>
    <row r="583" spans="1:4">
      <c r="A583">
        <v>11</v>
      </c>
      <c r="B583">
        <v>10334000</v>
      </c>
      <c r="C583">
        <v>2476</v>
      </c>
      <c r="D583">
        <v>10334</v>
      </c>
    </row>
    <row r="584" spans="1:4">
      <c r="A584">
        <v>11</v>
      </c>
      <c r="B584">
        <v>7907000</v>
      </c>
      <c r="C584">
        <v>2477</v>
      </c>
      <c r="D584">
        <v>7907</v>
      </c>
    </row>
    <row r="585" spans="1:4">
      <c r="A585">
        <v>11</v>
      </c>
      <c r="B585">
        <v>10334000</v>
      </c>
      <c r="C585">
        <v>2478</v>
      </c>
      <c r="D585">
        <v>10334</v>
      </c>
    </row>
    <row r="586" spans="1:4">
      <c r="A586">
        <v>11</v>
      </c>
      <c r="B586">
        <v>10334000</v>
      </c>
      <c r="C586">
        <v>2479</v>
      </c>
      <c r="D586">
        <v>10334</v>
      </c>
    </row>
    <row r="587" spans="1:4">
      <c r="A587">
        <v>11</v>
      </c>
      <c r="B587">
        <v>4057000</v>
      </c>
      <c r="C587">
        <v>2480</v>
      </c>
      <c r="D587">
        <v>4057</v>
      </c>
    </row>
    <row r="588" spans="1:4">
      <c r="A588">
        <v>11</v>
      </c>
      <c r="B588">
        <v>3688000</v>
      </c>
      <c r="C588">
        <v>2481</v>
      </c>
      <c r="D588">
        <v>3688</v>
      </c>
    </row>
    <row r="589" spans="1:4">
      <c r="A589">
        <v>11</v>
      </c>
      <c r="B589">
        <v>5400000</v>
      </c>
      <c r="C589">
        <v>2482</v>
      </c>
      <c r="D589">
        <v>5400</v>
      </c>
    </row>
    <row r="590" spans="1:4">
      <c r="A590">
        <v>11</v>
      </c>
      <c r="B590">
        <v>9567000</v>
      </c>
      <c r="C590">
        <v>2483</v>
      </c>
      <c r="D590">
        <v>9567</v>
      </c>
    </row>
    <row r="591" spans="1:4">
      <c r="A591">
        <v>11</v>
      </c>
      <c r="B591">
        <v>4057000</v>
      </c>
      <c r="C591">
        <v>2484</v>
      </c>
      <c r="D591">
        <v>4057</v>
      </c>
    </row>
    <row r="592" spans="1:4">
      <c r="A592">
        <v>11</v>
      </c>
      <c r="B592">
        <v>10334000</v>
      </c>
      <c r="C592">
        <v>2485</v>
      </c>
      <c r="D592">
        <v>10334</v>
      </c>
    </row>
    <row r="593" spans="1:4">
      <c r="A593">
        <v>11</v>
      </c>
      <c r="B593">
        <v>8698000</v>
      </c>
      <c r="C593">
        <v>2487</v>
      </c>
      <c r="D593">
        <v>8698</v>
      </c>
    </row>
    <row r="594" spans="1:4">
      <c r="A594">
        <v>11</v>
      </c>
      <c r="B594">
        <v>8698000</v>
      </c>
      <c r="C594">
        <v>2488</v>
      </c>
      <c r="D594">
        <v>8698</v>
      </c>
    </row>
    <row r="595" spans="1:4">
      <c r="A595">
        <v>11</v>
      </c>
      <c r="B595">
        <v>7189000</v>
      </c>
      <c r="C595">
        <v>2490</v>
      </c>
      <c r="D595">
        <v>7189</v>
      </c>
    </row>
    <row r="596" spans="1:4">
      <c r="A596">
        <v>11</v>
      </c>
      <c r="B596">
        <v>13017000</v>
      </c>
      <c r="C596">
        <v>2491</v>
      </c>
      <c r="D596">
        <v>13017</v>
      </c>
    </row>
    <row r="597" spans="1:4">
      <c r="A597">
        <v>11</v>
      </c>
      <c r="B597">
        <v>4057000</v>
      </c>
      <c r="C597">
        <v>2492</v>
      </c>
      <c r="D597">
        <v>4057</v>
      </c>
    </row>
    <row r="598" spans="1:4">
      <c r="A598">
        <v>11</v>
      </c>
      <c r="B598">
        <v>7189000</v>
      </c>
      <c r="C598">
        <v>2494</v>
      </c>
      <c r="D598">
        <v>7189</v>
      </c>
    </row>
    <row r="599" spans="1:4">
      <c r="A599">
        <v>11</v>
      </c>
      <c r="B599">
        <v>5941000</v>
      </c>
      <c r="C599">
        <v>2495</v>
      </c>
      <c r="D599">
        <v>5941</v>
      </c>
    </row>
    <row r="600" spans="1:4">
      <c r="A600">
        <v>11</v>
      </c>
      <c r="B600">
        <v>7189000</v>
      </c>
      <c r="C600">
        <v>2496</v>
      </c>
      <c r="D600">
        <v>7189</v>
      </c>
    </row>
    <row r="601" spans="1:4">
      <c r="A601">
        <v>11</v>
      </c>
      <c r="B601">
        <v>1594000</v>
      </c>
      <c r="C601">
        <v>2497</v>
      </c>
      <c r="D601">
        <v>1594</v>
      </c>
    </row>
    <row r="602" spans="1:4">
      <c r="A602">
        <v>11</v>
      </c>
      <c r="B602">
        <v>10334000</v>
      </c>
      <c r="C602">
        <v>2498</v>
      </c>
      <c r="D602">
        <v>10334</v>
      </c>
    </row>
    <row r="603" spans="1:4">
      <c r="A603">
        <v>11</v>
      </c>
      <c r="B603">
        <v>8698000</v>
      </c>
      <c r="C603">
        <v>2499</v>
      </c>
      <c r="D603">
        <v>8698</v>
      </c>
    </row>
    <row r="604" spans="1:4">
      <c r="A604">
        <v>11</v>
      </c>
      <c r="B604">
        <v>4057000</v>
      </c>
      <c r="C604">
        <v>2500</v>
      </c>
      <c r="D604">
        <v>4057</v>
      </c>
    </row>
    <row r="605" spans="1:4">
      <c r="A605">
        <v>11</v>
      </c>
      <c r="B605">
        <v>4057000</v>
      </c>
      <c r="C605">
        <v>2502</v>
      </c>
      <c r="D605">
        <v>4057</v>
      </c>
    </row>
    <row r="606" spans="1:4">
      <c r="A606">
        <v>11</v>
      </c>
      <c r="B606">
        <v>8698000</v>
      </c>
      <c r="C606">
        <v>2504</v>
      </c>
      <c r="D606">
        <v>8698</v>
      </c>
    </row>
    <row r="607" spans="1:4">
      <c r="A607">
        <v>11</v>
      </c>
      <c r="B607">
        <v>8698000</v>
      </c>
      <c r="C607">
        <v>2505</v>
      </c>
      <c r="D607">
        <v>8698</v>
      </c>
    </row>
    <row r="608" spans="1:4">
      <c r="A608">
        <v>11</v>
      </c>
      <c r="B608">
        <v>4909000</v>
      </c>
      <c r="C608">
        <v>2507</v>
      </c>
      <c r="D608">
        <v>4909</v>
      </c>
    </row>
    <row r="609" spans="1:4">
      <c r="A609">
        <v>11</v>
      </c>
      <c r="B609">
        <v>4909000</v>
      </c>
      <c r="C609">
        <v>2508</v>
      </c>
      <c r="D609">
        <v>4909</v>
      </c>
    </row>
    <row r="610" spans="1:4">
      <c r="A610">
        <v>11</v>
      </c>
      <c r="B610">
        <v>2789000</v>
      </c>
      <c r="C610">
        <v>2510</v>
      </c>
      <c r="D610">
        <v>2789</v>
      </c>
    </row>
    <row r="611" spans="1:4">
      <c r="A611">
        <v>11</v>
      </c>
      <c r="B611">
        <v>4057000</v>
      </c>
      <c r="C611">
        <v>2511</v>
      </c>
      <c r="D611">
        <v>4057</v>
      </c>
    </row>
    <row r="612" spans="1:4">
      <c r="A612">
        <v>11</v>
      </c>
      <c r="B612">
        <v>1594000</v>
      </c>
      <c r="C612">
        <v>2512</v>
      </c>
      <c r="D612">
        <v>1594</v>
      </c>
    </row>
    <row r="613" spans="1:4">
      <c r="A613">
        <v>11</v>
      </c>
      <c r="B613">
        <v>11160000</v>
      </c>
      <c r="C613">
        <v>2513</v>
      </c>
      <c r="D613">
        <v>11160</v>
      </c>
    </row>
    <row r="614" spans="1:4">
      <c r="A614">
        <v>11</v>
      </c>
      <c r="B614">
        <v>15814000</v>
      </c>
      <c r="C614">
        <v>2514</v>
      </c>
      <c r="D614">
        <v>15814</v>
      </c>
    </row>
    <row r="615" spans="1:4">
      <c r="A615">
        <v>11</v>
      </c>
      <c r="B615">
        <v>4057000</v>
      </c>
      <c r="C615">
        <v>2515</v>
      </c>
      <c r="D615">
        <v>4057</v>
      </c>
    </row>
    <row r="616" spans="1:4">
      <c r="A616">
        <v>11</v>
      </c>
      <c r="B616">
        <v>7189000</v>
      </c>
      <c r="C616">
        <v>2516</v>
      </c>
      <c r="D616">
        <v>7189</v>
      </c>
    </row>
    <row r="617" spans="1:4">
      <c r="A617">
        <v>11</v>
      </c>
      <c r="B617">
        <v>4057000</v>
      </c>
      <c r="C617">
        <v>2517</v>
      </c>
      <c r="D617">
        <v>4057</v>
      </c>
    </row>
    <row r="618" spans="1:4">
      <c r="A618">
        <v>11</v>
      </c>
      <c r="B618">
        <v>14621000</v>
      </c>
      <c r="C618">
        <v>2518</v>
      </c>
      <c r="D618">
        <v>14621</v>
      </c>
    </row>
    <row r="619" spans="1:4">
      <c r="A619">
        <v>11</v>
      </c>
      <c r="B619">
        <v>6536000</v>
      </c>
      <c r="C619">
        <v>2519</v>
      </c>
      <c r="D619">
        <v>6536</v>
      </c>
    </row>
    <row r="620" spans="1:4">
      <c r="A620">
        <v>11</v>
      </c>
      <c r="B620">
        <v>6536000</v>
      </c>
      <c r="C620">
        <v>2520</v>
      </c>
      <c r="D620">
        <v>6536</v>
      </c>
    </row>
    <row r="621" spans="1:4">
      <c r="A621">
        <v>11</v>
      </c>
      <c r="B621">
        <v>8698000</v>
      </c>
      <c r="C621">
        <v>2521</v>
      </c>
      <c r="D621">
        <v>8698</v>
      </c>
    </row>
    <row r="622" spans="1:4">
      <c r="A622">
        <v>11</v>
      </c>
      <c r="B622">
        <v>2109000</v>
      </c>
      <c r="C622">
        <v>2524</v>
      </c>
      <c r="D622">
        <v>2109</v>
      </c>
    </row>
    <row r="623" spans="1:4">
      <c r="A623">
        <v>11</v>
      </c>
      <c r="B623">
        <v>8698000</v>
      </c>
      <c r="C623">
        <v>2526</v>
      </c>
      <c r="D623">
        <v>8698</v>
      </c>
    </row>
    <row r="624" spans="1:4">
      <c r="A624">
        <v>11</v>
      </c>
      <c r="B624">
        <v>4057000</v>
      </c>
      <c r="C624">
        <v>2527</v>
      </c>
      <c r="D624">
        <v>4057</v>
      </c>
    </row>
    <row r="625" spans="1:4">
      <c r="A625">
        <v>11</v>
      </c>
      <c r="B625">
        <v>8698000</v>
      </c>
      <c r="C625">
        <v>2528</v>
      </c>
      <c r="D625">
        <v>8698</v>
      </c>
    </row>
    <row r="626" spans="1:4">
      <c r="A626">
        <v>11</v>
      </c>
      <c r="B626">
        <v>3688000</v>
      </c>
      <c r="C626">
        <v>2530</v>
      </c>
      <c r="D626">
        <v>3688</v>
      </c>
    </row>
    <row r="627" spans="1:4">
      <c r="A627">
        <v>11</v>
      </c>
      <c r="B627">
        <v>825560</v>
      </c>
      <c r="C627">
        <v>2531</v>
      </c>
      <c r="D627">
        <v>825.56</v>
      </c>
    </row>
    <row r="628" spans="1:4">
      <c r="A628">
        <v>11</v>
      </c>
      <c r="B628">
        <v>6536000</v>
      </c>
      <c r="C628">
        <v>2532</v>
      </c>
      <c r="D628">
        <v>6536</v>
      </c>
    </row>
    <row r="629" spans="1:4">
      <c r="A629">
        <v>11</v>
      </c>
      <c r="B629">
        <v>5400000</v>
      </c>
      <c r="C629">
        <v>2535</v>
      </c>
      <c r="D629">
        <v>5400</v>
      </c>
    </row>
    <row r="630" spans="1:4">
      <c r="A630">
        <v>11</v>
      </c>
      <c r="B630">
        <v>7907000</v>
      </c>
      <c r="C630">
        <v>2536</v>
      </c>
      <c r="D630">
        <v>7907</v>
      </c>
    </row>
    <row r="631" spans="1:4">
      <c r="A631">
        <v>11</v>
      </c>
      <c r="B631">
        <v>7907000</v>
      </c>
      <c r="C631">
        <v>2537</v>
      </c>
      <c r="D631">
        <v>7907</v>
      </c>
    </row>
    <row r="632" spans="1:4">
      <c r="A632">
        <v>11</v>
      </c>
      <c r="B632">
        <v>2789000</v>
      </c>
      <c r="C632">
        <v>2538</v>
      </c>
      <c r="D632">
        <v>2789</v>
      </c>
    </row>
    <row r="633" spans="1:4">
      <c r="A633">
        <v>11</v>
      </c>
      <c r="B633">
        <v>3688000</v>
      </c>
      <c r="C633">
        <v>2539</v>
      </c>
      <c r="D633">
        <v>3688</v>
      </c>
    </row>
    <row r="634" spans="1:4">
      <c r="A634">
        <v>11</v>
      </c>
      <c r="B634">
        <v>7189000</v>
      </c>
      <c r="C634">
        <v>2540</v>
      </c>
      <c r="D634">
        <v>7189</v>
      </c>
    </row>
    <row r="635" spans="1:4">
      <c r="A635">
        <v>11</v>
      </c>
      <c r="B635">
        <v>5400000</v>
      </c>
      <c r="C635">
        <v>2541</v>
      </c>
      <c r="D635">
        <v>5400</v>
      </c>
    </row>
    <row r="636" spans="1:4">
      <c r="A636">
        <v>11</v>
      </c>
      <c r="B636">
        <v>2789000</v>
      </c>
      <c r="C636">
        <v>2542</v>
      </c>
      <c r="D636">
        <v>2789</v>
      </c>
    </row>
    <row r="637" spans="1:4">
      <c r="A637">
        <v>11</v>
      </c>
      <c r="B637">
        <v>13017000</v>
      </c>
      <c r="C637">
        <v>2543</v>
      </c>
      <c r="D637">
        <v>13017</v>
      </c>
    </row>
    <row r="638" spans="1:4">
      <c r="A638">
        <v>11</v>
      </c>
      <c r="B638">
        <v>5941000</v>
      </c>
      <c r="C638">
        <v>2544</v>
      </c>
      <c r="D638">
        <v>5941</v>
      </c>
    </row>
    <row r="639" spans="1:4">
      <c r="A639">
        <v>11</v>
      </c>
      <c r="B639">
        <v>5941000</v>
      </c>
      <c r="C639">
        <v>2545</v>
      </c>
      <c r="D639">
        <v>5941</v>
      </c>
    </row>
    <row r="640" spans="1:4">
      <c r="A640">
        <v>11</v>
      </c>
      <c r="B640">
        <v>7189000</v>
      </c>
      <c r="C640">
        <v>2546</v>
      </c>
      <c r="D640">
        <v>7189</v>
      </c>
    </row>
    <row r="641" spans="1:4">
      <c r="A641">
        <v>11</v>
      </c>
      <c r="B641">
        <v>14621000</v>
      </c>
      <c r="C641">
        <v>2547</v>
      </c>
      <c r="D641">
        <v>14621</v>
      </c>
    </row>
    <row r="642" spans="1:4">
      <c r="A642">
        <v>11</v>
      </c>
      <c r="B642">
        <v>13017000</v>
      </c>
      <c r="C642">
        <v>2549</v>
      </c>
      <c r="D642">
        <v>13017</v>
      </c>
    </row>
    <row r="643" spans="1:4">
      <c r="A643">
        <v>11</v>
      </c>
      <c r="B643">
        <v>1594000</v>
      </c>
      <c r="C643">
        <v>2550</v>
      </c>
      <c r="D643">
        <v>1594</v>
      </c>
    </row>
    <row r="644" spans="1:4">
      <c r="A644">
        <v>11</v>
      </c>
      <c r="B644">
        <v>4463000</v>
      </c>
      <c r="C644">
        <v>2551</v>
      </c>
      <c r="D644">
        <v>4463</v>
      </c>
    </row>
    <row r="645" spans="1:4">
      <c r="A645">
        <v>11</v>
      </c>
      <c r="B645">
        <v>3688000</v>
      </c>
      <c r="C645">
        <v>2552</v>
      </c>
      <c r="D645">
        <v>3688</v>
      </c>
    </row>
    <row r="646" spans="1:4">
      <c r="A646">
        <v>11</v>
      </c>
      <c r="B646">
        <v>7907000</v>
      </c>
      <c r="C646">
        <v>2553</v>
      </c>
      <c r="D646">
        <v>7907</v>
      </c>
    </row>
    <row r="647" spans="1:4">
      <c r="A647">
        <v>11</v>
      </c>
      <c r="B647">
        <v>4057000</v>
      </c>
      <c r="C647">
        <v>2554</v>
      </c>
      <c r="D647">
        <v>4057</v>
      </c>
    </row>
    <row r="648" spans="1:4">
      <c r="A648">
        <v>11</v>
      </c>
      <c r="B648">
        <v>13017000</v>
      </c>
      <c r="C648">
        <v>2555</v>
      </c>
      <c r="D648">
        <v>13017</v>
      </c>
    </row>
    <row r="649" spans="1:4">
      <c r="A649">
        <v>11</v>
      </c>
      <c r="B649">
        <v>7907000</v>
      </c>
      <c r="C649">
        <v>2556</v>
      </c>
      <c r="D649">
        <v>7907</v>
      </c>
    </row>
    <row r="650" spans="1:4">
      <c r="A650">
        <v>11</v>
      </c>
      <c r="B650">
        <v>14059000</v>
      </c>
      <c r="C650">
        <v>2557</v>
      </c>
      <c r="D650">
        <v>14059</v>
      </c>
    </row>
    <row r="651" spans="1:4">
      <c r="A651">
        <v>11</v>
      </c>
      <c r="B651">
        <v>1594000</v>
      </c>
      <c r="C651">
        <v>2558</v>
      </c>
      <c r="D651">
        <v>1594</v>
      </c>
    </row>
    <row r="652" spans="1:4">
      <c r="A652">
        <v>11</v>
      </c>
      <c r="B652">
        <v>4909000</v>
      </c>
      <c r="C652">
        <v>2559</v>
      </c>
      <c r="D652">
        <v>4909</v>
      </c>
    </row>
    <row r="653" spans="1:4">
      <c r="A653">
        <v>11</v>
      </c>
      <c r="B653">
        <v>3688000</v>
      </c>
      <c r="C653">
        <v>2560</v>
      </c>
      <c r="D653">
        <v>3688</v>
      </c>
    </row>
    <row r="654" spans="1:4">
      <c r="A654">
        <v>11</v>
      </c>
      <c r="B654">
        <v>7907000</v>
      </c>
      <c r="C654">
        <v>2561</v>
      </c>
      <c r="D654">
        <v>7907</v>
      </c>
    </row>
    <row r="655" spans="1:4">
      <c r="A655">
        <v>11</v>
      </c>
      <c r="B655">
        <v>12053000</v>
      </c>
      <c r="C655">
        <v>2562</v>
      </c>
      <c r="D655">
        <v>12053</v>
      </c>
    </row>
    <row r="656" spans="1:4">
      <c r="A656">
        <v>11</v>
      </c>
      <c r="B656">
        <v>1594000</v>
      </c>
      <c r="C656">
        <v>2563</v>
      </c>
      <c r="D656">
        <v>1594</v>
      </c>
    </row>
    <row r="657" spans="1:4">
      <c r="A657">
        <v>11</v>
      </c>
      <c r="B657">
        <v>10416000</v>
      </c>
      <c r="C657">
        <v>2564</v>
      </c>
      <c r="D657">
        <v>10416</v>
      </c>
    </row>
    <row r="658" spans="1:4">
      <c r="A658">
        <v>11</v>
      </c>
      <c r="B658">
        <v>11249470</v>
      </c>
      <c r="C658">
        <v>2565</v>
      </c>
      <c r="D658">
        <v>11249.47</v>
      </c>
    </row>
    <row r="659" spans="1:4">
      <c r="A659">
        <v>11</v>
      </c>
      <c r="B659">
        <v>8437100</v>
      </c>
      <c r="C659">
        <v>2566</v>
      </c>
      <c r="D659">
        <v>8437.1</v>
      </c>
    </row>
    <row r="660" spans="1:4">
      <c r="A660">
        <v>11</v>
      </c>
      <c r="B660">
        <v>9841300</v>
      </c>
      <c r="C660">
        <v>2567</v>
      </c>
      <c r="D660">
        <v>9841.2999999999993</v>
      </c>
    </row>
    <row r="661" spans="1:4">
      <c r="A661">
        <v>11</v>
      </c>
      <c r="B661">
        <v>3689930</v>
      </c>
      <c r="C661">
        <v>2568</v>
      </c>
      <c r="D661">
        <v>3689.93</v>
      </c>
    </row>
    <row r="662" spans="1:4">
      <c r="A662">
        <v>11</v>
      </c>
      <c r="B662">
        <v>2232300</v>
      </c>
      <c r="C662">
        <v>2569</v>
      </c>
      <c r="D662">
        <v>2232.3000000000002</v>
      </c>
    </row>
    <row r="663" spans="1:4">
      <c r="A663">
        <v>25</v>
      </c>
      <c r="B663">
        <v>1000000</v>
      </c>
      <c r="C663">
        <v>767</v>
      </c>
      <c r="D663">
        <v>1000</v>
      </c>
    </row>
    <row r="664" spans="1:4">
      <c r="A664">
        <v>25</v>
      </c>
      <c r="B664">
        <v>350000</v>
      </c>
      <c r="C664">
        <v>2013</v>
      </c>
      <c r="D664">
        <v>350</v>
      </c>
    </row>
    <row r="665" spans="1:4">
      <c r="A665">
        <v>25</v>
      </c>
      <c r="B665">
        <v>800000</v>
      </c>
      <c r="C665">
        <v>2518</v>
      </c>
      <c r="D665">
        <v>800</v>
      </c>
    </row>
    <row r="666" spans="1:4">
      <c r="A666">
        <v>36</v>
      </c>
      <c r="B666">
        <v>736800</v>
      </c>
      <c r="C666">
        <v>134</v>
      </c>
      <c r="D666">
        <v>736.8</v>
      </c>
    </row>
    <row r="667" spans="1:4">
      <c r="A667">
        <v>36</v>
      </c>
      <c r="B667">
        <v>736800</v>
      </c>
      <c r="C667">
        <v>181</v>
      </c>
      <c r="D667">
        <v>736.8</v>
      </c>
    </row>
    <row r="668" spans="1:4">
      <c r="A668">
        <v>36</v>
      </c>
      <c r="B668">
        <v>1228000</v>
      </c>
      <c r="C668">
        <v>188</v>
      </c>
      <c r="D668">
        <v>1228</v>
      </c>
    </row>
    <row r="669" spans="1:4">
      <c r="A669">
        <v>36</v>
      </c>
      <c r="B669">
        <v>1228000</v>
      </c>
      <c r="C669">
        <v>303</v>
      </c>
      <c r="D669">
        <v>1228</v>
      </c>
    </row>
    <row r="670" spans="1:4">
      <c r="A670">
        <v>36</v>
      </c>
      <c r="B670">
        <v>1228000</v>
      </c>
      <c r="C670">
        <v>316</v>
      </c>
      <c r="D670">
        <v>1228</v>
      </c>
    </row>
    <row r="671" spans="1:4">
      <c r="A671">
        <v>36</v>
      </c>
      <c r="B671">
        <v>1228000</v>
      </c>
      <c r="C671">
        <v>396</v>
      </c>
      <c r="D671">
        <v>1228</v>
      </c>
    </row>
    <row r="672" spans="1:4">
      <c r="A672">
        <v>36</v>
      </c>
      <c r="B672">
        <v>736800</v>
      </c>
      <c r="C672">
        <v>409</v>
      </c>
      <c r="D672">
        <v>736.8</v>
      </c>
    </row>
    <row r="673" spans="1:4">
      <c r="A673">
        <v>36</v>
      </c>
      <c r="B673">
        <v>1228000</v>
      </c>
      <c r="C673">
        <v>410</v>
      </c>
      <c r="D673">
        <v>1228</v>
      </c>
    </row>
    <row r="674" spans="1:4">
      <c r="A674">
        <v>36</v>
      </c>
      <c r="B674">
        <v>736800</v>
      </c>
      <c r="C674">
        <v>480</v>
      </c>
      <c r="D674">
        <v>736.8</v>
      </c>
    </row>
    <row r="675" spans="1:4">
      <c r="A675">
        <v>36</v>
      </c>
      <c r="B675">
        <v>1228000</v>
      </c>
      <c r="C675">
        <v>523</v>
      </c>
      <c r="D675">
        <v>1228</v>
      </c>
    </row>
    <row r="676" spans="1:4">
      <c r="A676">
        <v>36</v>
      </c>
      <c r="B676">
        <v>1228000</v>
      </c>
      <c r="C676">
        <v>529</v>
      </c>
      <c r="D676">
        <v>1228</v>
      </c>
    </row>
    <row r="677" spans="1:4">
      <c r="A677">
        <v>36</v>
      </c>
      <c r="B677">
        <v>736800</v>
      </c>
      <c r="C677">
        <v>538</v>
      </c>
      <c r="D677">
        <v>736.8</v>
      </c>
    </row>
    <row r="678" spans="1:4">
      <c r="A678">
        <v>36</v>
      </c>
      <c r="B678">
        <v>1228000</v>
      </c>
      <c r="C678">
        <v>608</v>
      </c>
      <c r="D678">
        <v>1228</v>
      </c>
    </row>
    <row r="679" spans="1:4">
      <c r="A679">
        <v>36</v>
      </c>
      <c r="B679">
        <v>736800</v>
      </c>
      <c r="C679">
        <v>732</v>
      </c>
      <c r="D679">
        <v>736.8</v>
      </c>
    </row>
    <row r="680" spans="1:4">
      <c r="A680">
        <v>36</v>
      </c>
      <c r="B680">
        <v>1228000</v>
      </c>
      <c r="C680">
        <v>767</v>
      </c>
      <c r="D680">
        <v>1228</v>
      </c>
    </row>
    <row r="681" spans="1:4">
      <c r="A681">
        <v>36</v>
      </c>
      <c r="B681">
        <v>1228000</v>
      </c>
      <c r="C681">
        <v>972</v>
      </c>
      <c r="D681">
        <v>1228</v>
      </c>
    </row>
    <row r="682" spans="1:4">
      <c r="A682">
        <v>36</v>
      </c>
      <c r="B682">
        <v>1228000</v>
      </c>
      <c r="C682">
        <v>2238</v>
      </c>
      <c r="D682">
        <v>1228</v>
      </c>
    </row>
    <row r="683" spans="1:4">
      <c r="A683">
        <v>36</v>
      </c>
      <c r="B683">
        <v>1228000</v>
      </c>
      <c r="C683">
        <v>2488</v>
      </c>
      <c r="D683">
        <v>1228</v>
      </c>
    </row>
    <row r="684" spans="1:4">
      <c r="A684">
        <v>49</v>
      </c>
      <c r="B684">
        <v>23460</v>
      </c>
      <c r="C684">
        <v>134</v>
      </c>
      <c r="D684">
        <v>23.46</v>
      </c>
    </row>
    <row r="685" spans="1:4">
      <c r="A685">
        <v>49</v>
      </c>
      <c r="B685">
        <v>6210</v>
      </c>
      <c r="C685">
        <v>154</v>
      </c>
      <c r="D685">
        <v>6.21</v>
      </c>
    </row>
    <row r="686" spans="1:4">
      <c r="A686">
        <v>49</v>
      </c>
      <c r="B686">
        <v>8420</v>
      </c>
      <c r="C686">
        <v>293</v>
      </c>
      <c r="D686">
        <v>8.42</v>
      </c>
    </row>
    <row r="687" spans="1:4">
      <c r="A687">
        <v>49</v>
      </c>
      <c r="B687">
        <v>12110</v>
      </c>
      <c r="C687">
        <v>303</v>
      </c>
      <c r="D687">
        <v>12.11</v>
      </c>
    </row>
    <row r="688" spans="1:4">
      <c r="A688">
        <v>49</v>
      </c>
      <c r="B688">
        <v>673580</v>
      </c>
      <c r="C688">
        <v>316</v>
      </c>
      <c r="D688">
        <v>673.58</v>
      </c>
    </row>
    <row r="689" spans="1:4">
      <c r="A689">
        <v>49</v>
      </c>
      <c r="B689">
        <v>1280</v>
      </c>
      <c r="C689">
        <v>331</v>
      </c>
      <c r="D689">
        <v>1.28</v>
      </c>
    </row>
    <row r="690" spans="1:4">
      <c r="A690">
        <v>49</v>
      </c>
      <c r="B690">
        <v>3400</v>
      </c>
      <c r="C690">
        <v>369</v>
      </c>
      <c r="D690">
        <v>3.4</v>
      </c>
    </row>
    <row r="691" spans="1:4">
      <c r="A691">
        <v>49</v>
      </c>
      <c r="B691">
        <v>60660</v>
      </c>
      <c r="C691">
        <v>371</v>
      </c>
      <c r="D691">
        <v>60.66</v>
      </c>
    </row>
    <row r="692" spans="1:4">
      <c r="A692">
        <v>49</v>
      </c>
      <c r="B692">
        <v>14500</v>
      </c>
      <c r="C692">
        <v>396</v>
      </c>
      <c r="D692">
        <v>14.5</v>
      </c>
    </row>
    <row r="693" spans="1:4">
      <c r="A693">
        <v>49</v>
      </c>
      <c r="B693">
        <v>24850</v>
      </c>
      <c r="C693">
        <v>409</v>
      </c>
      <c r="D693">
        <v>24.85</v>
      </c>
    </row>
    <row r="694" spans="1:4">
      <c r="A694">
        <v>49</v>
      </c>
      <c r="B694">
        <v>50780</v>
      </c>
      <c r="C694">
        <v>446</v>
      </c>
      <c r="D694">
        <v>50.78</v>
      </c>
    </row>
    <row r="695" spans="1:4">
      <c r="A695">
        <v>49</v>
      </c>
      <c r="B695">
        <v>4750</v>
      </c>
      <c r="C695">
        <v>469</v>
      </c>
      <c r="D695">
        <v>4.75</v>
      </c>
    </row>
    <row r="696" spans="1:4">
      <c r="A696">
        <v>49</v>
      </c>
      <c r="B696">
        <v>49010</v>
      </c>
      <c r="C696">
        <v>510</v>
      </c>
      <c r="D696">
        <v>49.01</v>
      </c>
    </row>
    <row r="697" spans="1:4">
      <c r="A697">
        <v>49</v>
      </c>
      <c r="B697">
        <v>13750</v>
      </c>
      <c r="C697">
        <v>523</v>
      </c>
      <c r="D697">
        <v>13.75</v>
      </c>
    </row>
    <row r="698" spans="1:4">
      <c r="A698">
        <v>49</v>
      </c>
      <c r="B698">
        <v>50980</v>
      </c>
      <c r="C698">
        <v>533</v>
      </c>
      <c r="D698">
        <v>50.98</v>
      </c>
    </row>
    <row r="699" spans="1:4">
      <c r="A699">
        <v>49</v>
      </c>
      <c r="B699">
        <v>9170</v>
      </c>
      <c r="C699">
        <v>540</v>
      </c>
      <c r="D699">
        <v>9.17</v>
      </c>
    </row>
    <row r="700" spans="1:4">
      <c r="A700">
        <v>49</v>
      </c>
      <c r="B700">
        <v>164870</v>
      </c>
      <c r="C700">
        <v>546</v>
      </c>
      <c r="D700">
        <v>164.87</v>
      </c>
    </row>
    <row r="701" spans="1:4">
      <c r="A701">
        <v>49</v>
      </c>
      <c r="B701">
        <v>27740</v>
      </c>
      <c r="C701">
        <v>586</v>
      </c>
      <c r="D701">
        <v>27.74</v>
      </c>
    </row>
    <row r="702" spans="1:4">
      <c r="A702">
        <v>49</v>
      </c>
      <c r="B702">
        <v>28630</v>
      </c>
      <c r="C702">
        <v>591</v>
      </c>
      <c r="D702">
        <v>28.63</v>
      </c>
    </row>
    <row r="703" spans="1:4">
      <c r="A703">
        <v>49</v>
      </c>
      <c r="B703">
        <v>31170</v>
      </c>
      <c r="C703">
        <v>597</v>
      </c>
      <c r="D703">
        <v>31.17</v>
      </c>
    </row>
    <row r="704" spans="1:4">
      <c r="A704">
        <v>49</v>
      </c>
      <c r="B704">
        <v>134340</v>
      </c>
      <c r="C704">
        <v>624</v>
      </c>
      <c r="D704">
        <v>134.34</v>
      </c>
    </row>
    <row r="705" spans="1:4">
      <c r="A705">
        <v>49</v>
      </c>
      <c r="B705">
        <v>241500</v>
      </c>
      <c r="C705">
        <v>631</v>
      </c>
      <c r="D705">
        <v>241.5</v>
      </c>
    </row>
    <row r="706" spans="1:4">
      <c r="A706">
        <v>49</v>
      </c>
      <c r="B706">
        <v>103570</v>
      </c>
      <c r="C706">
        <v>641</v>
      </c>
      <c r="D706">
        <v>103.57</v>
      </c>
    </row>
    <row r="707" spans="1:4">
      <c r="A707">
        <v>49</v>
      </c>
      <c r="B707">
        <v>3670</v>
      </c>
      <c r="C707">
        <v>648</v>
      </c>
      <c r="D707">
        <v>3.67</v>
      </c>
    </row>
    <row r="708" spans="1:4">
      <c r="A708">
        <v>49</v>
      </c>
      <c r="B708">
        <v>111270</v>
      </c>
      <c r="C708">
        <v>666</v>
      </c>
      <c r="D708">
        <v>111.27</v>
      </c>
    </row>
    <row r="709" spans="1:4">
      <c r="A709">
        <v>49</v>
      </c>
      <c r="B709">
        <v>11770</v>
      </c>
      <c r="C709">
        <v>676</v>
      </c>
      <c r="D709">
        <v>11.77</v>
      </c>
    </row>
    <row r="710" spans="1:4">
      <c r="A710">
        <v>49</v>
      </c>
      <c r="B710">
        <v>15940</v>
      </c>
      <c r="C710">
        <v>685</v>
      </c>
      <c r="D710">
        <v>15.94</v>
      </c>
    </row>
    <row r="711" spans="1:4">
      <c r="A711">
        <v>49</v>
      </c>
      <c r="B711">
        <v>31420</v>
      </c>
      <c r="C711">
        <v>734</v>
      </c>
      <c r="D711">
        <v>31.42</v>
      </c>
    </row>
    <row r="712" spans="1:4">
      <c r="A712">
        <v>49</v>
      </c>
      <c r="B712">
        <v>10900</v>
      </c>
      <c r="C712">
        <v>753</v>
      </c>
      <c r="D712">
        <v>10.9</v>
      </c>
    </row>
    <row r="713" spans="1:4">
      <c r="A713">
        <v>49</v>
      </c>
      <c r="B713">
        <v>205120</v>
      </c>
      <c r="C713">
        <v>757</v>
      </c>
      <c r="D713">
        <v>205.12</v>
      </c>
    </row>
    <row r="714" spans="1:4">
      <c r="A714">
        <v>49</v>
      </c>
      <c r="B714">
        <v>42830</v>
      </c>
      <c r="C714">
        <v>781</v>
      </c>
      <c r="D714">
        <v>42.83</v>
      </c>
    </row>
    <row r="715" spans="1:4">
      <c r="A715">
        <v>49</v>
      </c>
      <c r="B715">
        <v>14440</v>
      </c>
      <c r="C715">
        <v>787</v>
      </c>
      <c r="D715">
        <v>14.44</v>
      </c>
    </row>
    <row r="716" spans="1:4">
      <c r="A716">
        <v>49</v>
      </c>
      <c r="B716">
        <v>1850</v>
      </c>
      <c r="C716">
        <v>797</v>
      </c>
      <c r="D716">
        <v>1.85</v>
      </c>
    </row>
    <row r="717" spans="1:4">
      <c r="A717">
        <v>49</v>
      </c>
      <c r="B717">
        <v>1640</v>
      </c>
      <c r="C717">
        <v>804</v>
      </c>
      <c r="D717">
        <v>1.64</v>
      </c>
    </row>
    <row r="718" spans="1:4">
      <c r="A718">
        <v>49</v>
      </c>
      <c r="B718">
        <v>17660</v>
      </c>
      <c r="C718">
        <v>811</v>
      </c>
      <c r="D718">
        <v>17.66</v>
      </c>
    </row>
    <row r="719" spans="1:4">
      <c r="A719">
        <v>49</v>
      </c>
      <c r="B719">
        <v>35600</v>
      </c>
      <c r="C719">
        <v>825</v>
      </c>
      <c r="D719">
        <v>35.6</v>
      </c>
    </row>
    <row r="720" spans="1:4">
      <c r="A720">
        <v>49</v>
      </c>
      <c r="B720">
        <v>1500</v>
      </c>
      <c r="C720">
        <v>826</v>
      </c>
      <c r="D720">
        <v>1.5</v>
      </c>
    </row>
    <row r="721" spans="1:4">
      <c r="A721">
        <v>49</v>
      </c>
      <c r="B721">
        <v>14860</v>
      </c>
      <c r="C721">
        <v>840</v>
      </c>
      <c r="D721">
        <v>14.86</v>
      </c>
    </row>
    <row r="722" spans="1:4">
      <c r="A722">
        <v>49</v>
      </c>
      <c r="B722">
        <v>32080</v>
      </c>
      <c r="C722">
        <v>868</v>
      </c>
      <c r="D722">
        <v>32.08</v>
      </c>
    </row>
    <row r="723" spans="1:4">
      <c r="A723">
        <v>49</v>
      </c>
      <c r="B723">
        <v>58960</v>
      </c>
      <c r="C723">
        <v>871</v>
      </c>
      <c r="D723">
        <v>58.96</v>
      </c>
    </row>
    <row r="724" spans="1:4">
      <c r="A724">
        <v>49</v>
      </c>
      <c r="B724">
        <v>3360</v>
      </c>
      <c r="C724">
        <v>874</v>
      </c>
      <c r="D724">
        <v>3.36</v>
      </c>
    </row>
    <row r="725" spans="1:4">
      <c r="A725">
        <v>49</v>
      </c>
      <c r="B725">
        <v>2490</v>
      </c>
      <c r="C725">
        <v>879</v>
      </c>
      <c r="D725">
        <v>2.4900000000000002</v>
      </c>
    </row>
    <row r="726" spans="1:4">
      <c r="A726">
        <v>49</v>
      </c>
      <c r="B726">
        <v>39320</v>
      </c>
      <c r="C726">
        <v>880</v>
      </c>
      <c r="D726">
        <v>39.32</v>
      </c>
    </row>
    <row r="727" spans="1:4">
      <c r="A727">
        <v>49</v>
      </c>
      <c r="B727">
        <v>44150</v>
      </c>
      <c r="C727">
        <v>887</v>
      </c>
      <c r="D727">
        <v>44.15</v>
      </c>
    </row>
    <row r="728" spans="1:4">
      <c r="A728">
        <v>49</v>
      </c>
      <c r="B728">
        <v>3640</v>
      </c>
      <c r="C728">
        <v>913</v>
      </c>
      <c r="D728">
        <v>3.64</v>
      </c>
    </row>
    <row r="729" spans="1:4">
      <c r="A729">
        <v>49</v>
      </c>
      <c r="B729">
        <v>3900</v>
      </c>
      <c r="C729">
        <v>918</v>
      </c>
      <c r="D729">
        <v>3.9</v>
      </c>
    </row>
    <row r="730" spans="1:4">
      <c r="A730">
        <v>49</v>
      </c>
      <c r="B730">
        <v>865700</v>
      </c>
      <c r="C730">
        <v>924</v>
      </c>
      <c r="D730">
        <v>865.7</v>
      </c>
    </row>
    <row r="731" spans="1:4">
      <c r="A731">
        <v>49</v>
      </c>
      <c r="B731">
        <v>8600</v>
      </c>
      <c r="C731">
        <v>940</v>
      </c>
      <c r="D731">
        <v>8.6</v>
      </c>
    </row>
    <row r="732" spans="1:4">
      <c r="A732">
        <v>49</v>
      </c>
      <c r="B732">
        <v>820</v>
      </c>
      <c r="C732">
        <v>945</v>
      </c>
      <c r="D732">
        <v>0.82</v>
      </c>
    </row>
    <row r="733" spans="1:4">
      <c r="A733">
        <v>49</v>
      </c>
      <c r="B733">
        <v>12370</v>
      </c>
      <c r="C733">
        <v>953</v>
      </c>
      <c r="D733">
        <v>12.37</v>
      </c>
    </row>
    <row r="734" spans="1:4">
      <c r="A734">
        <v>49</v>
      </c>
      <c r="B734">
        <v>55650</v>
      </c>
      <c r="C734">
        <v>958</v>
      </c>
      <c r="D734">
        <v>55.65</v>
      </c>
    </row>
    <row r="735" spans="1:4">
      <c r="A735">
        <v>49</v>
      </c>
      <c r="B735">
        <v>41280</v>
      </c>
      <c r="C735">
        <v>968</v>
      </c>
      <c r="D735">
        <v>41.28</v>
      </c>
    </row>
    <row r="736" spans="1:4">
      <c r="A736">
        <v>49</v>
      </c>
      <c r="B736">
        <v>61140</v>
      </c>
      <c r="C736">
        <v>989</v>
      </c>
      <c r="D736">
        <v>61.14</v>
      </c>
    </row>
    <row r="737" spans="1:4">
      <c r="A737">
        <v>49</v>
      </c>
      <c r="B737">
        <v>7430</v>
      </c>
      <c r="C737">
        <v>992</v>
      </c>
      <c r="D737">
        <v>7.43</v>
      </c>
    </row>
    <row r="738" spans="1:4">
      <c r="A738">
        <v>49</v>
      </c>
      <c r="B738">
        <v>19960</v>
      </c>
      <c r="C738">
        <v>2009</v>
      </c>
      <c r="D738">
        <v>19.96</v>
      </c>
    </row>
    <row r="739" spans="1:4">
      <c r="A739">
        <v>49</v>
      </c>
      <c r="B739">
        <v>142490</v>
      </c>
      <c r="C739">
        <v>2018</v>
      </c>
      <c r="D739">
        <v>142.49</v>
      </c>
    </row>
    <row r="740" spans="1:4">
      <c r="A740">
        <v>49</v>
      </c>
      <c r="B740">
        <v>4700</v>
      </c>
      <c r="C740">
        <v>2027</v>
      </c>
      <c r="D740">
        <v>4.7</v>
      </c>
    </row>
    <row r="741" spans="1:4">
      <c r="A741">
        <v>49</v>
      </c>
      <c r="B741">
        <v>4930</v>
      </c>
      <c r="C741">
        <v>2038</v>
      </c>
      <c r="D741">
        <v>4.93</v>
      </c>
    </row>
    <row r="742" spans="1:4">
      <c r="A742">
        <v>49</v>
      </c>
      <c r="B742">
        <v>1350</v>
      </c>
      <c r="C742">
        <v>2075</v>
      </c>
      <c r="D742">
        <v>1.35</v>
      </c>
    </row>
    <row r="743" spans="1:4">
      <c r="A743">
        <v>49</v>
      </c>
      <c r="B743">
        <v>84830</v>
      </c>
      <c r="C743">
        <v>2082</v>
      </c>
      <c r="D743">
        <v>84.83</v>
      </c>
    </row>
    <row r="744" spans="1:4">
      <c r="A744">
        <v>49</v>
      </c>
      <c r="B744">
        <v>21560</v>
      </c>
      <c r="C744">
        <v>2083</v>
      </c>
      <c r="D744">
        <v>21.56</v>
      </c>
    </row>
    <row r="745" spans="1:4">
      <c r="A745">
        <v>49</v>
      </c>
      <c r="B745">
        <v>17850</v>
      </c>
      <c r="C745">
        <v>2087</v>
      </c>
      <c r="D745">
        <v>17.850000000000001</v>
      </c>
    </row>
    <row r="746" spans="1:4">
      <c r="A746">
        <v>49</v>
      </c>
      <c r="B746">
        <v>11910</v>
      </c>
      <c r="C746">
        <v>2092</v>
      </c>
      <c r="D746">
        <v>11.91</v>
      </c>
    </row>
    <row r="747" spans="1:4">
      <c r="A747">
        <v>49</v>
      </c>
      <c r="B747">
        <v>2040</v>
      </c>
      <c r="C747">
        <v>2095</v>
      </c>
      <c r="D747">
        <v>2.04</v>
      </c>
    </row>
    <row r="748" spans="1:4">
      <c r="A748">
        <v>49</v>
      </c>
      <c r="B748">
        <v>30560</v>
      </c>
      <c r="C748">
        <v>2098</v>
      </c>
      <c r="D748">
        <v>30.56</v>
      </c>
    </row>
    <row r="749" spans="1:4">
      <c r="A749">
        <v>49</v>
      </c>
      <c r="B749">
        <v>4330</v>
      </c>
      <c r="C749">
        <v>2100</v>
      </c>
      <c r="D749">
        <v>4.33</v>
      </c>
    </row>
    <row r="750" spans="1:4">
      <c r="A750">
        <v>49</v>
      </c>
      <c r="B750">
        <v>8600</v>
      </c>
      <c r="C750">
        <v>2107</v>
      </c>
      <c r="D750">
        <v>8.6</v>
      </c>
    </row>
    <row r="751" spans="1:4">
      <c r="A751">
        <v>49</v>
      </c>
      <c r="B751">
        <v>6960</v>
      </c>
      <c r="C751">
        <v>2109</v>
      </c>
      <c r="D751">
        <v>6.96</v>
      </c>
    </row>
    <row r="752" spans="1:4">
      <c r="A752">
        <v>49</v>
      </c>
      <c r="B752">
        <v>1700</v>
      </c>
      <c r="C752">
        <v>2113</v>
      </c>
      <c r="D752">
        <v>1.7</v>
      </c>
    </row>
    <row r="753" spans="1:4">
      <c r="A753">
        <v>49</v>
      </c>
      <c r="B753">
        <v>43310</v>
      </c>
      <c r="C753">
        <v>2132</v>
      </c>
      <c r="D753">
        <v>43.31</v>
      </c>
    </row>
    <row r="754" spans="1:4">
      <c r="A754">
        <v>49</v>
      </c>
      <c r="B754">
        <v>22260</v>
      </c>
      <c r="C754">
        <v>2139</v>
      </c>
      <c r="D754">
        <v>22.26</v>
      </c>
    </row>
    <row r="755" spans="1:4">
      <c r="A755">
        <v>49</v>
      </c>
      <c r="B755">
        <v>121480</v>
      </c>
      <c r="C755">
        <v>2144</v>
      </c>
      <c r="D755">
        <v>121.48</v>
      </c>
    </row>
    <row r="756" spans="1:4">
      <c r="A756">
        <v>49</v>
      </c>
      <c r="B756">
        <v>5270</v>
      </c>
      <c r="C756">
        <v>2150</v>
      </c>
      <c r="D756">
        <v>5.27</v>
      </c>
    </row>
    <row r="757" spans="1:4">
      <c r="A757">
        <v>49</v>
      </c>
      <c r="B757">
        <v>6460</v>
      </c>
      <c r="C757">
        <v>2159</v>
      </c>
      <c r="D757">
        <v>6.46</v>
      </c>
    </row>
    <row r="758" spans="1:4">
      <c r="A758">
        <v>49</v>
      </c>
      <c r="B758">
        <v>46410</v>
      </c>
      <c r="C758">
        <v>2162</v>
      </c>
      <c r="D758">
        <v>46.41</v>
      </c>
    </row>
    <row r="759" spans="1:4">
      <c r="A759">
        <v>49</v>
      </c>
      <c r="B759">
        <v>720</v>
      </c>
      <c r="C759">
        <v>2163</v>
      </c>
      <c r="D759">
        <v>0.72</v>
      </c>
    </row>
    <row r="760" spans="1:4">
      <c r="A760">
        <v>49</v>
      </c>
      <c r="B760">
        <v>44010</v>
      </c>
      <c r="C760">
        <v>2168</v>
      </c>
      <c r="D760">
        <v>44.01</v>
      </c>
    </row>
    <row r="761" spans="1:4">
      <c r="A761">
        <v>49</v>
      </c>
      <c r="B761">
        <v>5110</v>
      </c>
      <c r="C761">
        <v>2169</v>
      </c>
      <c r="D761">
        <v>5.1100000000000003</v>
      </c>
    </row>
    <row r="762" spans="1:4">
      <c r="A762">
        <v>49</v>
      </c>
      <c r="B762">
        <v>94260</v>
      </c>
      <c r="C762">
        <v>2174</v>
      </c>
      <c r="D762">
        <v>94.26</v>
      </c>
    </row>
    <row r="763" spans="1:4">
      <c r="A763">
        <v>49</v>
      </c>
      <c r="B763">
        <v>6790</v>
      </c>
      <c r="C763">
        <v>2183</v>
      </c>
      <c r="D763">
        <v>6.79</v>
      </c>
    </row>
    <row r="764" spans="1:4">
      <c r="A764">
        <v>49</v>
      </c>
      <c r="B764">
        <v>19560</v>
      </c>
      <c r="C764">
        <v>2195</v>
      </c>
      <c r="D764">
        <v>19.559999999999999</v>
      </c>
    </row>
    <row r="765" spans="1:4">
      <c r="A765">
        <v>49</v>
      </c>
      <c r="B765">
        <v>33180</v>
      </c>
      <c r="C765">
        <v>2197</v>
      </c>
      <c r="D765">
        <v>33.18</v>
      </c>
    </row>
    <row r="766" spans="1:4">
      <c r="A766">
        <v>49</v>
      </c>
      <c r="B766">
        <v>30670</v>
      </c>
      <c r="C766">
        <v>2204</v>
      </c>
      <c r="D766">
        <v>30.67</v>
      </c>
    </row>
    <row r="767" spans="1:4">
      <c r="A767">
        <v>49</v>
      </c>
      <c r="B767">
        <v>2550</v>
      </c>
      <c r="C767">
        <v>2205</v>
      </c>
      <c r="D767">
        <v>2.5499999999999998</v>
      </c>
    </row>
    <row r="768" spans="1:4">
      <c r="A768">
        <v>49</v>
      </c>
      <c r="B768">
        <v>41940</v>
      </c>
      <c r="C768">
        <v>2214</v>
      </c>
      <c r="D768">
        <v>41.94</v>
      </c>
    </row>
    <row r="769" spans="1:4">
      <c r="A769">
        <v>49</v>
      </c>
      <c r="B769">
        <v>210</v>
      </c>
      <c r="C769">
        <v>2220</v>
      </c>
      <c r="D769">
        <v>0.21</v>
      </c>
    </row>
    <row r="770" spans="1:4">
      <c r="A770">
        <v>49</v>
      </c>
      <c r="B770">
        <v>2480</v>
      </c>
      <c r="C770">
        <v>2222</v>
      </c>
      <c r="D770">
        <v>2.48</v>
      </c>
    </row>
    <row r="771" spans="1:4">
      <c r="A771">
        <v>49</v>
      </c>
      <c r="B771">
        <v>14860</v>
      </c>
      <c r="C771">
        <v>2226</v>
      </c>
      <c r="D771">
        <v>14.86</v>
      </c>
    </row>
    <row r="772" spans="1:4">
      <c r="A772">
        <v>49</v>
      </c>
      <c r="B772">
        <v>55280</v>
      </c>
      <c r="C772">
        <v>2229</v>
      </c>
      <c r="D772">
        <v>55.28</v>
      </c>
    </row>
    <row r="773" spans="1:4">
      <c r="A773">
        <v>49</v>
      </c>
      <c r="B773">
        <v>2620</v>
      </c>
      <c r="C773">
        <v>2235</v>
      </c>
      <c r="D773">
        <v>2.62</v>
      </c>
    </row>
    <row r="774" spans="1:4">
      <c r="A774">
        <v>49</v>
      </c>
      <c r="B774">
        <v>10210</v>
      </c>
      <c r="C774">
        <v>2244</v>
      </c>
      <c r="D774">
        <v>10.210000000000001</v>
      </c>
    </row>
    <row r="775" spans="1:4">
      <c r="A775">
        <v>49</v>
      </c>
      <c r="B775">
        <v>12970</v>
      </c>
      <c r="C775">
        <v>2266</v>
      </c>
      <c r="D775">
        <v>12.97</v>
      </c>
    </row>
    <row r="776" spans="1:4">
      <c r="A776">
        <v>49</v>
      </c>
      <c r="B776">
        <v>24380</v>
      </c>
      <c r="C776">
        <v>2278</v>
      </c>
      <c r="D776">
        <v>24.38</v>
      </c>
    </row>
    <row r="777" spans="1:4">
      <c r="A777">
        <v>49</v>
      </c>
      <c r="B777">
        <v>2320</v>
      </c>
      <c r="C777">
        <v>2283</v>
      </c>
      <c r="D777">
        <v>2.3199999999999998</v>
      </c>
    </row>
    <row r="778" spans="1:4">
      <c r="A778">
        <v>49</v>
      </c>
      <c r="B778">
        <v>39220</v>
      </c>
      <c r="C778">
        <v>2308</v>
      </c>
      <c r="D778">
        <v>39.22</v>
      </c>
    </row>
    <row r="779" spans="1:4">
      <c r="A779">
        <v>49</v>
      </c>
      <c r="B779">
        <v>105430</v>
      </c>
      <c r="C779">
        <v>2312</v>
      </c>
      <c r="D779">
        <v>105.43</v>
      </c>
    </row>
    <row r="780" spans="1:4">
      <c r="A780">
        <v>49</v>
      </c>
      <c r="B780">
        <v>30490</v>
      </c>
      <c r="C780">
        <v>2314</v>
      </c>
      <c r="D780">
        <v>30.49</v>
      </c>
    </row>
    <row r="781" spans="1:4">
      <c r="A781">
        <v>49</v>
      </c>
      <c r="B781">
        <v>40780</v>
      </c>
      <c r="C781">
        <v>2319</v>
      </c>
      <c r="D781">
        <v>40.78</v>
      </c>
    </row>
    <row r="782" spans="1:4">
      <c r="A782">
        <v>49</v>
      </c>
      <c r="B782">
        <v>2240</v>
      </c>
      <c r="C782">
        <v>2320</v>
      </c>
      <c r="D782">
        <v>2.2400000000000002</v>
      </c>
    </row>
    <row r="783" spans="1:4">
      <c r="A783">
        <v>49</v>
      </c>
      <c r="B783">
        <v>2980</v>
      </c>
      <c r="C783">
        <v>2322</v>
      </c>
      <c r="D783">
        <v>2.98</v>
      </c>
    </row>
    <row r="784" spans="1:4">
      <c r="A784">
        <v>49</v>
      </c>
      <c r="B784">
        <v>111260</v>
      </c>
      <c r="C784">
        <v>2328</v>
      </c>
      <c r="D784">
        <v>111.26</v>
      </c>
    </row>
    <row r="785" spans="1:4">
      <c r="A785">
        <v>49</v>
      </c>
      <c r="B785">
        <v>98470</v>
      </c>
      <c r="C785">
        <v>2331</v>
      </c>
      <c r="D785">
        <v>98.47</v>
      </c>
    </row>
    <row r="786" spans="1:4">
      <c r="A786">
        <v>49</v>
      </c>
      <c r="B786">
        <v>3640</v>
      </c>
      <c r="C786">
        <v>2334</v>
      </c>
      <c r="D786">
        <v>3.64</v>
      </c>
    </row>
    <row r="787" spans="1:4">
      <c r="A787">
        <v>49</v>
      </c>
      <c r="B787">
        <v>136930</v>
      </c>
      <c r="C787">
        <v>2335</v>
      </c>
      <c r="D787">
        <v>136.93</v>
      </c>
    </row>
    <row r="788" spans="1:4">
      <c r="A788">
        <v>49</v>
      </c>
      <c r="B788">
        <v>77750</v>
      </c>
      <c r="C788">
        <v>2336</v>
      </c>
      <c r="D788">
        <v>77.75</v>
      </c>
    </row>
    <row r="789" spans="1:4">
      <c r="A789">
        <v>49</v>
      </c>
      <c r="B789">
        <v>154380</v>
      </c>
      <c r="C789">
        <v>2339</v>
      </c>
      <c r="D789">
        <v>154.38</v>
      </c>
    </row>
    <row r="790" spans="1:4">
      <c r="A790">
        <v>49</v>
      </c>
      <c r="B790">
        <v>52290</v>
      </c>
      <c r="C790">
        <v>2345</v>
      </c>
      <c r="D790">
        <v>52.29</v>
      </c>
    </row>
    <row r="791" spans="1:4">
      <c r="A791">
        <v>49</v>
      </c>
      <c r="B791">
        <v>41280</v>
      </c>
      <c r="C791">
        <v>2347</v>
      </c>
      <c r="D791">
        <v>41.28</v>
      </c>
    </row>
    <row r="792" spans="1:4">
      <c r="A792">
        <v>49</v>
      </c>
      <c r="B792">
        <v>3930</v>
      </c>
      <c r="C792">
        <v>2354</v>
      </c>
      <c r="D792">
        <v>3.93</v>
      </c>
    </row>
    <row r="793" spans="1:4">
      <c r="A793">
        <v>49</v>
      </c>
      <c r="B793">
        <v>14550</v>
      </c>
      <c r="C793">
        <v>2360</v>
      </c>
      <c r="D793">
        <v>14.55</v>
      </c>
    </row>
    <row r="794" spans="1:4">
      <c r="A794">
        <v>49</v>
      </c>
      <c r="B794">
        <v>95480</v>
      </c>
      <c r="C794">
        <v>2361</v>
      </c>
      <c r="D794">
        <v>95.48</v>
      </c>
    </row>
    <row r="795" spans="1:4">
      <c r="A795">
        <v>49</v>
      </c>
      <c r="B795">
        <v>3540</v>
      </c>
      <c r="C795">
        <v>2370</v>
      </c>
      <c r="D795">
        <v>3.54</v>
      </c>
    </row>
    <row r="796" spans="1:4">
      <c r="A796">
        <v>49</v>
      </c>
      <c r="B796">
        <v>2260</v>
      </c>
      <c r="C796">
        <v>2371</v>
      </c>
      <c r="D796">
        <v>2.2599999999999998</v>
      </c>
    </row>
    <row r="797" spans="1:4">
      <c r="A797">
        <v>49</v>
      </c>
      <c r="B797">
        <v>46720</v>
      </c>
      <c r="C797">
        <v>2374</v>
      </c>
      <c r="D797">
        <v>46.72</v>
      </c>
    </row>
    <row r="798" spans="1:4">
      <c r="A798">
        <v>49</v>
      </c>
      <c r="B798">
        <v>6710</v>
      </c>
      <c r="C798">
        <v>2376</v>
      </c>
      <c r="D798">
        <v>6.71</v>
      </c>
    </row>
    <row r="799" spans="1:4">
      <c r="A799">
        <v>49</v>
      </c>
      <c r="B799">
        <v>14670</v>
      </c>
      <c r="C799">
        <v>2384</v>
      </c>
      <c r="D799">
        <v>14.67</v>
      </c>
    </row>
    <row r="800" spans="1:4">
      <c r="A800">
        <v>49</v>
      </c>
      <c r="B800">
        <v>78240</v>
      </c>
      <c r="C800">
        <v>2393</v>
      </c>
      <c r="D800">
        <v>78.239999999999995</v>
      </c>
    </row>
    <row r="801" spans="1:4">
      <c r="A801">
        <v>49</v>
      </c>
      <c r="B801">
        <v>5710</v>
      </c>
      <c r="C801">
        <v>2395</v>
      </c>
      <c r="D801">
        <v>5.71</v>
      </c>
    </row>
    <row r="802" spans="1:4">
      <c r="A802">
        <v>49</v>
      </c>
      <c r="B802">
        <v>2460</v>
      </c>
      <c r="C802">
        <v>2410</v>
      </c>
      <c r="D802">
        <v>2.46</v>
      </c>
    </row>
    <row r="803" spans="1:4">
      <c r="A803">
        <v>49</v>
      </c>
      <c r="B803">
        <v>46810</v>
      </c>
      <c r="C803">
        <v>2411</v>
      </c>
      <c r="D803">
        <v>46.81</v>
      </c>
    </row>
    <row r="804" spans="1:4">
      <c r="A804">
        <v>49</v>
      </c>
      <c r="B804">
        <v>8910</v>
      </c>
      <c r="C804">
        <v>2421</v>
      </c>
      <c r="D804">
        <v>8.91</v>
      </c>
    </row>
    <row r="805" spans="1:4">
      <c r="A805">
        <v>49</v>
      </c>
      <c r="B805">
        <v>28020</v>
      </c>
      <c r="C805">
        <v>2426</v>
      </c>
      <c r="D805">
        <v>28.02</v>
      </c>
    </row>
    <row r="806" spans="1:4">
      <c r="A806">
        <v>49</v>
      </c>
      <c r="B806">
        <v>58970</v>
      </c>
      <c r="C806">
        <v>2430</v>
      </c>
      <c r="D806">
        <v>58.97</v>
      </c>
    </row>
    <row r="807" spans="1:4">
      <c r="A807">
        <v>49</v>
      </c>
      <c r="B807">
        <v>3110</v>
      </c>
      <c r="C807">
        <v>2433</v>
      </c>
      <c r="D807">
        <v>3.11</v>
      </c>
    </row>
    <row r="808" spans="1:4">
      <c r="A808">
        <v>49</v>
      </c>
      <c r="B808">
        <v>12970</v>
      </c>
      <c r="C808">
        <v>2443</v>
      </c>
      <c r="D808">
        <v>12.97</v>
      </c>
    </row>
    <row r="809" spans="1:4">
      <c r="A809">
        <v>49</v>
      </c>
      <c r="B809">
        <v>10100</v>
      </c>
      <c r="C809">
        <v>2452</v>
      </c>
      <c r="D809">
        <v>10.1</v>
      </c>
    </row>
    <row r="810" spans="1:4">
      <c r="A810">
        <v>49</v>
      </c>
      <c r="B810">
        <v>2480</v>
      </c>
      <c r="C810">
        <v>2457</v>
      </c>
      <c r="D810">
        <v>2.48</v>
      </c>
    </row>
    <row r="811" spans="1:4">
      <c r="A811">
        <v>49</v>
      </c>
      <c r="B811">
        <v>55320</v>
      </c>
      <c r="C811">
        <v>2459</v>
      </c>
      <c r="D811">
        <v>55.32</v>
      </c>
    </row>
    <row r="812" spans="1:4">
      <c r="A812">
        <v>49</v>
      </c>
      <c r="B812">
        <v>2380</v>
      </c>
      <c r="C812">
        <v>2466</v>
      </c>
      <c r="D812">
        <v>2.38</v>
      </c>
    </row>
    <row r="813" spans="1:4">
      <c r="A813">
        <v>49</v>
      </c>
      <c r="B813">
        <v>6840</v>
      </c>
      <c r="C813">
        <v>2468</v>
      </c>
      <c r="D813">
        <v>6.84</v>
      </c>
    </row>
    <row r="814" spans="1:4">
      <c r="A814">
        <v>49</v>
      </c>
      <c r="B814">
        <v>7560</v>
      </c>
      <c r="C814">
        <v>2484</v>
      </c>
      <c r="D814">
        <v>7.56</v>
      </c>
    </row>
    <row r="815" spans="1:4">
      <c r="A815">
        <v>49</v>
      </c>
      <c r="B815">
        <v>83940</v>
      </c>
      <c r="C815">
        <v>2487</v>
      </c>
      <c r="D815">
        <v>83.94</v>
      </c>
    </row>
    <row r="816" spans="1:4">
      <c r="A816">
        <v>49</v>
      </c>
      <c r="B816">
        <v>41100</v>
      </c>
      <c r="C816">
        <v>2491</v>
      </c>
      <c r="D816">
        <v>41.1</v>
      </c>
    </row>
    <row r="817" spans="1:4">
      <c r="A817">
        <v>49</v>
      </c>
      <c r="B817">
        <v>56890</v>
      </c>
      <c r="C817">
        <v>2494</v>
      </c>
      <c r="D817">
        <v>56.89</v>
      </c>
    </row>
    <row r="818" spans="1:4">
      <c r="A818">
        <v>49</v>
      </c>
      <c r="B818">
        <v>15040</v>
      </c>
      <c r="C818">
        <v>2496</v>
      </c>
      <c r="D818">
        <v>15.04</v>
      </c>
    </row>
    <row r="819" spans="1:4">
      <c r="A819">
        <v>49</v>
      </c>
      <c r="B819">
        <v>205490</v>
      </c>
      <c r="C819">
        <v>2504</v>
      </c>
      <c r="D819">
        <v>205.49</v>
      </c>
    </row>
    <row r="820" spans="1:4">
      <c r="A820">
        <v>49</v>
      </c>
      <c r="B820">
        <v>25880</v>
      </c>
      <c r="C820">
        <v>2511</v>
      </c>
      <c r="D820">
        <v>25.88</v>
      </c>
    </row>
    <row r="821" spans="1:4">
      <c r="A821">
        <v>49</v>
      </c>
      <c r="B821">
        <v>23250</v>
      </c>
      <c r="C821">
        <v>2516</v>
      </c>
      <c r="D821">
        <v>23.25</v>
      </c>
    </row>
    <row r="822" spans="1:4">
      <c r="A822">
        <v>49</v>
      </c>
      <c r="B822">
        <v>2980</v>
      </c>
      <c r="C822">
        <v>2521</v>
      </c>
      <c r="D822">
        <v>2.98</v>
      </c>
    </row>
    <row r="823" spans="1:4">
      <c r="A823">
        <v>49</v>
      </c>
      <c r="B823">
        <v>1660</v>
      </c>
      <c r="C823">
        <v>2526</v>
      </c>
      <c r="D823">
        <v>1.66</v>
      </c>
    </row>
    <row r="824" spans="1:4">
      <c r="A824">
        <v>49</v>
      </c>
      <c r="B824">
        <v>900</v>
      </c>
      <c r="C824">
        <v>2536</v>
      </c>
      <c r="D824">
        <v>0.9</v>
      </c>
    </row>
    <row r="825" spans="1:4">
      <c r="A825">
        <v>49</v>
      </c>
      <c r="B825">
        <v>133210</v>
      </c>
      <c r="C825">
        <v>2543</v>
      </c>
      <c r="D825">
        <v>133.21</v>
      </c>
    </row>
    <row r="826" spans="1:4">
      <c r="A826">
        <v>49</v>
      </c>
      <c r="B826">
        <v>3280</v>
      </c>
      <c r="C826">
        <v>2546</v>
      </c>
      <c r="D826">
        <v>3.28</v>
      </c>
    </row>
    <row r="827" spans="1:4">
      <c r="A827">
        <v>53</v>
      </c>
      <c r="B827">
        <v>2430000</v>
      </c>
      <c r="C827">
        <v>1412</v>
      </c>
      <c r="D827">
        <v>2430</v>
      </c>
    </row>
    <row r="828" spans="1:4">
      <c r="A828">
        <v>55</v>
      </c>
      <c r="B828">
        <v>1217100</v>
      </c>
      <c r="C828">
        <v>853</v>
      </c>
      <c r="D828">
        <v>1217.0999999999999</v>
      </c>
    </row>
    <row r="829" spans="1:4">
      <c r="A829">
        <v>60</v>
      </c>
      <c r="B829">
        <v>77080</v>
      </c>
      <c r="C829">
        <v>134</v>
      </c>
      <c r="D829">
        <v>77.08</v>
      </c>
    </row>
    <row r="830" spans="1:4">
      <c r="A830">
        <v>60</v>
      </c>
      <c r="B830">
        <v>20420</v>
      </c>
      <c r="C830">
        <v>154</v>
      </c>
      <c r="D830">
        <v>20.420000000000002</v>
      </c>
    </row>
    <row r="831" spans="1:4">
      <c r="A831">
        <v>60</v>
      </c>
      <c r="B831">
        <v>27670</v>
      </c>
      <c r="C831">
        <v>293</v>
      </c>
      <c r="D831">
        <v>27.67</v>
      </c>
    </row>
    <row r="832" spans="1:4">
      <c r="A832">
        <v>60</v>
      </c>
      <c r="B832">
        <v>17570</v>
      </c>
      <c r="C832">
        <v>303</v>
      </c>
      <c r="D832">
        <v>17.57</v>
      </c>
    </row>
    <row r="833" spans="1:4">
      <c r="A833">
        <v>60</v>
      </c>
      <c r="B833">
        <v>47640</v>
      </c>
      <c r="C833">
        <v>316</v>
      </c>
      <c r="D833">
        <v>47.64</v>
      </c>
    </row>
    <row r="834" spans="1:4">
      <c r="A834">
        <v>60</v>
      </c>
      <c r="B834">
        <v>4190</v>
      </c>
      <c r="C834">
        <v>331</v>
      </c>
      <c r="D834">
        <v>4.1900000000000004</v>
      </c>
    </row>
    <row r="835" spans="1:4">
      <c r="A835">
        <v>60</v>
      </c>
      <c r="B835">
        <v>11160</v>
      </c>
      <c r="C835">
        <v>369</v>
      </c>
      <c r="D835">
        <v>11.16</v>
      </c>
    </row>
    <row r="836" spans="1:4">
      <c r="A836">
        <v>60</v>
      </c>
      <c r="B836">
        <v>71750</v>
      </c>
      <c r="C836">
        <v>371</v>
      </c>
      <c r="D836">
        <v>71.75</v>
      </c>
    </row>
    <row r="837" spans="1:4">
      <c r="A837">
        <v>60</v>
      </c>
      <c r="B837">
        <v>47640</v>
      </c>
      <c r="C837">
        <v>396</v>
      </c>
      <c r="D837">
        <v>47.64</v>
      </c>
    </row>
    <row r="838" spans="1:4">
      <c r="A838">
        <v>60</v>
      </c>
      <c r="B838">
        <v>81660</v>
      </c>
      <c r="C838">
        <v>409</v>
      </c>
      <c r="D838">
        <v>81.66</v>
      </c>
    </row>
    <row r="839" spans="1:4">
      <c r="A839">
        <v>60</v>
      </c>
      <c r="B839">
        <v>28880</v>
      </c>
      <c r="C839">
        <v>446</v>
      </c>
      <c r="D839">
        <v>28.88</v>
      </c>
    </row>
    <row r="840" spans="1:4">
      <c r="A840">
        <v>60</v>
      </c>
      <c r="B840">
        <v>15620</v>
      </c>
      <c r="C840">
        <v>469</v>
      </c>
      <c r="D840">
        <v>15.62</v>
      </c>
    </row>
    <row r="841" spans="1:4">
      <c r="A841">
        <v>60</v>
      </c>
      <c r="B841">
        <v>18080</v>
      </c>
      <c r="C841">
        <v>510</v>
      </c>
      <c r="D841">
        <v>18.079999999999998</v>
      </c>
    </row>
    <row r="842" spans="1:4">
      <c r="A842">
        <v>60</v>
      </c>
      <c r="B842">
        <v>41240</v>
      </c>
      <c r="C842">
        <v>523</v>
      </c>
      <c r="D842">
        <v>41.24</v>
      </c>
    </row>
    <row r="843" spans="1:4">
      <c r="A843">
        <v>60</v>
      </c>
      <c r="B843">
        <v>144450</v>
      </c>
      <c r="C843">
        <v>533</v>
      </c>
      <c r="D843">
        <v>144.44999999999999</v>
      </c>
    </row>
    <row r="844" spans="1:4">
      <c r="A844">
        <v>60</v>
      </c>
      <c r="B844">
        <v>30130</v>
      </c>
      <c r="C844">
        <v>540</v>
      </c>
      <c r="D844">
        <v>30.13</v>
      </c>
    </row>
    <row r="845" spans="1:4">
      <c r="A845">
        <v>60</v>
      </c>
      <c r="B845">
        <v>422690</v>
      </c>
      <c r="C845">
        <v>546</v>
      </c>
      <c r="D845">
        <v>422.69</v>
      </c>
    </row>
    <row r="846" spans="1:4">
      <c r="A846">
        <v>60</v>
      </c>
      <c r="B846">
        <v>87840</v>
      </c>
      <c r="C846">
        <v>586</v>
      </c>
      <c r="D846">
        <v>87.84</v>
      </c>
    </row>
    <row r="847" spans="1:4">
      <c r="A847">
        <v>60</v>
      </c>
      <c r="B847">
        <v>85890</v>
      </c>
      <c r="C847">
        <v>591</v>
      </c>
      <c r="D847">
        <v>85.89</v>
      </c>
    </row>
    <row r="848" spans="1:4">
      <c r="A848">
        <v>60</v>
      </c>
      <c r="B848">
        <v>93500</v>
      </c>
      <c r="C848">
        <v>597</v>
      </c>
      <c r="D848">
        <v>93.5</v>
      </c>
    </row>
    <row r="849" spans="1:4">
      <c r="A849">
        <v>60</v>
      </c>
      <c r="B849">
        <v>86240</v>
      </c>
      <c r="C849">
        <v>631</v>
      </c>
      <c r="D849">
        <v>86.24</v>
      </c>
    </row>
    <row r="850" spans="1:4">
      <c r="A850">
        <v>60</v>
      </c>
      <c r="B850">
        <v>310700</v>
      </c>
      <c r="C850">
        <v>641</v>
      </c>
      <c r="D850">
        <v>310.7</v>
      </c>
    </row>
    <row r="851" spans="1:4">
      <c r="A851">
        <v>60</v>
      </c>
      <c r="B851">
        <v>12050</v>
      </c>
      <c r="C851">
        <v>648</v>
      </c>
      <c r="D851">
        <v>12.05</v>
      </c>
    </row>
    <row r="852" spans="1:4">
      <c r="A852">
        <v>60</v>
      </c>
      <c r="B852">
        <v>38660</v>
      </c>
      <c r="C852">
        <v>676</v>
      </c>
      <c r="D852">
        <v>38.659999999999997</v>
      </c>
    </row>
    <row r="853" spans="1:4">
      <c r="A853">
        <v>60</v>
      </c>
      <c r="B853">
        <v>52380</v>
      </c>
      <c r="C853">
        <v>685</v>
      </c>
      <c r="D853">
        <v>52.38</v>
      </c>
    </row>
    <row r="854" spans="1:4">
      <c r="A854">
        <v>60</v>
      </c>
      <c r="B854">
        <v>103230</v>
      </c>
      <c r="C854">
        <v>734</v>
      </c>
      <c r="D854">
        <v>103.23</v>
      </c>
    </row>
    <row r="855" spans="1:4">
      <c r="A855">
        <v>60</v>
      </c>
      <c r="B855">
        <v>35800</v>
      </c>
      <c r="C855">
        <v>753</v>
      </c>
      <c r="D855">
        <v>35.799999999999997</v>
      </c>
    </row>
    <row r="856" spans="1:4">
      <c r="A856">
        <v>60</v>
      </c>
      <c r="B856">
        <v>539370</v>
      </c>
      <c r="C856">
        <v>757</v>
      </c>
      <c r="D856">
        <v>539.37</v>
      </c>
    </row>
    <row r="857" spans="1:4">
      <c r="A857">
        <v>60</v>
      </c>
      <c r="B857">
        <v>135630</v>
      </c>
      <c r="C857">
        <v>781</v>
      </c>
      <c r="D857">
        <v>135.63</v>
      </c>
    </row>
    <row r="858" spans="1:4">
      <c r="A858">
        <v>60</v>
      </c>
      <c r="B858">
        <v>47450</v>
      </c>
      <c r="C858">
        <v>787</v>
      </c>
      <c r="D858">
        <v>47.45</v>
      </c>
    </row>
    <row r="859" spans="1:4">
      <c r="A859">
        <v>60</v>
      </c>
      <c r="B859">
        <v>6080</v>
      </c>
      <c r="C859">
        <v>797</v>
      </c>
      <c r="D859">
        <v>6.08</v>
      </c>
    </row>
    <row r="860" spans="1:4">
      <c r="A860">
        <v>60</v>
      </c>
      <c r="B860">
        <v>5400</v>
      </c>
      <c r="C860">
        <v>804</v>
      </c>
      <c r="D860">
        <v>5.4</v>
      </c>
    </row>
    <row r="861" spans="1:4">
      <c r="A861">
        <v>60</v>
      </c>
      <c r="B861">
        <v>58010</v>
      </c>
      <c r="C861">
        <v>811</v>
      </c>
      <c r="D861">
        <v>58.01</v>
      </c>
    </row>
    <row r="862" spans="1:4">
      <c r="A862">
        <v>60</v>
      </c>
      <c r="B862">
        <v>116970</v>
      </c>
      <c r="C862">
        <v>825</v>
      </c>
      <c r="D862">
        <v>116.97</v>
      </c>
    </row>
    <row r="863" spans="1:4">
      <c r="A863">
        <v>60</v>
      </c>
      <c r="B863">
        <v>4940</v>
      </c>
      <c r="C863">
        <v>826</v>
      </c>
      <c r="D863">
        <v>4.9400000000000004</v>
      </c>
    </row>
    <row r="864" spans="1:4">
      <c r="A864">
        <v>60</v>
      </c>
      <c r="B864">
        <v>48830</v>
      </c>
      <c r="C864">
        <v>840</v>
      </c>
      <c r="D864">
        <v>48.83</v>
      </c>
    </row>
    <row r="865" spans="1:4">
      <c r="A865">
        <v>60</v>
      </c>
      <c r="B865">
        <v>105390</v>
      </c>
      <c r="C865">
        <v>868</v>
      </c>
      <c r="D865">
        <v>105.39</v>
      </c>
    </row>
    <row r="866" spans="1:4">
      <c r="A866">
        <v>60</v>
      </c>
      <c r="B866">
        <v>78100</v>
      </c>
      <c r="C866">
        <v>871</v>
      </c>
      <c r="D866">
        <v>78.099999999999994</v>
      </c>
    </row>
    <row r="867" spans="1:4">
      <c r="A867">
        <v>60</v>
      </c>
      <c r="B867">
        <v>11050</v>
      </c>
      <c r="C867">
        <v>874</v>
      </c>
      <c r="D867">
        <v>11.05</v>
      </c>
    </row>
    <row r="868" spans="1:4">
      <c r="A868">
        <v>60</v>
      </c>
      <c r="B868">
        <v>8170</v>
      </c>
      <c r="C868">
        <v>879</v>
      </c>
      <c r="D868">
        <v>8.17</v>
      </c>
    </row>
    <row r="869" spans="1:4">
      <c r="A869">
        <v>60</v>
      </c>
      <c r="B869">
        <v>11960</v>
      </c>
      <c r="C869">
        <v>913</v>
      </c>
      <c r="D869">
        <v>11.96</v>
      </c>
    </row>
    <row r="870" spans="1:4">
      <c r="A870">
        <v>60</v>
      </c>
      <c r="B870">
        <v>12830</v>
      </c>
      <c r="C870">
        <v>918</v>
      </c>
      <c r="D870">
        <v>12.83</v>
      </c>
    </row>
    <row r="871" spans="1:4">
      <c r="A871">
        <v>60</v>
      </c>
      <c r="B871">
        <v>398990</v>
      </c>
      <c r="C871">
        <v>924</v>
      </c>
      <c r="D871">
        <v>398.99</v>
      </c>
    </row>
    <row r="872" spans="1:4">
      <c r="A872">
        <v>60</v>
      </c>
      <c r="B872">
        <v>28270</v>
      </c>
      <c r="C872">
        <v>940</v>
      </c>
      <c r="D872">
        <v>28.27</v>
      </c>
    </row>
    <row r="873" spans="1:4">
      <c r="A873">
        <v>60</v>
      </c>
      <c r="B873">
        <v>2700</v>
      </c>
      <c r="C873">
        <v>945</v>
      </c>
      <c r="D873">
        <v>2.7</v>
      </c>
    </row>
    <row r="874" spans="1:4">
      <c r="A874">
        <v>60</v>
      </c>
      <c r="B874">
        <v>40660</v>
      </c>
      <c r="C874">
        <v>953</v>
      </c>
      <c r="D874">
        <v>40.659999999999997</v>
      </c>
    </row>
    <row r="875" spans="1:4">
      <c r="A875">
        <v>60</v>
      </c>
      <c r="B875">
        <v>12850</v>
      </c>
      <c r="C875">
        <v>958</v>
      </c>
      <c r="D875">
        <v>12.85</v>
      </c>
    </row>
    <row r="876" spans="1:4">
      <c r="A876">
        <v>60</v>
      </c>
      <c r="B876">
        <v>135630</v>
      </c>
      <c r="C876">
        <v>968</v>
      </c>
      <c r="D876">
        <v>135.63</v>
      </c>
    </row>
    <row r="877" spans="1:4">
      <c r="A877">
        <v>60</v>
      </c>
      <c r="B877">
        <v>200880</v>
      </c>
      <c r="C877">
        <v>989</v>
      </c>
      <c r="D877">
        <v>200.88</v>
      </c>
    </row>
    <row r="878" spans="1:4">
      <c r="A878">
        <v>60</v>
      </c>
      <c r="B878">
        <v>24400</v>
      </c>
      <c r="C878">
        <v>992</v>
      </c>
      <c r="D878">
        <v>24.4</v>
      </c>
    </row>
    <row r="879" spans="1:4">
      <c r="A879">
        <v>60</v>
      </c>
      <c r="B879">
        <v>65570</v>
      </c>
      <c r="C879">
        <v>2009</v>
      </c>
      <c r="D879">
        <v>65.569999999999993</v>
      </c>
    </row>
    <row r="880" spans="1:4">
      <c r="A880">
        <v>60</v>
      </c>
      <c r="B880">
        <v>468180</v>
      </c>
      <c r="C880">
        <v>2018</v>
      </c>
      <c r="D880">
        <v>468.18</v>
      </c>
    </row>
    <row r="881" spans="1:4">
      <c r="A881">
        <v>60</v>
      </c>
      <c r="B881">
        <v>14110</v>
      </c>
      <c r="C881">
        <v>2027</v>
      </c>
      <c r="D881">
        <v>14.11</v>
      </c>
    </row>
    <row r="882" spans="1:4">
      <c r="A882">
        <v>60</v>
      </c>
      <c r="B882">
        <v>16200</v>
      </c>
      <c r="C882">
        <v>2038</v>
      </c>
      <c r="D882">
        <v>16.2</v>
      </c>
    </row>
    <row r="883" spans="1:4">
      <c r="A883">
        <v>60</v>
      </c>
      <c r="B883">
        <v>4730</v>
      </c>
      <c r="C883">
        <v>2075</v>
      </c>
      <c r="D883">
        <v>4.7300000000000004</v>
      </c>
    </row>
    <row r="884" spans="1:4">
      <c r="A884">
        <v>60</v>
      </c>
      <c r="B884">
        <v>70850</v>
      </c>
      <c r="C884">
        <v>2083</v>
      </c>
      <c r="D884">
        <v>70.849999999999994</v>
      </c>
    </row>
    <row r="885" spans="1:4">
      <c r="A885">
        <v>60</v>
      </c>
      <c r="B885">
        <v>49090</v>
      </c>
      <c r="C885">
        <v>2087</v>
      </c>
      <c r="D885">
        <v>49.09</v>
      </c>
    </row>
    <row r="886" spans="1:4">
      <c r="A886">
        <v>60</v>
      </c>
      <c r="B886">
        <v>39140</v>
      </c>
      <c r="C886">
        <v>2092</v>
      </c>
      <c r="D886">
        <v>39.14</v>
      </c>
    </row>
    <row r="887" spans="1:4">
      <c r="A887">
        <v>60</v>
      </c>
      <c r="B887">
        <v>6690</v>
      </c>
      <c r="C887">
        <v>2095</v>
      </c>
      <c r="D887">
        <v>6.69</v>
      </c>
    </row>
    <row r="888" spans="1:4">
      <c r="A888">
        <v>60</v>
      </c>
      <c r="B888">
        <v>100410</v>
      </c>
      <c r="C888">
        <v>2098</v>
      </c>
      <c r="D888">
        <v>100.41</v>
      </c>
    </row>
    <row r="889" spans="1:4">
      <c r="A889">
        <v>60</v>
      </c>
      <c r="B889">
        <v>12270</v>
      </c>
      <c r="C889">
        <v>2100</v>
      </c>
      <c r="D889">
        <v>12.27</v>
      </c>
    </row>
    <row r="890" spans="1:4">
      <c r="A890">
        <v>60</v>
      </c>
      <c r="B890">
        <v>28270</v>
      </c>
      <c r="C890">
        <v>2107</v>
      </c>
      <c r="D890">
        <v>28.27</v>
      </c>
    </row>
    <row r="891" spans="1:4">
      <c r="A891">
        <v>60</v>
      </c>
      <c r="B891">
        <v>22880</v>
      </c>
      <c r="C891">
        <v>2109</v>
      </c>
      <c r="D891">
        <v>22.88</v>
      </c>
    </row>
    <row r="892" spans="1:4">
      <c r="A892">
        <v>60</v>
      </c>
      <c r="B892">
        <v>5390</v>
      </c>
      <c r="C892">
        <v>2113</v>
      </c>
      <c r="D892">
        <v>5.39</v>
      </c>
    </row>
    <row r="893" spans="1:4">
      <c r="A893">
        <v>60</v>
      </c>
      <c r="B893">
        <v>142290</v>
      </c>
      <c r="C893">
        <v>2132</v>
      </c>
      <c r="D893">
        <v>142.29</v>
      </c>
    </row>
    <row r="894" spans="1:4">
      <c r="A894">
        <v>60</v>
      </c>
      <c r="B894">
        <v>73140</v>
      </c>
      <c r="C894">
        <v>2139</v>
      </c>
      <c r="D894">
        <v>73.14</v>
      </c>
    </row>
    <row r="895" spans="1:4">
      <c r="A895">
        <v>60</v>
      </c>
      <c r="B895">
        <v>399150</v>
      </c>
      <c r="C895">
        <v>2144</v>
      </c>
      <c r="D895">
        <v>399.15</v>
      </c>
    </row>
    <row r="896" spans="1:4">
      <c r="A896">
        <v>60</v>
      </c>
      <c r="B896">
        <v>15810</v>
      </c>
      <c r="C896">
        <v>2150</v>
      </c>
      <c r="D896">
        <v>15.81</v>
      </c>
    </row>
    <row r="897" spans="1:4">
      <c r="A897">
        <v>60</v>
      </c>
      <c r="B897">
        <v>21240</v>
      </c>
      <c r="C897">
        <v>2159</v>
      </c>
      <c r="D897">
        <v>21.24</v>
      </c>
    </row>
    <row r="898" spans="1:4">
      <c r="A898">
        <v>60</v>
      </c>
      <c r="B898">
        <v>2170</v>
      </c>
      <c r="C898">
        <v>2163</v>
      </c>
      <c r="D898">
        <v>2.17</v>
      </c>
    </row>
    <row r="899" spans="1:4">
      <c r="A899">
        <v>60</v>
      </c>
      <c r="B899">
        <v>144600</v>
      </c>
      <c r="C899">
        <v>2168</v>
      </c>
      <c r="D899">
        <v>144.6</v>
      </c>
    </row>
    <row r="900" spans="1:4">
      <c r="A900">
        <v>60</v>
      </c>
      <c r="B900">
        <v>16790</v>
      </c>
      <c r="C900">
        <v>2169</v>
      </c>
      <c r="D900">
        <v>16.79</v>
      </c>
    </row>
    <row r="901" spans="1:4">
      <c r="A901">
        <v>60</v>
      </c>
      <c r="B901">
        <v>42710</v>
      </c>
      <c r="C901">
        <v>2174</v>
      </c>
      <c r="D901">
        <v>42.71</v>
      </c>
    </row>
    <row r="902" spans="1:4">
      <c r="A902">
        <v>60</v>
      </c>
      <c r="B902">
        <v>22310</v>
      </c>
      <c r="C902">
        <v>2183</v>
      </c>
      <c r="D902">
        <v>22.31</v>
      </c>
    </row>
    <row r="903" spans="1:4">
      <c r="A903">
        <v>60</v>
      </c>
      <c r="B903">
        <v>109030</v>
      </c>
      <c r="C903">
        <v>2197</v>
      </c>
      <c r="D903">
        <v>109.03</v>
      </c>
    </row>
    <row r="904" spans="1:4">
      <c r="A904">
        <v>60</v>
      </c>
      <c r="B904">
        <v>100760</v>
      </c>
      <c r="C904">
        <v>2204</v>
      </c>
      <c r="D904">
        <v>100.76</v>
      </c>
    </row>
    <row r="905" spans="1:4">
      <c r="A905">
        <v>60</v>
      </c>
      <c r="B905">
        <v>8370</v>
      </c>
      <c r="C905">
        <v>2205</v>
      </c>
      <c r="D905">
        <v>8.3699999999999992</v>
      </c>
    </row>
    <row r="906" spans="1:4">
      <c r="A906">
        <v>60</v>
      </c>
      <c r="B906">
        <v>137800</v>
      </c>
      <c r="C906">
        <v>2214</v>
      </c>
      <c r="D906">
        <v>137.80000000000001</v>
      </c>
    </row>
    <row r="907" spans="1:4">
      <c r="A907">
        <v>60</v>
      </c>
      <c r="B907">
        <v>680</v>
      </c>
      <c r="C907">
        <v>2220</v>
      </c>
      <c r="D907">
        <v>0.68</v>
      </c>
    </row>
    <row r="908" spans="1:4">
      <c r="A908">
        <v>60</v>
      </c>
      <c r="B908">
        <v>8140</v>
      </c>
      <c r="C908">
        <v>2222</v>
      </c>
      <c r="D908">
        <v>8.14</v>
      </c>
    </row>
    <row r="909" spans="1:4">
      <c r="A909">
        <v>60</v>
      </c>
      <c r="B909">
        <v>48830</v>
      </c>
      <c r="C909">
        <v>2226</v>
      </c>
      <c r="D909">
        <v>48.83</v>
      </c>
    </row>
    <row r="910" spans="1:4">
      <c r="A910">
        <v>60</v>
      </c>
      <c r="B910">
        <v>181630</v>
      </c>
      <c r="C910">
        <v>2229</v>
      </c>
      <c r="D910">
        <v>181.63</v>
      </c>
    </row>
    <row r="911" spans="1:4">
      <c r="A911">
        <v>60</v>
      </c>
      <c r="B911">
        <v>8620</v>
      </c>
      <c r="C911">
        <v>2235</v>
      </c>
      <c r="D911">
        <v>8.6199999999999992</v>
      </c>
    </row>
    <row r="912" spans="1:4">
      <c r="A912">
        <v>60</v>
      </c>
      <c r="B912">
        <v>40850</v>
      </c>
      <c r="C912">
        <v>2244</v>
      </c>
      <c r="D912">
        <v>40.85</v>
      </c>
    </row>
    <row r="913" spans="1:4">
      <c r="A913">
        <v>60</v>
      </c>
      <c r="B913">
        <v>42600</v>
      </c>
      <c r="C913">
        <v>2266</v>
      </c>
      <c r="D913">
        <v>42.6</v>
      </c>
    </row>
    <row r="914" spans="1:4">
      <c r="A914">
        <v>60</v>
      </c>
      <c r="B914">
        <v>80090</v>
      </c>
      <c r="C914">
        <v>2278</v>
      </c>
      <c r="D914">
        <v>80.09</v>
      </c>
    </row>
    <row r="915" spans="1:4">
      <c r="A915">
        <v>60</v>
      </c>
      <c r="B915">
        <v>7610</v>
      </c>
      <c r="C915">
        <v>2283</v>
      </c>
      <c r="D915">
        <v>7.61</v>
      </c>
    </row>
    <row r="916" spans="1:4">
      <c r="A916">
        <v>60</v>
      </c>
      <c r="B916">
        <v>128860</v>
      </c>
      <c r="C916">
        <v>2308</v>
      </c>
      <c r="D916">
        <v>128.86000000000001</v>
      </c>
    </row>
    <row r="917" spans="1:4">
      <c r="A917">
        <v>60</v>
      </c>
      <c r="B917">
        <v>100170</v>
      </c>
      <c r="C917">
        <v>2314</v>
      </c>
      <c r="D917">
        <v>100.17</v>
      </c>
    </row>
    <row r="918" spans="1:4">
      <c r="A918">
        <v>60</v>
      </c>
      <c r="B918">
        <v>133990</v>
      </c>
      <c r="C918">
        <v>2319</v>
      </c>
      <c r="D918">
        <v>133.99</v>
      </c>
    </row>
    <row r="919" spans="1:4">
      <c r="A919">
        <v>60</v>
      </c>
      <c r="B919">
        <v>7350</v>
      </c>
      <c r="C919">
        <v>2320</v>
      </c>
      <c r="D919">
        <v>7.35</v>
      </c>
    </row>
    <row r="920" spans="1:4">
      <c r="A920">
        <v>60</v>
      </c>
      <c r="B920">
        <v>9800</v>
      </c>
      <c r="C920">
        <v>2322</v>
      </c>
      <c r="D920">
        <v>9.8000000000000007</v>
      </c>
    </row>
    <row r="921" spans="1:4">
      <c r="A921">
        <v>60</v>
      </c>
      <c r="B921">
        <v>365570</v>
      </c>
      <c r="C921">
        <v>2328</v>
      </c>
      <c r="D921">
        <v>365.57</v>
      </c>
    </row>
    <row r="922" spans="1:4">
      <c r="A922">
        <v>60</v>
      </c>
      <c r="B922">
        <v>11960</v>
      </c>
      <c r="C922">
        <v>2334</v>
      </c>
      <c r="D922">
        <v>11.96</v>
      </c>
    </row>
    <row r="923" spans="1:4">
      <c r="A923">
        <v>60</v>
      </c>
      <c r="B923">
        <v>410780</v>
      </c>
      <c r="C923">
        <v>2335</v>
      </c>
      <c r="D923">
        <v>410.78</v>
      </c>
    </row>
    <row r="924" spans="1:4">
      <c r="A924">
        <v>60</v>
      </c>
      <c r="B924">
        <v>171800</v>
      </c>
      <c r="C924">
        <v>2345</v>
      </c>
      <c r="D924">
        <v>171.8</v>
      </c>
    </row>
    <row r="925" spans="1:4">
      <c r="A925">
        <v>60</v>
      </c>
      <c r="B925">
        <v>135630</v>
      </c>
      <c r="C925">
        <v>2347</v>
      </c>
      <c r="D925">
        <v>135.63</v>
      </c>
    </row>
    <row r="926" spans="1:4">
      <c r="A926">
        <v>60</v>
      </c>
      <c r="B926">
        <v>12920</v>
      </c>
      <c r="C926">
        <v>2354</v>
      </c>
      <c r="D926">
        <v>12.92</v>
      </c>
    </row>
    <row r="927" spans="1:4">
      <c r="A927">
        <v>60</v>
      </c>
      <c r="B927">
        <v>5960</v>
      </c>
      <c r="C927">
        <v>2360</v>
      </c>
      <c r="D927">
        <v>5.96</v>
      </c>
    </row>
    <row r="928" spans="1:4">
      <c r="A928">
        <v>60</v>
      </c>
      <c r="B928">
        <v>11630</v>
      </c>
      <c r="C928">
        <v>2370</v>
      </c>
      <c r="D928">
        <v>11.63</v>
      </c>
    </row>
    <row r="929" spans="1:4">
      <c r="A929">
        <v>60</v>
      </c>
      <c r="B929">
        <v>7430</v>
      </c>
      <c r="C929">
        <v>2371</v>
      </c>
      <c r="D929">
        <v>7.43</v>
      </c>
    </row>
    <row r="930" spans="1:4">
      <c r="A930">
        <v>60</v>
      </c>
      <c r="B930">
        <v>153520</v>
      </c>
      <c r="C930">
        <v>2374</v>
      </c>
      <c r="D930">
        <v>153.52000000000001</v>
      </c>
    </row>
    <row r="931" spans="1:4">
      <c r="A931">
        <v>60</v>
      </c>
      <c r="B931">
        <v>22060</v>
      </c>
      <c r="C931">
        <v>2376</v>
      </c>
      <c r="D931">
        <v>22.06</v>
      </c>
    </row>
    <row r="932" spans="1:4">
      <c r="A932">
        <v>60</v>
      </c>
      <c r="B932">
        <v>48210</v>
      </c>
      <c r="C932">
        <v>2384</v>
      </c>
      <c r="D932">
        <v>48.21</v>
      </c>
    </row>
    <row r="933" spans="1:4">
      <c r="A933">
        <v>60</v>
      </c>
      <c r="B933">
        <v>50380</v>
      </c>
      <c r="C933">
        <v>2393</v>
      </c>
      <c r="D933">
        <v>50.38</v>
      </c>
    </row>
    <row r="934" spans="1:4">
      <c r="A934">
        <v>60</v>
      </c>
      <c r="B934">
        <v>18760</v>
      </c>
      <c r="C934">
        <v>2395</v>
      </c>
      <c r="D934">
        <v>18.760000000000002</v>
      </c>
    </row>
    <row r="935" spans="1:4">
      <c r="A935">
        <v>60</v>
      </c>
      <c r="B935">
        <v>8090</v>
      </c>
      <c r="C935">
        <v>2410</v>
      </c>
      <c r="D935">
        <v>8.09</v>
      </c>
    </row>
    <row r="936" spans="1:4">
      <c r="A936">
        <v>60</v>
      </c>
      <c r="B936">
        <v>29290</v>
      </c>
      <c r="C936">
        <v>2421</v>
      </c>
      <c r="D936">
        <v>29.29</v>
      </c>
    </row>
    <row r="937" spans="1:4">
      <c r="A937">
        <v>60</v>
      </c>
      <c r="B937">
        <v>92070</v>
      </c>
      <c r="C937">
        <v>2426</v>
      </c>
      <c r="D937">
        <v>92.07</v>
      </c>
    </row>
    <row r="938" spans="1:4">
      <c r="A938">
        <v>60</v>
      </c>
      <c r="B938">
        <v>90420</v>
      </c>
      <c r="C938">
        <v>2430</v>
      </c>
      <c r="D938">
        <v>90.42</v>
      </c>
    </row>
    <row r="939" spans="1:4">
      <c r="A939">
        <v>60</v>
      </c>
      <c r="B939">
        <v>42630</v>
      </c>
      <c r="C939">
        <v>2443</v>
      </c>
      <c r="D939">
        <v>42.63</v>
      </c>
    </row>
    <row r="940" spans="1:4">
      <c r="A940">
        <v>60</v>
      </c>
      <c r="B940">
        <v>33190</v>
      </c>
      <c r="C940">
        <v>2452</v>
      </c>
      <c r="D940">
        <v>33.19</v>
      </c>
    </row>
    <row r="941" spans="1:4">
      <c r="A941">
        <v>60</v>
      </c>
      <c r="B941">
        <v>8140</v>
      </c>
      <c r="C941">
        <v>2457</v>
      </c>
      <c r="D941">
        <v>8.14</v>
      </c>
    </row>
    <row r="942" spans="1:4">
      <c r="A942">
        <v>60</v>
      </c>
      <c r="B942">
        <v>7810</v>
      </c>
      <c r="C942">
        <v>2466</v>
      </c>
      <c r="D942">
        <v>7.81</v>
      </c>
    </row>
    <row r="943" spans="1:4">
      <c r="A943">
        <v>60</v>
      </c>
      <c r="B943">
        <v>22470</v>
      </c>
      <c r="C943">
        <v>2468</v>
      </c>
      <c r="D943">
        <v>22.47</v>
      </c>
    </row>
    <row r="944" spans="1:4">
      <c r="A944">
        <v>60</v>
      </c>
      <c r="B944">
        <v>24850</v>
      </c>
      <c r="C944">
        <v>2484</v>
      </c>
      <c r="D944">
        <v>24.85</v>
      </c>
    </row>
    <row r="945" spans="1:4">
      <c r="A945">
        <v>60</v>
      </c>
      <c r="B945">
        <v>3260</v>
      </c>
      <c r="C945">
        <v>2487</v>
      </c>
      <c r="D945">
        <v>3.26</v>
      </c>
    </row>
    <row r="946" spans="1:4">
      <c r="A946">
        <v>60</v>
      </c>
      <c r="B946">
        <v>135050</v>
      </c>
      <c r="C946">
        <v>2491</v>
      </c>
      <c r="D946">
        <v>135.05000000000001</v>
      </c>
    </row>
    <row r="947" spans="1:4">
      <c r="A947">
        <v>60</v>
      </c>
      <c r="B947">
        <v>49420</v>
      </c>
      <c r="C947">
        <v>2496</v>
      </c>
      <c r="D947">
        <v>49.42</v>
      </c>
    </row>
    <row r="948" spans="1:4">
      <c r="A948">
        <v>60</v>
      </c>
      <c r="B948">
        <v>675180</v>
      </c>
      <c r="C948">
        <v>2504</v>
      </c>
      <c r="D948">
        <v>675.18</v>
      </c>
    </row>
    <row r="949" spans="1:4">
      <c r="A949">
        <v>60</v>
      </c>
      <c r="B949">
        <v>8620</v>
      </c>
      <c r="C949">
        <v>2511</v>
      </c>
      <c r="D949">
        <v>8.6199999999999992</v>
      </c>
    </row>
    <row r="950" spans="1:4">
      <c r="A950">
        <v>60</v>
      </c>
      <c r="B950">
        <v>76380</v>
      </c>
      <c r="C950">
        <v>2516</v>
      </c>
      <c r="D950">
        <v>76.38</v>
      </c>
    </row>
    <row r="951" spans="1:4">
      <c r="A951">
        <v>60</v>
      </c>
      <c r="B951">
        <v>9790</v>
      </c>
      <c r="C951">
        <v>2521</v>
      </c>
      <c r="D951">
        <v>9.7899999999999991</v>
      </c>
    </row>
    <row r="952" spans="1:4">
      <c r="A952">
        <v>60</v>
      </c>
      <c r="B952">
        <v>5440</v>
      </c>
      <c r="C952">
        <v>2526</v>
      </c>
      <c r="D952">
        <v>5.44</v>
      </c>
    </row>
    <row r="953" spans="1:4">
      <c r="A953">
        <v>60</v>
      </c>
      <c r="B953">
        <v>2970</v>
      </c>
      <c r="C953">
        <v>2536</v>
      </c>
      <c r="D953">
        <v>2.97</v>
      </c>
    </row>
    <row r="954" spans="1:4">
      <c r="A954">
        <v>60</v>
      </c>
      <c r="B954">
        <v>437700</v>
      </c>
      <c r="C954">
        <v>2543</v>
      </c>
      <c r="D954">
        <v>437.7</v>
      </c>
    </row>
    <row r="955" spans="1:4">
      <c r="A955">
        <v>60</v>
      </c>
      <c r="B955">
        <v>10780</v>
      </c>
      <c r="C955">
        <v>2546</v>
      </c>
      <c r="D955">
        <v>10.78</v>
      </c>
    </row>
    <row r="956" spans="1:4">
      <c r="A956">
        <v>61</v>
      </c>
      <c r="B956">
        <v>127560</v>
      </c>
      <c r="C956">
        <v>371</v>
      </c>
      <c r="D956">
        <v>127.56</v>
      </c>
    </row>
    <row r="957" spans="1:4">
      <c r="A957">
        <v>61</v>
      </c>
      <c r="B957">
        <v>142950</v>
      </c>
      <c r="C957">
        <v>510</v>
      </c>
      <c r="D957">
        <v>142.94999999999999</v>
      </c>
    </row>
    <row r="958" spans="1:4">
      <c r="A958">
        <v>61</v>
      </c>
      <c r="B958">
        <v>119040</v>
      </c>
      <c r="C958">
        <v>546</v>
      </c>
      <c r="D958">
        <v>119.04</v>
      </c>
    </row>
    <row r="959" spans="1:4">
      <c r="A959">
        <v>61</v>
      </c>
      <c r="B959">
        <v>403030</v>
      </c>
      <c r="C959">
        <v>624</v>
      </c>
      <c r="D959">
        <v>403.03</v>
      </c>
    </row>
    <row r="960" spans="1:4">
      <c r="A960">
        <v>61</v>
      </c>
      <c r="B960">
        <v>365610</v>
      </c>
      <c r="C960">
        <v>666</v>
      </c>
      <c r="D960">
        <v>365.61</v>
      </c>
    </row>
    <row r="961" spans="1:4">
      <c r="A961">
        <v>61</v>
      </c>
      <c r="B961">
        <v>134590</v>
      </c>
      <c r="C961">
        <v>757</v>
      </c>
      <c r="D961">
        <v>134.59</v>
      </c>
    </row>
    <row r="962" spans="1:4">
      <c r="A962">
        <v>61</v>
      </c>
      <c r="B962">
        <v>582310</v>
      </c>
      <c r="C962">
        <v>924</v>
      </c>
      <c r="D962">
        <v>582.30999999999995</v>
      </c>
    </row>
    <row r="963" spans="1:4">
      <c r="A963">
        <v>61</v>
      </c>
      <c r="B963">
        <v>170000</v>
      </c>
      <c r="C963">
        <v>958</v>
      </c>
      <c r="D963">
        <v>170</v>
      </c>
    </row>
    <row r="964" spans="1:4">
      <c r="A964">
        <v>61</v>
      </c>
      <c r="B964">
        <v>152490</v>
      </c>
      <c r="C964">
        <v>2162</v>
      </c>
      <c r="D964">
        <v>152.49</v>
      </c>
    </row>
    <row r="965" spans="1:4">
      <c r="A965">
        <v>61</v>
      </c>
      <c r="B965">
        <v>64270</v>
      </c>
      <c r="C965">
        <v>2195</v>
      </c>
      <c r="D965">
        <v>64.27</v>
      </c>
    </row>
    <row r="966" spans="1:4">
      <c r="A966">
        <v>61</v>
      </c>
      <c r="B966">
        <v>316280</v>
      </c>
      <c r="C966">
        <v>2312</v>
      </c>
      <c r="D966">
        <v>316.27999999999997</v>
      </c>
    </row>
    <row r="967" spans="1:4">
      <c r="A967">
        <v>61</v>
      </c>
      <c r="B967">
        <v>255460</v>
      </c>
      <c r="C967">
        <v>2336</v>
      </c>
      <c r="D967">
        <v>255.46</v>
      </c>
    </row>
    <row r="968" spans="1:4">
      <c r="A968">
        <v>61</v>
      </c>
      <c r="B968">
        <v>41850</v>
      </c>
      <c r="C968">
        <v>2360</v>
      </c>
      <c r="D968">
        <v>41.85</v>
      </c>
    </row>
    <row r="969" spans="1:4">
      <c r="A969">
        <v>61</v>
      </c>
      <c r="B969">
        <v>286440</v>
      </c>
      <c r="C969">
        <v>2361</v>
      </c>
      <c r="D969">
        <v>286.44</v>
      </c>
    </row>
    <row r="970" spans="1:4">
      <c r="A970">
        <v>61</v>
      </c>
      <c r="B970">
        <v>206680</v>
      </c>
      <c r="C970">
        <v>2393</v>
      </c>
      <c r="D970">
        <v>206.68</v>
      </c>
    </row>
    <row r="971" spans="1:4">
      <c r="A971">
        <v>61</v>
      </c>
      <c r="B971">
        <v>153820</v>
      </c>
      <c r="C971">
        <v>2411</v>
      </c>
      <c r="D971">
        <v>153.82</v>
      </c>
    </row>
    <row r="972" spans="1:4">
      <c r="A972">
        <v>61</v>
      </c>
      <c r="B972">
        <v>103340</v>
      </c>
      <c r="C972">
        <v>2430</v>
      </c>
      <c r="D972">
        <v>103.34</v>
      </c>
    </row>
    <row r="973" spans="1:4">
      <c r="A973">
        <v>61</v>
      </c>
      <c r="B973">
        <v>181770</v>
      </c>
      <c r="C973">
        <v>2459</v>
      </c>
      <c r="D973">
        <v>181.77</v>
      </c>
    </row>
    <row r="974" spans="1:4">
      <c r="A974">
        <v>61</v>
      </c>
      <c r="B974">
        <v>272540</v>
      </c>
      <c r="C974">
        <v>2487</v>
      </c>
      <c r="D974">
        <v>272.54000000000002</v>
      </c>
    </row>
    <row r="975" spans="1:4">
      <c r="A975">
        <v>61</v>
      </c>
      <c r="B975">
        <v>186910</v>
      </c>
      <c r="C975">
        <v>2494</v>
      </c>
      <c r="D975">
        <v>186.91</v>
      </c>
    </row>
    <row r="976" spans="1:4">
      <c r="A976">
        <v>63</v>
      </c>
      <c r="B976">
        <v>129180</v>
      </c>
      <c r="C976">
        <v>880</v>
      </c>
      <c r="D976">
        <v>129.18</v>
      </c>
    </row>
    <row r="977" spans="1:4">
      <c r="A977">
        <v>63</v>
      </c>
      <c r="B977">
        <v>278720</v>
      </c>
      <c r="C977">
        <v>2082</v>
      </c>
      <c r="D977">
        <v>278.72000000000003</v>
      </c>
    </row>
    <row r="978" spans="1:4">
      <c r="A978">
        <v>65</v>
      </c>
      <c r="B978">
        <v>1190870</v>
      </c>
      <c r="C978">
        <v>2102</v>
      </c>
      <c r="D978">
        <v>1190.8699999999999</v>
      </c>
    </row>
    <row r="979" spans="1:4">
      <c r="A979">
        <v>80</v>
      </c>
      <c r="B979">
        <v>60000</v>
      </c>
      <c r="C979">
        <v>28</v>
      </c>
      <c r="D979">
        <v>60</v>
      </c>
    </row>
    <row r="980" spans="1:4">
      <c r="A980">
        <v>80</v>
      </c>
      <c r="B980">
        <v>60000</v>
      </c>
      <c r="C980">
        <v>37</v>
      </c>
      <c r="D980">
        <v>60</v>
      </c>
    </row>
    <row r="981" spans="1:4">
      <c r="A981">
        <v>80</v>
      </c>
      <c r="B981">
        <v>60000</v>
      </c>
      <c r="C981">
        <v>60</v>
      </c>
      <c r="D981">
        <v>60</v>
      </c>
    </row>
    <row r="982" spans="1:4">
      <c r="A982">
        <v>80</v>
      </c>
      <c r="B982">
        <v>60000</v>
      </c>
      <c r="C982">
        <v>175</v>
      </c>
      <c r="D982">
        <v>60</v>
      </c>
    </row>
    <row r="983" spans="1:4">
      <c r="A983">
        <v>80</v>
      </c>
      <c r="B983">
        <v>60000</v>
      </c>
      <c r="C983">
        <v>293</v>
      </c>
      <c r="D983">
        <v>60</v>
      </c>
    </row>
    <row r="984" spans="1:4">
      <c r="A984">
        <v>80</v>
      </c>
      <c r="B984">
        <v>60000</v>
      </c>
      <c r="C984">
        <v>303</v>
      </c>
      <c r="D984">
        <v>60</v>
      </c>
    </row>
    <row r="985" spans="1:4">
      <c r="A985">
        <v>80</v>
      </c>
      <c r="B985">
        <v>60000</v>
      </c>
      <c r="C985">
        <v>331</v>
      </c>
      <c r="D985">
        <v>60</v>
      </c>
    </row>
    <row r="986" spans="1:4">
      <c r="A986">
        <v>80</v>
      </c>
      <c r="B986">
        <v>60000</v>
      </c>
      <c r="C986">
        <v>354</v>
      </c>
      <c r="D986">
        <v>60</v>
      </c>
    </row>
    <row r="987" spans="1:4">
      <c r="A987">
        <v>80</v>
      </c>
      <c r="B987">
        <v>60000</v>
      </c>
      <c r="C987">
        <v>371</v>
      </c>
      <c r="D987">
        <v>60</v>
      </c>
    </row>
    <row r="988" spans="1:4">
      <c r="A988">
        <v>80</v>
      </c>
      <c r="B988">
        <v>60000</v>
      </c>
      <c r="C988">
        <v>385</v>
      </c>
      <c r="D988">
        <v>60</v>
      </c>
    </row>
    <row r="989" spans="1:4">
      <c r="A989">
        <v>80</v>
      </c>
      <c r="B989">
        <v>60000</v>
      </c>
      <c r="C989">
        <v>410</v>
      </c>
      <c r="D989">
        <v>60</v>
      </c>
    </row>
    <row r="990" spans="1:4">
      <c r="A990">
        <v>80</v>
      </c>
      <c r="B990">
        <v>60000</v>
      </c>
      <c r="C990">
        <v>489</v>
      </c>
      <c r="D990">
        <v>60</v>
      </c>
    </row>
    <row r="991" spans="1:4">
      <c r="A991">
        <v>80</v>
      </c>
      <c r="B991">
        <v>60000</v>
      </c>
      <c r="C991">
        <v>523</v>
      </c>
      <c r="D991">
        <v>60</v>
      </c>
    </row>
    <row r="992" spans="1:4">
      <c r="A992">
        <v>80</v>
      </c>
      <c r="B992">
        <v>60000</v>
      </c>
      <c r="C992">
        <v>532</v>
      </c>
      <c r="D992">
        <v>60</v>
      </c>
    </row>
    <row r="993" spans="1:4">
      <c r="A993">
        <v>80</v>
      </c>
      <c r="B993">
        <v>60000</v>
      </c>
      <c r="C993">
        <v>533</v>
      </c>
      <c r="D993">
        <v>60</v>
      </c>
    </row>
    <row r="994" spans="1:4">
      <c r="A994">
        <v>80</v>
      </c>
      <c r="B994">
        <v>60000</v>
      </c>
      <c r="C994">
        <v>545</v>
      </c>
      <c r="D994">
        <v>60</v>
      </c>
    </row>
    <row r="995" spans="1:4">
      <c r="A995">
        <v>80</v>
      </c>
      <c r="B995">
        <v>60000</v>
      </c>
      <c r="C995">
        <v>546</v>
      </c>
      <c r="D995">
        <v>60</v>
      </c>
    </row>
    <row r="996" spans="1:4">
      <c r="A996">
        <v>80</v>
      </c>
      <c r="B996">
        <v>60000</v>
      </c>
      <c r="C996">
        <v>581</v>
      </c>
      <c r="D996">
        <v>60</v>
      </c>
    </row>
    <row r="997" spans="1:4">
      <c r="A997">
        <v>80</v>
      </c>
      <c r="B997">
        <v>60000</v>
      </c>
      <c r="C997">
        <v>608</v>
      </c>
      <c r="D997">
        <v>60</v>
      </c>
    </row>
    <row r="998" spans="1:4">
      <c r="A998">
        <v>80</v>
      </c>
      <c r="B998">
        <v>60000</v>
      </c>
      <c r="C998">
        <v>612</v>
      </c>
      <c r="D998">
        <v>60</v>
      </c>
    </row>
    <row r="999" spans="1:4">
      <c r="A999">
        <v>80</v>
      </c>
      <c r="B999">
        <v>60000</v>
      </c>
      <c r="C999">
        <v>624</v>
      </c>
      <c r="D999">
        <v>60</v>
      </c>
    </row>
    <row r="1000" spans="1:4">
      <c r="A1000">
        <v>80</v>
      </c>
      <c r="B1000">
        <v>60000</v>
      </c>
      <c r="C1000">
        <v>631</v>
      </c>
      <c r="D1000">
        <v>60</v>
      </c>
    </row>
    <row r="1001" spans="1:4">
      <c r="A1001">
        <v>80</v>
      </c>
      <c r="B1001">
        <v>60000</v>
      </c>
      <c r="C1001">
        <v>648</v>
      </c>
      <c r="D1001">
        <v>60</v>
      </c>
    </row>
    <row r="1002" spans="1:4">
      <c r="A1002">
        <v>80</v>
      </c>
      <c r="B1002">
        <v>60000</v>
      </c>
      <c r="C1002">
        <v>680</v>
      </c>
      <c r="D1002">
        <v>60</v>
      </c>
    </row>
    <row r="1003" spans="1:4">
      <c r="A1003">
        <v>80</v>
      </c>
      <c r="B1003">
        <v>60000</v>
      </c>
      <c r="C1003">
        <v>685</v>
      </c>
      <c r="D1003">
        <v>60</v>
      </c>
    </row>
    <row r="1004" spans="1:4">
      <c r="A1004">
        <v>80</v>
      </c>
      <c r="B1004">
        <v>60000</v>
      </c>
      <c r="C1004">
        <v>695</v>
      </c>
      <c r="D1004">
        <v>60</v>
      </c>
    </row>
    <row r="1005" spans="1:4">
      <c r="A1005">
        <v>80</v>
      </c>
      <c r="B1005">
        <v>60000</v>
      </c>
      <c r="C1005">
        <v>708</v>
      </c>
      <c r="D1005">
        <v>60</v>
      </c>
    </row>
    <row r="1006" spans="1:4">
      <c r="A1006">
        <v>80</v>
      </c>
      <c r="B1006">
        <v>60000</v>
      </c>
      <c r="C1006">
        <v>711</v>
      </c>
      <c r="D1006">
        <v>60</v>
      </c>
    </row>
    <row r="1007" spans="1:4">
      <c r="A1007">
        <v>80</v>
      </c>
      <c r="B1007">
        <v>60000</v>
      </c>
      <c r="C1007">
        <v>714</v>
      </c>
      <c r="D1007">
        <v>60</v>
      </c>
    </row>
    <row r="1008" spans="1:4">
      <c r="A1008">
        <v>80</v>
      </c>
      <c r="B1008">
        <v>60000</v>
      </c>
      <c r="C1008">
        <v>719</v>
      </c>
      <c r="D1008">
        <v>60</v>
      </c>
    </row>
    <row r="1009" spans="1:4">
      <c r="A1009">
        <v>80</v>
      </c>
      <c r="B1009">
        <v>60000</v>
      </c>
      <c r="C1009">
        <v>721</v>
      </c>
      <c r="D1009">
        <v>60</v>
      </c>
    </row>
    <row r="1010" spans="1:4">
      <c r="A1010">
        <v>80</v>
      </c>
      <c r="B1010">
        <v>60000</v>
      </c>
      <c r="C1010">
        <v>732</v>
      </c>
      <c r="D1010">
        <v>60</v>
      </c>
    </row>
    <row r="1011" spans="1:4">
      <c r="A1011">
        <v>80</v>
      </c>
      <c r="B1011">
        <v>60000</v>
      </c>
      <c r="C1011">
        <v>734</v>
      </c>
      <c r="D1011">
        <v>60</v>
      </c>
    </row>
    <row r="1012" spans="1:4">
      <c r="A1012">
        <v>80</v>
      </c>
      <c r="B1012">
        <v>60000</v>
      </c>
      <c r="C1012">
        <v>748</v>
      </c>
      <c r="D1012">
        <v>60</v>
      </c>
    </row>
    <row r="1013" spans="1:4">
      <c r="A1013">
        <v>80</v>
      </c>
      <c r="B1013">
        <v>60000</v>
      </c>
      <c r="C1013">
        <v>751</v>
      </c>
      <c r="D1013">
        <v>60</v>
      </c>
    </row>
    <row r="1014" spans="1:4">
      <c r="A1014">
        <v>80</v>
      </c>
      <c r="B1014">
        <v>60000</v>
      </c>
      <c r="C1014">
        <v>764</v>
      </c>
      <c r="D1014">
        <v>60</v>
      </c>
    </row>
    <row r="1015" spans="1:4">
      <c r="A1015">
        <v>80</v>
      </c>
      <c r="B1015">
        <v>60000</v>
      </c>
      <c r="C1015">
        <v>770</v>
      </c>
      <c r="D1015">
        <v>60</v>
      </c>
    </row>
    <row r="1016" spans="1:4">
      <c r="A1016">
        <v>80</v>
      </c>
      <c r="B1016">
        <v>60000</v>
      </c>
      <c r="C1016">
        <v>774</v>
      </c>
      <c r="D1016">
        <v>60</v>
      </c>
    </row>
    <row r="1017" spans="1:4">
      <c r="A1017">
        <v>80</v>
      </c>
      <c r="B1017">
        <v>60000</v>
      </c>
      <c r="C1017">
        <v>788</v>
      </c>
      <c r="D1017">
        <v>60</v>
      </c>
    </row>
    <row r="1018" spans="1:4">
      <c r="A1018">
        <v>80</v>
      </c>
      <c r="B1018">
        <v>60000</v>
      </c>
      <c r="C1018">
        <v>793</v>
      </c>
      <c r="D1018">
        <v>60</v>
      </c>
    </row>
    <row r="1019" spans="1:4">
      <c r="A1019">
        <v>80</v>
      </c>
      <c r="B1019">
        <v>60000</v>
      </c>
      <c r="C1019">
        <v>798</v>
      </c>
      <c r="D1019">
        <v>60</v>
      </c>
    </row>
    <row r="1020" spans="1:4">
      <c r="A1020">
        <v>80</v>
      </c>
      <c r="B1020">
        <v>60000</v>
      </c>
      <c r="C1020">
        <v>802</v>
      </c>
      <c r="D1020">
        <v>60</v>
      </c>
    </row>
    <row r="1021" spans="1:4">
      <c r="A1021">
        <v>80</v>
      </c>
      <c r="B1021">
        <v>60000</v>
      </c>
      <c r="C1021">
        <v>804</v>
      </c>
      <c r="D1021">
        <v>60</v>
      </c>
    </row>
    <row r="1022" spans="1:4">
      <c r="A1022">
        <v>80</v>
      </c>
      <c r="B1022">
        <v>60000</v>
      </c>
      <c r="C1022">
        <v>805</v>
      </c>
      <c r="D1022">
        <v>60</v>
      </c>
    </row>
    <row r="1023" spans="1:4">
      <c r="A1023">
        <v>80</v>
      </c>
      <c r="B1023">
        <v>60000</v>
      </c>
      <c r="C1023">
        <v>817</v>
      </c>
      <c r="D1023">
        <v>60</v>
      </c>
    </row>
    <row r="1024" spans="1:4">
      <c r="A1024">
        <v>80</v>
      </c>
      <c r="B1024">
        <v>60000</v>
      </c>
      <c r="C1024">
        <v>821</v>
      </c>
      <c r="D1024">
        <v>60</v>
      </c>
    </row>
    <row r="1025" spans="1:4">
      <c r="A1025">
        <v>80</v>
      </c>
      <c r="B1025">
        <v>60000</v>
      </c>
      <c r="C1025">
        <v>830</v>
      </c>
      <c r="D1025">
        <v>60</v>
      </c>
    </row>
    <row r="1026" spans="1:4">
      <c r="A1026">
        <v>80</v>
      </c>
      <c r="B1026">
        <v>60000</v>
      </c>
      <c r="C1026">
        <v>853</v>
      </c>
      <c r="D1026">
        <v>60</v>
      </c>
    </row>
    <row r="1027" spans="1:4">
      <c r="A1027">
        <v>80</v>
      </c>
      <c r="B1027">
        <v>60000</v>
      </c>
      <c r="C1027">
        <v>868</v>
      </c>
      <c r="D1027">
        <v>60</v>
      </c>
    </row>
    <row r="1028" spans="1:4">
      <c r="A1028">
        <v>80</v>
      </c>
      <c r="B1028">
        <v>60000</v>
      </c>
      <c r="C1028">
        <v>869</v>
      </c>
      <c r="D1028">
        <v>60</v>
      </c>
    </row>
    <row r="1029" spans="1:4">
      <c r="A1029">
        <v>80</v>
      </c>
      <c r="B1029">
        <v>60000</v>
      </c>
      <c r="C1029">
        <v>871</v>
      </c>
      <c r="D1029">
        <v>60</v>
      </c>
    </row>
    <row r="1030" spans="1:4">
      <c r="A1030">
        <v>80</v>
      </c>
      <c r="B1030">
        <v>60000</v>
      </c>
      <c r="C1030">
        <v>880</v>
      </c>
      <c r="D1030">
        <v>60</v>
      </c>
    </row>
    <row r="1031" spans="1:4">
      <c r="A1031">
        <v>80</v>
      </c>
      <c r="B1031">
        <v>60000</v>
      </c>
      <c r="C1031">
        <v>881</v>
      </c>
      <c r="D1031">
        <v>60</v>
      </c>
    </row>
    <row r="1032" spans="1:4">
      <c r="A1032">
        <v>80</v>
      </c>
      <c r="B1032">
        <v>60000</v>
      </c>
      <c r="C1032">
        <v>890</v>
      </c>
      <c r="D1032">
        <v>60</v>
      </c>
    </row>
    <row r="1033" spans="1:4">
      <c r="A1033">
        <v>80</v>
      </c>
      <c r="B1033">
        <v>60000</v>
      </c>
      <c r="C1033">
        <v>892</v>
      </c>
      <c r="D1033">
        <v>60</v>
      </c>
    </row>
    <row r="1034" spans="1:4">
      <c r="A1034">
        <v>80</v>
      </c>
      <c r="B1034">
        <v>60000</v>
      </c>
      <c r="C1034">
        <v>905</v>
      </c>
      <c r="D1034">
        <v>60</v>
      </c>
    </row>
    <row r="1035" spans="1:4">
      <c r="A1035">
        <v>80</v>
      </c>
      <c r="B1035">
        <v>60000</v>
      </c>
      <c r="C1035">
        <v>906</v>
      </c>
      <c r="D1035">
        <v>60</v>
      </c>
    </row>
    <row r="1036" spans="1:4">
      <c r="A1036">
        <v>80</v>
      </c>
      <c r="B1036">
        <v>60000</v>
      </c>
      <c r="C1036">
        <v>914</v>
      </c>
      <c r="D1036">
        <v>60</v>
      </c>
    </row>
    <row r="1037" spans="1:4">
      <c r="A1037">
        <v>80</v>
      </c>
      <c r="B1037">
        <v>60000</v>
      </c>
      <c r="C1037">
        <v>915</v>
      </c>
      <c r="D1037">
        <v>60</v>
      </c>
    </row>
    <row r="1038" spans="1:4">
      <c r="A1038">
        <v>80</v>
      </c>
      <c r="B1038">
        <v>60000</v>
      </c>
      <c r="C1038">
        <v>918</v>
      </c>
      <c r="D1038">
        <v>60</v>
      </c>
    </row>
    <row r="1039" spans="1:4">
      <c r="A1039">
        <v>80</v>
      </c>
      <c r="B1039">
        <v>60000</v>
      </c>
      <c r="C1039">
        <v>923</v>
      </c>
      <c r="D1039">
        <v>60</v>
      </c>
    </row>
    <row r="1040" spans="1:4">
      <c r="A1040">
        <v>80</v>
      </c>
      <c r="B1040">
        <v>60000</v>
      </c>
      <c r="C1040">
        <v>928</v>
      </c>
      <c r="D1040">
        <v>60</v>
      </c>
    </row>
    <row r="1041" spans="1:4">
      <c r="A1041">
        <v>80</v>
      </c>
      <c r="B1041">
        <v>60000</v>
      </c>
      <c r="C1041">
        <v>930</v>
      </c>
      <c r="D1041">
        <v>60</v>
      </c>
    </row>
    <row r="1042" spans="1:4">
      <c r="A1042">
        <v>80</v>
      </c>
      <c r="B1042">
        <v>60000</v>
      </c>
      <c r="C1042">
        <v>932</v>
      </c>
      <c r="D1042">
        <v>60</v>
      </c>
    </row>
    <row r="1043" spans="1:4">
      <c r="A1043">
        <v>80</v>
      </c>
      <c r="B1043">
        <v>60000</v>
      </c>
      <c r="C1043">
        <v>937</v>
      </c>
      <c r="D1043">
        <v>60</v>
      </c>
    </row>
    <row r="1044" spans="1:4">
      <c r="A1044">
        <v>80</v>
      </c>
      <c r="B1044">
        <v>60000</v>
      </c>
      <c r="C1044">
        <v>938</v>
      </c>
      <c r="D1044">
        <v>60</v>
      </c>
    </row>
    <row r="1045" spans="1:4">
      <c r="A1045">
        <v>80</v>
      </c>
      <c r="B1045">
        <v>60000</v>
      </c>
      <c r="C1045">
        <v>940</v>
      </c>
      <c r="D1045">
        <v>60</v>
      </c>
    </row>
    <row r="1046" spans="1:4">
      <c r="A1046">
        <v>80</v>
      </c>
      <c r="B1046">
        <v>60000</v>
      </c>
      <c r="C1046">
        <v>945</v>
      </c>
      <c r="D1046">
        <v>60</v>
      </c>
    </row>
    <row r="1047" spans="1:4">
      <c r="A1047">
        <v>80</v>
      </c>
      <c r="B1047">
        <v>60000</v>
      </c>
      <c r="C1047">
        <v>946</v>
      </c>
      <c r="D1047">
        <v>60</v>
      </c>
    </row>
    <row r="1048" spans="1:4">
      <c r="A1048">
        <v>80</v>
      </c>
      <c r="B1048">
        <v>60000</v>
      </c>
      <c r="C1048">
        <v>949</v>
      </c>
      <c r="D1048">
        <v>60</v>
      </c>
    </row>
    <row r="1049" spans="1:4">
      <c r="A1049">
        <v>80</v>
      </c>
      <c r="B1049">
        <v>60000</v>
      </c>
      <c r="C1049">
        <v>950</v>
      </c>
      <c r="D1049">
        <v>60</v>
      </c>
    </row>
    <row r="1050" spans="1:4">
      <c r="A1050">
        <v>80</v>
      </c>
      <c r="B1050">
        <v>60000</v>
      </c>
      <c r="C1050">
        <v>955</v>
      </c>
      <c r="D1050">
        <v>60</v>
      </c>
    </row>
    <row r="1051" spans="1:4">
      <c r="A1051">
        <v>80</v>
      </c>
      <c r="B1051">
        <v>60000</v>
      </c>
      <c r="C1051">
        <v>956</v>
      </c>
      <c r="D1051">
        <v>60</v>
      </c>
    </row>
    <row r="1052" spans="1:4">
      <c r="A1052">
        <v>80</v>
      </c>
      <c r="B1052">
        <v>60000</v>
      </c>
      <c r="C1052">
        <v>968</v>
      </c>
      <c r="D1052">
        <v>60</v>
      </c>
    </row>
    <row r="1053" spans="1:4">
      <c r="A1053">
        <v>80</v>
      </c>
      <c r="B1053">
        <v>60000</v>
      </c>
      <c r="C1053">
        <v>983</v>
      </c>
      <c r="D1053">
        <v>60</v>
      </c>
    </row>
    <row r="1054" spans="1:4">
      <c r="A1054">
        <v>80</v>
      </c>
      <c r="B1054">
        <v>60000</v>
      </c>
      <c r="C1054">
        <v>988</v>
      </c>
      <c r="D1054">
        <v>60</v>
      </c>
    </row>
    <row r="1055" spans="1:4">
      <c r="A1055">
        <v>80</v>
      </c>
      <c r="B1055">
        <v>60000</v>
      </c>
      <c r="C1055">
        <v>996</v>
      </c>
      <c r="D1055">
        <v>60</v>
      </c>
    </row>
    <row r="1056" spans="1:4">
      <c r="A1056">
        <v>80</v>
      </c>
      <c r="B1056">
        <v>60000</v>
      </c>
      <c r="C1056">
        <v>997</v>
      </c>
      <c r="D1056">
        <v>60</v>
      </c>
    </row>
    <row r="1057" spans="1:4">
      <c r="A1057">
        <v>80</v>
      </c>
      <c r="B1057">
        <v>60000</v>
      </c>
      <c r="C1057">
        <v>998</v>
      </c>
      <c r="D1057">
        <v>60</v>
      </c>
    </row>
    <row r="1058" spans="1:4">
      <c r="A1058">
        <v>80</v>
      </c>
      <c r="B1058">
        <v>60000</v>
      </c>
      <c r="C1058">
        <v>2005</v>
      </c>
      <c r="D1058">
        <v>60</v>
      </c>
    </row>
    <row r="1059" spans="1:4">
      <c r="A1059">
        <v>80</v>
      </c>
      <c r="B1059">
        <v>60000</v>
      </c>
      <c r="C1059">
        <v>2009</v>
      </c>
      <c r="D1059">
        <v>60</v>
      </c>
    </row>
    <row r="1060" spans="1:4">
      <c r="A1060">
        <v>80</v>
      </c>
      <c r="B1060">
        <v>60000</v>
      </c>
      <c r="C1060">
        <v>2010</v>
      </c>
      <c r="D1060">
        <v>60</v>
      </c>
    </row>
    <row r="1061" spans="1:4">
      <c r="A1061">
        <v>80</v>
      </c>
      <c r="B1061">
        <v>60000</v>
      </c>
      <c r="C1061">
        <v>2016</v>
      </c>
      <c r="D1061">
        <v>60</v>
      </c>
    </row>
    <row r="1062" spans="1:4">
      <c r="A1062">
        <v>80</v>
      </c>
      <c r="B1062">
        <v>60000</v>
      </c>
      <c r="C1062">
        <v>2018</v>
      </c>
      <c r="D1062">
        <v>60</v>
      </c>
    </row>
    <row r="1063" spans="1:4">
      <c r="A1063">
        <v>80</v>
      </c>
      <c r="B1063">
        <v>60000</v>
      </c>
      <c r="C1063">
        <v>2024</v>
      </c>
      <c r="D1063">
        <v>60</v>
      </c>
    </row>
    <row r="1064" spans="1:4">
      <c r="A1064">
        <v>80</v>
      </c>
      <c r="B1064">
        <v>60000</v>
      </c>
      <c r="C1064">
        <v>2026</v>
      </c>
      <c r="D1064">
        <v>60</v>
      </c>
    </row>
    <row r="1065" spans="1:4">
      <c r="A1065">
        <v>80</v>
      </c>
      <c r="B1065">
        <v>60000</v>
      </c>
      <c r="C1065">
        <v>2033</v>
      </c>
      <c r="D1065">
        <v>60</v>
      </c>
    </row>
    <row r="1066" spans="1:4">
      <c r="A1066">
        <v>80</v>
      </c>
      <c r="B1066">
        <v>60000</v>
      </c>
      <c r="C1066">
        <v>2034</v>
      </c>
      <c r="D1066">
        <v>60</v>
      </c>
    </row>
    <row r="1067" spans="1:4">
      <c r="A1067">
        <v>80</v>
      </c>
      <c r="B1067">
        <v>60000</v>
      </c>
      <c r="C1067">
        <v>2037</v>
      </c>
      <c r="D1067">
        <v>60</v>
      </c>
    </row>
    <row r="1068" spans="1:4">
      <c r="A1068">
        <v>80</v>
      </c>
      <c r="B1068">
        <v>60000</v>
      </c>
      <c r="C1068">
        <v>2038</v>
      </c>
      <c r="D1068">
        <v>60</v>
      </c>
    </row>
    <row r="1069" spans="1:4">
      <c r="A1069">
        <v>80</v>
      </c>
      <c r="B1069">
        <v>60000</v>
      </c>
      <c r="C1069">
        <v>2042</v>
      </c>
      <c r="D1069">
        <v>60</v>
      </c>
    </row>
    <row r="1070" spans="1:4">
      <c r="A1070">
        <v>80</v>
      </c>
      <c r="B1070">
        <v>60000</v>
      </c>
      <c r="C1070">
        <v>2044</v>
      </c>
      <c r="D1070">
        <v>60</v>
      </c>
    </row>
    <row r="1071" spans="1:4">
      <c r="A1071">
        <v>80</v>
      </c>
      <c r="B1071">
        <v>60000</v>
      </c>
      <c r="C1071">
        <v>2046</v>
      </c>
      <c r="D1071">
        <v>60</v>
      </c>
    </row>
    <row r="1072" spans="1:4">
      <c r="A1072">
        <v>80</v>
      </c>
      <c r="B1072">
        <v>60000</v>
      </c>
      <c r="C1072">
        <v>2057</v>
      </c>
      <c r="D1072">
        <v>60</v>
      </c>
    </row>
    <row r="1073" spans="1:4">
      <c r="A1073">
        <v>80</v>
      </c>
      <c r="B1073">
        <v>60000</v>
      </c>
      <c r="C1073">
        <v>2063</v>
      </c>
      <c r="D1073">
        <v>60</v>
      </c>
    </row>
    <row r="1074" spans="1:4">
      <c r="A1074">
        <v>80</v>
      </c>
      <c r="B1074">
        <v>60000</v>
      </c>
      <c r="C1074">
        <v>2074</v>
      </c>
      <c r="D1074">
        <v>60</v>
      </c>
    </row>
    <row r="1075" spans="1:4">
      <c r="A1075">
        <v>80</v>
      </c>
      <c r="B1075">
        <v>60000</v>
      </c>
      <c r="C1075">
        <v>2075</v>
      </c>
      <c r="D1075">
        <v>60</v>
      </c>
    </row>
    <row r="1076" spans="1:4">
      <c r="A1076">
        <v>80</v>
      </c>
      <c r="B1076">
        <v>60000</v>
      </c>
      <c r="C1076">
        <v>2082</v>
      </c>
      <c r="D1076">
        <v>60</v>
      </c>
    </row>
    <row r="1077" spans="1:4">
      <c r="A1077">
        <v>80</v>
      </c>
      <c r="B1077">
        <v>60000</v>
      </c>
      <c r="C1077">
        <v>2083</v>
      </c>
      <c r="D1077">
        <v>60</v>
      </c>
    </row>
    <row r="1078" spans="1:4">
      <c r="A1078">
        <v>80</v>
      </c>
      <c r="B1078">
        <v>60000</v>
      </c>
      <c r="C1078">
        <v>2090</v>
      </c>
      <c r="D1078">
        <v>60</v>
      </c>
    </row>
    <row r="1079" spans="1:4">
      <c r="A1079">
        <v>80</v>
      </c>
      <c r="B1079">
        <v>60000</v>
      </c>
      <c r="C1079">
        <v>2092</v>
      </c>
      <c r="D1079">
        <v>60</v>
      </c>
    </row>
    <row r="1080" spans="1:4">
      <c r="A1080">
        <v>80</v>
      </c>
      <c r="B1080">
        <v>60000</v>
      </c>
      <c r="C1080">
        <v>2095</v>
      </c>
      <c r="D1080">
        <v>60</v>
      </c>
    </row>
    <row r="1081" spans="1:4">
      <c r="A1081">
        <v>80</v>
      </c>
      <c r="B1081">
        <v>60000</v>
      </c>
      <c r="C1081">
        <v>2109</v>
      </c>
      <c r="D1081">
        <v>60</v>
      </c>
    </row>
    <row r="1082" spans="1:4">
      <c r="A1082">
        <v>80</v>
      </c>
      <c r="B1082">
        <v>60000</v>
      </c>
      <c r="C1082">
        <v>2117</v>
      </c>
      <c r="D1082">
        <v>60</v>
      </c>
    </row>
    <row r="1083" spans="1:4">
      <c r="A1083">
        <v>80</v>
      </c>
      <c r="B1083">
        <v>60000</v>
      </c>
      <c r="C1083">
        <v>2123</v>
      </c>
      <c r="D1083">
        <v>60</v>
      </c>
    </row>
    <row r="1084" spans="1:4">
      <c r="A1084">
        <v>80</v>
      </c>
      <c r="B1084">
        <v>60000</v>
      </c>
      <c r="C1084">
        <v>2127</v>
      </c>
      <c r="D1084">
        <v>60</v>
      </c>
    </row>
    <row r="1085" spans="1:4">
      <c r="A1085">
        <v>80</v>
      </c>
      <c r="B1085">
        <v>60000</v>
      </c>
      <c r="C1085">
        <v>2136</v>
      </c>
      <c r="D1085">
        <v>60</v>
      </c>
    </row>
    <row r="1086" spans="1:4">
      <c r="A1086">
        <v>80</v>
      </c>
      <c r="B1086">
        <v>60000</v>
      </c>
      <c r="C1086">
        <v>2140</v>
      </c>
      <c r="D1086">
        <v>60</v>
      </c>
    </row>
    <row r="1087" spans="1:4">
      <c r="A1087">
        <v>80</v>
      </c>
      <c r="B1087">
        <v>60000</v>
      </c>
      <c r="C1087">
        <v>2141</v>
      </c>
      <c r="D1087">
        <v>60</v>
      </c>
    </row>
    <row r="1088" spans="1:4">
      <c r="A1088">
        <v>80</v>
      </c>
      <c r="B1088">
        <v>60000</v>
      </c>
      <c r="C1088">
        <v>2152</v>
      </c>
      <c r="D1088">
        <v>60</v>
      </c>
    </row>
    <row r="1089" spans="1:4">
      <c r="A1089">
        <v>80</v>
      </c>
      <c r="B1089">
        <v>60000</v>
      </c>
      <c r="C1089">
        <v>2161</v>
      </c>
      <c r="D1089">
        <v>60</v>
      </c>
    </row>
    <row r="1090" spans="1:4">
      <c r="A1090">
        <v>80</v>
      </c>
      <c r="B1090">
        <v>60000</v>
      </c>
      <c r="C1090">
        <v>2162</v>
      </c>
      <c r="D1090">
        <v>60</v>
      </c>
    </row>
    <row r="1091" spans="1:4">
      <c r="A1091">
        <v>80</v>
      </c>
      <c r="B1091">
        <v>60000</v>
      </c>
      <c r="C1091">
        <v>2163</v>
      </c>
      <c r="D1091">
        <v>60</v>
      </c>
    </row>
    <row r="1092" spans="1:4">
      <c r="A1092">
        <v>80</v>
      </c>
      <c r="B1092">
        <v>60000</v>
      </c>
      <c r="C1092">
        <v>2164</v>
      </c>
      <c r="D1092">
        <v>60</v>
      </c>
    </row>
    <row r="1093" spans="1:4">
      <c r="A1093">
        <v>80</v>
      </c>
      <c r="B1093">
        <v>60000</v>
      </c>
      <c r="C1093">
        <v>2169</v>
      </c>
      <c r="D1093">
        <v>60</v>
      </c>
    </row>
    <row r="1094" spans="1:4">
      <c r="A1094">
        <v>80</v>
      </c>
      <c r="B1094">
        <v>60000</v>
      </c>
      <c r="C1094">
        <v>2180</v>
      </c>
      <c r="D1094">
        <v>60</v>
      </c>
    </row>
    <row r="1095" spans="1:4">
      <c r="A1095">
        <v>80</v>
      </c>
      <c r="B1095">
        <v>60000</v>
      </c>
      <c r="C1095">
        <v>2183</v>
      </c>
      <c r="D1095">
        <v>60</v>
      </c>
    </row>
    <row r="1096" spans="1:4">
      <c r="A1096">
        <v>80</v>
      </c>
      <c r="B1096">
        <v>60000</v>
      </c>
      <c r="C1096">
        <v>2191</v>
      </c>
      <c r="D1096">
        <v>60</v>
      </c>
    </row>
    <row r="1097" spans="1:4">
      <c r="A1097">
        <v>80</v>
      </c>
      <c r="B1097">
        <v>60000</v>
      </c>
      <c r="C1097">
        <v>2200</v>
      </c>
      <c r="D1097">
        <v>60</v>
      </c>
    </row>
    <row r="1098" spans="1:4">
      <c r="A1098">
        <v>80</v>
      </c>
      <c r="B1098">
        <v>60000</v>
      </c>
      <c r="C1098">
        <v>2201</v>
      </c>
      <c r="D1098">
        <v>60</v>
      </c>
    </row>
    <row r="1099" spans="1:4">
      <c r="A1099">
        <v>80</v>
      </c>
      <c r="B1099">
        <v>60000</v>
      </c>
      <c r="C1099">
        <v>2203</v>
      </c>
      <c r="D1099">
        <v>60</v>
      </c>
    </row>
    <row r="1100" spans="1:4">
      <c r="A1100">
        <v>80</v>
      </c>
      <c r="B1100">
        <v>60000</v>
      </c>
      <c r="C1100">
        <v>2204</v>
      </c>
      <c r="D1100">
        <v>60</v>
      </c>
    </row>
    <row r="1101" spans="1:4">
      <c r="A1101">
        <v>80</v>
      </c>
      <c r="B1101">
        <v>60000</v>
      </c>
      <c r="C1101">
        <v>2214</v>
      </c>
      <c r="D1101">
        <v>60</v>
      </c>
    </row>
    <row r="1102" spans="1:4">
      <c r="A1102">
        <v>80</v>
      </c>
      <c r="B1102">
        <v>60000</v>
      </c>
      <c r="C1102">
        <v>2215</v>
      </c>
      <c r="D1102">
        <v>60</v>
      </c>
    </row>
    <row r="1103" spans="1:4">
      <c r="A1103">
        <v>80</v>
      </c>
      <c r="B1103">
        <v>60000</v>
      </c>
      <c r="C1103">
        <v>2220</v>
      </c>
      <c r="D1103">
        <v>60</v>
      </c>
    </row>
    <row r="1104" spans="1:4">
      <c r="A1104">
        <v>80</v>
      </c>
      <c r="B1104">
        <v>60000</v>
      </c>
      <c r="C1104">
        <v>2228</v>
      </c>
      <c r="D1104">
        <v>60</v>
      </c>
    </row>
    <row r="1105" spans="1:4">
      <c r="A1105">
        <v>80</v>
      </c>
      <c r="B1105">
        <v>60000</v>
      </c>
      <c r="C1105">
        <v>2235</v>
      </c>
      <c r="D1105">
        <v>60</v>
      </c>
    </row>
    <row r="1106" spans="1:4">
      <c r="A1106">
        <v>80</v>
      </c>
      <c r="B1106">
        <v>60000</v>
      </c>
      <c r="C1106">
        <v>2246</v>
      </c>
      <c r="D1106">
        <v>60</v>
      </c>
    </row>
    <row r="1107" spans="1:4">
      <c r="A1107">
        <v>80</v>
      </c>
      <c r="B1107">
        <v>60000</v>
      </c>
      <c r="C1107">
        <v>2250</v>
      </c>
      <c r="D1107">
        <v>60</v>
      </c>
    </row>
    <row r="1108" spans="1:4">
      <c r="A1108">
        <v>80</v>
      </c>
      <c r="B1108">
        <v>60000</v>
      </c>
      <c r="C1108">
        <v>2251</v>
      </c>
      <c r="D1108">
        <v>60</v>
      </c>
    </row>
    <row r="1109" spans="1:4">
      <c r="A1109">
        <v>80</v>
      </c>
      <c r="B1109">
        <v>60000</v>
      </c>
      <c r="C1109">
        <v>2252</v>
      </c>
      <c r="D1109">
        <v>60</v>
      </c>
    </row>
    <row r="1110" spans="1:4">
      <c r="A1110">
        <v>80</v>
      </c>
      <c r="B1110">
        <v>60000</v>
      </c>
      <c r="C1110">
        <v>2255</v>
      </c>
      <c r="D1110">
        <v>60</v>
      </c>
    </row>
    <row r="1111" spans="1:4">
      <c r="A1111">
        <v>80</v>
      </c>
      <c r="B1111">
        <v>60000</v>
      </c>
      <c r="C1111">
        <v>2257</v>
      </c>
      <c r="D1111">
        <v>60</v>
      </c>
    </row>
    <row r="1112" spans="1:4">
      <c r="A1112">
        <v>80</v>
      </c>
      <c r="B1112">
        <v>60000</v>
      </c>
      <c r="C1112">
        <v>2261</v>
      </c>
      <c r="D1112">
        <v>60</v>
      </c>
    </row>
    <row r="1113" spans="1:4">
      <c r="A1113">
        <v>80</v>
      </c>
      <c r="B1113">
        <v>60000</v>
      </c>
      <c r="C1113">
        <v>2266</v>
      </c>
      <c r="D1113">
        <v>60</v>
      </c>
    </row>
    <row r="1114" spans="1:4">
      <c r="A1114">
        <v>80</v>
      </c>
      <c r="B1114">
        <v>60000</v>
      </c>
      <c r="C1114">
        <v>2271</v>
      </c>
      <c r="D1114">
        <v>60</v>
      </c>
    </row>
    <row r="1115" spans="1:4">
      <c r="A1115">
        <v>80</v>
      </c>
      <c r="B1115">
        <v>60000</v>
      </c>
      <c r="C1115">
        <v>2272</v>
      </c>
      <c r="D1115">
        <v>60</v>
      </c>
    </row>
    <row r="1116" spans="1:4">
      <c r="A1116">
        <v>80</v>
      </c>
      <c r="B1116">
        <v>60000</v>
      </c>
      <c r="C1116">
        <v>2275</v>
      </c>
      <c r="D1116">
        <v>60</v>
      </c>
    </row>
    <row r="1117" spans="1:4">
      <c r="A1117">
        <v>80</v>
      </c>
      <c r="B1117">
        <v>60000</v>
      </c>
      <c r="C1117">
        <v>2279</v>
      </c>
      <c r="D1117">
        <v>60</v>
      </c>
    </row>
    <row r="1118" spans="1:4">
      <c r="A1118">
        <v>80</v>
      </c>
      <c r="B1118">
        <v>60000</v>
      </c>
      <c r="C1118">
        <v>2280</v>
      </c>
      <c r="D1118">
        <v>60</v>
      </c>
    </row>
    <row r="1119" spans="1:4">
      <c r="A1119">
        <v>80</v>
      </c>
      <c r="B1119">
        <v>60000</v>
      </c>
      <c r="C1119">
        <v>2284</v>
      </c>
      <c r="D1119">
        <v>60</v>
      </c>
    </row>
    <row r="1120" spans="1:4">
      <c r="A1120">
        <v>80</v>
      </c>
      <c r="B1120">
        <v>60000</v>
      </c>
      <c r="C1120">
        <v>2287</v>
      </c>
      <c r="D1120">
        <v>60</v>
      </c>
    </row>
    <row r="1121" spans="1:4">
      <c r="A1121">
        <v>80</v>
      </c>
      <c r="B1121">
        <v>60000</v>
      </c>
      <c r="C1121">
        <v>2290</v>
      </c>
      <c r="D1121">
        <v>60</v>
      </c>
    </row>
    <row r="1122" spans="1:4">
      <c r="A1122">
        <v>80</v>
      </c>
      <c r="B1122">
        <v>60000</v>
      </c>
      <c r="C1122">
        <v>2294</v>
      </c>
      <c r="D1122">
        <v>60</v>
      </c>
    </row>
    <row r="1123" spans="1:4">
      <c r="A1123">
        <v>80</v>
      </c>
      <c r="B1123">
        <v>60000</v>
      </c>
      <c r="C1123">
        <v>2298</v>
      </c>
      <c r="D1123">
        <v>60</v>
      </c>
    </row>
    <row r="1124" spans="1:4">
      <c r="A1124">
        <v>80</v>
      </c>
      <c r="B1124">
        <v>60000</v>
      </c>
      <c r="C1124">
        <v>2299</v>
      </c>
      <c r="D1124">
        <v>60</v>
      </c>
    </row>
    <row r="1125" spans="1:4">
      <c r="A1125">
        <v>80</v>
      </c>
      <c r="B1125">
        <v>60000</v>
      </c>
      <c r="C1125">
        <v>2301</v>
      </c>
      <c r="D1125">
        <v>60</v>
      </c>
    </row>
    <row r="1126" spans="1:4">
      <c r="A1126">
        <v>80</v>
      </c>
      <c r="B1126">
        <v>60000</v>
      </c>
      <c r="C1126">
        <v>2305</v>
      </c>
      <c r="D1126">
        <v>60</v>
      </c>
    </row>
    <row r="1127" spans="1:4">
      <c r="A1127">
        <v>80</v>
      </c>
      <c r="B1127">
        <v>60000</v>
      </c>
      <c r="C1127">
        <v>2306</v>
      </c>
      <c r="D1127">
        <v>60</v>
      </c>
    </row>
    <row r="1128" spans="1:4">
      <c r="A1128">
        <v>80</v>
      </c>
      <c r="B1128">
        <v>60000</v>
      </c>
      <c r="C1128">
        <v>2308</v>
      </c>
      <c r="D1128">
        <v>60</v>
      </c>
    </row>
    <row r="1129" spans="1:4">
      <c r="A1129">
        <v>80</v>
      </c>
      <c r="B1129">
        <v>60000</v>
      </c>
      <c r="C1129">
        <v>2311</v>
      </c>
      <c r="D1129">
        <v>60</v>
      </c>
    </row>
    <row r="1130" spans="1:4">
      <c r="A1130">
        <v>80</v>
      </c>
      <c r="B1130">
        <v>60000</v>
      </c>
      <c r="C1130">
        <v>2313</v>
      </c>
      <c r="D1130">
        <v>60</v>
      </c>
    </row>
    <row r="1131" spans="1:4">
      <c r="A1131">
        <v>80</v>
      </c>
      <c r="B1131">
        <v>60000</v>
      </c>
      <c r="C1131">
        <v>2323</v>
      </c>
      <c r="D1131">
        <v>60</v>
      </c>
    </row>
    <row r="1132" spans="1:4">
      <c r="A1132">
        <v>80</v>
      </c>
      <c r="B1132">
        <v>60000</v>
      </c>
      <c r="C1132">
        <v>2327</v>
      </c>
      <c r="D1132">
        <v>60</v>
      </c>
    </row>
    <row r="1133" spans="1:4">
      <c r="A1133">
        <v>80</v>
      </c>
      <c r="B1133">
        <v>60000</v>
      </c>
      <c r="C1133">
        <v>2331</v>
      </c>
      <c r="D1133">
        <v>60</v>
      </c>
    </row>
    <row r="1134" spans="1:4">
      <c r="A1134">
        <v>80</v>
      </c>
      <c r="B1134">
        <v>60000</v>
      </c>
      <c r="C1134">
        <v>2334</v>
      </c>
      <c r="D1134">
        <v>60</v>
      </c>
    </row>
    <row r="1135" spans="1:4">
      <c r="A1135">
        <v>80</v>
      </c>
      <c r="B1135">
        <v>60000</v>
      </c>
      <c r="C1135">
        <v>2336</v>
      </c>
      <c r="D1135">
        <v>60</v>
      </c>
    </row>
    <row r="1136" spans="1:4">
      <c r="A1136">
        <v>80</v>
      </c>
      <c r="B1136">
        <v>60000</v>
      </c>
      <c r="C1136">
        <v>2337</v>
      </c>
      <c r="D1136">
        <v>60</v>
      </c>
    </row>
    <row r="1137" spans="1:4">
      <c r="A1137">
        <v>80</v>
      </c>
      <c r="B1137">
        <v>60000</v>
      </c>
      <c r="C1137">
        <v>2340</v>
      </c>
      <c r="D1137">
        <v>60</v>
      </c>
    </row>
    <row r="1138" spans="1:4">
      <c r="A1138">
        <v>80</v>
      </c>
      <c r="B1138">
        <v>60000</v>
      </c>
      <c r="C1138">
        <v>2344</v>
      </c>
      <c r="D1138">
        <v>60</v>
      </c>
    </row>
    <row r="1139" spans="1:4">
      <c r="A1139">
        <v>80</v>
      </c>
      <c r="B1139">
        <v>60000</v>
      </c>
      <c r="C1139">
        <v>2345</v>
      </c>
      <c r="D1139">
        <v>60</v>
      </c>
    </row>
    <row r="1140" spans="1:4">
      <c r="A1140">
        <v>80</v>
      </c>
      <c r="B1140">
        <v>60000</v>
      </c>
      <c r="C1140">
        <v>2350</v>
      </c>
      <c r="D1140">
        <v>60</v>
      </c>
    </row>
    <row r="1141" spans="1:4">
      <c r="A1141">
        <v>80</v>
      </c>
      <c r="B1141">
        <v>60000</v>
      </c>
      <c r="C1141">
        <v>2351</v>
      </c>
      <c r="D1141">
        <v>60</v>
      </c>
    </row>
    <row r="1142" spans="1:4">
      <c r="A1142">
        <v>80</v>
      </c>
      <c r="B1142">
        <v>60000</v>
      </c>
      <c r="C1142">
        <v>2354</v>
      </c>
      <c r="D1142">
        <v>60</v>
      </c>
    </row>
    <row r="1143" spans="1:4">
      <c r="A1143">
        <v>80</v>
      </c>
      <c r="B1143">
        <v>60000</v>
      </c>
      <c r="C1143">
        <v>2355</v>
      </c>
      <c r="D1143">
        <v>60</v>
      </c>
    </row>
    <row r="1144" spans="1:4">
      <c r="A1144">
        <v>80</v>
      </c>
      <c r="B1144">
        <v>60000</v>
      </c>
      <c r="C1144">
        <v>2358</v>
      </c>
      <c r="D1144">
        <v>60</v>
      </c>
    </row>
    <row r="1145" spans="1:4">
      <c r="A1145">
        <v>80</v>
      </c>
      <c r="B1145">
        <v>60000</v>
      </c>
      <c r="C1145">
        <v>2367</v>
      </c>
      <c r="D1145">
        <v>60</v>
      </c>
    </row>
    <row r="1146" spans="1:4">
      <c r="A1146">
        <v>80</v>
      </c>
      <c r="B1146">
        <v>60000</v>
      </c>
      <c r="C1146">
        <v>2370</v>
      </c>
      <c r="D1146">
        <v>60</v>
      </c>
    </row>
    <row r="1147" spans="1:4">
      <c r="A1147">
        <v>80</v>
      </c>
      <c r="B1147">
        <v>60000</v>
      </c>
      <c r="C1147">
        <v>2374</v>
      </c>
      <c r="D1147">
        <v>60</v>
      </c>
    </row>
    <row r="1148" spans="1:4">
      <c r="A1148">
        <v>80</v>
      </c>
      <c r="B1148">
        <v>60000</v>
      </c>
      <c r="C1148">
        <v>2375</v>
      </c>
      <c r="D1148">
        <v>60</v>
      </c>
    </row>
    <row r="1149" spans="1:4">
      <c r="A1149">
        <v>80</v>
      </c>
      <c r="B1149">
        <v>60000</v>
      </c>
      <c r="C1149">
        <v>2376</v>
      </c>
      <c r="D1149">
        <v>60</v>
      </c>
    </row>
    <row r="1150" spans="1:4">
      <c r="A1150">
        <v>80</v>
      </c>
      <c r="B1150">
        <v>60000</v>
      </c>
      <c r="C1150">
        <v>2377</v>
      </c>
      <c r="D1150">
        <v>60</v>
      </c>
    </row>
    <row r="1151" spans="1:4">
      <c r="A1151">
        <v>80</v>
      </c>
      <c r="B1151">
        <v>60000</v>
      </c>
      <c r="C1151">
        <v>2380</v>
      </c>
      <c r="D1151">
        <v>60</v>
      </c>
    </row>
    <row r="1152" spans="1:4">
      <c r="A1152">
        <v>80</v>
      </c>
      <c r="B1152">
        <v>60000</v>
      </c>
      <c r="C1152">
        <v>2381</v>
      </c>
      <c r="D1152">
        <v>60</v>
      </c>
    </row>
    <row r="1153" spans="1:4">
      <c r="A1153">
        <v>80</v>
      </c>
      <c r="B1153">
        <v>60000</v>
      </c>
      <c r="C1153">
        <v>2384</v>
      </c>
      <c r="D1153">
        <v>60</v>
      </c>
    </row>
    <row r="1154" spans="1:4">
      <c r="A1154">
        <v>80</v>
      </c>
      <c r="B1154">
        <v>60000</v>
      </c>
      <c r="C1154">
        <v>2386</v>
      </c>
      <c r="D1154">
        <v>60</v>
      </c>
    </row>
    <row r="1155" spans="1:4">
      <c r="A1155">
        <v>80</v>
      </c>
      <c r="B1155">
        <v>60000</v>
      </c>
      <c r="C1155">
        <v>2388</v>
      </c>
      <c r="D1155">
        <v>60</v>
      </c>
    </row>
    <row r="1156" spans="1:4">
      <c r="A1156">
        <v>80</v>
      </c>
      <c r="B1156">
        <v>60000</v>
      </c>
      <c r="C1156">
        <v>2391</v>
      </c>
      <c r="D1156">
        <v>60</v>
      </c>
    </row>
    <row r="1157" spans="1:4">
      <c r="A1157">
        <v>80</v>
      </c>
      <c r="B1157">
        <v>60000</v>
      </c>
      <c r="C1157">
        <v>2393</v>
      </c>
      <c r="D1157">
        <v>60</v>
      </c>
    </row>
    <row r="1158" spans="1:4">
      <c r="A1158">
        <v>80</v>
      </c>
      <c r="B1158">
        <v>60000</v>
      </c>
      <c r="C1158">
        <v>2394</v>
      </c>
      <c r="D1158">
        <v>60</v>
      </c>
    </row>
    <row r="1159" spans="1:4">
      <c r="A1159">
        <v>80</v>
      </c>
      <c r="B1159">
        <v>60000</v>
      </c>
      <c r="C1159">
        <v>2395</v>
      </c>
      <c r="D1159">
        <v>60</v>
      </c>
    </row>
    <row r="1160" spans="1:4">
      <c r="A1160">
        <v>80</v>
      </c>
      <c r="B1160">
        <v>60000</v>
      </c>
      <c r="C1160">
        <v>2397</v>
      </c>
      <c r="D1160">
        <v>60</v>
      </c>
    </row>
    <row r="1161" spans="1:4">
      <c r="A1161">
        <v>80</v>
      </c>
      <c r="B1161">
        <v>60000</v>
      </c>
      <c r="C1161">
        <v>2402</v>
      </c>
      <c r="D1161">
        <v>60</v>
      </c>
    </row>
    <row r="1162" spans="1:4">
      <c r="A1162">
        <v>80</v>
      </c>
      <c r="B1162">
        <v>60000</v>
      </c>
      <c r="C1162">
        <v>2403</v>
      </c>
      <c r="D1162">
        <v>60</v>
      </c>
    </row>
    <row r="1163" spans="1:4">
      <c r="A1163">
        <v>80</v>
      </c>
      <c r="B1163">
        <v>60000</v>
      </c>
      <c r="C1163">
        <v>2405</v>
      </c>
      <c r="D1163">
        <v>60</v>
      </c>
    </row>
    <row r="1164" spans="1:4">
      <c r="A1164">
        <v>80</v>
      </c>
      <c r="B1164">
        <v>60000</v>
      </c>
      <c r="C1164">
        <v>2419</v>
      </c>
      <c r="D1164">
        <v>60</v>
      </c>
    </row>
    <row r="1165" spans="1:4">
      <c r="A1165">
        <v>80</v>
      </c>
      <c r="B1165">
        <v>60000</v>
      </c>
      <c r="C1165">
        <v>2421</v>
      </c>
      <c r="D1165">
        <v>60</v>
      </c>
    </row>
    <row r="1166" spans="1:4">
      <c r="A1166">
        <v>80</v>
      </c>
      <c r="B1166">
        <v>60000</v>
      </c>
      <c r="C1166">
        <v>2423</v>
      </c>
      <c r="D1166">
        <v>60</v>
      </c>
    </row>
    <row r="1167" spans="1:4">
      <c r="A1167">
        <v>80</v>
      </c>
      <c r="B1167">
        <v>60000</v>
      </c>
      <c r="C1167">
        <v>2424</v>
      </c>
      <c r="D1167">
        <v>60</v>
      </c>
    </row>
    <row r="1168" spans="1:4">
      <c r="A1168">
        <v>80</v>
      </c>
      <c r="B1168">
        <v>60000</v>
      </c>
      <c r="C1168">
        <v>2432</v>
      </c>
      <c r="D1168">
        <v>60</v>
      </c>
    </row>
    <row r="1169" spans="1:4">
      <c r="A1169">
        <v>80</v>
      </c>
      <c r="B1169">
        <v>60000</v>
      </c>
      <c r="C1169">
        <v>2433</v>
      </c>
      <c r="D1169">
        <v>60</v>
      </c>
    </row>
    <row r="1170" spans="1:4">
      <c r="A1170">
        <v>80</v>
      </c>
      <c r="B1170">
        <v>60000</v>
      </c>
      <c r="C1170">
        <v>2436</v>
      </c>
      <c r="D1170">
        <v>60</v>
      </c>
    </row>
    <row r="1171" spans="1:4">
      <c r="A1171">
        <v>80</v>
      </c>
      <c r="B1171">
        <v>60000</v>
      </c>
      <c r="C1171">
        <v>2441</v>
      </c>
      <c r="D1171">
        <v>60</v>
      </c>
    </row>
    <row r="1172" spans="1:4">
      <c r="A1172">
        <v>80</v>
      </c>
      <c r="B1172">
        <v>60000</v>
      </c>
      <c r="C1172">
        <v>2445</v>
      </c>
      <c r="D1172">
        <v>60</v>
      </c>
    </row>
    <row r="1173" spans="1:4">
      <c r="A1173">
        <v>80</v>
      </c>
      <c r="B1173">
        <v>60000</v>
      </c>
      <c r="C1173">
        <v>2452</v>
      </c>
      <c r="D1173">
        <v>60</v>
      </c>
    </row>
    <row r="1174" spans="1:4">
      <c r="A1174">
        <v>80</v>
      </c>
      <c r="B1174">
        <v>60000</v>
      </c>
      <c r="C1174">
        <v>2453</v>
      </c>
      <c r="D1174">
        <v>60</v>
      </c>
    </row>
    <row r="1175" spans="1:4">
      <c r="A1175">
        <v>80</v>
      </c>
      <c r="B1175">
        <v>60000</v>
      </c>
      <c r="C1175">
        <v>2458</v>
      </c>
      <c r="D1175">
        <v>60</v>
      </c>
    </row>
    <row r="1176" spans="1:4">
      <c r="A1176">
        <v>80</v>
      </c>
      <c r="B1176">
        <v>60000</v>
      </c>
      <c r="C1176">
        <v>2460</v>
      </c>
      <c r="D1176">
        <v>60</v>
      </c>
    </row>
    <row r="1177" spans="1:4">
      <c r="A1177">
        <v>80</v>
      </c>
      <c r="B1177">
        <v>60000</v>
      </c>
      <c r="C1177">
        <v>2461</v>
      </c>
      <c r="D1177">
        <v>60</v>
      </c>
    </row>
    <row r="1178" spans="1:4">
      <c r="A1178">
        <v>80</v>
      </c>
      <c r="B1178">
        <v>60000</v>
      </c>
      <c r="C1178">
        <v>2462</v>
      </c>
      <c r="D1178">
        <v>60</v>
      </c>
    </row>
    <row r="1179" spans="1:4">
      <c r="A1179">
        <v>80</v>
      </c>
      <c r="B1179">
        <v>60000</v>
      </c>
      <c r="C1179">
        <v>2470</v>
      </c>
      <c r="D1179">
        <v>60</v>
      </c>
    </row>
    <row r="1180" spans="1:4">
      <c r="A1180">
        <v>80</v>
      </c>
      <c r="B1180">
        <v>60000</v>
      </c>
      <c r="C1180">
        <v>2471</v>
      </c>
      <c r="D1180">
        <v>60</v>
      </c>
    </row>
    <row r="1181" spans="1:4">
      <c r="A1181">
        <v>80</v>
      </c>
      <c r="B1181">
        <v>60000</v>
      </c>
      <c r="C1181">
        <v>2472</v>
      </c>
      <c r="D1181">
        <v>60</v>
      </c>
    </row>
    <row r="1182" spans="1:4">
      <c r="A1182">
        <v>80</v>
      </c>
      <c r="B1182">
        <v>60000</v>
      </c>
      <c r="C1182">
        <v>2476</v>
      </c>
      <c r="D1182">
        <v>60</v>
      </c>
    </row>
    <row r="1183" spans="1:4">
      <c r="A1183">
        <v>80</v>
      </c>
      <c r="B1183">
        <v>60000</v>
      </c>
      <c r="C1183">
        <v>2477</v>
      </c>
      <c r="D1183">
        <v>60</v>
      </c>
    </row>
    <row r="1184" spans="1:4">
      <c r="A1184">
        <v>80</v>
      </c>
      <c r="B1184">
        <v>60000</v>
      </c>
      <c r="C1184">
        <v>2480</v>
      </c>
      <c r="D1184">
        <v>60</v>
      </c>
    </row>
    <row r="1185" spans="1:4">
      <c r="A1185">
        <v>80</v>
      </c>
      <c r="B1185">
        <v>60000</v>
      </c>
      <c r="C1185">
        <v>2487</v>
      </c>
      <c r="D1185">
        <v>60</v>
      </c>
    </row>
    <row r="1186" spans="1:4">
      <c r="A1186">
        <v>80</v>
      </c>
      <c r="B1186">
        <v>60000</v>
      </c>
      <c r="C1186">
        <v>2494</v>
      </c>
      <c r="D1186">
        <v>60</v>
      </c>
    </row>
    <row r="1187" spans="1:4">
      <c r="A1187">
        <v>80</v>
      </c>
      <c r="B1187">
        <v>60000</v>
      </c>
      <c r="C1187">
        <v>2495</v>
      </c>
      <c r="D1187">
        <v>60</v>
      </c>
    </row>
    <row r="1188" spans="1:4">
      <c r="A1188">
        <v>80</v>
      </c>
      <c r="B1188">
        <v>60000</v>
      </c>
      <c r="C1188">
        <v>2508</v>
      </c>
      <c r="D1188">
        <v>60</v>
      </c>
    </row>
    <row r="1189" spans="1:4">
      <c r="A1189">
        <v>80</v>
      </c>
      <c r="B1189">
        <v>60000</v>
      </c>
      <c r="C1189">
        <v>2511</v>
      </c>
      <c r="D1189">
        <v>60</v>
      </c>
    </row>
    <row r="1190" spans="1:4">
      <c r="A1190">
        <v>80</v>
      </c>
      <c r="B1190">
        <v>60000</v>
      </c>
      <c r="C1190">
        <v>2512</v>
      </c>
      <c r="D1190">
        <v>60</v>
      </c>
    </row>
    <row r="1191" spans="1:4">
      <c r="A1191">
        <v>80</v>
      </c>
      <c r="B1191">
        <v>60000</v>
      </c>
      <c r="C1191">
        <v>2514</v>
      </c>
      <c r="D1191">
        <v>60</v>
      </c>
    </row>
    <row r="1192" spans="1:4">
      <c r="A1192">
        <v>80</v>
      </c>
      <c r="B1192">
        <v>60000</v>
      </c>
      <c r="C1192">
        <v>2515</v>
      </c>
      <c r="D1192">
        <v>60</v>
      </c>
    </row>
    <row r="1193" spans="1:4">
      <c r="A1193">
        <v>80</v>
      </c>
      <c r="B1193">
        <v>60000</v>
      </c>
      <c r="C1193">
        <v>2516</v>
      </c>
      <c r="D1193">
        <v>60</v>
      </c>
    </row>
    <row r="1194" spans="1:4">
      <c r="A1194">
        <v>80</v>
      </c>
      <c r="B1194">
        <v>60000</v>
      </c>
      <c r="C1194">
        <v>2518</v>
      </c>
      <c r="D1194">
        <v>60</v>
      </c>
    </row>
    <row r="1195" spans="1:4">
      <c r="A1195">
        <v>80</v>
      </c>
      <c r="B1195">
        <v>60000</v>
      </c>
      <c r="C1195">
        <v>2520</v>
      </c>
      <c r="D1195">
        <v>60</v>
      </c>
    </row>
    <row r="1196" spans="1:4">
      <c r="A1196">
        <v>80</v>
      </c>
      <c r="B1196">
        <v>60000</v>
      </c>
      <c r="C1196">
        <v>2521</v>
      </c>
      <c r="D1196">
        <v>60</v>
      </c>
    </row>
    <row r="1197" spans="1:4">
      <c r="A1197">
        <v>80</v>
      </c>
      <c r="B1197">
        <v>60000</v>
      </c>
      <c r="C1197">
        <v>2539</v>
      </c>
      <c r="D1197">
        <v>60</v>
      </c>
    </row>
    <row r="1198" spans="1:4">
      <c r="A1198">
        <v>80</v>
      </c>
      <c r="B1198">
        <v>60000</v>
      </c>
      <c r="C1198">
        <v>2540</v>
      </c>
      <c r="D1198">
        <v>60</v>
      </c>
    </row>
    <row r="1199" spans="1:4">
      <c r="A1199">
        <v>80</v>
      </c>
      <c r="B1199">
        <v>60000</v>
      </c>
      <c r="C1199">
        <v>2541</v>
      </c>
      <c r="D1199">
        <v>60</v>
      </c>
    </row>
    <row r="1200" spans="1:4">
      <c r="A1200">
        <v>80</v>
      </c>
      <c r="B1200">
        <v>60000</v>
      </c>
      <c r="C1200">
        <v>2544</v>
      </c>
      <c r="D1200">
        <v>60</v>
      </c>
    </row>
    <row r="1201" spans="1:4">
      <c r="A1201">
        <v>80</v>
      </c>
      <c r="B1201">
        <v>60000</v>
      </c>
      <c r="C1201">
        <v>2552</v>
      </c>
      <c r="D1201">
        <v>60</v>
      </c>
    </row>
    <row r="1202" spans="1:4">
      <c r="A1202">
        <v>80</v>
      </c>
      <c r="B1202">
        <v>60000</v>
      </c>
      <c r="C1202">
        <v>2557</v>
      </c>
      <c r="D1202">
        <v>60</v>
      </c>
    </row>
    <row r="1203" spans="1:4">
      <c r="A1203">
        <v>80</v>
      </c>
      <c r="B1203">
        <v>60000</v>
      </c>
      <c r="C1203">
        <v>2558</v>
      </c>
      <c r="D1203">
        <v>60</v>
      </c>
    </row>
    <row r="1204" spans="1:4">
      <c r="A1204">
        <v>80</v>
      </c>
      <c r="B1204">
        <v>60000</v>
      </c>
      <c r="C1204">
        <v>2560</v>
      </c>
      <c r="D1204">
        <v>60</v>
      </c>
    </row>
    <row r="1205" spans="1:4">
      <c r="A1205">
        <v>80</v>
      </c>
      <c r="B1205">
        <v>60000</v>
      </c>
      <c r="C1205">
        <v>2563</v>
      </c>
      <c r="D1205">
        <v>60</v>
      </c>
    </row>
    <row r="1206" spans="1:4">
      <c r="A1206">
        <v>80</v>
      </c>
      <c r="B1206">
        <v>60000</v>
      </c>
      <c r="C1206">
        <v>1389</v>
      </c>
      <c r="D1206">
        <v>60</v>
      </c>
    </row>
    <row r="1207" spans="1:4">
      <c r="A1207">
        <v>80</v>
      </c>
      <c r="B1207">
        <v>60000</v>
      </c>
      <c r="C1207">
        <v>1392</v>
      </c>
      <c r="D1207">
        <v>60</v>
      </c>
    </row>
    <row r="1208" spans="1:4">
      <c r="A1208">
        <v>80</v>
      </c>
      <c r="B1208">
        <v>60000</v>
      </c>
      <c r="C1208">
        <v>1422</v>
      </c>
      <c r="D1208">
        <v>60</v>
      </c>
    </row>
    <row r="1209" spans="1:4">
      <c r="A1209">
        <v>80</v>
      </c>
      <c r="B1209">
        <v>60000</v>
      </c>
      <c r="C1209">
        <v>1434</v>
      </c>
      <c r="D1209">
        <v>60</v>
      </c>
    </row>
    <row r="1210" spans="1:4">
      <c r="A1210">
        <v>80</v>
      </c>
      <c r="B1210">
        <v>60000</v>
      </c>
      <c r="C1210">
        <v>1435</v>
      </c>
      <c r="D1210">
        <v>60</v>
      </c>
    </row>
    <row r="1211" spans="1:4">
      <c r="A1211">
        <v>80</v>
      </c>
      <c r="B1211">
        <v>60000</v>
      </c>
      <c r="C1211">
        <v>1440</v>
      </c>
      <c r="D1211">
        <v>60</v>
      </c>
    </row>
    <row r="1212" spans="1:4">
      <c r="A1212">
        <v>80</v>
      </c>
      <c r="B1212">
        <v>60000</v>
      </c>
      <c r="C1212">
        <v>1443</v>
      </c>
      <c r="D1212">
        <v>60</v>
      </c>
    </row>
    <row r="1213" spans="1:4">
      <c r="A1213">
        <v>80</v>
      </c>
      <c r="B1213">
        <v>60000</v>
      </c>
      <c r="C1213">
        <v>1448</v>
      </c>
      <c r="D1213">
        <v>60</v>
      </c>
    </row>
    <row r="1214" spans="1:4">
      <c r="A1214">
        <v>80</v>
      </c>
      <c r="B1214">
        <v>60000</v>
      </c>
      <c r="C1214">
        <v>1453</v>
      </c>
      <c r="D1214">
        <v>60</v>
      </c>
    </row>
    <row r="1215" spans="1:4">
      <c r="A1215">
        <v>80</v>
      </c>
      <c r="B1215">
        <v>60000</v>
      </c>
      <c r="C1215">
        <v>1456</v>
      </c>
      <c r="D1215">
        <v>60</v>
      </c>
    </row>
    <row r="1216" spans="1:4">
      <c r="A1216">
        <v>80</v>
      </c>
      <c r="B1216">
        <v>60000</v>
      </c>
      <c r="C1216">
        <v>1457</v>
      </c>
      <c r="D1216">
        <v>60</v>
      </c>
    </row>
    <row r="1217" spans="1:4">
      <c r="A1217">
        <v>80</v>
      </c>
      <c r="B1217">
        <v>60000</v>
      </c>
      <c r="C1217">
        <v>1465</v>
      </c>
      <c r="D1217">
        <v>60</v>
      </c>
    </row>
    <row r="1218" spans="1:4">
      <c r="A1218">
        <v>80</v>
      </c>
      <c r="B1218">
        <v>60000</v>
      </c>
      <c r="C1218">
        <v>1468</v>
      </c>
      <c r="D1218">
        <v>60</v>
      </c>
    </row>
    <row r="1219" spans="1:4">
      <c r="A1219">
        <v>80</v>
      </c>
      <c r="B1219">
        <v>60000</v>
      </c>
      <c r="C1219">
        <v>1471</v>
      </c>
      <c r="D1219">
        <v>60</v>
      </c>
    </row>
    <row r="1220" spans="1:4">
      <c r="A1220">
        <v>80</v>
      </c>
      <c r="B1220">
        <v>60000</v>
      </c>
      <c r="C1220">
        <v>1472</v>
      </c>
      <c r="D1220">
        <v>60</v>
      </c>
    </row>
    <row r="1221" spans="1:4">
      <c r="A1221">
        <v>80</v>
      </c>
      <c r="B1221">
        <v>60000</v>
      </c>
      <c r="C1221">
        <v>1474</v>
      </c>
      <c r="D1221">
        <v>60</v>
      </c>
    </row>
    <row r="1222" spans="1:4">
      <c r="A1222">
        <v>80</v>
      </c>
      <c r="B1222">
        <v>60000</v>
      </c>
      <c r="C1222">
        <v>1476</v>
      </c>
      <c r="D1222">
        <v>60</v>
      </c>
    </row>
    <row r="1223" spans="1:4">
      <c r="A1223">
        <v>80</v>
      </c>
      <c r="B1223">
        <v>60000</v>
      </c>
      <c r="C1223">
        <v>1477</v>
      </c>
      <c r="D1223">
        <v>60</v>
      </c>
    </row>
    <row r="1224" spans="1:4">
      <c r="A1224">
        <v>84</v>
      </c>
      <c r="B1224">
        <v>23760</v>
      </c>
      <c r="C1224">
        <v>175</v>
      </c>
      <c r="D1224">
        <v>23.76</v>
      </c>
    </row>
    <row r="1225" spans="1:4">
      <c r="A1225">
        <v>84</v>
      </c>
      <c r="B1225">
        <v>23760</v>
      </c>
      <c r="C1225">
        <v>293</v>
      </c>
      <c r="D1225">
        <v>23.76</v>
      </c>
    </row>
    <row r="1226" spans="1:4">
      <c r="A1226">
        <v>84</v>
      </c>
      <c r="B1226">
        <v>23760</v>
      </c>
      <c r="C1226">
        <v>369</v>
      </c>
      <c r="D1226">
        <v>23.76</v>
      </c>
    </row>
    <row r="1227" spans="1:4">
      <c r="A1227">
        <v>84</v>
      </c>
      <c r="B1227">
        <v>23760</v>
      </c>
      <c r="C1227">
        <v>390</v>
      </c>
      <c r="D1227">
        <v>23.76</v>
      </c>
    </row>
    <row r="1228" spans="1:4">
      <c r="A1228">
        <v>84</v>
      </c>
      <c r="B1228">
        <v>23760</v>
      </c>
      <c r="C1228">
        <v>396</v>
      </c>
      <c r="D1228">
        <v>23.76</v>
      </c>
    </row>
    <row r="1229" spans="1:4">
      <c r="A1229">
        <v>84</v>
      </c>
      <c r="B1229">
        <v>23760</v>
      </c>
      <c r="C1229">
        <v>410</v>
      </c>
      <c r="D1229">
        <v>23.76</v>
      </c>
    </row>
    <row r="1230" spans="1:4">
      <c r="A1230">
        <v>84</v>
      </c>
      <c r="B1230">
        <v>23760</v>
      </c>
      <c r="C1230">
        <v>489</v>
      </c>
      <c r="D1230">
        <v>23.76</v>
      </c>
    </row>
    <row r="1231" spans="1:4">
      <c r="A1231">
        <v>84</v>
      </c>
      <c r="B1231">
        <v>23760</v>
      </c>
      <c r="C1231">
        <v>586</v>
      </c>
      <c r="D1231">
        <v>23.76</v>
      </c>
    </row>
    <row r="1232" spans="1:4">
      <c r="A1232">
        <v>84</v>
      </c>
      <c r="B1232">
        <v>23760</v>
      </c>
      <c r="C1232">
        <v>593</v>
      </c>
      <c r="D1232">
        <v>23.76</v>
      </c>
    </row>
    <row r="1233" spans="1:4">
      <c r="A1233">
        <v>84</v>
      </c>
      <c r="B1233">
        <v>47520</v>
      </c>
      <c r="C1233">
        <v>608</v>
      </c>
      <c r="D1233">
        <v>47.52</v>
      </c>
    </row>
    <row r="1234" spans="1:4">
      <c r="A1234">
        <v>84</v>
      </c>
      <c r="B1234">
        <v>23760</v>
      </c>
      <c r="C1234">
        <v>652</v>
      </c>
      <c r="D1234">
        <v>23.76</v>
      </c>
    </row>
    <row r="1235" spans="1:4">
      <c r="A1235">
        <v>84</v>
      </c>
      <c r="B1235">
        <v>23760</v>
      </c>
      <c r="C1235">
        <v>703</v>
      </c>
      <c r="D1235">
        <v>23.76</v>
      </c>
    </row>
    <row r="1236" spans="1:4">
      <c r="A1236">
        <v>84</v>
      </c>
      <c r="B1236">
        <v>23760</v>
      </c>
      <c r="C1236">
        <v>715</v>
      </c>
      <c r="D1236">
        <v>23.76</v>
      </c>
    </row>
    <row r="1237" spans="1:4">
      <c r="A1237">
        <v>84</v>
      </c>
      <c r="B1237">
        <v>47520</v>
      </c>
      <c r="C1237">
        <v>764</v>
      </c>
      <c r="D1237">
        <v>47.52</v>
      </c>
    </row>
    <row r="1238" spans="1:4">
      <c r="A1238">
        <v>84</v>
      </c>
      <c r="B1238">
        <v>23760</v>
      </c>
      <c r="C1238">
        <v>770</v>
      </c>
      <c r="D1238">
        <v>23.76</v>
      </c>
    </row>
    <row r="1239" spans="1:4">
      <c r="A1239">
        <v>84</v>
      </c>
      <c r="B1239">
        <v>23760</v>
      </c>
      <c r="C1239">
        <v>821</v>
      </c>
      <c r="D1239">
        <v>23.76</v>
      </c>
    </row>
    <row r="1240" spans="1:4">
      <c r="A1240">
        <v>84</v>
      </c>
      <c r="B1240">
        <v>23760</v>
      </c>
      <c r="C1240">
        <v>853</v>
      </c>
      <c r="D1240">
        <v>23.76</v>
      </c>
    </row>
    <row r="1241" spans="1:4">
      <c r="A1241">
        <v>84</v>
      </c>
      <c r="B1241">
        <v>23760</v>
      </c>
      <c r="C1241">
        <v>879</v>
      </c>
      <c r="D1241">
        <v>23.76</v>
      </c>
    </row>
    <row r="1242" spans="1:4">
      <c r="A1242">
        <v>84</v>
      </c>
      <c r="B1242">
        <v>23760</v>
      </c>
      <c r="C1242">
        <v>945</v>
      </c>
      <c r="D1242">
        <v>23.76</v>
      </c>
    </row>
    <row r="1243" spans="1:4">
      <c r="A1243">
        <v>84</v>
      </c>
      <c r="B1243">
        <v>23760</v>
      </c>
      <c r="C1243">
        <v>949</v>
      </c>
      <c r="D1243">
        <v>23.76</v>
      </c>
    </row>
    <row r="1244" spans="1:4">
      <c r="A1244">
        <v>84</v>
      </c>
      <c r="B1244">
        <v>23760</v>
      </c>
      <c r="C1244">
        <v>957</v>
      </c>
      <c r="D1244">
        <v>23.76</v>
      </c>
    </row>
    <row r="1245" spans="1:4">
      <c r="A1245">
        <v>84</v>
      </c>
      <c r="B1245">
        <v>23760</v>
      </c>
      <c r="C1245">
        <v>958</v>
      </c>
      <c r="D1245">
        <v>23.76</v>
      </c>
    </row>
    <row r="1246" spans="1:4">
      <c r="A1246">
        <v>84</v>
      </c>
      <c r="B1246">
        <v>23760</v>
      </c>
      <c r="C1246">
        <v>972</v>
      </c>
      <c r="D1246">
        <v>23.76</v>
      </c>
    </row>
    <row r="1247" spans="1:4">
      <c r="A1247">
        <v>84</v>
      </c>
      <c r="B1247">
        <v>23760</v>
      </c>
      <c r="C1247">
        <v>974</v>
      </c>
      <c r="D1247">
        <v>23.76</v>
      </c>
    </row>
    <row r="1248" spans="1:4">
      <c r="A1248">
        <v>84</v>
      </c>
      <c r="B1248">
        <v>23760</v>
      </c>
      <c r="C1248">
        <v>980</v>
      </c>
      <c r="D1248">
        <v>23.76</v>
      </c>
    </row>
    <row r="1249" spans="1:4">
      <c r="A1249">
        <v>84</v>
      </c>
      <c r="B1249">
        <v>23760</v>
      </c>
      <c r="C1249">
        <v>987</v>
      </c>
      <c r="D1249">
        <v>23.76</v>
      </c>
    </row>
    <row r="1250" spans="1:4">
      <c r="A1250">
        <v>84</v>
      </c>
      <c r="B1250">
        <v>23760</v>
      </c>
      <c r="C1250">
        <v>989</v>
      </c>
      <c r="D1250">
        <v>23.76</v>
      </c>
    </row>
    <row r="1251" spans="1:4">
      <c r="A1251">
        <v>84</v>
      </c>
      <c r="B1251">
        <v>23760</v>
      </c>
      <c r="C1251">
        <v>997</v>
      </c>
      <c r="D1251">
        <v>23.76</v>
      </c>
    </row>
    <row r="1252" spans="1:4">
      <c r="A1252">
        <v>84</v>
      </c>
      <c r="B1252">
        <v>23760</v>
      </c>
      <c r="C1252">
        <v>2018</v>
      </c>
      <c r="D1252">
        <v>23.76</v>
      </c>
    </row>
    <row r="1253" spans="1:4">
      <c r="A1253">
        <v>84</v>
      </c>
      <c r="B1253">
        <v>23760</v>
      </c>
      <c r="C1253">
        <v>2034</v>
      </c>
      <c r="D1253">
        <v>23.76</v>
      </c>
    </row>
    <row r="1254" spans="1:4">
      <c r="A1254">
        <v>84</v>
      </c>
      <c r="B1254">
        <v>23760</v>
      </c>
      <c r="C1254">
        <v>2037</v>
      </c>
      <c r="D1254">
        <v>23.76</v>
      </c>
    </row>
    <row r="1255" spans="1:4">
      <c r="A1255">
        <v>84</v>
      </c>
      <c r="B1255">
        <v>23760</v>
      </c>
      <c r="C1255">
        <v>2042</v>
      </c>
      <c r="D1255">
        <v>23.76</v>
      </c>
    </row>
    <row r="1256" spans="1:4">
      <c r="A1256">
        <v>84</v>
      </c>
      <c r="B1256">
        <v>23760</v>
      </c>
      <c r="C1256">
        <v>2057</v>
      </c>
      <c r="D1256">
        <v>23.76</v>
      </c>
    </row>
    <row r="1257" spans="1:4">
      <c r="A1257">
        <v>84</v>
      </c>
      <c r="B1257">
        <v>23760</v>
      </c>
      <c r="C1257">
        <v>2063</v>
      </c>
      <c r="D1257">
        <v>23.76</v>
      </c>
    </row>
    <row r="1258" spans="1:4">
      <c r="A1258">
        <v>84</v>
      </c>
      <c r="B1258">
        <v>23760</v>
      </c>
      <c r="C1258">
        <v>2098</v>
      </c>
      <c r="D1258">
        <v>23.76</v>
      </c>
    </row>
    <row r="1259" spans="1:4">
      <c r="A1259">
        <v>84</v>
      </c>
      <c r="B1259">
        <v>23760</v>
      </c>
      <c r="C1259">
        <v>2109</v>
      </c>
      <c r="D1259">
        <v>23.76</v>
      </c>
    </row>
    <row r="1260" spans="1:4">
      <c r="A1260">
        <v>84</v>
      </c>
      <c r="B1260">
        <v>23760</v>
      </c>
      <c r="C1260">
        <v>2152</v>
      </c>
      <c r="D1260">
        <v>23.76</v>
      </c>
    </row>
    <row r="1261" spans="1:4">
      <c r="A1261">
        <v>84</v>
      </c>
      <c r="B1261">
        <v>23760</v>
      </c>
      <c r="C1261">
        <v>2155</v>
      </c>
      <c r="D1261">
        <v>23.76</v>
      </c>
    </row>
    <row r="1262" spans="1:4">
      <c r="A1262">
        <v>84</v>
      </c>
      <c r="B1262">
        <v>23760</v>
      </c>
      <c r="C1262">
        <v>2212</v>
      </c>
      <c r="D1262">
        <v>23.76</v>
      </c>
    </row>
    <row r="1263" spans="1:4">
      <c r="A1263">
        <v>84</v>
      </c>
      <c r="B1263">
        <v>23760</v>
      </c>
      <c r="C1263">
        <v>2214</v>
      </c>
      <c r="D1263">
        <v>23.76</v>
      </c>
    </row>
    <row r="1264" spans="1:4">
      <c r="A1264">
        <v>84</v>
      </c>
      <c r="B1264">
        <v>23760</v>
      </c>
      <c r="C1264">
        <v>2261</v>
      </c>
      <c r="D1264">
        <v>23.76</v>
      </c>
    </row>
    <row r="1265" spans="1:4">
      <c r="A1265">
        <v>84</v>
      </c>
      <c r="B1265">
        <v>47520</v>
      </c>
      <c r="C1265">
        <v>2264</v>
      </c>
      <c r="D1265">
        <v>47.52</v>
      </c>
    </row>
    <row r="1266" spans="1:4">
      <c r="A1266">
        <v>84</v>
      </c>
      <c r="B1266">
        <v>23760</v>
      </c>
      <c r="C1266">
        <v>2271</v>
      </c>
      <c r="D1266">
        <v>23.76</v>
      </c>
    </row>
    <row r="1267" spans="1:4">
      <c r="A1267">
        <v>84</v>
      </c>
      <c r="B1267">
        <v>47520</v>
      </c>
      <c r="C1267">
        <v>2286</v>
      </c>
      <c r="D1267">
        <v>47.52</v>
      </c>
    </row>
    <row r="1268" spans="1:4">
      <c r="A1268">
        <v>84</v>
      </c>
      <c r="B1268">
        <v>23760</v>
      </c>
      <c r="C1268">
        <v>2289</v>
      </c>
      <c r="D1268">
        <v>23.76</v>
      </c>
    </row>
    <row r="1269" spans="1:4">
      <c r="A1269">
        <v>84</v>
      </c>
      <c r="B1269">
        <v>23760</v>
      </c>
      <c r="C1269">
        <v>2322</v>
      </c>
      <c r="D1269">
        <v>23.76</v>
      </c>
    </row>
    <row r="1270" spans="1:4">
      <c r="A1270">
        <v>84</v>
      </c>
      <c r="B1270">
        <v>47520</v>
      </c>
      <c r="C1270">
        <v>2328</v>
      </c>
      <c r="D1270">
        <v>47.52</v>
      </c>
    </row>
    <row r="1271" spans="1:4">
      <c r="A1271">
        <v>84</v>
      </c>
      <c r="B1271">
        <v>23760</v>
      </c>
      <c r="C1271">
        <v>2333</v>
      </c>
      <c r="D1271">
        <v>23.76</v>
      </c>
    </row>
    <row r="1272" spans="1:4">
      <c r="A1272">
        <v>84</v>
      </c>
      <c r="B1272">
        <v>23760</v>
      </c>
      <c r="C1272">
        <v>2354</v>
      </c>
      <c r="D1272">
        <v>23.76</v>
      </c>
    </row>
    <row r="1273" spans="1:4">
      <c r="A1273">
        <v>84</v>
      </c>
      <c r="B1273">
        <v>71280</v>
      </c>
      <c r="C1273">
        <v>2360</v>
      </c>
      <c r="D1273">
        <v>71.28</v>
      </c>
    </row>
    <row r="1274" spans="1:4">
      <c r="A1274">
        <v>84</v>
      </c>
      <c r="B1274">
        <v>23760</v>
      </c>
      <c r="C1274">
        <v>2374</v>
      </c>
      <c r="D1274">
        <v>23.76</v>
      </c>
    </row>
    <row r="1275" spans="1:4">
      <c r="A1275">
        <v>84</v>
      </c>
      <c r="B1275">
        <v>23760</v>
      </c>
      <c r="C1275">
        <v>2386</v>
      </c>
      <c r="D1275">
        <v>23.76</v>
      </c>
    </row>
    <row r="1276" spans="1:4">
      <c r="A1276">
        <v>84</v>
      </c>
      <c r="B1276">
        <v>47520</v>
      </c>
      <c r="C1276">
        <v>2442</v>
      </c>
      <c r="D1276">
        <v>47.52</v>
      </c>
    </row>
    <row r="1277" spans="1:4">
      <c r="A1277">
        <v>84</v>
      </c>
      <c r="B1277">
        <v>23760</v>
      </c>
      <c r="C1277">
        <v>2454</v>
      </c>
      <c r="D1277">
        <v>23.76</v>
      </c>
    </row>
    <row r="1278" spans="1:4">
      <c r="A1278">
        <v>84</v>
      </c>
      <c r="B1278">
        <v>23760</v>
      </c>
      <c r="C1278">
        <v>2473</v>
      </c>
      <c r="D1278">
        <v>23.76</v>
      </c>
    </row>
    <row r="1279" spans="1:4">
      <c r="A1279">
        <v>84</v>
      </c>
      <c r="B1279">
        <v>23760</v>
      </c>
      <c r="C1279">
        <v>2476</v>
      </c>
      <c r="D1279">
        <v>23.76</v>
      </c>
    </row>
    <row r="1280" spans="1:4">
      <c r="A1280">
        <v>84</v>
      </c>
      <c r="B1280">
        <v>23760</v>
      </c>
      <c r="C1280">
        <v>2496</v>
      </c>
      <c r="D1280">
        <v>23.76</v>
      </c>
    </row>
    <row r="1281" spans="1:4">
      <c r="A1281">
        <v>84</v>
      </c>
      <c r="B1281">
        <v>23760</v>
      </c>
      <c r="C1281">
        <v>2514</v>
      </c>
      <c r="D1281">
        <v>23.76</v>
      </c>
    </row>
    <row r="1282" spans="1:4">
      <c r="A1282">
        <v>84</v>
      </c>
      <c r="B1282">
        <v>23760</v>
      </c>
      <c r="C1282">
        <v>2516</v>
      </c>
      <c r="D1282">
        <v>23.76</v>
      </c>
    </row>
    <row r="1283" spans="1:4">
      <c r="A1283">
        <v>84</v>
      </c>
      <c r="B1283">
        <v>47520</v>
      </c>
      <c r="C1283">
        <v>2530</v>
      </c>
      <c r="D1283">
        <v>47.52</v>
      </c>
    </row>
    <row r="1284" spans="1:4">
      <c r="A1284">
        <v>85</v>
      </c>
      <c r="B1284">
        <v>574190</v>
      </c>
      <c r="C1284">
        <v>535</v>
      </c>
      <c r="D1284">
        <v>574.19000000000005</v>
      </c>
    </row>
    <row r="1285" spans="1:4">
      <c r="A1285">
        <v>85</v>
      </c>
      <c r="B1285">
        <v>396120</v>
      </c>
      <c r="C1285">
        <v>624</v>
      </c>
      <c r="D1285">
        <v>396.12</v>
      </c>
    </row>
    <row r="1286" spans="1:4">
      <c r="A1286">
        <v>85</v>
      </c>
      <c r="B1286">
        <v>162800</v>
      </c>
      <c r="C1286">
        <v>680</v>
      </c>
      <c r="D1286">
        <v>162.80000000000001</v>
      </c>
    </row>
    <row r="1287" spans="1:4">
      <c r="A1287">
        <v>85</v>
      </c>
      <c r="B1287">
        <v>261810</v>
      </c>
      <c r="C1287">
        <v>719</v>
      </c>
      <c r="D1287">
        <v>261.81</v>
      </c>
    </row>
    <row r="1288" spans="1:4">
      <c r="A1288">
        <v>85</v>
      </c>
      <c r="B1288">
        <v>436070</v>
      </c>
      <c r="C1288">
        <v>767</v>
      </c>
      <c r="D1288">
        <v>436.07</v>
      </c>
    </row>
    <row r="1289" spans="1:4">
      <c r="A1289">
        <v>85</v>
      </c>
      <c r="B1289">
        <v>109310</v>
      </c>
      <c r="C1289">
        <v>938</v>
      </c>
      <c r="D1289">
        <v>109.31</v>
      </c>
    </row>
    <row r="1290" spans="1:4">
      <c r="A1290">
        <v>85</v>
      </c>
      <c r="B1290">
        <v>721170</v>
      </c>
      <c r="C1290">
        <v>939</v>
      </c>
      <c r="D1290">
        <v>721.17</v>
      </c>
    </row>
    <row r="1291" spans="1:4">
      <c r="A1291">
        <v>85</v>
      </c>
      <c r="B1291">
        <v>305610</v>
      </c>
      <c r="C1291">
        <v>963</v>
      </c>
      <c r="D1291">
        <v>305.61</v>
      </c>
    </row>
    <row r="1292" spans="1:4">
      <c r="A1292">
        <v>85</v>
      </c>
      <c r="B1292">
        <v>71290</v>
      </c>
      <c r="C1292">
        <v>999</v>
      </c>
      <c r="D1292">
        <v>71.290000000000006</v>
      </c>
    </row>
    <row r="1293" spans="1:4">
      <c r="A1293">
        <v>85</v>
      </c>
      <c r="B1293">
        <v>944630</v>
      </c>
      <c r="C1293">
        <v>2009</v>
      </c>
      <c r="D1293">
        <v>944.63</v>
      </c>
    </row>
    <row r="1294" spans="1:4">
      <c r="A1294">
        <v>85</v>
      </c>
      <c r="B1294">
        <v>551180</v>
      </c>
      <c r="C1294">
        <v>2033</v>
      </c>
      <c r="D1294">
        <v>551.17999999999995</v>
      </c>
    </row>
    <row r="1295" spans="1:4">
      <c r="A1295">
        <v>85</v>
      </c>
      <c r="B1295">
        <v>963630</v>
      </c>
      <c r="C1295">
        <v>2060</v>
      </c>
      <c r="D1295">
        <v>963.63</v>
      </c>
    </row>
    <row r="1296" spans="1:4">
      <c r="A1296">
        <v>85</v>
      </c>
      <c r="B1296">
        <v>797650</v>
      </c>
      <c r="C1296">
        <v>2066</v>
      </c>
      <c r="D1296">
        <v>797.65</v>
      </c>
    </row>
    <row r="1297" spans="1:4">
      <c r="A1297">
        <v>85</v>
      </c>
      <c r="B1297">
        <v>142020</v>
      </c>
      <c r="C1297">
        <v>2069</v>
      </c>
      <c r="D1297">
        <v>142.02000000000001</v>
      </c>
    </row>
    <row r="1298" spans="1:4">
      <c r="A1298">
        <v>85</v>
      </c>
      <c r="B1298">
        <v>251840</v>
      </c>
      <c r="C1298">
        <v>2105</v>
      </c>
      <c r="D1298">
        <v>251.84</v>
      </c>
    </row>
    <row r="1299" spans="1:4">
      <c r="A1299">
        <v>85</v>
      </c>
      <c r="B1299">
        <v>313870</v>
      </c>
      <c r="C1299">
        <v>2109</v>
      </c>
      <c r="D1299">
        <v>313.87</v>
      </c>
    </row>
    <row r="1300" spans="1:4">
      <c r="A1300">
        <v>85</v>
      </c>
      <c r="B1300">
        <v>251840</v>
      </c>
      <c r="C1300">
        <v>2132</v>
      </c>
      <c r="D1300">
        <v>251.84</v>
      </c>
    </row>
    <row r="1301" spans="1:4">
      <c r="A1301">
        <v>85</v>
      </c>
      <c r="B1301">
        <v>258710</v>
      </c>
      <c r="C1301">
        <v>2291</v>
      </c>
      <c r="D1301">
        <v>258.70999999999998</v>
      </c>
    </row>
    <row r="1302" spans="1:4">
      <c r="A1302">
        <v>85</v>
      </c>
      <c r="B1302">
        <v>162110</v>
      </c>
      <c r="C1302">
        <v>2293</v>
      </c>
      <c r="D1302">
        <v>162.11000000000001</v>
      </c>
    </row>
    <row r="1303" spans="1:4">
      <c r="A1303">
        <v>85</v>
      </c>
      <c r="B1303">
        <v>97180</v>
      </c>
      <c r="C1303">
        <v>2297</v>
      </c>
      <c r="D1303">
        <v>97.18</v>
      </c>
    </row>
    <row r="1304" spans="1:4">
      <c r="A1304">
        <v>85</v>
      </c>
      <c r="B1304">
        <v>119010</v>
      </c>
      <c r="C1304">
        <v>2319</v>
      </c>
      <c r="D1304">
        <v>119.01</v>
      </c>
    </row>
    <row r="1305" spans="1:4">
      <c r="A1305">
        <v>85</v>
      </c>
      <c r="B1305">
        <v>109310</v>
      </c>
      <c r="C1305">
        <v>2320</v>
      </c>
      <c r="D1305">
        <v>109.31</v>
      </c>
    </row>
    <row r="1306" spans="1:4">
      <c r="A1306">
        <v>85</v>
      </c>
      <c r="B1306">
        <v>103280</v>
      </c>
      <c r="C1306">
        <v>2324</v>
      </c>
      <c r="D1306">
        <v>103.28</v>
      </c>
    </row>
    <row r="1307" spans="1:4">
      <c r="A1307">
        <v>85</v>
      </c>
      <c r="B1307">
        <v>343690</v>
      </c>
      <c r="C1307">
        <v>2342</v>
      </c>
      <c r="D1307">
        <v>343.69</v>
      </c>
    </row>
    <row r="1308" spans="1:4">
      <c r="A1308">
        <v>85</v>
      </c>
      <c r="B1308">
        <v>194530</v>
      </c>
      <c r="C1308">
        <v>2344</v>
      </c>
      <c r="D1308">
        <v>194.53</v>
      </c>
    </row>
    <row r="1309" spans="1:4">
      <c r="A1309">
        <v>85</v>
      </c>
      <c r="B1309">
        <v>209860</v>
      </c>
      <c r="C1309">
        <v>2347</v>
      </c>
      <c r="D1309">
        <v>209.86</v>
      </c>
    </row>
    <row r="1310" spans="1:4">
      <c r="A1310">
        <v>85</v>
      </c>
      <c r="B1310">
        <v>133830</v>
      </c>
      <c r="C1310">
        <v>2348</v>
      </c>
      <c r="D1310">
        <v>133.83000000000001</v>
      </c>
    </row>
    <row r="1311" spans="1:4">
      <c r="A1311">
        <v>85</v>
      </c>
      <c r="B1311">
        <v>142810</v>
      </c>
      <c r="C1311">
        <v>2369</v>
      </c>
      <c r="D1311">
        <v>142.81</v>
      </c>
    </row>
    <row r="1312" spans="1:4">
      <c r="A1312">
        <v>85</v>
      </c>
      <c r="B1312">
        <v>194530</v>
      </c>
      <c r="C1312">
        <v>2371</v>
      </c>
      <c r="D1312">
        <v>194.53</v>
      </c>
    </row>
    <row r="1313" spans="1:4">
      <c r="A1313">
        <v>85</v>
      </c>
      <c r="B1313">
        <v>98360</v>
      </c>
      <c r="C1313">
        <v>2372</v>
      </c>
      <c r="D1313">
        <v>98.36</v>
      </c>
    </row>
    <row r="1314" spans="1:4">
      <c r="A1314">
        <v>85</v>
      </c>
      <c r="B1314">
        <v>650660</v>
      </c>
      <c r="C1314">
        <v>2374</v>
      </c>
      <c r="D1314">
        <v>650.66</v>
      </c>
    </row>
    <row r="1315" spans="1:4">
      <c r="A1315">
        <v>85</v>
      </c>
      <c r="B1315">
        <v>497180</v>
      </c>
      <c r="C1315">
        <v>2381</v>
      </c>
      <c r="D1315">
        <v>497.18</v>
      </c>
    </row>
    <row r="1316" spans="1:4">
      <c r="A1316">
        <v>85</v>
      </c>
      <c r="B1316">
        <v>277880</v>
      </c>
      <c r="C1316">
        <v>2386</v>
      </c>
      <c r="D1316">
        <v>277.88</v>
      </c>
    </row>
    <row r="1317" spans="1:4">
      <c r="A1317">
        <v>85</v>
      </c>
      <c r="B1317">
        <v>206220</v>
      </c>
      <c r="C1317">
        <v>2392</v>
      </c>
      <c r="D1317">
        <v>206.22</v>
      </c>
    </row>
    <row r="1318" spans="1:4">
      <c r="A1318">
        <v>85</v>
      </c>
      <c r="B1318">
        <v>66940</v>
      </c>
      <c r="C1318">
        <v>2395</v>
      </c>
      <c r="D1318">
        <v>66.94</v>
      </c>
    </row>
    <row r="1319" spans="1:4">
      <c r="A1319">
        <v>85</v>
      </c>
      <c r="B1319">
        <v>481520</v>
      </c>
      <c r="C1319">
        <v>2413</v>
      </c>
      <c r="D1319">
        <v>481.52</v>
      </c>
    </row>
    <row r="1320" spans="1:4">
      <c r="A1320">
        <v>85</v>
      </c>
      <c r="B1320">
        <v>794120</v>
      </c>
      <c r="C1320">
        <v>2419</v>
      </c>
      <c r="D1320">
        <v>794.12</v>
      </c>
    </row>
    <row r="1321" spans="1:4">
      <c r="A1321">
        <v>85</v>
      </c>
      <c r="B1321">
        <v>589680</v>
      </c>
      <c r="C1321">
        <v>2421</v>
      </c>
      <c r="D1321">
        <v>589.67999999999995</v>
      </c>
    </row>
    <row r="1322" spans="1:4">
      <c r="A1322">
        <v>85</v>
      </c>
      <c r="B1322">
        <v>251840</v>
      </c>
      <c r="C1322">
        <v>2426</v>
      </c>
      <c r="D1322">
        <v>251.84</v>
      </c>
    </row>
    <row r="1323" spans="1:4">
      <c r="A1323">
        <v>85</v>
      </c>
      <c r="B1323">
        <v>80990</v>
      </c>
      <c r="C1323">
        <v>2433</v>
      </c>
      <c r="D1323">
        <v>80.989999999999995</v>
      </c>
    </row>
    <row r="1324" spans="1:4">
      <c r="A1324">
        <v>85</v>
      </c>
      <c r="B1324">
        <v>171850</v>
      </c>
      <c r="C1324">
        <v>2447</v>
      </c>
      <c r="D1324">
        <v>171.85</v>
      </c>
    </row>
    <row r="1325" spans="1:4">
      <c r="A1325">
        <v>85</v>
      </c>
      <c r="B1325">
        <v>206220</v>
      </c>
      <c r="C1325">
        <v>2458</v>
      </c>
      <c r="D1325">
        <v>206.22</v>
      </c>
    </row>
    <row r="1326" spans="1:4">
      <c r="A1326">
        <v>85</v>
      </c>
      <c r="B1326">
        <v>110600</v>
      </c>
      <c r="C1326">
        <v>2460</v>
      </c>
      <c r="D1326">
        <v>110.6</v>
      </c>
    </row>
    <row r="1327" spans="1:4">
      <c r="A1327">
        <v>85</v>
      </c>
      <c r="B1327">
        <v>194530</v>
      </c>
      <c r="C1327">
        <v>2461</v>
      </c>
      <c r="D1327">
        <v>194.53</v>
      </c>
    </row>
    <row r="1328" spans="1:4">
      <c r="A1328">
        <v>85</v>
      </c>
      <c r="B1328">
        <v>413830</v>
      </c>
      <c r="C1328">
        <v>2462</v>
      </c>
      <c r="D1328">
        <v>413.83</v>
      </c>
    </row>
    <row r="1329" spans="1:4">
      <c r="A1329">
        <v>85</v>
      </c>
      <c r="B1329">
        <v>461700</v>
      </c>
      <c r="C1329">
        <v>2465</v>
      </c>
      <c r="D1329">
        <v>461.7</v>
      </c>
    </row>
    <row r="1330" spans="1:4">
      <c r="A1330">
        <v>85</v>
      </c>
      <c r="B1330">
        <v>194530</v>
      </c>
      <c r="C1330">
        <v>2467</v>
      </c>
      <c r="D1330">
        <v>194.53</v>
      </c>
    </row>
    <row r="1331" spans="1:4">
      <c r="A1331">
        <v>85</v>
      </c>
      <c r="B1331">
        <v>326570</v>
      </c>
      <c r="C1331">
        <v>2475</v>
      </c>
      <c r="D1331">
        <v>326.57</v>
      </c>
    </row>
    <row r="1332" spans="1:4">
      <c r="A1332">
        <v>85</v>
      </c>
      <c r="B1332">
        <v>251840</v>
      </c>
      <c r="C1332">
        <v>2478</v>
      </c>
      <c r="D1332">
        <v>251.84</v>
      </c>
    </row>
    <row r="1333" spans="1:4">
      <c r="A1333">
        <v>85</v>
      </c>
      <c r="B1333">
        <v>618770</v>
      </c>
      <c r="C1333">
        <v>2504</v>
      </c>
      <c r="D1333">
        <v>618.77</v>
      </c>
    </row>
    <row r="1334" spans="1:4">
      <c r="A1334">
        <v>85</v>
      </c>
      <c r="B1334">
        <v>80990</v>
      </c>
      <c r="C1334">
        <v>2510</v>
      </c>
      <c r="D1334">
        <v>80.989999999999995</v>
      </c>
    </row>
    <row r="1335" spans="1:4">
      <c r="A1335">
        <v>85</v>
      </c>
      <c r="B1335">
        <v>80990</v>
      </c>
      <c r="C1335">
        <v>2515</v>
      </c>
      <c r="D1335">
        <v>80.989999999999995</v>
      </c>
    </row>
    <row r="1336" spans="1:4">
      <c r="A1336">
        <v>85</v>
      </c>
      <c r="B1336">
        <v>464050</v>
      </c>
      <c r="C1336">
        <v>2516</v>
      </c>
      <c r="D1336">
        <v>464.05</v>
      </c>
    </row>
    <row r="1337" spans="1:4">
      <c r="A1337">
        <v>85</v>
      </c>
      <c r="B1337">
        <v>729790</v>
      </c>
      <c r="C1337">
        <v>2518</v>
      </c>
      <c r="D1337">
        <v>729.79</v>
      </c>
    </row>
    <row r="1338" spans="1:4">
      <c r="A1338">
        <v>85</v>
      </c>
      <c r="B1338">
        <v>330490</v>
      </c>
      <c r="C1338">
        <v>2521</v>
      </c>
      <c r="D1338">
        <v>330.49</v>
      </c>
    </row>
    <row r="1339" spans="1:4">
      <c r="A1339">
        <v>85</v>
      </c>
      <c r="B1339">
        <v>446930</v>
      </c>
      <c r="C1339">
        <v>2536</v>
      </c>
      <c r="D1339">
        <v>446.93</v>
      </c>
    </row>
    <row r="1340" spans="1:4">
      <c r="A1340">
        <v>85</v>
      </c>
      <c r="B1340">
        <v>119010</v>
      </c>
      <c r="C1340">
        <v>2537</v>
      </c>
      <c r="D1340">
        <v>119.01</v>
      </c>
    </row>
    <row r="1341" spans="1:4">
      <c r="A1341">
        <v>85</v>
      </c>
      <c r="B1341">
        <v>251840</v>
      </c>
      <c r="C1341">
        <v>2543</v>
      </c>
      <c r="D1341">
        <v>251.84</v>
      </c>
    </row>
    <row r="1342" spans="1:4">
      <c r="A1342">
        <v>85</v>
      </c>
      <c r="B1342">
        <v>133830</v>
      </c>
      <c r="C1342">
        <v>2551</v>
      </c>
      <c r="D1342">
        <v>133.83000000000001</v>
      </c>
    </row>
    <row r="1343" spans="1:4">
      <c r="A1343">
        <v>85</v>
      </c>
      <c r="B1343">
        <v>119010</v>
      </c>
      <c r="C1343">
        <v>2553</v>
      </c>
      <c r="D1343">
        <v>119.01</v>
      </c>
    </row>
    <row r="1344" spans="1:4">
      <c r="A1344">
        <v>85</v>
      </c>
      <c r="B1344">
        <v>204160</v>
      </c>
      <c r="C1344">
        <v>2556</v>
      </c>
      <c r="D1344">
        <v>204.16</v>
      </c>
    </row>
    <row r="1345" spans="1:4">
      <c r="A1345">
        <v>85</v>
      </c>
      <c r="B1345">
        <v>133980</v>
      </c>
      <c r="C1345">
        <v>2559</v>
      </c>
      <c r="D1345">
        <v>133.97999999999999</v>
      </c>
    </row>
    <row r="1346" spans="1:4">
      <c r="A1346">
        <v>85</v>
      </c>
      <c r="B1346">
        <v>109310</v>
      </c>
      <c r="C1346">
        <v>2561</v>
      </c>
      <c r="D1346">
        <v>109.31</v>
      </c>
    </row>
    <row r="1347" spans="1:4">
      <c r="A1347">
        <v>86</v>
      </c>
      <c r="B1347">
        <v>16420</v>
      </c>
      <c r="C1347">
        <v>535</v>
      </c>
      <c r="D1347">
        <v>16.420000000000002</v>
      </c>
    </row>
    <row r="1348" spans="1:4">
      <c r="A1348">
        <v>86</v>
      </c>
      <c r="B1348">
        <v>16420</v>
      </c>
      <c r="C1348">
        <v>624</v>
      </c>
      <c r="D1348">
        <v>16.420000000000002</v>
      </c>
    </row>
    <row r="1349" spans="1:4">
      <c r="A1349">
        <v>86</v>
      </c>
      <c r="B1349">
        <v>6090</v>
      </c>
      <c r="C1349">
        <v>680</v>
      </c>
      <c r="D1349">
        <v>6.09</v>
      </c>
    </row>
    <row r="1350" spans="1:4">
      <c r="A1350">
        <v>86</v>
      </c>
      <c r="B1350">
        <v>12180</v>
      </c>
      <c r="C1350">
        <v>719</v>
      </c>
      <c r="D1350">
        <v>12.18</v>
      </c>
    </row>
    <row r="1351" spans="1:4">
      <c r="A1351">
        <v>86</v>
      </c>
      <c r="B1351">
        <v>16420</v>
      </c>
      <c r="C1351">
        <v>767</v>
      </c>
      <c r="D1351">
        <v>16.420000000000002</v>
      </c>
    </row>
    <row r="1352" spans="1:4">
      <c r="A1352">
        <v>86</v>
      </c>
      <c r="B1352">
        <v>6090</v>
      </c>
      <c r="C1352">
        <v>938</v>
      </c>
      <c r="D1352">
        <v>6.09</v>
      </c>
    </row>
    <row r="1353" spans="1:4">
      <c r="A1353">
        <v>86</v>
      </c>
      <c r="B1353">
        <v>24630</v>
      </c>
      <c r="C1353">
        <v>939</v>
      </c>
      <c r="D1353">
        <v>24.63</v>
      </c>
    </row>
    <row r="1354" spans="1:4">
      <c r="A1354">
        <v>86</v>
      </c>
      <c r="B1354">
        <v>12180</v>
      </c>
      <c r="C1354">
        <v>963</v>
      </c>
      <c r="D1354">
        <v>12.18</v>
      </c>
    </row>
    <row r="1355" spans="1:4">
      <c r="A1355">
        <v>86</v>
      </c>
      <c r="B1355">
        <v>3970</v>
      </c>
      <c r="C1355">
        <v>999</v>
      </c>
      <c r="D1355">
        <v>3.97</v>
      </c>
    </row>
    <row r="1356" spans="1:4">
      <c r="A1356">
        <v>86</v>
      </c>
      <c r="B1356">
        <v>41040</v>
      </c>
      <c r="C1356">
        <v>2009</v>
      </c>
      <c r="D1356">
        <v>41.04</v>
      </c>
    </row>
    <row r="1357" spans="1:4">
      <c r="A1357">
        <v>86</v>
      </c>
      <c r="B1357">
        <v>32840</v>
      </c>
      <c r="C1357">
        <v>2033</v>
      </c>
      <c r="D1357">
        <v>32.840000000000003</v>
      </c>
    </row>
    <row r="1358" spans="1:4">
      <c r="A1358">
        <v>86</v>
      </c>
      <c r="B1358">
        <v>41040</v>
      </c>
      <c r="C1358">
        <v>2060</v>
      </c>
      <c r="D1358">
        <v>41.04</v>
      </c>
    </row>
    <row r="1359" spans="1:4">
      <c r="A1359">
        <v>86</v>
      </c>
      <c r="B1359">
        <v>32840</v>
      </c>
      <c r="C1359">
        <v>2066</v>
      </c>
      <c r="D1359">
        <v>32.840000000000003</v>
      </c>
    </row>
    <row r="1360" spans="1:4">
      <c r="A1360">
        <v>86</v>
      </c>
      <c r="B1360">
        <v>6090</v>
      </c>
      <c r="C1360">
        <v>2069</v>
      </c>
      <c r="D1360">
        <v>6.09</v>
      </c>
    </row>
    <row r="1361" spans="1:4">
      <c r="A1361">
        <v>86</v>
      </c>
      <c r="B1361">
        <v>8210</v>
      </c>
      <c r="C1361">
        <v>2105</v>
      </c>
      <c r="D1361">
        <v>8.2100000000000009</v>
      </c>
    </row>
    <row r="1362" spans="1:4">
      <c r="A1362">
        <v>86</v>
      </c>
      <c r="B1362">
        <v>12180</v>
      </c>
      <c r="C1362">
        <v>2109</v>
      </c>
      <c r="D1362">
        <v>12.18</v>
      </c>
    </row>
    <row r="1363" spans="1:4">
      <c r="A1363">
        <v>86</v>
      </c>
      <c r="B1363">
        <v>8210</v>
      </c>
      <c r="C1363">
        <v>2132</v>
      </c>
      <c r="D1363">
        <v>8.2100000000000009</v>
      </c>
    </row>
    <row r="1364" spans="1:4">
      <c r="A1364">
        <v>86</v>
      </c>
      <c r="B1364">
        <v>5560</v>
      </c>
      <c r="C1364">
        <v>2291</v>
      </c>
      <c r="D1364">
        <v>5.56</v>
      </c>
    </row>
    <row r="1365" spans="1:4">
      <c r="A1365">
        <v>86</v>
      </c>
      <c r="B1365">
        <v>6090</v>
      </c>
      <c r="C1365">
        <v>2293</v>
      </c>
      <c r="D1365">
        <v>6.09</v>
      </c>
    </row>
    <row r="1366" spans="1:4">
      <c r="A1366">
        <v>86</v>
      </c>
      <c r="B1366">
        <v>3970</v>
      </c>
      <c r="C1366">
        <v>2297</v>
      </c>
      <c r="D1366">
        <v>3.97</v>
      </c>
    </row>
    <row r="1367" spans="1:4">
      <c r="A1367">
        <v>86</v>
      </c>
      <c r="B1367">
        <v>6090</v>
      </c>
      <c r="C1367">
        <v>2319</v>
      </c>
      <c r="D1367">
        <v>6.09</v>
      </c>
    </row>
    <row r="1368" spans="1:4">
      <c r="A1368">
        <v>86</v>
      </c>
      <c r="B1368">
        <v>6090</v>
      </c>
      <c r="C1368">
        <v>2320</v>
      </c>
      <c r="D1368">
        <v>6.09</v>
      </c>
    </row>
    <row r="1369" spans="1:4">
      <c r="A1369">
        <v>86</v>
      </c>
      <c r="B1369">
        <v>1850</v>
      </c>
      <c r="C1369">
        <v>2324</v>
      </c>
      <c r="D1369">
        <v>1.85</v>
      </c>
    </row>
    <row r="1370" spans="1:4">
      <c r="A1370">
        <v>86</v>
      </c>
      <c r="B1370">
        <v>12180</v>
      </c>
      <c r="C1370">
        <v>2342</v>
      </c>
      <c r="D1370">
        <v>12.18</v>
      </c>
    </row>
    <row r="1371" spans="1:4">
      <c r="A1371">
        <v>86</v>
      </c>
      <c r="B1371">
        <v>6090</v>
      </c>
      <c r="C1371">
        <v>2344</v>
      </c>
      <c r="D1371">
        <v>6.09</v>
      </c>
    </row>
    <row r="1372" spans="1:4">
      <c r="A1372">
        <v>86</v>
      </c>
      <c r="B1372">
        <v>8210</v>
      </c>
      <c r="C1372">
        <v>2347</v>
      </c>
      <c r="D1372">
        <v>8.2100000000000009</v>
      </c>
    </row>
    <row r="1373" spans="1:4">
      <c r="A1373">
        <v>86</v>
      </c>
      <c r="B1373">
        <v>3970</v>
      </c>
      <c r="C1373">
        <v>2348</v>
      </c>
      <c r="D1373">
        <v>3.97</v>
      </c>
    </row>
    <row r="1374" spans="1:4">
      <c r="A1374">
        <v>86</v>
      </c>
      <c r="B1374">
        <v>6090</v>
      </c>
      <c r="C1374">
        <v>2369</v>
      </c>
      <c r="D1374">
        <v>6.09</v>
      </c>
    </row>
    <row r="1375" spans="1:4">
      <c r="A1375">
        <v>86</v>
      </c>
      <c r="B1375">
        <v>6090</v>
      </c>
      <c r="C1375">
        <v>2371</v>
      </c>
      <c r="D1375">
        <v>6.09</v>
      </c>
    </row>
    <row r="1376" spans="1:4">
      <c r="A1376">
        <v>86</v>
      </c>
      <c r="B1376">
        <v>6090</v>
      </c>
      <c r="C1376">
        <v>2372</v>
      </c>
      <c r="D1376">
        <v>6.09</v>
      </c>
    </row>
    <row r="1377" spans="1:4">
      <c r="A1377">
        <v>86</v>
      </c>
      <c r="B1377">
        <v>24630</v>
      </c>
      <c r="C1377">
        <v>2374</v>
      </c>
      <c r="D1377">
        <v>24.63</v>
      </c>
    </row>
    <row r="1378" spans="1:4">
      <c r="A1378">
        <v>86</v>
      </c>
      <c r="B1378">
        <v>24360</v>
      </c>
      <c r="C1378">
        <v>2381</v>
      </c>
      <c r="D1378">
        <v>24.36</v>
      </c>
    </row>
    <row r="1379" spans="1:4">
      <c r="A1379">
        <v>86</v>
      </c>
      <c r="B1379">
        <v>7940</v>
      </c>
      <c r="C1379">
        <v>2386</v>
      </c>
      <c r="D1379">
        <v>7.94</v>
      </c>
    </row>
    <row r="1380" spans="1:4">
      <c r="A1380">
        <v>86</v>
      </c>
      <c r="B1380">
        <v>6090</v>
      </c>
      <c r="C1380">
        <v>2392</v>
      </c>
      <c r="D1380">
        <v>6.09</v>
      </c>
    </row>
    <row r="1381" spans="1:4">
      <c r="A1381">
        <v>86</v>
      </c>
      <c r="B1381">
        <v>3970</v>
      </c>
      <c r="C1381">
        <v>2395</v>
      </c>
      <c r="D1381">
        <v>3.97</v>
      </c>
    </row>
    <row r="1382" spans="1:4">
      <c r="A1382">
        <v>86</v>
      </c>
      <c r="B1382">
        <v>24630</v>
      </c>
      <c r="C1382">
        <v>2413</v>
      </c>
      <c r="D1382">
        <v>24.63</v>
      </c>
    </row>
    <row r="1383" spans="1:4">
      <c r="A1383">
        <v>86</v>
      </c>
      <c r="B1383">
        <v>24630</v>
      </c>
      <c r="C1383">
        <v>2419</v>
      </c>
      <c r="D1383">
        <v>24.63</v>
      </c>
    </row>
    <row r="1384" spans="1:4">
      <c r="A1384">
        <v>86</v>
      </c>
      <c r="B1384">
        <v>24630</v>
      </c>
      <c r="C1384">
        <v>2421</v>
      </c>
      <c r="D1384">
        <v>24.63</v>
      </c>
    </row>
    <row r="1385" spans="1:4">
      <c r="A1385">
        <v>86</v>
      </c>
      <c r="B1385">
        <v>8210</v>
      </c>
      <c r="C1385">
        <v>2426</v>
      </c>
      <c r="D1385">
        <v>8.2100000000000009</v>
      </c>
    </row>
    <row r="1386" spans="1:4">
      <c r="A1386">
        <v>86</v>
      </c>
      <c r="B1386">
        <v>3970</v>
      </c>
      <c r="C1386">
        <v>2433</v>
      </c>
      <c r="D1386">
        <v>3.97</v>
      </c>
    </row>
    <row r="1387" spans="1:4">
      <c r="A1387">
        <v>86</v>
      </c>
      <c r="B1387">
        <v>6090</v>
      </c>
      <c r="C1387">
        <v>2447</v>
      </c>
      <c r="D1387">
        <v>6.09</v>
      </c>
    </row>
    <row r="1388" spans="1:4">
      <c r="A1388">
        <v>86</v>
      </c>
      <c r="B1388">
        <v>6090</v>
      </c>
      <c r="C1388">
        <v>2458</v>
      </c>
      <c r="D1388">
        <v>6.09</v>
      </c>
    </row>
    <row r="1389" spans="1:4">
      <c r="A1389">
        <v>86</v>
      </c>
      <c r="B1389">
        <v>3970</v>
      </c>
      <c r="C1389">
        <v>2460</v>
      </c>
      <c r="D1389">
        <v>3.97</v>
      </c>
    </row>
    <row r="1390" spans="1:4">
      <c r="A1390">
        <v>86</v>
      </c>
      <c r="B1390">
        <v>6090</v>
      </c>
      <c r="C1390">
        <v>2461</v>
      </c>
      <c r="D1390">
        <v>6.09</v>
      </c>
    </row>
    <row r="1391" spans="1:4">
      <c r="A1391">
        <v>86</v>
      </c>
      <c r="B1391">
        <v>18270</v>
      </c>
      <c r="C1391">
        <v>2462</v>
      </c>
      <c r="D1391">
        <v>18.27</v>
      </c>
    </row>
    <row r="1392" spans="1:4">
      <c r="A1392">
        <v>86</v>
      </c>
      <c r="B1392">
        <v>16420</v>
      </c>
      <c r="C1392">
        <v>2465</v>
      </c>
      <c r="D1392">
        <v>16.420000000000002</v>
      </c>
    </row>
    <row r="1393" spans="1:4">
      <c r="A1393">
        <v>86</v>
      </c>
      <c r="B1393">
        <v>6090</v>
      </c>
      <c r="C1393">
        <v>2467</v>
      </c>
      <c r="D1393">
        <v>6.09</v>
      </c>
    </row>
    <row r="1394" spans="1:4">
      <c r="A1394">
        <v>86</v>
      </c>
      <c r="B1394">
        <v>12180</v>
      </c>
      <c r="C1394">
        <v>2475</v>
      </c>
      <c r="D1394">
        <v>12.18</v>
      </c>
    </row>
    <row r="1395" spans="1:4">
      <c r="A1395">
        <v>86</v>
      </c>
      <c r="B1395">
        <v>8210</v>
      </c>
      <c r="C1395">
        <v>2478</v>
      </c>
      <c r="D1395">
        <v>8.2100000000000009</v>
      </c>
    </row>
    <row r="1396" spans="1:4">
      <c r="A1396">
        <v>86</v>
      </c>
      <c r="B1396">
        <v>24360</v>
      </c>
      <c r="C1396">
        <v>2504</v>
      </c>
      <c r="D1396">
        <v>24.36</v>
      </c>
    </row>
    <row r="1397" spans="1:4">
      <c r="A1397">
        <v>86</v>
      </c>
      <c r="B1397">
        <v>3970</v>
      </c>
      <c r="C1397">
        <v>2510</v>
      </c>
      <c r="D1397">
        <v>3.97</v>
      </c>
    </row>
    <row r="1398" spans="1:4">
      <c r="A1398">
        <v>86</v>
      </c>
      <c r="B1398">
        <v>3970</v>
      </c>
      <c r="C1398">
        <v>2515</v>
      </c>
      <c r="D1398">
        <v>3.97</v>
      </c>
    </row>
    <row r="1399" spans="1:4">
      <c r="A1399">
        <v>86</v>
      </c>
      <c r="B1399">
        <v>18270</v>
      </c>
      <c r="C1399">
        <v>2516</v>
      </c>
      <c r="D1399">
        <v>18.27</v>
      </c>
    </row>
    <row r="1400" spans="1:4">
      <c r="A1400">
        <v>86</v>
      </c>
      <c r="B1400">
        <v>24630</v>
      </c>
      <c r="C1400">
        <v>2518</v>
      </c>
      <c r="D1400">
        <v>24.63</v>
      </c>
    </row>
    <row r="1401" spans="1:4">
      <c r="A1401">
        <v>86</v>
      </c>
      <c r="B1401">
        <v>12180</v>
      </c>
      <c r="C1401">
        <v>2521</v>
      </c>
      <c r="D1401">
        <v>12.18</v>
      </c>
    </row>
    <row r="1402" spans="1:4">
      <c r="A1402">
        <v>86</v>
      </c>
      <c r="B1402">
        <v>18270</v>
      </c>
      <c r="C1402">
        <v>2536</v>
      </c>
      <c r="D1402">
        <v>18.27</v>
      </c>
    </row>
    <row r="1403" spans="1:4">
      <c r="A1403">
        <v>86</v>
      </c>
      <c r="B1403">
        <v>6090</v>
      </c>
      <c r="C1403">
        <v>2537</v>
      </c>
      <c r="D1403">
        <v>6.09</v>
      </c>
    </row>
    <row r="1404" spans="1:4">
      <c r="A1404">
        <v>86</v>
      </c>
      <c r="B1404">
        <v>8210</v>
      </c>
      <c r="C1404">
        <v>2543</v>
      </c>
      <c r="D1404">
        <v>8.2100000000000009</v>
      </c>
    </row>
    <row r="1405" spans="1:4">
      <c r="A1405">
        <v>86</v>
      </c>
      <c r="B1405">
        <v>3970</v>
      </c>
      <c r="C1405">
        <v>2551</v>
      </c>
      <c r="D1405">
        <v>3.97</v>
      </c>
    </row>
    <row r="1406" spans="1:4">
      <c r="A1406">
        <v>86</v>
      </c>
      <c r="B1406">
        <v>6090</v>
      </c>
      <c r="C1406">
        <v>2553</v>
      </c>
      <c r="D1406">
        <v>6.09</v>
      </c>
    </row>
    <row r="1407" spans="1:4">
      <c r="A1407">
        <v>86</v>
      </c>
      <c r="B1407">
        <v>6090</v>
      </c>
      <c r="C1407">
        <v>2556</v>
      </c>
      <c r="D1407">
        <v>6.09</v>
      </c>
    </row>
    <row r="1408" spans="1:4">
      <c r="A1408">
        <v>86</v>
      </c>
      <c r="B1408">
        <v>6090</v>
      </c>
      <c r="C1408">
        <v>2559</v>
      </c>
      <c r="D1408">
        <v>6.09</v>
      </c>
    </row>
    <row r="1409" spans="1:4">
      <c r="A1409">
        <v>86</v>
      </c>
      <c r="B1409">
        <v>6090</v>
      </c>
      <c r="C1409">
        <v>2561</v>
      </c>
      <c r="D1409">
        <v>6.09</v>
      </c>
    </row>
    <row r="1410" spans="1:4">
      <c r="A1410">
        <v>87</v>
      </c>
      <c r="B1410">
        <v>600000</v>
      </c>
      <c r="C1410">
        <v>770</v>
      </c>
      <c r="D1410">
        <v>600</v>
      </c>
    </row>
    <row r="1411" spans="1:4">
      <c r="A1411">
        <v>87</v>
      </c>
      <c r="B1411">
        <v>600000</v>
      </c>
      <c r="C1411">
        <v>798</v>
      </c>
      <c r="D1411">
        <v>600</v>
      </c>
    </row>
    <row r="1412" spans="1:4">
      <c r="A1412">
        <v>87</v>
      </c>
      <c r="B1412">
        <v>600000</v>
      </c>
      <c r="C1412">
        <v>828</v>
      </c>
      <c r="D1412">
        <v>600</v>
      </c>
    </row>
    <row r="1413" spans="1:4">
      <c r="A1413">
        <v>87</v>
      </c>
      <c r="B1413">
        <v>650000</v>
      </c>
      <c r="C1413">
        <v>881</v>
      </c>
      <c r="D1413">
        <v>650</v>
      </c>
    </row>
    <row r="1414" spans="1:4">
      <c r="A1414">
        <v>87</v>
      </c>
      <c r="B1414">
        <v>425000</v>
      </c>
      <c r="C1414">
        <v>884</v>
      </c>
      <c r="D1414">
        <v>425</v>
      </c>
    </row>
    <row r="1415" spans="1:4">
      <c r="A1415">
        <v>87</v>
      </c>
      <c r="B1415">
        <v>200000</v>
      </c>
      <c r="C1415">
        <v>890</v>
      </c>
      <c r="D1415">
        <v>200</v>
      </c>
    </row>
    <row r="1416" spans="1:4">
      <c r="A1416">
        <v>87</v>
      </c>
      <c r="B1416">
        <v>600000</v>
      </c>
      <c r="C1416">
        <v>898</v>
      </c>
      <c r="D1416">
        <v>600</v>
      </c>
    </row>
    <row r="1417" spans="1:4">
      <c r="A1417">
        <v>87</v>
      </c>
      <c r="B1417">
        <v>600000</v>
      </c>
      <c r="C1417">
        <v>938</v>
      </c>
      <c r="D1417">
        <v>600</v>
      </c>
    </row>
    <row r="1418" spans="1:4">
      <c r="A1418">
        <v>87</v>
      </c>
      <c r="B1418">
        <v>800000</v>
      </c>
      <c r="C1418">
        <v>949</v>
      </c>
      <c r="D1418">
        <v>800</v>
      </c>
    </row>
    <row r="1419" spans="1:4">
      <c r="A1419">
        <v>87</v>
      </c>
      <c r="B1419">
        <v>650000</v>
      </c>
      <c r="C1419">
        <v>950</v>
      </c>
      <c r="D1419">
        <v>650</v>
      </c>
    </row>
    <row r="1420" spans="1:4">
      <c r="A1420">
        <v>87</v>
      </c>
      <c r="B1420">
        <v>350000</v>
      </c>
      <c r="C1420">
        <v>960</v>
      </c>
      <c r="D1420">
        <v>350</v>
      </c>
    </row>
    <row r="1421" spans="1:4">
      <c r="A1421">
        <v>87</v>
      </c>
      <c r="B1421">
        <v>650000</v>
      </c>
      <c r="C1421">
        <v>988</v>
      </c>
      <c r="D1421">
        <v>650</v>
      </c>
    </row>
    <row r="1422" spans="1:4">
      <c r="A1422">
        <v>87</v>
      </c>
      <c r="B1422">
        <v>600000</v>
      </c>
      <c r="C1422">
        <v>989</v>
      </c>
      <c r="D1422">
        <v>600</v>
      </c>
    </row>
    <row r="1423" spans="1:4">
      <c r="A1423">
        <v>87</v>
      </c>
      <c r="B1423">
        <v>800000</v>
      </c>
      <c r="C1423">
        <v>2031</v>
      </c>
      <c r="D1423">
        <v>800</v>
      </c>
    </row>
    <row r="1424" spans="1:4">
      <c r="A1424">
        <v>87</v>
      </c>
      <c r="B1424">
        <v>525000</v>
      </c>
      <c r="C1424">
        <v>2057</v>
      </c>
      <c r="D1424">
        <v>525</v>
      </c>
    </row>
    <row r="1425" spans="1:4">
      <c r="A1425">
        <v>87</v>
      </c>
      <c r="B1425">
        <v>600000</v>
      </c>
      <c r="C1425">
        <v>2063</v>
      </c>
      <c r="D1425">
        <v>600</v>
      </c>
    </row>
    <row r="1426" spans="1:4">
      <c r="A1426">
        <v>87</v>
      </c>
      <c r="B1426">
        <v>425000</v>
      </c>
      <c r="C1426">
        <v>2286</v>
      </c>
      <c r="D1426">
        <v>425</v>
      </c>
    </row>
    <row r="1427" spans="1:4">
      <c r="A1427">
        <v>90</v>
      </c>
      <c r="B1427">
        <v>887110</v>
      </c>
      <c r="C1427">
        <v>2200</v>
      </c>
      <c r="D1427">
        <v>887.11</v>
      </c>
    </row>
    <row r="1428" spans="1:4">
      <c r="A1428">
        <v>108</v>
      </c>
      <c r="B1428">
        <v>325200</v>
      </c>
      <c r="C1428">
        <v>270</v>
      </c>
      <c r="D1428">
        <v>325.2</v>
      </c>
    </row>
    <row r="1429" spans="1:4">
      <c r="A1429">
        <v>114</v>
      </c>
      <c r="B1429">
        <v>824470</v>
      </c>
      <c r="C1429">
        <v>335</v>
      </c>
      <c r="D1429">
        <v>824.47</v>
      </c>
    </row>
    <row r="1430" spans="1:4">
      <c r="A1430">
        <v>114</v>
      </c>
      <c r="B1430">
        <v>521520</v>
      </c>
      <c r="C1430">
        <v>410</v>
      </c>
      <c r="D1430">
        <v>521.52</v>
      </c>
    </row>
    <row r="1431" spans="1:4">
      <c r="A1431">
        <v>114</v>
      </c>
      <c r="B1431">
        <v>175610</v>
      </c>
      <c r="C1431">
        <v>509</v>
      </c>
      <c r="D1431">
        <v>175.61</v>
      </c>
    </row>
    <row r="1432" spans="1:4">
      <c r="A1432">
        <v>114</v>
      </c>
      <c r="B1432">
        <v>560440</v>
      </c>
      <c r="C1432">
        <v>533</v>
      </c>
      <c r="D1432">
        <v>560.44000000000005</v>
      </c>
    </row>
    <row r="1433" spans="1:4">
      <c r="A1433">
        <v>114</v>
      </c>
      <c r="B1433">
        <v>186220</v>
      </c>
      <c r="C1433">
        <v>607</v>
      </c>
      <c r="D1433">
        <v>186.22</v>
      </c>
    </row>
    <row r="1434" spans="1:4">
      <c r="A1434">
        <v>114</v>
      </c>
      <c r="B1434">
        <v>553970</v>
      </c>
      <c r="C1434">
        <v>624</v>
      </c>
      <c r="D1434">
        <v>553.97</v>
      </c>
    </row>
    <row r="1435" spans="1:4">
      <c r="A1435">
        <v>114</v>
      </c>
      <c r="B1435">
        <v>584480</v>
      </c>
      <c r="C1435">
        <v>641</v>
      </c>
      <c r="D1435">
        <v>584.48</v>
      </c>
    </row>
    <row r="1436" spans="1:4">
      <c r="A1436">
        <v>114</v>
      </c>
      <c r="B1436">
        <v>208330</v>
      </c>
      <c r="C1436">
        <v>721</v>
      </c>
      <c r="D1436">
        <v>208.33</v>
      </c>
    </row>
    <row r="1437" spans="1:4">
      <c r="A1437">
        <v>114</v>
      </c>
      <c r="B1437">
        <v>1046260</v>
      </c>
      <c r="C1437">
        <v>764</v>
      </c>
      <c r="D1437">
        <v>1046.26</v>
      </c>
    </row>
    <row r="1438" spans="1:4">
      <c r="A1438">
        <v>114</v>
      </c>
      <c r="B1438">
        <v>259160</v>
      </c>
      <c r="C1438">
        <v>781</v>
      </c>
      <c r="D1438">
        <v>259.16000000000003</v>
      </c>
    </row>
    <row r="1439" spans="1:4">
      <c r="A1439">
        <v>114</v>
      </c>
      <c r="B1439">
        <v>516340</v>
      </c>
      <c r="C1439">
        <v>974</v>
      </c>
      <c r="D1439">
        <v>516.34</v>
      </c>
    </row>
    <row r="1440" spans="1:4">
      <c r="A1440">
        <v>114</v>
      </c>
      <c r="B1440">
        <v>116110</v>
      </c>
      <c r="C1440">
        <v>997</v>
      </c>
      <c r="D1440">
        <v>116.11</v>
      </c>
    </row>
    <row r="1441" spans="1:4">
      <c r="A1441">
        <v>114</v>
      </c>
      <c r="B1441">
        <v>690120</v>
      </c>
      <c r="C1441">
        <v>2033</v>
      </c>
      <c r="D1441">
        <v>690.12</v>
      </c>
    </row>
    <row r="1442" spans="1:4">
      <c r="A1442">
        <v>114</v>
      </c>
      <c r="B1442">
        <v>365380</v>
      </c>
      <c r="C1442">
        <v>2060</v>
      </c>
      <c r="D1442">
        <v>365.38</v>
      </c>
    </row>
    <row r="1443" spans="1:4">
      <c r="A1443">
        <v>114</v>
      </c>
      <c r="B1443">
        <v>379700</v>
      </c>
      <c r="C1443">
        <v>2087</v>
      </c>
      <c r="D1443">
        <v>379.7</v>
      </c>
    </row>
    <row r="1444" spans="1:4">
      <c r="A1444">
        <v>114</v>
      </c>
      <c r="B1444">
        <v>169340</v>
      </c>
      <c r="C1444">
        <v>2113</v>
      </c>
      <c r="D1444">
        <v>169.34</v>
      </c>
    </row>
    <row r="1445" spans="1:4">
      <c r="A1445">
        <v>114</v>
      </c>
      <c r="B1445">
        <v>222370</v>
      </c>
      <c r="C1445">
        <v>2152</v>
      </c>
      <c r="D1445">
        <v>222.37</v>
      </c>
    </row>
    <row r="1446" spans="1:4">
      <c r="A1446">
        <v>114</v>
      </c>
      <c r="B1446">
        <v>426110</v>
      </c>
      <c r="C1446">
        <v>2271</v>
      </c>
      <c r="D1446">
        <v>426.11</v>
      </c>
    </row>
    <row r="1447" spans="1:4">
      <c r="A1447">
        <v>114</v>
      </c>
      <c r="B1447">
        <v>257870</v>
      </c>
      <c r="C1447">
        <v>2298</v>
      </c>
      <c r="D1447">
        <v>257.87</v>
      </c>
    </row>
    <row r="1448" spans="1:4">
      <c r="A1448">
        <v>114</v>
      </c>
      <c r="B1448">
        <v>805520</v>
      </c>
      <c r="C1448">
        <v>2339</v>
      </c>
      <c r="D1448">
        <v>805.52</v>
      </c>
    </row>
    <row r="1449" spans="1:4">
      <c r="A1449">
        <v>114</v>
      </c>
      <c r="B1449">
        <v>212380</v>
      </c>
      <c r="C1449">
        <v>2348</v>
      </c>
      <c r="D1449">
        <v>212.38</v>
      </c>
    </row>
    <row r="1450" spans="1:4">
      <c r="A1450">
        <v>115</v>
      </c>
      <c r="B1450">
        <v>312920</v>
      </c>
      <c r="C1450">
        <v>410</v>
      </c>
      <c r="D1450">
        <v>312.92</v>
      </c>
    </row>
    <row r="1451" spans="1:4">
      <c r="A1451">
        <v>115</v>
      </c>
      <c r="B1451">
        <v>105370</v>
      </c>
      <c r="C1451">
        <v>509</v>
      </c>
      <c r="D1451">
        <v>105.37</v>
      </c>
    </row>
    <row r="1452" spans="1:4">
      <c r="A1452">
        <v>115</v>
      </c>
      <c r="B1452">
        <v>184660</v>
      </c>
      <c r="C1452">
        <v>624</v>
      </c>
      <c r="D1452">
        <v>184.66</v>
      </c>
    </row>
    <row r="1453" spans="1:4">
      <c r="A1453">
        <v>115</v>
      </c>
      <c r="B1453">
        <v>69440</v>
      </c>
      <c r="C1453">
        <v>721</v>
      </c>
      <c r="D1453">
        <v>69.44</v>
      </c>
    </row>
    <row r="1454" spans="1:4">
      <c r="A1454">
        <v>115</v>
      </c>
      <c r="B1454">
        <v>172110</v>
      </c>
      <c r="C1454">
        <v>974</v>
      </c>
      <c r="D1454">
        <v>172.11</v>
      </c>
    </row>
    <row r="1455" spans="1:4">
      <c r="A1455">
        <v>115</v>
      </c>
      <c r="B1455">
        <v>230040</v>
      </c>
      <c r="C1455">
        <v>2033</v>
      </c>
      <c r="D1455">
        <v>230.04</v>
      </c>
    </row>
    <row r="1456" spans="1:4">
      <c r="A1456">
        <v>115</v>
      </c>
      <c r="B1456">
        <v>133430</v>
      </c>
      <c r="C1456">
        <v>2152</v>
      </c>
      <c r="D1456">
        <v>133.43</v>
      </c>
    </row>
    <row r="1457" spans="1:4">
      <c r="A1457">
        <v>115</v>
      </c>
      <c r="B1457">
        <v>142040</v>
      </c>
      <c r="C1457">
        <v>2271</v>
      </c>
      <c r="D1457">
        <v>142.04</v>
      </c>
    </row>
    <row r="1458" spans="1:4">
      <c r="A1458">
        <v>117</v>
      </c>
      <c r="B1458">
        <v>3400</v>
      </c>
      <c r="C1458">
        <v>396</v>
      </c>
      <c r="D1458">
        <v>3.4</v>
      </c>
    </row>
    <row r="1459" spans="1:4">
      <c r="A1459">
        <v>117</v>
      </c>
      <c r="B1459">
        <v>5810</v>
      </c>
      <c r="C1459">
        <v>510</v>
      </c>
      <c r="D1459">
        <v>5.81</v>
      </c>
    </row>
    <row r="1460" spans="1:4">
      <c r="A1460">
        <v>117</v>
      </c>
      <c r="B1460">
        <v>16320</v>
      </c>
      <c r="C1460">
        <v>757</v>
      </c>
      <c r="D1460">
        <v>16.32</v>
      </c>
    </row>
    <row r="1461" spans="1:4">
      <c r="A1461">
        <v>117</v>
      </c>
      <c r="B1461">
        <v>21420</v>
      </c>
      <c r="C1461">
        <v>924</v>
      </c>
      <c r="D1461">
        <v>21.42</v>
      </c>
    </row>
    <row r="1462" spans="1:4">
      <c r="A1462">
        <v>117</v>
      </c>
      <c r="B1462">
        <v>28700</v>
      </c>
      <c r="C1462">
        <v>950</v>
      </c>
      <c r="D1462">
        <v>28.7</v>
      </c>
    </row>
    <row r="1463" spans="1:4">
      <c r="A1463">
        <v>117</v>
      </c>
      <c r="B1463">
        <v>120</v>
      </c>
      <c r="C1463">
        <v>992</v>
      </c>
      <c r="D1463">
        <v>0.12</v>
      </c>
    </row>
    <row r="1464" spans="1:4">
      <c r="A1464">
        <v>117</v>
      </c>
      <c r="B1464">
        <v>65150</v>
      </c>
      <c r="C1464">
        <v>2018</v>
      </c>
      <c r="D1464">
        <v>65.150000000000006</v>
      </c>
    </row>
    <row r="1465" spans="1:4">
      <c r="A1465">
        <v>117</v>
      </c>
      <c r="B1465">
        <v>5580</v>
      </c>
      <c r="C1465">
        <v>2098</v>
      </c>
      <c r="D1465">
        <v>5.58</v>
      </c>
    </row>
    <row r="1466" spans="1:4">
      <c r="A1466">
        <v>117</v>
      </c>
      <c r="B1466">
        <v>2880</v>
      </c>
      <c r="C1466">
        <v>2214</v>
      </c>
      <c r="D1466">
        <v>2.88</v>
      </c>
    </row>
    <row r="1467" spans="1:4">
      <c r="A1467">
        <v>117</v>
      </c>
      <c r="B1467">
        <v>5070</v>
      </c>
      <c r="C1467">
        <v>2227</v>
      </c>
      <c r="D1467">
        <v>5.07</v>
      </c>
    </row>
    <row r="1468" spans="1:4">
      <c r="A1468">
        <v>117</v>
      </c>
      <c r="B1468">
        <v>2860</v>
      </c>
      <c r="C1468">
        <v>2229</v>
      </c>
      <c r="D1468">
        <v>2.86</v>
      </c>
    </row>
    <row r="1469" spans="1:4">
      <c r="A1469">
        <v>117</v>
      </c>
      <c r="B1469">
        <v>31220</v>
      </c>
      <c r="C1469">
        <v>2335</v>
      </c>
      <c r="D1469">
        <v>31.22</v>
      </c>
    </row>
    <row r="1470" spans="1:4">
      <c r="A1470">
        <v>117</v>
      </c>
      <c r="B1470">
        <v>89990</v>
      </c>
      <c r="C1470">
        <v>2370</v>
      </c>
      <c r="D1470">
        <v>89.99</v>
      </c>
    </row>
    <row r="1471" spans="1:4">
      <c r="A1471">
        <v>117</v>
      </c>
      <c r="B1471">
        <v>31320</v>
      </c>
      <c r="C1471">
        <v>2376</v>
      </c>
      <c r="D1471">
        <v>31.32</v>
      </c>
    </row>
    <row r="1472" spans="1:4">
      <c r="A1472">
        <v>117</v>
      </c>
      <c r="B1472">
        <v>2620</v>
      </c>
      <c r="C1472">
        <v>2440</v>
      </c>
      <c r="D1472">
        <v>2.62</v>
      </c>
    </row>
    <row r="1473" spans="1:4">
      <c r="A1473">
        <v>117</v>
      </c>
      <c r="B1473">
        <v>25270</v>
      </c>
      <c r="C1473">
        <v>2484</v>
      </c>
      <c r="D1473">
        <v>25.27</v>
      </c>
    </row>
    <row r="1474" spans="1:4">
      <c r="A1474">
        <v>117</v>
      </c>
      <c r="B1474">
        <v>18570</v>
      </c>
      <c r="C1474">
        <v>2494</v>
      </c>
      <c r="D1474">
        <v>18.57</v>
      </c>
    </row>
    <row r="1475" spans="1:4">
      <c r="A1475">
        <v>117</v>
      </c>
      <c r="B1475">
        <v>21560</v>
      </c>
      <c r="C1475">
        <v>2504</v>
      </c>
      <c r="D1475">
        <v>21.56</v>
      </c>
    </row>
    <row r="1476" spans="1:4">
      <c r="A1476">
        <v>117</v>
      </c>
      <c r="B1476">
        <v>43930</v>
      </c>
      <c r="C1476">
        <v>2543</v>
      </c>
      <c r="D1476">
        <v>43.93</v>
      </c>
    </row>
    <row r="1477" spans="1:4">
      <c r="A1477">
        <v>132</v>
      </c>
      <c r="B1477">
        <v>346790</v>
      </c>
      <c r="C1477">
        <v>266</v>
      </c>
      <c r="D1477">
        <v>346.79</v>
      </c>
    </row>
    <row r="1478" spans="1:4">
      <c r="A1478">
        <v>132</v>
      </c>
      <c r="B1478">
        <v>261520</v>
      </c>
      <c r="C1478">
        <v>316</v>
      </c>
      <c r="D1478">
        <v>261.52</v>
      </c>
    </row>
    <row r="1479" spans="1:4">
      <c r="A1479">
        <v>132</v>
      </c>
      <c r="B1479">
        <v>490500</v>
      </c>
      <c r="C1479">
        <v>533</v>
      </c>
      <c r="D1479">
        <v>490.5</v>
      </c>
    </row>
    <row r="1480" spans="1:4">
      <c r="A1480">
        <v>132</v>
      </c>
      <c r="B1480">
        <v>330750</v>
      </c>
      <c r="C1480">
        <v>566</v>
      </c>
      <c r="D1480">
        <v>330.75</v>
      </c>
    </row>
    <row r="1481" spans="1:4">
      <c r="A1481">
        <v>132</v>
      </c>
      <c r="B1481">
        <v>145000</v>
      </c>
      <c r="C1481">
        <v>795</v>
      </c>
      <c r="D1481">
        <v>145</v>
      </c>
    </row>
    <row r="1482" spans="1:4">
      <c r="A1482">
        <v>132</v>
      </c>
      <c r="B1482">
        <v>145000</v>
      </c>
      <c r="C1482">
        <v>825</v>
      </c>
      <c r="D1482">
        <v>145</v>
      </c>
    </row>
    <row r="1483" spans="1:4">
      <c r="A1483">
        <v>132</v>
      </c>
      <c r="B1483">
        <v>299510</v>
      </c>
      <c r="C1483">
        <v>877</v>
      </c>
      <c r="D1483">
        <v>299.51</v>
      </c>
    </row>
    <row r="1484" spans="1:4">
      <c r="A1484">
        <v>132</v>
      </c>
      <c r="B1484">
        <v>384260</v>
      </c>
      <c r="C1484">
        <v>2060</v>
      </c>
      <c r="D1484">
        <v>384.26</v>
      </c>
    </row>
    <row r="1485" spans="1:4">
      <c r="A1485">
        <v>132</v>
      </c>
      <c r="B1485">
        <v>199000</v>
      </c>
      <c r="C1485">
        <v>2153</v>
      </c>
      <c r="D1485">
        <v>199</v>
      </c>
    </row>
    <row r="1486" spans="1:4">
      <c r="A1486">
        <v>132</v>
      </c>
      <c r="B1486">
        <v>290000</v>
      </c>
      <c r="C1486">
        <v>2162</v>
      </c>
      <c r="D1486">
        <v>290</v>
      </c>
    </row>
    <row r="1487" spans="1:4">
      <c r="A1487">
        <v>133</v>
      </c>
      <c r="B1487">
        <v>382680</v>
      </c>
      <c r="C1487">
        <v>545</v>
      </c>
      <c r="D1487">
        <v>382.68</v>
      </c>
    </row>
    <row r="1488" spans="1:4">
      <c r="A1488">
        <v>133</v>
      </c>
      <c r="B1488">
        <v>576000</v>
      </c>
      <c r="C1488">
        <v>719</v>
      </c>
      <c r="D1488">
        <v>576</v>
      </c>
    </row>
    <row r="1489" spans="1:4">
      <c r="A1489">
        <v>133</v>
      </c>
      <c r="B1489">
        <v>870920</v>
      </c>
      <c r="C1489">
        <v>821</v>
      </c>
      <c r="D1489">
        <v>870.92</v>
      </c>
    </row>
    <row r="1490" spans="1:4">
      <c r="A1490">
        <v>133</v>
      </c>
      <c r="B1490">
        <v>5758050</v>
      </c>
      <c r="C1490">
        <v>880</v>
      </c>
      <c r="D1490">
        <v>5758.05</v>
      </c>
    </row>
    <row r="1491" spans="1:4">
      <c r="A1491">
        <v>133</v>
      </c>
      <c r="B1491">
        <v>465200</v>
      </c>
      <c r="C1491">
        <v>2082</v>
      </c>
      <c r="D1491">
        <v>465.2</v>
      </c>
    </row>
    <row r="1492" spans="1:4">
      <c r="A1492">
        <v>133</v>
      </c>
      <c r="B1492">
        <v>826720</v>
      </c>
      <c r="C1492">
        <v>2087</v>
      </c>
      <c r="D1492">
        <v>826.72</v>
      </c>
    </row>
    <row r="1493" spans="1:4">
      <c r="A1493">
        <v>133</v>
      </c>
      <c r="B1493">
        <v>953170</v>
      </c>
      <c r="C1493">
        <v>2118</v>
      </c>
      <c r="D1493">
        <v>953.17</v>
      </c>
    </row>
    <row r="1494" spans="1:4">
      <c r="A1494">
        <v>133</v>
      </c>
      <c r="B1494">
        <v>2012720</v>
      </c>
      <c r="C1494">
        <v>2181</v>
      </c>
      <c r="D1494">
        <v>2012.72</v>
      </c>
    </row>
    <row r="1495" spans="1:4">
      <c r="A1495">
        <v>133</v>
      </c>
      <c r="B1495">
        <v>255450</v>
      </c>
      <c r="C1495">
        <v>2244</v>
      </c>
      <c r="D1495">
        <v>255.45</v>
      </c>
    </row>
    <row r="1496" spans="1:4">
      <c r="A1496">
        <v>133</v>
      </c>
      <c r="B1496">
        <v>388670</v>
      </c>
      <c r="C1496">
        <v>2343</v>
      </c>
      <c r="D1496">
        <v>388.67</v>
      </c>
    </row>
    <row r="1497" spans="1:4">
      <c r="A1497">
        <v>133</v>
      </c>
      <c r="B1497">
        <v>413360</v>
      </c>
      <c r="C1497">
        <v>2354</v>
      </c>
      <c r="D1497">
        <v>413.36</v>
      </c>
    </row>
    <row r="1498" spans="1:4">
      <c r="A1498">
        <v>133</v>
      </c>
      <c r="B1498">
        <v>1135170</v>
      </c>
      <c r="C1498">
        <v>2378</v>
      </c>
      <c r="D1498">
        <v>1135.17</v>
      </c>
    </row>
    <row r="1499" spans="1:4">
      <c r="A1499">
        <v>133</v>
      </c>
      <c r="B1499">
        <v>1054270</v>
      </c>
      <c r="C1499">
        <v>2391</v>
      </c>
      <c r="D1499">
        <v>1054.27</v>
      </c>
    </row>
    <row r="1500" spans="1:4">
      <c r="A1500">
        <v>133</v>
      </c>
      <c r="B1500">
        <v>1102290</v>
      </c>
      <c r="C1500">
        <v>2485</v>
      </c>
      <c r="D1500">
        <v>1102.29</v>
      </c>
    </row>
    <row r="1501" spans="1:4">
      <c r="A1501">
        <v>133</v>
      </c>
      <c r="B1501">
        <v>470990</v>
      </c>
      <c r="C1501">
        <v>2545</v>
      </c>
      <c r="D1501">
        <v>470.99</v>
      </c>
    </row>
    <row r="1502" spans="1:4">
      <c r="A1502">
        <v>135</v>
      </c>
      <c r="B1502">
        <v>85000</v>
      </c>
      <c r="C1502">
        <v>2564</v>
      </c>
      <c r="D1502">
        <v>85</v>
      </c>
    </row>
    <row r="1503" spans="1:4">
      <c r="A1503">
        <v>135</v>
      </c>
      <c r="B1503">
        <v>50000</v>
      </c>
      <c r="C1503">
        <v>2565</v>
      </c>
      <c r="D1503">
        <v>50</v>
      </c>
    </row>
    <row r="1504" spans="1:4">
      <c r="A1504">
        <v>135</v>
      </c>
      <c r="B1504">
        <v>40000</v>
      </c>
      <c r="C1504">
        <v>2566</v>
      </c>
      <c r="D1504">
        <v>40</v>
      </c>
    </row>
    <row r="1505" spans="1:4">
      <c r="A1505">
        <v>136</v>
      </c>
      <c r="B1505">
        <v>782000</v>
      </c>
      <c r="C1505">
        <v>28</v>
      </c>
      <c r="D1505">
        <v>782</v>
      </c>
    </row>
    <row r="1506" spans="1:4">
      <c r="A1506">
        <v>136</v>
      </c>
      <c r="B1506">
        <v>782000</v>
      </c>
      <c r="C1506">
        <v>37</v>
      </c>
      <c r="D1506">
        <v>782</v>
      </c>
    </row>
    <row r="1507" spans="1:4">
      <c r="A1507">
        <v>136</v>
      </c>
      <c r="B1507">
        <v>782000</v>
      </c>
      <c r="C1507">
        <v>60</v>
      </c>
      <c r="D1507">
        <v>782</v>
      </c>
    </row>
    <row r="1508" spans="1:4">
      <c r="A1508">
        <v>136</v>
      </c>
      <c r="B1508">
        <v>1564000</v>
      </c>
      <c r="C1508">
        <v>175</v>
      </c>
      <c r="D1508">
        <v>1564</v>
      </c>
    </row>
    <row r="1509" spans="1:4">
      <c r="A1509">
        <v>136</v>
      </c>
      <c r="B1509">
        <v>1564000</v>
      </c>
      <c r="C1509">
        <v>181</v>
      </c>
      <c r="D1509">
        <v>1564</v>
      </c>
    </row>
    <row r="1510" spans="1:4">
      <c r="A1510">
        <v>136</v>
      </c>
      <c r="B1510">
        <v>782000</v>
      </c>
      <c r="C1510">
        <v>252</v>
      </c>
      <c r="D1510">
        <v>782</v>
      </c>
    </row>
    <row r="1511" spans="1:4">
      <c r="A1511">
        <v>136</v>
      </c>
      <c r="B1511">
        <v>782000</v>
      </c>
      <c r="C1511">
        <v>293</v>
      </c>
      <c r="D1511">
        <v>782</v>
      </c>
    </row>
    <row r="1512" spans="1:4">
      <c r="A1512">
        <v>136</v>
      </c>
      <c r="B1512">
        <v>1564000</v>
      </c>
      <c r="C1512">
        <v>316</v>
      </c>
      <c r="D1512">
        <v>1564</v>
      </c>
    </row>
    <row r="1513" spans="1:4">
      <c r="A1513">
        <v>136</v>
      </c>
      <c r="B1513">
        <v>1564000</v>
      </c>
      <c r="C1513">
        <v>317</v>
      </c>
      <c r="D1513">
        <v>1564</v>
      </c>
    </row>
    <row r="1514" spans="1:4">
      <c r="A1514">
        <v>136</v>
      </c>
      <c r="B1514">
        <v>782000</v>
      </c>
      <c r="C1514">
        <v>330</v>
      </c>
      <c r="D1514">
        <v>782</v>
      </c>
    </row>
    <row r="1515" spans="1:4">
      <c r="A1515">
        <v>136</v>
      </c>
      <c r="B1515">
        <v>2346000</v>
      </c>
      <c r="C1515">
        <v>333</v>
      </c>
      <c r="D1515">
        <v>2346</v>
      </c>
    </row>
    <row r="1516" spans="1:4">
      <c r="A1516">
        <v>136</v>
      </c>
      <c r="B1516">
        <v>782000</v>
      </c>
      <c r="C1516">
        <v>335</v>
      </c>
      <c r="D1516">
        <v>782</v>
      </c>
    </row>
    <row r="1517" spans="1:4">
      <c r="A1517">
        <v>136</v>
      </c>
      <c r="B1517">
        <v>782000</v>
      </c>
      <c r="C1517">
        <v>354</v>
      </c>
      <c r="D1517">
        <v>782</v>
      </c>
    </row>
    <row r="1518" spans="1:4">
      <c r="A1518">
        <v>136</v>
      </c>
      <c r="B1518">
        <v>782000</v>
      </c>
      <c r="C1518">
        <v>369</v>
      </c>
      <c r="D1518">
        <v>782</v>
      </c>
    </row>
    <row r="1519" spans="1:4">
      <c r="A1519">
        <v>136</v>
      </c>
      <c r="B1519">
        <v>782000</v>
      </c>
      <c r="C1519">
        <v>385</v>
      </c>
      <c r="D1519">
        <v>782</v>
      </c>
    </row>
    <row r="1520" spans="1:4">
      <c r="A1520">
        <v>136</v>
      </c>
      <c r="B1520">
        <v>2346000</v>
      </c>
      <c r="C1520">
        <v>396</v>
      </c>
      <c r="D1520">
        <v>2346</v>
      </c>
    </row>
    <row r="1521" spans="1:4">
      <c r="A1521">
        <v>136</v>
      </c>
      <c r="B1521">
        <v>782000</v>
      </c>
      <c r="C1521">
        <v>409</v>
      </c>
      <c r="D1521">
        <v>782</v>
      </c>
    </row>
    <row r="1522" spans="1:4">
      <c r="A1522">
        <v>136</v>
      </c>
      <c r="B1522">
        <v>782000</v>
      </c>
      <c r="C1522">
        <v>446</v>
      </c>
      <c r="D1522">
        <v>782</v>
      </c>
    </row>
    <row r="1523" spans="1:4">
      <c r="A1523">
        <v>136</v>
      </c>
      <c r="B1523">
        <v>782000</v>
      </c>
      <c r="C1523">
        <v>466</v>
      </c>
      <c r="D1523">
        <v>782</v>
      </c>
    </row>
    <row r="1524" spans="1:4">
      <c r="A1524">
        <v>136</v>
      </c>
      <c r="B1524">
        <v>782000</v>
      </c>
      <c r="C1524">
        <v>469</v>
      </c>
      <c r="D1524">
        <v>782</v>
      </c>
    </row>
    <row r="1525" spans="1:4">
      <c r="A1525">
        <v>136</v>
      </c>
      <c r="B1525">
        <v>782000</v>
      </c>
      <c r="C1525">
        <v>488</v>
      </c>
      <c r="D1525">
        <v>782</v>
      </c>
    </row>
    <row r="1526" spans="1:4">
      <c r="A1526">
        <v>136</v>
      </c>
      <c r="B1526">
        <v>2346000</v>
      </c>
      <c r="C1526">
        <v>510</v>
      </c>
      <c r="D1526">
        <v>2346</v>
      </c>
    </row>
    <row r="1527" spans="1:4">
      <c r="A1527">
        <v>136</v>
      </c>
      <c r="B1527">
        <v>1564000</v>
      </c>
      <c r="C1527">
        <v>523</v>
      </c>
      <c r="D1527">
        <v>1564</v>
      </c>
    </row>
    <row r="1528" spans="1:4">
      <c r="A1528">
        <v>136</v>
      </c>
      <c r="B1528">
        <v>782000</v>
      </c>
      <c r="C1528">
        <v>532</v>
      </c>
      <c r="D1528">
        <v>782</v>
      </c>
    </row>
    <row r="1529" spans="1:4">
      <c r="A1529">
        <v>136</v>
      </c>
      <c r="B1529">
        <v>782000</v>
      </c>
      <c r="C1529">
        <v>545</v>
      </c>
      <c r="D1529">
        <v>782</v>
      </c>
    </row>
    <row r="1530" spans="1:4">
      <c r="A1530">
        <v>136</v>
      </c>
      <c r="B1530">
        <v>782000</v>
      </c>
      <c r="C1530">
        <v>546</v>
      </c>
      <c r="D1530">
        <v>782</v>
      </c>
    </row>
    <row r="1531" spans="1:4">
      <c r="A1531">
        <v>136</v>
      </c>
      <c r="B1531">
        <v>782000</v>
      </c>
      <c r="C1531">
        <v>581</v>
      </c>
      <c r="D1531">
        <v>782</v>
      </c>
    </row>
    <row r="1532" spans="1:4">
      <c r="A1532">
        <v>136</v>
      </c>
      <c r="B1532">
        <v>782000</v>
      </c>
      <c r="C1532">
        <v>591</v>
      </c>
      <c r="D1532">
        <v>782</v>
      </c>
    </row>
    <row r="1533" spans="1:4">
      <c r="A1533">
        <v>136</v>
      </c>
      <c r="B1533">
        <v>782000</v>
      </c>
      <c r="C1533">
        <v>608</v>
      </c>
      <c r="D1533">
        <v>782</v>
      </c>
    </row>
    <row r="1534" spans="1:4">
      <c r="A1534">
        <v>136</v>
      </c>
      <c r="B1534">
        <v>2346000</v>
      </c>
      <c r="C1534">
        <v>612</v>
      </c>
      <c r="D1534">
        <v>2346</v>
      </c>
    </row>
    <row r="1535" spans="1:4">
      <c r="A1535">
        <v>136</v>
      </c>
      <c r="B1535">
        <v>782000</v>
      </c>
      <c r="C1535">
        <v>633</v>
      </c>
      <c r="D1535">
        <v>782</v>
      </c>
    </row>
    <row r="1536" spans="1:4">
      <c r="A1536">
        <v>136</v>
      </c>
      <c r="B1536">
        <v>782000</v>
      </c>
      <c r="C1536">
        <v>651</v>
      </c>
      <c r="D1536">
        <v>782</v>
      </c>
    </row>
    <row r="1537" spans="1:4">
      <c r="A1537">
        <v>136</v>
      </c>
      <c r="B1537">
        <v>782000</v>
      </c>
      <c r="C1537">
        <v>652</v>
      </c>
      <c r="D1537">
        <v>782</v>
      </c>
    </row>
    <row r="1538" spans="1:4">
      <c r="A1538">
        <v>136</v>
      </c>
      <c r="B1538">
        <v>782000</v>
      </c>
      <c r="C1538">
        <v>656</v>
      </c>
      <c r="D1538">
        <v>782</v>
      </c>
    </row>
    <row r="1539" spans="1:4">
      <c r="A1539">
        <v>136</v>
      </c>
      <c r="B1539">
        <v>782000</v>
      </c>
      <c r="C1539">
        <v>680</v>
      </c>
      <c r="D1539">
        <v>782</v>
      </c>
    </row>
    <row r="1540" spans="1:4">
      <c r="A1540">
        <v>136</v>
      </c>
      <c r="B1540">
        <v>782000</v>
      </c>
      <c r="C1540">
        <v>687</v>
      </c>
      <c r="D1540">
        <v>782</v>
      </c>
    </row>
    <row r="1541" spans="1:4">
      <c r="A1541">
        <v>136</v>
      </c>
      <c r="B1541">
        <v>1564000</v>
      </c>
      <c r="C1541">
        <v>732</v>
      </c>
      <c r="D1541">
        <v>1564</v>
      </c>
    </row>
    <row r="1542" spans="1:4">
      <c r="A1542">
        <v>136</v>
      </c>
      <c r="B1542">
        <v>1564000</v>
      </c>
      <c r="C1542">
        <v>734</v>
      </c>
      <c r="D1542">
        <v>1564</v>
      </c>
    </row>
    <row r="1543" spans="1:4">
      <c r="A1543">
        <v>136</v>
      </c>
      <c r="B1543">
        <v>782000</v>
      </c>
      <c r="C1543">
        <v>753</v>
      </c>
      <c r="D1543">
        <v>782</v>
      </c>
    </row>
    <row r="1544" spans="1:4">
      <c r="A1544">
        <v>136</v>
      </c>
      <c r="B1544">
        <v>782000</v>
      </c>
      <c r="C1544">
        <v>764</v>
      </c>
      <c r="D1544">
        <v>782</v>
      </c>
    </row>
    <row r="1545" spans="1:4">
      <c r="A1545">
        <v>136</v>
      </c>
      <c r="B1545">
        <v>782000</v>
      </c>
      <c r="C1545">
        <v>770</v>
      </c>
      <c r="D1545">
        <v>782</v>
      </c>
    </row>
    <row r="1546" spans="1:4">
      <c r="A1546">
        <v>136</v>
      </c>
      <c r="B1546">
        <v>782000</v>
      </c>
      <c r="C1546">
        <v>774</v>
      </c>
      <c r="D1546">
        <v>782</v>
      </c>
    </row>
    <row r="1547" spans="1:4">
      <c r="A1547">
        <v>136</v>
      </c>
      <c r="B1547">
        <v>782000</v>
      </c>
      <c r="C1547">
        <v>821</v>
      </c>
      <c r="D1547">
        <v>782</v>
      </c>
    </row>
    <row r="1548" spans="1:4">
      <c r="A1548">
        <v>136</v>
      </c>
      <c r="B1548">
        <v>1564000</v>
      </c>
      <c r="C1548">
        <v>827</v>
      </c>
      <c r="D1548">
        <v>1564</v>
      </c>
    </row>
    <row r="1549" spans="1:4">
      <c r="A1549">
        <v>136</v>
      </c>
      <c r="B1549">
        <v>782000</v>
      </c>
      <c r="C1549">
        <v>828</v>
      </c>
      <c r="D1549">
        <v>782</v>
      </c>
    </row>
    <row r="1550" spans="1:4">
      <c r="A1550">
        <v>136</v>
      </c>
      <c r="B1550">
        <v>782000</v>
      </c>
      <c r="C1550">
        <v>838</v>
      </c>
      <c r="D1550">
        <v>782</v>
      </c>
    </row>
    <row r="1551" spans="1:4">
      <c r="A1551">
        <v>136</v>
      </c>
      <c r="B1551">
        <v>782000</v>
      </c>
      <c r="C1551">
        <v>842</v>
      </c>
      <c r="D1551">
        <v>782</v>
      </c>
    </row>
    <row r="1552" spans="1:4">
      <c r="A1552">
        <v>136</v>
      </c>
      <c r="B1552">
        <v>2346000</v>
      </c>
      <c r="C1552">
        <v>864</v>
      </c>
      <c r="D1552">
        <v>2346</v>
      </c>
    </row>
    <row r="1553" spans="1:4">
      <c r="A1553">
        <v>136</v>
      </c>
      <c r="B1553">
        <v>782000</v>
      </c>
      <c r="C1553">
        <v>880</v>
      </c>
      <c r="D1553">
        <v>782</v>
      </c>
    </row>
    <row r="1554" spans="1:4">
      <c r="A1554">
        <v>136</v>
      </c>
      <c r="B1554">
        <v>1564000</v>
      </c>
      <c r="C1554">
        <v>881</v>
      </c>
      <c r="D1554">
        <v>1564</v>
      </c>
    </row>
    <row r="1555" spans="1:4">
      <c r="A1555">
        <v>136</v>
      </c>
      <c r="B1555">
        <v>1564000</v>
      </c>
      <c r="C1555">
        <v>884</v>
      </c>
      <c r="D1555">
        <v>1564</v>
      </c>
    </row>
    <row r="1556" spans="1:4">
      <c r="A1556">
        <v>136</v>
      </c>
      <c r="B1556">
        <v>782000</v>
      </c>
      <c r="C1556">
        <v>892</v>
      </c>
      <c r="D1556">
        <v>782</v>
      </c>
    </row>
    <row r="1557" spans="1:4">
      <c r="A1557">
        <v>136</v>
      </c>
      <c r="B1557">
        <v>782000</v>
      </c>
      <c r="C1557">
        <v>893</v>
      </c>
      <c r="D1557">
        <v>782</v>
      </c>
    </row>
    <row r="1558" spans="1:4">
      <c r="A1558">
        <v>136</v>
      </c>
      <c r="B1558">
        <v>782000</v>
      </c>
      <c r="C1558">
        <v>897</v>
      </c>
      <c r="D1558">
        <v>782</v>
      </c>
    </row>
    <row r="1559" spans="1:4">
      <c r="A1559">
        <v>136</v>
      </c>
      <c r="B1559">
        <v>782000</v>
      </c>
      <c r="C1559">
        <v>915</v>
      </c>
      <c r="D1559">
        <v>782</v>
      </c>
    </row>
    <row r="1560" spans="1:4">
      <c r="A1560">
        <v>136</v>
      </c>
      <c r="B1560">
        <v>1564000</v>
      </c>
      <c r="C1560">
        <v>923</v>
      </c>
      <c r="D1560">
        <v>1564</v>
      </c>
    </row>
    <row r="1561" spans="1:4">
      <c r="A1561">
        <v>136</v>
      </c>
      <c r="B1561">
        <v>782000</v>
      </c>
      <c r="C1561">
        <v>930</v>
      </c>
      <c r="D1561">
        <v>782</v>
      </c>
    </row>
    <row r="1562" spans="1:4">
      <c r="A1562">
        <v>136</v>
      </c>
      <c r="B1562">
        <v>782000</v>
      </c>
      <c r="C1562">
        <v>932</v>
      </c>
      <c r="D1562">
        <v>782</v>
      </c>
    </row>
    <row r="1563" spans="1:4">
      <c r="A1563">
        <v>136</v>
      </c>
      <c r="B1563">
        <v>782000</v>
      </c>
      <c r="C1563">
        <v>939</v>
      </c>
      <c r="D1563">
        <v>782</v>
      </c>
    </row>
    <row r="1564" spans="1:4">
      <c r="A1564">
        <v>136</v>
      </c>
      <c r="B1564">
        <v>782000</v>
      </c>
      <c r="C1564">
        <v>952</v>
      </c>
      <c r="D1564">
        <v>782</v>
      </c>
    </row>
    <row r="1565" spans="1:4">
      <c r="A1565">
        <v>136</v>
      </c>
      <c r="B1565">
        <v>782000</v>
      </c>
      <c r="C1565">
        <v>954</v>
      </c>
      <c r="D1565">
        <v>782</v>
      </c>
    </row>
    <row r="1566" spans="1:4">
      <c r="A1566">
        <v>136</v>
      </c>
      <c r="B1566">
        <v>782000</v>
      </c>
      <c r="C1566">
        <v>955</v>
      </c>
      <c r="D1566">
        <v>782</v>
      </c>
    </row>
    <row r="1567" spans="1:4">
      <c r="A1567">
        <v>136</v>
      </c>
      <c r="B1567">
        <v>1564000</v>
      </c>
      <c r="C1567">
        <v>956</v>
      </c>
      <c r="D1567">
        <v>1564</v>
      </c>
    </row>
    <row r="1568" spans="1:4">
      <c r="A1568">
        <v>136</v>
      </c>
      <c r="B1568">
        <v>782000</v>
      </c>
      <c r="C1568">
        <v>958</v>
      </c>
      <c r="D1568">
        <v>782</v>
      </c>
    </row>
    <row r="1569" spans="1:4">
      <c r="A1569">
        <v>136</v>
      </c>
      <c r="B1569">
        <v>2346000</v>
      </c>
      <c r="C1569">
        <v>960</v>
      </c>
      <c r="D1569">
        <v>2346</v>
      </c>
    </row>
    <row r="1570" spans="1:4">
      <c r="A1570">
        <v>136</v>
      </c>
      <c r="B1570">
        <v>782000</v>
      </c>
      <c r="C1570">
        <v>962</v>
      </c>
      <c r="D1570">
        <v>782</v>
      </c>
    </row>
    <row r="1571" spans="1:4">
      <c r="A1571">
        <v>136</v>
      </c>
      <c r="B1571">
        <v>782000</v>
      </c>
      <c r="C1571">
        <v>967</v>
      </c>
      <c r="D1571">
        <v>782</v>
      </c>
    </row>
    <row r="1572" spans="1:4">
      <c r="A1572">
        <v>136</v>
      </c>
      <c r="B1572">
        <v>782000</v>
      </c>
      <c r="C1572">
        <v>974</v>
      </c>
      <c r="D1572">
        <v>782</v>
      </c>
    </row>
    <row r="1573" spans="1:4">
      <c r="A1573">
        <v>136</v>
      </c>
      <c r="B1573">
        <v>782000</v>
      </c>
      <c r="C1573">
        <v>975</v>
      </c>
      <c r="D1573">
        <v>782</v>
      </c>
    </row>
    <row r="1574" spans="1:4">
      <c r="A1574">
        <v>136</v>
      </c>
      <c r="B1574">
        <v>782000</v>
      </c>
      <c r="C1574">
        <v>981</v>
      </c>
      <c r="D1574">
        <v>782</v>
      </c>
    </row>
    <row r="1575" spans="1:4">
      <c r="A1575">
        <v>136</v>
      </c>
      <c r="B1575">
        <v>782000</v>
      </c>
      <c r="C1575">
        <v>987</v>
      </c>
      <c r="D1575">
        <v>782</v>
      </c>
    </row>
    <row r="1576" spans="1:4">
      <c r="A1576">
        <v>136</v>
      </c>
      <c r="B1576">
        <v>782000</v>
      </c>
      <c r="C1576">
        <v>988</v>
      </c>
      <c r="D1576">
        <v>782</v>
      </c>
    </row>
    <row r="1577" spans="1:4">
      <c r="A1577">
        <v>136</v>
      </c>
      <c r="B1577">
        <v>782000</v>
      </c>
      <c r="C1577">
        <v>989</v>
      </c>
      <c r="D1577">
        <v>782</v>
      </c>
    </row>
    <row r="1578" spans="1:4">
      <c r="A1578">
        <v>136</v>
      </c>
      <c r="B1578">
        <v>782000</v>
      </c>
      <c r="C1578">
        <v>995</v>
      </c>
      <c r="D1578">
        <v>782</v>
      </c>
    </row>
    <row r="1579" spans="1:4">
      <c r="A1579">
        <v>136</v>
      </c>
      <c r="B1579">
        <v>2346000</v>
      </c>
      <c r="C1579">
        <v>2009</v>
      </c>
      <c r="D1579">
        <v>2346</v>
      </c>
    </row>
    <row r="1580" spans="1:4">
      <c r="A1580">
        <v>136</v>
      </c>
      <c r="B1580">
        <v>782000</v>
      </c>
      <c r="C1580">
        <v>2010</v>
      </c>
      <c r="D1580">
        <v>782</v>
      </c>
    </row>
    <row r="1581" spans="1:4">
      <c r="A1581">
        <v>136</v>
      </c>
      <c r="B1581">
        <v>1564000</v>
      </c>
      <c r="C1581">
        <v>2011</v>
      </c>
      <c r="D1581">
        <v>1564</v>
      </c>
    </row>
    <row r="1582" spans="1:4">
      <c r="A1582">
        <v>136</v>
      </c>
      <c r="B1582">
        <v>1564000</v>
      </c>
      <c r="C1582">
        <v>2014</v>
      </c>
      <c r="D1582">
        <v>1564</v>
      </c>
    </row>
    <row r="1583" spans="1:4">
      <c r="A1583">
        <v>136</v>
      </c>
      <c r="B1583">
        <v>782000</v>
      </c>
      <c r="C1583">
        <v>2020</v>
      </c>
      <c r="D1583">
        <v>782</v>
      </c>
    </row>
    <row r="1584" spans="1:4">
      <c r="A1584">
        <v>136</v>
      </c>
      <c r="B1584">
        <v>1564000</v>
      </c>
      <c r="C1584">
        <v>2024</v>
      </c>
      <c r="D1584">
        <v>1564</v>
      </c>
    </row>
    <row r="1585" spans="1:4">
      <c r="A1585">
        <v>136</v>
      </c>
      <c r="B1585">
        <v>782000</v>
      </c>
      <c r="C1585">
        <v>2025</v>
      </c>
      <c r="D1585">
        <v>782</v>
      </c>
    </row>
    <row r="1586" spans="1:4">
      <c r="A1586">
        <v>136</v>
      </c>
      <c r="B1586">
        <v>782000</v>
      </c>
      <c r="C1586">
        <v>2026</v>
      </c>
      <c r="D1586">
        <v>782</v>
      </c>
    </row>
    <row r="1587" spans="1:4">
      <c r="A1587">
        <v>136</v>
      </c>
      <c r="B1587">
        <v>2346000</v>
      </c>
      <c r="C1587">
        <v>2033</v>
      </c>
      <c r="D1587">
        <v>2346</v>
      </c>
    </row>
    <row r="1588" spans="1:4">
      <c r="A1588">
        <v>136</v>
      </c>
      <c r="B1588">
        <v>782000</v>
      </c>
      <c r="C1588">
        <v>2037</v>
      </c>
      <c r="D1588">
        <v>782</v>
      </c>
    </row>
    <row r="1589" spans="1:4">
      <c r="A1589">
        <v>136</v>
      </c>
      <c r="B1589">
        <v>782000</v>
      </c>
      <c r="C1589">
        <v>2042</v>
      </c>
      <c r="D1589">
        <v>782</v>
      </c>
    </row>
    <row r="1590" spans="1:4">
      <c r="A1590">
        <v>136</v>
      </c>
      <c r="B1590">
        <v>782000</v>
      </c>
      <c r="C1590">
        <v>2060</v>
      </c>
      <c r="D1590">
        <v>782</v>
      </c>
    </row>
    <row r="1591" spans="1:4">
      <c r="A1591">
        <v>136</v>
      </c>
      <c r="B1591">
        <v>782000</v>
      </c>
      <c r="C1591">
        <v>2062</v>
      </c>
      <c r="D1591">
        <v>782</v>
      </c>
    </row>
    <row r="1592" spans="1:4">
      <c r="A1592">
        <v>136</v>
      </c>
      <c r="B1592">
        <v>1564000</v>
      </c>
      <c r="C1592">
        <v>2066</v>
      </c>
      <c r="D1592">
        <v>1564</v>
      </c>
    </row>
    <row r="1593" spans="1:4">
      <c r="A1593">
        <v>136</v>
      </c>
      <c r="B1593">
        <v>782000</v>
      </c>
      <c r="C1593">
        <v>2087</v>
      </c>
      <c r="D1593">
        <v>782</v>
      </c>
    </row>
    <row r="1594" spans="1:4">
      <c r="A1594">
        <v>136</v>
      </c>
      <c r="B1594">
        <v>2346000</v>
      </c>
      <c r="C1594">
        <v>2089</v>
      </c>
      <c r="D1594">
        <v>2346</v>
      </c>
    </row>
    <row r="1595" spans="1:4">
      <c r="A1595">
        <v>136</v>
      </c>
      <c r="B1595">
        <v>1564000</v>
      </c>
      <c r="C1595">
        <v>2102</v>
      </c>
      <c r="D1595">
        <v>1564</v>
      </c>
    </row>
    <row r="1596" spans="1:4">
      <c r="A1596">
        <v>136</v>
      </c>
      <c r="B1596">
        <v>782000</v>
      </c>
      <c r="C1596">
        <v>2107</v>
      </c>
      <c r="D1596">
        <v>782</v>
      </c>
    </row>
    <row r="1597" spans="1:4">
      <c r="A1597">
        <v>136</v>
      </c>
      <c r="B1597">
        <v>782000</v>
      </c>
      <c r="C1597">
        <v>2123</v>
      </c>
      <c r="D1597">
        <v>782</v>
      </c>
    </row>
    <row r="1598" spans="1:4">
      <c r="A1598">
        <v>136</v>
      </c>
      <c r="B1598">
        <v>782000</v>
      </c>
      <c r="C1598">
        <v>2134</v>
      </c>
      <c r="D1598">
        <v>782</v>
      </c>
    </row>
    <row r="1599" spans="1:4">
      <c r="A1599">
        <v>136</v>
      </c>
      <c r="B1599">
        <v>1564000</v>
      </c>
      <c r="C1599">
        <v>2153</v>
      </c>
      <c r="D1599">
        <v>1564</v>
      </c>
    </row>
    <row r="1600" spans="1:4">
      <c r="A1600">
        <v>136</v>
      </c>
      <c r="B1600">
        <v>782000</v>
      </c>
      <c r="C1600">
        <v>2160</v>
      </c>
      <c r="D1600">
        <v>782</v>
      </c>
    </row>
    <row r="1601" spans="1:4">
      <c r="A1601">
        <v>136</v>
      </c>
      <c r="B1601">
        <v>782000</v>
      </c>
      <c r="C1601">
        <v>2168</v>
      </c>
      <c r="D1601">
        <v>782</v>
      </c>
    </row>
    <row r="1602" spans="1:4">
      <c r="A1602">
        <v>136</v>
      </c>
      <c r="B1602">
        <v>782000</v>
      </c>
      <c r="C1602">
        <v>2169</v>
      </c>
      <c r="D1602">
        <v>782</v>
      </c>
    </row>
    <row r="1603" spans="1:4">
      <c r="A1603">
        <v>136</v>
      </c>
      <c r="B1603">
        <v>782000</v>
      </c>
      <c r="C1603">
        <v>2200</v>
      </c>
      <c r="D1603">
        <v>782</v>
      </c>
    </row>
    <row r="1604" spans="1:4">
      <c r="A1604">
        <v>136</v>
      </c>
      <c r="B1604">
        <v>1564000</v>
      </c>
      <c r="C1604">
        <v>2203</v>
      </c>
      <c r="D1604">
        <v>1564</v>
      </c>
    </row>
    <row r="1605" spans="1:4">
      <c r="A1605">
        <v>136</v>
      </c>
      <c r="B1605">
        <v>782000</v>
      </c>
      <c r="C1605">
        <v>2215</v>
      </c>
      <c r="D1605">
        <v>782</v>
      </c>
    </row>
    <row r="1606" spans="1:4">
      <c r="A1606">
        <v>136</v>
      </c>
      <c r="B1606">
        <v>782000</v>
      </c>
      <c r="C1606">
        <v>2220</v>
      </c>
      <c r="D1606">
        <v>782</v>
      </c>
    </row>
    <row r="1607" spans="1:4">
      <c r="A1607">
        <v>136</v>
      </c>
      <c r="B1607">
        <v>782000</v>
      </c>
      <c r="C1607">
        <v>2229</v>
      </c>
      <c r="D1607">
        <v>782</v>
      </c>
    </row>
    <row r="1608" spans="1:4">
      <c r="A1608">
        <v>136</v>
      </c>
      <c r="B1608">
        <v>782000</v>
      </c>
      <c r="C1608">
        <v>2244</v>
      </c>
      <c r="D1608">
        <v>782</v>
      </c>
    </row>
    <row r="1609" spans="1:4">
      <c r="A1609">
        <v>136</v>
      </c>
      <c r="B1609">
        <v>782000</v>
      </c>
      <c r="C1609">
        <v>2252</v>
      </c>
      <c r="D1609">
        <v>782</v>
      </c>
    </row>
    <row r="1610" spans="1:4">
      <c r="A1610">
        <v>136</v>
      </c>
      <c r="B1610">
        <v>782000</v>
      </c>
      <c r="C1610">
        <v>2261</v>
      </c>
      <c r="D1610">
        <v>782</v>
      </c>
    </row>
    <row r="1611" spans="1:4">
      <c r="A1611">
        <v>136</v>
      </c>
      <c r="B1611">
        <v>2346000</v>
      </c>
      <c r="C1611">
        <v>2266</v>
      </c>
      <c r="D1611">
        <v>2346</v>
      </c>
    </row>
    <row r="1612" spans="1:4">
      <c r="A1612">
        <v>136</v>
      </c>
      <c r="B1612">
        <v>1564000</v>
      </c>
      <c r="C1612">
        <v>2276</v>
      </c>
      <c r="D1612">
        <v>1564</v>
      </c>
    </row>
    <row r="1613" spans="1:4">
      <c r="A1613">
        <v>136</v>
      </c>
      <c r="B1613">
        <v>782000</v>
      </c>
      <c r="C1613">
        <v>2278</v>
      </c>
      <c r="D1613">
        <v>782</v>
      </c>
    </row>
    <row r="1614" spans="1:4">
      <c r="A1614">
        <v>136</v>
      </c>
      <c r="B1614">
        <v>782000</v>
      </c>
      <c r="C1614">
        <v>2279</v>
      </c>
      <c r="D1614">
        <v>782</v>
      </c>
    </row>
    <row r="1615" spans="1:4">
      <c r="A1615">
        <v>136</v>
      </c>
      <c r="B1615">
        <v>1564000</v>
      </c>
      <c r="C1615">
        <v>2286</v>
      </c>
      <c r="D1615">
        <v>1564</v>
      </c>
    </row>
    <row r="1616" spans="1:4">
      <c r="A1616">
        <v>136</v>
      </c>
      <c r="B1616">
        <v>1564000</v>
      </c>
      <c r="C1616">
        <v>2287</v>
      </c>
      <c r="D1616">
        <v>1564</v>
      </c>
    </row>
    <row r="1617" spans="1:4">
      <c r="A1617">
        <v>136</v>
      </c>
      <c r="B1617">
        <v>782000</v>
      </c>
      <c r="C1617">
        <v>2291</v>
      </c>
      <c r="D1617">
        <v>782</v>
      </c>
    </row>
    <row r="1618" spans="1:4">
      <c r="A1618">
        <v>136</v>
      </c>
      <c r="B1618">
        <v>1564000</v>
      </c>
      <c r="C1618">
        <v>2292</v>
      </c>
      <c r="D1618">
        <v>1564</v>
      </c>
    </row>
    <row r="1619" spans="1:4">
      <c r="A1619">
        <v>136</v>
      </c>
      <c r="B1619">
        <v>782000</v>
      </c>
      <c r="C1619">
        <v>2293</v>
      </c>
      <c r="D1619">
        <v>782</v>
      </c>
    </row>
    <row r="1620" spans="1:4">
      <c r="A1620">
        <v>136</v>
      </c>
      <c r="B1620">
        <v>782000</v>
      </c>
      <c r="C1620">
        <v>2298</v>
      </c>
      <c r="D1620">
        <v>782</v>
      </c>
    </row>
    <row r="1621" spans="1:4">
      <c r="A1621">
        <v>136</v>
      </c>
      <c r="B1621">
        <v>782000</v>
      </c>
      <c r="C1621">
        <v>2306</v>
      </c>
      <c r="D1621">
        <v>782</v>
      </c>
    </row>
    <row r="1622" spans="1:4">
      <c r="A1622">
        <v>136</v>
      </c>
      <c r="B1622">
        <v>782000</v>
      </c>
      <c r="C1622">
        <v>2307</v>
      </c>
      <c r="D1622">
        <v>782</v>
      </c>
    </row>
    <row r="1623" spans="1:4">
      <c r="A1623">
        <v>136</v>
      </c>
      <c r="B1623">
        <v>782000</v>
      </c>
      <c r="C1623">
        <v>2311</v>
      </c>
      <c r="D1623">
        <v>782</v>
      </c>
    </row>
    <row r="1624" spans="1:4">
      <c r="A1624">
        <v>136</v>
      </c>
      <c r="B1624">
        <v>782000</v>
      </c>
      <c r="C1624">
        <v>2314</v>
      </c>
      <c r="D1624">
        <v>782</v>
      </c>
    </row>
    <row r="1625" spans="1:4">
      <c r="A1625">
        <v>136</v>
      </c>
      <c r="B1625">
        <v>782000</v>
      </c>
      <c r="C1625">
        <v>2316</v>
      </c>
      <c r="D1625">
        <v>782</v>
      </c>
    </row>
    <row r="1626" spans="1:4">
      <c r="A1626">
        <v>136</v>
      </c>
      <c r="B1626">
        <v>1564000</v>
      </c>
      <c r="C1626">
        <v>2321</v>
      </c>
      <c r="D1626">
        <v>1564</v>
      </c>
    </row>
    <row r="1627" spans="1:4">
      <c r="A1627">
        <v>136</v>
      </c>
      <c r="B1627">
        <v>1564000</v>
      </c>
      <c r="C1627">
        <v>2322</v>
      </c>
      <c r="D1627">
        <v>1564</v>
      </c>
    </row>
    <row r="1628" spans="1:4">
      <c r="A1628">
        <v>136</v>
      </c>
      <c r="B1628">
        <v>782000</v>
      </c>
      <c r="C1628">
        <v>2324</v>
      </c>
      <c r="D1628">
        <v>782</v>
      </c>
    </row>
    <row r="1629" spans="1:4">
      <c r="A1629">
        <v>136</v>
      </c>
      <c r="B1629">
        <v>782000</v>
      </c>
      <c r="C1629">
        <v>2327</v>
      </c>
      <c r="D1629">
        <v>782</v>
      </c>
    </row>
    <row r="1630" spans="1:4">
      <c r="A1630">
        <v>136</v>
      </c>
      <c r="B1630">
        <v>1564000</v>
      </c>
      <c r="C1630">
        <v>2332</v>
      </c>
      <c r="D1630">
        <v>1564</v>
      </c>
    </row>
    <row r="1631" spans="1:4">
      <c r="A1631">
        <v>136</v>
      </c>
      <c r="B1631">
        <v>782000</v>
      </c>
      <c r="C1631">
        <v>2339</v>
      </c>
      <c r="D1631">
        <v>782</v>
      </c>
    </row>
    <row r="1632" spans="1:4">
      <c r="A1632">
        <v>136</v>
      </c>
      <c r="B1632">
        <v>1564000</v>
      </c>
      <c r="C1632">
        <v>2343</v>
      </c>
      <c r="D1632">
        <v>1564</v>
      </c>
    </row>
    <row r="1633" spans="1:4">
      <c r="A1633">
        <v>136</v>
      </c>
      <c r="B1633">
        <v>782000</v>
      </c>
      <c r="C1633">
        <v>2345</v>
      </c>
      <c r="D1633">
        <v>782</v>
      </c>
    </row>
    <row r="1634" spans="1:4">
      <c r="A1634">
        <v>136</v>
      </c>
      <c r="B1634">
        <v>782000</v>
      </c>
      <c r="C1634">
        <v>2354</v>
      </c>
      <c r="D1634">
        <v>782</v>
      </c>
    </row>
    <row r="1635" spans="1:4">
      <c r="A1635">
        <v>136</v>
      </c>
      <c r="B1635">
        <v>782000</v>
      </c>
      <c r="C1635">
        <v>2360</v>
      </c>
      <c r="D1635">
        <v>782</v>
      </c>
    </row>
    <row r="1636" spans="1:4">
      <c r="A1636">
        <v>136</v>
      </c>
      <c r="B1636">
        <v>1564000</v>
      </c>
      <c r="C1636">
        <v>2364</v>
      </c>
      <c r="D1636">
        <v>1564</v>
      </c>
    </row>
    <row r="1637" spans="1:4">
      <c r="A1637">
        <v>136</v>
      </c>
      <c r="B1637">
        <v>782000</v>
      </c>
      <c r="C1637">
        <v>2367</v>
      </c>
      <c r="D1637">
        <v>782</v>
      </c>
    </row>
    <row r="1638" spans="1:4">
      <c r="A1638">
        <v>136</v>
      </c>
      <c r="B1638">
        <v>782000</v>
      </c>
      <c r="C1638">
        <v>2370</v>
      </c>
      <c r="D1638">
        <v>782</v>
      </c>
    </row>
    <row r="1639" spans="1:4">
      <c r="A1639">
        <v>136</v>
      </c>
      <c r="B1639">
        <v>782000</v>
      </c>
      <c r="C1639">
        <v>2374</v>
      </c>
      <c r="D1639">
        <v>782</v>
      </c>
    </row>
    <row r="1640" spans="1:4">
      <c r="A1640">
        <v>136</v>
      </c>
      <c r="B1640">
        <v>782000</v>
      </c>
      <c r="C1640">
        <v>2381</v>
      </c>
      <c r="D1640">
        <v>782</v>
      </c>
    </row>
    <row r="1641" spans="1:4">
      <c r="A1641">
        <v>136</v>
      </c>
      <c r="B1641">
        <v>782000</v>
      </c>
      <c r="C1641">
        <v>2393</v>
      </c>
      <c r="D1641">
        <v>782</v>
      </c>
    </row>
    <row r="1642" spans="1:4">
      <c r="A1642">
        <v>136</v>
      </c>
      <c r="B1642">
        <v>782000</v>
      </c>
      <c r="C1642">
        <v>2402</v>
      </c>
      <c r="D1642">
        <v>782</v>
      </c>
    </row>
    <row r="1643" spans="1:4">
      <c r="A1643">
        <v>136</v>
      </c>
      <c r="B1643">
        <v>782000</v>
      </c>
      <c r="C1643">
        <v>2413</v>
      </c>
      <c r="D1643">
        <v>782</v>
      </c>
    </row>
    <row r="1644" spans="1:4">
      <c r="A1644">
        <v>136</v>
      </c>
      <c r="B1644">
        <v>782000</v>
      </c>
      <c r="C1644">
        <v>2416</v>
      </c>
      <c r="D1644">
        <v>782</v>
      </c>
    </row>
    <row r="1645" spans="1:4">
      <c r="A1645">
        <v>136</v>
      </c>
      <c r="B1645">
        <v>782000</v>
      </c>
      <c r="C1645">
        <v>2421</v>
      </c>
      <c r="D1645">
        <v>782</v>
      </c>
    </row>
    <row r="1646" spans="1:4">
      <c r="A1646">
        <v>136</v>
      </c>
      <c r="B1646">
        <v>1564000</v>
      </c>
      <c r="C1646">
        <v>2432</v>
      </c>
      <c r="D1646">
        <v>1564</v>
      </c>
    </row>
    <row r="1647" spans="1:4">
      <c r="A1647">
        <v>136</v>
      </c>
      <c r="B1647">
        <v>782000</v>
      </c>
      <c r="C1647">
        <v>2449</v>
      </c>
      <c r="D1647">
        <v>782</v>
      </c>
    </row>
    <row r="1648" spans="1:4">
      <c r="A1648">
        <v>136</v>
      </c>
      <c r="B1648">
        <v>782000</v>
      </c>
      <c r="C1648">
        <v>2452</v>
      </c>
      <c r="D1648">
        <v>782</v>
      </c>
    </row>
    <row r="1649" spans="1:4">
      <c r="A1649">
        <v>136</v>
      </c>
      <c r="B1649">
        <v>782000</v>
      </c>
      <c r="C1649">
        <v>2461</v>
      </c>
      <c r="D1649">
        <v>782</v>
      </c>
    </row>
    <row r="1650" spans="1:4">
      <c r="A1650">
        <v>136</v>
      </c>
      <c r="B1650">
        <v>782000</v>
      </c>
      <c r="C1650">
        <v>2462</v>
      </c>
      <c r="D1650">
        <v>782</v>
      </c>
    </row>
    <row r="1651" spans="1:4">
      <c r="A1651">
        <v>136</v>
      </c>
      <c r="B1651">
        <v>782000</v>
      </c>
      <c r="C1651">
        <v>2471</v>
      </c>
      <c r="D1651">
        <v>782</v>
      </c>
    </row>
    <row r="1652" spans="1:4">
      <c r="A1652">
        <v>136</v>
      </c>
      <c r="B1652">
        <v>782000</v>
      </c>
      <c r="C1652">
        <v>2473</v>
      </c>
      <c r="D1652">
        <v>782</v>
      </c>
    </row>
    <row r="1653" spans="1:4">
      <c r="A1653">
        <v>136</v>
      </c>
      <c r="B1653">
        <v>782000</v>
      </c>
      <c r="C1653">
        <v>2487</v>
      </c>
      <c r="D1653">
        <v>782</v>
      </c>
    </row>
    <row r="1654" spans="1:4">
      <c r="A1654">
        <v>136</v>
      </c>
      <c r="B1654">
        <v>1564000</v>
      </c>
      <c r="C1654">
        <v>2491</v>
      </c>
      <c r="D1654">
        <v>1564</v>
      </c>
    </row>
    <row r="1655" spans="1:4">
      <c r="A1655">
        <v>136</v>
      </c>
      <c r="B1655">
        <v>782000</v>
      </c>
      <c r="C1655">
        <v>2497</v>
      </c>
      <c r="D1655">
        <v>782</v>
      </c>
    </row>
    <row r="1656" spans="1:4">
      <c r="A1656">
        <v>136</v>
      </c>
      <c r="B1656">
        <v>782000</v>
      </c>
      <c r="C1656">
        <v>2498</v>
      </c>
      <c r="D1656">
        <v>782</v>
      </c>
    </row>
    <row r="1657" spans="1:4">
      <c r="A1657">
        <v>136</v>
      </c>
      <c r="B1657">
        <v>1564000</v>
      </c>
      <c r="C1657">
        <v>2504</v>
      </c>
      <c r="D1657">
        <v>1564</v>
      </c>
    </row>
    <row r="1658" spans="1:4">
      <c r="A1658">
        <v>136</v>
      </c>
      <c r="B1658">
        <v>782000</v>
      </c>
      <c r="C1658">
        <v>2505</v>
      </c>
      <c r="D1658">
        <v>782</v>
      </c>
    </row>
    <row r="1659" spans="1:4">
      <c r="A1659">
        <v>136</v>
      </c>
      <c r="B1659">
        <v>782000</v>
      </c>
      <c r="C1659">
        <v>2513</v>
      </c>
      <c r="D1659">
        <v>782</v>
      </c>
    </row>
    <row r="1660" spans="1:4">
      <c r="A1660">
        <v>136</v>
      </c>
      <c r="B1660">
        <v>1564000</v>
      </c>
      <c r="C1660">
        <v>2514</v>
      </c>
      <c r="D1660">
        <v>1564</v>
      </c>
    </row>
    <row r="1661" spans="1:4">
      <c r="A1661">
        <v>136</v>
      </c>
      <c r="B1661">
        <v>782000</v>
      </c>
      <c r="C1661">
        <v>2518</v>
      </c>
      <c r="D1661">
        <v>782</v>
      </c>
    </row>
    <row r="1662" spans="1:4">
      <c r="A1662">
        <v>136</v>
      </c>
      <c r="B1662">
        <v>782000</v>
      </c>
      <c r="C1662">
        <v>2526</v>
      </c>
      <c r="D1662">
        <v>782</v>
      </c>
    </row>
    <row r="1663" spans="1:4">
      <c r="A1663">
        <v>136</v>
      </c>
      <c r="B1663">
        <v>1564000</v>
      </c>
      <c r="C1663">
        <v>2532</v>
      </c>
      <c r="D1663">
        <v>1564</v>
      </c>
    </row>
    <row r="1664" spans="1:4">
      <c r="A1664">
        <v>136</v>
      </c>
      <c r="B1664">
        <v>1564000</v>
      </c>
      <c r="C1664">
        <v>2536</v>
      </c>
      <c r="D1664">
        <v>1564</v>
      </c>
    </row>
    <row r="1665" spans="1:4">
      <c r="A1665">
        <v>136</v>
      </c>
      <c r="B1665">
        <v>782000</v>
      </c>
      <c r="C1665">
        <v>2540</v>
      </c>
      <c r="D1665">
        <v>782</v>
      </c>
    </row>
    <row r="1666" spans="1:4">
      <c r="A1666">
        <v>136</v>
      </c>
      <c r="B1666">
        <v>782000</v>
      </c>
      <c r="C1666">
        <v>2545</v>
      </c>
      <c r="D1666">
        <v>782</v>
      </c>
    </row>
    <row r="1667" spans="1:4">
      <c r="A1667">
        <v>136</v>
      </c>
      <c r="B1667">
        <v>782000</v>
      </c>
      <c r="C1667">
        <v>2547</v>
      </c>
      <c r="D1667">
        <v>782</v>
      </c>
    </row>
    <row r="1668" spans="1:4">
      <c r="A1668">
        <v>136</v>
      </c>
      <c r="B1668">
        <v>782000</v>
      </c>
      <c r="C1668">
        <v>2557</v>
      </c>
      <c r="D1668">
        <v>782</v>
      </c>
    </row>
    <row r="1669" spans="1:4">
      <c r="A1669">
        <v>136</v>
      </c>
      <c r="B1669">
        <v>782000</v>
      </c>
      <c r="C1669">
        <v>2560</v>
      </c>
      <c r="D1669">
        <v>782</v>
      </c>
    </row>
    <row r="1670" spans="1:4">
      <c r="A1670">
        <v>136</v>
      </c>
      <c r="B1670">
        <v>782000</v>
      </c>
      <c r="C1670">
        <v>2563</v>
      </c>
      <c r="D1670">
        <v>782</v>
      </c>
    </row>
    <row r="1671" spans="1:4">
      <c r="A1671">
        <v>136</v>
      </c>
      <c r="B1671">
        <v>782000</v>
      </c>
      <c r="C1671">
        <v>2566</v>
      </c>
      <c r="D1671">
        <v>782</v>
      </c>
    </row>
    <row r="1672" spans="1:4">
      <c r="A1672">
        <v>141</v>
      </c>
      <c r="B1672">
        <v>230000</v>
      </c>
      <c r="C1672">
        <v>18</v>
      </c>
      <c r="D1672">
        <v>230</v>
      </c>
    </row>
    <row r="1673" spans="1:4">
      <c r="A1673">
        <v>141</v>
      </c>
      <c r="B1673">
        <v>230000</v>
      </c>
      <c r="C1673">
        <v>28</v>
      </c>
      <c r="D1673">
        <v>230</v>
      </c>
    </row>
    <row r="1674" spans="1:4">
      <c r="A1674">
        <v>141</v>
      </c>
      <c r="B1674">
        <v>230000</v>
      </c>
      <c r="C1674">
        <v>37</v>
      </c>
      <c r="D1674">
        <v>230</v>
      </c>
    </row>
    <row r="1675" spans="1:4">
      <c r="A1675">
        <v>141</v>
      </c>
      <c r="B1675">
        <v>230000</v>
      </c>
      <c r="C1675">
        <v>50</v>
      </c>
      <c r="D1675">
        <v>230</v>
      </c>
    </row>
    <row r="1676" spans="1:4">
      <c r="A1676">
        <v>141</v>
      </c>
      <c r="B1676">
        <v>230000</v>
      </c>
      <c r="C1676">
        <v>60</v>
      </c>
      <c r="D1676">
        <v>230</v>
      </c>
    </row>
    <row r="1677" spans="1:4">
      <c r="A1677">
        <v>141</v>
      </c>
      <c r="B1677">
        <v>230000</v>
      </c>
      <c r="C1677">
        <v>130</v>
      </c>
      <c r="D1677">
        <v>230</v>
      </c>
    </row>
    <row r="1678" spans="1:4">
      <c r="A1678">
        <v>141</v>
      </c>
      <c r="B1678">
        <v>230000</v>
      </c>
      <c r="C1678">
        <v>134</v>
      </c>
      <c r="D1678">
        <v>230</v>
      </c>
    </row>
    <row r="1679" spans="1:4">
      <c r="A1679">
        <v>141</v>
      </c>
      <c r="B1679">
        <v>230000</v>
      </c>
      <c r="C1679">
        <v>154</v>
      </c>
      <c r="D1679">
        <v>230</v>
      </c>
    </row>
    <row r="1680" spans="1:4">
      <c r="A1680">
        <v>141</v>
      </c>
      <c r="B1680">
        <v>230000</v>
      </c>
      <c r="C1680">
        <v>157</v>
      </c>
      <c r="D1680">
        <v>230</v>
      </c>
    </row>
    <row r="1681" spans="1:4">
      <c r="A1681">
        <v>141</v>
      </c>
      <c r="B1681">
        <v>230000</v>
      </c>
      <c r="C1681">
        <v>175</v>
      </c>
      <c r="D1681">
        <v>230</v>
      </c>
    </row>
    <row r="1682" spans="1:4">
      <c r="A1682">
        <v>141</v>
      </c>
      <c r="B1682">
        <v>230000</v>
      </c>
      <c r="C1682">
        <v>181</v>
      </c>
      <c r="D1682">
        <v>230</v>
      </c>
    </row>
    <row r="1683" spans="1:4">
      <c r="A1683">
        <v>141</v>
      </c>
      <c r="B1683">
        <v>230000</v>
      </c>
      <c r="C1683">
        <v>188</v>
      </c>
      <c r="D1683">
        <v>230</v>
      </c>
    </row>
    <row r="1684" spans="1:4">
      <c r="A1684">
        <v>141</v>
      </c>
      <c r="B1684">
        <v>230000</v>
      </c>
      <c r="C1684">
        <v>252</v>
      </c>
      <c r="D1684">
        <v>230</v>
      </c>
    </row>
    <row r="1685" spans="1:4">
      <c r="A1685">
        <v>141</v>
      </c>
      <c r="B1685">
        <v>230000</v>
      </c>
      <c r="C1685">
        <v>266</v>
      </c>
      <c r="D1685">
        <v>230</v>
      </c>
    </row>
    <row r="1686" spans="1:4">
      <c r="A1686">
        <v>141</v>
      </c>
      <c r="B1686">
        <v>230000</v>
      </c>
      <c r="C1686">
        <v>270</v>
      </c>
      <c r="D1686">
        <v>230</v>
      </c>
    </row>
    <row r="1687" spans="1:4">
      <c r="A1687">
        <v>141</v>
      </c>
      <c r="B1687">
        <v>230000</v>
      </c>
      <c r="C1687">
        <v>278</v>
      </c>
      <c r="D1687">
        <v>230</v>
      </c>
    </row>
    <row r="1688" spans="1:4">
      <c r="A1688">
        <v>141</v>
      </c>
      <c r="B1688">
        <v>230000</v>
      </c>
      <c r="C1688">
        <v>293</v>
      </c>
      <c r="D1688">
        <v>230</v>
      </c>
    </row>
    <row r="1689" spans="1:4">
      <c r="A1689">
        <v>141</v>
      </c>
      <c r="B1689">
        <v>230000</v>
      </c>
      <c r="C1689">
        <v>303</v>
      </c>
      <c r="D1689">
        <v>230</v>
      </c>
    </row>
    <row r="1690" spans="1:4">
      <c r="A1690">
        <v>141</v>
      </c>
      <c r="B1690">
        <v>230000</v>
      </c>
      <c r="C1690">
        <v>316</v>
      </c>
      <c r="D1690">
        <v>230</v>
      </c>
    </row>
    <row r="1691" spans="1:4">
      <c r="A1691">
        <v>141</v>
      </c>
      <c r="B1691">
        <v>230000</v>
      </c>
      <c r="C1691">
        <v>317</v>
      </c>
      <c r="D1691">
        <v>230</v>
      </c>
    </row>
    <row r="1692" spans="1:4">
      <c r="A1692">
        <v>141</v>
      </c>
      <c r="B1692">
        <v>230000</v>
      </c>
      <c r="C1692">
        <v>330</v>
      </c>
      <c r="D1692">
        <v>230</v>
      </c>
    </row>
    <row r="1693" spans="1:4">
      <c r="A1693">
        <v>141</v>
      </c>
      <c r="B1693">
        <v>230000</v>
      </c>
      <c r="C1693">
        <v>331</v>
      </c>
      <c r="D1693">
        <v>230</v>
      </c>
    </row>
    <row r="1694" spans="1:4">
      <c r="A1694">
        <v>141</v>
      </c>
      <c r="B1694">
        <v>230000</v>
      </c>
      <c r="C1694">
        <v>333</v>
      </c>
      <c r="D1694">
        <v>230</v>
      </c>
    </row>
    <row r="1695" spans="1:4">
      <c r="A1695">
        <v>141</v>
      </c>
      <c r="B1695">
        <v>230000</v>
      </c>
      <c r="C1695">
        <v>335</v>
      </c>
      <c r="D1695">
        <v>230</v>
      </c>
    </row>
    <row r="1696" spans="1:4">
      <c r="A1696">
        <v>141</v>
      </c>
      <c r="B1696">
        <v>230000</v>
      </c>
      <c r="C1696">
        <v>354</v>
      </c>
      <c r="D1696">
        <v>230</v>
      </c>
    </row>
    <row r="1697" spans="1:4">
      <c r="A1697">
        <v>141</v>
      </c>
      <c r="B1697">
        <v>230000</v>
      </c>
      <c r="C1697">
        <v>369</v>
      </c>
      <c r="D1697">
        <v>230</v>
      </c>
    </row>
    <row r="1698" spans="1:4">
      <c r="A1698">
        <v>141</v>
      </c>
      <c r="B1698">
        <v>230000</v>
      </c>
      <c r="C1698">
        <v>371</v>
      </c>
      <c r="D1698">
        <v>230</v>
      </c>
    </row>
    <row r="1699" spans="1:4">
      <c r="A1699">
        <v>141</v>
      </c>
      <c r="B1699">
        <v>230000</v>
      </c>
      <c r="C1699">
        <v>382</v>
      </c>
      <c r="D1699">
        <v>230</v>
      </c>
    </row>
    <row r="1700" spans="1:4">
      <c r="A1700">
        <v>141</v>
      </c>
      <c r="B1700">
        <v>230000</v>
      </c>
      <c r="C1700">
        <v>385</v>
      </c>
      <c r="D1700">
        <v>230</v>
      </c>
    </row>
    <row r="1701" spans="1:4">
      <c r="A1701">
        <v>141</v>
      </c>
      <c r="B1701">
        <v>230000</v>
      </c>
      <c r="C1701">
        <v>390</v>
      </c>
      <c r="D1701">
        <v>230</v>
      </c>
    </row>
    <row r="1702" spans="1:4">
      <c r="A1702">
        <v>141</v>
      </c>
      <c r="B1702">
        <v>230000</v>
      </c>
      <c r="C1702">
        <v>396</v>
      </c>
      <c r="D1702">
        <v>230</v>
      </c>
    </row>
    <row r="1703" spans="1:4">
      <c r="A1703">
        <v>141</v>
      </c>
      <c r="B1703">
        <v>230000</v>
      </c>
      <c r="C1703">
        <v>409</v>
      </c>
      <c r="D1703">
        <v>230</v>
      </c>
    </row>
    <row r="1704" spans="1:4">
      <c r="A1704">
        <v>141</v>
      </c>
      <c r="B1704">
        <v>230000</v>
      </c>
      <c r="C1704">
        <v>410</v>
      </c>
      <c r="D1704">
        <v>230</v>
      </c>
    </row>
    <row r="1705" spans="1:4">
      <c r="A1705">
        <v>141</v>
      </c>
      <c r="B1705">
        <v>230000</v>
      </c>
      <c r="C1705">
        <v>427</v>
      </c>
      <c r="D1705">
        <v>230</v>
      </c>
    </row>
    <row r="1706" spans="1:4">
      <c r="A1706">
        <v>141</v>
      </c>
      <c r="B1706">
        <v>230000</v>
      </c>
      <c r="C1706">
        <v>441</v>
      </c>
      <c r="D1706">
        <v>230</v>
      </c>
    </row>
    <row r="1707" spans="1:4">
      <c r="A1707">
        <v>141</v>
      </c>
      <c r="B1707">
        <v>230000</v>
      </c>
      <c r="C1707">
        <v>446</v>
      </c>
      <c r="D1707">
        <v>230</v>
      </c>
    </row>
    <row r="1708" spans="1:4">
      <c r="A1708">
        <v>141</v>
      </c>
      <c r="B1708">
        <v>230000</v>
      </c>
      <c r="C1708">
        <v>466</v>
      </c>
      <c r="D1708">
        <v>230</v>
      </c>
    </row>
    <row r="1709" spans="1:4">
      <c r="A1709">
        <v>141</v>
      </c>
      <c r="B1709">
        <v>230000</v>
      </c>
      <c r="C1709">
        <v>469</v>
      </c>
      <c r="D1709">
        <v>230</v>
      </c>
    </row>
    <row r="1710" spans="1:4">
      <c r="A1710">
        <v>141</v>
      </c>
      <c r="B1710">
        <v>230000</v>
      </c>
      <c r="C1710">
        <v>480</v>
      </c>
      <c r="D1710">
        <v>230</v>
      </c>
    </row>
    <row r="1711" spans="1:4">
      <c r="A1711">
        <v>141</v>
      </c>
      <c r="B1711">
        <v>230000</v>
      </c>
      <c r="C1711">
        <v>488</v>
      </c>
      <c r="D1711">
        <v>230</v>
      </c>
    </row>
    <row r="1712" spans="1:4">
      <c r="A1712">
        <v>141</v>
      </c>
      <c r="B1712">
        <v>230000</v>
      </c>
      <c r="C1712">
        <v>489</v>
      </c>
      <c r="D1712">
        <v>230</v>
      </c>
    </row>
    <row r="1713" spans="1:4">
      <c r="A1713">
        <v>141</v>
      </c>
      <c r="B1713">
        <v>230000</v>
      </c>
      <c r="C1713">
        <v>509</v>
      </c>
      <c r="D1713">
        <v>230</v>
      </c>
    </row>
    <row r="1714" spans="1:4">
      <c r="A1714">
        <v>141</v>
      </c>
      <c r="B1714">
        <v>230000</v>
      </c>
      <c r="C1714">
        <v>510</v>
      </c>
      <c r="D1714">
        <v>230</v>
      </c>
    </row>
    <row r="1715" spans="1:4">
      <c r="A1715">
        <v>141</v>
      </c>
      <c r="B1715">
        <v>230000</v>
      </c>
      <c r="C1715">
        <v>523</v>
      </c>
      <c r="D1715">
        <v>230</v>
      </c>
    </row>
    <row r="1716" spans="1:4">
      <c r="A1716">
        <v>141</v>
      </c>
      <c r="B1716">
        <v>230000</v>
      </c>
      <c r="C1716">
        <v>529</v>
      </c>
      <c r="D1716">
        <v>230</v>
      </c>
    </row>
    <row r="1717" spans="1:4">
      <c r="A1717">
        <v>141</v>
      </c>
      <c r="B1717">
        <v>230000</v>
      </c>
      <c r="C1717">
        <v>532</v>
      </c>
      <c r="D1717">
        <v>230</v>
      </c>
    </row>
    <row r="1718" spans="1:4">
      <c r="A1718">
        <v>141</v>
      </c>
      <c r="B1718">
        <v>230000</v>
      </c>
      <c r="C1718">
        <v>533</v>
      </c>
      <c r="D1718">
        <v>230</v>
      </c>
    </row>
    <row r="1719" spans="1:4">
      <c r="A1719">
        <v>141</v>
      </c>
      <c r="B1719">
        <v>230000</v>
      </c>
      <c r="C1719">
        <v>535</v>
      </c>
      <c r="D1719">
        <v>230</v>
      </c>
    </row>
    <row r="1720" spans="1:4">
      <c r="A1720">
        <v>141</v>
      </c>
      <c r="B1720">
        <v>230000</v>
      </c>
      <c r="C1720">
        <v>538</v>
      </c>
      <c r="D1720">
        <v>230</v>
      </c>
    </row>
    <row r="1721" spans="1:4">
      <c r="A1721">
        <v>141</v>
      </c>
      <c r="B1721">
        <v>230000</v>
      </c>
      <c r="C1721">
        <v>540</v>
      </c>
      <c r="D1721">
        <v>230</v>
      </c>
    </row>
    <row r="1722" spans="1:4">
      <c r="A1722">
        <v>141</v>
      </c>
      <c r="B1722">
        <v>230000</v>
      </c>
      <c r="C1722">
        <v>545</v>
      </c>
      <c r="D1722">
        <v>230</v>
      </c>
    </row>
    <row r="1723" spans="1:4">
      <c r="A1723">
        <v>141</v>
      </c>
      <c r="B1723">
        <v>230000</v>
      </c>
      <c r="C1723">
        <v>546</v>
      </c>
      <c r="D1723">
        <v>230</v>
      </c>
    </row>
    <row r="1724" spans="1:4">
      <c r="A1724">
        <v>141</v>
      </c>
      <c r="B1724">
        <v>230000</v>
      </c>
      <c r="C1724">
        <v>553</v>
      </c>
      <c r="D1724">
        <v>230</v>
      </c>
    </row>
    <row r="1725" spans="1:4">
      <c r="A1725">
        <v>141</v>
      </c>
      <c r="B1725">
        <v>230000</v>
      </c>
      <c r="C1725">
        <v>566</v>
      </c>
      <c r="D1725">
        <v>230</v>
      </c>
    </row>
    <row r="1726" spans="1:4">
      <c r="A1726">
        <v>141</v>
      </c>
      <c r="B1726">
        <v>230000</v>
      </c>
      <c r="C1726">
        <v>581</v>
      </c>
      <c r="D1726">
        <v>230</v>
      </c>
    </row>
    <row r="1727" spans="1:4">
      <c r="A1727">
        <v>141</v>
      </c>
      <c r="B1727">
        <v>230000</v>
      </c>
      <c r="C1727">
        <v>586</v>
      </c>
      <c r="D1727">
        <v>230</v>
      </c>
    </row>
    <row r="1728" spans="1:4">
      <c r="A1728">
        <v>141</v>
      </c>
      <c r="B1728">
        <v>230000</v>
      </c>
      <c r="C1728">
        <v>591</v>
      </c>
      <c r="D1728">
        <v>230</v>
      </c>
    </row>
    <row r="1729" spans="1:4">
      <c r="A1729">
        <v>141</v>
      </c>
      <c r="B1729">
        <v>230000</v>
      </c>
      <c r="C1729">
        <v>593</v>
      </c>
      <c r="D1729">
        <v>230</v>
      </c>
    </row>
    <row r="1730" spans="1:4">
      <c r="A1730">
        <v>141</v>
      </c>
      <c r="B1730">
        <v>230000</v>
      </c>
      <c r="C1730">
        <v>597</v>
      </c>
      <c r="D1730">
        <v>230</v>
      </c>
    </row>
    <row r="1731" spans="1:4">
      <c r="A1731">
        <v>141</v>
      </c>
      <c r="B1731">
        <v>230000</v>
      </c>
      <c r="C1731">
        <v>599</v>
      </c>
      <c r="D1731">
        <v>230</v>
      </c>
    </row>
    <row r="1732" spans="1:4">
      <c r="A1732">
        <v>141</v>
      </c>
      <c r="B1732">
        <v>230000</v>
      </c>
      <c r="C1732">
        <v>607</v>
      </c>
      <c r="D1732">
        <v>230</v>
      </c>
    </row>
    <row r="1733" spans="1:4">
      <c r="A1733">
        <v>141</v>
      </c>
      <c r="B1733">
        <v>230000</v>
      </c>
      <c r="C1733">
        <v>608</v>
      </c>
      <c r="D1733">
        <v>230</v>
      </c>
    </row>
    <row r="1734" spans="1:4">
      <c r="A1734">
        <v>141</v>
      </c>
      <c r="B1734">
        <v>230000</v>
      </c>
      <c r="C1734">
        <v>612</v>
      </c>
      <c r="D1734">
        <v>230</v>
      </c>
    </row>
    <row r="1735" spans="1:4">
      <c r="A1735">
        <v>141</v>
      </c>
      <c r="B1735">
        <v>230000</v>
      </c>
      <c r="C1735">
        <v>623</v>
      </c>
      <c r="D1735">
        <v>230</v>
      </c>
    </row>
    <row r="1736" spans="1:4">
      <c r="A1736">
        <v>141</v>
      </c>
      <c r="B1736">
        <v>230000</v>
      </c>
      <c r="C1736">
        <v>624</v>
      </c>
      <c r="D1736">
        <v>230</v>
      </c>
    </row>
    <row r="1737" spans="1:4">
      <c r="A1737">
        <v>141</v>
      </c>
      <c r="B1737">
        <v>230000</v>
      </c>
      <c r="C1737">
        <v>631</v>
      </c>
      <c r="D1737">
        <v>230</v>
      </c>
    </row>
    <row r="1738" spans="1:4">
      <c r="A1738">
        <v>141</v>
      </c>
      <c r="B1738">
        <v>230000</v>
      </c>
      <c r="C1738">
        <v>633</v>
      </c>
      <c r="D1738">
        <v>230</v>
      </c>
    </row>
    <row r="1739" spans="1:4">
      <c r="A1739">
        <v>141</v>
      </c>
      <c r="B1739">
        <v>230000</v>
      </c>
      <c r="C1739">
        <v>641</v>
      </c>
      <c r="D1739">
        <v>230</v>
      </c>
    </row>
    <row r="1740" spans="1:4">
      <c r="A1740">
        <v>141</v>
      </c>
      <c r="B1740">
        <v>230000</v>
      </c>
      <c r="C1740">
        <v>646</v>
      </c>
      <c r="D1740">
        <v>230</v>
      </c>
    </row>
    <row r="1741" spans="1:4">
      <c r="A1741">
        <v>141</v>
      </c>
      <c r="B1741">
        <v>230000</v>
      </c>
      <c r="C1741">
        <v>648</v>
      </c>
      <c r="D1741">
        <v>230</v>
      </c>
    </row>
    <row r="1742" spans="1:4">
      <c r="A1742">
        <v>141</v>
      </c>
      <c r="B1742">
        <v>230000</v>
      </c>
      <c r="C1742">
        <v>650</v>
      </c>
      <c r="D1742">
        <v>230</v>
      </c>
    </row>
    <row r="1743" spans="1:4">
      <c r="A1743">
        <v>141</v>
      </c>
      <c r="B1743">
        <v>230000</v>
      </c>
      <c r="C1743">
        <v>651</v>
      </c>
      <c r="D1743">
        <v>230</v>
      </c>
    </row>
    <row r="1744" spans="1:4">
      <c r="A1744">
        <v>141</v>
      </c>
      <c r="B1744">
        <v>230000</v>
      </c>
      <c r="C1744">
        <v>652</v>
      </c>
      <c r="D1744">
        <v>230</v>
      </c>
    </row>
    <row r="1745" spans="1:4">
      <c r="A1745">
        <v>141</v>
      </c>
      <c r="B1745">
        <v>230000</v>
      </c>
      <c r="C1745">
        <v>656</v>
      </c>
      <c r="D1745">
        <v>230</v>
      </c>
    </row>
    <row r="1746" spans="1:4">
      <c r="A1746">
        <v>141</v>
      </c>
      <c r="B1746">
        <v>230000</v>
      </c>
      <c r="C1746">
        <v>666</v>
      </c>
      <c r="D1746">
        <v>230</v>
      </c>
    </row>
    <row r="1747" spans="1:4">
      <c r="A1747">
        <v>141</v>
      </c>
      <c r="B1747">
        <v>230000</v>
      </c>
      <c r="C1747">
        <v>676</v>
      </c>
      <c r="D1747">
        <v>230</v>
      </c>
    </row>
    <row r="1748" spans="1:4">
      <c r="A1748">
        <v>141</v>
      </c>
      <c r="B1748">
        <v>230000</v>
      </c>
      <c r="C1748">
        <v>680</v>
      </c>
      <c r="D1748">
        <v>230</v>
      </c>
    </row>
    <row r="1749" spans="1:4">
      <c r="A1749">
        <v>141</v>
      </c>
      <c r="B1749">
        <v>230000</v>
      </c>
      <c r="C1749">
        <v>685</v>
      </c>
      <c r="D1749">
        <v>230</v>
      </c>
    </row>
    <row r="1750" spans="1:4">
      <c r="A1750">
        <v>141</v>
      </c>
      <c r="B1750">
        <v>230000</v>
      </c>
      <c r="C1750">
        <v>687</v>
      </c>
      <c r="D1750">
        <v>230</v>
      </c>
    </row>
    <row r="1751" spans="1:4">
      <c r="A1751">
        <v>141</v>
      </c>
      <c r="B1751">
        <v>230000</v>
      </c>
      <c r="C1751">
        <v>695</v>
      </c>
      <c r="D1751">
        <v>230</v>
      </c>
    </row>
    <row r="1752" spans="1:4">
      <c r="A1752">
        <v>141</v>
      </c>
      <c r="B1752">
        <v>230000</v>
      </c>
      <c r="C1752">
        <v>701</v>
      </c>
      <c r="D1752">
        <v>230</v>
      </c>
    </row>
    <row r="1753" spans="1:4">
      <c r="A1753">
        <v>141</v>
      </c>
      <c r="B1753">
        <v>230000</v>
      </c>
      <c r="C1753">
        <v>703</v>
      </c>
      <c r="D1753">
        <v>230</v>
      </c>
    </row>
    <row r="1754" spans="1:4">
      <c r="A1754">
        <v>141</v>
      </c>
      <c r="B1754">
        <v>230000</v>
      </c>
      <c r="C1754">
        <v>708</v>
      </c>
      <c r="D1754">
        <v>230</v>
      </c>
    </row>
    <row r="1755" spans="1:4">
      <c r="A1755">
        <v>141</v>
      </c>
      <c r="B1755">
        <v>230000</v>
      </c>
      <c r="C1755">
        <v>711</v>
      </c>
      <c r="D1755">
        <v>230</v>
      </c>
    </row>
    <row r="1756" spans="1:4">
      <c r="A1756">
        <v>141</v>
      </c>
      <c r="B1756">
        <v>230000</v>
      </c>
      <c r="C1756">
        <v>714</v>
      </c>
      <c r="D1756">
        <v>230</v>
      </c>
    </row>
    <row r="1757" spans="1:4">
      <c r="A1757">
        <v>141</v>
      </c>
      <c r="B1757">
        <v>230000</v>
      </c>
      <c r="C1757">
        <v>715</v>
      </c>
      <c r="D1757">
        <v>230</v>
      </c>
    </row>
    <row r="1758" spans="1:4">
      <c r="A1758">
        <v>141</v>
      </c>
      <c r="B1758">
        <v>230000</v>
      </c>
      <c r="C1758">
        <v>719</v>
      </c>
      <c r="D1758">
        <v>230</v>
      </c>
    </row>
    <row r="1759" spans="1:4">
      <c r="A1759">
        <v>141</v>
      </c>
      <c r="B1759">
        <v>230000</v>
      </c>
      <c r="C1759">
        <v>720</v>
      </c>
      <c r="D1759">
        <v>230</v>
      </c>
    </row>
    <row r="1760" spans="1:4">
      <c r="A1760">
        <v>141</v>
      </c>
      <c r="B1760">
        <v>230000</v>
      </c>
      <c r="C1760">
        <v>721</v>
      </c>
      <c r="D1760">
        <v>230</v>
      </c>
    </row>
    <row r="1761" spans="1:4">
      <c r="A1761">
        <v>141</v>
      </c>
      <c r="B1761">
        <v>230000</v>
      </c>
      <c r="C1761">
        <v>730</v>
      </c>
      <c r="D1761">
        <v>230</v>
      </c>
    </row>
    <row r="1762" spans="1:4">
      <c r="A1762">
        <v>141</v>
      </c>
      <c r="B1762">
        <v>230000</v>
      </c>
      <c r="C1762">
        <v>732</v>
      </c>
      <c r="D1762">
        <v>230</v>
      </c>
    </row>
    <row r="1763" spans="1:4">
      <c r="A1763">
        <v>141</v>
      </c>
      <c r="B1763">
        <v>230000</v>
      </c>
      <c r="C1763">
        <v>734</v>
      </c>
      <c r="D1763">
        <v>230</v>
      </c>
    </row>
    <row r="1764" spans="1:4">
      <c r="A1764">
        <v>141</v>
      </c>
      <c r="B1764">
        <v>230000</v>
      </c>
      <c r="C1764">
        <v>737</v>
      </c>
      <c r="D1764">
        <v>230</v>
      </c>
    </row>
    <row r="1765" spans="1:4">
      <c r="A1765">
        <v>141</v>
      </c>
      <c r="B1765">
        <v>230000</v>
      </c>
      <c r="C1765">
        <v>748</v>
      </c>
      <c r="D1765">
        <v>230</v>
      </c>
    </row>
    <row r="1766" spans="1:4">
      <c r="A1766">
        <v>141</v>
      </c>
      <c r="B1766">
        <v>230000</v>
      </c>
      <c r="C1766">
        <v>751</v>
      </c>
      <c r="D1766">
        <v>230</v>
      </c>
    </row>
    <row r="1767" spans="1:4">
      <c r="A1767">
        <v>141</v>
      </c>
      <c r="B1767">
        <v>230000</v>
      </c>
      <c r="C1767">
        <v>753</v>
      </c>
      <c r="D1767">
        <v>230</v>
      </c>
    </row>
    <row r="1768" spans="1:4">
      <c r="A1768">
        <v>141</v>
      </c>
      <c r="B1768">
        <v>230000</v>
      </c>
      <c r="C1768">
        <v>757</v>
      </c>
      <c r="D1768">
        <v>230</v>
      </c>
    </row>
    <row r="1769" spans="1:4">
      <c r="A1769">
        <v>141</v>
      </c>
      <c r="B1769">
        <v>230000</v>
      </c>
      <c r="C1769">
        <v>762</v>
      </c>
      <c r="D1769">
        <v>230</v>
      </c>
    </row>
    <row r="1770" spans="1:4">
      <c r="A1770">
        <v>141</v>
      </c>
      <c r="B1770">
        <v>230000</v>
      </c>
      <c r="C1770">
        <v>764</v>
      </c>
      <c r="D1770">
        <v>230</v>
      </c>
    </row>
    <row r="1771" spans="1:4">
      <c r="A1771">
        <v>141</v>
      </c>
      <c r="B1771">
        <v>230000</v>
      </c>
      <c r="C1771">
        <v>767</v>
      </c>
      <c r="D1771">
        <v>230</v>
      </c>
    </row>
    <row r="1772" spans="1:4">
      <c r="A1772">
        <v>141</v>
      </c>
      <c r="B1772">
        <v>230000</v>
      </c>
      <c r="C1772">
        <v>769</v>
      </c>
      <c r="D1772">
        <v>230</v>
      </c>
    </row>
    <row r="1773" spans="1:4">
      <c r="A1773">
        <v>141</v>
      </c>
      <c r="B1773">
        <v>230000</v>
      </c>
      <c r="C1773">
        <v>770</v>
      </c>
      <c r="D1773">
        <v>230</v>
      </c>
    </row>
    <row r="1774" spans="1:4">
      <c r="A1774">
        <v>141</v>
      </c>
      <c r="B1774">
        <v>230000</v>
      </c>
      <c r="C1774">
        <v>774</v>
      </c>
      <c r="D1774">
        <v>230</v>
      </c>
    </row>
    <row r="1775" spans="1:4">
      <c r="A1775">
        <v>141</v>
      </c>
      <c r="B1775">
        <v>230000</v>
      </c>
      <c r="C1775">
        <v>781</v>
      </c>
      <c r="D1775">
        <v>230</v>
      </c>
    </row>
    <row r="1776" spans="1:4">
      <c r="A1776">
        <v>141</v>
      </c>
      <c r="B1776">
        <v>230000</v>
      </c>
      <c r="C1776">
        <v>782</v>
      </c>
      <c r="D1776">
        <v>230</v>
      </c>
    </row>
    <row r="1777" spans="1:4">
      <c r="A1777">
        <v>141</v>
      </c>
      <c r="B1777">
        <v>230000</v>
      </c>
      <c r="C1777">
        <v>787</v>
      </c>
      <c r="D1777">
        <v>230</v>
      </c>
    </row>
    <row r="1778" spans="1:4">
      <c r="A1778">
        <v>141</v>
      </c>
      <c r="B1778">
        <v>230000</v>
      </c>
      <c r="C1778">
        <v>788</v>
      </c>
      <c r="D1778">
        <v>230</v>
      </c>
    </row>
    <row r="1779" spans="1:4">
      <c r="A1779">
        <v>141</v>
      </c>
      <c r="B1779">
        <v>230000</v>
      </c>
      <c r="C1779">
        <v>791</v>
      </c>
      <c r="D1779">
        <v>230</v>
      </c>
    </row>
    <row r="1780" spans="1:4">
      <c r="A1780">
        <v>141</v>
      </c>
      <c r="B1780">
        <v>230000</v>
      </c>
      <c r="C1780">
        <v>793</v>
      </c>
      <c r="D1780">
        <v>230</v>
      </c>
    </row>
    <row r="1781" spans="1:4">
      <c r="A1781">
        <v>141</v>
      </c>
      <c r="B1781">
        <v>230000</v>
      </c>
      <c r="C1781">
        <v>795</v>
      </c>
      <c r="D1781">
        <v>230</v>
      </c>
    </row>
    <row r="1782" spans="1:4">
      <c r="A1782">
        <v>141</v>
      </c>
      <c r="B1782">
        <v>230000</v>
      </c>
      <c r="C1782">
        <v>797</v>
      </c>
      <c r="D1782">
        <v>230</v>
      </c>
    </row>
    <row r="1783" spans="1:4">
      <c r="A1783">
        <v>141</v>
      </c>
      <c r="B1783">
        <v>230000</v>
      </c>
      <c r="C1783">
        <v>798</v>
      </c>
      <c r="D1783">
        <v>230</v>
      </c>
    </row>
    <row r="1784" spans="1:4">
      <c r="A1784">
        <v>141</v>
      </c>
      <c r="B1784">
        <v>230000</v>
      </c>
      <c r="C1784">
        <v>802</v>
      </c>
      <c r="D1784">
        <v>230</v>
      </c>
    </row>
    <row r="1785" spans="1:4">
      <c r="A1785">
        <v>141</v>
      </c>
      <c r="B1785">
        <v>230000</v>
      </c>
      <c r="C1785">
        <v>804</v>
      </c>
      <c r="D1785">
        <v>230</v>
      </c>
    </row>
    <row r="1786" spans="1:4">
      <c r="A1786">
        <v>141</v>
      </c>
      <c r="B1786">
        <v>230000</v>
      </c>
      <c r="C1786">
        <v>805</v>
      </c>
      <c r="D1786">
        <v>230</v>
      </c>
    </row>
    <row r="1787" spans="1:4">
      <c r="A1787">
        <v>141</v>
      </c>
      <c r="B1787">
        <v>230000</v>
      </c>
      <c r="C1787">
        <v>811</v>
      </c>
      <c r="D1787">
        <v>230</v>
      </c>
    </row>
    <row r="1788" spans="1:4">
      <c r="A1788">
        <v>141</v>
      </c>
      <c r="B1788">
        <v>230000</v>
      </c>
      <c r="C1788">
        <v>814</v>
      </c>
      <c r="D1788">
        <v>230</v>
      </c>
    </row>
    <row r="1789" spans="1:4">
      <c r="A1789">
        <v>141</v>
      </c>
      <c r="B1789">
        <v>230000</v>
      </c>
      <c r="C1789">
        <v>817</v>
      </c>
      <c r="D1789">
        <v>230</v>
      </c>
    </row>
    <row r="1790" spans="1:4">
      <c r="A1790">
        <v>141</v>
      </c>
      <c r="B1790">
        <v>230000</v>
      </c>
      <c r="C1790">
        <v>821</v>
      </c>
      <c r="D1790">
        <v>230</v>
      </c>
    </row>
    <row r="1791" spans="1:4">
      <c r="A1791">
        <v>141</v>
      </c>
      <c r="B1791">
        <v>230000</v>
      </c>
      <c r="C1791">
        <v>823</v>
      </c>
      <c r="D1791">
        <v>230</v>
      </c>
    </row>
    <row r="1792" spans="1:4">
      <c r="A1792">
        <v>141</v>
      </c>
      <c r="B1792">
        <v>230000</v>
      </c>
      <c r="C1792">
        <v>825</v>
      </c>
      <c r="D1792">
        <v>230</v>
      </c>
    </row>
    <row r="1793" spans="1:4">
      <c r="A1793">
        <v>141</v>
      </c>
      <c r="B1793">
        <v>230000</v>
      </c>
      <c r="C1793">
        <v>826</v>
      </c>
      <c r="D1793">
        <v>230</v>
      </c>
    </row>
    <row r="1794" spans="1:4">
      <c r="A1794">
        <v>141</v>
      </c>
      <c r="B1794">
        <v>230000</v>
      </c>
      <c r="C1794">
        <v>827</v>
      </c>
      <c r="D1794">
        <v>230</v>
      </c>
    </row>
    <row r="1795" spans="1:4">
      <c r="A1795">
        <v>141</v>
      </c>
      <c r="B1795">
        <v>230000</v>
      </c>
      <c r="C1795">
        <v>828</v>
      </c>
      <c r="D1795">
        <v>230</v>
      </c>
    </row>
    <row r="1796" spans="1:4">
      <c r="A1796">
        <v>141</v>
      </c>
      <c r="B1796">
        <v>230000</v>
      </c>
      <c r="C1796">
        <v>830</v>
      </c>
      <c r="D1796">
        <v>230</v>
      </c>
    </row>
    <row r="1797" spans="1:4">
      <c r="A1797">
        <v>141</v>
      </c>
      <c r="B1797">
        <v>230000</v>
      </c>
      <c r="C1797">
        <v>831</v>
      </c>
      <c r="D1797">
        <v>230</v>
      </c>
    </row>
    <row r="1798" spans="1:4">
      <c r="A1798">
        <v>141</v>
      </c>
      <c r="B1798">
        <v>230000</v>
      </c>
      <c r="C1798">
        <v>838</v>
      </c>
      <c r="D1798">
        <v>230</v>
      </c>
    </row>
    <row r="1799" spans="1:4">
      <c r="A1799">
        <v>141</v>
      </c>
      <c r="B1799">
        <v>230000</v>
      </c>
      <c r="C1799">
        <v>840</v>
      </c>
      <c r="D1799">
        <v>230</v>
      </c>
    </row>
    <row r="1800" spans="1:4">
      <c r="A1800">
        <v>141</v>
      </c>
      <c r="B1800">
        <v>230000</v>
      </c>
      <c r="C1800">
        <v>842</v>
      </c>
      <c r="D1800">
        <v>230</v>
      </c>
    </row>
    <row r="1801" spans="1:4">
      <c r="A1801">
        <v>141</v>
      </c>
      <c r="B1801">
        <v>230000</v>
      </c>
      <c r="C1801">
        <v>853</v>
      </c>
      <c r="D1801">
        <v>230</v>
      </c>
    </row>
    <row r="1802" spans="1:4">
      <c r="A1802">
        <v>141</v>
      </c>
      <c r="B1802">
        <v>230000</v>
      </c>
      <c r="C1802">
        <v>857</v>
      </c>
      <c r="D1802">
        <v>230</v>
      </c>
    </row>
    <row r="1803" spans="1:4">
      <c r="A1803">
        <v>141</v>
      </c>
      <c r="B1803">
        <v>230000</v>
      </c>
      <c r="C1803">
        <v>859</v>
      </c>
      <c r="D1803">
        <v>230</v>
      </c>
    </row>
    <row r="1804" spans="1:4">
      <c r="A1804">
        <v>141</v>
      </c>
      <c r="B1804">
        <v>230000</v>
      </c>
      <c r="C1804">
        <v>862</v>
      </c>
      <c r="D1804">
        <v>230</v>
      </c>
    </row>
    <row r="1805" spans="1:4">
      <c r="A1805">
        <v>141</v>
      </c>
      <c r="B1805">
        <v>230000</v>
      </c>
      <c r="C1805">
        <v>863</v>
      </c>
      <c r="D1805">
        <v>230</v>
      </c>
    </row>
    <row r="1806" spans="1:4">
      <c r="A1806">
        <v>141</v>
      </c>
      <c r="B1806">
        <v>230000</v>
      </c>
      <c r="C1806">
        <v>864</v>
      </c>
      <c r="D1806">
        <v>230</v>
      </c>
    </row>
    <row r="1807" spans="1:4">
      <c r="A1807">
        <v>141</v>
      </c>
      <c r="B1807">
        <v>230000</v>
      </c>
      <c r="C1807">
        <v>868</v>
      </c>
      <c r="D1807">
        <v>230</v>
      </c>
    </row>
    <row r="1808" spans="1:4">
      <c r="A1808">
        <v>141</v>
      </c>
      <c r="B1808">
        <v>230000</v>
      </c>
      <c r="C1808">
        <v>869</v>
      </c>
      <c r="D1808">
        <v>230</v>
      </c>
    </row>
    <row r="1809" spans="1:4">
      <c r="A1809">
        <v>141</v>
      </c>
      <c r="B1809">
        <v>230000</v>
      </c>
      <c r="C1809">
        <v>870</v>
      </c>
      <c r="D1809">
        <v>230</v>
      </c>
    </row>
    <row r="1810" spans="1:4">
      <c r="A1810">
        <v>141</v>
      </c>
      <c r="B1810">
        <v>230000</v>
      </c>
      <c r="C1810">
        <v>871</v>
      </c>
      <c r="D1810">
        <v>230</v>
      </c>
    </row>
    <row r="1811" spans="1:4">
      <c r="A1811">
        <v>141</v>
      </c>
      <c r="B1811">
        <v>230000</v>
      </c>
      <c r="C1811">
        <v>874</v>
      </c>
      <c r="D1811">
        <v>230</v>
      </c>
    </row>
    <row r="1812" spans="1:4">
      <c r="A1812">
        <v>141</v>
      </c>
      <c r="B1812">
        <v>230000</v>
      </c>
      <c r="C1812">
        <v>877</v>
      </c>
      <c r="D1812">
        <v>230</v>
      </c>
    </row>
    <row r="1813" spans="1:4">
      <c r="A1813">
        <v>141</v>
      </c>
      <c r="B1813">
        <v>230000</v>
      </c>
      <c r="C1813">
        <v>879</v>
      </c>
      <c r="D1813">
        <v>230</v>
      </c>
    </row>
    <row r="1814" spans="1:4">
      <c r="A1814">
        <v>141</v>
      </c>
      <c r="B1814">
        <v>230000</v>
      </c>
      <c r="C1814">
        <v>880</v>
      </c>
      <c r="D1814">
        <v>230</v>
      </c>
    </row>
    <row r="1815" spans="1:4">
      <c r="A1815">
        <v>141</v>
      </c>
      <c r="B1815">
        <v>230000</v>
      </c>
      <c r="C1815">
        <v>881</v>
      </c>
      <c r="D1815">
        <v>230</v>
      </c>
    </row>
    <row r="1816" spans="1:4">
      <c r="A1816">
        <v>141</v>
      </c>
      <c r="B1816">
        <v>230000</v>
      </c>
      <c r="C1816">
        <v>882</v>
      </c>
      <c r="D1816">
        <v>230</v>
      </c>
    </row>
    <row r="1817" spans="1:4">
      <c r="A1817">
        <v>141</v>
      </c>
      <c r="B1817">
        <v>230000</v>
      </c>
      <c r="C1817">
        <v>884</v>
      </c>
      <c r="D1817">
        <v>230</v>
      </c>
    </row>
    <row r="1818" spans="1:4">
      <c r="A1818">
        <v>141</v>
      </c>
      <c r="B1818">
        <v>230000</v>
      </c>
      <c r="C1818">
        <v>885</v>
      </c>
      <c r="D1818">
        <v>230</v>
      </c>
    </row>
    <row r="1819" spans="1:4">
      <c r="A1819">
        <v>141</v>
      </c>
      <c r="B1819">
        <v>230000</v>
      </c>
      <c r="C1819">
        <v>887</v>
      </c>
      <c r="D1819">
        <v>230</v>
      </c>
    </row>
    <row r="1820" spans="1:4">
      <c r="A1820">
        <v>141</v>
      </c>
      <c r="B1820">
        <v>230000</v>
      </c>
      <c r="C1820">
        <v>889</v>
      </c>
      <c r="D1820">
        <v>230</v>
      </c>
    </row>
    <row r="1821" spans="1:4">
      <c r="A1821">
        <v>141</v>
      </c>
      <c r="B1821">
        <v>230000</v>
      </c>
      <c r="C1821">
        <v>890</v>
      </c>
      <c r="D1821">
        <v>230</v>
      </c>
    </row>
    <row r="1822" spans="1:4">
      <c r="A1822">
        <v>141</v>
      </c>
      <c r="B1822">
        <v>230000</v>
      </c>
      <c r="C1822">
        <v>892</v>
      </c>
      <c r="D1822">
        <v>230</v>
      </c>
    </row>
    <row r="1823" spans="1:4">
      <c r="A1823">
        <v>141</v>
      </c>
      <c r="B1823">
        <v>230000</v>
      </c>
      <c r="C1823">
        <v>893</v>
      </c>
      <c r="D1823">
        <v>230</v>
      </c>
    </row>
    <row r="1824" spans="1:4">
      <c r="A1824">
        <v>141</v>
      </c>
      <c r="B1824">
        <v>230000</v>
      </c>
      <c r="C1824">
        <v>896</v>
      </c>
      <c r="D1824">
        <v>230</v>
      </c>
    </row>
    <row r="1825" spans="1:4">
      <c r="A1825">
        <v>141</v>
      </c>
      <c r="B1825">
        <v>230000</v>
      </c>
      <c r="C1825">
        <v>897</v>
      </c>
      <c r="D1825">
        <v>230</v>
      </c>
    </row>
    <row r="1826" spans="1:4">
      <c r="A1826">
        <v>141</v>
      </c>
      <c r="B1826">
        <v>230000</v>
      </c>
      <c r="C1826">
        <v>898</v>
      </c>
      <c r="D1826">
        <v>230</v>
      </c>
    </row>
    <row r="1827" spans="1:4">
      <c r="A1827">
        <v>141</v>
      </c>
      <c r="B1827">
        <v>230000</v>
      </c>
      <c r="C1827">
        <v>900</v>
      </c>
      <c r="D1827">
        <v>230</v>
      </c>
    </row>
    <row r="1828" spans="1:4">
      <c r="A1828">
        <v>141</v>
      </c>
      <c r="B1828">
        <v>230000</v>
      </c>
      <c r="C1828">
        <v>902</v>
      </c>
      <c r="D1828">
        <v>230</v>
      </c>
    </row>
    <row r="1829" spans="1:4">
      <c r="A1829">
        <v>141</v>
      </c>
      <c r="B1829">
        <v>230000</v>
      </c>
      <c r="C1829">
        <v>905</v>
      </c>
      <c r="D1829">
        <v>230</v>
      </c>
    </row>
    <row r="1830" spans="1:4">
      <c r="A1830">
        <v>141</v>
      </c>
      <c r="B1830">
        <v>230000</v>
      </c>
      <c r="C1830">
        <v>906</v>
      </c>
      <c r="D1830">
        <v>230</v>
      </c>
    </row>
    <row r="1831" spans="1:4">
      <c r="A1831">
        <v>141</v>
      </c>
      <c r="B1831">
        <v>230000</v>
      </c>
      <c r="C1831">
        <v>907</v>
      </c>
      <c r="D1831">
        <v>230</v>
      </c>
    </row>
    <row r="1832" spans="1:4">
      <c r="A1832">
        <v>141</v>
      </c>
      <c r="B1832">
        <v>230000</v>
      </c>
      <c r="C1832">
        <v>913</v>
      </c>
      <c r="D1832">
        <v>230</v>
      </c>
    </row>
    <row r="1833" spans="1:4">
      <c r="A1833">
        <v>141</v>
      </c>
      <c r="B1833">
        <v>230000</v>
      </c>
      <c r="C1833">
        <v>914</v>
      </c>
      <c r="D1833">
        <v>230</v>
      </c>
    </row>
    <row r="1834" spans="1:4">
      <c r="A1834">
        <v>141</v>
      </c>
      <c r="B1834">
        <v>230000</v>
      </c>
      <c r="C1834">
        <v>915</v>
      </c>
      <c r="D1834">
        <v>230</v>
      </c>
    </row>
    <row r="1835" spans="1:4">
      <c r="A1835">
        <v>141</v>
      </c>
      <c r="B1835">
        <v>230000</v>
      </c>
      <c r="C1835">
        <v>918</v>
      </c>
      <c r="D1835">
        <v>230</v>
      </c>
    </row>
    <row r="1836" spans="1:4">
      <c r="A1836">
        <v>141</v>
      </c>
      <c r="B1836">
        <v>230000</v>
      </c>
      <c r="C1836">
        <v>919</v>
      </c>
      <c r="D1836">
        <v>230</v>
      </c>
    </row>
    <row r="1837" spans="1:4">
      <c r="A1837">
        <v>141</v>
      </c>
      <c r="B1837">
        <v>230000</v>
      </c>
      <c r="C1837">
        <v>920</v>
      </c>
      <c r="D1837">
        <v>230</v>
      </c>
    </row>
    <row r="1838" spans="1:4">
      <c r="A1838">
        <v>141</v>
      </c>
      <c r="B1838">
        <v>230000</v>
      </c>
      <c r="C1838">
        <v>923</v>
      </c>
      <c r="D1838">
        <v>230</v>
      </c>
    </row>
    <row r="1839" spans="1:4">
      <c r="A1839">
        <v>141</v>
      </c>
      <c r="B1839">
        <v>230000</v>
      </c>
      <c r="C1839">
        <v>924</v>
      </c>
      <c r="D1839">
        <v>230</v>
      </c>
    </row>
    <row r="1840" spans="1:4">
      <c r="A1840">
        <v>141</v>
      </c>
      <c r="B1840">
        <v>230000</v>
      </c>
      <c r="C1840">
        <v>928</v>
      </c>
      <c r="D1840">
        <v>230</v>
      </c>
    </row>
    <row r="1841" spans="1:6">
      <c r="A1841">
        <v>141</v>
      </c>
      <c r="B1841">
        <v>230000</v>
      </c>
      <c r="C1841">
        <v>930</v>
      </c>
      <c r="D1841">
        <v>230</v>
      </c>
    </row>
    <row r="1842" spans="1:6">
      <c r="A1842">
        <v>141</v>
      </c>
      <c r="B1842">
        <v>230000</v>
      </c>
      <c r="C1842">
        <v>932</v>
      </c>
      <c r="D1842">
        <v>230</v>
      </c>
    </row>
    <row r="1843" spans="1:6">
      <c r="A1843">
        <v>141</v>
      </c>
      <c r="B1843">
        <v>230000</v>
      </c>
      <c r="C1843">
        <v>934</v>
      </c>
      <c r="D1843">
        <v>230</v>
      </c>
    </row>
    <row r="1844" spans="1:6">
      <c r="A1844">
        <v>141</v>
      </c>
      <c r="B1844">
        <v>230000</v>
      </c>
      <c r="C1844">
        <v>937</v>
      </c>
      <c r="D1844">
        <v>230</v>
      </c>
      <c r="F1844" s="2" t="e">
        <f>-#REF!+#REF!</f>
        <v>#REF!</v>
      </c>
    </row>
    <row r="1845" spans="1:6">
      <c r="A1845">
        <v>141</v>
      </c>
      <c r="B1845">
        <v>230000</v>
      </c>
      <c r="C1845">
        <v>938</v>
      </c>
      <c r="D1845">
        <v>230</v>
      </c>
    </row>
    <row r="1846" spans="1:6">
      <c r="A1846">
        <v>141</v>
      </c>
      <c r="B1846">
        <v>230000</v>
      </c>
      <c r="C1846">
        <v>939</v>
      </c>
      <c r="D1846">
        <v>230</v>
      </c>
    </row>
    <row r="1847" spans="1:6">
      <c r="A1847">
        <v>141</v>
      </c>
      <c r="B1847">
        <v>230000</v>
      </c>
      <c r="C1847">
        <v>940</v>
      </c>
      <c r="D1847">
        <v>230</v>
      </c>
    </row>
    <row r="1848" spans="1:6">
      <c r="A1848">
        <v>141</v>
      </c>
      <c r="B1848">
        <v>230000</v>
      </c>
      <c r="C1848">
        <v>941</v>
      </c>
      <c r="D1848">
        <v>230</v>
      </c>
    </row>
    <row r="1849" spans="1:6">
      <c r="A1849">
        <v>141</v>
      </c>
      <c r="B1849">
        <v>230000</v>
      </c>
      <c r="C1849">
        <v>944</v>
      </c>
      <c r="D1849">
        <v>230</v>
      </c>
    </row>
    <row r="1850" spans="1:6">
      <c r="A1850">
        <v>141</v>
      </c>
      <c r="B1850">
        <v>230000</v>
      </c>
      <c r="C1850">
        <v>945</v>
      </c>
      <c r="D1850">
        <v>230</v>
      </c>
    </row>
    <row r="1851" spans="1:6">
      <c r="A1851">
        <v>141</v>
      </c>
      <c r="B1851">
        <v>230000</v>
      </c>
      <c r="C1851">
        <v>946</v>
      </c>
      <c r="D1851">
        <v>230</v>
      </c>
    </row>
    <row r="1852" spans="1:6">
      <c r="A1852">
        <v>141</v>
      </c>
      <c r="B1852">
        <v>230000</v>
      </c>
      <c r="C1852">
        <v>948</v>
      </c>
      <c r="D1852">
        <v>230</v>
      </c>
    </row>
    <row r="1853" spans="1:6">
      <c r="A1853">
        <v>141</v>
      </c>
      <c r="B1853">
        <v>230000</v>
      </c>
      <c r="C1853">
        <v>949</v>
      </c>
      <c r="D1853">
        <v>230</v>
      </c>
    </row>
    <row r="1854" spans="1:6">
      <c r="A1854">
        <v>141</v>
      </c>
      <c r="B1854">
        <v>230000</v>
      </c>
      <c r="C1854">
        <v>950</v>
      </c>
      <c r="D1854">
        <v>230</v>
      </c>
    </row>
    <row r="1855" spans="1:6">
      <c r="A1855">
        <v>141</v>
      </c>
      <c r="B1855">
        <v>230000</v>
      </c>
      <c r="C1855">
        <v>952</v>
      </c>
      <c r="D1855">
        <v>230</v>
      </c>
    </row>
    <row r="1856" spans="1:6">
      <c r="A1856">
        <v>141</v>
      </c>
      <c r="B1856">
        <v>230000</v>
      </c>
      <c r="C1856">
        <v>953</v>
      </c>
      <c r="D1856">
        <v>230</v>
      </c>
    </row>
    <row r="1857" spans="1:4">
      <c r="A1857">
        <v>141</v>
      </c>
      <c r="B1857">
        <v>230000</v>
      </c>
      <c r="C1857">
        <v>954</v>
      </c>
      <c r="D1857">
        <v>230</v>
      </c>
    </row>
    <row r="1858" spans="1:4">
      <c r="A1858">
        <v>141</v>
      </c>
      <c r="B1858">
        <v>230000</v>
      </c>
      <c r="C1858">
        <v>955</v>
      </c>
      <c r="D1858">
        <v>230</v>
      </c>
    </row>
    <row r="1859" spans="1:4">
      <c r="A1859">
        <v>141</v>
      </c>
      <c r="B1859">
        <v>230000</v>
      </c>
      <c r="C1859">
        <v>956</v>
      </c>
      <c r="D1859">
        <v>230</v>
      </c>
    </row>
    <row r="1860" spans="1:4">
      <c r="A1860">
        <v>141</v>
      </c>
      <c r="B1860">
        <v>230000</v>
      </c>
      <c r="C1860">
        <v>957</v>
      </c>
      <c r="D1860">
        <v>230</v>
      </c>
    </row>
    <row r="1861" spans="1:4">
      <c r="A1861">
        <v>141</v>
      </c>
      <c r="B1861">
        <v>230000</v>
      </c>
      <c r="C1861">
        <v>958</v>
      </c>
      <c r="D1861">
        <v>230</v>
      </c>
    </row>
    <row r="1862" spans="1:4">
      <c r="A1862">
        <v>141</v>
      </c>
      <c r="B1862">
        <v>230000</v>
      </c>
      <c r="C1862">
        <v>959</v>
      </c>
      <c r="D1862">
        <v>230</v>
      </c>
    </row>
    <row r="1863" spans="1:4">
      <c r="A1863">
        <v>141</v>
      </c>
      <c r="B1863">
        <v>230000</v>
      </c>
      <c r="C1863">
        <v>960</v>
      </c>
      <c r="D1863">
        <v>230</v>
      </c>
    </row>
    <row r="1864" spans="1:4">
      <c r="A1864">
        <v>141</v>
      </c>
      <c r="B1864">
        <v>230000</v>
      </c>
      <c r="C1864">
        <v>962</v>
      </c>
      <c r="D1864">
        <v>230</v>
      </c>
    </row>
    <row r="1865" spans="1:4">
      <c r="A1865">
        <v>141</v>
      </c>
      <c r="B1865">
        <v>230000</v>
      </c>
      <c r="C1865">
        <v>963</v>
      </c>
      <c r="D1865">
        <v>230</v>
      </c>
    </row>
    <row r="1866" spans="1:4">
      <c r="A1866">
        <v>141</v>
      </c>
      <c r="B1866">
        <v>230000</v>
      </c>
      <c r="C1866">
        <v>967</v>
      </c>
      <c r="D1866">
        <v>230</v>
      </c>
    </row>
    <row r="1867" spans="1:4">
      <c r="A1867">
        <v>141</v>
      </c>
      <c r="B1867">
        <v>230000</v>
      </c>
      <c r="C1867">
        <v>968</v>
      </c>
      <c r="D1867">
        <v>230</v>
      </c>
    </row>
    <row r="1868" spans="1:4">
      <c r="A1868">
        <v>141</v>
      </c>
      <c r="B1868">
        <v>230000</v>
      </c>
      <c r="C1868">
        <v>971</v>
      </c>
      <c r="D1868">
        <v>230</v>
      </c>
    </row>
    <row r="1869" spans="1:4">
      <c r="A1869">
        <v>141</v>
      </c>
      <c r="B1869">
        <v>230000</v>
      </c>
      <c r="C1869">
        <v>972</v>
      </c>
      <c r="D1869">
        <v>230</v>
      </c>
    </row>
    <row r="1870" spans="1:4">
      <c r="A1870">
        <v>141</v>
      </c>
      <c r="B1870">
        <v>230000</v>
      </c>
      <c r="C1870">
        <v>973</v>
      </c>
      <c r="D1870">
        <v>230</v>
      </c>
    </row>
    <row r="1871" spans="1:4">
      <c r="A1871">
        <v>141</v>
      </c>
      <c r="B1871">
        <v>230000</v>
      </c>
      <c r="C1871">
        <v>974</v>
      </c>
      <c r="D1871">
        <v>230</v>
      </c>
    </row>
    <row r="1872" spans="1:4">
      <c r="A1872">
        <v>141</v>
      </c>
      <c r="B1872">
        <v>230000</v>
      </c>
      <c r="C1872">
        <v>975</v>
      </c>
      <c r="D1872">
        <v>230</v>
      </c>
    </row>
    <row r="1873" spans="1:4">
      <c r="A1873">
        <v>141</v>
      </c>
      <c r="B1873">
        <v>230000</v>
      </c>
      <c r="C1873">
        <v>980</v>
      </c>
      <c r="D1873">
        <v>230</v>
      </c>
    </row>
    <row r="1874" spans="1:4">
      <c r="A1874">
        <v>141</v>
      </c>
      <c r="B1874">
        <v>230000</v>
      </c>
      <c r="C1874">
        <v>981</v>
      </c>
      <c r="D1874">
        <v>230</v>
      </c>
    </row>
    <row r="1875" spans="1:4">
      <c r="A1875">
        <v>141</v>
      </c>
      <c r="B1875">
        <v>230000</v>
      </c>
      <c r="C1875">
        <v>983</v>
      </c>
      <c r="D1875">
        <v>230</v>
      </c>
    </row>
    <row r="1876" spans="1:4">
      <c r="A1876">
        <v>141</v>
      </c>
      <c r="B1876">
        <v>230000</v>
      </c>
      <c r="C1876">
        <v>987</v>
      </c>
      <c r="D1876">
        <v>230</v>
      </c>
    </row>
    <row r="1877" spans="1:4">
      <c r="A1877">
        <v>141</v>
      </c>
      <c r="B1877">
        <v>230000</v>
      </c>
      <c r="C1877">
        <v>988</v>
      </c>
      <c r="D1877">
        <v>230</v>
      </c>
    </row>
    <row r="1878" spans="1:4">
      <c r="A1878">
        <v>141</v>
      </c>
      <c r="B1878">
        <v>230000</v>
      </c>
      <c r="C1878">
        <v>989</v>
      </c>
      <c r="D1878">
        <v>230</v>
      </c>
    </row>
    <row r="1879" spans="1:4">
      <c r="A1879">
        <v>141</v>
      </c>
      <c r="B1879">
        <v>230000</v>
      </c>
      <c r="C1879">
        <v>991</v>
      </c>
      <c r="D1879">
        <v>230</v>
      </c>
    </row>
    <row r="1880" spans="1:4">
      <c r="A1880">
        <v>141</v>
      </c>
      <c r="B1880">
        <v>230000</v>
      </c>
      <c r="C1880">
        <v>992</v>
      </c>
      <c r="D1880">
        <v>230</v>
      </c>
    </row>
    <row r="1881" spans="1:4">
      <c r="A1881">
        <v>141</v>
      </c>
      <c r="B1881">
        <v>230000</v>
      </c>
      <c r="C1881">
        <v>995</v>
      </c>
      <c r="D1881">
        <v>230</v>
      </c>
    </row>
    <row r="1882" spans="1:4">
      <c r="A1882">
        <v>141</v>
      </c>
      <c r="B1882">
        <v>230000</v>
      </c>
      <c r="C1882">
        <v>996</v>
      </c>
      <c r="D1882">
        <v>230</v>
      </c>
    </row>
    <row r="1883" spans="1:4">
      <c r="A1883">
        <v>141</v>
      </c>
      <c r="B1883">
        <v>230000</v>
      </c>
      <c r="C1883">
        <v>997</v>
      </c>
      <c r="D1883">
        <v>230</v>
      </c>
    </row>
    <row r="1884" spans="1:4">
      <c r="A1884">
        <v>141</v>
      </c>
      <c r="B1884">
        <v>230000</v>
      </c>
      <c r="C1884">
        <v>998</v>
      </c>
      <c r="D1884">
        <v>230</v>
      </c>
    </row>
    <row r="1885" spans="1:4">
      <c r="A1885">
        <v>141</v>
      </c>
      <c r="B1885">
        <v>230000</v>
      </c>
      <c r="C1885">
        <v>999</v>
      </c>
      <c r="D1885">
        <v>230</v>
      </c>
    </row>
    <row r="1886" spans="1:4">
      <c r="A1886">
        <v>141</v>
      </c>
      <c r="B1886">
        <v>230000</v>
      </c>
      <c r="C1886">
        <v>1000</v>
      </c>
      <c r="D1886">
        <v>230</v>
      </c>
    </row>
    <row r="1887" spans="1:4">
      <c r="A1887">
        <v>141</v>
      </c>
      <c r="B1887">
        <v>230000</v>
      </c>
      <c r="C1887">
        <v>2002</v>
      </c>
      <c r="D1887">
        <v>230</v>
      </c>
    </row>
    <row r="1888" spans="1:4">
      <c r="A1888">
        <v>141</v>
      </c>
      <c r="B1888">
        <v>230000</v>
      </c>
      <c r="C1888">
        <v>2005</v>
      </c>
      <c r="D1888">
        <v>230</v>
      </c>
    </row>
    <row r="1889" spans="1:4">
      <c r="A1889">
        <v>141</v>
      </c>
      <c r="B1889">
        <v>230000</v>
      </c>
      <c r="C1889">
        <v>2009</v>
      </c>
      <c r="D1889">
        <v>230</v>
      </c>
    </row>
    <row r="1890" spans="1:4">
      <c r="A1890">
        <v>141</v>
      </c>
      <c r="B1890">
        <v>230000</v>
      </c>
      <c r="C1890">
        <v>2010</v>
      </c>
      <c r="D1890">
        <v>230</v>
      </c>
    </row>
    <row r="1891" spans="1:4">
      <c r="A1891">
        <v>141</v>
      </c>
      <c r="B1891">
        <v>230000</v>
      </c>
      <c r="C1891">
        <v>2011</v>
      </c>
      <c r="D1891">
        <v>230</v>
      </c>
    </row>
    <row r="1892" spans="1:4">
      <c r="A1892">
        <v>141</v>
      </c>
      <c r="B1892">
        <v>230000</v>
      </c>
      <c r="C1892">
        <v>2013</v>
      </c>
      <c r="D1892">
        <v>230</v>
      </c>
    </row>
    <row r="1893" spans="1:4">
      <c r="A1893">
        <v>141</v>
      </c>
      <c r="B1893">
        <v>230000</v>
      </c>
      <c r="C1893">
        <v>2014</v>
      </c>
      <c r="D1893">
        <v>230</v>
      </c>
    </row>
    <row r="1894" spans="1:4">
      <c r="A1894">
        <v>141</v>
      </c>
      <c r="B1894">
        <v>230000</v>
      </c>
      <c r="C1894">
        <v>2016</v>
      </c>
      <c r="D1894">
        <v>230</v>
      </c>
    </row>
    <row r="1895" spans="1:4">
      <c r="A1895">
        <v>141</v>
      </c>
      <c r="B1895">
        <v>230000</v>
      </c>
      <c r="C1895">
        <v>2017</v>
      </c>
      <c r="D1895">
        <v>230</v>
      </c>
    </row>
    <row r="1896" spans="1:4">
      <c r="A1896">
        <v>141</v>
      </c>
      <c r="B1896">
        <v>230000</v>
      </c>
      <c r="C1896">
        <v>2018</v>
      </c>
      <c r="D1896">
        <v>230</v>
      </c>
    </row>
    <row r="1897" spans="1:4">
      <c r="A1897">
        <v>141</v>
      </c>
      <c r="B1897">
        <v>230000</v>
      </c>
      <c r="C1897">
        <v>2019</v>
      </c>
      <c r="D1897">
        <v>230</v>
      </c>
    </row>
    <row r="1898" spans="1:4">
      <c r="A1898">
        <v>141</v>
      </c>
      <c r="B1898">
        <v>230000</v>
      </c>
      <c r="C1898">
        <v>2020</v>
      </c>
      <c r="D1898">
        <v>230</v>
      </c>
    </row>
    <row r="1899" spans="1:4">
      <c r="A1899">
        <v>141</v>
      </c>
      <c r="B1899">
        <v>230000</v>
      </c>
      <c r="C1899">
        <v>2024</v>
      </c>
      <c r="D1899">
        <v>230</v>
      </c>
    </row>
    <row r="1900" spans="1:4">
      <c r="A1900">
        <v>141</v>
      </c>
      <c r="B1900">
        <v>230000</v>
      </c>
      <c r="C1900">
        <v>2025</v>
      </c>
      <c r="D1900">
        <v>230</v>
      </c>
    </row>
    <row r="1901" spans="1:4">
      <c r="A1901">
        <v>141</v>
      </c>
      <c r="B1901">
        <v>230000</v>
      </c>
      <c r="C1901">
        <v>2026</v>
      </c>
      <c r="D1901">
        <v>230</v>
      </c>
    </row>
    <row r="1902" spans="1:4">
      <c r="A1902">
        <v>141</v>
      </c>
      <c r="B1902">
        <v>230000</v>
      </c>
      <c r="C1902">
        <v>2027</v>
      </c>
      <c r="D1902">
        <v>230</v>
      </c>
    </row>
    <row r="1903" spans="1:4">
      <c r="A1903">
        <v>141</v>
      </c>
      <c r="B1903">
        <v>230000</v>
      </c>
      <c r="C1903">
        <v>2029</v>
      </c>
      <c r="D1903">
        <v>230</v>
      </c>
    </row>
    <row r="1904" spans="1:4">
      <c r="A1904">
        <v>141</v>
      </c>
      <c r="B1904">
        <v>230000</v>
      </c>
      <c r="C1904">
        <v>2031</v>
      </c>
      <c r="D1904">
        <v>230</v>
      </c>
    </row>
    <row r="1905" spans="1:4">
      <c r="A1905">
        <v>141</v>
      </c>
      <c r="B1905">
        <v>230000</v>
      </c>
      <c r="C1905">
        <v>2033</v>
      </c>
      <c r="D1905">
        <v>230</v>
      </c>
    </row>
    <row r="1906" spans="1:4">
      <c r="A1906">
        <v>141</v>
      </c>
      <c r="B1906">
        <v>230000</v>
      </c>
      <c r="C1906">
        <v>2034</v>
      </c>
      <c r="D1906">
        <v>230</v>
      </c>
    </row>
    <row r="1907" spans="1:4">
      <c r="A1907">
        <v>141</v>
      </c>
      <c r="B1907">
        <v>230000</v>
      </c>
      <c r="C1907">
        <v>2036</v>
      </c>
      <c r="D1907">
        <v>230</v>
      </c>
    </row>
    <row r="1908" spans="1:4">
      <c r="A1908">
        <v>141</v>
      </c>
      <c r="B1908">
        <v>230000</v>
      </c>
      <c r="C1908">
        <v>2037</v>
      </c>
      <c r="D1908">
        <v>230</v>
      </c>
    </row>
    <row r="1909" spans="1:4">
      <c r="A1909">
        <v>141</v>
      </c>
      <c r="B1909">
        <v>230000</v>
      </c>
      <c r="C1909">
        <v>2038</v>
      </c>
      <c r="D1909">
        <v>230</v>
      </c>
    </row>
    <row r="1910" spans="1:4">
      <c r="A1910">
        <v>141</v>
      </c>
      <c r="B1910">
        <v>230000</v>
      </c>
      <c r="C1910">
        <v>2039</v>
      </c>
      <c r="D1910">
        <v>230</v>
      </c>
    </row>
    <row r="1911" spans="1:4">
      <c r="A1911">
        <v>141</v>
      </c>
      <c r="B1911">
        <v>230000</v>
      </c>
      <c r="C1911">
        <v>2042</v>
      </c>
      <c r="D1911">
        <v>230</v>
      </c>
    </row>
    <row r="1912" spans="1:4">
      <c r="A1912">
        <v>141</v>
      </c>
      <c r="B1912">
        <v>230000</v>
      </c>
      <c r="C1912">
        <v>2044</v>
      </c>
      <c r="D1912">
        <v>230</v>
      </c>
    </row>
    <row r="1913" spans="1:4">
      <c r="A1913">
        <v>141</v>
      </c>
      <c r="B1913">
        <v>230000</v>
      </c>
      <c r="C1913">
        <v>2046</v>
      </c>
      <c r="D1913">
        <v>230</v>
      </c>
    </row>
    <row r="1914" spans="1:4">
      <c r="A1914">
        <v>141</v>
      </c>
      <c r="B1914">
        <v>230000</v>
      </c>
      <c r="C1914">
        <v>2047</v>
      </c>
      <c r="D1914">
        <v>230</v>
      </c>
    </row>
    <row r="1915" spans="1:4">
      <c r="A1915">
        <v>141</v>
      </c>
      <c r="B1915">
        <v>230000</v>
      </c>
      <c r="C1915">
        <v>2049</v>
      </c>
      <c r="D1915">
        <v>230</v>
      </c>
    </row>
    <row r="1916" spans="1:4">
      <c r="A1916">
        <v>141</v>
      </c>
      <c r="B1916">
        <v>230000</v>
      </c>
      <c r="C1916">
        <v>2054</v>
      </c>
      <c r="D1916">
        <v>230</v>
      </c>
    </row>
    <row r="1917" spans="1:4">
      <c r="A1917">
        <v>141</v>
      </c>
      <c r="B1917">
        <v>230000</v>
      </c>
      <c r="C1917">
        <v>2057</v>
      </c>
      <c r="D1917">
        <v>230</v>
      </c>
    </row>
    <row r="1918" spans="1:4">
      <c r="A1918">
        <v>141</v>
      </c>
      <c r="B1918">
        <v>230000</v>
      </c>
      <c r="C1918">
        <v>2060</v>
      </c>
      <c r="D1918">
        <v>230</v>
      </c>
    </row>
    <row r="1919" spans="1:4">
      <c r="A1919">
        <v>141</v>
      </c>
      <c r="B1919">
        <v>230000</v>
      </c>
      <c r="C1919">
        <v>2062</v>
      </c>
      <c r="D1919">
        <v>230</v>
      </c>
    </row>
    <row r="1920" spans="1:4">
      <c r="A1920">
        <v>141</v>
      </c>
      <c r="B1920">
        <v>230000</v>
      </c>
      <c r="C1920">
        <v>2063</v>
      </c>
      <c r="D1920">
        <v>230</v>
      </c>
    </row>
    <row r="1921" spans="1:4">
      <c r="A1921">
        <v>141</v>
      </c>
      <c r="B1921">
        <v>230000</v>
      </c>
      <c r="C1921">
        <v>2066</v>
      </c>
      <c r="D1921">
        <v>230</v>
      </c>
    </row>
    <row r="1922" spans="1:4">
      <c r="A1922">
        <v>141</v>
      </c>
      <c r="B1922">
        <v>230000</v>
      </c>
      <c r="C1922">
        <v>2069</v>
      </c>
      <c r="D1922">
        <v>230</v>
      </c>
    </row>
    <row r="1923" spans="1:4">
      <c r="A1923">
        <v>141</v>
      </c>
      <c r="B1923">
        <v>230000</v>
      </c>
      <c r="C1923">
        <v>2070</v>
      </c>
      <c r="D1923">
        <v>230</v>
      </c>
    </row>
    <row r="1924" spans="1:4">
      <c r="A1924">
        <v>141</v>
      </c>
      <c r="B1924">
        <v>230000</v>
      </c>
      <c r="C1924">
        <v>2074</v>
      </c>
      <c r="D1924">
        <v>230</v>
      </c>
    </row>
    <row r="1925" spans="1:4">
      <c r="A1925">
        <v>141</v>
      </c>
      <c r="B1925">
        <v>230000</v>
      </c>
      <c r="C1925">
        <v>2075</v>
      </c>
      <c r="D1925">
        <v>230</v>
      </c>
    </row>
    <row r="1926" spans="1:4">
      <c r="A1926">
        <v>141</v>
      </c>
      <c r="B1926">
        <v>230000</v>
      </c>
      <c r="C1926">
        <v>2078</v>
      </c>
      <c r="D1926">
        <v>230</v>
      </c>
    </row>
    <row r="1927" spans="1:4">
      <c r="A1927">
        <v>141</v>
      </c>
      <c r="B1927">
        <v>230000</v>
      </c>
      <c r="C1927">
        <v>2079</v>
      </c>
      <c r="D1927">
        <v>230</v>
      </c>
    </row>
    <row r="1928" spans="1:4">
      <c r="A1928">
        <v>141</v>
      </c>
      <c r="B1928">
        <v>230000</v>
      </c>
      <c r="C1928">
        <v>2082</v>
      </c>
      <c r="D1928">
        <v>230</v>
      </c>
    </row>
    <row r="1929" spans="1:4">
      <c r="A1929">
        <v>141</v>
      </c>
      <c r="B1929">
        <v>230000</v>
      </c>
      <c r="C1929">
        <v>2083</v>
      </c>
      <c r="D1929">
        <v>230</v>
      </c>
    </row>
    <row r="1930" spans="1:4">
      <c r="A1930">
        <v>141</v>
      </c>
      <c r="B1930">
        <v>230000</v>
      </c>
      <c r="C1930">
        <v>2087</v>
      </c>
      <c r="D1930">
        <v>230</v>
      </c>
    </row>
    <row r="1931" spans="1:4">
      <c r="A1931">
        <v>141</v>
      </c>
      <c r="B1931">
        <v>230000</v>
      </c>
      <c r="C1931">
        <v>2089</v>
      </c>
      <c r="D1931">
        <v>230</v>
      </c>
    </row>
    <row r="1932" spans="1:4">
      <c r="A1932">
        <v>141</v>
      </c>
      <c r="B1932">
        <v>230000</v>
      </c>
      <c r="C1932">
        <v>2090</v>
      </c>
      <c r="D1932">
        <v>230</v>
      </c>
    </row>
    <row r="1933" spans="1:4">
      <c r="A1933">
        <v>141</v>
      </c>
      <c r="B1933">
        <v>230000</v>
      </c>
      <c r="C1933">
        <v>2091</v>
      </c>
      <c r="D1933">
        <v>230</v>
      </c>
    </row>
    <row r="1934" spans="1:4">
      <c r="A1934">
        <v>141</v>
      </c>
      <c r="B1934">
        <v>230000</v>
      </c>
      <c r="C1934">
        <v>2092</v>
      </c>
      <c r="D1934">
        <v>230</v>
      </c>
    </row>
    <row r="1935" spans="1:4">
      <c r="A1935">
        <v>141</v>
      </c>
      <c r="B1935">
        <v>230000</v>
      </c>
      <c r="C1935">
        <v>2095</v>
      </c>
      <c r="D1935">
        <v>230</v>
      </c>
    </row>
    <row r="1936" spans="1:4">
      <c r="A1936">
        <v>141</v>
      </c>
      <c r="B1936">
        <v>230000</v>
      </c>
      <c r="C1936">
        <v>2098</v>
      </c>
      <c r="D1936">
        <v>230</v>
      </c>
    </row>
    <row r="1937" spans="1:4">
      <c r="A1937">
        <v>141</v>
      </c>
      <c r="B1937">
        <v>230000</v>
      </c>
      <c r="C1937">
        <v>2099</v>
      </c>
      <c r="D1937">
        <v>230</v>
      </c>
    </row>
    <row r="1938" spans="1:4">
      <c r="A1938">
        <v>141</v>
      </c>
      <c r="B1938">
        <v>230000</v>
      </c>
      <c r="C1938">
        <v>2100</v>
      </c>
      <c r="D1938">
        <v>230</v>
      </c>
    </row>
    <row r="1939" spans="1:4">
      <c r="A1939">
        <v>141</v>
      </c>
      <c r="B1939">
        <v>230000</v>
      </c>
      <c r="C1939">
        <v>2102</v>
      </c>
      <c r="D1939">
        <v>230</v>
      </c>
    </row>
    <row r="1940" spans="1:4">
      <c r="A1940">
        <v>141</v>
      </c>
      <c r="B1940">
        <v>230000</v>
      </c>
      <c r="C1940">
        <v>2105</v>
      </c>
      <c r="D1940">
        <v>230</v>
      </c>
    </row>
    <row r="1941" spans="1:4">
      <c r="A1941">
        <v>141</v>
      </c>
      <c r="B1941">
        <v>230000</v>
      </c>
      <c r="C1941">
        <v>2107</v>
      </c>
      <c r="D1941">
        <v>230</v>
      </c>
    </row>
    <row r="1942" spans="1:4">
      <c r="A1942">
        <v>141</v>
      </c>
      <c r="B1942">
        <v>230000</v>
      </c>
      <c r="C1942">
        <v>2108</v>
      </c>
      <c r="D1942">
        <v>230</v>
      </c>
    </row>
    <row r="1943" spans="1:4">
      <c r="A1943">
        <v>141</v>
      </c>
      <c r="B1943">
        <v>230000</v>
      </c>
      <c r="C1943">
        <v>2109</v>
      </c>
      <c r="D1943">
        <v>230</v>
      </c>
    </row>
    <row r="1944" spans="1:4">
      <c r="A1944">
        <v>141</v>
      </c>
      <c r="B1944">
        <v>230000</v>
      </c>
      <c r="C1944">
        <v>2111</v>
      </c>
      <c r="D1944">
        <v>230</v>
      </c>
    </row>
    <row r="1945" spans="1:4">
      <c r="A1945">
        <v>141</v>
      </c>
      <c r="B1945">
        <v>230000</v>
      </c>
      <c r="C1945">
        <v>2113</v>
      </c>
      <c r="D1945">
        <v>230</v>
      </c>
    </row>
    <row r="1946" spans="1:4">
      <c r="A1946">
        <v>141</v>
      </c>
      <c r="B1946">
        <v>230000</v>
      </c>
      <c r="C1946">
        <v>2117</v>
      </c>
      <c r="D1946">
        <v>230</v>
      </c>
    </row>
    <row r="1947" spans="1:4">
      <c r="A1947">
        <v>141</v>
      </c>
      <c r="B1947">
        <v>230000</v>
      </c>
      <c r="C1947">
        <v>2118</v>
      </c>
      <c r="D1947">
        <v>230</v>
      </c>
    </row>
    <row r="1948" spans="1:4">
      <c r="A1948">
        <v>141</v>
      </c>
      <c r="B1948">
        <v>230000</v>
      </c>
      <c r="C1948">
        <v>2119</v>
      </c>
      <c r="D1948">
        <v>230</v>
      </c>
    </row>
    <row r="1949" spans="1:4">
      <c r="A1949">
        <v>141</v>
      </c>
      <c r="B1949">
        <v>230000</v>
      </c>
      <c r="C1949">
        <v>2120</v>
      </c>
      <c r="D1949">
        <v>230</v>
      </c>
    </row>
    <row r="1950" spans="1:4">
      <c r="A1950">
        <v>141</v>
      </c>
      <c r="B1950">
        <v>230000</v>
      </c>
      <c r="C1950">
        <v>2122</v>
      </c>
      <c r="D1950">
        <v>230</v>
      </c>
    </row>
    <row r="1951" spans="1:4">
      <c r="A1951">
        <v>141</v>
      </c>
      <c r="B1951">
        <v>230000</v>
      </c>
      <c r="C1951">
        <v>2123</v>
      </c>
      <c r="D1951">
        <v>230</v>
      </c>
    </row>
    <row r="1952" spans="1:4">
      <c r="A1952">
        <v>141</v>
      </c>
      <c r="B1952">
        <v>230000</v>
      </c>
      <c r="C1952">
        <v>2127</v>
      </c>
      <c r="D1952">
        <v>230</v>
      </c>
    </row>
    <row r="1953" spans="1:4">
      <c r="A1953">
        <v>141</v>
      </c>
      <c r="B1953">
        <v>230000</v>
      </c>
      <c r="C1953">
        <v>2132</v>
      </c>
      <c r="D1953">
        <v>230</v>
      </c>
    </row>
    <row r="1954" spans="1:4">
      <c r="A1954">
        <v>141</v>
      </c>
      <c r="B1954">
        <v>230000</v>
      </c>
      <c r="C1954">
        <v>2134</v>
      </c>
      <c r="D1954">
        <v>230</v>
      </c>
    </row>
    <row r="1955" spans="1:4">
      <c r="A1955">
        <v>141</v>
      </c>
      <c r="B1955">
        <v>230000</v>
      </c>
      <c r="C1955">
        <v>2136</v>
      </c>
      <c r="D1955">
        <v>230</v>
      </c>
    </row>
    <row r="1956" spans="1:4">
      <c r="A1956">
        <v>141</v>
      </c>
      <c r="B1956">
        <v>230000</v>
      </c>
      <c r="C1956">
        <v>2139</v>
      </c>
      <c r="D1956">
        <v>230</v>
      </c>
    </row>
    <row r="1957" spans="1:4">
      <c r="A1957">
        <v>141</v>
      </c>
      <c r="B1957">
        <v>230000</v>
      </c>
      <c r="C1957">
        <v>2140</v>
      </c>
      <c r="D1957">
        <v>230</v>
      </c>
    </row>
    <row r="1958" spans="1:4">
      <c r="A1958">
        <v>141</v>
      </c>
      <c r="B1958">
        <v>230000</v>
      </c>
      <c r="C1958">
        <v>2141</v>
      </c>
      <c r="D1958">
        <v>230</v>
      </c>
    </row>
    <row r="1959" spans="1:4">
      <c r="A1959">
        <v>141</v>
      </c>
      <c r="B1959">
        <v>230000</v>
      </c>
      <c r="C1959">
        <v>2144</v>
      </c>
      <c r="D1959">
        <v>230</v>
      </c>
    </row>
    <row r="1960" spans="1:4">
      <c r="A1960">
        <v>141</v>
      </c>
      <c r="B1960">
        <v>230000</v>
      </c>
      <c r="C1960">
        <v>2148</v>
      </c>
      <c r="D1960">
        <v>230</v>
      </c>
    </row>
    <row r="1961" spans="1:4">
      <c r="A1961">
        <v>141</v>
      </c>
      <c r="B1961">
        <v>230000</v>
      </c>
      <c r="C1961">
        <v>2149</v>
      </c>
      <c r="D1961">
        <v>230</v>
      </c>
    </row>
    <row r="1962" spans="1:4">
      <c r="A1962">
        <v>141</v>
      </c>
      <c r="B1962">
        <v>230000</v>
      </c>
      <c r="C1962">
        <v>2150</v>
      </c>
      <c r="D1962">
        <v>230</v>
      </c>
    </row>
    <row r="1963" spans="1:4">
      <c r="A1963">
        <v>141</v>
      </c>
      <c r="B1963">
        <v>230000</v>
      </c>
      <c r="C1963">
        <v>2152</v>
      </c>
      <c r="D1963">
        <v>230</v>
      </c>
    </row>
    <row r="1964" spans="1:4">
      <c r="A1964">
        <v>141</v>
      </c>
      <c r="B1964">
        <v>230000</v>
      </c>
      <c r="C1964">
        <v>2153</v>
      </c>
      <c r="D1964">
        <v>230</v>
      </c>
    </row>
    <row r="1965" spans="1:4">
      <c r="A1965">
        <v>141</v>
      </c>
      <c r="B1965">
        <v>230000</v>
      </c>
      <c r="C1965">
        <v>2155</v>
      </c>
      <c r="D1965">
        <v>230</v>
      </c>
    </row>
    <row r="1966" spans="1:4">
      <c r="A1966">
        <v>141</v>
      </c>
      <c r="B1966">
        <v>230000</v>
      </c>
      <c r="C1966">
        <v>2157</v>
      </c>
      <c r="D1966">
        <v>230</v>
      </c>
    </row>
    <row r="1967" spans="1:4">
      <c r="A1967">
        <v>141</v>
      </c>
      <c r="B1967">
        <v>230000</v>
      </c>
      <c r="C1967">
        <v>2159</v>
      </c>
      <c r="D1967">
        <v>230</v>
      </c>
    </row>
    <row r="1968" spans="1:4">
      <c r="A1968">
        <v>141</v>
      </c>
      <c r="B1968">
        <v>230000</v>
      </c>
      <c r="C1968">
        <v>2160</v>
      </c>
      <c r="D1968">
        <v>230</v>
      </c>
    </row>
    <row r="1969" spans="1:4">
      <c r="A1969">
        <v>141</v>
      </c>
      <c r="B1969">
        <v>230000</v>
      </c>
      <c r="C1969">
        <v>2161</v>
      </c>
      <c r="D1969">
        <v>230</v>
      </c>
    </row>
    <row r="1970" spans="1:4">
      <c r="A1970">
        <v>141</v>
      </c>
      <c r="B1970">
        <v>230000</v>
      </c>
      <c r="C1970">
        <v>2162</v>
      </c>
      <c r="D1970">
        <v>230</v>
      </c>
    </row>
    <row r="1971" spans="1:4">
      <c r="A1971">
        <v>141</v>
      </c>
      <c r="B1971">
        <v>230000</v>
      </c>
      <c r="C1971">
        <v>2163</v>
      </c>
      <c r="D1971">
        <v>230</v>
      </c>
    </row>
    <row r="1972" spans="1:4">
      <c r="A1972">
        <v>141</v>
      </c>
      <c r="B1972">
        <v>230000</v>
      </c>
      <c r="C1972">
        <v>2164</v>
      </c>
      <c r="D1972">
        <v>230</v>
      </c>
    </row>
    <row r="1973" spans="1:4">
      <c r="A1973">
        <v>141</v>
      </c>
      <c r="B1973">
        <v>230000</v>
      </c>
      <c r="C1973">
        <v>2166</v>
      </c>
      <c r="D1973">
        <v>230</v>
      </c>
    </row>
    <row r="1974" spans="1:4">
      <c r="A1974">
        <v>141</v>
      </c>
      <c r="B1974">
        <v>230000</v>
      </c>
      <c r="C1974">
        <v>2168</v>
      </c>
      <c r="D1974">
        <v>230</v>
      </c>
    </row>
    <row r="1975" spans="1:4">
      <c r="A1975">
        <v>141</v>
      </c>
      <c r="B1975">
        <v>230000</v>
      </c>
      <c r="C1975">
        <v>2169</v>
      </c>
      <c r="D1975">
        <v>230</v>
      </c>
    </row>
    <row r="1976" spans="1:4">
      <c r="A1976">
        <v>141</v>
      </c>
      <c r="B1976">
        <v>230000</v>
      </c>
      <c r="C1976">
        <v>2174</v>
      </c>
      <c r="D1976">
        <v>230</v>
      </c>
    </row>
    <row r="1977" spans="1:4">
      <c r="A1977">
        <v>141</v>
      </c>
      <c r="B1977">
        <v>230000</v>
      </c>
      <c r="C1977">
        <v>2180</v>
      </c>
      <c r="D1977">
        <v>230</v>
      </c>
    </row>
    <row r="1978" spans="1:4">
      <c r="A1978">
        <v>141</v>
      </c>
      <c r="B1978">
        <v>230000</v>
      </c>
      <c r="C1978">
        <v>2181</v>
      </c>
      <c r="D1978">
        <v>230</v>
      </c>
    </row>
    <row r="1979" spans="1:4">
      <c r="A1979">
        <v>141</v>
      </c>
      <c r="B1979">
        <v>230000</v>
      </c>
      <c r="C1979">
        <v>2182</v>
      </c>
      <c r="D1979">
        <v>230</v>
      </c>
    </row>
    <row r="1980" spans="1:4">
      <c r="A1980">
        <v>141</v>
      </c>
      <c r="B1980">
        <v>230000</v>
      </c>
      <c r="C1980">
        <v>2183</v>
      </c>
      <c r="D1980">
        <v>230</v>
      </c>
    </row>
    <row r="1981" spans="1:4">
      <c r="A1981">
        <v>141</v>
      </c>
      <c r="B1981">
        <v>230000</v>
      </c>
      <c r="C1981">
        <v>2184</v>
      </c>
      <c r="D1981">
        <v>230</v>
      </c>
    </row>
    <row r="1982" spans="1:4">
      <c r="A1982">
        <v>141</v>
      </c>
      <c r="B1982">
        <v>230000</v>
      </c>
      <c r="C1982">
        <v>2185</v>
      </c>
      <c r="D1982">
        <v>230</v>
      </c>
    </row>
    <row r="1983" spans="1:4">
      <c r="A1983">
        <v>141</v>
      </c>
      <c r="B1983">
        <v>230000</v>
      </c>
      <c r="C1983">
        <v>2187</v>
      </c>
      <c r="D1983">
        <v>230</v>
      </c>
    </row>
    <row r="1984" spans="1:4">
      <c r="A1984">
        <v>141</v>
      </c>
      <c r="B1984">
        <v>230000</v>
      </c>
      <c r="C1984">
        <v>2191</v>
      </c>
      <c r="D1984">
        <v>230</v>
      </c>
    </row>
    <row r="1985" spans="1:4">
      <c r="A1985">
        <v>141</v>
      </c>
      <c r="B1985">
        <v>230000</v>
      </c>
      <c r="C1985">
        <v>2195</v>
      </c>
      <c r="D1985">
        <v>230</v>
      </c>
    </row>
    <row r="1986" spans="1:4">
      <c r="A1986">
        <v>141</v>
      </c>
      <c r="B1986">
        <v>230000</v>
      </c>
      <c r="C1986">
        <v>2196</v>
      </c>
      <c r="D1986">
        <v>230</v>
      </c>
    </row>
    <row r="1987" spans="1:4">
      <c r="A1987">
        <v>141</v>
      </c>
      <c r="B1987">
        <v>230000</v>
      </c>
      <c r="C1987">
        <v>2197</v>
      </c>
      <c r="D1987">
        <v>230</v>
      </c>
    </row>
    <row r="1988" spans="1:4">
      <c r="A1988">
        <v>141</v>
      </c>
      <c r="B1988">
        <v>230000</v>
      </c>
      <c r="C1988">
        <v>2198</v>
      </c>
      <c r="D1988">
        <v>230</v>
      </c>
    </row>
    <row r="1989" spans="1:4">
      <c r="A1989">
        <v>141</v>
      </c>
      <c r="B1989">
        <v>230000</v>
      </c>
      <c r="C1989">
        <v>2199</v>
      </c>
      <c r="D1989">
        <v>230</v>
      </c>
    </row>
    <row r="1990" spans="1:4">
      <c r="A1990">
        <v>141</v>
      </c>
      <c r="B1990">
        <v>230000</v>
      </c>
      <c r="C1990">
        <v>2200</v>
      </c>
      <c r="D1990">
        <v>230</v>
      </c>
    </row>
    <row r="1991" spans="1:4">
      <c r="A1991">
        <v>141</v>
      </c>
      <c r="B1991">
        <v>230000</v>
      </c>
      <c r="C1991">
        <v>2201</v>
      </c>
      <c r="D1991">
        <v>230</v>
      </c>
    </row>
    <row r="1992" spans="1:4">
      <c r="A1992">
        <v>141</v>
      </c>
      <c r="B1992">
        <v>230000</v>
      </c>
      <c r="C1992">
        <v>2202</v>
      </c>
      <c r="D1992">
        <v>230</v>
      </c>
    </row>
    <row r="1993" spans="1:4">
      <c r="A1993">
        <v>141</v>
      </c>
      <c r="B1993">
        <v>230000</v>
      </c>
      <c r="C1993">
        <v>2203</v>
      </c>
      <c r="D1993">
        <v>230</v>
      </c>
    </row>
    <row r="1994" spans="1:4">
      <c r="A1994">
        <v>141</v>
      </c>
      <c r="B1994">
        <v>230000</v>
      </c>
      <c r="C1994">
        <v>2204</v>
      </c>
      <c r="D1994">
        <v>230</v>
      </c>
    </row>
    <row r="1995" spans="1:4">
      <c r="A1995">
        <v>141</v>
      </c>
      <c r="B1995">
        <v>230000</v>
      </c>
      <c r="C1995">
        <v>2205</v>
      </c>
      <c r="D1995">
        <v>230</v>
      </c>
    </row>
    <row r="1996" spans="1:4">
      <c r="A1996">
        <v>141</v>
      </c>
      <c r="B1996">
        <v>230000</v>
      </c>
      <c r="C1996">
        <v>2206</v>
      </c>
      <c r="D1996">
        <v>230</v>
      </c>
    </row>
    <row r="1997" spans="1:4">
      <c r="A1997">
        <v>141</v>
      </c>
      <c r="B1997">
        <v>230000</v>
      </c>
      <c r="C1997">
        <v>2212</v>
      </c>
      <c r="D1997">
        <v>230</v>
      </c>
    </row>
    <row r="1998" spans="1:4">
      <c r="A1998">
        <v>141</v>
      </c>
      <c r="B1998">
        <v>230000</v>
      </c>
      <c r="C1998">
        <v>2213</v>
      </c>
      <c r="D1998">
        <v>230</v>
      </c>
    </row>
    <row r="1999" spans="1:4">
      <c r="A1999">
        <v>141</v>
      </c>
      <c r="B1999">
        <v>230000</v>
      </c>
      <c r="C1999">
        <v>2214</v>
      </c>
      <c r="D1999">
        <v>230</v>
      </c>
    </row>
    <row r="2000" spans="1:4">
      <c r="A2000">
        <v>141</v>
      </c>
      <c r="B2000">
        <v>230000</v>
      </c>
      <c r="C2000">
        <v>2215</v>
      </c>
      <c r="D2000">
        <v>230</v>
      </c>
    </row>
    <row r="2001" spans="1:4">
      <c r="A2001">
        <v>141</v>
      </c>
      <c r="B2001">
        <v>230000</v>
      </c>
      <c r="C2001">
        <v>2219</v>
      </c>
      <c r="D2001">
        <v>230</v>
      </c>
    </row>
    <row r="2002" spans="1:4">
      <c r="A2002">
        <v>141</v>
      </c>
      <c r="B2002">
        <v>230000</v>
      </c>
      <c r="C2002">
        <v>2220</v>
      </c>
      <c r="D2002">
        <v>230</v>
      </c>
    </row>
    <row r="2003" spans="1:4">
      <c r="A2003">
        <v>141</v>
      </c>
      <c r="B2003">
        <v>230000</v>
      </c>
      <c r="C2003">
        <v>2221</v>
      </c>
      <c r="D2003">
        <v>230</v>
      </c>
    </row>
    <row r="2004" spans="1:4">
      <c r="A2004">
        <v>141</v>
      </c>
      <c r="B2004">
        <v>230000</v>
      </c>
      <c r="C2004">
        <v>2222</v>
      </c>
      <c r="D2004">
        <v>230</v>
      </c>
    </row>
    <row r="2005" spans="1:4">
      <c r="A2005">
        <v>141</v>
      </c>
      <c r="B2005">
        <v>230000</v>
      </c>
      <c r="C2005">
        <v>2223</v>
      </c>
      <c r="D2005">
        <v>230</v>
      </c>
    </row>
    <row r="2006" spans="1:4">
      <c r="A2006">
        <v>141</v>
      </c>
      <c r="B2006">
        <v>230000</v>
      </c>
      <c r="C2006">
        <v>2224</v>
      </c>
      <c r="D2006">
        <v>230</v>
      </c>
    </row>
    <row r="2007" spans="1:4">
      <c r="A2007">
        <v>141</v>
      </c>
      <c r="B2007">
        <v>230000</v>
      </c>
      <c r="C2007">
        <v>2226</v>
      </c>
      <c r="D2007">
        <v>230</v>
      </c>
    </row>
    <row r="2008" spans="1:4">
      <c r="A2008">
        <v>141</v>
      </c>
      <c r="B2008">
        <v>230000</v>
      </c>
      <c r="C2008">
        <v>2227</v>
      </c>
      <c r="D2008">
        <v>230</v>
      </c>
    </row>
    <row r="2009" spans="1:4">
      <c r="A2009">
        <v>141</v>
      </c>
      <c r="B2009">
        <v>230000</v>
      </c>
      <c r="C2009">
        <v>2228</v>
      </c>
      <c r="D2009">
        <v>230</v>
      </c>
    </row>
    <row r="2010" spans="1:4">
      <c r="A2010">
        <v>141</v>
      </c>
      <c r="B2010">
        <v>230000</v>
      </c>
      <c r="C2010">
        <v>2229</v>
      </c>
      <c r="D2010">
        <v>230</v>
      </c>
    </row>
    <row r="2011" spans="1:4">
      <c r="A2011">
        <v>141</v>
      </c>
      <c r="B2011">
        <v>230000</v>
      </c>
      <c r="C2011">
        <v>2232</v>
      </c>
      <c r="D2011">
        <v>230</v>
      </c>
    </row>
    <row r="2012" spans="1:4">
      <c r="A2012">
        <v>141</v>
      </c>
      <c r="B2012">
        <v>230000</v>
      </c>
      <c r="C2012">
        <v>2233</v>
      </c>
      <c r="D2012">
        <v>230</v>
      </c>
    </row>
    <row r="2013" spans="1:4">
      <c r="A2013">
        <v>141</v>
      </c>
      <c r="B2013">
        <v>230000</v>
      </c>
      <c r="C2013">
        <v>2235</v>
      </c>
      <c r="D2013">
        <v>230</v>
      </c>
    </row>
    <row r="2014" spans="1:4">
      <c r="A2014">
        <v>141</v>
      </c>
      <c r="B2014">
        <v>230000</v>
      </c>
      <c r="C2014">
        <v>2238</v>
      </c>
      <c r="D2014">
        <v>230</v>
      </c>
    </row>
    <row r="2015" spans="1:4">
      <c r="A2015">
        <v>141</v>
      </c>
      <c r="B2015">
        <v>230000</v>
      </c>
      <c r="C2015">
        <v>2244</v>
      </c>
      <c r="D2015">
        <v>230</v>
      </c>
    </row>
    <row r="2016" spans="1:4">
      <c r="A2016">
        <v>141</v>
      </c>
      <c r="B2016">
        <v>230000</v>
      </c>
      <c r="C2016">
        <v>2246</v>
      </c>
      <c r="D2016">
        <v>230</v>
      </c>
    </row>
    <row r="2017" spans="1:4">
      <c r="A2017">
        <v>141</v>
      </c>
      <c r="B2017">
        <v>230000</v>
      </c>
      <c r="C2017">
        <v>2247</v>
      </c>
      <c r="D2017">
        <v>230</v>
      </c>
    </row>
    <row r="2018" spans="1:4">
      <c r="A2018">
        <v>141</v>
      </c>
      <c r="B2018">
        <v>230000</v>
      </c>
      <c r="C2018">
        <v>2248</v>
      </c>
      <c r="D2018">
        <v>230</v>
      </c>
    </row>
    <row r="2019" spans="1:4">
      <c r="A2019">
        <v>141</v>
      </c>
      <c r="B2019">
        <v>230000</v>
      </c>
      <c r="C2019">
        <v>2249</v>
      </c>
      <c r="D2019">
        <v>230</v>
      </c>
    </row>
    <row r="2020" spans="1:4">
      <c r="A2020">
        <v>141</v>
      </c>
      <c r="B2020">
        <v>230000</v>
      </c>
      <c r="C2020">
        <v>2250</v>
      </c>
      <c r="D2020">
        <v>230</v>
      </c>
    </row>
    <row r="2021" spans="1:4">
      <c r="A2021">
        <v>141</v>
      </c>
      <c r="B2021">
        <v>230000</v>
      </c>
      <c r="C2021">
        <v>2251</v>
      </c>
      <c r="D2021">
        <v>230</v>
      </c>
    </row>
    <row r="2022" spans="1:4">
      <c r="A2022">
        <v>141</v>
      </c>
      <c r="B2022">
        <v>230000</v>
      </c>
      <c r="C2022">
        <v>2252</v>
      </c>
      <c r="D2022">
        <v>230</v>
      </c>
    </row>
    <row r="2023" spans="1:4">
      <c r="A2023">
        <v>141</v>
      </c>
      <c r="B2023">
        <v>230000</v>
      </c>
      <c r="C2023">
        <v>2255</v>
      </c>
      <c r="D2023">
        <v>230</v>
      </c>
    </row>
    <row r="2024" spans="1:4">
      <c r="A2024">
        <v>141</v>
      </c>
      <c r="B2024">
        <v>230000</v>
      </c>
      <c r="C2024">
        <v>2256</v>
      </c>
      <c r="D2024">
        <v>230</v>
      </c>
    </row>
    <row r="2025" spans="1:4">
      <c r="A2025">
        <v>141</v>
      </c>
      <c r="B2025">
        <v>230000</v>
      </c>
      <c r="C2025">
        <v>2257</v>
      </c>
      <c r="D2025">
        <v>230</v>
      </c>
    </row>
    <row r="2026" spans="1:4">
      <c r="A2026">
        <v>141</v>
      </c>
      <c r="B2026">
        <v>230000</v>
      </c>
      <c r="C2026">
        <v>2258</v>
      </c>
      <c r="D2026">
        <v>230</v>
      </c>
    </row>
    <row r="2027" spans="1:4">
      <c r="A2027">
        <v>141</v>
      </c>
      <c r="B2027">
        <v>230000</v>
      </c>
      <c r="C2027">
        <v>2259</v>
      </c>
      <c r="D2027">
        <v>230</v>
      </c>
    </row>
    <row r="2028" spans="1:4">
      <c r="A2028">
        <v>141</v>
      </c>
      <c r="B2028">
        <v>230000</v>
      </c>
      <c r="C2028">
        <v>2260</v>
      </c>
      <c r="D2028">
        <v>230</v>
      </c>
    </row>
    <row r="2029" spans="1:4">
      <c r="A2029">
        <v>141</v>
      </c>
      <c r="B2029">
        <v>230000</v>
      </c>
      <c r="C2029">
        <v>2261</v>
      </c>
      <c r="D2029">
        <v>230</v>
      </c>
    </row>
    <row r="2030" spans="1:4">
      <c r="A2030">
        <v>141</v>
      </c>
      <c r="B2030">
        <v>230000</v>
      </c>
      <c r="C2030">
        <v>2264</v>
      </c>
      <c r="D2030">
        <v>230</v>
      </c>
    </row>
    <row r="2031" spans="1:4">
      <c r="A2031">
        <v>141</v>
      </c>
      <c r="B2031">
        <v>230000</v>
      </c>
      <c r="C2031">
        <v>2266</v>
      </c>
      <c r="D2031">
        <v>230</v>
      </c>
    </row>
    <row r="2032" spans="1:4">
      <c r="A2032">
        <v>141</v>
      </c>
      <c r="B2032">
        <v>230000</v>
      </c>
      <c r="C2032">
        <v>2268</v>
      </c>
      <c r="D2032">
        <v>230</v>
      </c>
    </row>
    <row r="2033" spans="1:4">
      <c r="A2033">
        <v>141</v>
      </c>
      <c r="B2033">
        <v>230000</v>
      </c>
      <c r="C2033">
        <v>2270</v>
      </c>
      <c r="D2033">
        <v>230</v>
      </c>
    </row>
    <row r="2034" spans="1:4">
      <c r="A2034">
        <v>141</v>
      </c>
      <c r="B2034">
        <v>230000</v>
      </c>
      <c r="C2034">
        <v>2271</v>
      </c>
      <c r="D2034">
        <v>230</v>
      </c>
    </row>
    <row r="2035" spans="1:4">
      <c r="A2035">
        <v>141</v>
      </c>
      <c r="B2035">
        <v>230000</v>
      </c>
      <c r="C2035">
        <v>2272</v>
      </c>
      <c r="D2035">
        <v>230</v>
      </c>
    </row>
    <row r="2036" spans="1:4">
      <c r="A2036">
        <v>141</v>
      </c>
      <c r="B2036">
        <v>230000</v>
      </c>
      <c r="C2036">
        <v>2275</v>
      </c>
      <c r="D2036">
        <v>230</v>
      </c>
    </row>
    <row r="2037" spans="1:4">
      <c r="A2037">
        <v>141</v>
      </c>
      <c r="B2037">
        <v>230000</v>
      </c>
      <c r="C2037">
        <v>2276</v>
      </c>
      <c r="D2037">
        <v>230</v>
      </c>
    </row>
    <row r="2038" spans="1:4">
      <c r="A2038">
        <v>141</v>
      </c>
      <c r="B2038">
        <v>230000</v>
      </c>
      <c r="C2038">
        <v>2277</v>
      </c>
      <c r="D2038">
        <v>230</v>
      </c>
    </row>
    <row r="2039" spans="1:4">
      <c r="A2039">
        <v>141</v>
      </c>
      <c r="B2039">
        <v>230000</v>
      </c>
      <c r="C2039">
        <v>2278</v>
      </c>
      <c r="D2039">
        <v>230</v>
      </c>
    </row>
    <row r="2040" spans="1:4">
      <c r="A2040">
        <v>141</v>
      </c>
      <c r="B2040">
        <v>230000</v>
      </c>
      <c r="C2040">
        <v>2279</v>
      </c>
      <c r="D2040">
        <v>230</v>
      </c>
    </row>
    <row r="2041" spans="1:4">
      <c r="A2041">
        <v>141</v>
      </c>
      <c r="B2041">
        <v>230000</v>
      </c>
      <c r="C2041">
        <v>2280</v>
      </c>
      <c r="D2041">
        <v>230</v>
      </c>
    </row>
    <row r="2042" spans="1:4">
      <c r="A2042">
        <v>141</v>
      </c>
      <c r="B2042">
        <v>230000</v>
      </c>
      <c r="C2042">
        <v>2282</v>
      </c>
      <c r="D2042">
        <v>230</v>
      </c>
    </row>
    <row r="2043" spans="1:4">
      <c r="A2043">
        <v>141</v>
      </c>
      <c r="B2043">
        <v>230000</v>
      </c>
      <c r="C2043">
        <v>2283</v>
      </c>
      <c r="D2043">
        <v>230</v>
      </c>
    </row>
    <row r="2044" spans="1:4">
      <c r="A2044">
        <v>141</v>
      </c>
      <c r="B2044">
        <v>230000</v>
      </c>
      <c r="C2044">
        <v>2284</v>
      </c>
      <c r="D2044">
        <v>230</v>
      </c>
    </row>
    <row r="2045" spans="1:4">
      <c r="A2045">
        <v>141</v>
      </c>
      <c r="B2045">
        <v>230000</v>
      </c>
      <c r="C2045">
        <v>2286</v>
      </c>
      <c r="D2045">
        <v>230</v>
      </c>
    </row>
    <row r="2046" spans="1:4">
      <c r="A2046">
        <v>141</v>
      </c>
      <c r="B2046">
        <v>230000</v>
      </c>
      <c r="C2046">
        <v>2287</v>
      </c>
      <c r="D2046">
        <v>230</v>
      </c>
    </row>
    <row r="2047" spans="1:4">
      <c r="A2047">
        <v>141</v>
      </c>
      <c r="B2047">
        <v>230000</v>
      </c>
      <c r="C2047">
        <v>2288</v>
      </c>
      <c r="D2047">
        <v>230</v>
      </c>
    </row>
    <row r="2048" spans="1:4">
      <c r="A2048">
        <v>141</v>
      </c>
      <c r="B2048">
        <v>230000</v>
      </c>
      <c r="C2048">
        <v>2289</v>
      </c>
      <c r="D2048">
        <v>230</v>
      </c>
    </row>
    <row r="2049" spans="1:4">
      <c r="A2049">
        <v>141</v>
      </c>
      <c r="B2049">
        <v>230000</v>
      </c>
      <c r="C2049">
        <v>2290</v>
      </c>
      <c r="D2049">
        <v>230</v>
      </c>
    </row>
    <row r="2050" spans="1:4">
      <c r="A2050">
        <v>141</v>
      </c>
      <c r="B2050">
        <v>230000</v>
      </c>
      <c r="C2050">
        <v>2291</v>
      </c>
      <c r="D2050">
        <v>230</v>
      </c>
    </row>
    <row r="2051" spans="1:4">
      <c r="A2051">
        <v>141</v>
      </c>
      <c r="B2051">
        <v>230000</v>
      </c>
      <c r="C2051">
        <v>2292</v>
      </c>
      <c r="D2051">
        <v>230</v>
      </c>
    </row>
    <row r="2052" spans="1:4">
      <c r="A2052">
        <v>141</v>
      </c>
      <c r="B2052">
        <v>230000</v>
      </c>
      <c r="C2052">
        <v>2293</v>
      </c>
      <c r="D2052">
        <v>230</v>
      </c>
    </row>
    <row r="2053" spans="1:4">
      <c r="A2053">
        <v>141</v>
      </c>
      <c r="B2053">
        <v>230000</v>
      </c>
      <c r="C2053">
        <v>2294</v>
      </c>
      <c r="D2053">
        <v>230</v>
      </c>
    </row>
    <row r="2054" spans="1:4">
      <c r="A2054">
        <v>141</v>
      </c>
      <c r="B2054">
        <v>230000</v>
      </c>
      <c r="C2054">
        <v>2297</v>
      </c>
      <c r="D2054">
        <v>230</v>
      </c>
    </row>
    <row r="2055" spans="1:4">
      <c r="A2055">
        <v>141</v>
      </c>
      <c r="B2055">
        <v>230000</v>
      </c>
      <c r="C2055">
        <v>2298</v>
      </c>
      <c r="D2055">
        <v>230</v>
      </c>
    </row>
    <row r="2056" spans="1:4">
      <c r="A2056">
        <v>141</v>
      </c>
      <c r="B2056">
        <v>230000</v>
      </c>
      <c r="C2056">
        <v>2299</v>
      </c>
      <c r="D2056">
        <v>230</v>
      </c>
    </row>
    <row r="2057" spans="1:4">
      <c r="A2057">
        <v>141</v>
      </c>
      <c r="B2057">
        <v>230000</v>
      </c>
      <c r="C2057">
        <v>2301</v>
      </c>
      <c r="D2057">
        <v>230</v>
      </c>
    </row>
    <row r="2058" spans="1:4">
      <c r="A2058">
        <v>141</v>
      </c>
      <c r="B2058">
        <v>230000</v>
      </c>
      <c r="C2058">
        <v>2302</v>
      </c>
      <c r="D2058">
        <v>230</v>
      </c>
    </row>
    <row r="2059" spans="1:4">
      <c r="A2059">
        <v>141</v>
      </c>
      <c r="B2059">
        <v>230000</v>
      </c>
      <c r="C2059">
        <v>2305</v>
      </c>
      <c r="D2059">
        <v>230</v>
      </c>
    </row>
    <row r="2060" spans="1:4">
      <c r="A2060">
        <v>141</v>
      </c>
      <c r="B2060">
        <v>230000</v>
      </c>
      <c r="C2060">
        <v>2306</v>
      </c>
      <c r="D2060">
        <v>230</v>
      </c>
    </row>
    <row r="2061" spans="1:4">
      <c r="A2061">
        <v>141</v>
      </c>
      <c r="B2061">
        <v>230000</v>
      </c>
      <c r="C2061">
        <v>2307</v>
      </c>
      <c r="D2061">
        <v>230</v>
      </c>
    </row>
    <row r="2062" spans="1:4">
      <c r="A2062">
        <v>141</v>
      </c>
      <c r="B2062">
        <v>230000</v>
      </c>
      <c r="C2062">
        <v>2308</v>
      </c>
      <c r="D2062">
        <v>230</v>
      </c>
    </row>
    <row r="2063" spans="1:4">
      <c r="A2063">
        <v>141</v>
      </c>
      <c r="B2063">
        <v>230000</v>
      </c>
      <c r="C2063">
        <v>2311</v>
      </c>
      <c r="D2063">
        <v>230</v>
      </c>
    </row>
    <row r="2064" spans="1:4">
      <c r="A2064">
        <v>141</v>
      </c>
      <c r="B2064">
        <v>230000</v>
      </c>
      <c r="C2064">
        <v>2312</v>
      </c>
      <c r="D2064">
        <v>230</v>
      </c>
    </row>
    <row r="2065" spans="1:4">
      <c r="A2065">
        <v>141</v>
      </c>
      <c r="B2065">
        <v>230000</v>
      </c>
      <c r="C2065">
        <v>2313</v>
      </c>
      <c r="D2065">
        <v>230</v>
      </c>
    </row>
    <row r="2066" spans="1:4">
      <c r="A2066">
        <v>141</v>
      </c>
      <c r="B2066">
        <v>230000</v>
      </c>
      <c r="C2066">
        <v>2314</v>
      </c>
      <c r="D2066">
        <v>230</v>
      </c>
    </row>
    <row r="2067" spans="1:4">
      <c r="A2067">
        <v>141</v>
      </c>
      <c r="B2067">
        <v>230000</v>
      </c>
      <c r="C2067">
        <v>2315</v>
      </c>
      <c r="D2067">
        <v>230</v>
      </c>
    </row>
    <row r="2068" spans="1:4">
      <c r="A2068">
        <v>141</v>
      </c>
      <c r="B2068">
        <v>230000</v>
      </c>
      <c r="C2068">
        <v>2316</v>
      </c>
      <c r="D2068">
        <v>230</v>
      </c>
    </row>
    <row r="2069" spans="1:4">
      <c r="A2069">
        <v>141</v>
      </c>
      <c r="B2069">
        <v>230000</v>
      </c>
      <c r="C2069">
        <v>2318</v>
      </c>
      <c r="D2069">
        <v>230</v>
      </c>
    </row>
    <row r="2070" spans="1:4">
      <c r="A2070">
        <v>141</v>
      </c>
      <c r="B2070">
        <v>230000</v>
      </c>
      <c r="C2070">
        <v>2319</v>
      </c>
      <c r="D2070">
        <v>230</v>
      </c>
    </row>
    <row r="2071" spans="1:4">
      <c r="A2071">
        <v>141</v>
      </c>
      <c r="B2071">
        <v>230000</v>
      </c>
      <c r="C2071">
        <v>2320</v>
      </c>
      <c r="D2071">
        <v>230</v>
      </c>
    </row>
    <row r="2072" spans="1:4">
      <c r="A2072">
        <v>141</v>
      </c>
      <c r="B2072">
        <v>230000</v>
      </c>
      <c r="C2072">
        <v>2321</v>
      </c>
      <c r="D2072">
        <v>230</v>
      </c>
    </row>
    <row r="2073" spans="1:4">
      <c r="A2073">
        <v>141</v>
      </c>
      <c r="B2073">
        <v>230000</v>
      </c>
      <c r="C2073">
        <v>2322</v>
      </c>
      <c r="D2073">
        <v>230</v>
      </c>
    </row>
    <row r="2074" spans="1:4">
      <c r="A2074">
        <v>141</v>
      </c>
      <c r="B2074">
        <v>230000</v>
      </c>
      <c r="C2074">
        <v>2323</v>
      </c>
      <c r="D2074">
        <v>230</v>
      </c>
    </row>
    <row r="2075" spans="1:4">
      <c r="A2075">
        <v>141</v>
      </c>
      <c r="B2075">
        <v>230000</v>
      </c>
      <c r="C2075">
        <v>2324</v>
      </c>
      <c r="D2075">
        <v>230</v>
      </c>
    </row>
    <row r="2076" spans="1:4">
      <c r="A2076">
        <v>141</v>
      </c>
      <c r="B2076">
        <v>230000</v>
      </c>
      <c r="C2076">
        <v>2325</v>
      </c>
      <c r="D2076">
        <v>230</v>
      </c>
    </row>
    <row r="2077" spans="1:4">
      <c r="A2077">
        <v>141</v>
      </c>
      <c r="B2077">
        <v>230000</v>
      </c>
      <c r="C2077">
        <v>2326</v>
      </c>
      <c r="D2077">
        <v>230</v>
      </c>
    </row>
    <row r="2078" spans="1:4">
      <c r="A2078">
        <v>141</v>
      </c>
      <c r="B2078">
        <v>230000</v>
      </c>
      <c r="C2078">
        <v>2327</v>
      </c>
      <c r="D2078">
        <v>230</v>
      </c>
    </row>
    <row r="2079" spans="1:4">
      <c r="A2079">
        <v>141</v>
      </c>
      <c r="B2079">
        <v>230000</v>
      </c>
      <c r="C2079">
        <v>2328</v>
      </c>
      <c r="D2079">
        <v>230</v>
      </c>
    </row>
    <row r="2080" spans="1:4">
      <c r="A2080">
        <v>141</v>
      </c>
      <c r="B2080">
        <v>230000</v>
      </c>
      <c r="C2080">
        <v>2329</v>
      </c>
      <c r="D2080">
        <v>230</v>
      </c>
    </row>
    <row r="2081" spans="1:4">
      <c r="A2081">
        <v>141</v>
      </c>
      <c r="B2081">
        <v>230000</v>
      </c>
      <c r="C2081">
        <v>2330</v>
      </c>
      <c r="D2081">
        <v>230</v>
      </c>
    </row>
    <row r="2082" spans="1:4">
      <c r="A2082">
        <v>141</v>
      </c>
      <c r="B2082">
        <v>230000</v>
      </c>
      <c r="C2082">
        <v>2331</v>
      </c>
      <c r="D2082">
        <v>230</v>
      </c>
    </row>
    <row r="2083" spans="1:4">
      <c r="A2083">
        <v>141</v>
      </c>
      <c r="B2083">
        <v>230000</v>
      </c>
      <c r="C2083">
        <v>2332</v>
      </c>
      <c r="D2083">
        <v>230</v>
      </c>
    </row>
    <row r="2084" spans="1:4">
      <c r="A2084">
        <v>141</v>
      </c>
      <c r="B2084">
        <v>230000</v>
      </c>
      <c r="C2084">
        <v>2333</v>
      </c>
      <c r="D2084">
        <v>230</v>
      </c>
    </row>
    <row r="2085" spans="1:4">
      <c r="A2085">
        <v>141</v>
      </c>
      <c r="B2085">
        <v>230000</v>
      </c>
      <c r="C2085">
        <v>2334</v>
      </c>
      <c r="D2085">
        <v>230</v>
      </c>
    </row>
    <row r="2086" spans="1:4">
      <c r="A2086">
        <v>141</v>
      </c>
      <c r="B2086">
        <v>230000</v>
      </c>
      <c r="C2086">
        <v>2335</v>
      </c>
      <c r="D2086">
        <v>230</v>
      </c>
    </row>
    <row r="2087" spans="1:4">
      <c r="A2087">
        <v>141</v>
      </c>
      <c r="B2087">
        <v>230000</v>
      </c>
      <c r="C2087">
        <v>2336</v>
      </c>
      <c r="D2087">
        <v>230</v>
      </c>
    </row>
    <row r="2088" spans="1:4">
      <c r="A2088">
        <v>141</v>
      </c>
      <c r="B2088">
        <v>230000</v>
      </c>
      <c r="C2088">
        <v>2337</v>
      </c>
      <c r="D2088">
        <v>230</v>
      </c>
    </row>
    <row r="2089" spans="1:4">
      <c r="A2089">
        <v>141</v>
      </c>
      <c r="B2089">
        <v>230000</v>
      </c>
      <c r="C2089">
        <v>2338</v>
      </c>
      <c r="D2089">
        <v>230</v>
      </c>
    </row>
    <row r="2090" spans="1:4">
      <c r="A2090">
        <v>141</v>
      </c>
      <c r="B2090">
        <v>230000</v>
      </c>
      <c r="C2090">
        <v>2339</v>
      </c>
      <c r="D2090">
        <v>230</v>
      </c>
    </row>
    <row r="2091" spans="1:4">
      <c r="A2091">
        <v>141</v>
      </c>
      <c r="B2091">
        <v>230000</v>
      </c>
      <c r="C2091">
        <v>2340</v>
      </c>
      <c r="D2091">
        <v>230</v>
      </c>
    </row>
    <row r="2092" spans="1:4">
      <c r="A2092">
        <v>141</v>
      </c>
      <c r="B2092">
        <v>230000</v>
      </c>
      <c r="C2092">
        <v>2342</v>
      </c>
      <c r="D2092">
        <v>230</v>
      </c>
    </row>
    <row r="2093" spans="1:4">
      <c r="A2093">
        <v>141</v>
      </c>
      <c r="B2093">
        <v>230000</v>
      </c>
      <c r="C2093">
        <v>2343</v>
      </c>
      <c r="D2093">
        <v>230</v>
      </c>
    </row>
    <row r="2094" spans="1:4">
      <c r="A2094">
        <v>141</v>
      </c>
      <c r="B2094">
        <v>230000</v>
      </c>
      <c r="C2094">
        <v>2344</v>
      </c>
      <c r="D2094">
        <v>230</v>
      </c>
    </row>
    <row r="2095" spans="1:4">
      <c r="A2095">
        <v>141</v>
      </c>
      <c r="B2095">
        <v>230000</v>
      </c>
      <c r="C2095">
        <v>2345</v>
      </c>
      <c r="D2095">
        <v>230</v>
      </c>
    </row>
    <row r="2096" spans="1:4">
      <c r="A2096">
        <v>141</v>
      </c>
      <c r="B2096">
        <v>230000</v>
      </c>
      <c r="C2096">
        <v>2346</v>
      </c>
      <c r="D2096">
        <v>230</v>
      </c>
    </row>
    <row r="2097" spans="1:4">
      <c r="A2097">
        <v>141</v>
      </c>
      <c r="B2097">
        <v>230000</v>
      </c>
      <c r="C2097">
        <v>2347</v>
      </c>
      <c r="D2097">
        <v>230</v>
      </c>
    </row>
    <row r="2098" spans="1:4">
      <c r="A2098">
        <v>141</v>
      </c>
      <c r="B2098">
        <v>230000</v>
      </c>
      <c r="C2098">
        <v>2348</v>
      </c>
      <c r="D2098">
        <v>230</v>
      </c>
    </row>
    <row r="2099" spans="1:4">
      <c r="A2099">
        <v>141</v>
      </c>
      <c r="B2099">
        <v>230000</v>
      </c>
      <c r="C2099">
        <v>2350</v>
      </c>
      <c r="D2099">
        <v>230</v>
      </c>
    </row>
    <row r="2100" spans="1:4">
      <c r="A2100">
        <v>141</v>
      </c>
      <c r="B2100">
        <v>230000</v>
      </c>
      <c r="C2100">
        <v>2351</v>
      </c>
      <c r="D2100">
        <v>230</v>
      </c>
    </row>
    <row r="2101" spans="1:4">
      <c r="A2101">
        <v>141</v>
      </c>
      <c r="B2101">
        <v>230000</v>
      </c>
      <c r="C2101">
        <v>2352</v>
      </c>
      <c r="D2101">
        <v>230</v>
      </c>
    </row>
    <row r="2102" spans="1:4">
      <c r="A2102">
        <v>141</v>
      </c>
      <c r="B2102">
        <v>230000</v>
      </c>
      <c r="C2102">
        <v>2353</v>
      </c>
      <c r="D2102">
        <v>230</v>
      </c>
    </row>
    <row r="2103" spans="1:4">
      <c r="A2103">
        <v>141</v>
      </c>
      <c r="B2103">
        <v>230000</v>
      </c>
      <c r="C2103">
        <v>2354</v>
      </c>
      <c r="D2103">
        <v>230</v>
      </c>
    </row>
    <row r="2104" spans="1:4">
      <c r="A2104">
        <v>141</v>
      </c>
      <c r="B2104">
        <v>230000</v>
      </c>
      <c r="C2104">
        <v>2355</v>
      </c>
      <c r="D2104">
        <v>230</v>
      </c>
    </row>
    <row r="2105" spans="1:4">
      <c r="A2105">
        <v>141</v>
      </c>
      <c r="B2105">
        <v>230000</v>
      </c>
      <c r="C2105">
        <v>2356</v>
      </c>
      <c r="D2105">
        <v>230</v>
      </c>
    </row>
    <row r="2106" spans="1:4">
      <c r="A2106">
        <v>141</v>
      </c>
      <c r="B2106">
        <v>230000</v>
      </c>
      <c r="C2106">
        <v>2357</v>
      </c>
      <c r="D2106">
        <v>230</v>
      </c>
    </row>
    <row r="2107" spans="1:4">
      <c r="A2107">
        <v>141</v>
      </c>
      <c r="B2107">
        <v>230000</v>
      </c>
      <c r="C2107">
        <v>2358</v>
      </c>
      <c r="D2107">
        <v>230</v>
      </c>
    </row>
    <row r="2108" spans="1:4">
      <c r="A2108">
        <v>141</v>
      </c>
      <c r="B2108">
        <v>230000</v>
      </c>
      <c r="C2108">
        <v>2359</v>
      </c>
      <c r="D2108">
        <v>230</v>
      </c>
    </row>
    <row r="2109" spans="1:4">
      <c r="A2109">
        <v>141</v>
      </c>
      <c r="B2109">
        <v>230000</v>
      </c>
      <c r="C2109">
        <v>2360</v>
      </c>
      <c r="D2109">
        <v>230</v>
      </c>
    </row>
    <row r="2110" spans="1:4">
      <c r="A2110">
        <v>141</v>
      </c>
      <c r="B2110">
        <v>230000</v>
      </c>
      <c r="C2110">
        <v>2361</v>
      </c>
      <c r="D2110">
        <v>230</v>
      </c>
    </row>
    <row r="2111" spans="1:4">
      <c r="A2111">
        <v>141</v>
      </c>
      <c r="B2111">
        <v>230000</v>
      </c>
      <c r="C2111">
        <v>2363</v>
      </c>
      <c r="D2111">
        <v>230</v>
      </c>
    </row>
    <row r="2112" spans="1:4">
      <c r="A2112">
        <v>141</v>
      </c>
      <c r="B2112">
        <v>230000</v>
      </c>
      <c r="C2112">
        <v>2364</v>
      </c>
      <c r="D2112">
        <v>230</v>
      </c>
    </row>
    <row r="2113" spans="1:4">
      <c r="A2113">
        <v>141</v>
      </c>
      <c r="B2113">
        <v>230000</v>
      </c>
      <c r="C2113">
        <v>2365</v>
      </c>
      <c r="D2113">
        <v>230</v>
      </c>
    </row>
    <row r="2114" spans="1:4">
      <c r="A2114">
        <v>141</v>
      </c>
      <c r="B2114">
        <v>230000</v>
      </c>
      <c r="C2114">
        <v>2367</v>
      </c>
      <c r="D2114">
        <v>230</v>
      </c>
    </row>
    <row r="2115" spans="1:4">
      <c r="A2115">
        <v>141</v>
      </c>
      <c r="B2115">
        <v>230000</v>
      </c>
      <c r="C2115">
        <v>2369</v>
      </c>
      <c r="D2115">
        <v>230</v>
      </c>
    </row>
    <row r="2116" spans="1:4">
      <c r="A2116">
        <v>141</v>
      </c>
      <c r="B2116">
        <v>230000</v>
      </c>
      <c r="C2116">
        <v>2370</v>
      </c>
      <c r="D2116">
        <v>230</v>
      </c>
    </row>
    <row r="2117" spans="1:4">
      <c r="A2117">
        <v>141</v>
      </c>
      <c r="B2117">
        <v>230000</v>
      </c>
      <c r="C2117">
        <v>2371</v>
      </c>
      <c r="D2117">
        <v>230</v>
      </c>
    </row>
    <row r="2118" spans="1:4">
      <c r="A2118">
        <v>141</v>
      </c>
      <c r="B2118">
        <v>230000</v>
      </c>
      <c r="C2118">
        <v>2372</v>
      </c>
      <c r="D2118">
        <v>230</v>
      </c>
    </row>
    <row r="2119" spans="1:4">
      <c r="A2119">
        <v>141</v>
      </c>
      <c r="B2119">
        <v>230000</v>
      </c>
      <c r="C2119">
        <v>2373</v>
      </c>
      <c r="D2119">
        <v>230</v>
      </c>
    </row>
    <row r="2120" spans="1:4">
      <c r="A2120">
        <v>141</v>
      </c>
      <c r="B2120">
        <v>230000</v>
      </c>
      <c r="C2120">
        <v>2374</v>
      </c>
      <c r="D2120">
        <v>230</v>
      </c>
    </row>
    <row r="2121" spans="1:4">
      <c r="A2121">
        <v>141</v>
      </c>
      <c r="B2121">
        <v>230000</v>
      </c>
      <c r="C2121">
        <v>2375</v>
      </c>
      <c r="D2121">
        <v>230</v>
      </c>
    </row>
    <row r="2122" spans="1:4">
      <c r="A2122">
        <v>141</v>
      </c>
      <c r="B2122">
        <v>230000</v>
      </c>
      <c r="C2122">
        <v>2376</v>
      </c>
      <c r="D2122">
        <v>230</v>
      </c>
    </row>
    <row r="2123" spans="1:4">
      <c r="A2123">
        <v>141</v>
      </c>
      <c r="B2123">
        <v>230000</v>
      </c>
      <c r="C2123">
        <v>2377</v>
      </c>
      <c r="D2123">
        <v>230</v>
      </c>
    </row>
    <row r="2124" spans="1:4">
      <c r="A2124">
        <v>141</v>
      </c>
      <c r="B2124">
        <v>230000</v>
      </c>
      <c r="C2124">
        <v>2378</v>
      </c>
      <c r="D2124">
        <v>230</v>
      </c>
    </row>
    <row r="2125" spans="1:4">
      <c r="A2125">
        <v>141</v>
      </c>
      <c r="B2125">
        <v>230000</v>
      </c>
      <c r="C2125">
        <v>2380</v>
      </c>
      <c r="D2125">
        <v>230</v>
      </c>
    </row>
    <row r="2126" spans="1:4">
      <c r="A2126">
        <v>141</v>
      </c>
      <c r="B2126">
        <v>230000</v>
      </c>
      <c r="C2126">
        <v>2381</v>
      </c>
      <c r="D2126">
        <v>230</v>
      </c>
    </row>
    <row r="2127" spans="1:4">
      <c r="A2127">
        <v>141</v>
      </c>
      <c r="B2127">
        <v>230000</v>
      </c>
      <c r="C2127">
        <v>2382</v>
      </c>
      <c r="D2127">
        <v>230</v>
      </c>
    </row>
    <row r="2128" spans="1:4">
      <c r="A2128">
        <v>141</v>
      </c>
      <c r="B2128">
        <v>230000</v>
      </c>
      <c r="C2128">
        <v>2383</v>
      </c>
      <c r="D2128">
        <v>230</v>
      </c>
    </row>
    <row r="2129" spans="1:4">
      <c r="A2129">
        <v>141</v>
      </c>
      <c r="B2129">
        <v>230000</v>
      </c>
      <c r="C2129">
        <v>2384</v>
      </c>
      <c r="D2129">
        <v>230</v>
      </c>
    </row>
    <row r="2130" spans="1:4">
      <c r="A2130">
        <v>141</v>
      </c>
      <c r="B2130">
        <v>230000</v>
      </c>
      <c r="C2130">
        <v>2385</v>
      </c>
      <c r="D2130">
        <v>230</v>
      </c>
    </row>
    <row r="2131" spans="1:4">
      <c r="A2131">
        <v>141</v>
      </c>
      <c r="B2131">
        <v>230000</v>
      </c>
      <c r="C2131">
        <v>2386</v>
      </c>
      <c r="D2131">
        <v>230</v>
      </c>
    </row>
    <row r="2132" spans="1:4">
      <c r="A2132">
        <v>141</v>
      </c>
      <c r="B2132">
        <v>230000</v>
      </c>
      <c r="C2132">
        <v>2388</v>
      </c>
      <c r="D2132">
        <v>230</v>
      </c>
    </row>
    <row r="2133" spans="1:4">
      <c r="A2133">
        <v>141</v>
      </c>
      <c r="B2133">
        <v>230000</v>
      </c>
      <c r="C2133">
        <v>2389</v>
      </c>
      <c r="D2133">
        <v>230</v>
      </c>
    </row>
    <row r="2134" spans="1:4">
      <c r="A2134">
        <v>141</v>
      </c>
      <c r="B2134">
        <v>230000</v>
      </c>
      <c r="C2134">
        <v>2391</v>
      </c>
      <c r="D2134">
        <v>230</v>
      </c>
    </row>
    <row r="2135" spans="1:4">
      <c r="A2135">
        <v>141</v>
      </c>
      <c r="B2135">
        <v>230000</v>
      </c>
      <c r="C2135">
        <v>2392</v>
      </c>
      <c r="D2135">
        <v>230</v>
      </c>
    </row>
    <row r="2136" spans="1:4">
      <c r="A2136">
        <v>141</v>
      </c>
      <c r="B2136">
        <v>230000</v>
      </c>
      <c r="C2136">
        <v>2393</v>
      </c>
      <c r="D2136">
        <v>230</v>
      </c>
    </row>
    <row r="2137" spans="1:4">
      <c r="A2137">
        <v>141</v>
      </c>
      <c r="B2137">
        <v>230000</v>
      </c>
      <c r="C2137">
        <v>2394</v>
      </c>
      <c r="D2137">
        <v>230</v>
      </c>
    </row>
    <row r="2138" spans="1:4">
      <c r="A2138">
        <v>141</v>
      </c>
      <c r="B2138">
        <v>230000</v>
      </c>
      <c r="C2138">
        <v>2395</v>
      </c>
      <c r="D2138">
        <v>230</v>
      </c>
    </row>
    <row r="2139" spans="1:4">
      <c r="A2139">
        <v>141</v>
      </c>
      <c r="B2139">
        <v>230000</v>
      </c>
      <c r="C2139">
        <v>2397</v>
      </c>
      <c r="D2139">
        <v>230</v>
      </c>
    </row>
    <row r="2140" spans="1:4">
      <c r="A2140">
        <v>141</v>
      </c>
      <c r="B2140">
        <v>230000</v>
      </c>
      <c r="C2140">
        <v>2402</v>
      </c>
      <c r="D2140">
        <v>230</v>
      </c>
    </row>
    <row r="2141" spans="1:4">
      <c r="A2141">
        <v>141</v>
      </c>
      <c r="B2141">
        <v>230000</v>
      </c>
      <c r="C2141">
        <v>2403</v>
      </c>
      <c r="D2141">
        <v>230</v>
      </c>
    </row>
    <row r="2142" spans="1:4">
      <c r="A2142">
        <v>141</v>
      </c>
      <c r="B2142">
        <v>230000</v>
      </c>
      <c r="C2142">
        <v>2405</v>
      </c>
      <c r="D2142">
        <v>230</v>
      </c>
    </row>
    <row r="2143" spans="1:4">
      <c r="A2143">
        <v>141</v>
      </c>
      <c r="B2143">
        <v>230000</v>
      </c>
      <c r="C2143">
        <v>2408</v>
      </c>
      <c r="D2143">
        <v>230</v>
      </c>
    </row>
    <row r="2144" spans="1:4">
      <c r="A2144">
        <v>141</v>
      </c>
      <c r="B2144">
        <v>230000</v>
      </c>
      <c r="C2144">
        <v>2410</v>
      </c>
      <c r="D2144">
        <v>230</v>
      </c>
    </row>
    <row r="2145" spans="1:4">
      <c r="A2145">
        <v>141</v>
      </c>
      <c r="B2145">
        <v>230000</v>
      </c>
      <c r="C2145">
        <v>2411</v>
      </c>
      <c r="D2145">
        <v>230</v>
      </c>
    </row>
    <row r="2146" spans="1:4">
      <c r="A2146">
        <v>141</v>
      </c>
      <c r="B2146">
        <v>230000</v>
      </c>
      <c r="C2146">
        <v>2412</v>
      </c>
      <c r="D2146">
        <v>230</v>
      </c>
    </row>
    <row r="2147" spans="1:4">
      <c r="A2147">
        <v>141</v>
      </c>
      <c r="B2147">
        <v>230000</v>
      </c>
      <c r="C2147">
        <v>2413</v>
      </c>
      <c r="D2147">
        <v>230</v>
      </c>
    </row>
    <row r="2148" spans="1:4">
      <c r="A2148">
        <v>141</v>
      </c>
      <c r="B2148">
        <v>230000</v>
      </c>
      <c r="C2148">
        <v>2415</v>
      </c>
      <c r="D2148">
        <v>230</v>
      </c>
    </row>
    <row r="2149" spans="1:4">
      <c r="A2149">
        <v>141</v>
      </c>
      <c r="B2149">
        <v>230000</v>
      </c>
      <c r="C2149">
        <v>2416</v>
      </c>
      <c r="D2149">
        <v>230</v>
      </c>
    </row>
    <row r="2150" spans="1:4">
      <c r="A2150">
        <v>141</v>
      </c>
      <c r="B2150">
        <v>230000</v>
      </c>
      <c r="C2150">
        <v>2418</v>
      </c>
      <c r="D2150">
        <v>230</v>
      </c>
    </row>
    <row r="2151" spans="1:4">
      <c r="A2151">
        <v>141</v>
      </c>
      <c r="B2151">
        <v>230000</v>
      </c>
      <c r="C2151">
        <v>2419</v>
      </c>
      <c r="D2151">
        <v>230</v>
      </c>
    </row>
    <row r="2152" spans="1:4">
      <c r="A2152">
        <v>141</v>
      </c>
      <c r="B2152">
        <v>230000</v>
      </c>
      <c r="C2152">
        <v>2420</v>
      </c>
      <c r="D2152">
        <v>230</v>
      </c>
    </row>
    <row r="2153" spans="1:4">
      <c r="A2153">
        <v>141</v>
      </c>
      <c r="B2153">
        <v>230000</v>
      </c>
      <c r="C2153">
        <v>2421</v>
      </c>
      <c r="D2153">
        <v>230</v>
      </c>
    </row>
    <row r="2154" spans="1:4">
      <c r="A2154">
        <v>141</v>
      </c>
      <c r="B2154">
        <v>230000</v>
      </c>
      <c r="C2154">
        <v>2423</v>
      </c>
      <c r="D2154">
        <v>230</v>
      </c>
    </row>
    <row r="2155" spans="1:4">
      <c r="A2155">
        <v>141</v>
      </c>
      <c r="B2155">
        <v>230000</v>
      </c>
      <c r="C2155">
        <v>2424</v>
      </c>
      <c r="D2155">
        <v>230</v>
      </c>
    </row>
    <row r="2156" spans="1:4">
      <c r="A2156">
        <v>141</v>
      </c>
      <c r="B2156">
        <v>230000</v>
      </c>
      <c r="C2156">
        <v>2425</v>
      </c>
      <c r="D2156">
        <v>230</v>
      </c>
    </row>
    <row r="2157" spans="1:4">
      <c r="A2157">
        <v>141</v>
      </c>
      <c r="B2157">
        <v>230000</v>
      </c>
      <c r="C2157">
        <v>2426</v>
      </c>
      <c r="D2157">
        <v>230</v>
      </c>
    </row>
    <row r="2158" spans="1:4">
      <c r="A2158">
        <v>141</v>
      </c>
      <c r="B2158">
        <v>230000</v>
      </c>
      <c r="C2158">
        <v>2430</v>
      </c>
      <c r="D2158">
        <v>230</v>
      </c>
    </row>
    <row r="2159" spans="1:4">
      <c r="A2159">
        <v>141</v>
      </c>
      <c r="B2159">
        <v>230000</v>
      </c>
      <c r="C2159">
        <v>2432</v>
      </c>
      <c r="D2159">
        <v>230</v>
      </c>
    </row>
    <row r="2160" spans="1:4">
      <c r="A2160">
        <v>141</v>
      </c>
      <c r="B2160">
        <v>230000</v>
      </c>
      <c r="C2160">
        <v>2433</v>
      </c>
      <c r="D2160">
        <v>230</v>
      </c>
    </row>
    <row r="2161" spans="1:4">
      <c r="A2161">
        <v>141</v>
      </c>
      <c r="B2161">
        <v>230000</v>
      </c>
      <c r="C2161">
        <v>2434</v>
      </c>
      <c r="D2161">
        <v>230</v>
      </c>
    </row>
    <row r="2162" spans="1:4">
      <c r="A2162">
        <v>141</v>
      </c>
      <c r="B2162">
        <v>230000</v>
      </c>
      <c r="C2162">
        <v>2436</v>
      </c>
      <c r="D2162">
        <v>230</v>
      </c>
    </row>
    <row r="2163" spans="1:4">
      <c r="A2163">
        <v>141</v>
      </c>
      <c r="B2163">
        <v>230000</v>
      </c>
      <c r="C2163">
        <v>2437</v>
      </c>
      <c r="D2163">
        <v>230</v>
      </c>
    </row>
    <row r="2164" spans="1:4">
      <c r="A2164">
        <v>141</v>
      </c>
      <c r="B2164">
        <v>230000</v>
      </c>
      <c r="C2164">
        <v>2438</v>
      </c>
      <c r="D2164">
        <v>230</v>
      </c>
    </row>
    <row r="2165" spans="1:4">
      <c r="A2165">
        <v>141</v>
      </c>
      <c r="B2165">
        <v>230000</v>
      </c>
      <c r="C2165">
        <v>2440</v>
      </c>
      <c r="D2165">
        <v>230</v>
      </c>
    </row>
    <row r="2166" spans="1:4">
      <c r="A2166">
        <v>141</v>
      </c>
      <c r="B2166">
        <v>230000</v>
      </c>
      <c r="C2166">
        <v>2441</v>
      </c>
      <c r="D2166">
        <v>230</v>
      </c>
    </row>
    <row r="2167" spans="1:4">
      <c r="A2167">
        <v>141</v>
      </c>
      <c r="B2167">
        <v>230000</v>
      </c>
      <c r="C2167">
        <v>2442</v>
      </c>
      <c r="D2167">
        <v>230</v>
      </c>
    </row>
    <row r="2168" spans="1:4">
      <c r="A2168">
        <v>141</v>
      </c>
      <c r="B2168">
        <v>230000</v>
      </c>
      <c r="C2168">
        <v>2443</v>
      </c>
      <c r="D2168">
        <v>230</v>
      </c>
    </row>
    <row r="2169" spans="1:4">
      <c r="A2169">
        <v>141</v>
      </c>
      <c r="B2169">
        <v>230000</v>
      </c>
      <c r="C2169">
        <v>2445</v>
      </c>
      <c r="D2169">
        <v>230</v>
      </c>
    </row>
    <row r="2170" spans="1:4">
      <c r="A2170">
        <v>141</v>
      </c>
      <c r="B2170">
        <v>230000</v>
      </c>
      <c r="C2170">
        <v>2447</v>
      </c>
      <c r="D2170">
        <v>230</v>
      </c>
    </row>
    <row r="2171" spans="1:4">
      <c r="A2171">
        <v>141</v>
      </c>
      <c r="B2171">
        <v>230000</v>
      </c>
      <c r="C2171">
        <v>2449</v>
      </c>
      <c r="D2171">
        <v>230</v>
      </c>
    </row>
    <row r="2172" spans="1:4">
      <c r="A2172">
        <v>141</v>
      </c>
      <c r="B2172">
        <v>230000</v>
      </c>
      <c r="C2172">
        <v>2451</v>
      </c>
      <c r="D2172">
        <v>230</v>
      </c>
    </row>
    <row r="2173" spans="1:4">
      <c r="A2173">
        <v>141</v>
      </c>
      <c r="B2173">
        <v>230000</v>
      </c>
      <c r="C2173">
        <v>2452</v>
      </c>
      <c r="D2173">
        <v>230</v>
      </c>
    </row>
    <row r="2174" spans="1:4">
      <c r="A2174">
        <v>141</v>
      </c>
      <c r="B2174">
        <v>230000</v>
      </c>
      <c r="C2174">
        <v>2453</v>
      </c>
      <c r="D2174">
        <v>230</v>
      </c>
    </row>
    <row r="2175" spans="1:4">
      <c r="A2175">
        <v>141</v>
      </c>
      <c r="B2175">
        <v>230000</v>
      </c>
      <c r="C2175">
        <v>2454</v>
      </c>
      <c r="D2175">
        <v>230</v>
      </c>
    </row>
    <row r="2176" spans="1:4">
      <c r="A2176">
        <v>141</v>
      </c>
      <c r="B2176">
        <v>230000</v>
      </c>
      <c r="C2176">
        <v>2455</v>
      </c>
      <c r="D2176">
        <v>230</v>
      </c>
    </row>
    <row r="2177" spans="1:4">
      <c r="A2177">
        <v>141</v>
      </c>
      <c r="B2177">
        <v>230000</v>
      </c>
      <c r="C2177">
        <v>2457</v>
      </c>
      <c r="D2177">
        <v>230</v>
      </c>
    </row>
    <row r="2178" spans="1:4">
      <c r="A2178">
        <v>141</v>
      </c>
      <c r="B2178">
        <v>230000</v>
      </c>
      <c r="C2178">
        <v>2458</v>
      </c>
      <c r="D2178">
        <v>230</v>
      </c>
    </row>
    <row r="2179" spans="1:4">
      <c r="A2179">
        <v>141</v>
      </c>
      <c r="B2179">
        <v>230000</v>
      </c>
      <c r="C2179">
        <v>2459</v>
      </c>
      <c r="D2179">
        <v>230</v>
      </c>
    </row>
    <row r="2180" spans="1:4">
      <c r="A2180">
        <v>141</v>
      </c>
      <c r="B2180">
        <v>230000</v>
      </c>
      <c r="C2180">
        <v>2460</v>
      </c>
      <c r="D2180">
        <v>230</v>
      </c>
    </row>
    <row r="2181" spans="1:4">
      <c r="A2181">
        <v>141</v>
      </c>
      <c r="B2181">
        <v>230000</v>
      </c>
      <c r="C2181">
        <v>2461</v>
      </c>
      <c r="D2181">
        <v>230</v>
      </c>
    </row>
    <row r="2182" spans="1:4">
      <c r="A2182">
        <v>141</v>
      </c>
      <c r="B2182">
        <v>230000</v>
      </c>
      <c r="C2182">
        <v>2462</v>
      </c>
      <c r="D2182">
        <v>230</v>
      </c>
    </row>
    <row r="2183" spans="1:4">
      <c r="A2183">
        <v>141</v>
      </c>
      <c r="B2183">
        <v>230000</v>
      </c>
      <c r="C2183">
        <v>2465</v>
      </c>
      <c r="D2183">
        <v>230</v>
      </c>
    </row>
    <row r="2184" spans="1:4">
      <c r="A2184">
        <v>141</v>
      </c>
      <c r="B2184">
        <v>230000</v>
      </c>
      <c r="C2184">
        <v>2466</v>
      </c>
      <c r="D2184">
        <v>230</v>
      </c>
    </row>
    <row r="2185" spans="1:4">
      <c r="A2185">
        <v>141</v>
      </c>
      <c r="B2185">
        <v>230000</v>
      </c>
      <c r="C2185">
        <v>2467</v>
      </c>
      <c r="D2185">
        <v>230</v>
      </c>
    </row>
    <row r="2186" spans="1:4">
      <c r="A2186">
        <v>141</v>
      </c>
      <c r="B2186">
        <v>230000</v>
      </c>
      <c r="C2186">
        <v>2468</v>
      </c>
      <c r="D2186">
        <v>230</v>
      </c>
    </row>
    <row r="2187" spans="1:4">
      <c r="A2187">
        <v>141</v>
      </c>
      <c r="B2187">
        <v>230000</v>
      </c>
      <c r="C2187">
        <v>2469</v>
      </c>
      <c r="D2187">
        <v>230</v>
      </c>
    </row>
    <row r="2188" spans="1:4">
      <c r="A2188">
        <v>141</v>
      </c>
      <c r="B2188">
        <v>230000</v>
      </c>
      <c r="C2188">
        <v>2470</v>
      </c>
      <c r="D2188">
        <v>230</v>
      </c>
    </row>
    <row r="2189" spans="1:4">
      <c r="A2189">
        <v>141</v>
      </c>
      <c r="B2189">
        <v>230000</v>
      </c>
      <c r="C2189">
        <v>2471</v>
      </c>
      <c r="D2189">
        <v>230</v>
      </c>
    </row>
    <row r="2190" spans="1:4">
      <c r="A2190">
        <v>141</v>
      </c>
      <c r="B2190">
        <v>230000</v>
      </c>
      <c r="C2190">
        <v>2472</v>
      </c>
      <c r="D2190">
        <v>230</v>
      </c>
    </row>
    <row r="2191" spans="1:4">
      <c r="A2191">
        <v>141</v>
      </c>
      <c r="B2191">
        <v>230000</v>
      </c>
      <c r="C2191">
        <v>2473</v>
      </c>
      <c r="D2191">
        <v>230</v>
      </c>
    </row>
    <row r="2192" spans="1:4">
      <c r="A2192">
        <v>141</v>
      </c>
      <c r="B2192">
        <v>230000</v>
      </c>
      <c r="C2192">
        <v>2475</v>
      </c>
      <c r="D2192">
        <v>230</v>
      </c>
    </row>
    <row r="2193" spans="1:4">
      <c r="A2193">
        <v>141</v>
      </c>
      <c r="B2193">
        <v>230000</v>
      </c>
      <c r="C2193">
        <v>2476</v>
      </c>
      <c r="D2193">
        <v>230</v>
      </c>
    </row>
    <row r="2194" spans="1:4">
      <c r="A2194">
        <v>141</v>
      </c>
      <c r="B2194">
        <v>230000</v>
      </c>
      <c r="C2194">
        <v>2477</v>
      </c>
      <c r="D2194">
        <v>230</v>
      </c>
    </row>
    <row r="2195" spans="1:4">
      <c r="A2195">
        <v>141</v>
      </c>
      <c r="B2195">
        <v>230000</v>
      </c>
      <c r="C2195">
        <v>2478</v>
      </c>
      <c r="D2195">
        <v>230</v>
      </c>
    </row>
    <row r="2196" spans="1:4">
      <c r="A2196">
        <v>141</v>
      </c>
      <c r="B2196">
        <v>230000</v>
      </c>
      <c r="C2196">
        <v>2479</v>
      </c>
      <c r="D2196">
        <v>230</v>
      </c>
    </row>
    <row r="2197" spans="1:4">
      <c r="A2197">
        <v>141</v>
      </c>
      <c r="B2197">
        <v>230000</v>
      </c>
      <c r="C2197">
        <v>2480</v>
      </c>
      <c r="D2197">
        <v>230</v>
      </c>
    </row>
    <row r="2198" spans="1:4">
      <c r="A2198">
        <v>141</v>
      </c>
      <c r="B2198">
        <v>230000</v>
      </c>
      <c r="C2198">
        <v>2481</v>
      </c>
      <c r="D2198">
        <v>230</v>
      </c>
    </row>
    <row r="2199" spans="1:4">
      <c r="A2199">
        <v>141</v>
      </c>
      <c r="B2199">
        <v>230000</v>
      </c>
      <c r="C2199">
        <v>2482</v>
      </c>
      <c r="D2199">
        <v>230</v>
      </c>
    </row>
    <row r="2200" spans="1:4">
      <c r="A2200">
        <v>141</v>
      </c>
      <c r="B2200">
        <v>230000</v>
      </c>
      <c r="C2200">
        <v>2483</v>
      </c>
      <c r="D2200">
        <v>230</v>
      </c>
    </row>
    <row r="2201" spans="1:4">
      <c r="A2201">
        <v>141</v>
      </c>
      <c r="B2201">
        <v>230000</v>
      </c>
      <c r="C2201">
        <v>2484</v>
      </c>
      <c r="D2201">
        <v>230</v>
      </c>
    </row>
    <row r="2202" spans="1:4">
      <c r="A2202">
        <v>141</v>
      </c>
      <c r="B2202">
        <v>230000</v>
      </c>
      <c r="C2202">
        <v>2485</v>
      </c>
      <c r="D2202">
        <v>230</v>
      </c>
    </row>
    <row r="2203" spans="1:4">
      <c r="A2203">
        <v>141</v>
      </c>
      <c r="B2203">
        <v>230000</v>
      </c>
      <c r="C2203">
        <v>2487</v>
      </c>
      <c r="D2203">
        <v>230</v>
      </c>
    </row>
    <row r="2204" spans="1:4">
      <c r="A2204">
        <v>141</v>
      </c>
      <c r="B2204">
        <v>230000</v>
      </c>
      <c r="C2204">
        <v>2488</v>
      </c>
      <c r="D2204">
        <v>230</v>
      </c>
    </row>
    <row r="2205" spans="1:4">
      <c r="A2205">
        <v>141</v>
      </c>
      <c r="B2205">
        <v>230000</v>
      </c>
      <c r="C2205">
        <v>2490</v>
      </c>
      <c r="D2205">
        <v>230</v>
      </c>
    </row>
    <row r="2206" spans="1:4">
      <c r="A2206">
        <v>141</v>
      </c>
      <c r="B2206">
        <v>230000</v>
      </c>
      <c r="C2206">
        <v>2491</v>
      </c>
      <c r="D2206">
        <v>230</v>
      </c>
    </row>
    <row r="2207" spans="1:4">
      <c r="A2207">
        <v>141</v>
      </c>
      <c r="B2207">
        <v>230000</v>
      </c>
      <c r="C2207">
        <v>2492</v>
      </c>
      <c r="D2207">
        <v>230</v>
      </c>
    </row>
    <row r="2208" spans="1:4">
      <c r="A2208">
        <v>141</v>
      </c>
      <c r="B2208">
        <v>230000</v>
      </c>
      <c r="C2208">
        <v>2494</v>
      </c>
      <c r="D2208">
        <v>230</v>
      </c>
    </row>
    <row r="2209" spans="1:4">
      <c r="A2209">
        <v>141</v>
      </c>
      <c r="B2209">
        <v>230000</v>
      </c>
      <c r="C2209">
        <v>2495</v>
      </c>
      <c r="D2209">
        <v>230</v>
      </c>
    </row>
    <row r="2210" spans="1:4">
      <c r="A2210">
        <v>141</v>
      </c>
      <c r="B2210">
        <v>230000</v>
      </c>
      <c r="C2210">
        <v>2496</v>
      </c>
      <c r="D2210">
        <v>230</v>
      </c>
    </row>
    <row r="2211" spans="1:4">
      <c r="A2211">
        <v>141</v>
      </c>
      <c r="B2211">
        <v>230000</v>
      </c>
      <c r="C2211">
        <v>2497</v>
      </c>
      <c r="D2211">
        <v>230</v>
      </c>
    </row>
    <row r="2212" spans="1:4">
      <c r="A2212">
        <v>141</v>
      </c>
      <c r="B2212">
        <v>230000</v>
      </c>
      <c r="C2212">
        <v>2498</v>
      </c>
      <c r="D2212">
        <v>230</v>
      </c>
    </row>
    <row r="2213" spans="1:4">
      <c r="A2213">
        <v>141</v>
      </c>
      <c r="B2213">
        <v>230000</v>
      </c>
      <c r="C2213">
        <v>2499</v>
      </c>
      <c r="D2213">
        <v>230</v>
      </c>
    </row>
    <row r="2214" spans="1:4">
      <c r="A2214">
        <v>141</v>
      </c>
      <c r="B2214">
        <v>230000</v>
      </c>
      <c r="C2214">
        <v>2500</v>
      </c>
      <c r="D2214">
        <v>230</v>
      </c>
    </row>
    <row r="2215" spans="1:4">
      <c r="A2215">
        <v>141</v>
      </c>
      <c r="B2215">
        <v>230000</v>
      </c>
      <c r="C2215">
        <v>2502</v>
      </c>
      <c r="D2215">
        <v>230</v>
      </c>
    </row>
    <row r="2216" spans="1:4">
      <c r="A2216">
        <v>141</v>
      </c>
      <c r="B2216">
        <v>230000</v>
      </c>
      <c r="C2216">
        <v>2504</v>
      </c>
      <c r="D2216">
        <v>230</v>
      </c>
    </row>
    <row r="2217" spans="1:4">
      <c r="A2217">
        <v>141</v>
      </c>
      <c r="B2217">
        <v>230000</v>
      </c>
      <c r="C2217">
        <v>2505</v>
      </c>
      <c r="D2217">
        <v>230</v>
      </c>
    </row>
    <row r="2218" spans="1:4">
      <c r="A2218">
        <v>141</v>
      </c>
      <c r="B2218">
        <v>230000</v>
      </c>
      <c r="C2218">
        <v>2507</v>
      </c>
      <c r="D2218">
        <v>230</v>
      </c>
    </row>
    <row r="2219" spans="1:4">
      <c r="A2219">
        <v>141</v>
      </c>
      <c r="B2219">
        <v>230000</v>
      </c>
      <c r="C2219">
        <v>2508</v>
      </c>
      <c r="D2219">
        <v>230</v>
      </c>
    </row>
    <row r="2220" spans="1:4">
      <c r="A2220">
        <v>141</v>
      </c>
      <c r="B2220">
        <v>230000</v>
      </c>
      <c r="C2220">
        <v>2510</v>
      </c>
      <c r="D2220">
        <v>230</v>
      </c>
    </row>
    <row r="2221" spans="1:4">
      <c r="A2221">
        <v>141</v>
      </c>
      <c r="B2221">
        <v>230000</v>
      </c>
      <c r="C2221">
        <v>2511</v>
      </c>
      <c r="D2221">
        <v>230</v>
      </c>
    </row>
    <row r="2222" spans="1:4">
      <c r="A2222">
        <v>141</v>
      </c>
      <c r="B2222">
        <v>230000</v>
      </c>
      <c r="C2222">
        <v>2512</v>
      </c>
      <c r="D2222">
        <v>230</v>
      </c>
    </row>
    <row r="2223" spans="1:4">
      <c r="A2223">
        <v>141</v>
      </c>
      <c r="B2223">
        <v>230000</v>
      </c>
      <c r="C2223">
        <v>2513</v>
      </c>
      <c r="D2223">
        <v>230</v>
      </c>
    </row>
    <row r="2224" spans="1:4">
      <c r="A2224">
        <v>141</v>
      </c>
      <c r="B2224">
        <v>230000</v>
      </c>
      <c r="C2224">
        <v>2514</v>
      </c>
      <c r="D2224">
        <v>230</v>
      </c>
    </row>
    <row r="2225" spans="1:4">
      <c r="A2225">
        <v>141</v>
      </c>
      <c r="B2225">
        <v>230000</v>
      </c>
      <c r="C2225">
        <v>2515</v>
      </c>
      <c r="D2225">
        <v>230</v>
      </c>
    </row>
    <row r="2226" spans="1:4">
      <c r="A2226">
        <v>141</v>
      </c>
      <c r="B2226">
        <v>230000</v>
      </c>
      <c r="C2226">
        <v>2516</v>
      </c>
      <c r="D2226">
        <v>230</v>
      </c>
    </row>
    <row r="2227" spans="1:4">
      <c r="A2227">
        <v>141</v>
      </c>
      <c r="B2227">
        <v>230000</v>
      </c>
      <c r="C2227">
        <v>2517</v>
      </c>
      <c r="D2227">
        <v>230</v>
      </c>
    </row>
    <row r="2228" spans="1:4">
      <c r="A2228">
        <v>141</v>
      </c>
      <c r="B2228">
        <v>230000</v>
      </c>
      <c r="C2228">
        <v>2518</v>
      </c>
      <c r="D2228">
        <v>230</v>
      </c>
    </row>
    <row r="2229" spans="1:4">
      <c r="A2229">
        <v>141</v>
      </c>
      <c r="B2229">
        <v>230000</v>
      </c>
      <c r="C2229">
        <v>2519</v>
      </c>
      <c r="D2229">
        <v>230</v>
      </c>
    </row>
    <row r="2230" spans="1:4">
      <c r="A2230">
        <v>141</v>
      </c>
      <c r="B2230">
        <v>230000</v>
      </c>
      <c r="C2230">
        <v>2520</v>
      </c>
      <c r="D2230">
        <v>230</v>
      </c>
    </row>
    <row r="2231" spans="1:4">
      <c r="A2231">
        <v>141</v>
      </c>
      <c r="B2231">
        <v>230000</v>
      </c>
      <c r="C2231">
        <v>2521</v>
      </c>
      <c r="D2231">
        <v>230</v>
      </c>
    </row>
    <row r="2232" spans="1:4">
      <c r="A2232">
        <v>141</v>
      </c>
      <c r="B2232">
        <v>230000</v>
      </c>
      <c r="C2232">
        <v>2524</v>
      </c>
      <c r="D2232">
        <v>230</v>
      </c>
    </row>
    <row r="2233" spans="1:4">
      <c r="A2233">
        <v>141</v>
      </c>
      <c r="B2233">
        <v>230000</v>
      </c>
      <c r="C2233">
        <v>2526</v>
      </c>
      <c r="D2233">
        <v>230</v>
      </c>
    </row>
    <row r="2234" spans="1:4">
      <c r="A2234">
        <v>141</v>
      </c>
      <c r="B2234">
        <v>230000</v>
      </c>
      <c r="C2234">
        <v>2527</v>
      </c>
      <c r="D2234">
        <v>230</v>
      </c>
    </row>
    <row r="2235" spans="1:4">
      <c r="A2235">
        <v>141</v>
      </c>
      <c r="B2235">
        <v>230000</v>
      </c>
      <c r="C2235">
        <v>2528</v>
      </c>
      <c r="D2235">
        <v>230</v>
      </c>
    </row>
    <row r="2236" spans="1:4">
      <c r="A2236">
        <v>141</v>
      </c>
      <c r="B2236">
        <v>230000</v>
      </c>
      <c r="C2236">
        <v>2530</v>
      </c>
      <c r="D2236">
        <v>230</v>
      </c>
    </row>
    <row r="2237" spans="1:4">
      <c r="A2237">
        <v>141</v>
      </c>
      <c r="B2237">
        <v>230000</v>
      </c>
      <c r="C2237">
        <v>2531</v>
      </c>
      <c r="D2237">
        <v>230</v>
      </c>
    </row>
    <row r="2238" spans="1:4">
      <c r="A2238">
        <v>141</v>
      </c>
      <c r="B2238">
        <v>230000</v>
      </c>
      <c r="C2238">
        <v>2532</v>
      </c>
      <c r="D2238">
        <v>230</v>
      </c>
    </row>
    <row r="2239" spans="1:4">
      <c r="A2239">
        <v>141</v>
      </c>
      <c r="B2239">
        <v>230000</v>
      </c>
      <c r="C2239">
        <v>2535</v>
      </c>
      <c r="D2239">
        <v>230</v>
      </c>
    </row>
    <row r="2240" spans="1:4">
      <c r="A2240">
        <v>141</v>
      </c>
      <c r="B2240">
        <v>230000</v>
      </c>
      <c r="C2240">
        <v>2536</v>
      </c>
      <c r="D2240">
        <v>230</v>
      </c>
    </row>
    <row r="2241" spans="1:4">
      <c r="A2241">
        <v>141</v>
      </c>
      <c r="B2241">
        <v>230000</v>
      </c>
      <c r="C2241">
        <v>2537</v>
      </c>
      <c r="D2241">
        <v>230</v>
      </c>
    </row>
    <row r="2242" spans="1:4">
      <c r="A2242">
        <v>141</v>
      </c>
      <c r="B2242">
        <v>230000</v>
      </c>
      <c r="C2242">
        <v>2538</v>
      </c>
      <c r="D2242">
        <v>230</v>
      </c>
    </row>
    <row r="2243" spans="1:4">
      <c r="A2243">
        <v>141</v>
      </c>
      <c r="B2243">
        <v>230000</v>
      </c>
      <c r="C2243">
        <v>2539</v>
      </c>
      <c r="D2243">
        <v>230</v>
      </c>
    </row>
    <row r="2244" spans="1:4">
      <c r="A2244">
        <v>141</v>
      </c>
      <c r="B2244">
        <v>230000</v>
      </c>
      <c r="C2244">
        <v>2540</v>
      </c>
      <c r="D2244">
        <v>230</v>
      </c>
    </row>
    <row r="2245" spans="1:4">
      <c r="A2245">
        <v>141</v>
      </c>
      <c r="B2245">
        <v>230000</v>
      </c>
      <c r="C2245">
        <v>2541</v>
      </c>
      <c r="D2245">
        <v>230</v>
      </c>
    </row>
    <row r="2246" spans="1:4">
      <c r="A2246">
        <v>141</v>
      </c>
      <c r="B2246">
        <v>230000</v>
      </c>
      <c r="C2246">
        <v>2542</v>
      </c>
      <c r="D2246">
        <v>230</v>
      </c>
    </row>
    <row r="2247" spans="1:4">
      <c r="A2247">
        <v>141</v>
      </c>
      <c r="B2247">
        <v>230000</v>
      </c>
      <c r="C2247">
        <v>2543</v>
      </c>
      <c r="D2247">
        <v>230</v>
      </c>
    </row>
    <row r="2248" spans="1:4">
      <c r="A2248">
        <v>141</v>
      </c>
      <c r="B2248">
        <v>230000</v>
      </c>
      <c r="C2248">
        <v>2544</v>
      </c>
      <c r="D2248">
        <v>230</v>
      </c>
    </row>
    <row r="2249" spans="1:4">
      <c r="A2249">
        <v>141</v>
      </c>
      <c r="B2249">
        <v>230000</v>
      </c>
      <c r="C2249">
        <v>2545</v>
      </c>
      <c r="D2249">
        <v>230</v>
      </c>
    </row>
    <row r="2250" spans="1:4">
      <c r="A2250">
        <v>141</v>
      </c>
      <c r="B2250">
        <v>230000</v>
      </c>
      <c r="C2250">
        <v>2546</v>
      </c>
      <c r="D2250">
        <v>230</v>
      </c>
    </row>
    <row r="2251" spans="1:4">
      <c r="A2251">
        <v>141</v>
      </c>
      <c r="B2251">
        <v>230000</v>
      </c>
      <c r="C2251">
        <v>2547</v>
      </c>
      <c r="D2251">
        <v>230</v>
      </c>
    </row>
    <row r="2252" spans="1:4">
      <c r="A2252">
        <v>141</v>
      </c>
      <c r="B2252">
        <v>230000</v>
      </c>
      <c r="C2252">
        <v>2549</v>
      </c>
      <c r="D2252">
        <v>230</v>
      </c>
    </row>
    <row r="2253" spans="1:4">
      <c r="A2253">
        <v>141</v>
      </c>
      <c r="B2253">
        <v>230000</v>
      </c>
      <c r="C2253">
        <v>2550</v>
      </c>
      <c r="D2253">
        <v>230</v>
      </c>
    </row>
    <row r="2254" spans="1:4">
      <c r="A2254">
        <v>141</v>
      </c>
      <c r="B2254">
        <v>230000</v>
      </c>
      <c r="C2254">
        <v>2551</v>
      </c>
      <c r="D2254">
        <v>230</v>
      </c>
    </row>
    <row r="2255" spans="1:4">
      <c r="A2255">
        <v>141</v>
      </c>
      <c r="B2255">
        <v>230000</v>
      </c>
      <c r="C2255">
        <v>2552</v>
      </c>
      <c r="D2255">
        <v>230</v>
      </c>
    </row>
    <row r="2256" spans="1:4">
      <c r="A2256">
        <v>141</v>
      </c>
      <c r="B2256">
        <v>230000</v>
      </c>
      <c r="C2256">
        <v>2553</v>
      </c>
      <c r="D2256">
        <v>230</v>
      </c>
    </row>
    <row r="2257" spans="1:4">
      <c r="A2257">
        <v>141</v>
      </c>
      <c r="B2257">
        <v>230000</v>
      </c>
      <c r="C2257">
        <v>2554</v>
      </c>
      <c r="D2257">
        <v>230</v>
      </c>
    </row>
    <row r="2258" spans="1:4">
      <c r="A2258">
        <v>141</v>
      </c>
      <c r="B2258">
        <v>230000</v>
      </c>
      <c r="C2258">
        <v>2555</v>
      </c>
      <c r="D2258">
        <v>230</v>
      </c>
    </row>
    <row r="2259" spans="1:4">
      <c r="A2259">
        <v>141</v>
      </c>
      <c r="B2259">
        <v>230000</v>
      </c>
      <c r="C2259">
        <v>2556</v>
      </c>
      <c r="D2259">
        <v>230</v>
      </c>
    </row>
    <row r="2260" spans="1:4">
      <c r="A2260">
        <v>141</v>
      </c>
      <c r="B2260">
        <v>230000</v>
      </c>
      <c r="C2260">
        <v>2557</v>
      </c>
      <c r="D2260">
        <v>230</v>
      </c>
    </row>
    <row r="2261" spans="1:4">
      <c r="A2261">
        <v>141</v>
      </c>
      <c r="B2261">
        <v>230000</v>
      </c>
      <c r="C2261">
        <v>2558</v>
      </c>
      <c r="D2261">
        <v>230</v>
      </c>
    </row>
    <row r="2262" spans="1:4">
      <c r="A2262">
        <v>141</v>
      </c>
      <c r="B2262">
        <v>230000</v>
      </c>
      <c r="C2262">
        <v>2559</v>
      </c>
      <c r="D2262">
        <v>230</v>
      </c>
    </row>
    <row r="2263" spans="1:4">
      <c r="A2263">
        <v>141</v>
      </c>
      <c r="B2263">
        <v>230000</v>
      </c>
      <c r="C2263">
        <v>2560</v>
      </c>
      <c r="D2263">
        <v>230</v>
      </c>
    </row>
    <row r="2264" spans="1:4">
      <c r="A2264">
        <v>141</v>
      </c>
      <c r="B2264">
        <v>230000</v>
      </c>
      <c r="C2264">
        <v>2561</v>
      </c>
      <c r="D2264">
        <v>230</v>
      </c>
    </row>
    <row r="2265" spans="1:4">
      <c r="A2265">
        <v>141</v>
      </c>
      <c r="B2265">
        <v>230000</v>
      </c>
      <c r="C2265">
        <v>2562</v>
      </c>
      <c r="D2265">
        <v>230</v>
      </c>
    </row>
    <row r="2266" spans="1:4">
      <c r="A2266">
        <v>141</v>
      </c>
      <c r="B2266">
        <v>230000</v>
      </c>
      <c r="C2266">
        <v>2563</v>
      </c>
      <c r="D2266">
        <v>230</v>
      </c>
    </row>
    <row r="2267" spans="1:4">
      <c r="A2267">
        <v>141</v>
      </c>
      <c r="B2267">
        <v>230000</v>
      </c>
      <c r="C2267">
        <v>2564</v>
      </c>
      <c r="D2267">
        <v>230</v>
      </c>
    </row>
    <row r="2268" spans="1:4">
      <c r="A2268">
        <v>141</v>
      </c>
      <c r="B2268">
        <v>230000</v>
      </c>
      <c r="C2268">
        <v>2565</v>
      </c>
      <c r="D2268">
        <v>230</v>
      </c>
    </row>
    <row r="2269" spans="1:4">
      <c r="A2269">
        <v>141</v>
      </c>
      <c r="B2269">
        <v>230000</v>
      </c>
      <c r="C2269">
        <v>2566</v>
      </c>
      <c r="D2269">
        <v>230</v>
      </c>
    </row>
    <row r="2270" spans="1:4">
      <c r="A2270">
        <v>141</v>
      </c>
      <c r="B2270">
        <v>230000</v>
      </c>
      <c r="C2270">
        <v>2567</v>
      </c>
      <c r="D2270">
        <v>230</v>
      </c>
    </row>
    <row r="2271" spans="1:4">
      <c r="A2271">
        <v>141</v>
      </c>
      <c r="B2271">
        <v>230000</v>
      </c>
      <c r="C2271">
        <v>2568</v>
      </c>
      <c r="D2271">
        <v>230</v>
      </c>
    </row>
    <row r="2272" spans="1:4">
      <c r="A2272">
        <v>141</v>
      </c>
      <c r="B2272">
        <v>230000</v>
      </c>
      <c r="C2272">
        <v>2569</v>
      </c>
      <c r="D2272">
        <v>230</v>
      </c>
    </row>
    <row r="2273" spans="1:4">
      <c r="A2273">
        <v>141</v>
      </c>
      <c r="B2273">
        <v>230000</v>
      </c>
      <c r="C2273">
        <v>1389</v>
      </c>
      <c r="D2273">
        <v>230</v>
      </c>
    </row>
    <row r="2274" spans="1:4">
      <c r="A2274">
        <v>141</v>
      </c>
      <c r="B2274">
        <v>230000</v>
      </c>
      <c r="C2274">
        <v>1390</v>
      </c>
      <c r="D2274">
        <v>230</v>
      </c>
    </row>
    <row r="2275" spans="1:4">
      <c r="A2275">
        <v>141</v>
      </c>
      <c r="B2275">
        <v>230000</v>
      </c>
      <c r="C2275">
        <v>1392</v>
      </c>
      <c r="D2275">
        <v>230</v>
      </c>
    </row>
    <row r="2276" spans="1:4">
      <c r="A2276">
        <v>141</v>
      </c>
      <c r="B2276">
        <v>230000</v>
      </c>
      <c r="C2276">
        <v>1394</v>
      </c>
      <c r="D2276">
        <v>230</v>
      </c>
    </row>
    <row r="2277" spans="1:4">
      <c r="A2277">
        <v>141</v>
      </c>
      <c r="B2277">
        <v>230000</v>
      </c>
      <c r="C2277">
        <v>1398</v>
      </c>
      <c r="D2277">
        <v>230</v>
      </c>
    </row>
    <row r="2278" spans="1:4">
      <c r="A2278">
        <v>141</v>
      </c>
      <c r="B2278">
        <v>230000</v>
      </c>
      <c r="C2278">
        <v>1403</v>
      </c>
      <c r="D2278">
        <v>230</v>
      </c>
    </row>
    <row r="2279" spans="1:4">
      <c r="A2279">
        <v>141</v>
      </c>
      <c r="B2279">
        <v>230000</v>
      </c>
      <c r="C2279">
        <v>1411</v>
      </c>
      <c r="D2279">
        <v>230</v>
      </c>
    </row>
    <row r="2280" spans="1:4">
      <c r="A2280">
        <v>141</v>
      </c>
      <c r="B2280">
        <v>230000</v>
      </c>
      <c r="C2280">
        <v>1412</v>
      </c>
      <c r="D2280">
        <v>230</v>
      </c>
    </row>
    <row r="2281" spans="1:4">
      <c r="A2281">
        <v>141</v>
      </c>
      <c r="B2281">
        <v>230000</v>
      </c>
      <c r="C2281">
        <v>1413</v>
      </c>
      <c r="D2281">
        <v>230</v>
      </c>
    </row>
    <row r="2282" spans="1:4">
      <c r="A2282">
        <v>141</v>
      </c>
      <c r="B2282">
        <v>230000</v>
      </c>
      <c r="C2282">
        <v>1416</v>
      </c>
      <c r="D2282">
        <v>230</v>
      </c>
    </row>
    <row r="2283" spans="1:4">
      <c r="A2283">
        <v>141</v>
      </c>
      <c r="B2283">
        <v>230000</v>
      </c>
      <c r="C2283">
        <v>1417</v>
      </c>
      <c r="D2283">
        <v>230</v>
      </c>
    </row>
    <row r="2284" spans="1:4">
      <c r="A2284">
        <v>141</v>
      </c>
      <c r="B2284">
        <v>230000</v>
      </c>
      <c r="C2284">
        <v>1418</v>
      </c>
      <c r="D2284">
        <v>230</v>
      </c>
    </row>
    <row r="2285" spans="1:4">
      <c r="A2285">
        <v>141</v>
      </c>
      <c r="B2285">
        <v>230000</v>
      </c>
      <c r="C2285">
        <v>1422</v>
      </c>
      <c r="D2285">
        <v>230</v>
      </c>
    </row>
    <row r="2286" spans="1:4">
      <c r="A2286">
        <v>141</v>
      </c>
      <c r="B2286">
        <v>230000</v>
      </c>
      <c r="C2286">
        <v>1427</v>
      </c>
      <c r="D2286">
        <v>230</v>
      </c>
    </row>
    <row r="2287" spans="1:4">
      <c r="A2287">
        <v>141</v>
      </c>
      <c r="B2287">
        <v>230000</v>
      </c>
      <c r="C2287">
        <v>1428</v>
      </c>
      <c r="D2287">
        <v>230</v>
      </c>
    </row>
    <row r="2288" spans="1:4">
      <c r="A2288">
        <v>141</v>
      </c>
      <c r="B2288">
        <v>230000</v>
      </c>
      <c r="C2288">
        <v>1429</v>
      </c>
      <c r="D2288">
        <v>230</v>
      </c>
    </row>
    <row r="2289" spans="1:4">
      <c r="A2289">
        <v>141</v>
      </c>
      <c r="B2289">
        <v>230000</v>
      </c>
      <c r="C2289">
        <v>1430</v>
      </c>
      <c r="D2289">
        <v>230</v>
      </c>
    </row>
    <row r="2290" spans="1:4">
      <c r="A2290">
        <v>141</v>
      </c>
      <c r="B2290">
        <v>230000</v>
      </c>
      <c r="C2290">
        <v>1431</v>
      </c>
      <c r="D2290">
        <v>230</v>
      </c>
    </row>
    <row r="2291" spans="1:4">
      <c r="A2291">
        <v>141</v>
      </c>
      <c r="B2291">
        <v>230000</v>
      </c>
      <c r="C2291">
        <v>1432</v>
      </c>
      <c r="D2291">
        <v>230</v>
      </c>
    </row>
    <row r="2292" spans="1:4">
      <c r="A2292">
        <v>141</v>
      </c>
      <c r="B2292">
        <v>230000</v>
      </c>
      <c r="C2292">
        <v>1434</v>
      </c>
      <c r="D2292">
        <v>230</v>
      </c>
    </row>
    <row r="2293" spans="1:4">
      <c r="A2293">
        <v>141</v>
      </c>
      <c r="B2293">
        <v>230000</v>
      </c>
      <c r="C2293">
        <v>1435</v>
      </c>
      <c r="D2293">
        <v>230</v>
      </c>
    </row>
    <row r="2294" spans="1:4">
      <c r="A2294">
        <v>141</v>
      </c>
      <c r="B2294">
        <v>230000</v>
      </c>
      <c r="C2294">
        <v>1436</v>
      </c>
      <c r="D2294">
        <v>230</v>
      </c>
    </row>
    <row r="2295" spans="1:4">
      <c r="A2295">
        <v>141</v>
      </c>
      <c r="B2295">
        <v>230000</v>
      </c>
      <c r="C2295">
        <v>1437</v>
      </c>
      <c r="D2295">
        <v>230</v>
      </c>
    </row>
    <row r="2296" spans="1:4">
      <c r="A2296">
        <v>141</v>
      </c>
      <c r="B2296">
        <v>230000</v>
      </c>
      <c r="C2296">
        <v>1440</v>
      </c>
      <c r="D2296">
        <v>230</v>
      </c>
    </row>
    <row r="2297" spans="1:4">
      <c r="A2297">
        <v>141</v>
      </c>
      <c r="B2297">
        <v>230000</v>
      </c>
      <c r="C2297">
        <v>1441</v>
      </c>
      <c r="D2297">
        <v>230</v>
      </c>
    </row>
    <row r="2298" spans="1:4">
      <c r="A2298">
        <v>141</v>
      </c>
      <c r="B2298">
        <v>230000</v>
      </c>
      <c r="C2298">
        <v>1442</v>
      </c>
      <c r="D2298">
        <v>230</v>
      </c>
    </row>
    <row r="2299" spans="1:4">
      <c r="A2299">
        <v>141</v>
      </c>
      <c r="B2299">
        <v>230000</v>
      </c>
      <c r="C2299">
        <v>1443</v>
      </c>
      <c r="D2299">
        <v>230</v>
      </c>
    </row>
    <row r="2300" spans="1:4">
      <c r="A2300">
        <v>141</v>
      </c>
      <c r="B2300">
        <v>230000</v>
      </c>
      <c r="C2300">
        <v>1444</v>
      </c>
      <c r="D2300">
        <v>230</v>
      </c>
    </row>
    <row r="2301" spans="1:4">
      <c r="A2301">
        <v>141</v>
      </c>
      <c r="B2301">
        <v>230000</v>
      </c>
      <c r="C2301">
        <v>1445</v>
      </c>
      <c r="D2301">
        <v>230</v>
      </c>
    </row>
    <row r="2302" spans="1:4">
      <c r="A2302">
        <v>141</v>
      </c>
      <c r="B2302">
        <v>230000</v>
      </c>
      <c r="C2302">
        <v>1447</v>
      </c>
      <c r="D2302">
        <v>230</v>
      </c>
    </row>
    <row r="2303" spans="1:4">
      <c r="A2303">
        <v>141</v>
      </c>
      <c r="B2303">
        <v>230000</v>
      </c>
      <c r="C2303">
        <v>1448</v>
      </c>
      <c r="D2303">
        <v>230</v>
      </c>
    </row>
    <row r="2304" spans="1:4">
      <c r="A2304">
        <v>141</v>
      </c>
      <c r="B2304">
        <v>230000</v>
      </c>
      <c r="C2304">
        <v>1449</v>
      </c>
      <c r="D2304">
        <v>230</v>
      </c>
    </row>
    <row r="2305" spans="1:4">
      <c r="A2305">
        <v>141</v>
      </c>
      <c r="B2305">
        <v>230000</v>
      </c>
      <c r="C2305">
        <v>1450</v>
      </c>
      <c r="D2305">
        <v>230</v>
      </c>
    </row>
    <row r="2306" spans="1:4">
      <c r="A2306">
        <v>141</v>
      </c>
      <c r="B2306">
        <v>230000</v>
      </c>
      <c r="C2306">
        <v>1452</v>
      </c>
      <c r="D2306">
        <v>230</v>
      </c>
    </row>
    <row r="2307" spans="1:4">
      <c r="A2307">
        <v>141</v>
      </c>
      <c r="B2307">
        <v>230000</v>
      </c>
      <c r="C2307">
        <v>1453</v>
      </c>
      <c r="D2307">
        <v>230</v>
      </c>
    </row>
    <row r="2308" spans="1:4">
      <c r="A2308">
        <v>141</v>
      </c>
      <c r="B2308">
        <v>230000</v>
      </c>
      <c r="C2308">
        <v>1454</v>
      </c>
      <c r="D2308">
        <v>230</v>
      </c>
    </row>
    <row r="2309" spans="1:4">
      <c r="A2309">
        <v>141</v>
      </c>
      <c r="B2309">
        <v>230000</v>
      </c>
      <c r="C2309">
        <v>1456</v>
      </c>
      <c r="D2309">
        <v>230</v>
      </c>
    </row>
    <row r="2310" spans="1:4">
      <c r="A2310">
        <v>141</v>
      </c>
      <c r="B2310">
        <v>230000</v>
      </c>
      <c r="C2310">
        <v>1457</v>
      </c>
      <c r="D2310">
        <v>230</v>
      </c>
    </row>
    <row r="2311" spans="1:4">
      <c r="A2311">
        <v>141</v>
      </c>
      <c r="B2311">
        <v>230000</v>
      </c>
      <c r="C2311">
        <v>1458</v>
      </c>
      <c r="D2311">
        <v>230</v>
      </c>
    </row>
    <row r="2312" spans="1:4">
      <c r="A2312">
        <v>141</v>
      </c>
      <c r="B2312">
        <v>230000</v>
      </c>
      <c r="C2312">
        <v>1459</v>
      </c>
      <c r="D2312">
        <v>230</v>
      </c>
    </row>
    <row r="2313" spans="1:4">
      <c r="A2313">
        <v>141</v>
      </c>
      <c r="B2313">
        <v>230000</v>
      </c>
      <c r="C2313">
        <v>1460</v>
      </c>
      <c r="D2313">
        <v>230</v>
      </c>
    </row>
    <row r="2314" spans="1:4">
      <c r="A2314">
        <v>141</v>
      </c>
      <c r="B2314">
        <v>230000</v>
      </c>
      <c r="C2314">
        <v>1461</v>
      </c>
      <c r="D2314">
        <v>230</v>
      </c>
    </row>
    <row r="2315" spans="1:4">
      <c r="A2315">
        <v>141</v>
      </c>
      <c r="B2315">
        <v>230000</v>
      </c>
      <c r="C2315">
        <v>1463</v>
      </c>
      <c r="D2315">
        <v>230</v>
      </c>
    </row>
    <row r="2316" spans="1:4">
      <c r="A2316">
        <v>141</v>
      </c>
      <c r="B2316">
        <v>230000</v>
      </c>
      <c r="C2316">
        <v>1464</v>
      </c>
      <c r="D2316">
        <v>230</v>
      </c>
    </row>
    <row r="2317" spans="1:4">
      <c r="A2317">
        <v>141</v>
      </c>
      <c r="B2317">
        <v>230000</v>
      </c>
      <c r="C2317">
        <v>1465</v>
      </c>
      <c r="D2317">
        <v>230</v>
      </c>
    </row>
    <row r="2318" spans="1:4">
      <c r="A2318">
        <v>141</v>
      </c>
      <c r="B2318">
        <v>230000</v>
      </c>
      <c r="C2318">
        <v>1466</v>
      </c>
      <c r="D2318">
        <v>230</v>
      </c>
    </row>
    <row r="2319" spans="1:4">
      <c r="A2319">
        <v>141</v>
      </c>
      <c r="B2319">
        <v>230000</v>
      </c>
      <c r="C2319">
        <v>1467</v>
      </c>
      <c r="D2319">
        <v>230</v>
      </c>
    </row>
    <row r="2320" spans="1:4">
      <c r="A2320">
        <v>141</v>
      </c>
      <c r="B2320">
        <v>230000</v>
      </c>
      <c r="C2320">
        <v>1468</v>
      </c>
      <c r="D2320">
        <v>230</v>
      </c>
    </row>
    <row r="2321" spans="1:4">
      <c r="A2321">
        <v>141</v>
      </c>
      <c r="B2321">
        <v>230000</v>
      </c>
      <c r="C2321">
        <v>1469</v>
      </c>
      <c r="D2321">
        <v>230</v>
      </c>
    </row>
    <row r="2322" spans="1:4">
      <c r="A2322">
        <v>141</v>
      </c>
      <c r="B2322">
        <v>230000</v>
      </c>
      <c r="C2322">
        <v>1470</v>
      </c>
      <c r="D2322">
        <v>230</v>
      </c>
    </row>
    <row r="2323" spans="1:4">
      <c r="A2323">
        <v>141</v>
      </c>
      <c r="B2323">
        <v>230000</v>
      </c>
      <c r="C2323">
        <v>1471</v>
      </c>
      <c r="D2323">
        <v>230</v>
      </c>
    </row>
    <row r="2324" spans="1:4">
      <c r="A2324">
        <v>141</v>
      </c>
      <c r="B2324">
        <v>230000</v>
      </c>
      <c r="C2324">
        <v>1472</v>
      </c>
      <c r="D2324">
        <v>230</v>
      </c>
    </row>
    <row r="2325" spans="1:4">
      <c r="A2325">
        <v>141</v>
      </c>
      <c r="B2325">
        <v>230000</v>
      </c>
      <c r="C2325">
        <v>1473</v>
      </c>
      <c r="D2325">
        <v>230</v>
      </c>
    </row>
    <row r="2326" spans="1:4">
      <c r="A2326">
        <v>141</v>
      </c>
      <c r="B2326">
        <v>230000</v>
      </c>
      <c r="C2326">
        <v>1474</v>
      </c>
      <c r="D2326">
        <v>230</v>
      </c>
    </row>
    <row r="2327" spans="1:4">
      <c r="A2327">
        <v>141</v>
      </c>
      <c r="B2327">
        <v>230000</v>
      </c>
      <c r="C2327">
        <v>1475</v>
      </c>
      <c r="D2327">
        <v>230</v>
      </c>
    </row>
    <row r="2328" spans="1:4">
      <c r="A2328">
        <v>141</v>
      </c>
      <c r="B2328">
        <v>230000</v>
      </c>
      <c r="C2328">
        <v>1476</v>
      </c>
      <c r="D2328">
        <v>230</v>
      </c>
    </row>
    <row r="2329" spans="1:4">
      <c r="A2329">
        <v>141</v>
      </c>
      <c r="B2329">
        <v>230000</v>
      </c>
      <c r="C2329">
        <v>1477</v>
      </c>
      <c r="D2329">
        <v>230</v>
      </c>
    </row>
    <row r="2330" spans="1:4">
      <c r="A2330">
        <v>141</v>
      </c>
      <c r="B2330">
        <v>230000</v>
      </c>
      <c r="C2330">
        <v>1478</v>
      </c>
      <c r="D2330">
        <v>230</v>
      </c>
    </row>
    <row r="2331" spans="1:4">
      <c r="A2331">
        <v>141</v>
      </c>
      <c r="B2331">
        <v>230000</v>
      </c>
      <c r="C2331">
        <v>1479</v>
      </c>
      <c r="D2331">
        <v>230</v>
      </c>
    </row>
    <row r="2332" spans="1:4">
      <c r="A2332">
        <v>141</v>
      </c>
      <c r="B2332">
        <v>230000</v>
      </c>
      <c r="C2332">
        <v>1480</v>
      </c>
      <c r="D2332">
        <v>230</v>
      </c>
    </row>
    <row r="2333" spans="1:4">
      <c r="A2333">
        <v>141</v>
      </c>
      <c r="B2333">
        <v>230000</v>
      </c>
      <c r="C2333">
        <v>1481</v>
      </c>
      <c r="D2333">
        <v>230</v>
      </c>
    </row>
    <row r="2334" spans="1:4">
      <c r="A2334">
        <v>174</v>
      </c>
      <c r="B2334">
        <v>1057080</v>
      </c>
      <c r="C2334">
        <v>18</v>
      </c>
      <c r="D2334">
        <v>1057.08</v>
      </c>
    </row>
    <row r="2335" spans="1:4">
      <c r="A2335">
        <v>174</v>
      </c>
      <c r="B2335">
        <v>2329920</v>
      </c>
      <c r="C2335">
        <v>28</v>
      </c>
      <c r="D2335">
        <v>2329.92</v>
      </c>
    </row>
    <row r="2336" spans="1:4">
      <c r="A2336">
        <v>174</v>
      </c>
      <c r="B2336">
        <v>1347640</v>
      </c>
      <c r="C2336">
        <v>37</v>
      </c>
      <c r="D2336">
        <v>1347.64</v>
      </c>
    </row>
    <row r="2337" spans="1:4">
      <c r="A2337">
        <v>174</v>
      </c>
      <c r="B2337">
        <v>176180</v>
      </c>
      <c r="C2337">
        <v>50</v>
      </c>
      <c r="D2337">
        <v>176.18</v>
      </c>
    </row>
    <row r="2338" spans="1:4">
      <c r="A2338">
        <v>174</v>
      </c>
      <c r="B2338">
        <v>2329920</v>
      </c>
      <c r="C2338">
        <v>60</v>
      </c>
      <c r="D2338">
        <v>2329.92</v>
      </c>
    </row>
    <row r="2339" spans="1:4">
      <c r="A2339">
        <v>174</v>
      </c>
      <c r="B2339">
        <v>964240</v>
      </c>
      <c r="C2339">
        <v>130</v>
      </c>
      <c r="D2339">
        <v>964.24</v>
      </c>
    </row>
    <row r="2340" spans="1:4">
      <c r="A2340">
        <v>174</v>
      </c>
      <c r="B2340">
        <v>528540</v>
      </c>
      <c r="C2340">
        <v>134</v>
      </c>
      <c r="D2340">
        <v>528.54</v>
      </c>
    </row>
    <row r="2341" spans="1:4">
      <c r="A2341">
        <v>174</v>
      </c>
      <c r="B2341">
        <v>3054100</v>
      </c>
      <c r="C2341">
        <v>157</v>
      </c>
      <c r="D2341">
        <v>3054.1</v>
      </c>
    </row>
    <row r="2342" spans="1:4">
      <c r="A2342">
        <v>174</v>
      </c>
      <c r="B2342">
        <v>2132160</v>
      </c>
      <c r="C2342">
        <v>175</v>
      </c>
      <c r="D2342">
        <v>2132.16</v>
      </c>
    </row>
    <row r="2343" spans="1:4">
      <c r="A2343">
        <v>174</v>
      </c>
      <c r="B2343">
        <v>1169680</v>
      </c>
      <c r="C2343">
        <v>181</v>
      </c>
      <c r="D2343">
        <v>1169.68</v>
      </c>
    </row>
    <row r="2344" spans="1:4">
      <c r="A2344">
        <v>174</v>
      </c>
      <c r="B2344">
        <v>1169680</v>
      </c>
      <c r="C2344">
        <v>188</v>
      </c>
      <c r="D2344">
        <v>1169.68</v>
      </c>
    </row>
    <row r="2345" spans="1:4">
      <c r="A2345">
        <v>174</v>
      </c>
      <c r="B2345">
        <v>120530</v>
      </c>
      <c r="C2345">
        <v>266</v>
      </c>
      <c r="D2345">
        <v>120.53</v>
      </c>
    </row>
    <row r="2346" spans="1:4">
      <c r="A2346">
        <v>174</v>
      </c>
      <c r="B2346">
        <v>4764480</v>
      </c>
      <c r="C2346">
        <v>270</v>
      </c>
      <c r="D2346">
        <v>4764.4799999999996</v>
      </c>
    </row>
    <row r="2347" spans="1:4">
      <c r="A2347">
        <v>174</v>
      </c>
      <c r="B2347">
        <v>1451760</v>
      </c>
      <c r="C2347">
        <v>316</v>
      </c>
      <c r="D2347">
        <v>1451.76</v>
      </c>
    </row>
    <row r="2348" spans="1:4">
      <c r="A2348">
        <v>174</v>
      </c>
      <c r="B2348">
        <v>1169680</v>
      </c>
      <c r="C2348">
        <v>330</v>
      </c>
      <c r="D2348">
        <v>1169.68</v>
      </c>
    </row>
    <row r="2349" spans="1:4">
      <c r="A2349">
        <v>174</v>
      </c>
      <c r="B2349">
        <v>892800</v>
      </c>
      <c r="C2349">
        <v>331</v>
      </c>
      <c r="D2349">
        <v>892.8</v>
      </c>
    </row>
    <row r="2350" spans="1:4">
      <c r="A2350">
        <v>174</v>
      </c>
      <c r="B2350">
        <v>892800</v>
      </c>
      <c r="C2350">
        <v>335</v>
      </c>
      <c r="D2350">
        <v>892.8</v>
      </c>
    </row>
    <row r="2351" spans="1:4">
      <c r="A2351">
        <v>174</v>
      </c>
      <c r="B2351">
        <v>324560</v>
      </c>
      <c r="C2351">
        <v>369</v>
      </c>
      <c r="D2351">
        <v>324.56</v>
      </c>
    </row>
    <row r="2352" spans="1:4">
      <c r="A2352">
        <v>174</v>
      </c>
      <c r="B2352">
        <v>765360</v>
      </c>
      <c r="C2352">
        <v>371</v>
      </c>
      <c r="D2352">
        <v>765.36</v>
      </c>
    </row>
    <row r="2353" spans="1:4">
      <c r="A2353">
        <v>174</v>
      </c>
      <c r="B2353">
        <v>59410</v>
      </c>
      <c r="C2353">
        <v>382</v>
      </c>
      <c r="D2353">
        <v>59.41</v>
      </c>
    </row>
    <row r="2354" spans="1:4">
      <c r="A2354">
        <v>174</v>
      </c>
      <c r="B2354">
        <v>695840</v>
      </c>
      <c r="C2354">
        <v>390</v>
      </c>
      <c r="D2354">
        <v>695.84</v>
      </c>
    </row>
    <row r="2355" spans="1:4">
      <c r="A2355">
        <v>174</v>
      </c>
      <c r="B2355">
        <v>362940</v>
      </c>
      <c r="C2355">
        <v>396</v>
      </c>
      <c r="D2355">
        <v>362.94</v>
      </c>
    </row>
    <row r="2356" spans="1:4">
      <c r="A2356">
        <v>174</v>
      </c>
      <c r="B2356">
        <v>877260</v>
      </c>
      <c r="C2356">
        <v>410</v>
      </c>
      <c r="D2356">
        <v>877.26</v>
      </c>
    </row>
    <row r="2357" spans="1:4">
      <c r="A2357">
        <v>174</v>
      </c>
      <c r="B2357">
        <v>1169680</v>
      </c>
      <c r="C2357">
        <v>427</v>
      </c>
      <c r="D2357">
        <v>1169.68</v>
      </c>
    </row>
    <row r="2358" spans="1:4">
      <c r="A2358">
        <v>174</v>
      </c>
      <c r="B2358">
        <v>2471920</v>
      </c>
      <c r="C2358">
        <v>466</v>
      </c>
      <c r="D2358">
        <v>2471.92</v>
      </c>
    </row>
    <row r="2359" spans="1:4">
      <c r="A2359">
        <v>174</v>
      </c>
      <c r="B2359">
        <v>133890</v>
      </c>
      <c r="C2359">
        <v>469</v>
      </c>
      <c r="D2359">
        <v>133.88999999999999</v>
      </c>
    </row>
    <row r="2360" spans="1:4">
      <c r="A2360">
        <v>174</v>
      </c>
      <c r="B2360">
        <v>176180</v>
      </c>
      <c r="C2360">
        <v>480</v>
      </c>
      <c r="D2360">
        <v>176.18</v>
      </c>
    </row>
    <row r="2361" spans="1:4">
      <c r="A2361">
        <v>174</v>
      </c>
      <c r="B2361">
        <v>2070080</v>
      </c>
      <c r="C2361">
        <v>489</v>
      </c>
      <c r="D2361">
        <v>2070.08</v>
      </c>
    </row>
    <row r="2362" spans="1:4">
      <c r="A2362">
        <v>174</v>
      </c>
      <c r="B2362">
        <v>475280</v>
      </c>
      <c r="C2362">
        <v>509</v>
      </c>
      <c r="D2362">
        <v>475.28</v>
      </c>
    </row>
    <row r="2363" spans="1:4">
      <c r="A2363">
        <v>174</v>
      </c>
      <c r="B2363">
        <v>1451760</v>
      </c>
      <c r="C2363">
        <v>523</v>
      </c>
      <c r="D2363">
        <v>1451.76</v>
      </c>
    </row>
    <row r="2364" spans="1:4">
      <c r="A2364">
        <v>174</v>
      </c>
      <c r="B2364">
        <v>1785600</v>
      </c>
      <c r="C2364">
        <v>532</v>
      </c>
      <c r="D2364">
        <v>1785.6</v>
      </c>
    </row>
    <row r="2365" spans="1:4">
      <c r="A2365">
        <v>174</v>
      </c>
      <c r="B2365">
        <v>413360</v>
      </c>
      <c r="C2365">
        <v>535</v>
      </c>
      <c r="D2365">
        <v>413.36</v>
      </c>
    </row>
    <row r="2366" spans="1:4">
      <c r="A2366">
        <v>174</v>
      </c>
      <c r="B2366">
        <v>765360</v>
      </c>
      <c r="C2366">
        <v>545</v>
      </c>
      <c r="D2366">
        <v>765.36</v>
      </c>
    </row>
    <row r="2367" spans="1:4">
      <c r="A2367">
        <v>174</v>
      </c>
      <c r="B2367">
        <v>558000</v>
      </c>
      <c r="C2367">
        <v>546</v>
      </c>
      <c r="D2367">
        <v>558</v>
      </c>
    </row>
    <row r="2368" spans="1:4">
      <c r="A2368">
        <v>174</v>
      </c>
      <c r="B2368">
        <v>584840</v>
      </c>
      <c r="C2368">
        <v>553</v>
      </c>
      <c r="D2368">
        <v>584.84</v>
      </c>
    </row>
    <row r="2369" spans="1:4">
      <c r="A2369">
        <v>174</v>
      </c>
      <c r="B2369">
        <v>695840</v>
      </c>
      <c r="C2369">
        <v>593</v>
      </c>
      <c r="D2369">
        <v>695.84</v>
      </c>
    </row>
    <row r="2370" spans="1:4">
      <c r="A2370">
        <v>174</v>
      </c>
      <c r="B2370">
        <v>1169680</v>
      </c>
      <c r="C2370">
        <v>599</v>
      </c>
      <c r="D2370">
        <v>1169.68</v>
      </c>
    </row>
    <row r="2371" spans="1:4">
      <c r="A2371">
        <v>174</v>
      </c>
      <c r="B2371">
        <v>632560</v>
      </c>
      <c r="C2371">
        <v>607</v>
      </c>
      <c r="D2371">
        <v>632.55999999999995</v>
      </c>
    </row>
    <row r="2372" spans="1:4">
      <c r="A2372">
        <v>174</v>
      </c>
      <c r="B2372">
        <v>520680</v>
      </c>
      <c r="C2372">
        <v>631</v>
      </c>
      <c r="D2372">
        <v>520.67999999999995</v>
      </c>
    </row>
    <row r="2373" spans="1:4">
      <c r="A2373">
        <v>174</v>
      </c>
      <c r="B2373">
        <v>964240</v>
      </c>
      <c r="C2373">
        <v>648</v>
      </c>
      <c r="D2373">
        <v>964.24</v>
      </c>
    </row>
    <row r="2374" spans="1:4">
      <c r="A2374">
        <v>174</v>
      </c>
      <c r="B2374">
        <v>357040</v>
      </c>
      <c r="C2374">
        <v>651</v>
      </c>
      <c r="D2374">
        <v>357.04</v>
      </c>
    </row>
    <row r="2375" spans="1:4">
      <c r="A2375">
        <v>174</v>
      </c>
      <c r="B2375">
        <v>826720</v>
      </c>
      <c r="C2375">
        <v>652</v>
      </c>
      <c r="D2375">
        <v>826.72</v>
      </c>
    </row>
    <row r="2376" spans="1:4">
      <c r="A2376">
        <v>174</v>
      </c>
      <c r="B2376">
        <v>964240</v>
      </c>
      <c r="C2376">
        <v>666</v>
      </c>
      <c r="D2376">
        <v>964.24</v>
      </c>
    </row>
    <row r="2377" spans="1:4">
      <c r="A2377">
        <v>174</v>
      </c>
      <c r="B2377">
        <v>434900</v>
      </c>
      <c r="C2377">
        <v>680</v>
      </c>
      <c r="D2377">
        <v>434.9</v>
      </c>
    </row>
    <row r="2378" spans="1:4">
      <c r="A2378">
        <v>174</v>
      </c>
      <c r="B2378">
        <v>522880</v>
      </c>
      <c r="C2378">
        <v>715</v>
      </c>
      <c r="D2378">
        <v>522.88</v>
      </c>
    </row>
    <row r="2379" spans="1:4">
      <c r="A2379">
        <v>174</v>
      </c>
      <c r="B2379">
        <v>432000</v>
      </c>
      <c r="C2379">
        <v>719</v>
      </c>
      <c r="D2379">
        <v>432</v>
      </c>
    </row>
    <row r="2380" spans="1:4">
      <c r="A2380">
        <v>174</v>
      </c>
      <c r="B2380">
        <v>892800</v>
      </c>
      <c r="C2380">
        <v>734</v>
      </c>
      <c r="D2380">
        <v>892.8</v>
      </c>
    </row>
    <row r="2381" spans="1:4">
      <c r="A2381">
        <v>174</v>
      </c>
      <c r="B2381">
        <v>310020</v>
      </c>
      <c r="C2381">
        <v>748</v>
      </c>
      <c r="D2381">
        <v>310.02</v>
      </c>
    </row>
    <row r="2382" spans="1:4">
      <c r="A2382">
        <v>174</v>
      </c>
      <c r="B2382">
        <v>1041360</v>
      </c>
      <c r="C2382">
        <v>753</v>
      </c>
      <c r="D2382">
        <v>1041.3599999999999</v>
      </c>
    </row>
    <row r="2383" spans="1:4">
      <c r="A2383">
        <v>174</v>
      </c>
      <c r="B2383">
        <v>1169680</v>
      </c>
      <c r="C2383">
        <v>764</v>
      </c>
      <c r="D2383">
        <v>1169.68</v>
      </c>
    </row>
    <row r="2384" spans="1:4">
      <c r="A2384">
        <v>174</v>
      </c>
      <c r="B2384">
        <v>1169680</v>
      </c>
      <c r="C2384">
        <v>767</v>
      </c>
      <c r="D2384">
        <v>1169.68</v>
      </c>
    </row>
    <row r="2385" spans="1:4">
      <c r="A2385">
        <v>174</v>
      </c>
      <c r="B2385">
        <v>260940</v>
      </c>
      <c r="C2385">
        <v>770</v>
      </c>
      <c r="D2385">
        <v>260.94</v>
      </c>
    </row>
    <row r="2386" spans="1:4">
      <c r="A2386">
        <v>174</v>
      </c>
      <c r="B2386">
        <v>395350</v>
      </c>
      <c r="C2386">
        <v>782</v>
      </c>
      <c r="D2386">
        <v>395.35</v>
      </c>
    </row>
    <row r="2387" spans="1:4">
      <c r="A2387">
        <v>174</v>
      </c>
      <c r="B2387">
        <v>326800</v>
      </c>
      <c r="C2387">
        <v>791</v>
      </c>
      <c r="D2387">
        <v>326.8</v>
      </c>
    </row>
    <row r="2388" spans="1:4">
      <c r="A2388">
        <v>174</v>
      </c>
      <c r="B2388">
        <v>695840</v>
      </c>
      <c r="C2388">
        <v>793</v>
      </c>
      <c r="D2388">
        <v>695.84</v>
      </c>
    </row>
    <row r="2389" spans="1:4">
      <c r="A2389">
        <v>174</v>
      </c>
      <c r="B2389">
        <v>826720</v>
      </c>
      <c r="C2389">
        <v>795</v>
      </c>
      <c r="D2389">
        <v>826.72</v>
      </c>
    </row>
    <row r="2390" spans="1:4">
      <c r="A2390">
        <v>174</v>
      </c>
      <c r="B2390">
        <v>202850</v>
      </c>
      <c r="C2390">
        <v>798</v>
      </c>
      <c r="D2390">
        <v>202.85</v>
      </c>
    </row>
    <row r="2391" spans="1:4">
      <c r="A2391">
        <v>174</v>
      </c>
      <c r="B2391">
        <v>432000</v>
      </c>
      <c r="C2391">
        <v>804</v>
      </c>
      <c r="D2391">
        <v>432</v>
      </c>
    </row>
    <row r="2392" spans="1:4">
      <c r="A2392">
        <v>174</v>
      </c>
      <c r="B2392">
        <v>1169680</v>
      </c>
      <c r="C2392">
        <v>825</v>
      </c>
      <c r="D2392">
        <v>1169.68</v>
      </c>
    </row>
    <row r="2393" spans="1:4">
      <c r="A2393">
        <v>174</v>
      </c>
      <c r="B2393">
        <v>446400</v>
      </c>
      <c r="C2393">
        <v>827</v>
      </c>
      <c r="D2393">
        <v>446.4</v>
      </c>
    </row>
    <row r="2394" spans="1:4">
      <c r="A2394">
        <v>174</v>
      </c>
      <c r="B2394">
        <v>575120</v>
      </c>
      <c r="C2394">
        <v>828</v>
      </c>
      <c r="D2394">
        <v>575.12</v>
      </c>
    </row>
    <row r="2395" spans="1:4">
      <c r="A2395">
        <v>174</v>
      </c>
      <c r="B2395">
        <v>1124720</v>
      </c>
      <c r="C2395">
        <v>838</v>
      </c>
      <c r="D2395">
        <v>1124.72</v>
      </c>
    </row>
    <row r="2396" spans="1:4">
      <c r="A2396">
        <v>174</v>
      </c>
      <c r="B2396">
        <v>202850</v>
      </c>
      <c r="C2396">
        <v>853</v>
      </c>
      <c r="D2396">
        <v>202.85</v>
      </c>
    </row>
    <row r="2397" spans="1:4">
      <c r="A2397">
        <v>174</v>
      </c>
      <c r="B2397">
        <v>260940</v>
      </c>
      <c r="C2397">
        <v>862</v>
      </c>
      <c r="D2397">
        <v>260.94</v>
      </c>
    </row>
    <row r="2398" spans="1:4">
      <c r="A2398">
        <v>174</v>
      </c>
      <c r="B2398">
        <v>237640</v>
      </c>
      <c r="C2398">
        <v>863</v>
      </c>
      <c r="D2398">
        <v>237.64</v>
      </c>
    </row>
    <row r="2399" spans="1:4">
      <c r="A2399">
        <v>174</v>
      </c>
      <c r="B2399">
        <v>826720</v>
      </c>
      <c r="C2399">
        <v>869</v>
      </c>
      <c r="D2399">
        <v>826.72</v>
      </c>
    </row>
    <row r="2400" spans="1:4">
      <c r="A2400">
        <v>174</v>
      </c>
      <c r="B2400">
        <v>632560</v>
      </c>
      <c r="C2400">
        <v>870</v>
      </c>
      <c r="D2400">
        <v>632.55999999999995</v>
      </c>
    </row>
    <row r="2401" spans="1:4">
      <c r="A2401">
        <v>174</v>
      </c>
      <c r="B2401">
        <v>245450</v>
      </c>
      <c r="C2401">
        <v>874</v>
      </c>
      <c r="D2401">
        <v>245.45</v>
      </c>
    </row>
    <row r="2402" spans="1:4">
      <c r="A2402">
        <v>174</v>
      </c>
      <c r="B2402">
        <v>522880</v>
      </c>
      <c r="C2402">
        <v>879</v>
      </c>
      <c r="D2402">
        <v>522.88</v>
      </c>
    </row>
    <row r="2403" spans="1:4">
      <c r="A2403">
        <v>174</v>
      </c>
      <c r="B2403">
        <v>434900</v>
      </c>
      <c r="C2403">
        <v>884</v>
      </c>
      <c r="D2403">
        <v>434.9</v>
      </c>
    </row>
    <row r="2404" spans="1:4">
      <c r="A2404">
        <v>174</v>
      </c>
      <c r="B2404">
        <v>503230</v>
      </c>
      <c r="C2404">
        <v>892</v>
      </c>
      <c r="D2404">
        <v>503.23</v>
      </c>
    </row>
    <row r="2405" spans="1:4">
      <c r="A2405">
        <v>174</v>
      </c>
      <c r="B2405">
        <v>413360</v>
      </c>
      <c r="C2405">
        <v>893</v>
      </c>
      <c r="D2405">
        <v>413.36</v>
      </c>
    </row>
    <row r="2406" spans="1:4">
      <c r="A2406">
        <v>174</v>
      </c>
      <c r="B2406">
        <v>826720</v>
      </c>
      <c r="C2406">
        <v>898</v>
      </c>
      <c r="D2406">
        <v>826.72</v>
      </c>
    </row>
    <row r="2407" spans="1:4">
      <c r="A2407">
        <v>174</v>
      </c>
      <c r="B2407">
        <v>324560</v>
      </c>
      <c r="C2407">
        <v>905</v>
      </c>
      <c r="D2407">
        <v>324.56</v>
      </c>
    </row>
    <row r="2408" spans="1:4">
      <c r="A2408">
        <v>174</v>
      </c>
      <c r="B2408">
        <v>334800</v>
      </c>
      <c r="C2408">
        <v>906</v>
      </c>
      <c r="D2408">
        <v>334.8</v>
      </c>
    </row>
    <row r="2409" spans="1:4">
      <c r="A2409">
        <v>174</v>
      </c>
      <c r="B2409">
        <v>49090</v>
      </c>
      <c r="C2409">
        <v>907</v>
      </c>
      <c r="D2409">
        <v>49.09</v>
      </c>
    </row>
    <row r="2410" spans="1:4">
      <c r="A2410">
        <v>174</v>
      </c>
      <c r="B2410">
        <v>892800</v>
      </c>
      <c r="C2410">
        <v>914</v>
      </c>
      <c r="D2410">
        <v>892.8</v>
      </c>
    </row>
    <row r="2411" spans="1:4">
      <c r="A2411">
        <v>174</v>
      </c>
      <c r="B2411">
        <v>575120</v>
      </c>
      <c r="C2411">
        <v>915</v>
      </c>
      <c r="D2411">
        <v>575.12</v>
      </c>
    </row>
    <row r="2412" spans="1:4">
      <c r="A2412">
        <v>174</v>
      </c>
      <c r="B2412">
        <v>575120</v>
      </c>
      <c r="C2412">
        <v>920</v>
      </c>
      <c r="D2412">
        <v>575.12</v>
      </c>
    </row>
    <row r="2413" spans="1:4">
      <c r="A2413">
        <v>174</v>
      </c>
      <c r="B2413">
        <v>334800</v>
      </c>
      <c r="C2413">
        <v>930</v>
      </c>
      <c r="D2413">
        <v>334.8</v>
      </c>
    </row>
    <row r="2414" spans="1:4">
      <c r="A2414">
        <v>174</v>
      </c>
      <c r="B2414">
        <v>632560</v>
      </c>
      <c r="C2414">
        <v>934</v>
      </c>
      <c r="D2414">
        <v>632.55999999999995</v>
      </c>
    </row>
    <row r="2415" spans="1:4">
      <c r="A2415">
        <v>174</v>
      </c>
      <c r="B2415">
        <v>103340</v>
      </c>
      <c r="C2415">
        <v>937</v>
      </c>
      <c r="D2415">
        <v>103.34</v>
      </c>
    </row>
    <row r="2416" spans="1:4">
      <c r="A2416">
        <v>174</v>
      </c>
      <c r="B2416">
        <v>632560</v>
      </c>
      <c r="C2416">
        <v>938</v>
      </c>
      <c r="D2416">
        <v>632.55999999999995</v>
      </c>
    </row>
    <row r="2417" spans="1:4">
      <c r="A2417">
        <v>174</v>
      </c>
      <c r="B2417">
        <v>695840</v>
      </c>
      <c r="C2417">
        <v>940</v>
      </c>
      <c r="D2417">
        <v>695.84</v>
      </c>
    </row>
    <row r="2418" spans="1:4">
      <c r="A2418">
        <v>174</v>
      </c>
      <c r="B2418">
        <v>522880</v>
      </c>
      <c r="C2418">
        <v>941</v>
      </c>
      <c r="D2418">
        <v>522.88</v>
      </c>
    </row>
    <row r="2419" spans="1:4">
      <c r="A2419">
        <v>174</v>
      </c>
      <c r="B2419">
        <v>324560</v>
      </c>
      <c r="C2419">
        <v>954</v>
      </c>
      <c r="D2419">
        <v>324.56</v>
      </c>
    </row>
    <row r="2420" spans="1:4">
      <c r="A2420">
        <v>174</v>
      </c>
      <c r="B2420">
        <v>632560</v>
      </c>
      <c r="C2420">
        <v>958</v>
      </c>
      <c r="D2420">
        <v>632.55999999999995</v>
      </c>
    </row>
    <row r="2421" spans="1:4">
      <c r="A2421">
        <v>174</v>
      </c>
      <c r="B2421">
        <v>516700</v>
      </c>
      <c r="C2421">
        <v>962</v>
      </c>
      <c r="D2421">
        <v>516.70000000000005</v>
      </c>
    </row>
    <row r="2422" spans="1:4">
      <c r="A2422">
        <v>174</v>
      </c>
      <c r="B2422">
        <v>478350</v>
      </c>
      <c r="C2422">
        <v>981</v>
      </c>
      <c r="D2422">
        <v>478.35</v>
      </c>
    </row>
    <row r="2423" spans="1:4">
      <c r="A2423">
        <v>174</v>
      </c>
      <c r="B2423">
        <v>892800</v>
      </c>
      <c r="C2423">
        <v>987</v>
      </c>
      <c r="D2423">
        <v>892.8</v>
      </c>
    </row>
    <row r="2424" spans="1:4">
      <c r="A2424">
        <v>174</v>
      </c>
      <c r="B2424">
        <v>109980</v>
      </c>
      <c r="C2424">
        <v>995</v>
      </c>
      <c r="D2424">
        <v>109.98</v>
      </c>
    </row>
    <row r="2425" spans="1:4">
      <c r="A2425">
        <v>174</v>
      </c>
      <c r="B2425">
        <v>392720</v>
      </c>
      <c r="C2425">
        <v>996</v>
      </c>
      <c r="D2425">
        <v>392.72</v>
      </c>
    </row>
    <row r="2426" spans="1:4">
      <c r="A2426">
        <v>174</v>
      </c>
      <c r="B2426">
        <v>392720</v>
      </c>
      <c r="C2426">
        <v>997</v>
      </c>
      <c r="D2426">
        <v>392.72</v>
      </c>
    </row>
    <row r="2427" spans="1:4">
      <c r="A2427">
        <v>174</v>
      </c>
      <c r="B2427">
        <v>826720</v>
      </c>
      <c r="C2427">
        <v>998</v>
      </c>
      <c r="D2427">
        <v>826.72</v>
      </c>
    </row>
    <row r="2428" spans="1:4">
      <c r="A2428">
        <v>174</v>
      </c>
      <c r="B2428">
        <v>826720</v>
      </c>
      <c r="C2428">
        <v>2005</v>
      </c>
      <c r="D2428">
        <v>826.72</v>
      </c>
    </row>
    <row r="2429" spans="1:4">
      <c r="A2429">
        <v>174</v>
      </c>
      <c r="B2429">
        <v>892800</v>
      </c>
      <c r="C2429">
        <v>2009</v>
      </c>
      <c r="D2429">
        <v>892.8</v>
      </c>
    </row>
    <row r="2430" spans="1:4">
      <c r="A2430">
        <v>174</v>
      </c>
      <c r="B2430">
        <v>1169680</v>
      </c>
      <c r="C2430">
        <v>2014</v>
      </c>
      <c r="D2430">
        <v>1169.68</v>
      </c>
    </row>
    <row r="2431" spans="1:4">
      <c r="A2431">
        <v>174</v>
      </c>
      <c r="B2431">
        <v>392720</v>
      </c>
      <c r="C2431">
        <v>2016</v>
      </c>
      <c r="D2431">
        <v>392.72</v>
      </c>
    </row>
    <row r="2432" spans="1:4">
      <c r="A2432">
        <v>174</v>
      </c>
      <c r="B2432">
        <v>1169680</v>
      </c>
      <c r="C2432">
        <v>2017</v>
      </c>
      <c r="D2432">
        <v>1169.68</v>
      </c>
    </row>
    <row r="2433" spans="1:4">
      <c r="A2433">
        <v>174</v>
      </c>
      <c r="B2433">
        <v>223120</v>
      </c>
      <c r="C2433">
        <v>2019</v>
      </c>
      <c r="D2433">
        <v>223.12</v>
      </c>
    </row>
    <row r="2434" spans="1:4">
      <c r="A2434">
        <v>174</v>
      </c>
      <c r="B2434">
        <v>256560</v>
      </c>
      <c r="C2434">
        <v>2020</v>
      </c>
      <c r="D2434">
        <v>256.56</v>
      </c>
    </row>
    <row r="2435" spans="1:4">
      <c r="A2435">
        <v>174</v>
      </c>
      <c r="B2435">
        <v>1169680</v>
      </c>
      <c r="C2435">
        <v>2024</v>
      </c>
      <c r="D2435">
        <v>1169.68</v>
      </c>
    </row>
    <row r="2436" spans="1:4">
      <c r="A2436">
        <v>174</v>
      </c>
      <c r="B2436">
        <v>395350</v>
      </c>
      <c r="C2436">
        <v>2025</v>
      </c>
      <c r="D2436">
        <v>395.35</v>
      </c>
    </row>
    <row r="2437" spans="1:4">
      <c r="A2437">
        <v>174</v>
      </c>
      <c r="B2437">
        <v>632560</v>
      </c>
      <c r="C2437">
        <v>2026</v>
      </c>
      <c r="D2437">
        <v>632.55999999999995</v>
      </c>
    </row>
    <row r="2438" spans="1:4">
      <c r="A2438">
        <v>174</v>
      </c>
      <c r="B2438">
        <v>59410</v>
      </c>
      <c r="C2438">
        <v>2042</v>
      </c>
      <c r="D2438">
        <v>59.41</v>
      </c>
    </row>
    <row r="2439" spans="1:4">
      <c r="A2439">
        <v>174</v>
      </c>
      <c r="B2439">
        <v>475280</v>
      </c>
      <c r="C2439">
        <v>2054</v>
      </c>
      <c r="D2439">
        <v>475.28</v>
      </c>
    </row>
    <row r="2440" spans="1:4">
      <c r="A2440">
        <v>174</v>
      </c>
      <c r="B2440">
        <v>59410</v>
      </c>
      <c r="C2440">
        <v>2057</v>
      </c>
      <c r="D2440">
        <v>59.41</v>
      </c>
    </row>
    <row r="2441" spans="1:4">
      <c r="A2441">
        <v>174</v>
      </c>
      <c r="B2441">
        <v>760250</v>
      </c>
      <c r="C2441">
        <v>2062</v>
      </c>
      <c r="D2441">
        <v>760.25</v>
      </c>
    </row>
    <row r="2442" spans="1:4">
      <c r="A2442">
        <v>174</v>
      </c>
      <c r="B2442">
        <v>357040</v>
      </c>
      <c r="C2442">
        <v>2063</v>
      </c>
      <c r="D2442">
        <v>357.04</v>
      </c>
    </row>
    <row r="2443" spans="1:4">
      <c r="A2443">
        <v>174</v>
      </c>
      <c r="B2443">
        <v>1169680</v>
      </c>
      <c r="C2443">
        <v>2066</v>
      </c>
      <c r="D2443">
        <v>1169.68</v>
      </c>
    </row>
    <row r="2444" spans="1:4">
      <c r="A2444">
        <v>174</v>
      </c>
      <c r="B2444">
        <v>432000</v>
      </c>
      <c r="C2444">
        <v>2069</v>
      </c>
      <c r="D2444">
        <v>432</v>
      </c>
    </row>
    <row r="2445" spans="1:4">
      <c r="A2445">
        <v>174</v>
      </c>
      <c r="B2445">
        <v>357040</v>
      </c>
      <c r="C2445">
        <v>2078</v>
      </c>
      <c r="D2445">
        <v>357.04</v>
      </c>
    </row>
    <row r="2446" spans="1:4">
      <c r="A2446">
        <v>174</v>
      </c>
      <c r="B2446">
        <v>395350</v>
      </c>
      <c r="C2446">
        <v>2082</v>
      </c>
      <c r="D2446">
        <v>395.35</v>
      </c>
    </row>
    <row r="2447" spans="1:4">
      <c r="A2447">
        <v>174</v>
      </c>
      <c r="B2447">
        <v>357040</v>
      </c>
      <c r="C2447">
        <v>2083</v>
      </c>
      <c r="D2447">
        <v>357.04</v>
      </c>
    </row>
    <row r="2448" spans="1:4">
      <c r="A2448">
        <v>174</v>
      </c>
      <c r="B2448">
        <v>826720</v>
      </c>
      <c r="C2448">
        <v>2087</v>
      </c>
      <c r="D2448">
        <v>826.72</v>
      </c>
    </row>
    <row r="2449" spans="1:4">
      <c r="A2449">
        <v>174</v>
      </c>
      <c r="B2449">
        <v>695840</v>
      </c>
      <c r="C2449">
        <v>2092</v>
      </c>
      <c r="D2449">
        <v>695.84</v>
      </c>
    </row>
    <row r="2450" spans="1:4">
      <c r="A2450">
        <v>174</v>
      </c>
      <c r="B2450">
        <v>223150</v>
      </c>
      <c r="C2450">
        <v>2095</v>
      </c>
      <c r="D2450">
        <v>223.15</v>
      </c>
    </row>
    <row r="2451" spans="1:4">
      <c r="A2451">
        <v>174</v>
      </c>
      <c r="B2451">
        <v>392720</v>
      </c>
      <c r="C2451">
        <v>2098</v>
      </c>
      <c r="D2451">
        <v>392.72</v>
      </c>
    </row>
    <row r="2452" spans="1:4">
      <c r="A2452">
        <v>174</v>
      </c>
      <c r="B2452">
        <v>40570</v>
      </c>
      <c r="C2452">
        <v>2099</v>
      </c>
      <c r="D2452">
        <v>40.57</v>
      </c>
    </row>
    <row r="2453" spans="1:4">
      <c r="A2453">
        <v>174</v>
      </c>
      <c r="B2453">
        <v>326800</v>
      </c>
      <c r="C2453">
        <v>2109</v>
      </c>
      <c r="D2453">
        <v>326.8</v>
      </c>
    </row>
    <row r="2454" spans="1:4">
      <c r="A2454">
        <v>174</v>
      </c>
      <c r="B2454">
        <v>826720</v>
      </c>
      <c r="C2454">
        <v>2111</v>
      </c>
      <c r="D2454">
        <v>826.72</v>
      </c>
    </row>
    <row r="2455" spans="1:4">
      <c r="A2455">
        <v>174</v>
      </c>
      <c r="B2455">
        <v>65360</v>
      </c>
      <c r="C2455">
        <v>2118</v>
      </c>
      <c r="D2455">
        <v>65.36</v>
      </c>
    </row>
    <row r="2456" spans="1:4">
      <c r="A2456">
        <v>174</v>
      </c>
      <c r="B2456">
        <v>359450</v>
      </c>
      <c r="C2456">
        <v>2119</v>
      </c>
      <c r="D2456">
        <v>359.45</v>
      </c>
    </row>
    <row r="2457" spans="1:4">
      <c r="A2457">
        <v>174</v>
      </c>
      <c r="B2457">
        <v>632560</v>
      </c>
      <c r="C2457">
        <v>2139</v>
      </c>
      <c r="D2457">
        <v>632.55999999999995</v>
      </c>
    </row>
    <row r="2458" spans="1:4">
      <c r="A2458">
        <v>174</v>
      </c>
      <c r="B2458">
        <v>297050</v>
      </c>
      <c r="C2458">
        <v>2149</v>
      </c>
      <c r="D2458">
        <v>297.05</v>
      </c>
    </row>
    <row r="2459" spans="1:4">
      <c r="A2459">
        <v>174</v>
      </c>
      <c r="B2459">
        <v>359450</v>
      </c>
      <c r="C2459">
        <v>2152</v>
      </c>
      <c r="D2459">
        <v>359.45</v>
      </c>
    </row>
    <row r="2460" spans="1:4">
      <c r="A2460">
        <v>174</v>
      </c>
      <c r="B2460">
        <v>964240</v>
      </c>
      <c r="C2460">
        <v>2153</v>
      </c>
      <c r="D2460">
        <v>964.24</v>
      </c>
    </row>
    <row r="2461" spans="1:4">
      <c r="A2461">
        <v>174</v>
      </c>
      <c r="B2461">
        <v>434900</v>
      </c>
      <c r="C2461">
        <v>2163</v>
      </c>
      <c r="D2461">
        <v>434.9</v>
      </c>
    </row>
    <row r="2462" spans="1:4">
      <c r="A2462">
        <v>174</v>
      </c>
      <c r="B2462">
        <v>287560</v>
      </c>
      <c r="C2462">
        <v>2191</v>
      </c>
      <c r="D2462">
        <v>287.56</v>
      </c>
    </row>
    <row r="2463" spans="1:4">
      <c r="A2463">
        <v>174</v>
      </c>
      <c r="B2463">
        <v>40570</v>
      </c>
      <c r="C2463">
        <v>2199</v>
      </c>
      <c r="D2463">
        <v>40.57</v>
      </c>
    </row>
    <row r="2464" spans="1:4">
      <c r="A2464">
        <v>174</v>
      </c>
      <c r="B2464">
        <v>826720</v>
      </c>
      <c r="C2464">
        <v>2200</v>
      </c>
      <c r="D2464">
        <v>826.72</v>
      </c>
    </row>
    <row r="2465" spans="1:4">
      <c r="A2465">
        <v>174</v>
      </c>
      <c r="B2465">
        <v>287560</v>
      </c>
      <c r="C2465">
        <v>2203</v>
      </c>
      <c r="D2465">
        <v>287.56</v>
      </c>
    </row>
    <row r="2466" spans="1:4">
      <c r="A2466">
        <v>174</v>
      </c>
      <c r="B2466">
        <v>357040</v>
      </c>
      <c r="C2466">
        <v>2205</v>
      </c>
      <c r="D2466">
        <v>357.04</v>
      </c>
    </row>
    <row r="2467" spans="1:4">
      <c r="A2467">
        <v>174</v>
      </c>
      <c r="B2467">
        <v>267780</v>
      </c>
      <c r="C2467">
        <v>2212</v>
      </c>
      <c r="D2467">
        <v>267.77999999999997</v>
      </c>
    </row>
    <row r="2468" spans="1:4">
      <c r="A2468">
        <v>174</v>
      </c>
      <c r="B2468">
        <v>620040</v>
      </c>
      <c r="C2468">
        <v>2215</v>
      </c>
      <c r="D2468">
        <v>620.04</v>
      </c>
    </row>
    <row r="2469" spans="1:4">
      <c r="A2469">
        <v>174</v>
      </c>
      <c r="B2469">
        <v>826720</v>
      </c>
      <c r="C2469">
        <v>2232</v>
      </c>
      <c r="D2469">
        <v>826.72</v>
      </c>
    </row>
    <row r="2470" spans="1:4">
      <c r="A2470">
        <v>174</v>
      </c>
      <c r="B2470">
        <v>283990</v>
      </c>
      <c r="C2470">
        <v>2235</v>
      </c>
      <c r="D2470">
        <v>283.99</v>
      </c>
    </row>
    <row r="2471" spans="1:4">
      <c r="A2471">
        <v>174</v>
      </c>
      <c r="B2471">
        <v>522880</v>
      </c>
      <c r="C2471">
        <v>2244</v>
      </c>
      <c r="D2471">
        <v>522.88</v>
      </c>
    </row>
    <row r="2472" spans="1:4">
      <c r="A2472">
        <v>174</v>
      </c>
      <c r="B2472">
        <v>202850</v>
      </c>
      <c r="C2472">
        <v>2255</v>
      </c>
      <c r="D2472">
        <v>202.85</v>
      </c>
    </row>
    <row r="2473" spans="1:4">
      <c r="A2473">
        <v>174</v>
      </c>
      <c r="B2473">
        <v>326800</v>
      </c>
      <c r="C2473">
        <v>2256</v>
      </c>
      <c r="D2473">
        <v>326.8</v>
      </c>
    </row>
    <row r="2474" spans="1:4">
      <c r="A2474">
        <v>174</v>
      </c>
      <c r="B2474">
        <v>395350</v>
      </c>
      <c r="C2474">
        <v>2271</v>
      </c>
      <c r="D2474">
        <v>395.35</v>
      </c>
    </row>
    <row r="2475" spans="1:4">
      <c r="A2475">
        <v>174</v>
      </c>
      <c r="B2475">
        <v>89260</v>
      </c>
      <c r="C2475">
        <v>2276</v>
      </c>
      <c r="D2475">
        <v>89.26</v>
      </c>
    </row>
    <row r="2476" spans="1:4">
      <c r="A2476">
        <v>174</v>
      </c>
      <c r="B2476">
        <v>223120</v>
      </c>
      <c r="C2476">
        <v>2277</v>
      </c>
      <c r="D2476">
        <v>223.12</v>
      </c>
    </row>
    <row r="2477" spans="1:4">
      <c r="A2477">
        <v>174</v>
      </c>
      <c r="B2477">
        <v>516700</v>
      </c>
      <c r="C2477">
        <v>2278</v>
      </c>
      <c r="D2477">
        <v>516.70000000000005</v>
      </c>
    </row>
    <row r="2478" spans="1:4">
      <c r="A2478">
        <v>174</v>
      </c>
      <c r="B2478">
        <v>324560</v>
      </c>
      <c r="C2478">
        <v>2284</v>
      </c>
      <c r="D2478">
        <v>324.56</v>
      </c>
    </row>
    <row r="2479" spans="1:4">
      <c r="A2479">
        <v>174</v>
      </c>
      <c r="B2479">
        <v>1124720</v>
      </c>
      <c r="C2479">
        <v>2286</v>
      </c>
      <c r="D2479">
        <v>1124.72</v>
      </c>
    </row>
    <row r="2480" spans="1:4">
      <c r="A2480">
        <v>174</v>
      </c>
      <c r="B2480">
        <v>1169680</v>
      </c>
      <c r="C2480">
        <v>2287</v>
      </c>
      <c r="D2480">
        <v>1169.68</v>
      </c>
    </row>
    <row r="2481" spans="1:4">
      <c r="A2481">
        <v>174</v>
      </c>
      <c r="B2481">
        <v>359450</v>
      </c>
      <c r="C2481">
        <v>2290</v>
      </c>
      <c r="D2481">
        <v>359.45</v>
      </c>
    </row>
    <row r="2482" spans="1:4">
      <c r="A2482">
        <v>174</v>
      </c>
      <c r="B2482">
        <v>86980</v>
      </c>
      <c r="C2482">
        <v>2292</v>
      </c>
      <c r="D2482">
        <v>86.98</v>
      </c>
    </row>
    <row r="2483" spans="1:4">
      <c r="A2483">
        <v>174</v>
      </c>
      <c r="B2483">
        <v>168720</v>
      </c>
      <c r="C2483">
        <v>2299</v>
      </c>
      <c r="D2483">
        <v>168.72</v>
      </c>
    </row>
    <row r="2484" spans="1:4">
      <c r="A2484">
        <v>174</v>
      </c>
      <c r="B2484">
        <v>98180</v>
      </c>
      <c r="C2484">
        <v>2301</v>
      </c>
      <c r="D2484">
        <v>98.18</v>
      </c>
    </row>
    <row r="2485" spans="1:4">
      <c r="A2485">
        <v>174</v>
      </c>
      <c r="B2485">
        <v>632560</v>
      </c>
      <c r="C2485">
        <v>2311</v>
      </c>
      <c r="D2485">
        <v>632.55999999999995</v>
      </c>
    </row>
    <row r="2486" spans="1:4">
      <c r="A2486">
        <v>174</v>
      </c>
      <c r="B2486">
        <v>65360</v>
      </c>
      <c r="C2486">
        <v>2318</v>
      </c>
      <c r="D2486">
        <v>65.36</v>
      </c>
    </row>
    <row r="2487" spans="1:4">
      <c r="A2487">
        <v>174</v>
      </c>
      <c r="B2487">
        <v>310020</v>
      </c>
      <c r="C2487">
        <v>2321</v>
      </c>
      <c r="D2487">
        <v>310.02</v>
      </c>
    </row>
    <row r="2488" spans="1:4">
      <c r="A2488">
        <v>174</v>
      </c>
      <c r="B2488">
        <v>826720</v>
      </c>
      <c r="C2488">
        <v>2328</v>
      </c>
      <c r="D2488">
        <v>826.72</v>
      </c>
    </row>
    <row r="2489" spans="1:4">
      <c r="A2489">
        <v>174</v>
      </c>
      <c r="B2489">
        <v>73760</v>
      </c>
      <c r="C2489">
        <v>2330</v>
      </c>
      <c r="D2489">
        <v>73.760000000000005</v>
      </c>
    </row>
    <row r="2490" spans="1:4">
      <c r="A2490">
        <v>174</v>
      </c>
      <c r="B2490">
        <v>130720</v>
      </c>
      <c r="C2490">
        <v>2331</v>
      </c>
      <c r="D2490">
        <v>130.72</v>
      </c>
    </row>
    <row r="2491" spans="1:4">
      <c r="A2491">
        <v>174</v>
      </c>
      <c r="B2491">
        <v>139450</v>
      </c>
      <c r="C2491">
        <v>2333</v>
      </c>
      <c r="D2491">
        <v>139.44999999999999</v>
      </c>
    </row>
    <row r="2492" spans="1:4">
      <c r="A2492">
        <v>174</v>
      </c>
      <c r="B2492">
        <v>695840</v>
      </c>
      <c r="C2492">
        <v>2334</v>
      </c>
      <c r="D2492">
        <v>695.84</v>
      </c>
    </row>
    <row r="2493" spans="1:4">
      <c r="A2493">
        <v>174</v>
      </c>
      <c r="B2493">
        <v>118820</v>
      </c>
      <c r="C2493">
        <v>2336</v>
      </c>
      <c r="D2493">
        <v>118.82</v>
      </c>
    </row>
    <row r="2494" spans="1:4">
      <c r="A2494">
        <v>174</v>
      </c>
      <c r="B2494">
        <v>202850</v>
      </c>
      <c r="C2494">
        <v>2340</v>
      </c>
      <c r="D2494">
        <v>202.85</v>
      </c>
    </row>
    <row r="2495" spans="1:4">
      <c r="A2495">
        <v>174</v>
      </c>
      <c r="B2495">
        <v>584840</v>
      </c>
      <c r="C2495">
        <v>2345</v>
      </c>
      <c r="D2495">
        <v>584.84</v>
      </c>
    </row>
    <row r="2496" spans="1:4">
      <c r="A2496">
        <v>174</v>
      </c>
      <c r="B2496">
        <v>54000</v>
      </c>
      <c r="C2496">
        <v>2351</v>
      </c>
      <c r="D2496">
        <v>54</v>
      </c>
    </row>
    <row r="2497" spans="1:4">
      <c r="A2497">
        <v>174</v>
      </c>
      <c r="B2497">
        <v>196360</v>
      </c>
      <c r="C2497">
        <v>2358</v>
      </c>
      <c r="D2497">
        <v>196.36</v>
      </c>
    </row>
    <row r="2498" spans="1:4">
      <c r="A2498">
        <v>174</v>
      </c>
      <c r="B2498">
        <v>146640</v>
      </c>
      <c r="C2498">
        <v>2360</v>
      </c>
      <c r="D2498">
        <v>146.63999999999999</v>
      </c>
    </row>
    <row r="2499" spans="1:4">
      <c r="A2499">
        <v>174</v>
      </c>
      <c r="B2499">
        <v>558000</v>
      </c>
      <c r="C2499">
        <v>2361</v>
      </c>
      <c r="D2499">
        <v>558</v>
      </c>
    </row>
    <row r="2500" spans="1:4">
      <c r="A2500">
        <v>174</v>
      </c>
      <c r="B2500">
        <v>475280</v>
      </c>
      <c r="C2500">
        <v>2372</v>
      </c>
      <c r="D2500">
        <v>475.28</v>
      </c>
    </row>
    <row r="2501" spans="1:4">
      <c r="A2501">
        <v>174</v>
      </c>
      <c r="B2501">
        <v>826720</v>
      </c>
      <c r="C2501">
        <v>2375</v>
      </c>
      <c r="D2501">
        <v>826.72</v>
      </c>
    </row>
    <row r="2502" spans="1:4">
      <c r="A2502">
        <v>174</v>
      </c>
      <c r="B2502">
        <v>324560</v>
      </c>
      <c r="C2502">
        <v>2378</v>
      </c>
      <c r="D2502">
        <v>324.56</v>
      </c>
    </row>
    <row r="2503" spans="1:4">
      <c r="A2503">
        <v>174</v>
      </c>
      <c r="B2503">
        <v>632560</v>
      </c>
      <c r="C2503">
        <v>2380</v>
      </c>
      <c r="D2503">
        <v>632.55999999999995</v>
      </c>
    </row>
    <row r="2504" spans="1:4">
      <c r="A2504">
        <v>174</v>
      </c>
      <c r="B2504">
        <v>395350</v>
      </c>
      <c r="C2504">
        <v>2381</v>
      </c>
      <c r="D2504">
        <v>395.35</v>
      </c>
    </row>
    <row r="2505" spans="1:4">
      <c r="A2505">
        <v>174</v>
      </c>
      <c r="B2505">
        <v>98180</v>
      </c>
      <c r="C2505">
        <v>2382</v>
      </c>
      <c r="D2505">
        <v>98.18</v>
      </c>
    </row>
    <row r="2506" spans="1:4">
      <c r="A2506">
        <v>174</v>
      </c>
      <c r="B2506">
        <v>892800</v>
      </c>
      <c r="C2506">
        <v>2383</v>
      </c>
      <c r="D2506">
        <v>892.8</v>
      </c>
    </row>
    <row r="2507" spans="1:4">
      <c r="A2507">
        <v>174</v>
      </c>
      <c r="B2507">
        <v>964240</v>
      </c>
      <c r="C2507">
        <v>2384</v>
      </c>
      <c r="D2507">
        <v>964.24</v>
      </c>
    </row>
    <row r="2508" spans="1:4">
      <c r="A2508">
        <v>174</v>
      </c>
      <c r="B2508">
        <v>324560</v>
      </c>
      <c r="C2508">
        <v>2386</v>
      </c>
      <c r="D2508">
        <v>324.56</v>
      </c>
    </row>
    <row r="2509" spans="1:4">
      <c r="A2509">
        <v>174</v>
      </c>
      <c r="B2509">
        <v>522880</v>
      </c>
      <c r="C2509">
        <v>2389</v>
      </c>
      <c r="D2509">
        <v>522.88</v>
      </c>
    </row>
    <row r="2510" spans="1:4">
      <c r="A2510">
        <v>174</v>
      </c>
      <c r="B2510">
        <v>695840</v>
      </c>
      <c r="C2510">
        <v>2394</v>
      </c>
      <c r="D2510">
        <v>695.84</v>
      </c>
    </row>
    <row r="2511" spans="1:4">
      <c r="A2511">
        <v>174</v>
      </c>
      <c r="B2511">
        <v>196080</v>
      </c>
      <c r="C2511">
        <v>2405</v>
      </c>
      <c r="D2511">
        <v>196.08</v>
      </c>
    </row>
    <row r="2512" spans="1:4">
      <c r="A2512">
        <v>174</v>
      </c>
      <c r="B2512">
        <v>575120</v>
      </c>
      <c r="C2512">
        <v>2410</v>
      </c>
      <c r="D2512">
        <v>575.12</v>
      </c>
    </row>
    <row r="2513" spans="1:4">
      <c r="A2513">
        <v>174</v>
      </c>
      <c r="B2513">
        <v>223200</v>
      </c>
      <c r="C2513">
        <v>2413</v>
      </c>
      <c r="D2513">
        <v>223.2</v>
      </c>
    </row>
    <row r="2514" spans="1:4">
      <c r="A2514">
        <v>174</v>
      </c>
      <c r="B2514">
        <v>892800</v>
      </c>
      <c r="C2514">
        <v>2416</v>
      </c>
      <c r="D2514">
        <v>892.8</v>
      </c>
    </row>
    <row r="2515" spans="1:4">
      <c r="A2515">
        <v>174</v>
      </c>
      <c r="B2515">
        <v>357040</v>
      </c>
      <c r="C2515">
        <v>2424</v>
      </c>
      <c r="D2515">
        <v>357.04</v>
      </c>
    </row>
    <row r="2516" spans="1:4">
      <c r="A2516">
        <v>174</v>
      </c>
      <c r="B2516">
        <v>310020</v>
      </c>
      <c r="C2516">
        <v>2430</v>
      </c>
      <c r="D2516">
        <v>310.02</v>
      </c>
    </row>
    <row r="2517" spans="1:4">
      <c r="A2517">
        <v>174</v>
      </c>
      <c r="B2517">
        <v>191340</v>
      </c>
      <c r="C2517">
        <v>2436</v>
      </c>
      <c r="D2517">
        <v>191.34</v>
      </c>
    </row>
    <row r="2518" spans="1:4">
      <c r="A2518">
        <v>174</v>
      </c>
      <c r="B2518">
        <v>81140</v>
      </c>
      <c r="C2518">
        <v>2445</v>
      </c>
      <c r="D2518">
        <v>81.14</v>
      </c>
    </row>
    <row r="2519" spans="1:4">
      <c r="A2519">
        <v>174</v>
      </c>
      <c r="B2519">
        <v>261440</v>
      </c>
      <c r="C2519">
        <v>2451</v>
      </c>
      <c r="D2519">
        <v>261.44</v>
      </c>
    </row>
    <row r="2520" spans="1:4">
      <c r="A2520">
        <v>174</v>
      </c>
      <c r="B2520">
        <v>36880</v>
      </c>
      <c r="C2520">
        <v>2452</v>
      </c>
      <c r="D2520">
        <v>36.880000000000003</v>
      </c>
    </row>
    <row r="2521" spans="1:4">
      <c r="A2521">
        <v>174</v>
      </c>
      <c r="B2521">
        <v>522880</v>
      </c>
      <c r="C2521">
        <v>2453</v>
      </c>
      <c r="D2521">
        <v>522.88</v>
      </c>
    </row>
    <row r="2522" spans="1:4">
      <c r="A2522">
        <v>174</v>
      </c>
      <c r="B2522">
        <v>260340</v>
      </c>
      <c r="C2522">
        <v>2457</v>
      </c>
      <c r="D2522">
        <v>260.33999999999997</v>
      </c>
    </row>
    <row r="2523" spans="1:4">
      <c r="A2523">
        <v>174</v>
      </c>
      <c r="B2523">
        <v>223120</v>
      </c>
      <c r="C2523">
        <v>2460</v>
      </c>
      <c r="D2523">
        <v>223.12</v>
      </c>
    </row>
    <row r="2524" spans="1:4">
      <c r="A2524">
        <v>174</v>
      </c>
      <c r="B2524">
        <v>287560</v>
      </c>
      <c r="C2524">
        <v>2468</v>
      </c>
      <c r="D2524">
        <v>287.56</v>
      </c>
    </row>
    <row r="2525" spans="1:4">
      <c r="A2525">
        <v>174</v>
      </c>
      <c r="B2525">
        <v>516700</v>
      </c>
      <c r="C2525">
        <v>2471</v>
      </c>
      <c r="D2525">
        <v>516.70000000000005</v>
      </c>
    </row>
    <row r="2526" spans="1:4">
      <c r="A2526">
        <v>174</v>
      </c>
      <c r="B2526">
        <v>206680</v>
      </c>
      <c r="C2526">
        <v>2476</v>
      </c>
      <c r="D2526">
        <v>206.68</v>
      </c>
    </row>
    <row r="2527" spans="1:4">
      <c r="A2527">
        <v>174</v>
      </c>
      <c r="B2527">
        <v>158140</v>
      </c>
      <c r="C2527">
        <v>2477</v>
      </c>
      <c r="D2527">
        <v>158.13999999999999</v>
      </c>
    </row>
    <row r="2528" spans="1:4">
      <c r="A2528">
        <v>174</v>
      </c>
      <c r="B2528">
        <v>516700</v>
      </c>
      <c r="C2528">
        <v>2478</v>
      </c>
      <c r="D2528">
        <v>516.70000000000005</v>
      </c>
    </row>
    <row r="2529" spans="1:4">
      <c r="A2529">
        <v>174</v>
      </c>
      <c r="B2529">
        <v>202850</v>
      </c>
      <c r="C2529">
        <v>2480</v>
      </c>
      <c r="D2529">
        <v>202.85</v>
      </c>
    </row>
    <row r="2530" spans="1:4">
      <c r="A2530">
        <v>174</v>
      </c>
      <c r="B2530">
        <v>295040</v>
      </c>
      <c r="C2530">
        <v>2481</v>
      </c>
      <c r="D2530">
        <v>295.04000000000002</v>
      </c>
    </row>
    <row r="2531" spans="1:4">
      <c r="A2531">
        <v>174</v>
      </c>
      <c r="B2531">
        <v>202850</v>
      </c>
      <c r="C2531">
        <v>2500</v>
      </c>
      <c r="D2531">
        <v>202.85</v>
      </c>
    </row>
    <row r="2532" spans="1:4">
      <c r="A2532">
        <v>174</v>
      </c>
      <c r="B2532">
        <v>324560</v>
      </c>
      <c r="C2532">
        <v>2502</v>
      </c>
      <c r="D2532">
        <v>324.56</v>
      </c>
    </row>
    <row r="2533" spans="1:4">
      <c r="A2533">
        <v>174</v>
      </c>
      <c r="B2533">
        <v>173960</v>
      </c>
      <c r="C2533">
        <v>2504</v>
      </c>
      <c r="D2533">
        <v>173.96</v>
      </c>
    </row>
    <row r="2534" spans="1:4">
      <c r="A2534">
        <v>174</v>
      </c>
      <c r="B2534">
        <v>695840</v>
      </c>
      <c r="C2534">
        <v>2505</v>
      </c>
      <c r="D2534">
        <v>695.84</v>
      </c>
    </row>
    <row r="2535" spans="1:4">
      <c r="A2535">
        <v>174</v>
      </c>
      <c r="B2535">
        <v>392720</v>
      </c>
      <c r="C2535">
        <v>2508</v>
      </c>
      <c r="D2535">
        <v>392.72</v>
      </c>
    </row>
    <row r="2536" spans="1:4">
      <c r="A2536">
        <v>174</v>
      </c>
      <c r="B2536">
        <v>446400</v>
      </c>
      <c r="C2536">
        <v>2513</v>
      </c>
      <c r="D2536">
        <v>446.4</v>
      </c>
    </row>
    <row r="2537" spans="1:4">
      <c r="A2537">
        <v>174</v>
      </c>
      <c r="B2537">
        <v>202850</v>
      </c>
      <c r="C2537">
        <v>2517</v>
      </c>
      <c r="D2537">
        <v>202.85</v>
      </c>
    </row>
    <row r="2538" spans="1:4">
      <c r="A2538">
        <v>174</v>
      </c>
      <c r="B2538">
        <v>1169680</v>
      </c>
      <c r="C2538">
        <v>2518</v>
      </c>
      <c r="D2538">
        <v>1169.68</v>
      </c>
    </row>
    <row r="2539" spans="1:4">
      <c r="A2539">
        <v>174</v>
      </c>
      <c r="B2539">
        <v>347920</v>
      </c>
      <c r="C2539">
        <v>2521</v>
      </c>
      <c r="D2539">
        <v>347.92</v>
      </c>
    </row>
    <row r="2540" spans="1:4">
      <c r="A2540">
        <v>174</v>
      </c>
      <c r="B2540">
        <v>522880</v>
      </c>
      <c r="C2540">
        <v>2532</v>
      </c>
      <c r="D2540">
        <v>522.88</v>
      </c>
    </row>
    <row r="2541" spans="1:4">
      <c r="A2541">
        <v>174</v>
      </c>
      <c r="B2541">
        <v>632560</v>
      </c>
      <c r="C2541">
        <v>2536</v>
      </c>
      <c r="D2541">
        <v>632.55999999999995</v>
      </c>
    </row>
    <row r="2542" spans="1:4">
      <c r="A2542">
        <v>174</v>
      </c>
      <c r="B2542">
        <v>395350</v>
      </c>
      <c r="C2542">
        <v>2537</v>
      </c>
      <c r="D2542">
        <v>395.35</v>
      </c>
    </row>
    <row r="2543" spans="1:4">
      <c r="A2543">
        <v>174</v>
      </c>
      <c r="B2543">
        <v>1041360</v>
      </c>
      <c r="C2543">
        <v>2543</v>
      </c>
      <c r="D2543">
        <v>1041.3599999999999</v>
      </c>
    </row>
    <row r="2544" spans="1:4">
      <c r="A2544">
        <v>174</v>
      </c>
      <c r="B2544">
        <v>1169680</v>
      </c>
      <c r="C2544">
        <v>2547</v>
      </c>
      <c r="D2544">
        <v>1169.68</v>
      </c>
    </row>
    <row r="2545" spans="1:4">
      <c r="A2545">
        <v>174</v>
      </c>
      <c r="B2545">
        <v>357040</v>
      </c>
      <c r="C2545">
        <v>2551</v>
      </c>
      <c r="D2545">
        <v>357.04</v>
      </c>
    </row>
    <row r="2546" spans="1:4">
      <c r="A2546">
        <v>174</v>
      </c>
      <c r="B2546">
        <v>127520</v>
      </c>
      <c r="C2546">
        <v>2558</v>
      </c>
      <c r="D2546">
        <v>127.52</v>
      </c>
    </row>
    <row r="2547" spans="1:4">
      <c r="A2547">
        <v>179</v>
      </c>
      <c r="B2547">
        <v>70400</v>
      </c>
      <c r="C2547">
        <v>1392</v>
      </c>
      <c r="D2547">
        <v>70.400000000000006</v>
      </c>
    </row>
    <row r="2548" spans="1:4">
      <c r="A2548">
        <v>179</v>
      </c>
      <c r="B2548">
        <v>70400</v>
      </c>
      <c r="C2548">
        <v>1418</v>
      </c>
      <c r="D2548">
        <v>70.400000000000006</v>
      </c>
    </row>
    <row r="2549" spans="1:4">
      <c r="A2549">
        <v>179</v>
      </c>
      <c r="B2549">
        <v>70400</v>
      </c>
      <c r="C2549">
        <v>1444</v>
      </c>
      <c r="D2549">
        <v>70.400000000000006</v>
      </c>
    </row>
    <row r="2550" spans="1:4">
      <c r="A2550">
        <v>179</v>
      </c>
      <c r="B2550">
        <v>70400</v>
      </c>
      <c r="C2550">
        <v>1459</v>
      </c>
      <c r="D2550">
        <v>70.400000000000006</v>
      </c>
    </row>
    <row r="2551" spans="1:4">
      <c r="A2551">
        <v>179</v>
      </c>
      <c r="B2551">
        <v>70400</v>
      </c>
      <c r="C2551">
        <v>1481</v>
      </c>
      <c r="D2551">
        <v>70.400000000000006</v>
      </c>
    </row>
    <row r="2552" spans="1:4">
      <c r="A2552">
        <v>198</v>
      </c>
      <c r="B2552">
        <v>2048840</v>
      </c>
      <c r="C2552">
        <v>28</v>
      </c>
      <c r="D2552">
        <v>2048.84</v>
      </c>
    </row>
    <row r="2553" spans="1:4">
      <c r="A2553">
        <v>198</v>
      </c>
      <c r="B2553">
        <v>2789820</v>
      </c>
      <c r="C2553">
        <v>60</v>
      </c>
      <c r="D2553">
        <v>2789.82</v>
      </c>
    </row>
    <row r="2554" spans="1:4">
      <c r="A2554">
        <v>198</v>
      </c>
      <c r="B2554">
        <v>2572860</v>
      </c>
      <c r="C2554">
        <v>134</v>
      </c>
      <c r="D2554">
        <v>2572.86</v>
      </c>
    </row>
    <row r="2555" spans="1:4">
      <c r="A2555">
        <v>198</v>
      </c>
      <c r="B2555">
        <v>2306790</v>
      </c>
      <c r="C2555">
        <v>157</v>
      </c>
      <c r="D2555">
        <v>2306.79</v>
      </c>
    </row>
    <row r="2556" spans="1:4">
      <c r="A2556">
        <v>198</v>
      </c>
      <c r="B2556">
        <v>833480</v>
      </c>
      <c r="C2556">
        <v>188</v>
      </c>
      <c r="D2556">
        <v>833.48</v>
      </c>
    </row>
    <row r="2557" spans="1:4">
      <c r="A2557">
        <v>198</v>
      </c>
      <c r="B2557">
        <v>29520</v>
      </c>
      <c r="C2557">
        <v>330</v>
      </c>
      <c r="D2557">
        <v>29.52</v>
      </c>
    </row>
    <row r="2558" spans="1:4">
      <c r="A2558">
        <v>198</v>
      </c>
      <c r="B2558">
        <v>3095180</v>
      </c>
      <c r="C2558">
        <v>335</v>
      </c>
      <c r="D2558">
        <v>3095.18</v>
      </c>
    </row>
    <row r="2559" spans="1:4">
      <c r="A2559">
        <v>198</v>
      </c>
      <c r="B2559">
        <v>389630</v>
      </c>
      <c r="C2559">
        <v>369</v>
      </c>
      <c r="D2559">
        <v>389.63</v>
      </c>
    </row>
    <row r="2560" spans="1:4">
      <c r="A2560">
        <v>198</v>
      </c>
      <c r="B2560">
        <v>210910</v>
      </c>
      <c r="C2560">
        <v>382</v>
      </c>
      <c r="D2560">
        <v>210.91</v>
      </c>
    </row>
    <row r="2561" spans="1:4">
      <c r="A2561">
        <v>198</v>
      </c>
      <c r="B2561">
        <v>534860</v>
      </c>
      <c r="C2561">
        <v>390</v>
      </c>
      <c r="D2561">
        <v>534.86</v>
      </c>
    </row>
    <row r="2562" spans="1:4">
      <c r="A2562">
        <v>198</v>
      </c>
      <c r="B2562">
        <v>554000</v>
      </c>
      <c r="C2562">
        <v>396</v>
      </c>
      <c r="D2562">
        <v>554</v>
      </c>
    </row>
    <row r="2563" spans="1:4">
      <c r="A2563">
        <v>198</v>
      </c>
      <c r="B2563">
        <v>351070</v>
      </c>
      <c r="C2563">
        <v>469</v>
      </c>
      <c r="D2563">
        <v>351.07</v>
      </c>
    </row>
    <row r="2564" spans="1:4">
      <c r="A2564">
        <v>198</v>
      </c>
      <c r="B2564">
        <v>1027460</v>
      </c>
      <c r="C2564">
        <v>509</v>
      </c>
      <c r="D2564">
        <v>1027.46</v>
      </c>
    </row>
    <row r="2565" spans="1:4">
      <c r="A2565">
        <v>198</v>
      </c>
      <c r="B2565">
        <v>2471700</v>
      </c>
      <c r="C2565">
        <v>523</v>
      </c>
      <c r="D2565">
        <v>2471.6999999999998</v>
      </c>
    </row>
    <row r="2566" spans="1:4">
      <c r="A2566">
        <v>198</v>
      </c>
      <c r="B2566">
        <v>927790</v>
      </c>
      <c r="C2566">
        <v>546</v>
      </c>
      <c r="D2566">
        <v>927.79</v>
      </c>
    </row>
    <row r="2567" spans="1:4">
      <c r="A2567">
        <v>198</v>
      </c>
      <c r="B2567">
        <v>804600</v>
      </c>
      <c r="C2567">
        <v>593</v>
      </c>
      <c r="D2567">
        <v>804.6</v>
      </c>
    </row>
    <row r="2568" spans="1:4">
      <c r="A2568">
        <v>198</v>
      </c>
      <c r="B2568">
        <v>3514130</v>
      </c>
      <c r="C2568">
        <v>666</v>
      </c>
      <c r="D2568">
        <v>3514.13</v>
      </c>
    </row>
    <row r="2569" spans="1:4">
      <c r="A2569">
        <v>198</v>
      </c>
      <c r="B2569">
        <v>643180</v>
      </c>
      <c r="C2569">
        <v>680</v>
      </c>
      <c r="D2569">
        <v>643.17999999999995</v>
      </c>
    </row>
    <row r="2570" spans="1:4">
      <c r="A2570">
        <v>198</v>
      </c>
      <c r="B2570">
        <v>1138850</v>
      </c>
      <c r="C2570">
        <v>884</v>
      </c>
      <c r="D2570">
        <v>1138.8499999999999</v>
      </c>
    </row>
    <row r="2571" spans="1:4">
      <c r="A2571">
        <v>232</v>
      </c>
      <c r="B2571">
        <v>35680</v>
      </c>
      <c r="C2571">
        <v>18</v>
      </c>
      <c r="D2571">
        <v>35.68</v>
      </c>
    </row>
    <row r="2572" spans="1:4">
      <c r="A2572">
        <v>232</v>
      </c>
      <c r="B2572">
        <v>58980</v>
      </c>
      <c r="C2572">
        <v>28</v>
      </c>
      <c r="D2572">
        <v>58.98</v>
      </c>
    </row>
    <row r="2573" spans="1:4">
      <c r="A2573">
        <v>232</v>
      </c>
      <c r="B2573">
        <v>38990</v>
      </c>
      <c r="C2573">
        <v>37</v>
      </c>
      <c r="D2573">
        <v>38.99</v>
      </c>
    </row>
    <row r="2574" spans="1:4">
      <c r="A2574">
        <v>232</v>
      </c>
      <c r="B2574">
        <v>35680</v>
      </c>
      <c r="C2574">
        <v>50</v>
      </c>
      <c r="D2574">
        <v>35.68</v>
      </c>
    </row>
    <row r="2575" spans="1:4">
      <c r="A2575">
        <v>232</v>
      </c>
      <c r="B2575">
        <v>58980</v>
      </c>
      <c r="C2575">
        <v>60</v>
      </c>
      <c r="D2575">
        <v>58.98</v>
      </c>
    </row>
    <row r="2576" spans="1:4">
      <c r="A2576">
        <v>232</v>
      </c>
      <c r="B2576">
        <v>24410</v>
      </c>
      <c r="C2576">
        <v>130</v>
      </c>
      <c r="D2576">
        <v>24.41</v>
      </c>
    </row>
    <row r="2577" spans="1:4">
      <c r="A2577">
        <v>232</v>
      </c>
      <c r="B2577">
        <v>35680</v>
      </c>
      <c r="C2577">
        <v>134</v>
      </c>
      <c r="D2577">
        <v>35.68</v>
      </c>
    </row>
    <row r="2578" spans="1:4">
      <c r="A2578">
        <v>232</v>
      </c>
      <c r="B2578">
        <v>36750</v>
      </c>
      <c r="C2578">
        <v>154</v>
      </c>
      <c r="D2578">
        <v>36.75</v>
      </c>
    </row>
    <row r="2579" spans="1:4">
      <c r="A2579">
        <v>232</v>
      </c>
      <c r="B2579">
        <v>68690</v>
      </c>
      <c r="C2579">
        <v>157</v>
      </c>
      <c r="D2579">
        <v>68.69</v>
      </c>
    </row>
    <row r="2580" spans="1:4">
      <c r="A2580">
        <v>232</v>
      </c>
      <c r="B2580">
        <v>53970</v>
      </c>
      <c r="C2580">
        <v>175</v>
      </c>
      <c r="D2580">
        <v>53.97</v>
      </c>
    </row>
    <row r="2581" spans="1:4">
      <c r="A2581">
        <v>232</v>
      </c>
      <c r="B2581">
        <v>29610</v>
      </c>
      <c r="C2581">
        <v>181</v>
      </c>
      <c r="D2581">
        <v>29.61</v>
      </c>
    </row>
    <row r="2582" spans="1:4">
      <c r="A2582">
        <v>232</v>
      </c>
      <c r="B2582">
        <v>29610</v>
      </c>
      <c r="C2582">
        <v>188</v>
      </c>
      <c r="D2582">
        <v>29.61</v>
      </c>
    </row>
    <row r="2583" spans="1:4">
      <c r="A2583">
        <v>232</v>
      </c>
      <c r="B2583">
        <v>17610</v>
      </c>
      <c r="C2583">
        <v>252</v>
      </c>
      <c r="D2583">
        <v>17.61</v>
      </c>
    </row>
    <row r="2584" spans="1:4">
      <c r="A2584">
        <v>232</v>
      </c>
      <c r="B2584">
        <v>24410</v>
      </c>
      <c r="C2584">
        <v>266</v>
      </c>
      <c r="D2584">
        <v>24.41</v>
      </c>
    </row>
    <row r="2585" spans="1:4">
      <c r="A2585">
        <v>232</v>
      </c>
      <c r="B2585">
        <v>70530</v>
      </c>
      <c r="C2585">
        <v>270</v>
      </c>
      <c r="D2585">
        <v>70.53</v>
      </c>
    </row>
    <row r="2586" spans="1:4">
      <c r="A2586">
        <v>232</v>
      </c>
      <c r="B2586">
        <v>33300</v>
      </c>
      <c r="C2586">
        <v>278</v>
      </c>
      <c r="D2586">
        <v>33.299999999999997</v>
      </c>
    </row>
    <row r="2587" spans="1:4">
      <c r="A2587">
        <v>232</v>
      </c>
      <c r="B2587">
        <v>16010</v>
      </c>
      <c r="C2587">
        <v>293</v>
      </c>
      <c r="D2587">
        <v>16.010000000000002</v>
      </c>
    </row>
    <row r="2588" spans="1:4">
      <c r="A2588">
        <v>232</v>
      </c>
      <c r="B2588">
        <v>28470</v>
      </c>
      <c r="C2588">
        <v>303</v>
      </c>
      <c r="D2588">
        <v>28.47</v>
      </c>
    </row>
    <row r="2589" spans="1:4">
      <c r="A2589">
        <v>232</v>
      </c>
      <c r="B2589">
        <v>36750</v>
      </c>
      <c r="C2589">
        <v>316</v>
      </c>
      <c r="D2589">
        <v>36.75</v>
      </c>
    </row>
    <row r="2590" spans="1:4">
      <c r="A2590">
        <v>232</v>
      </c>
      <c r="B2590">
        <v>22600</v>
      </c>
      <c r="C2590">
        <v>317</v>
      </c>
      <c r="D2590">
        <v>22.6</v>
      </c>
    </row>
    <row r="2591" spans="1:4">
      <c r="A2591">
        <v>232</v>
      </c>
      <c r="B2591">
        <v>29610</v>
      </c>
      <c r="C2591">
        <v>330</v>
      </c>
      <c r="D2591">
        <v>29.61</v>
      </c>
    </row>
    <row r="2592" spans="1:4">
      <c r="A2592">
        <v>232</v>
      </c>
      <c r="B2592">
        <v>22600</v>
      </c>
      <c r="C2592">
        <v>331</v>
      </c>
      <c r="D2592">
        <v>22.6</v>
      </c>
    </row>
    <row r="2593" spans="1:4">
      <c r="A2593">
        <v>232</v>
      </c>
      <c r="B2593">
        <v>24410</v>
      </c>
      <c r="C2593">
        <v>333</v>
      </c>
      <c r="D2593">
        <v>24.41</v>
      </c>
    </row>
    <row r="2594" spans="1:4">
      <c r="A2594">
        <v>232</v>
      </c>
      <c r="B2594">
        <v>22600</v>
      </c>
      <c r="C2594">
        <v>335</v>
      </c>
      <c r="D2594">
        <v>22.6</v>
      </c>
    </row>
    <row r="2595" spans="1:4">
      <c r="A2595">
        <v>232</v>
      </c>
      <c r="B2595">
        <v>24410</v>
      </c>
      <c r="C2595">
        <v>354</v>
      </c>
      <c r="D2595">
        <v>24.41</v>
      </c>
    </row>
    <row r="2596" spans="1:4">
      <c r="A2596">
        <v>232</v>
      </c>
      <c r="B2596">
        <v>8220</v>
      </c>
      <c r="C2596">
        <v>369</v>
      </c>
      <c r="D2596">
        <v>8.2200000000000006</v>
      </c>
    </row>
    <row r="2597" spans="1:4">
      <c r="A2597">
        <v>232</v>
      </c>
      <c r="B2597">
        <v>19370</v>
      </c>
      <c r="C2597">
        <v>371</v>
      </c>
      <c r="D2597">
        <v>19.37</v>
      </c>
    </row>
    <row r="2598" spans="1:4">
      <c r="A2598">
        <v>232</v>
      </c>
      <c r="B2598">
        <v>12030</v>
      </c>
      <c r="C2598">
        <v>382</v>
      </c>
      <c r="D2598">
        <v>12.03</v>
      </c>
    </row>
    <row r="2599" spans="1:4">
      <c r="A2599">
        <v>232</v>
      </c>
      <c r="B2599">
        <v>26360</v>
      </c>
      <c r="C2599">
        <v>385</v>
      </c>
      <c r="D2599">
        <v>26.36</v>
      </c>
    </row>
    <row r="2600" spans="1:4">
      <c r="A2600">
        <v>232</v>
      </c>
      <c r="B2600">
        <v>17610</v>
      </c>
      <c r="C2600">
        <v>390</v>
      </c>
      <c r="D2600">
        <v>17.61</v>
      </c>
    </row>
    <row r="2601" spans="1:4">
      <c r="A2601">
        <v>232</v>
      </c>
      <c r="B2601">
        <v>36750</v>
      </c>
      <c r="C2601">
        <v>396</v>
      </c>
      <c r="D2601">
        <v>36.75</v>
      </c>
    </row>
    <row r="2602" spans="1:4">
      <c r="A2602">
        <v>232</v>
      </c>
      <c r="B2602">
        <v>36750</v>
      </c>
      <c r="C2602">
        <v>409</v>
      </c>
      <c r="D2602">
        <v>36.75</v>
      </c>
    </row>
    <row r="2603" spans="1:4">
      <c r="A2603">
        <v>232</v>
      </c>
      <c r="B2603">
        <v>29610</v>
      </c>
      <c r="C2603">
        <v>410</v>
      </c>
      <c r="D2603">
        <v>29.61</v>
      </c>
    </row>
    <row r="2604" spans="1:4">
      <c r="A2604">
        <v>232</v>
      </c>
      <c r="B2604">
        <v>29610</v>
      </c>
      <c r="C2604">
        <v>427</v>
      </c>
      <c r="D2604">
        <v>29.61</v>
      </c>
    </row>
    <row r="2605" spans="1:4">
      <c r="A2605">
        <v>232</v>
      </c>
      <c r="B2605">
        <v>17610</v>
      </c>
      <c r="C2605">
        <v>441</v>
      </c>
      <c r="D2605">
        <v>17.61</v>
      </c>
    </row>
    <row r="2606" spans="1:4">
      <c r="A2606">
        <v>232</v>
      </c>
      <c r="B2606">
        <v>38990</v>
      </c>
      <c r="C2606">
        <v>446</v>
      </c>
      <c r="D2606">
        <v>38.99</v>
      </c>
    </row>
    <row r="2607" spans="1:4">
      <c r="A2607">
        <v>232</v>
      </c>
      <c r="B2607">
        <v>62570</v>
      </c>
      <c r="C2607">
        <v>466</v>
      </c>
      <c r="D2607">
        <v>62.57</v>
      </c>
    </row>
    <row r="2608" spans="1:4">
      <c r="A2608">
        <v>232</v>
      </c>
      <c r="B2608">
        <v>9040</v>
      </c>
      <c r="C2608">
        <v>469</v>
      </c>
      <c r="D2608">
        <v>9.0399999999999991</v>
      </c>
    </row>
    <row r="2609" spans="1:4">
      <c r="A2609">
        <v>232</v>
      </c>
      <c r="B2609">
        <v>35680</v>
      </c>
      <c r="C2609">
        <v>480</v>
      </c>
      <c r="D2609">
        <v>35.68</v>
      </c>
    </row>
    <row r="2610" spans="1:4">
      <c r="A2610">
        <v>232</v>
      </c>
      <c r="B2610">
        <v>29610</v>
      </c>
      <c r="C2610">
        <v>488</v>
      </c>
      <c r="D2610">
        <v>29.61</v>
      </c>
    </row>
    <row r="2611" spans="1:4">
      <c r="A2611">
        <v>232</v>
      </c>
      <c r="B2611">
        <v>52400</v>
      </c>
      <c r="C2611">
        <v>489</v>
      </c>
      <c r="D2611">
        <v>52.4</v>
      </c>
    </row>
    <row r="2612" spans="1:4">
      <c r="A2612">
        <v>232</v>
      </c>
      <c r="B2612">
        <v>12030</v>
      </c>
      <c r="C2612">
        <v>509</v>
      </c>
      <c r="D2612">
        <v>12.03</v>
      </c>
    </row>
    <row r="2613" spans="1:4">
      <c r="A2613">
        <v>232</v>
      </c>
      <c r="B2613">
        <v>20930</v>
      </c>
      <c r="C2613">
        <v>510</v>
      </c>
      <c r="D2613">
        <v>20.93</v>
      </c>
    </row>
    <row r="2614" spans="1:4">
      <c r="A2614">
        <v>232</v>
      </c>
      <c r="B2614">
        <v>36750</v>
      </c>
      <c r="C2614">
        <v>523</v>
      </c>
      <c r="D2614">
        <v>36.75</v>
      </c>
    </row>
    <row r="2615" spans="1:4">
      <c r="A2615">
        <v>232</v>
      </c>
      <c r="B2615">
        <v>32020</v>
      </c>
      <c r="C2615">
        <v>529</v>
      </c>
      <c r="D2615">
        <v>32.020000000000003</v>
      </c>
    </row>
    <row r="2616" spans="1:4">
      <c r="A2616">
        <v>232</v>
      </c>
      <c r="B2616">
        <v>45200</v>
      </c>
      <c r="C2616">
        <v>532</v>
      </c>
      <c r="D2616">
        <v>45.2</v>
      </c>
    </row>
    <row r="2617" spans="1:4">
      <c r="A2617">
        <v>232</v>
      </c>
      <c r="B2617">
        <v>30790</v>
      </c>
      <c r="C2617">
        <v>533</v>
      </c>
      <c r="D2617">
        <v>30.79</v>
      </c>
    </row>
    <row r="2618" spans="1:4">
      <c r="A2618">
        <v>232</v>
      </c>
      <c r="B2618">
        <v>20930</v>
      </c>
      <c r="C2618">
        <v>535</v>
      </c>
      <c r="D2618">
        <v>20.93</v>
      </c>
    </row>
    <row r="2619" spans="1:4">
      <c r="A2619">
        <v>232</v>
      </c>
      <c r="B2619">
        <v>29610</v>
      </c>
      <c r="C2619">
        <v>538</v>
      </c>
      <c r="D2619">
        <v>29.61</v>
      </c>
    </row>
    <row r="2620" spans="1:4">
      <c r="A2620">
        <v>232</v>
      </c>
      <c r="B2620">
        <v>24410</v>
      </c>
      <c r="C2620">
        <v>540</v>
      </c>
      <c r="D2620">
        <v>24.41</v>
      </c>
    </row>
    <row r="2621" spans="1:4">
      <c r="A2621">
        <v>232</v>
      </c>
      <c r="B2621">
        <v>19370</v>
      </c>
      <c r="C2621">
        <v>545</v>
      </c>
      <c r="D2621">
        <v>19.37</v>
      </c>
    </row>
    <row r="2622" spans="1:4">
      <c r="A2622">
        <v>232</v>
      </c>
      <c r="B2622">
        <v>22600</v>
      </c>
      <c r="C2622">
        <v>546</v>
      </c>
      <c r="D2622">
        <v>22.6</v>
      </c>
    </row>
    <row r="2623" spans="1:4">
      <c r="A2623">
        <v>232</v>
      </c>
      <c r="B2623">
        <v>29610</v>
      </c>
      <c r="C2623">
        <v>553</v>
      </c>
      <c r="D2623">
        <v>29.61</v>
      </c>
    </row>
    <row r="2624" spans="1:4">
      <c r="A2624">
        <v>232</v>
      </c>
      <c r="B2624">
        <v>19370</v>
      </c>
      <c r="C2624">
        <v>566</v>
      </c>
      <c r="D2624">
        <v>19.37</v>
      </c>
    </row>
    <row r="2625" spans="1:4">
      <c r="A2625">
        <v>232</v>
      </c>
      <c r="B2625">
        <v>14560</v>
      </c>
      <c r="C2625">
        <v>581</v>
      </c>
      <c r="D2625">
        <v>14.56</v>
      </c>
    </row>
    <row r="2626" spans="1:4">
      <c r="A2626">
        <v>232</v>
      </c>
      <c r="B2626">
        <v>20930</v>
      </c>
      <c r="C2626">
        <v>586</v>
      </c>
      <c r="D2626">
        <v>20.93</v>
      </c>
    </row>
    <row r="2627" spans="1:4">
      <c r="A2627">
        <v>232</v>
      </c>
      <c r="B2627">
        <v>35680</v>
      </c>
      <c r="C2627">
        <v>591</v>
      </c>
      <c r="D2627">
        <v>35.68</v>
      </c>
    </row>
    <row r="2628" spans="1:4">
      <c r="A2628">
        <v>232</v>
      </c>
      <c r="B2628">
        <v>17610</v>
      </c>
      <c r="C2628">
        <v>593</v>
      </c>
      <c r="D2628">
        <v>17.61</v>
      </c>
    </row>
    <row r="2629" spans="1:4">
      <c r="A2629">
        <v>232</v>
      </c>
      <c r="B2629">
        <v>17610</v>
      </c>
      <c r="C2629">
        <v>597</v>
      </c>
      <c r="D2629">
        <v>17.61</v>
      </c>
    </row>
    <row r="2630" spans="1:4">
      <c r="A2630">
        <v>232</v>
      </c>
      <c r="B2630">
        <v>29610</v>
      </c>
      <c r="C2630">
        <v>599</v>
      </c>
      <c r="D2630">
        <v>29.61</v>
      </c>
    </row>
    <row r="2631" spans="1:4">
      <c r="A2631">
        <v>232</v>
      </c>
      <c r="B2631">
        <v>16010</v>
      </c>
      <c r="C2631">
        <v>607</v>
      </c>
      <c r="D2631">
        <v>16.010000000000002</v>
      </c>
    </row>
    <row r="2632" spans="1:4">
      <c r="A2632">
        <v>232</v>
      </c>
      <c r="B2632">
        <v>29610</v>
      </c>
      <c r="C2632">
        <v>608</v>
      </c>
      <c r="D2632">
        <v>29.61</v>
      </c>
    </row>
    <row r="2633" spans="1:4">
      <c r="A2633">
        <v>232</v>
      </c>
      <c r="B2633">
        <v>13240</v>
      </c>
      <c r="C2633">
        <v>612</v>
      </c>
      <c r="D2633">
        <v>13.24</v>
      </c>
    </row>
    <row r="2634" spans="1:4">
      <c r="A2634">
        <v>232</v>
      </c>
      <c r="B2634">
        <v>20930</v>
      </c>
      <c r="C2634">
        <v>623</v>
      </c>
      <c r="D2634">
        <v>20.93</v>
      </c>
    </row>
    <row r="2635" spans="1:4">
      <c r="A2635">
        <v>232</v>
      </c>
      <c r="B2635">
        <v>20930</v>
      </c>
      <c r="C2635">
        <v>624</v>
      </c>
      <c r="D2635">
        <v>20.93</v>
      </c>
    </row>
    <row r="2636" spans="1:4">
      <c r="A2636">
        <v>232</v>
      </c>
      <c r="B2636">
        <v>26360</v>
      </c>
      <c r="C2636">
        <v>631</v>
      </c>
      <c r="D2636">
        <v>26.36</v>
      </c>
    </row>
    <row r="2637" spans="1:4">
      <c r="A2637">
        <v>232</v>
      </c>
      <c r="B2637">
        <v>13240</v>
      </c>
      <c r="C2637">
        <v>633</v>
      </c>
      <c r="D2637">
        <v>13.24</v>
      </c>
    </row>
    <row r="2638" spans="1:4">
      <c r="A2638">
        <v>232</v>
      </c>
      <c r="B2638">
        <v>29610</v>
      </c>
      <c r="C2638">
        <v>641</v>
      </c>
      <c r="D2638">
        <v>29.61</v>
      </c>
    </row>
    <row r="2639" spans="1:4">
      <c r="A2639">
        <v>232</v>
      </c>
      <c r="B2639">
        <v>13240</v>
      </c>
      <c r="C2639">
        <v>646</v>
      </c>
      <c r="D2639">
        <v>13.24</v>
      </c>
    </row>
    <row r="2640" spans="1:4">
      <c r="A2640">
        <v>232</v>
      </c>
      <c r="B2640">
        <v>24410</v>
      </c>
      <c r="C2640">
        <v>648</v>
      </c>
      <c r="D2640">
        <v>24.41</v>
      </c>
    </row>
    <row r="2641" spans="1:4">
      <c r="A2641">
        <v>232</v>
      </c>
      <c r="B2641">
        <v>16010</v>
      </c>
      <c r="C2641">
        <v>650</v>
      </c>
      <c r="D2641">
        <v>16.010000000000002</v>
      </c>
    </row>
    <row r="2642" spans="1:4">
      <c r="A2642">
        <v>232</v>
      </c>
      <c r="B2642">
        <v>9040</v>
      </c>
      <c r="C2642">
        <v>651</v>
      </c>
      <c r="D2642">
        <v>9.0399999999999991</v>
      </c>
    </row>
    <row r="2643" spans="1:4">
      <c r="A2643">
        <v>232</v>
      </c>
      <c r="B2643">
        <v>20930</v>
      </c>
      <c r="C2643">
        <v>652</v>
      </c>
      <c r="D2643">
        <v>20.93</v>
      </c>
    </row>
    <row r="2644" spans="1:4">
      <c r="A2644">
        <v>232</v>
      </c>
      <c r="B2644">
        <v>30790</v>
      </c>
      <c r="C2644">
        <v>656</v>
      </c>
      <c r="D2644">
        <v>30.79</v>
      </c>
    </row>
    <row r="2645" spans="1:4">
      <c r="A2645">
        <v>232</v>
      </c>
      <c r="B2645">
        <v>24410</v>
      </c>
      <c r="C2645">
        <v>666</v>
      </c>
      <c r="D2645">
        <v>24.41</v>
      </c>
    </row>
    <row r="2646" spans="1:4">
      <c r="A2646">
        <v>232</v>
      </c>
      <c r="B2646">
        <v>9940</v>
      </c>
      <c r="C2646">
        <v>676</v>
      </c>
      <c r="D2646">
        <v>9.94</v>
      </c>
    </row>
    <row r="2647" spans="1:4">
      <c r="A2647">
        <v>232</v>
      </c>
      <c r="B2647">
        <v>17610</v>
      </c>
      <c r="C2647">
        <v>680</v>
      </c>
      <c r="D2647">
        <v>17.61</v>
      </c>
    </row>
    <row r="2648" spans="1:4">
      <c r="A2648">
        <v>232</v>
      </c>
      <c r="B2648">
        <v>16010</v>
      </c>
      <c r="C2648">
        <v>685</v>
      </c>
      <c r="D2648">
        <v>16.010000000000002</v>
      </c>
    </row>
    <row r="2649" spans="1:4">
      <c r="A2649">
        <v>232</v>
      </c>
      <c r="B2649">
        <v>29610</v>
      </c>
      <c r="C2649">
        <v>687</v>
      </c>
      <c r="D2649">
        <v>29.61</v>
      </c>
    </row>
    <row r="2650" spans="1:4">
      <c r="A2650">
        <v>232</v>
      </c>
      <c r="B2650">
        <v>19370</v>
      </c>
      <c r="C2650">
        <v>695</v>
      </c>
      <c r="D2650">
        <v>19.37</v>
      </c>
    </row>
    <row r="2651" spans="1:4">
      <c r="A2651">
        <v>232</v>
      </c>
      <c r="B2651">
        <v>28470</v>
      </c>
      <c r="C2651">
        <v>701</v>
      </c>
      <c r="D2651">
        <v>28.47</v>
      </c>
    </row>
    <row r="2652" spans="1:4">
      <c r="A2652">
        <v>232</v>
      </c>
      <c r="B2652">
        <v>17610</v>
      </c>
      <c r="C2652">
        <v>703</v>
      </c>
      <c r="D2652">
        <v>17.61</v>
      </c>
    </row>
    <row r="2653" spans="1:4">
      <c r="A2653">
        <v>232</v>
      </c>
      <c r="B2653">
        <v>19370</v>
      </c>
      <c r="C2653">
        <v>711</v>
      </c>
      <c r="D2653">
        <v>19.37</v>
      </c>
    </row>
    <row r="2654" spans="1:4">
      <c r="A2654">
        <v>232</v>
      </c>
      <c r="B2654">
        <v>29610</v>
      </c>
      <c r="C2654">
        <v>714</v>
      </c>
      <c r="D2654">
        <v>29.61</v>
      </c>
    </row>
    <row r="2655" spans="1:4">
      <c r="A2655">
        <v>232</v>
      </c>
      <c r="B2655">
        <v>13240</v>
      </c>
      <c r="C2655">
        <v>715</v>
      </c>
      <c r="D2655">
        <v>13.24</v>
      </c>
    </row>
    <row r="2656" spans="1:4">
      <c r="A2656">
        <v>232</v>
      </c>
      <c r="B2656">
        <v>10940</v>
      </c>
      <c r="C2656">
        <v>719</v>
      </c>
      <c r="D2656">
        <v>10.94</v>
      </c>
    </row>
    <row r="2657" spans="1:4">
      <c r="A2657">
        <v>232</v>
      </c>
      <c r="B2657">
        <v>6490</v>
      </c>
      <c r="C2657">
        <v>720</v>
      </c>
      <c r="D2657">
        <v>6.49</v>
      </c>
    </row>
    <row r="2658" spans="1:4">
      <c r="A2658">
        <v>232</v>
      </c>
      <c r="B2658">
        <v>19370</v>
      </c>
      <c r="C2658">
        <v>730</v>
      </c>
      <c r="D2658">
        <v>19.37</v>
      </c>
    </row>
    <row r="2659" spans="1:4">
      <c r="A2659">
        <v>232</v>
      </c>
      <c r="B2659">
        <v>35680</v>
      </c>
      <c r="C2659">
        <v>732</v>
      </c>
      <c r="D2659">
        <v>35.68</v>
      </c>
    </row>
    <row r="2660" spans="1:4">
      <c r="A2660">
        <v>232</v>
      </c>
      <c r="B2660">
        <v>22600</v>
      </c>
      <c r="C2660">
        <v>734</v>
      </c>
      <c r="D2660">
        <v>22.6</v>
      </c>
    </row>
    <row r="2661" spans="1:4">
      <c r="A2661">
        <v>232</v>
      </c>
      <c r="B2661">
        <v>13240</v>
      </c>
      <c r="C2661">
        <v>737</v>
      </c>
      <c r="D2661">
        <v>13.24</v>
      </c>
    </row>
    <row r="2662" spans="1:4">
      <c r="A2662">
        <v>232</v>
      </c>
      <c r="B2662">
        <v>20930</v>
      </c>
      <c r="C2662">
        <v>748</v>
      </c>
      <c r="D2662">
        <v>20.93</v>
      </c>
    </row>
    <row r="2663" spans="1:4">
      <c r="A2663">
        <v>232</v>
      </c>
      <c r="B2663">
        <v>14560</v>
      </c>
      <c r="C2663">
        <v>751</v>
      </c>
      <c r="D2663">
        <v>14.56</v>
      </c>
    </row>
    <row r="2664" spans="1:4">
      <c r="A2664">
        <v>232</v>
      </c>
      <c r="B2664">
        <v>26360</v>
      </c>
      <c r="C2664">
        <v>753</v>
      </c>
      <c r="D2664">
        <v>26.36</v>
      </c>
    </row>
    <row r="2665" spans="1:4">
      <c r="A2665">
        <v>232</v>
      </c>
      <c r="B2665">
        <v>24410</v>
      </c>
      <c r="C2665">
        <v>757</v>
      </c>
      <c r="D2665">
        <v>24.41</v>
      </c>
    </row>
    <row r="2666" spans="1:4">
      <c r="A2666">
        <v>232</v>
      </c>
      <c r="B2666">
        <v>14560</v>
      </c>
      <c r="C2666">
        <v>762</v>
      </c>
      <c r="D2666">
        <v>14.56</v>
      </c>
    </row>
    <row r="2667" spans="1:4">
      <c r="A2667">
        <v>232</v>
      </c>
      <c r="B2667">
        <v>29610</v>
      </c>
      <c r="C2667">
        <v>764</v>
      </c>
      <c r="D2667">
        <v>29.61</v>
      </c>
    </row>
    <row r="2668" spans="1:4">
      <c r="A2668">
        <v>232</v>
      </c>
      <c r="B2668">
        <v>29610</v>
      </c>
      <c r="C2668">
        <v>767</v>
      </c>
      <c r="D2668">
        <v>29.61</v>
      </c>
    </row>
    <row r="2669" spans="1:4">
      <c r="A2669">
        <v>232</v>
      </c>
      <c r="B2669">
        <v>19370</v>
      </c>
      <c r="C2669">
        <v>769</v>
      </c>
      <c r="D2669">
        <v>19.37</v>
      </c>
    </row>
    <row r="2670" spans="1:4">
      <c r="A2670">
        <v>232</v>
      </c>
      <c r="B2670">
        <v>17610</v>
      </c>
      <c r="C2670">
        <v>770</v>
      </c>
      <c r="D2670">
        <v>17.61</v>
      </c>
    </row>
    <row r="2671" spans="1:4">
      <c r="A2671">
        <v>232</v>
      </c>
      <c r="B2671">
        <v>20930</v>
      </c>
      <c r="C2671">
        <v>781</v>
      </c>
      <c r="D2671">
        <v>20.93</v>
      </c>
    </row>
    <row r="2672" spans="1:4">
      <c r="A2672">
        <v>232</v>
      </c>
      <c r="B2672">
        <v>16010</v>
      </c>
      <c r="C2672">
        <v>782</v>
      </c>
      <c r="D2672">
        <v>16.010000000000002</v>
      </c>
    </row>
    <row r="2673" spans="1:4">
      <c r="A2673">
        <v>232</v>
      </c>
      <c r="B2673">
        <v>28470</v>
      </c>
      <c r="C2673">
        <v>787</v>
      </c>
      <c r="D2673">
        <v>28.47</v>
      </c>
    </row>
    <row r="2674" spans="1:4">
      <c r="A2674">
        <v>232</v>
      </c>
      <c r="B2674">
        <v>29610</v>
      </c>
      <c r="C2674">
        <v>788</v>
      </c>
      <c r="D2674">
        <v>29.61</v>
      </c>
    </row>
    <row r="2675" spans="1:4">
      <c r="A2675">
        <v>232</v>
      </c>
      <c r="B2675">
        <v>13240</v>
      </c>
      <c r="C2675">
        <v>791</v>
      </c>
      <c r="D2675">
        <v>13.24</v>
      </c>
    </row>
    <row r="2676" spans="1:4">
      <c r="A2676">
        <v>232</v>
      </c>
      <c r="B2676">
        <v>17610</v>
      </c>
      <c r="C2676">
        <v>793</v>
      </c>
      <c r="D2676">
        <v>17.61</v>
      </c>
    </row>
    <row r="2677" spans="1:4">
      <c r="A2677">
        <v>232</v>
      </c>
      <c r="B2677">
        <v>20930</v>
      </c>
      <c r="C2677">
        <v>795</v>
      </c>
      <c r="D2677">
        <v>20.93</v>
      </c>
    </row>
    <row r="2678" spans="1:4">
      <c r="A2678">
        <v>232</v>
      </c>
      <c r="B2678">
        <v>10940</v>
      </c>
      <c r="C2678">
        <v>797</v>
      </c>
      <c r="D2678">
        <v>10.94</v>
      </c>
    </row>
    <row r="2679" spans="1:4">
      <c r="A2679">
        <v>232</v>
      </c>
      <c r="B2679">
        <v>8220</v>
      </c>
      <c r="C2679">
        <v>798</v>
      </c>
      <c r="D2679">
        <v>8.2200000000000006</v>
      </c>
    </row>
    <row r="2680" spans="1:4">
      <c r="A2680">
        <v>232</v>
      </c>
      <c r="B2680">
        <v>9040</v>
      </c>
      <c r="C2680">
        <v>802</v>
      </c>
      <c r="D2680">
        <v>9.0399999999999991</v>
      </c>
    </row>
    <row r="2681" spans="1:4">
      <c r="A2681">
        <v>232</v>
      </c>
      <c r="B2681">
        <v>10940</v>
      </c>
      <c r="C2681">
        <v>804</v>
      </c>
      <c r="D2681">
        <v>10.94</v>
      </c>
    </row>
    <row r="2682" spans="1:4">
      <c r="A2682">
        <v>232</v>
      </c>
      <c r="B2682">
        <v>22600</v>
      </c>
      <c r="C2682">
        <v>805</v>
      </c>
      <c r="D2682">
        <v>22.6</v>
      </c>
    </row>
    <row r="2683" spans="1:4">
      <c r="A2683">
        <v>232</v>
      </c>
      <c r="B2683">
        <v>13240</v>
      </c>
      <c r="C2683">
        <v>811</v>
      </c>
      <c r="D2683">
        <v>13.24</v>
      </c>
    </row>
    <row r="2684" spans="1:4">
      <c r="A2684">
        <v>232</v>
      </c>
      <c r="B2684">
        <v>10940</v>
      </c>
      <c r="C2684">
        <v>817</v>
      </c>
      <c r="D2684">
        <v>10.94</v>
      </c>
    </row>
    <row r="2685" spans="1:4">
      <c r="A2685">
        <v>232</v>
      </c>
      <c r="B2685">
        <v>13240</v>
      </c>
      <c r="C2685">
        <v>821</v>
      </c>
      <c r="D2685">
        <v>13.24</v>
      </c>
    </row>
    <row r="2686" spans="1:4">
      <c r="A2686">
        <v>232</v>
      </c>
      <c r="B2686">
        <v>29610</v>
      </c>
      <c r="C2686">
        <v>825</v>
      </c>
      <c r="D2686">
        <v>29.61</v>
      </c>
    </row>
    <row r="2687" spans="1:4">
      <c r="A2687">
        <v>232</v>
      </c>
      <c r="B2687">
        <v>16010</v>
      </c>
      <c r="C2687">
        <v>826</v>
      </c>
      <c r="D2687">
        <v>16.010000000000002</v>
      </c>
    </row>
    <row r="2688" spans="1:4">
      <c r="A2688">
        <v>232</v>
      </c>
      <c r="B2688">
        <v>22600</v>
      </c>
      <c r="C2688">
        <v>827</v>
      </c>
      <c r="D2688">
        <v>22.6</v>
      </c>
    </row>
    <row r="2689" spans="1:4">
      <c r="A2689">
        <v>232</v>
      </c>
      <c r="B2689">
        <v>14560</v>
      </c>
      <c r="C2689">
        <v>828</v>
      </c>
      <c r="D2689">
        <v>14.56</v>
      </c>
    </row>
    <row r="2690" spans="1:4">
      <c r="A2690">
        <v>232</v>
      </c>
      <c r="B2690">
        <v>14560</v>
      </c>
      <c r="C2690">
        <v>830</v>
      </c>
      <c r="D2690">
        <v>14.56</v>
      </c>
    </row>
    <row r="2691" spans="1:4">
      <c r="A2691">
        <v>232</v>
      </c>
      <c r="B2691">
        <v>5650</v>
      </c>
      <c r="C2691">
        <v>831</v>
      </c>
      <c r="D2691">
        <v>5.65</v>
      </c>
    </row>
    <row r="2692" spans="1:4">
      <c r="A2692">
        <v>232</v>
      </c>
      <c r="B2692">
        <v>28470</v>
      </c>
      <c r="C2692">
        <v>838</v>
      </c>
      <c r="D2692">
        <v>28.47</v>
      </c>
    </row>
    <row r="2693" spans="1:4">
      <c r="A2693">
        <v>232</v>
      </c>
      <c r="B2693">
        <v>22600</v>
      </c>
      <c r="C2693">
        <v>840</v>
      </c>
      <c r="D2693">
        <v>22.6</v>
      </c>
    </row>
    <row r="2694" spans="1:4">
      <c r="A2694">
        <v>232</v>
      </c>
      <c r="B2694">
        <v>24410</v>
      </c>
      <c r="C2694">
        <v>842</v>
      </c>
      <c r="D2694">
        <v>24.41</v>
      </c>
    </row>
    <row r="2695" spans="1:4">
      <c r="A2695">
        <v>232</v>
      </c>
      <c r="B2695">
        <v>8220</v>
      </c>
      <c r="C2695">
        <v>853</v>
      </c>
      <c r="D2695">
        <v>8.2200000000000006</v>
      </c>
    </row>
    <row r="2696" spans="1:4">
      <c r="A2696">
        <v>232</v>
      </c>
      <c r="B2696">
        <v>16010</v>
      </c>
      <c r="C2696">
        <v>857</v>
      </c>
      <c r="D2696">
        <v>16.010000000000002</v>
      </c>
    </row>
    <row r="2697" spans="1:4">
      <c r="A2697">
        <v>232</v>
      </c>
      <c r="B2697">
        <v>9940</v>
      </c>
      <c r="C2697">
        <v>859</v>
      </c>
      <c r="D2697">
        <v>9.94</v>
      </c>
    </row>
    <row r="2698" spans="1:4">
      <c r="A2698">
        <v>232</v>
      </c>
      <c r="B2698">
        <v>17610</v>
      </c>
      <c r="C2698">
        <v>862</v>
      </c>
      <c r="D2698">
        <v>17.61</v>
      </c>
    </row>
    <row r="2699" spans="1:4">
      <c r="A2699">
        <v>232</v>
      </c>
      <c r="B2699">
        <v>12030</v>
      </c>
      <c r="C2699">
        <v>863</v>
      </c>
      <c r="D2699">
        <v>12.03</v>
      </c>
    </row>
    <row r="2700" spans="1:4">
      <c r="A2700">
        <v>232</v>
      </c>
      <c r="B2700">
        <v>24410</v>
      </c>
      <c r="C2700">
        <v>864</v>
      </c>
      <c r="D2700">
        <v>24.41</v>
      </c>
    </row>
    <row r="2701" spans="1:4">
      <c r="A2701">
        <v>232</v>
      </c>
      <c r="B2701">
        <v>13240</v>
      </c>
      <c r="C2701">
        <v>868</v>
      </c>
      <c r="D2701">
        <v>13.24</v>
      </c>
    </row>
    <row r="2702" spans="1:4">
      <c r="A2702">
        <v>232</v>
      </c>
      <c r="B2702">
        <v>20930</v>
      </c>
      <c r="C2702">
        <v>869</v>
      </c>
      <c r="D2702">
        <v>20.93</v>
      </c>
    </row>
    <row r="2703" spans="1:4">
      <c r="A2703">
        <v>232</v>
      </c>
      <c r="B2703">
        <v>16010</v>
      </c>
      <c r="C2703">
        <v>870</v>
      </c>
      <c r="D2703">
        <v>16.010000000000002</v>
      </c>
    </row>
    <row r="2704" spans="1:4">
      <c r="A2704">
        <v>232</v>
      </c>
      <c r="B2704">
        <v>8220</v>
      </c>
      <c r="C2704">
        <v>871</v>
      </c>
      <c r="D2704">
        <v>8.2200000000000006</v>
      </c>
    </row>
    <row r="2705" spans="1:4">
      <c r="A2705">
        <v>232</v>
      </c>
      <c r="B2705">
        <v>9940</v>
      </c>
      <c r="C2705">
        <v>874</v>
      </c>
      <c r="D2705">
        <v>9.94</v>
      </c>
    </row>
    <row r="2706" spans="1:4">
      <c r="A2706">
        <v>232</v>
      </c>
      <c r="B2706">
        <v>9940</v>
      </c>
      <c r="C2706">
        <v>877</v>
      </c>
      <c r="D2706">
        <v>9.94</v>
      </c>
    </row>
    <row r="2707" spans="1:4">
      <c r="A2707">
        <v>232</v>
      </c>
      <c r="B2707">
        <v>13240</v>
      </c>
      <c r="C2707">
        <v>879</v>
      </c>
      <c r="D2707">
        <v>13.24</v>
      </c>
    </row>
    <row r="2708" spans="1:4">
      <c r="A2708">
        <v>232</v>
      </c>
      <c r="B2708">
        <v>20930</v>
      </c>
      <c r="C2708">
        <v>880</v>
      </c>
      <c r="D2708">
        <v>20.93</v>
      </c>
    </row>
    <row r="2709" spans="1:4">
      <c r="A2709">
        <v>232</v>
      </c>
      <c r="B2709">
        <v>14560</v>
      </c>
      <c r="C2709">
        <v>881</v>
      </c>
      <c r="D2709">
        <v>14.56</v>
      </c>
    </row>
    <row r="2710" spans="1:4">
      <c r="A2710">
        <v>232</v>
      </c>
      <c r="B2710">
        <v>13240</v>
      </c>
      <c r="C2710">
        <v>882</v>
      </c>
      <c r="D2710">
        <v>13.24</v>
      </c>
    </row>
    <row r="2711" spans="1:4">
      <c r="A2711">
        <v>232</v>
      </c>
      <c r="B2711">
        <v>17610</v>
      </c>
      <c r="C2711">
        <v>884</v>
      </c>
      <c r="D2711">
        <v>17.61</v>
      </c>
    </row>
    <row r="2712" spans="1:4">
      <c r="A2712">
        <v>232</v>
      </c>
      <c r="B2712">
        <v>13240</v>
      </c>
      <c r="C2712">
        <v>885</v>
      </c>
      <c r="D2712">
        <v>13.24</v>
      </c>
    </row>
    <row r="2713" spans="1:4">
      <c r="A2713">
        <v>232</v>
      </c>
      <c r="B2713">
        <v>9040</v>
      </c>
      <c r="C2713">
        <v>887</v>
      </c>
      <c r="D2713">
        <v>9.0399999999999991</v>
      </c>
    </row>
    <row r="2714" spans="1:4">
      <c r="A2714">
        <v>232</v>
      </c>
      <c r="B2714">
        <v>13240</v>
      </c>
      <c r="C2714">
        <v>889</v>
      </c>
      <c r="D2714">
        <v>13.24</v>
      </c>
    </row>
    <row r="2715" spans="1:4">
      <c r="A2715">
        <v>232</v>
      </c>
      <c r="B2715">
        <v>19370</v>
      </c>
      <c r="C2715">
        <v>890</v>
      </c>
      <c r="D2715">
        <v>19.37</v>
      </c>
    </row>
    <row r="2716" spans="1:4">
      <c r="A2716">
        <v>232</v>
      </c>
      <c r="B2716">
        <v>14560</v>
      </c>
      <c r="C2716">
        <v>892</v>
      </c>
      <c r="D2716">
        <v>14.56</v>
      </c>
    </row>
    <row r="2717" spans="1:4">
      <c r="A2717">
        <v>232</v>
      </c>
      <c r="B2717">
        <v>20930</v>
      </c>
      <c r="C2717">
        <v>893</v>
      </c>
      <c r="D2717">
        <v>20.93</v>
      </c>
    </row>
    <row r="2718" spans="1:4">
      <c r="A2718">
        <v>232</v>
      </c>
      <c r="B2718">
        <v>29610</v>
      </c>
      <c r="C2718">
        <v>896</v>
      </c>
      <c r="D2718">
        <v>29.61</v>
      </c>
    </row>
    <row r="2719" spans="1:4">
      <c r="A2719">
        <v>232</v>
      </c>
      <c r="B2719">
        <v>8220</v>
      </c>
      <c r="C2719">
        <v>905</v>
      </c>
      <c r="D2719">
        <v>8.2200000000000006</v>
      </c>
    </row>
    <row r="2720" spans="1:4">
      <c r="A2720">
        <v>232</v>
      </c>
      <c r="B2720">
        <v>22600</v>
      </c>
      <c r="C2720">
        <v>906</v>
      </c>
      <c r="D2720">
        <v>22.6</v>
      </c>
    </row>
    <row r="2721" spans="1:4">
      <c r="A2721">
        <v>232</v>
      </c>
      <c r="B2721">
        <v>17610</v>
      </c>
      <c r="C2721">
        <v>913</v>
      </c>
      <c r="D2721">
        <v>17.61</v>
      </c>
    </row>
    <row r="2722" spans="1:4">
      <c r="A2722">
        <v>232</v>
      </c>
      <c r="B2722">
        <v>22600</v>
      </c>
      <c r="C2722">
        <v>914</v>
      </c>
      <c r="D2722">
        <v>22.6</v>
      </c>
    </row>
    <row r="2723" spans="1:4">
      <c r="A2723">
        <v>232</v>
      </c>
      <c r="B2723">
        <v>13240</v>
      </c>
      <c r="C2723">
        <v>915</v>
      </c>
      <c r="D2723">
        <v>13.24</v>
      </c>
    </row>
    <row r="2724" spans="1:4">
      <c r="A2724">
        <v>232</v>
      </c>
      <c r="B2724">
        <v>12030</v>
      </c>
      <c r="C2724">
        <v>919</v>
      </c>
      <c r="D2724">
        <v>12.03</v>
      </c>
    </row>
    <row r="2725" spans="1:4">
      <c r="A2725">
        <v>232</v>
      </c>
      <c r="B2725">
        <v>14560</v>
      </c>
      <c r="C2725">
        <v>920</v>
      </c>
      <c r="D2725">
        <v>14.56</v>
      </c>
    </row>
    <row r="2726" spans="1:4">
      <c r="A2726">
        <v>232</v>
      </c>
      <c r="B2726">
        <v>17610</v>
      </c>
      <c r="C2726">
        <v>923</v>
      </c>
      <c r="D2726">
        <v>17.61</v>
      </c>
    </row>
    <row r="2727" spans="1:4">
      <c r="A2727">
        <v>232</v>
      </c>
      <c r="B2727">
        <v>22600</v>
      </c>
      <c r="C2727">
        <v>930</v>
      </c>
      <c r="D2727">
        <v>22.6</v>
      </c>
    </row>
    <row r="2728" spans="1:4">
      <c r="A2728">
        <v>232</v>
      </c>
      <c r="B2728">
        <v>13240</v>
      </c>
      <c r="C2728">
        <v>932</v>
      </c>
      <c r="D2728">
        <v>13.24</v>
      </c>
    </row>
    <row r="2729" spans="1:4">
      <c r="A2729">
        <v>232</v>
      </c>
      <c r="B2729">
        <v>16010</v>
      </c>
      <c r="C2729">
        <v>934</v>
      </c>
      <c r="D2729">
        <v>16.010000000000002</v>
      </c>
    </row>
    <row r="2730" spans="1:4">
      <c r="A2730">
        <v>232</v>
      </c>
      <c r="B2730">
        <v>20930</v>
      </c>
      <c r="C2730">
        <v>937</v>
      </c>
      <c r="D2730">
        <v>20.93</v>
      </c>
    </row>
    <row r="2731" spans="1:4">
      <c r="A2731">
        <v>232</v>
      </c>
      <c r="B2731">
        <v>16010</v>
      </c>
      <c r="C2731">
        <v>938</v>
      </c>
      <c r="D2731">
        <v>16.010000000000002</v>
      </c>
    </row>
    <row r="2732" spans="1:4">
      <c r="A2732">
        <v>232</v>
      </c>
      <c r="B2732">
        <v>20930</v>
      </c>
      <c r="C2732">
        <v>939</v>
      </c>
      <c r="D2732">
        <v>20.93</v>
      </c>
    </row>
    <row r="2733" spans="1:4">
      <c r="A2733">
        <v>232</v>
      </c>
      <c r="B2733">
        <v>17610</v>
      </c>
      <c r="C2733">
        <v>940</v>
      </c>
      <c r="D2733">
        <v>17.61</v>
      </c>
    </row>
    <row r="2734" spans="1:4">
      <c r="A2734">
        <v>232</v>
      </c>
      <c r="B2734">
        <v>13240</v>
      </c>
      <c r="C2734">
        <v>941</v>
      </c>
      <c r="D2734">
        <v>13.24</v>
      </c>
    </row>
    <row r="2735" spans="1:4">
      <c r="A2735">
        <v>232</v>
      </c>
      <c r="B2735">
        <v>8220</v>
      </c>
      <c r="C2735">
        <v>944</v>
      </c>
      <c r="D2735">
        <v>8.2200000000000006</v>
      </c>
    </row>
    <row r="2736" spans="1:4">
      <c r="A2736">
        <v>232</v>
      </c>
      <c r="B2736">
        <v>14560</v>
      </c>
      <c r="C2736">
        <v>945</v>
      </c>
      <c r="D2736">
        <v>14.56</v>
      </c>
    </row>
    <row r="2737" spans="1:4">
      <c r="A2737">
        <v>232</v>
      </c>
      <c r="B2737">
        <v>13240</v>
      </c>
      <c r="C2737">
        <v>946</v>
      </c>
      <c r="D2737">
        <v>13.24</v>
      </c>
    </row>
    <row r="2738" spans="1:4">
      <c r="A2738">
        <v>232</v>
      </c>
      <c r="B2738">
        <v>20930</v>
      </c>
      <c r="C2738">
        <v>948</v>
      </c>
      <c r="D2738">
        <v>20.93</v>
      </c>
    </row>
    <row r="2739" spans="1:4">
      <c r="A2739">
        <v>232</v>
      </c>
      <c r="B2739">
        <v>20930</v>
      </c>
      <c r="C2739">
        <v>949</v>
      </c>
      <c r="D2739">
        <v>20.93</v>
      </c>
    </row>
    <row r="2740" spans="1:4">
      <c r="A2740">
        <v>232</v>
      </c>
      <c r="B2740">
        <v>16010</v>
      </c>
      <c r="C2740">
        <v>952</v>
      </c>
      <c r="D2740">
        <v>16.010000000000002</v>
      </c>
    </row>
    <row r="2741" spans="1:4">
      <c r="A2741">
        <v>232</v>
      </c>
      <c r="B2741">
        <v>8220</v>
      </c>
      <c r="C2741">
        <v>954</v>
      </c>
      <c r="D2741">
        <v>8.2200000000000006</v>
      </c>
    </row>
    <row r="2742" spans="1:4">
      <c r="A2742">
        <v>232</v>
      </c>
      <c r="B2742">
        <v>16010</v>
      </c>
      <c r="C2742">
        <v>955</v>
      </c>
      <c r="D2742">
        <v>16.010000000000002</v>
      </c>
    </row>
    <row r="2743" spans="1:4">
      <c r="A2743">
        <v>232</v>
      </c>
      <c r="B2743">
        <v>13240</v>
      </c>
      <c r="C2743">
        <v>957</v>
      </c>
      <c r="D2743">
        <v>13.24</v>
      </c>
    </row>
    <row r="2744" spans="1:4">
      <c r="A2744">
        <v>232</v>
      </c>
      <c r="B2744">
        <v>16010</v>
      </c>
      <c r="C2744">
        <v>958</v>
      </c>
      <c r="D2744">
        <v>16.010000000000002</v>
      </c>
    </row>
    <row r="2745" spans="1:4">
      <c r="A2745">
        <v>232</v>
      </c>
      <c r="B2745">
        <v>26360</v>
      </c>
      <c r="C2745">
        <v>959</v>
      </c>
      <c r="D2745">
        <v>26.36</v>
      </c>
    </row>
    <row r="2746" spans="1:4">
      <c r="A2746">
        <v>232</v>
      </c>
      <c r="B2746">
        <v>14560</v>
      </c>
      <c r="C2746">
        <v>960</v>
      </c>
      <c r="D2746">
        <v>14.56</v>
      </c>
    </row>
    <row r="2747" spans="1:4">
      <c r="A2747">
        <v>232</v>
      </c>
      <c r="B2747">
        <v>20930</v>
      </c>
      <c r="C2747">
        <v>962</v>
      </c>
      <c r="D2747">
        <v>20.93</v>
      </c>
    </row>
    <row r="2748" spans="1:4">
      <c r="A2748">
        <v>232</v>
      </c>
      <c r="B2748">
        <v>17610</v>
      </c>
      <c r="C2748">
        <v>963</v>
      </c>
      <c r="D2748">
        <v>17.61</v>
      </c>
    </row>
    <row r="2749" spans="1:4">
      <c r="A2749">
        <v>232</v>
      </c>
      <c r="B2749">
        <v>24410</v>
      </c>
      <c r="C2749">
        <v>967</v>
      </c>
      <c r="D2749">
        <v>24.41</v>
      </c>
    </row>
    <row r="2750" spans="1:4">
      <c r="A2750">
        <v>232</v>
      </c>
      <c r="B2750">
        <v>20930</v>
      </c>
      <c r="C2750">
        <v>968</v>
      </c>
      <c r="D2750">
        <v>20.93</v>
      </c>
    </row>
    <row r="2751" spans="1:4">
      <c r="A2751">
        <v>232</v>
      </c>
      <c r="B2751">
        <v>13240</v>
      </c>
      <c r="C2751">
        <v>971</v>
      </c>
      <c r="D2751">
        <v>13.24</v>
      </c>
    </row>
    <row r="2752" spans="1:4">
      <c r="A2752">
        <v>232</v>
      </c>
      <c r="B2752">
        <v>5650</v>
      </c>
      <c r="C2752">
        <v>972</v>
      </c>
      <c r="D2752">
        <v>5.65</v>
      </c>
    </row>
    <row r="2753" spans="1:4">
      <c r="A2753">
        <v>232</v>
      </c>
      <c r="B2753">
        <v>14560</v>
      </c>
      <c r="C2753">
        <v>973</v>
      </c>
      <c r="D2753">
        <v>14.56</v>
      </c>
    </row>
    <row r="2754" spans="1:4">
      <c r="A2754">
        <v>232</v>
      </c>
      <c r="B2754">
        <v>19370</v>
      </c>
      <c r="C2754">
        <v>974</v>
      </c>
      <c r="D2754">
        <v>19.37</v>
      </c>
    </row>
    <row r="2755" spans="1:4">
      <c r="A2755">
        <v>232</v>
      </c>
      <c r="B2755">
        <v>7470</v>
      </c>
      <c r="C2755">
        <v>975</v>
      </c>
      <c r="D2755">
        <v>7.47</v>
      </c>
    </row>
    <row r="2756" spans="1:4">
      <c r="A2756">
        <v>232</v>
      </c>
      <c r="B2756">
        <v>19370</v>
      </c>
      <c r="C2756">
        <v>981</v>
      </c>
      <c r="D2756">
        <v>19.37</v>
      </c>
    </row>
    <row r="2757" spans="1:4">
      <c r="A2757">
        <v>232</v>
      </c>
      <c r="B2757">
        <v>22600</v>
      </c>
      <c r="C2757">
        <v>987</v>
      </c>
      <c r="D2757">
        <v>22.6</v>
      </c>
    </row>
    <row r="2758" spans="1:4">
      <c r="A2758">
        <v>232</v>
      </c>
      <c r="B2758">
        <v>22600</v>
      </c>
      <c r="C2758">
        <v>989</v>
      </c>
      <c r="D2758">
        <v>22.6</v>
      </c>
    </row>
    <row r="2759" spans="1:4">
      <c r="A2759">
        <v>232</v>
      </c>
      <c r="B2759">
        <v>30790</v>
      </c>
      <c r="C2759">
        <v>991</v>
      </c>
      <c r="D2759">
        <v>30.79</v>
      </c>
    </row>
    <row r="2760" spans="1:4">
      <c r="A2760">
        <v>232</v>
      </c>
      <c r="B2760">
        <v>5650</v>
      </c>
      <c r="C2760">
        <v>992</v>
      </c>
      <c r="D2760">
        <v>5.65</v>
      </c>
    </row>
    <row r="2761" spans="1:4">
      <c r="A2761">
        <v>232</v>
      </c>
      <c r="B2761">
        <v>3710</v>
      </c>
      <c r="C2761">
        <v>995</v>
      </c>
      <c r="D2761">
        <v>3.71</v>
      </c>
    </row>
    <row r="2762" spans="1:4">
      <c r="A2762">
        <v>232</v>
      </c>
      <c r="B2762">
        <v>9940</v>
      </c>
      <c r="C2762">
        <v>997</v>
      </c>
      <c r="D2762">
        <v>9.94</v>
      </c>
    </row>
    <row r="2763" spans="1:4">
      <c r="A2763">
        <v>232</v>
      </c>
      <c r="B2763">
        <v>20930</v>
      </c>
      <c r="C2763">
        <v>998</v>
      </c>
      <c r="D2763">
        <v>20.93</v>
      </c>
    </row>
    <row r="2764" spans="1:4">
      <c r="A2764">
        <v>232</v>
      </c>
      <c r="B2764">
        <v>8220</v>
      </c>
      <c r="C2764">
        <v>999</v>
      </c>
      <c r="D2764">
        <v>8.2200000000000006</v>
      </c>
    </row>
    <row r="2765" spans="1:4">
      <c r="A2765">
        <v>232</v>
      </c>
      <c r="B2765">
        <v>13240</v>
      </c>
      <c r="C2765">
        <v>1000</v>
      </c>
      <c r="D2765">
        <v>13.24</v>
      </c>
    </row>
    <row r="2766" spans="1:4">
      <c r="A2766">
        <v>232</v>
      </c>
      <c r="B2766">
        <v>20930</v>
      </c>
      <c r="C2766">
        <v>2005</v>
      </c>
      <c r="D2766">
        <v>20.93</v>
      </c>
    </row>
    <row r="2767" spans="1:4">
      <c r="A2767">
        <v>232</v>
      </c>
      <c r="B2767">
        <v>22600</v>
      </c>
      <c r="C2767">
        <v>2009</v>
      </c>
      <c r="D2767">
        <v>22.6</v>
      </c>
    </row>
    <row r="2768" spans="1:4">
      <c r="A2768">
        <v>232</v>
      </c>
      <c r="B2768">
        <v>24410</v>
      </c>
      <c r="C2768">
        <v>2010</v>
      </c>
      <c r="D2768">
        <v>24.41</v>
      </c>
    </row>
    <row r="2769" spans="1:4">
      <c r="A2769">
        <v>232</v>
      </c>
      <c r="B2769">
        <v>12030</v>
      </c>
      <c r="C2769">
        <v>2011</v>
      </c>
      <c r="D2769">
        <v>12.03</v>
      </c>
    </row>
    <row r="2770" spans="1:4">
      <c r="A2770">
        <v>232</v>
      </c>
      <c r="B2770">
        <v>13240</v>
      </c>
      <c r="C2770">
        <v>2013</v>
      </c>
      <c r="D2770">
        <v>13.24</v>
      </c>
    </row>
    <row r="2771" spans="1:4">
      <c r="A2771">
        <v>232</v>
      </c>
      <c r="B2771">
        <v>29610</v>
      </c>
      <c r="C2771">
        <v>2014</v>
      </c>
      <c r="D2771">
        <v>29.61</v>
      </c>
    </row>
    <row r="2772" spans="1:4">
      <c r="A2772">
        <v>232</v>
      </c>
      <c r="B2772">
        <v>9940</v>
      </c>
      <c r="C2772">
        <v>2016</v>
      </c>
      <c r="D2772">
        <v>9.94</v>
      </c>
    </row>
    <row r="2773" spans="1:4">
      <c r="A2773">
        <v>232</v>
      </c>
      <c r="B2773">
        <v>29610</v>
      </c>
      <c r="C2773">
        <v>2017</v>
      </c>
      <c r="D2773">
        <v>29.61</v>
      </c>
    </row>
    <row r="2774" spans="1:4">
      <c r="A2774">
        <v>232</v>
      </c>
      <c r="B2774">
        <v>14560</v>
      </c>
      <c r="C2774">
        <v>2018</v>
      </c>
      <c r="D2774">
        <v>14.56</v>
      </c>
    </row>
    <row r="2775" spans="1:4">
      <c r="A2775">
        <v>232</v>
      </c>
      <c r="B2775">
        <v>5650</v>
      </c>
      <c r="C2775">
        <v>2019</v>
      </c>
      <c r="D2775">
        <v>5.65</v>
      </c>
    </row>
    <row r="2776" spans="1:4">
      <c r="A2776">
        <v>232</v>
      </c>
      <c r="B2776">
        <v>6490</v>
      </c>
      <c r="C2776">
        <v>2020</v>
      </c>
      <c r="D2776">
        <v>6.49</v>
      </c>
    </row>
    <row r="2777" spans="1:4">
      <c r="A2777">
        <v>232</v>
      </c>
      <c r="B2777">
        <v>29610</v>
      </c>
      <c r="C2777">
        <v>2024</v>
      </c>
      <c r="D2777">
        <v>29.61</v>
      </c>
    </row>
    <row r="2778" spans="1:4">
      <c r="A2778">
        <v>232</v>
      </c>
      <c r="B2778">
        <v>16010</v>
      </c>
      <c r="C2778">
        <v>2025</v>
      </c>
      <c r="D2778">
        <v>16.010000000000002</v>
      </c>
    </row>
    <row r="2779" spans="1:4">
      <c r="A2779">
        <v>232</v>
      </c>
      <c r="B2779">
        <v>16010</v>
      </c>
      <c r="C2779">
        <v>2026</v>
      </c>
      <c r="D2779">
        <v>16.010000000000002</v>
      </c>
    </row>
    <row r="2780" spans="1:4">
      <c r="A2780">
        <v>232</v>
      </c>
      <c r="B2780">
        <v>10940</v>
      </c>
      <c r="C2780">
        <v>2027</v>
      </c>
      <c r="D2780">
        <v>10.94</v>
      </c>
    </row>
    <row r="2781" spans="1:4">
      <c r="A2781">
        <v>232</v>
      </c>
      <c r="B2781">
        <v>12030</v>
      </c>
      <c r="C2781">
        <v>2029</v>
      </c>
      <c r="D2781">
        <v>12.03</v>
      </c>
    </row>
    <row r="2782" spans="1:4">
      <c r="A2782">
        <v>232</v>
      </c>
      <c r="B2782">
        <v>12030</v>
      </c>
      <c r="C2782">
        <v>2031</v>
      </c>
      <c r="D2782">
        <v>12.03</v>
      </c>
    </row>
    <row r="2783" spans="1:4">
      <c r="A2783">
        <v>232</v>
      </c>
      <c r="B2783">
        <v>26360</v>
      </c>
      <c r="C2783">
        <v>2033</v>
      </c>
      <c r="D2783">
        <v>26.36</v>
      </c>
    </row>
    <row r="2784" spans="1:4">
      <c r="A2784">
        <v>232</v>
      </c>
      <c r="B2784">
        <v>22600</v>
      </c>
      <c r="C2784">
        <v>2034</v>
      </c>
      <c r="D2784">
        <v>22.6</v>
      </c>
    </row>
    <row r="2785" spans="1:4">
      <c r="A2785">
        <v>232</v>
      </c>
      <c r="B2785">
        <v>9940</v>
      </c>
      <c r="C2785">
        <v>2036</v>
      </c>
      <c r="D2785">
        <v>9.94</v>
      </c>
    </row>
    <row r="2786" spans="1:4">
      <c r="A2786">
        <v>232</v>
      </c>
      <c r="B2786">
        <v>16010</v>
      </c>
      <c r="C2786">
        <v>2037</v>
      </c>
      <c r="D2786">
        <v>16.010000000000002</v>
      </c>
    </row>
    <row r="2787" spans="1:4">
      <c r="A2787">
        <v>232</v>
      </c>
      <c r="B2787">
        <v>10940</v>
      </c>
      <c r="C2787">
        <v>2038</v>
      </c>
      <c r="D2787">
        <v>10.94</v>
      </c>
    </row>
    <row r="2788" spans="1:4">
      <c r="A2788">
        <v>232</v>
      </c>
      <c r="B2788">
        <v>9040</v>
      </c>
      <c r="C2788">
        <v>2039</v>
      </c>
      <c r="D2788">
        <v>9.0399999999999991</v>
      </c>
    </row>
    <row r="2789" spans="1:4">
      <c r="A2789">
        <v>232</v>
      </c>
      <c r="B2789">
        <v>12030</v>
      </c>
      <c r="C2789">
        <v>2042</v>
      </c>
      <c r="D2789">
        <v>12.03</v>
      </c>
    </row>
    <row r="2790" spans="1:4">
      <c r="A2790">
        <v>232</v>
      </c>
      <c r="B2790">
        <v>16010</v>
      </c>
      <c r="C2790">
        <v>2044</v>
      </c>
      <c r="D2790">
        <v>16.010000000000002</v>
      </c>
    </row>
    <row r="2791" spans="1:4">
      <c r="A2791">
        <v>232</v>
      </c>
      <c r="B2791">
        <v>9040</v>
      </c>
      <c r="C2791">
        <v>2047</v>
      </c>
      <c r="D2791">
        <v>9.0399999999999991</v>
      </c>
    </row>
    <row r="2792" spans="1:4">
      <c r="A2792">
        <v>232</v>
      </c>
      <c r="B2792">
        <v>14560</v>
      </c>
      <c r="C2792">
        <v>2049</v>
      </c>
      <c r="D2792">
        <v>14.56</v>
      </c>
    </row>
    <row r="2793" spans="1:4">
      <c r="A2793">
        <v>232</v>
      </c>
      <c r="B2793">
        <v>12030</v>
      </c>
      <c r="C2793">
        <v>2054</v>
      </c>
      <c r="D2793">
        <v>12.03</v>
      </c>
    </row>
    <row r="2794" spans="1:4">
      <c r="A2794">
        <v>232</v>
      </c>
      <c r="B2794">
        <v>12030</v>
      </c>
      <c r="C2794">
        <v>2057</v>
      </c>
      <c r="D2794">
        <v>12.03</v>
      </c>
    </row>
    <row r="2795" spans="1:4">
      <c r="A2795">
        <v>232</v>
      </c>
      <c r="B2795">
        <v>20930</v>
      </c>
      <c r="C2795">
        <v>2060</v>
      </c>
      <c r="D2795">
        <v>20.93</v>
      </c>
    </row>
    <row r="2796" spans="1:4">
      <c r="A2796">
        <v>232</v>
      </c>
      <c r="B2796">
        <v>30790</v>
      </c>
      <c r="C2796">
        <v>2062</v>
      </c>
      <c r="D2796">
        <v>30.79</v>
      </c>
    </row>
    <row r="2797" spans="1:4">
      <c r="A2797">
        <v>232</v>
      </c>
      <c r="B2797">
        <v>9040</v>
      </c>
      <c r="C2797">
        <v>2063</v>
      </c>
      <c r="D2797">
        <v>9.0399999999999991</v>
      </c>
    </row>
    <row r="2798" spans="1:4">
      <c r="A2798">
        <v>232</v>
      </c>
      <c r="B2798">
        <v>29610</v>
      </c>
      <c r="C2798">
        <v>2066</v>
      </c>
      <c r="D2798">
        <v>29.61</v>
      </c>
    </row>
    <row r="2799" spans="1:4">
      <c r="A2799">
        <v>232</v>
      </c>
      <c r="B2799">
        <v>20930</v>
      </c>
      <c r="C2799">
        <v>2070</v>
      </c>
      <c r="D2799">
        <v>20.93</v>
      </c>
    </row>
    <row r="2800" spans="1:4">
      <c r="A2800">
        <v>232</v>
      </c>
      <c r="B2800">
        <v>13240</v>
      </c>
      <c r="C2800">
        <v>2074</v>
      </c>
      <c r="D2800">
        <v>13.24</v>
      </c>
    </row>
    <row r="2801" spans="1:4">
      <c r="A2801">
        <v>232</v>
      </c>
      <c r="B2801">
        <v>10940</v>
      </c>
      <c r="C2801">
        <v>2075</v>
      </c>
      <c r="D2801">
        <v>10.94</v>
      </c>
    </row>
    <row r="2802" spans="1:4">
      <c r="A2802">
        <v>232</v>
      </c>
      <c r="B2802">
        <v>9040</v>
      </c>
      <c r="C2802">
        <v>2078</v>
      </c>
      <c r="D2802">
        <v>9.0399999999999991</v>
      </c>
    </row>
    <row r="2803" spans="1:4">
      <c r="A2803">
        <v>232</v>
      </c>
      <c r="B2803">
        <v>9040</v>
      </c>
      <c r="C2803">
        <v>2079</v>
      </c>
      <c r="D2803">
        <v>9.0399999999999991</v>
      </c>
    </row>
    <row r="2804" spans="1:4">
      <c r="A2804">
        <v>232</v>
      </c>
      <c r="B2804">
        <v>16010</v>
      </c>
      <c r="C2804">
        <v>2082</v>
      </c>
      <c r="D2804">
        <v>16.010000000000002</v>
      </c>
    </row>
    <row r="2805" spans="1:4">
      <c r="A2805">
        <v>232</v>
      </c>
      <c r="B2805">
        <v>9040</v>
      </c>
      <c r="C2805">
        <v>2083</v>
      </c>
      <c r="D2805">
        <v>9.0399999999999991</v>
      </c>
    </row>
    <row r="2806" spans="1:4">
      <c r="A2806">
        <v>232</v>
      </c>
      <c r="B2806">
        <v>20930</v>
      </c>
      <c r="C2806">
        <v>2087</v>
      </c>
      <c r="D2806">
        <v>20.93</v>
      </c>
    </row>
    <row r="2807" spans="1:4">
      <c r="A2807">
        <v>232</v>
      </c>
      <c r="B2807">
        <v>17610</v>
      </c>
      <c r="C2807">
        <v>2089</v>
      </c>
      <c r="D2807">
        <v>17.61</v>
      </c>
    </row>
    <row r="2808" spans="1:4">
      <c r="A2808">
        <v>232</v>
      </c>
      <c r="B2808">
        <v>20930</v>
      </c>
      <c r="C2808">
        <v>2090</v>
      </c>
      <c r="D2808">
        <v>20.93</v>
      </c>
    </row>
    <row r="2809" spans="1:4">
      <c r="A2809">
        <v>232</v>
      </c>
      <c r="B2809">
        <v>14560</v>
      </c>
      <c r="C2809">
        <v>2091</v>
      </c>
      <c r="D2809">
        <v>14.56</v>
      </c>
    </row>
    <row r="2810" spans="1:4">
      <c r="A2810">
        <v>232</v>
      </c>
      <c r="B2810">
        <v>17610</v>
      </c>
      <c r="C2810">
        <v>2092</v>
      </c>
      <c r="D2810">
        <v>17.61</v>
      </c>
    </row>
    <row r="2811" spans="1:4">
      <c r="A2811">
        <v>232</v>
      </c>
      <c r="B2811">
        <v>9040</v>
      </c>
      <c r="C2811">
        <v>2095</v>
      </c>
      <c r="D2811">
        <v>9.0399999999999991</v>
      </c>
    </row>
    <row r="2812" spans="1:4">
      <c r="A2812">
        <v>232</v>
      </c>
      <c r="B2812">
        <v>9940</v>
      </c>
      <c r="C2812">
        <v>2098</v>
      </c>
      <c r="D2812">
        <v>9.94</v>
      </c>
    </row>
    <row r="2813" spans="1:4">
      <c r="A2813">
        <v>232</v>
      </c>
      <c r="B2813">
        <v>8220</v>
      </c>
      <c r="C2813">
        <v>2099</v>
      </c>
      <c r="D2813">
        <v>8.2200000000000006</v>
      </c>
    </row>
    <row r="2814" spans="1:4">
      <c r="A2814">
        <v>232</v>
      </c>
      <c r="B2814">
        <v>9940</v>
      </c>
      <c r="C2814">
        <v>2100</v>
      </c>
      <c r="D2814">
        <v>9.94</v>
      </c>
    </row>
    <row r="2815" spans="1:4">
      <c r="A2815">
        <v>232</v>
      </c>
      <c r="B2815">
        <v>26360</v>
      </c>
      <c r="C2815">
        <v>2105</v>
      </c>
      <c r="D2815">
        <v>26.36</v>
      </c>
    </row>
    <row r="2816" spans="1:4">
      <c r="A2816">
        <v>232</v>
      </c>
      <c r="B2816">
        <v>17610</v>
      </c>
      <c r="C2816">
        <v>2107</v>
      </c>
      <c r="D2816">
        <v>17.61</v>
      </c>
    </row>
    <row r="2817" spans="1:4">
      <c r="A2817">
        <v>232</v>
      </c>
      <c r="B2817">
        <v>13240</v>
      </c>
      <c r="C2817">
        <v>2109</v>
      </c>
      <c r="D2817">
        <v>13.24</v>
      </c>
    </row>
    <row r="2818" spans="1:4">
      <c r="A2818">
        <v>232</v>
      </c>
      <c r="B2818">
        <v>20930</v>
      </c>
      <c r="C2818">
        <v>2111</v>
      </c>
      <c r="D2818">
        <v>20.93</v>
      </c>
    </row>
    <row r="2819" spans="1:4">
      <c r="A2819">
        <v>232</v>
      </c>
      <c r="B2819">
        <v>14560</v>
      </c>
      <c r="C2819">
        <v>2113</v>
      </c>
      <c r="D2819">
        <v>14.56</v>
      </c>
    </row>
    <row r="2820" spans="1:4">
      <c r="A2820">
        <v>232</v>
      </c>
      <c r="B2820">
        <v>8220</v>
      </c>
      <c r="C2820">
        <v>2117</v>
      </c>
      <c r="D2820">
        <v>8.2200000000000006</v>
      </c>
    </row>
    <row r="2821" spans="1:4">
      <c r="A2821">
        <v>232</v>
      </c>
      <c r="B2821">
        <v>13240</v>
      </c>
      <c r="C2821">
        <v>2118</v>
      </c>
      <c r="D2821">
        <v>13.24</v>
      </c>
    </row>
    <row r="2822" spans="1:4">
      <c r="A2822">
        <v>232</v>
      </c>
      <c r="B2822">
        <v>14560</v>
      </c>
      <c r="C2822">
        <v>2119</v>
      </c>
      <c r="D2822">
        <v>14.56</v>
      </c>
    </row>
    <row r="2823" spans="1:4">
      <c r="A2823">
        <v>232</v>
      </c>
      <c r="B2823">
        <v>14560</v>
      </c>
      <c r="C2823">
        <v>2120</v>
      </c>
      <c r="D2823">
        <v>14.56</v>
      </c>
    </row>
    <row r="2824" spans="1:4">
      <c r="A2824">
        <v>232</v>
      </c>
      <c r="B2824">
        <v>8220</v>
      </c>
      <c r="C2824">
        <v>2122</v>
      </c>
      <c r="D2824">
        <v>8.2200000000000006</v>
      </c>
    </row>
    <row r="2825" spans="1:4">
      <c r="A2825">
        <v>232</v>
      </c>
      <c r="B2825">
        <v>17610</v>
      </c>
      <c r="C2825">
        <v>2123</v>
      </c>
      <c r="D2825">
        <v>17.61</v>
      </c>
    </row>
    <row r="2826" spans="1:4">
      <c r="A2826">
        <v>232</v>
      </c>
      <c r="B2826">
        <v>16010</v>
      </c>
      <c r="C2826">
        <v>2134</v>
      </c>
      <c r="D2826">
        <v>16.010000000000002</v>
      </c>
    </row>
    <row r="2827" spans="1:4">
      <c r="A2827">
        <v>232</v>
      </c>
      <c r="B2827">
        <v>12030</v>
      </c>
      <c r="C2827">
        <v>2136</v>
      </c>
      <c r="D2827">
        <v>12.03</v>
      </c>
    </row>
    <row r="2828" spans="1:4">
      <c r="A2828">
        <v>232</v>
      </c>
      <c r="B2828">
        <v>16010</v>
      </c>
      <c r="C2828">
        <v>2139</v>
      </c>
      <c r="D2828">
        <v>16.010000000000002</v>
      </c>
    </row>
    <row r="2829" spans="1:4">
      <c r="A2829">
        <v>232</v>
      </c>
      <c r="B2829">
        <v>20930</v>
      </c>
      <c r="C2829">
        <v>2144</v>
      </c>
      <c r="D2829">
        <v>20.93</v>
      </c>
    </row>
    <row r="2830" spans="1:4">
      <c r="A2830">
        <v>232</v>
      </c>
      <c r="B2830">
        <v>8220</v>
      </c>
      <c r="C2830">
        <v>2148</v>
      </c>
      <c r="D2830">
        <v>8.2200000000000006</v>
      </c>
    </row>
    <row r="2831" spans="1:4">
      <c r="A2831">
        <v>232</v>
      </c>
      <c r="B2831">
        <v>16010</v>
      </c>
      <c r="C2831">
        <v>2150</v>
      </c>
      <c r="D2831">
        <v>16.010000000000002</v>
      </c>
    </row>
    <row r="2832" spans="1:4">
      <c r="A2832">
        <v>232</v>
      </c>
      <c r="B2832">
        <v>14560</v>
      </c>
      <c r="C2832">
        <v>2152</v>
      </c>
      <c r="D2832">
        <v>14.56</v>
      </c>
    </row>
    <row r="2833" spans="1:4">
      <c r="A2833">
        <v>232</v>
      </c>
      <c r="B2833">
        <v>24410</v>
      </c>
      <c r="C2833">
        <v>2153</v>
      </c>
      <c r="D2833">
        <v>24.41</v>
      </c>
    </row>
    <row r="2834" spans="1:4">
      <c r="A2834">
        <v>232</v>
      </c>
      <c r="B2834">
        <v>17610</v>
      </c>
      <c r="C2834">
        <v>2155</v>
      </c>
      <c r="D2834">
        <v>17.61</v>
      </c>
    </row>
    <row r="2835" spans="1:4">
      <c r="A2835">
        <v>232</v>
      </c>
      <c r="B2835">
        <v>8220</v>
      </c>
      <c r="C2835">
        <v>2157</v>
      </c>
      <c r="D2835">
        <v>8.2200000000000006</v>
      </c>
    </row>
    <row r="2836" spans="1:4">
      <c r="A2836">
        <v>232</v>
      </c>
      <c r="B2836">
        <v>8220</v>
      </c>
      <c r="C2836">
        <v>2161</v>
      </c>
      <c r="D2836">
        <v>8.2200000000000006</v>
      </c>
    </row>
    <row r="2837" spans="1:4">
      <c r="A2837">
        <v>232</v>
      </c>
      <c r="B2837">
        <v>9040</v>
      </c>
      <c r="C2837">
        <v>2162</v>
      </c>
      <c r="D2837">
        <v>9.0399999999999991</v>
      </c>
    </row>
    <row r="2838" spans="1:4">
      <c r="A2838">
        <v>232</v>
      </c>
      <c r="B2838">
        <v>17610</v>
      </c>
      <c r="C2838">
        <v>2163</v>
      </c>
      <c r="D2838">
        <v>17.61</v>
      </c>
    </row>
    <row r="2839" spans="1:4">
      <c r="A2839">
        <v>232</v>
      </c>
      <c r="B2839">
        <v>10940</v>
      </c>
      <c r="C2839">
        <v>2166</v>
      </c>
      <c r="D2839">
        <v>10.94</v>
      </c>
    </row>
    <row r="2840" spans="1:4">
      <c r="A2840">
        <v>232</v>
      </c>
      <c r="B2840">
        <v>17610</v>
      </c>
      <c r="C2840">
        <v>2168</v>
      </c>
      <c r="D2840">
        <v>17.61</v>
      </c>
    </row>
    <row r="2841" spans="1:4">
      <c r="A2841">
        <v>232</v>
      </c>
      <c r="B2841">
        <v>20930</v>
      </c>
      <c r="C2841">
        <v>2169</v>
      </c>
      <c r="D2841">
        <v>20.93</v>
      </c>
    </row>
    <row r="2842" spans="1:4">
      <c r="A2842">
        <v>232</v>
      </c>
      <c r="B2842">
        <v>4270</v>
      </c>
      <c r="C2842">
        <v>2174</v>
      </c>
      <c r="D2842">
        <v>4.2699999999999996</v>
      </c>
    </row>
    <row r="2843" spans="1:4">
      <c r="A2843">
        <v>232</v>
      </c>
      <c r="B2843">
        <v>8220</v>
      </c>
      <c r="C2843">
        <v>2180</v>
      </c>
      <c r="D2843">
        <v>8.2200000000000006</v>
      </c>
    </row>
    <row r="2844" spans="1:4">
      <c r="A2844">
        <v>232</v>
      </c>
      <c r="B2844">
        <v>13240</v>
      </c>
      <c r="C2844">
        <v>2182</v>
      </c>
      <c r="D2844">
        <v>13.24</v>
      </c>
    </row>
    <row r="2845" spans="1:4">
      <c r="A2845">
        <v>232</v>
      </c>
      <c r="B2845">
        <v>8220</v>
      </c>
      <c r="C2845">
        <v>2183</v>
      </c>
      <c r="D2845">
        <v>8.2200000000000006</v>
      </c>
    </row>
    <row r="2846" spans="1:4">
      <c r="A2846">
        <v>232</v>
      </c>
      <c r="B2846">
        <v>17610</v>
      </c>
      <c r="C2846">
        <v>2184</v>
      </c>
      <c r="D2846">
        <v>17.61</v>
      </c>
    </row>
    <row r="2847" spans="1:4">
      <c r="A2847">
        <v>232</v>
      </c>
      <c r="B2847">
        <v>9040</v>
      </c>
      <c r="C2847">
        <v>2185</v>
      </c>
      <c r="D2847">
        <v>9.0399999999999991</v>
      </c>
    </row>
    <row r="2848" spans="1:4">
      <c r="A2848">
        <v>232</v>
      </c>
      <c r="B2848">
        <v>10940</v>
      </c>
      <c r="C2848">
        <v>2187</v>
      </c>
      <c r="D2848">
        <v>10.94</v>
      </c>
    </row>
    <row r="2849" spans="1:4">
      <c r="A2849">
        <v>232</v>
      </c>
      <c r="B2849">
        <v>14560</v>
      </c>
      <c r="C2849">
        <v>2191</v>
      </c>
      <c r="D2849">
        <v>14.56</v>
      </c>
    </row>
    <row r="2850" spans="1:4">
      <c r="A2850">
        <v>232</v>
      </c>
      <c r="B2850">
        <v>13240</v>
      </c>
      <c r="C2850">
        <v>2195</v>
      </c>
      <c r="D2850">
        <v>13.24</v>
      </c>
    </row>
    <row r="2851" spans="1:4">
      <c r="A2851">
        <v>232</v>
      </c>
      <c r="B2851">
        <v>14560</v>
      </c>
      <c r="C2851">
        <v>2196</v>
      </c>
      <c r="D2851">
        <v>14.56</v>
      </c>
    </row>
    <row r="2852" spans="1:4">
      <c r="A2852">
        <v>232</v>
      </c>
      <c r="B2852">
        <v>20930</v>
      </c>
      <c r="C2852">
        <v>2198</v>
      </c>
      <c r="D2852">
        <v>20.93</v>
      </c>
    </row>
    <row r="2853" spans="1:4">
      <c r="A2853">
        <v>232</v>
      </c>
      <c r="B2853">
        <v>20930</v>
      </c>
      <c r="C2853">
        <v>2200</v>
      </c>
      <c r="D2853">
        <v>20.93</v>
      </c>
    </row>
    <row r="2854" spans="1:4">
      <c r="A2854">
        <v>232</v>
      </c>
      <c r="B2854">
        <v>9940</v>
      </c>
      <c r="C2854">
        <v>2201</v>
      </c>
      <c r="D2854">
        <v>9.94</v>
      </c>
    </row>
    <row r="2855" spans="1:4">
      <c r="A2855">
        <v>232</v>
      </c>
      <c r="B2855">
        <v>13240</v>
      </c>
      <c r="C2855">
        <v>2202</v>
      </c>
      <c r="D2855">
        <v>13.24</v>
      </c>
    </row>
    <row r="2856" spans="1:4">
      <c r="A2856">
        <v>232</v>
      </c>
      <c r="B2856">
        <v>14560</v>
      </c>
      <c r="C2856">
        <v>2203</v>
      </c>
      <c r="D2856">
        <v>14.56</v>
      </c>
    </row>
    <row r="2857" spans="1:4">
      <c r="A2857">
        <v>232</v>
      </c>
      <c r="B2857">
        <v>20930</v>
      </c>
      <c r="C2857">
        <v>2204</v>
      </c>
      <c r="D2857">
        <v>20.93</v>
      </c>
    </row>
    <row r="2858" spans="1:4">
      <c r="A2858">
        <v>232</v>
      </c>
      <c r="B2858">
        <v>9040</v>
      </c>
      <c r="C2858">
        <v>2205</v>
      </c>
      <c r="D2858">
        <v>9.0399999999999991</v>
      </c>
    </row>
    <row r="2859" spans="1:4">
      <c r="A2859">
        <v>232</v>
      </c>
      <c r="B2859">
        <v>9040</v>
      </c>
      <c r="C2859">
        <v>2212</v>
      </c>
      <c r="D2859">
        <v>9.0399999999999991</v>
      </c>
    </row>
    <row r="2860" spans="1:4">
      <c r="A2860">
        <v>232</v>
      </c>
      <c r="B2860">
        <v>14560</v>
      </c>
      <c r="C2860">
        <v>2213</v>
      </c>
      <c r="D2860">
        <v>14.56</v>
      </c>
    </row>
    <row r="2861" spans="1:4">
      <c r="A2861">
        <v>232</v>
      </c>
      <c r="B2861">
        <v>9040</v>
      </c>
      <c r="C2861">
        <v>2214</v>
      </c>
      <c r="D2861">
        <v>9.0399999999999991</v>
      </c>
    </row>
    <row r="2862" spans="1:4">
      <c r="A2862">
        <v>232</v>
      </c>
      <c r="B2862">
        <v>20930</v>
      </c>
      <c r="C2862">
        <v>2215</v>
      </c>
      <c r="D2862">
        <v>20.93</v>
      </c>
    </row>
    <row r="2863" spans="1:4">
      <c r="A2863">
        <v>232</v>
      </c>
      <c r="B2863">
        <v>22600</v>
      </c>
      <c r="C2863">
        <v>2219</v>
      </c>
      <c r="D2863">
        <v>22.6</v>
      </c>
    </row>
    <row r="2864" spans="1:4">
      <c r="A2864">
        <v>232</v>
      </c>
      <c r="B2864">
        <v>10940</v>
      </c>
      <c r="C2864">
        <v>2220</v>
      </c>
      <c r="D2864">
        <v>10.94</v>
      </c>
    </row>
    <row r="2865" spans="1:4">
      <c r="A2865">
        <v>232</v>
      </c>
      <c r="B2865">
        <v>26360</v>
      </c>
      <c r="C2865">
        <v>2222</v>
      </c>
      <c r="D2865">
        <v>26.36</v>
      </c>
    </row>
    <row r="2866" spans="1:4">
      <c r="A2866">
        <v>232</v>
      </c>
      <c r="B2866">
        <v>9940</v>
      </c>
      <c r="C2866">
        <v>2223</v>
      </c>
      <c r="D2866">
        <v>9.94</v>
      </c>
    </row>
    <row r="2867" spans="1:4">
      <c r="A2867">
        <v>232</v>
      </c>
      <c r="B2867">
        <v>14560</v>
      </c>
      <c r="C2867">
        <v>2224</v>
      </c>
      <c r="D2867">
        <v>14.56</v>
      </c>
    </row>
    <row r="2868" spans="1:4">
      <c r="A2868">
        <v>232</v>
      </c>
      <c r="B2868">
        <v>22600</v>
      </c>
      <c r="C2868">
        <v>2226</v>
      </c>
      <c r="D2868">
        <v>22.6</v>
      </c>
    </row>
    <row r="2869" spans="1:4">
      <c r="A2869">
        <v>232</v>
      </c>
      <c r="B2869">
        <v>8220</v>
      </c>
      <c r="C2869">
        <v>2227</v>
      </c>
      <c r="D2869">
        <v>8.2200000000000006</v>
      </c>
    </row>
    <row r="2870" spans="1:4">
      <c r="A2870">
        <v>232</v>
      </c>
      <c r="B2870">
        <v>9940</v>
      </c>
      <c r="C2870">
        <v>2228</v>
      </c>
      <c r="D2870">
        <v>9.94</v>
      </c>
    </row>
    <row r="2871" spans="1:4">
      <c r="A2871">
        <v>232</v>
      </c>
      <c r="B2871">
        <v>20930</v>
      </c>
      <c r="C2871">
        <v>2232</v>
      </c>
      <c r="D2871">
        <v>20.93</v>
      </c>
    </row>
    <row r="2872" spans="1:4">
      <c r="A2872">
        <v>232</v>
      </c>
      <c r="B2872">
        <v>8220</v>
      </c>
      <c r="C2872">
        <v>2235</v>
      </c>
      <c r="D2872">
        <v>8.2200000000000006</v>
      </c>
    </row>
    <row r="2873" spans="1:4">
      <c r="A2873">
        <v>232</v>
      </c>
      <c r="B2873">
        <v>17610</v>
      </c>
      <c r="C2873">
        <v>2238</v>
      </c>
      <c r="D2873">
        <v>17.61</v>
      </c>
    </row>
    <row r="2874" spans="1:4">
      <c r="A2874">
        <v>232</v>
      </c>
      <c r="B2874">
        <v>13240</v>
      </c>
      <c r="C2874">
        <v>2244</v>
      </c>
      <c r="D2874">
        <v>13.24</v>
      </c>
    </row>
    <row r="2875" spans="1:4">
      <c r="A2875">
        <v>232</v>
      </c>
      <c r="B2875">
        <v>9940</v>
      </c>
      <c r="C2875">
        <v>2246</v>
      </c>
      <c r="D2875">
        <v>9.94</v>
      </c>
    </row>
    <row r="2876" spans="1:4">
      <c r="A2876">
        <v>232</v>
      </c>
      <c r="B2876">
        <v>9940</v>
      </c>
      <c r="C2876">
        <v>2247</v>
      </c>
      <c r="D2876">
        <v>9.94</v>
      </c>
    </row>
    <row r="2877" spans="1:4">
      <c r="A2877">
        <v>232</v>
      </c>
      <c r="B2877">
        <v>12030</v>
      </c>
      <c r="C2877">
        <v>2248</v>
      </c>
      <c r="D2877">
        <v>12.03</v>
      </c>
    </row>
    <row r="2878" spans="1:4">
      <c r="A2878">
        <v>232</v>
      </c>
      <c r="B2878">
        <v>9040</v>
      </c>
      <c r="C2878">
        <v>2249</v>
      </c>
      <c r="D2878">
        <v>9.0399999999999991</v>
      </c>
    </row>
    <row r="2879" spans="1:4">
      <c r="A2879">
        <v>232</v>
      </c>
      <c r="B2879">
        <v>12030</v>
      </c>
      <c r="C2879">
        <v>2250</v>
      </c>
      <c r="D2879">
        <v>12.03</v>
      </c>
    </row>
    <row r="2880" spans="1:4">
      <c r="A2880">
        <v>232</v>
      </c>
      <c r="B2880">
        <v>9040</v>
      </c>
      <c r="C2880">
        <v>2251</v>
      </c>
      <c r="D2880">
        <v>9.0399999999999991</v>
      </c>
    </row>
    <row r="2881" spans="1:4">
      <c r="A2881">
        <v>232</v>
      </c>
      <c r="B2881">
        <v>19370</v>
      </c>
      <c r="C2881">
        <v>2252</v>
      </c>
      <c r="D2881">
        <v>19.37</v>
      </c>
    </row>
    <row r="2882" spans="1:4">
      <c r="A2882">
        <v>232</v>
      </c>
      <c r="B2882">
        <v>8220</v>
      </c>
      <c r="C2882">
        <v>2255</v>
      </c>
      <c r="D2882">
        <v>8.2200000000000006</v>
      </c>
    </row>
    <row r="2883" spans="1:4">
      <c r="A2883">
        <v>232</v>
      </c>
      <c r="B2883">
        <v>13240</v>
      </c>
      <c r="C2883">
        <v>2256</v>
      </c>
      <c r="D2883">
        <v>13.24</v>
      </c>
    </row>
    <row r="2884" spans="1:4">
      <c r="A2884">
        <v>232</v>
      </c>
      <c r="B2884">
        <v>17610</v>
      </c>
      <c r="C2884">
        <v>2257</v>
      </c>
      <c r="D2884">
        <v>17.61</v>
      </c>
    </row>
    <row r="2885" spans="1:4">
      <c r="A2885">
        <v>232</v>
      </c>
      <c r="B2885">
        <v>29610</v>
      </c>
      <c r="C2885">
        <v>2261</v>
      </c>
      <c r="D2885">
        <v>29.61</v>
      </c>
    </row>
    <row r="2886" spans="1:4">
      <c r="A2886">
        <v>232</v>
      </c>
      <c r="B2886">
        <v>17610</v>
      </c>
      <c r="C2886">
        <v>2264</v>
      </c>
      <c r="D2886">
        <v>17.61</v>
      </c>
    </row>
    <row r="2887" spans="1:4">
      <c r="A2887">
        <v>232</v>
      </c>
      <c r="B2887">
        <v>8220</v>
      </c>
      <c r="C2887">
        <v>2266</v>
      </c>
      <c r="D2887">
        <v>8.2200000000000006</v>
      </c>
    </row>
    <row r="2888" spans="1:4">
      <c r="A2888">
        <v>232</v>
      </c>
      <c r="B2888">
        <v>9040</v>
      </c>
      <c r="C2888">
        <v>2270</v>
      </c>
      <c r="D2888">
        <v>9.0399999999999991</v>
      </c>
    </row>
    <row r="2889" spans="1:4">
      <c r="A2889">
        <v>232</v>
      </c>
      <c r="B2889">
        <v>16010</v>
      </c>
      <c r="C2889">
        <v>2271</v>
      </c>
      <c r="D2889">
        <v>16.010000000000002</v>
      </c>
    </row>
    <row r="2890" spans="1:4">
      <c r="A2890">
        <v>232</v>
      </c>
      <c r="B2890">
        <v>9940</v>
      </c>
      <c r="C2890">
        <v>2275</v>
      </c>
      <c r="D2890">
        <v>9.94</v>
      </c>
    </row>
    <row r="2891" spans="1:4">
      <c r="A2891">
        <v>232</v>
      </c>
      <c r="B2891">
        <v>9040</v>
      </c>
      <c r="C2891">
        <v>2276</v>
      </c>
      <c r="D2891">
        <v>9.0399999999999991</v>
      </c>
    </row>
    <row r="2892" spans="1:4">
      <c r="A2892">
        <v>232</v>
      </c>
      <c r="B2892">
        <v>5650</v>
      </c>
      <c r="C2892">
        <v>2277</v>
      </c>
      <c r="D2892">
        <v>5.65</v>
      </c>
    </row>
    <row r="2893" spans="1:4">
      <c r="A2893">
        <v>232</v>
      </c>
      <c r="B2893">
        <v>8220</v>
      </c>
      <c r="C2893">
        <v>2284</v>
      </c>
      <c r="D2893">
        <v>8.2200000000000006</v>
      </c>
    </row>
    <row r="2894" spans="1:4">
      <c r="A2894">
        <v>232</v>
      </c>
      <c r="B2894">
        <v>28470</v>
      </c>
      <c r="C2894">
        <v>2286</v>
      </c>
      <c r="D2894">
        <v>28.47</v>
      </c>
    </row>
    <row r="2895" spans="1:4">
      <c r="A2895">
        <v>232</v>
      </c>
      <c r="B2895">
        <v>29610</v>
      </c>
      <c r="C2895">
        <v>2287</v>
      </c>
      <c r="D2895">
        <v>29.61</v>
      </c>
    </row>
    <row r="2896" spans="1:4">
      <c r="A2896">
        <v>232</v>
      </c>
      <c r="B2896">
        <v>13240</v>
      </c>
      <c r="C2896">
        <v>2289</v>
      </c>
      <c r="D2896">
        <v>13.24</v>
      </c>
    </row>
    <row r="2897" spans="1:4">
      <c r="A2897">
        <v>232</v>
      </c>
      <c r="B2897">
        <v>14560</v>
      </c>
      <c r="C2897">
        <v>2290</v>
      </c>
      <c r="D2897">
        <v>14.56</v>
      </c>
    </row>
    <row r="2898" spans="1:4">
      <c r="A2898">
        <v>232</v>
      </c>
      <c r="B2898">
        <v>17610</v>
      </c>
      <c r="C2898">
        <v>2292</v>
      </c>
      <c r="D2898">
        <v>17.61</v>
      </c>
    </row>
    <row r="2899" spans="1:4">
      <c r="A2899">
        <v>232</v>
      </c>
      <c r="B2899">
        <v>4270</v>
      </c>
      <c r="C2899">
        <v>2294</v>
      </c>
      <c r="D2899">
        <v>4.2699999999999996</v>
      </c>
    </row>
    <row r="2900" spans="1:4">
      <c r="A2900">
        <v>232</v>
      </c>
      <c r="B2900">
        <v>4270</v>
      </c>
      <c r="C2900">
        <v>2299</v>
      </c>
      <c r="D2900">
        <v>4.2699999999999996</v>
      </c>
    </row>
    <row r="2901" spans="1:4">
      <c r="A2901">
        <v>232</v>
      </c>
      <c r="B2901">
        <v>16010</v>
      </c>
      <c r="C2901">
        <v>2311</v>
      </c>
      <c r="D2901">
        <v>16.010000000000002</v>
      </c>
    </row>
    <row r="2902" spans="1:4">
      <c r="A2902">
        <v>232</v>
      </c>
      <c r="B2902">
        <v>16010</v>
      </c>
      <c r="C2902">
        <v>2312</v>
      </c>
      <c r="D2902">
        <v>16.010000000000002</v>
      </c>
    </row>
    <row r="2903" spans="1:4">
      <c r="A2903">
        <v>232</v>
      </c>
      <c r="B2903">
        <v>9040</v>
      </c>
      <c r="C2903">
        <v>2313</v>
      </c>
      <c r="D2903">
        <v>9.0399999999999991</v>
      </c>
    </row>
    <row r="2904" spans="1:4">
      <c r="A2904">
        <v>232</v>
      </c>
      <c r="B2904">
        <v>4270</v>
      </c>
      <c r="C2904">
        <v>2316</v>
      </c>
      <c r="D2904">
        <v>4.2699999999999996</v>
      </c>
    </row>
    <row r="2905" spans="1:4">
      <c r="A2905">
        <v>232</v>
      </c>
      <c r="B2905">
        <v>13240</v>
      </c>
      <c r="C2905">
        <v>2318</v>
      </c>
      <c r="D2905">
        <v>13.24</v>
      </c>
    </row>
    <row r="2906" spans="1:4">
      <c r="A2906">
        <v>232</v>
      </c>
      <c r="B2906">
        <v>13240</v>
      </c>
      <c r="C2906">
        <v>2319</v>
      </c>
      <c r="D2906">
        <v>13.24</v>
      </c>
    </row>
    <row r="2907" spans="1:4">
      <c r="A2907">
        <v>232</v>
      </c>
      <c r="B2907">
        <v>13240</v>
      </c>
      <c r="C2907">
        <v>2320</v>
      </c>
      <c r="D2907">
        <v>13.24</v>
      </c>
    </row>
    <row r="2908" spans="1:4">
      <c r="A2908">
        <v>232</v>
      </c>
      <c r="B2908">
        <v>13240</v>
      </c>
      <c r="C2908">
        <v>2329</v>
      </c>
      <c r="D2908">
        <v>13.24</v>
      </c>
    </row>
    <row r="2909" spans="1:4">
      <c r="A2909">
        <v>232</v>
      </c>
      <c r="B2909">
        <v>13240</v>
      </c>
      <c r="C2909">
        <v>2331</v>
      </c>
      <c r="D2909">
        <v>13.24</v>
      </c>
    </row>
    <row r="2910" spans="1:4">
      <c r="A2910">
        <v>232</v>
      </c>
      <c r="B2910">
        <v>20930</v>
      </c>
      <c r="C2910">
        <v>2332</v>
      </c>
      <c r="D2910">
        <v>20.93</v>
      </c>
    </row>
    <row r="2911" spans="1:4">
      <c r="A2911">
        <v>232</v>
      </c>
      <c r="B2911">
        <v>5650</v>
      </c>
      <c r="C2911">
        <v>2333</v>
      </c>
      <c r="D2911">
        <v>5.65</v>
      </c>
    </row>
    <row r="2912" spans="1:4">
      <c r="A2912">
        <v>232</v>
      </c>
      <c r="B2912">
        <v>17610</v>
      </c>
      <c r="C2912">
        <v>2334</v>
      </c>
      <c r="D2912">
        <v>17.61</v>
      </c>
    </row>
    <row r="2913" spans="1:4">
      <c r="A2913">
        <v>232</v>
      </c>
      <c r="B2913">
        <v>20930</v>
      </c>
      <c r="C2913">
        <v>2335</v>
      </c>
      <c r="D2913">
        <v>20.93</v>
      </c>
    </row>
    <row r="2914" spans="1:4">
      <c r="A2914">
        <v>232</v>
      </c>
      <c r="B2914">
        <v>12030</v>
      </c>
      <c r="C2914">
        <v>2336</v>
      </c>
      <c r="D2914">
        <v>12.03</v>
      </c>
    </row>
    <row r="2915" spans="1:4">
      <c r="A2915">
        <v>232</v>
      </c>
      <c r="B2915">
        <v>10940</v>
      </c>
      <c r="C2915">
        <v>2342</v>
      </c>
      <c r="D2915">
        <v>10.94</v>
      </c>
    </row>
    <row r="2916" spans="1:4">
      <c r="A2916">
        <v>232</v>
      </c>
      <c r="B2916">
        <v>10460</v>
      </c>
      <c r="C2916">
        <v>2343</v>
      </c>
      <c r="D2916">
        <v>10.46</v>
      </c>
    </row>
    <row r="2917" spans="1:4">
      <c r="A2917">
        <v>232</v>
      </c>
      <c r="B2917">
        <v>29610</v>
      </c>
      <c r="C2917">
        <v>2345</v>
      </c>
      <c r="D2917">
        <v>29.61</v>
      </c>
    </row>
    <row r="2918" spans="1:4">
      <c r="A2918">
        <v>232</v>
      </c>
      <c r="B2918">
        <v>20930</v>
      </c>
      <c r="C2918">
        <v>2347</v>
      </c>
      <c r="D2918">
        <v>20.93</v>
      </c>
    </row>
    <row r="2919" spans="1:4">
      <c r="A2919">
        <v>232</v>
      </c>
      <c r="B2919">
        <v>9040</v>
      </c>
      <c r="C2919">
        <v>2348</v>
      </c>
      <c r="D2919">
        <v>9.0399999999999991</v>
      </c>
    </row>
    <row r="2920" spans="1:4">
      <c r="A2920">
        <v>232</v>
      </c>
      <c r="B2920">
        <v>10940</v>
      </c>
      <c r="C2920">
        <v>2351</v>
      </c>
      <c r="D2920">
        <v>10.94</v>
      </c>
    </row>
    <row r="2921" spans="1:4">
      <c r="A2921">
        <v>232</v>
      </c>
      <c r="B2921">
        <v>12030</v>
      </c>
      <c r="C2921">
        <v>2352</v>
      </c>
      <c r="D2921">
        <v>12.03</v>
      </c>
    </row>
    <row r="2922" spans="1:4">
      <c r="A2922">
        <v>232</v>
      </c>
      <c r="B2922">
        <v>4910</v>
      </c>
      <c r="C2922">
        <v>2356</v>
      </c>
      <c r="D2922">
        <v>4.91</v>
      </c>
    </row>
    <row r="2923" spans="1:4">
      <c r="A2923">
        <v>232</v>
      </c>
      <c r="B2923">
        <v>13240</v>
      </c>
      <c r="C2923">
        <v>2357</v>
      </c>
      <c r="D2923">
        <v>13.24</v>
      </c>
    </row>
    <row r="2924" spans="1:4">
      <c r="A2924">
        <v>232</v>
      </c>
      <c r="B2924">
        <v>9940</v>
      </c>
      <c r="C2924">
        <v>2358</v>
      </c>
      <c r="D2924">
        <v>9.94</v>
      </c>
    </row>
    <row r="2925" spans="1:4">
      <c r="A2925">
        <v>232</v>
      </c>
      <c r="B2925">
        <v>24410</v>
      </c>
      <c r="C2925">
        <v>2363</v>
      </c>
      <c r="D2925">
        <v>24.41</v>
      </c>
    </row>
    <row r="2926" spans="1:4">
      <c r="A2926">
        <v>232</v>
      </c>
      <c r="B2926">
        <v>9940</v>
      </c>
      <c r="C2926">
        <v>2369</v>
      </c>
      <c r="D2926">
        <v>9.94</v>
      </c>
    </row>
    <row r="2927" spans="1:4">
      <c r="A2927">
        <v>232</v>
      </c>
      <c r="B2927">
        <v>20930</v>
      </c>
      <c r="C2927">
        <v>2370</v>
      </c>
      <c r="D2927">
        <v>20.93</v>
      </c>
    </row>
    <row r="2928" spans="1:4">
      <c r="A2928">
        <v>232</v>
      </c>
      <c r="B2928">
        <v>3200</v>
      </c>
      <c r="C2928">
        <v>2373</v>
      </c>
      <c r="D2928">
        <v>3.2</v>
      </c>
    </row>
    <row r="2929" spans="1:4">
      <c r="A2929">
        <v>232</v>
      </c>
      <c r="B2929">
        <v>29610</v>
      </c>
      <c r="C2929">
        <v>2374</v>
      </c>
      <c r="D2929">
        <v>29.61</v>
      </c>
    </row>
    <row r="2930" spans="1:4">
      <c r="A2930">
        <v>232</v>
      </c>
      <c r="B2930">
        <v>20930</v>
      </c>
      <c r="C2930">
        <v>2375</v>
      </c>
      <c r="D2930">
        <v>20.93</v>
      </c>
    </row>
    <row r="2931" spans="1:4">
      <c r="A2931">
        <v>232</v>
      </c>
      <c r="B2931">
        <v>8220</v>
      </c>
      <c r="C2931">
        <v>2378</v>
      </c>
      <c r="D2931">
        <v>8.2200000000000006</v>
      </c>
    </row>
    <row r="2932" spans="1:4">
      <c r="A2932">
        <v>232</v>
      </c>
      <c r="B2932">
        <v>16010</v>
      </c>
      <c r="C2932">
        <v>2380</v>
      </c>
      <c r="D2932">
        <v>16.010000000000002</v>
      </c>
    </row>
    <row r="2933" spans="1:4">
      <c r="A2933">
        <v>232</v>
      </c>
      <c r="B2933">
        <v>16010</v>
      </c>
      <c r="C2933">
        <v>2381</v>
      </c>
      <c r="D2933">
        <v>16.010000000000002</v>
      </c>
    </row>
    <row r="2934" spans="1:4">
      <c r="A2934">
        <v>232</v>
      </c>
      <c r="B2934">
        <v>9940</v>
      </c>
      <c r="C2934">
        <v>2382</v>
      </c>
      <c r="D2934">
        <v>9.94</v>
      </c>
    </row>
    <row r="2935" spans="1:4">
      <c r="A2935">
        <v>232</v>
      </c>
      <c r="B2935">
        <v>22600</v>
      </c>
      <c r="C2935">
        <v>2383</v>
      </c>
      <c r="D2935">
        <v>22.6</v>
      </c>
    </row>
    <row r="2936" spans="1:4">
      <c r="A2936">
        <v>232</v>
      </c>
      <c r="B2936">
        <v>24410</v>
      </c>
      <c r="C2936">
        <v>2384</v>
      </c>
      <c r="D2936">
        <v>24.41</v>
      </c>
    </row>
    <row r="2937" spans="1:4">
      <c r="A2937">
        <v>232</v>
      </c>
      <c r="B2937">
        <v>13240</v>
      </c>
      <c r="C2937">
        <v>2389</v>
      </c>
      <c r="D2937">
        <v>13.24</v>
      </c>
    </row>
    <row r="2938" spans="1:4">
      <c r="A2938">
        <v>232</v>
      </c>
      <c r="B2938">
        <v>17610</v>
      </c>
      <c r="C2938">
        <v>2392</v>
      </c>
      <c r="D2938">
        <v>17.61</v>
      </c>
    </row>
    <row r="2939" spans="1:4">
      <c r="A2939">
        <v>232</v>
      </c>
      <c r="B2939">
        <v>17610</v>
      </c>
      <c r="C2939">
        <v>2394</v>
      </c>
      <c r="D2939">
        <v>17.61</v>
      </c>
    </row>
    <row r="2940" spans="1:4">
      <c r="A2940">
        <v>232</v>
      </c>
      <c r="B2940">
        <v>8220</v>
      </c>
      <c r="C2940">
        <v>2395</v>
      </c>
      <c r="D2940">
        <v>8.2200000000000006</v>
      </c>
    </row>
    <row r="2941" spans="1:4">
      <c r="A2941">
        <v>232</v>
      </c>
      <c r="B2941">
        <v>8220</v>
      </c>
      <c r="C2941">
        <v>2397</v>
      </c>
      <c r="D2941">
        <v>8.2200000000000006</v>
      </c>
    </row>
    <row r="2942" spans="1:4">
      <c r="A2942">
        <v>232</v>
      </c>
      <c r="B2942">
        <v>4270</v>
      </c>
      <c r="C2942">
        <v>2408</v>
      </c>
      <c r="D2942">
        <v>4.2699999999999996</v>
      </c>
    </row>
    <row r="2943" spans="1:4">
      <c r="A2943">
        <v>232</v>
      </c>
      <c r="B2943">
        <v>14560</v>
      </c>
      <c r="C2943">
        <v>2410</v>
      </c>
      <c r="D2943">
        <v>14.56</v>
      </c>
    </row>
    <row r="2944" spans="1:4">
      <c r="A2944">
        <v>232</v>
      </c>
      <c r="B2944">
        <v>20930</v>
      </c>
      <c r="C2944">
        <v>2412</v>
      </c>
      <c r="D2944">
        <v>20.93</v>
      </c>
    </row>
    <row r="2945" spans="1:4">
      <c r="A2945">
        <v>232</v>
      </c>
      <c r="B2945">
        <v>22600</v>
      </c>
      <c r="C2945">
        <v>2413</v>
      </c>
      <c r="D2945">
        <v>22.6</v>
      </c>
    </row>
    <row r="2946" spans="1:4">
      <c r="A2946">
        <v>232</v>
      </c>
      <c r="B2946">
        <v>22600</v>
      </c>
      <c r="C2946">
        <v>2416</v>
      </c>
      <c r="D2946">
        <v>22.6</v>
      </c>
    </row>
    <row r="2947" spans="1:4">
      <c r="A2947">
        <v>232</v>
      </c>
      <c r="B2947">
        <v>8220</v>
      </c>
      <c r="C2947">
        <v>2420</v>
      </c>
      <c r="D2947">
        <v>8.2200000000000006</v>
      </c>
    </row>
    <row r="2948" spans="1:4">
      <c r="A2948">
        <v>232</v>
      </c>
      <c r="B2948">
        <v>9040</v>
      </c>
      <c r="C2948">
        <v>2425</v>
      </c>
      <c r="D2948">
        <v>9.0399999999999991</v>
      </c>
    </row>
    <row r="2949" spans="1:4">
      <c r="A2949">
        <v>232</v>
      </c>
      <c r="B2949">
        <v>22600</v>
      </c>
      <c r="C2949">
        <v>2426</v>
      </c>
      <c r="D2949">
        <v>22.6</v>
      </c>
    </row>
    <row r="2950" spans="1:4">
      <c r="A2950">
        <v>232</v>
      </c>
      <c r="B2950">
        <v>19370</v>
      </c>
      <c r="C2950">
        <v>2436</v>
      </c>
      <c r="D2950">
        <v>19.37</v>
      </c>
    </row>
    <row r="2951" spans="1:4">
      <c r="A2951">
        <v>232</v>
      </c>
      <c r="B2951">
        <v>8220</v>
      </c>
      <c r="C2951">
        <v>2441</v>
      </c>
      <c r="D2951">
        <v>8.2200000000000006</v>
      </c>
    </row>
    <row r="2952" spans="1:4">
      <c r="A2952">
        <v>232</v>
      </c>
      <c r="B2952">
        <v>8220</v>
      </c>
      <c r="C2952">
        <v>2445</v>
      </c>
      <c r="D2952">
        <v>8.2200000000000006</v>
      </c>
    </row>
    <row r="2953" spans="1:4">
      <c r="A2953">
        <v>232</v>
      </c>
      <c r="B2953">
        <v>13240</v>
      </c>
      <c r="C2953">
        <v>2451</v>
      </c>
      <c r="D2953">
        <v>13.24</v>
      </c>
    </row>
    <row r="2954" spans="1:4">
      <c r="A2954">
        <v>232</v>
      </c>
      <c r="B2954">
        <v>7470</v>
      </c>
      <c r="C2954">
        <v>2452</v>
      </c>
      <c r="D2954">
        <v>7.47</v>
      </c>
    </row>
    <row r="2955" spans="1:4">
      <c r="A2955">
        <v>232</v>
      </c>
      <c r="B2955">
        <v>19370</v>
      </c>
      <c r="C2955">
        <v>2458</v>
      </c>
      <c r="D2955">
        <v>19.37</v>
      </c>
    </row>
    <row r="2956" spans="1:4">
      <c r="A2956">
        <v>232</v>
      </c>
      <c r="B2956">
        <v>5650</v>
      </c>
      <c r="C2956">
        <v>2460</v>
      </c>
      <c r="D2956">
        <v>5.65</v>
      </c>
    </row>
    <row r="2957" spans="1:4">
      <c r="A2957">
        <v>232</v>
      </c>
      <c r="B2957">
        <v>16010</v>
      </c>
      <c r="C2957">
        <v>2461</v>
      </c>
      <c r="D2957">
        <v>16.010000000000002</v>
      </c>
    </row>
    <row r="2958" spans="1:4">
      <c r="A2958">
        <v>232</v>
      </c>
      <c r="B2958">
        <v>14560</v>
      </c>
      <c r="C2958">
        <v>2462</v>
      </c>
      <c r="D2958">
        <v>14.56</v>
      </c>
    </row>
    <row r="2959" spans="1:4">
      <c r="A2959">
        <v>232</v>
      </c>
      <c r="B2959">
        <v>28470</v>
      </c>
      <c r="C2959">
        <v>2465</v>
      </c>
      <c r="D2959">
        <v>28.47</v>
      </c>
    </row>
    <row r="2960" spans="1:4">
      <c r="A2960">
        <v>232</v>
      </c>
      <c r="B2960">
        <v>14560</v>
      </c>
      <c r="C2960">
        <v>2468</v>
      </c>
      <c r="D2960">
        <v>14.56</v>
      </c>
    </row>
    <row r="2961" spans="1:4">
      <c r="A2961">
        <v>232</v>
      </c>
      <c r="B2961">
        <v>8220</v>
      </c>
      <c r="C2961">
        <v>2469</v>
      </c>
      <c r="D2961">
        <v>8.2200000000000006</v>
      </c>
    </row>
    <row r="2962" spans="1:4">
      <c r="A2962">
        <v>232</v>
      </c>
      <c r="B2962">
        <v>4910</v>
      </c>
      <c r="C2962">
        <v>2470</v>
      </c>
      <c r="D2962">
        <v>4.91</v>
      </c>
    </row>
    <row r="2963" spans="1:4">
      <c r="A2963">
        <v>232</v>
      </c>
      <c r="B2963">
        <v>20930</v>
      </c>
      <c r="C2963">
        <v>2471</v>
      </c>
      <c r="D2963">
        <v>20.93</v>
      </c>
    </row>
    <row r="2964" spans="1:4">
      <c r="A2964">
        <v>232</v>
      </c>
      <c r="B2964">
        <v>17610</v>
      </c>
      <c r="C2964">
        <v>2472</v>
      </c>
      <c r="D2964">
        <v>17.61</v>
      </c>
    </row>
    <row r="2965" spans="1:4">
      <c r="A2965">
        <v>232</v>
      </c>
      <c r="B2965">
        <v>22600</v>
      </c>
      <c r="C2965">
        <v>2473</v>
      </c>
      <c r="D2965">
        <v>22.6</v>
      </c>
    </row>
    <row r="2966" spans="1:4">
      <c r="A2966">
        <v>232</v>
      </c>
      <c r="B2966">
        <v>16010</v>
      </c>
      <c r="C2966">
        <v>2475</v>
      </c>
      <c r="D2966">
        <v>16.010000000000002</v>
      </c>
    </row>
    <row r="2967" spans="1:4">
      <c r="A2967">
        <v>232</v>
      </c>
      <c r="B2967">
        <v>20930</v>
      </c>
      <c r="C2967">
        <v>2476</v>
      </c>
      <c r="D2967">
        <v>20.93</v>
      </c>
    </row>
    <row r="2968" spans="1:4">
      <c r="A2968">
        <v>232</v>
      </c>
      <c r="B2968">
        <v>20930</v>
      </c>
      <c r="C2968">
        <v>2478</v>
      </c>
      <c r="D2968">
        <v>20.93</v>
      </c>
    </row>
    <row r="2969" spans="1:4">
      <c r="A2969">
        <v>232</v>
      </c>
      <c r="B2969">
        <v>8220</v>
      </c>
      <c r="C2969">
        <v>2480</v>
      </c>
      <c r="D2969">
        <v>8.2200000000000006</v>
      </c>
    </row>
    <row r="2970" spans="1:4">
      <c r="A2970">
        <v>232</v>
      </c>
      <c r="B2970">
        <v>17610</v>
      </c>
      <c r="C2970">
        <v>2488</v>
      </c>
      <c r="D2970">
        <v>17.61</v>
      </c>
    </row>
    <row r="2971" spans="1:4">
      <c r="A2971">
        <v>232</v>
      </c>
      <c r="B2971">
        <v>17610</v>
      </c>
      <c r="C2971">
        <v>2499</v>
      </c>
      <c r="D2971">
        <v>17.61</v>
      </c>
    </row>
    <row r="2972" spans="1:4">
      <c r="A2972">
        <v>232</v>
      </c>
      <c r="B2972">
        <v>17610</v>
      </c>
      <c r="C2972">
        <v>2504</v>
      </c>
      <c r="D2972">
        <v>17.61</v>
      </c>
    </row>
    <row r="2973" spans="1:4">
      <c r="A2973">
        <v>232</v>
      </c>
      <c r="B2973">
        <v>17610</v>
      </c>
      <c r="C2973">
        <v>2505</v>
      </c>
      <c r="D2973">
        <v>17.61</v>
      </c>
    </row>
    <row r="2974" spans="1:4">
      <c r="A2974">
        <v>232</v>
      </c>
      <c r="B2974">
        <v>9940</v>
      </c>
      <c r="C2974">
        <v>2508</v>
      </c>
      <c r="D2974">
        <v>9.94</v>
      </c>
    </row>
    <row r="2975" spans="1:4">
      <c r="A2975">
        <v>232</v>
      </c>
      <c r="B2975">
        <v>5650</v>
      </c>
      <c r="C2975">
        <v>2510</v>
      </c>
      <c r="D2975">
        <v>5.65</v>
      </c>
    </row>
    <row r="2976" spans="1:4">
      <c r="A2976">
        <v>232</v>
      </c>
      <c r="B2976">
        <v>8220</v>
      </c>
      <c r="C2976">
        <v>2511</v>
      </c>
      <c r="D2976">
        <v>8.2200000000000006</v>
      </c>
    </row>
    <row r="2977" spans="1:4">
      <c r="A2977">
        <v>232</v>
      </c>
      <c r="B2977">
        <v>22600</v>
      </c>
      <c r="C2977">
        <v>2513</v>
      </c>
      <c r="D2977">
        <v>22.6</v>
      </c>
    </row>
    <row r="2978" spans="1:4">
      <c r="A2978">
        <v>232</v>
      </c>
      <c r="B2978">
        <v>32020</v>
      </c>
      <c r="C2978">
        <v>2514</v>
      </c>
      <c r="D2978">
        <v>32.020000000000003</v>
      </c>
    </row>
    <row r="2979" spans="1:4">
      <c r="A2979">
        <v>232</v>
      </c>
      <c r="B2979">
        <v>29610</v>
      </c>
      <c r="C2979">
        <v>2518</v>
      </c>
      <c r="D2979">
        <v>29.61</v>
      </c>
    </row>
    <row r="2980" spans="1:4">
      <c r="A2980">
        <v>232</v>
      </c>
      <c r="B2980">
        <v>17610</v>
      </c>
      <c r="C2980">
        <v>2521</v>
      </c>
      <c r="D2980">
        <v>17.61</v>
      </c>
    </row>
    <row r="2981" spans="1:4">
      <c r="A2981">
        <v>232</v>
      </c>
      <c r="B2981">
        <v>17610</v>
      </c>
      <c r="C2981">
        <v>2526</v>
      </c>
      <c r="D2981">
        <v>17.61</v>
      </c>
    </row>
    <row r="2982" spans="1:4">
      <c r="A2982">
        <v>232</v>
      </c>
      <c r="B2982">
        <v>7470</v>
      </c>
      <c r="C2982">
        <v>2530</v>
      </c>
      <c r="D2982">
        <v>7.47</v>
      </c>
    </row>
    <row r="2983" spans="1:4">
      <c r="A2983">
        <v>232</v>
      </c>
      <c r="B2983">
        <v>7470</v>
      </c>
      <c r="C2983">
        <v>2539</v>
      </c>
      <c r="D2983">
        <v>7.47</v>
      </c>
    </row>
    <row r="2984" spans="1:4">
      <c r="A2984">
        <v>232</v>
      </c>
      <c r="B2984">
        <v>5650</v>
      </c>
      <c r="C2984">
        <v>2542</v>
      </c>
      <c r="D2984">
        <v>5.65</v>
      </c>
    </row>
    <row r="2985" spans="1:4">
      <c r="A2985">
        <v>232</v>
      </c>
      <c r="B2985">
        <v>26360</v>
      </c>
      <c r="C2985">
        <v>2543</v>
      </c>
      <c r="D2985">
        <v>26.36</v>
      </c>
    </row>
    <row r="2986" spans="1:4">
      <c r="A2986">
        <v>232</v>
      </c>
      <c r="B2986">
        <v>12030</v>
      </c>
      <c r="C2986">
        <v>2544</v>
      </c>
      <c r="D2986">
        <v>12.03</v>
      </c>
    </row>
    <row r="2987" spans="1:4">
      <c r="A2987">
        <v>232</v>
      </c>
      <c r="B2987">
        <v>12030</v>
      </c>
      <c r="C2987">
        <v>2545</v>
      </c>
      <c r="D2987">
        <v>12.03</v>
      </c>
    </row>
    <row r="2988" spans="1:4">
      <c r="A2988">
        <v>232</v>
      </c>
      <c r="B2988">
        <v>29610</v>
      </c>
      <c r="C2988">
        <v>2547</v>
      </c>
      <c r="D2988">
        <v>29.61</v>
      </c>
    </row>
    <row r="2989" spans="1:4">
      <c r="A2989">
        <v>232</v>
      </c>
      <c r="B2989">
        <v>9040</v>
      </c>
      <c r="C2989">
        <v>2551</v>
      </c>
      <c r="D2989">
        <v>9.0399999999999991</v>
      </c>
    </row>
    <row r="2990" spans="1:4">
      <c r="A2990">
        <v>232</v>
      </c>
      <c r="B2990">
        <v>7070</v>
      </c>
      <c r="C2990">
        <v>2552</v>
      </c>
      <c r="D2990">
        <v>7.07</v>
      </c>
    </row>
    <row r="2991" spans="1:4">
      <c r="A2991">
        <v>232</v>
      </c>
      <c r="B2991">
        <v>16010</v>
      </c>
      <c r="C2991">
        <v>2553</v>
      </c>
      <c r="D2991">
        <v>16.010000000000002</v>
      </c>
    </row>
    <row r="2992" spans="1:4">
      <c r="A2992">
        <v>232</v>
      </c>
      <c r="B2992">
        <v>26360</v>
      </c>
      <c r="C2992">
        <v>2555</v>
      </c>
      <c r="D2992">
        <v>26.36</v>
      </c>
    </row>
    <row r="2993" spans="1:4">
      <c r="A2993">
        <v>232</v>
      </c>
      <c r="B2993">
        <v>3230</v>
      </c>
      <c r="C2993">
        <v>2558</v>
      </c>
      <c r="D2993">
        <v>3.23</v>
      </c>
    </row>
    <row r="2994" spans="1:4">
      <c r="A2994">
        <v>232</v>
      </c>
      <c r="B2994">
        <v>3230</v>
      </c>
      <c r="C2994">
        <v>2563</v>
      </c>
      <c r="D2994">
        <v>3.23</v>
      </c>
    </row>
    <row r="2995" spans="1:4">
      <c r="A2995">
        <v>310</v>
      </c>
      <c r="B2995">
        <v>877220</v>
      </c>
      <c r="C2995">
        <v>18</v>
      </c>
      <c r="D2995">
        <v>877.22</v>
      </c>
    </row>
    <row r="2996" spans="1:4">
      <c r="A2996">
        <v>602</v>
      </c>
      <c r="B2996">
        <v>17618000</v>
      </c>
      <c r="C2996">
        <v>18</v>
      </c>
      <c r="D2996">
        <v>17618</v>
      </c>
    </row>
    <row r="2997" spans="1:4">
      <c r="A2997">
        <v>310</v>
      </c>
      <c r="B2997">
        <v>877220</v>
      </c>
      <c r="C2997">
        <v>28</v>
      </c>
      <c r="D2997">
        <v>877.22</v>
      </c>
    </row>
    <row r="2998" spans="1:4">
      <c r="A2998">
        <v>602</v>
      </c>
      <c r="B2998">
        <v>29124000</v>
      </c>
      <c r="C2998">
        <v>28</v>
      </c>
      <c r="D2998">
        <v>29124</v>
      </c>
    </row>
    <row r="2999" spans="1:4">
      <c r="A2999">
        <v>310</v>
      </c>
      <c r="B2999">
        <v>877220</v>
      </c>
      <c r="C2999">
        <v>37</v>
      </c>
      <c r="D2999">
        <v>877.22</v>
      </c>
    </row>
    <row r="3000" spans="1:4">
      <c r="A3000">
        <v>602</v>
      </c>
      <c r="B3000">
        <v>19252000</v>
      </c>
      <c r="C3000">
        <v>37</v>
      </c>
      <c r="D3000">
        <v>19252</v>
      </c>
    </row>
    <row r="3001" spans="1:4">
      <c r="A3001">
        <v>310</v>
      </c>
      <c r="B3001">
        <v>877220</v>
      </c>
      <c r="C3001">
        <v>50</v>
      </c>
      <c r="D3001">
        <v>877.22</v>
      </c>
    </row>
    <row r="3002" spans="1:4">
      <c r="A3002">
        <v>602</v>
      </c>
      <c r="B3002">
        <v>17618000</v>
      </c>
      <c r="C3002">
        <v>50</v>
      </c>
      <c r="D3002">
        <v>17618</v>
      </c>
    </row>
    <row r="3003" spans="1:4">
      <c r="A3003">
        <v>310</v>
      </c>
      <c r="B3003">
        <v>877220</v>
      </c>
      <c r="C3003">
        <v>60</v>
      </c>
      <c r="D3003">
        <v>877.22</v>
      </c>
    </row>
    <row r="3004" spans="1:4">
      <c r="A3004">
        <v>602</v>
      </c>
      <c r="B3004">
        <v>29124000</v>
      </c>
      <c r="C3004">
        <v>60</v>
      </c>
      <c r="D3004">
        <v>29124</v>
      </c>
    </row>
    <row r="3005" spans="1:4">
      <c r="A3005">
        <v>310</v>
      </c>
      <c r="B3005">
        <v>877220</v>
      </c>
      <c r="C3005">
        <v>130</v>
      </c>
      <c r="D3005">
        <v>877.22</v>
      </c>
    </row>
    <row r="3006" spans="1:4">
      <c r="A3006">
        <v>602</v>
      </c>
      <c r="B3006">
        <v>12053000</v>
      </c>
      <c r="C3006">
        <v>130</v>
      </c>
      <c r="D3006">
        <v>12053</v>
      </c>
    </row>
    <row r="3007" spans="1:4">
      <c r="A3007">
        <v>310</v>
      </c>
      <c r="B3007">
        <v>877220</v>
      </c>
      <c r="C3007">
        <v>134</v>
      </c>
      <c r="D3007">
        <v>877.22</v>
      </c>
    </row>
    <row r="3008" spans="1:4">
      <c r="A3008">
        <v>602</v>
      </c>
      <c r="B3008">
        <v>18455340</v>
      </c>
      <c r="C3008">
        <v>134</v>
      </c>
      <c r="D3008">
        <v>18455.34</v>
      </c>
    </row>
    <row r="3009" spans="1:4">
      <c r="A3009">
        <v>310</v>
      </c>
      <c r="B3009">
        <v>877220</v>
      </c>
      <c r="C3009">
        <v>154</v>
      </c>
      <c r="D3009">
        <v>877.22</v>
      </c>
    </row>
    <row r="3010" spans="1:4">
      <c r="A3010">
        <v>602</v>
      </c>
      <c r="B3010">
        <v>18173630</v>
      </c>
      <c r="C3010">
        <v>154</v>
      </c>
      <c r="D3010">
        <v>18173.63</v>
      </c>
    </row>
    <row r="3011" spans="1:4">
      <c r="A3011">
        <v>310</v>
      </c>
      <c r="B3011">
        <v>877220</v>
      </c>
      <c r="C3011">
        <v>157</v>
      </c>
      <c r="D3011">
        <v>877.22</v>
      </c>
    </row>
    <row r="3012" spans="1:4">
      <c r="A3012">
        <v>602</v>
      </c>
      <c r="B3012">
        <v>35821000</v>
      </c>
      <c r="C3012">
        <v>157</v>
      </c>
      <c r="D3012">
        <v>35821</v>
      </c>
    </row>
    <row r="3013" spans="1:4">
      <c r="A3013">
        <v>310</v>
      </c>
      <c r="B3013">
        <v>877220</v>
      </c>
      <c r="C3013">
        <v>175</v>
      </c>
      <c r="D3013">
        <v>877.22</v>
      </c>
    </row>
    <row r="3014" spans="1:4">
      <c r="A3014">
        <v>602</v>
      </c>
      <c r="B3014">
        <v>26652000</v>
      </c>
      <c r="C3014">
        <v>175</v>
      </c>
      <c r="D3014">
        <v>26652</v>
      </c>
    </row>
    <row r="3015" spans="1:4">
      <c r="A3015">
        <v>310</v>
      </c>
      <c r="B3015">
        <v>877220</v>
      </c>
      <c r="C3015">
        <v>181</v>
      </c>
      <c r="D3015">
        <v>877.22</v>
      </c>
    </row>
    <row r="3016" spans="1:4">
      <c r="A3016">
        <v>602</v>
      </c>
      <c r="B3016">
        <v>15357800</v>
      </c>
      <c r="C3016">
        <v>181</v>
      </c>
      <c r="D3016">
        <v>15357.8</v>
      </c>
    </row>
    <row r="3017" spans="1:4">
      <c r="A3017">
        <v>310</v>
      </c>
      <c r="B3017">
        <v>877220</v>
      </c>
      <c r="C3017">
        <v>188</v>
      </c>
      <c r="D3017">
        <v>877.22</v>
      </c>
    </row>
    <row r="3018" spans="1:4">
      <c r="A3018">
        <v>602</v>
      </c>
      <c r="B3018">
        <v>15849000</v>
      </c>
      <c r="C3018">
        <v>188</v>
      </c>
      <c r="D3018">
        <v>15849</v>
      </c>
    </row>
    <row r="3019" spans="1:4">
      <c r="A3019">
        <v>310</v>
      </c>
      <c r="B3019">
        <v>877220</v>
      </c>
      <c r="C3019">
        <v>252</v>
      </c>
      <c r="D3019">
        <v>877.22</v>
      </c>
    </row>
    <row r="3020" spans="1:4">
      <c r="A3020">
        <v>602</v>
      </c>
      <c r="B3020">
        <v>8698000</v>
      </c>
      <c r="C3020">
        <v>252</v>
      </c>
      <c r="D3020">
        <v>8698</v>
      </c>
    </row>
    <row r="3021" spans="1:4">
      <c r="A3021">
        <v>310</v>
      </c>
      <c r="B3021">
        <v>877220</v>
      </c>
      <c r="C3021">
        <v>266</v>
      </c>
      <c r="D3021">
        <v>877.22</v>
      </c>
    </row>
    <row r="3022" spans="1:4">
      <c r="A3022">
        <v>602</v>
      </c>
      <c r="B3022">
        <v>12053000</v>
      </c>
      <c r="C3022">
        <v>266</v>
      </c>
      <c r="D3022">
        <v>12053</v>
      </c>
    </row>
    <row r="3023" spans="1:4">
      <c r="A3023">
        <v>310</v>
      </c>
      <c r="B3023">
        <v>877220</v>
      </c>
      <c r="C3023">
        <v>270</v>
      </c>
      <c r="D3023">
        <v>877.22</v>
      </c>
    </row>
    <row r="3024" spans="1:4">
      <c r="A3024">
        <v>602</v>
      </c>
      <c r="B3024">
        <v>45376000</v>
      </c>
      <c r="C3024">
        <v>270</v>
      </c>
      <c r="D3024">
        <v>45376</v>
      </c>
    </row>
    <row r="3025" spans="1:4">
      <c r="A3025">
        <v>310</v>
      </c>
      <c r="B3025">
        <v>877220</v>
      </c>
      <c r="C3025">
        <v>293</v>
      </c>
      <c r="D3025">
        <v>877.22</v>
      </c>
    </row>
    <row r="3026" spans="1:4">
      <c r="A3026">
        <v>602</v>
      </c>
      <c r="B3026">
        <v>7943090</v>
      </c>
      <c r="C3026">
        <v>293</v>
      </c>
      <c r="D3026">
        <v>7943.09</v>
      </c>
    </row>
    <row r="3027" spans="1:4">
      <c r="A3027">
        <v>310</v>
      </c>
      <c r="B3027">
        <v>877220</v>
      </c>
      <c r="C3027">
        <v>316</v>
      </c>
      <c r="D3027">
        <v>877.22</v>
      </c>
    </row>
    <row r="3028" spans="1:4">
      <c r="A3028">
        <v>602</v>
      </c>
      <c r="B3028">
        <v>22261760</v>
      </c>
      <c r="C3028">
        <v>316</v>
      </c>
      <c r="D3028">
        <v>22261.759999999998</v>
      </c>
    </row>
    <row r="3029" spans="1:4">
      <c r="A3029">
        <v>310</v>
      </c>
      <c r="B3029">
        <v>877220</v>
      </c>
      <c r="C3029">
        <v>317</v>
      </c>
      <c r="D3029">
        <v>877.22</v>
      </c>
    </row>
    <row r="3030" spans="1:4">
      <c r="A3030">
        <v>602</v>
      </c>
      <c r="B3030">
        <v>11160000</v>
      </c>
      <c r="C3030">
        <v>317</v>
      </c>
      <c r="D3030">
        <v>11160</v>
      </c>
    </row>
    <row r="3031" spans="1:4">
      <c r="A3031">
        <v>310</v>
      </c>
      <c r="B3031">
        <v>877220</v>
      </c>
      <c r="C3031">
        <v>330</v>
      </c>
      <c r="D3031">
        <v>877.22</v>
      </c>
    </row>
    <row r="3032" spans="1:4">
      <c r="A3032">
        <v>602</v>
      </c>
      <c r="B3032">
        <v>14621000</v>
      </c>
      <c r="C3032">
        <v>330</v>
      </c>
      <c r="D3032">
        <v>14621</v>
      </c>
    </row>
    <row r="3033" spans="1:4">
      <c r="A3033">
        <v>310</v>
      </c>
      <c r="B3033">
        <v>877220</v>
      </c>
      <c r="C3033">
        <v>331</v>
      </c>
      <c r="D3033">
        <v>877.22</v>
      </c>
    </row>
    <row r="3034" spans="1:4">
      <c r="A3034">
        <v>602</v>
      </c>
      <c r="B3034">
        <v>11165470</v>
      </c>
      <c r="C3034">
        <v>331</v>
      </c>
      <c r="D3034">
        <v>11165.47</v>
      </c>
    </row>
    <row r="3035" spans="1:4">
      <c r="A3035">
        <v>310</v>
      </c>
      <c r="B3035">
        <v>877220</v>
      </c>
      <c r="C3035">
        <v>333</v>
      </c>
      <c r="D3035">
        <v>877.22</v>
      </c>
    </row>
    <row r="3036" spans="1:4">
      <c r="A3036">
        <v>602</v>
      </c>
      <c r="B3036">
        <v>12053000</v>
      </c>
      <c r="C3036">
        <v>333</v>
      </c>
      <c r="D3036">
        <v>12053</v>
      </c>
    </row>
    <row r="3037" spans="1:4">
      <c r="A3037">
        <v>310</v>
      </c>
      <c r="B3037">
        <v>720140</v>
      </c>
      <c r="C3037">
        <v>335</v>
      </c>
      <c r="D3037">
        <v>720.14</v>
      </c>
    </row>
    <row r="3038" spans="1:4">
      <c r="A3038">
        <v>602</v>
      </c>
      <c r="B3038">
        <v>10496470</v>
      </c>
      <c r="C3038">
        <v>335</v>
      </c>
      <c r="D3038">
        <v>10496.47</v>
      </c>
    </row>
    <row r="3039" spans="1:4">
      <c r="A3039">
        <v>310</v>
      </c>
      <c r="B3039">
        <v>877220</v>
      </c>
      <c r="C3039">
        <v>354</v>
      </c>
      <c r="D3039">
        <v>877.22</v>
      </c>
    </row>
    <row r="3040" spans="1:4">
      <c r="A3040">
        <v>602</v>
      </c>
      <c r="B3040">
        <v>12053000</v>
      </c>
      <c r="C3040">
        <v>354</v>
      </c>
      <c r="D3040">
        <v>12053</v>
      </c>
    </row>
    <row r="3041" spans="1:4">
      <c r="A3041">
        <v>310</v>
      </c>
      <c r="B3041">
        <v>396190</v>
      </c>
      <c r="C3041">
        <v>369</v>
      </c>
      <c r="D3041">
        <v>396.19</v>
      </c>
    </row>
    <row r="3042" spans="1:4">
      <c r="A3042">
        <v>602</v>
      </c>
      <c r="B3042">
        <v>4071560</v>
      </c>
      <c r="C3042">
        <v>369</v>
      </c>
      <c r="D3042">
        <v>4071.56</v>
      </c>
    </row>
    <row r="3043" spans="1:4">
      <c r="A3043">
        <v>310</v>
      </c>
      <c r="B3043">
        <v>877220</v>
      </c>
      <c r="C3043">
        <v>371</v>
      </c>
      <c r="D3043">
        <v>877.22</v>
      </c>
    </row>
    <row r="3044" spans="1:4">
      <c r="A3044">
        <v>602</v>
      </c>
      <c r="B3044">
        <v>9826970</v>
      </c>
      <c r="C3044">
        <v>371</v>
      </c>
      <c r="D3044">
        <v>9826.9699999999993</v>
      </c>
    </row>
    <row r="3045" spans="1:4">
      <c r="A3045">
        <v>310</v>
      </c>
      <c r="B3045">
        <v>657910</v>
      </c>
      <c r="C3045">
        <v>382</v>
      </c>
      <c r="D3045">
        <v>657.91</v>
      </c>
    </row>
    <row r="3046" spans="1:4">
      <c r="A3046">
        <v>602</v>
      </c>
      <c r="B3046">
        <v>5941000</v>
      </c>
      <c r="C3046">
        <v>382</v>
      </c>
      <c r="D3046">
        <v>5941</v>
      </c>
    </row>
    <row r="3047" spans="1:4">
      <c r="A3047">
        <v>310</v>
      </c>
      <c r="B3047">
        <v>509410</v>
      </c>
      <c r="C3047">
        <v>390</v>
      </c>
      <c r="D3047">
        <v>509.41</v>
      </c>
    </row>
    <row r="3048" spans="1:4">
      <c r="A3048">
        <v>602</v>
      </c>
      <c r="B3048">
        <v>5798670</v>
      </c>
      <c r="C3048">
        <v>390</v>
      </c>
      <c r="D3048">
        <v>5798.67</v>
      </c>
    </row>
    <row r="3049" spans="1:4">
      <c r="A3049">
        <v>310</v>
      </c>
      <c r="B3049">
        <v>877220</v>
      </c>
      <c r="C3049">
        <v>396</v>
      </c>
      <c r="D3049">
        <v>877.22</v>
      </c>
    </row>
    <row r="3050" spans="1:4">
      <c r="A3050">
        <v>602</v>
      </c>
      <c r="B3050">
        <v>19440540</v>
      </c>
      <c r="C3050">
        <v>396</v>
      </c>
      <c r="D3050">
        <v>19440.54</v>
      </c>
    </row>
    <row r="3051" spans="1:4">
      <c r="A3051">
        <v>310</v>
      </c>
      <c r="B3051">
        <v>877220</v>
      </c>
      <c r="C3051">
        <v>409</v>
      </c>
      <c r="D3051">
        <v>877.22</v>
      </c>
    </row>
    <row r="3052" spans="1:4">
      <c r="A3052">
        <v>602</v>
      </c>
      <c r="B3052">
        <v>18990310</v>
      </c>
      <c r="C3052">
        <v>409</v>
      </c>
      <c r="D3052">
        <v>18990.310000000001</v>
      </c>
    </row>
    <row r="3053" spans="1:4">
      <c r="A3053">
        <v>310</v>
      </c>
      <c r="B3053">
        <v>493360</v>
      </c>
      <c r="C3053">
        <v>410</v>
      </c>
      <c r="D3053">
        <v>493.36</v>
      </c>
    </row>
    <row r="3054" spans="1:4">
      <c r="A3054">
        <v>602</v>
      </c>
      <c r="B3054">
        <v>13933690</v>
      </c>
      <c r="C3054">
        <v>410</v>
      </c>
      <c r="D3054">
        <v>13933.69</v>
      </c>
    </row>
    <row r="3055" spans="1:4">
      <c r="A3055">
        <v>310</v>
      </c>
      <c r="B3055">
        <v>877220</v>
      </c>
      <c r="C3055">
        <v>427</v>
      </c>
      <c r="D3055">
        <v>877.22</v>
      </c>
    </row>
    <row r="3056" spans="1:4">
      <c r="A3056">
        <v>602</v>
      </c>
      <c r="B3056">
        <v>14621000</v>
      </c>
      <c r="C3056">
        <v>427</v>
      </c>
      <c r="D3056">
        <v>14621</v>
      </c>
    </row>
    <row r="3057" spans="1:4">
      <c r="A3057">
        <v>310</v>
      </c>
      <c r="B3057">
        <v>877220</v>
      </c>
      <c r="C3057">
        <v>441</v>
      </c>
      <c r="D3057">
        <v>877.22</v>
      </c>
    </row>
    <row r="3058" spans="1:4">
      <c r="A3058">
        <v>602</v>
      </c>
      <c r="B3058">
        <v>8698000</v>
      </c>
      <c r="C3058">
        <v>441</v>
      </c>
      <c r="D3058">
        <v>8698</v>
      </c>
    </row>
    <row r="3059" spans="1:4">
      <c r="A3059">
        <v>310</v>
      </c>
      <c r="B3059">
        <v>877220</v>
      </c>
      <c r="C3059">
        <v>446</v>
      </c>
      <c r="D3059">
        <v>877.22</v>
      </c>
    </row>
    <row r="3060" spans="1:4">
      <c r="A3060">
        <v>602</v>
      </c>
      <c r="B3060">
        <v>19469630</v>
      </c>
      <c r="C3060">
        <v>446</v>
      </c>
      <c r="D3060">
        <v>19469.63</v>
      </c>
    </row>
    <row r="3061" spans="1:4">
      <c r="A3061">
        <v>310</v>
      </c>
      <c r="B3061">
        <v>877220</v>
      </c>
      <c r="C3061">
        <v>466</v>
      </c>
      <c r="D3061">
        <v>877.22</v>
      </c>
    </row>
    <row r="3062" spans="1:4">
      <c r="A3062">
        <v>602</v>
      </c>
      <c r="B3062">
        <v>30899000</v>
      </c>
      <c r="C3062">
        <v>466</v>
      </c>
      <c r="D3062">
        <v>30899</v>
      </c>
    </row>
    <row r="3063" spans="1:4">
      <c r="A3063">
        <v>310</v>
      </c>
      <c r="B3063">
        <v>453850</v>
      </c>
      <c r="C3063">
        <v>469</v>
      </c>
      <c r="D3063">
        <v>453.85</v>
      </c>
    </row>
    <row r="3064" spans="1:4">
      <c r="A3064">
        <v>602</v>
      </c>
      <c r="B3064">
        <v>4483370</v>
      </c>
      <c r="C3064">
        <v>469</v>
      </c>
      <c r="D3064">
        <v>4483.37</v>
      </c>
    </row>
    <row r="3065" spans="1:4">
      <c r="A3065">
        <v>310</v>
      </c>
      <c r="B3065">
        <v>877220</v>
      </c>
      <c r="C3065">
        <v>480</v>
      </c>
      <c r="D3065">
        <v>877.22</v>
      </c>
    </row>
    <row r="3066" spans="1:4">
      <c r="A3066">
        <v>602</v>
      </c>
      <c r="B3066">
        <v>18354800</v>
      </c>
      <c r="C3066">
        <v>480</v>
      </c>
      <c r="D3066">
        <v>18354.8</v>
      </c>
    </row>
    <row r="3067" spans="1:4">
      <c r="A3067">
        <v>310</v>
      </c>
      <c r="B3067">
        <v>877220</v>
      </c>
      <c r="C3067">
        <v>488</v>
      </c>
      <c r="D3067">
        <v>877.22</v>
      </c>
    </row>
    <row r="3068" spans="1:4">
      <c r="A3068">
        <v>602</v>
      </c>
      <c r="B3068">
        <v>14621000</v>
      </c>
      <c r="C3068">
        <v>488</v>
      </c>
      <c r="D3068">
        <v>14621</v>
      </c>
    </row>
    <row r="3069" spans="1:4">
      <c r="A3069">
        <v>310</v>
      </c>
      <c r="B3069">
        <v>877220</v>
      </c>
      <c r="C3069">
        <v>489</v>
      </c>
      <c r="D3069">
        <v>877.22</v>
      </c>
    </row>
    <row r="3070" spans="1:4">
      <c r="A3070">
        <v>602</v>
      </c>
      <c r="B3070">
        <v>25876000</v>
      </c>
      <c r="C3070">
        <v>489</v>
      </c>
      <c r="D3070">
        <v>25876</v>
      </c>
    </row>
    <row r="3071" spans="1:4">
      <c r="A3071">
        <v>310</v>
      </c>
      <c r="B3071">
        <v>625440</v>
      </c>
      <c r="C3071">
        <v>509</v>
      </c>
      <c r="D3071">
        <v>625.44000000000005</v>
      </c>
    </row>
    <row r="3072" spans="1:4">
      <c r="A3072">
        <v>602</v>
      </c>
      <c r="B3072">
        <v>5126440</v>
      </c>
      <c r="C3072">
        <v>509</v>
      </c>
      <c r="D3072">
        <v>5126.4399999999996</v>
      </c>
    </row>
    <row r="3073" spans="1:4">
      <c r="A3073">
        <v>310</v>
      </c>
      <c r="B3073">
        <v>877220</v>
      </c>
      <c r="C3073">
        <v>510</v>
      </c>
      <c r="D3073">
        <v>877.22</v>
      </c>
    </row>
    <row r="3074" spans="1:4">
      <c r="A3074">
        <v>602</v>
      </c>
      <c r="B3074">
        <v>10549850</v>
      </c>
      <c r="C3074">
        <v>510</v>
      </c>
      <c r="D3074">
        <v>10549.85</v>
      </c>
    </row>
    <row r="3075" spans="1:4">
      <c r="A3075">
        <v>310</v>
      </c>
      <c r="B3075">
        <v>877220</v>
      </c>
      <c r="C3075">
        <v>529</v>
      </c>
      <c r="D3075">
        <v>877.22</v>
      </c>
    </row>
    <row r="3076" spans="1:4">
      <c r="A3076">
        <v>602</v>
      </c>
      <c r="B3076">
        <v>17042000</v>
      </c>
      <c r="C3076">
        <v>529</v>
      </c>
      <c r="D3076">
        <v>17042</v>
      </c>
    </row>
    <row r="3077" spans="1:4">
      <c r="A3077">
        <v>310</v>
      </c>
      <c r="B3077">
        <v>877220</v>
      </c>
      <c r="C3077">
        <v>532</v>
      </c>
      <c r="D3077">
        <v>877.22</v>
      </c>
    </row>
    <row r="3078" spans="1:4">
      <c r="A3078">
        <v>602</v>
      </c>
      <c r="B3078">
        <v>22320000</v>
      </c>
      <c r="C3078">
        <v>532</v>
      </c>
      <c r="D3078">
        <v>22320</v>
      </c>
    </row>
    <row r="3079" spans="1:4">
      <c r="A3079">
        <v>310</v>
      </c>
      <c r="B3079">
        <v>394310</v>
      </c>
      <c r="C3079">
        <v>533</v>
      </c>
      <c r="D3079">
        <v>394.31</v>
      </c>
    </row>
    <row r="3080" spans="1:4">
      <c r="A3080">
        <v>602</v>
      </c>
      <c r="B3080">
        <v>12413040</v>
      </c>
      <c r="C3080">
        <v>533</v>
      </c>
      <c r="D3080">
        <v>12413.04</v>
      </c>
    </row>
    <row r="3081" spans="1:4">
      <c r="A3081">
        <v>310</v>
      </c>
      <c r="B3081">
        <v>877220</v>
      </c>
      <c r="C3081">
        <v>535</v>
      </c>
      <c r="D3081">
        <v>877.22</v>
      </c>
    </row>
    <row r="3082" spans="1:4">
      <c r="A3082">
        <v>602</v>
      </c>
      <c r="B3082">
        <v>10334000</v>
      </c>
      <c r="C3082">
        <v>535</v>
      </c>
      <c r="D3082">
        <v>10334</v>
      </c>
    </row>
    <row r="3083" spans="1:4">
      <c r="A3083">
        <v>310</v>
      </c>
      <c r="B3083">
        <v>877220</v>
      </c>
      <c r="C3083">
        <v>538</v>
      </c>
      <c r="D3083">
        <v>877.22</v>
      </c>
    </row>
    <row r="3084" spans="1:4">
      <c r="A3084">
        <v>602</v>
      </c>
      <c r="B3084">
        <v>15357800</v>
      </c>
      <c r="C3084">
        <v>538</v>
      </c>
      <c r="D3084">
        <v>15357.8</v>
      </c>
    </row>
    <row r="3085" spans="1:4">
      <c r="A3085">
        <v>310</v>
      </c>
      <c r="B3085">
        <v>877220</v>
      </c>
      <c r="C3085">
        <v>540</v>
      </c>
      <c r="D3085">
        <v>877.22</v>
      </c>
    </row>
    <row r="3086" spans="1:4">
      <c r="A3086">
        <v>602</v>
      </c>
      <c r="B3086">
        <v>12092300</v>
      </c>
      <c r="C3086">
        <v>540</v>
      </c>
      <c r="D3086">
        <v>12092.3</v>
      </c>
    </row>
    <row r="3087" spans="1:4">
      <c r="A3087">
        <v>310</v>
      </c>
      <c r="B3087">
        <v>877220</v>
      </c>
      <c r="C3087">
        <v>545</v>
      </c>
      <c r="D3087">
        <v>877.22</v>
      </c>
    </row>
    <row r="3088" spans="1:4">
      <c r="A3088">
        <v>602</v>
      </c>
      <c r="B3088">
        <v>9949680</v>
      </c>
      <c r="C3088">
        <v>545</v>
      </c>
      <c r="D3088">
        <v>9949.68</v>
      </c>
    </row>
    <row r="3089" spans="1:4">
      <c r="A3089">
        <v>310</v>
      </c>
      <c r="B3089">
        <v>877220</v>
      </c>
      <c r="C3089">
        <v>546</v>
      </c>
      <c r="D3089">
        <v>877.22</v>
      </c>
    </row>
    <row r="3090" spans="1:4">
      <c r="A3090">
        <v>602</v>
      </c>
      <c r="B3090">
        <v>11866600</v>
      </c>
      <c r="C3090">
        <v>546</v>
      </c>
      <c r="D3090">
        <v>11866.6</v>
      </c>
    </row>
    <row r="3091" spans="1:4">
      <c r="A3091">
        <v>310</v>
      </c>
      <c r="B3091">
        <v>877220</v>
      </c>
      <c r="C3091">
        <v>553</v>
      </c>
      <c r="D3091">
        <v>877.22</v>
      </c>
    </row>
    <row r="3092" spans="1:4">
      <c r="A3092">
        <v>602</v>
      </c>
      <c r="B3092">
        <v>14621000</v>
      </c>
      <c r="C3092">
        <v>553</v>
      </c>
      <c r="D3092">
        <v>14621</v>
      </c>
    </row>
    <row r="3093" spans="1:4">
      <c r="A3093">
        <v>310</v>
      </c>
      <c r="B3093">
        <v>877220</v>
      </c>
      <c r="C3093">
        <v>566</v>
      </c>
      <c r="D3093">
        <v>877.22</v>
      </c>
    </row>
    <row r="3094" spans="1:4">
      <c r="A3094">
        <v>602</v>
      </c>
      <c r="B3094">
        <v>9567000</v>
      </c>
      <c r="C3094">
        <v>566</v>
      </c>
      <c r="D3094">
        <v>9567</v>
      </c>
    </row>
    <row r="3095" spans="1:4">
      <c r="A3095">
        <v>310</v>
      </c>
      <c r="B3095">
        <v>832630</v>
      </c>
      <c r="C3095">
        <v>581</v>
      </c>
      <c r="D3095">
        <v>832.63</v>
      </c>
    </row>
    <row r="3096" spans="1:4">
      <c r="A3096">
        <v>602</v>
      </c>
      <c r="B3096">
        <v>7189000</v>
      </c>
      <c r="C3096">
        <v>581</v>
      </c>
      <c r="D3096">
        <v>7189</v>
      </c>
    </row>
    <row r="3097" spans="1:4">
      <c r="A3097">
        <v>310</v>
      </c>
      <c r="B3097">
        <v>686650</v>
      </c>
      <c r="C3097">
        <v>586</v>
      </c>
      <c r="D3097">
        <v>686.65</v>
      </c>
    </row>
    <row r="3098" spans="1:4">
      <c r="A3098">
        <v>602</v>
      </c>
      <c r="B3098">
        <v>8727250</v>
      </c>
      <c r="C3098">
        <v>586</v>
      </c>
      <c r="D3098">
        <v>8727.25</v>
      </c>
    </row>
    <row r="3099" spans="1:4">
      <c r="A3099">
        <v>310</v>
      </c>
      <c r="B3099">
        <v>877220</v>
      </c>
      <c r="C3099">
        <v>593</v>
      </c>
      <c r="D3099">
        <v>877.22</v>
      </c>
    </row>
    <row r="3100" spans="1:4">
      <c r="A3100">
        <v>602</v>
      </c>
      <c r="B3100">
        <v>8698000</v>
      </c>
      <c r="C3100">
        <v>593</v>
      </c>
      <c r="D3100">
        <v>8698</v>
      </c>
    </row>
    <row r="3101" spans="1:4">
      <c r="A3101">
        <v>310</v>
      </c>
      <c r="B3101">
        <v>289160</v>
      </c>
      <c r="C3101">
        <v>597</v>
      </c>
      <c r="D3101">
        <v>289.16000000000003</v>
      </c>
    </row>
    <row r="3102" spans="1:4">
      <c r="A3102">
        <v>602</v>
      </c>
      <c r="B3102">
        <v>4763600</v>
      </c>
      <c r="C3102">
        <v>597</v>
      </c>
      <c r="D3102">
        <v>4763.6000000000004</v>
      </c>
    </row>
    <row r="3103" spans="1:4">
      <c r="A3103">
        <v>310</v>
      </c>
      <c r="B3103">
        <v>877220</v>
      </c>
      <c r="C3103">
        <v>599</v>
      </c>
      <c r="D3103">
        <v>877.22</v>
      </c>
    </row>
    <row r="3104" spans="1:4">
      <c r="A3104">
        <v>602</v>
      </c>
      <c r="B3104">
        <v>14621000</v>
      </c>
      <c r="C3104">
        <v>599</v>
      </c>
      <c r="D3104">
        <v>14621</v>
      </c>
    </row>
    <row r="3105" spans="1:4">
      <c r="A3105">
        <v>310</v>
      </c>
      <c r="B3105">
        <v>746990</v>
      </c>
      <c r="C3105">
        <v>607</v>
      </c>
      <c r="D3105">
        <v>746.99</v>
      </c>
    </row>
    <row r="3106" spans="1:4">
      <c r="A3106">
        <v>602</v>
      </c>
      <c r="B3106">
        <v>6775390</v>
      </c>
      <c r="C3106">
        <v>607</v>
      </c>
      <c r="D3106">
        <v>6775.39</v>
      </c>
    </row>
    <row r="3107" spans="1:4">
      <c r="A3107">
        <v>310</v>
      </c>
      <c r="B3107">
        <v>877220</v>
      </c>
      <c r="C3107">
        <v>608</v>
      </c>
      <c r="D3107">
        <v>877.22</v>
      </c>
    </row>
    <row r="3108" spans="1:4">
      <c r="A3108">
        <v>602</v>
      </c>
      <c r="B3108">
        <v>15849000</v>
      </c>
      <c r="C3108">
        <v>608</v>
      </c>
      <c r="D3108">
        <v>15849</v>
      </c>
    </row>
    <row r="3109" spans="1:4">
      <c r="A3109">
        <v>310</v>
      </c>
      <c r="B3109">
        <v>741210</v>
      </c>
      <c r="C3109">
        <v>612</v>
      </c>
      <c r="D3109">
        <v>741.21</v>
      </c>
    </row>
    <row r="3110" spans="1:4">
      <c r="A3110">
        <v>602</v>
      </c>
      <c r="B3110">
        <v>6536000</v>
      </c>
      <c r="C3110">
        <v>612</v>
      </c>
      <c r="D3110">
        <v>6536</v>
      </c>
    </row>
    <row r="3111" spans="1:4">
      <c r="A3111">
        <v>310</v>
      </c>
      <c r="B3111">
        <v>877220</v>
      </c>
      <c r="C3111">
        <v>623</v>
      </c>
      <c r="D3111">
        <v>877.22</v>
      </c>
    </row>
    <row r="3112" spans="1:4">
      <c r="A3112">
        <v>602</v>
      </c>
      <c r="B3112">
        <v>10334000</v>
      </c>
      <c r="C3112">
        <v>623</v>
      </c>
      <c r="D3112">
        <v>10334</v>
      </c>
    </row>
    <row r="3113" spans="1:4">
      <c r="A3113">
        <v>310</v>
      </c>
      <c r="B3113">
        <v>877220</v>
      </c>
      <c r="C3113">
        <v>631</v>
      </c>
      <c r="D3113">
        <v>877.22</v>
      </c>
    </row>
    <row r="3114" spans="1:4">
      <c r="A3114">
        <v>602</v>
      </c>
      <c r="B3114">
        <v>14052000</v>
      </c>
      <c r="C3114">
        <v>631</v>
      </c>
      <c r="D3114">
        <v>14052</v>
      </c>
    </row>
    <row r="3115" spans="1:4">
      <c r="A3115">
        <v>310</v>
      </c>
      <c r="B3115">
        <v>741210</v>
      </c>
      <c r="C3115">
        <v>633</v>
      </c>
      <c r="D3115">
        <v>741.21</v>
      </c>
    </row>
    <row r="3116" spans="1:4">
      <c r="A3116">
        <v>602</v>
      </c>
      <c r="B3116">
        <v>6536000</v>
      </c>
      <c r="C3116">
        <v>633</v>
      </c>
      <c r="D3116">
        <v>6536</v>
      </c>
    </row>
    <row r="3117" spans="1:4">
      <c r="A3117">
        <v>310</v>
      </c>
      <c r="B3117">
        <v>76450</v>
      </c>
      <c r="C3117">
        <v>641</v>
      </c>
      <c r="D3117">
        <v>76.45</v>
      </c>
    </row>
    <row r="3118" spans="1:4">
      <c r="A3118">
        <v>602</v>
      </c>
      <c r="B3118">
        <v>10746080</v>
      </c>
      <c r="C3118">
        <v>641</v>
      </c>
      <c r="D3118">
        <v>10746.08</v>
      </c>
    </row>
    <row r="3119" spans="1:4">
      <c r="A3119">
        <v>310</v>
      </c>
      <c r="B3119">
        <v>741210</v>
      </c>
      <c r="C3119">
        <v>646</v>
      </c>
      <c r="D3119">
        <v>741.21</v>
      </c>
    </row>
    <row r="3120" spans="1:4">
      <c r="A3120">
        <v>602</v>
      </c>
      <c r="B3120">
        <v>6536000</v>
      </c>
      <c r="C3120">
        <v>646</v>
      </c>
      <c r="D3120">
        <v>6536</v>
      </c>
    </row>
    <row r="3121" spans="1:4">
      <c r="A3121">
        <v>310</v>
      </c>
      <c r="B3121">
        <v>877220</v>
      </c>
      <c r="C3121">
        <v>648</v>
      </c>
      <c r="D3121">
        <v>877.22</v>
      </c>
    </row>
    <row r="3122" spans="1:4">
      <c r="A3122">
        <v>602</v>
      </c>
      <c r="B3122">
        <v>12068720</v>
      </c>
      <c r="C3122">
        <v>648</v>
      </c>
      <c r="D3122">
        <v>12068.72</v>
      </c>
    </row>
    <row r="3123" spans="1:4">
      <c r="A3123">
        <v>310</v>
      </c>
      <c r="B3123">
        <v>877220</v>
      </c>
      <c r="C3123">
        <v>650</v>
      </c>
      <c r="D3123">
        <v>877.22</v>
      </c>
    </row>
    <row r="3124" spans="1:4">
      <c r="A3124">
        <v>602</v>
      </c>
      <c r="B3124">
        <v>7907000</v>
      </c>
      <c r="C3124">
        <v>650</v>
      </c>
      <c r="D3124">
        <v>7907</v>
      </c>
    </row>
    <row r="3125" spans="1:4">
      <c r="A3125">
        <v>310</v>
      </c>
      <c r="B3125">
        <v>450990</v>
      </c>
      <c r="C3125">
        <v>651</v>
      </c>
      <c r="D3125">
        <v>450.99</v>
      </c>
    </row>
    <row r="3126" spans="1:4">
      <c r="A3126">
        <v>602</v>
      </c>
      <c r="B3126">
        <v>4463000</v>
      </c>
      <c r="C3126">
        <v>651</v>
      </c>
      <c r="D3126">
        <v>4463</v>
      </c>
    </row>
    <row r="3127" spans="1:4">
      <c r="A3127">
        <v>310</v>
      </c>
      <c r="B3127">
        <v>877220</v>
      </c>
      <c r="C3127">
        <v>652</v>
      </c>
      <c r="D3127">
        <v>877.22</v>
      </c>
    </row>
    <row r="3128" spans="1:4">
      <c r="A3128">
        <v>602</v>
      </c>
      <c r="B3128">
        <v>10334000</v>
      </c>
      <c r="C3128">
        <v>652</v>
      </c>
      <c r="D3128">
        <v>10334</v>
      </c>
    </row>
    <row r="3129" spans="1:4">
      <c r="A3129">
        <v>310</v>
      </c>
      <c r="B3129">
        <v>877220</v>
      </c>
      <c r="C3129">
        <v>656</v>
      </c>
      <c r="D3129">
        <v>877.22</v>
      </c>
    </row>
    <row r="3130" spans="1:4">
      <c r="A3130">
        <v>602</v>
      </c>
      <c r="B3130">
        <v>15205000</v>
      </c>
      <c r="C3130">
        <v>656</v>
      </c>
      <c r="D3130">
        <v>15205</v>
      </c>
    </row>
    <row r="3131" spans="1:4">
      <c r="A3131">
        <v>310</v>
      </c>
      <c r="B3131">
        <v>877220</v>
      </c>
      <c r="C3131">
        <v>666</v>
      </c>
      <c r="D3131">
        <v>877.22</v>
      </c>
    </row>
    <row r="3132" spans="1:4">
      <c r="A3132">
        <v>602</v>
      </c>
      <c r="B3132">
        <v>12529880</v>
      </c>
      <c r="C3132">
        <v>666</v>
      </c>
      <c r="D3132">
        <v>12529.88</v>
      </c>
    </row>
    <row r="3133" spans="1:4">
      <c r="A3133">
        <v>310</v>
      </c>
      <c r="B3133">
        <v>520490</v>
      </c>
      <c r="C3133">
        <v>676</v>
      </c>
      <c r="D3133">
        <v>520.49</v>
      </c>
    </row>
    <row r="3134" spans="1:4">
      <c r="A3134">
        <v>602</v>
      </c>
      <c r="B3134">
        <v>4959430</v>
      </c>
      <c r="C3134">
        <v>676</v>
      </c>
      <c r="D3134">
        <v>4959.43</v>
      </c>
    </row>
    <row r="3135" spans="1:4">
      <c r="A3135">
        <v>310</v>
      </c>
      <c r="B3135">
        <v>877220</v>
      </c>
      <c r="C3135">
        <v>680</v>
      </c>
      <c r="D3135">
        <v>877.22</v>
      </c>
    </row>
    <row r="3136" spans="1:4">
      <c r="A3136">
        <v>602</v>
      </c>
      <c r="B3136">
        <v>8698000</v>
      </c>
      <c r="C3136">
        <v>680</v>
      </c>
      <c r="D3136">
        <v>8698</v>
      </c>
    </row>
    <row r="3137" spans="1:4">
      <c r="A3137">
        <v>310</v>
      </c>
      <c r="B3137">
        <v>877220</v>
      </c>
      <c r="C3137">
        <v>685</v>
      </c>
      <c r="D3137">
        <v>877.22</v>
      </c>
    </row>
    <row r="3138" spans="1:4">
      <c r="A3138">
        <v>602</v>
      </c>
      <c r="B3138">
        <v>7975320</v>
      </c>
      <c r="C3138">
        <v>685</v>
      </c>
      <c r="D3138">
        <v>7975.32</v>
      </c>
    </row>
    <row r="3139" spans="1:4">
      <c r="A3139">
        <v>310</v>
      </c>
      <c r="B3139">
        <v>877220</v>
      </c>
      <c r="C3139">
        <v>687</v>
      </c>
      <c r="D3139">
        <v>877.22</v>
      </c>
    </row>
    <row r="3140" spans="1:4">
      <c r="A3140">
        <v>602</v>
      </c>
      <c r="B3140">
        <v>14621000</v>
      </c>
      <c r="C3140">
        <v>687</v>
      </c>
      <c r="D3140">
        <v>14621</v>
      </c>
    </row>
    <row r="3141" spans="1:4">
      <c r="A3141">
        <v>310</v>
      </c>
      <c r="B3141">
        <v>877220</v>
      </c>
      <c r="C3141">
        <v>695</v>
      </c>
      <c r="D3141">
        <v>877.22</v>
      </c>
    </row>
    <row r="3142" spans="1:4">
      <c r="A3142">
        <v>602</v>
      </c>
      <c r="B3142">
        <v>9567000</v>
      </c>
      <c r="C3142">
        <v>695</v>
      </c>
      <c r="D3142">
        <v>9567</v>
      </c>
    </row>
    <row r="3143" spans="1:4">
      <c r="A3143">
        <v>310</v>
      </c>
      <c r="B3143">
        <v>877220</v>
      </c>
      <c r="C3143">
        <v>701</v>
      </c>
      <c r="D3143">
        <v>877.22</v>
      </c>
    </row>
    <row r="3144" spans="1:4">
      <c r="A3144">
        <v>602</v>
      </c>
      <c r="B3144">
        <v>14059000</v>
      </c>
      <c r="C3144">
        <v>701</v>
      </c>
      <c r="D3144">
        <v>14059</v>
      </c>
    </row>
    <row r="3145" spans="1:4">
      <c r="A3145">
        <v>310</v>
      </c>
      <c r="B3145">
        <v>877220</v>
      </c>
      <c r="C3145">
        <v>703</v>
      </c>
      <c r="D3145">
        <v>877.22</v>
      </c>
    </row>
    <row r="3146" spans="1:4">
      <c r="A3146">
        <v>602</v>
      </c>
      <c r="B3146">
        <v>8698000</v>
      </c>
      <c r="C3146">
        <v>703</v>
      </c>
      <c r="D3146">
        <v>8698</v>
      </c>
    </row>
    <row r="3147" spans="1:4">
      <c r="A3147">
        <v>310</v>
      </c>
      <c r="B3147">
        <v>832630</v>
      </c>
      <c r="C3147">
        <v>708</v>
      </c>
      <c r="D3147">
        <v>832.63</v>
      </c>
    </row>
    <row r="3148" spans="1:4">
      <c r="A3148">
        <v>602</v>
      </c>
      <c r="B3148">
        <v>7189000</v>
      </c>
      <c r="C3148">
        <v>708</v>
      </c>
      <c r="D3148">
        <v>7189</v>
      </c>
    </row>
    <row r="3149" spans="1:4">
      <c r="A3149">
        <v>310</v>
      </c>
      <c r="B3149">
        <v>877220</v>
      </c>
      <c r="C3149">
        <v>711</v>
      </c>
      <c r="D3149">
        <v>877.22</v>
      </c>
    </row>
    <row r="3150" spans="1:4">
      <c r="A3150">
        <v>602</v>
      </c>
      <c r="B3150">
        <v>9567000</v>
      </c>
      <c r="C3150">
        <v>711</v>
      </c>
      <c r="D3150">
        <v>9567</v>
      </c>
    </row>
    <row r="3151" spans="1:4">
      <c r="A3151">
        <v>310</v>
      </c>
      <c r="B3151">
        <v>877220</v>
      </c>
      <c r="C3151">
        <v>714</v>
      </c>
      <c r="D3151">
        <v>877.22</v>
      </c>
    </row>
    <row r="3152" spans="1:4">
      <c r="A3152">
        <v>602</v>
      </c>
      <c r="B3152">
        <v>14621000</v>
      </c>
      <c r="C3152">
        <v>714</v>
      </c>
      <c r="D3152">
        <v>14621</v>
      </c>
    </row>
    <row r="3153" spans="1:4">
      <c r="A3153">
        <v>310</v>
      </c>
      <c r="B3153">
        <v>591350</v>
      </c>
      <c r="C3153">
        <v>715</v>
      </c>
      <c r="D3153">
        <v>591.35</v>
      </c>
    </row>
    <row r="3154" spans="1:4">
      <c r="A3154">
        <v>602</v>
      </c>
      <c r="B3154">
        <v>4357330</v>
      </c>
      <c r="C3154">
        <v>715</v>
      </c>
      <c r="D3154">
        <v>4357.33</v>
      </c>
    </row>
    <row r="3155" spans="1:4">
      <c r="A3155">
        <v>310</v>
      </c>
      <c r="B3155">
        <v>606440</v>
      </c>
      <c r="C3155">
        <v>719</v>
      </c>
      <c r="D3155">
        <v>606.44000000000005</v>
      </c>
    </row>
    <row r="3156" spans="1:4">
      <c r="A3156">
        <v>602</v>
      </c>
      <c r="B3156">
        <v>4716000</v>
      </c>
      <c r="C3156">
        <v>719</v>
      </c>
      <c r="D3156">
        <v>4716</v>
      </c>
    </row>
    <row r="3157" spans="1:4">
      <c r="A3157">
        <v>310</v>
      </c>
      <c r="B3157">
        <v>288160</v>
      </c>
      <c r="C3157">
        <v>720</v>
      </c>
      <c r="D3157">
        <v>288.16000000000003</v>
      </c>
    </row>
    <row r="3158" spans="1:4">
      <c r="A3158">
        <v>602</v>
      </c>
      <c r="B3158">
        <v>3207000</v>
      </c>
      <c r="C3158">
        <v>720</v>
      </c>
      <c r="D3158">
        <v>3207</v>
      </c>
    </row>
    <row r="3159" spans="1:4">
      <c r="A3159">
        <v>310</v>
      </c>
      <c r="B3159">
        <v>365180</v>
      </c>
      <c r="C3159">
        <v>721</v>
      </c>
      <c r="D3159">
        <v>365.18</v>
      </c>
    </row>
    <row r="3160" spans="1:4">
      <c r="A3160">
        <v>602</v>
      </c>
      <c r="B3160">
        <v>3773400</v>
      </c>
      <c r="C3160">
        <v>721</v>
      </c>
      <c r="D3160">
        <v>3773.4</v>
      </c>
    </row>
    <row r="3161" spans="1:4">
      <c r="A3161">
        <v>310</v>
      </c>
      <c r="B3161">
        <v>877220</v>
      </c>
      <c r="C3161">
        <v>730</v>
      </c>
      <c r="D3161">
        <v>877.22</v>
      </c>
    </row>
    <row r="3162" spans="1:4">
      <c r="A3162">
        <v>602</v>
      </c>
      <c r="B3162">
        <v>9567000</v>
      </c>
      <c r="C3162">
        <v>730</v>
      </c>
      <c r="D3162">
        <v>9567</v>
      </c>
    </row>
    <row r="3163" spans="1:4">
      <c r="A3163">
        <v>310</v>
      </c>
      <c r="B3163">
        <v>877220</v>
      </c>
      <c r="C3163">
        <v>732</v>
      </c>
      <c r="D3163">
        <v>877.22</v>
      </c>
    </row>
    <row r="3164" spans="1:4">
      <c r="A3164">
        <v>602</v>
      </c>
      <c r="B3164">
        <v>18354800</v>
      </c>
      <c r="C3164">
        <v>732</v>
      </c>
      <c r="D3164">
        <v>18354.8</v>
      </c>
    </row>
    <row r="3165" spans="1:4">
      <c r="A3165">
        <v>310</v>
      </c>
      <c r="B3165">
        <v>877220</v>
      </c>
      <c r="C3165">
        <v>734</v>
      </c>
      <c r="D3165">
        <v>877.22</v>
      </c>
    </row>
    <row r="3166" spans="1:4">
      <c r="A3166">
        <v>602</v>
      </c>
      <c r="B3166">
        <v>11294650</v>
      </c>
      <c r="C3166">
        <v>734</v>
      </c>
      <c r="D3166">
        <v>11294.65</v>
      </c>
    </row>
    <row r="3167" spans="1:4">
      <c r="A3167">
        <v>310</v>
      </c>
      <c r="B3167">
        <v>741210</v>
      </c>
      <c r="C3167">
        <v>737</v>
      </c>
      <c r="D3167">
        <v>741.21</v>
      </c>
    </row>
    <row r="3168" spans="1:4">
      <c r="A3168">
        <v>602</v>
      </c>
      <c r="B3168">
        <v>6536000</v>
      </c>
      <c r="C3168">
        <v>737</v>
      </c>
      <c r="D3168">
        <v>6536</v>
      </c>
    </row>
    <row r="3169" spans="1:4">
      <c r="A3169">
        <v>310</v>
      </c>
      <c r="B3169">
        <v>397820</v>
      </c>
      <c r="C3169">
        <v>748</v>
      </c>
      <c r="D3169">
        <v>397.82</v>
      </c>
    </row>
    <row r="3170" spans="1:4">
      <c r="A3170">
        <v>602</v>
      </c>
      <c r="B3170">
        <v>6889330</v>
      </c>
      <c r="C3170">
        <v>748</v>
      </c>
      <c r="D3170">
        <v>6889.33</v>
      </c>
    </row>
    <row r="3171" spans="1:4">
      <c r="A3171">
        <v>310</v>
      </c>
      <c r="B3171">
        <v>832630</v>
      </c>
      <c r="C3171">
        <v>751</v>
      </c>
      <c r="D3171">
        <v>832.63</v>
      </c>
    </row>
    <row r="3172" spans="1:4">
      <c r="A3172">
        <v>602</v>
      </c>
      <c r="B3172">
        <v>7189000</v>
      </c>
      <c r="C3172">
        <v>751</v>
      </c>
      <c r="D3172">
        <v>7189</v>
      </c>
    </row>
    <row r="3173" spans="1:4">
      <c r="A3173">
        <v>310</v>
      </c>
      <c r="B3173">
        <v>877220</v>
      </c>
      <c r="C3173">
        <v>753</v>
      </c>
      <c r="D3173">
        <v>877.22</v>
      </c>
    </row>
    <row r="3174" spans="1:4">
      <c r="A3174">
        <v>602</v>
      </c>
      <c r="B3174">
        <v>13063700</v>
      </c>
      <c r="C3174">
        <v>753</v>
      </c>
      <c r="D3174">
        <v>13063.7</v>
      </c>
    </row>
    <row r="3175" spans="1:4">
      <c r="A3175">
        <v>310</v>
      </c>
      <c r="B3175">
        <v>877220</v>
      </c>
      <c r="C3175">
        <v>757</v>
      </c>
      <c r="D3175">
        <v>877.22</v>
      </c>
    </row>
    <row r="3176" spans="1:4">
      <c r="A3176">
        <v>602</v>
      </c>
      <c r="B3176">
        <v>12948400</v>
      </c>
      <c r="C3176">
        <v>757</v>
      </c>
      <c r="D3176">
        <v>12948.4</v>
      </c>
    </row>
    <row r="3177" spans="1:4">
      <c r="A3177">
        <v>310</v>
      </c>
      <c r="B3177">
        <v>832630</v>
      </c>
      <c r="C3177">
        <v>762</v>
      </c>
      <c r="D3177">
        <v>832.63</v>
      </c>
    </row>
    <row r="3178" spans="1:4">
      <c r="A3178">
        <v>602</v>
      </c>
      <c r="B3178">
        <v>7189000</v>
      </c>
      <c r="C3178">
        <v>762</v>
      </c>
      <c r="D3178">
        <v>7189</v>
      </c>
    </row>
    <row r="3179" spans="1:4">
      <c r="A3179">
        <v>310</v>
      </c>
      <c r="B3179">
        <v>600050</v>
      </c>
      <c r="C3179">
        <v>764</v>
      </c>
      <c r="D3179">
        <v>600.04999999999995</v>
      </c>
    </row>
    <row r="3180" spans="1:4">
      <c r="A3180">
        <v>602</v>
      </c>
      <c r="B3180">
        <v>13230430</v>
      </c>
      <c r="C3180">
        <v>764</v>
      </c>
      <c r="D3180">
        <v>13230.43</v>
      </c>
    </row>
    <row r="3181" spans="1:4">
      <c r="A3181">
        <v>310</v>
      </c>
      <c r="B3181">
        <v>877220</v>
      </c>
      <c r="C3181">
        <v>767</v>
      </c>
      <c r="D3181">
        <v>877.22</v>
      </c>
    </row>
    <row r="3182" spans="1:4">
      <c r="A3182">
        <v>602</v>
      </c>
      <c r="B3182">
        <v>15849000</v>
      </c>
      <c r="C3182">
        <v>767</v>
      </c>
      <c r="D3182">
        <v>15849</v>
      </c>
    </row>
    <row r="3183" spans="1:4">
      <c r="A3183">
        <v>310</v>
      </c>
      <c r="B3183">
        <v>877220</v>
      </c>
      <c r="C3183">
        <v>769</v>
      </c>
      <c r="D3183">
        <v>877.22</v>
      </c>
    </row>
    <row r="3184" spans="1:4">
      <c r="A3184">
        <v>602</v>
      </c>
      <c r="B3184">
        <v>9567000</v>
      </c>
      <c r="C3184">
        <v>769</v>
      </c>
      <c r="D3184">
        <v>9567</v>
      </c>
    </row>
    <row r="3185" spans="1:4">
      <c r="A3185">
        <v>310</v>
      </c>
      <c r="B3185">
        <v>877220</v>
      </c>
      <c r="C3185">
        <v>770</v>
      </c>
      <c r="D3185">
        <v>877.22</v>
      </c>
    </row>
    <row r="3186" spans="1:4">
      <c r="A3186">
        <v>602</v>
      </c>
      <c r="B3186">
        <v>9298000</v>
      </c>
      <c r="C3186">
        <v>770</v>
      </c>
      <c r="D3186">
        <v>9298</v>
      </c>
    </row>
    <row r="3187" spans="1:4">
      <c r="A3187">
        <v>310</v>
      </c>
      <c r="B3187">
        <v>832630</v>
      </c>
      <c r="C3187">
        <v>774</v>
      </c>
      <c r="D3187">
        <v>832.63</v>
      </c>
    </row>
    <row r="3188" spans="1:4">
      <c r="A3188">
        <v>602</v>
      </c>
      <c r="B3188">
        <v>7189000</v>
      </c>
      <c r="C3188">
        <v>774</v>
      </c>
      <c r="D3188">
        <v>7189</v>
      </c>
    </row>
    <row r="3189" spans="1:4">
      <c r="A3189">
        <v>310</v>
      </c>
      <c r="B3189">
        <v>686890</v>
      </c>
      <c r="C3189">
        <v>781</v>
      </c>
      <c r="D3189">
        <v>686.89</v>
      </c>
    </row>
    <row r="3190" spans="1:4">
      <c r="A3190">
        <v>602</v>
      </c>
      <c r="B3190">
        <v>9049290</v>
      </c>
      <c r="C3190">
        <v>781</v>
      </c>
      <c r="D3190">
        <v>9049.2900000000009</v>
      </c>
    </row>
    <row r="3191" spans="1:4">
      <c r="A3191">
        <v>310</v>
      </c>
      <c r="B3191">
        <v>877220</v>
      </c>
      <c r="C3191">
        <v>782</v>
      </c>
      <c r="D3191">
        <v>877.22</v>
      </c>
    </row>
    <row r="3192" spans="1:4">
      <c r="A3192">
        <v>602</v>
      </c>
      <c r="B3192">
        <v>7907000</v>
      </c>
      <c r="C3192">
        <v>782</v>
      </c>
      <c r="D3192">
        <v>7907</v>
      </c>
    </row>
    <row r="3193" spans="1:4">
      <c r="A3193">
        <v>310</v>
      </c>
      <c r="B3193">
        <v>877220</v>
      </c>
      <c r="C3193">
        <v>787</v>
      </c>
      <c r="D3193">
        <v>877.22</v>
      </c>
    </row>
    <row r="3194" spans="1:4">
      <c r="A3194">
        <v>602</v>
      </c>
      <c r="B3194">
        <v>14120890</v>
      </c>
      <c r="C3194">
        <v>787</v>
      </c>
      <c r="D3194">
        <v>14120.89</v>
      </c>
    </row>
    <row r="3195" spans="1:4">
      <c r="A3195">
        <v>310</v>
      </c>
      <c r="B3195">
        <v>877220</v>
      </c>
      <c r="C3195">
        <v>788</v>
      </c>
      <c r="D3195">
        <v>877.22</v>
      </c>
    </row>
    <row r="3196" spans="1:4">
      <c r="A3196">
        <v>602</v>
      </c>
      <c r="B3196">
        <v>14621000</v>
      </c>
      <c r="C3196">
        <v>788</v>
      </c>
      <c r="D3196">
        <v>14621</v>
      </c>
    </row>
    <row r="3197" spans="1:4">
      <c r="A3197">
        <v>310</v>
      </c>
      <c r="B3197">
        <v>741210</v>
      </c>
      <c r="C3197">
        <v>791</v>
      </c>
      <c r="D3197">
        <v>741.21</v>
      </c>
    </row>
    <row r="3198" spans="1:4">
      <c r="A3198">
        <v>602</v>
      </c>
      <c r="B3198">
        <v>6536000</v>
      </c>
      <c r="C3198">
        <v>791</v>
      </c>
      <c r="D3198">
        <v>6536</v>
      </c>
    </row>
    <row r="3199" spans="1:4">
      <c r="A3199">
        <v>310</v>
      </c>
      <c r="B3199">
        <v>877220</v>
      </c>
      <c r="C3199">
        <v>793</v>
      </c>
      <c r="D3199">
        <v>877.22</v>
      </c>
    </row>
    <row r="3200" spans="1:4">
      <c r="A3200">
        <v>602</v>
      </c>
      <c r="B3200">
        <v>8698000</v>
      </c>
      <c r="C3200">
        <v>793</v>
      </c>
      <c r="D3200">
        <v>8698</v>
      </c>
    </row>
    <row r="3201" spans="1:4">
      <c r="A3201">
        <v>310</v>
      </c>
      <c r="B3201">
        <v>877220</v>
      </c>
      <c r="C3201">
        <v>795</v>
      </c>
      <c r="D3201">
        <v>877.22</v>
      </c>
    </row>
    <row r="3202" spans="1:4">
      <c r="A3202">
        <v>602</v>
      </c>
      <c r="B3202">
        <v>10334000</v>
      </c>
      <c r="C3202">
        <v>795</v>
      </c>
      <c r="D3202">
        <v>10334</v>
      </c>
    </row>
    <row r="3203" spans="1:4">
      <c r="A3203">
        <v>310</v>
      </c>
      <c r="B3203">
        <v>583280</v>
      </c>
      <c r="C3203">
        <v>797</v>
      </c>
      <c r="D3203">
        <v>583.28</v>
      </c>
    </row>
    <row r="3204" spans="1:4">
      <c r="A3204">
        <v>602</v>
      </c>
      <c r="B3204">
        <v>5407930</v>
      </c>
      <c r="C3204">
        <v>797</v>
      </c>
      <c r="D3204">
        <v>5407.93</v>
      </c>
    </row>
    <row r="3205" spans="1:4">
      <c r="A3205">
        <v>310</v>
      </c>
      <c r="B3205">
        <v>478150</v>
      </c>
      <c r="C3205">
        <v>798</v>
      </c>
      <c r="D3205">
        <v>478.15</v>
      </c>
    </row>
    <row r="3206" spans="1:4">
      <c r="A3206">
        <v>602</v>
      </c>
      <c r="B3206">
        <v>4657000</v>
      </c>
      <c r="C3206">
        <v>798</v>
      </c>
      <c r="D3206">
        <v>4657</v>
      </c>
    </row>
    <row r="3207" spans="1:4">
      <c r="A3207">
        <v>310</v>
      </c>
      <c r="B3207">
        <v>450990</v>
      </c>
      <c r="C3207">
        <v>802</v>
      </c>
      <c r="D3207">
        <v>450.99</v>
      </c>
    </row>
    <row r="3208" spans="1:4">
      <c r="A3208">
        <v>602</v>
      </c>
      <c r="B3208">
        <v>4463000</v>
      </c>
      <c r="C3208">
        <v>802</v>
      </c>
      <c r="D3208">
        <v>4463</v>
      </c>
    </row>
    <row r="3209" spans="1:4">
      <c r="A3209">
        <v>310</v>
      </c>
      <c r="B3209">
        <v>583160</v>
      </c>
      <c r="C3209">
        <v>804</v>
      </c>
      <c r="D3209">
        <v>583.16</v>
      </c>
    </row>
    <row r="3210" spans="1:4">
      <c r="A3210">
        <v>602</v>
      </c>
      <c r="B3210">
        <v>5407040</v>
      </c>
      <c r="C3210">
        <v>804</v>
      </c>
      <c r="D3210">
        <v>5407.04</v>
      </c>
    </row>
    <row r="3211" spans="1:4">
      <c r="A3211">
        <v>310</v>
      </c>
      <c r="B3211">
        <v>877220</v>
      </c>
      <c r="C3211">
        <v>805</v>
      </c>
      <c r="D3211">
        <v>877.22</v>
      </c>
    </row>
    <row r="3212" spans="1:4">
      <c r="A3212">
        <v>602</v>
      </c>
      <c r="B3212">
        <v>11160000</v>
      </c>
      <c r="C3212">
        <v>805</v>
      </c>
      <c r="D3212">
        <v>11160</v>
      </c>
    </row>
    <row r="3213" spans="1:4">
      <c r="A3213">
        <v>310</v>
      </c>
      <c r="B3213">
        <v>751810</v>
      </c>
      <c r="C3213">
        <v>811</v>
      </c>
      <c r="D3213">
        <v>751.81</v>
      </c>
    </row>
    <row r="3214" spans="1:4">
      <c r="A3214">
        <v>602</v>
      </c>
      <c r="B3214">
        <v>6611670</v>
      </c>
      <c r="C3214">
        <v>811</v>
      </c>
      <c r="D3214">
        <v>6611.67</v>
      </c>
    </row>
    <row r="3215" spans="1:4">
      <c r="A3215">
        <v>310</v>
      </c>
      <c r="B3215">
        <v>832630</v>
      </c>
      <c r="C3215">
        <v>814</v>
      </c>
      <c r="D3215">
        <v>832.63</v>
      </c>
    </row>
    <row r="3216" spans="1:4">
      <c r="A3216">
        <v>602</v>
      </c>
      <c r="B3216">
        <v>7189000</v>
      </c>
      <c r="C3216">
        <v>814</v>
      </c>
      <c r="D3216">
        <v>7189</v>
      </c>
    </row>
    <row r="3217" spans="1:4">
      <c r="A3217">
        <v>310</v>
      </c>
      <c r="B3217">
        <v>582170</v>
      </c>
      <c r="C3217">
        <v>817</v>
      </c>
      <c r="D3217">
        <v>582.16999999999996</v>
      </c>
    </row>
    <row r="3218" spans="1:4">
      <c r="A3218">
        <v>602</v>
      </c>
      <c r="B3218">
        <v>5400000</v>
      </c>
      <c r="C3218">
        <v>817</v>
      </c>
      <c r="D3218">
        <v>5400</v>
      </c>
    </row>
    <row r="3219" spans="1:4">
      <c r="A3219">
        <v>310</v>
      </c>
      <c r="B3219">
        <v>863140</v>
      </c>
      <c r="C3219">
        <v>821</v>
      </c>
      <c r="D3219">
        <v>863.14</v>
      </c>
    </row>
    <row r="3220" spans="1:4">
      <c r="A3220">
        <v>602</v>
      </c>
      <c r="B3220">
        <v>7406920</v>
      </c>
      <c r="C3220">
        <v>821</v>
      </c>
      <c r="D3220">
        <v>7406.92</v>
      </c>
    </row>
    <row r="3221" spans="1:4">
      <c r="A3221">
        <v>310</v>
      </c>
      <c r="B3221">
        <v>877220</v>
      </c>
      <c r="C3221">
        <v>823</v>
      </c>
      <c r="D3221">
        <v>877.22</v>
      </c>
    </row>
    <row r="3222" spans="1:4">
      <c r="A3222">
        <v>602</v>
      </c>
      <c r="B3222">
        <v>8698000</v>
      </c>
      <c r="C3222">
        <v>823</v>
      </c>
      <c r="D3222">
        <v>8698</v>
      </c>
    </row>
    <row r="3223" spans="1:4">
      <c r="A3223">
        <v>310</v>
      </c>
      <c r="B3223">
        <v>877220</v>
      </c>
      <c r="C3223">
        <v>825</v>
      </c>
      <c r="D3223">
        <v>877.22</v>
      </c>
    </row>
    <row r="3224" spans="1:4">
      <c r="A3224">
        <v>602</v>
      </c>
      <c r="B3224">
        <v>14773570</v>
      </c>
      <c r="C3224">
        <v>825</v>
      </c>
      <c r="D3224">
        <v>14773.57</v>
      </c>
    </row>
    <row r="3225" spans="1:4">
      <c r="A3225">
        <v>310</v>
      </c>
      <c r="B3225">
        <v>877220</v>
      </c>
      <c r="C3225">
        <v>826</v>
      </c>
      <c r="D3225">
        <v>877.22</v>
      </c>
    </row>
    <row r="3226" spans="1:4">
      <c r="A3226">
        <v>602</v>
      </c>
      <c r="B3226">
        <v>7913440</v>
      </c>
      <c r="C3226">
        <v>826</v>
      </c>
      <c r="D3226">
        <v>7913.44</v>
      </c>
    </row>
    <row r="3227" spans="1:4">
      <c r="A3227">
        <v>310</v>
      </c>
      <c r="B3227">
        <v>877220</v>
      </c>
      <c r="C3227">
        <v>827</v>
      </c>
      <c r="D3227">
        <v>877.22</v>
      </c>
    </row>
    <row r="3228" spans="1:4">
      <c r="A3228">
        <v>602</v>
      </c>
      <c r="B3228">
        <v>11160000</v>
      </c>
      <c r="C3228">
        <v>827</v>
      </c>
      <c r="D3228">
        <v>11160</v>
      </c>
    </row>
    <row r="3229" spans="1:4">
      <c r="A3229">
        <v>310</v>
      </c>
      <c r="B3229">
        <v>877220</v>
      </c>
      <c r="C3229">
        <v>828</v>
      </c>
      <c r="D3229">
        <v>877.22</v>
      </c>
    </row>
    <row r="3230" spans="1:4">
      <c r="A3230">
        <v>602</v>
      </c>
      <c r="B3230">
        <v>7789000</v>
      </c>
      <c r="C3230">
        <v>828</v>
      </c>
      <c r="D3230">
        <v>7789</v>
      </c>
    </row>
    <row r="3231" spans="1:4">
      <c r="A3231">
        <v>310</v>
      </c>
      <c r="B3231">
        <v>832630</v>
      </c>
      <c r="C3231">
        <v>830</v>
      </c>
      <c r="D3231">
        <v>832.63</v>
      </c>
    </row>
    <row r="3232" spans="1:4">
      <c r="A3232">
        <v>602</v>
      </c>
      <c r="B3232">
        <v>7189000</v>
      </c>
      <c r="C3232">
        <v>830</v>
      </c>
      <c r="D3232">
        <v>7189</v>
      </c>
    </row>
    <row r="3233" spans="1:4">
      <c r="A3233">
        <v>310</v>
      </c>
      <c r="B3233">
        <v>238000</v>
      </c>
      <c r="C3233">
        <v>831</v>
      </c>
      <c r="D3233">
        <v>238</v>
      </c>
    </row>
    <row r="3234" spans="1:4">
      <c r="A3234">
        <v>602</v>
      </c>
      <c r="B3234">
        <v>2789000</v>
      </c>
      <c r="C3234">
        <v>831</v>
      </c>
      <c r="D3234">
        <v>2789</v>
      </c>
    </row>
    <row r="3235" spans="1:4">
      <c r="A3235">
        <v>310</v>
      </c>
      <c r="B3235">
        <v>877220</v>
      </c>
      <c r="C3235">
        <v>838</v>
      </c>
      <c r="D3235">
        <v>877.22</v>
      </c>
    </row>
    <row r="3236" spans="1:4">
      <c r="A3236">
        <v>602</v>
      </c>
      <c r="B3236">
        <v>14059000</v>
      </c>
      <c r="C3236">
        <v>838</v>
      </c>
      <c r="D3236">
        <v>14059</v>
      </c>
    </row>
    <row r="3237" spans="1:4">
      <c r="A3237">
        <v>310</v>
      </c>
      <c r="B3237">
        <v>877220</v>
      </c>
      <c r="C3237">
        <v>840</v>
      </c>
      <c r="D3237">
        <v>877.22</v>
      </c>
    </row>
    <row r="3238" spans="1:4">
      <c r="A3238">
        <v>602</v>
      </c>
      <c r="B3238">
        <v>11223690</v>
      </c>
      <c r="C3238">
        <v>840</v>
      </c>
      <c r="D3238">
        <v>11223.69</v>
      </c>
    </row>
    <row r="3239" spans="1:4">
      <c r="A3239">
        <v>310</v>
      </c>
      <c r="B3239">
        <v>877220</v>
      </c>
      <c r="C3239">
        <v>842</v>
      </c>
      <c r="D3239">
        <v>877.22</v>
      </c>
    </row>
    <row r="3240" spans="1:4">
      <c r="A3240">
        <v>602</v>
      </c>
      <c r="B3240">
        <v>12053000</v>
      </c>
      <c r="C3240">
        <v>842</v>
      </c>
      <c r="D3240">
        <v>12053</v>
      </c>
    </row>
    <row r="3241" spans="1:4">
      <c r="A3241">
        <v>310</v>
      </c>
      <c r="B3241">
        <v>91280</v>
      </c>
      <c r="C3241">
        <v>853</v>
      </c>
      <c r="D3241">
        <v>91.28</v>
      </c>
    </row>
    <row r="3242" spans="1:4">
      <c r="A3242">
        <v>602</v>
      </c>
      <c r="B3242">
        <v>1217100</v>
      </c>
      <c r="C3242">
        <v>853</v>
      </c>
      <c r="D3242">
        <v>1217.0999999999999</v>
      </c>
    </row>
    <row r="3243" spans="1:4">
      <c r="A3243">
        <v>310</v>
      </c>
      <c r="B3243">
        <v>877220</v>
      </c>
      <c r="C3243">
        <v>857</v>
      </c>
      <c r="D3243">
        <v>877.22</v>
      </c>
    </row>
    <row r="3244" spans="1:4">
      <c r="A3244">
        <v>602</v>
      </c>
      <c r="B3244">
        <v>7907000</v>
      </c>
      <c r="C3244">
        <v>857</v>
      </c>
      <c r="D3244">
        <v>7907</v>
      </c>
    </row>
    <row r="3245" spans="1:4">
      <c r="A3245">
        <v>310</v>
      </c>
      <c r="B3245">
        <v>513430</v>
      </c>
      <c r="C3245">
        <v>859</v>
      </c>
      <c r="D3245">
        <v>513.42999999999995</v>
      </c>
    </row>
    <row r="3246" spans="1:4">
      <c r="A3246">
        <v>602</v>
      </c>
      <c r="B3246">
        <v>4909000</v>
      </c>
      <c r="C3246">
        <v>859</v>
      </c>
      <c r="D3246">
        <v>4909</v>
      </c>
    </row>
    <row r="3247" spans="1:4">
      <c r="A3247">
        <v>310</v>
      </c>
      <c r="B3247">
        <v>877220</v>
      </c>
      <c r="C3247">
        <v>862</v>
      </c>
      <c r="D3247">
        <v>877.22</v>
      </c>
    </row>
    <row r="3248" spans="1:4">
      <c r="A3248">
        <v>602</v>
      </c>
      <c r="B3248">
        <v>8698000</v>
      </c>
      <c r="C3248">
        <v>862</v>
      </c>
      <c r="D3248">
        <v>8698</v>
      </c>
    </row>
    <row r="3249" spans="1:4">
      <c r="A3249">
        <v>310</v>
      </c>
      <c r="B3249">
        <v>657910</v>
      </c>
      <c r="C3249">
        <v>863</v>
      </c>
      <c r="D3249">
        <v>657.91</v>
      </c>
    </row>
    <row r="3250" spans="1:4">
      <c r="A3250">
        <v>602</v>
      </c>
      <c r="B3250">
        <v>5941000</v>
      </c>
      <c r="C3250">
        <v>863</v>
      </c>
      <c r="D3250">
        <v>5941</v>
      </c>
    </row>
    <row r="3251" spans="1:4">
      <c r="A3251">
        <v>310</v>
      </c>
      <c r="B3251">
        <v>877220</v>
      </c>
      <c r="C3251">
        <v>864</v>
      </c>
      <c r="D3251">
        <v>877.22</v>
      </c>
    </row>
    <row r="3252" spans="1:4">
      <c r="A3252">
        <v>602</v>
      </c>
      <c r="B3252">
        <v>12053000</v>
      </c>
      <c r="C3252">
        <v>864</v>
      </c>
      <c r="D3252">
        <v>12053</v>
      </c>
    </row>
    <row r="3253" spans="1:4">
      <c r="A3253">
        <v>310</v>
      </c>
      <c r="B3253">
        <v>760460</v>
      </c>
      <c r="C3253">
        <v>868</v>
      </c>
      <c r="D3253">
        <v>760.46</v>
      </c>
    </row>
    <row r="3254" spans="1:4">
      <c r="A3254">
        <v>602</v>
      </c>
      <c r="B3254">
        <v>6673470</v>
      </c>
      <c r="C3254">
        <v>868</v>
      </c>
      <c r="D3254">
        <v>6673.47</v>
      </c>
    </row>
    <row r="3255" spans="1:4">
      <c r="A3255">
        <v>310</v>
      </c>
      <c r="B3255">
        <v>877220</v>
      </c>
      <c r="C3255">
        <v>869</v>
      </c>
      <c r="D3255">
        <v>877.22</v>
      </c>
    </row>
    <row r="3256" spans="1:4">
      <c r="A3256">
        <v>602</v>
      </c>
      <c r="B3256">
        <v>10334000</v>
      </c>
      <c r="C3256">
        <v>869</v>
      </c>
      <c r="D3256">
        <v>10334</v>
      </c>
    </row>
    <row r="3257" spans="1:4">
      <c r="A3257">
        <v>310</v>
      </c>
      <c r="B3257">
        <v>877220</v>
      </c>
      <c r="C3257">
        <v>870</v>
      </c>
      <c r="D3257">
        <v>877.22</v>
      </c>
    </row>
    <row r="3258" spans="1:4">
      <c r="A3258">
        <v>602</v>
      </c>
      <c r="B3258">
        <v>7907000</v>
      </c>
      <c r="C3258">
        <v>870</v>
      </c>
      <c r="D3258">
        <v>7907</v>
      </c>
    </row>
    <row r="3259" spans="1:4">
      <c r="A3259">
        <v>310</v>
      </c>
      <c r="B3259">
        <v>429530</v>
      </c>
      <c r="C3259">
        <v>871</v>
      </c>
      <c r="D3259">
        <v>429.53</v>
      </c>
    </row>
    <row r="3260" spans="1:4">
      <c r="A3260">
        <v>602</v>
      </c>
      <c r="B3260">
        <v>4309680</v>
      </c>
      <c r="C3260">
        <v>871</v>
      </c>
      <c r="D3260">
        <v>4309.68</v>
      </c>
    </row>
    <row r="3261" spans="1:4">
      <c r="A3261">
        <v>310</v>
      </c>
      <c r="B3261">
        <v>515450</v>
      </c>
      <c r="C3261">
        <v>874</v>
      </c>
      <c r="D3261">
        <v>515.45000000000005</v>
      </c>
    </row>
    <row r="3262" spans="1:4">
      <c r="A3262">
        <v>602</v>
      </c>
      <c r="B3262">
        <v>4923410</v>
      </c>
      <c r="C3262">
        <v>874</v>
      </c>
      <c r="D3262">
        <v>4923.41</v>
      </c>
    </row>
    <row r="3263" spans="1:4">
      <c r="A3263">
        <v>310</v>
      </c>
      <c r="B3263">
        <v>513430</v>
      </c>
      <c r="C3263">
        <v>877</v>
      </c>
      <c r="D3263">
        <v>513.42999999999995</v>
      </c>
    </row>
    <row r="3264" spans="1:4">
      <c r="A3264">
        <v>602</v>
      </c>
      <c r="B3264">
        <v>4909000</v>
      </c>
      <c r="C3264">
        <v>877</v>
      </c>
      <c r="D3264">
        <v>4909</v>
      </c>
    </row>
    <row r="3265" spans="1:4">
      <c r="A3265">
        <v>310</v>
      </c>
      <c r="B3265">
        <v>742710</v>
      </c>
      <c r="C3265">
        <v>879</v>
      </c>
      <c r="D3265">
        <v>742.71</v>
      </c>
    </row>
    <row r="3266" spans="1:4">
      <c r="A3266">
        <v>602</v>
      </c>
      <c r="B3266">
        <v>6546660</v>
      </c>
      <c r="C3266">
        <v>879</v>
      </c>
      <c r="D3266">
        <v>6546.66</v>
      </c>
    </row>
    <row r="3267" spans="1:4">
      <c r="A3267">
        <v>310</v>
      </c>
      <c r="B3267">
        <v>877220</v>
      </c>
      <c r="C3267">
        <v>880</v>
      </c>
      <c r="D3267">
        <v>877.22</v>
      </c>
    </row>
    <row r="3268" spans="1:4">
      <c r="A3268">
        <v>602</v>
      </c>
      <c r="B3268">
        <v>16260550</v>
      </c>
      <c r="C3268">
        <v>880</v>
      </c>
      <c r="D3268">
        <v>16260.55</v>
      </c>
    </row>
    <row r="3269" spans="1:4">
      <c r="A3269">
        <v>310</v>
      </c>
      <c r="B3269">
        <v>877220</v>
      </c>
      <c r="C3269">
        <v>881</v>
      </c>
      <c r="D3269">
        <v>877.22</v>
      </c>
    </row>
    <row r="3270" spans="1:4">
      <c r="A3270">
        <v>602</v>
      </c>
      <c r="B3270">
        <v>7839000</v>
      </c>
      <c r="C3270">
        <v>881</v>
      </c>
      <c r="D3270">
        <v>7839</v>
      </c>
    </row>
    <row r="3271" spans="1:4">
      <c r="A3271">
        <v>310</v>
      </c>
      <c r="B3271">
        <v>741210</v>
      </c>
      <c r="C3271">
        <v>882</v>
      </c>
      <c r="D3271">
        <v>741.21</v>
      </c>
    </row>
    <row r="3272" spans="1:4">
      <c r="A3272">
        <v>602</v>
      </c>
      <c r="B3272">
        <v>6536000</v>
      </c>
      <c r="C3272">
        <v>882</v>
      </c>
      <c r="D3272">
        <v>6536</v>
      </c>
    </row>
    <row r="3273" spans="1:4">
      <c r="A3273">
        <v>310</v>
      </c>
      <c r="B3273">
        <v>741210</v>
      </c>
      <c r="C3273">
        <v>885</v>
      </c>
      <c r="D3273">
        <v>741.21</v>
      </c>
    </row>
    <row r="3274" spans="1:4">
      <c r="A3274">
        <v>602</v>
      </c>
      <c r="B3274">
        <v>6536000</v>
      </c>
      <c r="C3274">
        <v>885</v>
      </c>
      <c r="D3274">
        <v>6536</v>
      </c>
    </row>
    <row r="3275" spans="1:4">
      <c r="A3275">
        <v>310</v>
      </c>
      <c r="B3275">
        <v>477480</v>
      </c>
      <c r="C3275">
        <v>887</v>
      </c>
      <c r="D3275">
        <v>477.48</v>
      </c>
    </row>
    <row r="3276" spans="1:4">
      <c r="A3276">
        <v>602</v>
      </c>
      <c r="B3276">
        <v>4652200</v>
      </c>
      <c r="C3276">
        <v>887</v>
      </c>
      <c r="D3276">
        <v>4652.2</v>
      </c>
    </row>
    <row r="3277" spans="1:4">
      <c r="A3277">
        <v>310</v>
      </c>
      <c r="B3277">
        <v>741210</v>
      </c>
      <c r="C3277">
        <v>889</v>
      </c>
      <c r="D3277">
        <v>741.21</v>
      </c>
    </row>
    <row r="3278" spans="1:4">
      <c r="A3278">
        <v>602</v>
      </c>
      <c r="B3278">
        <v>6536000</v>
      </c>
      <c r="C3278">
        <v>889</v>
      </c>
      <c r="D3278">
        <v>6536</v>
      </c>
    </row>
    <row r="3279" spans="1:4">
      <c r="A3279">
        <v>310</v>
      </c>
      <c r="B3279">
        <v>169360</v>
      </c>
      <c r="C3279">
        <v>890</v>
      </c>
      <c r="D3279">
        <v>169.36</v>
      </c>
    </row>
    <row r="3280" spans="1:4">
      <c r="A3280">
        <v>602</v>
      </c>
      <c r="B3280">
        <v>5302400</v>
      </c>
      <c r="C3280">
        <v>890</v>
      </c>
      <c r="D3280">
        <v>5302.4</v>
      </c>
    </row>
    <row r="3281" spans="1:4">
      <c r="A3281">
        <v>310</v>
      </c>
      <c r="B3281">
        <v>832630</v>
      </c>
      <c r="C3281">
        <v>892</v>
      </c>
      <c r="D3281">
        <v>832.63</v>
      </c>
    </row>
    <row r="3282" spans="1:4">
      <c r="A3282">
        <v>602</v>
      </c>
      <c r="B3282">
        <v>7189000</v>
      </c>
      <c r="C3282">
        <v>892</v>
      </c>
      <c r="D3282">
        <v>7189</v>
      </c>
    </row>
    <row r="3283" spans="1:4">
      <c r="A3283">
        <v>310</v>
      </c>
      <c r="B3283">
        <v>877220</v>
      </c>
      <c r="C3283">
        <v>893</v>
      </c>
      <c r="D3283">
        <v>877.22</v>
      </c>
    </row>
    <row r="3284" spans="1:4">
      <c r="A3284">
        <v>602</v>
      </c>
      <c r="B3284">
        <v>10334000</v>
      </c>
      <c r="C3284">
        <v>893</v>
      </c>
      <c r="D3284">
        <v>10334</v>
      </c>
    </row>
    <row r="3285" spans="1:4">
      <c r="A3285">
        <v>310</v>
      </c>
      <c r="B3285">
        <v>877220</v>
      </c>
      <c r="C3285">
        <v>896</v>
      </c>
      <c r="D3285">
        <v>877.22</v>
      </c>
    </row>
    <row r="3286" spans="1:4">
      <c r="A3286">
        <v>602</v>
      </c>
      <c r="B3286">
        <v>14621000</v>
      </c>
      <c r="C3286">
        <v>896</v>
      </c>
      <c r="D3286">
        <v>14621</v>
      </c>
    </row>
    <row r="3287" spans="1:4">
      <c r="A3287">
        <v>310</v>
      </c>
      <c r="B3287">
        <v>350270</v>
      </c>
      <c r="C3287">
        <v>897</v>
      </c>
      <c r="D3287">
        <v>350.27</v>
      </c>
    </row>
    <row r="3288" spans="1:4">
      <c r="A3288">
        <v>602</v>
      </c>
      <c r="B3288">
        <v>7440000</v>
      </c>
      <c r="C3288">
        <v>897</v>
      </c>
      <c r="D3288">
        <v>7440</v>
      </c>
    </row>
    <row r="3289" spans="1:4">
      <c r="A3289">
        <v>310</v>
      </c>
      <c r="B3289">
        <v>877220</v>
      </c>
      <c r="C3289">
        <v>898</v>
      </c>
      <c r="D3289">
        <v>877.22</v>
      </c>
    </row>
    <row r="3290" spans="1:4">
      <c r="A3290">
        <v>602</v>
      </c>
      <c r="B3290">
        <v>10934000</v>
      </c>
      <c r="C3290">
        <v>898</v>
      </c>
      <c r="D3290">
        <v>10934</v>
      </c>
    </row>
    <row r="3291" spans="1:4">
      <c r="A3291">
        <v>310</v>
      </c>
      <c r="B3291">
        <v>513430</v>
      </c>
      <c r="C3291">
        <v>900</v>
      </c>
      <c r="D3291">
        <v>513.42999999999995</v>
      </c>
    </row>
    <row r="3292" spans="1:4">
      <c r="A3292">
        <v>602</v>
      </c>
      <c r="B3292">
        <v>4909000</v>
      </c>
      <c r="C3292">
        <v>900</v>
      </c>
      <c r="D3292">
        <v>4909</v>
      </c>
    </row>
    <row r="3293" spans="1:4">
      <c r="A3293">
        <v>310</v>
      </c>
      <c r="B3293">
        <v>832630</v>
      </c>
      <c r="C3293">
        <v>902</v>
      </c>
      <c r="D3293">
        <v>832.63</v>
      </c>
    </row>
    <row r="3294" spans="1:4">
      <c r="A3294">
        <v>602</v>
      </c>
      <c r="B3294">
        <v>7189000</v>
      </c>
      <c r="C3294">
        <v>902</v>
      </c>
      <c r="D3294">
        <v>7189</v>
      </c>
    </row>
    <row r="3295" spans="1:4">
      <c r="A3295">
        <v>310</v>
      </c>
      <c r="B3295">
        <v>394150</v>
      </c>
      <c r="C3295">
        <v>905</v>
      </c>
      <c r="D3295">
        <v>394.15</v>
      </c>
    </row>
    <row r="3296" spans="1:4">
      <c r="A3296">
        <v>602</v>
      </c>
      <c r="B3296">
        <v>4057000</v>
      </c>
      <c r="C3296">
        <v>905</v>
      </c>
      <c r="D3296">
        <v>4057</v>
      </c>
    </row>
    <row r="3297" spans="1:4">
      <c r="A3297">
        <v>310</v>
      </c>
      <c r="B3297">
        <v>513430</v>
      </c>
      <c r="C3297">
        <v>907</v>
      </c>
      <c r="D3297">
        <v>513.42999999999995</v>
      </c>
    </row>
    <row r="3298" spans="1:4">
      <c r="A3298">
        <v>602</v>
      </c>
      <c r="B3298">
        <v>4909000</v>
      </c>
      <c r="C3298">
        <v>907</v>
      </c>
      <c r="D3298">
        <v>4909</v>
      </c>
    </row>
    <row r="3299" spans="1:4">
      <c r="A3299">
        <v>310</v>
      </c>
      <c r="B3299">
        <v>877220</v>
      </c>
      <c r="C3299">
        <v>913</v>
      </c>
      <c r="D3299">
        <v>877.22</v>
      </c>
    </row>
    <row r="3300" spans="1:4">
      <c r="A3300">
        <v>602</v>
      </c>
      <c r="B3300">
        <v>8713600</v>
      </c>
      <c r="C3300">
        <v>913</v>
      </c>
      <c r="D3300">
        <v>8713.6</v>
      </c>
    </row>
    <row r="3301" spans="1:4">
      <c r="A3301">
        <v>310</v>
      </c>
      <c r="B3301">
        <v>877220</v>
      </c>
      <c r="C3301">
        <v>914</v>
      </c>
      <c r="D3301">
        <v>877.22</v>
      </c>
    </row>
    <row r="3302" spans="1:4">
      <c r="A3302">
        <v>602</v>
      </c>
      <c r="B3302">
        <v>11160000</v>
      </c>
      <c r="C3302">
        <v>914</v>
      </c>
      <c r="D3302">
        <v>11160</v>
      </c>
    </row>
    <row r="3303" spans="1:4">
      <c r="A3303">
        <v>310</v>
      </c>
      <c r="B3303">
        <v>832630</v>
      </c>
      <c r="C3303">
        <v>915</v>
      </c>
      <c r="D3303">
        <v>832.63</v>
      </c>
    </row>
    <row r="3304" spans="1:4">
      <c r="A3304">
        <v>602</v>
      </c>
      <c r="B3304">
        <v>7189000</v>
      </c>
      <c r="C3304">
        <v>915</v>
      </c>
      <c r="D3304">
        <v>7189</v>
      </c>
    </row>
    <row r="3305" spans="1:4">
      <c r="A3305">
        <v>310</v>
      </c>
      <c r="B3305">
        <v>584520</v>
      </c>
      <c r="C3305">
        <v>918</v>
      </c>
      <c r="D3305">
        <v>584.52</v>
      </c>
    </row>
    <row r="3306" spans="1:4">
      <c r="A3306">
        <v>602</v>
      </c>
      <c r="B3306">
        <v>5416730</v>
      </c>
      <c r="C3306">
        <v>918</v>
      </c>
      <c r="D3306">
        <v>5416.73</v>
      </c>
    </row>
    <row r="3307" spans="1:4">
      <c r="A3307">
        <v>310</v>
      </c>
      <c r="B3307">
        <v>657910</v>
      </c>
      <c r="C3307">
        <v>919</v>
      </c>
      <c r="D3307">
        <v>657.91</v>
      </c>
    </row>
    <row r="3308" spans="1:4">
      <c r="A3308">
        <v>602</v>
      </c>
      <c r="B3308">
        <v>5941000</v>
      </c>
      <c r="C3308">
        <v>919</v>
      </c>
      <c r="D3308">
        <v>5941</v>
      </c>
    </row>
    <row r="3309" spans="1:4">
      <c r="A3309">
        <v>310</v>
      </c>
      <c r="B3309">
        <v>832630</v>
      </c>
      <c r="C3309">
        <v>920</v>
      </c>
      <c r="D3309">
        <v>832.63</v>
      </c>
    </row>
    <row r="3310" spans="1:4">
      <c r="A3310">
        <v>602</v>
      </c>
      <c r="B3310">
        <v>7189000</v>
      </c>
      <c r="C3310">
        <v>920</v>
      </c>
      <c r="D3310">
        <v>7189</v>
      </c>
    </row>
    <row r="3311" spans="1:4">
      <c r="A3311">
        <v>310</v>
      </c>
      <c r="B3311">
        <v>877220</v>
      </c>
      <c r="C3311">
        <v>923</v>
      </c>
      <c r="D3311">
        <v>877.22</v>
      </c>
    </row>
    <row r="3312" spans="1:4">
      <c r="A3312">
        <v>602</v>
      </c>
      <c r="B3312">
        <v>8698000</v>
      </c>
      <c r="C3312">
        <v>923</v>
      </c>
      <c r="D3312">
        <v>8698</v>
      </c>
    </row>
    <row r="3313" spans="1:4">
      <c r="A3313">
        <v>310</v>
      </c>
      <c r="B3313">
        <v>877220</v>
      </c>
      <c r="C3313">
        <v>924</v>
      </c>
      <c r="D3313">
        <v>877.22</v>
      </c>
    </row>
    <row r="3314" spans="1:4">
      <c r="A3314">
        <v>602</v>
      </c>
      <c r="B3314">
        <v>10920570</v>
      </c>
      <c r="C3314">
        <v>924</v>
      </c>
      <c r="D3314">
        <v>10920.57</v>
      </c>
    </row>
    <row r="3315" spans="1:4">
      <c r="A3315">
        <v>310</v>
      </c>
      <c r="B3315">
        <v>582170</v>
      </c>
      <c r="C3315">
        <v>928</v>
      </c>
      <c r="D3315">
        <v>582.16999999999996</v>
      </c>
    </row>
    <row r="3316" spans="1:4">
      <c r="A3316">
        <v>602</v>
      </c>
      <c r="B3316">
        <v>5400000</v>
      </c>
      <c r="C3316">
        <v>928</v>
      </c>
      <c r="D3316">
        <v>5400</v>
      </c>
    </row>
    <row r="3317" spans="1:4">
      <c r="A3317">
        <v>310</v>
      </c>
      <c r="B3317">
        <v>877220</v>
      </c>
      <c r="C3317">
        <v>930</v>
      </c>
      <c r="D3317">
        <v>877.22</v>
      </c>
    </row>
    <row r="3318" spans="1:4">
      <c r="A3318">
        <v>602</v>
      </c>
      <c r="B3318">
        <v>11160000</v>
      </c>
      <c r="C3318">
        <v>930</v>
      </c>
      <c r="D3318">
        <v>11160</v>
      </c>
    </row>
    <row r="3319" spans="1:4">
      <c r="A3319">
        <v>310</v>
      </c>
      <c r="B3319">
        <v>741210</v>
      </c>
      <c r="C3319">
        <v>932</v>
      </c>
      <c r="D3319">
        <v>741.21</v>
      </c>
    </row>
    <row r="3320" spans="1:4">
      <c r="A3320">
        <v>602</v>
      </c>
      <c r="B3320">
        <v>6536000</v>
      </c>
      <c r="C3320">
        <v>932</v>
      </c>
      <c r="D3320">
        <v>6536</v>
      </c>
    </row>
    <row r="3321" spans="1:4">
      <c r="A3321">
        <v>310</v>
      </c>
      <c r="B3321">
        <v>877220</v>
      </c>
      <c r="C3321">
        <v>934</v>
      </c>
      <c r="D3321">
        <v>877.22</v>
      </c>
    </row>
    <row r="3322" spans="1:4">
      <c r="A3322">
        <v>602</v>
      </c>
      <c r="B3322">
        <v>7907000</v>
      </c>
      <c r="C3322">
        <v>934</v>
      </c>
      <c r="D3322">
        <v>7907</v>
      </c>
    </row>
    <row r="3323" spans="1:4">
      <c r="A3323">
        <v>310</v>
      </c>
      <c r="B3323">
        <v>877220</v>
      </c>
      <c r="C3323">
        <v>937</v>
      </c>
      <c r="D3323">
        <v>877.22</v>
      </c>
    </row>
    <row r="3324" spans="1:4">
      <c r="A3324">
        <v>602</v>
      </c>
      <c r="B3324">
        <v>10334000</v>
      </c>
      <c r="C3324">
        <v>937</v>
      </c>
      <c r="D3324">
        <v>10334</v>
      </c>
    </row>
    <row r="3325" spans="1:4">
      <c r="A3325">
        <v>310</v>
      </c>
      <c r="B3325">
        <v>877220</v>
      </c>
      <c r="C3325">
        <v>938</v>
      </c>
      <c r="D3325">
        <v>877.22</v>
      </c>
    </row>
    <row r="3326" spans="1:4">
      <c r="A3326">
        <v>602</v>
      </c>
      <c r="B3326">
        <v>8507000</v>
      </c>
      <c r="C3326">
        <v>938</v>
      </c>
      <c r="D3326">
        <v>8507</v>
      </c>
    </row>
    <row r="3327" spans="1:4">
      <c r="A3327">
        <v>310</v>
      </c>
      <c r="B3327">
        <v>877220</v>
      </c>
      <c r="C3327">
        <v>939</v>
      </c>
      <c r="D3327">
        <v>877.22</v>
      </c>
    </row>
    <row r="3328" spans="1:4">
      <c r="A3328">
        <v>602</v>
      </c>
      <c r="B3328">
        <v>10334000</v>
      </c>
      <c r="C3328">
        <v>939</v>
      </c>
      <c r="D3328">
        <v>10334</v>
      </c>
    </row>
    <row r="3329" spans="1:4">
      <c r="A3329">
        <v>310</v>
      </c>
      <c r="B3329">
        <v>877220</v>
      </c>
      <c r="C3329">
        <v>940</v>
      </c>
      <c r="D3329">
        <v>877.22</v>
      </c>
    </row>
    <row r="3330" spans="1:4">
      <c r="A3330">
        <v>602</v>
      </c>
      <c r="B3330">
        <v>8734870</v>
      </c>
      <c r="C3330">
        <v>940</v>
      </c>
      <c r="D3330">
        <v>8734.8700000000008</v>
      </c>
    </row>
    <row r="3331" spans="1:4">
      <c r="A3331">
        <v>310</v>
      </c>
      <c r="B3331">
        <v>741210</v>
      </c>
      <c r="C3331">
        <v>941</v>
      </c>
      <c r="D3331">
        <v>741.21</v>
      </c>
    </row>
    <row r="3332" spans="1:4">
      <c r="A3332">
        <v>602</v>
      </c>
      <c r="B3332">
        <v>6536000</v>
      </c>
      <c r="C3332">
        <v>941</v>
      </c>
      <c r="D3332">
        <v>6536</v>
      </c>
    </row>
    <row r="3333" spans="1:4">
      <c r="A3333">
        <v>310</v>
      </c>
      <c r="B3333">
        <v>394150</v>
      </c>
      <c r="C3333">
        <v>944</v>
      </c>
      <c r="D3333">
        <v>394.15</v>
      </c>
    </row>
    <row r="3334" spans="1:4">
      <c r="A3334">
        <v>602</v>
      </c>
      <c r="B3334">
        <v>4057000</v>
      </c>
      <c r="C3334">
        <v>944</v>
      </c>
      <c r="D3334">
        <v>4057</v>
      </c>
    </row>
    <row r="3335" spans="1:4">
      <c r="A3335">
        <v>310</v>
      </c>
      <c r="B3335">
        <v>833130</v>
      </c>
      <c r="C3335">
        <v>945</v>
      </c>
      <c r="D3335">
        <v>833.13</v>
      </c>
    </row>
    <row r="3336" spans="1:4">
      <c r="A3336">
        <v>602</v>
      </c>
      <c r="B3336">
        <v>7192520</v>
      </c>
      <c r="C3336">
        <v>945</v>
      </c>
      <c r="D3336">
        <v>7192.52</v>
      </c>
    </row>
    <row r="3337" spans="1:4">
      <c r="A3337">
        <v>310</v>
      </c>
      <c r="B3337">
        <v>590970</v>
      </c>
      <c r="C3337">
        <v>946</v>
      </c>
      <c r="D3337">
        <v>590.97</v>
      </c>
    </row>
    <row r="3338" spans="1:4">
      <c r="A3338">
        <v>602</v>
      </c>
      <c r="B3338">
        <v>4357330</v>
      </c>
      <c r="C3338">
        <v>946</v>
      </c>
      <c r="D3338">
        <v>4357.33</v>
      </c>
    </row>
    <row r="3339" spans="1:4">
      <c r="A3339">
        <v>310</v>
      </c>
      <c r="B3339">
        <v>877220</v>
      </c>
      <c r="C3339">
        <v>948</v>
      </c>
      <c r="D3339">
        <v>877.22</v>
      </c>
    </row>
    <row r="3340" spans="1:4">
      <c r="A3340">
        <v>602</v>
      </c>
      <c r="B3340">
        <v>10334000</v>
      </c>
      <c r="C3340">
        <v>948</v>
      </c>
      <c r="D3340">
        <v>10334</v>
      </c>
    </row>
    <row r="3341" spans="1:4">
      <c r="A3341">
        <v>310</v>
      </c>
      <c r="B3341">
        <v>877220</v>
      </c>
      <c r="C3341">
        <v>949</v>
      </c>
      <c r="D3341">
        <v>877.22</v>
      </c>
    </row>
    <row r="3342" spans="1:4">
      <c r="A3342">
        <v>602</v>
      </c>
      <c r="B3342">
        <v>11134000</v>
      </c>
      <c r="C3342">
        <v>949</v>
      </c>
      <c r="D3342">
        <v>11134</v>
      </c>
    </row>
    <row r="3343" spans="1:4">
      <c r="A3343">
        <v>310</v>
      </c>
      <c r="B3343">
        <v>399690</v>
      </c>
      <c r="C3343">
        <v>950</v>
      </c>
      <c r="D3343">
        <v>399.69</v>
      </c>
    </row>
    <row r="3344" spans="1:4">
      <c r="A3344">
        <v>602</v>
      </c>
      <c r="B3344">
        <v>7056700</v>
      </c>
      <c r="C3344">
        <v>950</v>
      </c>
      <c r="D3344">
        <v>7056.7</v>
      </c>
    </row>
    <row r="3345" spans="1:4">
      <c r="A3345">
        <v>310</v>
      </c>
      <c r="B3345">
        <v>877220</v>
      </c>
      <c r="C3345">
        <v>952</v>
      </c>
      <c r="D3345">
        <v>877.22</v>
      </c>
    </row>
    <row r="3346" spans="1:4">
      <c r="A3346">
        <v>602</v>
      </c>
      <c r="B3346">
        <v>7907000</v>
      </c>
      <c r="C3346">
        <v>952</v>
      </c>
      <c r="D3346">
        <v>7907</v>
      </c>
    </row>
    <row r="3347" spans="1:4">
      <c r="A3347">
        <v>310</v>
      </c>
      <c r="B3347">
        <v>877220</v>
      </c>
      <c r="C3347">
        <v>953</v>
      </c>
      <c r="D3347">
        <v>877.22</v>
      </c>
    </row>
    <row r="3348" spans="1:4">
      <c r="A3348">
        <v>602</v>
      </c>
      <c r="B3348">
        <v>9620030</v>
      </c>
      <c r="C3348">
        <v>953</v>
      </c>
      <c r="D3348">
        <v>9620.0300000000007</v>
      </c>
    </row>
    <row r="3349" spans="1:4">
      <c r="A3349">
        <v>310</v>
      </c>
      <c r="B3349">
        <v>394150</v>
      </c>
      <c r="C3349">
        <v>954</v>
      </c>
      <c r="D3349">
        <v>394.15</v>
      </c>
    </row>
    <row r="3350" spans="1:4">
      <c r="A3350">
        <v>602</v>
      </c>
      <c r="B3350">
        <v>4057000</v>
      </c>
      <c r="C3350">
        <v>954</v>
      </c>
      <c r="D3350">
        <v>4057</v>
      </c>
    </row>
    <row r="3351" spans="1:4">
      <c r="A3351">
        <v>310</v>
      </c>
      <c r="B3351">
        <v>877220</v>
      </c>
      <c r="C3351">
        <v>955</v>
      </c>
      <c r="D3351">
        <v>877.22</v>
      </c>
    </row>
    <row r="3352" spans="1:4">
      <c r="A3352">
        <v>602</v>
      </c>
      <c r="B3352">
        <v>7907000</v>
      </c>
      <c r="C3352">
        <v>955</v>
      </c>
      <c r="D3352">
        <v>7907</v>
      </c>
    </row>
    <row r="3353" spans="1:4">
      <c r="A3353">
        <v>310</v>
      </c>
      <c r="B3353">
        <v>877220</v>
      </c>
      <c r="C3353">
        <v>956</v>
      </c>
      <c r="D3353">
        <v>877.22</v>
      </c>
    </row>
    <row r="3354" spans="1:4">
      <c r="A3354">
        <v>602</v>
      </c>
      <c r="B3354">
        <v>7907000</v>
      </c>
      <c r="C3354">
        <v>956</v>
      </c>
      <c r="D3354">
        <v>7907</v>
      </c>
    </row>
    <row r="3355" spans="1:4">
      <c r="A3355">
        <v>310</v>
      </c>
      <c r="B3355">
        <v>741210</v>
      </c>
      <c r="C3355">
        <v>957</v>
      </c>
      <c r="D3355">
        <v>741.21</v>
      </c>
    </row>
    <row r="3356" spans="1:4">
      <c r="A3356">
        <v>602</v>
      </c>
      <c r="B3356">
        <v>6536000</v>
      </c>
      <c r="C3356">
        <v>957</v>
      </c>
      <c r="D3356">
        <v>6536</v>
      </c>
    </row>
    <row r="3357" spans="1:4">
      <c r="A3357">
        <v>310</v>
      </c>
      <c r="B3357">
        <v>877220</v>
      </c>
      <c r="C3357">
        <v>958</v>
      </c>
      <c r="D3357">
        <v>877.22</v>
      </c>
    </row>
    <row r="3358" spans="1:4">
      <c r="A3358">
        <v>602</v>
      </c>
      <c r="B3358">
        <v>8145500</v>
      </c>
      <c r="C3358">
        <v>958</v>
      </c>
      <c r="D3358">
        <v>8145.5</v>
      </c>
    </row>
    <row r="3359" spans="1:4">
      <c r="A3359">
        <v>310</v>
      </c>
      <c r="B3359">
        <v>877220</v>
      </c>
      <c r="C3359">
        <v>959</v>
      </c>
      <c r="D3359">
        <v>877.22</v>
      </c>
    </row>
    <row r="3360" spans="1:4">
      <c r="A3360">
        <v>602</v>
      </c>
      <c r="B3360">
        <v>13017000</v>
      </c>
      <c r="C3360">
        <v>959</v>
      </c>
      <c r="D3360">
        <v>13017</v>
      </c>
    </row>
    <row r="3361" spans="1:4">
      <c r="A3361">
        <v>310</v>
      </c>
      <c r="B3361">
        <v>554620</v>
      </c>
      <c r="C3361">
        <v>960</v>
      </c>
      <c r="D3361">
        <v>554.62</v>
      </c>
    </row>
    <row r="3362" spans="1:4">
      <c r="A3362">
        <v>602</v>
      </c>
      <c r="B3362">
        <v>5142670</v>
      </c>
      <c r="C3362">
        <v>960</v>
      </c>
      <c r="D3362">
        <v>5142.67</v>
      </c>
    </row>
    <row r="3363" spans="1:4">
      <c r="A3363">
        <v>310</v>
      </c>
      <c r="B3363">
        <v>877220</v>
      </c>
      <c r="C3363">
        <v>962</v>
      </c>
      <c r="D3363">
        <v>877.22</v>
      </c>
    </row>
    <row r="3364" spans="1:4">
      <c r="A3364">
        <v>602</v>
      </c>
      <c r="B3364">
        <v>10334000</v>
      </c>
      <c r="C3364">
        <v>962</v>
      </c>
      <c r="D3364">
        <v>10334</v>
      </c>
    </row>
    <row r="3365" spans="1:4">
      <c r="A3365">
        <v>310</v>
      </c>
      <c r="B3365">
        <v>877220</v>
      </c>
      <c r="C3365">
        <v>963</v>
      </c>
      <c r="D3365">
        <v>877.22</v>
      </c>
    </row>
    <row r="3366" spans="1:4">
      <c r="A3366">
        <v>602</v>
      </c>
      <c r="B3366">
        <v>8698000</v>
      </c>
      <c r="C3366">
        <v>963</v>
      </c>
      <c r="D3366">
        <v>8698</v>
      </c>
    </row>
    <row r="3367" spans="1:4">
      <c r="A3367">
        <v>310</v>
      </c>
      <c r="B3367">
        <v>877220</v>
      </c>
      <c r="C3367">
        <v>967</v>
      </c>
      <c r="D3367">
        <v>877.22</v>
      </c>
    </row>
    <row r="3368" spans="1:4">
      <c r="A3368">
        <v>602</v>
      </c>
      <c r="B3368">
        <v>12053000</v>
      </c>
      <c r="C3368">
        <v>967</v>
      </c>
      <c r="D3368">
        <v>12053</v>
      </c>
    </row>
    <row r="3369" spans="1:4">
      <c r="A3369">
        <v>310</v>
      </c>
      <c r="B3369">
        <v>877220</v>
      </c>
      <c r="C3369">
        <v>968</v>
      </c>
      <c r="D3369">
        <v>877.22</v>
      </c>
    </row>
    <row r="3370" spans="1:4">
      <c r="A3370">
        <v>602</v>
      </c>
      <c r="B3370">
        <v>10510910</v>
      </c>
      <c r="C3370">
        <v>968</v>
      </c>
      <c r="D3370">
        <v>10510.91</v>
      </c>
    </row>
    <row r="3371" spans="1:4">
      <c r="A3371">
        <v>310</v>
      </c>
      <c r="B3371">
        <v>234100</v>
      </c>
      <c r="C3371">
        <v>971</v>
      </c>
      <c r="D3371">
        <v>234.1</v>
      </c>
    </row>
    <row r="3372" spans="1:4">
      <c r="A3372">
        <v>602</v>
      </c>
      <c r="B3372">
        <v>2178670</v>
      </c>
      <c r="C3372">
        <v>971</v>
      </c>
      <c r="D3372">
        <v>2178.67</v>
      </c>
    </row>
    <row r="3373" spans="1:4">
      <c r="A3373">
        <v>310</v>
      </c>
      <c r="B3373">
        <v>388550</v>
      </c>
      <c r="C3373">
        <v>972</v>
      </c>
      <c r="D3373">
        <v>388.55</v>
      </c>
    </row>
    <row r="3374" spans="1:4">
      <c r="A3374">
        <v>602</v>
      </c>
      <c r="B3374">
        <v>4017000</v>
      </c>
      <c r="C3374">
        <v>972</v>
      </c>
      <c r="D3374">
        <v>4017</v>
      </c>
    </row>
    <row r="3375" spans="1:4">
      <c r="A3375">
        <v>310</v>
      </c>
      <c r="B3375">
        <v>832630</v>
      </c>
      <c r="C3375">
        <v>973</v>
      </c>
      <c r="D3375">
        <v>832.63</v>
      </c>
    </row>
    <row r="3376" spans="1:4">
      <c r="A3376">
        <v>602</v>
      </c>
      <c r="B3376">
        <v>7189000</v>
      </c>
      <c r="C3376">
        <v>973</v>
      </c>
      <c r="D3376">
        <v>7189</v>
      </c>
    </row>
    <row r="3377" spans="1:4">
      <c r="A3377">
        <v>310</v>
      </c>
      <c r="B3377">
        <v>345880</v>
      </c>
      <c r="C3377">
        <v>975</v>
      </c>
      <c r="D3377">
        <v>345.88</v>
      </c>
    </row>
    <row r="3378" spans="1:4">
      <c r="A3378">
        <v>602</v>
      </c>
      <c r="B3378">
        <v>3688000</v>
      </c>
      <c r="C3378">
        <v>975</v>
      </c>
      <c r="D3378">
        <v>3688</v>
      </c>
    </row>
    <row r="3379" spans="1:4">
      <c r="A3379">
        <v>310</v>
      </c>
      <c r="B3379">
        <v>877220</v>
      </c>
      <c r="C3379">
        <v>980</v>
      </c>
      <c r="D3379">
        <v>877.22</v>
      </c>
    </row>
    <row r="3380" spans="1:4">
      <c r="A3380">
        <v>602</v>
      </c>
      <c r="B3380">
        <v>8698000</v>
      </c>
      <c r="C3380">
        <v>980</v>
      </c>
      <c r="D3380">
        <v>8698</v>
      </c>
    </row>
    <row r="3381" spans="1:4">
      <c r="A3381">
        <v>310</v>
      </c>
      <c r="B3381">
        <v>877220</v>
      </c>
      <c r="C3381">
        <v>981</v>
      </c>
      <c r="D3381">
        <v>877.22</v>
      </c>
    </row>
    <row r="3382" spans="1:4">
      <c r="A3382">
        <v>602</v>
      </c>
      <c r="B3382">
        <v>9567000</v>
      </c>
      <c r="C3382">
        <v>981</v>
      </c>
      <c r="D3382">
        <v>9567</v>
      </c>
    </row>
    <row r="3383" spans="1:4">
      <c r="A3383">
        <v>310</v>
      </c>
      <c r="B3383">
        <v>582170</v>
      </c>
      <c r="C3383">
        <v>983</v>
      </c>
      <c r="D3383">
        <v>582.16999999999996</v>
      </c>
    </row>
    <row r="3384" spans="1:4">
      <c r="A3384">
        <v>602</v>
      </c>
      <c r="B3384">
        <v>5400000</v>
      </c>
      <c r="C3384">
        <v>983</v>
      </c>
      <c r="D3384">
        <v>5400</v>
      </c>
    </row>
    <row r="3385" spans="1:4">
      <c r="A3385">
        <v>310</v>
      </c>
      <c r="B3385">
        <v>877220</v>
      </c>
      <c r="C3385">
        <v>987</v>
      </c>
      <c r="D3385">
        <v>877.22</v>
      </c>
    </row>
    <row r="3386" spans="1:4">
      <c r="A3386">
        <v>602</v>
      </c>
      <c r="B3386">
        <v>11160000</v>
      </c>
      <c r="C3386">
        <v>987</v>
      </c>
      <c r="D3386">
        <v>11160</v>
      </c>
    </row>
    <row r="3387" spans="1:4">
      <c r="A3387">
        <v>310</v>
      </c>
      <c r="B3387">
        <v>877220</v>
      </c>
      <c r="C3387">
        <v>988</v>
      </c>
      <c r="D3387">
        <v>877.22</v>
      </c>
    </row>
    <row r="3388" spans="1:4">
      <c r="A3388">
        <v>602</v>
      </c>
      <c r="B3388">
        <v>10984000</v>
      </c>
      <c r="C3388">
        <v>988</v>
      </c>
      <c r="D3388">
        <v>10984</v>
      </c>
    </row>
    <row r="3389" spans="1:4">
      <c r="A3389">
        <v>310</v>
      </c>
      <c r="B3389">
        <v>877220</v>
      </c>
      <c r="C3389">
        <v>989</v>
      </c>
      <c r="D3389">
        <v>877.22</v>
      </c>
    </row>
    <row r="3390" spans="1:4">
      <c r="A3390">
        <v>602</v>
      </c>
      <c r="B3390">
        <v>12022020</v>
      </c>
      <c r="C3390">
        <v>989</v>
      </c>
      <c r="D3390">
        <v>12022.02</v>
      </c>
    </row>
    <row r="3391" spans="1:4">
      <c r="A3391">
        <v>310</v>
      </c>
      <c r="B3391">
        <v>877220</v>
      </c>
      <c r="C3391">
        <v>991</v>
      </c>
      <c r="D3391">
        <v>877.22</v>
      </c>
    </row>
    <row r="3392" spans="1:4">
      <c r="A3392">
        <v>602</v>
      </c>
      <c r="B3392">
        <v>15205000</v>
      </c>
      <c r="C3392">
        <v>991</v>
      </c>
      <c r="D3392">
        <v>15205</v>
      </c>
    </row>
    <row r="3393" spans="1:4">
      <c r="A3393">
        <v>310</v>
      </c>
      <c r="B3393">
        <v>241830</v>
      </c>
      <c r="C3393">
        <v>992</v>
      </c>
      <c r="D3393">
        <v>241.83</v>
      </c>
    </row>
    <row r="3394" spans="1:4">
      <c r="A3394">
        <v>602</v>
      </c>
      <c r="B3394">
        <v>2820950</v>
      </c>
      <c r="C3394">
        <v>992</v>
      </c>
      <c r="D3394">
        <v>2820.95</v>
      </c>
    </row>
    <row r="3395" spans="1:4">
      <c r="A3395">
        <v>310</v>
      </c>
      <c r="B3395">
        <v>145440</v>
      </c>
      <c r="C3395">
        <v>995</v>
      </c>
      <c r="D3395">
        <v>145.44</v>
      </c>
    </row>
    <row r="3396" spans="1:4">
      <c r="A3396">
        <v>602</v>
      </c>
      <c r="B3396">
        <v>1833000</v>
      </c>
      <c r="C3396">
        <v>995</v>
      </c>
      <c r="D3396">
        <v>1833</v>
      </c>
    </row>
    <row r="3397" spans="1:4">
      <c r="A3397">
        <v>310</v>
      </c>
      <c r="B3397">
        <v>513430</v>
      </c>
      <c r="C3397">
        <v>996</v>
      </c>
      <c r="D3397">
        <v>513.42999999999995</v>
      </c>
    </row>
    <row r="3398" spans="1:4">
      <c r="A3398">
        <v>602</v>
      </c>
      <c r="B3398">
        <v>4909000</v>
      </c>
      <c r="C3398">
        <v>996</v>
      </c>
      <c r="D3398">
        <v>4909</v>
      </c>
    </row>
    <row r="3399" spans="1:4">
      <c r="A3399">
        <v>310</v>
      </c>
      <c r="B3399">
        <v>482620</v>
      </c>
      <c r="C3399">
        <v>997</v>
      </c>
      <c r="D3399">
        <v>482.62</v>
      </c>
    </row>
    <row r="3400" spans="1:4">
      <c r="A3400">
        <v>602</v>
      </c>
      <c r="B3400">
        <v>4206940</v>
      </c>
      <c r="C3400">
        <v>997</v>
      </c>
      <c r="D3400">
        <v>4206.9399999999996</v>
      </c>
    </row>
    <row r="3401" spans="1:4">
      <c r="A3401">
        <v>310</v>
      </c>
      <c r="B3401">
        <v>877220</v>
      </c>
      <c r="C3401">
        <v>998</v>
      </c>
      <c r="D3401">
        <v>877.22</v>
      </c>
    </row>
    <row r="3402" spans="1:4">
      <c r="A3402">
        <v>602</v>
      </c>
      <c r="B3402">
        <v>10334000</v>
      </c>
      <c r="C3402">
        <v>998</v>
      </c>
      <c r="D3402">
        <v>10334</v>
      </c>
    </row>
    <row r="3403" spans="1:4">
      <c r="A3403">
        <v>310</v>
      </c>
      <c r="B3403">
        <v>394150</v>
      </c>
      <c r="C3403">
        <v>999</v>
      </c>
      <c r="D3403">
        <v>394.15</v>
      </c>
    </row>
    <row r="3404" spans="1:4">
      <c r="A3404">
        <v>602</v>
      </c>
      <c r="B3404">
        <v>4057000</v>
      </c>
      <c r="C3404">
        <v>999</v>
      </c>
      <c r="D3404">
        <v>4057</v>
      </c>
    </row>
    <row r="3405" spans="1:4">
      <c r="A3405">
        <v>310</v>
      </c>
      <c r="B3405">
        <v>741210</v>
      </c>
      <c r="C3405">
        <v>1000</v>
      </c>
      <c r="D3405">
        <v>741.21</v>
      </c>
    </row>
    <row r="3406" spans="1:4">
      <c r="A3406">
        <v>602</v>
      </c>
      <c r="B3406">
        <v>6536000</v>
      </c>
      <c r="C3406">
        <v>1000</v>
      </c>
      <c r="D3406">
        <v>6536</v>
      </c>
    </row>
    <row r="3407" spans="1:4">
      <c r="A3407">
        <v>310</v>
      </c>
      <c r="B3407">
        <v>513430</v>
      </c>
      <c r="C3407">
        <v>2002</v>
      </c>
      <c r="D3407">
        <v>513.42999999999995</v>
      </c>
    </row>
    <row r="3408" spans="1:4">
      <c r="A3408">
        <v>602</v>
      </c>
      <c r="B3408">
        <v>4909000</v>
      </c>
      <c r="C3408">
        <v>2002</v>
      </c>
      <c r="D3408">
        <v>4909</v>
      </c>
    </row>
    <row r="3409" spans="1:4">
      <c r="A3409">
        <v>310</v>
      </c>
      <c r="B3409">
        <v>877220</v>
      </c>
      <c r="C3409">
        <v>2005</v>
      </c>
      <c r="D3409">
        <v>877.22</v>
      </c>
    </row>
    <row r="3410" spans="1:4">
      <c r="A3410">
        <v>602</v>
      </c>
      <c r="B3410">
        <v>10334000</v>
      </c>
      <c r="C3410">
        <v>2005</v>
      </c>
      <c r="D3410">
        <v>10334</v>
      </c>
    </row>
    <row r="3411" spans="1:4">
      <c r="A3411">
        <v>310</v>
      </c>
      <c r="B3411">
        <v>877220</v>
      </c>
      <c r="C3411">
        <v>2009</v>
      </c>
      <c r="D3411">
        <v>877.22</v>
      </c>
    </row>
    <row r="3412" spans="1:4">
      <c r="A3412">
        <v>602</v>
      </c>
      <c r="B3412">
        <v>11245530</v>
      </c>
      <c r="C3412">
        <v>2009</v>
      </c>
      <c r="D3412">
        <v>11245.53</v>
      </c>
    </row>
    <row r="3413" spans="1:4">
      <c r="A3413">
        <v>310</v>
      </c>
      <c r="B3413">
        <v>877220</v>
      </c>
      <c r="C3413">
        <v>2010</v>
      </c>
      <c r="D3413">
        <v>877.22</v>
      </c>
    </row>
    <row r="3414" spans="1:4">
      <c r="A3414">
        <v>602</v>
      </c>
      <c r="B3414">
        <v>12053000</v>
      </c>
      <c r="C3414">
        <v>2010</v>
      </c>
      <c r="D3414">
        <v>12053</v>
      </c>
    </row>
    <row r="3415" spans="1:4">
      <c r="A3415">
        <v>310</v>
      </c>
      <c r="B3415">
        <v>657910</v>
      </c>
      <c r="C3415">
        <v>2011</v>
      </c>
      <c r="D3415">
        <v>657.91</v>
      </c>
    </row>
    <row r="3416" spans="1:4">
      <c r="A3416">
        <v>602</v>
      </c>
      <c r="B3416">
        <v>5941000</v>
      </c>
      <c r="C3416">
        <v>2011</v>
      </c>
      <c r="D3416">
        <v>5941</v>
      </c>
    </row>
    <row r="3417" spans="1:4">
      <c r="A3417">
        <v>310</v>
      </c>
      <c r="B3417">
        <v>741210</v>
      </c>
      <c r="C3417">
        <v>2013</v>
      </c>
      <c r="D3417">
        <v>741.21</v>
      </c>
    </row>
    <row r="3418" spans="1:4">
      <c r="A3418">
        <v>602</v>
      </c>
      <c r="B3418">
        <v>6536000</v>
      </c>
      <c r="C3418">
        <v>2013</v>
      </c>
      <c r="D3418">
        <v>6536</v>
      </c>
    </row>
    <row r="3419" spans="1:4">
      <c r="A3419">
        <v>310</v>
      </c>
      <c r="B3419">
        <v>877220</v>
      </c>
      <c r="C3419">
        <v>2014</v>
      </c>
      <c r="D3419">
        <v>877.22</v>
      </c>
    </row>
    <row r="3420" spans="1:4">
      <c r="A3420">
        <v>602</v>
      </c>
      <c r="B3420">
        <v>14621000</v>
      </c>
      <c r="C3420">
        <v>2014</v>
      </c>
      <c r="D3420">
        <v>14621</v>
      </c>
    </row>
    <row r="3421" spans="1:4">
      <c r="A3421">
        <v>310</v>
      </c>
      <c r="B3421">
        <v>229080</v>
      </c>
      <c r="C3421">
        <v>2016</v>
      </c>
      <c r="D3421">
        <v>229.08</v>
      </c>
    </row>
    <row r="3422" spans="1:4">
      <c r="A3422">
        <v>602</v>
      </c>
      <c r="B3422">
        <v>1636330</v>
      </c>
      <c r="C3422">
        <v>2016</v>
      </c>
      <c r="D3422">
        <v>1636.33</v>
      </c>
    </row>
    <row r="3423" spans="1:4">
      <c r="A3423">
        <v>310</v>
      </c>
      <c r="B3423">
        <v>133700</v>
      </c>
      <c r="C3423">
        <v>2017</v>
      </c>
      <c r="D3423">
        <v>133.69999999999999</v>
      </c>
    </row>
    <row r="3424" spans="1:4">
      <c r="A3424">
        <v>602</v>
      </c>
      <c r="B3424">
        <v>9747330</v>
      </c>
      <c r="C3424">
        <v>2017</v>
      </c>
      <c r="D3424">
        <v>9747.33</v>
      </c>
    </row>
    <row r="3425" spans="1:4">
      <c r="A3425">
        <v>310</v>
      </c>
      <c r="B3425">
        <v>877220</v>
      </c>
      <c r="C3425">
        <v>2018</v>
      </c>
      <c r="D3425">
        <v>877.22</v>
      </c>
    </row>
    <row r="3426" spans="1:4">
      <c r="A3426">
        <v>602</v>
      </c>
      <c r="B3426">
        <v>7864820</v>
      </c>
      <c r="C3426">
        <v>2018</v>
      </c>
      <c r="D3426">
        <v>7864.82</v>
      </c>
    </row>
    <row r="3427" spans="1:4">
      <c r="A3427">
        <v>310</v>
      </c>
      <c r="B3427">
        <v>238000</v>
      </c>
      <c r="C3427">
        <v>2019</v>
      </c>
      <c r="D3427">
        <v>238</v>
      </c>
    </row>
    <row r="3428" spans="1:4">
      <c r="A3428">
        <v>602</v>
      </c>
      <c r="B3428">
        <v>2789000</v>
      </c>
      <c r="C3428">
        <v>2019</v>
      </c>
      <c r="D3428">
        <v>2789</v>
      </c>
    </row>
    <row r="3429" spans="1:4">
      <c r="A3429">
        <v>310</v>
      </c>
      <c r="B3429">
        <v>288160</v>
      </c>
      <c r="C3429">
        <v>2020</v>
      </c>
      <c r="D3429">
        <v>288.16000000000003</v>
      </c>
    </row>
    <row r="3430" spans="1:4">
      <c r="A3430">
        <v>602</v>
      </c>
      <c r="B3430">
        <v>3207000</v>
      </c>
      <c r="C3430">
        <v>2020</v>
      </c>
      <c r="D3430">
        <v>3207</v>
      </c>
    </row>
    <row r="3431" spans="1:4">
      <c r="A3431">
        <v>310</v>
      </c>
      <c r="B3431">
        <v>580590</v>
      </c>
      <c r="C3431">
        <v>2024</v>
      </c>
      <c r="D3431">
        <v>580.59</v>
      </c>
    </row>
    <row r="3432" spans="1:4">
      <c r="A3432">
        <v>602</v>
      </c>
      <c r="B3432">
        <v>12184170</v>
      </c>
      <c r="C3432">
        <v>2024</v>
      </c>
      <c r="D3432">
        <v>12184.17</v>
      </c>
    </row>
    <row r="3433" spans="1:4">
      <c r="A3433">
        <v>310</v>
      </c>
      <c r="B3433">
        <v>877220</v>
      </c>
      <c r="C3433">
        <v>2025</v>
      </c>
      <c r="D3433">
        <v>877.22</v>
      </c>
    </row>
    <row r="3434" spans="1:4">
      <c r="A3434">
        <v>602</v>
      </c>
      <c r="B3434">
        <v>7907000</v>
      </c>
      <c r="C3434">
        <v>2025</v>
      </c>
      <c r="D3434">
        <v>7907</v>
      </c>
    </row>
    <row r="3435" spans="1:4">
      <c r="A3435">
        <v>310</v>
      </c>
      <c r="B3435">
        <v>877220</v>
      </c>
      <c r="C3435">
        <v>2026</v>
      </c>
      <c r="D3435">
        <v>877.22</v>
      </c>
    </row>
    <row r="3436" spans="1:4">
      <c r="A3436">
        <v>602</v>
      </c>
      <c r="B3436">
        <v>7907000</v>
      </c>
      <c r="C3436">
        <v>2026</v>
      </c>
      <c r="D3436">
        <v>7907</v>
      </c>
    </row>
    <row r="3437" spans="1:4">
      <c r="A3437">
        <v>310</v>
      </c>
      <c r="B3437">
        <v>472560</v>
      </c>
      <c r="C3437">
        <v>2027</v>
      </c>
      <c r="D3437">
        <v>472.56</v>
      </c>
    </row>
    <row r="3438" spans="1:4">
      <c r="A3438">
        <v>602</v>
      </c>
      <c r="B3438">
        <v>3618810</v>
      </c>
      <c r="C3438">
        <v>2027</v>
      </c>
      <c r="D3438">
        <v>3618.81</v>
      </c>
    </row>
    <row r="3439" spans="1:4">
      <c r="A3439">
        <v>310</v>
      </c>
      <c r="B3439">
        <v>530180</v>
      </c>
      <c r="C3439">
        <v>2029</v>
      </c>
      <c r="D3439">
        <v>530.17999999999995</v>
      </c>
    </row>
    <row r="3440" spans="1:4">
      <c r="A3440">
        <v>602</v>
      </c>
      <c r="B3440">
        <v>3960670</v>
      </c>
      <c r="C3440">
        <v>2029</v>
      </c>
      <c r="D3440">
        <v>3960.67</v>
      </c>
    </row>
    <row r="3441" spans="1:4">
      <c r="A3441">
        <v>310</v>
      </c>
      <c r="B3441">
        <v>769910</v>
      </c>
      <c r="C3441">
        <v>2031</v>
      </c>
      <c r="D3441">
        <v>769.91</v>
      </c>
    </row>
    <row r="3442" spans="1:4">
      <c r="A3442">
        <v>602</v>
      </c>
      <c r="B3442">
        <v>6741000</v>
      </c>
      <c r="C3442">
        <v>2031</v>
      </c>
      <c r="D3442">
        <v>6741</v>
      </c>
    </row>
    <row r="3443" spans="1:4">
      <c r="A3443">
        <v>310</v>
      </c>
      <c r="B3443">
        <v>435870</v>
      </c>
      <c r="C3443">
        <v>2033</v>
      </c>
      <c r="D3443">
        <v>435.87</v>
      </c>
    </row>
    <row r="3444" spans="1:4">
      <c r="A3444">
        <v>602</v>
      </c>
      <c r="B3444">
        <v>10235920</v>
      </c>
      <c r="C3444">
        <v>2033</v>
      </c>
      <c r="D3444">
        <v>10235.92</v>
      </c>
    </row>
    <row r="3445" spans="1:4">
      <c r="A3445">
        <v>310</v>
      </c>
      <c r="B3445">
        <v>414760</v>
      </c>
      <c r="C3445">
        <v>2036</v>
      </c>
      <c r="D3445">
        <v>414.76</v>
      </c>
    </row>
    <row r="3446" spans="1:4">
      <c r="A3446">
        <v>602</v>
      </c>
      <c r="B3446">
        <v>3272670</v>
      </c>
      <c r="C3446">
        <v>2036</v>
      </c>
      <c r="D3446">
        <v>3272.67</v>
      </c>
    </row>
    <row r="3447" spans="1:4">
      <c r="A3447">
        <v>310</v>
      </c>
      <c r="B3447">
        <v>213880</v>
      </c>
      <c r="C3447">
        <v>2037</v>
      </c>
      <c r="D3447">
        <v>213.88</v>
      </c>
    </row>
    <row r="3448" spans="1:4">
      <c r="A3448">
        <v>602</v>
      </c>
      <c r="B3448">
        <v>3426370</v>
      </c>
      <c r="C3448">
        <v>2037</v>
      </c>
      <c r="D3448">
        <v>3426.37</v>
      </c>
    </row>
    <row r="3449" spans="1:4">
      <c r="A3449">
        <v>310</v>
      </c>
      <c r="B3449">
        <v>585130</v>
      </c>
      <c r="C3449">
        <v>2038</v>
      </c>
      <c r="D3449">
        <v>585.13</v>
      </c>
    </row>
    <row r="3450" spans="1:4">
      <c r="A3450">
        <v>602</v>
      </c>
      <c r="B3450">
        <v>5421130</v>
      </c>
      <c r="C3450">
        <v>2038</v>
      </c>
      <c r="D3450">
        <v>5421.13</v>
      </c>
    </row>
    <row r="3451" spans="1:4">
      <c r="A3451">
        <v>310</v>
      </c>
      <c r="B3451">
        <v>450990</v>
      </c>
      <c r="C3451">
        <v>2039</v>
      </c>
      <c r="D3451">
        <v>450.99</v>
      </c>
    </row>
    <row r="3452" spans="1:4">
      <c r="A3452">
        <v>602</v>
      </c>
      <c r="B3452">
        <v>4463000</v>
      </c>
      <c r="C3452">
        <v>2039</v>
      </c>
      <c r="D3452">
        <v>4463</v>
      </c>
    </row>
    <row r="3453" spans="1:4">
      <c r="A3453">
        <v>310</v>
      </c>
      <c r="B3453">
        <v>657910</v>
      </c>
      <c r="C3453">
        <v>2042</v>
      </c>
      <c r="D3453">
        <v>657.91</v>
      </c>
    </row>
    <row r="3454" spans="1:4">
      <c r="A3454">
        <v>602</v>
      </c>
      <c r="B3454">
        <v>5941000</v>
      </c>
      <c r="C3454">
        <v>2042</v>
      </c>
      <c r="D3454">
        <v>5941</v>
      </c>
    </row>
    <row r="3455" spans="1:4">
      <c r="A3455">
        <v>310</v>
      </c>
      <c r="B3455">
        <v>877220</v>
      </c>
      <c r="C3455">
        <v>2044</v>
      </c>
      <c r="D3455">
        <v>877.22</v>
      </c>
    </row>
    <row r="3456" spans="1:4">
      <c r="A3456">
        <v>602</v>
      </c>
      <c r="B3456">
        <v>7907000</v>
      </c>
      <c r="C3456">
        <v>2044</v>
      </c>
      <c r="D3456">
        <v>7907</v>
      </c>
    </row>
    <row r="3457" spans="1:4">
      <c r="A3457">
        <v>310</v>
      </c>
      <c r="B3457">
        <v>657910</v>
      </c>
      <c r="C3457">
        <v>2046</v>
      </c>
      <c r="D3457">
        <v>657.91</v>
      </c>
    </row>
    <row r="3458" spans="1:4">
      <c r="A3458">
        <v>602</v>
      </c>
      <c r="B3458">
        <v>5941000</v>
      </c>
      <c r="C3458">
        <v>2046</v>
      </c>
      <c r="D3458">
        <v>5941</v>
      </c>
    </row>
    <row r="3459" spans="1:4">
      <c r="A3459">
        <v>310</v>
      </c>
      <c r="B3459">
        <v>450990</v>
      </c>
      <c r="C3459">
        <v>2047</v>
      </c>
      <c r="D3459">
        <v>450.99</v>
      </c>
    </row>
    <row r="3460" spans="1:4">
      <c r="A3460">
        <v>602</v>
      </c>
      <c r="B3460">
        <v>4463000</v>
      </c>
      <c r="C3460">
        <v>2047</v>
      </c>
      <c r="D3460">
        <v>4463</v>
      </c>
    </row>
    <row r="3461" spans="1:4">
      <c r="A3461">
        <v>310</v>
      </c>
      <c r="B3461">
        <v>832630</v>
      </c>
      <c r="C3461">
        <v>2049</v>
      </c>
      <c r="D3461">
        <v>832.63</v>
      </c>
    </row>
    <row r="3462" spans="1:4">
      <c r="A3462">
        <v>602</v>
      </c>
      <c r="B3462">
        <v>7189000</v>
      </c>
      <c r="C3462">
        <v>2049</v>
      </c>
      <c r="D3462">
        <v>7189</v>
      </c>
    </row>
    <row r="3463" spans="1:4">
      <c r="A3463">
        <v>310</v>
      </c>
      <c r="B3463">
        <v>657910</v>
      </c>
      <c r="C3463">
        <v>2054</v>
      </c>
      <c r="D3463">
        <v>657.91</v>
      </c>
    </row>
    <row r="3464" spans="1:4">
      <c r="A3464">
        <v>602</v>
      </c>
      <c r="B3464">
        <v>5941000</v>
      </c>
      <c r="C3464">
        <v>2054</v>
      </c>
      <c r="D3464">
        <v>5941</v>
      </c>
    </row>
    <row r="3465" spans="1:4">
      <c r="A3465">
        <v>310</v>
      </c>
      <c r="B3465">
        <v>609730</v>
      </c>
      <c r="C3465">
        <v>2057</v>
      </c>
      <c r="D3465">
        <v>609.73</v>
      </c>
    </row>
    <row r="3466" spans="1:4">
      <c r="A3466">
        <v>602</v>
      </c>
      <c r="B3466">
        <v>4485670</v>
      </c>
      <c r="C3466">
        <v>2057</v>
      </c>
      <c r="D3466">
        <v>4485.67</v>
      </c>
    </row>
    <row r="3467" spans="1:4">
      <c r="A3467">
        <v>310</v>
      </c>
      <c r="B3467">
        <v>137550</v>
      </c>
      <c r="C3467">
        <v>2060</v>
      </c>
      <c r="D3467">
        <v>137.55000000000001</v>
      </c>
    </row>
    <row r="3468" spans="1:4">
      <c r="A3468">
        <v>602</v>
      </c>
      <c r="B3468">
        <v>5532380</v>
      </c>
      <c r="C3468">
        <v>2060</v>
      </c>
      <c r="D3468">
        <v>5532.38</v>
      </c>
    </row>
    <row r="3469" spans="1:4">
      <c r="A3469">
        <v>310</v>
      </c>
      <c r="B3469">
        <v>877220</v>
      </c>
      <c r="C3469">
        <v>2062</v>
      </c>
      <c r="D3469">
        <v>877.22</v>
      </c>
    </row>
    <row r="3470" spans="1:4">
      <c r="A3470">
        <v>602</v>
      </c>
      <c r="B3470">
        <v>15205000</v>
      </c>
      <c r="C3470">
        <v>2062</v>
      </c>
      <c r="D3470">
        <v>15205</v>
      </c>
    </row>
    <row r="3471" spans="1:4">
      <c r="A3471">
        <v>310</v>
      </c>
      <c r="B3471">
        <v>534990</v>
      </c>
      <c r="C3471">
        <v>2063</v>
      </c>
      <c r="D3471">
        <v>534.99</v>
      </c>
    </row>
    <row r="3472" spans="1:4">
      <c r="A3472">
        <v>602</v>
      </c>
      <c r="B3472">
        <v>5063000</v>
      </c>
      <c r="C3472">
        <v>2063</v>
      </c>
      <c r="D3472">
        <v>5063</v>
      </c>
    </row>
    <row r="3473" spans="1:4">
      <c r="A3473">
        <v>310</v>
      </c>
      <c r="B3473">
        <v>877220</v>
      </c>
      <c r="C3473">
        <v>2066</v>
      </c>
      <c r="D3473">
        <v>877.22</v>
      </c>
    </row>
    <row r="3474" spans="1:4">
      <c r="A3474">
        <v>602</v>
      </c>
      <c r="B3474">
        <v>14621000</v>
      </c>
      <c r="C3474">
        <v>2066</v>
      </c>
      <c r="D3474">
        <v>14621</v>
      </c>
    </row>
    <row r="3475" spans="1:4">
      <c r="A3475">
        <v>310</v>
      </c>
      <c r="B3475">
        <v>582170</v>
      </c>
      <c r="C3475">
        <v>2069</v>
      </c>
      <c r="D3475">
        <v>582.16999999999996</v>
      </c>
    </row>
    <row r="3476" spans="1:4">
      <c r="A3476">
        <v>602</v>
      </c>
      <c r="B3476">
        <v>5400000</v>
      </c>
      <c r="C3476">
        <v>2069</v>
      </c>
      <c r="D3476">
        <v>5400</v>
      </c>
    </row>
    <row r="3477" spans="1:4">
      <c r="A3477">
        <v>310</v>
      </c>
      <c r="B3477">
        <v>877220</v>
      </c>
      <c r="C3477">
        <v>2070</v>
      </c>
      <c r="D3477">
        <v>877.22</v>
      </c>
    </row>
    <row r="3478" spans="1:4">
      <c r="A3478">
        <v>602</v>
      </c>
      <c r="B3478">
        <v>10334000</v>
      </c>
      <c r="C3478">
        <v>2070</v>
      </c>
      <c r="D3478">
        <v>10334</v>
      </c>
    </row>
    <row r="3479" spans="1:4">
      <c r="A3479">
        <v>310</v>
      </c>
      <c r="B3479">
        <v>741210</v>
      </c>
      <c r="C3479">
        <v>2074</v>
      </c>
      <c r="D3479">
        <v>741.21</v>
      </c>
    </row>
    <row r="3480" spans="1:4">
      <c r="A3480">
        <v>602</v>
      </c>
      <c r="B3480">
        <v>6536000</v>
      </c>
      <c r="C3480">
        <v>2074</v>
      </c>
      <c r="D3480">
        <v>6536</v>
      </c>
    </row>
    <row r="3481" spans="1:4">
      <c r="A3481">
        <v>310</v>
      </c>
      <c r="B3481">
        <v>436660</v>
      </c>
      <c r="C3481">
        <v>2075</v>
      </c>
      <c r="D3481">
        <v>436.66</v>
      </c>
    </row>
    <row r="3482" spans="1:4">
      <c r="A3482">
        <v>602</v>
      </c>
      <c r="B3482">
        <v>3246080</v>
      </c>
      <c r="C3482">
        <v>2075</v>
      </c>
      <c r="D3482">
        <v>3246.08</v>
      </c>
    </row>
    <row r="3483" spans="1:4">
      <c r="A3483">
        <v>310</v>
      </c>
      <c r="B3483">
        <v>450990</v>
      </c>
      <c r="C3483">
        <v>2078</v>
      </c>
      <c r="D3483">
        <v>450.99</v>
      </c>
    </row>
    <row r="3484" spans="1:4">
      <c r="A3484">
        <v>602</v>
      </c>
      <c r="B3484">
        <v>4463000</v>
      </c>
      <c r="C3484">
        <v>2078</v>
      </c>
      <c r="D3484">
        <v>4463</v>
      </c>
    </row>
    <row r="3485" spans="1:4">
      <c r="A3485">
        <v>310</v>
      </c>
      <c r="B3485">
        <v>208280</v>
      </c>
      <c r="C3485">
        <v>2079</v>
      </c>
      <c r="D3485">
        <v>208.28</v>
      </c>
    </row>
    <row r="3486" spans="1:4">
      <c r="A3486">
        <v>602</v>
      </c>
      <c r="B3486">
        <v>1487670</v>
      </c>
      <c r="C3486">
        <v>2079</v>
      </c>
      <c r="D3486">
        <v>1487.67</v>
      </c>
    </row>
    <row r="3487" spans="1:4">
      <c r="A3487">
        <v>310</v>
      </c>
      <c r="B3487">
        <v>877220</v>
      </c>
      <c r="C3487">
        <v>2082</v>
      </c>
      <c r="D3487">
        <v>877.22</v>
      </c>
    </row>
    <row r="3488" spans="1:4">
      <c r="A3488">
        <v>602</v>
      </c>
      <c r="B3488">
        <v>8735750</v>
      </c>
      <c r="C3488">
        <v>2082</v>
      </c>
      <c r="D3488">
        <v>8735.75</v>
      </c>
    </row>
    <row r="3489" spans="1:4">
      <c r="A3489">
        <v>310</v>
      </c>
      <c r="B3489">
        <v>463930</v>
      </c>
      <c r="C3489">
        <v>2083</v>
      </c>
      <c r="D3489">
        <v>463.93</v>
      </c>
    </row>
    <row r="3490" spans="1:4">
      <c r="A3490">
        <v>602</v>
      </c>
      <c r="B3490">
        <v>4555410</v>
      </c>
      <c r="C3490">
        <v>2083</v>
      </c>
      <c r="D3490">
        <v>4555.41</v>
      </c>
    </row>
    <row r="3491" spans="1:4">
      <c r="A3491">
        <v>310</v>
      </c>
      <c r="B3491">
        <v>55430</v>
      </c>
      <c r="C3491">
        <v>2087</v>
      </c>
      <c r="D3491">
        <v>55.43</v>
      </c>
    </row>
    <row r="3492" spans="1:4">
      <c r="A3492">
        <v>602</v>
      </c>
      <c r="B3492">
        <v>6440360</v>
      </c>
      <c r="C3492">
        <v>2087</v>
      </c>
      <c r="D3492">
        <v>6440.36</v>
      </c>
    </row>
    <row r="3493" spans="1:4">
      <c r="A3493">
        <v>310</v>
      </c>
      <c r="B3493">
        <v>877220</v>
      </c>
      <c r="C3493">
        <v>2089</v>
      </c>
      <c r="D3493">
        <v>877.22</v>
      </c>
    </row>
    <row r="3494" spans="1:4">
      <c r="A3494">
        <v>602</v>
      </c>
      <c r="B3494">
        <v>8698000</v>
      </c>
      <c r="C3494">
        <v>2089</v>
      </c>
      <c r="D3494">
        <v>8698</v>
      </c>
    </row>
    <row r="3495" spans="1:4">
      <c r="A3495">
        <v>310</v>
      </c>
      <c r="B3495">
        <v>877220</v>
      </c>
      <c r="C3495">
        <v>2090</v>
      </c>
      <c r="D3495">
        <v>877.22</v>
      </c>
    </row>
    <row r="3496" spans="1:4">
      <c r="A3496">
        <v>602</v>
      </c>
      <c r="B3496">
        <v>10334000</v>
      </c>
      <c r="C3496">
        <v>2090</v>
      </c>
      <c r="D3496">
        <v>10334</v>
      </c>
    </row>
    <row r="3497" spans="1:4">
      <c r="A3497">
        <v>310</v>
      </c>
      <c r="B3497">
        <v>832630</v>
      </c>
      <c r="C3497">
        <v>2091</v>
      </c>
      <c r="D3497">
        <v>832.63</v>
      </c>
    </row>
    <row r="3498" spans="1:4">
      <c r="A3498">
        <v>602</v>
      </c>
      <c r="B3498">
        <v>7189000</v>
      </c>
      <c r="C3498">
        <v>2091</v>
      </c>
      <c r="D3498">
        <v>7189</v>
      </c>
    </row>
    <row r="3499" spans="1:4">
      <c r="A3499">
        <v>310</v>
      </c>
      <c r="B3499">
        <v>877220</v>
      </c>
      <c r="C3499">
        <v>2092</v>
      </c>
      <c r="D3499">
        <v>877.22</v>
      </c>
    </row>
    <row r="3500" spans="1:4">
      <c r="A3500">
        <v>602</v>
      </c>
      <c r="B3500">
        <v>8749050</v>
      </c>
      <c r="C3500">
        <v>2092</v>
      </c>
      <c r="D3500">
        <v>8749.0499999999993</v>
      </c>
    </row>
    <row r="3501" spans="1:4">
      <c r="A3501">
        <v>310</v>
      </c>
      <c r="B3501">
        <v>452220</v>
      </c>
      <c r="C3501">
        <v>2095</v>
      </c>
      <c r="D3501">
        <v>452.22</v>
      </c>
    </row>
    <row r="3502" spans="1:4">
      <c r="A3502">
        <v>602</v>
      </c>
      <c r="B3502">
        <v>4471730</v>
      </c>
      <c r="C3502">
        <v>2095</v>
      </c>
      <c r="D3502">
        <v>4471.7299999999996</v>
      </c>
    </row>
    <row r="3503" spans="1:4">
      <c r="A3503">
        <v>310</v>
      </c>
      <c r="B3503">
        <v>532550</v>
      </c>
      <c r="C3503">
        <v>2098</v>
      </c>
      <c r="D3503">
        <v>532.54999999999995</v>
      </c>
    </row>
    <row r="3504" spans="1:4">
      <c r="A3504">
        <v>602</v>
      </c>
      <c r="B3504">
        <v>5045550</v>
      </c>
      <c r="C3504">
        <v>2098</v>
      </c>
      <c r="D3504">
        <v>5045.55</v>
      </c>
    </row>
    <row r="3505" spans="1:4">
      <c r="A3505">
        <v>310</v>
      </c>
      <c r="B3505">
        <v>394150</v>
      </c>
      <c r="C3505">
        <v>2099</v>
      </c>
      <c r="D3505">
        <v>394.15</v>
      </c>
    </row>
    <row r="3506" spans="1:4">
      <c r="A3506">
        <v>602</v>
      </c>
      <c r="B3506">
        <v>4057000</v>
      </c>
      <c r="C3506">
        <v>2099</v>
      </c>
      <c r="D3506">
        <v>4057</v>
      </c>
    </row>
    <row r="3507" spans="1:4">
      <c r="A3507">
        <v>310</v>
      </c>
      <c r="B3507">
        <v>451850</v>
      </c>
      <c r="C3507">
        <v>2100</v>
      </c>
      <c r="D3507">
        <v>451.85</v>
      </c>
    </row>
    <row r="3508" spans="1:4">
      <c r="A3508">
        <v>602</v>
      </c>
      <c r="B3508">
        <v>3780170</v>
      </c>
      <c r="C3508">
        <v>2100</v>
      </c>
      <c r="D3508">
        <v>3780.17</v>
      </c>
    </row>
    <row r="3509" spans="1:4">
      <c r="A3509">
        <v>310</v>
      </c>
      <c r="B3509">
        <v>450990</v>
      </c>
      <c r="C3509">
        <v>2102</v>
      </c>
      <c r="D3509">
        <v>450.99</v>
      </c>
    </row>
    <row r="3510" spans="1:4">
      <c r="A3510">
        <v>602</v>
      </c>
      <c r="B3510">
        <v>4463000</v>
      </c>
      <c r="C3510">
        <v>2102</v>
      </c>
      <c r="D3510">
        <v>4463</v>
      </c>
    </row>
    <row r="3511" spans="1:4">
      <c r="A3511">
        <v>310</v>
      </c>
      <c r="B3511">
        <v>877220</v>
      </c>
      <c r="C3511">
        <v>2105</v>
      </c>
      <c r="D3511">
        <v>877.22</v>
      </c>
    </row>
    <row r="3512" spans="1:4">
      <c r="A3512">
        <v>602</v>
      </c>
      <c r="B3512">
        <v>13017000</v>
      </c>
      <c r="C3512">
        <v>2105</v>
      </c>
      <c r="D3512">
        <v>13017</v>
      </c>
    </row>
    <row r="3513" spans="1:4">
      <c r="A3513">
        <v>310</v>
      </c>
      <c r="B3513">
        <v>877220</v>
      </c>
      <c r="C3513">
        <v>2107</v>
      </c>
      <c r="D3513">
        <v>877.22</v>
      </c>
    </row>
    <row r="3514" spans="1:4">
      <c r="A3514">
        <v>602</v>
      </c>
      <c r="B3514">
        <v>8734870</v>
      </c>
      <c r="C3514">
        <v>2107</v>
      </c>
      <c r="D3514">
        <v>8734.8700000000008</v>
      </c>
    </row>
    <row r="3515" spans="1:4">
      <c r="A3515">
        <v>310</v>
      </c>
      <c r="B3515">
        <v>832630</v>
      </c>
      <c r="C3515">
        <v>2108</v>
      </c>
      <c r="D3515">
        <v>832.63</v>
      </c>
    </row>
    <row r="3516" spans="1:4">
      <c r="A3516">
        <v>602</v>
      </c>
      <c r="B3516">
        <v>7189000</v>
      </c>
      <c r="C3516">
        <v>2108</v>
      </c>
      <c r="D3516">
        <v>7189</v>
      </c>
    </row>
    <row r="3517" spans="1:4">
      <c r="A3517">
        <v>310</v>
      </c>
      <c r="B3517">
        <v>745390</v>
      </c>
      <c r="C3517">
        <v>2109</v>
      </c>
      <c r="D3517">
        <v>745.39</v>
      </c>
    </row>
    <row r="3518" spans="1:4">
      <c r="A3518">
        <v>602</v>
      </c>
      <c r="B3518">
        <v>6565840</v>
      </c>
      <c r="C3518">
        <v>2109</v>
      </c>
      <c r="D3518">
        <v>6565.84</v>
      </c>
    </row>
    <row r="3519" spans="1:4">
      <c r="A3519">
        <v>310</v>
      </c>
      <c r="B3519">
        <v>877220</v>
      </c>
      <c r="C3519">
        <v>2111</v>
      </c>
      <c r="D3519">
        <v>877.22</v>
      </c>
    </row>
    <row r="3520" spans="1:4">
      <c r="A3520">
        <v>602</v>
      </c>
      <c r="B3520">
        <v>10334000</v>
      </c>
      <c r="C3520">
        <v>2111</v>
      </c>
      <c r="D3520">
        <v>10334</v>
      </c>
    </row>
    <row r="3521" spans="1:4">
      <c r="A3521">
        <v>310</v>
      </c>
      <c r="B3521">
        <v>760590</v>
      </c>
      <c r="C3521">
        <v>2113</v>
      </c>
      <c r="D3521">
        <v>760.59</v>
      </c>
    </row>
    <row r="3522" spans="1:4">
      <c r="A3522">
        <v>602</v>
      </c>
      <c r="B3522">
        <v>6167260</v>
      </c>
      <c r="C3522">
        <v>2113</v>
      </c>
      <c r="D3522">
        <v>6167.26</v>
      </c>
    </row>
    <row r="3523" spans="1:4">
      <c r="A3523">
        <v>310</v>
      </c>
      <c r="B3523">
        <v>394150</v>
      </c>
      <c r="C3523">
        <v>2117</v>
      </c>
      <c r="D3523">
        <v>394.15</v>
      </c>
    </row>
    <row r="3524" spans="1:4">
      <c r="A3524">
        <v>602</v>
      </c>
      <c r="B3524">
        <v>4057000</v>
      </c>
      <c r="C3524">
        <v>2117</v>
      </c>
      <c r="D3524">
        <v>4057</v>
      </c>
    </row>
    <row r="3525" spans="1:4">
      <c r="A3525">
        <v>310</v>
      </c>
      <c r="B3525">
        <v>874660</v>
      </c>
      <c r="C3525">
        <v>2118</v>
      </c>
      <c r="D3525">
        <v>874.66</v>
      </c>
    </row>
    <row r="3526" spans="1:4">
      <c r="A3526">
        <v>602</v>
      </c>
      <c r="B3526">
        <v>7489170</v>
      </c>
      <c r="C3526">
        <v>2118</v>
      </c>
      <c r="D3526">
        <v>7489.17</v>
      </c>
    </row>
    <row r="3527" spans="1:4">
      <c r="A3527">
        <v>310</v>
      </c>
      <c r="B3527">
        <v>584920</v>
      </c>
      <c r="C3527">
        <v>2119</v>
      </c>
      <c r="D3527">
        <v>584.91999999999996</v>
      </c>
    </row>
    <row r="3528" spans="1:4">
      <c r="A3528">
        <v>602</v>
      </c>
      <c r="B3528">
        <v>4792670</v>
      </c>
      <c r="C3528">
        <v>2119</v>
      </c>
      <c r="D3528">
        <v>4792.67</v>
      </c>
    </row>
    <row r="3529" spans="1:4">
      <c r="A3529">
        <v>310</v>
      </c>
      <c r="B3529">
        <v>832630</v>
      </c>
      <c r="C3529">
        <v>2120</v>
      </c>
      <c r="D3529">
        <v>832.63</v>
      </c>
    </row>
    <row r="3530" spans="1:4">
      <c r="A3530">
        <v>602</v>
      </c>
      <c r="B3530">
        <v>7189000</v>
      </c>
      <c r="C3530">
        <v>2120</v>
      </c>
      <c r="D3530">
        <v>7189</v>
      </c>
    </row>
    <row r="3531" spans="1:4">
      <c r="A3531">
        <v>310</v>
      </c>
      <c r="B3531">
        <v>394150</v>
      </c>
      <c r="C3531">
        <v>2122</v>
      </c>
      <c r="D3531">
        <v>394.15</v>
      </c>
    </row>
    <row r="3532" spans="1:4">
      <c r="A3532">
        <v>602</v>
      </c>
      <c r="B3532">
        <v>4057000</v>
      </c>
      <c r="C3532">
        <v>2122</v>
      </c>
      <c r="D3532">
        <v>4057</v>
      </c>
    </row>
    <row r="3533" spans="1:4">
      <c r="A3533">
        <v>310</v>
      </c>
      <c r="B3533">
        <v>877220</v>
      </c>
      <c r="C3533">
        <v>2123</v>
      </c>
      <c r="D3533">
        <v>877.22</v>
      </c>
    </row>
    <row r="3534" spans="1:4">
      <c r="A3534">
        <v>602</v>
      </c>
      <c r="B3534">
        <v>8698000</v>
      </c>
      <c r="C3534">
        <v>2123</v>
      </c>
      <c r="D3534">
        <v>8698</v>
      </c>
    </row>
    <row r="3535" spans="1:4">
      <c r="A3535">
        <v>310</v>
      </c>
      <c r="B3535">
        <v>394150</v>
      </c>
      <c r="C3535">
        <v>2127</v>
      </c>
      <c r="D3535">
        <v>394.15</v>
      </c>
    </row>
    <row r="3536" spans="1:4">
      <c r="A3536">
        <v>602</v>
      </c>
      <c r="B3536">
        <v>4057000</v>
      </c>
      <c r="C3536">
        <v>2127</v>
      </c>
      <c r="D3536">
        <v>4057</v>
      </c>
    </row>
    <row r="3537" spans="1:4">
      <c r="A3537">
        <v>310</v>
      </c>
      <c r="B3537">
        <v>877220</v>
      </c>
      <c r="C3537">
        <v>2132</v>
      </c>
      <c r="D3537">
        <v>877.22</v>
      </c>
    </row>
    <row r="3538" spans="1:4">
      <c r="A3538">
        <v>602</v>
      </c>
      <c r="B3538">
        <v>11345600</v>
      </c>
      <c r="C3538">
        <v>2132</v>
      </c>
      <c r="D3538">
        <v>11345.6</v>
      </c>
    </row>
    <row r="3539" spans="1:4">
      <c r="A3539">
        <v>310</v>
      </c>
      <c r="B3539">
        <v>877220</v>
      </c>
      <c r="C3539">
        <v>2134</v>
      </c>
      <c r="D3539">
        <v>877.22</v>
      </c>
    </row>
    <row r="3540" spans="1:4">
      <c r="A3540">
        <v>602</v>
      </c>
      <c r="B3540">
        <v>7907000</v>
      </c>
      <c r="C3540">
        <v>2134</v>
      </c>
      <c r="D3540">
        <v>7907</v>
      </c>
    </row>
    <row r="3541" spans="1:4">
      <c r="A3541">
        <v>310</v>
      </c>
      <c r="B3541">
        <v>657910</v>
      </c>
      <c r="C3541">
        <v>2136</v>
      </c>
      <c r="D3541">
        <v>657.91</v>
      </c>
    </row>
    <row r="3542" spans="1:4">
      <c r="A3542">
        <v>602</v>
      </c>
      <c r="B3542">
        <v>5941000</v>
      </c>
      <c r="C3542">
        <v>2136</v>
      </c>
      <c r="D3542">
        <v>5941</v>
      </c>
    </row>
    <row r="3543" spans="1:4">
      <c r="A3543">
        <v>310</v>
      </c>
      <c r="B3543">
        <v>877220</v>
      </c>
      <c r="C3543">
        <v>2139</v>
      </c>
      <c r="D3543">
        <v>877.22</v>
      </c>
    </row>
    <row r="3544" spans="1:4">
      <c r="A3544">
        <v>602</v>
      </c>
      <c r="B3544">
        <v>8002400</v>
      </c>
      <c r="C3544">
        <v>2139</v>
      </c>
      <c r="D3544">
        <v>8002.4</v>
      </c>
    </row>
    <row r="3545" spans="1:4">
      <c r="A3545">
        <v>310</v>
      </c>
      <c r="B3545">
        <v>513430</v>
      </c>
      <c r="C3545">
        <v>2140</v>
      </c>
      <c r="D3545">
        <v>513.42999999999995</v>
      </c>
    </row>
    <row r="3546" spans="1:4">
      <c r="A3546">
        <v>602</v>
      </c>
      <c r="B3546">
        <v>4909000</v>
      </c>
      <c r="C3546">
        <v>2140</v>
      </c>
      <c r="D3546">
        <v>4909</v>
      </c>
    </row>
    <row r="3547" spans="1:4">
      <c r="A3547">
        <v>310</v>
      </c>
      <c r="B3547">
        <v>540630</v>
      </c>
      <c r="C3547">
        <v>2141</v>
      </c>
      <c r="D3547">
        <v>540.63</v>
      </c>
    </row>
    <row r="3548" spans="1:4">
      <c r="A3548">
        <v>602</v>
      </c>
      <c r="B3548">
        <v>5271330</v>
      </c>
      <c r="C3548">
        <v>2141</v>
      </c>
      <c r="D3548">
        <v>5271.33</v>
      </c>
    </row>
    <row r="3549" spans="1:4">
      <c r="A3549">
        <v>310</v>
      </c>
      <c r="B3549">
        <v>877220</v>
      </c>
      <c r="C3549">
        <v>2144</v>
      </c>
      <c r="D3549">
        <v>877.22</v>
      </c>
    </row>
    <row r="3550" spans="1:4">
      <c r="A3550">
        <v>602</v>
      </c>
      <c r="B3550">
        <v>10854630</v>
      </c>
      <c r="C3550">
        <v>2144</v>
      </c>
      <c r="D3550">
        <v>10854.63</v>
      </c>
    </row>
    <row r="3551" spans="1:4">
      <c r="A3551">
        <v>310</v>
      </c>
      <c r="B3551">
        <v>314520</v>
      </c>
      <c r="C3551">
        <v>2148</v>
      </c>
      <c r="D3551">
        <v>314.52</v>
      </c>
    </row>
    <row r="3552" spans="1:4">
      <c r="A3552">
        <v>602</v>
      </c>
      <c r="B3552">
        <v>2704670</v>
      </c>
      <c r="C3552">
        <v>2148</v>
      </c>
      <c r="D3552">
        <v>2704.67</v>
      </c>
    </row>
    <row r="3553" spans="1:4">
      <c r="A3553">
        <v>310</v>
      </c>
      <c r="B3553">
        <v>657910</v>
      </c>
      <c r="C3553">
        <v>2149</v>
      </c>
      <c r="D3553">
        <v>657.91</v>
      </c>
    </row>
    <row r="3554" spans="1:4">
      <c r="A3554">
        <v>602</v>
      </c>
      <c r="B3554">
        <v>5941000</v>
      </c>
      <c r="C3554">
        <v>2149</v>
      </c>
      <c r="D3554">
        <v>5941</v>
      </c>
    </row>
    <row r="3555" spans="1:4">
      <c r="A3555">
        <v>310</v>
      </c>
      <c r="B3555">
        <v>541190</v>
      </c>
      <c r="C3555">
        <v>2150</v>
      </c>
      <c r="D3555">
        <v>541.19000000000005</v>
      </c>
    </row>
    <row r="3556" spans="1:4">
      <c r="A3556">
        <v>602</v>
      </c>
      <c r="B3556">
        <v>5292410</v>
      </c>
      <c r="C3556">
        <v>2150</v>
      </c>
      <c r="D3556">
        <v>5292.41</v>
      </c>
    </row>
    <row r="3557" spans="1:4">
      <c r="A3557">
        <v>310</v>
      </c>
      <c r="B3557">
        <v>753700</v>
      </c>
      <c r="C3557">
        <v>2152</v>
      </c>
      <c r="D3557">
        <v>753.7</v>
      </c>
    </row>
    <row r="3558" spans="1:4">
      <c r="A3558">
        <v>602</v>
      </c>
      <c r="B3558">
        <v>6213200</v>
      </c>
      <c r="C3558">
        <v>2152</v>
      </c>
      <c r="D3558">
        <v>6213.2</v>
      </c>
    </row>
    <row r="3559" spans="1:4">
      <c r="A3559">
        <v>310</v>
      </c>
      <c r="B3559">
        <v>877220</v>
      </c>
      <c r="C3559">
        <v>2153</v>
      </c>
      <c r="D3559">
        <v>877.22</v>
      </c>
    </row>
    <row r="3560" spans="1:4">
      <c r="A3560">
        <v>602</v>
      </c>
      <c r="B3560">
        <v>12053000</v>
      </c>
      <c r="C3560">
        <v>2153</v>
      </c>
      <c r="D3560">
        <v>12053</v>
      </c>
    </row>
    <row r="3561" spans="1:4">
      <c r="A3561">
        <v>310</v>
      </c>
      <c r="B3561">
        <v>877220</v>
      </c>
      <c r="C3561">
        <v>2155</v>
      </c>
      <c r="D3561">
        <v>877.22</v>
      </c>
    </row>
    <row r="3562" spans="1:4">
      <c r="A3562">
        <v>602</v>
      </c>
      <c r="B3562">
        <v>8698000</v>
      </c>
      <c r="C3562">
        <v>2155</v>
      </c>
      <c r="D3562">
        <v>8698</v>
      </c>
    </row>
    <row r="3563" spans="1:4">
      <c r="A3563">
        <v>310</v>
      </c>
      <c r="B3563">
        <v>394150</v>
      </c>
      <c r="C3563">
        <v>2157</v>
      </c>
      <c r="D3563">
        <v>394.15</v>
      </c>
    </row>
    <row r="3564" spans="1:4">
      <c r="A3564">
        <v>602</v>
      </c>
      <c r="B3564">
        <v>4057000</v>
      </c>
      <c r="C3564">
        <v>2157</v>
      </c>
      <c r="D3564">
        <v>4057</v>
      </c>
    </row>
    <row r="3565" spans="1:4">
      <c r="A3565">
        <v>310</v>
      </c>
      <c r="B3565">
        <v>745090</v>
      </c>
      <c r="C3565">
        <v>2159</v>
      </c>
      <c r="D3565">
        <v>745.09</v>
      </c>
    </row>
    <row r="3566" spans="1:4">
      <c r="A3566">
        <v>602</v>
      </c>
      <c r="B3566">
        <v>6563700</v>
      </c>
      <c r="C3566">
        <v>2159</v>
      </c>
      <c r="D3566">
        <v>6563.7</v>
      </c>
    </row>
    <row r="3567" spans="1:4">
      <c r="A3567">
        <v>310</v>
      </c>
      <c r="B3567">
        <v>513430</v>
      </c>
      <c r="C3567">
        <v>2160</v>
      </c>
      <c r="D3567">
        <v>513.42999999999995</v>
      </c>
    </row>
    <row r="3568" spans="1:4">
      <c r="A3568">
        <v>602</v>
      </c>
      <c r="B3568">
        <v>4909000</v>
      </c>
      <c r="C3568">
        <v>2160</v>
      </c>
      <c r="D3568">
        <v>4909</v>
      </c>
    </row>
    <row r="3569" spans="1:4">
      <c r="A3569">
        <v>310</v>
      </c>
      <c r="B3569">
        <v>394150</v>
      </c>
      <c r="C3569">
        <v>2161</v>
      </c>
      <c r="D3569">
        <v>394.15</v>
      </c>
    </row>
    <row r="3570" spans="1:4">
      <c r="A3570">
        <v>602</v>
      </c>
      <c r="B3570">
        <v>4057000</v>
      </c>
      <c r="C3570">
        <v>2161</v>
      </c>
      <c r="D3570">
        <v>4057</v>
      </c>
    </row>
    <row r="3571" spans="1:4">
      <c r="A3571">
        <v>310</v>
      </c>
      <c r="B3571">
        <v>478840</v>
      </c>
      <c r="C3571">
        <v>2162</v>
      </c>
      <c r="D3571">
        <v>478.84</v>
      </c>
    </row>
    <row r="3572" spans="1:4">
      <c r="A3572">
        <v>602</v>
      </c>
      <c r="B3572">
        <v>4661900</v>
      </c>
      <c r="C3572">
        <v>2162</v>
      </c>
      <c r="D3572">
        <v>4661.8999999999996</v>
      </c>
    </row>
    <row r="3573" spans="1:4">
      <c r="A3573">
        <v>310</v>
      </c>
      <c r="B3573">
        <v>269460</v>
      </c>
      <c r="C3573">
        <v>2163</v>
      </c>
      <c r="D3573">
        <v>269.45999999999998</v>
      </c>
    </row>
    <row r="3574" spans="1:4">
      <c r="A3574">
        <v>602</v>
      </c>
      <c r="B3574">
        <v>4641820</v>
      </c>
      <c r="C3574">
        <v>2163</v>
      </c>
      <c r="D3574">
        <v>4641.82</v>
      </c>
    </row>
    <row r="3575" spans="1:4">
      <c r="A3575">
        <v>310</v>
      </c>
      <c r="B3575">
        <v>877220</v>
      </c>
      <c r="C3575">
        <v>2164</v>
      </c>
      <c r="D3575">
        <v>877.22</v>
      </c>
    </row>
    <row r="3576" spans="1:4">
      <c r="A3576">
        <v>602</v>
      </c>
      <c r="B3576">
        <v>8698000</v>
      </c>
      <c r="C3576">
        <v>2164</v>
      </c>
      <c r="D3576">
        <v>8698</v>
      </c>
    </row>
    <row r="3577" spans="1:4">
      <c r="A3577">
        <v>310</v>
      </c>
      <c r="B3577">
        <v>582170</v>
      </c>
      <c r="C3577">
        <v>2166</v>
      </c>
      <c r="D3577">
        <v>582.16999999999996</v>
      </c>
    </row>
    <row r="3578" spans="1:4">
      <c r="A3578">
        <v>602</v>
      </c>
      <c r="B3578">
        <v>5400000</v>
      </c>
      <c r="C3578">
        <v>2166</v>
      </c>
      <c r="D3578">
        <v>5400</v>
      </c>
    </row>
    <row r="3579" spans="1:4">
      <c r="A3579">
        <v>310</v>
      </c>
      <c r="B3579">
        <v>877220</v>
      </c>
      <c r="C3579">
        <v>2168</v>
      </c>
      <c r="D3579">
        <v>877.22</v>
      </c>
    </row>
    <row r="3580" spans="1:4">
      <c r="A3580">
        <v>602</v>
      </c>
      <c r="B3580">
        <v>8886610</v>
      </c>
      <c r="C3580">
        <v>2168</v>
      </c>
      <c r="D3580">
        <v>8886.61</v>
      </c>
    </row>
    <row r="3581" spans="1:4">
      <c r="A3581">
        <v>310</v>
      </c>
      <c r="B3581">
        <v>877220</v>
      </c>
      <c r="C3581">
        <v>2169</v>
      </c>
      <c r="D3581">
        <v>877.22</v>
      </c>
    </row>
    <row r="3582" spans="1:4">
      <c r="A3582">
        <v>602</v>
      </c>
      <c r="B3582">
        <v>10355900</v>
      </c>
      <c r="C3582">
        <v>2169</v>
      </c>
      <c r="D3582">
        <v>10355.9</v>
      </c>
    </row>
    <row r="3583" spans="1:4">
      <c r="A3583">
        <v>310</v>
      </c>
      <c r="B3583">
        <v>161230</v>
      </c>
      <c r="C3583">
        <v>2174</v>
      </c>
      <c r="D3583">
        <v>161.22999999999999</v>
      </c>
    </row>
    <row r="3584" spans="1:4">
      <c r="A3584">
        <v>602</v>
      </c>
      <c r="B3584">
        <v>1783040</v>
      </c>
      <c r="C3584">
        <v>2174</v>
      </c>
      <c r="D3584">
        <v>1783.04</v>
      </c>
    </row>
    <row r="3585" spans="1:4">
      <c r="A3585">
        <v>310</v>
      </c>
      <c r="B3585">
        <v>394150</v>
      </c>
      <c r="C3585">
        <v>2180</v>
      </c>
      <c r="D3585">
        <v>394.15</v>
      </c>
    </row>
    <row r="3586" spans="1:4">
      <c r="A3586">
        <v>602</v>
      </c>
      <c r="B3586">
        <v>4057000</v>
      </c>
      <c r="C3586">
        <v>2180</v>
      </c>
      <c r="D3586">
        <v>4057</v>
      </c>
    </row>
    <row r="3587" spans="1:4">
      <c r="A3587">
        <v>310</v>
      </c>
      <c r="B3587">
        <v>877220</v>
      </c>
      <c r="C3587">
        <v>2181</v>
      </c>
      <c r="D3587">
        <v>877.22</v>
      </c>
    </row>
    <row r="3588" spans="1:4">
      <c r="A3588">
        <v>602</v>
      </c>
      <c r="B3588">
        <v>9201720</v>
      </c>
      <c r="C3588">
        <v>2181</v>
      </c>
      <c r="D3588">
        <v>9201.7199999999993</v>
      </c>
    </row>
    <row r="3589" spans="1:4">
      <c r="A3589">
        <v>310</v>
      </c>
      <c r="B3589">
        <v>741210</v>
      </c>
      <c r="C3589">
        <v>2182</v>
      </c>
      <c r="D3589">
        <v>741.21</v>
      </c>
    </row>
    <row r="3590" spans="1:4">
      <c r="A3590">
        <v>602</v>
      </c>
      <c r="B3590">
        <v>6536000</v>
      </c>
      <c r="C3590">
        <v>2182</v>
      </c>
      <c r="D3590">
        <v>6536</v>
      </c>
    </row>
    <row r="3591" spans="1:4">
      <c r="A3591">
        <v>310</v>
      </c>
      <c r="B3591">
        <v>398230</v>
      </c>
      <c r="C3591">
        <v>2183</v>
      </c>
      <c r="D3591">
        <v>398.23</v>
      </c>
    </row>
    <row r="3592" spans="1:4">
      <c r="A3592">
        <v>602</v>
      </c>
      <c r="B3592">
        <v>4086100</v>
      </c>
      <c r="C3592">
        <v>2183</v>
      </c>
      <c r="D3592">
        <v>4086.1</v>
      </c>
    </row>
    <row r="3593" spans="1:4">
      <c r="A3593">
        <v>310</v>
      </c>
      <c r="B3593">
        <v>877220</v>
      </c>
      <c r="C3593">
        <v>2184</v>
      </c>
      <c r="D3593">
        <v>877.22</v>
      </c>
    </row>
    <row r="3594" spans="1:4">
      <c r="A3594">
        <v>602</v>
      </c>
      <c r="B3594">
        <v>8698000</v>
      </c>
      <c r="C3594">
        <v>2184</v>
      </c>
      <c r="D3594">
        <v>8698</v>
      </c>
    </row>
    <row r="3595" spans="1:4">
      <c r="A3595">
        <v>310</v>
      </c>
      <c r="B3595">
        <v>396030</v>
      </c>
      <c r="C3595">
        <v>2185</v>
      </c>
      <c r="D3595">
        <v>396.03</v>
      </c>
    </row>
    <row r="3596" spans="1:4">
      <c r="A3596">
        <v>602</v>
      </c>
      <c r="B3596">
        <v>3421630</v>
      </c>
      <c r="C3596">
        <v>2185</v>
      </c>
      <c r="D3596">
        <v>3421.63</v>
      </c>
    </row>
    <row r="3597" spans="1:4">
      <c r="A3597">
        <v>310</v>
      </c>
      <c r="B3597">
        <v>582170</v>
      </c>
      <c r="C3597">
        <v>2187</v>
      </c>
      <c r="D3597">
        <v>582.16999999999996</v>
      </c>
    </row>
    <row r="3598" spans="1:4">
      <c r="A3598">
        <v>602</v>
      </c>
      <c r="B3598">
        <v>5400000</v>
      </c>
      <c r="C3598">
        <v>2187</v>
      </c>
      <c r="D3598">
        <v>5400</v>
      </c>
    </row>
    <row r="3599" spans="1:4">
      <c r="A3599">
        <v>310</v>
      </c>
      <c r="B3599">
        <v>832630</v>
      </c>
      <c r="C3599">
        <v>2191</v>
      </c>
      <c r="D3599">
        <v>832.63</v>
      </c>
    </row>
    <row r="3600" spans="1:4">
      <c r="A3600">
        <v>602</v>
      </c>
      <c r="B3600">
        <v>7189000</v>
      </c>
      <c r="C3600">
        <v>2191</v>
      </c>
      <c r="D3600">
        <v>7189</v>
      </c>
    </row>
    <row r="3601" spans="1:4">
      <c r="A3601">
        <v>310</v>
      </c>
      <c r="B3601">
        <v>752950</v>
      </c>
      <c r="C3601">
        <v>2195</v>
      </c>
      <c r="D3601">
        <v>752.95</v>
      </c>
    </row>
    <row r="3602" spans="1:4">
      <c r="A3602">
        <v>602</v>
      </c>
      <c r="B3602">
        <v>6619830</v>
      </c>
      <c r="C3602">
        <v>2195</v>
      </c>
      <c r="D3602">
        <v>6619.83</v>
      </c>
    </row>
    <row r="3603" spans="1:4">
      <c r="A3603">
        <v>310</v>
      </c>
      <c r="B3603">
        <v>832630</v>
      </c>
      <c r="C3603">
        <v>2196</v>
      </c>
      <c r="D3603">
        <v>832.63</v>
      </c>
    </row>
    <row r="3604" spans="1:4">
      <c r="A3604">
        <v>602</v>
      </c>
      <c r="B3604">
        <v>7189000</v>
      </c>
      <c r="C3604">
        <v>2196</v>
      </c>
      <c r="D3604">
        <v>7189</v>
      </c>
    </row>
    <row r="3605" spans="1:4">
      <c r="A3605">
        <v>310</v>
      </c>
      <c r="B3605">
        <v>414060</v>
      </c>
      <c r="C3605">
        <v>2197</v>
      </c>
      <c r="D3605">
        <v>414.06</v>
      </c>
    </row>
    <row r="3606" spans="1:4">
      <c r="A3606">
        <v>602</v>
      </c>
      <c r="B3606">
        <v>4199210</v>
      </c>
      <c r="C3606">
        <v>2197</v>
      </c>
      <c r="D3606">
        <v>4199.21</v>
      </c>
    </row>
    <row r="3607" spans="1:4">
      <c r="A3607">
        <v>310</v>
      </c>
      <c r="B3607">
        <v>877220</v>
      </c>
      <c r="C3607">
        <v>2198</v>
      </c>
      <c r="D3607">
        <v>877.22</v>
      </c>
    </row>
    <row r="3608" spans="1:4">
      <c r="A3608">
        <v>602</v>
      </c>
      <c r="B3608">
        <v>10334000</v>
      </c>
      <c r="C3608">
        <v>2198</v>
      </c>
      <c r="D3608">
        <v>10334</v>
      </c>
    </row>
    <row r="3609" spans="1:4">
      <c r="A3609">
        <v>310</v>
      </c>
      <c r="B3609">
        <v>394150</v>
      </c>
      <c r="C3609">
        <v>2199</v>
      </c>
      <c r="D3609">
        <v>394.15</v>
      </c>
    </row>
    <row r="3610" spans="1:4">
      <c r="A3610">
        <v>602</v>
      </c>
      <c r="B3610">
        <v>4057000</v>
      </c>
      <c r="C3610">
        <v>2199</v>
      </c>
      <c r="D3610">
        <v>4057</v>
      </c>
    </row>
    <row r="3611" spans="1:4">
      <c r="A3611">
        <v>310</v>
      </c>
      <c r="B3611">
        <v>513430</v>
      </c>
      <c r="C3611">
        <v>2201</v>
      </c>
      <c r="D3611">
        <v>513.42999999999995</v>
      </c>
    </row>
    <row r="3612" spans="1:4">
      <c r="A3612">
        <v>602</v>
      </c>
      <c r="B3612">
        <v>4909000</v>
      </c>
      <c r="C3612">
        <v>2201</v>
      </c>
      <c r="D3612">
        <v>4909</v>
      </c>
    </row>
    <row r="3613" spans="1:4">
      <c r="A3613">
        <v>310</v>
      </c>
      <c r="B3613">
        <v>741210</v>
      </c>
      <c r="C3613">
        <v>2202</v>
      </c>
      <c r="D3613">
        <v>741.21</v>
      </c>
    </row>
    <row r="3614" spans="1:4">
      <c r="A3614">
        <v>602</v>
      </c>
      <c r="B3614">
        <v>6536000</v>
      </c>
      <c r="C3614">
        <v>2202</v>
      </c>
      <c r="D3614">
        <v>6536</v>
      </c>
    </row>
    <row r="3615" spans="1:4">
      <c r="A3615">
        <v>310</v>
      </c>
      <c r="B3615">
        <v>832630</v>
      </c>
      <c r="C3615">
        <v>2203</v>
      </c>
      <c r="D3615">
        <v>832.63</v>
      </c>
    </row>
    <row r="3616" spans="1:4">
      <c r="A3616">
        <v>602</v>
      </c>
      <c r="B3616">
        <v>7189000</v>
      </c>
      <c r="C3616">
        <v>2203</v>
      </c>
      <c r="D3616">
        <v>7189</v>
      </c>
    </row>
    <row r="3617" spans="1:4">
      <c r="A3617">
        <v>310</v>
      </c>
      <c r="B3617">
        <v>877220</v>
      </c>
      <c r="C3617">
        <v>2204</v>
      </c>
      <c r="D3617">
        <v>877.22</v>
      </c>
    </row>
    <row r="3618" spans="1:4">
      <c r="A3618">
        <v>602</v>
      </c>
      <c r="B3618">
        <v>10465430</v>
      </c>
      <c r="C3618">
        <v>2204</v>
      </c>
      <c r="D3618">
        <v>10465.43</v>
      </c>
    </row>
    <row r="3619" spans="1:4">
      <c r="A3619">
        <v>310</v>
      </c>
      <c r="B3619">
        <v>452520</v>
      </c>
      <c r="C3619">
        <v>2205</v>
      </c>
      <c r="D3619">
        <v>452.52</v>
      </c>
    </row>
    <row r="3620" spans="1:4">
      <c r="A3620">
        <v>602</v>
      </c>
      <c r="B3620">
        <v>4473920</v>
      </c>
      <c r="C3620">
        <v>2205</v>
      </c>
      <c r="D3620">
        <v>4473.92</v>
      </c>
    </row>
    <row r="3621" spans="1:4">
      <c r="A3621">
        <v>310</v>
      </c>
      <c r="B3621">
        <v>832630</v>
      </c>
      <c r="C3621">
        <v>2206</v>
      </c>
      <c r="D3621">
        <v>832.63</v>
      </c>
    </row>
    <row r="3622" spans="1:4">
      <c r="A3622">
        <v>602</v>
      </c>
      <c r="B3622">
        <v>7189000</v>
      </c>
      <c r="C3622">
        <v>2206</v>
      </c>
      <c r="D3622">
        <v>7189</v>
      </c>
    </row>
    <row r="3623" spans="1:4">
      <c r="A3623">
        <v>310</v>
      </c>
      <c r="B3623">
        <v>450990</v>
      </c>
      <c r="C3623">
        <v>2212</v>
      </c>
      <c r="D3623">
        <v>450.99</v>
      </c>
    </row>
    <row r="3624" spans="1:4">
      <c r="A3624">
        <v>602</v>
      </c>
      <c r="B3624">
        <v>4463000</v>
      </c>
      <c r="C3624">
        <v>2212</v>
      </c>
      <c r="D3624">
        <v>4463</v>
      </c>
    </row>
    <row r="3625" spans="1:4">
      <c r="A3625">
        <v>310</v>
      </c>
      <c r="B3625">
        <v>832630</v>
      </c>
      <c r="C3625">
        <v>2213</v>
      </c>
      <c r="D3625">
        <v>832.63</v>
      </c>
    </row>
    <row r="3626" spans="1:4">
      <c r="A3626">
        <v>602</v>
      </c>
      <c r="B3626">
        <v>7189000</v>
      </c>
      <c r="C3626">
        <v>2213</v>
      </c>
      <c r="D3626">
        <v>7189</v>
      </c>
    </row>
    <row r="3627" spans="1:4">
      <c r="A3627">
        <v>310</v>
      </c>
      <c r="B3627">
        <v>476560</v>
      </c>
      <c r="C3627">
        <v>2214</v>
      </c>
      <c r="D3627">
        <v>476.56</v>
      </c>
    </row>
    <row r="3628" spans="1:4">
      <c r="A3628">
        <v>602</v>
      </c>
      <c r="B3628">
        <v>4645620</v>
      </c>
      <c r="C3628">
        <v>2214</v>
      </c>
      <c r="D3628">
        <v>4645.62</v>
      </c>
    </row>
    <row r="3629" spans="1:4">
      <c r="A3629">
        <v>310</v>
      </c>
      <c r="B3629">
        <v>138880</v>
      </c>
      <c r="C3629">
        <v>2215</v>
      </c>
      <c r="D3629">
        <v>138.88</v>
      </c>
    </row>
    <row r="3630" spans="1:4">
      <c r="A3630">
        <v>602</v>
      </c>
      <c r="B3630">
        <v>5511470</v>
      </c>
      <c r="C3630">
        <v>2215</v>
      </c>
      <c r="D3630">
        <v>5511.47</v>
      </c>
    </row>
    <row r="3631" spans="1:4">
      <c r="A3631">
        <v>310</v>
      </c>
      <c r="B3631">
        <v>877220</v>
      </c>
      <c r="C3631">
        <v>2219</v>
      </c>
      <c r="D3631">
        <v>877.22</v>
      </c>
    </row>
    <row r="3632" spans="1:4">
      <c r="A3632">
        <v>602</v>
      </c>
      <c r="B3632">
        <v>11160000</v>
      </c>
      <c r="C3632">
        <v>2219</v>
      </c>
      <c r="D3632">
        <v>11160</v>
      </c>
    </row>
    <row r="3633" spans="1:4">
      <c r="A3633">
        <v>310</v>
      </c>
      <c r="B3633">
        <v>582300</v>
      </c>
      <c r="C3633">
        <v>2220</v>
      </c>
      <c r="D3633">
        <v>582.29999999999995</v>
      </c>
    </row>
    <row r="3634" spans="1:4">
      <c r="A3634">
        <v>602</v>
      </c>
      <c r="B3634">
        <v>5400890</v>
      </c>
      <c r="C3634">
        <v>2220</v>
      </c>
      <c r="D3634">
        <v>5400.89</v>
      </c>
    </row>
    <row r="3635" spans="1:4">
      <c r="A3635">
        <v>310</v>
      </c>
      <c r="B3635">
        <v>582170</v>
      </c>
      <c r="C3635">
        <v>2221</v>
      </c>
      <c r="D3635">
        <v>582.16999999999996</v>
      </c>
    </row>
    <row r="3636" spans="1:4">
      <c r="A3636">
        <v>602</v>
      </c>
      <c r="B3636">
        <v>5400000</v>
      </c>
      <c r="C3636">
        <v>2221</v>
      </c>
      <c r="D3636">
        <v>5400</v>
      </c>
    </row>
    <row r="3637" spans="1:4">
      <c r="A3637">
        <v>310</v>
      </c>
      <c r="B3637">
        <v>877220</v>
      </c>
      <c r="C3637">
        <v>2222</v>
      </c>
      <c r="D3637">
        <v>877.22</v>
      </c>
    </row>
    <row r="3638" spans="1:4">
      <c r="A3638">
        <v>602</v>
      </c>
      <c r="B3638">
        <v>13027620</v>
      </c>
      <c r="C3638">
        <v>2222</v>
      </c>
      <c r="D3638">
        <v>13027.62</v>
      </c>
    </row>
    <row r="3639" spans="1:4">
      <c r="A3639">
        <v>310</v>
      </c>
      <c r="B3639">
        <v>513430</v>
      </c>
      <c r="C3639">
        <v>2223</v>
      </c>
      <c r="D3639">
        <v>513.42999999999995</v>
      </c>
    </row>
    <row r="3640" spans="1:4">
      <c r="A3640">
        <v>602</v>
      </c>
      <c r="B3640">
        <v>4909000</v>
      </c>
      <c r="C3640">
        <v>2223</v>
      </c>
      <c r="D3640">
        <v>4909</v>
      </c>
    </row>
    <row r="3641" spans="1:4">
      <c r="A3641">
        <v>310</v>
      </c>
      <c r="B3641">
        <v>832630</v>
      </c>
      <c r="C3641">
        <v>2224</v>
      </c>
      <c r="D3641">
        <v>832.63</v>
      </c>
    </row>
    <row r="3642" spans="1:4">
      <c r="A3642">
        <v>602</v>
      </c>
      <c r="B3642">
        <v>7189000</v>
      </c>
      <c r="C3642">
        <v>2224</v>
      </c>
      <c r="D3642">
        <v>7189</v>
      </c>
    </row>
    <row r="3643" spans="1:4">
      <c r="A3643">
        <v>310</v>
      </c>
      <c r="B3643">
        <v>877220</v>
      </c>
      <c r="C3643">
        <v>2226</v>
      </c>
      <c r="D3643">
        <v>877.22</v>
      </c>
    </row>
    <row r="3644" spans="1:4">
      <c r="A3644">
        <v>602</v>
      </c>
      <c r="B3644">
        <v>11223690</v>
      </c>
      <c r="C3644">
        <v>2226</v>
      </c>
      <c r="D3644">
        <v>11223.69</v>
      </c>
    </row>
    <row r="3645" spans="1:4">
      <c r="A3645">
        <v>310</v>
      </c>
      <c r="B3645">
        <v>394860</v>
      </c>
      <c r="C3645">
        <v>2227</v>
      </c>
      <c r="D3645">
        <v>394.86</v>
      </c>
    </row>
    <row r="3646" spans="1:4">
      <c r="A3646">
        <v>602</v>
      </c>
      <c r="B3646">
        <v>4062070</v>
      </c>
      <c r="C3646">
        <v>2227</v>
      </c>
      <c r="D3646">
        <v>4062.07</v>
      </c>
    </row>
    <row r="3647" spans="1:4">
      <c r="A3647">
        <v>310</v>
      </c>
      <c r="B3647">
        <v>513430</v>
      </c>
      <c r="C3647">
        <v>2228</v>
      </c>
      <c r="D3647">
        <v>513.42999999999995</v>
      </c>
    </row>
    <row r="3648" spans="1:4">
      <c r="A3648">
        <v>602</v>
      </c>
      <c r="B3648">
        <v>4909000</v>
      </c>
      <c r="C3648">
        <v>2228</v>
      </c>
      <c r="D3648">
        <v>4909</v>
      </c>
    </row>
    <row r="3649" spans="1:4">
      <c r="A3649">
        <v>310</v>
      </c>
      <c r="B3649">
        <v>547000</v>
      </c>
      <c r="C3649">
        <v>2229</v>
      </c>
      <c r="D3649">
        <v>547</v>
      </c>
    </row>
    <row r="3650" spans="1:4">
      <c r="A3650">
        <v>602</v>
      </c>
      <c r="B3650">
        <v>5148770</v>
      </c>
      <c r="C3650">
        <v>2229</v>
      </c>
      <c r="D3650">
        <v>5148.7700000000004</v>
      </c>
    </row>
    <row r="3651" spans="1:4">
      <c r="A3651">
        <v>310</v>
      </c>
      <c r="B3651">
        <v>877220</v>
      </c>
      <c r="C3651">
        <v>2232</v>
      </c>
      <c r="D3651">
        <v>877.22</v>
      </c>
    </row>
    <row r="3652" spans="1:4">
      <c r="A3652">
        <v>602</v>
      </c>
      <c r="B3652">
        <v>10334000</v>
      </c>
      <c r="C3652">
        <v>2232</v>
      </c>
      <c r="D3652">
        <v>10334</v>
      </c>
    </row>
    <row r="3653" spans="1:4">
      <c r="A3653">
        <v>310</v>
      </c>
      <c r="B3653">
        <v>394150</v>
      </c>
      <c r="C3653">
        <v>2233</v>
      </c>
      <c r="D3653">
        <v>394.15</v>
      </c>
    </row>
    <row r="3654" spans="1:4">
      <c r="A3654">
        <v>602</v>
      </c>
      <c r="B3654">
        <v>4057000</v>
      </c>
      <c r="C3654">
        <v>2233</v>
      </c>
      <c r="D3654">
        <v>4057</v>
      </c>
    </row>
    <row r="3655" spans="1:4">
      <c r="A3655">
        <v>310</v>
      </c>
      <c r="B3655">
        <v>395730</v>
      </c>
      <c r="C3655">
        <v>2235</v>
      </c>
      <c r="D3655">
        <v>395.73</v>
      </c>
    </row>
    <row r="3656" spans="1:4">
      <c r="A3656">
        <v>602</v>
      </c>
      <c r="B3656">
        <v>4068240</v>
      </c>
      <c r="C3656">
        <v>2235</v>
      </c>
      <c r="D3656">
        <v>4068.24</v>
      </c>
    </row>
    <row r="3657" spans="1:4">
      <c r="A3657">
        <v>310</v>
      </c>
      <c r="B3657">
        <v>877220</v>
      </c>
      <c r="C3657">
        <v>2238</v>
      </c>
      <c r="D3657">
        <v>877.22</v>
      </c>
    </row>
    <row r="3658" spans="1:4">
      <c r="A3658">
        <v>602</v>
      </c>
      <c r="B3658">
        <v>9926000</v>
      </c>
      <c r="C3658">
        <v>2238</v>
      </c>
      <c r="D3658">
        <v>9926</v>
      </c>
    </row>
    <row r="3659" spans="1:4">
      <c r="A3659">
        <v>310</v>
      </c>
      <c r="B3659">
        <v>609220</v>
      </c>
      <c r="C3659">
        <v>2244</v>
      </c>
      <c r="D3659">
        <v>609.22</v>
      </c>
    </row>
    <row r="3660" spans="1:4">
      <c r="A3660">
        <v>602</v>
      </c>
      <c r="B3660">
        <v>4663840</v>
      </c>
      <c r="C3660">
        <v>2244</v>
      </c>
      <c r="D3660">
        <v>4663.84</v>
      </c>
    </row>
    <row r="3661" spans="1:4">
      <c r="A3661">
        <v>310</v>
      </c>
      <c r="B3661">
        <v>513430</v>
      </c>
      <c r="C3661">
        <v>2246</v>
      </c>
      <c r="D3661">
        <v>513.42999999999995</v>
      </c>
    </row>
    <row r="3662" spans="1:4">
      <c r="A3662">
        <v>602</v>
      </c>
      <c r="B3662">
        <v>4909000</v>
      </c>
      <c r="C3662">
        <v>2246</v>
      </c>
      <c r="D3662">
        <v>4909</v>
      </c>
    </row>
    <row r="3663" spans="1:4">
      <c r="A3663">
        <v>310</v>
      </c>
      <c r="B3663">
        <v>513430</v>
      </c>
      <c r="C3663">
        <v>2247</v>
      </c>
      <c r="D3663">
        <v>513.42999999999995</v>
      </c>
    </row>
    <row r="3664" spans="1:4">
      <c r="A3664">
        <v>602</v>
      </c>
      <c r="B3664">
        <v>4909000</v>
      </c>
      <c r="C3664">
        <v>2247</v>
      </c>
      <c r="D3664">
        <v>4909</v>
      </c>
    </row>
    <row r="3665" spans="1:4">
      <c r="A3665">
        <v>310</v>
      </c>
      <c r="B3665">
        <v>657910</v>
      </c>
      <c r="C3665">
        <v>2248</v>
      </c>
      <c r="D3665">
        <v>657.91</v>
      </c>
    </row>
    <row r="3666" spans="1:4">
      <c r="A3666">
        <v>602</v>
      </c>
      <c r="B3666">
        <v>5941000</v>
      </c>
      <c r="C3666">
        <v>2248</v>
      </c>
      <c r="D3666">
        <v>5941</v>
      </c>
    </row>
    <row r="3667" spans="1:4">
      <c r="A3667">
        <v>310</v>
      </c>
      <c r="B3667">
        <v>450990</v>
      </c>
      <c r="C3667">
        <v>2249</v>
      </c>
      <c r="D3667">
        <v>450.99</v>
      </c>
    </row>
    <row r="3668" spans="1:4">
      <c r="A3668">
        <v>602</v>
      </c>
      <c r="B3668">
        <v>4463000</v>
      </c>
      <c r="C3668">
        <v>2249</v>
      </c>
      <c r="D3668">
        <v>4463</v>
      </c>
    </row>
    <row r="3669" spans="1:4">
      <c r="A3669">
        <v>310</v>
      </c>
      <c r="B3669">
        <v>657910</v>
      </c>
      <c r="C3669">
        <v>2250</v>
      </c>
      <c r="D3669">
        <v>657.91</v>
      </c>
    </row>
    <row r="3670" spans="1:4">
      <c r="A3670">
        <v>602</v>
      </c>
      <c r="B3670">
        <v>5941000</v>
      </c>
      <c r="C3670">
        <v>2250</v>
      </c>
      <c r="D3670">
        <v>5941</v>
      </c>
    </row>
    <row r="3671" spans="1:4">
      <c r="A3671">
        <v>310</v>
      </c>
      <c r="B3671">
        <v>450990</v>
      </c>
      <c r="C3671">
        <v>2251</v>
      </c>
      <c r="D3671">
        <v>450.99</v>
      </c>
    </row>
    <row r="3672" spans="1:4">
      <c r="A3672">
        <v>602</v>
      </c>
      <c r="B3672">
        <v>4463000</v>
      </c>
      <c r="C3672">
        <v>2251</v>
      </c>
      <c r="D3672">
        <v>4463</v>
      </c>
    </row>
    <row r="3673" spans="1:4">
      <c r="A3673">
        <v>310</v>
      </c>
      <c r="B3673">
        <v>877220</v>
      </c>
      <c r="C3673">
        <v>2252</v>
      </c>
      <c r="D3673">
        <v>877.22</v>
      </c>
    </row>
    <row r="3674" spans="1:4">
      <c r="A3674">
        <v>602</v>
      </c>
      <c r="B3674">
        <v>9567000</v>
      </c>
      <c r="C3674">
        <v>2252</v>
      </c>
      <c r="D3674">
        <v>9567</v>
      </c>
    </row>
    <row r="3675" spans="1:4">
      <c r="A3675">
        <v>310</v>
      </c>
      <c r="B3675">
        <v>394150</v>
      </c>
      <c r="C3675">
        <v>2255</v>
      </c>
      <c r="D3675">
        <v>394.15</v>
      </c>
    </row>
    <row r="3676" spans="1:4">
      <c r="A3676">
        <v>602</v>
      </c>
      <c r="B3676">
        <v>4057000</v>
      </c>
      <c r="C3676">
        <v>2255</v>
      </c>
      <c r="D3676">
        <v>4057</v>
      </c>
    </row>
    <row r="3677" spans="1:4">
      <c r="A3677">
        <v>310</v>
      </c>
      <c r="B3677">
        <v>741210</v>
      </c>
      <c r="C3677">
        <v>2256</v>
      </c>
      <c r="D3677">
        <v>741.21</v>
      </c>
    </row>
    <row r="3678" spans="1:4">
      <c r="A3678">
        <v>602</v>
      </c>
      <c r="B3678">
        <v>6536000</v>
      </c>
      <c r="C3678">
        <v>2256</v>
      </c>
      <c r="D3678">
        <v>6536</v>
      </c>
    </row>
    <row r="3679" spans="1:4">
      <c r="A3679">
        <v>310</v>
      </c>
      <c r="B3679">
        <v>509840</v>
      </c>
      <c r="C3679">
        <v>2257</v>
      </c>
      <c r="D3679">
        <v>509.84</v>
      </c>
    </row>
    <row r="3680" spans="1:4">
      <c r="A3680">
        <v>602</v>
      </c>
      <c r="B3680">
        <v>5798670</v>
      </c>
      <c r="C3680">
        <v>2257</v>
      </c>
      <c r="D3680">
        <v>5798.67</v>
      </c>
    </row>
    <row r="3681" spans="1:4">
      <c r="A3681">
        <v>310</v>
      </c>
      <c r="B3681">
        <v>741210</v>
      </c>
      <c r="C3681">
        <v>2258</v>
      </c>
      <c r="D3681">
        <v>741.21</v>
      </c>
    </row>
    <row r="3682" spans="1:4">
      <c r="A3682">
        <v>602</v>
      </c>
      <c r="B3682">
        <v>6536000</v>
      </c>
      <c r="C3682">
        <v>2258</v>
      </c>
      <c r="D3682">
        <v>6536</v>
      </c>
    </row>
    <row r="3683" spans="1:4">
      <c r="A3683">
        <v>310</v>
      </c>
      <c r="B3683">
        <v>513430</v>
      </c>
      <c r="C3683">
        <v>2259</v>
      </c>
      <c r="D3683">
        <v>513.42999999999995</v>
      </c>
    </row>
    <row r="3684" spans="1:4">
      <c r="A3684">
        <v>602</v>
      </c>
      <c r="B3684">
        <v>4909000</v>
      </c>
      <c r="C3684">
        <v>2259</v>
      </c>
      <c r="D3684">
        <v>4909</v>
      </c>
    </row>
    <row r="3685" spans="1:4">
      <c r="A3685">
        <v>310</v>
      </c>
      <c r="B3685">
        <v>394150</v>
      </c>
      <c r="C3685">
        <v>2260</v>
      </c>
      <c r="D3685">
        <v>394.15</v>
      </c>
    </row>
    <row r="3686" spans="1:4">
      <c r="A3686">
        <v>602</v>
      </c>
      <c r="B3686">
        <v>4057000</v>
      </c>
      <c r="C3686">
        <v>2260</v>
      </c>
      <c r="D3686">
        <v>4057</v>
      </c>
    </row>
    <row r="3687" spans="1:4">
      <c r="A3687">
        <v>310</v>
      </c>
      <c r="B3687">
        <v>877220</v>
      </c>
      <c r="C3687">
        <v>2261</v>
      </c>
      <c r="D3687">
        <v>877.22</v>
      </c>
    </row>
    <row r="3688" spans="1:4">
      <c r="A3688">
        <v>602</v>
      </c>
      <c r="B3688">
        <v>14621000</v>
      </c>
      <c r="C3688">
        <v>2261</v>
      </c>
      <c r="D3688">
        <v>14621</v>
      </c>
    </row>
    <row r="3689" spans="1:4">
      <c r="A3689">
        <v>310</v>
      </c>
      <c r="B3689">
        <v>877220</v>
      </c>
      <c r="C3689">
        <v>2264</v>
      </c>
      <c r="D3689">
        <v>877.22</v>
      </c>
    </row>
    <row r="3690" spans="1:4">
      <c r="A3690">
        <v>602</v>
      </c>
      <c r="B3690">
        <v>8698000</v>
      </c>
      <c r="C3690">
        <v>2264</v>
      </c>
      <c r="D3690">
        <v>8698</v>
      </c>
    </row>
    <row r="3691" spans="1:4">
      <c r="A3691">
        <v>310</v>
      </c>
      <c r="B3691">
        <v>401930</v>
      </c>
      <c r="C3691">
        <v>2266</v>
      </c>
      <c r="D3691">
        <v>401.93</v>
      </c>
    </row>
    <row r="3692" spans="1:4">
      <c r="A3692">
        <v>602</v>
      </c>
      <c r="B3692">
        <v>4112570</v>
      </c>
      <c r="C3692">
        <v>2266</v>
      </c>
      <c r="D3692">
        <v>4112.57</v>
      </c>
    </row>
    <row r="3693" spans="1:4">
      <c r="A3693">
        <v>310</v>
      </c>
      <c r="B3693">
        <v>238000</v>
      </c>
      <c r="C3693">
        <v>2268</v>
      </c>
      <c r="D3693">
        <v>238</v>
      </c>
    </row>
    <row r="3694" spans="1:4">
      <c r="A3694">
        <v>602</v>
      </c>
      <c r="B3694">
        <v>2789000</v>
      </c>
      <c r="C3694">
        <v>2268</v>
      </c>
      <c r="D3694">
        <v>2789</v>
      </c>
    </row>
    <row r="3695" spans="1:4">
      <c r="A3695">
        <v>310</v>
      </c>
      <c r="B3695">
        <v>361430</v>
      </c>
      <c r="C3695">
        <v>2270</v>
      </c>
      <c r="D3695">
        <v>361.43</v>
      </c>
    </row>
    <row r="3696" spans="1:4">
      <c r="A3696">
        <v>602</v>
      </c>
      <c r="B3696">
        <v>2975330</v>
      </c>
      <c r="C3696">
        <v>2270</v>
      </c>
      <c r="D3696">
        <v>2975.33</v>
      </c>
    </row>
    <row r="3697" spans="1:4">
      <c r="A3697">
        <v>310</v>
      </c>
      <c r="B3697">
        <v>648990</v>
      </c>
      <c r="C3697">
        <v>2271</v>
      </c>
      <c r="D3697">
        <v>648.99</v>
      </c>
    </row>
    <row r="3698" spans="1:4">
      <c r="A3698">
        <v>602</v>
      </c>
      <c r="B3698">
        <v>6224580</v>
      </c>
      <c r="C3698">
        <v>2271</v>
      </c>
      <c r="D3698">
        <v>6224.58</v>
      </c>
    </row>
    <row r="3699" spans="1:4">
      <c r="A3699">
        <v>310</v>
      </c>
      <c r="B3699">
        <v>582170</v>
      </c>
      <c r="C3699">
        <v>2272</v>
      </c>
      <c r="D3699">
        <v>582.16999999999996</v>
      </c>
    </row>
    <row r="3700" spans="1:4">
      <c r="A3700">
        <v>602</v>
      </c>
      <c r="B3700">
        <v>5400000</v>
      </c>
      <c r="C3700">
        <v>2272</v>
      </c>
      <c r="D3700">
        <v>5400</v>
      </c>
    </row>
    <row r="3701" spans="1:4">
      <c r="A3701">
        <v>310</v>
      </c>
      <c r="B3701">
        <v>513430</v>
      </c>
      <c r="C3701">
        <v>2275</v>
      </c>
      <c r="D3701">
        <v>513.42999999999995</v>
      </c>
    </row>
    <row r="3702" spans="1:4">
      <c r="A3702">
        <v>602</v>
      </c>
      <c r="B3702">
        <v>4909000</v>
      </c>
      <c r="C3702">
        <v>2275</v>
      </c>
      <c r="D3702">
        <v>4909</v>
      </c>
    </row>
    <row r="3703" spans="1:4">
      <c r="A3703">
        <v>310</v>
      </c>
      <c r="B3703">
        <v>450990</v>
      </c>
      <c r="C3703">
        <v>2276</v>
      </c>
      <c r="D3703">
        <v>450.99</v>
      </c>
    </row>
    <row r="3704" spans="1:4">
      <c r="A3704">
        <v>602</v>
      </c>
      <c r="B3704">
        <v>4463000</v>
      </c>
      <c r="C3704">
        <v>2276</v>
      </c>
      <c r="D3704">
        <v>4463</v>
      </c>
    </row>
    <row r="3705" spans="1:4">
      <c r="A3705">
        <v>310</v>
      </c>
      <c r="B3705">
        <v>238000</v>
      </c>
      <c r="C3705">
        <v>2277</v>
      </c>
      <c r="D3705">
        <v>238</v>
      </c>
    </row>
    <row r="3706" spans="1:4">
      <c r="A3706">
        <v>602</v>
      </c>
      <c r="B3706">
        <v>2789000</v>
      </c>
      <c r="C3706">
        <v>2277</v>
      </c>
      <c r="D3706">
        <v>2789</v>
      </c>
    </row>
    <row r="3707" spans="1:4">
      <c r="A3707">
        <v>310</v>
      </c>
      <c r="B3707">
        <v>877220</v>
      </c>
      <c r="C3707">
        <v>2278</v>
      </c>
      <c r="D3707">
        <v>877.22</v>
      </c>
    </row>
    <row r="3708" spans="1:4">
      <c r="A3708">
        <v>602</v>
      </c>
      <c r="B3708">
        <v>10438470</v>
      </c>
      <c r="C3708">
        <v>2278</v>
      </c>
      <c r="D3708">
        <v>10438.469999999999</v>
      </c>
    </row>
    <row r="3709" spans="1:4">
      <c r="A3709">
        <v>310</v>
      </c>
      <c r="B3709">
        <v>394150</v>
      </c>
      <c r="C3709">
        <v>2279</v>
      </c>
      <c r="D3709">
        <v>394.15</v>
      </c>
    </row>
    <row r="3710" spans="1:4">
      <c r="A3710">
        <v>602</v>
      </c>
      <c r="B3710">
        <v>4057000</v>
      </c>
      <c r="C3710">
        <v>2279</v>
      </c>
      <c r="D3710">
        <v>4057</v>
      </c>
    </row>
    <row r="3711" spans="1:4">
      <c r="A3711">
        <v>310</v>
      </c>
      <c r="B3711">
        <v>394150</v>
      </c>
      <c r="C3711">
        <v>2280</v>
      </c>
      <c r="D3711">
        <v>394.15</v>
      </c>
    </row>
    <row r="3712" spans="1:4">
      <c r="A3712">
        <v>602</v>
      </c>
      <c r="B3712">
        <v>4057000</v>
      </c>
      <c r="C3712">
        <v>2280</v>
      </c>
      <c r="D3712">
        <v>4057</v>
      </c>
    </row>
    <row r="3713" spans="1:4">
      <c r="A3713">
        <v>310</v>
      </c>
      <c r="B3713">
        <v>394150</v>
      </c>
      <c r="C3713">
        <v>2282</v>
      </c>
      <c r="D3713">
        <v>394.15</v>
      </c>
    </row>
    <row r="3714" spans="1:4">
      <c r="A3714">
        <v>602</v>
      </c>
      <c r="B3714">
        <v>4057000</v>
      </c>
      <c r="C3714">
        <v>2282</v>
      </c>
      <c r="D3714">
        <v>4057</v>
      </c>
    </row>
    <row r="3715" spans="1:4">
      <c r="A3715">
        <v>310</v>
      </c>
      <c r="B3715">
        <v>395540</v>
      </c>
      <c r="C3715">
        <v>2283</v>
      </c>
      <c r="D3715">
        <v>395.54</v>
      </c>
    </row>
    <row r="3716" spans="1:4">
      <c r="A3716">
        <v>602</v>
      </c>
      <c r="B3716">
        <v>4066930</v>
      </c>
      <c r="C3716">
        <v>2283</v>
      </c>
      <c r="D3716">
        <v>4066.93</v>
      </c>
    </row>
    <row r="3717" spans="1:4">
      <c r="A3717">
        <v>310</v>
      </c>
      <c r="B3717">
        <v>394150</v>
      </c>
      <c r="C3717">
        <v>2284</v>
      </c>
      <c r="D3717">
        <v>394.15</v>
      </c>
    </row>
    <row r="3718" spans="1:4">
      <c r="A3718">
        <v>602</v>
      </c>
      <c r="B3718">
        <v>4057000</v>
      </c>
      <c r="C3718">
        <v>2284</v>
      </c>
      <c r="D3718">
        <v>4057</v>
      </c>
    </row>
    <row r="3719" spans="1:4">
      <c r="A3719">
        <v>310</v>
      </c>
      <c r="B3719">
        <v>877220</v>
      </c>
      <c r="C3719">
        <v>2286</v>
      </c>
      <c r="D3719">
        <v>877.22</v>
      </c>
    </row>
    <row r="3720" spans="1:4">
      <c r="A3720">
        <v>602</v>
      </c>
      <c r="B3720">
        <v>14484000</v>
      </c>
      <c r="C3720">
        <v>2286</v>
      </c>
      <c r="D3720">
        <v>14484</v>
      </c>
    </row>
    <row r="3721" spans="1:4">
      <c r="A3721">
        <v>310</v>
      </c>
      <c r="B3721">
        <v>877220</v>
      </c>
      <c r="C3721">
        <v>2287</v>
      </c>
      <c r="D3721">
        <v>877.22</v>
      </c>
    </row>
    <row r="3722" spans="1:4">
      <c r="A3722">
        <v>602</v>
      </c>
      <c r="B3722">
        <v>14621000</v>
      </c>
      <c r="C3722">
        <v>2287</v>
      </c>
      <c r="D3722">
        <v>14621</v>
      </c>
    </row>
    <row r="3723" spans="1:4">
      <c r="A3723">
        <v>310</v>
      </c>
      <c r="B3723">
        <v>168720</v>
      </c>
      <c r="C3723">
        <v>2288</v>
      </c>
      <c r="D3723">
        <v>168.72</v>
      </c>
    </row>
    <row r="3724" spans="1:4">
      <c r="A3724">
        <v>602</v>
      </c>
      <c r="B3724">
        <v>2091750</v>
      </c>
      <c r="C3724">
        <v>2288</v>
      </c>
      <c r="D3724">
        <v>2091.75</v>
      </c>
    </row>
    <row r="3725" spans="1:4">
      <c r="A3725">
        <v>310</v>
      </c>
      <c r="B3725">
        <v>741210</v>
      </c>
      <c r="C3725">
        <v>2289</v>
      </c>
      <c r="D3725">
        <v>741.21</v>
      </c>
    </row>
    <row r="3726" spans="1:4">
      <c r="A3726">
        <v>602</v>
      </c>
      <c r="B3726">
        <v>6536000</v>
      </c>
      <c r="C3726">
        <v>2289</v>
      </c>
      <c r="D3726">
        <v>6536</v>
      </c>
    </row>
    <row r="3727" spans="1:4">
      <c r="A3727">
        <v>310</v>
      </c>
      <c r="B3727">
        <v>832630</v>
      </c>
      <c r="C3727">
        <v>2290</v>
      </c>
      <c r="D3727">
        <v>832.63</v>
      </c>
    </row>
    <row r="3728" spans="1:4">
      <c r="A3728">
        <v>602</v>
      </c>
      <c r="B3728">
        <v>7189000</v>
      </c>
      <c r="C3728">
        <v>2290</v>
      </c>
      <c r="D3728">
        <v>7189</v>
      </c>
    </row>
    <row r="3729" spans="1:4">
      <c r="A3729">
        <v>310</v>
      </c>
      <c r="B3729">
        <v>170280</v>
      </c>
      <c r="C3729">
        <v>2291</v>
      </c>
      <c r="D3729">
        <v>170.28</v>
      </c>
    </row>
    <row r="3730" spans="1:4">
      <c r="A3730">
        <v>602</v>
      </c>
      <c r="B3730">
        <v>2109000</v>
      </c>
      <c r="C3730">
        <v>2291</v>
      </c>
      <c r="D3730">
        <v>2109</v>
      </c>
    </row>
    <row r="3731" spans="1:4">
      <c r="A3731">
        <v>310</v>
      </c>
      <c r="B3731">
        <v>877220</v>
      </c>
      <c r="C3731">
        <v>2292</v>
      </c>
      <c r="D3731">
        <v>877.22</v>
      </c>
    </row>
    <row r="3732" spans="1:4">
      <c r="A3732">
        <v>602</v>
      </c>
      <c r="B3732">
        <v>8698000</v>
      </c>
      <c r="C3732">
        <v>2292</v>
      </c>
      <c r="D3732">
        <v>8698</v>
      </c>
    </row>
    <row r="3733" spans="1:4">
      <c r="A3733">
        <v>310</v>
      </c>
      <c r="B3733">
        <v>877220</v>
      </c>
      <c r="C3733">
        <v>2293</v>
      </c>
      <c r="D3733">
        <v>877.22</v>
      </c>
    </row>
    <row r="3734" spans="1:4">
      <c r="A3734">
        <v>602</v>
      </c>
      <c r="B3734">
        <v>8698000</v>
      </c>
      <c r="C3734">
        <v>2293</v>
      </c>
      <c r="D3734">
        <v>8698</v>
      </c>
    </row>
    <row r="3735" spans="1:4">
      <c r="A3735">
        <v>310</v>
      </c>
      <c r="B3735">
        <v>170280</v>
      </c>
      <c r="C3735">
        <v>2294</v>
      </c>
      <c r="D3735">
        <v>170.28</v>
      </c>
    </row>
    <row r="3736" spans="1:4">
      <c r="A3736">
        <v>602</v>
      </c>
      <c r="B3736">
        <v>2109000</v>
      </c>
      <c r="C3736">
        <v>2294</v>
      </c>
      <c r="D3736">
        <v>2109</v>
      </c>
    </row>
    <row r="3737" spans="1:4">
      <c r="A3737">
        <v>310</v>
      </c>
      <c r="B3737">
        <v>435030</v>
      </c>
      <c r="C3737">
        <v>2297</v>
      </c>
      <c r="D3737">
        <v>435.03</v>
      </c>
    </row>
    <row r="3738" spans="1:4">
      <c r="A3738">
        <v>602</v>
      </c>
      <c r="B3738">
        <v>4349000</v>
      </c>
      <c r="C3738">
        <v>2297</v>
      </c>
      <c r="D3738">
        <v>4349</v>
      </c>
    </row>
    <row r="3739" spans="1:4">
      <c r="A3739">
        <v>310</v>
      </c>
      <c r="B3739">
        <v>605280</v>
      </c>
      <c r="C3739">
        <v>2298</v>
      </c>
      <c r="D3739">
        <v>605.28</v>
      </c>
    </row>
    <row r="3740" spans="1:4">
      <c r="A3740">
        <v>602</v>
      </c>
      <c r="B3740">
        <v>5050540</v>
      </c>
      <c r="C3740">
        <v>2298</v>
      </c>
      <c r="D3740">
        <v>5050.54</v>
      </c>
    </row>
    <row r="3741" spans="1:4">
      <c r="A3741">
        <v>310</v>
      </c>
      <c r="B3741">
        <v>170280</v>
      </c>
      <c r="C3741">
        <v>2299</v>
      </c>
      <c r="D3741">
        <v>170.28</v>
      </c>
    </row>
    <row r="3742" spans="1:4">
      <c r="A3742">
        <v>602</v>
      </c>
      <c r="B3742">
        <v>2109000</v>
      </c>
      <c r="C3742">
        <v>2299</v>
      </c>
      <c r="D3742">
        <v>2109</v>
      </c>
    </row>
    <row r="3743" spans="1:4">
      <c r="A3743">
        <v>310</v>
      </c>
      <c r="B3743">
        <v>412980</v>
      </c>
      <c r="C3743">
        <v>2301</v>
      </c>
      <c r="D3743">
        <v>412.98</v>
      </c>
    </row>
    <row r="3744" spans="1:4">
      <c r="A3744">
        <v>602</v>
      </c>
      <c r="B3744">
        <v>3272670</v>
      </c>
      <c r="C3744">
        <v>2301</v>
      </c>
      <c r="D3744">
        <v>3272.67</v>
      </c>
    </row>
    <row r="3745" spans="1:4">
      <c r="A3745">
        <v>310</v>
      </c>
      <c r="B3745">
        <v>122820</v>
      </c>
      <c r="C3745">
        <v>2302</v>
      </c>
      <c r="D3745">
        <v>122.82</v>
      </c>
    </row>
    <row r="3746" spans="1:4">
      <c r="A3746">
        <v>602</v>
      </c>
      <c r="B3746">
        <v>1581750</v>
      </c>
      <c r="C3746">
        <v>2302</v>
      </c>
      <c r="D3746">
        <v>1581.75</v>
      </c>
    </row>
    <row r="3747" spans="1:4">
      <c r="A3747">
        <v>310</v>
      </c>
      <c r="B3747">
        <v>657910</v>
      </c>
      <c r="C3747">
        <v>2305</v>
      </c>
      <c r="D3747">
        <v>657.91</v>
      </c>
    </row>
    <row r="3748" spans="1:4">
      <c r="A3748">
        <v>602</v>
      </c>
      <c r="B3748">
        <v>5941000</v>
      </c>
      <c r="C3748">
        <v>2305</v>
      </c>
      <c r="D3748">
        <v>5941</v>
      </c>
    </row>
    <row r="3749" spans="1:4">
      <c r="A3749">
        <v>310</v>
      </c>
      <c r="B3749">
        <v>877220</v>
      </c>
      <c r="C3749">
        <v>2306</v>
      </c>
      <c r="D3749">
        <v>877.22</v>
      </c>
    </row>
    <row r="3750" spans="1:4">
      <c r="A3750">
        <v>602</v>
      </c>
      <c r="B3750">
        <v>9567000</v>
      </c>
      <c r="C3750">
        <v>2306</v>
      </c>
      <c r="D3750">
        <v>9567</v>
      </c>
    </row>
    <row r="3751" spans="1:4">
      <c r="A3751">
        <v>310</v>
      </c>
      <c r="B3751">
        <v>345880</v>
      </c>
      <c r="C3751">
        <v>2307</v>
      </c>
      <c r="D3751">
        <v>345.88</v>
      </c>
    </row>
    <row r="3752" spans="1:4">
      <c r="A3752">
        <v>602</v>
      </c>
      <c r="B3752">
        <v>3688000</v>
      </c>
      <c r="C3752">
        <v>2307</v>
      </c>
      <c r="D3752">
        <v>3688</v>
      </c>
    </row>
    <row r="3753" spans="1:4">
      <c r="A3753">
        <v>310</v>
      </c>
      <c r="B3753">
        <v>536960</v>
      </c>
      <c r="C3753">
        <v>2308</v>
      </c>
      <c r="D3753">
        <v>536.96</v>
      </c>
    </row>
    <row r="3754" spans="1:4">
      <c r="A3754">
        <v>602</v>
      </c>
      <c r="B3754">
        <v>5077080</v>
      </c>
      <c r="C3754">
        <v>2308</v>
      </c>
      <c r="D3754">
        <v>5077.08</v>
      </c>
    </row>
    <row r="3755" spans="1:4">
      <c r="A3755">
        <v>310</v>
      </c>
      <c r="B3755">
        <v>877220</v>
      </c>
      <c r="C3755">
        <v>2311</v>
      </c>
      <c r="D3755">
        <v>877.22</v>
      </c>
    </row>
    <row r="3756" spans="1:4">
      <c r="A3756">
        <v>602</v>
      </c>
      <c r="B3756">
        <v>7907000</v>
      </c>
      <c r="C3756">
        <v>2311</v>
      </c>
      <c r="D3756">
        <v>7907</v>
      </c>
    </row>
    <row r="3757" spans="1:4">
      <c r="A3757">
        <v>310</v>
      </c>
      <c r="B3757">
        <v>527180</v>
      </c>
      <c r="C3757">
        <v>2312</v>
      </c>
      <c r="D3757">
        <v>527.17999999999995</v>
      </c>
    </row>
    <row r="3758" spans="1:4">
      <c r="A3758">
        <v>602</v>
      </c>
      <c r="B3758">
        <v>5693040</v>
      </c>
      <c r="C3758">
        <v>2312</v>
      </c>
      <c r="D3758">
        <v>5693.04</v>
      </c>
    </row>
    <row r="3759" spans="1:4">
      <c r="A3759">
        <v>310</v>
      </c>
      <c r="B3759">
        <v>450990</v>
      </c>
      <c r="C3759">
        <v>2313</v>
      </c>
      <c r="D3759">
        <v>450.99</v>
      </c>
    </row>
    <row r="3760" spans="1:4">
      <c r="A3760">
        <v>602</v>
      </c>
      <c r="B3760">
        <v>4463000</v>
      </c>
      <c r="C3760">
        <v>2313</v>
      </c>
      <c r="D3760">
        <v>4463</v>
      </c>
    </row>
    <row r="3761" spans="1:4">
      <c r="A3761">
        <v>310</v>
      </c>
      <c r="B3761">
        <v>877220</v>
      </c>
      <c r="C3761">
        <v>2314</v>
      </c>
      <c r="D3761">
        <v>877.22</v>
      </c>
    </row>
    <row r="3762" spans="1:4">
      <c r="A3762">
        <v>602</v>
      </c>
      <c r="B3762">
        <v>14189660</v>
      </c>
      <c r="C3762">
        <v>2314</v>
      </c>
      <c r="D3762">
        <v>14189.66</v>
      </c>
    </row>
    <row r="3763" spans="1:4">
      <c r="A3763">
        <v>310</v>
      </c>
      <c r="B3763">
        <v>657910</v>
      </c>
      <c r="C3763">
        <v>2315</v>
      </c>
      <c r="D3763">
        <v>657.91</v>
      </c>
    </row>
    <row r="3764" spans="1:4">
      <c r="A3764">
        <v>602</v>
      </c>
      <c r="B3764">
        <v>5941000</v>
      </c>
      <c r="C3764">
        <v>2315</v>
      </c>
      <c r="D3764">
        <v>5941</v>
      </c>
    </row>
    <row r="3765" spans="1:4">
      <c r="A3765">
        <v>310</v>
      </c>
      <c r="B3765">
        <v>170280</v>
      </c>
      <c r="C3765">
        <v>2316</v>
      </c>
      <c r="D3765">
        <v>170.28</v>
      </c>
    </row>
    <row r="3766" spans="1:4">
      <c r="A3766">
        <v>602</v>
      </c>
      <c r="B3766">
        <v>2109000</v>
      </c>
      <c r="C3766">
        <v>2316</v>
      </c>
      <c r="D3766">
        <v>2109</v>
      </c>
    </row>
    <row r="3767" spans="1:4">
      <c r="A3767">
        <v>310</v>
      </c>
      <c r="B3767">
        <v>741210</v>
      </c>
      <c r="C3767">
        <v>2318</v>
      </c>
      <c r="D3767">
        <v>741.21</v>
      </c>
    </row>
    <row r="3768" spans="1:4">
      <c r="A3768">
        <v>602</v>
      </c>
      <c r="B3768">
        <v>6536000</v>
      </c>
      <c r="C3768">
        <v>2318</v>
      </c>
      <c r="D3768">
        <v>6536</v>
      </c>
    </row>
    <row r="3769" spans="1:4">
      <c r="A3769">
        <v>310</v>
      </c>
      <c r="B3769">
        <v>765680</v>
      </c>
      <c r="C3769">
        <v>2319</v>
      </c>
      <c r="D3769">
        <v>765.68</v>
      </c>
    </row>
    <row r="3770" spans="1:4">
      <c r="A3770">
        <v>602</v>
      </c>
      <c r="B3770">
        <v>6710770</v>
      </c>
      <c r="C3770">
        <v>2319</v>
      </c>
      <c r="D3770">
        <v>6710.77</v>
      </c>
    </row>
    <row r="3771" spans="1:4">
      <c r="A3771">
        <v>310</v>
      </c>
      <c r="B3771">
        <v>742560</v>
      </c>
      <c r="C3771">
        <v>2320</v>
      </c>
      <c r="D3771">
        <v>742.56</v>
      </c>
    </row>
    <row r="3772" spans="1:4">
      <c r="A3772">
        <v>602</v>
      </c>
      <c r="B3772">
        <v>6545590</v>
      </c>
      <c r="C3772">
        <v>2320</v>
      </c>
      <c r="D3772">
        <v>6545.59</v>
      </c>
    </row>
    <row r="3773" spans="1:4">
      <c r="A3773">
        <v>310</v>
      </c>
      <c r="B3773">
        <v>877220</v>
      </c>
      <c r="C3773">
        <v>2321</v>
      </c>
      <c r="D3773">
        <v>877.22</v>
      </c>
    </row>
    <row r="3774" spans="1:4">
      <c r="A3774">
        <v>602</v>
      </c>
      <c r="B3774">
        <v>10334000</v>
      </c>
      <c r="C3774">
        <v>2321</v>
      </c>
      <c r="D3774">
        <v>10334</v>
      </c>
    </row>
    <row r="3775" spans="1:4">
      <c r="A3775">
        <v>310</v>
      </c>
      <c r="B3775">
        <v>743000</v>
      </c>
      <c r="C3775">
        <v>2322</v>
      </c>
      <c r="D3775">
        <v>743</v>
      </c>
    </row>
    <row r="3776" spans="1:4">
      <c r="A3776">
        <v>602</v>
      </c>
      <c r="B3776">
        <v>6548780</v>
      </c>
      <c r="C3776">
        <v>2322</v>
      </c>
      <c r="D3776">
        <v>6548.78</v>
      </c>
    </row>
    <row r="3777" spans="1:4">
      <c r="A3777">
        <v>310</v>
      </c>
      <c r="B3777">
        <v>470040</v>
      </c>
      <c r="C3777">
        <v>2323</v>
      </c>
      <c r="D3777">
        <v>470.04</v>
      </c>
    </row>
    <row r="3778" spans="1:4">
      <c r="A3778">
        <v>602</v>
      </c>
      <c r="B3778">
        <v>3600000</v>
      </c>
      <c r="C3778">
        <v>2323</v>
      </c>
      <c r="D3778">
        <v>3600</v>
      </c>
    </row>
    <row r="3779" spans="1:4">
      <c r="A3779">
        <v>310</v>
      </c>
      <c r="B3779">
        <v>170280</v>
      </c>
      <c r="C3779">
        <v>2324</v>
      </c>
      <c r="D3779">
        <v>170.28</v>
      </c>
    </row>
    <row r="3780" spans="1:4">
      <c r="A3780">
        <v>602</v>
      </c>
      <c r="B3780">
        <v>2109000</v>
      </c>
      <c r="C3780">
        <v>2324</v>
      </c>
      <c r="D3780">
        <v>2109</v>
      </c>
    </row>
    <row r="3781" spans="1:4">
      <c r="A3781">
        <v>310</v>
      </c>
      <c r="B3781">
        <v>877220</v>
      </c>
      <c r="C3781">
        <v>2325</v>
      </c>
      <c r="D3781">
        <v>877.22</v>
      </c>
    </row>
    <row r="3782" spans="1:4">
      <c r="A3782">
        <v>602</v>
      </c>
      <c r="B3782">
        <v>10334000</v>
      </c>
      <c r="C3782">
        <v>2325</v>
      </c>
      <c r="D3782">
        <v>10334</v>
      </c>
    </row>
    <row r="3783" spans="1:4">
      <c r="A3783">
        <v>310</v>
      </c>
      <c r="B3783">
        <v>394150</v>
      </c>
      <c r="C3783">
        <v>2326</v>
      </c>
      <c r="D3783">
        <v>394.15</v>
      </c>
    </row>
    <row r="3784" spans="1:4">
      <c r="A3784">
        <v>602</v>
      </c>
      <c r="B3784">
        <v>4057000</v>
      </c>
      <c r="C3784">
        <v>2326</v>
      </c>
      <c r="D3784">
        <v>4057</v>
      </c>
    </row>
    <row r="3785" spans="1:4">
      <c r="A3785">
        <v>310</v>
      </c>
      <c r="B3785">
        <v>877220</v>
      </c>
      <c r="C3785">
        <v>2327</v>
      </c>
      <c r="D3785">
        <v>877.22</v>
      </c>
    </row>
    <row r="3786" spans="1:4">
      <c r="A3786">
        <v>602</v>
      </c>
      <c r="B3786">
        <v>11160000</v>
      </c>
      <c r="C3786">
        <v>2327</v>
      </c>
      <c r="D3786">
        <v>11160</v>
      </c>
    </row>
    <row r="3787" spans="1:4">
      <c r="A3787">
        <v>310</v>
      </c>
      <c r="B3787">
        <v>877220</v>
      </c>
      <c r="C3787">
        <v>2328</v>
      </c>
      <c r="D3787">
        <v>877.22</v>
      </c>
    </row>
    <row r="3788" spans="1:4">
      <c r="A3788">
        <v>602</v>
      </c>
      <c r="B3788">
        <v>10810830</v>
      </c>
      <c r="C3788">
        <v>2328</v>
      </c>
      <c r="D3788">
        <v>10810.83</v>
      </c>
    </row>
    <row r="3789" spans="1:4">
      <c r="A3789">
        <v>310</v>
      </c>
      <c r="B3789">
        <v>741210</v>
      </c>
      <c r="C3789">
        <v>2329</v>
      </c>
      <c r="D3789">
        <v>741.21</v>
      </c>
    </row>
    <row r="3790" spans="1:4">
      <c r="A3790">
        <v>602</v>
      </c>
      <c r="B3790">
        <v>6536000</v>
      </c>
      <c r="C3790">
        <v>2329</v>
      </c>
      <c r="D3790">
        <v>6536</v>
      </c>
    </row>
    <row r="3791" spans="1:4">
      <c r="A3791">
        <v>310</v>
      </c>
      <c r="B3791">
        <v>345880</v>
      </c>
      <c r="C3791">
        <v>2330</v>
      </c>
      <c r="D3791">
        <v>345.88</v>
      </c>
    </row>
    <row r="3792" spans="1:4">
      <c r="A3792">
        <v>602</v>
      </c>
      <c r="B3792">
        <v>3688000</v>
      </c>
      <c r="C3792">
        <v>2330</v>
      </c>
      <c r="D3792">
        <v>3688</v>
      </c>
    </row>
    <row r="3793" spans="1:4">
      <c r="A3793">
        <v>310</v>
      </c>
      <c r="B3793">
        <v>800290</v>
      </c>
      <c r="C3793">
        <v>2331</v>
      </c>
      <c r="D3793">
        <v>800.29</v>
      </c>
    </row>
    <row r="3794" spans="1:4">
      <c r="A3794">
        <v>602</v>
      </c>
      <c r="B3794">
        <v>6958000</v>
      </c>
      <c r="C3794">
        <v>2331</v>
      </c>
      <c r="D3794">
        <v>6958</v>
      </c>
    </row>
    <row r="3795" spans="1:4">
      <c r="A3795">
        <v>310</v>
      </c>
      <c r="B3795">
        <v>877220</v>
      </c>
      <c r="C3795">
        <v>2332</v>
      </c>
      <c r="D3795">
        <v>877.22</v>
      </c>
    </row>
    <row r="3796" spans="1:4">
      <c r="A3796">
        <v>602</v>
      </c>
      <c r="B3796">
        <v>10334000</v>
      </c>
      <c r="C3796">
        <v>2332</v>
      </c>
      <c r="D3796">
        <v>10334</v>
      </c>
    </row>
    <row r="3797" spans="1:4">
      <c r="A3797">
        <v>310</v>
      </c>
      <c r="B3797">
        <v>133740</v>
      </c>
      <c r="C3797">
        <v>2333</v>
      </c>
      <c r="D3797">
        <v>133.74</v>
      </c>
    </row>
    <row r="3798" spans="1:4">
      <c r="A3798">
        <v>602</v>
      </c>
      <c r="B3798">
        <v>1208570</v>
      </c>
      <c r="C3798">
        <v>2333</v>
      </c>
      <c r="D3798">
        <v>1208.57</v>
      </c>
    </row>
    <row r="3799" spans="1:4">
      <c r="A3799">
        <v>310</v>
      </c>
      <c r="B3799">
        <v>877220</v>
      </c>
      <c r="C3799">
        <v>2334</v>
      </c>
      <c r="D3799">
        <v>877.22</v>
      </c>
    </row>
    <row r="3800" spans="1:4">
      <c r="A3800">
        <v>602</v>
      </c>
      <c r="B3800">
        <v>8713600</v>
      </c>
      <c r="C3800">
        <v>2334</v>
      </c>
      <c r="D3800">
        <v>8713.6</v>
      </c>
    </row>
    <row r="3801" spans="1:4">
      <c r="A3801">
        <v>310</v>
      </c>
      <c r="B3801">
        <v>400370</v>
      </c>
      <c r="C3801">
        <v>2335</v>
      </c>
      <c r="D3801">
        <v>400.37</v>
      </c>
    </row>
    <row r="3802" spans="1:4">
      <c r="A3802">
        <v>602</v>
      </c>
      <c r="B3802">
        <v>7468260</v>
      </c>
      <c r="C3802">
        <v>2335</v>
      </c>
      <c r="D3802">
        <v>7468.26</v>
      </c>
    </row>
    <row r="3803" spans="1:4">
      <c r="A3803">
        <v>310</v>
      </c>
      <c r="B3803">
        <v>704560</v>
      </c>
      <c r="C3803">
        <v>2336</v>
      </c>
      <c r="D3803">
        <v>704.56</v>
      </c>
    </row>
    <row r="3804" spans="1:4">
      <c r="A3804">
        <v>602</v>
      </c>
      <c r="B3804">
        <v>6274210</v>
      </c>
      <c r="C3804">
        <v>2336</v>
      </c>
      <c r="D3804">
        <v>6274.21</v>
      </c>
    </row>
    <row r="3805" spans="1:4">
      <c r="A3805">
        <v>310</v>
      </c>
      <c r="B3805">
        <v>877220</v>
      </c>
      <c r="C3805">
        <v>2337</v>
      </c>
      <c r="D3805">
        <v>877.22</v>
      </c>
    </row>
    <row r="3806" spans="1:4">
      <c r="A3806">
        <v>602</v>
      </c>
      <c r="B3806">
        <v>9567000</v>
      </c>
      <c r="C3806">
        <v>2337</v>
      </c>
      <c r="D3806">
        <v>9567</v>
      </c>
    </row>
    <row r="3807" spans="1:4">
      <c r="A3807">
        <v>310</v>
      </c>
      <c r="B3807">
        <v>877220</v>
      </c>
      <c r="C3807">
        <v>2338</v>
      </c>
      <c r="D3807">
        <v>877.22</v>
      </c>
    </row>
    <row r="3808" spans="1:4">
      <c r="A3808">
        <v>602</v>
      </c>
      <c r="B3808">
        <v>10334000</v>
      </c>
      <c r="C3808">
        <v>2338</v>
      </c>
      <c r="D3808">
        <v>10334</v>
      </c>
    </row>
    <row r="3809" spans="1:4">
      <c r="A3809">
        <v>310</v>
      </c>
      <c r="B3809">
        <v>394150</v>
      </c>
      <c r="C3809">
        <v>2340</v>
      </c>
      <c r="D3809">
        <v>394.15</v>
      </c>
    </row>
    <row r="3810" spans="1:4">
      <c r="A3810">
        <v>602</v>
      </c>
      <c r="B3810">
        <v>4057000</v>
      </c>
      <c r="C3810">
        <v>2340</v>
      </c>
      <c r="D3810">
        <v>4057</v>
      </c>
    </row>
    <row r="3811" spans="1:4">
      <c r="A3811">
        <v>310</v>
      </c>
      <c r="B3811">
        <v>582170</v>
      </c>
      <c r="C3811">
        <v>2342</v>
      </c>
      <c r="D3811">
        <v>582.16999999999996</v>
      </c>
    </row>
    <row r="3812" spans="1:4">
      <c r="A3812">
        <v>602</v>
      </c>
      <c r="B3812">
        <v>5400000</v>
      </c>
      <c r="C3812">
        <v>2342</v>
      </c>
      <c r="D3812">
        <v>5400</v>
      </c>
    </row>
    <row r="3813" spans="1:4">
      <c r="A3813">
        <v>310</v>
      </c>
      <c r="B3813">
        <v>603970</v>
      </c>
      <c r="C3813">
        <v>2343</v>
      </c>
      <c r="D3813">
        <v>603.97</v>
      </c>
    </row>
    <row r="3814" spans="1:4">
      <c r="A3814">
        <v>602</v>
      </c>
      <c r="B3814">
        <v>5555670</v>
      </c>
      <c r="C3814">
        <v>2343</v>
      </c>
      <c r="D3814">
        <v>5555.67</v>
      </c>
    </row>
    <row r="3815" spans="1:4">
      <c r="A3815">
        <v>310</v>
      </c>
      <c r="B3815">
        <v>832630</v>
      </c>
      <c r="C3815">
        <v>2344</v>
      </c>
      <c r="D3815">
        <v>832.63</v>
      </c>
    </row>
    <row r="3816" spans="1:4">
      <c r="A3816">
        <v>602</v>
      </c>
      <c r="B3816">
        <v>7189000</v>
      </c>
      <c r="C3816">
        <v>2344</v>
      </c>
      <c r="D3816">
        <v>7189</v>
      </c>
    </row>
    <row r="3817" spans="1:4">
      <c r="A3817">
        <v>310</v>
      </c>
      <c r="B3817">
        <v>877220</v>
      </c>
      <c r="C3817">
        <v>2345</v>
      </c>
      <c r="D3817">
        <v>877.22</v>
      </c>
    </row>
    <row r="3818" spans="1:4">
      <c r="A3818">
        <v>602</v>
      </c>
      <c r="B3818">
        <v>14845090</v>
      </c>
      <c r="C3818">
        <v>2345</v>
      </c>
      <c r="D3818">
        <v>14845.09</v>
      </c>
    </row>
    <row r="3819" spans="1:4">
      <c r="A3819">
        <v>310</v>
      </c>
      <c r="B3819">
        <v>394150</v>
      </c>
      <c r="C3819">
        <v>2346</v>
      </c>
      <c r="D3819">
        <v>394.15</v>
      </c>
    </row>
    <row r="3820" spans="1:4">
      <c r="A3820">
        <v>602</v>
      </c>
      <c r="B3820">
        <v>4057000</v>
      </c>
      <c r="C3820">
        <v>2346</v>
      </c>
      <c r="D3820">
        <v>4057</v>
      </c>
    </row>
    <row r="3821" spans="1:4">
      <c r="A3821">
        <v>310</v>
      </c>
      <c r="B3821">
        <v>877220</v>
      </c>
      <c r="C3821">
        <v>2347</v>
      </c>
      <c r="D3821">
        <v>877.22</v>
      </c>
    </row>
    <row r="3822" spans="1:4">
      <c r="A3822">
        <v>602</v>
      </c>
      <c r="B3822">
        <v>10510910</v>
      </c>
      <c r="C3822">
        <v>2347</v>
      </c>
      <c r="D3822">
        <v>10510.91</v>
      </c>
    </row>
    <row r="3823" spans="1:4">
      <c r="A3823">
        <v>310</v>
      </c>
      <c r="B3823">
        <v>472210</v>
      </c>
      <c r="C3823">
        <v>2348</v>
      </c>
      <c r="D3823">
        <v>472.21</v>
      </c>
    </row>
    <row r="3824" spans="1:4">
      <c r="A3824">
        <v>602</v>
      </c>
      <c r="B3824">
        <v>4526610</v>
      </c>
      <c r="C3824">
        <v>2348</v>
      </c>
      <c r="D3824">
        <v>4526.6099999999997</v>
      </c>
    </row>
    <row r="3825" spans="1:4">
      <c r="A3825">
        <v>310</v>
      </c>
      <c r="B3825">
        <v>832630</v>
      </c>
      <c r="C3825">
        <v>2350</v>
      </c>
      <c r="D3825">
        <v>832.63</v>
      </c>
    </row>
    <row r="3826" spans="1:4">
      <c r="A3826">
        <v>602</v>
      </c>
      <c r="B3826">
        <v>7189000</v>
      </c>
      <c r="C3826">
        <v>2350</v>
      </c>
      <c r="D3826">
        <v>7189</v>
      </c>
    </row>
    <row r="3827" spans="1:4">
      <c r="A3827">
        <v>310</v>
      </c>
      <c r="B3827">
        <v>470720</v>
      </c>
      <c r="C3827">
        <v>2351</v>
      </c>
      <c r="D3827">
        <v>470.72</v>
      </c>
    </row>
    <row r="3828" spans="1:4">
      <c r="A3828">
        <v>602</v>
      </c>
      <c r="B3828">
        <v>3600000</v>
      </c>
      <c r="C3828">
        <v>2351</v>
      </c>
      <c r="D3828">
        <v>3600</v>
      </c>
    </row>
    <row r="3829" spans="1:4">
      <c r="A3829">
        <v>310</v>
      </c>
      <c r="B3829">
        <v>657910</v>
      </c>
      <c r="C3829">
        <v>2352</v>
      </c>
      <c r="D3829">
        <v>657.91</v>
      </c>
    </row>
    <row r="3830" spans="1:4">
      <c r="A3830">
        <v>602</v>
      </c>
      <c r="B3830">
        <v>5941000</v>
      </c>
      <c r="C3830">
        <v>2352</v>
      </c>
      <c r="D3830">
        <v>5941</v>
      </c>
    </row>
    <row r="3831" spans="1:4">
      <c r="A3831">
        <v>310</v>
      </c>
      <c r="B3831">
        <v>160780</v>
      </c>
      <c r="C3831">
        <v>2353</v>
      </c>
      <c r="D3831">
        <v>160.78</v>
      </c>
    </row>
    <row r="3832" spans="1:4">
      <c r="A3832">
        <v>602</v>
      </c>
      <c r="B3832">
        <v>1859170</v>
      </c>
      <c r="C3832">
        <v>2353</v>
      </c>
      <c r="D3832">
        <v>1859.17</v>
      </c>
    </row>
    <row r="3833" spans="1:4">
      <c r="A3833">
        <v>310</v>
      </c>
      <c r="B3833">
        <v>877220</v>
      </c>
      <c r="C3833">
        <v>2354</v>
      </c>
      <c r="D3833">
        <v>877.22</v>
      </c>
    </row>
    <row r="3834" spans="1:4">
      <c r="A3834">
        <v>602</v>
      </c>
      <c r="B3834">
        <v>10764210</v>
      </c>
      <c r="C3834">
        <v>2354</v>
      </c>
      <c r="D3834">
        <v>10764.21</v>
      </c>
    </row>
    <row r="3835" spans="1:4">
      <c r="A3835">
        <v>310</v>
      </c>
      <c r="B3835">
        <v>877220</v>
      </c>
      <c r="C3835">
        <v>2355</v>
      </c>
      <c r="D3835">
        <v>877.22</v>
      </c>
    </row>
    <row r="3836" spans="1:4">
      <c r="A3836">
        <v>602</v>
      </c>
      <c r="B3836">
        <v>10334000</v>
      </c>
      <c r="C3836">
        <v>2355</v>
      </c>
      <c r="D3836">
        <v>10334</v>
      </c>
    </row>
    <row r="3837" spans="1:4">
      <c r="A3837">
        <v>310</v>
      </c>
      <c r="B3837">
        <v>147590</v>
      </c>
      <c r="C3837">
        <v>2356</v>
      </c>
      <c r="D3837">
        <v>147.59</v>
      </c>
    </row>
    <row r="3838" spans="1:4">
      <c r="A3838">
        <v>602</v>
      </c>
      <c r="B3838">
        <v>1616670</v>
      </c>
      <c r="C3838">
        <v>2356</v>
      </c>
      <c r="D3838">
        <v>1616.67</v>
      </c>
    </row>
    <row r="3839" spans="1:4">
      <c r="A3839">
        <v>310</v>
      </c>
      <c r="B3839">
        <v>741210</v>
      </c>
      <c r="C3839">
        <v>2357</v>
      </c>
      <c r="D3839">
        <v>741.21</v>
      </c>
    </row>
    <row r="3840" spans="1:4">
      <c r="A3840">
        <v>602</v>
      </c>
      <c r="B3840">
        <v>6536000</v>
      </c>
      <c r="C3840">
        <v>2357</v>
      </c>
      <c r="D3840">
        <v>6536</v>
      </c>
    </row>
    <row r="3841" spans="1:4">
      <c r="A3841">
        <v>310</v>
      </c>
      <c r="B3841">
        <v>334570</v>
      </c>
      <c r="C3841">
        <v>2358</v>
      </c>
      <c r="D3841">
        <v>334.57</v>
      </c>
    </row>
    <row r="3842" spans="1:4">
      <c r="A3842">
        <v>602</v>
      </c>
      <c r="B3842">
        <v>2454500</v>
      </c>
      <c r="C3842">
        <v>2358</v>
      </c>
      <c r="D3842">
        <v>2454.5</v>
      </c>
    </row>
    <row r="3843" spans="1:4">
      <c r="A3843">
        <v>310</v>
      </c>
      <c r="B3843">
        <v>144150</v>
      </c>
      <c r="C3843">
        <v>2359</v>
      </c>
      <c r="D3843">
        <v>144.15</v>
      </c>
    </row>
    <row r="3844" spans="1:4">
      <c r="A3844">
        <v>602</v>
      </c>
      <c r="B3844">
        <v>1818750</v>
      </c>
      <c r="C3844">
        <v>2359</v>
      </c>
      <c r="D3844">
        <v>1818.75</v>
      </c>
    </row>
    <row r="3845" spans="1:4">
      <c r="A3845">
        <v>310</v>
      </c>
      <c r="B3845">
        <v>151050</v>
      </c>
      <c r="C3845">
        <v>2360</v>
      </c>
      <c r="D3845">
        <v>151.05000000000001</v>
      </c>
    </row>
    <row r="3846" spans="1:4">
      <c r="A3846">
        <v>602</v>
      </c>
      <c r="B3846">
        <v>1895360</v>
      </c>
      <c r="C3846">
        <v>2360</v>
      </c>
      <c r="D3846">
        <v>1895.36</v>
      </c>
    </row>
    <row r="3847" spans="1:4">
      <c r="A3847">
        <v>310</v>
      </c>
      <c r="B3847">
        <v>344160</v>
      </c>
      <c r="C3847">
        <v>2361</v>
      </c>
      <c r="D3847">
        <v>344.16</v>
      </c>
    </row>
    <row r="3848" spans="1:4">
      <c r="A3848">
        <v>602</v>
      </c>
      <c r="B3848">
        <v>7821920</v>
      </c>
      <c r="C3848">
        <v>2361</v>
      </c>
      <c r="D3848">
        <v>7821.92</v>
      </c>
    </row>
    <row r="3849" spans="1:4">
      <c r="A3849">
        <v>310</v>
      </c>
      <c r="B3849">
        <v>877220</v>
      </c>
      <c r="C3849">
        <v>2363</v>
      </c>
      <c r="D3849">
        <v>877.22</v>
      </c>
    </row>
    <row r="3850" spans="1:4">
      <c r="A3850">
        <v>602</v>
      </c>
      <c r="B3850">
        <v>12053000</v>
      </c>
      <c r="C3850">
        <v>2363</v>
      </c>
      <c r="D3850">
        <v>12053</v>
      </c>
    </row>
    <row r="3851" spans="1:4">
      <c r="A3851">
        <v>310</v>
      </c>
      <c r="B3851">
        <v>657910</v>
      </c>
      <c r="C3851">
        <v>2364</v>
      </c>
      <c r="D3851">
        <v>657.91</v>
      </c>
    </row>
    <row r="3852" spans="1:4">
      <c r="A3852">
        <v>602</v>
      </c>
      <c r="B3852">
        <v>5941000</v>
      </c>
      <c r="C3852">
        <v>2364</v>
      </c>
      <c r="D3852">
        <v>5941</v>
      </c>
    </row>
    <row r="3853" spans="1:4">
      <c r="A3853">
        <v>310</v>
      </c>
      <c r="B3853">
        <v>657910</v>
      </c>
      <c r="C3853">
        <v>2365</v>
      </c>
      <c r="D3853">
        <v>657.91</v>
      </c>
    </row>
    <row r="3854" spans="1:4">
      <c r="A3854">
        <v>602</v>
      </c>
      <c r="B3854">
        <v>5941000</v>
      </c>
      <c r="C3854">
        <v>2365</v>
      </c>
      <c r="D3854">
        <v>5941</v>
      </c>
    </row>
    <row r="3855" spans="1:4">
      <c r="A3855">
        <v>310</v>
      </c>
      <c r="B3855">
        <v>741210</v>
      </c>
      <c r="C3855">
        <v>2367</v>
      </c>
      <c r="D3855">
        <v>741.21</v>
      </c>
    </row>
    <row r="3856" spans="1:4">
      <c r="A3856">
        <v>602</v>
      </c>
      <c r="B3856">
        <v>6536000</v>
      </c>
      <c r="C3856">
        <v>2367</v>
      </c>
      <c r="D3856">
        <v>6536</v>
      </c>
    </row>
    <row r="3857" spans="1:4">
      <c r="A3857">
        <v>310</v>
      </c>
      <c r="B3857">
        <v>513430</v>
      </c>
      <c r="C3857">
        <v>2369</v>
      </c>
      <c r="D3857">
        <v>513.42999999999995</v>
      </c>
    </row>
    <row r="3858" spans="1:4">
      <c r="A3858">
        <v>602</v>
      </c>
      <c r="B3858">
        <v>4909000</v>
      </c>
      <c r="C3858">
        <v>2369</v>
      </c>
      <c r="D3858">
        <v>4909</v>
      </c>
    </row>
    <row r="3859" spans="1:4">
      <c r="A3859">
        <v>310</v>
      </c>
      <c r="B3859">
        <v>877220</v>
      </c>
      <c r="C3859">
        <v>2370</v>
      </c>
      <c r="D3859">
        <v>877.22</v>
      </c>
    </row>
    <row r="3860" spans="1:4">
      <c r="A3860">
        <v>602</v>
      </c>
      <c r="B3860">
        <v>10439160</v>
      </c>
      <c r="C3860">
        <v>2370</v>
      </c>
      <c r="D3860">
        <v>10439.16</v>
      </c>
    </row>
    <row r="3861" spans="1:4">
      <c r="A3861">
        <v>310</v>
      </c>
      <c r="B3861">
        <v>583530</v>
      </c>
      <c r="C3861">
        <v>2371</v>
      </c>
      <c r="D3861">
        <v>583.53</v>
      </c>
    </row>
    <row r="3862" spans="1:4">
      <c r="A3862">
        <v>602</v>
      </c>
      <c r="B3862">
        <v>5409690</v>
      </c>
      <c r="C3862">
        <v>2371</v>
      </c>
      <c r="D3862">
        <v>5409.69</v>
      </c>
    </row>
    <row r="3863" spans="1:4">
      <c r="A3863">
        <v>310</v>
      </c>
      <c r="B3863">
        <v>657910</v>
      </c>
      <c r="C3863">
        <v>2372</v>
      </c>
      <c r="D3863">
        <v>657.91</v>
      </c>
    </row>
    <row r="3864" spans="1:4">
      <c r="A3864">
        <v>602</v>
      </c>
      <c r="B3864">
        <v>5941000</v>
      </c>
      <c r="C3864">
        <v>2372</v>
      </c>
      <c r="D3864">
        <v>5941</v>
      </c>
    </row>
    <row r="3865" spans="1:4">
      <c r="A3865">
        <v>310</v>
      </c>
      <c r="B3865">
        <v>122820</v>
      </c>
      <c r="C3865">
        <v>2373</v>
      </c>
      <c r="D3865">
        <v>122.82</v>
      </c>
    </row>
    <row r="3866" spans="1:4">
      <c r="A3866">
        <v>602</v>
      </c>
      <c r="B3866">
        <v>1581750</v>
      </c>
      <c r="C3866">
        <v>2373</v>
      </c>
      <c r="D3866">
        <v>1581.75</v>
      </c>
    </row>
    <row r="3867" spans="1:4">
      <c r="A3867">
        <v>310</v>
      </c>
      <c r="B3867">
        <v>877220</v>
      </c>
      <c r="C3867">
        <v>2374</v>
      </c>
      <c r="D3867">
        <v>877.22</v>
      </c>
    </row>
    <row r="3868" spans="1:4">
      <c r="A3868">
        <v>602</v>
      </c>
      <c r="B3868">
        <v>14821240</v>
      </c>
      <c r="C3868">
        <v>2374</v>
      </c>
      <c r="D3868">
        <v>14821.24</v>
      </c>
    </row>
    <row r="3869" spans="1:4">
      <c r="A3869">
        <v>310</v>
      </c>
      <c r="B3869">
        <v>877220</v>
      </c>
      <c r="C3869">
        <v>2375</v>
      </c>
      <c r="D3869">
        <v>877.22</v>
      </c>
    </row>
    <row r="3870" spans="1:4">
      <c r="A3870">
        <v>602</v>
      </c>
      <c r="B3870">
        <v>10334000</v>
      </c>
      <c r="C3870">
        <v>2375</v>
      </c>
      <c r="D3870">
        <v>10334</v>
      </c>
    </row>
    <row r="3871" spans="1:4">
      <c r="A3871">
        <v>310</v>
      </c>
      <c r="B3871">
        <v>749630</v>
      </c>
      <c r="C3871">
        <v>2376</v>
      </c>
      <c r="D3871">
        <v>749.63</v>
      </c>
    </row>
    <row r="3872" spans="1:4">
      <c r="A3872">
        <v>602</v>
      </c>
      <c r="B3872">
        <v>6596090</v>
      </c>
      <c r="C3872">
        <v>2376</v>
      </c>
      <c r="D3872">
        <v>6596.09</v>
      </c>
    </row>
    <row r="3873" spans="1:4">
      <c r="A3873">
        <v>310</v>
      </c>
      <c r="B3873">
        <v>394150</v>
      </c>
      <c r="C3873">
        <v>2377</v>
      </c>
      <c r="D3873">
        <v>394.15</v>
      </c>
    </row>
    <row r="3874" spans="1:4">
      <c r="A3874">
        <v>602</v>
      </c>
      <c r="B3874">
        <v>4057000</v>
      </c>
      <c r="C3874">
        <v>2377</v>
      </c>
      <c r="D3874">
        <v>4057</v>
      </c>
    </row>
    <row r="3875" spans="1:4">
      <c r="A3875">
        <v>310</v>
      </c>
      <c r="B3875">
        <v>553080</v>
      </c>
      <c r="C3875">
        <v>2378</v>
      </c>
      <c r="D3875">
        <v>553.08000000000004</v>
      </c>
    </row>
    <row r="3876" spans="1:4">
      <c r="A3876">
        <v>602</v>
      </c>
      <c r="B3876">
        <v>5192170</v>
      </c>
      <c r="C3876">
        <v>2378</v>
      </c>
      <c r="D3876">
        <v>5192.17</v>
      </c>
    </row>
    <row r="3877" spans="1:4">
      <c r="A3877">
        <v>310</v>
      </c>
      <c r="B3877">
        <v>877220</v>
      </c>
      <c r="C3877">
        <v>2380</v>
      </c>
      <c r="D3877">
        <v>877.22</v>
      </c>
    </row>
    <row r="3878" spans="1:4">
      <c r="A3878">
        <v>602</v>
      </c>
      <c r="B3878">
        <v>7907000</v>
      </c>
      <c r="C3878">
        <v>2380</v>
      </c>
      <c r="D3878">
        <v>7907</v>
      </c>
    </row>
    <row r="3879" spans="1:4">
      <c r="A3879">
        <v>310</v>
      </c>
      <c r="B3879">
        <v>877220</v>
      </c>
      <c r="C3879">
        <v>2381</v>
      </c>
      <c r="D3879">
        <v>877.22</v>
      </c>
    </row>
    <row r="3880" spans="1:4">
      <c r="A3880">
        <v>602</v>
      </c>
      <c r="B3880">
        <v>7907000</v>
      </c>
      <c r="C3880">
        <v>2381</v>
      </c>
      <c r="D3880">
        <v>7907</v>
      </c>
    </row>
    <row r="3881" spans="1:4">
      <c r="A3881">
        <v>310</v>
      </c>
      <c r="B3881">
        <v>513430</v>
      </c>
      <c r="C3881">
        <v>2382</v>
      </c>
      <c r="D3881">
        <v>513.42999999999995</v>
      </c>
    </row>
    <row r="3882" spans="1:4">
      <c r="A3882">
        <v>602</v>
      </c>
      <c r="B3882">
        <v>4909000</v>
      </c>
      <c r="C3882">
        <v>2382</v>
      </c>
      <c r="D3882">
        <v>4909</v>
      </c>
    </row>
    <row r="3883" spans="1:4">
      <c r="A3883">
        <v>310</v>
      </c>
      <c r="B3883">
        <v>877220</v>
      </c>
      <c r="C3883">
        <v>2383</v>
      </c>
      <c r="D3883">
        <v>877.22</v>
      </c>
    </row>
    <row r="3884" spans="1:4">
      <c r="A3884">
        <v>602</v>
      </c>
      <c r="B3884">
        <v>11160000</v>
      </c>
      <c r="C3884">
        <v>2383</v>
      </c>
      <c r="D3884">
        <v>11160</v>
      </c>
    </row>
    <row r="3885" spans="1:4">
      <c r="A3885">
        <v>310</v>
      </c>
      <c r="B3885">
        <v>877220</v>
      </c>
      <c r="C3885">
        <v>2384</v>
      </c>
      <c r="D3885">
        <v>877.22</v>
      </c>
    </row>
    <row r="3886" spans="1:4">
      <c r="A3886">
        <v>602</v>
      </c>
      <c r="B3886">
        <v>12115880</v>
      </c>
      <c r="C3886">
        <v>2384</v>
      </c>
      <c r="D3886">
        <v>12115.88</v>
      </c>
    </row>
    <row r="3887" spans="1:4">
      <c r="A3887">
        <v>310</v>
      </c>
      <c r="B3887">
        <v>394150</v>
      </c>
      <c r="C3887">
        <v>2385</v>
      </c>
      <c r="D3887">
        <v>394.15</v>
      </c>
    </row>
    <row r="3888" spans="1:4">
      <c r="A3888">
        <v>602</v>
      </c>
      <c r="B3888">
        <v>4057000</v>
      </c>
      <c r="C3888">
        <v>2385</v>
      </c>
      <c r="D3888">
        <v>4057</v>
      </c>
    </row>
    <row r="3889" spans="1:4">
      <c r="A3889">
        <v>310</v>
      </c>
      <c r="B3889">
        <v>394150</v>
      </c>
      <c r="C3889">
        <v>2386</v>
      </c>
      <c r="D3889">
        <v>394.15</v>
      </c>
    </row>
    <row r="3890" spans="1:4">
      <c r="A3890">
        <v>602</v>
      </c>
      <c r="B3890">
        <v>4057000</v>
      </c>
      <c r="C3890">
        <v>2386</v>
      </c>
      <c r="D3890">
        <v>4057</v>
      </c>
    </row>
    <row r="3891" spans="1:4">
      <c r="A3891">
        <v>310</v>
      </c>
      <c r="B3891">
        <v>877220</v>
      </c>
      <c r="C3891">
        <v>2388</v>
      </c>
      <c r="D3891">
        <v>877.22</v>
      </c>
    </row>
    <row r="3892" spans="1:4">
      <c r="A3892">
        <v>602</v>
      </c>
      <c r="B3892">
        <v>10334000</v>
      </c>
      <c r="C3892">
        <v>2388</v>
      </c>
      <c r="D3892">
        <v>10334</v>
      </c>
    </row>
    <row r="3893" spans="1:4">
      <c r="A3893">
        <v>310</v>
      </c>
      <c r="B3893">
        <v>741210</v>
      </c>
      <c r="C3893">
        <v>2389</v>
      </c>
      <c r="D3893">
        <v>741.21</v>
      </c>
    </row>
    <row r="3894" spans="1:4">
      <c r="A3894">
        <v>602</v>
      </c>
      <c r="B3894">
        <v>6536000</v>
      </c>
      <c r="C3894">
        <v>2389</v>
      </c>
      <c r="D3894">
        <v>6536</v>
      </c>
    </row>
    <row r="3895" spans="1:4">
      <c r="A3895">
        <v>310</v>
      </c>
      <c r="B3895">
        <v>877220</v>
      </c>
      <c r="C3895">
        <v>2391</v>
      </c>
      <c r="D3895">
        <v>877.22</v>
      </c>
    </row>
    <row r="3896" spans="1:4">
      <c r="A3896">
        <v>602</v>
      </c>
      <c r="B3896">
        <v>8961270</v>
      </c>
      <c r="C3896">
        <v>2391</v>
      </c>
      <c r="D3896">
        <v>8961.27</v>
      </c>
    </row>
    <row r="3897" spans="1:4">
      <c r="A3897">
        <v>310</v>
      </c>
      <c r="B3897">
        <v>877220</v>
      </c>
      <c r="C3897">
        <v>2392</v>
      </c>
      <c r="D3897">
        <v>877.22</v>
      </c>
    </row>
    <row r="3898" spans="1:4">
      <c r="A3898">
        <v>602</v>
      </c>
      <c r="B3898">
        <v>8698000</v>
      </c>
      <c r="C3898">
        <v>2392</v>
      </c>
      <c r="D3898">
        <v>8698</v>
      </c>
    </row>
    <row r="3899" spans="1:4">
      <c r="A3899">
        <v>310</v>
      </c>
      <c r="B3899">
        <v>877220</v>
      </c>
      <c r="C3899">
        <v>2393</v>
      </c>
      <c r="D3899">
        <v>877.22</v>
      </c>
    </row>
    <row r="3900" spans="1:4">
      <c r="A3900">
        <v>602</v>
      </c>
      <c r="B3900">
        <v>10669300</v>
      </c>
      <c r="C3900">
        <v>2393</v>
      </c>
      <c r="D3900">
        <v>10669.3</v>
      </c>
    </row>
    <row r="3901" spans="1:4">
      <c r="A3901">
        <v>310</v>
      </c>
      <c r="B3901">
        <v>877220</v>
      </c>
      <c r="C3901">
        <v>2394</v>
      </c>
      <c r="D3901">
        <v>877.22</v>
      </c>
    </row>
    <row r="3902" spans="1:4">
      <c r="A3902">
        <v>602</v>
      </c>
      <c r="B3902">
        <v>8698000</v>
      </c>
      <c r="C3902">
        <v>2394</v>
      </c>
      <c r="D3902">
        <v>8698</v>
      </c>
    </row>
    <row r="3903" spans="1:4">
      <c r="A3903">
        <v>310</v>
      </c>
      <c r="B3903">
        <v>397580</v>
      </c>
      <c r="C3903">
        <v>2395</v>
      </c>
      <c r="D3903">
        <v>397.58</v>
      </c>
    </row>
    <row r="3904" spans="1:4">
      <c r="A3904">
        <v>602</v>
      </c>
      <c r="B3904">
        <v>4081470</v>
      </c>
      <c r="C3904">
        <v>2395</v>
      </c>
      <c r="D3904">
        <v>4081.47</v>
      </c>
    </row>
    <row r="3905" spans="1:4">
      <c r="A3905">
        <v>310</v>
      </c>
      <c r="B3905">
        <v>394150</v>
      </c>
      <c r="C3905">
        <v>2397</v>
      </c>
      <c r="D3905">
        <v>394.15</v>
      </c>
    </row>
    <row r="3906" spans="1:4">
      <c r="A3906">
        <v>602</v>
      </c>
      <c r="B3906">
        <v>4057000</v>
      </c>
      <c r="C3906">
        <v>2397</v>
      </c>
      <c r="D3906">
        <v>4057</v>
      </c>
    </row>
    <row r="3907" spans="1:4">
      <c r="A3907">
        <v>310</v>
      </c>
      <c r="B3907">
        <v>877220</v>
      </c>
      <c r="C3907">
        <v>2402</v>
      </c>
      <c r="D3907">
        <v>877.22</v>
      </c>
    </row>
    <row r="3908" spans="1:4">
      <c r="A3908">
        <v>602</v>
      </c>
      <c r="B3908">
        <v>8698000</v>
      </c>
      <c r="C3908">
        <v>2402</v>
      </c>
      <c r="D3908">
        <v>8698</v>
      </c>
    </row>
    <row r="3909" spans="1:4">
      <c r="A3909">
        <v>310</v>
      </c>
      <c r="B3909">
        <v>450990</v>
      </c>
      <c r="C3909">
        <v>2403</v>
      </c>
      <c r="D3909">
        <v>450.99</v>
      </c>
    </row>
    <row r="3910" spans="1:4">
      <c r="A3910">
        <v>602</v>
      </c>
      <c r="B3910">
        <v>4463000</v>
      </c>
      <c r="C3910">
        <v>2403</v>
      </c>
      <c r="D3910">
        <v>4463</v>
      </c>
    </row>
    <row r="3911" spans="1:4">
      <c r="A3911">
        <v>310</v>
      </c>
      <c r="B3911">
        <v>741210</v>
      </c>
      <c r="C3911">
        <v>2405</v>
      </c>
      <c r="D3911">
        <v>741.21</v>
      </c>
    </row>
    <row r="3912" spans="1:4">
      <c r="A3912">
        <v>602</v>
      </c>
      <c r="B3912">
        <v>6536000</v>
      </c>
      <c r="C3912">
        <v>2405</v>
      </c>
      <c r="D3912">
        <v>6536</v>
      </c>
    </row>
    <row r="3913" spans="1:4">
      <c r="A3913">
        <v>310</v>
      </c>
      <c r="B3913">
        <v>170280</v>
      </c>
      <c r="C3913">
        <v>2408</v>
      </c>
      <c r="D3913">
        <v>170.28</v>
      </c>
    </row>
    <row r="3914" spans="1:4">
      <c r="A3914">
        <v>602</v>
      </c>
      <c r="B3914">
        <v>2109000</v>
      </c>
      <c r="C3914">
        <v>2408</v>
      </c>
      <c r="D3914">
        <v>2109</v>
      </c>
    </row>
    <row r="3915" spans="1:4">
      <c r="A3915">
        <v>310</v>
      </c>
      <c r="B3915">
        <v>834110</v>
      </c>
      <c r="C3915">
        <v>2410</v>
      </c>
      <c r="D3915">
        <v>834.11</v>
      </c>
    </row>
    <row r="3916" spans="1:4">
      <c r="A3916">
        <v>602</v>
      </c>
      <c r="B3916">
        <v>7199550</v>
      </c>
      <c r="C3916">
        <v>2410</v>
      </c>
      <c r="D3916">
        <v>7199.55</v>
      </c>
    </row>
    <row r="3917" spans="1:4">
      <c r="A3917">
        <v>310</v>
      </c>
      <c r="B3917">
        <v>541520</v>
      </c>
      <c r="C3917">
        <v>2411</v>
      </c>
      <c r="D3917">
        <v>541.52</v>
      </c>
    </row>
    <row r="3918" spans="1:4">
      <c r="A3918">
        <v>602</v>
      </c>
      <c r="B3918">
        <v>5109630</v>
      </c>
      <c r="C3918">
        <v>2411</v>
      </c>
      <c r="D3918">
        <v>5109.63</v>
      </c>
    </row>
    <row r="3919" spans="1:4">
      <c r="A3919">
        <v>310</v>
      </c>
      <c r="B3919">
        <v>877220</v>
      </c>
      <c r="C3919">
        <v>2412</v>
      </c>
      <c r="D3919">
        <v>877.22</v>
      </c>
    </row>
    <row r="3920" spans="1:4">
      <c r="A3920">
        <v>602</v>
      </c>
      <c r="B3920">
        <v>10334000</v>
      </c>
      <c r="C3920">
        <v>2412</v>
      </c>
      <c r="D3920">
        <v>10334</v>
      </c>
    </row>
    <row r="3921" spans="1:4">
      <c r="A3921">
        <v>310</v>
      </c>
      <c r="B3921">
        <v>877220</v>
      </c>
      <c r="C3921">
        <v>2413</v>
      </c>
      <c r="D3921">
        <v>877.22</v>
      </c>
    </row>
    <row r="3922" spans="1:4">
      <c r="A3922">
        <v>602</v>
      </c>
      <c r="B3922">
        <v>11160000</v>
      </c>
      <c r="C3922">
        <v>2413</v>
      </c>
      <c r="D3922">
        <v>11160</v>
      </c>
    </row>
    <row r="3923" spans="1:4">
      <c r="A3923">
        <v>310</v>
      </c>
      <c r="B3923">
        <v>394150</v>
      </c>
      <c r="C3923">
        <v>2415</v>
      </c>
      <c r="D3923">
        <v>394.15</v>
      </c>
    </row>
    <row r="3924" spans="1:4">
      <c r="A3924">
        <v>602</v>
      </c>
      <c r="B3924">
        <v>4057000</v>
      </c>
      <c r="C3924">
        <v>2415</v>
      </c>
      <c r="D3924">
        <v>4057</v>
      </c>
    </row>
    <row r="3925" spans="1:4">
      <c r="A3925">
        <v>310</v>
      </c>
      <c r="B3925">
        <v>877220</v>
      </c>
      <c r="C3925">
        <v>2416</v>
      </c>
      <c r="D3925">
        <v>877.22</v>
      </c>
    </row>
    <row r="3926" spans="1:4">
      <c r="A3926">
        <v>602</v>
      </c>
      <c r="B3926">
        <v>11160000</v>
      </c>
      <c r="C3926">
        <v>2416</v>
      </c>
      <c r="D3926">
        <v>11160</v>
      </c>
    </row>
    <row r="3927" spans="1:4">
      <c r="A3927">
        <v>310</v>
      </c>
      <c r="B3927">
        <v>450990</v>
      </c>
      <c r="C3927">
        <v>2418</v>
      </c>
      <c r="D3927">
        <v>450.99</v>
      </c>
    </row>
    <row r="3928" spans="1:4">
      <c r="A3928">
        <v>602</v>
      </c>
      <c r="B3928">
        <v>4463000</v>
      </c>
      <c r="C3928">
        <v>2418</v>
      </c>
      <c r="D3928">
        <v>4463</v>
      </c>
    </row>
    <row r="3929" spans="1:4">
      <c r="A3929">
        <v>310</v>
      </c>
      <c r="B3929">
        <v>877220</v>
      </c>
      <c r="C3929">
        <v>2419</v>
      </c>
      <c r="D3929">
        <v>877.22</v>
      </c>
    </row>
    <row r="3930" spans="1:4">
      <c r="A3930">
        <v>602</v>
      </c>
      <c r="B3930">
        <v>10334000</v>
      </c>
      <c r="C3930">
        <v>2419</v>
      </c>
      <c r="D3930">
        <v>10334</v>
      </c>
    </row>
    <row r="3931" spans="1:4">
      <c r="A3931">
        <v>310</v>
      </c>
      <c r="B3931">
        <v>394150</v>
      </c>
      <c r="C3931">
        <v>2420</v>
      </c>
      <c r="D3931">
        <v>394.15</v>
      </c>
    </row>
    <row r="3932" spans="1:4">
      <c r="A3932">
        <v>602</v>
      </c>
      <c r="B3932">
        <v>4057000</v>
      </c>
      <c r="C3932">
        <v>2420</v>
      </c>
      <c r="D3932">
        <v>4057</v>
      </c>
    </row>
    <row r="3933" spans="1:4">
      <c r="A3933">
        <v>310</v>
      </c>
      <c r="B3933">
        <v>877220</v>
      </c>
      <c r="C3933">
        <v>2421</v>
      </c>
      <c r="D3933">
        <v>877.22</v>
      </c>
    </row>
    <row r="3934" spans="1:4">
      <c r="A3934">
        <v>602</v>
      </c>
      <c r="B3934">
        <v>13055200</v>
      </c>
      <c r="C3934">
        <v>2421</v>
      </c>
      <c r="D3934">
        <v>13055.2</v>
      </c>
    </row>
    <row r="3935" spans="1:4">
      <c r="A3935">
        <v>310</v>
      </c>
      <c r="B3935">
        <v>394150</v>
      </c>
      <c r="C3935">
        <v>2423</v>
      </c>
      <c r="D3935">
        <v>394.15</v>
      </c>
    </row>
    <row r="3936" spans="1:4">
      <c r="A3936">
        <v>602</v>
      </c>
      <c r="B3936">
        <v>4057000</v>
      </c>
      <c r="C3936">
        <v>2423</v>
      </c>
      <c r="D3936">
        <v>4057</v>
      </c>
    </row>
    <row r="3937" spans="1:4">
      <c r="A3937">
        <v>310</v>
      </c>
      <c r="B3937">
        <v>450990</v>
      </c>
      <c r="C3937">
        <v>2424</v>
      </c>
      <c r="D3937">
        <v>450.99</v>
      </c>
    </row>
    <row r="3938" spans="1:4">
      <c r="A3938">
        <v>602</v>
      </c>
      <c r="B3938">
        <v>4463000</v>
      </c>
      <c r="C3938">
        <v>2424</v>
      </c>
      <c r="D3938">
        <v>4463</v>
      </c>
    </row>
    <row r="3939" spans="1:4">
      <c r="A3939">
        <v>310</v>
      </c>
      <c r="B3939">
        <v>450990</v>
      </c>
      <c r="C3939">
        <v>2425</v>
      </c>
      <c r="D3939">
        <v>450.99</v>
      </c>
    </row>
    <row r="3940" spans="1:4">
      <c r="A3940">
        <v>602</v>
      </c>
      <c r="B3940">
        <v>4463000</v>
      </c>
      <c r="C3940">
        <v>2425</v>
      </c>
      <c r="D3940">
        <v>4463</v>
      </c>
    </row>
    <row r="3941" spans="1:4">
      <c r="A3941">
        <v>310</v>
      </c>
      <c r="B3941">
        <v>877220</v>
      </c>
      <c r="C3941">
        <v>2426</v>
      </c>
      <c r="D3941">
        <v>877.22</v>
      </c>
    </row>
    <row r="3942" spans="1:4">
      <c r="A3942">
        <v>602</v>
      </c>
      <c r="B3942">
        <v>11280090</v>
      </c>
      <c r="C3942">
        <v>2426</v>
      </c>
      <c r="D3942">
        <v>11280.09</v>
      </c>
    </row>
    <row r="3943" spans="1:4">
      <c r="A3943">
        <v>310</v>
      </c>
      <c r="B3943">
        <v>877220</v>
      </c>
      <c r="C3943">
        <v>2430</v>
      </c>
      <c r="D3943">
        <v>877.22</v>
      </c>
    </row>
    <row r="3944" spans="1:4">
      <c r="A3944">
        <v>602</v>
      </c>
      <c r="B3944">
        <v>10586730</v>
      </c>
      <c r="C3944">
        <v>2430</v>
      </c>
      <c r="D3944">
        <v>10586.73</v>
      </c>
    </row>
    <row r="3945" spans="1:4">
      <c r="A3945">
        <v>310</v>
      </c>
      <c r="B3945">
        <v>877220</v>
      </c>
      <c r="C3945">
        <v>2432</v>
      </c>
      <c r="D3945">
        <v>877.22</v>
      </c>
    </row>
    <row r="3946" spans="1:4">
      <c r="A3946">
        <v>602</v>
      </c>
      <c r="B3946">
        <v>11160000</v>
      </c>
      <c r="C3946">
        <v>2432</v>
      </c>
      <c r="D3946">
        <v>11160</v>
      </c>
    </row>
    <row r="3947" spans="1:4">
      <c r="A3947">
        <v>310</v>
      </c>
      <c r="B3947">
        <v>239600</v>
      </c>
      <c r="C3947">
        <v>2433</v>
      </c>
      <c r="D3947">
        <v>239.6</v>
      </c>
    </row>
    <row r="3948" spans="1:4">
      <c r="A3948">
        <v>602</v>
      </c>
      <c r="B3948">
        <v>2802340</v>
      </c>
      <c r="C3948">
        <v>2433</v>
      </c>
      <c r="D3948">
        <v>2802.34</v>
      </c>
    </row>
    <row r="3949" spans="1:4">
      <c r="A3949">
        <v>310</v>
      </c>
      <c r="B3949">
        <v>877220</v>
      </c>
      <c r="C3949">
        <v>2434</v>
      </c>
      <c r="D3949">
        <v>877.22</v>
      </c>
    </row>
    <row r="3950" spans="1:4">
      <c r="A3950">
        <v>602</v>
      </c>
      <c r="B3950">
        <v>9567000</v>
      </c>
      <c r="C3950">
        <v>2434</v>
      </c>
      <c r="D3950">
        <v>9567</v>
      </c>
    </row>
    <row r="3951" spans="1:4">
      <c r="A3951">
        <v>310</v>
      </c>
      <c r="B3951">
        <v>877220</v>
      </c>
      <c r="C3951">
        <v>2436</v>
      </c>
      <c r="D3951">
        <v>877.22</v>
      </c>
    </row>
    <row r="3952" spans="1:4">
      <c r="A3952">
        <v>602</v>
      </c>
      <c r="B3952">
        <v>9567000</v>
      </c>
      <c r="C3952">
        <v>2436</v>
      </c>
      <c r="D3952">
        <v>9567</v>
      </c>
    </row>
    <row r="3953" spans="1:4">
      <c r="A3953">
        <v>310</v>
      </c>
      <c r="B3953">
        <v>450990</v>
      </c>
      <c r="C3953">
        <v>2437</v>
      </c>
      <c r="D3953">
        <v>450.99</v>
      </c>
    </row>
    <row r="3954" spans="1:4">
      <c r="A3954">
        <v>602</v>
      </c>
      <c r="B3954">
        <v>4463000</v>
      </c>
      <c r="C3954">
        <v>2437</v>
      </c>
      <c r="D3954">
        <v>4463</v>
      </c>
    </row>
    <row r="3955" spans="1:4">
      <c r="A3955">
        <v>310</v>
      </c>
      <c r="B3955">
        <v>582170</v>
      </c>
      <c r="C3955">
        <v>2438</v>
      </c>
      <c r="D3955">
        <v>582.16999999999996</v>
      </c>
    </row>
    <row r="3956" spans="1:4">
      <c r="A3956">
        <v>602</v>
      </c>
      <c r="B3956">
        <v>5400000</v>
      </c>
      <c r="C3956">
        <v>2438</v>
      </c>
      <c r="D3956">
        <v>5400</v>
      </c>
    </row>
    <row r="3957" spans="1:4">
      <c r="A3957">
        <v>310</v>
      </c>
      <c r="B3957">
        <v>394520</v>
      </c>
      <c r="C3957">
        <v>2440</v>
      </c>
      <c r="D3957">
        <v>394.52</v>
      </c>
    </row>
    <row r="3958" spans="1:4">
      <c r="A3958">
        <v>602</v>
      </c>
      <c r="B3958">
        <v>4059620</v>
      </c>
      <c r="C3958">
        <v>2440</v>
      </c>
      <c r="D3958">
        <v>4059.62</v>
      </c>
    </row>
    <row r="3959" spans="1:4">
      <c r="A3959">
        <v>310</v>
      </c>
      <c r="B3959">
        <v>394150</v>
      </c>
      <c r="C3959">
        <v>2441</v>
      </c>
      <c r="D3959">
        <v>394.15</v>
      </c>
    </row>
    <row r="3960" spans="1:4">
      <c r="A3960">
        <v>602</v>
      </c>
      <c r="B3960">
        <v>4057000</v>
      </c>
      <c r="C3960">
        <v>2441</v>
      </c>
      <c r="D3960">
        <v>4057</v>
      </c>
    </row>
    <row r="3961" spans="1:4">
      <c r="A3961">
        <v>310</v>
      </c>
      <c r="B3961">
        <v>877220</v>
      </c>
      <c r="C3961">
        <v>2442</v>
      </c>
      <c r="D3961">
        <v>877.22</v>
      </c>
    </row>
    <row r="3962" spans="1:4">
      <c r="A3962">
        <v>602</v>
      </c>
      <c r="B3962">
        <v>7907000</v>
      </c>
      <c r="C3962">
        <v>2442</v>
      </c>
      <c r="D3962">
        <v>7907</v>
      </c>
    </row>
    <row r="3963" spans="1:4">
      <c r="A3963">
        <v>310</v>
      </c>
      <c r="B3963">
        <v>877220</v>
      </c>
      <c r="C3963">
        <v>2443</v>
      </c>
      <c r="D3963">
        <v>877.22</v>
      </c>
    </row>
    <row r="3964" spans="1:4">
      <c r="A3964">
        <v>602</v>
      </c>
      <c r="B3964">
        <v>7806100</v>
      </c>
      <c r="C3964">
        <v>2443</v>
      </c>
      <c r="D3964">
        <v>7806.1</v>
      </c>
    </row>
    <row r="3965" spans="1:4">
      <c r="A3965">
        <v>310</v>
      </c>
      <c r="B3965">
        <v>394150</v>
      </c>
      <c r="C3965">
        <v>2445</v>
      </c>
      <c r="D3965">
        <v>394.15</v>
      </c>
    </row>
    <row r="3966" spans="1:4">
      <c r="A3966">
        <v>602</v>
      </c>
      <c r="B3966">
        <v>4057000</v>
      </c>
      <c r="C3966">
        <v>2445</v>
      </c>
      <c r="D3966">
        <v>4057</v>
      </c>
    </row>
    <row r="3967" spans="1:4">
      <c r="A3967">
        <v>310</v>
      </c>
      <c r="B3967">
        <v>513430</v>
      </c>
      <c r="C3967">
        <v>2447</v>
      </c>
      <c r="D3967">
        <v>513.42999999999995</v>
      </c>
    </row>
    <row r="3968" spans="1:4">
      <c r="A3968">
        <v>602</v>
      </c>
      <c r="B3968">
        <v>4909000</v>
      </c>
      <c r="C3968">
        <v>2447</v>
      </c>
      <c r="D3968">
        <v>4909</v>
      </c>
    </row>
    <row r="3969" spans="1:4">
      <c r="A3969">
        <v>310</v>
      </c>
      <c r="B3969">
        <v>877220</v>
      </c>
      <c r="C3969">
        <v>2449</v>
      </c>
      <c r="D3969">
        <v>877.22</v>
      </c>
    </row>
    <row r="3970" spans="1:4">
      <c r="A3970">
        <v>602</v>
      </c>
      <c r="B3970">
        <v>7907000</v>
      </c>
      <c r="C3970">
        <v>2449</v>
      </c>
      <c r="D3970">
        <v>7907</v>
      </c>
    </row>
    <row r="3971" spans="1:4">
      <c r="A3971">
        <v>310</v>
      </c>
      <c r="B3971">
        <v>741210</v>
      </c>
      <c r="C3971">
        <v>2451</v>
      </c>
      <c r="D3971">
        <v>741.21</v>
      </c>
    </row>
    <row r="3972" spans="1:4">
      <c r="A3972">
        <v>602</v>
      </c>
      <c r="B3972">
        <v>6536000</v>
      </c>
      <c r="C3972">
        <v>2451</v>
      </c>
      <c r="D3972">
        <v>6536</v>
      </c>
    </row>
    <row r="3973" spans="1:4">
      <c r="A3973">
        <v>310</v>
      </c>
      <c r="B3973">
        <v>351080</v>
      </c>
      <c r="C3973">
        <v>2452</v>
      </c>
      <c r="D3973">
        <v>351.08</v>
      </c>
    </row>
    <row r="3974" spans="1:4">
      <c r="A3974">
        <v>602</v>
      </c>
      <c r="B3974">
        <v>3731290</v>
      </c>
      <c r="C3974">
        <v>2452</v>
      </c>
      <c r="D3974">
        <v>3731.29</v>
      </c>
    </row>
    <row r="3975" spans="1:4">
      <c r="A3975">
        <v>310</v>
      </c>
      <c r="B3975">
        <v>741210</v>
      </c>
      <c r="C3975">
        <v>2453</v>
      </c>
      <c r="D3975">
        <v>741.21</v>
      </c>
    </row>
    <row r="3976" spans="1:4">
      <c r="A3976">
        <v>602</v>
      </c>
      <c r="B3976">
        <v>6536000</v>
      </c>
      <c r="C3976">
        <v>2453</v>
      </c>
      <c r="D3976">
        <v>6536</v>
      </c>
    </row>
    <row r="3977" spans="1:4">
      <c r="A3977">
        <v>310</v>
      </c>
      <c r="B3977">
        <v>741210</v>
      </c>
      <c r="C3977">
        <v>2454</v>
      </c>
      <c r="D3977">
        <v>741.21</v>
      </c>
    </row>
    <row r="3978" spans="1:4">
      <c r="A3978">
        <v>602</v>
      </c>
      <c r="B3978">
        <v>6536000</v>
      </c>
      <c r="C3978">
        <v>2454</v>
      </c>
      <c r="D3978">
        <v>6536</v>
      </c>
    </row>
    <row r="3979" spans="1:4">
      <c r="A3979">
        <v>310</v>
      </c>
      <c r="B3979">
        <v>877220</v>
      </c>
      <c r="C3979">
        <v>2455</v>
      </c>
      <c r="D3979">
        <v>877.22</v>
      </c>
    </row>
    <row r="3980" spans="1:4">
      <c r="A3980">
        <v>602</v>
      </c>
      <c r="B3980">
        <v>7907000</v>
      </c>
      <c r="C3980">
        <v>2455</v>
      </c>
      <c r="D3980">
        <v>7907</v>
      </c>
    </row>
    <row r="3981" spans="1:4">
      <c r="A3981">
        <v>310</v>
      </c>
      <c r="B3981">
        <v>877220</v>
      </c>
      <c r="C3981">
        <v>2457</v>
      </c>
      <c r="D3981">
        <v>877.22</v>
      </c>
    </row>
    <row r="3982" spans="1:4">
      <c r="A3982">
        <v>602</v>
      </c>
      <c r="B3982">
        <v>13027620</v>
      </c>
      <c r="C3982">
        <v>2457</v>
      </c>
      <c r="D3982">
        <v>13027.62</v>
      </c>
    </row>
    <row r="3983" spans="1:4">
      <c r="A3983">
        <v>310</v>
      </c>
      <c r="B3983">
        <v>877220</v>
      </c>
      <c r="C3983">
        <v>2458</v>
      </c>
      <c r="D3983">
        <v>877.22</v>
      </c>
    </row>
    <row r="3984" spans="1:4">
      <c r="A3984">
        <v>602</v>
      </c>
      <c r="B3984">
        <v>9567000</v>
      </c>
      <c r="C3984">
        <v>2458</v>
      </c>
      <c r="D3984">
        <v>9567</v>
      </c>
    </row>
    <row r="3985" spans="1:4">
      <c r="A3985">
        <v>310</v>
      </c>
      <c r="B3985">
        <v>877220</v>
      </c>
      <c r="C3985">
        <v>2459</v>
      </c>
      <c r="D3985">
        <v>877.22</v>
      </c>
    </row>
    <row r="3986" spans="1:4">
      <c r="A3986">
        <v>602</v>
      </c>
      <c r="B3986">
        <v>9804090</v>
      </c>
      <c r="C3986">
        <v>2459</v>
      </c>
      <c r="D3986">
        <v>9804.09</v>
      </c>
    </row>
    <row r="3987" spans="1:4">
      <c r="A3987">
        <v>310</v>
      </c>
      <c r="B3987">
        <v>238000</v>
      </c>
      <c r="C3987">
        <v>2460</v>
      </c>
      <c r="D3987">
        <v>238</v>
      </c>
    </row>
    <row r="3988" spans="1:4">
      <c r="A3988">
        <v>602</v>
      </c>
      <c r="B3988">
        <v>2789000</v>
      </c>
      <c r="C3988">
        <v>2460</v>
      </c>
      <c r="D3988">
        <v>2789</v>
      </c>
    </row>
    <row r="3989" spans="1:4">
      <c r="A3989">
        <v>310</v>
      </c>
      <c r="B3989">
        <v>877220</v>
      </c>
      <c r="C3989">
        <v>2461</v>
      </c>
      <c r="D3989">
        <v>877.22</v>
      </c>
    </row>
    <row r="3990" spans="1:4">
      <c r="A3990">
        <v>602</v>
      </c>
      <c r="B3990">
        <v>7907000</v>
      </c>
      <c r="C3990">
        <v>2461</v>
      </c>
      <c r="D3990">
        <v>7907</v>
      </c>
    </row>
    <row r="3991" spans="1:4">
      <c r="A3991">
        <v>310</v>
      </c>
      <c r="B3991">
        <v>832630</v>
      </c>
      <c r="C3991">
        <v>2462</v>
      </c>
      <c r="D3991">
        <v>832.63</v>
      </c>
    </row>
    <row r="3992" spans="1:4">
      <c r="A3992">
        <v>602</v>
      </c>
      <c r="B3992">
        <v>7189000</v>
      </c>
      <c r="C3992">
        <v>2462</v>
      </c>
      <c r="D3992">
        <v>7189</v>
      </c>
    </row>
    <row r="3993" spans="1:4">
      <c r="A3993">
        <v>310</v>
      </c>
      <c r="B3993">
        <v>877220</v>
      </c>
      <c r="C3993">
        <v>2465</v>
      </c>
      <c r="D3993">
        <v>877.22</v>
      </c>
    </row>
    <row r="3994" spans="1:4">
      <c r="A3994">
        <v>602</v>
      </c>
      <c r="B3994">
        <v>14059000</v>
      </c>
      <c r="C3994">
        <v>2465</v>
      </c>
      <c r="D3994">
        <v>14059</v>
      </c>
    </row>
    <row r="3995" spans="1:4">
      <c r="A3995">
        <v>310</v>
      </c>
      <c r="B3995">
        <v>452420</v>
      </c>
      <c r="C3995">
        <v>2466</v>
      </c>
      <c r="D3995">
        <v>452.42</v>
      </c>
    </row>
    <row r="3996" spans="1:4">
      <c r="A3996">
        <v>602</v>
      </c>
      <c r="B3996">
        <v>4473190</v>
      </c>
      <c r="C3996">
        <v>2466</v>
      </c>
      <c r="D3996">
        <v>4473.1899999999996</v>
      </c>
    </row>
    <row r="3997" spans="1:4">
      <c r="A3997">
        <v>310</v>
      </c>
      <c r="B3997">
        <v>741210</v>
      </c>
      <c r="C3997">
        <v>2467</v>
      </c>
      <c r="D3997">
        <v>741.21</v>
      </c>
    </row>
    <row r="3998" spans="1:4">
      <c r="A3998">
        <v>602</v>
      </c>
      <c r="B3998">
        <v>6536000</v>
      </c>
      <c r="C3998">
        <v>2467</v>
      </c>
      <c r="D3998">
        <v>6536</v>
      </c>
    </row>
    <row r="3999" spans="1:4">
      <c r="A3999">
        <v>310</v>
      </c>
      <c r="B3999">
        <v>836740</v>
      </c>
      <c r="C3999">
        <v>2468</v>
      </c>
      <c r="D3999">
        <v>836.74</v>
      </c>
    </row>
    <row r="4000" spans="1:4">
      <c r="A4000">
        <v>602</v>
      </c>
      <c r="B4000">
        <v>7218310</v>
      </c>
      <c r="C4000">
        <v>2468</v>
      </c>
      <c r="D4000">
        <v>7218.31</v>
      </c>
    </row>
    <row r="4001" spans="1:4">
      <c r="A4001">
        <v>310</v>
      </c>
      <c r="B4001">
        <v>394150</v>
      </c>
      <c r="C4001">
        <v>2469</v>
      </c>
      <c r="D4001">
        <v>394.15</v>
      </c>
    </row>
    <row r="4002" spans="1:4">
      <c r="A4002">
        <v>602</v>
      </c>
      <c r="B4002">
        <v>4057000</v>
      </c>
      <c r="C4002">
        <v>2469</v>
      </c>
      <c r="D4002">
        <v>4057</v>
      </c>
    </row>
    <row r="4003" spans="1:4">
      <c r="A4003">
        <v>310</v>
      </c>
      <c r="B4003">
        <v>198720</v>
      </c>
      <c r="C4003">
        <v>2470</v>
      </c>
      <c r="D4003">
        <v>198.72</v>
      </c>
    </row>
    <row r="4004" spans="1:4">
      <c r="A4004">
        <v>602</v>
      </c>
      <c r="B4004">
        <v>2425000</v>
      </c>
      <c r="C4004">
        <v>2470</v>
      </c>
      <c r="D4004">
        <v>2425</v>
      </c>
    </row>
    <row r="4005" spans="1:4">
      <c r="A4005">
        <v>310</v>
      </c>
      <c r="B4005">
        <v>877220</v>
      </c>
      <c r="C4005">
        <v>2471</v>
      </c>
      <c r="D4005">
        <v>877.22</v>
      </c>
    </row>
    <row r="4006" spans="1:4">
      <c r="A4006">
        <v>602</v>
      </c>
      <c r="B4006">
        <v>10334000</v>
      </c>
      <c r="C4006">
        <v>2471</v>
      </c>
      <c r="D4006">
        <v>10334</v>
      </c>
    </row>
    <row r="4007" spans="1:4">
      <c r="A4007">
        <v>310</v>
      </c>
      <c r="B4007">
        <v>877220</v>
      </c>
      <c r="C4007">
        <v>2472</v>
      </c>
      <c r="D4007">
        <v>877.22</v>
      </c>
    </row>
    <row r="4008" spans="1:4">
      <c r="A4008">
        <v>602</v>
      </c>
      <c r="B4008">
        <v>8698000</v>
      </c>
      <c r="C4008">
        <v>2472</v>
      </c>
      <c r="D4008">
        <v>8698</v>
      </c>
    </row>
    <row r="4009" spans="1:4">
      <c r="A4009">
        <v>310</v>
      </c>
      <c r="B4009">
        <v>877220</v>
      </c>
      <c r="C4009">
        <v>2473</v>
      </c>
      <c r="D4009">
        <v>877.22</v>
      </c>
    </row>
    <row r="4010" spans="1:4">
      <c r="A4010">
        <v>602</v>
      </c>
      <c r="B4010">
        <v>11160000</v>
      </c>
      <c r="C4010">
        <v>2473</v>
      </c>
      <c r="D4010">
        <v>11160</v>
      </c>
    </row>
    <row r="4011" spans="1:4">
      <c r="A4011">
        <v>310</v>
      </c>
      <c r="B4011">
        <v>877220</v>
      </c>
      <c r="C4011">
        <v>2475</v>
      </c>
      <c r="D4011">
        <v>877.22</v>
      </c>
    </row>
    <row r="4012" spans="1:4">
      <c r="A4012">
        <v>602</v>
      </c>
      <c r="B4012">
        <v>7907000</v>
      </c>
      <c r="C4012">
        <v>2475</v>
      </c>
      <c r="D4012">
        <v>7907</v>
      </c>
    </row>
    <row r="4013" spans="1:4">
      <c r="A4013">
        <v>310</v>
      </c>
      <c r="B4013">
        <v>877220</v>
      </c>
      <c r="C4013">
        <v>2476</v>
      </c>
      <c r="D4013">
        <v>877.22</v>
      </c>
    </row>
    <row r="4014" spans="1:4">
      <c r="A4014">
        <v>602</v>
      </c>
      <c r="B4014">
        <v>10334000</v>
      </c>
      <c r="C4014">
        <v>2476</v>
      </c>
      <c r="D4014">
        <v>10334</v>
      </c>
    </row>
    <row r="4015" spans="1:4">
      <c r="A4015">
        <v>310</v>
      </c>
      <c r="B4015">
        <v>877220</v>
      </c>
      <c r="C4015">
        <v>2477</v>
      </c>
      <c r="D4015">
        <v>877.22</v>
      </c>
    </row>
    <row r="4016" spans="1:4">
      <c r="A4016">
        <v>602</v>
      </c>
      <c r="B4016">
        <v>7907000</v>
      </c>
      <c r="C4016">
        <v>2477</v>
      </c>
      <c r="D4016">
        <v>7907</v>
      </c>
    </row>
    <row r="4017" spans="1:4">
      <c r="A4017">
        <v>310</v>
      </c>
      <c r="B4017">
        <v>877220</v>
      </c>
      <c r="C4017">
        <v>2478</v>
      </c>
      <c r="D4017">
        <v>877.22</v>
      </c>
    </row>
    <row r="4018" spans="1:4">
      <c r="A4018">
        <v>602</v>
      </c>
      <c r="B4018">
        <v>10334000</v>
      </c>
      <c r="C4018">
        <v>2478</v>
      </c>
      <c r="D4018">
        <v>10334</v>
      </c>
    </row>
    <row r="4019" spans="1:4">
      <c r="A4019">
        <v>310</v>
      </c>
      <c r="B4019">
        <v>877220</v>
      </c>
      <c r="C4019">
        <v>2479</v>
      </c>
      <c r="D4019">
        <v>877.22</v>
      </c>
    </row>
    <row r="4020" spans="1:4">
      <c r="A4020">
        <v>602</v>
      </c>
      <c r="B4020">
        <v>10334000</v>
      </c>
      <c r="C4020">
        <v>2479</v>
      </c>
      <c r="D4020">
        <v>10334</v>
      </c>
    </row>
    <row r="4021" spans="1:4">
      <c r="A4021">
        <v>310</v>
      </c>
      <c r="B4021">
        <v>394150</v>
      </c>
      <c r="C4021">
        <v>2480</v>
      </c>
      <c r="D4021">
        <v>394.15</v>
      </c>
    </row>
    <row r="4022" spans="1:4">
      <c r="A4022">
        <v>602</v>
      </c>
      <c r="B4022">
        <v>4057000</v>
      </c>
      <c r="C4022">
        <v>2480</v>
      </c>
      <c r="D4022">
        <v>4057</v>
      </c>
    </row>
    <row r="4023" spans="1:4">
      <c r="A4023">
        <v>310</v>
      </c>
      <c r="B4023">
        <v>345880</v>
      </c>
      <c r="C4023">
        <v>2481</v>
      </c>
      <c r="D4023">
        <v>345.88</v>
      </c>
    </row>
    <row r="4024" spans="1:4">
      <c r="A4024">
        <v>602</v>
      </c>
      <c r="B4024">
        <v>3688000</v>
      </c>
      <c r="C4024">
        <v>2481</v>
      </c>
      <c r="D4024">
        <v>3688</v>
      </c>
    </row>
    <row r="4025" spans="1:4">
      <c r="A4025">
        <v>310</v>
      </c>
      <c r="B4025">
        <v>582170</v>
      </c>
      <c r="C4025">
        <v>2482</v>
      </c>
      <c r="D4025">
        <v>582.16999999999996</v>
      </c>
    </row>
    <row r="4026" spans="1:4">
      <c r="A4026">
        <v>602</v>
      </c>
      <c r="B4026">
        <v>5400000</v>
      </c>
      <c r="C4026">
        <v>2482</v>
      </c>
      <c r="D4026">
        <v>5400</v>
      </c>
    </row>
    <row r="4027" spans="1:4">
      <c r="A4027">
        <v>310</v>
      </c>
      <c r="B4027">
        <v>877220</v>
      </c>
      <c r="C4027">
        <v>2483</v>
      </c>
      <c r="D4027">
        <v>877.22</v>
      </c>
    </row>
    <row r="4028" spans="1:4">
      <c r="A4028">
        <v>602</v>
      </c>
      <c r="B4028">
        <v>9567000</v>
      </c>
      <c r="C4028">
        <v>2483</v>
      </c>
      <c r="D4028">
        <v>9567</v>
      </c>
    </row>
    <row r="4029" spans="1:4">
      <c r="A4029">
        <v>310</v>
      </c>
      <c r="B4029">
        <v>402230</v>
      </c>
      <c r="C4029">
        <v>2484</v>
      </c>
      <c r="D4029">
        <v>402.23</v>
      </c>
    </row>
    <row r="4030" spans="1:4">
      <c r="A4030">
        <v>602</v>
      </c>
      <c r="B4030">
        <v>4114680</v>
      </c>
      <c r="C4030">
        <v>2484</v>
      </c>
      <c r="D4030">
        <v>4114.68</v>
      </c>
    </row>
    <row r="4031" spans="1:4">
      <c r="A4031">
        <v>310</v>
      </c>
      <c r="B4031">
        <v>877220</v>
      </c>
      <c r="C4031">
        <v>2485</v>
      </c>
      <c r="D4031">
        <v>877.22</v>
      </c>
    </row>
    <row r="4032" spans="1:4">
      <c r="A4032">
        <v>602</v>
      </c>
      <c r="B4032">
        <v>11436290</v>
      </c>
      <c r="C4032">
        <v>2485</v>
      </c>
      <c r="D4032">
        <v>11436.29</v>
      </c>
    </row>
    <row r="4033" spans="1:4">
      <c r="A4033">
        <v>310</v>
      </c>
      <c r="B4033">
        <v>877220</v>
      </c>
      <c r="C4033">
        <v>2487</v>
      </c>
      <c r="D4033">
        <v>877.22</v>
      </c>
    </row>
    <row r="4034" spans="1:4">
      <c r="A4034">
        <v>602</v>
      </c>
      <c r="B4034">
        <v>9057740</v>
      </c>
      <c r="C4034">
        <v>2487</v>
      </c>
      <c r="D4034">
        <v>9057.74</v>
      </c>
    </row>
    <row r="4035" spans="1:4">
      <c r="A4035">
        <v>310</v>
      </c>
      <c r="B4035">
        <v>877220</v>
      </c>
      <c r="C4035">
        <v>2488</v>
      </c>
      <c r="D4035">
        <v>877.22</v>
      </c>
    </row>
    <row r="4036" spans="1:4">
      <c r="A4036">
        <v>602</v>
      </c>
      <c r="B4036">
        <v>9926000</v>
      </c>
      <c r="C4036">
        <v>2488</v>
      </c>
      <c r="D4036">
        <v>9926</v>
      </c>
    </row>
    <row r="4037" spans="1:4">
      <c r="A4037">
        <v>310</v>
      </c>
      <c r="B4037">
        <v>832630</v>
      </c>
      <c r="C4037">
        <v>2490</v>
      </c>
      <c r="D4037">
        <v>832.63</v>
      </c>
    </row>
    <row r="4038" spans="1:4">
      <c r="A4038">
        <v>602</v>
      </c>
      <c r="B4038">
        <v>7189000</v>
      </c>
      <c r="C4038">
        <v>2490</v>
      </c>
      <c r="D4038">
        <v>7189</v>
      </c>
    </row>
    <row r="4039" spans="1:4">
      <c r="A4039">
        <v>310</v>
      </c>
      <c r="B4039">
        <v>877220</v>
      </c>
      <c r="C4039">
        <v>2491</v>
      </c>
      <c r="D4039">
        <v>877.22</v>
      </c>
    </row>
    <row r="4040" spans="1:4">
      <c r="A4040">
        <v>602</v>
      </c>
      <c r="B4040">
        <v>13193150</v>
      </c>
      <c r="C4040">
        <v>2491</v>
      </c>
      <c r="D4040">
        <v>13193.15</v>
      </c>
    </row>
    <row r="4041" spans="1:4">
      <c r="A4041">
        <v>310</v>
      </c>
      <c r="B4041">
        <v>394150</v>
      </c>
      <c r="C4041">
        <v>2492</v>
      </c>
      <c r="D4041">
        <v>394.15</v>
      </c>
    </row>
    <row r="4042" spans="1:4">
      <c r="A4042">
        <v>602</v>
      </c>
      <c r="B4042">
        <v>4057000</v>
      </c>
      <c r="C4042">
        <v>2492</v>
      </c>
      <c r="D4042">
        <v>4057</v>
      </c>
    </row>
    <row r="4043" spans="1:4">
      <c r="A4043">
        <v>310</v>
      </c>
      <c r="B4043">
        <v>869370</v>
      </c>
      <c r="C4043">
        <v>2494</v>
      </c>
      <c r="D4043">
        <v>869.37</v>
      </c>
    </row>
    <row r="4044" spans="1:4">
      <c r="A4044">
        <v>602</v>
      </c>
      <c r="B4044">
        <v>7451370</v>
      </c>
      <c r="C4044">
        <v>2494</v>
      </c>
      <c r="D4044">
        <v>7451.37</v>
      </c>
    </row>
    <row r="4045" spans="1:4">
      <c r="A4045">
        <v>310</v>
      </c>
      <c r="B4045">
        <v>657910</v>
      </c>
      <c r="C4045">
        <v>2495</v>
      </c>
      <c r="D4045">
        <v>657.91</v>
      </c>
    </row>
    <row r="4046" spans="1:4">
      <c r="A4046">
        <v>602</v>
      </c>
      <c r="B4046">
        <v>5941000</v>
      </c>
      <c r="C4046">
        <v>2495</v>
      </c>
      <c r="D4046">
        <v>5941</v>
      </c>
    </row>
    <row r="4047" spans="1:4">
      <c r="A4047">
        <v>310</v>
      </c>
      <c r="B4047">
        <v>841660</v>
      </c>
      <c r="C4047">
        <v>2496</v>
      </c>
      <c r="D4047">
        <v>841.66</v>
      </c>
    </row>
    <row r="4048" spans="1:4">
      <c r="A4048">
        <v>602</v>
      </c>
      <c r="B4048">
        <v>7253460</v>
      </c>
      <c r="C4048">
        <v>2496</v>
      </c>
      <c r="D4048">
        <v>7253.46</v>
      </c>
    </row>
    <row r="4049" spans="1:4">
      <c r="A4049">
        <v>310</v>
      </c>
      <c r="B4049">
        <v>123930</v>
      </c>
      <c r="C4049">
        <v>2497</v>
      </c>
      <c r="D4049">
        <v>123.93</v>
      </c>
    </row>
    <row r="4050" spans="1:4">
      <c r="A4050">
        <v>602</v>
      </c>
      <c r="B4050">
        <v>1594000</v>
      </c>
      <c r="C4050">
        <v>2497</v>
      </c>
      <c r="D4050">
        <v>1594</v>
      </c>
    </row>
    <row r="4051" spans="1:4">
      <c r="A4051">
        <v>310</v>
      </c>
      <c r="B4051">
        <v>877220</v>
      </c>
      <c r="C4051">
        <v>2498</v>
      </c>
      <c r="D4051">
        <v>877.22</v>
      </c>
    </row>
    <row r="4052" spans="1:4">
      <c r="A4052">
        <v>602</v>
      </c>
      <c r="B4052">
        <v>10334000</v>
      </c>
      <c r="C4052">
        <v>2498</v>
      </c>
      <c r="D4052">
        <v>10334</v>
      </c>
    </row>
    <row r="4053" spans="1:4">
      <c r="A4053">
        <v>310</v>
      </c>
      <c r="B4053">
        <v>877220</v>
      </c>
      <c r="C4053">
        <v>2499</v>
      </c>
      <c r="D4053">
        <v>877.22</v>
      </c>
    </row>
    <row r="4054" spans="1:4">
      <c r="A4054">
        <v>602</v>
      </c>
      <c r="B4054">
        <v>8698000</v>
      </c>
      <c r="C4054">
        <v>2499</v>
      </c>
      <c r="D4054">
        <v>8698</v>
      </c>
    </row>
    <row r="4055" spans="1:4">
      <c r="A4055">
        <v>310</v>
      </c>
      <c r="B4055">
        <v>394150</v>
      </c>
      <c r="C4055">
        <v>2500</v>
      </c>
      <c r="D4055">
        <v>394.15</v>
      </c>
    </row>
    <row r="4056" spans="1:4">
      <c r="A4056">
        <v>602</v>
      </c>
      <c r="B4056">
        <v>4057000</v>
      </c>
      <c r="C4056">
        <v>2500</v>
      </c>
      <c r="D4056">
        <v>4057</v>
      </c>
    </row>
    <row r="4057" spans="1:4">
      <c r="A4057">
        <v>310</v>
      </c>
      <c r="B4057">
        <v>394150</v>
      </c>
      <c r="C4057">
        <v>2502</v>
      </c>
      <c r="D4057">
        <v>394.15</v>
      </c>
    </row>
    <row r="4058" spans="1:4">
      <c r="A4058">
        <v>602</v>
      </c>
      <c r="B4058">
        <v>4057000</v>
      </c>
      <c r="C4058">
        <v>2502</v>
      </c>
      <c r="D4058">
        <v>4057</v>
      </c>
    </row>
    <row r="4059" spans="1:4">
      <c r="A4059">
        <v>310</v>
      </c>
      <c r="B4059">
        <v>877220</v>
      </c>
      <c r="C4059">
        <v>2504</v>
      </c>
      <c r="D4059">
        <v>877.22</v>
      </c>
    </row>
    <row r="4060" spans="1:4">
      <c r="A4060">
        <v>602</v>
      </c>
      <c r="B4060">
        <v>9600230</v>
      </c>
      <c r="C4060">
        <v>2504</v>
      </c>
      <c r="D4060">
        <v>9600.23</v>
      </c>
    </row>
    <row r="4061" spans="1:4">
      <c r="A4061">
        <v>310</v>
      </c>
      <c r="B4061">
        <v>877220</v>
      </c>
      <c r="C4061">
        <v>2505</v>
      </c>
      <c r="D4061">
        <v>877.22</v>
      </c>
    </row>
    <row r="4062" spans="1:4">
      <c r="A4062">
        <v>602</v>
      </c>
      <c r="B4062">
        <v>8698000</v>
      </c>
      <c r="C4062">
        <v>2505</v>
      </c>
      <c r="D4062">
        <v>8698</v>
      </c>
    </row>
    <row r="4063" spans="1:4">
      <c r="A4063">
        <v>310</v>
      </c>
      <c r="B4063">
        <v>513430</v>
      </c>
      <c r="C4063">
        <v>2507</v>
      </c>
      <c r="D4063">
        <v>513.42999999999995</v>
      </c>
    </row>
    <row r="4064" spans="1:4">
      <c r="A4064">
        <v>602</v>
      </c>
      <c r="B4064">
        <v>4909000</v>
      </c>
      <c r="C4064">
        <v>2507</v>
      </c>
      <c r="D4064">
        <v>4909</v>
      </c>
    </row>
    <row r="4065" spans="1:4">
      <c r="A4065">
        <v>310</v>
      </c>
      <c r="B4065">
        <v>513430</v>
      </c>
      <c r="C4065">
        <v>2508</v>
      </c>
      <c r="D4065">
        <v>513.42999999999995</v>
      </c>
    </row>
    <row r="4066" spans="1:4">
      <c r="A4066">
        <v>602</v>
      </c>
      <c r="B4066">
        <v>4909000</v>
      </c>
      <c r="C4066">
        <v>2508</v>
      </c>
      <c r="D4066">
        <v>4909</v>
      </c>
    </row>
    <row r="4067" spans="1:4">
      <c r="A4067">
        <v>310</v>
      </c>
      <c r="B4067">
        <v>238000</v>
      </c>
      <c r="C4067">
        <v>2510</v>
      </c>
      <c r="D4067">
        <v>238</v>
      </c>
    </row>
    <row r="4068" spans="1:4">
      <c r="A4068">
        <v>602</v>
      </c>
      <c r="B4068">
        <v>2789000</v>
      </c>
      <c r="C4068">
        <v>2510</v>
      </c>
      <c r="D4068">
        <v>2789</v>
      </c>
    </row>
    <row r="4069" spans="1:4">
      <c r="A4069">
        <v>310</v>
      </c>
      <c r="B4069">
        <v>409680</v>
      </c>
      <c r="C4069">
        <v>2511</v>
      </c>
      <c r="D4069">
        <v>409.68</v>
      </c>
    </row>
    <row r="4070" spans="1:4">
      <c r="A4070">
        <v>602</v>
      </c>
      <c r="B4070">
        <v>4167910</v>
      </c>
      <c r="C4070">
        <v>2511</v>
      </c>
      <c r="D4070">
        <v>4167.91</v>
      </c>
    </row>
    <row r="4071" spans="1:4">
      <c r="A4071">
        <v>310</v>
      </c>
      <c r="B4071">
        <v>123930</v>
      </c>
      <c r="C4071">
        <v>2512</v>
      </c>
      <c r="D4071">
        <v>123.93</v>
      </c>
    </row>
    <row r="4072" spans="1:4">
      <c r="A4072">
        <v>602</v>
      </c>
      <c r="B4072">
        <v>1594000</v>
      </c>
      <c r="C4072">
        <v>2512</v>
      </c>
      <c r="D4072">
        <v>1594</v>
      </c>
    </row>
    <row r="4073" spans="1:4">
      <c r="A4073">
        <v>310</v>
      </c>
      <c r="B4073">
        <v>877220</v>
      </c>
      <c r="C4073">
        <v>2513</v>
      </c>
      <c r="D4073">
        <v>877.22</v>
      </c>
    </row>
    <row r="4074" spans="1:4">
      <c r="A4074">
        <v>602</v>
      </c>
      <c r="B4074">
        <v>11160000</v>
      </c>
      <c r="C4074">
        <v>2513</v>
      </c>
      <c r="D4074">
        <v>11160</v>
      </c>
    </row>
    <row r="4075" spans="1:4">
      <c r="A4075">
        <v>310</v>
      </c>
      <c r="B4075">
        <v>877220</v>
      </c>
      <c r="C4075">
        <v>2514</v>
      </c>
      <c r="D4075">
        <v>877.22</v>
      </c>
    </row>
    <row r="4076" spans="1:4">
      <c r="A4076">
        <v>602</v>
      </c>
      <c r="B4076">
        <v>15814000</v>
      </c>
      <c r="C4076">
        <v>2514</v>
      </c>
      <c r="D4076">
        <v>15814</v>
      </c>
    </row>
    <row r="4077" spans="1:4">
      <c r="A4077">
        <v>310</v>
      </c>
      <c r="B4077">
        <v>394150</v>
      </c>
      <c r="C4077">
        <v>2515</v>
      </c>
      <c r="D4077">
        <v>394.15</v>
      </c>
    </row>
    <row r="4078" spans="1:4">
      <c r="A4078">
        <v>602</v>
      </c>
      <c r="B4078">
        <v>4057000</v>
      </c>
      <c r="C4078">
        <v>2515</v>
      </c>
      <c r="D4078">
        <v>4057</v>
      </c>
    </row>
    <row r="4079" spans="1:4">
      <c r="A4079">
        <v>310</v>
      </c>
      <c r="B4079">
        <v>846580</v>
      </c>
      <c r="C4079">
        <v>2516</v>
      </c>
      <c r="D4079">
        <v>846.58</v>
      </c>
    </row>
    <row r="4080" spans="1:4">
      <c r="A4080">
        <v>602</v>
      </c>
      <c r="B4080">
        <v>7288630</v>
      </c>
      <c r="C4080">
        <v>2516</v>
      </c>
      <c r="D4080">
        <v>7288.63</v>
      </c>
    </row>
    <row r="4081" spans="1:4">
      <c r="A4081">
        <v>310</v>
      </c>
      <c r="B4081">
        <v>394150</v>
      </c>
      <c r="C4081">
        <v>2517</v>
      </c>
      <c r="D4081">
        <v>394.15</v>
      </c>
    </row>
    <row r="4082" spans="1:4">
      <c r="A4082">
        <v>602</v>
      </c>
      <c r="B4082">
        <v>4057000</v>
      </c>
      <c r="C4082">
        <v>2517</v>
      </c>
      <c r="D4082">
        <v>4057</v>
      </c>
    </row>
    <row r="4083" spans="1:4">
      <c r="A4083">
        <v>310</v>
      </c>
      <c r="B4083">
        <v>877220</v>
      </c>
      <c r="C4083">
        <v>2518</v>
      </c>
      <c r="D4083">
        <v>877.22</v>
      </c>
    </row>
    <row r="4084" spans="1:4">
      <c r="A4084">
        <v>602</v>
      </c>
      <c r="B4084">
        <v>14621000</v>
      </c>
      <c r="C4084">
        <v>2518</v>
      </c>
      <c r="D4084">
        <v>14621</v>
      </c>
    </row>
    <row r="4085" spans="1:4">
      <c r="A4085">
        <v>310</v>
      </c>
      <c r="B4085">
        <v>741210</v>
      </c>
      <c r="C4085">
        <v>2519</v>
      </c>
      <c r="D4085">
        <v>741.21</v>
      </c>
    </row>
    <row r="4086" spans="1:4">
      <c r="A4086">
        <v>602</v>
      </c>
      <c r="B4086">
        <v>6536000</v>
      </c>
      <c r="C4086">
        <v>2519</v>
      </c>
      <c r="D4086">
        <v>6536</v>
      </c>
    </row>
    <row r="4087" spans="1:4">
      <c r="A4087">
        <v>310</v>
      </c>
      <c r="B4087">
        <v>741210</v>
      </c>
      <c r="C4087">
        <v>2520</v>
      </c>
      <c r="D4087">
        <v>741.21</v>
      </c>
    </row>
    <row r="4088" spans="1:4">
      <c r="A4088">
        <v>602</v>
      </c>
      <c r="B4088">
        <v>6536000</v>
      </c>
      <c r="C4088">
        <v>2520</v>
      </c>
      <c r="D4088">
        <v>6536</v>
      </c>
    </row>
    <row r="4089" spans="1:4">
      <c r="A4089">
        <v>310</v>
      </c>
      <c r="B4089">
        <v>877220</v>
      </c>
      <c r="C4089">
        <v>2521</v>
      </c>
      <c r="D4089">
        <v>877.22</v>
      </c>
    </row>
    <row r="4090" spans="1:4">
      <c r="A4090">
        <v>602</v>
      </c>
      <c r="B4090">
        <v>8710770</v>
      </c>
      <c r="C4090">
        <v>2521</v>
      </c>
      <c r="D4090">
        <v>8710.77</v>
      </c>
    </row>
    <row r="4091" spans="1:4">
      <c r="A4091">
        <v>310</v>
      </c>
      <c r="B4091">
        <v>170280</v>
      </c>
      <c r="C4091">
        <v>2524</v>
      </c>
      <c r="D4091">
        <v>170.28</v>
      </c>
    </row>
    <row r="4092" spans="1:4">
      <c r="A4092">
        <v>602</v>
      </c>
      <c r="B4092">
        <v>2109000</v>
      </c>
      <c r="C4092">
        <v>2524</v>
      </c>
      <c r="D4092">
        <v>2109</v>
      </c>
    </row>
    <row r="4093" spans="1:4">
      <c r="A4093">
        <v>310</v>
      </c>
      <c r="B4093">
        <v>877220</v>
      </c>
      <c r="C4093">
        <v>2526</v>
      </c>
      <c r="D4093">
        <v>877.22</v>
      </c>
    </row>
    <row r="4094" spans="1:4">
      <c r="A4094">
        <v>602</v>
      </c>
      <c r="B4094">
        <v>8705100</v>
      </c>
      <c r="C4094">
        <v>2526</v>
      </c>
      <c r="D4094">
        <v>8705.1</v>
      </c>
    </row>
    <row r="4095" spans="1:4">
      <c r="A4095">
        <v>310</v>
      </c>
      <c r="B4095">
        <v>394150</v>
      </c>
      <c r="C4095">
        <v>2527</v>
      </c>
      <c r="D4095">
        <v>394.15</v>
      </c>
    </row>
    <row r="4096" spans="1:4">
      <c r="A4096">
        <v>602</v>
      </c>
      <c r="B4096">
        <v>4057000</v>
      </c>
      <c r="C4096">
        <v>2527</v>
      </c>
      <c r="D4096">
        <v>4057</v>
      </c>
    </row>
    <row r="4097" spans="1:4">
      <c r="A4097">
        <v>310</v>
      </c>
      <c r="B4097">
        <v>877220</v>
      </c>
      <c r="C4097">
        <v>2528</v>
      </c>
      <c r="D4097">
        <v>877.22</v>
      </c>
    </row>
    <row r="4098" spans="1:4">
      <c r="A4098">
        <v>602</v>
      </c>
      <c r="B4098">
        <v>8698000</v>
      </c>
      <c r="C4098">
        <v>2528</v>
      </c>
      <c r="D4098">
        <v>8698</v>
      </c>
    </row>
    <row r="4099" spans="1:4">
      <c r="A4099">
        <v>310</v>
      </c>
      <c r="B4099">
        <v>345880</v>
      </c>
      <c r="C4099">
        <v>2530</v>
      </c>
      <c r="D4099">
        <v>345.88</v>
      </c>
    </row>
    <row r="4100" spans="1:4">
      <c r="A4100">
        <v>602</v>
      </c>
      <c r="B4100">
        <v>3688000</v>
      </c>
      <c r="C4100">
        <v>2530</v>
      </c>
      <c r="D4100">
        <v>3688</v>
      </c>
    </row>
    <row r="4101" spans="1:4">
      <c r="A4101">
        <v>310</v>
      </c>
      <c r="B4101">
        <v>61910</v>
      </c>
      <c r="C4101">
        <v>2531</v>
      </c>
      <c r="D4101">
        <v>61.91</v>
      </c>
    </row>
    <row r="4102" spans="1:4">
      <c r="A4102">
        <v>602</v>
      </c>
      <c r="B4102">
        <v>825560</v>
      </c>
      <c r="C4102">
        <v>2531</v>
      </c>
      <c r="D4102">
        <v>825.56</v>
      </c>
    </row>
    <row r="4103" spans="1:4">
      <c r="A4103">
        <v>310</v>
      </c>
      <c r="B4103">
        <v>741210</v>
      </c>
      <c r="C4103">
        <v>2532</v>
      </c>
      <c r="D4103">
        <v>741.21</v>
      </c>
    </row>
    <row r="4104" spans="1:4">
      <c r="A4104">
        <v>602</v>
      </c>
      <c r="B4104">
        <v>6536000</v>
      </c>
      <c r="C4104">
        <v>2532</v>
      </c>
      <c r="D4104">
        <v>6536</v>
      </c>
    </row>
    <row r="4105" spans="1:4">
      <c r="A4105">
        <v>310</v>
      </c>
      <c r="B4105">
        <v>582170</v>
      </c>
      <c r="C4105">
        <v>2535</v>
      </c>
      <c r="D4105">
        <v>582.16999999999996</v>
      </c>
    </row>
    <row r="4106" spans="1:4">
      <c r="A4106">
        <v>602</v>
      </c>
      <c r="B4106">
        <v>5400000</v>
      </c>
      <c r="C4106">
        <v>2535</v>
      </c>
      <c r="D4106">
        <v>5400</v>
      </c>
    </row>
    <row r="4107" spans="1:4">
      <c r="A4107">
        <v>310</v>
      </c>
      <c r="B4107">
        <v>877220</v>
      </c>
      <c r="C4107">
        <v>2536</v>
      </c>
      <c r="D4107">
        <v>877.22</v>
      </c>
    </row>
    <row r="4108" spans="1:4">
      <c r="A4108">
        <v>602</v>
      </c>
      <c r="B4108">
        <v>7910870</v>
      </c>
      <c r="C4108">
        <v>2536</v>
      </c>
      <c r="D4108">
        <v>7910.87</v>
      </c>
    </row>
    <row r="4109" spans="1:4">
      <c r="A4109">
        <v>310</v>
      </c>
      <c r="B4109">
        <v>877220</v>
      </c>
      <c r="C4109">
        <v>2537</v>
      </c>
      <c r="D4109">
        <v>877.22</v>
      </c>
    </row>
    <row r="4110" spans="1:4">
      <c r="A4110">
        <v>602</v>
      </c>
      <c r="B4110">
        <v>7907000</v>
      </c>
      <c r="C4110">
        <v>2537</v>
      </c>
      <c r="D4110">
        <v>7907</v>
      </c>
    </row>
    <row r="4111" spans="1:4">
      <c r="A4111">
        <v>310</v>
      </c>
      <c r="B4111">
        <v>238000</v>
      </c>
      <c r="C4111">
        <v>2538</v>
      </c>
      <c r="D4111">
        <v>238</v>
      </c>
    </row>
    <row r="4112" spans="1:4">
      <c r="A4112">
        <v>602</v>
      </c>
      <c r="B4112">
        <v>2789000</v>
      </c>
      <c r="C4112">
        <v>2538</v>
      </c>
      <c r="D4112">
        <v>2789</v>
      </c>
    </row>
    <row r="4113" spans="1:4">
      <c r="A4113">
        <v>310</v>
      </c>
      <c r="B4113">
        <v>345880</v>
      </c>
      <c r="C4113">
        <v>2539</v>
      </c>
      <c r="D4113">
        <v>345.88</v>
      </c>
    </row>
    <row r="4114" spans="1:4">
      <c r="A4114">
        <v>602</v>
      </c>
      <c r="B4114">
        <v>3688000</v>
      </c>
      <c r="C4114">
        <v>2539</v>
      </c>
      <c r="D4114">
        <v>3688</v>
      </c>
    </row>
    <row r="4115" spans="1:4">
      <c r="A4115">
        <v>310</v>
      </c>
      <c r="B4115">
        <v>832630</v>
      </c>
      <c r="C4115">
        <v>2540</v>
      </c>
      <c r="D4115">
        <v>832.63</v>
      </c>
    </row>
    <row r="4116" spans="1:4">
      <c r="A4116">
        <v>602</v>
      </c>
      <c r="B4116">
        <v>7189000</v>
      </c>
      <c r="C4116">
        <v>2540</v>
      </c>
      <c r="D4116">
        <v>7189</v>
      </c>
    </row>
    <row r="4117" spans="1:4">
      <c r="A4117">
        <v>310</v>
      </c>
      <c r="B4117">
        <v>582170</v>
      </c>
      <c r="C4117">
        <v>2541</v>
      </c>
      <c r="D4117">
        <v>582.16999999999996</v>
      </c>
    </row>
    <row r="4118" spans="1:4">
      <c r="A4118">
        <v>602</v>
      </c>
      <c r="B4118">
        <v>5400000</v>
      </c>
      <c r="C4118">
        <v>2541</v>
      </c>
      <c r="D4118">
        <v>5400</v>
      </c>
    </row>
    <row r="4119" spans="1:4">
      <c r="A4119">
        <v>310</v>
      </c>
      <c r="B4119">
        <v>238000</v>
      </c>
      <c r="C4119">
        <v>2542</v>
      </c>
      <c r="D4119">
        <v>238</v>
      </c>
    </row>
    <row r="4120" spans="1:4">
      <c r="A4120">
        <v>602</v>
      </c>
      <c r="B4120">
        <v>2789000</v>
      </c>
      <c r="C4120">
        <v>2542</v>
      </c>
      <c r="D4120">
        <v>2789</v>
      </c>
    </row>
    <row r="4121" spans="1:4">
      <c r="A4121">
        <v>310</v>
      </c>
      <c r="B4121">
        <v>877220</v>
      </c>
      <c r="C4121">
        <v>2543</v>
      </c>
      <c r="D4121">
        <v>877.22</v>
      </c>
    </row>
    <row r="4122" spans="1:4">
      <c r="A4122">
        <v>602</v>
      </c>
      <c r="B4122">
        <v>13631840</v>
      </c>
      <c r="C4122">
        <v>2543</v>
      </c>
      <c r="D4122">
        <v>13631.84</v>
      </c>
    </row>
    <row r="4123" spans="1:4">
      <c r="A4123">
        <v>310</v>
      </c>
      <c r="B4123">
        <v>657910</v>
      </c>
      <c r="C4123">
        <v>2544</v>
      </c>
      <c r="D4123">
        <v>657.91</v>
      </c>
    </row>
    <row r="4124" spans="1:4">
      <c r="A4124">
        <v>602</v>
      </c>
      <c r="B4124">
        <v>5941000</v>
      </c>
      <c r="C4124">
        <v>2544</v>
      </c>
      <c r="D4124">
        <v>5941</v>
      </c>
    </row>
    <row r="4125" spans="1:4">
      <c r="A4125">
        <v>310</v>
      </c>
      <c r="B4125">
        <v>723850</v>
      </c>
      <c r="C4125">
        <v>2545</v>
      </c>
      <c r="D4125">
        <v>723.85</v>
      </c>
    </row>
    <row r="4126" spans="1:4">
      <c r="A4126">
        <v>602</v>
      </c>
      <c r="B4126">
        <v>6411990</v>
      </c>
      <c r="C4126">
        <v>2545</v>
      </c>
      <c r="D4126">
        <v>6411.99</v>
      </c>
    </row>
    <row r="4127" spans="1:4">
      <c r="A4127">
        <v>310</v>
      </c>
      <c r="B4127">
        <v>834600</v>
      </c>
      <c r="C4127">
        <v>2546</v>
      </c>
      <c r="D4127">
        <v>834.6</v>
      </c>
    </row>
    <row r="4128" spans="1:4">
      <c r="A4128">
        <v>602</v>
      </c>
      <c r="B4128">
        <v>7203060</v>
      </c>
      <c r="C4128">
        <v>2546</v>
      </c>
      <c r="D4128">
        <v>7203.06</v>
      </c>
    </row>
    <row r="4129" spans="1:4">
      <c r="A4129">
        <v>310</v>
      </c>
      <c r="B4129">
        <v>877220</v>
      </c>
      <c r="C4129">
        <v>2547</v>
      </c>
      <c r="D4129">
        <v>877.22</v>
      </c>
    </row>
    <row r="4130" spans="1:4">
      <c r="A4130">
        <v>602</v>
      </c>
      <c r="B4130">
        <v>14621000</v>
      </c>
      <c r="C4130">
        <v>2547</v>
      </c>
      <c r="D4130">
        <v>14621</v>
      </c>
    </row>
    <row r="4131" spans="1:4">
      <c r="A4131">
        <v>310</v>
      </c>
      <c r="B4131">
        <v>877220</v>
      </c>
      <c r="C4131">
        <v>2549</v>
      </c>
      <c r="D4131">
        <v>877.22</v>
      </c>
    </row>
    <row r="4132" spans="1:4">
      <c r="A4132">
        <v>602</v>
      </c>
      <c r="B4132">
        <v>13017000</v>
      </c>
      <c r="C4132">
        <v>2549</v>
      </c>
      <c r="D4132">
        <v>13017</v>
      </c>
    </row>
    <row r="4133" spans="1:4">
      <c r="A4133">
        <v>310</v>
      </c>
      <c r="B4133">
        <v>123930</v>
      </c>
      <c r="C4133">
        <v>2550</v>
      </c>
      <c r="D4133">
        <v>123.93</v>
      </c>
    </row>
    <row r="4134" spans="1:4">
      <c r="A4134">
        <v>602</v>
      </c>
      <c r="B4134">
        <v>1594000</v>
      </c>
      <c r="C4134">
        <v>2550</v>
      </c>
      <c r="D4134">
        <v>1594</v>
      </c>
    </row>
    <row r="4135" spans="1:4">
      <c r="A4135">
        <v>310</v>
      </c>
      <c r="B4135">
        <v>450990</v>
      </c>
      <c r="C4135">
        <v>2551</v>
      </c>
      <c r="D4135">
        <v>450.99</v>
      </c>
    </row>
    <row r="4136" spans="1:4">
      <c r="A4136">
        <v>602</v>
      </c>
      <c r="B4136">
        <v>4463000</v>
      </c>
      <c r="C4136">
        <v>2551</v>
      </c>
      <c r="D4136">
        <v>4463</v>
      </c>
    </row>
    <row r="4137" spans="1:4">
      <c r="A4137">
        <v>310</v>
      </c>
      <c r="B4137">
        <v>345880</v>
      </c>
      <c r="C4137">
        <v>2552</v>
      </c>
      <c r="D4137">
        <v>345.88</v>
      </c>
    </row>
    <row r="4138" spans="1:4">
      <c r="A4138">
        <v>602</v>
      </c>
      <c r="B4138">
        <v>3688000</v>
      </c>
      <c r="C4138">
        <v>2552</v>
      </c>
      <c r="D4138">
        <v>3688</v>
      </c>
    </row>
    <row r="4139" spans="1:4">
      <c r="A4139">
        <v>310</v>
      </c>
      <c r="B4139">
        <v>877220</v>
      </c>
      <c r="C4139">
        <v>2553</v>
      </c>
      <c r="D4139">
        <v>877.22</v>
      </c>
    </row>
    <row r="4140" spans="1:4">
      <c r="A4140">
        <v>602</v>
      </c>
      <c r="B4140">
        <v>7907000</v>
      </c>
      <c r="C4140">
        <v>2553</v>
      </c>
      <c r="D4140">
        <v>7907</v>
      </c>
    </row>
    <row r="4141" spans="1:4">
      <c r="A4141">
        <v>310</v>
      </c>
      <c r="B4141">
        <v>394150</v>
      </c>
      <c r="C4141">
        <v>2554</v>
      </c>
      <c r="D4141">
        <v>394.15</v>
      </c>
    </row>
    <row r="4142" spans="1:4">
      <c r="A4142">
        <v>602</v>
      </c>
      <c r="B4142">
        <v>4057000</v>
      </c>
      <c r="C4142">
        <v>2554</v>
      </c>
      <c r="D4142">
        <v>4057</v>
      </c>
    </row>
    <row r="4143" spans="1:4">
      <c r="A4143">
        <v>310</v>
      </c>
      <c r="B4143">
        <v>877220</v>
      </c>
      <c r="C4143">
        <v>2555</v>
      </c>
      <c r="D4143">
        <v>877.22</v>
      </c>
    </row>
    <row r="4144" spans="1:4">
      <c r="A4144">
        <v>602</v>
      </c>
      <c r="B4144">
        <v>13017000</v>
      </c>
      <c r="C4144">
        <v>2555</v>
      </c>
      <c r="D4144">
        <v>13017</v>
      </c>
    </row>
    <row r="4145" spans="1:4">
      <c r="A4145">
        <v>310</v>
      </c>
      <c r="B4145">
        <v>877220</v>
      </c>
      <c r="C4145">
        <v>2556</v>
      </c>
      <c r="D4145">
        <v>877.22</v>
      </c>
    </row>
    <row r="4146" spans="1:4">
      <c r="A4146">
        <v>602</v>
      </c>
      <c r="B4146">
        <v>7907000</v>
      </c>
      <c r="C4146">
        <v>2556</v>
      </c>
      <c r="D4146">
        <v>7907</v>
      </c>
    </row>
    <row r="4147" spans="1:4">
      <c r="A4147">
        <v>310</v>
      </c>
      <c r="B4147">
        <v>877220</v>
      </c>
      <c r="C4147">
        <v>2557</v>
      </c>
      <c r="D4147">
        <v>877.22</v>
      </c>
    </row>
    <row r="4148" spans="1:4">
      <c r="A4148">
        <v>602</v>
      </c>
      <c r="B4148">
        <v>14059000</v>
      </c>
      <c r="C4148">
        <v>2557</v>
      </c>
      <c r="D4148">
        <v>14059</v>
      </c>
    </row>
    <row r="4149" spans="1:4">
      <c r="A4149">
        <v>310</v>
      </c>
      <c r="B4149">
        <v>123930</v>
      </c>
      <c r="C4149">
        <v>2558</v>
      </c>
      <c r="D4149">
        <v>123.93</v>
      </c>
    </row>
    <row r="4150" spans="1:4">
      <c r="A4150">
        <v>602</v>
      </c>
      <c r="B4150">
        <v>1594000</v>
      </c>
      <c r="C4150">
        <v>2558</v>
      </c>
      <c r="D4150">
        <v>1594</v>
      </c>
    </row>
    <row r="4151" spans="1:4">
      <c r="A4151">
        <v>310</v>
      </c>
      <c r="B4151">
        <v>513430</v>
      </c>
      <c r="C4151">
        <v>2559</v>
      </c>
      <c r="D4151">
        <v>513.42999999999995</v>
      </c>
    </row>
    <row r="4152" spans="1:4">
      <c r="A4152">
        <v>602</v>
      </c>
      <c r="B4152">
        <v>4909000</v>
      </c>
      <c r="C4152">
        <v>2559</v>
      </c>
      <c r="D4152">
        <v>4909</v>
      </c>
    </row>
    <row r="4153" spans="1:4">
      <c r="A4153">
        <v>310</v>
      </c>
      <c r="B4153">
        <v>345880</v>
      </c>
      <c r="C4153">
        <v>2560</v>
      </c>
      <c r="D4153">
        <v>345.88</v>
      </c>
    </row>
    <row r="4154" spans="1:4">
      <c r="A4154">
        <v>602</v>
      </c>
      <c r="B4154">
        <v>3688000</v>
      </c>
      <c r="C4154">
        <v>2560</v>
      </c>
      <c r="D4154">
        <v>3688</v>
      </c>
    </row>
    <row r="4155" spans="1:4">
      <c r="A4155">
        <v>310</v>
      </c>
      <c r="B4155">
        <v>877220</v>
      </c>
      <c r="C4155">
        <v>2561</v>
      </c>
      <c r="D4155">
        <v>877.22</v>
      </c>
    </row>
    <row r="4156" spans="1:4">
      <c r="A4156">
        <v>602</v>
      </c>
      <c r="B4156">
        <v>7907000</v>
      </c>
      <c r="C4156">
        <v>2561</v>
      </c>
      <c r="D4156">
        <v>7907</v>
      </c>
    </row>
    <row r="4157" spans="1:4">
      <c r="A4157">
        <v>310</v>
      </c>
      <c r="B4157">
        <v>877220</v>
      </c>
      <c r="C4157">
        <v>2562</v>
      </c>
      <c r="D4157">
        <v>877.22</v>
      </c>
    </row>
    <row r="4158" spans="1:4">
      <c r="A4158">
        <v>602</v>
      </c>
      <c r="B4158">
        <v>12053000</v>
      </c>
      <c r="C4158">
        <v>2562</v>
      </c>
      <c r="D4158">
        <v>12053</v>
      </c>
    </row>
    <row r="4159" spans="1:4">
      <c r="A4159">
        <v>310</v>
      </c>
      <c r="B4159">
        <v>123930</v>
      </c>
      <c r="C4159">
        <v>2563</v>
      </c>
      <c r="D4159">
        <v>123.93</v>
      </c>
    </row>
    <row r="4160" spans="1:4">
      <c r="A4160">
        <v>602</v>
      </c>
      <c r="B4160">
        <v>1594000</v>
      </c>
      <c r="C4160">
        <v>2563</v>
      </c>
      <c r="D4160">
        <v>1594</v>
      </c>
    </row>
    <row r="4161" spans="1:4">
      <c r="A4161">
        <v>310</v>
      </c>
      <c r="B4161">
        <v>877220</v>
      </c>
      <c r="C4161">
        <v>2564</v>
      </c>
      <c r="D4161">
        <v>877.22</v>
      </c>
    </row>
    <row r="4162" spans="1:4">
      <c r="A4162">
        <v>602</v>
      </c>
      <c r="B4162">
        <v>10416000</v>
      </c>
      <c r="C4162">
        <v>2564</v>
      </c>
      <c r="D4162">
        <v>10416</v>
      </c>
    </row>
    <row r="4163" spans="1:4">
      <c r="A4163">
        <v>310</v>
      </c>
      <c r="B4163">
        <v>877220</v>
      </c>
      <c r="C4163">
        <v>2565</v>
      </c>
      <c r="D4163">
        <v>877.22</v>
      </c>
    </row>
    <row r="4164" spans="1:4">
      <c r="A4164">
        <v>602</v>
      </c>
      <c r="B4164">
        <v>11249470</v>
      </c>
      <c r="C4164">
        <v>2565</v>
      </c>
      <c r="D4164">
        <v>11249.47</v>
      </c>
    </row>
    <row r="4165" spans="1:4">
      <c r="A4165">
        <v>310</v>
      </c>
      <c r="B4165">
        <v>877220</v>
      </c>
      <c r="C4165">
        <v>2566</v>
      </c>
      <c r="D4165">
        <v>877.22</v>
      </c>
    </row>
    <row r="4166" spans="1:4">
      <c r="A4166">
        <v>602</v>
      </c>
      <c r="B4166">
        <v>8437100</v>
      </c>
      <c r="C4166">
        <v>2566</v>
      </c>
      <c r="D4166">
        <v>8437.1</v>
      </c>
    </row>
    <row r="4167" spans="1:4">
      <c r="A4167">
        <v>310</v>
      </c>
      <c r="B4167">
        <v>877220</v>
      </c>
      <c r="C4167">
        <v>2567</v>
      </c>
      <c r="D4167">
        <v>877.22</v>
      </c>
    </row>
    <row r="4168" spans="1:4">
      <c r="A4168">
        <v>602</v>
      </c>
      <c r="B4168">
        <v>9841300</v>
      </c>
      <c r="C4168">
        <v>2567</v>
      </c>
      <c r="D4168">
        <v>9841.2999999999993</v>
      </c>
    </row>
    <row r="4169" spans="1:4">
      <c r="A4169">
        <v>310</v>
      </c>
      <c r="B4169">
        <v>346110</v>
      </c>
      <c r="C4169">
        <v>2568</v>
      </c>
      <c r="D4169">
        <v>346.11</v>
      </c>
    </row>
    <row r="4170" spans="1:4">
      <c r="A4170">
        <v>602</v>
      </c>
      <c r="B4170">
        <v>3689930</v>
      </c>
      <c r="C4170">
        <v>2568</v>
      </c>
      <c r="D4170">
        <v>3689.93</v>
      </c>
    </row>
    <row r="4171" spans="1:4">
      <c r="A4171">
        <v>310</v>
      </c>
      <c r="B4171">
        <v>181370</v>
      </c>
      <c r="C4171">
        <v>2569</v>
      </c>
      <c r="D4171">
        <v>181.37</v>
      </c>
    </row>
    <row r="4172" spans="1:4">
      <c r="A4172">
        <v>602</v>
      </c>
      <c r="B4172">
        <v>2232300</v>
      </c>
      <c r="C4172">
        <v>2569</v>
      </c>
      <c r="D4172">
        <v>2232.3000000000002</v>
      </c>
    </row>
    <row r="4173" spans="1:4">
      <c r="A4173">
        <v>311</v>
      </c>
      <c r="B4173">
        <v>3443660</v>
      </c>
      <c r="C4173">
        <v>18</v>
      </c>
      <c r="D4173">
        <v>3443.66</v>
      </c>
    </row>
    <row r="4174" spans="1:4">
      <c r="A4174">
        <v>311</v>
      </c>
      <c r="B4174">
        <v>6153500</v>
      </c>
      <c r="C4174">
        <v>28</v>
      </c>
      <c r="D4174">
        <v>6153.5</v>
      </c>
    </row>
    <row r="4175" spans="1:4">
      <c r="A4175">
        <v>311</v>
      </c>
      <c r="B4175">
        <v>3760970</v>
      </c>
      <c r="C4175">
        <v>37</v>
      </c>
      <c r="D4175">
        <v>3760.97</v>
      </c>
    </row>
    <row r="4176" spans="1:4">
      <c r="A4176">
        <v>311</v>
      </c>
      <c r="B4176">
        <v>3685910</v>
      </c>
      <c r="C4176">
        <v>50</v>
      </c>
      <c r="D4176">
        <v>3685.91</v>
      </c>
    </row>
    <row r="4177" spans="1:4">
      <c r="A4177">
        <v>311</v>
      </c>
      <c r="B4177">
        <v>6153500</v>
      </c>
      <c r="C4177">
        <v>60</v>
      </c>
      <c r="D4177">
        <v>6153.5</v>
      </c>
    </row>
    <row r="4178" spans="1:4">
      <c r="A4178">
        <v>311</v>
      </c>
      <c r="B4178">
        <v>1886680</v>
      </c>
      <c r="C4178">
        <v>130</v>
      </c>
      <c r="D4178">
        <v>1886.68</v>
      </c>
    </row>
    <row r="4179" spans="1:4">
      <c r="A4179">
        <v>311</v>
      </c>
      <c r="B4179">
        <v>3715000</v>
      </c>
      <c r="C4179">
        <v>134</v>
      </c>
      <c r="D4179">
        <v>3715</v>
      </c>
    </row>
    <row r="4180" spans="1:4">
      <c r="A4180">
        <v>311</v>
      </c>
      <c r="B4180">
        <v>3887150</v>
      </c>
      <c r="C4180">
        <v>154</v>
      </c>
      <c r="D4180">
        <v>3887.15</v>
      </c>
    </row>
    <row r="4181" spans="1:4">
      <c r="A4181">
        <v>311</v>
      </c>
      <c r="B4181">
        <v>7900300</v>
      </c>
      <c r="C4181">
        <v>157</v>
      </c>
      <c r="D4181">
        <v>7900.3</v>
      </c>
    </row>
    <row r="4182" spans="1:4">
      <c r="A4182">
        <v>311</v>
      </c>
      <c r="B4182">
        <v>5528090</v>
      </c>
      <c r="C4182">
        <v>175</v>
      </c>
      <c r="D4182">
        <v>5528.09</v>
      </c>
    </row>
    <row r="4183" spans="1:4">
      <c r="A4183">
        <v>311</v>
      </c>
      <c r="B4183">
        <v>2686860</v>
      </c>
      <c r="C4183">
        <v>181</v>
      </c>
      <c r="D4183">
        <v>2686.86</v>
      </c>
    </row>
    <row r="4184" spans="1:4">
      <c r="A4184">
        <v>311</v>
      </c>
      <c r="B4184">
        <v>2926220</v>
      </c>
      <c r="C4184">
        <v>188</v>
      </c>
      <c r="D4184">
        <v>2926.22</v>
      </c>
    </row>
    <row r="4185" spans="1:4">
      <c r="A4185">
        <v>311</v>
      </c>
      <c r="B4185">
        <v>1229220</v>
      </c>
      <c r="C4185">
        <v>252</v>
      </c>
      <c r="D4185">
        <v>1229.22</v>
      </c>
    </row>
    <row r="4186" spans="1:4">
      <c r="A4186">
        <v>311</v>
      </c>
      <c r="B4186">
        <v>2170830</v>
      </c>
      <c r="C4186">
        <v>266</v>
      </c>
      <c r="D4186">
        <v>2170.83</v>
      </c>
    </row>
    <row r="4187" spans="1:4">
      <c r="A4187">
        <v>311</v>
      </c>
      <c r="B4187">
        <v>10057570</v>
      </c>
      <c r="C4187">
        <v>270</v>
      </c>
      <c r="D4187">
        <v>10057.57</v>
      </c>
    </row>
    <row r="4188" spans="1:4">
      <c r="A4188">
        <v>311</v>
      </c>
      <c r="B4188">
        <v>2093600</v>
      </c>
      <c r="C4188">
        <v>278</v>
      </c>
      <c r="D4188">
        <v>2093.6</v>
      </c>
    </row>
    <row r="4189" spans="1:4">
      <c r="A4189">
        <v>311</v>
      </c>
      <c r="B4189">
        <v>917340</v>
      </c>
      <c r="C4189">
        <v>293</v>
      </c>
      <c r="D4189">
        <v>917.34</v>
      </c>
    </row>
    <row r="4190" spans="1:4">
      <c r="A4190">
        <v>311</v>
      </c>
      <c r="B4190">
        <v>1543640</v>
      </c>
      <c r="C4190">
        <v>303</v>
      </c>
      <c r="D4190">
        <v>1543.64</v>
      </c>
    </row>
    <row r="4191" spans="1:4">
      <c r="A4191">
        <v>311</v>
      </c>
      <c r="B4191">
        <v>4507880</v>
      </c>
      <c r="C4191">
        <v>316</v>
      </c>
      <c r="D4191">
        <v>4507.88</v>
      </c>
    </row>
    <row r="4192" spans="1:4">
      <c r="A4192">
        <v>311</v>
      </c>
      <c r="B4192">
        <v>1906270</v>
      </c>
      <c r="C4192">
        <v>317</v>
      </c>
      <c r="D4192">
        <v>1906.27</v>
      </c>
    </row>
    <row r="4193" spans="1:4">
      <c r="A4193">
        <v>311</v>
      </c>
      <c r="B4193">
        <v>2588520</v>
      </c>
      <c r="C4193">
        <v>330</v>
      </c>
      <c r="D4193">
        <v>2588.52</v>
      </c>
    </row>
    <row r="4194" spans="1:4">
      <c r="A4194">
        <v>311</v>
      </c>
      <c r="B4194">
        <v>1714390</v>
      </c>
      <c r="C4194">
        <v>331</v>
      </c>
      <c r="D4194">
        <v>1714.39</v>
      </c>
    </row>
    <row r="4195" spans="1:4">
      <c r="A4195">
        <v>311</v>
      </c>
      <c r="B4195">
        <v>2047570</v>
      </c>
      <c r="C4195">
        <v>333</v>
      </c>
      <c r="D4195">
        <v>2047.57</v>
      </c>
    </row>
    <row r="4196" spans="1:4">
      <c r="A4196">
        <v>311</v>
      </c>
      <c r="B4196">
        <v>1417200</v>
      </c>
      <c r="C4196">
        <v>335</v>
      </c>
      <c r="D4196">
        <v>1417.2</v>
      </c>
    </row>
    <row r="4197" spans="1:4">
      <c r="A4197">
        <v>311</v>
      </c>
      <c r="B4197">
        <v>2099710</v>
      </c>
      <c r="C4197">
        <v>354</v>
      </c>
      <c r="D4197">
        <v>2099.71</v>
      </c>
    </row>
    <row r="4198" spans="1:4">
      <c r="A4198">
        <v>311</v>
      </c>
      <c r="B4198">
        <v>147820</v>
      </c>
      <c r="C4198">
        <v>369</v>
      </c>
      <c r="D4198">
        <v>147.82</v>
      </c>
    </row>
    <row r="4199" spans="1:4">
      <c r="A4199">
        <v>311</v>
      </c>
      <c r="B4199">
        <v>1329210</v>
      </c>
      <c r="C4199">
        <v>371</v>
      </c>
      <c r="D4199">
        <v>1329.21</v>
      </c>
    </row>
    <row r="4200" spans="1:4">
      <c r="A4200">
        <v>311</v>
      </c>
      <c r="B4200">
        <v>567150</v>
      </c>
      <c r="C4200">
        <v>382</v>
      </c>
      <c r="D4200">
        <v>567.15</v>
      </c>
    </row>
    <row r="4201" spans="1:4">
      <c r="A4201">
        <v>311</v>
      </c>
      <c r="B4201">
        <v>868340</v>
      </c>
      <c r="C4201">
        <v>385</v>
      </c>
      <c r="D4201">
        <v>868.34</v>
      </c>
    </row>
    <row r="4202" spans="1:4">
      <c r="A4202">
        <v>311</v>
      </c>
      <c r="B4202">
        <v>397390</v>
      </c>
      <c r="C4202">
        <v>390</v>
      </c>
      <c r="D4202">
        <v>397.39</v>
      </c>
    </row>
    <row r="4203" spans="1:4">
      <c r="A4203">
        <v>311</v>
      </c>
      <c r="B4203">
        <v>3927200</v>
      </c>
      <c r="C4203">
        <v>396</v>
      </c>
      <c r="D4203">
        <v>3927.2</v>
      </c>
    </row>
    <row r="4204" spans="1:4">
      <c r="A4204">
        <v>311</v>
      </c>
      <c r="B4204">
        <v>4059600</v>
      </c>
      <c r="C4204">
        <v>409</v>
      </c>
      <c r="D4204">
        <v>4059.6</v>
      </c>
    </row>
    <row r="4205" spans="1:4">
      <c r="A4205">
        <v>311</v>
      </c>
      <c r="B4205">
        <v>2533350</v>
      </c>
      <c r="C4205">
        <v>410</v>
      </c>
      <c r="D4205">
        <v>2533.35</v>
      </c>
    </row>
    <row r="4206" spans="1:4">
      <c r="A4206">
        <v>311</v>
      </c>
      <c r="B4206">
        <v>2588520</v>
      </c>
      <c r="C4206">
        <v>427</v>
      </c>
      <c r="D4206">
        <v>2588.52</v>
      </c>
    </row>
    <row r="4207" spans="1:4">
      <c r="A4207">
        <v>311</v>
      </c>
      <c r="B4207">
        <v>1281350</v>
      </c>
      <c r="C4207">
        <v>441</v>
      </c>
      <c r="D4207">
        <v>1281.3499999999999</v>
      </c>
    </row>
    <row r="4208" spans="1:4">
      <c r="A4208">
        <v>311</v>
      </c>
      <c r="B4208">
        <v>4191420</v>
      </c>
      <c r="C4208">
        <v>446</v>
      </c>
      <c r="D4208">
        <v>4191.42</v>
      </c>
    </row>
    <row r="4209" spans="1:4">
      <c r="A4209">
        <v>311</v>
      </c>
      <c r="B4209">
        <v>6654710</v>
      </c>
      <c r="C4209">
        <v>466</v>
      </c>
      <c r="D4209">
        <v>6654.71</v>
      </c>
    </row>
    <row r="4210" spans="1:4">
      <c r="A4210">
        <v>311</v>
      </c>
      <c r="B4210">
        <v>201110</v>
      </c>
      <c r="C4210">
        <v>469</v>
      </c>
      <c r="D4210">
        <v>201.11</v>
      </c>
    </row>
    <row r="4211" spans="1:4">
      <c r="A4211">
        <v>311</v>
      </c>
      <c r="B4211">
        <v>3888530</v>
      </c>
      <c r="C4211">
        <v>480</v>
      </c>
      <c r="D4211">
        <v>3888.53</v>
      </c>
    </row>
    <row r="4212" spans="1:4">
      <c r="A4212">
        <v>311</v>
      </c>
      <c r="B4212">
        <v>2858040</v>
      </c>
      <c r="C4212">
        <v>488</v>
      </c>
      <c r="D4212">
        <v>2858.04</v>
      </c>
    </row>
    <row r="4213" spans="1:4">
      <c r="A4213">
        <v>311</v>
      </c>
      <c r="B4213">
        <v>5436030</v>
      </c>
      <c r="C4213">
        <v>489</v>
      </c>
      <c r="D4213">
        <v>5436.03</v>
      </c>
    </row>
    <row r="4214" spans="1:4">
      <c r="A4214">
        <v>311</v>
      </c>
      <c r="B4214">
        <v>269660</v>
      </c>
      <c r="C4214">
        <v>509</v>
      </c>
      <c r="D4214">
        <v>269.66000000000003</v>
      </c>
    </row>
    <row r="4215" spans="1:4">
      <c r="A4215">
        <v>311</v>
      </c>
      <c r="B4215">
        <v>1582060</v>
      </c>
      <c r="C4215">
        <v>510</v>
      </c>
      <c r="D4215">
        <v>1582.06</v>
      </c>
    </row>
    <row r="4216" spans="1:4">
      <c r="A4216">
        <v>311</v>
      </c>
      <c r="B4216">
        <v>2306900</v>
      </c>
      <c r="C4216">
        <v>523</v>
      </c>
      <c r="D4216">
        <v>2306.9</v>
      </c>
    </row>
    <row r="4217" spans="1:4">
      <c r="A4217">
        <v>311</v>
      </c>
      <c r="B4217">
        <v>3575950</v>
      </c>
      <c r="C4217">
        <v>529</v>
      </c>
      <c r="D4217">
        <v>3575.95</v>
      </c>
    </row>
    <row r="4218" spans="1:4">
      <c r="A4218">
        <v>311</v>
      </c>
      <c r="B4218">
        <v>4379950</v>
      </c>
      <c r="C4218">
        <v>532</v>
      </c>
      <c r="D4218">
        <v>4379.95</v>
      </c>
    </row>
    <row r="4219" spans="1:4">
      <c r="A4219">
        <v>311</v>
      </c>
      <c r="B4219">
        <v>2383650</v>
      </c>
      <c r="C4219">
        <v>533</v>
      </c>
      <c r="D4219">
        <v>2383.65</v>
      </c>
    </row>
    <row r="4220" spans="1:4">
      <c r="A4220">
        <v>311</v>
      </c>
      <c r="B4220">
        <v>1617580</v>
      </c>
      <c r="C4220">
        <v>535</v>
      </c>
      <c r="D4220">
        <v>1617.58</v>
      </c>
    </row>
    <row r="4221" spans="1:4">
      <c r="A4221">
        <v>311</v>
      </c>
      <c r="B4221">
        <v>3112800</v>
      </c>
      <c r="C4221">
        <v>538</v>
      </c>
      <c r="D4221">
        <v>3112.8</v>
      </c>
    </row>
    <row r="4222" spans="1:4">
      <c r="A4222">
        <v>311</v>
      </c>
      <c r="B4222">
        <v>2214790</v>
      </c>
      <c r="C4222">
        <v>540</v>
      </c>
      <c r="D4222">
        <v>2214.79</v>
      </c>
    </row>
    <row r="4223" spans="1:4">
      <c r="A4223">
        <v>311</v>
      </c>
      <c r="B4223">
        <v>1362960</v>
      </c>
      <c r="C4223">
        <v>545</v>
      </c>
      <c r="D4223">
        <v>1362.96</v>
      </c>
    </row>
    <row r="4224" spans="1:4">
      <c r="A4224">
        <v>311</v>
      </c>
      <c r="B4224">
        <v>1947130</v>
      </c>
      <c r="C4224">
        <v>546</v>
      </c>
      <c r="D4224">
        <v>1947.13</v>
      </c>
    </row>
    <row r="4225" spans="1:4">
      <c r="A4225">
        <v>311</v>
      </c>
      <c r="B4225">
        <v>2749350</v>
      </c>
      <c r="C4225">
        <v>553</v>
      </c>
      <c r="D4225">
        <v>2749.35</v>
      </c>
    </row>
    <row r="4226" spans="1:4">
      <c r="A4226">
        <v>311</v>
      </c>
      <c r="B4226">
        <v>1520330</v>
      </c>
      <c r="C4226">
        <v>566</v>
      </c>
      <c r="D4226">
        <v>1520.33</v>
      </c>
    </row>
    <row r="4227" spans="1:4">
      <c r="A4227">
        <v>311</v>
      </c>
      <c r="B4227">
        <v>878640</v>
      </c>
      <c r="C4227">
        <v>581</v>
      </c>
      <c r="D4227">
        <v>878.64</v>
      </c>
    </row>
    <row r="4228" spans="1:4">
      <c r="A4228">
        <v>311</v>
      </c>
      <c r="B4228">
        <v>1341810</v>
      </c>
      <c r="C4228">
        <v>586</v>
      </c>
      <c r="D4228">
        <v>1341.81</v>
      </c>
    </row>
    <row r="4229" spans="1:4">
      <c r="A4229">
        <v>311</v>
      </c>
      <c r="B4229">
        <v>2339960</v>
      </c>
      <c r="C4229">
        <v>591</v>
      </c>
      <c r="D4229">
        <v>2339.96</v>
      </c>
    </row>
    <row r="4230" spans="1:4">
      <c r="A4230">
        <v>311</v>
      </c>
      <c r="B4230">
        <v>1090000</v>
      </c>
      <c r="C4230">
        <v>593</v>
      </c>
      <c r="D4230">
        <v>1090</v>
      </c>
    </row>
    <row r="4231" spans="1:4">
      <c r="A4231">
        <v>311</v>
      </c>
      <c r="B4231">
        <v>370620</v>
      </c>
      <c r="C4231">
        <v>597</v>
      </c>
      <c r="D4231">
        <v>370.62</v>
      </c>
    </row>
    <row r="4232" spans="1:4">
      <c r="A4232">
        <v>311</v>
      </c>
      <c r="B4232">
        <v>2588520</v>
      </c>
      <c r="C4232">
        <v>599</v>
      </c>
      <c r="D4232">
        <v>2588.52</v>
      </c>
    </row>
    <row r="4233" spans="1:4">
      <c r="A4233">
        <v>311</v>
      </c>
      <c r="B4233">
        <v>614500</v>
      </c>
      <c r="C4233">
        <v>607</v>
      </c>
      <c r="D4233">
        <v>614.5</v>
      </c>
    </row>
    <row r="4234" spans="1:4">
      <c r="A4234">
        <v>311</v>
      </c>
      <c r="B4234">
        <v>3247880</v>
      </c>
      <c r="C4234">
        <v>608</v>
      </c>
      <c r="D4234">
        <v>3247.88</v>
      </c>
    </row>
    <row r="4235" spans="1:4">
      <c r="A4235">
        <v>311</v>
      </c>
      <c r="B4235">
        <v>567800</v>
      </c>
      <c r="C4235">
        <v>612</v>
      </c>
      <c r="D4235">
        <v>567.79999999999995</v>
      </c>
    </row>
    <row r="4236" spans="1:4">
      <c r="A4236">
        <v>311</v>
      </c>
      <c r="B4236">
        <v>1731250</v>
      </c>
      <c r="C4236">
        <v>623</v>
      </c>
      <c r="D4236">
        <v>1731.25</v>
      </c>
    </row>
    <row r="4237" spans="1:4">
      <c r="A4237">
        <v>311</v>
      </c>
      <c r="B4237">
        <v>567500</v>
      </c>
      <c r="C4237">
        <v>624</v>
      </c>
      <c r="D4237">
        <v>567.5</v>
      </c>
    </row>
    <row r="4238" spans="1:4">
      <c r="A4238">
        <v>311</v>
      </c>
      <c r="B4238">
        <v>2610520</v>
      </c>
      <c r="C4238">
        <v>631</v>
      </c>
      <c r="D4238">
        <v>2610.52</v>
      </c>
    </row>
    <row r="4239" spans="1:4">
      <c r="A4239">
        <v>311</v>
      </c>
      <c r="B4239">
        <v>672070</v>
      </c>
      <c r="C4239">
        <v>633</v>
      </c>
      <c r="D4239">
        <v>672.07</v>
      </c>
    </row>
    <row r="4240" spans="1:4">
      <c r="A4240">
        <v>311</v>
      </c>
      <c r="B4240">
        <v>2064790</v>
      </c>
      <c r="C4240">
        <v>641</v>
      </c>
      <c r="D4240">
        <v>2064.79</v>
      </c>
    </row>
    <row r="4241" spans="1:4">
      <c r="A4241">
        <v>311</v>
      </c>
      <c r="B4241">
        <v>724210</v>
      </c>
      <c r="C4241">
        <v>646</v>
      </c>
      <c r="D4241">
        <v>724.21</v>
      </c>
    </row>
    <row r="4242" spans="1:4">
      <c r="A4242">
        <v>311</v>
      </c>
      <c r="B4242">
        <v>1943140</v>
      </c>
      <c r="C4242">
        <v>648</v>
      </c>
      <c r="D4242">
        <v>1943.14</v>
      </c>
    </row>
    <row r="4243" spans="1:4">
      <c r="A4243">
        <v>311</v>
      </c>
      <c r="B4243">
        <v>1063830</v>
      </c>
      <c r="C4243">
        <v>650</v>
      </c>
      <c r="D4243">
        <v>1063.83</v>
      </c>
    </row>
    <row r="4244" spans="1:4">
      <c r="A4244">
        <v>311</v>
      </c>
      <c r="B4244">
        <v>165010</v>
      </c>
      <c r="C4244">
        <v>651</v>
      </c>
      <c r="D4244">
        <v>165.01</v>
      </c>
    </row>
    <row r="4245" spans="1:4">
      <c r="A4245">
        <v>311</v>
      </c>
      <c r="B4245">
        <v>1399630</v>
      </c>
      <c r="C4245">
        <v>652</v>
      </c>
      <c r="D4245">
        <v>1399.63</v>
      </c>
    </row>
    <row r="4246" spans="1:4">
      <c r="A4246">
        <v>311</v>
      </c>
      <c r="B4246">
        <v>3018640</v>
      </c>
      <c r="C4246">
        <v>656</v>
      </c>
      <c r="D4246">
        <v>3018.64</v>
      </c>
    </row>
    <row r="4247" spans="1:4">
      <c r="A4247">
        <v>311</v>
      </c>
      <c r="B4247">
        <v>2069960</v>
      </c>
      <c r="C4247">
        <v>666</v>
      </c>
      <c r="D4247">
        <v>2069.96</v>
      </c>
    </row>
    <row r="4248" spans="1:4">
      <c r="A4248">
        <v>311</v>
      </c>
      <c r="B4248">
        <v>362630</v>
      </c>
      <c r="C4248">
        <v>676</v>
      </c>
      <c r="D4248">
        <v>362.63</v>
      </c>
    </row>
    <row r="4249" spans="1:4">
      <c r="A4249">
        <v>311</v>
      </c>
      <c r="B4249">
        <v>1109620</v>
      </c>
      <c r="C4249">
        <v>680</v>
      </c>
      <c r="D4249">
        <v>1109.6199999999999</v>
      </c>
    </row>
    <row r="4250" spans="1:4">
      <c r="A4250">
        <v>311</v>
      </c>
      <c r="B4250">
        <v>1082620</v>
      </c>
      <c r="C4250">
        <v>685</v>
      </c>
      <c r="D4250">
        <v>1082.6199999999999</v>
      </c>
    </row>
    <row r="4251" spans="1:4">
      <c r="A4251">
        <v>311</v>
      </c>
      <c r="B4251">
        <v>2858040</v>
      </c>
      <c r="C4251">
        <v>687</v>
      </c>
      <c r="D4251">
        <v>2858.04</v>
      </c>
    </row>
    <row r="4252" spans="1:4">
      <c r="A4252">
        <v>311</v>
      </c>
      <c r="B4252">
        <v>1520330</v>
      </c>
      <c r="C4252">
        <v>695</v>
      </c>
      <c r="D4252">
        <v>1520.33</v>
      </c>
    </row>
    <row r="4253" spans="1:4">
      <c r="A4253">
        <v>311</v>
      </c>
      <c r="B4253">
        <v>2755630</v>
      </c>
      <c r="C4253">
        <v>701</v>
      </c>
      <c r="D4253">
        <v>2755.63</v>
      </c>
    </row>
    <row r="4254" spans="1:4">
      <c r="A4254">
        <v>311</v>
      </c>
      <c r="B4254">
        <v>1281350</v>
      </c>
      <c r="C4254">
        <v>703</v>
      </c>
      <c r="D4254">
        <v>1281.3499999999999</v>
      </c>
    </row>
    <row r="4255" spans="1:4">
      <c r="A4255">
        <v>311</v>
      </c>
      <c r="B4255">
        <v>826500</v>
      </c>
      <c r="C4255">
        <v>708</v>
      </c>
      <c r="D4255">
        <v>826.5</v>
      </c>
    </row>
    <row r="4256" spans="1:4">
      <c r="A4256">
        <v>311</v>
      </c>
      <c r="B4256">
        <v>1520330</v>
      </c>
      <c r="C4256">
        <v>711</v>
      </c>
      <c r="D4256">
        <v>1520.33</v>
      </c>
    </row>
    <row r="4257" spans="1:4">
      <c r="A4257">
        <v>311</v>
      </c>
      <c r="B4257">
        <v>2910180</v>
      </c>
      <c r="C4257">
        <v>714</v>
      </c>
      <c r="D4257">
        <v>2910.18</v>
      </c>
    </row>
    <row r="4258" spans="1:4">
      <c r="A4258">
        <v>311</v>
      </c>
      <c r="B4258">
        <v>131670</v>
      </c>
      <c r="C4258">
        <v>715</v>
      </c>
      <c r="D4258">
        <v>131.66999999999999</v>
      </c>
    </row>
    <row r="4259" spans="1:4">
      <c r="A4259">
        <v>311</v>
      </c>
      <c r="B4259">
        <v>168400</v>
      </c>
      <c r="C4259">
        <v>719</v>
      </c>
      <c r="D4259">
        <v>168.4</v>
      </c>
    </row>
    <row r="4260" spans="1:4">
      <c r="A4260">
        <v>311</v>
      </c>
      <c r="B4260">
        <v>83030</v>
      </c>
      <c r="C4260">
        <v>720</v>
      </c>
      <c r="D4260">
        <v>83.03</v>
      </c>
    </row>
    <row r="4261" spans="1:4">
      <c r="A4261">
        <v>311</v>
      </c>
      <c r="B4261">
        <v>156430</v>
      </c>
      <c r="C4261">
        <v>721</v>
      </c>
      <c r="D4261">
        <v>156.43</v>
      </c>
    </row>
    <row r="4262" spans="1:4">
      <c r="A4262">
        <v>311</v>
      </c>
      <c r="B4262">
        <v>1520330</v>
      </c>
      <c r="C4262">
        <v>730</v>
      </c>
      <c r="D4262">
        <v>1520.33</v>
      </c>
    </row>
    <row r="4263" spans="1:4">
      <c r="A4263">
        <v>311</v>
      </c>
      <c r="B4263">
        <v>3832700</v>
      </c>
      <c r="C4263">
        <v>732</v>
      </c>
      <c r="D4263">
        <v>3832.7</v>
      </c>
    </row>
    <row r="4264" spans="1:4">
      <c r="A4264">
        <v>311</v>
      </c>
      <c r="B4264">
        <v>1645640</v>
      </c>
      <c r="C4264">
        <v>734</v>
      </c>
      <c r="D4264">
        <v>1645.64</v>
      </c>
    </row>
    <row r="4265" spans="1:4">
      <c r="A4265">
        <v>311</v>
      </c>
      <c r="B4265">
        <v>724210</v>
      </c>
      <c r="C4265">
        <v>737</v>
      </c>
      <c r="D4265">
        <v>724.21</v>
      </c>
    </row>
    <row r="4266" spans="1:4">
      <c r="A4266">
        <v>311</v>
      </c>
      <c r="B4266">
        <v>830550</v>
      </c>
      <c r="C4266">
        <v>748</v>
      </c>
      <c r="D4266">
        <v>830.55</v>
      </c>
    </row>
    <row r="4267" spans="1:4">
      <c r="A4267">
        <v>311</v>
      </c>
      <c r="B4267">
        <v>878640</v>
      </c>
      <c r="C4267">
        <v>751</v>
      </c>
      <c r="D4267">
        <v>878.64</v>
      </c>
    </row>
    <row r="4268" spans="1:4">
      <c r="A4268">
        <v>311</v>
      </c>
      <c r="B4268">
        <v>2091270</v>
      </c>
      <c r="C4268">
        <v>753</v>
      </c>
      <c r="D4268">
        <v>2091.27</v>
      </c>
    </row>
    <row r="4269" spans="1:4">
      <c r="A4269">
        <v>311</v>
      </c>
      <c r="B4269">
        <v>2398080</v>
      </c>
      <c r="C4269">
        <v>757</v>
      </c>
      <c r="D4269">
        <v>2398.08</v>
      </c>
    </row>
    <row r="4270" spans="1:4">
      <c r="A4270">
        <v>311</v>
      </c>
      <c r="B4270">
        <v>878640</v>
      </c>
      <c r="C4270">
        <v>762</v>
      </c>
      <c r="D4270">
        <v>878.64</v>
      </c>
    </row>
    <row r="4271" spans="1:4">
      <c r="A4271">
        <v>311</v>
      </c>
      <c r="B4271">
        <v>2178060</v>
      </c>
      <c r="C4271">
        <v>764</v>
      </c>
      <c r="D4271">
        <v>2178.06</v>
      </c>
    </row>
    <row r="4272" spans="1:4">
      <c r="A4272">
        <v>311</v>
      </c>
      <c r="B4272">
        <v>2874080</v>
      </c>
      <c r="C4272">
        <v>767</v>
      </c>
      <c r="D4272">
        <v>2874.08</v>
      </c>
    </row>
    <row r="4273" spans="1:4">
      <c r="A4273">
        <v>311</v>
      </c>
      <c r="B4273">
        <v>1520330</v>
      </c>
      <c r="C4273">
        <v>769</v>
      </c>
      <c r="D4273">
        <v>1520.33</v>
      </c>
    </row>
    <row r="4274" spans="1:4">
      <c r="A4274">
        <v>311</v>
      </c>
      <c r="B4274">
        <v>1270320</v>
      </c>
      <c r="C4274">
        <v>770</v>
      </c>
      <c r="D4274">
        <v>1270.32</v>
      </c>
    </row>
    <row r="4275" spans="1:4">
      <c r="A4275">
        <v>311</v>
      </c>
      <c r="B4275">
        <v>826500</v>
      </c>
      <c r="C4275">
        <v>774</v>
      </c>
      <c r="D4275">
        <v>826.5</v>
      </c>
    </row>
    <row r="4276" spans="1:4">
      <c r="A4276">
        <v>311</v>
      </c>
      <c r="B4276">
        <v>1430300</v>
      </c>
      <c r="C4276">
        <v>781</v>
      </c>
      <c r="D4276">
        <v>1430.3</v>
      </c>
    </row>
    <row r="4277" spans="1:4">
      <c r="A4277">
        <v>311</v>
      </c>
      <c r="B4277">
        <v>955110</v>
      </c>
      <c r="C4277">
        <v>782</v>
      </c>
      <c r="D4277">
        <v>955.11</v>
      </c>
    </row>
    <row r="4278" spans="1:4">
      <c r="A4278">
        <v>311</v>
      </c>
      <c r="B4278">
        <v>2772650</v>
      </c>
      <c r="C4278">
        <v>787</v>
      </c>
      <c r="D4278">
        <v>2772.65</v>
      </c>
    </row>
    <row r="4279" spans="1:4">
      <c r="A4279">
        <v>311</v>
      </c>
      <c r="B4279">
        <v>2910180</v>
      </c>
      <c r="C4279">
        <v>788</v>
      </c>
      <c r="D4279">
        <v>2910.18</v>
      </c>
    </row>
    <row r="4280" spans="1:4">
      <c r="A4280">
        <v>311</v>
      </c>
      <c r="B4280">
        <v>634340</v>
      </c>
      <c r="C4280">
        <v>791</v>
      </c>
      <c r="D4280">
        <v>634.34</v>
      </c>
    </row>
    <row r="4281" spans="1:4">
      <c r="A4281">
        <v>311</v>
      </c>
      <c r="B4281">
        <v>1090000</v>
      </c>
      <c r="C4281">
        <v>793</v>
      </c>
      <c r="D4281">
        <v>1090</v>
      </c>
    </row>
    <row r="4282" spans="1:4">
      <c r="A4282">
        <v>311</v>
      </c>
      <c r="B4282">
        <v>1503910</v>
      </c>
      <c r="C4282">
        <v>795</v>
      </c>
      <c r="D4282">
        <v>1503.91</v>
      </c>
    </row>
    <row r="4283" spans="1:4">
      <c r="A4283">
        <v>311</v>
      </c>
      <c r="B4283">
        <v>457420</v>
      </c>
      <c r="C4283">
        <v>797</v>
      </c>
      <c r="D4283">
        <v>457.42</v>
      </c>
    </row>
    <row r="4284" spans="1:4">
      <c r="A4284">
        <v>311</v>
      </c>
      <c r="B4284">
        <v>258470</v>
      </c>
      <c r="C4284">
        <v>798</v>
      </c>
      <c r="D4284">
        <v>258.47000000000003</v>
      </c>
    </row>
    <row r="4285" spans="1:4">
      <c r="A4285">
        <v>311</v>
      </c>
      <c r="B4285">
        <v>266570</v>
      </c>
      <c r="C4285">
        <v>802</v>
      </c>
      <c r="D4285">
        <v>266.57</v>
      </c>
    </row>
    <row r="4286" spans="1:4">
      <c r="A4286">
        <v>311</v>
      </c>
      <c r="B4286">
        <v>352040</v>
      </c>
      <c r="C4286">
        <v>804</v>
      </c>
      <c r="D4286">
        <v>352.04</v>
      </c>
    </row>
    <row r="4287" spans="1:4">
      <c r="A4287">
        <v>311</v>
      </c>
      <c r="B4287">
        <v>1958400</v>
      </c>
      <c r="C4287">
        <v>805</v>
      </c>
      <c r="D4287">
        <v>1958.4</v>
      </c>
    </row>
    <row r="4288" spans="1:4">
      <c r="A4288">
        <v>311</v>
      </c>
      <c r="B4288">
        <v>742100</v>
      </c>
      <c r="C4288">
        <v>811</v>
      </c>
      <c r="D4288">
        <v>742.1</v>
      </c>
    </row>
    <row r="4289" spans="1:4">
      <c r="A4289">
        <v>311</v>
      </c>
      <c r="B4289">
        <v>878640</v>
      </c>
      <c r="C4289">
        <v>814</v>
      </c>
      <c r="D4289">
        <v>878.64</v>
      </c>
    </row>
    <row r="4290" spans="1:4">
      <c r="A4290">
        <v>311</v>
      </c>
      <c r="B4290">
        <v>455540</v>
      </c>
      <c r="C4290">
        <v>817</v>
      </c>
      <c r="D4290">
        <v>455.54</v>
      </c>
    </row>
    <row r="4291" spans="1:4">
      <c r="A4291">
        <v>311</v>
      </c>
      <c r="B4291">
        <v>518130</v>
      </c>
      <c r="C4291">
        <v>821</v>
      </c>
      <c r="D4291">
        <v>518.13</v>
      </c>
    </row>
    <row r="4292" spans="1:4">
      <c r="A4292">
        <v>311</v>
      </c>
      <c r="B4292">
        <v>1281350</v>
      </c>
      <c r="C4292">
        <v>823</v>
      </c>
      <c r="D4292">
        <v>1281.3499999999999</v>
      </c>
    </row>
    <row r="4293" spans="1:4">
      <c r="A4293">
        <v>311</v>
      </c>
      <c r="B4293">
        <v>2630470</v>
      </c>
      <c r="C4293">
        <v>825</v>
      </c>
      <c r="D4293">
        <v>2630.47</v>
      </c>
    </row>
    <row r="4294" spans="1:4">
      <c r="A4294">
        <v>311</v>
      </c>
      <c r="B4294">
        <v>1065600</v>
      </c>
      <c r="C4294">
        <v>826</v>
      </c>
      <c r="D4294">
        <v>1065.5999999999999</v>
      </c>
    </row>
    <row r="4295" spans="1:4">
      <c r="A4295">
        <v>311</v>
      </c>
      <c r="B4295">
        <v>1731370</v>
      </c>
      <c r="C4295">
        <v>827</v>
      </c>
      <c r="D4295">
        <v>1731.37</v>
      </c>
    </row>
    <row r="4296" spans="1:4">
      <c r="A4296">
        <v>311</v>
      </c>
      <c r="B4296">
        <v>821080</v>
      </c>
      <c r="C4296">
        <v>828</v>
      </c>
      <c r="D4296">
        <v>821.08</v>
      </c>
    </row>
    <row r="4297" spans="1:4">
      <c r="A4297">
        <v>311</v>
      </c>
      <c r="B4297">
        <v>878640</v>
      </c>
      <c r="C4297">
        <v>830</v>
      </c>
      <c r="D4297">
        <v>878.64</v>
      </c>
    </row>
    <row r="4298" spans="1:4">
      <c r="A4298">
        <v>311</v>
      </c>
      <c r="B4298">
        <v>48530</v>
      </c>
      <c r="C4298">
        <v>831</v>
      </c>
      <c r="D4298">
        <v>48.53</v>
      </c>
    </row>
    <row r="4299" spans="1:4">
      <c r="A4299">
        <v>311</v>
      </c>
      <c r="B4299">
        <v>2394190</v>
      </c>
      <c r="C4299">
        <v>838</v>
      </c>
      <c r="D4299">
        <v>2394.19</v>
      </c>
    </row>
    <row r="4300" spans="1:4">
      <c r="A4300">
        <v>311</v>
      </c>
      <c r="B4300">
        <v>1975920</v>
      </c>
      <c r="C4300">
        <v>840</v>
      </c>
      <c r="D4300">
        <v>1975.92</v>
      </c>
    </row>
    <row r="4301" spans="1:4">
      <c r="A4301">
        <v>311</v>
      </c>
      <c r="B4301">
        <v>2151840</v>
      </c>
      <c r="C4301">
        <v>842</v>
      </c>
      <c r="D4301">
        <v>2151.84</v>
      </c>
    </row>
    <row r="4302" spans="1:4">
      <c r="A4302">
        <v>311</v>
      </c>
      <c r="B4302">
        <v>1063830</v>
      </c>
      <c r="C4302">
        <v>857</v>
      </c>
      <c r="D4302">
        <v>1063.83</v>
      </c>
    </row>
    <row r="4303" spans="1:4">
      <c r="A4303">
        <v>311</v>
      </c>
      <c r="B4303">
        <v>352870</v>
      </c>
      <c r="C4303">
        <v>859</v>
      </c>
      <c r="D4303">
        <v>352.87</v>
      </c>
    </row>
    <row r="4304" spans="1:4">
      <c r="A4304">
        <v>311</v>
      </c>
      <c r="B4304">
        <v>1209600</v>
      </c>
      <c r="C4304">
        <v>862</v>
      </c>
      <c r="D4304">
        <v>1209.5999999999999</v>
      </c>
    </row>
    <row r="4305" spans="1:4">
      <c r="A4305">
        <v>311</v>
      </c>
      <c r="B4305">
        <v>518140</v>
      </c>
      <c r="C4305">
        <v>863</v>
      </c>
      <c r="D4305">
        <v>518.14</v>
      </c>
    </row>
    <row r="4306" spans="1:4">
      <c r="A4306">
        <v>311</v>
      </c>
      <c r="B4306">
        <v>2099710</v>
      </c>
      <c r="C4306">
        <v>864</v>
      </c>
      <c r="D4306">
        <v>2099.71</v>
      </c>
    </row>
    <row r="4307" spans="1:4">
      <c r="A4307">
        <v>311</v>
      </c>
      <c r="B4307">
        <v>756720</v>
      </c>
      <c r="C4307">
        <v>868</v>
      </c>
      <c r="D4307">
        <v>756.72</v>
      </c>
    </row>
    <row r="4308" spans="1:4">
      <c r="A4308">
        <v>311</v>
      </c>
      <c r="B4308">
        <v>1503910</v>
      </c>
      <c r="C4308">
        <v>869</v>
      </c>
      <c r="D4308">
        <v>1503.91</v>
      </c>
    </row>
    <row r="4309" spans="1:4">
      <c r="A4309">
        <v>311</v>
      </c>
      <c r="B4309">
        <v>889880</v>
      </c>
      <c r="C4309">
        <v>870</v>
      </c>
      <c r="D4309">
        <v>889.88</v>
      </c>
    </row>
    <row r="4310" spans="1:4">
      <c r="A4310">
        <v>311</v>
      </c>
      <c r="B4310">
        <v>236900</v>
      </c>
      <c r="C4310">
        <v>871</v>
      </c>
      <c r="D4310">
        <v>236.9</v>
      </c>
    </row>
    <row r="4311" spans="1:4">
      <c r="A4311">
        <v>311</v>
      </c>
      <c r="B4311">
        <v>300430</v>
      </c>
      <c r="C4311">
        <v>874</v>
      </c>
      <c r="D4311">
        <v>300.43</v>
      </c>
    </row>
    <row r="4312" spans="1:4">
      <c r="A4312">
        <v>311</v>
      </c>
      <c r="B4312">
        <v>352870</v>
      </c>
      <c r="C4312">
        <v>877</v>
      </c>
      <c r="D4312">
        <v>352.87</v>
      </c>
    </row>
    <row r="4313" spans="1:4">
      <c r="A4313">
        <v>311</v>
      </c>
      <c r="B4313">
        <v>582930</v>
      </c>
      <c r="C4313">
        <v>879</v>
      </c>
      <c r="D4313">
        <v>582.92999999999995</v>
      </c>
    </row>
    <row r="4314" spans="1:4">
      <c r="A4314">
        <v>311</v>
      </c>
      <c r="B4314">
        <v>3361060</v>
      </c>
      <c r="C4314">
        <v>880</v>
      </c>
      <c r="D4314">
        <v>3361.06</v>
      </c>
    </row>
    <row r="4315" spans="1:4">
      <c r="A4315">
        <v>311</v>
      </c>
      <c r="B4315">
        <v>940860</v>
      </c>
      <c r="C4315">
        <v>881</v>
      </c>
      <c r="D4315">
        <v>940.86</v>
      </c>
    </row>
    <row r="4316" spans="1:4">
      <c r="A4316">
        <v>311</v>
      </c>
      <c r="B4316">
        <v>724210</v>
      </c>
      <c r="C4316">
        <v>882</v>
      </c>
      <c r="D4316">
        <v>724.21</v>
      </c>
    </row>
    <row r="4317" spans="1:4">
      <c r="A4317">
        <v>311</v>
      </c>
      <c r="B4317">
        <v>78610</v>
      </c>
      <c r="C4317">
        <v>884</v>
      </c>
      <c r="D4317">
        <v>78.61</v>
      </c>
    </row>
    <row r="4318" spans="1:4">
      <c r="A4318">
        <v>311</v>
      </c>
      <c r="B4318">
        <v>724210</v>
      </c>
      <c r="C4318">
        <v>885</v>
      </c>
      <c r="D4318">
        <v>724.21</v>
      </c>
    </row>
    <row r="4319" spans="1:4">
      <c r="A4319">
        <v>311</v>
      </c>
      <c r="B4319">
        <v>303180</v>
      </c>
      <c r="C4319">
        <v>887</v>
      </c>
      <c r="D4319">
        <v>303.18</v>
      </c>
    </row>
    <row r="4320" spans="1:4">
      <c r="A4320">
        <v>311</v>
      </c>
      <c r="B4320">
        <v>724210</v>
      </c>
      <c r="C4320">
        <v>889</v>
      </c>
      <c r="D4320">
        <v>724.21</v>
      </c>
    </row>
    <row r="4321" spans="1:4">
      <c r="A4321">
        <v>311</v>
      </c>
      <c r="B4321">
        <v>542230</v>
      </c>
      <c r="C4321">
        <v>890</v>
      </c>
      <c r="D4321">
        <v>542.23</v>
      </c>
    </row>
    <row r="4322" spans="1:4">
      <c r="A4322">
        <v>311</v>
      </c>
      <c r="B4322">
        <v>688120</v>
      </c>
      <c r="C4322">
        <v>892</v>
      </c>
      <c r="D4322">
        <v>688.12</v>
      </c>
    </row>
    <row r="4323" spans="1:4">
      <c r="A4323">
        <v>311</v>
      </c>
      <c r="B4323">
        <v>1565440</v>
      </c>
      <c r="C4323">
        <v>893</v>
      </c>
      <c r="D4323">
        <v>1565.44</v>
      </c>
    </row>
    <row r="4324" spans="1:4">
      <c r="A4324">
        <v>311</v>
      </c>
      <c r="B4324">
        <v>2910180</v>
      </c>
      <c r="C4324">
        <v>896</v>
      </c>
      <c r="D4324">
        <v>2910.18</v>
      </c>
    </row>
    <row r="4325" spans="1:4">
      <c r="A4325">
        <v>311</v>
      </c>
      <c r="B4325">
        <v>976040</v>
      </c>
      <c r="C4325">
        <v>897</v>
      </c>
      <c r="D4325">
        <v>976.04</v>
      </c>
    </row>
    <row r="4326" spans="1:4">
      <c r="A4326">
        <v>311</v>
      </c>
      <c r="B4326">
        <v>1668910</v>
      </c>
      <c r="C4326">
        <v>898</v>
      </c>
      <c r="D4326">
        <v>1668.91</v>
      </c>
    </row>
    <row r="4327" spans="1:4">
      <c r="A4327">
        <v>311</v>
      </c>
      <c r="B4327">
        <v>352870</v>
      </c>
      <c r="C4327">
        <v>900</v>
      </c>
      <c r="D4327">
        <v>352.87</v>
      </c>
    </row>
    <row r="4328" spans="1:4">
      <c r="A4328">
        <v>311</v>
      </c>
      <c r="B4328">
        <v>878640</v>
      </c>
      <c r="C4328">
        <v>902</v>
      </c>
      <c r="D4328">
        <v>878.64</v>
      </c>
    </row>
    <row r="4329" spans="1:4">
      <c r="A4329">
        <v>311</v>
      </c>
      <c r="B4329">
        <v>145940</v>
      </c>
      <c r="C4329">
        <v>905</v>
      </c>
      <c r="D4329">
        <v>145.94</v>
      </c>
    </row>
    <row r="4330" spans="1:4">
      <c r="A4330">
        <v>311</v>
      </c>
      <c r="B4330">
        <v>152980</v>
      </c>
      <c r="C4330">
        <v>906</v>
      </c>
      <c r="D4330">
        <v>152.97999999999999</v>
      </c>
    </row>
    <row r="4331" spans="1:4">
      <c r="A4331">
        <v>311</v>
      </c>
      <c r="B4331">
        <v>341830</v>
      </c>
      <c r="C4331">
        <v>907</v>
      </c>
      <c r="D4331">
        <v>341.83</v>
      </c>
    </row>
    <row r="4332" spans="1:4">
      <c r="A4332">
        <v>311</v>
      </c>
      <c r="B4332">
        <v>1233510</v>
      </c>
      <c r="C4332">
        <v>913</v>
      </c>
      <c r="D4332">
        <v>1233.51</v>
      </c>
    </row>
    <row r="4333" spans="1:4">
      <c r="A4333">
        <v>311</v>
      </c>
      <c r="B4333">
        <v>1712880</v>
      </c>
      <c r="C4333">
        <v>914</v>
      </c>
      <c r="D4333">
        <v>1712.88</v>
      </c>
    </row>
    <row r="4334" spans="1:4">
      <c r="A4334">
        <v>311</v>
      </c>
      <c r="B4334">
        <v>720480</v>
      </c>
      <c r="C4334">
        <v>915</v>
      </c>
      <c r="D4334">
        <v>720.48</v>
      </c>
    </row>
    <row r="4335" spans="1:4">
      <c r="A4335">
        <v>311</v>
      </c>
      <c r="B4335">
        <v>459500</v>
      </c>
      <c r="C4335">
        <v>918</v>
      </c>
      <c r="D4335">
        <v>459.5</v>
      </c>
    </row>
    <row r="4336" spans="1:4">
      <c r="A4336">
        <v>311</v>
      </c>
      <c r="B4336">
        <v>583490</v>
      </c>
      <c r="C4336">
        <v>919</v>
      </c>
      <c r="D4336">
        <v>583.49</v>
      </c>
    </row>
    <row r="4337" spans="1:4">
      <c r="A4337">
        <v>311</v>
      </c>
      <c r="B4337">
        <v>720480</v>
      </c>
      <c r="C4337">
        <v>920</v>
      </c>
      <c r="D4337">
        <v>720.48</v>
      </c>
    </row>
    <row r="4338" spans="1:4">
      <c r="A4338">
        <v>311</v>
      </c>
      <c r="B4338">
        <v>1281350</v>
      </c>
      <c r="C4338">
        <v>923</v>
      </c>
      <c r="D4338">
        <v>1281.3499999999999</v>
      </c>
    </row>
    <row r="4339" spans="1:4">
      <c r="A4339">
        <v>311</v>
      </c>
      <c r="B4339">
        <v>1892560</v>
      </c>
      <c r="C4339">
        <v>924</v>
      </c>
      <c r="D4339">
        <v>1892.56</v>
      </c>
    </row>
    <row r="4340" spans="1:4">
      <c r="A4340">
        <v>311</v>
      </c>
      <c r="B4340">
        <v>455540</v>
      </c>
      <c r="C4340">
        <v>928</v>
      </c>
      <c r="D4340">
        <v>455.54</v>
      </c>
    </row>
    <row r="4341" spans="1:4">
      <c r="A4341">
        <v>311</v>
      </c>
      <c r="B4341">
        <v>1866330</v>
      </c>
      <c r="C4341">
        <v>930</v>
      </c>
      <c r="D4341">
        <v>1866.33</v>
      </c>
    </row>
    <row r="4342" spans="1:4">
      <c r="A4342">
        <v>311</v>
      </c>
      <c r="B4342">
        <v>672070</v>
      </c>
      <c r="C4342">
        <v>932</v>
      </c>
      <c r="D4342">
        <v>672.07</v>
      </c>
    </row>
    <row r="4343" spans="1:4">
      <c r="A4343">
        <v>311</v>
      </c>
      <c r="B4343">
        <v>889880</v>
      </c>
      <c r="C4343">
        <v>934</v>
      </c>
      <c r="D4343">
        <v>889.88</v>
      </c>
    </row>
    <row r="4344" spans="1:4">
      <c r="A4344">
        <v>311</v>
      </c>
      <c r="B4344">
        <v>1598560</v>
      </c>
      <c r="C4344">
        <v>937</v>
      </c>
      <c r="D4344">
        <v>1598.56</v>
      </c>
    </row>
    <row r="4345" spans="1:4">
      <c r="A4345">
        <v>311</v>
      </c>
      <c r="B4345">
        <v>1054880</v>
      </c>
      <c r="C4345">
        <v>938</v>
      </c>
      <c r="D4345">
        <v>1054.8800000000001</v>
      </c>
    </row>
    <row r="4346" spans="1:4">
      <c r="A4346">
        <v>311</v>
      </c>
      <c r="B4346">
        <v>1679120</v>
      </c>
      <c r="C4346">
        <v>939</v>
      </c>
      <c r="D4346">
        <v>1679.12</v>
      </c>
    </row>
    <row r="4347" spans="1:4">
      <c r="A4347">
        <v>311</v>
      </c>
      <c r="B4347">
        <v>1100140</v>
      </c>
      <c r="C4347">
        <v>940</v>
      </c>
      <c r="D4347">
        <v>1100.1400000000001</v>
      </c>
    </row>
    <row r="4348" spans="1:4">
      <c r="A4348">
        <v>311</v>
      </c>
      <c r="B4348">
        <v>580420</v>
      </c>
      <c r="C4348">
        <v>941</v>
      </c>
      <c r="D4348">
        <v>580.41999999999996</v>
      </c>
    </row>
    <row r="4349" spans="1:4">
      <c r="A4349">
        <v>311</v>
      </c>
      <c r="B4349">
        <v>194630</v>
      </c>
      <c r="C4349">
        <v>944</v>
      </c>
      <c r="D4349">
        <v>194.63</v>
      </c>
    </row>
    <row r="4350" spans="1:4">
      <c r="A4350">
        <v>311</v>
      </c>
      <c r="B4350">
        <v>879470</v>
      </c>
      <c r="C4350">
        <v>945</v>
      </c>
      <c r="D4350">
        <v>879.47</v>
      </c>
    </row>
    <row r="4351" spans="1:4">
      <c r="A4351">
        <v>311</v>
      </c>
      <c r="B4351">
        <v>211300</v>
      </c>
      <c r="C4351">
        <v>946</v>
      </c>
      <c r="D4351">
        <v>211.3</v>
      </c>
    </row>
    <row r="4352" spans="1:4">
      <c r="A4352">
        <v>311</v>
      </c>
      <c r="B4352">
        <v>1731250</v>
      </c>
      <c r="C4352">
        <v>948</v>
      </c>
      <c r="D4352">
        <v>1731.25</v>
      </c>
    </row>
    <row r="4353" spans="1:4">
      <c r="A4353">
        <v>311</v>
      </c>
      <c r="B4353">
        <v>1951250</v>
      </c>
      <c r="C4353">
        <v>949</v>
      </c>
      <c r="D4353">
        <v>1951.25</v>
      </c>
    </row>
    <row r="4354" spans="1:4">
      <c r="A4354">
        <v>311</v>
      </c>
      <c r="B4354">
        <v>961320</v>
      </c>
      <c r="C4354">
        <v>950</v>
      </c>
      <c r="D4354">
        <v>961.32</v>
      </c>
    </row>
    <row r="4355" spans="1:4">
      <c r="A4355">
        <v>311</v>
      </c>
      <c r="B4355">
        <v>1063830</v>
      </c>
      <c r="C4355">
        <v>952</v>
      </c>
      <c r="D4355">
        <v>1063.83</v>
      </c>
    </row>
    <row r="4356" spans="1:4">
      <c r="A4356">
        <v>311</v>
      </c>
      <c r="B4356">
        <v>1534910</v>
      </c>
      <c r="C4356">
        <v>953</v>
      </c>
      <c r="D4356">
        <v>1534.91</v>
      </c>
    </row>
    <row r="4357" spans="1:4">
      <c r="A4357">
        <v>311</v>
      </c>
      <c r="B4357">
        <v>145940</v>
      </c>
      <c r="C4357">
        <v>954</v>
      </c>
      <c r="D4357">
        <v>145.94</v>
      </c>
    </row>
    <row r="4358" spans="1:4">
      <c r="A4358">
        <v>311</v>
      </c>
      <c r="B4358">
        <v>1063830</v>
      </c>
      <c r="C4358">
        <v>955</v>
      </c>
      <c r="D4358">
        <v>1063.83</v>
      </c>
    </row>
    <row r="4359" spans="1:4">
      <c r="A4359">
        <v>311</v>
      </c>
      <c r="B4359">
        <v>1011690</v>
      </c>
      <c r="C4359">
        <v>956</v>
      </c>
      <c r="D4359">
        <v>1011.69</v>
      </c>
    </row>
    <row r="4360" spans="1:4">
      <c r="A4360">
        <v>311</v>
      </c>
      <c r="B4360">
        <v>724210</v>
      </c>
      <c r="C4360">
        <v>957</v>
      </c>
      <c r="D4360">
        <v>724.21</v>
      </c>
    </row>
    <row r="4361" spans="1:4">
      <c r="A4361">
        <v>311</v>
      </c>
      <c r="B4361">
        <v>903330</v>
      </c>
      <c r="C4361">
        <v>958</v>
      </c>
      <c r="D4361">
        <v>903.33</v>
      </c>
    </row>
    <row r="4362" spans="1:4">
      <c r="A4362">
        <v>311</v>
      </c>
      <c r="B4362">
        <v>2469080</v>
      </c>
      <c r="C4362">
        <v>959</v>
      </c>
      <c r="D4362">
        <v>2469.08</v>
      </c>
    </row>
    <row r="4363" spans="1:4">
      <c r="A4363">
        <v>311</v>
      </c>
      <c r="B4363">
        <v>225550</v>
      </c>
      <c r="C4363">
        <v>960</v>
      </c>
      <c r="D4363">
        <v>225.55</v>
      </c>
    </row>
    <row r="4364" spans="1:4">
      <c r="A4364">
        <v>311</v>
      </c>
      <c r="B4364">
        <v>1537020</v>
      </c>
      <c r="C4364">
        <v>962</v>
      </c>
      <c r="D4364">
        <v>1537.02</v>
      </c>
    </row>
    <row r="4365" spans="1:4">
      <c r="A4365">
        <v>311</v>
      </c>
      <c r="B4365">
        <v>1281350</v>
      </c>
      <c r="C4365">
        <v>963</v>
      </c>
      <c r="D4365">
        <v>1281.3499999999999</v>
      </c>
    </row>
    <row r="4366" spans="1:4">
      <c r="A4366">
        <v>311</v>
      </c>
      <c r="B4366">
        <v>2151840</v>
      </c>
      <c r="C4366">
        <v>967</v>
      </c>
      <c r="D4366">
        <v>2151.84</v>
      </c>
    </row>
    <row r="4367" spans="1:4">
      <c r="A4367">
        <v>311</v>
      </c>
      <c r="B4367">
        <v>1779900</v>
      </c>
      <c r="C4367">
        <v>968</v>
      </c>
      <c r="D4367">
        <v>1779.9</v>
      </c>
    </row>
    <row r="4368" spans="1:4">
      <c r="A4368">
        <v>311</v>
      </c>
      <c r="B4368">
        <v>189470</v>
      </c>
      <c r="C4368">
        <v>972</v>
      </c>
      <c r="D4368">
        <v>189.47</v>
      </c>
    </row>
    <row r="4369" spans="1:4">
      <c r="A4369">
        <v>311</v>
      </c>
      <c r="B4369">
        <v>878640</v>
      </c>
      <c r="C4369">
        <v>973</v>
      </c>
      <c r="D4369">
        <v>878.64</v>
      </c>
    </row>
    <row r="4370" spans="1:4">
      <c r="A4370">
        <v>311</v>
      </c>
      <c r="B4370">
        <v>115690</v>
      </c>
      <c r="C4370">
        <v>974</v>
      </c>
      <c r="D4370">
        <v>115.69</v>
      </c>
    </row>
    <row r="4371" spans="1:4">
      <c r="A4371">
        <v>311</v>
      </c>
      <c r="B4371">
        <v>118080</v>
      </c>
      <c r="C4371">
        <v>975</v>
      </c>
      <c r="D4371">
        <v>118.08</v>
      </c>
    </row>
    <row r="4372" spans="1:4">
      <c r="A4372">
        <v>311</v>
      </c>
      <c r="B4372">
        <v>1281350</v>
      </c>
      <c r="C4372">
        <v>980</v>
      </c>
      <c r="D4372">
        <v>1281.3499999999999</v>
      </c>
    </row>
    <row r="4373" spans="1:4">
      <c r="A4373">
        <v>311</v>
      </c>
      <c r="B4373">
        <v>1336650</v>
      </c>
      <c r="C4373">
        <v>981</v>
      </c>
      <c r="D4373">
        <v>1336.65</v>
      </c>
    </row>
    <row r="4374" spans="1:4">
      <c r="A4374">
        <v>311</v>
      </c>
      <c r="B4374">
        <v>455540</v>
      </c>
      <c r="C4374">
        <v>983</v>
      </c>
      <c r="D4374">
        <v>455.54</v>
      </c>
    </row>
    <row r="4375" spans="1:4">
      <c r="A4375">
        <v>311</v>
      </c>
      <c r="B4375">
        <v>1660750</v>
      </c>
      <c r="C4375">
        <v>987</v>
      </c>
      <c r="D4375">
        <v>1660.75</v>
      </c>
    </row>
    <row r="4376" spans="1:4">
      <c r="A4376">
        <v>311</v>
      </c>
      <c r="B4376">
        <v>1857870</v>
      </c>
      <c r="C4376">
        <v>988</v>
      </c>
      <c r="D4376">
        <v>1857.87</v>
      </c>
    </row>
    <row r="4377" spans="1:4">
      <c r="A4377">
        <v>311</v>
      </c>
      <c r="B4377">
        <v>2091190</v>
      </c>
      <c r="C4377">
        <v>989</v>
      </c>
      <c r="D4377">
        <v>2091.19</v>
      </c>
    </row>
    <row r="4378" spans="1:4">
      <c r="A4378">
        <v>311</v>
      </c>
      <c r="B4378">
        <v>3070780</v>
      </c>
      <c r="C4378">
        <v>991</v>
      </c>
      <c r="D4378">
        <v>3070.78</v>
      </c>
    </row>
    <row r="4379" spans="1:4">
      <c r="A4379">
        <v>311</v>
      </c>
      <c r="B4379">
        <v>50630</v>
      </c>
      <c r="C4379">
        <v>992</v>
      </c>
      <c r="D4379">
        <v>50.63</v>
      </c>
    </row>
    <row r="4380" spans="1:4">
      <c r="A4380">
        <v>311</v>
      </c>
      <c r="B4380">
        <v>264510</v>
      </c>
      <c r="C4380">
        <v>996</v>
      </c>
      <c r="D4380">
        <v>264.51</v>
      </c>
    </row>
    <row r="4381" spans="1:4">
      <c r="A4381">
        <v>311</v>
      </c>
      <c r="B4381">
        <v>144940</v>
      </c>
      <c r="C4381">
        <v>997</v>
      </c>
      <c r="D4381">
        <v>144.94</v>
      </c>
    </row>
    <row r="4382" spans="1:4">
      <c r="A4382">
        <v>311</v>
      </c>
      <c r="B4382">
        <v>1503910</v>
      </c>
      <c r="C4382">
        <v>998</v>
      </c>
      <c r="D4382">
        <v>1503.91</v>
      </c>
    </row>
    <row r="4383" spans="1:4">
      <c r="A4383">
        <v>311</v>
      </c>
      <c r="B4383">
        <v>194630</v>
      </c>
      <c r="C4383">
        <v>999</v>
      </c>
      <c r="D4383">
        <v>194.63</v>
      </c>
    </row>
    <row r="4384" spans="1:4">
      <c r="A4384">
        <v>311</v>
      </c>
      <c r="B4384">
        <v>724210</v>
      </c>
      <c r="C4384">
        <v>1000</v>
      </c>
      <c r="D4384">
        <v>724.21</v>
      </c>
    </row>
    <row r="4385" spans="1:4">
      <c r="A4385">
        <v>311</v>
      </c>
      <c r="B4385">
        <v>352870</v>
      </c>
      <c r="C4385">
        <v>2002</v>
      </c>
      <c r="D4385">
        <v>352.87</v>
      </c>
    </row>
    <row r="4386" spans="1:4">
      <c r="A4386">
        <v>311</v>
      </c>
      <c r="B4386">
        <v>1503910</v>
      </c>
      <c r="C4386">
        <v>2005</v>
      </c>
      <c r="D4386">
        <v>1503.91</v>
      </c>
    </row>
    <row r="4387" spans="1:4">
      <c r="A4387">
        <v>311</v>
      </c>
      <c r="B4387">
        <v>1527860</v>
      </c>
      <c r="C4387">
        <v>2009</v>
      </c>
      <c r="D4387">
        <v>1527.86</v>
      </c>
    </row>
    <row r="4388" spans="1:4">
      <c r="A4388">
        <v>311</v>
      </c>
      <c r="B4388">
        <v>2099710</v>
      </c>
      <c r="C4388">
        <v>2010</v>
      </c>
      <c r="D4388">
        <v>2099.71</v>
      </c>
    </row>
    <row r="4389" spans="1:4">
      <c r="A4389">
        <v>311</v>
      </c>
      <c r="B4389">
        <v>479220</v>
      </c>
      <c r="C4389">
        <v>2011</v>
      </c>
      <c r="D4389">
        <v>479.22</v>
      </c>
    </row>
    <row r="4390" spans="1:4">
      <c r="A4390">
        <v>311</v>
      </c>
      <c r="B4390">
        <v>724210</v>
      </c>
      <c r="C4390">
        <v>2013</v>
      </c>
      <c r="D4390">
        <v>724.21</v>
      </c>
    </row>
    <row r="4391" spans="1:4">
      <c r="A4391">
        <v>311</v>
      </c>
      <c r="B4391">
        <v>2536380</v>
      </c>
      <c r="C4391">
        <v>2014</v>
      </c>
      <c r="D4391">
        <v>2536.38</v>
      </c>
    </row>
    <row r="4392" spans="1:4">
      <c r="A4392">
        <v>311</v>
      </c>
      <c r="B4392">
        <v>1452730</v>
      </c>
      <c r="C4392">
        <v>2017</v>
      </c>
      <c r="D4392">
        <v>1452.73</v>
      </c>
    </row>
    <row r="4393" spans="1:4">
      <c r="A4393">
        <v>311</v>
      </c>
      <c r="B4393">
        <v>1052230</v>
      </c>
      <c r="C4393">
        <v>2018</v>
      </c>
      <c r="D4393">
        <v>1052.23</v>
      </c>
    </row>
    <row r="4394" spans="1:4">
      <c r="A4394">
        <v>311</v>
      </c>
      <c r="B4394">
        <v>31790</v>
      </c>
      <c r="C4394">
        <v>2019</v>
      </c>
      <c r="D4394">
        <v>31.79</v>
      </c>
    </row>
    <row r="4395" spans="1:4">
      <c r="A4395">
        <v>311</v>
      </c>
      <c r="B4395">
        <v>56870</v>
      </c>
      <c r="C4395">
        <v>2020</v>
      </c>
      <c r="D4395">
        <v>56.87</v>
      </c>
    </row>
    <row r="4396" spans="1:4">
      <c r="A4396">
        <v>311</v>
      </c>
      <c r="B4396">
        <v>1895690</v>
      </c>
      <c r="C4396">
        <v>2024</v>
      </c>
      <c r="D4396">
        <v>1895.69</v>
      </c>
    </row>
    <row r="4397" spans="1:4">
      <c r="A4397">
        <v>311</v>
      </c>
      <c r="B4397">
        <v>955110</v>
      </c>
      <c r="C4397">
        <v>2025</v>
      </c>
      <c r="D4397">
        <v>955.11</v>
      </c>
    </row>
    <row r="4398" spans="1:4">
      <c r="A4398">
        <v>311</v>
      </c>
      <c r="B4398">
        <v>785600</v>
      </c>
      <c r="C4398">
        <v>2026</v>
      </c>
      <c r="D4398">
        <v>785.6</v>
      </c>
    </row>
    <row r="4399" spans="1:4">
      <c r="A4399">
        <v>311</v>
      </c>
      <c r="B4399">
        <v>117140</v>
      </c>
      <c r="C4399">
        <v>2027</v>
      </c>
      <c r="D4399">
        <v>117.14</v>
      </c>
    </row>
    <row r="4400" spans="1:4">
      <c r="A4400">
        <v>311</v>
      </c>
      <c r="B4400">
        <v>159770</v>
      </c>
      <c r="C4400">
        <v>2029</v>
      </c>
      <c r="D4400">
        <v>159.77000000000001</v>
      </c>
    </row>
    <row r="4401" spans="1:4">
      <c r="A4401">
        <v>311</v>
      </c>
      <c r="B4401">
        <v>772690</v>
      </c>
      <c r="C4401">
        <v>2031</v>
      </c>
      <c r="D4401">
        <v>772.69</v>
      </c>
    </row>
    <row r="4402" spans="1:4">
      <c r="A4402">
        <v>311</v>
      </c>
      <c r="B4402">
        <v>860740</v>
      </c>
      <c r="C4402">
        <v>2033</v>
      </c>
      <c r="D4402">
        <v>860.74</v>
      </c>
    </row>
    <row r="4403" spans="1:4">
      <c r="A4403">
        <v>311</v>
      </c>
      <c r="B4403">
        <v>203200</v>
      </c>
      <c r="C4403">
        <v>2034</v>
      </c>
      <c r="D4403">
        <v>203.2</v>
      </c>
    </row>
    <row r="4404" spans="1:4">
      <c r="A4404">
        <v>311</v>
      </c>
      <c r="B4404">
        <v>73890</v>
      </c>
      <c r="C4404">
        <v>2036</v>
      </c>
      <c r="D4404">
        <v>73.89</v>
      </c>
    </row>
    <row r="4405" spans="1:4">
      <c r="A4405">
        <v>311</v>
      </c>
      <c r="B4405">
        <v>127070</v>
      </c>
      <c r="C4405">
        <v>2037</v>
      </c>
      <c r="D4405">
        <v>127.07</v>
      </c>
    </row>
    <row r="4406" spans="1:4">
      <c r="A4406">
        <v>311</v>
      </c>
      <c r="B4406">
        <v>460540</v>
      </c>
      <c r="C4406">
        <v>2038</v>
      </c>
      <c r="D4406">
        <v>460.54</v>
      </c>
    </row>
    <row r="4407" spans="1:4">
      <c r="A4407">
        <v>311</v>
      </c>
      <c r="B4407">
        <v>266570</v>
      </c>
      <c r="C4407">
        <v>2039</v>
      </c>
      <c r="D4407">
        <v>266.57</v>
      </c>
    </row>
    <row r="4408" spans="1:4">
      <c r="A4408">
        <v>311</v>
      </c>
      <c r="B4408">
        <v>515010</v>
      </c>
      <c r="C4408">
        <v>2042</v>
      </c>
      <c r="D4408">
        <v>515.01</v>
      </c>
    </row>
    <row r="4409" spans="1:4">
      <c r="A4409">
        <v>311</v>
      </c>
      <c r="B4409">
        <v>1063830</v>
      </c>
      <c r="C4409">
        <v>2044</v>
      </c>
      <c r="D4409">
        <v>1063.83</v>
      </c>
    </row>
    <row r="4410" spans="1:4">
      <c r="A4410">
        <v>311</v>
      </c>
      <c r="B4410">
        <v>583490</v>
      </c>
      <c r="C4410">
        <v>2046</v>
      </c>
      <c r="D4410">
        <v>583.49</v>
      </c>
    </row>
    <row r="4411" spans="1:4">
      <c r="A4411">
        <v>311</v>
      </c>
      <c r="B4411">
        <v>266570</v>
      </c>
      <c r="C4411">
        <v>2047</v>
      </c>
      <c r="D4411">
        <v>266.57</v>
      </c>
    </row>
    <row r="4412" spans="1:4">
      <c r="A4412">
        <v>311</v>
      </c>
      <c r="B4412">
        <v>878640</v>
      </c>
      <c r="C4412">
        <v>2049</v>
      </c>
      <c r="D4412">
        <v>878.64</v>
      </c>
    </row>
    <row r="4413" spans="1:4">
      <c r="A4413">
        <v>311</v>
      </c>
      <c r="B4413">
        <v>452790</v>
      </c>
      <c r="C4413">
        <v>2054</v>
      </c>
      <c r="D4413">
        <v>452.79</v>
      </c>
    </row>
    <row r="4414" spans="1:4">
      <c r="A4414">
        <v>311</v>
      </c>
      <c r="B4414">
        <v>222590</v>
      </c>
      <c r="C4414">
        <v>2057</v>
      </c>
      <c r="D4414">
        <v>222.59</v>
      </c>
    </row>
    <row r="4415" spans="1:4">
      <c r="A4415">
        <v>311</v>
      </c>
      <c r="B4415">
        <v>407080</v>
      </c>
      <c r="C4415">
        <v>2060</v>
      </c>
      <c r="D4415">
        <v>407.08</v>
      </c>
    </row>
    <row r="4416" spans="1:4">
      <c r="A4416">
        <v>311</v>
      </c>
      <c r="B4416">
        <v>2809570</v>
      </c>
      <c r="C4416">
        <v>2062</v>
      </c>
      <c r="D4416">
        <v>2809.57</v>
      </c>
    </row>
    <row r="4417" spans="1:4">
      <c r="A4417">
        <v>311</v>
      </c>
      <c r="B4417">
        <v>302340</v>
      </c>
      <c r="C4417">
        <v>2063</v>
      </c>
      <c r="D4417">
        <v>302.33999999999997</v>
      </c>
    </row>
    <row r="4418" spans="1:4">
      <c r="A4418">
        <v>311</v>
      </c>
      <c r="B4418">
        <v>2432110</v>
      </c>
      <c r="C4418">
        <v>2066</v>
      </c>
      <c r="D4418">
        <v>2432.11</v>
      </c>
    </row>
    <row r="4419" spans="1:4">
      <c r="A4419">
        <v>311</v>
      </c>
      <c r="B4419">
        <v>350680</v>
      </c>
      <c r="C4419">
        <v>2069</v>
      </c>
      <c r="D4419">
        <v>350.68</v>
      </c>
    </row>
    <row r="4420" spans="1:4">
      <c r="A4420">
        <v>311</v>
      </c>
      <c r="B4420">
        <v>1731250</v>
      </c>
      <c r="C4420">
        <v>2070</v>
      </c>
      <c r="D4420">
        <v>1731.25</v>
      </c>
    </row>
    <row r="4421" spans="1:4">
      <c r="A4421">
        <v>311</v>
      </c>
      <c r="B4421">
        <v>724210</v>
      </c>
      <c r="C4421">
        <v>2074</v>
      </c>
      <c r="D4421">
        <v>724.21</v>
      </c>
    </row>
    <row r="4422" spans="1:4">
      <c r="A4422">
        <v>311</v>
      </c>
      <c r="B4422">
        <v>67910</v>
      </c>
      <c r="C4422">
        <v>2075</v>
      </c>
      <c r="D4422">
        <v>67.91</v>
      </c>
    </row>
    <row r="4423" spans="1:4">
      <c r="A4423">
        <v>311</v>
      </c>
      <c r="B4423">
        <v>193450</v>
      </c>
      <c r="C4423">
        <v>2078</v>
      </c>
      <c r="D4423">
        <v>193.45</v>
      </c>
    </row>
    <row r="4424" spans="1:4">
      <c r="A4424">
        <v>311</v>
      </c>
      <c r="B4424">
        <v>1183010</v>
      </c>
      <c r="C4424">
        <v>2082</v>
      </c>
      <c r="D4424">
        <v>1183.01</v>
      </c>
    </row>
    <row r="4425" spans="1:4">
      <c r="A4425">
        <v>311</v>
      </c>
      <c r="B4425">
        <v>205370</v>
      </c>
      <c r="C4425">
        <v>2083</v>
      </c>
      <c r="D4425">
        <v>205.37</v>
      </c>
    </row>
    <row r="4426" spans="1:4">
      <c r="A4426">
        <v>311</v>
      </c>
      <c r="B4426">
        <v>659150</v>
      </c>
      <c r="C4426">
        <v>2087</v>
      </c>
      <c r="D4426">
        <v>659.15</v>
      </c>
    </row>
    <row r="4427" spans="1:4">
      <c r="A4427">
        <v>311</v>
      </c>
      <c r="B4427">
        <v>1281350</v>
      </c>
      <c r="C4427">
        <v>2089</v>
      </c>
      <c r="D4427">
        <v>1281.3499999999999</v>
      </c>
    </row>
    <row r="4428" spans="1:4">
      <c r="A4428">
        <v>311</v>
      </c>
      <c r="B4428">
        <v>1731250</v>
      </c>
      <c r="C4428">
        <v>2090</v>
      </c>
      <c r="D4428">
        <v>1731.25</v>
      </c>
    </row>
    <row r="4429" spans="1:4">
      <c r="A4429">
        <v>311</v>
      </c>
      <c r="B4429">
        <v>826500</v>
      </c>
      <c r="C4429">
        <v>2091</v>
      </c>
      <c r="D4429">
        <v>826.5</v>
      </c>
    </row>
    <row r="4430" spans="1:4">
      <c r="A4430">
        <v>311</v>
      </c>
      <c r="B4430">
        <v>1104040</v>
      </c>
      <c r="C4430">
        <v>2092</v>
      </c>
      <c r="D4430">
        <v>1104.04</v>
      </c>
    </row>
    <row r="4431" spans="1:4">
      <c r="A4431">
        <v>311</v>
      </c>
      <c r="B4431">
        <v>218050</v>
      </c>
      <c r="C4431">
        <v>2095</v>
      </c>
      <c r="D4431">
        <v>218.05</v>
      </c>
    </row>
    <row r="4432" spans="1:4">
      <c r="A4432">
        <v>311</v>
      </c>
      <c r="B4432">
        <v>290930</v>
      </c>
      <c r="C4432">
        <v>2098</v>
      </c>
      <c r="D4432">
        <v>290.93</v>
      </c>
    </row>
    <row r="4433" spans="1:4">
      <c r="A4433">
        <v>311</v>
      </c>
      <c r="B4433">
        <v>188540</v>
      </c>
      <c r="C4433">
        <v>2099</v>
      </c>
      <c r="D4433">
        <v>188.54</v>
      </c>
    </row>
    <row r="4434" spans="1:4">
      <c r="A4434">
        <v>311</v>
      </c>
      <c r="B4434">
        <v>144450</v>
      </c>
      <c r="C4434">
        <v>2100</v>
      </c>
      <c r="D4434">
        <v>144.44999999999999</v>
      </c>
    </row>
    <row r="4435" spans="1:4">
      <c r="A4435">
        <v>311</v>
      </c>
      <c r="B4435">
        <v>63460</v>
      </c>
      <c r="C4435">
        <v>2102</v>
      </c>
      <c r="D4435">
        <v>63.46</v>
      </c>
    </row>
    <row r="4436" spans="1:4">
      <c r="A4436">
        <v>311</v>
      </c>
      <c r="B4436">
        <v>2469080</v>
      </c>
      <c r="C4436">
        <v>2105</v>
      </c>
      <c r="D4436">
        <v>2469.08</v>
      </c>
    </row>
    <row r="4437" spans="1:4">
      <c r="A4437">
        <v>311</v>
      </c>
      <c r="B4437">
        <v>1187220</v>
      </c>
      <c r="C4437">
        <v>2107</v>
      </c>
      <c r="D4437">
        <v>1187.22</v>
      </c>
    </row>
    <row r="4438" spans="1:4">
      <c r="A4438">
        <v>311</v>
      </c>
      <c r="B4438">
        <v>878640</v>
      </c>
      <c r="C4438">
        <v>2108</v>
      </c>
      <c r="D4438">
        <v>878.64</v>
      </c>
    </row>
    <row r="4439" spans="1:4">
      <c r="A4439">
        <v>311</v>
      </c>
      <c r="B4439">
        <v>589260</v>
      </c>
      <c r="C4439">
        <v>2109</v>
      </c>
      <c r="D4439">
        <v>589.26</v>
      </c>
    </row>
    <row r="4440" spans="1:4">
      <c r="A4440">
        <v>311</v>
      </c>
      <c r="B4440">
        <v>1503910</v>
      </c>
      <c r="C4440">
        <v>2111</v>
      </c>
      <c r="D4440">
        <v>1503.91</v>
      </c>
    </row>
    <row r="4441" spans="1:4">
      <c r="A4441">
        <v>311</v>
      </c>
      <c r="B4441">
        <v>617470</v>
      </c>
      <c r="C4441">
        <v>2113</v>
      </c>
      <c r="D4441">
        <v>617.47</v>
      </c>
    </row>
    <row r="4442" spans="1:4">
      <c r="A4442">
        <v>311</v>
      </c>
      <c r="B4442">
        <v>194630</v>
      </c>
      <c r="C4442">
        <v>2117</v>
      </c>
      <c r="D4442">
        <v>194.63</v>
      </c>
    </row>
    <row r="4443" spans="1:4">
      <c r="A4443">
        <v>311</v>
      </c>
      <c r="B4443">
        <v>931660</v>
      </c>
      <c r="C4443">
        <v>2118</v>
      </c>
      <c r="D4443">
        <v>931.66</v>
      </c>
    </row>
    <row r="4444" spans="1:4">
      <c r="A4444">
        <v>311</v>
      </c>
      <c r="B4444">
        <v>229740</v>
      </c>
      <c r="C4444">
        <v>2119</v>
      </c>
      <c r="D4444">
        <v>229.74</v>
      </c>
    </row>
    <row r="4445" spans="1:4">
      <c r="A4445">
        <v>311</v>
      </c>
      <c r="B4445">
        <v>878640</v>
      </c>
      <c r="C4445">
        <v>2120</v>
      </c>
      <c r="D4445">
        <v>878.64</v>
      </c>
    </row>
    <row r="4446" spans="1:4">
      <c r="A4446">
        <v>311</v>
      </c>
      <c r="B4446">
        <v>194630</v>
      </c>
      <c r="C4446">
        <v>2122</v>
      </c>
      <c r="D4446">
        <v>194.63</v>
      </c>
    </row>
    <row r="4447" spans="1:4">
      <c r="A4447">
        <v>311</v>
      </c>
      <c r="B4447">
        <v>1229220</v>
      </c>
      <c r="C4447">
        <v>2123</v>
      </c>
      <c r="D4447">
        <v>1229.22</v>
      </c>
    </row>
    <row r="4448" spans="1:4">
      <c r="A4448">
        <v>311</v>
      </c>
      <c r="B4448">
        <v>194630</v>
      </c>
      <c r="C4448">
        <v>2127</v>
      </c>
      <c r="D4448">
        <v>194.63</v>
      </c>
    </row>
    <row r="4449" spans="1:4">
      <c r="A4449">
        <v>311</v>
      </c>
      <c r="B4449">
        <v>2009440</v>
      </c>
      <c r="C4449">
        <v>2132</v>
      </c>
      <c r="D4449">
        <v>2009.44</v>
      </c>
    </row>
    <row r="4450" spans="1:4">
      <c r="A4450">
        <v>311</v>
      </c>
      <c r="B4450">
        <v>959560</v>
      </c>
      <c r="C4450">
        <v>2134</v>
      </c>
      <c r="D4450">
        <v>959.56</v>
      </c>
    </row>
    <row r="4451" spans="1:4">
      <c r="A4451">
        <v>311</v>
      </c>
      <c r="B4451">
        <v>583490</v>
      </c>
      <c r="C4451">
        <v>2136</v>
      </c>
      <c r="D4451">
        <v>583.49</v>
      </c>
    </row>
    <row r="4452" spans="1:4">
      <c r="A4452">
        <v>311</v>
      </c>
      <c r="B4452">
        <v>916110</v>
      </c>
      <c r="C4452">
        <v>2139</v>
      </c>
      <c r="D4452">
        <v>916.11</v>
      </c>
    </row>
    <row r="4453" spans="1:4">
      <c r="A4453">
        <v>311</v>
      </c>
      <c r="B4453">
        <v>352870</v>
      </c>
      <c r="C4453">
        <v>2140</v>
      </c>
      <c r="D4453">
        <v>352.87</v>
      </c>
    </row>
    <row r="4454" spans="1:4">
      <c r="A4454">
        <v>311</v>
      </c>
      <c r="B4454">
        <v>431580</v>
      </c>
      <c r="C4454">
        <v>2141</v>
      </c>
      <c r="D4454">
        <v>431.58</v>
      </c>
    </row>
    <row r="4455" spans="1:4">
      <c r="A4455">
        <v>311</v>
      </c>
      <c r="B4455">
        <v>1822290</v>
      </c>
      <c r="C4455">
        <v>2144</v>
      </c>
      <c r="D4455">
        <v>1822.29</v>
      </c>
    </row>
    <row r="4456" spans="1:4">
      <c r="A4456">
        <v>311</v>
      </c>
      <c r="B4456">
        <v>36460</v>
      </c>
      <c r="C4456">
        <v>2148</v>
      </c>
      <c r="D4456">
        <v>36.46</v>
      </c>
    </row>
    <row r="4457" spans="1:4">
      <c r="A4457">
        <v>311</v>
      </c>
      <c r="B4457">
        <v>501800</v>
      </c>
      <c r="C4457">
        <v>2149</v>
      </c>
      <c r="D4457">
        <v>501.8</v>
      </c>
    </row>
    <row r="4458" spans="1:4">
      <c r="A4458">
        <v>311</v>
      </c>
      <c r="B4458">
        <v>437230</v>
      </c>
      <c r="C4458">
        <v>2150</v>
      </c>
      <c r="D4458">
        <v>437.23</v>
      </c>
    </row>
    <row r="4459" spans="1:4">
      <c r="A4459">
        <v>311</v>
      </c>
      <c r="B4459">
        <v>533150</v>
      </c>
      <c r="C4459">
        <v>2152</v>
      </c>
      <c r="D4459">
        <v>533.15</v>
      </c>
    </row>
    <row r="4460" spans="1:4">
      <c r="A4460">
        <v>311</v>
      </c>
      <c r="B4460">
        <v>1834540</v>
      </c>
      <c r="C4460">
        <v>2153</v>
      </c>
      <c r="D4460">
        <v>1834.54</v>
      </c>
    </row>
    <row r="4461" spans="1:4">
      <c r="A4461">
        <v>311</v>
      </c>
      <c r="B4461">
        <v>1281350</v>
      </c>
      <c r="C4461">
        <v>2155</v>
      </c>
      <c r="D4461">
        <v>1281.3499999999999</v>
      </c>
    </row>
    <row r="4462" spans="1:4">
      <c r="A4462">
        <v>311</v>
      </c>
      <c r="B4462">
        <v>194630</v>
      </c>
      <c r="C4462">
        <v>2157</v>
      </c>
      <c r="D4462">
        <v>194.63</v>
      </c>
    </row>
    <row r="4463" spans="1:4">
      <c r="A4463">
        <v>311</v>
      </c>
      <c r="B4463">
        <v>730760</v>
      </c>
      <c r="C4463">
        <v>2159</v>
      </c>
      <c r="D4463">
        <v>730.76</v>
      </c>
    </row>
    <row r="4464" spans="1:4">
      <c r="A4464">
        <v>311</v>
      </c>
      <c r="B4464">
        <v>310220</v>
      </c>
      <c r="C4464">
        <v>2160</v>
      </c>
      <c r="D4464">
        <v>310.22000000000003</v>
      </c>
    </row>
    <row r="4465" spans="1:4">
      <c r="A4465">
        <v>311</v>
      </c>
      <c r="B4465">
        <v>194630</v>
      </c>
      <c r="C4465">
        <v>2161</v>
      </c>
      <c r="D4465">
        <v>194.63</v>
      </c>
    </row>
    <row r="4466" spans="1:4">
      <c r="A4466">
        <v>311</v>
      </c>
      <c r="B4466">
        <v>305060</v>
      </c>
      <c r="C4466">
        <v>2162</v>
      </c>
      <c r="D4466">
        <v>305.06</v>
      </c>
    </row>
    <row r="4467" spans="1:4">
      <c r="A4467">
        <v>311</v>
      </c>
      <c r="B4467">
        <v>249800</v>
      </c>
      <c r="C4467">
        <v>2163</v>
      </c>
      <c r="D4467">
        <v>249.8</v>
      </c>
    </row>
    <row r="4468" spans="1:4">
      <c r="A4468">
        <v>311</v>
      </c>
      <c r="B4468">
        <v>1281350</v>
      </c>
      <c r="C4468">
        <v>2164</v>
      </c>
      <c r="D4468">
        <v>1281.3499999999999</v>
      </c>
    </row>
    <row r="4469" spans="1:4">
      <c r="A4469">
        <v>311</v>
      </c>
      <c r="B4469">
        <v>455540</v>
      </c>
      <c r="C4469">
        <v>2166</v>
      </c>
      <c r="D4469">
        <v>455.54</v>
      </c>
    </row>
    <row r="4470" spans="1:4">
      <c r="A4470">
        <v>311</v>
      </c>
      <c r="B4470">
        <v>1333220</v>
      </c>
      <c r="C4470">
        <v>2168</v>
      </c>
      <c r="D4470">
        <v>1333.22</v>
      </c>
    </row>
    <row r="4471" spans="1:4">
      <c r="A4471">
        <v>311</v>
      </c>
      <c r="B4471">
        <v>1737280</v>
      </c>
      <c r="C4471">
        <v>2169</v>
      </c>
      <c r="D4471">
        <v>1737.28</v>
      </c>
    </row>
    <row r="4472" spans="1:4">
      <c r="A4472">
        <v>311</v>
      </c>
      <c r="B4472">
        <v>194630</v>
      </c>
      <c r="C4472">
        <v>2180</v>
      </c>
      <c r="D4472">
        <v>194.63</v>
      </c>
    </row>
    <row r="4473" spans="1:4">
      <c r="A4473">
        <v>311</v>
      </c>
      <c r="B4473">
        <v>1419880</v>
      </c>
      <c r="C4473">
        <v>2181</v>
      </c>
      <c r="D4473">
        <v>1419.88</v>
      </c>
    </row>
    <row r="4474" spans="1:4">
      <c r="A4474">
        <v>311</v>
      </c>
      <c r="B4474">
        <v>724210</v>
      </c>
      <c r="C4474">
        <v>2182</v>
      </c>
      <c r="D4474">
        <v>724.21</v>
      </c>
    </row>
    <row r="4475" spans="1:4">
      <c r="A4475">
        <v>311</v>
      </c>
      <c r="B4475">
        <v>198380</v>
      </c>
      <c r="C4475">
        <v>2183</v>
      </c>
      <c r="D4475">
        <v>198.38</v>
      </c>
    </row>
    <row r="4476" spans="1:4">
      <c r="A4476">
        <v>311</v>
      </c>
      <c r="B4476">
        <v>1281350</v>
      </c>
      <c r="C4476">
        <v>2184</v>
      </c>
      <c r="D4476">
        <v>1281.3499999999999</v>
      </c>
    </row>
    <row r="4477" spans="1:4">
      <c r="A4477">
        <v>311</v>
      </c>
      <c r="B4477">
        <v>99040</v>
      </c>
      <c r="C4477">
        <v>2185</v>
      </c>
      <c r="D4477">
        <v>99.04</v>
      </c>
    </row>
    <row r="4478" spans="1:4">
      <c r="A4478">
        <v>311</v>
      </c>
      <c r="B4478">
        <v>455540</v>
      </c>
      <c r="C4478">
        <v>2187</v>
      </c>
      <c r="D4478">
        <v>455.54</v>
      </c>
    </row>
    <row r="4479" spans="1:4">
      <c r="A4479">
        <v>311</v>
      </c>
      <c r="B4479">
        <v>799560</v>
      </c>
      <c r="C4479">
        <v>2191</v>
      </c>
      <c r="D4479">
        <v>799.56</v>
      </c>
    </row>
    <row r="4480" spans="1:4">
      <c r="A4480">
        <v>311</v>
      </c>
      <c r="B4480">
        <v>744030</v>
      </c>
      <c r="C4480">
        <v>2195</v>
      </c>
      <c r="D4480">
        <v>744.03</v>
      </c>
    </row>
    <row r="4481" spans="1:4">
      <c r="A4481">
        <v>311</v>
      </c>
      <c r="B4481">
        <v>878640</v>
      </c>
      <c r="C4481">
        <v>2196</v>
      </c>
      <c r="D4481">
        <v>878.64</v>
      </c>
    </row>
    <row r="4482" spans="1:4">
      <c r="A4482">
        <v>311</v>
      </c>
      <c r="B4482">
        <v>215530</v>
      </c>
      <c r="C4482">
        <v>2197</v>
      </c>
      <c r="D4482">
        <v>215.53</v>
      </c>
    </row>
    <row r="4483" spans="1:4">
      <c r="A4483">
        <v>311</v>
      </c>
      <c r="B4483">
        <v>1731250</v>
      </c>
      <c r="C4483">
        <v>2198</v>
      </c>
      <c r="D4483">
        <v>1731.25</v>
      </c>
    </row>
    <row r="4484" spans="1:4">
      <c r="A4484">
        <v>311</v>
      </c>
      <c r="B4484">
        <v>188540</v>
      </c>
      <c r="C4484">
        <v>2199</v>
      </c>
      <c r="D4484">
        <v>188.54</v>
      </c>
    </row>
    <row r="4485" spans="1:4">
      <c r="A4485">
        <v>311</v>
      </c>
      <c r="B4485">
        <v>352870</v>
      </c>
      <c r="C4485">
        <v>2201</v>
      </c>
      <c r="D4485">
        <v>352.87</v>
      </c>
    </row>
    <row r="4486" spans="1:4">
      <c r="A4486">
        <v>311</v>
      </c>
      <c r="B4486">
        <v>724210</v>
      </c>
      <c r="C4486">
        <v>2202</v>
      </c>
      <c r="D4486">
        <v>724.21</v>
      </c>
    </row>
    <row r="4487" spans="1:4">
      <c r="A4487">
        <v>311</v>
      </c>
      <c r="B4487">
        <v>643150</v>
      </c>
      <c r="C4487">
        <v>2203</v>
      </c>
      <c r="D4487">
        <v>643.15</v>
      </c>
    </row>
    <row r="4488" spans="1:4">
      <c r="A4488">
        <v>311</v>
      </c>
      <c r="B4488">
        <v>1715260</v>
      </c>
      <c r="C4488">
        <v>2204</v>
      </c>
      <c r="D4488">
        <v>1715.26</v>
      </c>
    </row>
    <row r="4489" spans="1:4">
      <c r="A4489">
        <v>311</v>
      </c>
      <c r="B4489">
        <v>194850</v>
      </c>
      <c r="C4489">
        <v>2205</v>
      </c>
      <c r="D4489">
        <v>194.85</v>
      </c>
    </row>
    <row r="4490" spans="1:4">
      <c r="A4490">
        <v>311</v>
      </c>
      <c r="B4490">
        <v>878640</v>
      </c>
      <c r="C4490">
        <v>2206</v>
      </c>
      <c r="D4490">
        <v>878.64</v>
      </c>
    </row>
    <row r="4491" spans="1:4">
      <c r="A4491">
        <v>311</v>
      </c>
      <c r="B4491">
        <v>206830</v>
      </c>
      <c r="C4491">
        <v>2212</v>
      </c>
      <c r="D4491">
        <v>206.83</v>
      </c>
    </row>
    <row r="4492" spans="1:4">
      <c r="A4492">
        <v>311</v>
      </c>
      <c r="B4492">
        <v>878640</v>
      </c>
      <c r="C4492">
        <v>2213</v>
      </c>
      <c r="D4492">
        <v>878.64</v>
      </c>
    </row>
    <row r="4493" spans="1:4">
      <c r="A4493">
        <v>311</v>
      </c>
      <c r="B4493">
        <v>301910</v>
      </c>
      <c r="C4493">
        <v>2214</v>
      </c>
      <c r="D4493">
        <v>301.91000000000003</v>
      </c>
    </row>
    <row r="4494" spans="1:4">
      <c r="A4494">
        <v>311</v>
      </c>
      <c r="B4494">
        <v>390540</v>
      </c>
      <c r="C4494">
        <v>2215</v>
      </c>
      <c r="D4494">
        <v>390.54</v>
      </c>
    </row>
    <row r="4495" spans="1:4">
      <c r="A4495">
        <v>311</v>
      </c>
      <c r="B4495">
        <v>1958400</v>
      </c>
      <c r="C4495">
        <v>2219</v>
      </c>
      <c r="D4495">
        <v>1958.4</v>
      </c>
    </row>
    <row r="4496" spans="1:4">
      <c r="A4496">
        <v>311</v>
      </c>
      <c r="B4496">
        <v>405400</v>
      </c>
      <c r="C4496">
        <v>2220</v>
      </c>
      <c r="D4496">
        <v>405.4</v>
      </c>
    </row>
    <row r="4497" spans="1:4">
      <c r="A4497">
        <v>311</v>
      </c>
      <c r="B4497">
        <v>455540</v>
      </c>
      <c r="C4497">
        <v>2221</v>
      </c>
      <c r="D4497">
        <v>455.54</v>
      </c>
    </row>
    <row r="4498" spans="1:4">
      <c r="A4498">
        <v>311</v>
      </c>
      <c r="B4498">
        <v>2367730</v>
      </c>
      <c r="C4498">
        <v>2222</v>
      </c>
      <c r="D4498">
        <v>2367.73</v>
      </c>
    </row>
    <row r="4499" spans="1:4">
      <c r="A4499">
        <v>311</v>
      </c>
      <c r="B4499">
        <v>352870</v>
      </c>
      <c r="C4499">
        <v>2223</v>
      </c>
      <c r="D4499">
        <v>352.87</v>
      </c>
    </row>
    <row r="4500" spans="1:4">
      <c r="A4500">
        <v>311</v>
      </c>
      <c r="B4500">
        <v>878640</v>
      </c>
      <c r="C4500">
        <v>2224</v>
      </c>
      <c r="D4500">
        <v>878.64</v>
      </c>
    </row>
    <row r="4501" spans="1:4">
      <c r="A4501">
        <v>311</v>
      </c>
      <c r="B4501">
        <v>1975920</v>
      </c>
      <c r="C4501">
        <v>2226</v>
      </c>
      <c r="D4501">
        <v>1975.92</v>
      </c>
    </row>
    <row r="4502" spans="1:4">
      <c r="A4502">
        <v>311</v>
      </c>
      <c r="B4502">
        <v>195280</v>
      </c>
      <c r="C4502">
        <v>2227</v>
      </c>
      <c r="D4502">
        <v>195.28</v>
      </c>
    </row>
    <row r="4503" spans="1:4">
      <c r="A4503">
        <v>311</v>
      </c>
      <c r="B4503">
        <v>352870</v>
      </c>
      <c r="C4503">
        <v>2228</v>
      </c>
      <c r="D4503">
        <v>352.87</v>
      </c>
    </row>
    <row r="4504" spans="1:4">
      <c r="A4504">
        <v>311</v>
      </c>
      <c r="B4504">
        <v>356610</v>
      </c>
      <c r="C4504">
        <v>2229</v>
      </c>
      <c r="D4504">
        <v>356.61</v>
      </c>
    </row>
    <row r="4505" spans="1:4">
      <c r="A4505">
        <v>311</v>
      </c>
      <c r="B4505">
        <v>1503910</v>
      </c>
      <c r="C4505">
        <v>2232</v>
      </c>
      <c r="D4505">
        <v>1503.91</v>
      </c>
    </row>
    <row r="4506" spans="1:4">
      <c r="A4506">
        <v>311</v>
      </c>
      <c r="B4506">
        <v>194630</v>
      </c>
      <c r="C4506">
        <v>2233</v>
      </c>
      <c r="D4506">
        <v>194.63</v>
      </c>
    </row>
    <row r="4507" spans="1:4">
      <c r="A4507">
        <v>311</v>
      </c>
      <c r="B4507">
        <v>153480</v>
      </c>
      <c r="C4507">
        <v>2235</v>
      </c>
      <c r="D4507">
        <v>153.47999999999999</v>
      </c>
    </row>
    <row r="4508" spans="1:4">
      <c r="A4508">
        <v>311</v>
      </c>
      <c r="B4508">
        <v>1619050</v>
      </c>
      <c r="C4508">
        <v>2238</v>
      </c>
      <c r="D4508">
        <v>1619.05</v>
      </c>
    </row>
    <row r="4509" spans="1:4">
      <c r="A4509">
        <v>311</v>
      </c>
      <c r="B4509">
        <v>174960</v>
      </c>
      <c r="C4509">
        <v>2244</v>
      </c>
      <c r="D4509">
        <v>174.96</v>
      </c>
    </row>
    <row r="4510" spans="1:4">
      <c r="A4510">
        <v>311</v>
      </c>
      <c r="B4510">
        <v>352870</v>
      </c>
      <c r="C4510">
        <v>2246</v>
      </c>
      <c r="D4510">
        <v>352.87</v>
      </c>
    </row>
    <row r="4511" spans="1:4">
      <c r="A4511">
        <v>311</v>
      </c>
      <c r="B4511">
        <v>352870</v>
      </c>
      <c r="C4511">
        <v>2247</v>
      </c>
      <c r="D4511">
        <v>352.87</v>
      </c>
    </row>
    <row r="4512" spans="1:4">
      <c r="A4512">
        <v>311</v>
      </c>
      <c r="B4512">
        <v>583490</v>
      </c>
      <c r="C4512">
        <v>2248</v>
      </c>
      <c r="D4512">
        <v>583.49</v>
      </c>
    </row>
    <row r="4513" spans="1:4">
      <c r="A4513">
        <v>311</v>
      </c>
      <c r="B4513">
        <v>266570</v>
      </c>
      <c r="C4513">
        <v>2249</v>
      </c>
      <c r="D4513">
        <v>266.57</v>
      </c>
    </row>
    <row r="4514" spans="1:4">
      <c r="A4514">
        <v>311</v>
      </c>
      <c r="B4514">
        <v>583490</v>
      </c>
      <c r="C4514">
        <v>2250</v>
      </c>
      <c r="D4514">
        <v>583.49</v>
      </c>
    </row>
    <row r="4515" spans="1:4">
      <c r="A4515">
        <v>311</v>
      </c>
      <c r="B4515">
        <v>266570</v>
      </c>
      <c r="C4515">
        <v>2251</v>
      </c>
      <c r="D4515">
        <v>266.57</v>
      </c>
    </row>
    <row r="4516" spans="1:4">
      <c r="A4516">
        <v>311</v>
      </c>
      <c r="B4516">
        <v>1520330</v>
      </c>
      <c r="C4516">
        <v>2252</v>
      </c>
      <c r="D4516">
        <v>1520.33</v>
      </c>
    </row>
    <row r="4517" spans="1:4">
      <c r="A4517">
        <v>311</v>
      </c>
      <c r="B4517">
        <v>164200</v>
      </c>
      <c r="C4517">
        <v>2255</v>
      </c>
      <c r="D4517">
        <v>164.2</v>
      </c>
    </row>
    <row r="4518" spans="1:4">
      <c r="A4518">
        <v>311</v>
      </c>
      <c r="B4518">
        <v>634340</v>
      </c>
      <c r="C4518">
        <v>2256</v>
      </c>
      <c r="D4518">
        <v>634.34</v>
      </c>
    </row>
    <row r="4519" spans="1:4">
      <c r="A4519">
        <v>311</v>
      </c>
      <c r="B4519">
        <v>585070</v>
      </c>
      <c r="C4519">
        <v>2257</v>
      </c>
      <c r="D4519">
        <v>585.07000000000005</v>
      </c>
    </row>
    <row r="4520" spans="1:4">
      <c r="A4520">
        <v>311</v>
      </c>
      <c r="B4520">
        <v>724210</v>
      </c>
      <c r="C4520">
        <v>2258</v>
      </c>
      <c r="D4520">
        <v>724.21</v>
      </c>
    </row>
    <row r="4521" spans="1:4">
      <c r="A4521">
        <v>311</v>
      </c>
      <c r="B4521">
        <v>352870</v>
      </c>
      <c r="C4521">
        <v>2259</v>
      </c>
      <c r="D4521">
        <v>352.87</v>
      </c>
    </row>
    <row r="4522" spans="1:4">
      <c r="A4522">
        <v>311</v>
      </c>
      <c r="B4522">
        <v>194630</v>
      </c>
      <c r="C4522">
        <v>2260</v>
      </c>
      <c r="D4522">
        <v>194.63</v>
      </c>
    </row>
    <row r="4523" spans="1:4">
      <c r="A4523">
        <v>311</v>
      </c>
      <c r="B4523">
        <v>2858040</v>
      </c>
      <c r="C4523">
        <v>2261</v>
      </c>
      <c r="D4523">
        <v>2858.04</v>
      </c>
    </row>
    <row r="4524" spans="1:4">
      <c r="A4524">
        <v>311</v>
      </c>
      <c r="B4524">
        <v>1281350</v>
      </c>
      <c r="C4524">
        <v>2264</v>
      </c>
      <c r="D4524">
        <v>1281.3499999999999</v>
      </c>
    </row>
    <row r="4525" spans="1:4">
      <c r="A4525">
        <v>311</v>
      </c>
      <c r="B4525">
        <v>64400</v>
      </c>
      <c r="C4525">
        <v>2266</v>
      </c>
      <c r="D4525">
        <v>64.400000000000006</v>
      </c>
    </row>
    <row r="4526" spans="1:4">
      <c r="A4526">
        <v>311</v>
      </c>
      <c r="B4526">
        <v>48530</v>
      </c>
      <c r="C4526">
        <v>2268</v>
      </c>
      <c r="D4526">
        <v>48.53</v>
      </c>
    </row>
    <row r="4527" spans="1:4">
      <c r="A4527">
        <v>311</v>
      </c>
      <c r="B4527">
        <v>53240</v>
      </c>
      <c r="C4527">
        <v>2270</v>
      </c>
      <c r="D4527">
        <v>53.24</v>
      </c>
    </row>
    <row r="4528" spans="1:4">
      <c r="A4528">
        <v>311</v>
      </c>
      <c r="B4528">
        <v>503070</v>
      </c>
      <c r="C4528">
        <v>2271</v>
      </c>
      <c r="D4528">
        <v>503.07</v>
      </c>
    </row>
    <row r="4529" spans="1:4">
      <c r="A4529">
        <v>311</v>
      </c>
      <c r="B4529">
        <v>455540</v>
      </c>
      <c r="C4529">
        <v>2272</v>
      </c>
      <c r="D4529">
        <v>455.54</v>
      </c>
    </row>
    <row r="4530" spans="1:4">
      <c r="A4530">
        <v>311</v>
      </c>
      <c r="B4530">
        <v>352870</v>
      </c>
      <c r="C4530">
        <v>2275</v>
      </c>
      <c r="D4530">
        <v>352.87</v>
      </c>
    </row>
    <row r="4531" spans="1:4">
      <c r="A4531">
        <v>311</v>
      </c>
      <c r="B4531">
        <v>148300</v>
      </c>
      <c r="C4531">
        <v>2276</v>
      </c>
      <c r="D4531">
        <v>148.30000000000001</v>
      </c>
    </row>
    <row r="4532" spans="1:4">
      <c r="A4532">
        <v>311</v>
      </c>
      <c r="B4532">
        <v>31790</v>
      </c>
      <c r="C4532">
        <v>2277</v>
      </c>
      <c r="D4532">
        <v>31.79</v>
      </c>
    </row>
    <row r="4533" spans="1:4">
      <c r="A4533">
        <v>311</v>
      </c>
      <c r="B4533">
        <v>1461480</v>
      </c>
      <c r="C4533">
        <v>2278</v>
      </c>
      <c r="D4533">
        <v>1461.48</v>
      </c>
    </row>
    <row r="4534" spans="1:4">
      <c r="A4534">
        <v>311</v>
      </c>
      <c r="B4534">
        <v>194630</v>
      </c>
      <c r="C4534">
        <v>2279</v>
      </c>
      <c r="D4534">
        <v>194.63</v>
      </c>
    </row>
    <row r="4535" spans="1:4">
      <c r="A4535">
        <v>311</v>
      </c>
      <c r="B4535">
        <v>166190</v>
      </c>
      <c r="C4535">
        <v>2280</v>
      </c>
      <c r="D4535">
        <v>166.19</v>
      </c>
    </row>
    <row r="4536" spans="1:4">
      <c r="A4536">
        <v>311</v>
      </c>
      <c r="B4536">
        <v>194630</v>
      </c>
      <c r="C4536">
        <v>2282</v>
      </c>
      <c r="D4536">
        <v>194.63</v>
      </c>
    </row>
    <row r="4537" spans="1:4">
      <c r="A4537">
        <v>311</v>
      </c>
      <c r="B4537">
        <v>195910</v>
      </c>
      <c r="C4537">
        <v>2283</v>
      </c>
      <c r="D4537">
        <v>195.91</v>
      </c>
    </row>
    <row r="4538" spans="1:4">
      <c r="A4538">
        <v>311</v>
      </c>
      <c r="B4538">
        <v>145940</v>
      </c>
      <c r="C4538">
        <v>2284</v>
      </c>
      <c r="D4538">
        <v>145.94</v>
      </c>
    </row>
    <row r="4539" spans="1:4">
      <c r="A4539">
        <v>311</v>
      </c>
      <c r="B4539">
        <v>2406790</v>
      </c>
      <c r="C4539">
        <v>2286</v>
      </c>
      <c r="D4539">
        <v>2406.79</v>
      </c>
    </row>
    <row r="4540" spans="1:4">
      <c r="A4540">
        <v>311</v>
      </c>
      <c r="B4540">
        <v>2432110</v>
      </c>
      <c r="C4540">
        <v>2287</v>
      </c>
      <c r="D4540">
        <v>2432.11</v>
      </c>
    </row>
    <row r="4541" spans="1:4">
      <c r="A4541">
        <v>311</v>
      </c>
      <c r="B4541">
        <v>724210</v>
      </c>
      <c r="C4541">
        <v>2289</v>
      </c>
      <c r="D4541">
        <v>724.21</v>
      </c>
    </row>
    <row r="4542" spans="1:4">
      <c r="A4542">
        <v>311</v>
      </c>
      <c r="B4542">
        <v>779790</v>
      </c>
      <c r="C4542">
        <v>2290</v>
      </c>
      <c r="D4542">
        <v>779.79</v>
      </c>
    </row>
    <row r="4543" spans="1:4">
      <c r="A4543">
        <v>311</v>
      </c>
      <c r="B4543">
        <v>1153160</v>
      </c>
      <c r="C4543">
        <v>2292</v>
      </c>
      <c r="D4543">
        <v>1153.1600000000001</v>
      </c>
    </row>
    <row r="4544" spans="1:4">
      <c r="A4544">
        <v>311</v>
      </c>
      <c r="B4544">
        <v>1229220</v>
      </c>
      <c r="C4544">
        <v>2293</v>
      </c>
      <c r="D4544">
        <v>1229.22</v>
      </c>
    </row>
    <row r="4545" spans="1:4">
      <c r="A4545">
        <v>311</v>
      </c>
      <c r="B4545">
        <v>244510</v>
      </c>
      <c r="C4545">
        <v>2297</v>
      </c>
      <c r="D4545">
        <v>244.51</v>
      </c>
    </row>
    <row r="4546" spans="1:4">
      <c r="A4546">
        <v>311</v>
      </c>
      <c r="B4546">
        <v>321400</v>
      </c>
      <c r="C4546">
        <v>2298</v>
      </c>
      <c r="D4546">
        <v>321.39999999999998</v>
      </c>
    </row>
    <row r="4547" spans="1:4">
      <c r="A4547">
        <v>311</v>
      </c>
      <c r="B4547">
        <v>64310</v>
      </c>
      <c r="C4547">
        <v>2301</v>
      </c>
      <c r="D4547">
        <v>64.31</v>
      </c>
    </row>
    <row r="4548" spans="1:4">
      <c r="A4548">
        <v>311</v>
      </c>
      <c r="B4548">
        <v>583490</v>
      </c>
      <c r="C4548">
        <v>2305</v>
      </c>
      <c r="D4548">
        <v>583.49</v>
      </c>
    </row>
    <row r="4549" spans="1:4">
      <c r="A4549">
        <v>311</v>
      </c>
      <c r="B4549">
        <v>1468190</v>
      </c>
      <c r="C4549">
        <v>2306</v>
      </c>
      <c r="D4549">
        <v>1468.19</v>
      </c>
    </row>
    <row r="4550" spans="1:4">
      <c r="A4550">
        <v>311</v>
      </c>
      <c r="B4550">
        <v>146520</v>
      </c>
      <c r="C4550">
        <v>2307</v>
      </c>
      <c r="D4550">
        <v>146.52000000000001</v>
      </c>
    </row>
    <row r="4551" spans="1:4">
      <c r="A4551">
        <v>311</v>
      </c>
      <c r="B4551">
        <v>385400</v>
      </c>
      <c r="C4551">
        <v>2308</v>
      </c>
      <c r="D4551">
        <v>385.4</v>
      </c>
    </row>
    <row r="4552" spans="1:4">
      <c r="A4552">
        <v>311</v>
      </c>
      <c r="B4552">
        <v>837740</v>
      </c>
      <c r="C4552">
        <v>2311</v>
      </c>
      <c r="D4552">
        <v>837.74</v>
      </c>
    </row>
    <row r="4553" spans="1:4">
      <c r="A4553">
        <v>311</v>
      </c>
      <c r="B4553">
        <v>551250</v>
      </c>
      <c r="C4553">
        <v>2312</v>
      </c>
      <c r="D4553">
        <v>551.25</v>
      </c>
    </row>
    <row r="4554" spans="1:4">
      <c r="A4554">
        <v>311</v>
      </c>
      <c r="B4554">
        <v>266570</v>
      </c>
      <c r="C4554">
        <v>2313</v>
      </c>
      <c r="D4554">
        <v>266.57</v>
      </c>
    </row>
    <row r="4555" spans="1:4">
      <c r="A4555">
        <v>311</v>
      </c>
      <c r="B4555">
        <v>2791560</v>
      </c>
      <c r="C4555">
        <v>2314</v>
      </c>
      <c r="D4555">
        <v>2791.56</v>
      </c>
    </row>
    <row r="4556" spans="1:4">
      <c r="A4556">
        <v>311</v>
      </c>
      <c r="B4556">
        <v>583490</v>
      </c>
      <c r="C4556">
        <v>2315</v>
      </c>
      <c r="D4556">
        <v>583.49</v>
      </c>
    </row>
    <row r="4557" spans="1:4">
      <c r="A4557">
        <v>311</v>
      </c>
      <c r="B4557">
        <v>706230</v>
      </c>
      <c r="C4557">
        <v>2318</v>
      </c>
      <c r="D4557">
        <v>706.23</v>
      </c>
    </row>
    <row r="4558" spans="1:4">
      <c r="A4558">
        <v>311</v>
      </c>
      <c r="B4558">
        <v>765540</v>
      </c>
      <c r="C4558">
        <v>2319</v>
      </c>
      <c r="D4558">
        <v>765.54</v>
      </c>
    </row>
    <row r="4559" spans="1:4">
      <c r="A4559">
        <v>311</v>
      </c>
      <c r="B4559">
        <v>726470</v>
      </c>
      <c r="C4559">
        <v>2320</v>
      </c>
      <c r="D4559">
        <v>726.47</v>
      </c>
    </row>
    <row r="4560" spans="1:4">
      <c r="A4560">
        <v>311</v>
      </c>
      <c r="B4560">
        <v>1489590</v>
      </c>
      <c r="C4560">
        <v>2321</v>
      </c>
      <c r="D4560">
        <v>1489.59</v>
      </c>
    </row>
    <row r="4561" spans="1:4">
      <c r="A4561">
        <v>311</v>
      </c>
      <c r="B4561">
        <v>570820</v>
      </c>
      <c r="C4561">
        <v>2322</v>
      </c>
      <c r="D4561">
        <v>570.82000000000005</v>
      </c>
    </row>
    <row r="4562" spans="1:4">
      <c r="A4562">
        <v>311</v>
      </c>
      <c r="B4562">
        <v>114690</v>
      </c>
      <c r="C4562">
        <v>2323</v>
      </c>
      <c r="D4562">
        <v>114.69</v>
      </c>
    </row>
    <row r="4563" spans="1:4">
      <c r="A4563">
        <v>311</v>
      </c>
      <c r="B4563">
        <v>1731250</v>
      </c>
      <c r="C4563">
        <v>2325</v>
      </c>
      <c r="D4563">
        <v>1731.25</v>
      </c>
    </row>
    <row r="4564" spans="1:4">
      <c r="A4564">
        <v>311</v>
      </c>
      <c r="B4564">
        <v>194630</v>
      </c>
      <c r="C4564">
        <v>2326</v>
      </c>
      <c r="D4564">
        <v>194.63</v>
      </c>
    </row>
    <row r="4565" spans="1:4">
      <c r="A4565">
        <v>311</v>
      </c>
      <c r="B4565">
        <v>1906270</v>
      </c>
      <c r="C4565">
        <v>2327</v>
      </c>
      <c r="D4565">
        <v>1906.27</v>
      </c>
    </row>
    <row r="4566" spans="1:4">
      <c r="A4566">
        <v>311</v>
      </c>
      <c r="B4566">
        <v>1582900</v>
      </c>
      <c r="C4566">
        <v>2328</v>
      </c>
      <c r="D4566">
        <v>1582.9</v>
      </c>
    </row>
    <row r="4567" spans="1:4">
      <c r="A4567">
        <v>311</v>
      </c>
      <c r="B4567">
        <v>724210</v>
      </c>
      <c r="C4567">
        <v>2329</v>
      </c>
      <c r="D4567">
        <v>724.21</v>
      </c>
    </row>
    <row r="4568" spans="1:4">
      <c r="A4568">
        <v>311</v>
      </c>
      <c r="B4568">
        <v>135450</v>
      </c>
      <c r="C4568">
        <v>2330</v>
      </c>
      <c r="D4568">
        <v>135.44999999999999</v>
      </c>
    </row>
    <row r="4569" spans="1:4">
      <c r="A4569">
        <v>311</v>
      </c>
      <c r="B4569">
        <v>788060</v>
      </c>
      <c r="C4569">
        <v>2331</v>
      </c>
      <c r="D4569">
        <v>788.06</v>
      </c>
    </row>
    <row r="4570" spans="1:4">
      <c r="A4570">
        <v>311</v>
      </c>
      <c r="B4570">
        <v>1679120</v>
      </c>
      <c r="C4570">
        <v>2332</v>
      </c>
      <c r="D4570">
        <v>1679.12</v>
      </c>
    </row>
    <row r="4571" spans="1:4">
      <c r="A4571">
        <v>311</v>
      </c>
      <c r="B4571">
        <v>1094290</v>
      </c>
      <c r="C4571">
        <v>2334</v>
      </c>
      <c r="D4571">
        <v>1094.29</v>
      </c>
    </row>
    <row r="4572" spans="1:4">
      <c r="A4572">
        <v>311</v>
      </c>
      <c r="B4572">
        <v>1074310</v>
      </c>
      <c r="C4572">
        <v>2335</v>
      </c>
      <c r="D4572">
        <v>1074.31</v>
      </c>
    </row>
    <row r="4573" spans="1:4">
      <c r="A4573">
        <v>311</v>
      </c>
      <c r="B4573">
        <v>629620</v>
      </c>
      <c r="C4573">
        <v>2336</v>
      </c>
      <c r="D4573">
        <v>629.62</v>
      </c>
    </row>
    <row r="4574" spans="1:4">
      <c r="A4574">
        <v>311</v>
      </c>
      <c r="B4574">
        <v>1520330</v>
      </c>
      <c r="C4574">
        <v>2337</v>
      </c>
      <c r="D4574">
        <v>1520.33</v>
      </c>
    </row>
    <row r="4575" spans="1:4">
      <c r="A4575">
        <v>311</v>
      </c>
      <c r="B4575">
        <v>1731250</v>
      </c>
      <c r="C4575">
        <v>2338</v>
      </c>
      <c r="D4575">
        <v>1731.25</v>
      </c>
    </row>
    <row r="4576" spans="1:4">
      <c r="A4576">
        <v>311</v>
      </c>
      <c r="B4576">
        <v>697440</v>
      </c>
      <c r="C4576">
        <v>2339</v>
      </c>
      <c r="D4576">
        <v>697.44</v>
      </c>
    </row>
    <row r="4577" spans="1:4">
      <c r="A4577">
        <v>311</v>
      </c>
      <c r="B4577">
        <v>164200</v>
      </c>
      <c r="C4577">
        <v>2340</v>
      </c>
      <c r="D4577">
        <v>164.2</v>
      </c>
    </row>
    <row r="4578" spans="1:4">
      <c r="A4578">
        <v>311</v>
      </c>
      <c r="B4578">
        <v>455540</v>
      </c>
      <c r="C4578">
        <v>2342</v>
      </c>
      <c r="D4578">
        <v>455.54</v>
      </c>
    </row>
    <row r="4579" spans="1:4">
      <c r="A4579">
        <v>311</v>
      </c>
      <c r="B4579">
        <v>392690</v>
      </c>
      <c r="C4579">
        <v>2343</v>
      </c>
      <c r="D4579">
        <v>392.69</v>
      </c>
    </row>
    <row r="4580" spans="1:4">
      <c r="A4580">
        <v>311</v>
      </c>
      <c r="B4580">
        <v>878640</v>
      </c>
      <c r="C4580">
        <v>2344</v>
      </c>
      <c r="D4580">
        <v>878.64</v>
      </c>
    </row>
    <row r="4581" spans="1:4">
      <c r="A4581">
        <v>311</v>
      </c>
      <c r="B4581">
        <v>2810970</v>
      </c>
      <c r="C4581">
        <v>2345</v>
      </c>
      <c r="D4581">
        <v>2810.97</v>
      </c>
    </row>
    <row r="4582" spans="1:4">
      <c r="A4582">
        <v>311</v>
      </c>
      <c r="B4582">
        <v>194630</v>
      </c>
      <c r="C4582">
        <v>2346</v>
      </c>
      <c r="D4582">
        <v>194.63</v>
      </c>
    </row>
    <row r="4583" spans="1:4">
      <c r="A4583">
        <v>311</v>
      </c>
      <c r="B4583">
        <v>1779900</v>
      </c>
      <c r="C4583">
        <v>2347</v>
      </c>
      <c r="D4583">
        <v>1779.9</v>
      </c>
    </row>
    <row r="4584" spans="1:4">
      <c r="A4584">
        <v>311</v>
      </c>
      <c r="B4584">
        <v>276110</v>
      </c>
      <c r="C4584">
        <v>2348</v>
      </c>
      <c r="D4584">
        <v>276.11</v>
      </c>
    </row>
    <row r="4585" spans="1:4">
      <c r="A4585">
        <v>311</v>
      </c>
      <c r="B4585">
        <v>878640</v>
      </c>
      <c r="C4585">
        <v>2350</v>
      </c>
      <c r="D4585">
        <v>878.64</v>
      </c>
    </row>
    <row r="4586" spans="1:4">
      <c r="A4586">
        <v>311</v>
      </c>
      <c r="B4586">
        <v>106490</v>
      </c>
      <c r="C4586">
        <v>2351</v>
      </c>
      <c r="D4586">
        <v>106.49</v>
      </c>
    </row>
    <row r="4587" spans="1:4">
      <c r="A4587">
        <v>311</v>
      </c>
      <c r="B4587">
        <v>583490</v>
      </c>
      <c r="C4587">
        <v>2352</v>
      </c>
      <c r="D4587">
        <v>583.49</v>
      </c>
    </row>
    <row r="4588" spans="1:4">
      <c r="A4588">
        <v>311</v>
      </c>
      <c r="B4588">
        <v>1797430</v>
      </c>
      <c r="C4588">
        <v>2354</v>
      </c>
      <c r="D4588">
        <v>1797.43</v>
      </c>
    </row>
    <row r="4589" spans="1:4">
      <c r="A4589">
        <v>311</v>
      </c>
      <c r="B4589">
        <v>1731250</v>
      </c>
      <c r="C4589">
        <v>2355</v>
      </c>
      <c r="D4589">
        <v>1731.25</v>
      </c>
    </row>
    <row r="4590" spans="1:4">
      <c r="A4590">
        <v>311</v>
      </c>
      <c r="B4590">
        <v>724210</v>
      </c>
      <c r="C4590">
        <v>2357</v>
      </c>
      <c r="D4590">
        <v>724.21</v>
      </c>
    </row>
    <row r="4591" spans="1:4">
      <c r="A4591">
        <v>311</v>
      </c>
      <c r="B4591">
        <v>1033570</v>
      </c>
      <c r="C4591">
        <v>2361</v>
      </c>
      <c r="D4591">
        <v>1033.57</v>
      </c>
    </row>
    <row r="4592" spans="1:4">
      <c r="A4592">
        <v>311</v>
      </c>
      <c r="B4592">
        <v>2151840</v>
      </c>
      <c r="C4592">
        <v>2363</v>
      </c>
      <c r="D4592">
        <v>2151.84</v>
      </c>
    </row>
    <row r="4593" spans="1:4">
      <c r="A4593">
        <v>311</v>
      </c>
      <c r="B4593">
        <v>583490</v>
      </c>
      <c r="C4593">
        <v>2364</v>
      </c>
      <c r="D4593">
        <v>583.49</v>
      </c>
    </row>
    <row r="4594" spans="1:4">
      <c r="A4594">
        <v>311</v>
      </c>
      <c r="B4594">
        <v>583490</v>
      </c>
      <c r="C4594">
        <v>2365</v>
      </c>
      <c r="D4594">
        <v>583.49</v>
      </c>
    </row>
    <row r="4595" spans="1:4">
      <c r="A4595">
        <v>311</v>
      </c>
      <c r="B4595">
        <v>724210</v>
      </c>
      <c r="C4595">
        <v>2367</v>
      </c>
      <c r="D4595">
        <v>724.21</v>
      </c>
    </row>
    <row r="4596" spans="1:4">
      <c r="A4596">
        <v>311</v>
      </c>
      <c r="B4596">
        <v>352870</v>
      </c>
      <c r="C4596">
        <v>2369</v>
      </c>
      <c r="D4596">
        <v>352.87</v>
      </c>
    </row>
    <row r="4597" spans="1:4">
      <c r="A4597">
        <v>311</v>
      </c>
      <c r="B4597">
        <v>1760170</v>
      </c>
      <c r="C4597">
        <v>2370</v>
      </c>
      <c r="D4597">
        <v>1760.17</v>
      </c>
    </row>
    <row r="4598" spans="1:4">
      <c r="A4598">
        <v>311</v>
      </c>
      <c r="B4598">
        <v>457830</v>
      </c>
      <c r="C4598">
        <v>2371</v>
      </c>
      <c r="D4598">
        <v>457.83</v>
      </c>
    </row>
    <row r="4599" spans="1:4">
      <c r="A4599">
        <v>311</v>
      </c>
      <c r="B4599">
        <v>452790</v>
      </c>
      <c r="C4599">
        <v>2372</v>
      </c>
      <c r="D4599">
        <v>452.79</v>
      </c>
    </row>
    <row r="4600" spans="1:4">
      <c r="A4600">
        <v>311</v>
      </c>
      <c r="B4600">
        <v>2913110</v>
      </c>
      <c r="C4600">
        <v>2374</v>
      </c>
      <c r="D4600">
        <v>2913.11</v>
      </c>
    </row>
    <row r="4601" spans="1:4">
      <c r="A4601">
        <v>311</v>
      </c>
      <c r="B4601">
        <v>1503910</v>
      </c>
      <c r="C4601">
        <v>2375</v>
      </c>
      <c r="D4601">
        <v>1503.91</v>
      </c>
    </row>
    <row r="4602" spans="1:4">
      <c r="A4602">
        <v>311</v>
      </c>
      <c r="B4602">
        <v>738420</v>
      </c>
      <c r="C4602">
        <v>2376</v>
      </c>
      <c r="D4602">
        <v>738.42</v>
      </c>
    </row>
    <row r="4603" spans="1:4">
      <c r="A4603">
        <v>311</v>
      </c>
      <c r="B4603">
        <v>194630</v>
      </c>
      <c r="C4603">
        <v>2377</v>
      </c>
      <c r="D4603">
        <v>194.63</v>
      </c>
    </row>
    <row r="4604" spans="1:4">
      <c r="A4604">
        <v>311</v>
      </c>
      <c r="B4604">
        <v>334640</v>
      </c>
      <c r="C4604">
        <v>2378</v>
      </c>
      <c r="D4604">
        <v>334.64</v>
      </c>
    </row>
    <row r="4605" spans="1:4">
      <c r="A4605">
        <v>311</v>
      </c>
      <c r="B4605">
        <v>889880</v>
      </c>
      <c r="C4605">
        <v>2380</v>
      </c>
      <c r="D4605">
        <v>889.88</v>
      </c>
    </row>
    <row r="4606" spans="1:4">
      <c r="A4606">
        <v>311</v>
      </c>
      <c r="B4606">
        <v>798700</v>
      </c>
      <c r="C4606">
        <v>2381</v>
      </c>
      <c r="D4606">
        <v>798.7</v>
      </c>
    </row>
    <row r="4607" spans="1:4">
      <c r="A4607">
        <v>311</v>
      </c>
      <c r="B4607">
        <v>330780</v>
      </c>
      <c r="C4607">
        <v>2382</v>
      </c>
      <c r="D4607">
        <v>330.78</v>
      </c>
    </row>
    <row r="4608" spans="1:4">
      <c r="A4608">
        <v>311</v>
      </c>
      <c r="B4608">
        <v>1712880</v>
      </c>
      <c r="C4608">
        <v>2383</v>
      </c>
      <c r="D4608">
        <v>1712.88</v>
      </c>
    </row>
    <row r="4609" spans="1:4">
      <c r="A4609">
        <v>311</v>
      </c>
      <c r="B4609">
        <v>1956110</v>
      </c>
      <c r="C4609">
        <v>2384</v>
      </c>
      <c r="D4609">
        <v>1956.11</v>
      </c>
    </row>
    <row r="4610" spans="1:4">
      <c r="A4610">
        <v>311</v>
      </c>
      <c r="B4610">
        <v>194630</v>
      </c>
      <c r="C4610">
        <v>2385</v>
      </c>
      <c r="D4610">
        <v>194.63</v>
      </c>
    </row>
    <row r="4611" spans="1:4">
      <c r="A4611">
        <v>311</v>
      </c>
      <c r="B4611">
        <v>145940</v>
      </c>
      <c r="C4611">
        <v>2386</v>
      </c>
      <c r="D4611">
        <v>145.94</v>
      </c>
    </row>
    <row r="4612" spans="1:4">
      <c r="A4612">
        <v>311</v>
      </c>
      <c r="B4612">
        <v>1731250</v>
      </c>
      <c r="C4612">
        <v>2388</v>
      </c>
      <c r="D4612">
        <v>1731.25</v>
      </c>
    </row>
    <row r="4613" spans="1:4">
      <c r="A4613">
        <v>311</v>
      </c>
      <c r="B4613">
        <v>580420</v>
      </c>
      <c r="C4613">
        <v>2389</v>
      </c>
      <c r="D4613">
        <v>580.41999999999996</v>
      </c>
    </row>
    <row r="4614" spans="1:4">
      <c r="A4614">
        <v>311</v>
      </c>
      <c r="B4614">
        <v>1353750</v>
      </c>
      <c r="C4614">
        <v>2391</v>
      </c>
      <c r="D4614">
        <v>1353.75</v>
      </c>
    </row>
    <row r="4615" spans="1:4">
      <c r="A4615">
        <v>311</v>
      </c>
      <c r="B4615">
        <v>1281350</v>
      </c>
      <c r="C4615">
        <v>2392</v>
      </c>
      <c r="D4615">
        <v>1281.3499999999999</v>
      </c>
    </row>
    <row r="4616" spans="1:4">
      <c r="A4616">
        <v>311</v>
      </c>
      <c r="B4616">
        <v>1667050</v>
      </c>
      <c r="C4616">
        <v>2393</v>
      </c>
      <c r="D4616">
        <v>1667.05</v>
      </c>
    </row>
    <row r="4617" spans="1:4">
      <c r="A4617">
        <v>311</v>
      </c>
      <c r="B4617">
        <v>1090000</v>
      </c>
      <c r="C4617">
        <v>2394</v>
      </c>
      <c r="D4617">
        <v>1090</v>
      </c>
    </row>
    <row r="4618" spans="1:4">
      <c r="A4618">
        <v>311</v>
      </c>
      <c r="B4618">
        <v>197780</v>
      </c>
      <c r="C4618">
        <v>2395</v>
      </c>
      <c r="D4618">
        <v>197.78</v>
      </c>
    </row>
    <row r="4619" spans="1:4">
      <c r="A4619">
        <v>311</v>
      </c>
      <c r="B4619">
        <v>194630</v>
      </c>
      <c r="C4619">
        <v>2397</v>
      </c>
      <c r="D4619">
        <v>194.63</v>
      </c>
    </row>
    <row r="4620" spans="1:4">
      <c r="A4620">
        <v>311</v>
      </c>
      <c r="B4620">
        <v>1229220</v>
      </c>
      <c r="C4620">
        <v>2402</v>
      </c>
      <c r="D4620">
        <v>1229.22</v>
      </c>
    </row>
    <row r="4621" spans="1:4">
      <c r="A4621">
        <v>311</v>
      </c>
      <c r="B4621">
        <v>266570</v>
      </c>
      <c r="C4621">
        <v>2403</v>
      </c>
      <c r="D4621">
        <v>266.57</v>
      </c>
    </row>
    <row r="4622" spans="1:4">
      <c r="A4622">
        <v>311</v>
      </c>
      <c r="B4622">
        <v>670290</v>
      </c>
      <c r="C4622">
        <v>2405</v>
      </c>
      <c r="D4622">
        <v>670.29</v>
      </c>
    </row>
    <row r="4623" spans="1:4">
      <c r="A4623">
        <v>311</v>
      </c>
      <c r="B4623">
        <v>722980</v>
      </c>
      <c r="C4623">
        <v>2410</v>
      </c>
      <c r="D4623">
        <v>722.98</v>
      </c>
    </row>
    <row r="4624" spans="1:4">
      <c r="A4624">
        <v>311</v>
      </c>
      <c r="B4624">
        <v>391690</v>
      </c>
      <c r="C4624">
        <v>2411</v>
      </c>
      <c r="D4624">
        <v>391.69</v>
      </c>
    </row>
    <row r="4625" spans="1:4">
      <c r="A4625">
        <v>311</v>
      </c>
      <c r="B4625">
        <v>1731250</v>
      </c>
      <c r="C4625">
        <v>2412</v>
      </c>
      <c r="D4625">
        <v>1731.25</v>
      </c>
    </row>
    <row r="4626" spans="1:4">
      <c r="A4626">
        <v>311</v>
      </c>
      <c r="B4626">
        <v>1792750</v>
      </c>
      <c r="C4626">
        <v>2413</v>
      </c>
      <c r="D4626">
        <v>1792.75</v>
      </c>
    </row>
    <row r="4627" spans="1:4">
      <c r="A4627">
        <v>311</v>
      </c>
      <c r="B4627">
        <v>194630</v>
      </c>
      <c r="C4627">
        <v>2415</v>
      </c>
      <c r="D4627">
        <v>194.63</v>
      </c>
    </row>
    <row r="4628" spans="1:4">
      <c r="A4628">
        <v>311</v>
      </c>
      <c r="B4628">
        <v>1556470</v>
      </c>
      <c r="C4628">
        <v>2416</v>
      </c>
      <c r="D4628">
        <v>1556.47</v>
      </c>
    </row>
    <row r="4629" spans="1:4">
      <c r="A4629">
        <v>311</v>
      </c>
      <c r="B4629">
        <v>266570</v>
      </c>
      <c r="C4629">
        <v>2418</v>
      </c>
      <c r="D4629">
        <v>266.57</v>
      </c>
    </row>
    <row r="4630" spans="1:4">
      <c r="A4630">
        <v>311</v>
      </c>
      <c r="B4630">
        <v>1679120</v>
      </c>
      <c r="C4630">
        <v>2419</v>
      </c>
      <c r="D4630">
        <v>1679.12</v>
      </c>
    </row>
    <row r="4631" spans="1:4">
      <c r="A4631">
        <v>311</v>
      </c>
      <c r="B4631">
        <v>194630</v>
      </c>
      <c r="C4631">
        <v>2420</v>
      </c>
      <c r="D4631">
        <v>194.63</v>
      </c>
    </row>
    <row r="4632" spans="1:4">
      <c r="A4632">
        <v>311</v>
      </c>
      <c r="B4632">
        <v>2479580</v>
      </c>
      <c r="C4632">
        <v>2421</v>
      </c>
      <c r="D4632">
        <v>2479.58</v>
      </c>
    </row>
    <row r="4633" spans="1:4">
      <c r="A4633">
        <v>311</v>
      </c>
      <c r="B4633">
        <v>194630</v>
      </c>
      <c r="C4633">
        <v>2423</v>
      </c>
      <c r="D4633">
        <v>194.63</v>
      </c>
    </row>
    <row r="4634" spans="1:4">
      <c r="A4634">
        <v>311</v>
      </c>
      <c r="B4634">
        <v>193450</v>
      </c>
      <c r="C4634">
        <v>2424</v>
      </c>
      <c r="D4634">
        <v>193.45</v>
      </c>
    </row>
    <row r="4635" spans="1:4">
      <c r="A4635">
        <v>311</v>
      </c>
      <c r="B4635">
        <v>266570</v>
      </c>
      <c r="C4635">
        <v>2425</v>
      </c>
      <c r="D4635">
        <v>266.57</v>
      </c>
    </row>
    <row r="4636" spans="1:4">
      <c r="A4636">
        <v>311</v>
      </c>
      <c r="B4636">
        <v>1991430</v>
      </c>
      <c r="C4636">
        <v>2426</v>
      </c>
      <c r="D4636">
        <v>1991.43</v>
      </c>
    </row>
    <row r="4637" spans="1:4">
      <c r="A4637">
        <v>311</v>
      </c>
      <c r="B4637">
        <v>1715500</v>
      </c>
      <c r="C4637">
        <v>2430</v>
      </c>
      <c r="D4637">
        <v>1715.5</v>
      </c>
    </row>
    <row r="4638" spans="1:4">
      <c r="A4638">
        <v>311</v>
      </c>
      <c r="B4638">
        <v>1958400</v>
      </c>
      <c r="C4638">
        <v>2432</v>
      </c>
      <c r="D4638">
        <v>1958.4</v>
      </c>
    </row>
    <row r="4639" spans="1:4">
      <c r="A4639">
        <v>311</v>
      </c>
      <c r="B4639">
        <v>49410</v>
      </c>
      <c r="C4639">
        <v>2433</v>
      </c>
      <c r="D4639">
        <v>49.41</v>
      </c>
    </row>
    <row r="4640" spans="1:4">
      <c r="A4640">
        <v>311</v>
      </c>
      <c r="B4640">
        <v>1520330</v>
      </c>
      <c r="C4640">
        <v>2434</v>
      </c>
      <c r="D4640">
        <v>1520.33</v>
      </c>
    </row>
    <row r="4641" spans="1:4">
      <c r="A4641">
        <v>311</v>
      </c>
      <c r="B4641">
        <v>1467710</v>
      </c>
      <c r="C4641">
        <v>2436</v>
      </c>
      <c r="D4641">
        <v>1467.71</v>
      </c>
    </row>
    <row r="4642" spans="1:4">
      <c r="A4642">
        <v>311</v>
      </c>
      <c r="B4642">
        <v>266570</v>
      </c>
      <c r="C4642">
        <v>2437</v>
      </c>
      <c r="D4642">
        <v>266.57</v>
      </c>
    </row>
    <row r="4643" spans="1:4">
      <c r="A4643">
        <v>311</v>
      </c>
      <c r="B4643">
        <v>455540</v>
      </c>
      <c r="C4643">
        <v>2438</v>
      </c>
      <c r="D4643">
        <v>455.54</v>
      </c>
    </row>
    <row r="4644" spans="1:4">
      <c r="A4644">
        <v>311</v>
      </c>
      <c r="B4644">
        <v>194970</v>
      </c>
      <c r="C4644">
        <v>2440</v>
      </c>
      <c r="D4644">
        <v>194.97</v>
      </c>
    </row>
    <row r="4645" spans="1:4">
      <c r="A4645">
        <v>311</v>
      </c>
      <c r="B4645">
        <v>194630</v>
      </c>
      <c r="C4645">
        <v>2441</v>
      </c>
      <c r="D4645">
        <v>194.63</v>
      </c>
    </row>
    <row r="4646" spans="1:4">
      <c r="A4646">
        <v>311</v>
      </c>
      <c r="B4646">
        <v>1063830</v>
      </c>
      <c r="C4646">
        <v>2442</v>
      </c>
      <c r="D4646">
        <v>1063.83</v>
      </c>
    </row>
    <row r="4647" spans="1:4">
      <c r="A4647">
        <v>311</v>
      </c>
      <c r="B4647">
        <v>983940</v>
      </c>
      <c r="C4647">
        <v>2443</v>
      </c>
      <c r="D4647">
        <v>983.94</v>
      </c>
    </row>
    <row r="4648" spans="1:4">
      <c r="A4648">
        <v>311</v>
      </c>
      <c r="B4648">
        <v>182460</v>
      </c>
      <c r="C4648">
        <v>2445</v>
      </c>
      <c r="D4648">
        <v>182.46</v>
      </c>
    </row>
    <row r="4649" spans="1:4">
      <c r="A4649">
        <v>311</v>
      </c>
      <c r="B4649">
        <v>352870</v>
      </c>
      <c r="C4649">
        <v>2447</v>
      </c>
      <c r="D4649">
        <v>352.87</v>
      </c>
    </row>
    <row r="4650" spans="1:4">
      <c r="A4650">
        <v>311</v>
      </c>
      <c r="B4650">
        <v>1011690</v>
      </c>
      <c r="C4650">
        <v>2449</v>
      </c>
      <c r="D4650">
        <v>1011.69</v>
      </c>
    </row>
    <row r="4651" spans="1:4">
      <c r="A4651">
        <v>311</v>
      </c>
      <c r="B4651">
        <v>652310</v>
      </c>
      <c r="C4651">
        <v>2451</v>
      </c>
      <c r="D4651">
        <v>652.30999999999995</v>
      </c>
    </row>
    <row r="4652" spans="1:4">
      <c r="A4652">
        <v>311</v>
      </c>
      <c r="B4652">
        <v>118260</v>
      </c>
      <c r="C4652">
        <v>2452</v>
      </c>
      <c r="D4652">
        <v>118.26</v>
      </c>
    </row>
    <row r="4653" spans="1:4">
      <c r="A4653">
        <v>311</v>
      </c>
      <c r="B4653">
        <v>580420</v>
      </c>
      <c r="C4653">
        <v>2453</v>
      </c>
      <c r="D4653">
        <v>580.41999999999996</v>
      </c>
    </row>
    <row r="4654" spans="1:4">
      <c r="A4654">
        <v>311</v>
      </c>
      <c r="B4654">
        <v>724210</v>
      </c>
      <c r="C4654">
        <v>2454</v>
      </c>
      <c r="D4654">
        <v>724.21</v>
      </c>
    </row>
    <row r="4655" spans="1:4">
      <c r="A4655">
        <v>311</v>
      </c>
      <c r="B4655">
        <v>1063830</v>
      </c>
      <c r="C4655">
        <v>2455</v>
      </c>
      <c r="D4655">
        <v>1063.83</v>
      </c>
    </row>
    <row r="4656" spans="1:4">
      <c r="A4656">
        <v>311</v>
      </c>
      <c r="B4656">
        <v>2400410</v>
      </c>
      <c r="C4656">
        <v>2457</v>
      </c>
      <c r="D4656">
        <v>2400.41</v>
      </c>
    </row>
    <row r="4657" spans="1:4">
      <c r="A4657">
        <v>311</v>
      </c>
      <c r="B4657">
        <v>1520330</v>
      </c>
      <c r="C4657">
        <v>2458</v>
      </c>
      <c r="D4657">
        <v>1520.33</v>
      </c>
    </row>
    <row r="4658" spans="1:4">
      <c r="A4658">
        <v>311</v>
      </c>
      <c r="B4658">
        <v>1585530</v>
      </c>
      <c r="C4658">
        <v>2459</v>
      </c>
      <c r="D4658">
        <v>1585.53</v>
      </c>
    </row>
    <row r="4659" spans="1:4">
      <c r="A4659">
        <v>311</v>
      </c>
      <c r="B4659">
        <v>31790</v>
      </c>
      <c r="C4659">
        <v>2460</v>
      </c>
      <c r="D4659">
        <v>31.79</v>
      </c>
    </row>
    <row r="4660" spans="1:4">
      <c r="A4660">
        <v>311</v>
      </c>
      <c r="B4660">
        <v>1011690</v>
      </c>
      <c r="C4660">
        <v>2461</v>
      </c>
      <c r="D4660">
        <v>1011.69</v>
      </c>
    </row>
    <row r="4661" spans="1:4">
      <c r="A4661">
        <v>311</v>
      </c>
      <c r="B4661">
        <v>774370</v>
      </c>
      <c r="C4661">
        <v>2462</v>
      </c>
      <c r="D4661">
        <v>774.37</v>
      </c>
    </row>
    <row r="4662" spans="1:4">
      <c r="A4662">
        <v>311</v>
      </c>
      <c r="B4662">
        <v>2755630</v>
      </c>
      <c r="C4662">
        <v>2465</v>
      </c>
      <c r="D4662">
        <v>2755.63</v>
      </c>
    </row>
    <row r="4663" spans="1:4">
      <c r="A4663">
        <v>311</v>
      </c>
      <c r="B4663">
        <v>268540</v>
      </c>
      <c r="C4663">
        <v>2466</v>
      </c>
      <c r="D4663">
        <v>268.54000000000002</v>
      </c>
    </row>
    <row r="4664" spans="1:4">
      <c r="A4664">
        <v>311</v>
      </c>
      <c r="B4664">
        <v>724210</v>
      </c>
      <c r="C4664">
        <v>2467</v>
      </c>
      <c r="D4664">
        <v>724.21</v>
      </c>
    </row>
    <row r="4665" spans="1:4">
      <c r="A4665">
        <v>311</v>
      </c>
      <c r="B4665">
        <v>806490</v>
      </c>
      <c r="C4665">
        <v>2468</v>
      </c>
      <c r="D4665">
        <v>806.49</v>
      </c>
    </row>
    <row r="4666" spans="1:4">
      <c r="A4666">
        <v>311</v>
      </c>
      <c r="B4666">
        <v>166190</v>
      </c>
      <c r="C4666">
        <v>2469</v>
      </c>
      <c r="D4666">
        <v>166.19</v>
      </c>
    </row>
    <row r="4667" spans="1:4">
      <c r="A4667">
        <v>311</v>
      </c>
      <c r="B4667">
        <v>24170</v>
      </c>
      <c r="C4667">
        <v>2470</v>
      </c>
      <c r="D4667">
        <v>24.17</v>
      </c>
    </row>
    <row r="4668" spans="1:4">
      <c r="A4668">
        <v>311</v>
      </c>
      <c r="B4668">
        <v>1484890</v>
      </c>
      <c r="C4668">
        <v>2471</v>
      </c>
      <c r="D4668">
        <v>1484.89</v>
      </c>
    </row>
    <row r="4669" spans="1:4">
      <c r="A4669">
        <v>311</v>
      </c>
      <c r="B4669">
        <v>1281350</v>
      </c>
      <c r="C4669">
        <v>2472</v>
      </c>
      <c r="D4669">
        <v>1281.3499999999999</v>
      </c>
    </row>
    <row r="4670" spans="1:4">
      <c r="A4670">
        <v>311</v>
      </c>
      <c r="B4670">
        <v>1854130</v>
      </c>
      <c r="C4670">
        <v>2473</v>
      </c>
      <c r="D4670">
        <v>1854.13</v>
      </c>
    </row>
    <row r="4671" spans="1:4">
      <c r="A4671">
        <v>311</v>
      </c>
      <c r="B4671">
        <v>1011690</v>
      </c>
      <c r="C4671">
        <v>2475</v>
      </c>
      <c r="D4671">
        <v>1011.69</v>
      </c>
    </row>
    <row r="4672" spans="1:4">
      <c r="A4672">
        <v>311</v>
      </c>
      <c r="B4672">
        <v>1674420</v>
      </c>
      <c r="C4672">
        <v>2476</v>
      </c>
      <c r="D4672">
        <v>1674.42</v>
      </c>
    </row>
    <row r="4673" spans="1:4">
      <c r="A4673">
        <v>311</v>
      </c>
      <c r="B4673">
        <v>1020340</v>
      </c>
      <c r="C4673">
        <v>2477</v>
      </c>
      <c r="D4673">
        <v>1020.34</v>
      </c>
    </row>
    <row r="4674" spans="1:4">
      <c r="A4674">
        <v>311</v>
      </c>
      <c r="B4674">
        <v>1589160</v>
      </c>
      <c r="C4674">
        <v>2478</v>
      </c>
      <c r="D4674">
        <v>1589.16</v>
      </c>
    </row>
    <row r="4675" spans="1:4">
      <c r="A4675">
        <v>311</v>
      </c>
      <c r="B4675">
        <v>1731250</v>
      </c>
      <c r="C4675">
        <v>2479</v>
      </c>
      <c r="D4675">
        <v>1731.25</v>
      </c>
    </row>
    <row r="4676" spans="1:4">
      <c r="A4676">
        <v>311</v>
      </c>
      <c r="B4676">
        <v>164200</v>
      </c>
      <c r="C4676">
        <v>2480</v>
      </c>
      <c r="D4676">
        <v>164.2</v>
      </c>
    </row>
    <row r="4677" spans="1:4">
      <c r="A4677">
        <v>311</v>
      </c>
      <c r="B4677">
        <v>102260</v>
      </c>
      <c r="C4677">
        <v>2481</v>
      </c>
      <c r="D4677">
        <v>102.26</v>
      </c>
    </row>
    <row r="4678" spans="1:4">
      <c r="A4678">
        <v>311</v>
      </c>
      <c r="B4678">
        <v>455540</v>
      </c>
      <c r="C4678">
        <v>2482</v>
      </c>
      <c r="D4678">
        <v>455.54</v>
      </c>
    </row>
    <row r="4679" spans="1:4">
      <c r="A4679">
        <v>311</v>
      </c>
      <c r="B4679">
        <v>1520330</v>
      </c>
      <c r="C4679">
        <v>2483</v>
      </c>
      <c r="D4679">
        <v>1520.33</v>
      </c>
    </row>
    <row r="4680" spans="1:4">
      <c r="A4680">
        <v>311</v>
      </c>
      <c r="B4680">
        <v>202070</v>
      </c>
      <c r="C4680">
        <v>2484</v>
      </c>
      <c r="D4680">
        <v>202.07</v>
      </c>
    </row>
    <row r="4681" spans="1:4">
      <c r="A4681">
        <v>311</v>
      </c>
      <c r="B4681">
        <v>2034380</v>
      </c>
      <c r="C4681">
        <v>2485</v>
      </c>
      <c r="D4681">
        <v>2034.38</v>
      </c>
    </row>
    <row r="4682" spans="1:4">
      <c r="A4682">
        <v>311</v>
      </c>
      <c r="B4682">
        <v>1276010</v>
      </c>
      <c r="C4682">
        <v>2487</v>
      </c>
      <c r="D4682">
        <v>1276.01</v>
      </c>
    </row>
    <row r="4683" spans="1:4">
      <c r="A4683">
        <v>311</v>
      </c>
      <c r="B4683">
        <v>1619050</v>
      </c>
      <c r="C4683">
        <v>2488</v>
      </c>
      <c r="D4683">
        <v>1619.05</v>
      </c>
    </row>
    <row r="4684" spans="1:4">
      <c r="A4684">
        <v>311</v>
      </c>
      <c r="B4684">
        <v>878640</v>
      </c>
      <c r="C4684">
        <v>2490</v>
      </c>
      <c r="D4684">
        <v>878.64</v>
      </c>
    </row>
    <row r="4685" spans="1:4">
      <c r="A4685">
        <v>311</v>
      </c>
      <c r="B4685">
        <v>2517520</v>
      </c>
      <c r="C4685">
        <v>2491</v>
      </c>
      <c r="D4685">
        <v>2517.52</v>
      </c>
    </row>
    <row r="4686" spans="1:4">
      <c r="A4686">
        <v>311</v>
      </c>
      <c r="B4686">
        <v>194630</v>
      </c>
      <c r="C4686">
        <v>2492</v>
      </c>
      <c r="D4686">
        <v>194.63</v>
      </c>
    </row>
    <row r="4687" spans="1:4">
      <c r="A4687">
        <v>311</v>
      </c>
      <c r="B4687">
        <v>940690</v>
      </c>
      <c r="C4687">
        <v>2494</v>
      </c>
      <c r="D4687">
        <v>940.69</v>
      </c>
    </row>
    <row r="4688" spans="1:4">
      <c r="A4688">
        <v>311</v>
      </c>
      <c r="B4688">
        <v>583490</v>
      </c>
      <c r="C4688">
        <v>2495</v>
      </c>
      <c r="D4688">
        <v>583.49</v>
      </c>
    </row>
    <row r="4689" spans="1:4">
      <c r="A4689">
        <v>311</v>
      </c>
      <c r="B4689">
        <v>893890</v>
      </c>
      <c r="C4689">
        <v>2496</v>
      </c>
      <c r="D4689">
        <v>893.89</v>
      </c>
    </row>
    <row r="4690" spans="1:4">
      <c r="A4690">
        <v>311</v>
      </c>
      <c r="B4690">
        <v>1731250</v>
      </c>
      <c r="C4690">
        <v>2498</v>
      </c>
      <c r="D4690">
        <v>1731.25</v>
      </c>
    </row>
    <row r="4691" spans="1:4">
      <c r="A4691">
        <v>311</v>
      </c>
      <c r="B4691">
        <v>1281350</v>
      </c>
      <c r="C4691">
        <v>2499</v>
      </c>
      <c r="D4691">
        <v>1281.3499999999999</v>
      </c>
    </row>
    <row r="4692" spans="1:4">
      <c r="A4692">
        <v>311</v>
      </c>
      <c r="B4692">
        <v>164200</v>
      </c>
      <c r="C4692">
        <v>2500</v>
      </c>
      <c r="D4692">
        <v>164.2</v>
      </c>
    </row>
    <row r="4693" spans="1:4">
      <c r="A4693">
        <v>311</v>
      </c>
      <c r="B4693">
        <v>145940</v>
      </c>
      <c r="C4693">
        <v>2502</v>
      </c>
      <c r="D4693">
        <v>145.94</v>
      </c>
    </row>
    <row r="4694" spans="1:4">
      <c r="A4694">
        <v>311</v>
      </c>
      <c r="B4694">
        <v>1325220</v>
      </c>
      <c r="C4694">
        <v>2504</v>
      </c>
      <c r="D4694">
        <v>1325.22</v>
      </c>
    </row>
    <row r="4695" spans="1:4">
      <c r="A4695">
        <v>311</v>
      </c>
      <c r="B4695">
        <v>933590</v>
      </c>
      <c r="C4695">
        <v>2505</v>
      </c>
      <c r="D4695">
        <v>933.59</v>
      </c>
    </row>
    <row r="4696" spans="1:4">
      <c r="A4696">
        <v>311</v>
      </c>
      <c r="B4696">
        <v>352870</v>
      </c>
      <c r="C4696">
        <v>2507</v>
      </c>
      <c r="D4696">
        <v>352.87</v>
      </c>
    </row>
    <row r="4697" spans="1:4">
      <c r="A4697">
        <v>311</v>
      </c>
      <c r="B4697">
        <v>264510</v>
      </c>
      <c r="C4697">
        <v>2508</v>
      </c>
      <c r="D4697">
        <v>264.51</v>
      </c>
    </row>
    <row r="4698" spans="1:4">
      <c r="A4698">
        <v>311</v>
      </c>
      <c r="B4698">
        <v>48530</v>
      </c>
      <c r="C4698">
        <v>2510</v>
      </c>
      <c r="D4698">
        <v>48.53</v>
      </c>
    </row>
    <row r="4699" spans="1:4">
      <c r="A4699">
        <v>311</v>
      </c>
      <c r="B4699">
        <v>209470</v>
      </c>
      <c r="C4699">
        <v>2511</v>
      </c>
      <c r="D4699">
        <v>209.47</v>
      </c>
    </row>
    <row r="4700" spans="1:4">
      <c r="A4700">
        <v>311</v>
      </c>
      <c r="B4700">
        <v>1783510</v>
      </c>
      <c r="C4700">
        <v>2513</v>
      </c>
      <c r="D4700">
        <v>1783.51</v>
      </c>
    </row>
    <row r="4701" spans="1:4">
      <c r="A4701">
        <v>311</v>
      </c>
      <c r="B4701">
        <v>3081840</v>
      </c>
      <c r="C4701">
        <v>2514</v>
      </c>
      <c r="D4701">
        <v>3081.84</v>
      </c>
    </row>
    <row r="4702" spans="1:4">
      <c r="A4702">
        <v>311</v>
      </c>
      <c r="B4702">
        <v>194630</v>
      </c>
      <c r="C4702">
        <v>2515</v>
      </c>
      <c r="D4702">
        <v>194.63</v>
      </c>
    </row>
    <row r="4703" spans="1:4">
      <c r="A4703">
        <v>311</v>
      </c>
      <c r="B4703">
        <v>850070</v>
      </c>
      <c r="C4703">
        <v>2516</v>
      </c>
      <c r="D4703">
        <v>850.07</v>
      </c>
    </row>
    <row r="4704" spans="1:4">
      <c r="A4704">
        <v>311</v>
      </c>
      <c r="B4704">
        <v>164200</v>
      </c>
      <c r="C4704">
        <v>2517</v>
      </c>
      <c r="D4704">
        <v>164.2</v>
      </c>
    </row>
    <row r="4705" spans="1:4">
      <c r="A4705">
        <v>311</v>
      </c>
      <c r="B4705">
        <v>2484240</v>
      </c>
      <c r="C4705">
        <v>2518</v>
      </c>
      <c r="D4705">
        <v>2484.2399999999998</v>
      </c>
    </row>
    <row r="4706" spans="1:4">
      <c r="A4706">
        <v>311</v>
      </c>
      <c r="B4706">
        <v>724210</v>
      </c>
      <c r="C4706">
        <v>2519</v>
      </c>
      <c r="D4706">
        <v>724.21</v>
      </c>
    </row>
    <row r="4707" spans="1:4">
      <c r="A4707">
        <v>311</v>
      </c>
      <c r="B4707">
        <v>724210</v>
      </c>
      <c r="C4707">
        <v>2520</v>
      </c>
      <c r="D4707">
        <v>724.21</v>
      </c>
    </row>
    <row r="4708" spans="1:4">
      <c r="A4708">
        <v>311</v>
      </c>
      <c r="B4708">
        <v>1137050</v>
      </c>
      <c r="C4708">
        <v>2521</v>
      </c>
      <c r="D4708">
        <v>1137.05</v>
      </c>
    </row>
    <row r="4709" spans="1:4">
      <c r="A4709">
        <v>311</v>
      </c>
      <c r="B4709">
        <v>1231170</v>
      </c>
      <c r="C4709">
        <v>2526</v>
      </c>
      <c r="D4709">
        <v>1231.17</v>
      </c>
    </row>
    <row r="4710" spans="1:4">
      <c r="A4710">
        <v>311</v>
      </c>
      <c r="B4710">
        <v>194630</v>
      </c>
      <c r="C4710">
        <v>2527</v>
      </c>
      <c r="D4710">
        <v>194.63</v>
      </c>
    </row>
    <row r="4711" spans="1:4">
      <c r="A4711">
        <v>311</v>
      </c>
      <c r="B4711">
        <v>1281350</v>
      </c>
      <c r="C4711">
        <v>2528</v>
      </c>
      <c r="D4711">
        <v>1281.3499999999999</v>
      </c>
    </row>
    <row r="4712" spans="1:4">
      <c r="A4712">
        <v>311</v>
      </c>
      <c r="B4712">
        <v>89640</v>
      </c>
      <c r="C4712">
        <v>2530</v>
      </c>
      <c r="D4712">
        <v>89.64</v>
      </c>
    </row>
    <row r="4713" spans="1:4">
      <c r="A4713">
        <v>311</v>
      </c>
      <c r="B4713">
        <v>476140</v>
      </c>
      <c r="C4713">
        <v>2532</v>
      </c>
      <c r="D4713">
        <v>476.14</v>
      </c>
    </row>
    <row r="4714" spans="1:4">
      <c r="A4714">
        <v>311</v>
      </c>
      <c r="B4714">
        <v>455540</v>
      </c>
      <c r="C4714">
        <v>2535</v>
      </c>
      <c r="D4714">
        <v>455.54</v>
      </c>
    </row>
    <row r="4715" spans="1:4">
      <c r="A4715">
        <v>311</v>
      </c>
      <c r="B4715">
        <v>786670</v>
      </c>
      <c r="C4715">
        <v>2536</v>
      </c>
      <c r="D4715">
        <v>786.67</v>
      </c>
    </row>
    <row r="4716" spans="1:4">
      <c r="A4716">
        <v>311</v>
      </c>
      <c r="B4716">
        <v>955110</v>
      </c>
      <c r="C4716">
        <v>2537</v>
      </c>
      <c r="D4716">
        <v>955.11</v>
      </c>
    </row>
    <row r="4717" spans="1:4">
      <c r="A4717">
        <v>311</v>
      </c>
      <c r="B4717">
        <v>48530</v>
      </c>
      <c r="C4717">
        <v>2538</v>
      </c>
      <c r="D4717">
        <v>48.53</v>
      </c>
    </row>
    <row r="4718" spans="1:4">
      <c r="A4718">
        <v>311</v>
      </c>
      <c r="B4718">
        <v>146520</v>
      </c>
      <c r="C4718">
        <v>2539</v>
      </c>
      <c r="D4718">
        <v>146.52000000000001</v>
      </c>
    </row>
    <row r="4719" spans="1:4">
      <c r="A4719">
        <v>311</v>
      </c>
      <c r="B4719">
        <v>826500</v>
      </c>
      <c r="C4719">
        <v>2540</v>
      </c>
      <c r="D4719">
        <v>826.5</v>
      </c>
    </row>
    <row r="4720" spans="1:4">
      <c r="A4720">
        <v>311</v>
      </c>
      <c r="B4720">
        <v>455540</v>
      </c>
      <c r="C4720">
        <v>2541</v>
      </c>
      <c r="D4720">
        <v>455.54</v>
      </c>
    </row>
    <row r="4721" spans="1:4">
      <c r="A4721">
        <v>311</v>
      </c>
      <c r="B4721">
        <v>48530</v>
      </c>
      <c r="C4721">
        <v>2542</v>
      </c>
      <c r="D4721">
        <v>48.53</v>
      </c>
    </row>
    <row r="4722" spans="1:4">
      <c r="A4722">
        <v>311</v>
      </c>
      <c r="B4722">
        <v>2351790</v>
      </c>
      <c r="C4722">
        <v>2543</v>
      </c>
      <c r="D4722">
        <v>2351.79</v>
      </c>
    </row>
    <row r="4723" spans="1:4">
      <c r="A4723">
        <v>311</v>
      </c>
      <c r="B4723">
        <v>583490</v>
      </c>
      <c r="C4723">
        <v>2544</v>
      </c>
      <c r="D4723">
        <v>583.49</v>
      </c>
    </row>
    <row r="4724" spans="1:4">
      <c r="A4724">
        <v>311</v>
      </c>
      <c r="B4724">
        <v>642740</v>
      </c>
      <c r="C4724">
        <v>2545</v>
      </c>
      <c r="D4724">
        <v>642.74</v>
      </c>
    </row>
    <row r="4725" spans="1:4">
      <c r="A4725">
        <v>311</v>
      </c>
      <c r="B4725">
        <v>881970</v>
      </c>
      <c r="C4725">
        <v>2546</v>
      </c>
      <c r="D4725">
        <v>881.97</v>
      </c>
    </row>
    <row r="4726" spans="1:4">
      <c r="A4726">
        <v>311</v>
      </c>
      <c r="B4726">
        <v>2536380</v>
      </c>
      <c r="C4726">
        <v>2547</v>
      </c>
      <c r="D4726">
        <v>2536.38</v>
      </c>
    </row>
    <row r="4727" spans="1:4">
      <c r="A4727">
        <v>311</v>
      </c>
      <c r="B4727">
        <v>2469080</v>
      </c>
      <c r="C4727">
        <v>2549</v>
      </c>
      <c r="D4727">
        <v>2469.08</v>
      </c>
    </row>
    <row r="4728" spans="1:4">
      <c r="A4728">
        <v>311</v>
      </c>
      <c r="B4728">
        <v>193450</v>
      </c>
      <c r="C4728">
        <v>2551</v>
      </c>
      <c r="D4728">
        <v>193.45</v>
      </c>
    </row>
    <row r="4729" spans="1:4">
      <c r="A4729">
        <v>311</v>
      </c>
      <c r="B4729">
        <v>146520</v>
      </c>
      <c r="C4729">
        <v>2552</v>
      </c>
      <c r="D4729">
        <v>146.52000000000001</v>
      </c>
    </row>
    <row r="4730" spans="1:4">
      <c r="A4730">
        <v>311</v>
      </c>
      <c r="B4730">
        <v>1063830</v>
      </c>
      <c r="C4730">
        <v>2553</v>
      </c>
      <c r="D4730">
        <v>1063.83</v>
      </c>
    </row>
    <row r="4731" spans="1:4">
      <c r="A4731">
        <v>311</v>
      </c>
      <c r="B4731">
        <v>194630</v>
      </c>
      <c r="C4731">
        <v>2554</v>
      </c>
      <c r="D4731">
        <v>194.63</v>
      </c>
    </row>
    <row r="4732" spans="1:4">
      <c r="A4732">
        <v>311</v>
      </c>
      <c r="B4732">
        <v>2469080</v>
      </c>
      <c r="C4732">
        <v>2555</v>
      </c>
      <c r="D4732">
        <v>2469.08</v>
      </c>
    </row>
    <row r="4733" spans="1:4">
      <c r="A4733">
        <v>311</v>
      </c>
      <c r="B4733">
        <v>1063830</v>
      </c>
      <c r="C4733">
        <v>2556</v>
      </c>
      <c r="D4733">
        <v>1063.83</v>
      </c>
    </row>
    <row r="4734" spans="1:4">
      <c r="A4734">
        <v>311</v>
      </c>
      <c r="B4734">
        <v>2703490</v>
      </c>
      <c r="C4734">
        <v>2557</v>
      </c>
      <c r="D4734">
        <v>2703.49</v>
      </c>
    </row>
    <row r="4735" spans="1:4">
      <c r="A4735">
        <v>311</v>
      </c>
      <c r="B4735">
        <v>352870</v>
      </c>
      <c r="C4735">
        <v>2559</v>
      </c>
      <c r="D4735">
        <v>352.87</v>
      </c>
    </row>
    <row r="4736" spans="1:4">
      <c r="A4736">
        <v>311</v>
      </c>
      <c r="B4736">
        <v>118080</v>
      </c>
      <c r="C4736">
        <v>2560</v>
      </c>
      <c r="D4736">
        <v>118.08</v>
      </c>
    </row>
    <row r="4737" spans="1:4">
      <c r="A4737">
        <v>311</v>
      </c>
      <c r="B4737">
        <v>1063830</v>
      </c>
      <c r="C4737">
        <v>2561</v>
      </c>
      <c r="D4737">
        <v>1063.83</v>
      </c>
    </row>
    <row r="4738" spans="1:4">
      <c r="A4738">
        <v>311</v>
      </c>
      <c r="B4738">
        <v>2203980</v>
      </c>
      <c r="C4738">
        <v>2562</v>
      </c>
      <c r="D4738">
        <v>2203.98</v>
      </c>
    </row>
    <row r="4739" spans="1:4">
      <c r="A4739">
        <v>311</v>
      </c>
      <c r="B4739">
        <v>1753800</v>
      </c>
      <c r="C4739">
        <v>2564</v>
      </c>
      <c r="D4739">
        <v>1753.8</v>
      </c>
    </row>
    <row r="4740" spans="1:4">
      <c r="A4740">
        <v>311</v>
      </c>
      <c r="B4740">
        <v>1983010</v>
      </c>
      <c r="C4740">
        <v>2565</v>
      </c>
      <c r="D4740">
        <v>1983.01</v>
      </c>
    </row>
    <row r="4741" spans="1:4">
      <c r="A4741">
        <v>311</v>
      </c>
      <c r="B4741">
        <v>1105330</v>
      </c>
      <c r="C4741">
        <v>2566</v>
      </c>
      <c r="D4741">
        <v>1105.33</v>
      </c>
    </row>
    <row r="4742" spans="1:4">
      <c r="A4742">
        <v>311</v>
      </c>
      <c r="B4742">
        <v>1595760</v>
      </c>
      <c r="C4742">
        <v>2567</v>
      </c>
      <c r="D4742">
        <v>1595.76</v>
      </c>
    </row>
    <row r="4743" spans="1:4">
      <c r="A4743">
        <v>311</v>
      </c>
      <c r="B4743">
        <v>146770</v>
      </c>
      <c r="C4743">
        <v>2568</v>
      </c>
      <c r="D4743">
        <v>146.77000000000001</v>
      </c>
    </row>
    <row r="4744" spans="1:4">
      <c r="A4744">
        <v>311</v>
      </c>
      <c r="B4744">
        <v>11020</v>
      </c>
      <c r="C4744">
        <v>2569</v>
      </c>
      <c r="D4744">
        <v>11.02</v>
      </c>
    </row>
    <row r="4745" spans="1:4">
      <c r="A4745">
        <v>320</v>
      </c>
      <c r="B4745">
        <v>95640</v>
      </c>
      <c r="C4745">
        <v>2497</v>
      </c>
      <c r="D4745">
        <v>95.64</v>
      </c>
    </row>
    <row r="4746" spans="1:4">
      <c r="A4746">
        <v>320</v>
      </c>
      <c r="B4746">
        <v>49530</v>
      </c>
      <c r="C4746">
        <v>2531</v>
      </c>
      <c r="D4746">
        <v>49.53</v>
      </c>
    </row>
    <row r="4747" spans="1:4">
      <c r="A4747">
        <v>340</v>
      </c>
      <c r="B4747">
        <v>1407530</v>
      </c>
      <c r="C4747">
        <v>821</v>
      </c>
      <c r="D4747">
        <v>1407.53</v>
      </c>
    </row>
    <row r="4748" spans="1:4">
      <c r="A4748">
        <v>340</v>
      </c>
      <c r="B4748">
        <v>3523610</v>
      </c>
      <c r="C4748">
        <v>2033</v>
      </c>
      <c r="D4748">
        <v>3523.61</v>
      </c>
    </row>
    <row r="4749" spans="1:4">
      <c r="A4749">
        <v>390</v>
      </c>
      <c r="B4749">
        <v>577770</v>
      </c>
      <c r="C4749">
        <v>270</v>
      </c>
      <c r="D4749">
        <v>577.77</v>
      </c>
    </row>
    <row r="4750" spans="1:4">
      <c r="A4750">
        <v>390</v>
      </c>
      <c r="B4750">
        <v>1725910</v>
      </c>
      <c r="C4750">
        <v>335</v>
      </c>
      <c r="D4750">
        <v>1725.91</v>
      </c>
    </row>
    <row r="4751" spans="1:4">
      <c r="A4751">
        <v>390</v>
      </c>
      <c r="B4751">
        <v>257340</v>
      </c>
      <c r="C4751">
        <v>2200</v>
      </c>
      <c r="D4751">
        <v>257.33999999999997</v>
      </c>
    </row>
    <row r="4752" spans="1:4">
      <c r="A4752">
        <v>605</v>
      </c>
      <c r="B4752">
        <v>1409440</v>
      </c>
      <c r="C4752">
        <v>18</v>
      </c>
      <c r="D4752">
        <v>1409.44</v>
      </c>
    </row>
    <row r="4753" spans="1:4">
      <c r="A4753">
        <v>604</v>
      </c>
      <c r="B4753">
        <v>17618000</v>
      </c>
      <c r="C4753">
        <v>18</v>
      </c>
      <c r="D4753">
        <v>17618</v>
      </c>
    </row>
    <row r="4754" spans="1:4">
      <c r="A4754">
        <v>605</v>
      </c>
      <c r="B4754">
        <v>2329920</v>
      </c>
      <c r="C4754">
        <v>28</v>
      </c>
      <c r="D4754">
        <v>2329.92</v>
      </c>
    </row>
    <row r="4755" spans="1:4">
      <c r="A4755">
        <v>604</v>
      </c>
      <c r="B4755">
        <v>29124000</v>
      </c>
      <c r="C4755">
        <v>28</v>
      </c>
      <c r="D4755">
        <v>29124</v>
      </c>
    </row>
    <row r="4756" spans="1:4">
      <c r="A4756">
        <v>605</v>
      </c>
      <c r="B4756">
        <v>1540160</v>
      </c>
      <c r="C4756">
        <v>37</v>
      </c>
      <c r="D4756">
        <v>1540.16</v>
      </c>
    </row>
    <row r="4757" spans="1:4">
      <c r="A4757">
        <v>604</v>
      </c>
      <c r="B4757">
        <v>19252000</v>
      </c>
      <c r="C4757">
        <v>37</v>
      </c>
      <c r="D4757">
        <v>19252</v>
      </c>
    </row>
    <row r="4758" spans="1:4">
      <c r="A4758">
        <v>605</v>
      </c>
      <c r="B4758">
        <v>1409440</v>
      </c>
      <c r="C4758">
        <v>50</v>
      </c>
      <c r="D4758">
        <v>1409.44</v>
      </c>
    </row>
    <row r="4759" spans="1:4">
      <c r="A4759">
        <v>604</v>
      </c>
      <c r="B4759">
        <v>17618000</v>
      </c>
      <c r="C4759">
        <v>50</v>
      </c>
      <c r="D4759">
        <v>17618</v>
      </c>
    </row>
    <row r="4760" spans="1:4">
      <c r="A4760">
        <v>605</v>
      </c>
      <c r="B4760">
        <v>2329920</v>
      </c>
      <c r="C4760">
        <v>60</v>
      </c>
      <c r="D4760">
        <v>2329.92</v>
      </c>
    </row>
    <row r="4761" spans="1:4">
      <c r="A4761">
        <v>604</v>
      </c>
      <c r="B4761">
        <v>29124000</v>
      </c>
      <c r="C4761">
        <v>60</v>
      </c>
      <c r="D4761">
        <v>29124</v>
      </c>
    </row>
    <row r="4762" spans="1:4">
      <c r="A4762">
        <v>605</v>
      </c>
      <c r="B4762">
        <v>964240</v>
      </c>
      <c r="C4762">
        <v>130</v>
      </c>
      <c r="D4762">
        <v>964.24</v>
      </c>
    </row>
    <row r="4763" spans="1:4">
      <c r="A4763">
        <v>604</v>
      </c>
      <c r="B4763">
        <v>12053000</v>
      </c>
      <c r="C4763">
        <v>130</v>
      </c>
      <c r="D4763">
        <v>12053</v>
      </c>
    </row>
    <row r="4764" spans="1:4">
      <c r="A4764">
        <v>605</v>
      </c>
      <c r="B4764">
        <v>1476420</v>
      </c>
      <c r="C4764">
        <v>134</v>
      </c>
      <c r="D4764">
        <v>1476.42</v>
      </c>
    </row>
    <row r="4765" spans="1:4">
      <c r="A4765">
        <v>604</v>
      </c>
      <c r="B4765">
        <v>18455340</v>
      </c>
      <c r="C4765">
        <v>134</v>
      </c>
      <c r="D4765">
        <v>18455.34</v>
      </c>
    </row>
    <row r="4766" spans="1:4">
      <c r="A4766">
        <v>605</v>
      </c>
      <c r="B4766">
        <v>1453890</v>
      </c>
      <c r="C4766">
        <v>154</v>
      </c>
      <c r="D4766">
        <v>1453.89</v>
      </c>
    </row>
    <row r="4767" spans="1:4">
      <c r="A4767">
        <v>604</v>
      </c>
      <c r="B4767">
        <v>18173630</v>
      </c>
      <c r="C4767">
        <v>154</v>
      </c>
      <c r="D4767">
        <v>18173.63</v>
      </c>
    </row>
    <row r="4768" spans="1:4">
      <c r="A4768">
        <v>605</v>
      </c>
      <c r="B4768">
        <v>2865680</v>
      </c>
      <c r="C4768">
        <v>157</v>
      </c>
      <c r="D4768">
        <v>2865.68</v>
      </c>
    </row>
    <row r="4769" spans="1:4">
      <c r="A4769">
        <v>604</v>
      </c>
      <c r="B4769">
        <v>35821000</v>
      </c>
      <c r="C4769">
        <v>157</v>
      </c>
      <c r="D4769">
        <v>35821</v>
      </c>
    </row>
    <row r="4770" spans="1:4">
      <c r="A4770">
        <v>605</v>
      </c>
      <c r="B4770">
        <v>2132160</v>
      </c>
      <c r="C4770">
        <v>175</v>
      </c>
      <c r="D4770">
        <v>2132.16</v>
      </c>
    </row>
    <row r="4771" spans="1:4">
      <c r="A4771">
        <v>604</v>
      </c>
      <c r="B4771">
        <v>26652000</v>
      </c>
      <c r="C4771">
        <v>175</v>
      </c>
      <c r="D4771">
        <v>26652</v>
      </c>
    </row>
    <row r="4772" spans="1:4">
      <c r="A4772">
        <v>605</v>
      </c>
      <c r="B4772">
        <v>1228620</v>
      </c>
      <c r="C4772">
        <v>181</v>
      </c>
      <c r="D4772">
        <v>1228.6199999999999</v>
      </c>
    </row>
    <row r="4773" spans="1:4">
      <c r="A4773">
        <v>604</v>
      </c>
      <c r="B4773">
        <v>15357800</v>
      </c>
      <c r="C4773">
        <v>181</v>
      </c>
      <c r="D4773">
        <v>15357.8</v>
      </c>
    </row>
    <row r="4774" spans="1:4">
      <c r="A4774">
        <v>605</v>
      </c>
      <c r="B4774">
        <v>1267920</v>
      </c>
      <c r="C4774">
        <v>188</v>
      </c>
      <c r="D4774">
        <v>1267.92</v>
      </c>
    </row>
    <row r="4775" spans="1:4">
      <c r="A4775">
        <v>604</v>
      </c>
      <c r="B4775">
        <v>15849000</v>
      </c>
      <c r="C4775">
        <v>188</v>
      </c>
      <c r="D4775">
        <v>15849</v>
      </c>
    </row>
    <row r="4776" spans="1:4">
      <c r="A4776">
        <v>605</v>
      </c>
      <c r="B4776">
        <v>695840</v>
      </c>
      <c r="C4776">
        <v>252</v>
      </c>
      <c r="D4776">
        <v>695.84</v>
      </c>
    </row>
    <row r="4777" spans="1:4">
      <c r="A4777">
        <v>604</v>
      </c>
      <c r="B4777">
        <v>8698000</v>
      </c>
      <c r="C4777">
        <v>252</v>
      </c>
      <c r="D4777">
        <v>8698</v>
      </c>
    </row>
    <row r="4778" spans="1:4">
      <c r="A4778">
        <v>605</v>
      </c>
      <c r="B4778">
        <v>964240</v>
      </c>
      <c r="C4778">
        <v>266</v>
      </c>
      <c r="D4778">
        <v>964.24</v>
      </c>
    </row>
    <row r="4779" spans="1:4">
      <c r="A4779">
        <v>604</v>
      </c>
      <c r="B4779">
        <v>12053000</v>
      </c>
      <c r="C4779">
        <v>266</v>
      </c>
      <c r="D4779">
        <v>12053</v>
      </c>
    </row>
    <row r="4780" spans="1:4">
      <c r="A4780">
        <v>605</v>
      </c>
      <c r="B4780">
        <v>3630080</v>
      </c>
      <c r="C4780">
        <v>270</v>
      </c>
      <c r="D4780">
        <v>3630.08</v>
      </c>
    </row>
    <row r="4781" spans="1:4">
      <c r="A4781">
        <v>604</v>
      </c>
      <c r="B4781">
        <v>45376000</v>
      </c>
      <c r="C4781">
        <v>270</v>
      </c>
      <c r="D4781">
        <v>45376</v>
      </c>
    </row>
    <row r="4782" spans="1:4">
      <c r="A4782">
        <v>605</v>
      </c>
      <c r="B4782">
        <v>877120</v>
      </c>
      <c r="C4782">
        <v>278</v>
      </c>
      <c r="D4782">
        <v>877.12</v>
      </c>
    </row>
    <row r="4783" spans="1:4">
      <c r="A4783">
        <v>604</v>
      </c>
      <c r="B4783">
        <v>10964000</v>
      </c>
      <c r="C4783">
        <v>278</v>
      </c>
      <c r="D4783">
        <v>10964</v>
      </c>
    </row>
    <row r="4784" spans="1:4">
      <c r="A4784">
        <v>605</v>
      </c>
      <c r="B4784">
        <v>635440</v>
      </c>
      <c r="C4784">
        <v>293</v>
      </c>
      <c r="D4784">
        <v>635.44000000000005</v>
      </c>
    </row>
    <row r="4785" spans="1:4">
      <c r="A4785">
        <v>604</v>
      </c>
      <c r="B4785">
        <v>7943090</v>
      </c>
      <c r="C4785">
        <v>293</v>
      </c>
      <c r="D4785">
        <v>7943.09</v>
      </c>
    </row>
    <row r="4786" spans="1:4">
      <c r="A4786">
        <v>605</v>
      </c>
      <c r="B4786">
        <v>701960</v>
      </c>
      <c r="C4786">
        <v>303</v>
      </c>
      <c r="D4786">
        <v>701.96</v>
      </c>
    </row>
    <row r="4787" spans="1:4">
      <c r="A4787">
        <v>604</v>
      </c>
      <c r="B4787">
        <v>8774560</v>
      </c>
      <c r="C4787">
        <v>303</v>
      </c>
      <c r="D4787">
        <v>8774.56</v>
      </c>
    </row>
    <row r="4788" spans="1:4">
      <c r="A4788">
        <v>605</v>
      </c>
      <c r="B4788">
        <v>1780940</v>
      </c>
      <c r="C4788">
        <v>316</v>
      </c>
      <c r="D4788">
        <v>1780.94</v>
      </c>
    </row>
    <row r="4789" spans="1:4">
      <c r="A4789">
        <v>604</v>
      </c>
      <c r="B4789">
        <v>22261760</v>
      </c>
      <c r="C4789">
        <v>316</v>
      </c>
      <c r="D4789">
        <v>22261.759999999998</v>
      </c>
    </row>
    <row r="4790" spans="1:4">
      <c r="A4790">
        <v>605</v>
      </c>
      <c r="B4790">
        <v>892800</v>
      </c>
      <c r="C4790">
        <v>317</v>
      </c>
      <c r="D4790">
        <v>892.8</v>
      </c>
    </row>
    <row r="4791" spans="1:4">
      <c r="A4791">
        <v>604</v>
      </c>
      <c r="B4791">
        <v>11160000</v>
      </c>
      <c r="C4791">
        <v>317</v>
      </c>
      <c r="D4791">
        <v>11160</v>
      </c>
    </row>
    <row r="4792" spans="1:4">
      <c r="A4792">
        <v>605</v>
      </c>
      <c r="B4792">
        <v>1169680</v>
      </c>
      <c r="C4792">
        <v>330</v>
      </c>
      <c r="D4792">
        <v>1169.68</v>
      </c>
    </row>
    <row r="4793" spans="1:4">
      <c r="A4793">
        <v>604</v>
      </c>
      <c r="B4793">
        <v>14621000</v>
      </c>
      <c r="C4793">
        <v>330</v>
      </c>
      <c r="D4793">
        <v>14621</v>
      </c>
    </row>
    <row r="4794" spans="1:4">
      <c r="A4794">
        <v>605</v>
      </c>
      <c r="B4794">
        <v>893230</v>
      </c>
      <c r="C4794">
        <v>331</v>
      </c>
      <c r="D4794">
        <v>893.23</v>
      </c>
    </row>
    <row r="4795" spans="1:4">
      <c r="A4795">
        <v>604</v>
      </c>
      <c r="B4795">
        <v>11165470</v>
      </c>
      <c r="C4795">
        <v>331</v>
      </c>
      <c r="D4795">
        <v>11165.47</v>
      </c>
    </row>
    <row r="4796" spans="1:4">
      <c r="A4796">
        <v>605</v>
      </c>
      <c r="B4796">
        <v>964240</v>
      </c>
      <c r="C4796">
        <v>333</v>
      </c>
      <c r="D4796">
        <v>964.24</v>
      </c>
    </row>
    <row r="4797" spans="1:4">
      <c r="A4797">
        <v>604</v>
      </c>
      <c r="B4797">
        <v>12053000</v>
      </c>
      <c r="C4797">
        <v>333</v>
      </c>
      <c r="D4797">
        <v>12053</v>
      </c>
    </row>
    <row r="4798" spans="1:4">
      <c r="A4798">
        <v>605</v>
      </c>
      <c r="B4798">
        <v>839710</v>
      </c>
      <c r="C4798">
        <v>335</v>
      </c>
      <c r="D4798">
        <v>839.71</v>
      </c>
    </row>
    <row r="4799" spans="1:4">
      <c r="A4799">
        <v>604</v>
      </c>
      <c r="B4799">
        <v>10496470</v>
      </c>
      <c r="C4799">
        <v>335</v>
      </c>
      <c r="D4799">
        <v>10496.47</v>
      </c>
    </row>
    <row r="4800" spans="1:4">
      <c r="A4800">
        <v>605</v>
      </c>
      <c r="B4800">
        <v>964240</v>
      </c>
      <c r="C4800">
        <v>354</v>
      </c>
      <c r="D4800">
        <v>964.24</v>
      </c>
    </row>
    <row r="4801" spans="1:4">
      <c r="A4801">
        <v>604</v>
      </c>
      <c r="B4801">
        <v>12053000</v>
      </c>
      <c r="C4801">
        <v>354</v>
      </c>
      <c r="D4801">
        <v>12053</v>
      </c>
    </row>
    <row r="4802" spans="1:4">
      <c r="A4802">
        <v>605</v>
      </c>
      <c r="B4802">
        <v>325720</v>
      </c>
      <c r="C4802">
        <v>369</v>
      </c>
      <c r="D4802">
        <v>325.72000000000003</v>
      </c>
    </row>
    <row r="4803" spans="1:4">
      <c r="A4803">
        <v>604</v>
      </c>
      <c r="B4803">
        <v>4071560</v>
      </c>
      <c r="C4803">
        <v>369</v>
      </c>
      <c r="D4803">
        <v>4071.56</v>
      </c>
    </row>
    <row r="4804" spans="1:4">
      <c r="A4804">
        <v>605</v>
      </c>
      <c r="B4804">
        <v>786150</v>
      </c>
      <c r="C4804">
        <v>371</v>
      </c>
      <c r="D4804">
        <v>786.15</v>
      </c>
    </row>
    <row r="4805" spans="1:4">
      <c r="A4805">
        <v>604</v>
      </c>
      <c r="B4805">
        <v>9826970</v>
      </c>
      <c r="C4805">
        <v>371</v>
      </c>
      <c r="D4805">
        <v>9826.9699999999993</v>
      </c>
    </row>
    <row r="4806" spans="1:4">
      <c r="A4806">
        <v>605</v>
      </c>
      <c r="B4806">
        <v>475280</v>
      </c>
      <c r="C4806">
        <v>382</v>
      </c>
      <c r="D4806">
        <v>475.28</v>
      </c>
    </row>
    <row r="4807" spans="1:4">
      <c r="A4807">
        <v>604</v>
      </c>
      <c r="B4807">
        <v>5941000</v>
      </c>
      <c r="C4807">
        <v>382</v>
      </c>
      <c r="D4807">
        <v>5941</v>
      </c>
    </row>
    <row r="4808" spans="1:4">
      <c r="A4808">
        <v>605</v>
      </c>
      <c r="B4808">
        <v>520680</v>
      </c>
      <c r="C4808">
        <v>385</v>
      </c>
      <c r="D4808">
        <v>520.67999999999995</v>
      </c>
    </row>
    <row r="4809" spans="1:4">
      <c r="A4809">
        <v>604</v>
      </c>
      <c r="B4809">
        <v>6508500</v>
      </c>
      <c r="C4809">
        <v>385</v>
      </c>
      <c r="D4809">
        <v>6508.5</v>
      </c>
    </row>
    <row r="4810" spans="1:4">
      <c r="A4810">
        <v>605</v>
      </c>
      <c r="B4810">
        <v>463890</v>
      </c>
      <c r="C4810">
        <v>390</v>
      </c>
      <c r="D4810">
        <v>463.89</v>
      </c>
    </row>
    <row r="4811" spans="1:4">
      <c r="A4811">
        <v>604</v>
      </c>
      <c r="B4811">
        <v>5798670</v>
      </c>
      <c r="C4811">
        <v>390</v>
      </c>
      <c r="D4811">
        <v>5798.67</v>
      </c>
    </row>
    <row r="4812" spans="1:4">
      <c r="A4812">
        <v>605</v>
      </c>
      <c r="B4812">
        <v>1555240</v>
      </c>
      <c r="C4812">
        <v>396</v>
      </c>
      <c r="D4812">
        <v>1555.24</v>
      </c>
    </row>
    <row r="4813" spans="1:4">
      <c r="A4813">
        <v>604</v>
      </c>
      <c r="B4813">
        <v>19440540</v>
      </c>
      <c r="C4813">
        <v>396</v>
      </c>
      <c r="D4813">
        <v>19440.54</v>
      </c>
    </row>
    <row r="4814" spans="1:4">
      <c r="A4814">
        <v>605</v>
      </c>
      <c r="B4814">
        <v>1519220</v>
      </c>
      <c r="C4814">
        <v>409</v>
      </c>
      <c r="D4814">
        <v>1519.22</v>
      </c>
    </row>
    <row r="4815" spans="1:4">
      <c r="A4815">
        <v>604</v>
      </c>
      <c r="B4815">
        <v>18990310</v>
      </c>
      <c r="C4815">
        <v>409</v>
      </c>
      <c r="D4815">
        <v>18990.310000000001</v>
      </c>
    </row>
    <row r="4816" spans="1:4">
      <c r="A4816">
        <v>605</v>
      </c>
      <c r="B4816">
        <v>1114690</v>
      </c>
      <c r="C4816">
        <v>410</v>
      </c>
      <c r="D4816">
        <v>1114.69</v>
      </c>
    </row>
    <row r="4817" spans="1:4">
      <c r="A4817">
        <v>604</v>
      </c>
      <c r="B4817">
        <v>13933690</v>
      </c>
      <c r="C4817">
        <v>410</v>
      </c>
      <c r="D4817">
        <v>13933.69</v>
      </c>
    </row>
    <row r="4818" spans="1:4">
      <c r="A4818">
        <v>605</v>
      </c>
      <c r="B4818">
        <v>1169680</v>
      </c>
      <c r="C4818">
        <v>427</v>
      </c>
      <c r="D4818">
        <v>1169.68</v>
      </c>
    </row>
    <row r="4819" spans="1:4">
      <c r="A4819">
        <v>604</v>
      </c>
      <c r="B4819">
        <v>14621000</v>
      </c>
      <c r="C4819">
        <v>427</v>
      </c>
      <c r="D4819">
        <v>14621</v>
      </c>
    </row>
    <row r="4820" spans="1:4">
      <c r="A4820">
        <v>605</v>
      </c>
      <c r="B4820">
        <v>695840</v>
      </c>
      <c r="C4820">
        <v>441</v>
      </c>
      <c r="D4820">
        <v>695.84</v>
      </c>
    </row>
    <row r="4821" spans="1:4">
      <c r="A4821">
        <v>604</v>
      </c>
      <c r="B4821">
        <v>8698000</v>
      </c>
      <c r="C4821">
        <v>441</v>
      </c>
      <c r="D4821">
        <v>8698</v>
      </c>
    </row>
    <row r="4822" spans="1:4">
      <c r="A4822">
        <v>605</v>
      </c>
      <c r="B4822">
        <v>1557570</v>
      </c>
      <c r="C4822">
        <v>446</v>
      </c>
      <c r="D4822">
        <v>1557.57</v>
      </c>
    </row>
    <row r="4823" spans="1:4">
      <c r="A4823">
        <v>604</v>
      </c>
      <c r="B4823">
        <v>19469630</v>
      </c>
      <c r="C4823">
        <v>446</v>
      </c>
      <c r="D4823">
        <v>19469.63</v>
      </c>
    </row>
    <row r="4824" spans="1:4">
      <c r="A4824">
        <v>605</v>
      </c>
      <c r="B4824">
        <v>2471920</v>
      </c>
      <c r="C4824">
        <v>466</v>
      </c>
      <c r="D4824">
        <v>2471.92</v>
      </c>
    </row>
    <row r="4825" spans="1:4">
      <c r="A4825">
        <v>604</v>
      </c>
      <c r="B4825">
        <v>30899000</v>
      </c>
      <c r="C4825">
        <v>466</v>
      </c>
      <c r="D4825">
        <v>30899</v>
      </c>
    </row>
    <row r="4826" spans="1:4">
      <c r="A4826">
        <v>605</v>
      </c>
      <c r="B4826">
        <v>358660</v>
      </c>
      <c r="C4826">
        <v>469</v>
      </c>
      <c r="D4826">
        <v>358.66</v>
      </c>
    </row>
    <row r="4827" spans="1:4">
      <c r="A4827">
        <v>604</v>
      </c>
      <c r="B4827">
        <v>4483370</v>
      </c>
      <c r="C4827">
        <v>469</v>
      </c>
      <c r="D4827">
        <v>4483.37</v>
      </c>
    </row>
    <row r="4828" spans="1:4">
      <c r="A4828">
        <v>605</v>
      </c>
      <c r="B4828">
        <v>1468380</v>
      </c>
      <c r="C4828">
        <v>480</v>
      </c>
      <c r="D4828">
        <v>1468.38</v>
      </c>
    </row>
    <row r="4829" spans="1:4">
      <c r="A4829">
        <v>604</v>
      </c>
      <c r="B4829">
        <v>18354800</v>
      </c>
      <c r="C4829">
        <v>480</v>
      </c>
      <c r="D4829">
        <v>18354.8</v>
      </c>
    </row>
    <row r="4830" spans="1:4">
      <c r="A4830">
        <v>605</v>
      </c>
      <c r="B4830">
        <v>1169680</v>
      </c>
      <c r="C4830">
        <v>488</v>
      </c>
      <c r="D4830">
        <v>1169.68</v>
      </c>
    </row>
    <row r="4831" spans="1:4">
      <c r="A4831">
        <v>604</v>
      </c>
      <c r="B4831">
        <v>14621000</v>
      </c>
      <c r="C4831">
        <v>488</v>
      </c>
      <c r="D4831">
        <v>14621</v>
      </c>
    </row>
    <row r="4832" spans="1:4">
      <c r="A4832">
        <v>605</v>
      </c>
      <c r="B4832">
        <v>2070080</v>
      </c>
      <c r="C4832">
        <v>489</v>
      </c>
      <c r="D4832">
        <v>2070.08</v>
      </c>
    </row>
    <row r="4833" spans="1:4">
      <c r="A4833">
        <v>604</v>
      </c>
      <c r="B4833">
        <v>25876000</v>
      </c>
      <c r="C4833">
        <v>489</v>
      </c>
      <c r="D4833">
        <v>25876</v>
      </c>
    </row>
    <row r="4834" spans="1:4">
      <c r="A4834">
        <v>605</v>
      </c>
      <c r="B4834">
        <v>410110</v>
      </c>
      <c r="C4834">
        <v>509</v>
      </c>
      <c r="D4834">
        <v>410.11</v>
      </c>
    </row>
    <row r="4835" spans="1:4">
      <c r="A4835">
        <v>604</v>
      </c>
      <c r="B4835">
        <v>5126440</v>
      </c>
      <c r="C4835">
        <v>509</v>
      </c>
      <c r="D4835">
        <v>5126.4399999999996</v>
      </c>
    </row>
    <row r="4836" spans="1:4">
      <c r="A4836">
        <v>605</v>
      </c>
      <c r="B4836">
        <v>843980</v>
      </c>
      <c r="C4836">
        <v>510</v>
      </c>
      <c r="D4836">
        <v>843.98</v>
      </c>
    </row>
    <row r="4837" spans="1:4">
      <c r="A4837">
        <v>604</v>
      </c>
      <c r="B4837">
        <v>10549850</v>
      </c>
      <c r="C4837">
        <v>510</v>
      </c>
      <c r="D4837">
        <v>10549.85</v>
      </c>
    </row>
    <row r="4838" spans="1:4">
      <c r="A4838">
        <v>605</v>
      </c>
      <c r="B4838">
        <v>1070470</v>
      </c>
      <c r="C4838">
        <v>523</v>
      </c>
      <c r="D4838">
        <v>1070.47</v>
      </c>
    </row>
    <row r="4839" spans="1:4">
      <c r="A4839">
        <v>604</v>
      </c>
      <c r="B4839">
        <v>13380990</v>
      </c>
      <c r="C4839">
        <v>523</v>
      </c>
      <c r="D4839">
        <v>13380.99</v>
      </c>
    </row>
    <row r="4840" spans="1:4">
      <c r="A4840">
        <v>605</v>
      </c>
      <c r="B4840">
        <v>1363360</v>
      </c>
      <c r="C4840">
        <v>529</v>
      </c>
      <c r="D4840">
        <v>1363.36</v>
      </c>
    </row>
    <row r="4841" spans="1:4">
      <c r="A4841">
        <v>604</v>
      </c>
      <c r="B4841">
        <v>17042000</v>
      </c>
      <c r="C4841">
        <v>529</v>
      </c>
      <c r="D4841">
        <v>17042</v>
      </c>
    </row>
    <row r="4842" spans="1:4">
      <c r="A4842">
        <v>605</v>
      </c>
      <c r="B4842">
        <v>1785600</v>
      </c>
      <c r="C4842">
        <v>532</v>
      </c>
      <c r="D4842">
        <v>1785.6</v>
      </c>
    </row>
    <row r="4843" spans="1:4">
      <c r="A4843">
        <v>604</v>
      </c>
      <c r="B4843">
        <v>22320000</v>
      </c>
      <c r="C4843">
        <v>532</v>
      </c>
      <c r="D4843">
        <v>22320</v>
      </c>
    </row>
    <row r="4844" spans="1:4">
      <c r="A4844">
        <v>605</v>
      </c>
      <c r="B4844">
        <v>993040</v>
      </c>
      <c r="C4844">
        <v>533</v>
      </c>
      <c r="D4844">
        <v>993.04</v>
      </c>
    </row>
    <row r="4845" spans="1:4">
      <c r="A4845">
        <v>604</v>
      </c>
      <c r="B4845">
        <v>12413040</v>
      </c>
      <c r="C4845">
        <v>533</v>
      </c>
      <c r="D4845">
        <v>12413.04</v>
      </c>
    </row>
    <row r="4846" spans="1:4">
      <c r="A4846">
        <v>605</v>
      </c>
      <c r="B4846">
        <v>826720</v>
      </c>
      <c r="C4846">
        <v>535</v>
      </c>
      <c r="D4846">
        <v>826.72</v>
      </c>
    </row>
    <row r="4847" spans="1:4">
      <c r="A4847">
        <v>604</v>
      </c>
      <c r="B4847">
        <v>10334000</v>
      </c>
      <c r="C4847">
        <v>535</v>
      </c>
      <c r="D4847">
        <v>10334</v>
      </c>
    </row>
    <row r="4848" spans="1:4">
      <c r="A4848">
        <v>605</v>
      </c>
      <c r="B4848">
        <v>1228620</v>
      </c>
      <c r="C4848">
        <v>538</v>
      </c>
      <c r="D4848">
        <v>1228.6199999999999</v>
      </c>
    </row>
    <row r="4849" spans="1:4">
      <c r="A4849">
        <v>604</v>
      </c>
      <c r="B4849">
        <v>15357800</v>
      </c>
      <c r="C4849">
        <v>538</v>
      </c>
      <c r="D4849">
        <v>15357.8</v>
      </c>
    </row>
    <row r="4850" spans="1:4">
      <c r="A4850">
        <v>605</v>
      </c>
      <c r="B4850">
        <v>967380</v>
      </c>
      <c r="C4850">
        <v>540</v>
      </c>
      <c r="D4850">
        <v>967.38</v>
      </c>
    </row>
    <row r="4851" spans="1:4">
      <c r="A4851">
        <v>604</v>
      </c>
      <c r="B4851">
        <v>12092300</v>
      </c>
      <c r="C4851">
        <v>540</v>
      </c>
      <c r="D4851">
        <v>12092.3</v>
      </c>
    </row>
    <row r="4852" spans="1:4">
      <c r="A4852">
        <v>605</v>
      </c>
      <c r="B4852">
        <v>795970</v>
      </c>
      <c r="C4852">
        <v>545</v>
      </c>
      <c r="D4852">
        <v>795.97</v>
      </c>
    </row>
    <row r="4853" spans="1:4">
      <c r="A4853">
        <v>604</v>
      </c>
      <c r="B4853">
        <v>9949680</v>
      </c>
      <c r="C4853">
        <v>545</v>
      </c>
      <c r="D4853">
        <v>9949.68</v>
      </c>
    </row>
    <row r="4854" spans="1:4">
      <c r="A4854">
        <v>605</v>
      </c>
      <c r="B4854">
        <v>949320</v>
      </c>
      <c r="C4854">
        <v>546</v>
      </c>
      <c r="D4854">
        <v>949.32</v>
      </c>
    </row>
    <row r="4855" spans="1:4">
      <c r="A4855">
        <v>604</v>
      </c>
      <c r="B4855">
        <v>11866600</v>
      </c>
      <c r="C4855">
        <v>546</v>
      </c>
      <c r="D4855">
        <v>11866.6</v>
      </c>
    </row>
    <row r="4856" spans="1:4">
      <c r="A4856">
        <v>605</v>
      </c>
      <c r="B4856">
        <v>1169680</v>
      </c>
      <c r="C4856">
        <v>553</v>
      </c>
      <c r="D4856">
        <v>1169.68</v>
      </c>
    </row>
    <row r="4857" spans="1:4">
      <c r="A4857">
        <v>604</v>
      </c>
      <c r="B4857">
        <v>14621000</v>
      </c>
      <c r="C4857">
        <v>553</v>
      </c>
      <c r="D4857">
        <v>14621</v>
      </c>
    </row>
    <row r="4858" spans="1:4">
      <c r="A4858">
        <v>605</v>
      </c>
      <c r="B4858">
        <v>765360</v>
      </c>
      <c r="C4858">
        <v>566</v>
      </c>
      <c r="D4858">
        <v>765.36</v>
      </c>
    </row>
    <row r="4859" spans="1:4">
      <c r="A4859">
        <v>604</v>
      </c>
      <c r="B4859">
        <v>9567000</v>
      </c>
      <c r="C4859">
        <v>566</v>
      </c>
      <c r="D4859">
        <v>9567</v>
      </c>
    </row>
    <row r="4860" spans="1:4">
      <c r="A4860">
        <v>605</v>
      </c>
      <c r="B4860">
        <v>575120</v>
      </c>
      <c r="C4860">
        <v>581</v>
      </c>
      <c r="D4860">
        <v>575.12</v>
      </c>
    </row>
    <row r="4861" spans="1:4">
      <c r="A4861">
        <v>604</v>
      </c>
      <c r="B4861">
        <v>7189000</v>
      </c>
      <c r="C4861">
        <v>581</v>
      </c>
      <c r="D4861">
        <v>7189</v>
      </c>
    </row>
    <row r="4862" spans="1:4">
      <c r="A4862">
        <v>605</v>
      </c>
      <c r="B4862">
        <v>698180</v>
      </c>
      <c r="C4862">
        <v>586</v>
      </c>
      <c r="D4862">
        <v>698.18</v>
      </c>
    </row>
    <row r="4863" spans="1:4">
      <c r="A4863">
        <v>604</v>
      </c>
      <c r="B4863">
        <v>8727250</v>
      </c>
      <c r="C4863">
        <v>586</v>
      </c>
      <c r="D4863">
        <v>8727.25</v>
      </c>
    </row>
    <row r="4864" spans="1:4">
      <c r="A4864">
        <v>605</v>
      </c>
      <c r="B4864">
        <v>948780</v>
      </c>
      <c r="C4864">
        <v>591</v>
      </c>
      <c r="D4864">
        <v>948.78</v>
      </c>
    </row>
    <row r="4865" spans="1:4">
      <c r="A4865">
        <v>604</v>
      </c>
      <c r="B4865">
        <v>11859850</v>
      </c>
      <c r="C4865">
        <v>591</v>
      </c>
      <c r="D4865">
        <v>11859.85</v>
      </c>
    </row>
    <row r="4866" spans="1:4">
      <c r="A4866">
        <v>605</v>
      </c>
      <c r="B4866">
        <v>695840</v>
      </c>
      <c r="C4866">
        <v>593</v>
      </c>
      <c r="D4866">
        <v>695.84</v>
      </c>
    </row>
    <row r="4867" spans="1:4">
      <c r="A4867">
        <v>604</v>
      </c>
      <c r="B4867">
        <v>8698000</v>
      </c>
      <c r="C4867">
        <v>593</v>
      </c>
      <c r="D4867">
        <v>8698</v>
      </c>
    </row>
    <row r="4868" spans="1:4">
      <c r="A4868">
        <v>605</v>
      </c>
      <c r="B4868">
        <v>381080</v>
      </c>
      <c r="C4868">
        <v>597</v>
      </c>
      <c r="D4868">
        <v>381.08</v>
      </c>
    </row>
    <row r="4869" spans="1:4">
      <c r="A4869">
        <v>604</v>
      </c>
      <c r="B4869">
        <v>4763600</v>
      </c>
      <c r="C4869">
        <v>597</v>
      </c>
      <c r="D4869">
        <v>4763.6000000000004</v>
      </c>
    </row>
    <row r="4870" spans="1:4">
      <c r="A4870">
        <v>605</v>
      </c>
      <c r="B4870">
        <v>1169680</v>
      </c>
      <c r="C4870">
        <v>599</v>
      </c>
      <c r="D4870">
        <v>1169.68</v>
      </c>
    </row>
    <row r="4871" spans="1:4">
      <c r="A4871">
        <v>604</v>
      </c>
      <c r="B4871">
        <v>14621000</v>
      </c>
      <c r="C4871">
        <v>599</v>
      </c>
      <c r="D4871">
        <v>14621</v>
      </c>
    </row>
    <row r="4872" spans="1:4">
      <c r="A4872">
        <v>605</v>
      </c>
      <c r="B4872">
        <v>542030</v>
      </c>
      <c r="C4872">
        <v>607</v>
      </c>
      <c r="D4872">
        <v>542.03</v>
      </c>
    </row>
    <row r="4873" spans="1:4">
      <c r="A4873">
        <v>604</v>
      </c>
      <c r="B4873">
        <v>6775390</v>
      </c>
      <c r="C4873">
        <v>607</v>
      </c>
      <c r="D4873">
        <v>6775.39</v>
      </c>
    </row>
    <row r="4874" spans="1:4">
      <c r="A4874">
        <v>605</v>
      </c>
      <c r="B4874">
        <v>1267920</v>
      </c>
      <c r="C4874">
        <v>608</v>
      </c>
      <c r="D4874">
        <v>1267.92</v>
      </c>
    </row>
    <row r="4875" spans="1:4">
      <c r="A4875">
        <v>604</v>
      </c>
      <c r="B4875">
        <v>15849000</v>
      </c>
      <c r="C4875">
        <v>608</v>
      </c>
      <c r="D4875">
        <v>15849</v>
      </c>
    </row>
    <row r="4876" spans="1:4">
      <c r="A4876">
        <v>605</v>
      </c>
      <c r="B4876">
        <v>522880</v>
      </c>
      <c r="C4876">
        <v>612</v>
      </c>
      <c r="D4876">
        <v>522.88</v>
      </c>
    </row>
    <row r="4877" spans="1:4">
      <c r="A4877">
        <v>604</v>
      </c>
      <c r="B4877">
        <v>6536000</v>
      </c>
      <c r="C4877">
        <v>612</v>
      </c>
      <c r="D4877">
        <v>6536</v>
      </c>
    </row>
    <row r="4878" spans="1:4">
      <c r="A4878">
        <v>605</v>
      </c>
      <c r="B4878">
        <v>826720</v>
      </c>
      <c r="C4878">
        <v>623</v>
      </c>
      <c r="D4878">
        <v>826.72</v>
      </c>
    </row>
    <row r="4879" spans="1:4">
      <c r="A4879">
        <v>604</v>
      </c>
      <c r="B4879">
        <v>10334000</v>
      </c>
      <c r="C4879">
        <v>623</v>
      </c>
      <c r="D4879">
        <v>10334</v>
      </c>
    </row>
    <row r="4880" spans="1:4">
      <c r="A4880">
        <v>605</v>
      </c>
      <c r="B4880">
        <v>417990</v>
      </c>
      <c r="C4880">
        <v>624</v>
      </c>
      <c r="D4880">
        <v>417.99</v>
      </c>
    </row>
    <row r="4881" spans="1:4">
      <c r="A4881">
        <v>604</v>
      </c>
      <c r="B4881">
        <v>5224940</v>
      </c>
      <c r="C4881">
        <v>624</v>
      </c>
      <c r="D4881">
        <v>5224.9399999999996</v>
      </c>
    </row>
    <row r="4882" spans="1:4">
      <c r="A4882">
        <v>605</v>
      </c>
      <c r="B4882">
        <v>1124160</v>
      </c>
      <c r="C4882">
        <v>631</v>
      </c>
      <c r="D4882">
        <v>1124.1600000000001</v>
      </c>
    </row>
    <row r="4883" spans="1:4">
      <c r="A4883">
        <v>604</v>
      </c>
      <c r="B4883">
        <v>14052000</v>
      </c>
      <c r="C4883">
        <v>631</v>
      </c>
      <c r="D4883">
        <v>14052</v>
      </c>
    </row>
    <row r="4884" spans="1:4">
      <c r="A4884">
        <v>605</v>
      </c>
      <c r="B4884">
        <v>522880</v>
      </c>
      <c r="C4884">
        <v>633</v>
      </c>
      <c r="D4884">
        <v>522.88</v>
      </c>
    </row>
    <row r="4885" spans="1:4">
      <c r="A4885">
        <v>604</v>
      </c>
      <c r="B4885">
        <v>6536000</v>
      </c>
      <c r="C4885">
        <v>633</v>
      </c>
      <c r="D4885">
        <v>6536</v>
      </c>
    </row>
    <row r="4886" spans="1:4">
      <c r="A4886">
        <v>605</v>
      </c>
      <c r="B4886">
        <v>859680</v>
      </c>
      <c r="C4886">
        <v>641</v>
      </c>
      <c r="D4886">
        <v>859.68</v>
      </c>
    </row>
    <row r="4887" spans="1:4">
      <c r="A4887">
        <v>604</v>
      </c>
      <c r="B4887">
        <v>10746080</v>
      </c>
      <c r="C4887">
        <v>641</v>
      </c>
      <c r="D4887">
        <v>10746.08</v>
      </c>
    </row>
    <row r="4888" spans="1:4">
      <c r="A4888">
        <v>605</v>
      </c>
      <c r="B4888">
        <v>522880</v>
      </c>
      <c r="C4888">
        <v>646</v>
      </c>
      <c r="D4888">
        <v>522.88</v>
      </c>
    </row>
    <row r="4889" spans="1:4">
      <c r="A4889">
        <v>604</v>
      </c>
      <c r="B4889">
        <v>6536000</v>
      </c>
      <c r="C4889">
        <v>646</v>
      </c>
      <c r="D4889">
        <v>6536</v>
      </c>
    </row>
    <row r="4890" spans="1:4">
      <c r="A4890">
        <v>605</v>
      </c>
      <c r="B4890">
        <v>965490</v>
      </c>
      <c r="C4890">
        <v>648</v>
      </c>
      <c r="D4890">
        <v>965.49</v>
      </c>
    </row>
    <row r="4891" spans="1:4">
      <c r="A4891">
        <v>604</v>
      </c>
      <c r="B4891">
        <v>12068720</v>
      </c>
      <c r="C4891">
        <v>648</v>
      </c>
      <c r="D4891">
        <v>12068.72</v>
      </c>
    </row>
    <row r="4892" spans="1:4">
      <c r="A4892">
        <v>605</v>
      </c>
      <c r="B4892">
        <v>632560</v>
      </c>
      <c r="C4892">
        <v>650</v>
      </c>
      <c r="D4892">
        <v>632.55999999999995</v>
      </c>
    </row>
    <row r="4893" spans="1:4">
      <c r="A4893">
        <v>604</v>
      </c>
      <c r="B4893">
        <v>7907000</v>
      </c>
      <c r="C4893">
        <v>650</v>
      </c>
      <c r="D4893">
        <v>7907</v>
      </c>
    </row>
    <row r="4894" spans="1:4">
      <c r="A4894">
        <v>605</v>
      </c>
      <c r="B4894">
        <v>357040</v>
      </c>
      <c r="C4894">
        <v>651</v>
      </c>
      <c r="D4894">
        <v>357.04</v>
      </c>
    </row>
    <row r="4895" spans="1:4">
      <c r="A4895">
        <v>604</v>
      </c>
      <c r="B4895">
        <v>4463000</v>
      </c>
      <c r="C4895">
        <v>651</v>
      </c>
      <c r="D4895">
        <v>4463</v>
      </c>
    </row>
    <row r="4896" spans="1:4">
      <c r="A4896">
        <v>605</v>
      </c>
      <c r="B4896">
        <v>826720</v>
      </c>
      <c r="C4896">
        <v>652</v>
      </c>
      <c r="D4896">
        <v>826.72</v>
      </c>
    </row>
    <row r="4897" spans="1:4">
      <c r="A4897">
        <v>604</v>
      </c>
      <c r="B4897">
        <v>10334000</v>
      </c>
      <c r="C4897">
        <v>652</v>
      </c>
      <c r="D4897">
        <v>10334</v>
      </c>
    </row>
    <row r="4898" spans="1:4">
      <c r="A4898">
        <v>605</v>
      </c>
      <c r="B4898">
        <v>1216400</v>
      </c>
      <c r="C4898">
        <v>656</v>
      </c>
      <c r="D4898">
        <v>1216.4000000000001</v>
      </c>
    </row>
    <row r="4899" spans="1:4">
      <c r="A4899">
        <v>604</v>
      </c>
      <c r="B4899">
        <v>15205000</v>
      </c>
      <c r="C4899">
        <v>656</v>
      </c>
      <c r="D4899">
        <v>15205</v>
      </c>
    </row>
    <row r="4900" spans="1:4">
      <c r="A4900">
        <v>605</v>
      </c>
      <c r="B4900">
        <v>1002390</v>
      </c>
      <c r="C4900">
        <v>666</v>
      </c>
      <c r="D4900">
        <v>1002.39</v>
      </c>
    </row>
    <row r="4901" spans="1:4">
      <c r="A4901">
        <v>604</v>
      </c>
      <c r="B4901">
        <v>12529880</v>
      </c>
      <c r="C4901">
        <v>666</v>
      </c>
      <c r="D4901">
        <v>12529.88</v>
      </c>
    </row>
    <row r="4902" spans="1:4">
      <c r="A4902">
        <v>605</v>
      </c>
      <c r="B4902">
        <v>396750</v>
      </c>
      <c r="C4902">
        <v>676</v>
      </c>
      <c r="D4902">
        <v>396.75</v>
      </c>
    </row>
    <row r="4903" spans="1:4">
      <c r="A4903">
        <v>604</v>
      </c>
      <c r="B4903">
        <v>4959430</v>
      </c>
      <c r="C4903">
        <v>676</v>
      </c>
      <c r="D4903">
        <v>4959.43</v>
      </c>
    </row>
    <row r="4904" spans="1:4">
      <c r="A4904">
        <v>605</v>
      </c>
      <c r="B4904">
        <v>695840</v>
      </c>
      <c r="C4904">
        <v>680</v>
      </c>
      <c r="D4904">
        <v>695.84</v>
      </c>
    </row>
    <row r="4905" spans="1:4">
      <c r="A4905">
        <v>604</v>
      </c>
      <c r="B4905">
        <v>8698000</v>
      </c>
      <c r="C4905">
        <v>680</v>
      </c>
      <c r="D4905">
        <v>8698</v>
      </c>
    </row>
    <row r="4906" spans="1:4">
      <c r="A4906">
        <v>605</v>
      </c>
      <c r="B4906">
        <v>638020</v>
      </c>
      <c r="C4906">
        <v>685</v>
      </c>
      <c r="D4906">
        <v>638.02</v>
      </c>
    </row>
    <row r="4907" spans="1:4">
      <c r="A4907">
        <v>604</v>
      </c>
      <c r="B4907">
        <v>7975320</v>
      </c>
      <c r="C4907">
        <v>685</v>
      </c>
      <c r="D4907">
        <v>7975.32</v>
      </c>
    </row>
    <row r="4908" spans="1:4">
      <c r="A4908">
        <v>605</v>
      </c>
      <c r="B4908">
        <v>1169680</v>
      </c>
      <c r="C4908">
        <v>687</v>
      </c>
      <c r="D4908">
        <v>1169.68</v>
      </c>
    </row>
    <row r="4909" spans="1:4">
      <c r="A4909">
        <v>604</v>
      </c>
      <c r="B4909">
        <v>14621000</v>
      </c>
      <c r="C4909">
        <v>687</v>
      </c>
      <c r="D4909">
        <v>14621</v>
      </c>
    </row>
    <row r="4910" spans="1:4">
      <c r="A4910">
        <v>605</v>
      </c>
      <c r="B4910">
        <v>765360</v>
      </c>
      <c r="C4910">
        <v>695</v>
      </c>
      <c r="D4910">
        <v>765.36</v>
      </c>
    </row>
    <row r="4911" spans="1:4">
      <c r="A4911">
        <v>604</v>
      </c>
      <c r="B4911">
        <v>9567000</v>
      </c>
      <c r="C4911">
        <v>695</v>
      </c>
      <c r="D4911">
        <v>9567</v>
      </c>
    </row>
    <row r="4912" spans="1:4">
      <c r="A4912">
        <v>605</v>
      </c>
      <c r="B4912">
        <v>1124720</v>
      </c>
      <c r="C4912">
        <v>701</v>
      </c>
      <c r="D4912">
        <v>1124.72</v>
      </c>
    </row>
    <row r="4913" spans="1:4">
      <c r="A4913">
        <v>604</v>
      </c>
      <c r="B4913">
        <v>14059000</v>
      </c>
      <c r="C4913">
        <v>701</v>
      </c>
      <c r="D4913">
        <v>14059</v>
      </c>
    </row>
    <row r="4914" spans="1:4">
      <c r="A4914">
        <v>605</v>
      </c>
      <c r="B4914">
        <v>695840</v>
      </c>
      <c r="C4914">
        <v>703</v>
      </c>
      <c r="D4914">
        <v>695.84</v>
      </c>
    </row>
    <row r="4915" spans="1:4">
      <c r="A4915">
        <v>604</v>
      </c>
      <c r="B4915">
        <v>8698000</v>
      </c>
      <c r="C4915">
        <v>703</v>
      </c>
      <c r="D4915">
        <v>8698</v>
      </c>
    </row>
    <row r="4916" spans="1:4">
      <c r="A4916">
        <v>605</v>
      </c>
      <c r="B4916">
        <v>575120</v>
      </c>
      <c r="C4916">
        <v>708</v>
      </c>
      <c r="D4916">
        <v>575.12</v>
      </c>
    </row>
    <row r="4917" spans="1:4">
      <c r="A4917">
        <v>604</v>
      </c>
      <c r="B4917">
        <v>7189000</v>
      </c>
      <c r="C4917">
        <v>708</v>
      </c>
      <c r="D4917">
        <v>7189</v>
      </c>
    </row>
    <row r="4918" spans="1:4">
      <c r="A4918">
        <v>605</v>
      </c>
      <c r="B4918">
        <v>765360</v>
      </c>
      <c r="C4918">
        <v>711</v>
      </c>
      <c r="D4918">
        <v>765.36</v>
      </c>
    </row>
    <row r="4919" spans="1:4">
      <c r="A4919">
        <v>604</v>
      </c>
      <c r="B4919">
        <v>9567000</v>
      </c>
      <c r="C4919">
        <v>711</v>
      </c>
      <c r="D4919">
        <v>9567</v>
      </c>
    </row>
    <row r="4920" spans="1:4">
      <c r="A4920">
        <v>605</v>
      </c>
      <c r="B4920">
        <v>1169680</v>
      </c>
      <c r="C4920">
        <v>714</v>
      </c>
      <c r="D4920">
        <v>1169.68</v>
      </c>
    </row>
    <row r="4921" spans="1:4">
      <c r="A4921">
        <v>604</v>
      </c>
      <c r="B4921">
        <v>14621000</v>
      </c>
      <c r="C4921">
        <v>714</v>
      </c>
      <c r="D4921">
        <v>14621</v>
      </c>
    </row>
    <row r="4922" spans="1:4">
      <c r="A4922">
        <v>605</v>
      </c>
      <c r="B4922">
        <v>348580</v>
      </c>
      <c r="C4922">
        <v>715</v>
      </c>
      <c r="D4922">
        <v>348.58</v>
      </c>
    </row>
    <row r="4923" spans="1:4">
      <c r="A4923">
        <v>604</v>
      </c>
      <c r="B4923">
        <v>4357330</v>
      </c>
      <c r="C4923">
        <v>715</v>
      </c>
      <c r="D4923">
        <v>4357.33</v>
      </c>
    </row>
    <row r="4924" spans="1:4">
      <c r="A4924">
        <v>605</v>
      </c>
      <c r="B4924">
        <v>377280</v>
      </c>
      <c r="C4924">
        <v>719</v>
      </c>
      <c r="D4924">
        <v>377.28</v>
      </c>
    </row>
    <row r="4925" spans="1:4">
      <c r="A4925">
        <v>604</v>
      </c>
      <c r="B4925">
        <v>4716000</v>
      </c>
      <c r="C4925">
        <v>719</v>
      </c>
      <c r="D4925">
        <v>4716</v>
      </c>
    </row>
    <row r="4926" spans="1:4">
      <c r="A4926">
        <v>605</v>
      </c>
      <c r="B4926">
        <v>256560</v>
      </c>
      <c r="C4926">
        <v>720</v>
      </c>
      <c r="D4926">
        <v>256.56</v>
      </c>
    </row>
    <row r="4927" spans="1:4">
      <c r="A4927">
        <v>604</v>
      </c>
      <c r="B4927">
        <v>3207000</v>
      </c>
      <c r="C4927">
        <v>720</v>
      </c>
      <c r="D4927">
        <v>3207</v>
      </c>
    </row>
    <row r="4928" spans="1:4">
      <c r="A4928">
        <v>605</v>
      </c>
      <c r="B4928">
        <v>301870</v>
      </c>
      <c r="C4928">
        <v>721</v>
      </c>
      <c r="D4928">
        <v>301.87</v>
      </c>
    </row>
    <row r="4929" spans="1:4">
      <c r="A4929">
        <v>604</v>
      </c>
      <c r="B4929">
        <v>3773400</v>
      </c>
      <c r="C4929">
        <v>721</v>
      </c>
      <c r="D4929">
        <v>3773.4</v>
      </c>
    </row>
    <row r="4930" spans="1:4">
      <c r="A4930">
        <v>605</v>
      </c>
      <c r="B4930">
        <v>765360</v>
      </c>
      <c r="C4930">
        <v>730</v>
      </c>
      <c r="D4930">
        <v>765.36</v>
      </c>
    </row>
    <row r="4931" spans="1:4">
      <c r="A4931">
        <v>604</v>
      </c>
      <c r="B4931">
        <v>9567000</v>
      </c>
      <c r="C4931">
        <v>730</v>
      </c>
      <c r="D4931">
        <v>9567</v>
      </c>
    </row>
    <row r="4932" spans="1:4">
      <c r="A4932">
        <v>605</v>
      </c>
      <c r="B4932">
        <v>1468380</v>
      </c>
      <c r="C4932">
        <v>732</v>
      </c>
      <c r="D4932">
        <v>1468.38</v>
      </c>
    </row>
    <row r="4933" spans="1:4">
      <c r="A4933">
        <v>604</v>
      </c>
      <c r="B4933">
        <v>18354800</v>
      </c>
      <c r="C4933">
        <v>732</v>
      </c>
      <c r="D4933">
        <v>18354.8</v>
      </c>
    </row>
    <row r="4934" spans="1:4">
      <c r="A4934">
        <v>605</v>
      </c>
      <c r="B4934">
        <v>903570</v>
      </c>
      <c r="C4934">
        <v>734</v>
      </c>
      <c r="D4934">
        <v>903.57</v>
      </c>
    </row>
    <row r="4935" spans="1:4">
      <c r="A4935">
        <v>604</v>
      </c>
      <c r="B4935">
        <v>11294650</v>
      </c>
      <c r="C4935">
        <v>734</v>
      </c>
      <c r="D4935">
        <v>11294.65</v>
      </c>
    </row>
    <row r="4936" spans="1:4">
      <c r="A4936">
        <v>605</v>
      </c>
      <c r="B4936">
        <v>522880</v>
      </c>
      <c r="C4936">
        <v>737</v>
      </c>
      <c r="D4936">
        <v>522.88</v>
      </c>
    </row>
    <row r="4937" spans="1:4">
      <c r="A4937">
        <v>604</v>
      </c>
      <c r="B4937">
        <v>6536000</v>
      </c>
      <c r="C4937">
        <v>737</v>
      </c>
      <c r="D4937">
        <v>6536</v>
      </c>
    </row>
    <row r="4938" spans="1:4">
      <c r="A4938">
        <v>605</v>
      </c>
      <c r="B4938">
        <v>551140</v>
      </c>
      <c r="C4938">
        <v>748</v>
      </c>
      <c r="D4938">
        <v>551.14</v>
      </c>
    </row>
    <row r="4939" spans="1:4">
      <c r="A4939">
        <v>604</v>
      </c>
      <c r="B4939">
        <v>6889330</v>
      </c>
      <c r="C4939">
        <v>748</v>
      </c>
      <c r="D4939">
        <v>6889.33</v>
      </c>
    </row>
    <row r="4940" spans="1:4">
      <c r="A4940">
        <v>605</v>
      </c>
      <c r="B4940">
        <v>575120</v>
      </c>
      <c r="C4940">
        <v>751</v>
      </c>
      <c r="D4940">
        <v>575.12</v>
      </c>
    </row>
    <row r="4941" spans="1:4">
      <c r="A4941">
        <v>604</v>
      </c>
      <c r="B4941">
        <v>7189000</v>
      </c>
      <c r="C4941">
        <v>751</v>
      </c>
      <c r="D4941">
        <v>7189</v>
      </c>
    </row>
    <row r="4942" spans="1:4">
      <c r="A4942">
        <v>605</v>
      </c>
      <c r="B4942">
        <v>1045090</v>
      </c>
      <c r="C4942">
        <v>753</v>
      </c>
      <c r="D4942">
        <v>1045.0899999999999</v>
      </c>
    </row>
    <row r="4943" spans="1:4">
      <c r="A4943">
        <v>604</v>
      </c>
      <c r="B4943">
        <v>13063700</v>
      </c>
      <c r="C4943">
        <v>753</v>
      </c>
      <c r="D4943">
        <v>13063.7</v>
      </c>
    </row>
    <row r="4944" spans="1:4">
      <c r="A4944">
        <v>605</v>
      </c>
      <c r="B4944">
        <v>1035870</v>
      </c>
      <c r="C4944">
        <v>757</v>
      </c>
      <c r="D4944">
        <v>1035.8699999999999</v>
      </c>
    </row>
    <row r="4945" spans="1:4">
      <c r="A4945">
        <v>604</v>
      </c>
      <c r="B4945">
        <v>12948400</v>
      </c>
      <c r="C4945">
        <v>757</v>
      </c>
      <c r="D4945">
        <v>12948.4</v>
      </c>
    </row>
    <row r="4946" spans="1:4">
      <c r="A4946">
        <v>605</v>
      </c>
      <c r="B4946">
        <v>575120</v>
      </c>
      <c r="C4946">
        <v>762</v>
      </c>
      <c r="D4946">
        <v>575.12</v>
      </c>
    </row>
    <row r="4947" spans="1:4">
      <c r="A4947">
        <v>604</v>
      </c>
      <c r="B4947">
        <v>7189000</v>
      </c>
      <c r="C4947">
        <v>762</v>
      </c>
      <c r="D4947">
        <v>7189</v>
      </c>
    </row>
    <row r="4948" spans="1:4">
      <c r="A4948">
        <v>605</v>
      </c>
      <c r="B4948">
        <v>1058430</v>
      </c>
      <c r="C4948">
        <v>764</v>
      </c>
      <c r="D4948">
        <v>1058.43</v>
      </c>
    </row>
    <row r="4949" spans="1:4">
      <c r="A4949">
        <v>604</v>
      </c>
      <c r="B4949">
        <v>13230430</v>
      </c>
      <c r="C4949">
        <v>764</v>
      </c>
      <c r="D4949">
        <v>13230.43</v>
      </c>
    </row>
    <row r="4950" spans="1:4">
      <c r="A4950">
        <v>605</v>
      </c>
      <c r="B4950">
        <v>1267920</v>
      </c>
      <c r="C4950">
        <v>767</v>
      </c>
      <c r="D4950">
        <v>1267.92</v>
      </c>
    </row>
    <row r="4951" spans="1:4">
      <c r="A4951">
        <v>604</v>
      </c>
      <c r="B4951">
        <v>15849000</v>
      </c>
      <c r="C4951">
        <v>767</v>
      </c>
      <c r="D4951">
        <v>15849</v>
      </c>
    </row>
    <row r="4952" spans="1:4">
      <c r="A4952">
        <v>605</v>
      </c>
      <c r="B4952">
        <v>765360</v>
      </c>
      <c r="C4952">
        <v>769</v>
      </c>
      <c r="D4952">
        <v>765.36</v>
      </c>
    </row>
    <row r="4953" spans="1:4">
      <c r="A4953">
        <v>604</v>
      </c>
      <c r="B4953">
        <v>9567000</v>
      </c>
      <c r="C4953">
        <v>769</v>
      </c>
      <c r="D4953">
        <v>9567</v>
      </c>
    </row>
    <row r="4954" spans="1:4">
      <c r="A4954">
        <v>605</v>
      </c>
      <c r="B4954">
        <v>743840</v>
      </c>
      <c r="C4954">
        <v>770</v>
      </c>
      <c r="D4954">
        <v>743.84</v>
      </c>
    </row>
    <row r="4955" spans="1:4">
      <c r="A4955">
        <v>604</v>
      </c>
      <c r="B4955">
        <v>9298000</v>
      </c>
      <c r="C4955">
        <v>770</v>
      </c>
      <c r="D4955">
        <v>9298</v>
      </c>
    </row>
    <row r="4956" spans="1:4">
      <c r="A4956">
        <v>605</v>
      </c>
      <c r="B4956">
        <v>575120</v>
      </c>
      <c r="C4956">
        <v>774</v>
      </c>
      <c r="D4956">
        <v>575.12</v>
      </c>
    </row>
    <row r="4957" spans="1:4">
      <c r="A4957">
        <v>604</v>
      </c>
      <c r="B4957">
        <v>7189000</v>
      </c>
      <c r="C4957">
        <v>774</v>
      </c>
      <c r="D4957">
        <v>7189</v>
      </c>
    </row>
    <row r="4958" spans="1:4">
      <c r="A4958">
        <v>605</v>
      </c>
      <c r="B4958">
        <v>723940</v>
      </c>
      <c r="C4958">
        <v>781</v>
      </c>
      <c r="D4958">
        <v>723.94</v>
      </c>
    </row>
    <row r="4959" spans="1:4">
      <c r="A4959">
        <v>604</v>
      </c>
      <c r="B4959">
        <v>9049290</v>
      </c>
      <c r="C4959">
        <v>781</v>
      </c>
      <c r="D4959">
        <v>9049.2900000000009</v>
      </c>
    </row>
    <row r="4960" spans="1:4">
      <c r="A4960">
        <v>605</v>
      </c>
      <c r="B4960">
        <v>632560</v>
      </c>
      <c r="C4960">
        <v>782</v>
      </c>
      <c r="D4960">
        <v>632.55999999999995</v>
      </c>
    </row>
    <row r="4961" spans="1:4">
      <c r="A4961">
        <v>604</v>
      </c>
      <c r="B4961">
        <v>7907000</v>
      </c>
      <c r="C4961">
        <v>782</v>
      </c>
      <c r="D4961">
        <v>7907</v>
      </c>
    </row>
    <row r="4962" spans="1:4">
      <c r="A4962">
        <v>605</v>
      </c>
      <c r="B4962">
        <v>1129670</v>
      </c>
      <c r="C4962">
        <v>787</v>
      </c>
      <c r="D4962">
        <v>1129.67</v>
      </c>
    </row>
    <row r="4963" spans="1:4">
      <c r="A4963">
        <v>604</v>
      </c>
      <c r="B4963">
        <v>14120890</v>
      </c>
      <c r="C4963">
        <v>787</v>
      </c>
      <c r="D4963">
        <v>14120.89</v>
      </c>
    </row>
    <row r="4964" spans="1:4">
      <c r="A4964">
        <v>605</v>
      </c>
      <c r="B4964">
        <v>1169680</v>
      </c>
      <c r="C4964">
        <v>788</v>
      </c>
      <c r="D4964">
        <v>1169.68</v>
      </c>
    </row>
    <row r="4965" spans="1:4">
      <c r="A4965">
        <v>604</v>
      </c>
      <c r="B4965">
        <v>14621000</v>
      </c>
      <c r="C4965">
        <v>788</v>
      </c>
      <c r="D4965">
        <v>14621</v>
      </c>
    </row>
    <row r="4966" spans="1:4">
      <c r="A4966">
        <v>605</v>
      </c>
      <c r="B4966">
        <v>522880</v>
      </c>
      <c r="C4966">
        <v>791</v>
      </c>
      <c r="D4966">
        <v>522.88</v>
      </c>
    </row>
    <row r="4967" spans="1:4">
      <c r="A4967">
        <v>604</v>
      </c>
      <c r="B4967">
        <v>6536000</v>
      </c>
      <c r="C4967">
        <v>791</v>
      </c>
      <c r="D4967">
        <v>6536</v>
      </c>
    </row>
    <row r="4968" spans="1:4">
      <c r="A4968">
        <v>605</v>
      </c>
      <c r="B4968">
        <v>695840</v>
      </c>
      <c r="C4968">
        <v>793</v>
      </c>
      <c r="D4968">
        <v>695.84</v>
      </c>
    </row>
    <row r="4969" spans="1:4">
      <c r="A4969">
        <v>604</v>
      </c>
      <c r="B4969">
        <v>8698000</v>
      </c>
      <c r="C4969">
        <v>793</v>
      </c>
      <c r="D4969">
        <v>8698</v>
      </c>
    </row>
    <row r="4970" spans="1:4">
      <c r="A4970">
        <v>605</v>
      </c>
      <c r="B4970">
        <v>826720</v>
      </c>
      <c r="C4970">
        <v>795</v>
      </c>
      <c r="D4970">
        <v>826.72</v>
      </c>
    </row>
    <row r="4971" spans="1:4">
      <c r="A4971">
        <v>604</v>
      </c>
      <c r="B4971">
        <v>10334000</v>
      </c>
      <c r="C4971">
        <v>795</v>
      </c>
      <c r="D4971">
        <v>10334</v>
      </c>
    </row>
    <row r="4972" spans="1:4">
      <c r="A4972">
        <v>605</v>
      </c>
      <c r="B4972">
        <v>432630</v>
      </c>
      <c r="C4972">
        <v>797</v>
      </c>
      <c r="D4972">
        <v>432.63</v>
      </c>
    </row>
    <row r="4973" spans="1:4">
      <c r="A4973">
        <v>604</v>
      </c>
      <c r="B4973">
        <v>5407930</v>
      </c>
      <c r="C4973">
        <v>797</v>
      </c>
      <c r="D4973">
        <v>5407.93</v>
      </c>
    </row>
    <row r="4974" spans="1:4">
      <c r="A4974">
        <v>605</v>
      </c>
      <c r="B4974">
        <v>372560</v>
      </c>
      <c r="C4974">
        <v>798</v>
      </c>
      <c r="D4974">
        <v>372.56</v>
      </c>
    </row>
    <row r="4975" spans="1:4">
      <c r="A4975">
        <v>604</v>
      </c>
      <c r="B4975">
        <v>4657000</v>
      </c>
      <c r="C4975">
        <v>798</v>
      </c>
      <c r="D4975">
        <v>4657</v>
      </c>
    </row>
    <row r="4976" spans="1:4">
      <c r="A4976">
        <v>605</v>
      </c>
      <c r="B4976">
        <v>357040</v>
      </c>
      <c r="C4976">
        <v>802</v>
      </c>
      <c r="D4976">
        <v>357.04</v>
      </c>
    </row>
    <row r="4977" spans="1:4">
      <c r="A4977">
        <v>604</v>
      </c>
      <c r="B4977">
        <v>4463000</v>
      </c>
      <c r="C4977">
        <v>802</v>
      </c>
      <c r="D4977">
        <v>4463</v>
      </c>
    </row>
    <row r="4978" spans="1:4">
      <c r="A4978">
        <v>605</v>
      </c>
      <c r="B4978">
        <v>432560</v>
      </c>
      <c r="C4978">
        <v>804</v>
      </c>
      <c r="D4978">
        <v>432.56</v>
      </c>
    </row>
    <row r="4979" spans="1:4">
      <c r="A4979">
        <v>604</v>
      </c>
      <c r="B4979">
        <v>5407040</v>
      </c>
      <c r="C4979">
        <v>804</v>
      </c>
      <c r="D4979">
        <v>5407.04</v>
      </c>
    </row>
    <row r="4980" spans="1:4">
      <c r="A4980">
        <v>605</v>
      </c>
      <c r="B4980">
        <v>892800</v>
      </c>
      <c r="C4980">
        <v>805</v>
      </c>
      <c r="D4980">
        <v>892.8</v>
      </c>
    </row>
    <row r="4981" spans="1:4">
      <c r="A4981">
        <v>604</v>
      </c>
      <c r="B4981">
        <v>11160000</v>
      </c>
      <c r="C4981">
        <v>805</v>
      </c>
      <c r="D4981">
        <v>11160</v>
      </c>
    </row>
    <row r="4982" spans="1:4">
      <c r="A4982">
        <v>605</v>
      </c>
      <c r="B4982">
        <v>528930</v>
      </c>
      <c r="C4982">
        <v>811</v>
      </c>
      <c r="D4982">
        <v>528.92999999999995</v>
      </c>
    </row>
    <row r="4983" spans="1:4">
      <c r="A4983">
        <v>604</v>
      </c>
      <c r="B4983">
        <v>6611670</v>
      </c>
      <c r="C4983">
        <v>811</v>
      </c>
      <c r="D4983">
        <v>6611.67</v>
      </c>
    </row>
    <row r="4984" spans="1:4">
      <c r="A4984">
        <v>605</v>
      </c>
      <c r="B4984">
        <v>575120</v>
      </c>
      <c r="C4984">
        <v>814</v>
      </c>
      <c r="D4984">
        <v>575.12</v>
      </c>
    </row>
    <row r="4985" spans="1:4">
      <c r="A4985">
        <v>604</v>
      </c>
      <c r="B4985">
        <v>7189000</v>
      </c>
      <c r="C4985">
        <v>814</v>
      </c>
      <c r="D4985">
        <v>7189</v>
      </c>
    </row>
    <row r="4986" spans="1:4">
      <c r="A4986">
        <v>605</v>
      </c>
      <c r="B4986">
        <v>432000</v>
      </c>
      <c r="C4986">
        <v>817</v>
      </c>
      <c r="D4986">
        <v>432</v>
      </c>
    </row>
    <row r="4987" spans="1:4">
      <c r="A4987">
        <v>604</v>
      </c>
      <c r="B4987">
        <v>5400000</v>
      </c>
      <c r="C4987">
        <v>817</v>
      </c>
      <c r="D4987">
        <v>5400</v>
      </c>
    </row>
    <row r="4988" spans="1:4">
      <c r="A4988">
        <v>605</v>
      </c>
      <c r="B4988">
        <v>592550</v>
      </c>
      <c r="C4988">
        <v>821</v>
      </c>
      <c r="D4988">
        <v>592.54999999999995</v>
      </c>
    </row>
    <row r="4989" spans="1:4">
      <c r="A4989">
        <v>604</v>
      </c>
      <c r="B4989">
        <v>7406920</v>
      </c>
      <c r="C4989">
        <v>821</v>
      </c>
      <c r="D4989">
        <v>7406.92</v>
      </c>
    </row>
    <row r="4990" spans="1:4">
      <c r="A4990">
        <v>605</v>
      </c>
      <c r="B4990">
        <v>695840</v>
      </c>
      <c r="C4990">
        <v>823</v>
      </c>
      <c r="D4990">
        <v>695.84</v>
      </c>
    </row>
    <row r="4991" spans="1:4">
      <c r="A4991">
        <v>604</v>
      </c>
      <c r="B4991">
        <v>8698000</v>
      </c>
      <c r="C4991">
        <v>823</v>
      </c>
      <c r="D4991">
        <v>8698</v>
      </c>
    </row>
    <row r="4992" spans="1:4">
      <c r="A4992">
        <v>605</v>
      </c>
      <c r="B4992">
        <v>1181880</v>
      </c>
      <c r="C4992">
        <v>825</v>
      </c>
      <c r="D4992">
        <v>1181.8800000000001</v>
      </c>
    </row>
    <row r="4993" spans="1:4">
      <c r="A4993">
        <v>604</v>
      </c>
      <c r="B4993">
        <v>14773570</v>
      </c>
      <c r="C4993">
        <v>825</v>
      </c>
      <c r="D4993">
        <v>14773.57</v>
      </c>
    </row>
    <row r="4994" spans="1:4">
      <c r="A4994">
        <v>605</v>
      </c>
      <c r="B4994">
        <v>633070</v>
      </c>
      <c r="C4994">
        <v>826</v>
      </c>
      <c r="D4994">
        <v>633.07000000000005</v>
      </c>
    </row>
    <row r="4995" spans="1:4">
      <c r="A4995">
        <v>604</v>
      </c>
      <c r="B4995">
        <v>7913440</v>
      </c>
      <c r="C4995">
        <v>826</v>
      </c>
      <c r="D4995">
        <v>7913.44</v>
      </c>
    </row>
    <row r="4996" spans="1:4">
      <c r="A4996">
        <v>605</v>
      </c>
      <c r="B4996">
        <v>892800</v>
      </c>
      <c r="C4996">
        <v>827</v>
      </c>
      <c r="D4996">
        <v>892.8</v>
      </c>
    </row>
    <row r="4997" spans="1:4">
      <c r="A4997">
        <v>604</v>
      </c>
      <c r="B4997">
        <v>11160000</v>
      </c>
      <c r="C4997">
        <v>827</v>
      </c>
      <c r="D4997">
        <v>11160</v>
      </c>
    </row>
    <row r="4998" spans="1:4">
      <c r="A4998">
        <v>605</v>
      </c>
      <c r="B4998">
        <v>623120</v>
      </c>
      <c r="C4998">
        <v>828</v>
      </c>
      <c r="D4998">
        <v>623.12</v>
      </c>
    </row>
    <row r="4999" spans="1:4">
      <c r="A4999">
        <v>604</v>
      </c>
      <c r="B4999">
        <v>7789000</v>
      </c>
      <c r="C4999">
        <v>828</v>
      </c>
      <c r="D4999">
        <v>7789</v>
      </c>
    </row>
    <row r="5000" spans="1:4">
      <c r="A5000">
        <v>605</v>
      </c>
      <c r="B5000">
        <v>575120</v>
      </c>
      <c r="C5000">
        <v>830</v>
      </c>
      <c r="D5000">
        <v>575.12</v>
      </c>
    </row>
    <row r="5001" spans="1:4">
      <c r="A5001">
        <v>604</v>
      </c>
      <c r="B5001">
        <v>7189000</v>
      </c>
      <c r="C5001">
        <v>830</v>
      </c>
      <c r="D5001">
        <v>7189</v>
      </c>
    </row>
    <row r="5002" spans="1:4">
      <c r="A5002">
        <v>605</v>
      </c>
      <c r="B5002">
        <v>223120</v>
      </c>
      <c r="C5002">
        <v>831</v>
      </c>
      <c r="D5002">
        <v>223.12</v>
      </c>
    </row>
    <row r="5003" spans="1:4">
      <c r="A5003">
        <v>604</v>
      </c>
      <c r="B5003">
        <v>2789000</v>
      </c>
      <c r="C5003">
        <v>831</v>
      </c>
      <c r="D5003">
        <v>2789</v>
      </c>
    </row>
    <row r="5004" spans="1:4">
      <c r="A5004">
        <v>605</v>
      </c>
      <c r="B5004">
        <v>1124720</v>
      </c>
      <c r="C5004">
        <v>838</v>
      </c>
      <c r="D5004">
        <v>1124.72</v>
      </c>
    </row>
    <row r="5005" spans="1:4">
      <c r="A5005">
        <v>604</v>
      </c>
      <c r="B5005">
        <v>14059000</v>
      </c>
      <c r="C5005">
        <v>838</v>
      </c>
      <c r="D5005">
        <v>14059</v>
      </c>
    </row>
    <row r="5006" spans="1:4">
      <c r="A5006">
        <v>605</v>
      </c>
      <c r="B5006">
        <v>897890</v>
      </c>
      <c r="C5006">
        <v>840</v>
      </c>
      <c r="D5006">
        <v>897.89</v>
      </c>
    </row>
    <row r="5007" spans="1:4">
      <c r="A5007">
        <v>604</v>
      </c>
      <c r="B5007">
        <v>11223690</v>
      </c>
      <c r="C5007">
        <v>840</v>
      </c>
      <c r="D5007">
        <v>11223.69</v>
      </c>
    </row>
    <row r="5008" spans="1:4">
      <c r="A5008">
        <v>605</v>
      </c>
      <c r="B5008">
        <v>964240</v>
      </c>
      <c r="C5008">
        <v>842</v>
      </c>
      <c r="D5008">
        <v>964.24</v>
      </c>
    </row>
    <row r="5009" spans="1:4">
      <c r="A5009">
        <v>604</v>
      </c>
      <c r="B5009">
        <v>12053000</v>
      </c>
      <c r="C5009">
        <v>842</v>
      </c>
      <c r="D5009">
        <v>12053</v>
      </c>
    </row>
    <row r="5010" spans="1:4">
      <c r="A5010">
        <v>605</v>
      </c>
      <c r="B5010">
        <v>97360</v>
      </c>
      <c r="C5010">
        <v>853</v>
      </c>
      <c r="D5010">
        <v>97.36</v>
      </c>
    </row>
    <row r="5011" spans="1:4">
      <c r="A5011">
        <v>604</v>
      </c>
      <c r="B5011">
        <v>1217100</v>
      </c>
      <c r="C5011">
        <v>853</v>
      </c>
      <c r="D5011">
        <v>1217.0999999999999</v>
      </c>
    </row>
    <row r="5012" spans="1:4">
      <c r="A5012">
        <v>605</v>
      </c>
      <c r="B5012">
        <v>632560</v>
      </c>
      <c r="C5012">
        <v>857</v>
      </c>
      <c r="D5012">
        <v>632.55999999999995</v>
      </c>
    </row>
    <row r="5013" spans="1:4">
      <c r="A5013">
        <v>604</v>
      </c>
      <c r="B5013">
        <v>7907000</v>
      </c>
      <c r="C5013">
        <v>857</v>
      </c>
      <c r="D5013">
        <v>7907</v>
      </c>
    </row>
    <row r="5014" spans="1:4">
      <c r="A5014">
        <v>605</v>
      </c>
      <c r="B5014">
        <v>392720</v>
      </c>
      <c r="C5014">
        <v>859</v>
      </c>
      <c r="D5014">
        <v>392.72</v>
      </c>
    </row>
    <row r="5015" spans="1:4">
      <c r="A5015">
        <v>604</v>
      </c>
      <c r="B5015">
        <v>4909000</v>
      </c>
      <c r="C5015">
        <v>859</v>
      </c>
      <c r="D5015">
        <v>4909</v>
      </c>
    </row>
    <row r="5016" spans="1:4">
      <c r="A5016">
        <v>605</v>
      </c>
      <c r="B5016">
        <v>695840</v>
      </c>
      <c r="C5016">
        <v>862</v>
      </c>
      <c r="D5016">
        <v>695.84</v>
      </c>
    </row>
    <row r="5017" spans="1:4">
      <c r="A5017">
        <v>604</v>
      </c>
      <c r="B5017">
        <v>8698000</v>
      </c>
      <c r="C5017">
        <v>862</v>
      </c>
      <c r="D5017">
        <v>8698</v>
      </c>
    </row>
    <row r="5018" spans="1:4">
      <c r="A5018">
        <v>605</v>
      </c>
      <c r="B5018">
        <v>475280</v>
      </c>
      <c r="C5018">
        <v>863</v>
      </c>
      <c r="D5018">
        <v>475.28</v>
      </c>
    </row>
    <row r="5019" spans="1:4">
      <c r="A5019">
        <v>604</v>
      </c>
      <c r="B5019">
        <v>5941000</v>
      </c>
      <c r="C5019">
        <v>863</v>
      </c>
      <c r="D5019">
        <v>5941</v>
      </c>
    </row>
    <row r="5020" spans="1:4">
      <c r="A5020">
        <v>605</v>
      </c>
      <c r="B5020">
        <v>964240</v>
      </c>
      <c r="C5020">
        <v>864</v>
      </c>
      <c r="D5020">
        <v>964.24</v>
      </c>
    </row>
    <row r="5021" spans="1:4">
      <c r="A5021">
        <v>604</v>
      </c>
      <c r="B5021">
        <v>12053000</v>
      </c>
      <c r="C5021">
        <v>864</v>
      </c>
      <c r="D5021">
        <v>12053</v>
      </c>
    </row>
    <row r="5022" spans="1:4">
      <c r="A5022">
        <v>605</v>
      </c>
      <c r="B5022">
        <v>533870</v>
      </c>
      <c r="C5022">
        <v>868</v>
      </c>
      <c r="D5022">
        <v>533.87</v>
      </c>
    </row>
    <row r="5023" spans="1:4">
      <c r="A5023">
        <v>604</v>
      </c>
      <c r="B5023">
        <v>6673470</v>
      </c>
      <c r="C5023">
        <v>868</v>
      </c>
      <c r="D5023">
        <v>6673.47</v>
      </c>
    </row>
    <row r="5024" spans="1:4">
      <c r="A5024">
        <v>605</v>
      </c>
      <c r="B5024">
        <v>826720</v>
      </c>
      <c r="C5024">
        <v>869</v>
      </c>
      <c r="D5024">
        <v>826.72</v>
      </c>
    </row>
    <row r="5025" spans="1:4">
      <c r="A5025">
        <v>604</v>
      </c>
      <c r="B5025">
        <v>10334000</v>
      </c>
      <c r="C5025">
        <v>869</v>
      </c>
      <c r="D5025">
        <v>10334</v>
      </c>
    </row>
    <row r="5026" spans="1:4">
      <c r="A5026">
        <v>605</v>
      </c>
      <c r="B5026">
        <v>632560</v>
      </c>
      <c r="C5026">
        <v>870</v>
      </c>
      <c r="D5026">
        <v>632.55999999999995</v>
      </c>
    </row>
    <row r="5027" spans="1:4">
      <c r="A5027">
        <v>604</v>
      </c>
      <c r="B5027">
        <v>7907000</v>
      </c>
      <c r="C5027">
        <v>870</v>
      </c>
      <c r="D5027">
        <v>7907</v>
      </c>
    </row>
    <row r="5028" spans="1:4">
      <c r="A5028">
        <v>605</v>
      </c>
      <c r="B5028">
        <v>344770</v>
      </c>
      <c r="C5028">
        <v>871</v>
      </c>
      <c r="D5028">
        <v>344.77</v>
      </c>
    </row>
    <row r="5029" spans="1:4">
      <c r="A5029">
        <v>604</v>
      </c>
      <c r="B5029">
        <v>4309680</v>
      </c>
      <c r="C5029">
        <v>871</v>
      </c>
      <c r="D5029">
        <v>4309.68</v>
      </c>
    </row>
    <row r="5030" spans="1:4">
      <c r="A5030">
        <v>605</v>
      </c>
      <c r="B5030">
        <v>393870</v>
      </c>
      <c r="C5030">
        <v>874</v>
      </c>
      <c r="D5030">
        <v>393.87</v>
      </c>
    </row>
    <row r="5031" spans="1:4">
      <c r="A5031">
        <v>604</v>
      </c>
      <c r="B5031">
        <v>4923410</v>
      </c>
      <c r="C5031">
        <v>874</v>
      </c>
      <c r="D5031">
        <v>4923.41</v>
      </c>
    </row>
    <row r="5032" spans="1:4">
      <c r="A5032">
        <v>605</v>
      </c>
      <c r="B5032">
        <v>392720</v>
      </c>
      <c r="C5032">
        <v>877</v>
      </c>
      <c r="D5032">
        <v>392.72</v>
      </c>
    </row>
    <row r="5033" spans="1:4">
      <c r="A5033">
        <v>604</v>
      </c>
      <c r="B5033">
        <v>4909000</v>
      </c>
      <c r="C5033">
        <v>877</v>
      </c>
      <c r="D5033">
        <v>4909</v>
      </c>
    </row>
    <row r="5034" spans="1:4">
      <c r="A5034">
        <v>605</v>
      </c>
      <c r="B5034">
        <v>523730</v>
      </c>
      <c r="C5034">
        <v>879</v>
      </c>
      <c r="D5034">
        <v>523.73</v>
      </c>
    </row>
    <row r="5035" spans="1:4">
      <c r="A5035">
        <v>604</v>
      </c>
      <c r="B5035">
        <v>6546660</v>
      </c>
      <c r="C5035">
        <v>879</v>
      </c>
      <c r="D5035">
        <v>6546.66</v>
      </c>
    </row>
    <row r="5036" spans="1:4">
      <c r="A5036">
        <v>605</v>
      </c>
      <c r="B5036">
        <v>1300840</v>
      </c>
      <c r="C5036">
        <v>880</v>
      </c>
      <c r="D5036">
        <v>1300.8399999999999</v>
      </c>
    </row>
    <row r="5037" spans="1:4">
      <c r="A5037">
        <v>604</v>
      </c>
      <c r="B5037">
        <v>16260550</v>
      </c>
      <c r="C5037">
        <v>880</v>
      </c>
      <c r="D5037">
        <v>16260.55</v>
      </c>
    </row>
    <row r="5038" spans="1:4">
      <c r="A5038">
        <v>605</v>
      </c>
      <c r="B5038">
        <v>627120</v>
      </c>
      <c r="C5038">
        <v>881</v>
      </c>
      <c r="D5038">
        <v>627.12</v>
      </c>
    </row>
    <row r="5039" spans="1:4">
      <c r="A5039">
        <v>604</v>
      </c>
      <c r="B5039">
        <v>7839000</v>
      </c>
      <c r="C5039">
        <v>881</v>
      </c>
      <c r="D5039">
        <v>7839</v>
      </c>
    </row>
    <row r="5040" spans="1:4">
      <c r="A5040">
        <v>605</v>
      </c>
      <c r="B5040">
        <v>522880</v>
      </c>
      <c r="C5040">
        <v>882</v>
      </c>
      <c r="D5040">
        <v>522.88</v>
      </c>
    </row>
    <row r="5041" spans="1:4">
      <c r="A5041">
        <v>604</v>
      </c>
      <c r="B5041">
        <v>6536000</v>
      </c>
      <c r="C5041">
        <v>882</v>
      </c>
      <c r="D5041">
        <v>6536</v>
      </c>
    </row>
    <row r="5042" spans="1:4">
      <c r="A5042">
        <v>605</v>
      </c>
      <c r="B5042">
        <v>265940</v>
      </c>
      <c r="C5042">
        <v>884</v>
      </c>
      <c r="D5042">
        <v>265.94</v>
      </c>
    </row>
    <row r="5043" spans="1:4">
      <c r="A5043">
        <v>604</v>
      </c>
      <c r="B5043">
        <v>3324330</v>
      </c>
      <c r="C5043">
        <v>884</v>
      </c>
      <c r="D5043">
        <v>3324.33</v>
      </c>
    </row>
    <row r="5044" spans="1:4">
      <c r="A5044">
        <v>605</v>
      </c>
      <c r="B5044">
        <v>522880</v>
      </c>
      <c r="C5044">
        <v>885</v>
      </c>
      <c r="D5044">
        <v>522.88</v>
      </c>
    </row>
    <row r="5045" spans="1:4">
      <c r="A5045">
        <v>604</v>
      </c>
      <c r="B5045">
        <v>6536000</v>
      </c>
      <c r="C5045">
        <v>885</v>
      </c>
      <c r="D5045">
        <v>6536</v>
      </c>
    </row>
    <row r="5046" spans="1:4">
      <c r="A5046">
        <v>605</v>
      </c>
      <c r="B5046">
        <v>372170</v>
      </c>
      <c r="C5046">
        <v>887</v>
      </c>
      <c r="D5046">
        <v>372.17</v>
      </c>
    </row>
    <row r="5047" spans="1:4">
      <c r="A5047">
        <v>604</v>
      </c>
      <c r="B5047">
        <v>4652200</v>
      </c>
      <c r="C5047">
        <v>887</v>
      </c>
      <c r="D5047">
        <v>4652.2</v>
      </c>
    </row>
    <row r="5048" spans="1:4">
      <c r="A5048">
        <v>605</v>
      </c>
      <c r="B5048">
        <v>522880</v>
      </c>
      <c r="C5048">
        <v>889</v>
      </c>
      <c r="D5048">
        <v>522.88</v>
      </c>
    </row>
    <row r="5049" spans="1:4">
      <c r="A5049">
        <v>604</v>
      </c>
      <c r="B5049">
        <v>6536000</v>
      </c>
      <c r="C5049">
        <v>889</v>
      </c>
      <c r="D5049">
        <v>6536</v>
      </c>
    </row>
    <row r="5050" spans="1:4">
      <c r="A5050">
        <v>605</v>
      </c>
      <c r="B5050">
        <v>424190</v>
      </c>
      <c r="C5050">
        <v>890</v>
      </c>
      <c r="D5050">
        <v>424.19</v>
      </c>
    </row>
    <row r="5051" spans="1:4">
      <c r="A5051">
        <v>604</v>
      </c>
      <c r="B5051">
        <v>5302400</v>
      </c>
      <c r="C5051">
        <v>890</v>
      </c>
      <c r="D5051">
        <v>5302.4</v>
      </c>
    </row>
    <row r="5052" spans="1:4">
      <c r="A5052">
        <v>605</v>
      </c>
      <c r="B5052">
        <v>575120</v>
      </c>
      <c r="C5052">
        <v>892</v>
      </c>
      <c r="D5052">
        <v>575.12</v>
      </c>
    </row>
    <row r="5053" spans="1:4">
      <c r="A5053">
        <v>604</v>
      </c>
      <c r="B5053">
        <v>7189000</v>
      </c>
      <c r="C5053">
        <v>892</v>
      </c>
      <c r="D5053">
        <v>7189</v>
      </c>
    </row>
    <row r="5054" spans="1:4">
      <c r="A5054">
        <v>605</v>
      </c>
      <c r="B5054">
        <v>826720</v>
      </c>
      <c r="C5054">
        <v>893</v>
      </c>
      <c r="D5054">
        <v>826.72</v>
      </c>
    </row>
    <row r="5055" spans="1:4">
      <c r="A5055">
        <v>604</v>
      </c>
      <c r="B5055">
        <v>10334000</v>
      </c>
      <c r="C5055">
        <v>893</v>
      </c>
      <c r="D5055">
        <v>10334</v>
      </c>
    </row>
    <row r="5056" spans="1:4">
      <c r="A5056">
        <v>605</v>
      </c>
      <c r="B5056">
        <v>1169680</v>
      </c>
      <c r="C5056">
        <v>896</v>
      </c>
      <c r="D5056">
        <v>1169.68</v>
      </c>
    </row>
    <row r="5057" spans="1:4">
      <c r="A5057">
        <v>604</v>
      </c>
      <c r="B5057">
        <v>14621000</v>
      </c>
      <c r="C5057">
        <v>896</v>
      </c>
      <c r="D5057">
        <v>14621</v>
      </c>
    </row>
    <row r="5058" spans="1:4">
      <c r="A5058">
        <v>605</v>
      </c>
      <c r="B5058">
        <v>595200</v>
      </c>
      <c r="C5058">
        <v>897</v>
      </c>
      <c r="D5058">
        <v>595.20000000000005</v>
      </c>
    </row>
    <row r="5059" spans="1:4">
      <c r="A5059">
        <v>604</v>
      </c>
      <c r="B5059">
        <v>7440000</v>
      </c>
      <c r="C5059">
        <v>897</v>
      </c>
      <c r="D5059">
        <v>7440</v>
      </c>
    </row>
    <row r="5060" spans="1:4">
      <c r="A5060">
        <v>605</v>
      </c>
      <c r="B5060">
        <v>874720</v>
      </c>
      <c r="C5060">
        <v>898</v>
      </c>
      <c r="D5060">
        <v>874.72</v>
      </c>
    </row>
    <row r="5061" spans="1:4">
      <c r="A5061">
        <v>604</v>
      </c>
      <c r="B5061">
        <v>10934000</v>
      </c>
      <c r="C5061">
        <v>898</v>
      </c>
      <c r="D5061">
        <v>10934</v>
      </c>
    </row>
    <row r="5062" spans="1:4">
      <c r="A5062">
        <v>605</v>
      </c>
      <c r="B5062">
        <v>392720</v>
      </c>
      <c r="C5062">
        <v>900</v>
      </c>
      <c r="D5062">
        <v>392.72</v>
      </c>
    </row>
    <row r="5063" spans="1:4">
      <c r="A5063">
        <v>604</v>
      </c>
      <c r="B5063">
        <v>4909000</v>
      </c>
      <c r="C5063">
        <v>900</v>
      </c>
      <c r="D5063">
        <v>4909</v>
      </c>
    </row>
    <row r="5064" spans="1:4">
      <c r="A5064">
        <v>605</v>
      </c>
      <c r="B5064">
        <v>575120</v>
      </c>
      <c r="C5064">
        <v>902</v>
      </c>
      <c r="D5064">
        <v>575.12</v>
      </c>
    </row>
    <row r="5065" spans="1:4">
      <c r="A5065">
        <v>604</v>
      </c>
      <c r="B5065">
        <v>7189000</v>
      </c>
      <c r="C5065">
        <v>902</v>
      </c>
      <c r="D5065">
        <v>7189</v>
      </c>
    </row>
    <row r="5066" spans="1:4">
      <c r="A5066">
        <v>605</v>
      </c>
      <c r="B5066">
        <v>324560</v>
      </c>
      <c r="C5066">
        <v>905</v>
      </c>
      <c r="D5066">
        <v>324.56</v>
      </c>
    </row>
    <row r="5067" spans="1:4">
      <c r="A5067">
        <v>604</v>
      </c>
      <c r="B5067">
        <v>4057000</v>
      </c>
      <c r="C5067">
        <v>905</v>
      </c>
      <c r="D5067">
        <v>4057</v>
      </c>
    </row>
    <row r="5068" spans="1:4">
      <c r="A5068">
        <v>605</v>
      </c>
      <c r="B5068">
        <v>297600</v>
      </c>
      <c r="C5068">
        <v>906</v>
      </c>
      <c r="D5068">
        <v>297.60000000000002</v>
      </c>
    </row>
    <row r="5069" spans="1:4">
      <c r="A5069">
        <v>604</v>
      </c>
      <c r="B5069">
        <v>3720000</v>
      </c>
      <c r="C5069">
        <v>906</v>
      </c>
      <c r="D5069">
        <v>3720</v>
      </c>
    </row>
    <row r="5070" spans="1:4">
      <c r="A5070">
        <v>605</v>
      </c>
      <c r="B5070">
        <v>392720</v>
      </c>
      <c r="C5070">
        <v>907</v>
      </c>
      <c r="D5070">
        <v>392.72</v>
      </c>
    </row>
    <row r="5071" spans="1:4">
      <c r="A5071">
        <v>604</v>
      </c>
      <c r="B5071">
        <v>4909000</v>
      </c>
      <c r="C5071">
        <v>907</v>
      </c>
      <c r="D5071">
        <v>4909</v>
      </c>
    </row>
    <row r="5072" spans="1:4">
      <c r="A5072">
        <v>605</v>
      </c>
      <c r="B5072">
        <v>697080</v>
      </c>
      <c r="C5072">
        <v>913</v>
      </c>
      <c r="D5072">
        <v>697.08</v>
      </c>
    </row>
    <row r="5073" spans="1:4">
      <c r="A5073">
        <v>604</v>
      </c>
      <c r="B5073">
        <v>8713600</v>
      </c>
      <c r="C5073">
        <v>913</v>
      </c>
      <c r="D5073">
        <v>8713.6</v>
      </c>
    </row>
    <row r="5074" spans="1:4">
      <c r="A5074">
        <v>605</v>
      </c>
      <c r="B5074">
        <v>892800</v>
      </c>
      <c r="C5074">
        <v>914</v>
      </c>
      <c r="D5074">
        <v>892.8</v>
      </c>
    </row>
    <row r="5075" spans="1:4">
      <c r="A5075">
        <v>604</v>
      </c>
      <c r="B5075">
        <v>11160000</v>
      </c>
      <c r="C5075">
        <v>914</v>
      </c>
      <c r="D5075">
        <v>11160</v>
      </c>
    </row>
    <row r="5076" spans="1:4">
      <c r="A5076">
        <v>605</v>
      </c>
      <c r="B5076">
        <v>575120</v>
      </c>
      <c r="C5076">
        <v>915</v>
      </c>
      <c r="D5076">
        <v>575.12</v>
      </c>
    </row>
    <row r="5077" spans="1:4">
      <c r="A5077">
        <v>604</v>
      </c>
      <c r="B5077">
        <v>7189000</v>
      </c>
      <c r="C5077">
        <v>915</v>
      </c>
      <c r="D5077">
        <v>7189</v>
      </c>
    </row>
    <row r="5078" spans="1:4">
      <c r="A5078">
        <v>605</v>
      </c>
      <c r="B5078">
        <v>433330</v>
      </c>
      <c r="C5078">
        <v>918</v>
      </c>
      <c r="D5078">
        <v>433.33</v>
      </c>
    </row>
    <row r="5079" spans="1:4">
      <c r="A5079">
        <v>604</v>
      </c>
      <c r="B5079">
        <v>5416730</v>
      </c>
      <c r="C5079">
        <v>918</v>
      </c>
      <c r="D5079">
        <v>5416.73</v>
      </c>
    </row>
    <row r="5080" spans="1:4">
      <c r="A5080">
        <v>605</v>
      </c>
      <c r="B5080">
        <v>475280</v>
      </c>
      <c r="C5080">
        <v>919</v>
      </c>
      <c r="D5080">
        <v>475.28</v>
      </c>
    </row>
    <row r="5081" spans="1:4">
      <c r="A5081">
        <v>604</v>
      </c>
      <c r="B5081">
        <v>5941000</v>
      </c>
      <c r="C5081">
        <v>919</v>
      </c>
      <c r="D5081">
        <v>5941</v>
      </c>
    </row>
    <row r="5082" spans="1:4">
      <c r="A5082">
        <v>605</v>
      </c>
      <c r="B5082">
        <v>575120</v>
      </c>
      <c r="C5082">
        <v>920</v>
      </c>
      <c r="D5082">
        <v>575.12</v>
      </c>
    </row>
    <row r="5083" spans="1:4">
      <c r="A5083">
        <v>604</v>
      </c>
      <c r="B5083">
        <v>7189000</v>
      </c>
      <c r="C5083">
        <v>920</v>
      </c>
      <c r="D5083">
        <v>7189</v>
      </c>
    </row>
    <row r="5084" spans="1:4">
      <c r="A5084">
        <v>605</v>
      </c>
      <c r="B5084">
        <v>695840</v>
      </c>
      <c r="C5084">
        <v>923</v>
      </c>
      <c r="D5084">
        <v>695.84</v>
      </c>
    </row>
    <row r="5085" spans="1:4">
      <c r="A5085">
        <v>604</v>
      </c>
      <c r="B5085">
        <v>8698000</v>
      </c>
      <c r="C5085">
        <v>923</v>
      </c>
      <c r="D5085">
        <v>8698</v>
      </c>
    </row>
    <row r="5086" spans="1:4">
      <c r="A5086">
        <v>605</v>
      </c>
      <c r="B5086">
        <v>873640</v>
      </c>
      <c r="C5086">
        <v>924</v>
      </c>
      <c r="D5086">
        <v>873.64</v>
      </c>
    </row>
    <row r="5087" spans="1:4">
      <c r="A5087">
        <v>604</v>
      </c>
      <c r="B5087">
        <v>10920570</v>
      </c>
      <c r="C5087">
        <v>924</v>
      </c>
      <c r="D5087">
        <v>10920.57</v>
      </c>
    </row>
    <row r="5088" spans="1:4">
      <c r="A5088">
        <v>605</v>
      </c>
      <c r="B5088">
        <v>432000</v>
      </c>
      <c r="C5088">
        <v>928</v>
      </c>
      <c r="D5088">
        <v>432</v>
      </c>
    </row>
    <row r="5089" spans="1:4">
      <c r="A5089">
        <v>604</v>
      </c>
      <c r="B5089">
        <v>5400000</v>
      </c>
      <c r="C5089">
        <v>928</v>
      </c>
      <c r="D5089">
        <v>5400</v>
      </c>
    </row>
    <row r="5090" spans="1:4">
      <c r="A5090">
        <v>605</v>
      </c>
      <c r="B5090">
        <v>892800</v>
      </c>
      <c r="C5090">
        <v>930</v>
      </c>
      <c r="D5090">
        <v>892.8</v>
      </c>
    </row>
    <row r="5091" spans="1:4">
      <c r="A5091">
        <v>604</v>
      </c>
      <c r="B5091">
        <v>11160000</v>
      </c>
      <c r="C5091">
        <v>930</v>
      </c>
      <c r="D5091">
        <v>11160</v>
      </c>
    </row>
    <row r="5092" spans="1:4">
      <c r="A5092">
        <v>605</v>
      </c>
      <c r="B5092">
        <v>522880</v>
      </c>
      <c r="C5092">
        <v>932</v>
      </c>
      <c r="D5092">
        <v>522.88</v>
      </c>
    </row>
    <row r="5093" spans="1:4">
      <c r="A5093">
        <v>604</v>
      </c>
      <c r="B5093">
        <v>6536000</v>
      </c>
      <c r="C5093">
        <v>932</v>
      </c>
      <c r="D5093">
        <v>6536</v>
      </c>
    </row>
    <row r="5094" spans="1:4">
      <c r="A5094">
        <v>605</v>
      </c>
      <c r="B5094">
        <v>632560</v>
      </c>
      <c r="C5094">
        <v>934</v>
      </c>
      <c r="D5094">
        <v>632.55999999999995</v>
      </c>
    </row>
    <row r="5095" spans="1:4">
      <c r="A5095">
        <v>604</v>
      </c>
      <c r="B5095">
        <v>7907000</v>
      </c>
      <c r="C5095">
        <v>934</v>
      </c>
      <c r="D5095">
        <v>7907</v>
      </c>
    </row>
    <row r="5096" spans="1:4">
      <c r="A5096">
        <v>605</v>
      </c>
      <c r="B5096">
        <v>826720</v>
      </c>
      <c r="C5096">
        <v>937</v>
      </c>
      <c r="D5096">
        <v>826.72</v>
      </c>
    </row>
    <row r="5097" spans="1:4">
      <c r="A5097">
        <v>604</v>
      </c>
      <c r="B5097">
        <v>10334000</v>
      </c>
      <c r="C5097">
        <v>937</v>
      </c>
      <c r="D5097">
        <v>10334</v>
      </c>
    </row>
    <row r="5098" spans="1:4">
      <c r="A5098">
        <v>605</v>
      </c>
      <c r="B5098">
        <v>680560</v>
      </c>
      <c r="C5098">
        <v>938</v>
      </c>
      <c r="D5098">
        <v>680.56</v>
      </c>
    </row>
    <row r="5099" spans="1:4">
      <c r="A5099">
        <v>604</v>
      </c>
      <c r="B5099">
        <v>8507000</v>
      </c>
      <c r="C5099">
        <v>938</v>
      </c>
      <c r="D5099">
        <v>8507</v>
      </c>
    </row>
    <row r="5100" spans="1:4">
      <c r="A5100">
        <v>605</v>
      </c>
      <c r="B5100">
        <v>826720</v>
      </c>
      <c r="C5100">
        <v>939</v>
      </c>
      <c r="D5100">
        <v>826.72</v>
      </c>
    </row>
    <row r="5101" spans="1:4">
      <c r="A5101">
        <v>604</v>
      </c>
      <c r="B5101">
        <v>10334000</v>
      </c>
      <c r="C5101">
        <v>939</v>
      </c>
      <c r="D5101">
        <v>10334</v>
      </c>
    </row>
    <row r="5102" spans="1:4">
      <c r="A5102">
        <v>605</v>
      </c>
      <c r="B5102">
        <v>698780</v>
      </c>
      <c r="C5102">
        <v>940</v>
      </c>
      <c r="D5102">
        <v>698.78</v>
      </c>
    </row>
    <row r="5103" spans="1:4">
      <c r="A5103">
        <v>604</v>
      </c>
      <c r="B5103">
        <v>8734870</v>
      </c>
      <c r="C5103">
        <v>940</v>
      </c>
      <c r="D5103">
        <v>8734.8700000000008</v>
      </c>
    </row>
    <row r="5104" spans="1:4">
      <c r="A5104">
        <v>605</v>
      </c>
      <c r="B5104">
        <v>522880</v>
      </c>
      <c r="C5104">
        <v>941</v>
      </c>
      <c r="D5104">
        <v>522.88</v>
      </c>
    </row>
    <row r="5105" spans="1:4">
      <c r="A5105">
        <v>604</v>
      </c>
      <c r="B5105">
        <v>6536000</v>
      </c>
      <c r="C5105">
        <v>941</v>
      </c>
      <c r="D5105">
        <v>6536</v>
      </c>
    </row>
    <row r="5106" spans="1:4">
      <c r="A5106">
        <v>605</v>
      </c>
      <c r="B5106">
        <v>324560</v>
      </c>
      <c r="C5106">
        <v>944</v>
      </c>
      <c r="D5106">
        <v>324.56</v>
      </c>
    </row>
    <row r="5107" spans="1:4">
      <c r="A5107">
        <v>604</v>
      </c>
      <c r="B5107">
        <v>4057000</v>
      </c>
      <c r="C5107">
        <v>944</v>
      </c>
      <c r="D5107">
        <v>4057</v>
      </c>
    </row>
    <row r="5108" spans="1:4">
      <c r="A5108">
        <v>605</v>
      </c>
      <c r="B5108">
        <v>575400</v>
      </c>
      <c r="C5108">
        <v>945</v>
      </c>
      <c r="D5108">
        <v>575.4</v>
      </c>
    </row>
    <row r="5109" spans="1:4">
      <c r="A5109">
        <v>604</v>
      </c>
      <c r="B5109">
        <v>7192520</v>
      </c>
      <c r="C5109">
        <v>945</v>
      </c>
      <c r="D5109">
        <v>7192.52</v>
      </c>
    </row>
    <row r="5110" spans="1:4">
      <c r="A5110">
        <v>605</v>
      </c>
      <c r="B5110">
        <v>348580</v>
      </c>
      <c r="C5110">
        <v>946</v>
      </c>
      <c r="D5110">
        <v>348.58</v>
      </c>
    </row>
    <row r="5111" spans="1:4">
      <c r="A5111">
        <v>604</v>
      </c>
      <c r="B5111">
        <v>4357330</v>
      </c>
      <c r="C5111">
        <v>946</v>
      </c>
      <c r="D5111">
        <v>4357.33</v>
      </c>
    </row>
    <row r="5112" spans="1:4">
      <c r="A5112">
        <v>605</v>
      </c>
      <c r="B5112">
        <v>826720</v>
      </c>
      <c r="C5112">
        <v>948</v>
      </c>
      <c r="D5112">
        <v>826.72</v>
      </c>
    </row>
    <row r="5113" spans="1:4">
      <c r="A5113">
        <v>604</v>
      </c>
      <c r="B5113">
        <v>10334000</v>
      </c>
      <c r="C5113">
        <v>948</v>
      </c>
      <c r="D5113">
        <v>10334</v>
      </c>
    </row>
    <row r="5114" spans="1:4">
      <c r="A5114">
        <v>605</v>
      </c>
      <c r="B5114">
        <v>890720</v>
      </c>
      <c r="C5114">
        <v>949</v>
      </c>
      <c r="D5114">
        <v>890.72</v>
      </c>
    </row>
    <row r="5115" spans="1:4">
      <c r="A5115">
        <v>604</v>
      </c>
      <c r="B5115">
        <v>11134000</v>
      </c>
      <c r="C5115">
        <v>949</v>
      </c>
      <c r="D5115">
        <v>11134</v>
      </c>
    </row>
    <row r="5116" spans="1:4">
      <c r="A5116">
        <v>605</v>
      </c>
      <c r="B5116">
        <v>564530</v>
      </c>
      <c r="C5116">
        <v>950</v>
      </c>
      <c r="D5116">
        <v>564.53</v>
      </c>
    </row>
    <row r="5117" spans="1:4">
      <c r="A5117">
        <v>604</v>
      </c>
      <c r="B5117">
        <v>7056700</v>
      </c>
      <c r="C5117">
        <v>950</v>
      </c>
      <c r="D5117">
        <v>7056.7</v>
      </c>
    </row>
    <row r="5118" spans="1:4">
      <c r="A5118">
        <v>605</v>
      </c>
      <c r="B5118">
        <v>632560</v>
      </c>
      <c r="C5118">
        <v>952</v>
      </c>
      <c r="D5118">
        <v>632.55999999999995</v>
      </c>
    </row>
    <row r="5119" spans="1:4">
      <c r="A5119">
        <v>604</v>
      </c>
      <c r="B5119">
        <v>7907000</v>
      </c>
      <c r="C5119">
        <v>952</v>
      </c>
      <c r="D5119">
        <v>7907</v>
      </c>
    </row>
    <row r="5120" spans="1:4">
      <c r="A5120">
        <v>605</v>
      </c>
      <c r="B5120">
        <v>769600</v>
      </c>
      <c r="C5120">
        <v>953</v>
      </c>
      <c r="D5120">
        <v>769.6</v>
      </c>
    </row>
    <row r="5121" spans="1:4">
      <c r="A5121">
        <v>604</v>
      </c>
      <c r="B5121">
        <v>9620030</v>
      </c>
      <c r="C5121">
        <v>953</v>
      </c>
      <c r="D5121">
        <v>9620.0300000000007</v>
      </c>
    </row>
    <row r="5122" spans="1:4">
      <c r="A5122">
        <v>605</v>
      </c>
      <c r="B5122">
        <v>324560</v>
      </c>
      <c r="C5122">
        <v>954</v>
      </c>
      <c r="D5122">
        <v>324.56</v>
      </c>
    </row>
    <row r="5123" spans="1:4">
      <c r="A5123">
        <v>604</v>
      </c>
      <c r="B5123">
        <v>4057000</v>
      </c>
      <c r="C5123">
        <v>954</v>
      </c>
      <c r="D5123">
        <v>4057</v>
      </c>
    </row>
    <row r="5124" spans="1:4">
      <c r="A5124">
        <v>605</v>
      </c>
      <c r="B5124">
        <v>632560</v>
      </c>
      <c r="C5124">
        <v>955</v>
      </c>
      <c r="D5124">
        <v>632.55999999999995</v>
      </c>
    </row>
    <row r="5125" spans="1:4">
      <c r="A5125">
        <v>604</v>
      </c>
      <c r="B5125">
        <v>7907000</v>
      </c>
      <c r="C5125">
        <v>955</v>
      </c>
      <c r="D5125">
        <v>7907</v>
      </c>
    </row>
    <row r="5126" spans="1:4">
      <c r="A5126">
        <v>605</v>
      </c>
      <c r="B5126">
        <v>632560</v>
      </c>
      <c r="C5126">
        <v>956</v>
      </c>
      <c r="D5126">
        <v>632.55999999999995</v>
      </c>
    </row>
    <row r="5127" spans="1:4">
      <c r="A5127">
        <v>604</v>
      </c>
      <c r="B5127">
        <v>7907000</v>
      </c>
      <c r="C5127">
        <v>956</v>
      </c>
      <c r="D5127">
        <v>7907</v>
      </c>
    </row>
    <row r="5128" spans="1:4">
      <c r="A5128">
        <v>605</v>
      </c>
      <c r="B5128">
        <v>522880</v>
      </c>
      <c r="C5128">
        <v>957</v>
      </c>
      <c r="D5128">
        <v>522.88</v>
      </c>
    </row>
    <row r="5129" spans="1:4">
      <c r="A5129">
        <v>604</v>
      </c>
      <c r="B5129">
        <v>6536000</v>
      </c>
      <c r="C5129">
        <v>957</v>
      </c>
      <c r="D5129">
        <v>6536</v>
      </c>
    </row>
    <row r="5130" spans="1:4">
      <c r="A5130">
        <v>605</v>
      </c>
      <c r="B5130">
        <v>651640</v>
      </c>
      <c r="C5130">
        <v>958</v>
      </c>
      <c r="D5130">
        <v>651.64</v>
      </c>
    </row>
    <row r="5131" spans="1:4">
      <c r="A5131">
        <v>604</v>
      </c>
      <c r="B5131">
        <v>8145500</v>
      </c>
      <c r="C5131">
        <v>958</v>
      </c>
      <c r="D5131">
        <v>8145.5</v>
      </c>
    </row>
    <row r="5132" spans="1:4">
      <c r="A5132">
        <v>605</v>
      </c>
      <c r="B5132">
        <v>1041360</v>
      </c>
      <c r="C5132">
        <v>959</v>
      </c>
      <c r="D5132">
        <v>1041.3599999999999</v>
      </c>
    </row>
    <row r="5133" spans="1:4">
      <c r="A5133">
        <v>604</v>
      </c>
      <c r="B5133">
        <v>13017000</v>
      </c>
      <c r="C5133">
        <v>959</v>
      </c>
      <c r="D5133">
        <v>13017</v>
      </c>
    </row>
    <row r="5134" spans="1:4">
      <c r="A5134">
        <v>605</v>
      </c>
      <c r="B5134">
        <v>411410</v>
      </c>
      <c r="C5134">
        <v>960</v>
      </c>
      <c r="D5134">
        <v>411.41</v>
      </c>
    </row>
    <row r="5135" spans="1:4">
      <c r="A5135">
        <v>604</v>
      </c>
      <c r="B5135">
        <v>5142670</v>
      </c>
      <c r="C5135">
        <v>960</v>
      </c>
      <c r="D5135">
        <v>5142.67</v>
      </c>
    </row>
    <row r="5136" spans="1:4">
      <c r="A5136">
        <v>605</v>
      </c>
      <c r="B5136">
        <v>826720</v>
      </c>
      <c r="C5136">
        <v>962</v>
      </c>
      <c r="D5136">
        <v>826.72</v>
      </c>
    </row>
    <row r="5137" spans="1:4">
      <c r="A5137">
        <v>604</v>
      </c>
      <c r="B5137">
        <v>10334000</v>
      </c>
      <c r="C5137">
        <v>962</v>
      </c>
      <c r="D5137">
        <v>10334</v>
      </c>
    </row>
    <row r="5138" spans="1:4">
      <c r="A5138">
        <v>605</v>
      </c>
      <c r="B5138">
        <v>695840</v>
      </c>
      <c r="C5138">
        <v>963</v>
      </c>
      <c r="D5138">
        <v>695.84</v>
      </c>
    </row>
    <row r="5139" spans="1:4">
      <c r="A5139">
        <v>604</v>
      </c>
      <c r="B5139">
        <v>8698000</v>
      </c>
      <c r="C5139">
        <v>963</v>
      </c>
      <c r="D5139">
        <v>8698</v>
      </c>
    </row>
    <row r="5140" spans="1:4">
      <c r="A5140">
        <v>605</v>
      </c>
      <c r="B5140">
        <v>964240</v>
      </c>
      <c r="C5140">
        <v>967</v>
      </c>
      <c r="D5140">
        <v>964.24</v>
      </c>
    </row>
    <row r="5141" spans="1:4">
      <c r="A5141">
        <v>604</v>
      </c>
      <c r="B5141">
        <v>12053000</v>
      </c>
      <c r="C5141">
        <v>967</v>
      </c>
      <c r="D5141">
        <v>12053</v>
      </c>
    </row>
    <row r="5142" spans="1:4">
      <c r="A5142">
        <v>605</v>
      </c>
      <c r="B5142">
        <v>840870</v>
      </c>
      <c r="C5142">
        <v>968</v>
      </c>
      <c r="D5142">
        <v>840.87</v>
      </c>
    </row>
    <row r="5143" spans="1:4">
      <c r="A5143">
        <v>604</v>
      </c>
      <c r="B5143">
        <v>10510910</v>
      </c>
      <c r="C5143">
        <v>968</v>
      </c>
      <c r="D5143">
        <v>10510.91</v>
      </c>
    </row>
    <row r="5144" spans="1:4">
      <c r="A5144">
        <v>605</v>
      </c>
      <c r="B5144">
        <v>174290</v>
      </c>
      <c r="C5144">
        <v>971</v>
      </c>
      <c r="D5144">
        <v>174.29</v>
      </c>
    </row>
    <row r="5145" spans="1:4">
      <c r="A5145">
        <v>604</v>
      </c>
      <c r="B5145">
        <v>2178670</v>
      </c>
      <c r="C5145">
        <v>971</v>
      </c>
      <c r="D5145">
        <v>2178.67</v>
      </c>
    </row>
    <row r="5146" spans="1:4">
      <c r="A5146">
        <v>605</v>
      </c>
      <c r="B5146">
        <v>321360</v>
      </c>
      <c r="C5146">
        <v>972</v>
      </c>
      <c r="D5146">
        <v>321.36</v>
      </c>
    </row>
    <row r="5147" spans="1:4">
      <c r="A5147">
        <v>604</v>
      </c>
      <c r="B5147">
        <v>4017000</v>
      </c>
      <c r="C5147">
        <v>972</v>
      </c>
      <c r="D5147">
        <v>4017</v>
      </c>
    </row>
    <row r="5148" spans="1:4">
      <c r="A5148">
        <v>605</v>
      </c>
      <c r="B5148">
        <v>575120</v>
      </c>
      <c r="C5148">
        <v>973</v>
      </c>
      <c r="D5148">
        <v>575.12</v>
      </c>
    </row>
    <row r="5149" spans="1:4">
      <c r="A5149">
        <v>604</v>
      </c>
      <c r="B5149">
        <v>7189000</v>
      </c>
      <c r="C5149">
        <v>973</v>
      </c>
      <c r="D5149">
        <v>7189</v>
      </c>
    </row>
    <row r="5150" spans="1:4">
      <c r="A5150">
        <v>605</v>
      </c>
      <c r="B5150">
        <v>296420</v>
      </c>
      <c r="C5150">
        <v>974</v>
      </c>
      <c r="D5150">
        <v>296.42</v>
      </c>
    </row>
    <row r="5151" spans="1:4">
      <c r="A5151">
        <v>604</v>
      </c>
      <c r="B5151">
        <v>3705340</v>
      </c>
      <c r="C5151">
        <v>974</v>
      </c>
      <c r="D5151">
        <v>3705.34</v>
      </c>
    </row>
    <row r="5152" spans="1:4">
      <c r="A5152">
        <v>605</v>
      </c>
      <c r="B5152">
        <v>295040</v>
      </c>
      <c r="C5152">
        <v>975</v>
      </c>
      <c r="D5152">
        <v>295.04000000000002</v>
      </c>
    </row>
    <row r="5153" spans="1:4">
      <c r="A5153">
        <v>604</v>
      </c>
      <c r="B5153">
        <v>3688000</v>
      </c>
      <c r="C5153">
        <v>975</v>
      </c>
      <c r="D5153">
        <v>3688</v>
      </c>
    </row>
    <row r="5154" spans="1:4">
      <c r="A5154">
        <v>605</v>
      </c>
      <c r="B5154">
        <v>695840</v>
      </c>
      <c r="C5154">
        <v>980</v>
      </c>
      <c r="D5154">
        <v>695.84</v>
      </c>
    </row>
    <row r="5155" spans="1:4">
      <c r="A5155">
        <v>604</v>
      </c>
      <c r="B5155">
        <v>8698000</v>
      </c>
      <c r="C5155">
        <v>980</v>
      </c>
      <c r="D5155">
        <v>8698</v>
      </c>
    </row>
    <row r="5156" spans="1:4">
      <c r="A5156">
        <v>605</v>
      </c>
      <c r="B5156">
        <v>765360</v>
      </c>
      <c r="C5156">
        <v>981</v>
      </c>
      <c r="D5156">
        <v>765.36</v>
      </c>
    </row>
    <row r="5157" spans="1:4">
      <c r="A5157">
        <v>604</v>
      </c>
      <c r="B5157">
        <v>9567000</v>
      </c>
      <c r="C5157">
        <v>981</v>
      </c>
      <c r="D5157">
        <v>9567</v>
      </c>
    </row>
    <row r="5158" spans="1:4">
      <c r="A5158">
        <v>605</v>
      </c>
      <c r="B5158">
        <v>432000</v>
      </c>
      <c r="C5158">
        <v>983</v>
      </c>
      <c r="D5158">
        <v>432</v>
      </c>
    </row>
    <row r="5159" spans="1:4">
      <c r="A5159">
        <v>604</v>
      </c>
      <c r="B5159">
        <v>5400000</v>
      </c>
      <c r="C5159">
        <v>983</v>
      </c>
      <c r="D5159">
        <v>5400</v>
      </c>
    </row>
    <row r="5160" spans="1:4">
      <c r="A5160">
        <v>605</v>
      </c>
      <c r="B5160">
        <v>892800</v>
      </c>
      <c r="C5160">
        <v>987</v>
      </c>
      <c r="D5160">
        <v>892.8</v>
      </c>
    </row>
    <row r="5161" spans="1:4">
      <c r="A5161">
        <v>604</v>
      </c>
      <c r="B5161">
        <v>11160000</v>
      </c>
      <c r="C5161">
        <v>987</v>
      </c>
      <c r="D5161">
        <v>11160</v>
      </c>
    </row>
    <row r="5162" spans="1:4">
      <c r="A5162">
        <v>605</v>
      </c>
      <c r="B5162">
        <v>878720</v>
      </c>
      <c r="C5162">
        <v>988</v>
      </c>
      <c r="D5162">
        <v>878.72</v>
      </c>
    </row>
    <row r="5163" spans="1:4">
      <c r="A5163">
        <v>604</v>
      </c>
      <c r="B5163">
        <v>10984000</v>
      </c>
      <c r="C5163">
        <v>988</v>
      </c>
      <c r="D5163">
        <v>10984</v>
      </c>
    </row>
    <row r="5164" spans="1:4">
      <c r="A5164">
        <v>605</v>
      </c>
      <c r="B5164">
        <v>961760</v>
      </c>
      <c r="C5164">
        <v>989</v>
      </c>
      <c r="D5164">
        <v>961.76</v>
      </c>
    </row>
    <row r="5165" spans="1:4">
      <c r="A5165">
        <v>604</v>
      </c>
      <c r="B5165">
        <v>12022020</v>
      </c>
      <c r="C5165">
        <v>989</v>
      </c>
      <c r="D5165">
        <v>12022.02</v>
      </c>
    </row>
    <row r="5166" spans="1:4">
      <c r="A5166">
        <v>605</v>
      </c>
      <c r="B5166">
        <v>1216400</v>
      </c>
      <c r="C5166">
        <v>991</v>
      </c>
      <c r="D5166">
        <v>1216.4000000000001</v>
      </c>
    </row>
    <row r="5167" spans="1:4">
      <c r="A5167">
        <v>604</v>
      </c>
      <c r="B5167">
        <v>15205000</v>
      </c>
      <c r="C5167">
        <v>991</v>
      </c>
      <c r="D5167">
        <v>15205</v>
      </c>
    </row>
    <row r="5168" spans="1:4">
      <c r="A5168">
        <v>605</v>
      </c>
      <c r="B5168">
        <v>225670</v>
      </c>
      <c r="C5168">
        <v>992</v>
      </c>
      <c r="D5168">
        <v>225.67</v>
      </c>
    </row>
    <row r="5169" spans="1:4">
      <c r="A5169">
        <v>604</v>
      </c>
      <c r="B5169">
        <v>2820950</v>
      </c>
      <c r="C5169">
        <v>992</v>
      </c>
      <c r="D5169">
        <v>2820.95</v>
      </c>
    </row>
    <row r="5170" spans="1:4">
      <c r="A5170">
        <v>605</v>
      </c>
      <c r="B5170">
        <v>146640</v>
      </c>
      <c r="C5170">
        <v>995</v>
      </c>
      <c r="D5170">
        <v>146.63999999999999</v>
      </c>
    </row>
    <row r="5171" spans="1:4">
      <c r="A5171">
        <v>604</v>
      </c>
      <c r="B5171">
        <v>1833000</v>
      </c>
      <c r="C5171">
        <v>995</v>
      </c>
      <c r="D5171">
        <v>1833</v>
      </c>
    </row>
    <row r="5172" spans="1:4">
      <c r="A5172">
        <v>605</v>
      </c>
      <c r="B5172">
        <v>392720</v>
      </c>
      <c r="C5172">
        <v>996</v>
      </c>
      <c r="D5172">
        <v>392.72</v>
      </c>
    </row>
    <row r="5173" spans="1:4">
      <c r="A5173">
        <v>604</v>
      </c>
      <c r="B5173">
        <v>4909000</v>
      </c>
      <c r="C5173">
        <v>996</v>
      </c>
      <c r="D5173">
        <v>4909</v>
      </c>
    </row>
    <row r="5174" spans="1:4">
      <c r="A5174">
        <v>605</v>
      </c>
      <c r="B5174">
        <v>336550</v>
      </c>
      <c r="C5174">
        <v>997</v>
      </c>
      <c r="D5174">
        <v>336.55</v>
      </c>
    </row>
    <row r="5175" spans="1:4">
      <c r="A5175">
        <v>604</v>
      </c>
      <c r="B5175">
        <v>4206940</v>
      </c>
      <c r="C5175">
        <v>997</v>
      </c>
      <c r="D5175">
        <v>4206.9399999999996</v>
      </c>
    </row>
    <row r="5176" spans="1:4">
      <c r="A5176">
        <v>605</v>
      </c>
      <c r="B5176">
        <v>826720</v>
      </c>
      <c r="C5176">
        <v>998</v>
      </c>
      <c r="D5176">
        <v>826.72</v>
      </c>
    </row>
    <row r="5177" spans="1:4">
      <c r="A5177">
        <v>604</v>
      </c>
      <c r="B5177">
        <v>10334000</v>
      </c>
      <c r="C5177">
        <v>998</v>
      </c>
      <c r="D5177">
        <v>10334</v>
      </c>
    </row>
    <row r="5178" spans="1:4">
      <c r="A5178">
        <v>605</v>
      </c>
      <c r="B5178">
        <v>324560</v>
      </c>
      <c r="C5178">
        <v>999</v>
      </c>
      <c r="D5178">
        <v>324.56</v>
      </c>
    </row>
    <row r="5179" spans="1:4">
      <c r="A5179">
        <v>604</v>
      </c>
      <c r="B5179">
        <v>4057000</v>
      </c>
      <c r="C5179">
        <v>999</v>
      </c>
      <c r="D5179">
        <v>4057</v>
      </c>
    </row>
    <row r="5180" spans="1:4">
      <c r="A5180">
        <v>605</v>
      </c>
      <c r="B5180">
        <v>522880</v>
      </c>
      <c r="C5180">
        <v>1000</v>
      </c>
      <c r="D5180">
        <v>522.88</v>
      </c>
    </row>
    <row r="5181" spans="1:4">
      <c r="A5181">
        <v>604</v>
      </c>
      <c r="B5181">
        <v>6536000</v>
      </c>
      <c r="C5181">
        <v>1000</v>
      </c>
      <c r="D5181">
        <v>6536</v>
      </c>
    </row>
    <row r="5182" spans="1:4">
      <c r="A5182">
        <v>605</v>
      </c>
      <c r="B5182">
        <v>392720</v>
      </c>
      <c r="C5182">
        <v>2002</v>
      </c>
      <c r="D5182">
        <v>392.72</v>
      </c>
    </row>
    <row r="5183" spans="1:4">
      <c r="A5183">
        <v>604</v>
      </c>
      <c r="B5183">
        <v>4909000</v>
      </c>
      <c r="C5183">
        <v>2002</v>
      </c>
      <c r="D5183">
        <v>4909</v>
      </c>
    </row>
    <row r="5184" spans="1:4">
      <c r="A5184">
        <v>605</v>
      </c>
      <c r="B5184">
        <v>826720</v>
      </c>
      <c r="C5184">
        <v>2005</v>
      </c>
      <c r="D5184">
        <v>826.72</v>
      </c>
    </row>
    <row r="5185" spans="1:4">
      <c r="A5185">
        <v>604</v>
      </c>
      <c r="B5185">
        <v>10334000</v>
      </c>
      <c r="C5185">
        <v>2005</v>
      </c>
      <c r="D5185">
        <v>10334</v>
      </c>
    </row>
    <row r="5186" spans="1:4">
      <c r="A5186">
        <v>605</v>
      </c>
      <c r="B5186">
        <v>899640</v>
      </c>
      <c r="C5186">
        <v>2009</v>
      </c>
      <c r="D5186">
        <v>899.64</v>
      </c>
    </row>
    <row r="5187" spans="1:4">
      <c r="A5187">
        <v>604</v>
      </c>
      <c r="B5187">
        <v>11245530</v>
      </c>
      <c r="C5187">
        <v>2009</v>
      </c>
      <c r="D5187">
        <v>11245.53</v>
      </c>
    </row>
    <row r="5188" spans="1:4">
      <c r="A5188">
        <v>605</v>
      </c>
      <c r="B5188">
        <v>964240</v>
      </c>
      <c r="C5188">
        <v>2010</v>
      </c>
      <c r="D5188">
        <v>964.24</v>
      </c>
    </row>
    <row r="5189" spans="1:4">
      <c r="A5189">
        <v>604</v>
      </c>
      <c r="B5189">
        <v>12053000</v>
      </c>
      <c r="C5189">
        <v>2010</v>
      </c>
      <c r="D5189">
        <v>12053</v>
      </c>
    </row>
    <row r="5190" spans="1:4">
      <c r="A5190">
        <v>605</v>
      </c>
      <c r="B5190">
        <v>475280</v>
      </c>
      <c r="C5190">
        <v>2011</v>
      </c>
      <c r="D5190">
        <v>475.28</v>
      </c>
    </row>
    <row r="5191" spans="1:4">
      <c r="A5191">
        <v>604</v>
      </c>
      <c r="B5191">
        <v>5941000</v>
      </c>
      <c r="C5191">
        <v>2011</v>
      </c>
      <c r="D5191">
        <v>5941</v>
      </c>
    </row>
    <row r="5192" spans="1:4">
      <c r="A5192">
        <v>605</v>
      </c>
      <c r="B5192">
        <v>522880</v>
      </c>
      <c r="C5192">
        <v>2013</v>
      </c>
      <c r="D5192">
        <v>522.88</v>
      </c>
    </row>
    <row r="5193" spans="1:4">
      <c r="A5193">
        <v>604</v>
      </c>
      <c r="B5193">
        <v>6536000</v>
      </c>
      <c r="C5193">
        <v>2013</v>
      </c>
      <c r="D5193">
        <v>6536</v>
      </c>
    </row>
    <row r="5194" spans="1:4">
      <c r="A5194">
        <v>605</v>
      </c>
      <c r="B5194">
        <v>1169680</v>
      </c>
      <c r="C5194">
        <v>2014</v>
      </c>
      <c r="D5194">
        <v>1169.68</v>
      </c>
    </row>
    <row r="5195" spans="1:4">
      <c r="A5195">
        <v>604</v>
      </c>
      <c r="B5195">
        <v>14621000</v>
      </c>
      <c r="C5195">
        <v>2014</v>
      </c>
      <c r="D5195">
        <v>14621</v>
      </c>
    </row>
    <row r="5196" spans="1:4">
      <c r="A5196">
        <v>605</v>
      </c>
      <c r="B5196">
        <v>130900</v>
      </c>
      <c r="C5196">
        <v>2016</v>
      </c>
      <c r="D5196">
        <v>130.9</v>
      </c>
    </row>
    <row r="5197" spans="1:4">
      <c r="A5197">
        <v>604</v>
      </c>
      <c r="B5197">
        <v>1636330</v>
      </c>
      <c r="C5197">
        <v>2016</v>
      </c>
      <c r="D5197">
        <v>1636.33</v>
      </c>
    </row>
    <row r="5198" spans="1:4">
      <c r="A5198">
        <v>605</v>
      </c>
      <c r="B5198">
        <v>779780</v>
      </c>
      <c r="C5198">
        <v>2017</v>
      </c>
      <c r="D5198">
        <v>779.78</v>
      </c>
    </row>
    <row r="5199" spans="1:4">
      <c r="A5199">
        <v>604</v>
      </c>
      <c r="B5199">
        <v>9747330</v>
      </c>
      <c r="C5199">
        <v>2017</v>
      </c>
      <c r="D5199">
        <v>9747.33</v>
      </c>
    </row>
    <row r="5200" spans="1:4">
      <c r="A5200">
        <v>605</v>
      </c>
      <c r="B5200">
        <v>629180</v>
      </c>
      <c r="C5200">
        <v>2018</v>
      </c>
      <c r="D5200">
        <v>629.17999999999995</v>
      </c>
    </row>
    <row r="5201" spans="1:4">
      <c r="A5201">
        <v>604</v>
      </c>
      <c r="B5201">
        <v>7864820</v>
      </c>
      <c r="C5201">
        <v>2018</v>
      </c>
      <c r="D5201">
        <v>7864.82</v>
      </c>
    </row>
    <row r="5202" spans="1:4">
      <c r="A5202">
        <v>605</v>
      </c>
      <c r="B5202">
        <v>223120</v>
      </c>
      <c r="C5202">
        <v>2019</v>
      </c>
      <c r="D5202">
        <v>223.12</v>
      </c>
    </row>
    <row r="5203" spans="1:4">
      <c r="A5203">
        <v>604</v>
      </c>
      <c r="B5203">
        <v>2789000</v>
      </c>
      <c r="C5203">
        <v>2019</v>
      </c>
      <c r="D5203">
        <v>2789</v>
      </c>
    </row>
    <row r="5204" spans="1:4">
      <c r="A5204">
        <v>605</v>
      </c>
      <c r="B5204">
        <v>256560</v>
      </c>
      <c r="C5204">
        <v>2020</v>
      </c>
      <c r="D5204">
        <v>256.56</v>
      </c>
    </row>
    <row r="5205" spans="1:4">
      <c r="A5205">
        <v>604</v>
      </c>
      <c r="B5205">
        <v>3207000</v>
      </c>
      <c r="C5205">
        <v>2020</v>
      </c>
      <c r="D5205">
        <v>3207</v>
      </c>
    </row>
    <row r="5206" spans="1:4">
      <c r="A5206">
        <v>605</v>
      </c>
      <c r="B5206">
        <v>974730</v>
      </c>
      <c r="C5206">
        <v>2024</v>
      </c>
      <c r="D5206">
        <v>974.73</v>
      </c>
    </row>
    <row r="5207" spans="1:4">
      <c r="A5207">
        <v>604</v>
      </c>
      <c r="B5207">
        <v>12184170</v>
      </c>
      <c r="C5207">
        <v>2024</v>
      </c>
      <c r="D5207">
        <v>12184.17</v>
      </c>
    </row>
    <row r="5208" spans="1:4">
      <c r="A5208">
        <v>605</v>
      </c>
      <c r="B5208">
        <v>632560</v>
      </c>
      <c r="C5208">
        <v>2025</v>
      </c>
      <c r="D5208">
        <v>632.55999999999995</v>
      </c>
    </row>
    <row r="5209" spans="1:4">
      <c r="A5209">
        <v>604</v>
      </c>
      <c r="B5209">
        <v>7907000</v>
      </c>
      <c r="C5209">
        <v>2025</v>
      </c>
      <c r="D5209">
        <v>7907</v>
      </c>
    </row>
    <row r="5210" spans="1:4">
      <c r="A5210">
        <v>605</v>
      </c>
      <c r="B5210">
        <v>632560</v>
      </c>
      <c r="C5210">
        <v>2026</v>
      </c>
      <c r="D5210">
        <v>632.55999999999995</v>
      </c>
    </row>
    <row r="5211" spans="1:4">
      <c r="A5211">
        <v>604</v>
      </c>
      <c r="B5211">
        <v>7907000</v>
      </c>
      <c r="C5211">
        <v>2026</v>
      </c>
      <c r="D5211">
        <v>7907</v>
      </c>
    </row>
    <row r="5212" spans="1:4">
      <c r="A5212">
        <v>605</v>
      </c>
      <c r="B5212">
        <v>289500</v>
      </c>
      <c r="C5212">
        <v>2027</v>
      </c>
      <c r="D5212">
        <v>289.5</v>
      </c>
    </row>
    <row r="5213" spans="1:4">
      <c r="A5213">
        <v>604</v>
      </c>
      <c r="B5213">
        <v>3618810</v>
      </c>
      <c r="C5213">
        <v>2027</v>
      </c>
      <c r="D5213">
        <v>3618.81</v>
      </c>
    </row>
    <row r="5214" spans="1:4">
      <c r="A5214">
        <v>605</v>
      </c>
      <c r="B5214">
        <v>316850</v>
      </c>
      <c r="C5214">
        <v>2029</v>
      </c>
      <c r="D5214">
        <v>316.85000000000002</v>
      </c>
    </row>
    <row r="5215" spans="1:4">
      <c r="A5215">
        <v>604</v>
      </c>
      <c r="B5215">
        <v>3960670</v>
      </c>
      <c r="C5215">
        <v>2029</v>
      </c>
      <c r="D5215">
        <v>3960.67</v>
      </c>
    </row>
    <row r="5216" spans="1:4">
      <c r="A5216">
        <v>605</v>
      </c>
      <c r="B5216">
        <v>539280</v>
      </c>
      <c r="C5216">
        <v>2031</v>
      </c>
      <c r="D5216">
        <v>539.28</v>
      </c>
    </row>
    <row r="5217" spans="1:4">
      <c r="A5217">
        <v>604</v>
      </c>
      <c r="B5217">
        <v>6741000</v>
      </c>
      <c r="C5217">
        <v>2031</v>
      </c>
      <c r="D5217">
        <v>6741</v>
      </c>
    </row>
    <row r="5218" spans="1:4">
      <c r="A5218">
        <v>605</v>
      </c>
      <c r="B5218">
        <v>818870</v>
      </c>
      <c r="C5218">
        <v>2033</v>
      </c>
      <c r="D5218">
        <v>818.87</v>
      </c>
    </row>
    <row r="5219" spans="1:4">
      <c r="A5219">
        <v>604</v>
      </c>
      <c r="B5219">
        <v>10235920</v>
      </c>
      <c r="C5219">
        <v>2033</v>
      </c>
      <c r="D5219">
        <v>10235.92</v>
      </c>
    </row>
    <row r="5220" spans="1:4">
      <c r="A5220">
        <v>605</v>
      </c>
      <c r="B5220">
        <v>297600</v>
      </c>
      <c r="C5220">
        <v>2034</v>
      </c>
      <c r="D5220">
        <v>297.60000000000002</v>
      </c>
    </row>
    <row r="5221" spans="1:4">
      <c r="A5221">
        <v>604</v>
      </c>
      <c r="B5221">
        <v>3720000</v>
      </c>
      <c r="C5221">
        <v>2034</v>
      </c>
      <c r="D5221">
        <v>3720</v>
      </c>
    </row>
    <row r="5222" spans="1:4">
      <c r="A5222">
        <v>605</v>
      </c>
      <c r="B5222">
        <v>261810</v>
      </c>
      <c r="C5222">
        <v>2036</v>
      </c>
      <c r="D5222">
        <v>261.81</v>
      </c>
    </row>
    <row r="5223" spans="1:4">
      <c r="A5223">
        <v>604</v>
      </c>
      <c r="B5223">
        <v>3272670</v>
      </c>
      <c r="C5223">
        <v>2036</v>
      </c>
      <c r="D5223">
        <v>3272.67</v>
      </c>
    </row>
    <row r="5224" spans="1:4">
      <c r="A5224">
        <v>605</v>
      </c>
      <c r="B5224">
        <v>274100</v>
      </c>
      <c r="C5224">
        <v>2037</v>
      </c>
      <c r="D5224">
        <v>274.10000000000002</v>
      </c>
    </row>
    <row r="5225" spans="1:4">
      <c r="A5225">
        <v>604</v>
      </c>
      <c r="B5225">
        <v>3426370</v>
      </c>
      <c r="C5225">
        <v>2037</v>
      </c>
      <c r="D5225">
        <v>3426.37</v>
      </c>
    </row>
    <row r="5226" spans="1:4">
      <c r="A5226">
        <v>605</v>
      </c>
      <c r="B5226">
        <v>433690</v>
      </c>
      <c r="C5226">
        <v>2038</v>
      </c>
      <c r="D5226">
        <v>433.69</v>
      </c>
    </row>
    <row r="5227" spans="1:4">
      <c r="A5227">
        <v>604</v>
      </c>
      <c r="B5227">
        <v>5421130</v>
      </c>
      <c r="C5227">
        <v>2038</v>
      </c>
      <c r="D5227">
        <v>5421.13</v>
      </c>
    </row>
    <row r="5228" spans="1:4">
      <c r="A5228">
        <v>605</v>
      </c>
      <c r="B5228">
        <v>357040</v>
      </c>
      <c r="C5228">
        <v>2039</v>
      </c>
      <c r="D5228">
        <v>357.04</v>
      </c>
    </row>
    <row r="5229" spans="1:4">
      <c r="A5229">
        <v>604</v>
      </c>
      <c r="B5229">
        <v>4463000</v>
      </c>
      <c r="C5229">
        <v>2039</v>
      </c>
      <c r="D5229">
        <v>4463</v>
      </c>
    </row>
    <row r="5230" spans="1:4">
      <c r="A5230">
        <v>605</v>
      </c>
      <c r="B5230">
        <v>475280</v>
      </c>
      <c r="C5230">
        <v>2042</v>
      </c>
      <c r="D5230">
        <v>475.28</v>
      </c>
    </row>
    <row r="5231" spans="1:4">
      <c r="A5231">
        <v>604</v>
      </c>
      <c r="B5231">
        <v>5941000</v>
      </c>
      <c r="C5231">
        <v>2042</v>
      </c>
      <c r="D5231">
        <v>5941</v>
      </c>
    </row>
    <row r="5232" spans="1:4">
      <c r="A5232">
        <v>605</v>
      </c>
      <c r="B5232">
        <v>632560</v>
      </c>
      <c r="C5232">
        <v>2044</v>
      </c>
      <c r="D5232">
        <v>632.55999999999995</v>
      </c>
    </row>
    <row r="5233" spans="1:4">
      <c r="A5233">
        <v>604</v>
      </c>
      <c r="B5233">
        <v>7907000</v>
      </c>
      <c r="C5233">
        <v>2044</v>
      </c>
      <c r="D5233">
        <v>7907</v>
      </c>
    </row>
    <row r="5234" spans="1:4">
      <c r="A5234">
        <v>605</v>
      </c>
      <c r="B5234">
        <v>475280</v>
      </c>
      <c r="C5234">
        <v>2046</v>
      </c>
      <c r="D5234">
        <v>475.28</v>
      </c>
    </row>
    <row r="5235" spans="1:4">
      <c r="A5235">
        <v>604</v>
      </c>
      <c r="B5235">
        <v>5941000</v>
      </c>
      <c r="C5235">
        <v>2046</v>
      </c>
      <c r="D5235">
        <v>5941</v>
      </c>
    </row>
    <row r="5236" spans="1:4">
      <c r="A5236">
        <v>605</v>
      </c>
      <c r="B5236">
        <v>357040</v>
      </c>
      <c r="C5236">
        <v>2047</v>
      </c>
      <c r="D5236">
        <v>357.04</v>
      </c>
    </row>
    <row r="5237" spans="1:4">
      <c r="A5237">
        <v>604</v>
      </c>
      <c r="B5237">
        <v>4463000</v>
      </c>
      <c r="C5237">
        <v>2047</v>
      </c>
      <c r="D5237">
        <v>4463</v>
      </c>
    </row>
    <row r="5238" spans="1:4">
      <c r="A5238">
        <v>605</v>
      </c>
      <c r="B5238">
        <v>575120</v>
      </c>
      <c r="C5238">
        <v>2049</v>
      </c>
      <c r="D5238">
        <v>575.12</v>
      </c>
    </row>
    <row r="5239" spans="1:4">
      <c r="A5239">
        <v>604</v>
      </c>
      <c r="B5239">
        <v>7189000</v>
      </c>
      <c r="C5239">
        <v>2049</v>
      </c>
      <c r="D5239">
        <v>7189</v>
      </c>
    </row>
    <row r="5240" spans="1:4">
      <c r="A5240">
        <v>605</v>
      </c>
      <c r="B5240">
        <v>475280</v>
      </c>
      <c r="C5240">
        <v>2054</v>
      </c>
      <c r="D5240">
        <v>475.28</v>
      </c>
    </row>
    <row r="5241" spans="1:4">
      <c r="A5241">
        <v>604</v>
      </c>
      <c r="B5241">
        <v>5941000</v>
      </c>
      <c r="C5241">
        <v>2054</v>
      </c>
      <c r="D5241">
        <v>5941</v>
      </c>
    </row>
    <row r="5242" spans="1:4">
      <c r="A5242">
        <v>605</v>
      </c>
      <c r="B5242">
        <v>358850</v>
      </c>
      <c r="C5242">
        <v>2057</v>
      </c>
      <c r="D5242">
        <v>358.85</v>
      </c>
    </row>
    <row r="5243" spans="1:4">
      <c r="A5243">
        <v>604</v>
      </c>
      <c r="B5243">
        <v>4485670</v>
      </c>
      <c r="C5243">
        <v>2057</v>
      </c>
      <c r="D5243">
        <v>4485.67</v>
      </c>
    </row>
    <row r="5244" spans="1:4">
      <c r="A5244">
        <v>605</v>
      </c>
      <c r="B5244">
        <v>442590</v>
      </c>
      <c r="C5244">
        <v>2060</v>
      </c>
      <c r="D5244">
        <v>442.59</v>
      </c>
    </row>
    <row r="5245" spans="1:4">
      <c r="A5245">
        <v>604</v>
      </c>
      <c r="B5245">
        <v>5532380</v>
      </c>
      <c r="C5245">
        <v>2060</v>
      </c>
      <c r="D5245">
        <v>5532.38</v>
      </c>
    </row>
    <row r="5246" spans="1:4">
      <c r="A5246">
        <v>605</v>
      </c>
      <c r="B5246">
        <v>1216400</v>
      </c>
      <c r="C5246">
        <v>2062</v>
      </c>
      <c r="D5246">
        <v>1216.4000000000001</v>
      </c>
    </row>
    <row r="5247" spans="1:4">
      <c r="A5247">
        <v>604</v>
      </c>
      <c r="B5247">
        <v>15205000</v>
      </c>
      <c r="C5247">
        <v>2062</v>
      </c>
      <c r="D5247">
        <v>15205</v>
      </c>
    </row>
    <row r="5248" spans="1:4">
      <c r="A5248">
        <v>605</v>
      </c>
      <c r="B5248">
        <v>405040</v>
      </c>
      <c r="C5248">
        <v>2063</v>
      </c>
      <c r="D5248">
        <v>405.04</v>
      </c>
    </row>
    <row r="5249" spans="1:4">
      <c r="A5249">
        <v>604</v>
      </c>
      <c r="B5249">
        <v>5063000</v>
      </c>
      <c r="C5249">
        <v>2063</v>
      </c>
      <c r="D5249">
        <v>5063</v>
      </c>
    </row>
    <row r="5250" spans="1:4">
      <c r="A5250">
        <v>605</v>
      </c>
      <c r="B5250">
        <v>1169680</v>
      </c>
      <c r="C5250">
        <v>2066</v>
      </c>
      <c r="D5250">
        <v>1169.68</v>
      </c>
    </row>
    <row r="5251" spans="1:4">
      <c r="A5251">
        <v>604</v>
      </c>
      <c r="B5251">
        <v>14621000</v>
      </c>
      <c r="C5251">
        <v>2066</v>
      </c>
      <c r="D5251">
        <v>14621</v>
      </c>
    </row>
    <row r="5252" spans="1:4">
      <c r="A5252">
        <v>605</v>
      </c>
      <c r="B5252">
        <v>432000</v>
      </c>
      <c r="C5252">
        <v>2069</v>
      </c>
      <c r="D5252">
        <v>432</v>
      </c>
    </row>
    <row r="5253" spans="1:4">
      <c r="A5253">
        <v>604</v>
      </c>
      <c r="B5253">
        <v>5400000</v>
      </c>
      <c r="C5253">
        <v>2069</v>
      </c>
      <c r="D5253">
        <v>5400</v>
      </c>
    </row>
    <row r="5254" spans="1:4">
      <c r="A5254">
        <v>605</v>
      </c>
      <c r="B5254">
        <v>826720</v>
      </c>
      <c r="C5254">
        <v>2070</v>
      </c>
      <c r="D5254">
        <v>826.72</v>
      </c>
    </row>
    <row r="5255" spans="1:4">
      <c r="A5255">
        <v>604</v>
      </c>
      <c r="B5255">
        <v>10334000</v>
      </c>
      <c r="C5255">
        <v>2070</v>
      </c>
      <c r="D5255">
        <v>10334</v>
      </c>
    </row>
    <row r="5256" spans="1:4">
      <c r="A5256">
        <v>605</v>
      </c>
      <c r="B5256">
        <v>522880</v>
      </c>
      <c r="C5256">
        <v>2074</v>
      </c>
      <c r="D5256">
        <v>522.88</v>
      </c>
    </row>
    <row r="5257" spans="1:4">
      <c r="A5257">
        <v>604</v>
      </c>
      <c r="B5257">
        <v>6536000</v>
      </c>
      <c r="C5257">
        <v>2074</v>
      </c>
      <c r="D5257">
        <v>6536</v>
      </c>
    </row>
    <row r="5258" spans="1:4">
      <c r="A5258">
        <v>605</v>
      </c>
      <c r="B5258">
        <v>259680</v>
      </c>
      <c r="C5258">
        <v>2075</v>
      </c>
      <c r="D5258">
        <v>259.68</v>
      </c>
    </row>
    <row r="5259" spans="1:4">
      <c r="A5259">
        <v>604</v>
      </c>
      <c r="B5259">
        <v>3246080</v>
      </c>
      <c r="C5259">
        <v>2075</v>
      </c>
      <c r="D5259">
        <v>3246.08</v>
      </c>
    </row>
    <row r="5260" spans="1:4">
      <c r="A5260">
        <v>605</v>
      </c>
      <c r="B5260">
        <v>357040</v>
      </c>
      <c r="C5260">
        <v>2078</v>
      </c>
      <c r="D5260">
        <v>357.04</v>
      </c>
    </row>
    <row r="5261" spans="1:4">
      <c r="A5261">
        <v>604</v>
      </c>
      <c r="B5261">
        <v>4463000</v>
      </c>
      <c r="C5261">
        <v>2078</v>
      </c>
      <c r="D5261">
        <v>4463</v>
      </c>
    </row>
    <row r="5262" spans="1:4">
      <c r="A5262">
        <v>605</v>
      </c>
      <c r="B5262">
        <v>119010</v>
      </c>
      <c r="C5262">
        <v>2079</v>
      </c>
      <c r="D5262">
        <v>119.01</v>
      </c>
    </row>
    <row r="5263" spans="1:4">
      <c r="A5263">
        <v>604</v>
      </c>
      <c r="B5263">
        <v>1487670</v>
      </c>
      <c r="C5263">
        <v>2079</v>
      </c>
      <c r="D5263">
        <v>1487.67</v>
      </c>
    </row>
    <row r="5264" spans="1:4">
      <c r="A5264">
        <v>605</v>
      </c>
      <c r="B5264">
        <v>698860</v>
      </c>
      <c r="C5264">
        <v>2082</v>
      </c>
      <c r="D5264">
        <v>698.86</v>
      </c>
    </row>
    <row r="5265" spans="1:4">
      <c r="A5265">
        <v>604</v>
      </c>
      <c r="B5265">
        <v>8735750</v>
      </c>
      <c r="C5265">
        <v>2082</v>
      </c>
      <c r="D5265">
        <v>8735.75</v>
      </c>
    </row>
    <row r="5266" spans="1:4">
      <c r="A5266">
        <v>605</v>
      </c>
      <c r="B5266">
        <v>364430</v>
      </c>
      <c r="C5266">
        <v>2083</v>
      </c>
      <c r="D5266">
        <v>364.43</v>
      </c>
    </row>
    <row r="5267" spans="1:4">
      <c r="A5267">
        <v>604</v>
      </c>
      <c r="B5267">
        <v>4555410</v>
      </c>
      <c r="C5267">
        <v>2083</v>
      </c>
      <c r="D5267">
        <v>4555.41</v>
      </c>
    </row>
    <row r="5268" spans="1:4">
      <c r="A5268">
        <v>605</v>
      </c>
      <c r="B5268">
        <v>515220</v>
      </c>
      <c r="C5268">
        <v>2087</v>
      </c>
      <c r="D5268">
        <v>515.22</v>
      </c>
    </row>
    <row r="5269" spans="1:4">
      <c r="A5269">
        <v>604</v>
      </c>
      <c r="B5269">
        <v>6440360</v>
      </c>
      <c r="C5269">
        <v>2087</v>
      </c>
      <c r="D5269">
        <v>6440.36</v>
      </c>
    </row>
    <row r="5270" spans="1:4">
      <c r="A5270">
        <v>605</v>
      </c>
      <c r="B5270">
        <v>695840</v>
      </c>
      <c r="C5270">
        <v>2089</v>
      </c>
      <c r="D5270">
        <v>695.84</v>
      </c>
    </row>
    <row r="5271" spans="1:4">
      <c r="A5271">
        <v>604</v>
      </c>
      <c r="B5271">
        <v>8698000</v>
      </c>
      <c r="C5271">
        <v>2089</v>
      </c>
      <c r="D5271">
        <v>8698</v>
      </c>
    </row>
    <row r="5272" spans="1:4">
      <c r="A5272">
        <v>605</v>
      </c>
      <c r="B5272">
        <v>826720</v>
      </c>
      <c r="C5272">
        <v>2090</v>
      </c>
      <c r="D5272">
        <v>826.72</v>
      </c>
    </row>
    <row r="5273" spans="1:4">
      <c r="A5273">
        <v>604</v>
      </c>
      <c r="B5273">
        <v>10334000</v>
      </c>
      <c r="C5273">
        <v>2090</v>
      </c>
      <c r="D5273">
        <v>10334</v>
      </c>
    </row>
    <row r="5274" spans="1:4">
      <c r="A5274">
        <v>605</v>
      </c>
      <c r="B5274">
        <v>575120</v>
      </c>
      <c r="C5274">
        <v>2091</v>
      </c>
      <c r="D5274">
        <v>575.12</v>
      </c>
    </row>
    <row r="5275" spans="1:4">
      <c r="A5275">
        <v>604</v>
      </c>
      <c r="B5275">
        <v>7189000</v>
      </c>
      <c r="C5275">
        <v>2091</v>
      </c>
      <c r="D5275">
        <v>7189</v>
      </c>
    </row>
    <row r="5276" spans="1:4">
      <c r="A5276">
        <v>605</v>
      </c>
      <c r="B5276">
        <v>699920</v>
      </c>
      <c r="C5276">
        <v>2092</v>
      </c>
      <c r="D5276">
        <v>699.92</v>
      </c>
    </row>
    <row r="5277" spans="1:4">
      <c r="A5277">
        <v>604</v>
      </c>
      <c r="B5277">
        <v>8749050</v>
      </c>
      <c r="C5277">
        <v>2092</v>
      </c>
      <c r="D5277">
        <v>8749.0499999999993</v>
      </c>
    </row>
    <row r="5278" spans="1:4">
      <c r="A5278">
        <v>605</v>
      </c>
      <c r="B5278">
        <v>357730</v>
      </c>
      <c r="C5278">
        <v>2095</v>
      </c>
      <c r="D5278">
        <v>357.73</v>
      </c>
    </row>
    <row r="5279" spans="1:4">
      <c r="A5279">
        <v>604</v>
      </c>
      <c r="B5279">
        <v>4471730</v>
      </c>
      <c r="C5279">
        <v>2095</v>
      </c>
      <c r="D5279">
        <v>4471.7299999999996</v>
      </c>
    </row>
    <row r="5280" spans="1:4">
      <c r="A5280">
        <v>605</v>
      </c>
      <c r="B5280">
        <v>403640</v>
      </c>
      <c r="C5280">
        <v>2098</v>
      </c>
      <c r="D5280">
        <v>403.64</v>
      </c>
    </row>
    <row r="5281" spans="1:4">
      <c r="A5281">
        <v>604</v>
      </c>
      <c r="B5281">
        <v>5045550</v>
      </c>
      <c r="C5281">
        <v>2098</v>
      </c>
      <c r="D5281">
        <v>5045.55</v>
      </c>
    </row>
    <row r="5282" spans="1:4">
      <c r="A5282">
        <v>605</v>
      </c>
      <c r="B5282">
        <v>324560</v>
      </c>
      <c r="C5282">
        <v>2099</v>
      </c>
      <c r="D5282">
        <v>324.56</v>
      </c>
    </row>
    <row r="5283" spans="1:4">
      <c r="A5283">
        <v>604</v>
      </c>
      <c r="B5283">
        <v>4057000</v>
      </c>
      <c r="C5283">
        <v>2099</v>
      </c>
      <c r="D5283">
        <v>4057</v>
      </c>
    </row>
    <row r="5284" spans="1:4">
      <c r="A5284">
        <v>605</v>
      </c>
      <c r="B5284">
        <v>302410</v>
      </c>
      <c r="C5284">
        <v>2100</v>
      </c>
      <c r="D5284">
        <v>302.41000000000003</v>
      </c>
    </row>
    <row r="5285" spans="1:4">
      <c r="A5285">
        <v>604</v>
      </c>
      <c r="B5285">
        <v>3780170</v>
      </c>
      <c r="C5285">
        <v>2100</v>
      </c>
      <c r="D5285">
        <v>3780.17</v>
      </c>
    </row>
    <row r="5286" spans="1:4">
      <c r="A5286">
        <v>605</v>
      </c>
      <c r="B5286">
        <v>357040</v>
      </c>
      <c r="C5286">
        <v>2102</v>
      </c>
      <c r="D5286">
        <v>357.04</v>
      </c>
    </row>
    <row r="5287" spans="1:4">
      <c r="A5287">
        <v>604</v>
      </c>
      <c r="B5287">
        <v>4463000</v>
      </c>
      <c r="C5287">
        <v>2102</v>
      </c>
      <c r="D5287">
        <v>4463</v>
      </c>
    </row>
    <row r="5288" spans="1:4">
      <c r="A5288">
        <v>605</v>
      </c>
      <c r="B5288">
        <v>1041360</v>
      </c>
      <c r="C5288">
        <v>2105</v>
      </c>
      <c r="D5288">
        <v>1041.3599999999999</v>
      </c>
    </row>
    <row r="5289" spans="1:4">
      <c r="A5289">
        <v>604</v>
      </c>
      <c r="B5289">
        <v>13017000</v>
      </c>
      <c r="C5289">
        <v>2105</v>
      </c>
      <c r="D5289">
        <v>13017</v>
      </c>
    </row>
    <row r="5290" spans="1:4">
      <c r="A5290">
        <v>605</v>
      </c>
      <c r="B5290">
        <v>698780</v>
      </c>
      <c r="C5290">
        <v>2107</v>
      </c>
      <c r="D5290">
        <v>698.78</v>
      </c>
    </row>
    <row r="5291" spans="1:4">
      <c r="A5291">
        <v>604</v>
      </c>
      <c r="B5291">
        <v>8734870</v>
      </c>
      <c r="C5291">
        <v>2107</v>
      </c>
      <c r="D5291">
        <v>8734.8700000000008</v>
      </c>
    </row>
    <row r="5292" spans="1:4">
      <c r="A5292">
        <v>605</v>
      </c>
      <c r="B5292">
        <v>575120</v>
      </c>
      <c r="C5292">
        <v>2108</v>
      </c>
      <c r="D5292">
        <v>575.12</v>
      </c>
    </row>
    <row r="5293" spans="1:4">
      <c r="A5293">
        <v>604</v>
      </c>
      <c r="B5293">
        <v>7189000</v>
      </c>
      <c r="C5293">
        <v>2108</v>
      </c>
      <c r="D5293">
        <v>7189</v>
      </c>
    </row>
    <row r="5294" spans="1:4">
      <c r="A5294">
        <v>605</v>
      </c>
      <c r="B5294">
        <v>525260</v>
      </c>
      <c r="C5294">
        <v>2109</v>
      </c>
      <c r="D5294">
        <v>525.26</v>
      </c>
    </row>
    <row r="5295" spans="1:4">
      <c r="A5295">
        <v>604</v>
      </c>
      <c r="B5295">
        <v>6565840</v>
      </c>
      <c r="C5295">
        <v>2109</v>
      </c>
      <c r="D5295">
        <v>6565.84</v>
      </c>
    </row>
    <row r="5296" spans="1:4">
      <c r="A5296">
        <v>605</v>
      </c>
      <c r="B5296">
        <v>826720</v>
      </c>
      <c r="C5296">
        <v>2111</v>
      </c>
      <c r="D5296">
        <v>826.72</v>
      </c>
    </row>
    <row r="5297" spans="1:4">
      <c r="A5297">
        <v>604</v>
      </c>
      <c r="B5297">
        <v>10334000</v>
      </c>
      <c r="C5297">
        <v>2111</v>
      </c>
      <c r="D5297">
        <v>10334</v>
      </c>
    </row>
    <row r="5298" spans="1:4">
      <c r="A5298">
        <v>605</v>
      </c>
      <c r="B5298">
        <v>493380</v>
      </c>
      <c r="C5298">
        <v>2113</v>
      </c>
      <c r="D5298">
        <v>493.38</v>
      </c>
    </row>
    <row r="5299" spans="1:4">
      <c r="A5299">
        <v>604</v>
      </c>
      <c r="B5299">
        <v>6167260</v>
      </c>
      <c r="C5299">
        <v>2113</v>
      </c>
      <c r="D5299">
        <v>6167.26</v>
      </c>
    </row>
    <row r="5300" spans="1:4">
      <c r="A5300">
        <v>605</v>
      </c>
      <c r="B5300">
        <v>324560</v>
      </c>
      <c r="C5300">
        <v>2117</v>
      </c>
      <c r="D5300">
        <v>324.56</v>
      </c>
    </row>
    <row r="5301" spans="1:4">
      <c r="A5301">
        <v>604</v>
      </c>
      <c r="B5301">
        <v>4057000</v>
      </c>
      <c r="C5301">
        <v>2117</v>
      </c>
      <c r="D5301">
        <v>4057</v>
      </c>
    </row>
    <row r="5302" spans="1:4">
      <c r="A5302">
        <v>605</v>
      </c>
      <c r="B5302">
        <v>599130</v>
      </c>
      <c r="C5302">
        <v>2118</v>
      </c>
      <c r="D5302">
        <v>599.13</v>
      </c>
    </row>
    <row r="5303" spans="1:4">
      <c r="A5303">
        <v>604</v>
      </c>
      <c r="B5303">
        <v>7489170</v>
      </c>
      <c r="C5303">
        <v>2118</v>
      </c>
      <c r="D5303">
        <v>7489.17</v>
      </c>
    </row>
    <row r="5304" spans="1:4">
      <c r="A5304">
        <v>605</v>
      </c>
      <c r="B5304">
        <v>383410</v>
      </c>
      <c r="C5304">
        <v>2119</v>
      </c>
      <c r="D5304">
        <v>383.41</v>
      </c>
    </row>
    <row r="5305" spans="1:4">
      <c r="A5305">
        <v>604</v>
      </c>
      <c r="B5305">
        <v>4792670</v>
      </c>
      <c r="C5305">
        <v>2119</v>
      </c>
      <c r="D5305">
        <v>4792.67</v>
      </c>
    </row>
    <row r="5306" spans="1:4">
      <c r="A5306">
        <v>605</v>
      </c>
      <c r="B5306">
        <v>575120</v>
      </c>
      <c r="C5306">
        <v>2120</v>
      </c>
      <c r="D5306">
        <v>575.12</v>
      </c>
    </row>
    <row r="5307" spans="1:4">
      <c r="A5307">
        <v>604</v>
      </c>
      <c r="B5307">
        <v>7189000</v>
      </c>
      <c r="C5307">
        <v>2120</v>
      </c>
      <c r="D5307">
        <v>7189</v>
      </c>
    </row>
    <row r="5308" spans="1:4">
      <c r="A5308">
        <v>605</v>
      </c>
      <c r="B5308">
        <v>324560</v>
      </c>
      <c r="C5308">
        <v>2122</v>
      </c>
      <c r="D5308">
        <v>324.56</v>
      </c>
    </row>
    <row r="5309" spans="1:4">
      <c r="A5309">
        <v>604</v>
      </c>
      <c r="B5309">
        <v>4057000</v>
      </c>
      <c r="C5309">
        <v>2122</v>
      </c>
      <c r="D5309">
        <v>4057</v>
      </c>
    </row>
    <row r="5310" spans="1:4">
      <c r="A5310">
        <v>605</v>
      </c>
      <c r="B5310">
        <v>695840</v>
      </c>
      <c r="C5310">
        <v>2123</v>
      </c>
      <c r="D5310">
        <v>695.84</v>
      </c>
    </row>
    <row r="5311" spans="1:4">
      <c r="A5311">
        <v>604</v>
      </c>
      <c r="B5311">
        <v>8698000</v>
      </c>
      <c r="C5311">
        <v>2123</v>
      </c>
      <c r="D5311">
        <v>8698</v>
      </c>
    </row>
    <row r="5312" spans="1:4">
      <c r="A5312">
        <v>605</v>
      </c>
      <c r="B5312">
        <v>324560</v>
      </c>
      <c r="C5312">
        <v>2127</v>
      </c>
      <c r="D5312">
        <v>324.56</v>
      </c>
    </row>
    <row r="5313" spans="1:4">
      <c r="A5313">
        <v>604</v>
      </c>
      <c r="B5313">
        <v>4057000</v>
      </c>
      <c r="C5313">
        <v>2127</v>
      </c>
      <c r="D5313">
        <v>4057</v>
      </c>
    </row>
    <row r="5314" spans="1:4">
      <c r="A5314">
        <v>605</v>
      </c>
      <c r="B5314">
        <v>907640</v>
      </c>
      <c r="C5314">
        <v>2132</v>
      </c>
      <c r="D5314">
        <v>907.64</v>
      </c>
    </row>
    <row r="5315" spans="1:4">
      <c r="A5315">
        <v>604</v>
      </c>
      <c r="B5315">
        <v>11345600</v>
      </c>
      <c r="C5315">
        <v>2132</v>
      </c>
      <c r="D5315">
        <v>11345.6</v>
      </c>
    </row>
    <row r="5316" spans="1:4">
      <c r="A5316">
        <v>605</v>
      </c>
      <c r="B5316">
        <v>632560</v>
      </c>
      <c r="C5316">
        <v>2134</v>
      </c>
      <c r="D5316">
        <v>632.55999999999995</v>
      </c>
    </row>
    <row r="5317" spans="1:4">
      <c r="A5317">
        <v>604</v>
      </c>
      <c r="B5317">
        <v>7907000</v>
      </c>
      <c r="C5317">
        <v>2134</v>
      </c>
      <c r="D5317">
        <v>7907</v>
      </c>
    </row>
    <row r="5318" spans="1:4">
      <c r="A5318">
        <v>605</v>
      </c>
      <c r="B5318">
        <v>475280</v>
      </c>
      <c r="C5318">
        <v>2136</v>
      </c>
      <c r="D5318">
        <v>475.28</v>
      </c>
    </row>
    <row r="5319" spans="1:4">
      <c r="A5319">
        <v>604</v>
      </c>
      <c r="B5319">
        <v>5941000</v>
      </c>
      <c r="C5319">
        <v>2136</v>
      </c>
      <c r="D5319">
        <v>5941</v>
      </c>
    </row>
    <row r="5320" spans="1:4">
      <c r="A5320">
        <v>605</v>
      </c>
      <c r="B5320">
        <v>640190</v>
      </c>
      <c r="C5320">
        <v>2139</v>
      </c>
      <c r="D5320">
        <v>640.19000000000005</v>
      </c>
    </row>
    <row r="5321" spans="1:4">
      <c r="A5321">
        <v>604</v>
      </c>
      <c r="B5321">
        <v>8002400</v>
      </c>
      <c r="C5321">
        <v>2139</v>
      </c>
      <c r="D5321">
        <v>8002.4</v>
      </c>
    </row>
    <row r="5322" spans="1:4">
      <c r="A5322">
        <v>605</v>
      </c>
      <c r="B5322">
        <v>392720</v>
      </c>
      <c r="C5322">
        <v>2140</v>
      </c>
      <c r="D5322">
        <v>392.72</v>
      </c>
    </row>
    <row r="5323" spans="1:4">
      <c r="A5323">
        <v>604</v>
      </c>
      <c r="B5323">
        <v>4909000</v>
      </c>
      <c r="C5323">
        <v>2140</v>
      </c>
      <c r="D5323">
        <v>4909</v>
      </c>
    </row>
    <row r="5324" spans="1:4">
      <c r="A5324">
        <v>605</v>
      </c>
      <c r="B5324">
        <v>421700</v>
      </c>
      <c r="C5324">
        <v>2141</v>
      </c>
      <c r="D5324">
        <v>421.7</v>
      </c>
    </row>
    <row r="5325" spans="1:4">
      <c r="A5325">
        <v>604</v>
      </c>
      <c r="B5325">
        <v>5271330</v>
      </c>
      <c r="C5325">
        <v>2141</v>
      </c>
      <c r="D5325">
        <v>5271.33</v>
      </c>
    </row>
    <row r="5326" spans="1:4">
      <c r="A5326">
        <v>605</v>
      </c>
      <c r="B5326">
        <v>868370</v>
      </c>
      <c r="C5326">
        <v>2144</v>
      </c>
      <c r="D5326">
        <v>868.37</v>
      </c>
    </row>
    <row r="5327" spans="1:4">
      <c r="A5327">
        <v>604</v>
      </c>
      <c r="B5327">
        <v>10854630</v>
      </c>
      <c r="C5327">
        <v>2144</v>
      </c>
      <c r="D5327">
        <v>10854.63</v>
      </c>
    </row>
    <row r="5328" spans="1:4">
      <c r="A5328">
        <v>605</v>
      </c>
      <c r="B5328">
        <v>216370</v>
      </c>
      <c r="C5328">
        <v>2148</v>
      </c>
      <c r="D5328">
        <v>216.37</v>
      </c>
    </row>
    <row r="5329" spans="1:4">
      <c r="A5329">
        <v>604</v>
      </c>
      <c r="B5329">
        <v>2704670</v>
      </c>
      <c r="C5329">
        <v>2148</v>
      </c>
      <c r="D5329">
        <v>2704.67</v>
      </c>
    </row>
    <row r="5330" spans="1:4">
      <c r="A5330">
        <v>605</v>
      </c>
      <c r="B5330">
        <v>475280</v>
      </c>
      <c r="C5330">
        <v>2149</v>
      </c>
      <c r="D5330">
        <v>475.28</v>
      </c>
    </row>
    <row r="5331" spans="1:4">
      <c r="A5331">
        <v>604</v>
      </c>
      <c r="B5331">
        <v>5941000</v>
      </c>
      <c r="C5331">
        <v>2149</v>
      </c>
      <c r="D5331">
        <v>5941</v>
      </c>
    </row>
    <row r="5332" spans="1:4">
      <c r="A5332">
        <v>605</v>
      </c>
      <c r="B5332">
        <v>423390</v>
      </c>
      <c r="C5332">
        <v>2150</v>
      </c>
      <c r="D5332">
        <v>423.39</v>
      </c>
    </row>
    <row r="5333" spans="1:4">
      <c r="A5333">
        <v>604</v>
      </c>
      <c r="B5333">
        <v>5292410</v>
      </c>
      <c r="C5333">
        <v>2150</v>
      </c>
      <c r="D5333">
        <v>5292.41</v>
      </c>
    </row>
    <row r="5334" spans="1:4">
      <c r="A5334">
        <v>605</v>
      </c>
      <c r="B5334">
        <v>497050</v>
      </c>
      <c r="C5334">
        <v>2152</v>
      </c>
      <c r="D5334">
        <v>497.05</v>
      </c>
    </row>
    <row r="5335" spans="1:4">
      <c r="A5335">
        <v>604</v>
      </c>
      <c r="B5335">
        <v>6213200</v>
      </c>
      <c r="C5335">
        <v>2152</v>
      </c>
      <c r="D5335">
        <v>6213.2</v>
      </c>
    </row>
    <row r="5336" spans="1:4">
      <c r="A5336">
        <v>605</v>
      </c>
      <c r="B5336">
        <v>964240</v>
      </c>
      <c r="C5336">
        <v>2153</v>
      </c>
      <c r="D5336">
        <v>964.24</v>
      </c>
    </row>
    <row r="5337" spans="1:4">
      <c r="A5337">
        <v>604</v>
      </c>
      <c r="B5337">
        <v>12053000</v>
      </c>
      <c r="C5337">
        <v>2153</v>
      </c>
      <c r="D5337">
        <v>12053</v>
      </c>
    </row>
    <row r="5338" spans="1:4">
      <c r="A5338">
        <v>605</v>
      </c>
      <c r="B5338">
        <v>695840</v>
      </c>
      <c r="C5338">
        <v>2155</v>
      </c>
      <c r="D5338">
        <v>695.84</v>
      </c>
    </row>
    <row r="5339" spans="1:4">
      <c r="A5339">
        <v>604</v>
      </c>
      <c r="B5339">
        <v>8698000</v>
      </c>
      <c r="C5339">
        <v>2155</v>
      </c>
      <c r="D5339">
        <v>8698</v>
      </c>
    </row>
    <row r="5340" spans="1:4">
      <c r="A5340">
        <v>605</v>
      </c>
      <c r="B5340">
        <v>324560</v>
      </c>
      <c r="C5340">
        <v>2157</v>
      </c>
      <c r="D5340">
        <v>324.56</v>
      </c>
    </row>
    <row r="5341" spans="1:4">
      <c r="A5341">
        <v>604</v>
      </c>
      <c r="B5341">
        <v>4057000</v>
      </c>
      <c r="C5341">
        <v>2157</v>
      </c>
      <c r="D5341">
        <v>4057</v>
      </c>
    </row>
    <row r="5342" spans="1:4">
      <c r="A5342">
        <v>605</v>
      </c>
      <c r="B5342">
        <v>525090</v>
      </c>
      <c r="C5342">
        <v>2159</v>
      </c>
      <c r="D5342">
        <v>525.09</v>
      </c>
    </row>
    <row r="5343" spans="1:4">
      <c r="A5343">
        <v>604</v>
      </c>
      <c r="B5343">
        <v>6563700</v>
      </c>
      <c r="C5343">
        <v>2159</v>
      </c>
      <c r="D5343">
        <v>6563.7</v>
      </c>
    </row>
    <row r="5344" spans="1:4">
      <c r="A5344">
        <v>605</v>
      </c>
      <c r="B5344">
        <v>392720</v>
      </c>
      <c r="C5344">
        <v>2160</v>
      </c>
      <c r="D5344">
        <v>392.72</v>
      </c>
    </row>
    <row r="5345" spans="1:4">
      <c r="A5345">
        <v>604</v>
      </c>
      <c r="B5345">
        <v>4909000</v>
      </c>
      <c r="C5345">
        <v>2160</v>
      </c>
      <c r="D5345">
        <v>4909</v>
      </c>
    </row>
    <row r="5346" spans="1:4">
      <c r="A5346">
        <v>605</v>
      </c>
      <c r="B5346">
        <v>324560</v>
      </c>
      <c r="C5346">
        <v>2161</v>
      </c>
      <c r="D5346">
        <v>324.56</v>
      </c>
    </row>
    <row r="5347" spans="1:4">
      <c r="A5347">
        <v>604</v>
      </c>
      <c r="B5347">
        <v>4057000</v>
      </c>
      <c r="C5347">
        <v>2161</v>
      </c>
      <c r="D5347">
        <v>4057</v>
      </c>
    </row>
    <row r="5348" spans="1:4">
      <c r="A5348">
        <v>605</v>
      </c>
      <c r="B5348">
        <v>372950</v>
      </c>
      <c r="C5348">
        <v>2162</v>
      </c>
      <c r="D5348">
        <v>372.95</v>
      </c>
    </row>
    <row r="5349" spans="1:4">
      <c r="A5349">
        <v>604</v>
      </c>
      <c r="B5349">
        <v>4661900</v>
      </c>
      <c r="C5349">
        <v>2162</v>
      </c>
      <c r="D5349">
        <v>4661.8999999999996</v>
      </c>
    </row>
    <row r="5350" spans="1:4">
      <c r="A5350">
        <v>605</v>
      </c>
      <c r="B5350">
        <v>371340</v>
      </c>
      <c r="C5350">
        <v>2163</v>
      </c>
      <c r="D5350">
        <v>371.34</v>
      </c>
    </row>
    <row r="5351" spans="1:4">
      <c r="A5351">
        <v>604</v>
      </c>
      <c r="B5351">
        <v>4641820</v>
      </c>
      <c r="C5351">
        <v>2163</v>
      </c>
      <c r="D5351">
        <v>4641.82</v>
      </c>
    </row>
    <row r="5352" spans="1:4">
      <c r="A5352">
        <v>605</v>
      </c>
      <c r="B5352">
        <v>695840</v>
      </c>
      <c r="C5352">
        <v>2164</v>
      </c>
      <c r="D5352">
        <v>695.84</v>
      </c>
    </row>
    <row r="5353" spans="1:4">
      <c r="A5353">
        <v>604</v>
      </c>
      <c r="B5353">
        <v>8698000</v>
      </c>
      <c r="C5353">
        <v>2164</v>
      </c>
      <c r="D5353">
        <v>8698</v>
      </c>
    </row>
    <row r="5354" spans="1:4">
      <c r="A5354">
        <v>605</v>
      </c>
      <c r="B5354">
        <v>432000</v>
      </c>
      <c r="C5354">
        <v>2166</v>
      </c>
      <c r="D5354">
        <v>432</v>
      </c>
    </row>
    <row r="5355" spans="1:4">
      <c r="A5355">
        <v>604</v>
      </c>
      <c r="B5355">
        <v>5400000</v>
      </c>
      <c r="C5355">
        <v>2166</v>
      </c>
      <c r="D5355">
        <v>5400</v>
      </c>
    </row>
    <row r="5356" spans="1:4">
      <c r="A5356">
        <v>605</v>
      </c>
      <c r="B5356">
        <v>710920</v>
      </c>
      <c r="C5356">
        <v>2168</v>
      </c>
      <c r="D5356">
        <v>710.92</v>
      </c>
    </row>
    <row r="5357" spans="1:4">
      <c r="A5357">
        <v>604</v>
      </c>
      <c r="B5357">
        <v>8886610</v>
      </c>
      <c r="C5357">
        <v>2168</v>
      </c>
      <c r="D5357">
        <v>8886.61</v>
      </c>
    </row>
    <row r="5358" spans="1:4">
      <c r="A5358">
        <v>605</v>
      </c>
      <c r="B5358">
        <v>828470</v>
      </c>
      <c r="C5358">
        <v>2169</v>
      </c>
      <c r="D5358">
        <v>828.47</v>
      </c>
    </row>
    <row r="5359" spans="1:4">
      <c r="A5359">
        <v>604</v>
      </c>
      <c r="B5359">
        <v>10355900</v>
      </c>
      <c r="C5359">
        <v>2169</v>
      </c>
      <c r="D5359">
        <v>10355.9</v>
      </c>
    </row>
    <row r="5360" spans="1:4">
      <c r="A5360">
        <v>605</v>
      </c>
      <c r="B5360">
        <v>142640</v>
      </c>
      <c r="C5360">
        <v>2174</v>
      </c>
      <c r="D5360">
        <v>142.63999999999999</v>
      </c>
    </row>
    <row r="5361" spans="1:4">
      <c r="A5361">
        <v>604</v>
      </c>
      <c r="B5361">
        <v>1783040</v>
      </c>
      <c r="C5361">
        <v>2174</v>
      </c>
      <c r="D5361">
        <v>1783.04</v>
      </c>
    </row>
    <row r="5362" spans="1:4">
      <c r="A5362">
        <v>605</v>
      </c>
      <c r="B5362">
        <v>324560</v>
      </c>
      <c r="C5362">
        <v>2180</v>
      </c>
      <c r="D5362">
        <v>324.56</v>
      </c>
    </row>
    <row r="5363" spans="1:4">
      <c r="A5363">
        <v>604</v>
      </c>
      <c r="B5363">
        <v>4057000</v>
      </c>
      <c r="C5363">
        <v>2180</v>
      </c>
      <c r="D5363">
        <v>4057</v>
      </c>
    </row>
    <row r="5364" spans="1:4">
      <c r="A5364">
        <v>605</v>
      </c>
      <c r="B5364">
        <v>736130</v>
      </c>
      <c r="C5364">
        <v>2181</v>
      </c>
      <c r="D5364">
        <v>736.13</v>
      </c>
    </row>
    <row r="5365" spans="1:4">
      <c r="A5365">
        <v>604</v>
      </c>
      <c r="B5365">
        <v>9201720</v>
      </c>
      <c r="C5365">
        <v>2181</v>
      </c>
      <c r="D5365">
        <v>9201.7199999999993</v>
      </c>
    </row>
    <row r="5366" spans="1:4">
      <c r="A5366">
        <v>605</v>
      </c>
      <c r="B5366">
        <v>522880</v>
      </c>
      <c r="C5366">
        <v>2182</v>
      </c>
      <c r="D5366">
        <v>522.88</v>
      </c>
    </row>
    <row r="5367" spans="1:4">
      <c r="A5367">
        <v>604</v>
      </c>
      <c r="B5367">
        <v>6536000</v>
      </c>
      <c r="C5367">
        <v>2182</v>
      </c>
      <c r="D5367">
        <v>6536</v>
      </c>
    </row>
    <row r="5368" spans="1:4">
      <c r="A5368">
        <v>605</v>
      </c>
      <c r="B5368">
        <v>326880</v>
      </c>
      <c r="C5368">
        <v>2183</v>
      </c>
      <c r="D5368">
        <v>326.88</v>
      </c>
    </row>
    <row r="5369" spans="1:4">
      <c r="A5369">
        <v>604</v>
      </c>
      <c r="B5369">
        <v>4086100</v>
      </c>
      <c r="C5369">
        <v>2183</v>
      </c>
      <c r="D5369">
        <v>4086.1</v>
      </c>
    </row>
    <row r="5370" spans="1:4">
      <c r="A5370">
        <v>605</v>
      </c>
      <c r="B5370">
        <v>695840</v>
      </c>
      <c r="C5370">
        <v>2184</v>
      </c>
      <c r="D5370">
        <v>695.84</v>
      </c>
    </row>
    <row r="5371" spans="1:4">
      <c r="A5371">
        <v>604</v>
      </c>
      <c r="B5371">
        <v>8698000</v>
      </c>
      <c r="C5371">
        <v>2184</v>
      </c>
      <c r="D5371">
        <v>8698</v>
      </c>
    </row>
    <row r="5372" spans="1:4">
      <c r="A5372">
        <v>605</v>
      </c>
      <c r="B5372">
        <v>273730</v>
      </c>
      <c r="C5372">
        <v>2185</v>
      </c>
      <c r="D5372">
        <v>273.73</v>
      </c>
    </row>
    <row r="5373" spans="1:4">
      <c r="A5373">
        <v>604</v>
      </c>
      <c r="B5373">
        <v>3421630</v>
      </c>
      <c r="C5373">
        <v>2185</v>
      </c>
      <c r="D5373">
        <v>3421.63</v>
      </c>
    </row>
    <row r="5374" spans="1:4">
      <c r="A5374">
        <v>605</v>
      </c>
      <c r="B5374">
        <v>432000</v>
      </c>
      <c r="C5374">
        <v>2187</v>
      </c>
      <c r="D5374">
        <v>432</v>
      </c>
    </row>
    <row r="5375" spans="1:4">
      <c r="A5375">
        <v>604</v>
      </c>
      <c r="B5375">
        <v>5400000</v>
      </c>
      <c r="C5375">
        <v>2187</v>
      </c>
      <c r="D5375">
        <v>5400</v>
      </c>
    </row>
    <row r="5376" spans="1:4">
      <c r="A5376">
        <v>605</v>
      </c>
      <c r="B5376">
        <v>575120</v>
      </c>
      <c r="C5376">
        <v>2191</v>
      </c>
      <c r="D5376">
        <v>575.12</v>
      </c>
    </row>
    <row r="5377" spans="1:4">
      <c r="A5377">
        <v>604</v>
      </c>
      <c r="B5377">
        <v>7189000</v>
      </c>
      <c r="C5377">
        <v>2191</v>
      </c>
      <c r="D5377">
        <v>7189</v>
      </c>
    </row>
    <row r="5378" spans="1:4">
      <c r="A5378">
        <v>605</v>
      </c>
      <c r="B5378">
        <v>529580</v>
      </c>
      <c r="C5378">
        <v>2195</v>
      </c>
      <c r="D5378">
        <v>529.58000000000004</v>
      </c>
    </row>
    <row r="5379" spans="1:4">
      <c r="A5379">
        <v>604</v>
      </c>
      <c r="B5379">
        <v>6619830</v>
      </c>
      <c r="C5379">
        <v>2195</v>
      </c>
      <c r="D5379">
        <v>6619.83</v>
      </c>
    </row>
    <row r="5380" spans="1:4">
      <c r="A5380">
        <v>605</v>
      </c>
      <c r="B5380">
        <v>575120</v>
      </c>
      <c r="C5380">
        <v>2196</v>
      </c>
      <c r="D5380">
        <v>575.12</v>
      </c>
    </row>
    <row r="5381" spans="1:4">
      <c r="A5381">
        <v>604</v>
      </c>
      <c r="B5381">
        <v>7189000</v>
      </c>
      <c r="C5381">
        <v>2196</v>
      </c>
      <c r="D5381">
        <v>7189</v>
      </c>
    </row>
    <row r="5382" spans="1:4">
      <c r="A5382">
        <v>605</v>
      </c>
      <c r="B5382">
        <v>335930</v>
      </c>
      <c r="C5382">
        <v>2197</v>
      </c>
      <c r="D5382">
        <v>335.93</v>
      </c>
    </row>
    <row r="5383" spans="1:4">
      <c r="A5383">
        <v>604</v>
      </c>
      <c r="B5383">
        <v>4199210</v>
      </c>
      <c r="C5383">
        <v>2197</v>
      </c>
      <c r="D5383">
        <v>4199.21</v>
      </c>
    </row>
    <row r="5384" spans="1:4">
      <c r="A5384">
        <v>605</v>
      </c>
      <c r="B5384">
        <v>826720</v>
      </c>
      <c r="C5384">
        <v>2198</v>
      </c>
      <c r="D5384">
        <v>826.72</v>
      </c>
    </row>
    <row r="5385" spans="1:4">
      <c r="A5385">
        <v>604</v>
      </c>
      <c r="B5385">
        <v>10334000</v>
      </c>
      <c r="C5385">
        <v>2198</v>
      </c>
      <c r="D5385">
        <v>10334</v>
      </c>
    </row>
    <row r="5386" spans="1:4">
      <c r="A5386">
        <v>605</v>
      </c>
      <c r="B5386">
        <v>324560</v>
      </c>
      <c r="C5386">
        <v>2199</v>
      </c>
      <c r="D5386">
        <v>324.56</v>
      </c>
    </row>
    <row r="5387" spans="1:4">
      <c r="A5387">
        <v>604</v>
      </c>
      <c r="B5387">
        <v>4057000</v>
      </c>
      <c r="C5387">
        <v>2199</v>
      </c>
      <c r="D5387">
        <v>4057</v>
      </c>
    </row>
    <row r="5388" spans="1:4">
      <c r="A5388">
        <v>605</v>
      </c>
      <c r="B5388">
        <v>392720</v>
      </c>
      <c r="C5388">
        <v>2201</v>
      </c>
      <c r="D5388">
        <v>392.72</v>
      </c>
    </row>
    <row r="5389" spans="1:4">
      <c r="A5389">
        <v>604</v>
      </c>
      <c r="B5389">
        <v>4909000</v>
      </c>
      <c r="C5389">
        <v>2201</v>
      </c>
      <c r="D5389">
        <v>4909</v>
      </c>
    </row>
    <row r="5390" spans="1:4">
      <c r="A5390">
        <v>605</v>
      </c>
      <c r="B5390">
        <v>522880</v>
      </c>
      <c r="C5390">
        <v>2202</v>
      </c>
      <c r="D5390">
        <v>522.88</v>
      </c>
    </row>
    <row r="5391" spans="1:4">
      <c r="A5391">
        <v>604</v>
      </c>
      <c r="B5391">
        <v>6536000</v>
      </c>
      <c r="C5391">
        <v>2202</v>
      </c>
      <c r="D5391">
        <v>6536</v>
      </c>
    </row>
    <row r="5392" spans="1:4">
      <c r="A5392">
        <v>605</v>
      </c>
      <c r="B5392">
        <v>575120</v>
      </c>
      <c r="C5392">
        <v>2203</v>
      </c>
      <c r="D5392">
        <v>575.12</v>
      </c>
    </row>
    <row r="5393" spans="1:4">
      <c r="A5393">
        <v>604</v>
      </c>
      <c r="B5393">
        <v>7189000</v>
      </c>
      <c r="C5393">
        <v>2203</v>
      </c>
      <c r="D5393">
        <v>7189</v>
      </c>
    </row>
    <row r="5394" spans="1:4">
      <c r="A5394">
        <v>605</v>
      </c>
      <c r="B5394">
        <v>837230</v>
      </c>
      <c r="C5394">
        <v>2204</v>
      </c>
      <c r="D5394">
        <v>837.23</v>
      </c>
    </row>
    <row r="5395" spans="1:4">
      <c r="A5395">
        <v>604</v>
      </c>
      <c r="B5395">
        <v>10465430</v>
      </c>
      <c r="C5395">
        <v>2204</v>
      </c>
      <c r="D5395">
        <v>10465.43</v>
      </c>
    </row>
    <row r="5396" spans="1:4">
      <c r="A5396">
        <v>605</v>
      </c>
      <c r="B5396">
        <v>357910</v>
      </c>
      <c r="C5396">
        <v>2205</v>
      </c>
      <c r="D5396">
        <v>357.91</v>
      </c>
    </row>
    <row r="5397" spans="1:4">
      <c r="A5397">
        <v>604</v>
      </c>
      <c r="B5397">
        <v>4473920</v>
      </c>
      <c r="C5397">
        <v>2205</v>
      </c>
      <c r="D5397">
        <v>4473.92</v>
      </c>
    </row>
    <row r="5398" spans="1:4">
      <c r="A5398">
        <v>605</v>
      </c>
      <c r="B5398">
        <v>575120</v>
      </c>
      <c r="C5398">
        <v>2206</v>
      </c>
      <c r="D5398">
        <v>575.12</v>
      </c>
    </row>
    <row r="5399" spans="1:4">
      <c r="A5399">
        <v>604</v>
      </c>
      <c r="B5399">
        <v>7189000</v>
      </c>
      <c r="C5399">
        <v>2206</v>
      </c>
      <c r="D5399">
        <v>7189</v>
      </c>
    </row>
    <row r="5400" spans="1:4">
      <c r="A5400">
        <v>605</v>
      </c>
      <c r="B5400">
        <v>357040</v>
      </c>
      <c r="C5400">
        <v>2212</v>
      </c>
      <c r="D5400">
        <v>357.04</v>
      </c>
    </row>
    <row r="5401" spans="1:4">
      <c r="A5401">
        <v>604</v>
      </c>
      <c r="B5401">
        <v>4463000</v>
      </c>
      <c r="C5401">
        <v>2212</v>
      </c>
      <c r="D5401">
        <v>4463</v>
      </c>
    </row>
    <row r="5402" spans="1:4">
      <c r="A5402">
        <v>605</v>
      </c>
      <c r="B5402">
        <v>575120</v>
      </c>
      <c r="C5402">
        <v>2213</v>
      </c>
      <c r="D5402">
        <v>575.12</v>
      </c>
    </row>
    <row r="5403" spans="1:4">
      <c r="A5403">
        <v>604</v>
      </c>
      <c r="B5403">
        <v>7189000</v>
      </c>
      <c r="C5403">
        <v>2213</v>
      </c>
      <c r="D5403">
        <v>7189</v>
      </c>
    </row>
    <row r="5404" spans="1:4">
      <c r="A5404">
        <v>605</v>
      </c>
      <c r="B5404">
        <v>371640</v>
      </c>
      <c r="C5404">
        <v>2214</v>
      </c>
      <c r="D5404">
        <v>371.64</v>
      </c>
    </row>
    <row r="5405" spans="1:4">
      <c r="A5405">
        <v>604</v>
      </c>
      <c r="B5405">
        <v>4645620</v>
      </c>
      <c r="C5405">
        <v>2214</v>
      </c>
      <c r="D5405">
        <v>4645.62</v>
      </c>
    </row>
    <row r="5406" spans="1:4">
      <c r="A5406">
        <v>605</v>
      </c>
      <c r="B5406">
        <v>440910</v>
      </c>
      <c r="C5406">
        <v>2215</v>
      </c>
      <c r="D5406">
        <v>440.91</v>
      </c>
    </row>
    <row r="5407" spans="1:4">
      <c r="A5407">
        <v>604</v>
      </c>
      <c r="B5407">
        <v>5511470</v>
      </c>
      <c r="C5407">
        <v>2215</v>
      </c>
      <c r="D5407">
        <v>5511.47</v>
      </c>
    </row>
    <row r="5408" spans="1:4">
      <c r="A5408">
        <v>605</v>
      </c>
      <c r="B5408">
        <v>892800</v>
      </c>
      <c r="C5408">
        <v>2219</v>
      </c>
      <c r="D5408">
        <v>892.8</v>
      </c>
    </row>
    <row r="5409" spans="1:4">
      <c r="A5409">
        <v>604</v>
      </c>
      <c r="B5409">
        <v>11160000</v>
      </c>
      <c r="C5409">
        <v>2219</v>
      </c>
      <c r="D5409">
        <v>11160</v>
      </c>
    </row>
    <row r="5410" spans="1:4">
      <c r="A5410">
        <v>605</v>
      </c>
      <c r="B5410">
        <v>432070</v>
      </c>
      <c r="C5410">
        <v>2220</v>
      </c>
      <c r="D5410">
        <v>432.07</v>
      </c>
    </row>
    <row r="5411" spans="1:4">
      <c r="A5411">
        <v>604</v>
      </c>
      <c r="B5411">
        <v>5400890</v>
      </c>
      <c r="C5411">
        <v>2220</v>
      </c>
      <c r="D5411">
        <v>5400.89</v>
      </c>
    </row>
    <row r="5412" spans="1:4">
      <c r="A5412">
        <v>605</v>
      </c>
      <c r="B5412">
        <v>432000</v>
      </c>
      <c r="C5412">
        <v>2221</v>
      </c>
      <c r="D5412">
        <v>432</v>
      </c>
    </row>
    <row r="5413" spans="1:4">
      <c r="A5413">
        <v>604</v>
      </c>
      <c r="B5413">
        <v>5400000</v>
      </c>
      <c r="C5413">
        <v>2221</v>
      </c>
      <c r="D5413">
        <v>5400</v>
      </c>
    </row>
    <row r="5414" spans="1:4">
      <c r="A5414">
        <v>605</v>
      </c>
      <c r="B5414">
        <v>1042200</v>
      </c>
      <c r="C5414">
        <v>2222</v>
      </c>
      <c r="D5414">
        <v>1042.2</v>
      </c>
    </row>
    <row r="5415" spans="1:4">
      <c r="A5415">
        <v>604</v>
      </c>
      <c r="B5415">
        <v>13027620</v>
      </c>
      <c r="C5415">
        <v>2222</v>
      </c>
      <c r="D5415">
        <v>13027.62</v>
      </c>
    </row>
    <row r="5416" spans="1:4">
      <c r="A5416">
        <v>605</v>
      </c>
      <c r="B5416">
        <v>392720</v>
      </c>
      <c r="C5416">
        <v>2223</v>
      </c>
      <c r="D5416">
        <v>392.72</v>
      </c>
    </row>
    <row r="5417" spans="1:4">
      <c r="A5417">
        <v>604</v>
      </c>
      <c r="B5417">
        <v>4909000</v>
      </c>
      <c r="C5417">
        <v>2223</v>
      </c>
      <c r="D5417">
        <v>4909</v>
      </c>
    </row>
    <row r="5418" spans="1:4">
      <c r="A5418">
        <v>605</v>
      </c>
      <c r="B5418">
        <v>575120</v>
      </c>
      <c r="C5418">
        <v>2224</v>
      </c>
      <c r="D5418">
        <v>575.12</v>
      </c>
    </row>
    <row r="5419" spans="1:4">
      <c r="A5419">
        <v>604</v>
      </c>
      <c r="B5419">
        <v>7189000</v>
      </c>
      <c r="C5419">
        <v>2224</v>
      </c>
      <c r="D5419">
        <v>7189</v>
      </c>
    </row>
    <row r="5420" spans="1:4">
      <c r="A5420">
        <v>605</v>
      </c>
      <c r="B5420">
        <v>897890</v>
      </c>
      <c r="C5420">
        <v>2226</v>
      </c>
      <c r="D5420">
        <v>897.89</v>
      </c>
    </row>
    <row r="5421" spans="1:4">
      <c r="A5421">
        <v>604</v>
      </c>
      <c r="B5421">
        <v>11223690</v>
      </c>
      <c r="C5421">
        <v>2226</v>
      </c>
      <c r="D5421">
        <v>11223.69</v>
      </c>
    </row>
    <row r="5422" spans="1:4">
      <c r="A5422">
        <v>605</v>
      </c>
      <c r="B5422">
        <v>324960</v>
      </c>
      <c r="C5422">
        <v>2227</v>
      </c>
      <c r="D5422">
        <v>324.95999999999998</v>
      </c>
    </row>
    <row r="5423" spans="1:4">
      <c r="A5423">
        <v>604</v>
      </c>
      <c r="B5423">
        <v>4062070</v>
      </c>
      <c r="C5423">
        <v>2227</v>
      </c>
      <c r="D5423">
        <v>4062.07</v>
      </c>
    </row>
    <row r="5424" spans="1:4">
      <c r="A5424">
        <v>605</v>
      </c>
      <c r="B5424">
        <v>392720</v>
      </c>
      <c r="C5424">
        <v>2228</v>
      </c>
      <c r="D5424">
        <v>392.72</v>
      </c>
    </row>
    <row r="5425" spans="1:4">
      <c r="A5425">
        <v>604</v>
      </c>
      <c r="B5425">
        <v>4909000</v>
      </c>
      <c r="C5425">
        <v>2228</v>
      </c>
      <c r="D5425">
        <v>4909</v>
      </c>
    </row>
    <row r="5426" spans="1:4">
      <c r="A5426">
        <v>605</v>
      </c>
      <c r="B5426">
        <v>411900</v>
      </c>
      <c r="C5426">
        <v>2229</v>
      </c>
      <c r="D5426">
        <v>411.9</v>
      </c>
    </row>
    <row r="5427" spans="1:4">
      <c r="A5427">
        <v>604</v>
      </c>
      <c r="B5427">
        <v>5148770</v>
      </c>
      <c r="C5427">
        <v>2229</v>
      </c>
      <c r="D5427">
        <v>5148.7700000000004</v>
      </c>
    </row>
    <row r="5428" spans="1:4">
      <c r="A5428">
        <v>605</v>
      </c>
      <c r="B5428">
        <v>826720</v>
      </c>
      <c r="C5428">
        <v>2232</v>
      </c>
      <c r="D5428">
        <v>826.72</v>
      </c>
    </row>
    <row r="5429" spans="1:4">
      <c r="A5429">
        <v>604</v>
      </c>
      <c r="B5429">
        <v>10334000</v>
      </c>
      <c r="C5429">
        <v>2232</v>
      </c>
      <c r="D5429">
        <v>10334</v>
      </c>
    </row>
    <row r="5430" spans="1:4">
      <c r="A5430">
        <v>605</v>
      </c>
      <c r="B5430">
        <v>324560</v>
      </c>
      <c r="C5430">
        <v>2233</v>
      </c>
      <c r="D5430">
        <v>324.56</v>
      </c>
    </row>
    <row r="5431" spans="1:4">
      <c r="A5431">
        <v>604</v>
      </c>
      <c r="B5431">
        <v>4057000</v>
      </c>
      <c r="C5431">
        <v>2233</v>
      </c>
      <c r="D5431">
        <v>4057</v>
      </c>
    </row>
    <row r="5432" spans="1:4">
      <c r="A5432">
        <v>605</v>
      </c>
      <c r="B5432">
        <v>325450</v>
      </c>
      <c r="C5432">
        <v>2235</v>
      </c>
      <c r="D5432">
        <v>325.45</v>
      </c>
    </row>
    <row r="5433" spans="1:4">
      <c r="A5433">
        <v>604</v>
      </c>
      <c r="B5433">
        <v>4068240</v>
      </c>
      <c r="C5433">
        <v>2235</v>
      </c>
      <c r="D5433">
        <v>4068.24</v>
      </c>
    </row>
    <row r="5434" spans="1:4">
      <c r="A5434">
        <v>605</v>
      </c>
      <c r="B5434">
        <v>794080</v>
      </c>
      <c r="C5434">
        <v>2238</v>
      </c>
      <c r="D5434">
        <v>794.08</v>
      </c>
    </row>
    <row r="5435" spans="1:4">
      <c r="A5435">
        <v>604</v>
      </c>
      <c r="B5435">
        <v>9926000</v>
      </c>
      <c r="C5435">
        <v>2238</v>
      </c>
      <c r="D5435">
        <v>9926</v>
      </c>
    </row>
    <row r="5436" spans="1:4">
      <c r="A5436">
        <v>605</v>
      </c>
      <c r="B5436">
        <v>373100</v>
      </c>
      <c r="C5436">
        <v>2244</v>
      </c>
      <c r="D5436">
        <v>373.1</v>
      </c>
    </row>
    <row r="5437" spans="1:4">
      <c r="A5437">
        <v>604</v>
      </c>
      <c r="B5437">
        <v>4663840</v>
      </c>
      <c r="C5437">
        <v>2244</v>
      </c>
      <c r="D5437">
        <v>4663.84</v>
      </c>
    </row>
    <row r="5438" spans="1:4">
      <c r="A5438">
        <v>605</v>
      </c>
      <c r="B5438">
        <v>392720</v>
      </c>
      <c r="C5438">
        <v>2246</v>
      </c>
      <c r="D5438">
        <v>392.72</v>
      </c>
    </row>
    <row r="5439" spans="1:4">
      <c r="A5439">
        <v>604</v>
      </c>
      <c r="B5439">
        <v>4909000</v>
      </c>
      <c r="C5439">
        <v>2246</v>
      </c>
      <c r="D5439">
        <v>4909</v>
      </c>
    </row>
    <row r="5440" spans="1:4">
      <c r="A5440">
        <v>605</v>
      </c>
      <c r="B5440">
        <v>392720</v>
      </c>
      <c r="C5440">
        <v>2247</v>
      </c>
      <c r="D5440">
        <v>392.72</v>
      </c>
    </row>
    <row r="5441" spans="1:4">
      <c r="A5441">
        <v>604</v>
      </c>
      <c r="B5441">
        <v>4909000</v>
      </c>
      <c r="C5441">
        <v>2247</v>
      </c>
      <c r="D5441">
        <v>4909</v>
      </c>
    </row>
    <row r="5442" spans="1:4">
      <c r="A5442">
        <v>605</v>
      </c>
      <c r="B5442">
        <v>475280</v>
      </c>
      <c r="C5442">
        <v>2248</v>
      </c>
      <c r="D5442">
        <v>475.28</v>
      </c>
    </row>
    <row r="5443" spans="1:4">
      <c r="A5443">
        <v>604</v>
      </c>
      <c r="B5443">
        <v>5941000</v>
      </c>
      <c r="C5443">
        <v>2248</v>
      </c>
      <c r="D5443">
        <v>5941</v>
      </c>
    </row>
    <row r="5444" spans="1:4">
      <c r="A5444">
        <v>605</v>
      </c>
      <c r="B5444">
        <v>357040</v>
      </c>
      <c r="C5444">
        <v>2249</v>
      </c>
      <c r="D5444">
        <v>357.04</v>
      </c>
    </row>
    <row r="5445" spans="1:4">
      <c r="A5445">
        <v>604</v>
      </c>
      <c r="B5445">
        <v>4463000</v>
      </c>
      <c r="C5445">
        <v>2249</v>
      </c>
      <c r="D5445">
        <v>4463</v>
      </c>
    </row>
    <row r="5446" spans="1:4">
      <c r="A5446">
        <v>605</v>
      </c>
      <c r="B5446">
        <v>475280</v>
      </c>
      <c r="C5446">
        <v>2250</v>
      </c>
      <c r="D5446">
        <v>475.28</v>
      </c>
    </row>
    <row r="5447" spans="1:4">
      <c r="A5447">
        <v>604</v>
      </c>
      <c r="B5447">
        <v>5941000</v>
      </c>
      <c r="C5447">
        <v>2250</v>
      </c>
      <c r="D5447">
        <v>5941</v>
      </c>
    </row>
    <row r="5448" spans="1:4">
      <c r="A5448">
        <v>605</v>
      </c>
      <c r="B5448">
        <v>357040</v>
      </c>
      <c r="C5448">
        <v>2251</v>
      </c>
      <c r="D5448">
        <v>357.04</v>
      </c>
    </row>
    <row r="5449" spans="1:4">
      <c r="A5449">
        <v>604</v>
      </c>
      <c r="B5449">
        <v>4463000</v>
      </c>
      <c r="C5449">
        <v>2251</v>
      </c>
      <c r="D5449">
        <v>4463</v>
      </c>
    </row>
    <row r="5450" spans="1:4">
      <c r="A5450">
        <v>605</v>
      </c>
      <c r="B5450">
        <v>765360</v>
      </c>
      <c r="C5450">
        <v>2252</v>
      </c>
      <c r="D5450">
        <v>765.36</v>
      </c>
    </row>
    <row r="5451" spans="1:4">
      <c r="A5451">
        <v>604</v>
      </c>
      <c r="B5451">
        <v>9567000</v>
      </c>
      <c r="C5451">
        <v>2252</v>
      </c>
      <c r="D5451">
        <v>9567</v>
      </c>
    </row>
    <row r="5452" spans="1:4">
      <c r="A5452">
        <v>605</v>
      </c>
      <c r="B5452">
        <v>324560</v>
      </c>
      <c r="C5452">
        <v>2255</v>
      </c>
      <c r="D5452">
        <v>324.56</v>
      </c>
    </row>
    <row r="5453" spans="1:4">
      <c r="A5453">
        <v>604</v>
      </c>
      <c r="B5453">
        <v>4057000</v>
      </c>
      <c r="C5453">
        <v>2255</v>
      </c>
      <c r="D5453">
        <v>4057</v>
      </c>
    </row>
    <row r="5454" spans="1:4">
      <c r="A5454">
        <v>605</v>
      </c>
      <c r="B5454">
        <v>522880</v>
      </c>
      <c r="C5454">
        <v>2256</v>
      </c>
      <c r="D5454">
        <v>522.88</v>
      </c>
    </row>
    <row r="5455" spans="1:4">
      <c r="A5455">
        <v>604</v>
      </c>
      <c r="B5455">
        <v>6536000</v>
      </c>
      <c r="C5455">
        <v>2256</v>
      </c>
      <c r="D5455">
        <v>6536</v>
      </c>
    </row>
    <row r="5456" spans="1:4">
      <c r="A5456">
        <v>605</v>
      </c>
      <c r="B5456">
        <v>463890</v>
      </c>
      <c r="C5456">
        <v>2257</v>
      </c>
      <c r="D5456">
        <v>463.89</v>
      </c>
    </row>
    <row r="5457" spans="1:4">
      <c r="A5457">
        <v>604</v>
      </c>
      <c r="B5457">
        <v>5798670</v>
      </c>
      <c r="C5457">
        <v>2257</v>
      </c>
      <c r="D5457">
        <v>5798.67</v>
      </c>
    </row>
    <row r="5458" spans="1:4">
      <c r="A5458">
        <v>605</v>
      </c>
      <c r="B5458">
        <v>522880</v>
      </c>
      <c r="C5458">
        <v>2258</v>
      </c>
      <c r="D5458">
        <v>522.88</v>
      </c>
    </row>
    <row r="5459" spans="1:4">
      <c r="A5459">
        <v>604</v>
      </c>
      <c r="B5459">
        <v>6536000</v>
      </c>
      <c r="C5459">
        <v>2258</v>
      </c>
      <c r="D5459">
        <v>6536</v>
      </c>
    </row>
    <row r="5460" spans="1:4">
      <c r="A5460">
        <v>605</v>
      </c>
      <c r="B5460">
        <v>392720</v>
      </c>
      <c r="C5460">
        <v>2259</v>
      </c>
      <c r="D5460">
        <v>392.72</v>
      </c>
    </row>
    <row r="5461" spans="1:4">
      <c r="A5461">
        <v>604</v>
      </c>
      <c r="B5461">
        <v>4909000</v>
      </c>
      <c r="C5461">
        <v>2259</v>
      </c>
      <c r="D5461">
        <v>4909</v>
      </c>
    </row>
    <row r="5462" spans="1:4">
      <c r="A5462">
        <v>605</v>
      </c>
      <c r="B5462">
        <v>324560</v>
      </c>
      <c r="C5462">
        <v>2260</v>
      </c>
      <c r="D5462">
        <v>324.56</v>
      </c>
    </row>
    <row r="5463" spans="1:4">
      <c r="A5463">
        <v>604</v>
      </c>
      <c r="B5463">
        <v>4057000</v>
      </c>
      <c r="C5463">
        <v>2260</v>
      </c>
      <c r="D5463">
        <v>4057</v>
      </c>
    </row>
    <row r="5464" spans="1:4">
      <c r="A5464">
        <v>605</v>
      </c>
      <c r="B5464">
        <v>1169680</v>
      </c>
      <c r="C5464">
        <v>2261</v>
      </c>
      <c r="D5464">
        <v>1169.68</v>
      </c>
    </row>
    <row r="5465" spans="1:4">
      <c r="A5465">
        <v>604</v>
      </c>
      <c r="B5465">
        <v>14621000</v>
      </c>
      <c r="C5465">
        <v>2261</v>
      </c>
      <c r="D5465">
        <v>14621</v>
      </c>
    </row>
    <row r="5466" spans="1:4">
      <c r="A5466">
        <v>605</v>
      </c>
      <c r="B5466">
        <v>695840</v>
      </c>
      <c r="C5466">
        <v>2264</v>
      </c>
      <c r="D5466">
        <v>695.84</v>
      </c>
    </row>
    <row r="5467" spans="1:4">
      <c r="A5467">
        <v>604</v>
      </c>
      <c r="B5467">
        <v>8698000</v>
      </c>
      <c r="C5467">
        <v>2264</v>
      </c>
      <c r="D5467">
        <v>8698</v>
      </c>
    </row>
    <row r="5468" spans="1:4">
      <c r="A5468">
        <v>605</v>
      </c>
      <c r="B5468">
        <v>329000</v>
      </c>
      <c r="C5468">
        <v>2266</v>
      </c>
      <c r="D5468">
        <v>329</v>
      </c>
    </row>
    <row r="5469" spans="1:4">
      <c r="A5469">
        <v>604</v>
      </c>
      <c r="B5469">
        <v>4112570</v>
      </c>
      <c r="C5469">
        <v>2266</v>
      </c>
      <c r="D5469">
        <v>4112.57</v>
      </c>
    </row>
    <row r="5470" spans="1:4">
      <c r="A5470">
        <v>605</v>
      </c>
      <c r="B5470">
        <v>223120</v>
      </c>
      <c r="C5470">
        <v>2268</v>
      </c>
      <c r="D5470">
        <v>223.12</v>
      </c>
    </row>
    <row r="5471" spans="1:4">
      <c r="A5471">
        <v>604</v>
      </c>
      <c r="B5471">
        <v>2789000</v>
      </c>
      <c r="C5471">
        <v>2268</v>
      </c>
      <c r="D5471">
        <v>2789</v>
      </c>
    </row>
    <row r="5472" spans="1:4">
      <c r="A5472">
        <v>605</v>
      </c>
      <c r="B5472">
        <v>238020</v>
      </c>
      <c r="C5472">
        <v>2270</v>
      </c>
      <c r="D5472">
        <v>238.02</v>
      </c>
    </row>
    <row r="5473" spans="1:4">
      <c r="A5473">
        <v>604</v>
      </c>
      <c r="B5473">
        <v>2975330</v>
      </c>
      <c r="C5473">
        <v>2270</v>
      </c>
      <c r="D5473">
        <v>2975.33</v>
      </c>
    </row>
    <row r="5474" spans="1:4">
      <c r="A5474">
        <v>605</v>
      </c>
      <c r="B5474">
        <v>497960</v>
      </c>
      <c r="C5474">
        <v>2271</v>
      </c>
      <c r="D5474">
        <v>497.96</v>
      </c>
    </row>
    <row r="5475" spans="1:4">
      <c r="A5475">
        <v>604</v>
      </c>
      <c r="B5475">
        <v>6224580</v>
      </c>
      <c r="C5475">
        <v>2271</v>
      </c>
      <c r="D5475">
        <v>6224.58</v>
      </c>
    </row>
    <row r="5476" spans="1:4">
      <c r="A5476">
        <v>605</v>
      </c>
      <c r="B5476">
        <v>432000</v>
      </c>
      <c r="C5476">
        <v>2272</v>
      </c>
      <c r="D5476">
        <v>432</v>
      </c>
    </row>
    <row r="5477" spans="1:4">
      <c r="A5477">
        <v>604</v>
      </c>
      <c r="B5477">
        <v>5400000</v>
      </c>
      <c r="C5477">
        <v>2272</v>
      </c>
      <c r="D5477">
        <v>5400</v>
      </c>
    </row>
    <row r="5478" spans="1:4">
      <c r="A5478">
        <v>605</v>
      </c>
      <c r="B5478">
        <v>392720</v>
      </c>
      <c r="C5478">
        <v>2275</v>
      </c>
      <c r="D5478">
        <v>392.72</v>
      </c>
    </row>
    <row r="5479" spans="1:4">
      <c r="A5479">
        <v>604</v>
      </c>
      <c r="B5479">
        <v>4909000</v>
      </c>
      <c r="C5479">
        <v>2275</v>
      </c>
      <c r="D5479">
        <v>4909</v>
      </c>
    </row>
    <row r="5480" spans="1:4">
      <c r="A5480">
        <v>605</v>
      </c>
      <c r="B5480">
        <v>357040</v>
      </c>
      <c r="C5480">
        <v>2276</v>
      </c>
      <c r="D5480">
        <v>357.04</v>
      </c>
    </row>
    <row r="5481" spans="1:4">
      <c r="A5481">
        <v>604</v>
      </c>
      <c r="B5481">
        <v>4463000</v>
      </c>
      <c r="C5481">
        <v>2276</v>
      </c>
      <c r="D5481">
        <v>4463</v>
      </c>
    </row>
    <row r="5482" spans="1:4">
      <c r="A5482">
        <v>605</v>
      </c>
      <c r="B5482">
        <v>223120</v>
      </c>
      <c r="C5482">
        <v>2277</v>
      </c>
      <c r="D5482">
        <v>223.12</v>
      </c>
    </row>
    <row r="5483" spans="1:4">
      <c r="A5483">
        <v>604</v>
      </c>
      <c r="B5483">
        <v>2789000</v>
      </c>
      <c r="C5483">
        <v>2277</v>
      </c>
      <c r="D5483">
        <v>2789</v>
      </c>
    </row>
    <row r="5484" spans="1:4">
      <c r="A5484">
        <v>605</v>
      </c>
      <c r="B5484">
        <v>835070</v>
      </c>
      <c r="C5484">
        <v>2278</v>
      </c>
      <c r="D5484">
        <v>835.07</v>
      </c>
    </row>
    <row r="5485" spans="1:4">
      <c r="A5485">
        <v>604</v>
      </c>
      <c r="B5485">
        <v>10438470</v>
      </c>
      <c r="C5485">
        <v>2278</v>
      </c>
      <c r="D5485">
        <v>10438.469999999999</v>
      </c>
    </row>
    <row r="5486" spans="1:4">
      <c r="A5486">
        <v>605</v>
      </c>
      <c r="B5486">
        <v>324560</v>
      </c>
      <c r="C5486">
        <v>2279</v>
      </c>
      <c r="D5486">
        <v>324.56</v>
      </c>
    </row>
    <row r="5487" spans="1:4">
      <c r="A5487">
        <v>604</v>
      </c>
      <c r="B5487">
        <v>4057000</v>
      </c>
      <c r="C5487">
        <v>2279</v>
      </c>
      <c r="D5487">
        <v>4057</v>
      </c>
    </row>
    <row r="5488" spans="1:4">
      <c r="A5488">
        <v>605</v>
      </c>
      <c r="B5488">
        <v>324560</v>
      </c>
      <c r="C5488">
        <v>2280</v>
      </c>
      <c r="D5488">
        <v>324.56</v>
      </c>
    </row>
    <row r="5489" spans="1:4">
      <c r="A5489">
        <v>604</v>
      </c>
      <c r="B5489">
        <v>4057000</v>
      </c>
      <c r="C5489">
        <v>2280</v>
      </c>
      <c r="D5489">
        <v>4057</v>
      </c>
    </row>
    <row r="5490" spans="1:4">
      <c r="A5490">
        <v>605</v>
      </c>
      <c r="B5490">
        <v>324560</v>
      </c>
      <c r="C5490">
        <v>2282</v>
      </c>
      <c r="D5490">
        <v>324.56</v>
      </c>
    </row>
    <row r="5491" spans="1:4">
      <c r="A5491">
        <v>604</v>
      </c>
      <c r="B5491">
        <v>4057000</v>
      </c>
      <c r="C5491">
        <v>2282</v>
      </c>
      <c r="D5491">
        <v>4057</v>
      </c>
    </row>
    <row r="5492" spans="1:4">
      <c r="A5492">
        <v>605</v>
      </c>
      <c r="B5492">
        <v>325350</v>
      </c>
      <c r="C5492">
        <v>2283</v>
      </c>
      <c r="D5492">
        <v>325.35000000000002</v>
      </c>
    </row>
    <row r="5493" spans="1:4">
      <c r="A5493">
        <v>604</v>
      </c>
      <c r="B5493">
        <v>4066930</v>
      </c>
      <c r="C5493">
        <v>2283</v>
      </c>
      <c r="D5493">
        <v>4066.93</v>
      </c>
    </row>
    <row r="5494" spans="1:4">
      <c r="A5494">
        <v>605</v>
      </c>
      <c r="B5494">
        <v>324560</v>
      </c>
      <c r="C5494">
        <v>2284</v>
      </c>
      <c r="D5494">
        <v>324.56</v>
      </c>
    </row>
    <row r="5495" spans="1:4">
      <c r="A5495">
        <v>604</v>
      </c>
      <c r="B5495">
        <v>4057000</v>
      </c>
      <c r="C5495">
        <v>2284</v>
      </c>
      <c r="D5495">
        <v>4057</v>
      </c>
    </row>
    <row r="5496" spans="1:4">
      <c r="A5496">
        <v>605</v>
      </c>
      <c r="B5496">
        <v>1158720</v>
      </c>
      <c r="C5496">
        <v>2286</v>
      </c>
      <c r="D5496">
        <v>1158.72</v>
      </c>
    </row>
    <row r="5497" spans="1:4">
      <c r="A5497">
        <v>604</v>
      </c>
      <c r="B5497">
        <v>14484000</v>
      </c>
      <c r="C5497">
        <v>2286</v>
      </c>
      <c r="D5497">
        <v>14484</v>
      </c>
    </row>
    <row r="5498" spans="1:4">
      <c r="A5498">
        <v>605</v>
      </c>
      <c r="B5498">
        <v>1169680</v>
      </c>
      <c r="C5498">
        <v>2287</v>
      </c>
      <c r="D5498">
        <v>1169.68</v>
      </c>
    </row>
    <row r="5499" spans="1:4">
      <c r="A5499">
        <v>604</v>
      </c>
      <c r="B5499">
        <v>14621000</v>
      </c>
      <c r="C5499">
        <v>2287</v>
      </c>
      <c r="D5499">
        <v>14621</v>
      </c>
    </row>
    <row r="5500" spans="1:4">
      <c r="A5500">
        <v>605</v>
      </c>
      <c r="B5500">
        <v>167340</v>
      </c>
      <c r="C5500">
        <v>2288</v>
      </c>
      <c r="D5500">
        <v>167.34</v>
      </c>
    </row>
    <row r="5501" spans="1:4">
      <c r="A5501">
        <v>604</v>
      </c>
      <c r="B5501">
        <v>2091750</v>
      </c>
      <c r="C5501">
        <v>2288</v>
      </c>
      <c r="D5501">
        <v>2091.75</v>
      </c>
    </row>
    <row r="5502" spans="1:4">
      <c r="A5502">
        <v>605</v>
      </c>
      <c r="B5502">
        <v>522880</v>
      </c>
      <c r="C5502">
        <v>2289</v>
      </c>
      <c r="D5502">
        <v>522.88</v>
      </c>
    </row>
    <row r="5503" spans="1:4">
      <c r="A5503">
        <v>604</v>
      </c>
      <c r="B5503">
        <v>6536000</v>
      </c>
      <c r="C5503">
        <v>2289</v>
      </c>
      <c r="D5503">
        <v>6536</v>
      </c>
    </row>
    <row r="5504" spans="1:4">
      <c r="A5504">
        <v>605</v>
      </c>
      <c r="B5504">
        <v>575120</v>
      </c>
      <c r="C5504">
        <v>2290</v>
      </c>
      <c r="D5504">
        <v>575.12</v>
      </c>
    </row>
    <row r="5505" spans="1:4">
      <c r="A5505">
        <v>604</v>
      </c>
      <c r="B5505">
        <v>7189000</v>
      </c>
      <c r="C5505">
        <v>2290</v>
      </c>
      <c r="D5505">
        <v>7189</v>
      </c>
    </row>
    <row r="5506" spans="1:4">
      <c r="A5506">
        <v>605</v>
      </c>
      <c r="B5506">
        <v>168720</v>
      </c>
      <c r="C5506">
        <v>2291</v>
      </c>
      <c r="D5506">
        <v>168.72</v>
      </c>
    </row>
    <row r="5507" spans="1:4">
      <c r="A5507">
        <v>604</v>
      </c>
      <c r="B5507">
        <v>2109000</v>
      </c>
      <c r="C5507">
        <v>2291</v>
      </c>
      <c r="D5507">
        <v>2109</v>
      </c>
    </row>
    <row r="5508" spans="1:4">
      <c r="A5508">
        <v>605</v>
      </c>
      <c r="B5508">
        <v>695840</v>
      </c>
      <c r="C5508">
        <v>2292</v>
      </c>
      <c r="D5508">
        <v>695.84</v>
      </c>
    </row>
    <row r="5509" spans="1:4">
      <c r="A5509">
        <v>604</v>
      </c>
      <c r="B5509">
        <v>8698000</v>
      </c>
      <c r="C5509">
        <v>2292</v>
      </c>
      <c r="D5509">
        <v>8698</v>
      </c>
    </row>
    <row r="5510" spans="1:4">
      <c r="A5510">
        <v>605</v>
      </c>
      <c r="B5510">
        <v>695840</v>
      </c>
      <c r="C5510">
        <v>2293</v>
      </c>
      <c r="D5510">
        <v>695.84</v>
      </c>
    </row>
    <row r="5511" spans="1:4">
      <c r="A5511">
        <v>604</v>
      </c>
      <c r="B5511">
        <v>8698000</v>
      </c>
      <c r="C5511">
        <v>2293</v>
      </c>
      <c r="D5511">
        <v>8698</v>
      </c>
    </row>
    <row r="5512" spans="1:4">
      <c r="A5512">
        <v>605</v>
      </c>
      <c r="B5512">
        <v>168720</v>
      </c>
      <c r="C5512">
        <v>2294</v>
      </c>
      <c r="D5512">
        <v>168.72</v>
      </c>
    </row>
    <row r="5513" spans="1:4">
      <c r="A5513">
        <v>604</v>
      </c>
      <c r="B5513">
        <v>2109000</v>
      </c>
      <c r="C5513">
        <v>2294</v>
      </c>
      <c r="D5513">
        <v>2109</v>
      </c>
    </row>
    <row r="5514" spans="1:4">
      <c r="A5514">
        <v>605</v>
      </c>
      <c r="B5514">
        <v>347920</v>
      </c>
      <c r="C5514">
        <v>2297</v>
      </c>
      <c r="D5514">
        <v>347.92</v>
      </c>
    </row>
    <row r="5515" spans="1:4">
      <c r="A5515">
        <v>604</v>
      </c>
      <c r="B5515">
        <v>4349000</v>
      </c>
      <c r="C5515">
        <v>2297</v>
      </c>
      <c r="D5515">
        <v>4349</v>
      </c>
    </row>
    <row r="5516" spans="1:4">
      <c r="A5516">
        <v>605</v>
      </c>
      <c r="B5516">
        <v>404040</v>
      </c>
      <c r="C5516">
        <v>2298</v>
      </c>
      <c r="D5516">
        <v>404.04</v>
      </c>
    </row>
    <row r="5517" spans="1:4">
      <c r="A5517">
        <v>604</v>
      </c>
      <c r="B5517">
        <v>5050540</v>
      </c>
      <c r="C5517">
        <v>2298</v>
      </c>
      <c r="D5517">
        <v>5050.54</v>
      </c>
    </row>
    <row r="5518" spans="1:4">
      <c r="A5518">
        <v>605</v>
      </c>
      <c r="B5518">
        <v>168720</v>
      </c>
      <c r="C5518">
        <v>2299</v>
      </c>
      <c r="D5518">
        <v>168.72</v>
      </c>
    </row>
    <row r="5519" spans="1:4">
      <c r="A5519">
        <v>604</v>
      </c>
      <c r="B5519">
        <v>2109000</v>
      </c>
      <c r="C5519">
        <v>2299</v>
      </c>
      <c r="D5519">
        <v>2109</v>
      </c>
    </row>
    <row r="5520" spans="1:4">
      <c r="A5520">
        <v>605</v>
      </c>
      <c r="B5520">
        <v>261810</v>
      </c>
      <c r="C5520">
        <v>2301</v>
      </c>
      <c r="D5520">
        <v>261.81</v>
      </c>
    </row>
    <row r="5521" spans="1:4">
      <c r="A5521">
        <v>604</v>
      </c>
      <c r="B5521">
        <v>3272670</v>
      </c>
      <c r="C5521">
        <v>2301</v>
      </c>
      <c r="D5521">
        <v>3272.67</v>
      </c>
    </row>
    <row r="5522" spans="1:4">
      <c r="A5522">
        <v>605</v>
      </c>
      <c r="B5522">
        <v>126540</v>
      </c>
      <c r="C5522">
        <v>2302</v>
      </c>
      <c r="D5522">
        <v>126.54</v>
      </c>
    </row>
    <row r="5523" spans="1:4">
      <c r="A5523">
        <v>604</v>
      </c>
      <c r="B5523">
        <v>1581750</v>
      </c>
      <c r="C5523">
        <v>2302</v>
      </c>
      <c r="D5523">
        <v>1581.75</v>
      </c>
    </row>
    <row r="5524" spans="1:4">
      <c r="A5524">
        <v>605</v>
      </c>
      <c r="B5524">
        <v>475280</v>
      </c>
      <c r="C5524">
        <v>2305</v>
      </c>
      <c r="D5524">
        <v>475.28</v>
      </c>
    </row>
    <row r="5525" spans="1:4">
      <c r="A5525">
        <v>604</v>
      </c>
      <c r="B5525">
        <v>5941000</v>
      </c>
      <c r="C5525">
        <v>2305</v>
      </c>
      <c r="D5525">
        <v>5941</v>
      </c>
    </row>
    <row r="5526" spans="1:4">
      <c r="A5526">
        <v>605</v>
      </c>
      <c r="B5526">
        <v>765360</v>
      </c>
      <c r="C5526">
        <v>2306</v>
      </c>
      <c r="D5526">
        <v>765.36</v>
      </c>
    </row>
    <row r="5527" spans="1:4">
      <c r="A5527">
        <v>604</v>
      </c>
      <c r="B5527">
        <v>9567000</v>
      </c>
      <c r="C5527">
        <v>2306</v>
      </c>
      <c r="D5527">
        <v>9567</v>
      </c>
    </row>
    <row r="5528" spans="1:4">
      <c r="A5528">
        <v>605</v>
      </c>
      <c r="B5528">
        <v>295040</v>
      </c>
      <c r="C5528">
        <v>2307</v>
      </c>
      <c r="D5528">
        <v>295.04000000000002</v>
      </c>
    </row>
    <row r="5529" spans="1:4">
      <c r="A5529">
        <v>604</v>
      </c>
      <c r="B5529">
        <v>3688000</v>
      </c>
      <c r="C5529">
        <v>2307</v>
      </c>
      <c r="D5529">
        <v>3688</v>
      </c>
    </row>
    <row r="5530" spans="1:4">
      <c r="A5530">
        <v>605</v>
      </c>
      <c r="B5530">
        <v>406160</v>
      </c>
      <c r="C5530">
        <v>2308</v>
      </c>
      <c r="D5530">
        <v>406.16</v>
      </c>
    </row>
    <row r="5531" spans="1:4">
      <c r="A5531">
        <v>604</v>
      </c>
      <c r="B5531">
        <v>5077080</v>
      </c>
      <c r="C5531">
        <v>2308</v>
      </c>
      <c r="D5531">
        <v>5077.08</v>
      </c>
    </row>
    <row r="5532" spans="1:4">
      <c r="A5532">
        <v>605</v>
      </c>
      <c r="B5532">
        <v>632560</v>
      </c>
      <c r="C5532">
        <v>2311</v>
      </c>
      <c r="D5532">
        <v>632.55999999999995</v>
      </c>
    </row>
    <row r="5533" spans="1:4">
      <c r="A5533">
        <v>604</v>
      </c>
      <c r="B5533">
        <v>7907000</v>
      </c>
      <c r="C5533">
        <v>2311</v>
      </c>
      <c r="D5533">
        <v>7907</v>
      </c>
    </row>
    <row r="5534" spans="1:4">
      <c r="A5534">
        <v>605</v>
      </c>
      <c r="B5534">
        <v>455440</v>
      </c>
      <c r="C5534">
        <v>2312</v>
      </c>
      <c r="D5534">
        <v>455.44</v>
      </c>
    </row>
    <row r="5535" spans="1:4">
      <c r="A5535">
        <v>604</v>
      </c>
      <c r="B5535">
        <v>5693040</v>
      </c>
      <c r="C5535">
        <v>2312</v>
      </c>
      <c r="D5535">
        <v>5693.04</v>
      </c>
    </row>
    <row r="5536" spans="1:4">
      <c r="A5536">
        <v>605</v>
      </c>
      <c r="B5536">
        <v>357040</v>
      </c>
      <c r="C5536">
        <v>2313</v>
      </c>
      <c r="D5536">
        <v>357.04</v>
      </c>
    </row>
    <row r="5537" spans="1:4">
      <c r="A5537">
        <v>604</v>
      </c>
      <c r="B5537">
        <v>4463000</v>
      </c>
      <c r="C5537">
        <v>2313</v>
      </c>
      <c r="D5537">
        <v>4463</v>
      </c>
    </row>
    <row r="5538" spans="1:4">
      <c r="A5538">
        <v>605</v>
      </c>
      <c r="B5538">
        <v>1135170</v>
      </c>
      <c r="C5538">
        <v>2314</v>
      </c>
      <c r="D5538">
        <v>1135.17</v>
      </c>
    </row>
    <row r="5539" spans="1:4">
      <c r="A5539">
        <v>604</v>
      </c>
      <c r="B5539">
        <v>14189660</v>
      </c>
      <c r="C5539">
        <v>2314</v>
      </c>
      <c r="D5539">
        <v>14189.66</v>
      </c>
    </row>
    <row r="5540" spans="1:4">
      <c r="A5540">
        <v>605</v>
      </c>
      <c r="B5540">
        <v>475280</v>
      </c>
      <c r="C5540">
        <v>2315</v>
      </c>
      <c r="D5540">
        <v>475.28</v>
      </c>
    </row>
    <row r="5541" spans="1:4">
      <c r="A5541">
        <v>604</v>
      </c>
      <c r="B5541">
        <v>5941000</v>
      </c>
      <c r="C5541">
        <v>2315</v>
      </c>
      <c r="D5541">
        <v>5941</v>
      </c>
    </row>
    <row r="5542" spans="1:4">
      <c r="A5542">
        <v>605</v>
      </c>
      <c r="B5542">
        <v>168720</v>
      </c>
      <c r="C5542">
        <v>2316</v>
      </c>
      <c r="D5542">
        <v>168.72</v>
      </c>
    </row>
    <row r="5543" spans="1:4">
      <c r="A5543">
        <v>604</v>
      </c>
      <c r="B5543">
        <v>2109000</v>
      </c>
      <c r="C5543">
        <v>2316</v>
      </c>
      <c r="D5543">
        <v>2109</v>
      </c>
    </row>
    <row r="5544" spans="1:4">
      <c r="A5544">
        <v>605</v>
      </c>
      <c r="B5544">
        <v>522880</v>
      </c>
      <c r="C5544">
        <v>2318</v>
      </c>
      <c r="D5544">
        <v>522.88</v>
      </c>
    </row>
    <row r="5545" spans="1:4">
      <c r="A5545">
        <v>604</v>
      </c>
      <c r="B5545">
        <v>6536000</v>
      </c>
      <c r="C5545">
        <v>2318</v>
      </c>
      <c r="D5545">
        <v>6536</v>
      </c>
    </row>
    <row r="5546" spans="1:4">
      <c r="A5546">
        <v>605</v>
      </c>
      <c r="B5546">
        <v>536860</v>
      </c>
      <c r="C5546">
        <v>2319</v>
      </c>
      <c r="D5546">
        <v>536.86</v>
      </c>
    </row>
    <row r="5547" spans="1:4">
      <c r="A5547">
        <v>604</v>
      </c>
      <c r="B5547">
        <v>6710770</v>
      </c>
      <c r="C5547">
        <v>2319</v>
      </c>
      <c r="D5547">
        <v>6710.77</v>
      </c>
    </row>
    <row r="5548" spans="1:4">
      <c r="A5548">
        <v>605</v>
      </c>
      <c r="B5548">
        <v>523640</v>
      </c>
      <c r="C5548">
        <v>2320</v>
      </c>
      <c r="D5548">
        <v>523.64</v>
      </c>
    </row>
    <row r="5549" spans="1:4">
      <c r="A5549">
        <v>604</v>
      </c>
      <c r="B5549">
        <v>6545590</v>
      </c>
      <c r="C5549">
        <v>2320</v>
      </c>
      <c r="D5549">
        <v>6545.59</v>
      </c>
    </row>
    <row r="5550" spans="1:4">
      <c r="A5550">
        <v>605</v>
      </c>
      <c r="B5550">
        <v>826720</v>
      </c>
      <c r="C5550">
        <v>2321</v>
      </c>
      <c r="D5550">
        <v>826.72</v>
      </c>
    </row>
    <row r="5551" spans="1:4">
      <c r="A5551">
        <v>604</v>
      </c>
      <c r="B5551">
        <v>10334000</v>
      </c>
      <c r="C5551">
        <v>2321</v>
      </c>
      <c r="D5551">
        <v>10334</v>
      </c>
    </row>
    <row r="5552" spans="1:4">
      <c r="A5552">
        <v>605</v>
      </c>
      <c r="B5552">
        <v>523900</v>
      </c>
      <c r="C5552">
        <v>2322</v>
      </c>
      <c r="D5552">
        <v>523.9</v>
      </c>
    </row>
    <row r="5553" spans="1:4">
      <c r="A5553">
        <v>604</v>
      </c>
      <c r="B5553">
        <v>6548780</v>
      </c>
      <c r="C5553">
        <v>2322</v>
      </c>
      <c r="D5553">
        <v>6548.78</v>
      </c>
    </row>
    <row r="5554" spans="1:4">
      <c r="A5554">
        <v>605</v>
      </c>
      <c r="B5554">
        <v>288000</v>
      </c>
      <c r="C5554">
        <v>2323</v>
      </c>
      <c r="D5554">
        <v>288</v>
      </c>
    </row>
    <row r="5555" spans="1:4">
      <c r="A5555">
        <v>604</v>
      </c>
      <c r="B5555">
        <v>3600000</v>
      </c>
      <c r="C5555">
        <v>2323</v>
      </c>
      <c r="D5555">
        <v>3600</v>
      </c>
    </row>
    <row r="5556" spans="1:4">
      <c r="A5556">
        <v>605</v>
      </c>
      <c r="B5556">
        <v>168720</v>
      </c>
      <c r="C5556">
        <v>2324</v>
      </c>
      <c r="D5556">
        <v>168.72</v>
      </c>
    </row>
    <row r="5557" spans="1:4">
      <c r="A5557">
        <v>604</v>
      </c>
      <c r="B5557">
        <v>2109000</v>
      </c>
      <c r="C5557">
        <v>2324</v>
      </c>
      <c r="D5557">
        <v>2109</v>
      </c>
    </row>
    <row r="5558" spans="1:4">
      <c r="A5558">
        <v>605</v>
      </c>
      <c r="B5558">
        <v>826720</v>
      </c>
      <c r="C5558">
        <v>2325</v>
      </c>
      <c r="D5558">
        <v>826.72</v>
      </c>
    </row>
    <row r="5559" spans="1:4">
      <c r="A5559">
        <v>604</v>
      </c>
      <c r="B5559">
        <v>10334000</v>
      </c>
      <c r="C5559">
        <v>2325</v>
      </c>
      <c r="D5559">
        <v>10334</v>
      </c>
    </row>
    <row r="5560" spans="1:4">
      <c r="A5560">
        <v>605</v>
      </c>
      <c r="B5560">
        <v>324560</v>
      </c>
      <c r="C5560">
        <v>2326</v>
      </c>
      <c r="D5560">
        <v>324.56</v>
      </c>
    </row>
    <row r="5561" spans="1:4">
      <c r="A5561">
        <v>604</v>
      </c>
      <c r="B5561">
        <v>4057000</v>
      </c>
      <c r="C5561">
        <v>2326</v>
      </c>
      <c r="D5561">
        <v>4057</v>
      </c>
    </row>
    <row r="5562" spans="1:4">
      <c r="A5562">
        <v>605</v>
      </c>
      <c r="B5562">
        <v>892800</v>
      </c>
      <c r="C5562">
        <v>2327</v>
      </c>
      <c r="D5562">
        <v>892.8</v>
      </c>
    </row>
    <row r="5563" spans="1:4">
      <c r="A5563">
        <v>604</v>
      </c>
      <c r="B5563">
        <v>11160000</v>
      </c>
      <c r="C5563">
        <v>2327</v>
      </c>
      <c r="D5563">
        <v>11160</v>
      </c>
    </row>
    <row r="5564" spans="1:4">
      <c r="A5564">
        <v>605</v>
      </c>
      <c r="B5564">
        <v>864860</v>
      </c>
      <c r="C5564">
        <v>2328</v>
      </c>
      <c r="D5564">
        <v>864.86</v>
      </c>
    </row>
    <row r="5565" spans="1:4">
      <c r="A5565">
        <v>604</v>
      </c>
      <c r="B5565">
        <v>10810830</v>
      </c>
      <c r="C5565">
        <v>2328</v>
      </c>
      <c r="D5565">
        <v>10810.83</v>
      </c>
    </row>
    <row r="5566" spans="1:4">
      <c r="A5566">
        <v>605</v>
      </c>
      <c r="B5566">
        <v>522880</v>
      </c>
      <c r="C5566">
        <v>2329</v>
      </c>
      <c r="D5566">
        <v>522.88</v>
      </c>
    </row>
    <row r="5567" spans="1:4">
      <c r="A5567">
        <v>604</v>
      </c>
      <c r="B5567">
        <v>6536000</v>
      </c>
      <c r="C5567">
        <v>2329</v>
      </c>
      <c r="D5567">
        <v>6536</v>
      </c>
    </row>
    <row r="5568" spans="1:4">
      <c r="A5568">
        <v>605</v>
      </c>
      <c r="B5568">
        <v>295040</v>
      </c>
      <c r="C5568">
        <v>2330</v>
      </c>
      <c r="D5568">
        <v>295.04000000000002</v>
      </c>
    </row>
    <row r="5569" spans="1:4">
      <c r="A5569">
        <v>604</v>
      </c>
      <c r="B5569">
        <v>3688000</v>
      </c>
      <c r="C5569">
        <v>2330</v>
      </c>
      <c r="D5569">
        <v>3688</v>
      </c>
    </row>
    <row r="5570" spans="1:4">
      <c r="A5570">
        <v>605</v>
      </c>
      <c r="B5570">
        <v>556640</v>
      </c>
      <c r="C5570">
        <v>2331</v>
      </c>
      <c r="D5570">
        <v>556.64</v>
      </c>
    </row>
    <row r="5571" spans="1:4">
      <c r="A5571">
        <v>604</v>
      </c>
      <c r="B5571">
        <v>6958000</v>
      </c>
      <c r="C5571">
        <v>2331</v>
      </c>
      <c r="D5571">
        <v>6958</v>
      </c>
    </row>
    <row r="5572" spans="1:4">
      <c r="A5572">
        <v>605</v>
      </c>
      <c r="B5572">
        <v>826720</v>
      </c>
      <c r="C5572">
        <v>2332</v>
      </c>
      <c r="D5572">
        <v>826.72</v>
      </c>
    </row>
    <row r="5573" spans="1:4">
      <c r="A5573">
        <v>604</v>
      </c>
      <c r="B5573">
        <v>10334000</v>
      </c>
      <c r="C5573">
        <v>2332</v>
      </c>
      <c r="D5573">
        <v>10334</v>
      </c>
    </row>
    <row r="5574" spans="1:4">
      <c r="A5574">
        <v>605</v>
      </c>
      <c r="B5574">
        <v>96680</v>
      </c>
      <c r="C5574">
        <v>2333</v>
      </c>
      <c r="D5574">
        <v>96.68</v>
      </c>
    </row>
    <row r="5575" spans="1:4">
      <c r="A5575">
        <v>604</v>
      </c>
      <c r="B5575">
        <v>1208570</v>
      </c>
      <c r="C5575">
        <v>2333</v>
      </c>
      <c r="D5575">
        <v>1208.57</v>
      </c>
    </row>
    <row r="5576" spans="1:4">
      <c r="A5576">
        <v>605</v>
      </c>
      <c r="B5576">
        <v>697080</v>
      </c>
      <c r="C5576">
        <v>2334</v>
      </c>
      <c r="D5576">
        <v>697.08</v>
      </c>
    </row>
    <row r="5577" spans="1:4">
      <c r="A5577">
        <v>604</v>
      </c>
      <c r="B5577">
        <v>8713600</v>
      </c>
      <c r="C5577">
        <v>2334</v>
      </c>
      <c r="D5577">
        <v>8713.6</v>
      </c>
    </row>
    <row r="5578" spans="1:4">
      <c r="A5578">
        <v>605</v>
      </c>
      <c r="B5578">
        <v>597460</v>
      </c>
      <c r="C5578">
        <v>2335</v>
      </c>
      <c r="D5578">
        <v>597.46</v>
      </c>
    </row>
    <row r="5579" spans="1:4">
      <c r="A5579">
        <v>604</v>
      </c>
      <c r="B5579">
        <v>7468260</v>
      </c>
      <c r="C5579">
        <v>2335</v>
      </c>
      <c r="D5579">
        <v>7468.26</v>
      </c>
    </row>
    <row r="5580" spans="1:4">
      <c r="A5580">
        <v>605</v>
      </c>
      <c r="B5580">
        <v>501930</v>
      </c>
      <c r="C5580">
        <v>2336</v>
      </c>
      <c r="D5580">
        <v>501.93</v>
      </c>
    </row>
    <row r="5581" spans="1:4">
      <c r="A5581">
        <v>604</v>
      </c>
      <c r="B5581">
        <v>6274210</v>
      </c>
      <c r="C5581">
        <v>2336</v>
      </c>
      <c r="D5581">
        <v>6274.21</v>
      </c>
    </row>
    <row r="5582" spans="1:4">
      <c r="A5582">
        <v>605</v>
      </c>
      <c r="B5582">
        <v>765360</v>
      </c>
      <c r="C5582">
        <v>2337</v>
      </c>
      <c r="D5582">
        <v>765.36</v>
      </c>
    </row>
    <row r="5583" spans="1:4">
      <c r="A5583">
        <v>604</v>
      </c>
      <c r="B5583">
        <v>9567000</v>
      </c>
      <c r="C5583">
        <v>2337</v>
      </c>
      <c r="D5583">
        <v>9567</v>
      </c>
    </row>
    <row r="5584" spans="1:4">
      <c r="A5584">
        <v>605</v>
      </c>
      <c r="B5584">
        <v>826720</v>
      </c>
      <c r="C5584">
        <v>2338</v>
      </c>
      <c r="D5584">
        <v>826.72</v>
      </c>
    </row>
    <row r="5585" spans="1:4">
      <c r="A5585">
        <v>604</v>
      </c>
      <c r="B5585">
        <v>10334000</v>
      </c>
      <c r="C5585">
        <v>2338</v>
      </c>
      <c r="D5585">
        <v>10334</v>
      </c>
    </row>
    <row r="5586" spans="1:4">
      <c r="A5586">
        <v>605</v>
      </c>
      <c r="B5586">
        <v>470960</v>
      </c>
      <c r="C5586">
        <v>2339</v>
      </c>
      <c r="D5586">
        <v>470.96</v>
      </c>
    </row>
    <row r="5587" spans="1:4">
      <c r="A5587">
        <v>604</v>
      </c>
      <c r="B5587">
        <v>5887040</v>
      </c>
      <c r="C5587">
        <v>2339</v>
      </c>
      <c r="D5587">
        <v>5887.04</v>
      </c>
    </row>
    <row r="5588" spans="1:4">
      <c r="A5588">
        <v>605</v>
      </c>
      <c r="B5588">
        <v>324560</v>
      </c>
      <c r="C5588">
        <v>2340</v>
      </c>
      <c r="D5588">
        <v>324.56</v>
      </c>
    </row>
    <row r="5589" spans="1:4">
      <c r="A5589">
        <v>604</v>
      </c>
      <c r="B5589">
        <v>4057000</v>
      </c>
      <c r="C5589">
        <v>2340</v>
      </c>
      <c r="D5589">
        <v>4057</v>
      </c>
    </row>
    <row r="5590" spans="1:4">
      <c r="A5590">
        <v>605</v>
      </c>
      <c r="B5590">
        <v>432000</v>
      </c>
      <c r="C5590">
        <v>2342</v>
      </c>
      <c r="D5590">
        <v>432</v>
      </c>
    </row>
    <row r="5591" spans="1:4">
      <c r="A5591">
        <v>604</v>
      </c>
      <c r="B5591">
        <v>5400000</v>
      </c>
      <c r="C5591">
        <v>2342</v>
      </c>
      <c r="D5591">
        <v>5400</v>
      </c>
    </row>
    <row r="5592" spans="1:4">
      <c r="A5592">
        <v>605</v>
      </c>
      <c r="B5592">
        <v>444450</v>
      </c>
      <c r="C5592">
        <v>2343</v>
      </c>
      <c r="D5592">
        <v>444.45</v>
      </c>
    </row>
    <row r="5593" spans="1:4">
      <c r="A5593">
        <v>604</v>
      </c>
      <c r="B5593">
        <v>5555670</v>
      </c>
      <c r="C5593">
        <v>2343</v>
      </c>
      <c r="D5593">
        <v>5555.67</v>
      </c>
    </row>
    <row r="5594" spans="1:4">
      <c r="A5594">
        <v>605</v>
      </c>
      <c r="B5594">
        <v>575120</v>
      </c>
      <c r="C5594">
        <v>2344</v>
      </c>
      <c r="D5594">
        <v>575.12</v>
      </c>
    </row>
    <row r="5595" spans="1:4">
      <c r="A5595">
        <v>604</v>
      </c>
      <c r="B5595">
        <v>7189000</v>
      </c>
      <c r="C5595">
        <v>2344</v>
      </c>
      <c r="D5595">
        <v>7189</v>
      </c>
    </row>
    <row r="5596" spans="1:4">
      <c r="A5596">
        <v>605</v>
      </c>
      <c r="B5596">
        <v>1187600</v>
      </c>
      <c r="C5596">
        <v>2345</v>
      </c>
      <c r="D5596">
        <v>1187.5999999999999</v>
      </c>
    </row>
    <row r="5597" spans="1:4">
      <c r="A5597">
        <v>604</v>
      </c>
      <c r="B5597">
        <v>14845090</v>
      </c>
      <c r="C5597">
        <v>2345</v>
      </c>
      <c r="D5597">
        <v>14845.09</v>
      </c>
    </row>
    <row r="5598" spans="1:4">
      <c r="A5598">
        <v>605</v>
      </c>
      <c r="B5598">
        <v>324560</v>
      </c>
      <c r="C5598">
        <v>2346</v>
      </c>
      <c r="D5598">
        <v>324.56</v>
      </c>
    </row>
    <row r="5599" spans="1:4">
      <c r="A5599">
        <v>604</v>
      </c>
      <c r="B5599">
        <v>4057000</v>
      </c>
      <c r="C5599">
        <v>2346</v>
      </c>
      <c r="D5599">
        <v>4057</v>
      </c>
    </row>
    <row r="5600" spans="1:4">
      <c r="A5600">
        <v>605</v>
      </c>
      <c r="B5600">
        <v>840870</v>
      </c>
      <c r="C5600">
        <v>2347</v>
      </c>
      <c r="D5600">
        <v>840.87</v>
      </c>
    </row>
    <row r="5601" spans="1:4">
      <c r="A5601">
        <v>604</v>
      </c>
      <c r="B5601">
        <v>10510910</v>
      </c>
      <c r="C5601">
        <v>2347</v>
      </c>
      <c r="D5601">
        <v>10510.91</v>
      </c>
    </row>
    <row r="5602" spans="1:4">
      <c r="A5602">
        <v>605</v>
      </c>
      <c r="B5602">
        <v>362120</v>
      </c>
      <c r="C5602">
        <v>2348</v>
      </c>
      <c r="D5602">
        <v>362.12</v>
      </c>
    </row>
    <row r="5603" spans="1:4">
      <c r="A5603">
        <v>604</v>
      </c>
      <c r="B5603">
        <v>4526610</v>
      </c>
      <c r="C5603">
        <v>2348</v>
      </c>
      <c r="D5603">
        <v>4526.6099999999997</v>
      </c>
    </row>
    <row r="5604" spans="1:4">
      <c r="A5604">
        <v>605</v>
      </c>
      <c r="B5604">
        <v>575120</v>
      </c>
      <c r="C5604">
        <v>2350</v>
      </c>
      <c r="D5604">
        <v>575.12</v>
      </c>
    </row>
    <row r="5605" spans="1:4">
      <c r="A5605">
        <v>604</v>
      </c>
      <c r="B5605">
        <v>7189000</v>
      </c>
      <c r="C5605">
        <v>2350</v>
      </c>
      <c r="D5605">
        <v>7189</v>
      </c>
    </row>
    <row r="5606" spans="1:4">
      <c r="A5606">
        <v>605</v>
      </c>
      <c r="B5606">
        <v>288000</v>
      </c>
      <c r="C5606">
        <v>2351</v>
      </c>
      <c r="D5606">
        <v>288</v>
      </c>
    </row>
    <row r="5607" spans="1:4">
      <c r="A5607">
        <v>604</v>
      </c>
      <c r="B5607">
        <v>3600000</v>
      </c>
      <c r="C5607">
        <v>2351</v>
      </c>
      <c r="D5607">
        <v>3600</v>
      </c>
    </row>
    <row r="5608" spans="1:4">
      <c r="A5608">
        <v>605</v>
      </c>
      <c r="B5608">
        <v>475280</v>
      </c>
      <c r="C5608">
        <v>2352</v>
      </c>
      <c r="D5608">
        <v>475.28</v>
      </c>
    </row>
    <row r="5609" spans="1:4">
      <c r="A5609">
        <v>604</v>
      </c>
      <c r="B5609">
        <v>5941000</v>
      </c>
      <c r="C5609">
        <v>2352</v>
      </c>
      <c r="D5609">
        <v>5941</v>
      </c>
    </row>
    <row r="5610" spans="1:4">
      <c r="A5610">
        <v>605</v>
      </c>
      <c r="B5610">
        <v>148730</v>
      </c>
      <c r="C5610">
        <v>2353</v>
      </c>
      <c r="D5610">
        <v>148.72999999999999</v>
      </c>
    </row>
    <row r="5611" spans="1:4">
      <c r="A5611">
        <v>604</v>
      </c>
      <c r="B5611">
        <v>1859170</v>
      </c>
      <c r="C5611">
        <v>2353</v>
      </c>
      <c r="D5611">
        <v>1859.17</v>
      </c>
    </row>
    <row r="5612" spans="1:4">
      <c r="A5612">
        <v>605</v>
      </c>
      <c r="B5612">
        <v>861130</v>
      </c>
      <c r="C5612">
        <v>2354</v>
      </c>
      <c r="D5612">
        <v>861.13</v>
      </c>
    </row>
    <row r="5613" spans="1:4">
      <c r="A5613">
        <v>604</v>
      </c>
      <c r="B5613">
        <v>10764210</v>
      </c>
      <c r="C5613">
        <v>2354</v>
      </c>
      <c r="D5613">
        <v>10764.21</v>
      </c>
    </row>
    <row r="5614" spans="1:4">
      <c r="A5614">
        <v>605</v>
      </c>
      <c r="B5614">
        <v>826720</v>
      </c>
      <c r="C5614">
        <v>2355</v>
      </c>
      <c r="D5614">
        <v>826.72</v>
      </c>
    </row>
    <row r="5615" spans="1:4">
      <c r="A5615">
        <v>604</v>
      </c>
      <c r="B5615">
        <v>10334000</v>
      </c>
      <c r="C5615">
        <v>2355</v>
      </c>
      <c r="D5615">
        <v>10334</v>
      </c>
    </row>
    <row r="5616" spans="1:4">
      <c r="A5616">
        <v>605</v>
      </c>
      <c r="B5616">
        <v>129330</v>
      </c>
      <c r="C5616">
        <v>2356</v>
      </c>
      <c r="D5616">
        <v>129.33000000000001</v>
      </c>
    </row>
    <row r="5617" spans="1:4">
      <c r="A5617">
        <v>604</v>
      </c>
      <c r="B5617">
        <v>1616670</v>
      </c>
      <c r="C5617">
        <v>2356</v>
      </c>
      <c r="D5617">
        <v>1616.67</v>
      </c>
    </row>
    <row r="5618" spans="1:4">
      <c r="A5618">
        <v>605</v>
      </c>
      <c r="B5618">
        <v>522880</v>
      </c>
      <c r="C5618">
        <v>2357</v>
      </c>
      <c r="D5618">
        <v>522.88</v>
      </c>
    </row>
    <row r="5619" spans="1:4">
      <c r="A5619">
        <v>604</v>
      </c>
      <c r="B5619">
        <v>6536000</v>
      </c>
      <c r="C5619">
        <v>2357</v>
      </c>
      <c r="D5619">
        <v>6536</v>
      </c>
    </row>
    <row r="5620" spans="1:4">
      <c r="A5620">
        <v>605</v>
      </c>
      <c r="B5620">
        <v>196360</v>
      </c>
      <c r="C5620">
        <v>2358</v>
      </c>
      <c r="D5620">
        <v>196.36</v>
      </c>
    </row>
    <row r="5621" spans="1:4">
      <c r="A5621">
        <v>604</v>
      </c>
      <c r="B5621">
        <v>2454500</v>
      </c>
      <c r="C5621">
        <v>2358</v>
      </c>
      <c r="D5621">
        <v>2454.5</v>
      </c>
    </row>
    <row r="5622" spans="1:4">
      <c r="A5622">
        <v>605</v>
      </c>
      <c r="B5622">
        <v>145500</v>
      </c>
      <c r="C5622">
        <v>2359</v>
      </c>
      <c r="D5622">
        <v>145.5</v>
      </c>
    </row>
    <row r="5623" spans="1:4">
      <c r="A5623">
        <v>604</v>
      </c>
      <c r="B5623">
        <v>1818750</v>
      </c>
      <c r="C5623">
        <v>2359</v>
      </c>
      <c r="D5623">
        <v>1818.75</v>
      </c>
    </row>
    <row r="5624" spans="1:4">
      <c r="A5624">
        <v>605</v>
      </c>
      <c r="B5624">
        <v>151620</v>
      </c>
      <c r="C5624">
        <v>2360</v>
      </c>
      <c r="D5624">
        <v>151.62</v>
      </c>
    </row>
    <row r="5625" spans="1:4">
      <c r="A5625">
        <v>604</v>
      </c>
      <c r="B5625">
        <v>1895360</v>
      </c>
      <c r="C5625">
        <v>2360</v>
      </c>
      <c r="D5625">
        <v>1895.36</v>
      </c>
    </row>
    <row r="5626" spans="1:4">
      <c r="A5626">
        <v>605</v>
      </c>
      <c r="B5626">
        <v>625750</v>
      </c>
      <c r="C5626">
        <v>2361</v>
      </c>
      <c r="D5626">
        <v>625.75</v>
      </c>
    </row>
    <row r="5627" spans="1:4">
      <c r="A5627">
        <v>604</v>
      </c>
      <c r="B5627">
        <v>7821920</v>
      </c>
      <c r="C5627">
        <v>2361</v>
      </c>
      <c r="D5627">
        <v>7821.92</v>
      </c>
    </row>
    <row r="5628" spans="1:4">
      <c r="A5628">
        <v>605</v>
      </c>
      <c r="B5628">
        <v>964240</v>
      </c>
      <c r="C5628">
        <v>2363</v>
      </c>
      <c r="D5628">
        <v>964.24</v>
      </c>
    </row>
    <row r="5629" spans="1:4">
      <c r="A5629">
        <v>604</v>
      </c>
      <c r="B5629">
        <v>12053000</v>
      </c>
      <c r="C5629">
        <v>2363</v>
      </c>
      <c r="D5629">
        <v>12053</v>
      </c>
    </row>
    <row r="5630" spans="1:4">
      <c r="A5630">
        <v>605</v>
      </c>
      <c r="B5630">
        <v>475280</v>
      </c>
      <c r="C5630">
        <v>2364</v>
      </c>
      <c r="D5630">
        <v>475.28</v>
      </c>
    </row>
    <row r="5631" spans="1:4">
      <c r="A5631">
        <v>604</v>
      </c>
      <c r="B5631">
        <v>5941000</v>
      </c>
      <c r="C5631">
        <v>2364</v>
      </c>
      <c r="D5631">
        <v>5941</v>
      </c>
    </row>
    <row r="5632" spans="1:4">
      <c r="A5632">
        <v>605</v>
      </c>
      <c r="B5632">
        <v>475280</v>
      </c>
      <c r="C5632">
        <v>2365</v>
      </c>
      <c r="D5632">
        <v>475.28</v>
      </c>
    </row>
    <row r="5633" spans="1:4">
      <c r="A5633">
        <v>604</v>
      </c>
      <c r="B5633">
        <v>5941000</v>
      </c>
      <c r="C5633">
        <v>2365</v>
      </c>
      <c r="D5633">
        <v>5941</v>
      </c>
    </row>
    <row r="5634" spans="1:4">
      <c r="A5634">
        <v>605</v>
      </c>
      <c r="B5634">
        <v>522880</v>
      </c>
      <c r="C5634">
        <v>2367</v>
      </c>
      <c r="D5634">
        <v>522.88</v>
      </c>
    </row>
    <row r="5635" spans="1:4">
      <c r="A5635">
        <v>604</v>
      </c>
      <c r="B5635">
        <v>6536000</v>
      </c>
      <c r="C5635">
        <v>2367</v>
      </c>
      <c r="D5635">
        <v>6536</v>
      </c>
    </row>
    <row r="5636" spans="1:4">
      <c r="A5636">
        <v>605</v>
      </c>
      <c r="B5636">
        <v>392720</v>
      </c>
      <c r="C5636">
        <v>2369</v>
      </c>
      <c r="D5636">
        <v>392.72</v>
      </c>
    </row>
    <row r="5637" spans="1:4">
      <c r="A5637">
        <v>604</v>
      </c>
      <c r="B5637">
        <v>4909000</v>
      </c>
      <c r="C5637">
        <v>2369</v>
      </c>
      <c r="D5637">
        <v>4909</v>
      </c>
    </row>
    <row r="5638" spans="1:4">
      <c r="A5638">
        <v>605</v>
      </c>
      <c r="B5638">
        <v>835130</v>
      </c>
      <c r="C5638">
        <v>2370</v>
      </c>
      <c r="D5638">
        <v>835.13</v>
      </c>
    </row>
    <row r="5639" spans="1:4">
      <c r="A5639">
        <v>604</v>
      </c>
      <c r="B5639">
        <v>10439160</v>
      </c>
      <c r="C5639">
        <v>2370</v>
      </c>
      <c r="D5639">
        <v>10439.16</v>
      </c>
    </row>
    <row r="5640" spans="1:4">
      <c r="A5640">
        <v>605</v>
      </c>
      <c r="B5640">
        <v>432770</v>
      </c>
      <c r="C5640">
        <v>2371</v>
      </c>
      <c r="D5640">
        <v>432.77</v>
      </c>
    </row>
    <row r="5641" spans="1:4">
      <c r="A5641">
        <v>604</v>
      </c>
      <c r="B5641">
        <v>5409690</v>
      </c>
      <c r="C5641">
        <v>2371</v>
      </c>
      <c r="D5641">
        <v>5409.69</v>
      </c>
    </row>
    <row r="5642" spans="1:4">
      <c r="A5642">
        <v>605</v>
      </c>
      <c r="B5642">
        <v>475280</v>
      </c>
      <c r="C5642">
        <v>2372</v>
      </c>
      <c r="D5642">
        <v>475.28</v>
      </c>
    </row>
    <row r="5643" spans="1:4">
      <c r="A5643">
        <v>604</v>
      </c>
      <c r="B5643">
        <v>5941000</v>
      </c>
      <c r="C5643">
        <v>2372</v>
      </c>
      <c r="D5643">
        <v>5941</v>
      </c>
    </row>
    <row r="5644" spans="1:4">
      <c r="A5644">
        <v>605</v>
      </c>
      <c r="B5644">
        <v>126540</v>
      </c>
      <c r="C5644">
        <v>2373</v>
      </c>
      <c r="D5644">
        <v>126.54</v>
      </c>
    </row>
    <row r="5645" spans="1:4">
      <c r="A5645">
        <v>604</v>
      </c>
      <c r="B5645">
        <v>1581750</v>
      </c>
      <c r="C5645">
        <v>2373</v>
      </c>
      <c r="D5645">
        <v>1581.75</v>
      </c>
    </row>
    <row r="5646" spans="1:4">
      <c r="A5646">
        <v>605</v>
      </c>
      <c r="B5646">
        <v>1185690</v>
      </c>
      <c r="C5646">
        <v>2374</v>
      </c>
      <c r="D5646">
        <v>1185.69</v>
      </c>
    </row>
    <row r="5647" spans="1:4">
      <c r="A5647">
        <v>604</v>
      </c>
      <c r="B5647">
        <v>14821240</v>
      </c>
      <c r="C5647">
        <v>2374</v>
      </c>
      <c r="D5647">
        <v>14821.24</v>
      </c>
    </row>
    <row r="5648" spans="1:4">
      <c r="A5648">
        <v>605</v>
      </c>
      <c r="B5648">
        <v>826720</v>
      </c>
      <c r="C5648">
        <v>2375</v>
      </c>
      <c r="D5648">
        <v>826.72</v>
      </c>
    </row>
    <row r="5649" spans="1:4">
      <c r="A5649">
        <v>604</v>
      </c>
      <c r="B5649">
        <v>10334000</v>
      </c>
      <c r="C5649">
        <v>2375</v>
      </c>
      <c r="D5649">
        <v>10334</v>
      </c>
    </row>
    <row r="5650" spans="1:4">
      <c r="A5650">
        <v>605</v>
      </c>
      <c r="B5650">
        <v>527680</v>
      </c>
      <c r="C5650">
        <v>2376</v>
      </c>
      <c r="D5650">
        <v>527.67999999999995</v>
      </c>
    </row>
    <row r="5651" spans="1:4">
      <c r="A5651">
        <v>604</v>
      </c>
      <c r="B5651">
        <v>6596090</v>
      </c>
      <c r="C5651">
        <v>2376</v>
      </c>
      <c r="D5651">
        <v>6596.09</v>
      </c>
    </row>
    <row r="5652" spans="1:4">
      <c r="A5652">
        <v>605</v>
      </c>
      <c r="B5652">
        <v>324560</v>
      </c>
      <c r="C5652">
        <v>2377</v>
      </c>
      <c r="D5652">
        <v>324.56</v>
      </c>
    </row>
    <row r="5653" spans="1:4">
      <c r="A5653">
        <v>604</v>
      </c>
      <c r="B5653">
        <v>4057000</v>
      </c>
      <c r="C5653">
        <v>2377</v>
      </c>
      <c r="D5653">
        <v>4057</v>
      </c>
    </row>
    <row r="5654" spans="1:4">
      <c r="A5654">
        <v>605</v>
      </c>
      <c r="B5654">
        <v>415370</v>
      </c>
      <c r="C5654">
        <v>2378</v>
      </c>
      <c r="D5654">
        <v>415.37</v>
      </c>
    </row>
    <row r="5655" spans="1:4">
      <c r="A5655">
        <v>604</v>
      </c>
      <c r="B5655">
        <v>5192170</v>
      </c>
      <c r="C5655">
        <v>2378</v>
      </c>
      <c r="D5655">
        <v>5192.17</v>
      </c>
    </row>
    <row r="5656" spans="1:4">
      <c r="A5656">
        <v>605</v>
      </c>
      <c r="B5656">
        <v>632560</v>
      </c>
      <c r="C5656">
        <v>2380</v>
      </c>
      <c r="D5656">
        <v>632.55999999999995</v>
      </c>
    </row>
    <row r="5657" spans="1:4">
      <c r="A5657">
        <v>604</v>
      </c>
      <c r="B5657">
        <v>7907000</v>
      </c>
      <c r="C5657">
        <v>2380</v>
      </c>
      <c r="D5657">
        <v>7907</v>
      </c>
    </row>
    <row r="5658" spans="1:4">
      <c r="A5658">
        <v>605</v>
      </c>
      <c r="B5658">
        <v>632560</v>
      </c>
      <c r="C5658">
        <v>2381</v>
      </c>
      <c r="D5658">
        <v>632.55999999999995</v>
      </c>
    </row>
    <row r="5659" spans="1:4">
      <c r="A5659">
        <v>604</v>
      </c>
      <c r="B5659">
        <v>7907000</v>
      </c>
      <c r="C5659">
        <v>2381</v>
      </c>
      <c r="D5659">
        <v>7907</v>
      </c>
    </row>
    <row r="5660" spans="1:4">
      <c r="A5660">
        <v>605</v>
      </c>
      <c r="B5660">
        <v>392720</v>
      </c>
      <c r="C5660">
        <v>2382</v>
      </c>
      <c r="D5660">
        <v>392.72</v>
      </c>
    </row>
    <row r="5661" spans="1:4">
      <c r="A5661">
        <v>604</v>
      </c>
      <c r="B5661">
        <v>4909000</v>
      </c>
      <c r="C5661">
        <v>2382</v>
      </c>
      <c r="D5661">
        <v>4909</v>
      </c>
    </row>
    <row r="5662" spans="1:4">
      <c r="A5662">
        <v>605</v>
      </c>
      <c r="B5662">
        <v>892800</v>
      </c>
      <c r="C5662">
        <v>2383</v>
      </c>
      <c r="D5662">
        <v>892.8</v>
      </c>
    </row>
    <row r="5663" spans="1:4">
      <c r="A5663">
        <v>604</v>
      </c>
      <c r="B5663">
        <v>11160000</v>
      </c>
      <c r="C5663">
        <v>2383</v>
      </c>
      <c r="D5663">
        <v>11160</v>
      </c>
    </row>
    <row r="5664" spans="1:4">
      <c r="A5664">
        <v>605</v>
      </c>
      <c r="B5664">
        <v>969270</v>
      </c>
      <c r="C5664">
        <v>2384</v>
      </c>
      <c r="D5664">
        <v>969.27</v>
      </c>
    </row>
    <row r="5665" spans="1:4">
      <c r="A5665">
        <v>604</v>
      </c>
      <c r="B5665">
        <v>12115880</v>
      </c>
      <c r="C5665">
        <v>2384</v>
      </c>
      <c r="D5665">
        <v>12115.88</v>
      </c>
    </row>
    <row r="5666" spans="1:4">
      <c r="A5666">
        <v>605</v>
      </c>
      <c r="B5666">
        <v>324560</v>
      </c>
      <c r="C5666">
        <v>2385</v>
      </c>
      <c r="D5666">
        <v>324.56</v>
      </c>
    </row>
    <row r="5667" spans="1:4">
      <c r="A5667">
        <v>604</v>
      </c>
      <c r="B5667">
        <v>4057000</v>
      </c>
      <c r="C5667">
        <v>2385</v>
      </c>
      <c r="D5667">
        <v>4057</v>
      </c>
    </row>
    <row r="5668" spans="1:4">
      <c r="A5668">
        <v>605</v>
      </c>
      <c r="B5668">
        <v>324560</v>
      </c>
      <c r="C5668">
        <v>2386</v>
      </c>
      <c r="D5668">
        <v>324.56</v>
      </c>
    </row>
    <row r="5669" spans="1:4">
      <c r="A5669">
        <v>604</v>
      </c>
      <c r="B5669">
        <v>4057000</v>
      </c>
      <c r="C5669">
        <v>2386</v>
      </c>
      <c r="D5669">
        <v>4057</v>
      </c>
    </row>
    <row r="5670" spans="1:4">
      <c r="A5670">
        <v>605</v>
      </c>
      <c r="B5670">
        <v>826720</v>
      </c>
      <c r="C5670">
        <v>2388</v>
      </c>
      <c r="D5670">
        <v>826.72</v>
      </c>
    </row>
    <row r="5671" spans="1:4">
      <c r="A5671">
        <v>604</v>
      </c>
      <c r="B5671">
        <v>10334000</v>
      </c>
      <c r="C5671">
        <v>2388</v>
      </c>
      <c r="D5671">
        <v>10334</v>
      </c>
    </row>
    <row r="5672" spans="1:4">
      <c r="A5672">
        <v>605</v>
      </c>
      <c r="B5672">
        <v>522880</v>
      </c>
      <c r="C5672">
        <v>2389</v>
      </c>
      <c r="D5672">
        <v>522.88</v>
      </c>
    </row>
    <row r="5673" spans="1:4">
      <c r="A5673">
        <v>604</v>
      </c>
      <c r="B5673">
        <v>6536000</v>
      </c>
      <c r="C5673">
        <v>2389</v>
      </c>
      <c r="D5673">
        <v>6536</v>
      </c>
    </row>
    <row r="5674" spans="1:4">
      <c r="A5674">
        <v>605</v>
      </c>
      <c r="B5674">
        <v>716900</v>
      </c>
      <c r="C5674">
        <v>2391</v>
      </c>
      <c r="D5674">
        <v>716.9</v>
      </c>
    </row>
    <row r="5675" spans="1:4">
      <c r="A5675">
        <v>604</v>
      </c>
      <c r="B5675">
        <v>8961270</v>
      </c>
      <c r="C5675">
        <v>2391</v>
      </c>
      <c r="D5675">
        <v>8961.27</v>
      </c>
    </row>
    <row r="5676" spans="1:4">
      <c r="A5676">
        <v>605</v>
      </c>
      <c r="B5676">
        <v>695840</v>
      </c>
      <c r="C5676">
        <v>2392</v>
      </c>
      <c r="D5676">
        <v>695.84</v>
      </c>
    </row>
    <row r="5677" spans="1:4">
      <c r="A5677">
        <v>604</v>
      </c>
      <c r="B5677">
        <v>8698000</v>
      </c>
      <c r="C5677">
        <v>2392</v>
      </c>
      <c r="D5677">
        <v>8698</v>
      </c>
    </row>
    <row r="5678" spans="1:4">
      <c r="A5678">
        <v>605</v>
      </c>
      <c r="B5678">
        <v>853540</v>
      </c>
      <c r="C5678">
        <v>2393</v>
      </c>
      <c r="D5678">
        <v>853.54</v>
      </c>
    </row>
    <row r="5679" spans="1:4">
      <c r="A5679">
        <v>604</v>
      </c>
      <c r="B5679">
        <v>10669300</v>
      </c>
      <c r="C5679">
        <v>2393</v>
      </c>
      <c r="D5679">
        <v>10669.3</v>
      </c>
    </row>
    <row r="5680" spans="1:4">
      <c r="A5680">
        <v>605</v>
      </c>
      <c r="B5680">
        <v>695840</v>
      </c>
      <c r="C5680">
        <v>2394</v>
      </c>
      <c r="D5680">
        <v>695.84</v>
      </c>
    </row>
    <row r="5681" spans="1:4">
      <c r="A5681">
        <v>604</v>
      </c>
      <c r="B5681">
        <v>8698000</v>
      </c>
      <c r="C5681">
        <v>2394</v>
      </c>
      <c r="D5681">
        <v>8698</v>
      </c>
    </row>
    <row r="5682" spans="1:4">
      <c r="A5682">
        <v>605</v>
      </c>
      <c r="B5682">
        <v>326510</v>
      </c>
      <c r="C5682">
        <v>2395</v>
      </c>
      <c r="D5682">
        <v>326.51</v>
      </c>
    </row>
    <row r="5683" spans="1:4">
      <c r="A5683">
        <v>604</v>
      </c>
      <c r="B5683">
        <v>4081470</v>
      </c>
      <c r="C5683">
        <v>2395</v>
      </c>
      <c r="D5683">
        <v>4081.47</v>
      </c>
    </row>
    <row r="5684" spans="1:4">
      <c r="A5684">
        <v>605</v>
      </c>
      <c r="B5684">
        <v>324560</v>
      </c>
      <c r="C5684">
        <v>2397</v>
      </c>
      <c r="D5684">
        <v>324.56</v>
      </c>
    </row>
    <row r="5685" spans="1:4">
      <c r="A5685">
        <v>604</v>
      </c>
      <c r="B5685">
        <v>4057000</v>
      </c>
      <c r="C5685">
        <v>2397</v>
      </c>
      <c r="D5685">
        <v>4057</v>
      </c>
    </row>
    <row r="5686" spans="1:4">
      <c r="A5686">
        <v>605</v>
      </c>
      <c r="B5686">
        <v>695840</v>
      </c>
      <c r="C5686">
        <v>2402</v>
      </c>
      <c r="D5686">
        <v>695.84</v>
      </c>
    </row>
    <row r="5687" spans="1:4">
      <c r="A5687">
        <v>604</v>
      </c>
      <c r="B5687">
        <v>8698000</v>
      </c>
      <c r="C5687">
        <v>2402</v>
      </c>
      <c r="D5687">
        <v>8698</v>
      </c>
    </row>
    <row r="5688" spans="1:4">
      <c r="A5688">
        <v>605</v>
      </c>
      <c r="B5688">
        <v>357040</v>
      </c>
      <c r="C5688">
        <v>2403</v>
      </c>
      <c r="D5688">
        <v>357.04</v>
      </c>
    </row>
    <row r="5689" spans="1:4">
      <c r="A5689">
        <v>604</v>
      </c>
      <c r="B5689">
        <v>4463000</v>
      </c>
      <c r="C5689">
        <v>2403</v>
      </c>
      <c r="D5689">
        <v>4463</v>
      </c>
    </row>
    <row r="5690" spans="1:4">
      <c r="A5690">
        <v>605</v>
      </c>
      <c r="B5690">
        <v>522880</v>
      </c>
      <c r="C5690">
        <v>2405</v>
      </c>
      <c r="D5690">
        <v>522.88</v>
      </c>
    </row>
    <row r="5691" spans="1:4">
      <c r="A5691">
        <v>604</v>
      </c>
      <c r="B5691">
        <v>6536000</v>
      </c>
      <c r="C5691">
        <v>2405</v>
      </c>
      <c r="D5691">
        <v>6536</v>
      </c>
    </row>
    <row r="5692" spans="1:4">
      <c r="A5692">
        <v>605</v>
      </c>
      <c r="B5692">
        <v>168720</v>
      </c>
      <c r="C5692">
        <v>2408</v>
      </c>
      <c r="D5692">
        <v>168.72</v>
      </c>
    </row>
    <row r="5693" spans="1:4">
      <c r="A5693">
        <v>604</v>
      </c>
      <c r="B5693">
        <v>2109000</v>
      </c>
      <c r="C5693">
        <v>2408</v>
      </c>
      <c r="D5693">
        <v>2109</v>
      </c>
    </row>
    <row r="5694" spans="1:4">
      <c r="A5694">
        <v>605</v>
      </c>
      <c r="B5694">
        <v>575960</v>
      </c>
      <c r="C5694">
        <v>2410</v>
      </c>
      <c r="D5694">
        <v>575.96</v>
      </c>
    </row>
    <row r="5695" spans="1:4">
      <c r="A5695">
        <v>604</v>
      </c>
      <c r="B5695">
        <v>7199550</v>
      </c>
      <c r="C5695">
        <v>2410</v>
      </c>
      <c r="D5695">
        <v>7199.55</v>
      </c>
    </row>
    <row r="5696" spans="1:4">
      <c r="A5696">
        <v>605</v>
      </c>
      <c r="B5696">
        <v>408770</v>
      </c>
      <c r="C5696">
        <v>2411</v>
      </c>
      <c r="D5696">
        <v>408.77</v>
      </c>
    </row>
    <row r="5697" spans="1:4">
      <c r="A5697">
        <v>604</v>
      </c>
      <c r="B5697">
        <v>5109630</v>
      </c>
      <c r="C5697">
        <v>2411</v>
      </c>
      <c r="D5697">
        <v>5109.63</v>
      </c>
    </row>
    <row r="5698" spans="1:4">
      <c r="A5698">
        <v>605</v>
      </c>
      <c r="B5698">
        <v>826720</v>
      </c>
      <c r="C5698">
        <v>2412</v>
      </c>
      <c r="D5698">
        <v>826.72</v>
      </c>
    </row>
    <row r="5699" spans="1:4">
      <c r="A5699">
        <v>604</v>
      </c>
      <c r="B5699">
        <v>10334000</v>
      </c>
      <c r="C5699">
        <v>2412</v>
      </c>
      <c r="D5699">
        <v>10334</v>
      </c>
    </row>
    <row r="5700" spans="1:4">
      <c r="A5700">
        <v>605</v>
      </c>
      <c r="B5700">
        <v>892800</v>
      </c>
      <c r="C5700">
        <v>2413</v>
      </c>
      <c r="D5700">
        <v>892.8</v>
      </c>
    </row>
    <row r="5701" spans="1:4">
      <c r="A5701">
        <v>604</v>
      </c>
      <c r="B5701">
        <v>11160000</v>
      </c>
      <c r="C5701">
        <v>2413</v>
      </c>
      <c r="D5701">
        <v>11160</v>
      </c>
    </row>
    <row r="5702" spans="1:4">
      <c r="A5702">
        <v>605</v>
      </c>
      <c r="B5702">
        <v>324560</v>
      </c>
      <c r="C5702">
        <v>2415</v>
      </c>
      <c r="D5702">
        <v>324.56</v>
      </c>
    </row>
    <row r="5703" spans="1:4">
      <c r="A5703">
        <v>604</v>
      </c>
      <c r="B5703">
        <v>4057000</v>
      </c>
      <c r="C5703">
        <v>2415</v>
      </c>
      <c r="D5703">
        <v>4057</v>
      </c>
    </row>
    <row r="5704" spans="1:4">
      <c r="A5704">
        <v>605</v>
      </c>
      <c r="B5704">
        <v>892800</v>
      </c>
      <c r="C5704">
        <v>2416</v>
      </c>
      <c r="D5704">
        <v>892.8</v>
      </c>
    </row>
    <row r="5705" spans="1:4">
      <c r="A5705">
        <v>604</v>
      </c>
      <c r="B5705">
        <v>11160000</v>
      </c>
      <c r="C5705">
        <v>2416</v>
      </c>
      <c r="D5705">
        <v>11160</v>
      </c>
    </row>
    <row r="5706" spans="1:4">
      <c r="A5706">
        <v>605</v>
      </c>
      <c r="B5706">
        <v>357040</v>
      </c>
      <c r="C5706">
        <v>2418</v>
      </c>
      <c r="D5706">
        <v>357.04</v>
      </c>
    </row>
    <row r="5707" spans="1:4">
      <c r="A5707">
        <v>604</v>
      </c>
      <c r="B5707">
        <v>4463000</v>
      </c>
      <c r="C5707">
        <v>2418</v>
      </c>
      <c r="D5707">
        <v>4463</v>
      </c>
    </row>
    <row r="5708" spans="1:4">
      <c r="A5708">
        <v>605</v>
      </c>
      <c r="B5708">
        <v>826720</v>
      </c>
      <c r="C5708">
        <v>2419</v>
      </c>
      <c r="D5708">
        <v>826.72</v>
      </c>
    </row>
    <row r="5709" spans="1:4">
      <c r="A5709">
        <v>604</v>
      </c>
      <c r="B5709">
        <v>10334000</v>
      </c>
      <c r="C5709">
        <v>2419</v>
      </c>
      <c r="D5709">
        <v>10334</v>
      </c>
    </row>
    <row r="5710" spans="1:4">
      <c r="A5710">
        <v>605</v>
      </c>
      <c r="B5710">
        <v>324560</v>
      </c>
      <c r="C5710">
        <v>2420</v>
      </c>
      <c r="D5710">
        <v>324.56</v>
      </c>
    </row>
    <row r="5711" spans="1:4">
      <c r="A5711">
        <v>604</v>
      </c>
      <c r="B5711">
        <v>4057000</v>
      </c>
      <c r="C5711">
        <v>2420</v>
      </c>
      <c r="D5711">
        <v>4057</v>
      </c>
    </row>
    <row r="5712" spans="1:4">
      <c r="A5712">
        <v>605</v>
      </c>
      <c r="B5712">
        <v>1044410</v>
      </c>
      <c r="C5712">
        <v>2421</v>
      </c>
      <c r="D5712">
        <v>1044.4100000000001</v>
      </c>
    </row>
    <row r="5713" spans="1:4">
      <c r="A5713">
        <v>604</v>
      </c>
      <c r="B5713">
        <v>13055200</v>
      </c>
      <c r="C5713">
        <v>2421</v>
      </c>
      <c r="D5713">
        <v>13055.2</v>
      </c>
    </row>
    <row r="5714" spans="1:4">
      <c r="A5714">
        <v>605</v>
      </c>
      <c r="B5714">
        <v>324560</v>
      </c>
      <c r="C5714">
        <v>2423</v>
      </c>
      <c r="D5714">
        <v>324.56</v>
      </c>
    </row>
    <row r="5715" spans="1:4">
      <c r="A5715">
        <v>604</v>
      </c>
      <c r="B5715">
        <v>4057000</v>
      </c>
      <c r="C5715">
        <v>2423</v>
      </c>
      <c r="D5715">
        <v>4057</v>
      </c>
    </row>
    <row r="5716" spans="1:4">
      <c r="A5716">
        <v>605</v>
      </c>
      <c r="B5716">
        <v>357040</v>
      </c>
      <c r="C5716">
        <v>2424</v>
      </c>
      <c r="D5716">
        <v>357.04</v>
      </c>
    </row>
    <row r="5717" spans="1:4">
      <c r="A5717">
        <v>604</v>
      </c>
      <c r="B5717">
        <v>4463000</v>
      </c>
      <c r="C5717">
        <v>2424</v>
      </c>
      <c r="D5717">
        <v>4463</v>
      </c>
    </row>
    <row r="5718" spans="1:4">
      <c r="A5718">
        <v>605</v>
      </c>
      <c r="B5718">
        <v>357040</v>
      </c>
      <c r="C5718">
        <v>2425</v>
      </c>
      <c r="D5718">
        <v>357.04</v>
      </c>
    </row>
    <row r="5719" spans="1:4">
      <c r="A5719">
        <v>604</v>
      </c>
      <c r="B5719">
        <v>4463000</v>
      </c>
      <c r="C5719">
        <v>2425</v>
      </c>
      <c r="D5719">
        <v>4463</v>
      </c>
    </row>
    <row r="5720" spans="1:4">
      <c r="A5720">
        <v>605</v>
      </c>
      <c r="B5720">
        <v>902400</v>
      </c>
      <c r="C5720">
        <v>2426</v>
      </c>
      <c r="D5720">
        <v>902.4</v>
      </c>
    </row>
    <row r="5721" spans="1:4">
      <c r="A5721">
        <v>604</v>
      </c>
      <c r="B5721">
        <v>11280090</v>
      </c>
      <c r="C5721">
        <v>2426</v>
      </c>
      <c r="D5721">
        <v>11280.09</v>
      </c>
    </row>
    <row r="5722" spans="1:4">
      <c r="A5722">
        <v>605</v>
      </c>
      <c r="B5722">
        <v>846930</v>
      </c>
      <c r="C5722">
        <v>2430</v>
      </c>
      <c r="D5722">
        <v>846.93</v>
      </c>
    </row>
    <row r="5723" spans="1:4">
      <c r="A5723">
        <v>604</v>
      </c>
      <c r="B5723">
        <v>10586730</v>
      </c>
      <c r="C5723">
        <v>2430</v>
      </c>
      <c r="D5723">
        <v>10586.73</v>
      </c>
    </row>
    <row r="5724" spans="1:4">
      <c r="A5724">
        <v>605</v>
      </c>
      <c r="B5724">
        <v>892800</v>
      </c>
      <c r="C5724">
        <v>2432</v>
      </c>
      <c r="D5724">
        <v>892.8</v>
      </c>
    </row>
    <row r="5725" spans="1:4">
      <c r="A5725">
        <v>604</v>
      </c>
      <c r="B5725">
        <v>11160000</v>
      </c>
      <c r="C5725">
        <v>2432</v>
      </c>
      <c r="D5725">
        <v>11160</v>
      </c>
    </row>
    <row r="5726" spans="1:4">
      <c r="A5726">
        <v>605</v>
      </c>
      <c r="B5726">
        <v>224180</v>
      </c>
      <c r="C5726">
        <v>2433</v>
      </c>
      <c r="D5726">
        <v>224.18</v>
      </c>
    </row>
    <row r="5727" spans="1:4">
      <c r="A5727">
        <v>604</v>
      </c>
      <c r="B5727">
        <v>2802340</v>
      </c>
      <c r="C5727">
        <v>2433</v>
      </c>
      <c r="D5727">
        <v>2802.34</v>
      </c>
    </row>
    <row r="5728" spans="1:4">
      <c r="A5728">
        <v>605</v>
      </c>
      <c r="B5728">
        <v>765360</v>
      </c>
      <c r="C5728">
        <v>2434</v>
      </c>
      <c r="D5728">
        <v>765.36</v>
      </c>
    </row>
    <row r="5729" spans="1:4">
      <c r="A5729">
        <v>604</v>
      </c>
      <c r="B5729">
        <v>9567000</v>
      </c>
      <c r="C5729">
        <v>2434</v>
      </c>
      <c r="D5729">
        <v>9567</v>
      </c>
    </row>
    <row r="5730" spans="1:4">
      <c r="A5730">
        <v>605</v>
      </c>
      <c r="B5730">
        <v>765360</v>
      </c>
      <c r="C5730">
        <v>2436</v>
      </c>
      <c r="D5730">
        <v>765.36</v>
      </c>
    </row>
    <row r="5731" spans="1:4">
      <c r="A5731">
        <v>604</v>
      </c>
      <c r="B5731">
        <v>9567000</v>
      </c>
      <c r="C5731">
        <v>2436</v>
      </c>
      <c r="D5731">
        <v>9567</v>
      </c>
    </row>
    <row r="5732" spans="1:4">
      <c r="A5732">
        <v>605</v>
      </c>
      <c r="B5732">
        <v>357040</v>
      </c>
      <c r="C5732">
        <v>2437</v>
      </c>
      <c r="D5732">
        <v>357.04</v>
      </c>
    </row>
    <row r="5733" spans="1:4">
      <c r="A5733">
        <v>604</v>
      </c>
      <c r="B5733">
        <v>4463000</v>
      </c>
      <c r="C5733">
        <v>2437</v>
      </c>
      <c r="D5733">
        <v>4463</v>
      </c>
    </row>
    <row r="5734" spans="1:4">
      <c r="A5734">
        <v>605</v>
      </c>
      <c r="B5734">
        <v>432000</v>
      </c>
      <c r="C5734">
        <v>2438</v>
      </c>
      <c r="D5734">
        <v>432</v>
      </c>
    </row>
    <row r="5735" spans="1:4">
      <c r="A5735">
        <v>604</v>
      </c>
      <c r="B5735">
        <v>5400000</v>
      </c>
      <c r="C5735">
        <v>2438</v>
      </c>
      <c r="D5735">
        <v>5400</v>
      </c>
    </row>
    <row r="5736" spans="1:4">
      <c r="A5736">
        <v>605</v>
      </c>
      <c r="B5736">
        <v>324760</v>
      </c>
      <c r="C5736">
        <v>2440</v>
      </c>
      <c r="D5736">
        <v>324.76</v>
      </c>
    </row>
    <row r="5737" spans="1:4">
      <c r="A5737">
        <v>604</v>
      </c>
      <c r="B5737">
        <v>4059620</v>
      </c>
      <c r="C5737">
        <v>2440</v>
      </c>
      <c r="D5737">
        <v>4059.62</v>
      </c>
    </row>
    <row r="5738" spans="1:4">
      <c r="A5738">
        <v>605</v>
      </c>
      <c r="B5738">
        <v>324560</v>
      </c>
      <c r="C5738">
        <v>2441</v>
      </c>
      <c r="D5738">
        <v>324.56</v>
      </c>
    </row>
    <row r="5739" spans="1:4">
      <c r="A5739">
        <v>604</v>
      </c>
      <c r="B5739">
        <v>4057000</v>
      </c>
      <c r="C5739">
        <v>2441</v>
      </c>
      <c r="D5739">
        <v>4057</v>
      </c>
    </row>
    <row r="5740" spans="1:4">
      <c r="A5740">
        <v>605</v>
      </c>
      <c r="B5740">
        <v>632560</v>
      </c>
      <c r="C5740">
        <v>2442</v>
      </c>
      <c r="D5740">
        <v>632.55999999999995</v>
      </c>
    </row>
    <row r="5741" spans="1:4">
      <c r="A5741">
        <v>604</v>
      </c>
      <c r="B5741">
        <v>7907000</v>
      </c>
      <c r="C5741">
        <v>2442</v>
      </c>
      <c r="D5741">
        <v>7907</v>
      </c>
    </row>
    <row r="5742" spans="1:4">
      <c r="A5742">
        <v>605</v>
      </c>
      <c r="B5742">
        <v>624480</v>
      </c>
      <c r="C5742">
        <v>2443</v>
      </c>
      <c r="D5742">
        <v>624.48</v>
      </c>
    </row>
    <row r="5743" spans="1:4">
      <c r="A5743">
        <v>604</v>
      </c>
      <c r="B5743">
        <v>7806100</v>
      </c>
      <c r="C5743">
        <v>2443</v>
      </c>
      <c r="D5743">
        <v>7806.1</v>
      </c>
    </row>
    <row r="5744" spans="1:4">
      <c r="A5744">
        <v>605</v>
      </c>
      <c r="B5744">
        <v>324560</v>
      </c>
      <c r="C5744">
        <v>2445</v>
      </c>
      <c r="D5744">
        <v>324.56</v>
      </c>
    </row>
    <row r="5745" spans="1:4">
      <c r="A5745">
        <v>604</v>
      </c>
      <c r="B5745">
        <v>4057000</v>
      </c>
      <c r="C5745">
        <v>2445</v>
      </c>
      <c r="D5745">
        <v>4057</v>
      </c>
    </row>
    <row r="5746" spans="1:4">
      <c r="A5746">
        <v>605</v>
      </c>
      <c r="B5746">
        <v>392720</v>
      </c>
      <c r="C5746">
        <v>2447</v>
      </c>
      <c r="D5746">
        <v>392.72</v>
      </c>
    </row>
    <row r="5747" spans="1:4">
      <c r="A5747">
        <v>604</v>
      </c>
      <c r="B5747">
        <v>4909000</v>
      </c>
      <c r="C5747">
        <v>2447</v>
      </c>
      <c r="D5747">
        <v>4909</v>
      </c>
    </row>
    <row r="5748" spans="1:4">
      <c r="A5748">
        <v>605</v>
      </c>
      <c r="B5748">
        <v>632560</v>
      </c>
      <c r="C5748">
        <v>2449</v>
      </c>
      <c r="D5748">
        <v>632.55999999999995</v>
      </c>
    </row>
    <row r="5749" spans="1:4">
      <c r="A5749">
        <v>604</v>
      </c>
      <c r="B5749">
        <v>7907000</v>
      </c>
      <c r="C5749">
        <v>2449</v>
      </c>
      <c r="D5749">
        <v>7907</v>
      </c>
    </row>
    <row r="5750" spans="1:4">
      <c r="A5750">
        <v>605</v>
      </c>
      <c r="B5750">
        <v>522880</v>
      </c>
      <c r="C5750">
        <v>2451</v>
      </c>
      <c r="D5750">
        <v>522.88</v>
      </c>
    </row>
    <row r="5751" spans="1:4">
      <c r="A5751">
        <v>604</v>
      </c>
      <c r="B5751">
        <v>6536000</v>
      </c>
      <c r="C5751">
        <v>2451</v>
      </c>
      <c r="D5751">
        <v>6536</v>
      </c>
    </row>
    <row r="5752" spans="1:4">
      <c r="A5752">
        <v>605</v>
      </c>
      <c r="B5752">
        <v>298500</v>
      </c>
      <c r="C5752">
        <v>2452</v>
      </c>
      <c r="D5752">
        <v>298.5</v>
      </c>
    </row>
    <row r="5753" spans="1:4">
      <c r="A5753">
        <v>604</v>
      </c>
      <c r="B5753">
        <v>3731290</v>
      </c>
      <c r="C5753">
        <v>2452</v>
      </c>
      <c r="D5753">
        <v>3731.29</v>
      </c>
    </row>
    <row r="5754" spans="1:4">
      <c r="A5754">
        <v>605</v>
      </c>
      <c r="B5754">
        <v>522880</v>
      </c>
      <c r="C5754">
        <v>2453</v>
      </c>
      <c r="D5754">
        <v>522.88</v>
      </c>
    </row>
    <row r="5755" spans="1:4">
      <c r="A5755">
        <v>604</v>
      </c>
      <c r="B5755">
        <v>6536000</v>
      </c>
      <c r="C5755">
        <v>2453</v>
      </c>
      <c r="D5755">
        <v>6536</v>
      </c>
    </row>
    <row r="5756" spans="1:4">
      <c r="A5756">
        <v>605</v>
      </c>
      <c r="B5756">
        <v>522880</v>
      </c>
      <c r="C5756">
        <v>2454</v>
      </c>
      <c r="D5756">
        <v>522.88</v>
      </c>
    </row>
    <row r="5757" spans="1:4">
      <c r="A5757">
        <v>604</v>
      </c>
      <c r="B5757">
        <v>6536000</v>
      </c>
      <c r="C5757">
        <v>2454</v>
      </c>
      <c r="D5757">
        <v>6536</v>
      </c>
    </row>
    <row r="5758" spans="1:4">
      <c r="A5758">
        <v>605</v>
      </c>
      <c r="B5758">
        <v>632560</v>
      </c>
      <c r="C5758">
        <v>2455</v>
      </c>
      <c r="D5758">
        <v>632.55999999999995</v>
      </c>
    </row>
    <row r="5759" spans="1:4">
      <c r="A5759">
        <v>604</v>
      </c>
      <c r="B5759">
        <v>7907000</v>
      </c>
      <c r="C5759">
        <v>2455</v>
      </c>
      <c r="D5759">
        <v>7907</v>
      </c>
    </row>
    <row r="5760" spans="1:4">
      <c r="A5760">
        <v>605</v>
      </c>
      <c r="B5760">
        <v>1042200</v>
      </c>
      <c r="C5760">
        <v>2457</v>
      </c>
      <c r="D5760">
        <v>1042.2</v>
      </c>
    </row>
    <row r="5761" spans="1:4">
      <c r="A5761">
        <v>604</v>
      </c>
      <c r="B5761">
        <v>13027620</v>
      </c>
      <c r="C5761">
        <v>2457</v>
      </c>
      <c r="D5761">
        <v>13027.62</v>
      </c>
    </row>
    <row r="5762" spans="1:4">
      <c r="A5762">
        <v>605</v>
      </c>
      <c r="B5762">
        <v>765360</v>
      </c>
      <c r="C5762">
        <v>2458</v>
      </c>
      <c r="D5762">
        <v>765.36</v>
      </c>
    </row>
    <row r="5763" spans="1:4">
      <c r="A5763">
        <v>604</v>
      </c>
      <c r="B5763">
        <v>9567000</v>
      </c>
      <c r="C5763">
        <v>2458</v>
      </c>
      <c r="D5763">
        <v>9567</v>
      </c>
    </row>
    <row r="5764" spans="1:4">
      <c r="A5764">
        <v>605</v>
      </c>
      <c r="B5764">
        <v>784320</v>
      </c>
      <c r="C5764">
        <v>2459</v>
      </c>
      <c r="D5764">
        <v>784.32</v>
      </c>
    </row>
    <row r="5765" spans="1:4">
      <c r="A5765">
        <v>604</v>
      </c>
      <c r="B5765">
        <v>9804090</v>
      </c>
      <c r="C5765">
        <v>2459</v>
      </c>
      <c r="D5765">
        <v>9804.09</v>
      </c>
    </row>
    <row r="5766" spans="1:4">
      <c r="A5766">
        <v>605</v>
      </c>
      <c r="B5766">
        <v>223120</v>
      </c>
      <c r="C5766">
        <v>2460</v>
      </c>
      <c r="D5766">
        <v>223.12</v>
      </c>
    </row>
    <row r="5767" spans="1:4">
      <c r="A5767">
        <v>604</v>
      </c>
      <c r="B5767">
        <v>2789000</v>
      </c>
      <c r="C5767">
        <v>2460</v>
      </c>
      <c r="D5767">
        <v>2789</v>
      </c>
    </row>
    <row r="5768" spans="1:4">
      <c r="A5768">
        <v>605</v>
      </c>
      <c r="B5768">
        <v>632560</v>
      </c>
      <c r="C5768">
        <v>2461</v>
      </c>
      <c r="D5768">
        <v>632.55999999999995</v>
      </c>
    </row>
    <row r="5769" spans="1:4">
      <c r="A5769">
        <v>604</v>
      </c>
      <c r="B5769">
        <v>7907000</v>
      </c>
      <c r="C5769">
        <v>2461</v>
      </c>
      <c r="D5769">
        <v>7907</v>
      </c>
    </row>
    <row r="5770" spans="1:4">
      <c r="A5770">
        <v>605</v>
      </c>
      <c r="B5770">
        <v>575120</v>
      </c>
      <c r="C5770">
        <v>2462</v>
      </c>
      <c r="D5770">
        <v>575.12</v>
      </c>
    </row>
    <row r="5771" spans="1:4">
      <c r="A5771">
        <v>604</v>
      </c>
      <c r="B5771">
        <v>7189000</v>
      </c>
      <c r="C5771">
        <v>2462</v>
      </c>
      <c r="D5771">
        <v>7189</v>
      </c>
    </row>
    <row r="5772" spans="1:4">
      <c r="A5772">
        <v>605</v>
      </c>
      <c r="B5772">
        <v>1124720</v>
      </c>
      <c r="C5772">
        <v>2465</v>
      </c>
      <c r="D5772">
        <v>1124.72</v>
      </c>
    </row>
    <row r="5773" spans="1:4">
      <c r="A5773">
        <v>604</v>
      </c>
      <c r="B5773">
        <v>14059000</v>
      </c>
      <c r="C5773">
        <v>2465</v>
      </c>
      <c r="D5773">
        <v>14059</v>
      </c>
    </row>
    <row r="5774" spans="1:4">
      <c r="A5774">
        <v>605</v>
      </c>
      <c r="B5774">
        <v>357850</v>
      </c>
      <c r="C5774">
        <v>2466</v>
      </c>
      <c r="D5774">
        <v>357.85</v>
      </c>
    </row>
    <row r="5775" spans="1:4">
      <c r="A5775">
        <v>604</v>
      </c>
      <c r="B5775">
        <v>4473190</v>
      </c>
      <c r="C5775">
        <v>2466</v>
      </c>
      <c r="D5775">
        <v>4473.1899999999996</v>
      </c>
    </row>
    <row r="5776" spans="1:4">
      <c r="A5776">
        <v>605</v>
      </c>
      <c r="B5776">
        <v>522880</v>
      </c>
      <c r="C5776">
        <v>2467</v>
      </c>
      <c r="D5776">
        <v>522.88</v>
      </c>
    </row>
    <row r="5777" spans="1:4">
      <c r="A5777">
        <v>604</v>
      </c>
      <c r="B5777">
        <v>6536000</v>
      </c>
      <c r="C5777">
        <v>2467</v>
      </c>
      <c r="D5777">
        <v>6536</v>
      </c>
    </row>
    <row r="5778" spans="1:4">
      <c r="A5778">
        <v>605</v>
      </c>
      <c r="B5778">
        <v>577460</v>
      </c>
      <c r="C5778">
        <v>2468</v>
      </c>
      <c r="D5778">
        <v>577.46</v>
      </c>
    </row>
    <row r="5779" spans="1:4">
      <c r="A5779">
        <v>604</v>
      </c>
      <c r="B5779">
        <v>7218310</v>
      </c>
      <c r="C5779">
        <v>2468</v>
      </c>
      <c r="D5779">
        <v>7218.31</v>
      </c>
    </row>
    <row r="5780" spans="1:4">
      <c r="A5780">
        <v>605</v>
      </c>
      <c r="B5780">
        <v>324560</v>
      </c>
      <c r="C5780">
        <v>2469</v>
      </c>
      <c r="D5780">
        <v>324.56</v>
      </c>
    </row>
    <row r="5781" spans="1:4">
      <c r="A5781">
        <v>604</v>
      </c>
      <c r="B5781">
        <v>4057000</v>
      </c>
      <c r="C5781">
        <v>2469</v>
      </c>
      <c r="D5781">
        <v>4057</v>
      </c>
    </row>
    <row r="5782" spans="1:4">
      <c r="A5782">
        <v>605</v>
      </c>
      <c r="B5782">
        <v>194000</v>
      </c>
      <c r="C5782">
        <v>2470</v>
      </c>
      <c r="D5782">
        <v>194</v>
      </c>
    </row>
    <row r="5783" spans="1:4">
      <c r="A5783">
        <v>604</v>
      </c>
      <c r="B5783">
        <v>2425000</v>
      </c>
      <c r="C5783">
        <v>2470</v>
      </c>
      <c r="D5783">
        <v>2425</v>
      </c>
    </row>
    <row r="5784" spans="1:4">
      <c r="A5784">
        <v>605</v>
      </c>
      <c r="B5784">
        <v>826720</v>
      </c>
      <c r="C5784">
        <v>2471</v>
      </c>
      <c r="D5784">
        <v>826.72</v>
      </c>
    </row>
    <row r="5785" spans="1:4">
      <c r="A5785">
        <v>604</v>
      </c>
      <c r="B5785">
        <v>10334000</v>
      </c>
      <c r="C5785">
        <v>2471</v>
      </c>
      <c r="D5785">
        <v>10334</v>
      </c>
    </row>
    <row r="5786" spans="1:4">
      <c r="A5786">
        <v>605</v>
      </c>
      <c r="B5786">
        <v>695840</v>
      </c>
      <c r="C5786">
        <v>2472</v>
      </c>
      <c r="D5786">
        <v>695.84</v>
      </c>
    </row>
    <row r="5787" spans="1:4">
      <c r="A5787">
        <v>604</v>
      </c>
      <c r="B5787">
        <v>8698000</v>
      </c>
      <c r="C5787">
        <v>2472</v>
      </c>
      <c r="D5787">
        <v>8698</v>
      </c>
    </row>
    <row r="5788" spans="1:4">
      <c r="A5788">
        <v>605</v>
      </c>
      <c r="B5788">
        <v>892800</v>
      </c>
      <c r="C5788">
        <v>2473</v>
      </c>
      <c r="D5788">
        <v>892.8</v>
      </c>
    </row>
    <row r="5789" spans="1:4">
      <c r="A5789">
        <v>604</v>
      </c>
      <c r="B5789">
        <v>11160000</v>
      </c>
      <c r="C5789">
        <v>2473</v>
      </c>
      <c r="D5789">
        <v>11160</v>
      </c>
    </row>
    <row r="5790" spans="1:4">
      <c r="A5790">
        <v>605</v>
      </c>
      <c r="B5790">
        <v>632560</v>
      </c>
      <c r="C5790">
        <v>2475</v>
      </c>
      <c r="D5790">
        <v>632.55999999999995</v>
      </c>
    </row>
    <row r="5791" spans="1:4">
      <c r="A5791">
        <v>604</v>
      </c>
      <c r="B5791">
        <v>7907000</v>
      </c>
      <c r="C5791">
        <v>2475</v>
      </c>
      <c r="D5791">
        <v>7907</v>
      </c>
    </row>
    <row r="5792" spans="1:4">
      <c r="A5792">
        <v>605</v>
      </c>
      <c r="B5792">
        <v>826720</v>
      </c>
      <c r="C5792">
        <v>2476</v>
      </c>
      <c r="D5792">
        <v>826.72</v>
      </c>
    </row>
    <row r="5793" spans="1:4">
      <c r="A5793">
        <v>604</v>
      </c>
      <c r="B5793">
        <v>10334000</v>
      </c>
      <c r="C5793">
        <v>2476</v>
      </c>
      <c r="D5793">
        <v>10334</v>
      </c>
    </row>
    <row r="5794" spans="1:4">
      <c r="A5794">
        <v>605</v>
      </c>
      <c r="B5794">
        <v>632560</v>
      </c>
      <c r="C5794">
        <v>2477</v>
      </c>
      <c r="D5794">
        <v>632.55999999999995</v>
      </c>
    </row>
    <row r="5795" spans="1:4">
      <c r="A5795">
        <v>604</v>
      </c>
      <c r="B5795">
        <v>7907000</v>
      </c>
      <c r="C5795">
        <v>2477</v>
      </c>
      <c r="D5795">
        <v>7907</v>
      </c>
    </row>
    <row r="5796" spans="1:4">
      <c r="A5796">
        <v>605</v>
      </c>
      <c r="B5796">
        <v>826720</v>
      </c>
      <c r="C5796">
        <v>2478</v>
      </c>
      <c r="D5796">
        <v>826.72</v>
      </c>
    </row>
    <row r="5797" spans="1:4">
      <c r="A5797">
        <v>604</v>
      </c>
      <c r="B5797">
        <v>10334000</v>
      </c>
      <c r="C5797">
        <v>2478</v>
      </c>
      <c r="D5797">
        <v>10334</v>
      </c>
    </row>
    <row r="5798" spans="1:4">
      <c r="A5798">
        <v>605</v>
      </c>
      <c r="B5798">
        <v>826720</v>
      </c>
      <c r="C5798">
        <v>2479</v>
      </c>
      <c r="D5798">
        <v>826.72</v>
      </c>
    </row>
    <row r="5799" spans="1:4">
      <c r="A5799">
        <v>604</v>
      </c>
      <c r="B5799">
        <v>10334000</v>
      </c>
      <c r="C5799">
        <v>2479</v>
      </c>
      <c r="D5799">
        <v>10334</v>
      </c>
    </row>
    <row r="5800" spans="1:4">
      <c r="A5800">
        <v>605</v>
      </c>
      <c r="B5800">
        <v>324560</v>
      </c>
      <c r="C5800">
        <v>2480</v>
      </c>
      <c r="D5800">
        <v>324.56</v>
      </c>
    </row>
    <row r="5801" spans="1:4">
      <c r="A5801">
        <v>604</v>
      </c>
      <c r="B5801">
        <v>4057000</v>
      </c>
      <c r="C5801">
        <v>2480</v>
      </c>
      <c r="D5801">
        <v>4057</v>
      </c>
    </row>
    <row r="5802" spans="1:4">
      <c r="A5802">
        <v>605</v>
      </c>
      <c r="B5802">
        <v>295040</v>
      </c>
      <c r="C5802">
        <v>2481</v>
      </c>
      <c r="D5802">
        <v>295.04000000000002</v>
      </c>
    </row>
    <row r="5803" spans="1:4">
      <c r="A5803">
        <v>604</v>
      </c>
      <c r="B5803">
        <v>3688000</v>
      </c>
      <c r="C5803">
        <v>2481</v>
      </c>
      <c r="D5803">
        <v>3688</v>
      </c>
    </row>
    <row r="5804" spans="1:4">
      <c r="A5804">
        <v>605</v>
      </c>
      <c r="B5804">
        <v>432000</v>
      </c>
      <c r="C5804">
        <v>2482</v>
      </c>
      <c r="D5804">
        <v>432</v>
      </c>
    </row>
    <row r="5805" spans="1:4">
      <c r="A5805">
        <v>604</v>
      </c>
      <c r="B5805">
        <v>5400000</v>
      </c>
      <c r="C5805">
        <v>2482</v>
      </c>
      <c r="D5805">
        <v>5400</v>
      </c>
    </row>
    <row r="5806" spans="1:4">
      <c r="A5806">
        <v>605</v>
      </c>
      <c r="B5806">
        <v>765360</v>
      </c>
      <c r="C5806">
        <v>2483</v>
      </c>
      <c r="D5806">
        <v>765.36</v>
      </c>
    </row>
    <row r="5807" spans="1:4">
      <c r="A5807">
        <v>604</v>
      </c>
      <c r="B5807">
        <v>9567000</v>
      </c>
      <c r="C5807">
        <v>2483</v>
      </c>
      <c r="D5807">
        <v>9567</v>
      </c>
    </row>
    <row r="5808" spans="1:4">
      <c r="A5808">
        <v>605</v>
      </c>
      <c r="B5808">
        <v>329170</v>
      </c>
      <c r="C5808">
        <v>2484</v>
      </c>
      <c r="D5808">
        <v>329.17</v>
      </c>
    </row>
    <row r="5809" spans="1:4">
      <c r="A5809">
        <v>604</v>
      </c>
      <c r="B5809">
        <v>4114680</v>
      </c>
      <c r="C5809">
        <v>2484</v>
      </c>
      <c r="D5809">
        <v>4114.68</v>
      </c>
    </row>
    <row r="5810" spans="1:4">
      <c r="A5810">
        <v>605</v>
      </c>
      <c r="B5810">
        <v>914900</v>
      </c>
      <c r="C5810">
        <v>2485</v>
      </c>
      <c r="D5810">
        <v>914.9</v>
      </c>
    </row>
    <row r="5811" spans="1:4">
      <c r="A5811">
        <v>604</v>
      </c>
      <c r="B5811">
        <v>11436290</v>
      </c>
      <c r="C5811">
        <v>2485</v>
      </c>
      <c r="D5811">
        <v>11436.29</v>
      </c>
    </row>
    <row r="5812" spans="1:4">
      <c r="A5812">
        <v>605</v>
      </c>
      <c r="B5812">
        <v>724610</v>
      </c>
      <c r="C5812">
        <v>2487</v>
      </c>
      <c r="D5812">
        <v>724.61</v>
      </c>
    </row>
    <row r="5813" spans="1:4">
      <c r="A5813">
        <v>604</v>
      </c>
      <c r="B5813">
        <v>9057740</v>
      </c>
      <c r="C5813">
        <v>2487</v>
      </c>
      <c r="D5813">
        <v>9057.74</v>
      </c>
    </row>
    <row r="5814" spans="1:4">
      <c r="A5814">
        <v>605</v>
      </c>
      <c r="B5814">
        <v>794080</v>
      </c>
      <c r="C5814">
        <v>2488</v>
      </c>
      <c r="D5814">
        <v>794.08</v>
      </c>
    </row>
    <row r="5815" spans="1:4">
      <c r="A5815">
        <v>604</v>
      </c>
      <c r="B5815">
        <v>9926000</v>
      </c>
      <c r="C5815">
        <v>2488</v>
      </c>
      <c r="D5815">
        <v>9926</v>
      </c>
    </row>
    <row r="5816" spans="1:4">
      <c r="A5816">
        <v>605</v>
      </c>
      <c r="B5816">
        <v>575120</v>
      </c>
      <c r="C5816">
        <v>2490</v>
      </c>
      <c r="D5816">
        <v>575.12</v>
      </c>
    </row>
    <row r="5817" spans="1:4">
      <c r="A5817">
        <v>604</v>
      </c>
      <c r="B5817">
        <v>7189000</v>
      </c>
      <c r="C5817">
        <v>2490</v>
      </c>
      <c r="D5817">
        <v>7189</v>
      </c>
    </row>
    <row r="5818" spans="1:4">
      <c r="A5818">
        <v>605</v>
      </c>
      <c r="B5818">
        <v>1055450</v>
      </c>
      <c r="C5818">
        <v>2491</v>
      </c>
      <c r="D5818">
        <v>1055.45</v>
      </c>
    </row>
    <row r="5819" spans="1:4">
      <c r="A5819">
        <v>604</v>
      </c>
      <c r="B5819">
        <v>13193150</v>
      </c>
      <c r="C5819">
        <v>2491</v>
      </c>
      <c r="D5819">
        <v>13193.15</v>
      </c>
    </row>
    <row r="5820" spans="1:4">
      <c r="A5820">
        <v>605</v>
      </c>
      <c r="B5820">
        <v>324560</v>
      </c>
      <c r="C5820">
        <v>2492</v>
      </c>
      <c r="D5820">
        <v>324.56</v>
      </c>
    </row>
    <row r="5821" spans="1:4">
      <c r="A5821">
        <v>604</v>
      </c>
      <c r="B5821">
        <v>4057000</v>
      </c>
      <c r="C5821">
        <v>2492</v>
      </c>
      <c r="D5821">
        <v>4057</v>
      </c>
    </row>
    <row r="5822" spans="1:4">
      <c r="A5822">
        <v>605</v>
      </c>
      <c r="B5822">
        <v>596100</v>
      </c>
      <c r="C5822">
        <v>2494</v>
      </c>
      <c r="D5822">
        <v>596.1</v>
      </c>
    </row>
    <row r="5823" spans="1:4">
      <c r="A5823">
        <v>604</v>
      </c>
      <c r="B5823">
        <v>7451370</v>
      </c>
      <c r="C5823">
        <v>2494</v>
      </c>
      <c r="D5823">
        <v>7451.37</v>
      </c>
    </row>
    <row r="5824" spans="1:4">
      <c r="A5824">
        <v>605</v>
      </c>
      <c r="B5824">
        <v>475280</v>
      </c>
      <c r="C5824">
        <v>2495</v>
      </c>
      <c r="D5824">
        <v>475.28</v>
      </c>
    </row>
    <row r="5825" spans="1:4">
      <c r="A5825">
        <v>604</v>
      </c>
      <c r="B5825">
        <v>5941000</v>
      </c>
      <c r="C5825">
        <v>2495</v>
      </c>
      <c r="D5825">
        <v>5941</v>
      </c>
    </row>
    <row r="5826" spans="1:4">
      <c r="A5826">
        <v>605</v>
      </c>
      <c r="B5826">
        <v>580270</v>
      </c>
      <c r="C5826">
        <v>2496</v>
      </c>
      <c r="D5826">
        <v>580.27</v>
      </c>
    </row>
    <row r="5827" spans="1:4">
      <c r="A5827">
        <v>604</v>
      </c>
      <c r="B5827">
        <v>7253460</v>
      </c>
      <c r="C5827">
        <v>2496</v>
      </c>
      <c r="D5827">
        <v>7253.46</v>
      </c>
    </row>
    <row r="5828" spans="1:4">
      <c r="A5828">
        <v>605</v>
      </c>
      <c r="B5828">
        <v>127520</v>
      </c>
      <c r="C5828">
        <v>2497</v>
      </c>
      <c r="D5828">
        <v>127.52</v>
      </c>
    </row>
    <row r="5829" spans="1:4">
      <c r="A5829">
        <v>604</v>
      </c>
      <c r="B5829">
        <v>1594000</v>
      </c>
      <c r="C5829">
        <v>2497</v>
      </c>
      <c r="D5829">
        <v>1594</v>
      </c>
    </row>
    <row r="5830" spans="1:4">
      <c r="A5830">
        <v>605</v>
      </c>
      <c r="B5830">
        <v>826720</v>
      </c>
      <c r="C5830">
        <v>2498</v>
      </c>
      <c r="D5830">
        <v>826.72</v>
      </c>
    </row>
    <row r="5831" spans="1:4">
      <c r="A5831">
        <v>604</v>
      </c>
      <c r="B5831">
        <v>10334000</v>
      </c>
      <c r="C5831">
        <v>2498</v>
      </c>
      <c r="D5831">
        <v>10334</v>
      </c>
    </row>
    <row r="5832" spans="1:4">
      <c r="A5832">
        <v>605</v>
      </c>
      <c r="B5832">
        <v>695840</v>
      </c>
      <c r="C5832">
        <v>2499</v>
      </c>
      <c r="D5832">
        <v>695.84</v>
      </c>
    </row>
    <row r="5833" spans="1:4">
      <c r="A5833">
        <v>604</v>
      </c>
      <c r="B5833">
        <v>8698000</v>
      </c>
      <c r="C5833">
        <v>2499</v>
      </c>
      <c r="D5833">
        <v>8698</v>
      </c>
    </row>
    <row r="5834" spans="1:4">
      <c r="A5834">
        <v>605</v>
      </c>
      <c r="B5834">
        <v>324560</v>
      </c>
      <c r="C5834">
        <v>2500</v>
      </c>
      <c r="D5834">
        <v>324.56</v>
      </c>
    </row>
    <row r="5835" spans="1:4">
      <c r="A5835">
        <v>604</v>
      </c>
      <c r="B5835">
        <v>4057000</v>
      </c>
      <c r="C5835">
        <v>2500</v>
      </c>
      <c r="D5835">
        <v>4057</v>
      </c>
    </row>
    <row r="5836" spans="1:4">
      <c r="A5836">
        <v>605</v>
      </c>
      <c r="B5836">
        <v>324560</v>
      </c>
      <c r="C5836">
        <v>2502</v>
      </c>
      <c r="D5836">
        <v>324.56</v>
      </c>
    </row>
    <row r="5837" spans="1:4">
      <c r="A5837">
        <v>604</v>
      </c>
      <c r="B5837">
        <v>4057000</v>
      </c>
      <c r="C5837">
        <v>2502</v>
      </c>
      <c r="D5837">
        <v>4057</v>
      </c>
    </row>
    <row r="5838" spans="1:4">
      <c r="A5838">
        <v>605</v>
      </c>
      <c r="B5838">
        <v>768010</v>
      </c>
      <c r="C5838">
        <v>2504</v>
      </c>
      <c r="D5838">
        <v>768.01</v>
      </c>
    </row>
    <row r="5839" spans="1:4">
      <c r="A5839">
        <v>604</v>
      </c>
      <c r="B5839">
        <v>9600230</v>
      </c>
      <c r="C5839">
        <v>2504</v>
      </c>
      <c r="D5839">
        <v>9600.23</v>
      </c>
    </row>
    <row r="5840" spans="1:4">
      <c r="A5840">
        <v>605</v>
      </c>
      <c r="B5840">
        <v>695840</v>
      </c>
      <c r="C5840">
        <v>2505</v>
      </c>
      <c r="D5840">
        <v>695.84</v>
      </c>
    </row>
    <row r="5841" spans="1:4">
      <c r="A5841">
        <v>604</v>
      </c>
      <c r="B5841">
        <v>8698000</v>
      </c>
      <c r="C5841">
        <v>2505</v>
      </c>
      <c r="D5841">
        <v>8698</v>
      </c>
    </row>
    <row r="5842" spans="1:4">
      <c r="A5842">
        <v>605</v>
      </c>
      <c r="B5842">
        <v>392720</v>
      </c>
      <c r="C5842">
        <v>2507</v>
      </c>
      <c r="D5842">
        <v>392.72</v>
      </c>
    </row>
    <row r="5843" spans="1:4">
      <c r="A5843">
        <v>604</v>
      </c>
      <c r="B5843">
        <v>4909000</v>
      </c>
      <c r="C5843">
        <v>2507</v>
      </c>
      <c r="D5843">
        <v>4909</v>
      </c>
    </row>
    <row r="5844" spans="1:4">
      <c r="A5844">
        <v>605</v>
      </c>
      <c r="B5844">
        <v>392720</v>
      </c>
      <c r="C5844">
        <v>2508</v>
      </c>
      <c r="D5844">
        <v>392.72</v>
      </c>
    </row>
    <row r="5845" spans="1:4">
      <c r="A5845">
        <v>604</v>
      </c>
      <c r="B5845">
        <v>4909000</v>
      </c>
      <c r="C5845">
        <v>2508</v>
      </c>
      <c r="D5845">
        <v>4909</v>
      </c>
    </row>
    <row r="5846" spans="1:4">
      <c r="A5846">
        <v>605</v>
      </c>
      <c r="B5846">
        <v>223120</v>
      </c>
      <c r="C5846">
        <v>2510</v>
      </c>
      <c r="D5846">
        <v>223.12</v>
      </c>
    </row>
    <row r="5847" spans="1:4">
      <c r="A5847">
        <v>604</v>
      </c>
      <c r="B5847">
        <v>2789000</v>
      </c>
      <c r="C5847">
        <v>2510</v>
      </c>
      <c r="D5847">
        <v>2789</v>
      </c>
    </row>
    <row r="5848" spans="1:4">
      <c r="A5848">
        <v>605</v>
      </c>
      <c r="B5848">
        <v>333430</v>
      </c>
      <c r="C5848">
        <v>2511</v>
      </c>
      <c r="D5848">
        <v>333.43</v>
      </c>
    </row>
    <row r="5849" spans="1:4">
      <c r="A5849">
        <v>604</v>
      </c>
      <c r="B5849">
        <v>4167910</v>
      </c>
      <c r="C5849">
        <v>2511</v>
      </c>
      <c r="D5849">
        <v>4167.91</v>
      </c>
    </row>
    <row r="5850" spans="1:4">
      <c r="A5850">
        <v>605</v>
      </c>
      <c r="B5850">
        <v>127520</v>
      </c>
      <c r="C5850">
        <v>2512</v>
      </c>
      <c r="D5850">
        <v>127.52</v>
      </c>
    </row>
    <row r="5851" spans="1:4">
      <c r="A5851">
        <v>604</v>
      </c>
      <c r="B5851">
        <v>1594000</v>
      </c>
      <c r="C5851">
        <v>2512</v>
      </c>
      <c r="D5851">
        <v>1594</v>
      </c>
    </row>
    <row r="5852" spans="1:4">
      <c r="A5852">
        <v>605</v>
      </c>
      <c r="B5852">
        <v>892800</v>
      </c>
      <c r="C5852">
        <v>2513</v>
      </c>
      <c r="D5852">
        <v>892.8</v>
      </c>
    </row>
    <row r="5853" spans="1:4">
      <c r="A5853">
        <v>604</v>
      </c>
      <c r="B5853">
        <v>11160000</v>
      </c>
      <c r="C5853">
        <v>2513</v>
      </c>
      <c r="D5853">
        <v>11160</v>
      </c>
    </row>
    <row r="5854" spans="1:4">
      <c r="A5854">
        <v>605</v>
      </c>
      <c r="B5854">
        <v>1265120</v>
      </c>
      <c r="C5854">
        <v>2514</v>
      </c>
      <c r="D5854">
        <v>1265.1199999999999</v>
      </c>
    </row>
    <row r="5855" spans="1:4">
      <c r="A5855">
        <v>604</v>
      </c>
      <c r="B5855">
        <v>15814000</v>
      </c>
      <c r="C5855">
        <v>2514</v>
      </c>
      <c r="D5855">
        <v>15814</v>
      </c>
    </row>
    <row r="5856" spans="1:4">
      <c r="A5856">
        <v>605</v>
      </c>
      <c r="B5856">
        <v>324560</v>
      </c>
      <c r="C5856">
        <v>2515</v>
      </c>
      <c r="D5856">
        <v>324.56</v>
      </c>
    </row>
    <row r="5857" spans="1:4">
      <c r="A5857">
        <v>604</v>
      </c>
      <c r="B5857">
        <v>4057000</v>
      </c>
      <c r="C5857">
        <v>2515</v>
      </c>
      <c r="D5857">
        <v>4057</v>
      </c>
    </row>
    <row r="5858" spans="1:4">
      <c r="A5858">
        <v>605</v>
      </c>
      <c r="B5858">
        <v>583090</v>
      </c>
      <c r="C5858">
        <v>2516</v>
      </c>
      <c r="D5858">
        <v>583.09</v>
      </c>
    </row>
    <row r="5859" spans="1:4">
      <c r="A5859">
        <v>604</v>
      </c>
      <c r="B5859">
        <v>7288630</v>
      </c>
      <c r="C5859">
        <v>2516</v>
      </c>
      <c r="D5859">
        <v>7288.63</v>
      </c>
    </row>
    <row r="5860" spans="1:4">
      <c r="A5860">
        <v>605</v>
      </c>
      <c r="B5860">
        <v>324560</v>
      </c>
      <c r="C5860">
        <v>2517</v>
      </c>
      <c r="D5860">
        <v>324.56</v>
      </c>
    </row>
    <row r="5861" spans="1:4">
      <c r="A5861">
        <v>604</v>
      </c>
      <c r="B5861">
        <v>4057000</v>
      </c>
      <c r="C5861">
        <v>2517</v>
      </c>
      <c r="D5861">
        <v>4057</v>
      </c>
    </row>
    <row r="5862" spans="1:4">
      <c r="A5862">
        <v>605</v>
      </c>
      <c r="B5862">
        <v>1169680</v>
      </c>
      <c r="C5862">
        <v>2518</v>
      </c>
      <c r="D5862">
        <v>1169.68</v>
      </c>
    </row>
    <row r="5863" spans="1:4">
      <c r="A5863">
        <v>604</v>
      </c>
      <c r="B5863">
        <v>14621000</v>
      </c>
      <c r="C5863">
        <v>2518</v>
      </c>
      <c r="D5863">
        <v>14621</v>
      </c>
    </row>
    <row r="5864" spans="1:4">
      <c r="A5864">
        <v>605</v>
      </c>
      <c r="B5864">
        <v>522880</v>
      </c>
      <c r="C5864">
        <v>2519</v>
      </c>
      <c r="D5864">
        <v>522.88</v>
      </c>
    </row>
    <row r="5865" spans="1:4">
      <c r="A5865">
        <v>604</v>
      </c>
      <c r="B5865">
        <v>6536000</v>
      </c>
      <c r="C5865">
        <v>2519</v>
      </c>
      <c r="D5865">
        <v>6536</v>
      </c>
    </row>
    <row r="5866" spans="1:4">
      <c r="A5866">
        <v>605</v>
      </c>
      <c r="B5866">
        <v>522880</v>
      </c>
      <c r="C5866">
        <v>2520</v>
      </c>
      <c r="D5866">
        <v>522.88</v>
      </c>
    </row>
    <row r="5867" spans="1:4">
      <c r="A5867">
        <v>604</v>
      </c>
      <c r="B5867">
        <v>6536000</v>
      </c>
      <c r="C5867">
        <v>2520</v>
      </c>
      <c r="D5867">
        <v>6536</v>
      </c>
    </row>
    <row r="5868" spans="1:4">
      <c r="A5868">
        <v>605</v>
      </c>
      <c r="B5868">
        <v>696860</v>
      </c>
      <c r="C5868">
        <v>2521</v>
      </c>
      <c r="D5868">
        <v>696.86</v>
      </c>
    </row>
    <row r="5869" spans="1:4">
      <c r="A5869">
        <v>604</v>
      </c>
      <c r="B5869">
        <v>8710770</v>
      </c>
      <c r="C5869">
        <v>2521</v>
      </c>
      <c r="D5869">
        <v>8710.77</v>
      </c>
    </row>
    <row r="5870" spans="1:4">
      <c r="A5870">
        <v>605</v>
      </c>
      <c r="B5870">
        <v>168720</v>
      </c>
      <c r="C5870">
        <v>2524</v>
      </c>
      <c r="D5870">
        <v>168.72</v>
      </c>
    </row>
    <row r="5871" spans="1:4">
      <c r="A5871">
        <v>604</v>
      </c>
      <c r="B5871">
        <v>2109000</v>
      </c>
      <c r="C5871">
        <v>2524</v>
      </c>
      <c r="D5871">
        <v>2109</v>
      </c>
    </row>
    <row r="5872" spans="1:4">
      <c r="A5872">
        <v>605</v>
      </c>
      <c r="B5872">
        <v>696400</v>
      </c>
      <c r="C5872">
        <v>2526</v>
      </c>
      <c r="D5872">
        <v>696.4</v>
      </c>
    </row>
    <row r="5873" spans="1:4">
      <c r="A5873">
        <v>604</v>
      </c>
      <c r="B5873">
        <v>8705100</v>
      </c>
      <c r="C5873">
        <v>2526</v>
      </c>
      <c r="D5873">
        <v>8705.1</v>
      </c>
    </row>
    <row r="5874" spans="1:4">
      <c r="A5874">
        <v>605</v>
      </c>
      <c r="B5874">
        <v>324560</v>
      </c>
      <c r="C5874">
        <v>2527</v>
      </c>
      <c r="D5874">
        <v>324.56</v>
      </c>
    </row>
    <row r="5875" spans="1:4">
      <c r="A5875">
        <v>604</v>
      </c>
      <c r="B5875">
        <v>4057000</v>
      </c>
      <c r="C5875">
        <v>2527</v>
      </c>
      <c r="D5875">
        <v>4057</v>
      </c>
    </row>
    <row r="5876" spans="1:4">
      <c r="A5876">
        <v>605</v>
      </c>
      <c r="B5876">
        <v>695840</v>
      </c>
      <c r="C5876">
        <v>2528</v>
      </c>
      <c r="D5876">
        <v>695.84</v>
      </c>
    </row>
    <row r="5877" spans="1:4">
      <c r="A5877">
        <v>604</v>
      </c>
      <c r="B5877">
        <v>8698000</v>
      </c>
      <c r="C5877">
        <v>2528</v>
      </c>
      <c r="D5877">
        <v>8698</v>
      </c>
    </row>
    <row r="5878" spans="1:4">
      <c r="A5878">
        <v>605</v>
      </c>
      <c r="B5878">
        <v>295040</v>
      </c>
      <c r="C5878">
        <v>2530</v>
      </c>
      <c r="D5878">
        <v>295.04000000000002</v>
      </c>
    </row>
    <row r="5879" spans="1:4">
      <c r="A5879">
        <v>604</v>
      </c>
      <c r="B5879">
        <v>3688000</v>
      </c>
      <c r="C5879">
        <v>2530</v>
      </c>
      <c r="D5879">
        <v>3688</v>
      </c>
    </row>
    <row r="5880" spans="1:4">
      <c r="A5880">
        <v>605</v>
      </c>
      <c r="B5880">
        <v>16510</v>
      </c>
      <c r="C5880">
        <v>2531</v>
      </c>
      <c r="D5880">
        <v>16.510000000000002</v>
      </c>
    </row>
    <row r="5881" spans="1:4">
      <c r="A5881">
        <v>604</v>
      </c>
      <c r="B5881">
        <v>825560</v>
      </c>
      <c r="C5881">
        <v>2531</v>
      </c>
      <c r="D5881">
        <v>825.56</v>
      </c>
    </row>
    <row r="5882" spans="1:4">
      <c r="A5882">
        <v>605</v>
      </c>
      <c r="B5882">
        <v>522880</v>
      </c>
      <c r="C5882">
        <v>2532</v>
      </c>
      <c r="D5882">
        <v>522.88</v>
      </c>
    </row>
    <row r="5883" spans="1:4">
      <c r="A5883">
        <v>604</v>
      </c>
      <c r="B5883">
        <v>6536000</v>
      </c>
      <c r="C5883">
        <v>2532</v>
      </c>
      <c r="D5883">
        <v>6536</v>
      </c>
    </row>
    <row r="5884" spans="1:4">
      <c r="A5884">
        <v>605</v>
      </c>
      <c r="B5884">
        <v>432000</v>
      </c>
      <c r="C5884">
        <v>2535</v>
      </c>
      <c r="D5884">
        <v>432</v>
      </c>
    </row>
    <row r="5885" spans="1:4">
      <c r="A5885">
        <v>604</v>
      </c>
      <c r="B5885">
        <v>5400000</v>
      </c>
      <c r="C5885">
        <v>2535</v>
      </c>
      <c r="D5885">
        <v>5400</v>
      </c>
    </row>
    <row r="5886" spans="1:4">
      <c r="A5886">
        <v>605</v>
      </c>
      <c r="B5886">
        <v>632860</v>
      </c>
      <c r="C5886">
        <v>2536</v>
      </c>
      <c r="D5886">
        <v>632.86</v>
      </c>
    </row>
    <row r="5887" spans="1:4">
      <c r="A5887">
        <v>604</v>
      </c>
      <c r="B5887">
        <v>7910870</v>
      </c>
      <c r="C5887">
        <v>2536</v>
      </c>
      <c r="D5887">
        <v>7910.87</v>
      </c>
    </row>
    <row r="5888" spans="1:4">
      <c r="A5888">
        <v>605</v>
      </c>
      <c r="B5888">
        <v>632560</v>
      </c>
      <c r="C5888">
        <v>2537</v>
      </c>
      <c r="D5888">
        <v>632.55999999999995</v>
      </c>
    </row>
    <row r="5889" spans="1:4">
      <c r="A5889">
        <v>604</v>
      </c>
      <c r="B5889">
        <v>7907000</v>
      </c>
      <c r="C5889">
        <v>2537</v>
      </c>
      <c r="D5889">
        <v>7907</v>
      </c>
    </row>
    <row r="5890" spans="1:4">
      <c r="A5890">
        <v>605</v>
      </c>
      <c r="B5890">
        <v>223120</v>
      </c>
      <c r="C5890">
        <v>2538</v>
      </c>
      <c r="D5890">
        <v>223.12</v>
      </c>
    </row>
    <row r="5891" spans="1:4">
      <c r="A5891">
        <v>604</v>
      </c>
      <c r="B5891">
        <v>2789000</v>
      </c>
      <c r="C5891">
        <v>2538</v>
      </c>
      <c r="D5891">
        <v>2789</v>
      </c>
    </row>
    <row r="5892" spans="1:4">
      <c r="A5892">
        <v>605</v>
      </c>
      <c r="B5892">
        <v>295040</v>
      </c>
      <c r="C5892">
        <v>2539</v>
      </c>
      <c r="D5892">
        <v>295.04000000000002</v>
      </c>
    </row>
    <row r="5893" spans="1:4">
      <c r="A5893">
        <v>604</v>
      </c>
      <c r="B5893">
        <v>3688000</v>
      </c>
      <c r="C5893">
        <v>2539</v>
      </c>
      <c r="D5893">
        <v>3688</v>
      </c>
    </row>
    <row r="5894" spans="1:4">
      <c r="A5894">
        <v>605</v>
      </c>
      <c r="B5894">
        <v>575120</v>
      </c>
      <c r="C5894">
        <v>2540</v>
      </c>
      <c r="D5894">
        <v>575.12</v>
      </c>
    </row>
    <row r="5895" spans="1:4">
      <c r="A5895">
        <v>604</v>
      </c>
      <c r="B5895">
        <v>7189000</v>
      </c>
      <c r="C5895">
        <v>2540</v>
      </c>
      <c r="D5895">
        <v>7189</v>
      </c>
    </row>
    <row r="5896" spans="1:4">
      <c r="A5896">
        <v>605</v>
      </c>
      <c r="B5896">
        <v>432000</v>
      </c>
      <c r="C5896">
        <v>2541</v>
      </c>
      <c r="D5896">
        <v>432</v>
      </c>
    </row>
    <row r="5897" spans="1:4">
      <c r="A5897">
        <v>604</v>
      </c>
      <c r="B5897">
        <v>5400000</v>
      </c>
      <c r="C5897">
        <v>2541</v>
      </c>
      <c r="D5897">
        <v>5400</v>
      </c>
    </row>
    <row r="5898" spans="1:4">
      <c r="A5898">
        <v>605</v>
      </c>
      <c r="B5898">
        <v>223120</v>
      </c>
      <c r="C5898">
        <v>2542</v>
      </c>
      <c r="D5898">
        <v>223.12</v>
      </c>
    </row>
    <row r="5899" spans="1:4">
      <c r="A5899">
        <v>604</v>
      </c>
      <c r="B5899">
        <v>2789000</v>
      </c>
      <c r="C5899">
        <v>2542</v>
      </c>
      <c r="D5899">
        <v>2789</v>
      </c>
    </row>
    <row r="5900" spans="1:4">
      <c r="A5900">
        <v>605</v>
      </c>
      <c r="B5900">
        <v>1090540</v>
      </c>
      <c r="C5900">
        <v>2543</v>
      </c>
      <c r="D5900">
        <v>1090.54</v>
      </c>
    </row>
    <row r="5901" spans="1:4">
      <c r="A5901">
        <v>604</v>
      </c>
      <c r="B5901">
        <v>13631840</v>
      </c>
      <c r="C5901">
        <v>2543</v>
      </c>
      <c r="D5901">
        <v>13631.84</v>
      </c>
    </row>
    <row r="5902" spans="1:4">
      <c r="A5902">
        <v>605</v>
      </c>
      <c r="B5902">
        <v>475280</v>
      </c>
      <c r="C5902">
        <v>2544</v>
      </c>
      <c r="D5902">
        <v>475.28</v>
      </c>
    </row>
    <row r="5903" spans="1:4">
      <c r="A5903">
        <v>604</v>
      </c>
      <c r="B5903">
        <v>5941000</v>
      </c>
      <c r="C5903">
        <v>2544</v>
      </c>
      <c r="D5903">
        <v>5941</v>
      </c>
    </row>
    <row r="5904" spans="1:4">
      <c r="A5904">
        <v>605</v>
      </c>
      <c r="B5904">
        <v>512950</v>
      </c>
      <c r="C5904">
        <v>2545</v>
      </c>
      <c r="D5904">
        <v>512.95000000000005</v>
      </c>
    </row>
    <row r="5905" spans="1:4">
      <c r="A5905">
        <v>604</v>
      </c>
      <c r="B5905">
        <v>6411990</v>
      </c>
      <c r="C5905">
        <v>2545</v>
      </c>
      <c r="D5905">
        <v>6411.99</v>
      </c>
    </row>
    <row r="5906" spans="1:4">
      <c r="A5906">
        <v>605</v>
      </c>
      <c r="B5906">
        <v>576240</v>
      </c>
      <c r="C5906">
        <v>2546</v>
      </c>
      <c r="D5906">
        <v>576.24</v>
      </c>
    </row>
    <row r="5907" spans="1:4">
      <c r="A5907">
        <v>604</v>
      </c>
      <c r="B5907">
        <v>7203060</v>
      </c>
      <c r="C5907">
        <v>2546</v>
      </c>
      <c r="D5907">
        <v>7203.06</v>
      </c>
    </row>
    <row r="5908" spans="1:4">
      <c r="A5908">
        <v>605</v>
      </c>
      <c r="B5908">
        <v>1169680</v>
      </c>
      <c r="C5908">
        <v>2547</v>
      </c>
      <c r="D5908">
        <v>1169.68</v>
      </c>
    </row>
    <row r="5909" spans="1:4">
      <c r="A5909">
        <v>604</v>
      </c>
      <c r="B5909">
        <v>14621000</v>
      </c>
      <c r="C5909">
        <v>2547</v>
      </c>
      <c r="D5909">
        <v>14621</v>
      </c>
    </row>
    <row r="5910" spans="1:4">
      <c r="A5910">
        <v>605</v>
      </c>
      <c r="B5910">
        <v>1041360</v>
      </c>
      <c r="C5910">
        <v>2549</v>
      </c>
      <c r="D5910">
        <v>1041.3599999999999</v>
      </c>
    </row>
    <row r="5911" spans="1:4">
      <c r="A5911">
        <v>604</v>
      </c>
      <c r="B5911">
        <v>13017000</v>
      </c>
      <c r="C5911">
        <v>2549</v>
      </c>
      <c r="D5911">
        <v>13017</v>
      </c>
    </row>
    <row r="5912" spans="1:4">
      <c r="A5912">
        <v>605</v>
      </c>
      <c r="B5912">
        <v>127520</v>
      </c>
      <c r="C5912">
        <v>2550</v>
      </c>
      <c r="D5912">
        <v>127.52</v>
      </c>
    </row>
    <row r="5913" spans="1:4">
      <c r="A5913">
        <v>604</v>
      </c>
      <c r="B5913">
        <v>1594000</v>
      </c>
      <c r="C5913">
        <v>2550</v>
      </c>
      <c r="D5913">
        <v>1594</v>
      </c>
    </row>
    <row r="5914" spans="1:4">
      <c r="A5914">
        <v>605</v>
      </c>
      <c r="B5914">
        <v>357040</v>
      </c>
      <c r="C5914">
        <v>2551</v>
      </c>
      <c r="D5914">
        <v>357.04</v>
      </c>
    </row>
    <row r="5915" spans="1:4">
      <c r="A5915">
        <v>604</v>
      </c>
      <c r="B5915">
        <v>4463000</v>
      </c>
      <c r="C5915">
        <v>2551</v>
      </c>
      <c r="D5915">
        <v>4463</v>
      </c>
    </row>
    <row r="5916" spans="1:4">
      <c r="A5916">
        <v>605</v>
      </c>
      <c r="B5916">
        <v>295040</v>
      </c>
      <c r="C5916">
        <v>2552</v>
      </c>
      <c r="D5916">
        <v>295.04000000000002</v>
      </c>
    </row>
    <row r="5917" spans="1:4">
      <c r="A5917">
        <v>604</v>
      </c>
      <c r="B5917">
        <v>3688000</v>
      </c>
      <c r="C5917">
        <v>2552</v>
      </c>
      <c r="D5917">
        <v>3688</v>
      </c>
    </row>
    <row r="5918" spans="1:4">
      <c r="A5918">
        <v>605</v>
      </c>
      <c r="B5918">
        <v>632560</v>
      </c>
      <c r="C5918">
        <v>2553</v>
      </c>
      <c r="D5918">
        <v>632.55999999999995</v>
      </c>
    </row>
    <row r="5919" spans="1:4">
      <c r="A5919">
        <v>604</v>
      </c>
      <c r="B5919">
        <v>7907000</v>
      </c>
      <c r="C5919">
        <v>2553</v>
      </c>
      <c r="D5919">
        <v>7907</v>
      </c>
    </row>
    <row r="5920" spans="1:4">
      <c r="A5920">
        <v>605</v>
      </c>
      <c r="B5920">
        <v>324560</v>
      </c>
      <c r="C5920">
        <v>2554</v>
      </c>
      <c r="D5920">
        <v>324.56</v>
      </c>
    </row>
    <row r="5921" spans="1:4">
      <c r="A5921">
        <v>604</v>
      </c>
      <c r="B5921">
        <v>4057000</v>
      </c>
      <c r="C5921">
        <v>2554</v>
      </c>
      <c r="D5921">
        <v>4057</v>
      </c>
    </row>
    <row r="5922" spans="1:4">
      <c r="A5922">
        <v>605</v>
      </c>
      <c r="B5922">
        <v>1041360</v>
      </c>
      <c r="C5922">
        <v>2555</v>
      </c>
      <c r="D5922">
        <v>1041.3599999999999</v>
      </c>
    </row>
    <row r="5923" spans="1:4">
      <c r="A5923">
        <v>604</v>
      </c>
      <c r="B5923">
        <v>13017000</v>
      </c>
      <c r="C5923">
        <v>2555</v>
      </c>
      <c r="D5923">
        <v>13017</v>
      </c>
    </row>
    <row r="5924" spans="1:4">
      <c r="A5924">
        <v>605</v>
      </c>
      <c r="B5924">
        <v>632560</v>
      </c>
      <c r="C5924">
        <v>2556</v>
      </c>
      <c r="D5924">
        <v>632.55999999999995</v>
      </c>
    </row>
    <row r="5925" spans="1:4">
      <c r="A5925">
        <v>604</v>
      </c>
      <c r="B5925">
        <v>7907000</v>
      </c>
      <c r="C5925">
        <v>2556</v>
      </c>
      <c r="D5925">
        <v>7907</v>
      </c>
    </row>
    <row r="5926" spans="1:4">
      <c r="A5926">
        <v>605</v>
      </c>
      <c r="B5926">
        <v>1124720</v>
      </c>
      <c r="C5926">
        <v>2557</v>
      </c>
      <c r="D5926">
        <v>1124.72</v>
      </c>
    </row>
    <row r="5927" spans="1:4">
      <c r="A5927">
        <v>604</v>
      </c>
      <c r="B5927">
        <v>14059000</v>
      </c>
      <c r="C5927">
        <v>2557</v>
      </c>
      <c r="D5927">
        <v>14059</v>
      </c>
    </row>
    <row r="5928" spans="1:4">
      <c r="A5928">
        <v>605</v>
      </c>
      <c r="B5928">
        <v>127520</v>
      </c>
      <c r="C5928">
        <v>2558</v>
      </c>
      <c r="D5928">
        <v>127.52</v>
      </c>
    </row>
    <row r="5929" spans="1:4">
      <c r="A5929">
        <v>604</v>
      </c>
      <c r="B5929">
        <v>1594000</v>
      </c>
      <c r="C5929">
        <v>2558</v>
      </c>
      <c r="D5929">
        <v>1594</v>
      </c>
    </row>
    <row r="5930" spans="1:4">
      <c r="A5930">
        <v>605</v>
      </c>
      <c r="B5930">
        <v>392720</v>
      </c>
      <c r="C5930">
        <v>2559</v>
      </c>
      <c r="D5930">
        <v>392.72</v>
      </c>
    </row>
    <row r="5931" spans="1:4">
      <c r="A5931">
        <v>604</v>
      </c>
      <c r="B5931">
        <v>4909000</v>
      </c>
      <c r="C5931">
        <v>2559</v>
      </c>
      <c r="D5931">
        <v>4909</v>
      </c>
    </row>
    <row r="5932" spans="1:4">
      <c r="A5932">
        <v>605</v>
      </c>
      <c r="B5932">
        <v>295040</v>
      </c>
      <c r="C5932">
        <v>2560</v>
      </c>
      <c r="D5932">
        <v>295.04000000000002</v>
      </c>
    </row>
    <row r="5933" spans="1:4">
      <c r="A5933">
        <v>604</v>
      </c>
      <c r="B5933">
        <v>3688000</v>
      </c>
      <c r="C5933">
        <v>2560</v>
      </c>
      <c r="D5933">
        <v>3688</v>
      </c>
    </row>
    <row r="5934" spans="1:4">
      <c r="A5934">
        <v>605</v>
      </c>
      <c r="B5934">
        <v>632560</v>
      </c>
      <c r="C5934">
        <v>2561</v>
      </c>
      <c r="D5934">
        <v>632.55999999999995</v>
      </c>
    </row>
    <row r="5935" spans="1:4">
      <c r="A5935">
        <v>604</v>
      </c>
      <c r="B5935">
        <v>7907000</v>
      </c>
      <c r="C5935">
        <v>2561</v>
      </c>
      <c r="D5935">
        <v>7907</v>
      </c>
    </row>
    <row r="5936" spans="1:4">
      <c r="A5936">
        <v>605</v>
      </c>
      <c r="B5936">
        <v>964240</v>
      </c>
      <c r="C5936">
        <v>2562</v>
      </c>
      <c r="D5936">
        <v>964.24</v>
      </c>
    </row>
    <row r="5937" spans="1:4">
      <c r="A5937">
        <v>604</v>
      </c>
      <c r="B5937">
        <v>12053000</v>
      </c>
      <c r="C5937">
        <v>2562</v>
      </c>
      <c r="D5937">
        <v>12053</v>
      </c>
    </row>
    <row r="5938" spans="1:4">
      <c r="A5938">
        <v>605</v>
      </c>
      <c r="B5938">
        <v>127520</v>
      </c>
      <c r="C5938">
        <v>2563</v>
      </c>
      <c r="D5938">
        <v>127.52</v>
      </c>
    </row>
    <row r="5939" spans="1:4">
      <c r="A5939">
        <v>604</v>
      </c>
      <c r="B5939">
        <v>1594000</v>
      </c>
      <c r="C5939">
        <v>2563</v>
      </c>
      <c r="D5939">
        <v>1594</v>
      </c>
    </row>
    <row r="5940" spans="1:4">
      <c r="A5940">
        <v>605</v>
      </c>
      <c r="B5940">
        <v>833280</v>
      </c>
      <c r="C5940">
        <v>2564</v>
      </c>
      <c r="D5940">
        <v>833.28</v>
      </c>
    </row>
    <row r="5941" spans="1:4">
      <c r="A5941">
        <v>604</v>
      </c>
      <c r="B5941">
        <v>10416000</v>
      </c>
      <c r="C5941">
        <v>2564</v>
      </c>
      <c r="D5941">
        <v>10416</v>
      </c>
    </row>
    <row r="5942" spans="1:4">
      <c r="A5942">
        <v>605</v>
      </c>
      <c r="B5942">
        <v>899950</v>
      </c>
      <c r="C5942">
        <v>2565</v>
      </c>
      <c r="D5942">
        <v>899.95</v>
      </c>
    </row>
    <row r="5943" spans="1:4">
      <c r="A5943">
        <v>604</v>
      </c>
      <c r="B5943">
        <v>11249470</v>
      </c>
      <c r="C5943">
        <v>2565</v>
      </c>
      <c r="D5943">
        <v>11249.47</v>
      </c>
    </row>
    <row r="5944" spans="1:4">
      <c r="A5944">
        <v>605</v>
      </c>
      <c r="B5944">
        <v>674960</v>
      </c>
      <c r="C5944">
        <v>2566</v>
      </c>
      <c r="D5944">
        <v>674.96</v>
      </c>
    </row>
    <row r="5945" spans="1:4">
      <c r="A5945">
        <v>604</v>
      </c>
      <c r="B5945">
        <v>8437100</v>
      </c>
      <c r="C5945">
        <v>2566</v>
      </c>
      <c r="D5945">
        <v>8437.1</v>
      </c>
    </row>
    <row r="5946" spans="1:4">
      <c r="A5946">
        <v>605</v>
      </c>
      <c r="B5946">
        <v>787300</v>
      </c>
      <c r="C5946">
        <v>2567</v>
      </c>
      <c r="D5946">
        <v>787.3</v>
      </c>
    </row>
    <row r="5947" spans="1:4">
      <c r="A5947">
        <v>604</v>
      </c>
      <c r="B5947">
        <v>9841300</v>
      </c>
      <c r="C5947">
        <v>2567</v>
      </c>
      <c r="D5947">
        <v>9841.2999999999993</v>
      </c>
    </row>
    <row r="5948" spans="1:4">
      <c r="A5948">
        <v>605</v>
      </c>
      <c r="B5948">
        <v>295190</v>
      </c>
      <c r="C5948">
        <v>2568</v>
      </c>
      <c r="D5948">
        <v>295.19</v>
      </c>
    </row>
    <row r="5949" spans="1:4">
      <c r="A5949">
        <v>604</v>
      </c>
      <c r="B5949">
        <v>3689930</v>
      </c>
      <c r="C5949">
        <v>2568</v>
      </c>
      <c r="D5949">
        <v>3689.93</v>
      </c>
    </row>
    <row r="5950" spans="1:4">
      <c r="A5950">
        <v>605</v>
      </c>
      <c r="B5950">
        <v>178580</v>
      </c>
      <c r="C5950">
        <v>2569</v>
      </c>
      <c r="D5950">
        <v>178.58</v>
      </c>
    </row>
    <row r="5951" spans="1:4">
      <c r="A5951">
        <v>604</v>
      </c>
      <c r="B5951">
        <v>2232300</v>
      </c>
      <c r="C5951">
        <v>2569</v>
      </c>
      <c r="D5951">
        <v>2232.3000000000002</v>
      </c>
    </row>
    <row r="5952" spans="1:4">
      <c r="A5952">
        <v>615</v>
      </c>
      <c r="B5952">
        <v>577410</v>
      </c>
      <c r="C5952">
        <v>18</v>
      </c>
      <c r="D5952">
        <v>577.41</v>
      </c>
    </row>
    <row r="5953" spans="1:4">
      <c r="A5953">
        <v>615</v>
      </c>
      <c r="B5953">
        <v>445220</v>
      </c>
      <c r="C5953">
        <v>28</v>
      </c>
      <c r="D5953">
        <v>445.22</v>
      </c>
    </row>
    <row r="5954" spans="1:4">
      <c r="A5954">
        <v>615</v>
      </c>
      <c r="B5954">
        <v>673150</v>
      </c>
      <c r="C5954">
        <v>37</v>
      </c>
      <c r="D5954">
        <v>673.15</v>
      </c>
    </row>
    <row r="5955" spans="1:4">
      <c r="A5955">
        <v>615</v>
      </c>
      <c r="B5955">
        <v>328170</v>
      </c>
      <c r="C5955">
        <v>50</v>
      </c>
      <c r="D5955">
        <v>328.17</v>
      </c>
    </row>
    <row r="5956" spans="1:4">
      <c r="A5956">
        <v>615</v>
      </c>
      <c r="B5956">
        <v>1220790</v>
      </c>
      <c r="C5956">
        <v>60</v>
      </c>
      <c r="D5956">
        <v>1220.79</v>
      </c>
    </row>
    <row r="5957" spans="1:4">
      <c r="A5957">
        <v>615</v>
      </c>
      <c r="B5957">
        <v>585820</v>
      </c>
      <c r="C5957">
        <v>130</v>
      </c>
      <c r="D5957">
        <v>585.82000000000005</v>
      </c>
    </row>
    <row r="5958" spans="1:4">
      <c r="A5958">
        <v>615</v>
      </c>
      <c r="B5958">
        <v>1151810</v>
      </c>
      <c r="C5958">
        <v>134</v>
      </c>
      <c r="D5958">
        <v>1151.81</v>
      </c>
    </row>
    <row r="5959" spans="1:4">
      <c r="A5959">
        <v>615</v>
      </c>
      <c r="B5959">
        <v>249250</v>
      </c>
      <c r="C5959">
        <v>154</v>
      </c>
      <c r="D5959">
        <v>249.25</v>
      </c>
    </row>
    <row r="5960" spans="1:4">
      <c r="A5960">
        <v>615</v>
      </c>
      <c r="B5960">
        <v>1618750</v>
      </c>
      <c r="C5960">
        <v>157</v>
      </c>
      <c r="D5960">
        <v>1618.75</v>
      </c>
    </row>
    <row r="5961" spans="1:4">
      <c r="A5961">
        <v>615</v>
      </c>
      <c r="B5961">
        <v>677600</v>
      </c>
      <c r="C5961">
        <v>175</v>
      </c>
      <c r="D5961">
        <v>677.6</v>
      </c>
    </row>
    <row r="5962" spans="1:4">
      <c r="A5962">
        <v>615</v>
      </c>
      <c r="B5962">
        <v>1028220</v>
      </c>
      <c r="C5962">
        <v>181</v>
      </c>
      <c r="D5962">
        <v>1028.22</v>
      </c>
    </row>
    <row r="5963" spans="1:4">
      <c r="A5963">
        <v>615</v>
      </c>
      <c r="B5963">
        <v>585820</v>
      </c>
      <c r="C5963">
        <v>188</v>
      </c>
      <c r="D5963">
        <v>585.82000000000005</v>
      </c>
    </row>
    <row r="5964" spans="1:4">
      <c r="A5964">
        <v>615</v>
      </c>
      <c r="B5964">
        <v>392130</v>
      </c>
      <c r="C5964">
        <v>252</v>
      </c>
      <c r="D5964">
        <v>392.13</v>
      </c>
    </row>
    <row r="5965" spans="1:4">
      <c r="A5965">
        <v>615</v>
      </c>
      <c r="B5965">
        <v>399410</v>
      </c>
      <c r="C5965">
        <v>266</v>
      </c>
      <c r="D5965">
        <v>399.41</v>
      </c>
    </row>
    <row r="5966" spans="1:4">
      <c r="A5966">
        <v>615</v>
      </c>
      <c r="B5966">
        <v>490710</v>
      </c>
      <c r="C5966">
        <v>278</v>
      </c>
      <c r="D5966">
        <v>490.71</v>
      </c>
    </row>
    <row r="5967" spans="1:4">
      <c r="A5967">
        <v>615</v>
      </c>
      <c r="B5967">
        <v>336140</v>
      </c>
      <c r="C5967">
        <v>293</v>
      </c>
      <c r="D5967">
        <v>336.14</v>
      </c>
    </row>
    <row r="5968" spans="1:4">
      <c r="A5968">
        <v>615</v>
      </c>
      <c r="B5968">
        <v>154140</v>
      </c>
      <c r="C5968">
        <v>303</v>
      </c>
      <c r="D5968">
        <v>154.13999999999999</v>
      </c>
    </row>
    <row r="5969" spans="1:4">
      <c r="A5969">
        <v>615</v>
      </c>
      <c r="B5969">
        <v>570240</v>
      </c>
      <c r="C5969">
        <v>316</v>
      </c>
      <c r="D5969">
        <v>570.24</v>
      </c>
    </row>
    <row r="5970" spans="1:4">
      <c r="A5970">
        <v>615</v>
      </c>
      <c r="B5970">
        <v>482920</v>
      </c>
      <c r="C5970">
        <v>317</v>
      </c>
      <c r="D5970">
        <v>482.92</v>
      </c>
    </row>
    <row r="5971" spans="1:4">
      <c r="A5971">
        <v>615</v>
      </c>
      <c r="B5971">
        <v>482920</v>
      </c>
      <c r="C5971">
        <v>330</v>
      </c>
      <c r="D5971">
        <v>482.92</v>
      </c>
    </row>
    <row r="5972" spans="1:4">
      <c r="A5972">
        <v>615</v>
      </c>
      <c r="B5972">
        <v>154140</v>
      </c>
      <c r="C5972">
        <v>331</v>
      </c>
      <c r="D5972">
        <v>154.13999999999999</v>
      </c>
    </row>
    <row r="5973" spans="1:4">
      <c r="A5973">
        <v>615</v>
      </c>
      <c r="B5973">
        <v>310580</v>
      </c>
      <c r="C5973">
        <v>333</v>
      </c>
      <c r="D5973">
        <v>310.58</v>
      </c>
    </row>
    <row r="5974" spans="1:4">
      <c r="A5974">
        <v>615</v>
      </c>
      <c r="B5974">
        <v>503870</v>
      </c>
      <c r="C5974">
        <v>335</v>
      </c>
      <c r="D5974">
        <v>503.87</v>
      </c>
    </row>
    <row r="5975" spans="1:4">
      <c r="A5975">
        <v>615</v>
      </c>
      <c r="B5975">
        <v>494210</v>
      </c>
      <c r="C5975">
        <v>354</v>
      </c>
      <c r="D5975">
        <v>494.21</v>
      </c>
    </row>
    <row r="5976" spans="1:4">
      <c r="A5976">
        <v>615</v>
      </c>
      <c r="B5976">
        <v>290040</v>
      </c>
      <c r="C5976">
        <v>369</v>
      </c>
      <c r="D5976">
        <v>290.04000000000002</v>
      </c>
    </row>
    <row r="5977" spans="1:4">
      <c r="A5977">
        <v>615</v>
      </c>
      <c r="B5977">
        <v>179150</v>
      </c>
      <c r="C5977">
        <v>371</v>
      </c>
      <c r="D5977">
        <v>179.15</v>
      </c>
    </row>
    <row r="5978" spans="1:4">
      <c r="A5978">
        <v>615</v>
      </c>
      <c r="B5978">
        <v>92200</v>
      </c>
      <c r="C5978">
        <v>382</v>
      </c>
      <c r="D5978">
        <v>92.2</v>
      </c>
    </row>
    <row r="5979" spans="1:4">
      <c r="A5979">
        <v>615</v>
      </c>
      <c r="B5979">
        <v>241460</v>
      </c>
      <c r="C5979">
        <v>385</v>
      </c>
      <c r="D5979">
        <v>241.46</v>
      </c>
    </row>
    <row r="5980" spans="1:4">
      <c r="A5980">
        <v>615</v>
      </c>
      <c r="B5980">
        <v>92200</v>
      </c>
      <c r="C5980">
        <v>390</v>
      </c>
      <c r="D5980">
        <v>92.2</v>
      </c>
    </row>
    <row r="5981" spans="1:4">
      <c r="A5981">
        <v>615</v>
      </c>
      <c r="B5981">
        <v>570240</v>
      </c>
      <c r="C5981">
        <v>396</v>
      </c>
      <c r="D5981">
        <v>570.24</v>
      </c>
    </row>
    <row r="5982" spans="1:4">
      <c r="A5982">
        <v>615</v>
      </c>
      <c r="B5982">
        <v>842270</v>
      </c>
      <c r="C5982">
        <v>409</v>
      </c>
      <c r="D5982">
        <v>842.27</v>
      </c>
    </row>
    <row r="5983" spans="1:4">
      <c r="A5983">
        <v>615</v>
      </c>
      <c r="B5983">
        <v>336570</v>
      </c>
      <c r="C5983">
        <v>410</v>
      </c>
      <c r="D5983">
        <v>336.57</v>
      </c>
    </row>
    <row r="5984" spans="1:4">
      <c r="A5984">
        <v>615</v>
      </c>
      <c r="B5984">
        <v>124270</v>
      </c>
      <c r="C5984">
        <v>427</v>
      </c>
      <c r="D5984">
        <v>124.27</v>
      </c>
    </row>
    <row r="5985" spans="1:4">
      <c r="A5985">
        <v>615</v>
      </c>
      <c r="B5985">
        <v>184400</v>
      </c>
      <c r="C5985">
        <v>441</v>
      </c>
      <c r="D5985">
        <v>184.4</v>
      </c>
    </row>
    <row r="5986" spans="1:4">
      <c r="A5986">
        <v>615</v>
      </c>
      <c r="B5986">
        <v>604650</v>
      </c>
      <c r="C5986">
        <v>446</v>
      </c>
      <c r="D5986">
        <v>604.65</v>
      </c>
    </row>
    <row r="5987" spans="1:4">
      <c r="A5987">
        <v>615</v>
      </c>
      <c r="B5987">
        <v>555060</v>
      </c>
      <c r="C5987">
        <v>466</v>
      </c>
      <c r="D5987">
        <v>555.05999999999995</v>
      </c>
    </row>
    <row r="5988" spans="1:4">
      <c r="A5988">
        <v>615</v>
      </c>
      <c r="B5988">
        <v>176970</v>
      </c>
      <c r="C5988">
        <v>469</v>
      </c>
      <c r="D5988">
        <v>176.97</v>
      </c>
    </row>
    <row r="5989" spans="1:4">
      <c r="A5989">
        <v>615</v>
      </c>
      <c r="B5989">
        <v>308270</v>
      </c>
      <c r="C5989">
        <v>480</v>
      </c>
      <c r="D5989">
        <v>308.27</v>
      </c>
    </row>
    <row r="5990" spans="1:4">
      <c r="A5990">
        <v>615</v>
      </c>
      <c r="B5990">
        <v>395590</v>
      </c>
      <c r="C5990">
        <v>488</v>
      </c>
      <c r="D5990">
        <v>395.59</v>
      </c>
    </row>
    <row r="5991" spans="1:4">
      <c r="A5991">
        <v>615</v>
      </c>
      <c r="B5991">
        <v>897430</v>
      </c>
      <c r="C5991">
        <v>489</v>
      </c>
      <c r="D5991">
        <v>897.43</v>
      </c>
    </row>
    <row r="5992" spans="1:4">
      <c r="A5992">
        <v>615</v>
      </c>
      <c r="B5992">
        <v>206560</v>
      </c>
      <c r="C5992">
        <v>509</v>
      </c>
      <c r="D5992">
        <v>206.56</v>
      </c>
    </row>
    <row r="5993" spans="1:4">
      <c r="A5993">
        <v>615</v>
      </c>
      <c r="B5993">
        <v>570240</v>
      </c>
      <c r="C5993">
        <v>510</v>
      </c>
      <c r="D5993">
        <v>570.24</v>
      </c>
    </row>
    <row r="5994" spans="1:4">
      <c r="A5994">
        <v>615</v>
      </c>
      <c r="B5994">
        <v>854190</v>
      </c>
      <c r="C5994">
        <v>523</v>
      </c>
      <c r="D5994">
        <v>854.19</v>
      </c>
    </row>
    <row r="5995" spans="1:4">
      <c r="A5995">
        <v>615</v>
      </c>
      <c r="B5995">
        <v>1161120</v>
      </c>
      <c r="C5995">
        <v>532</v>
      </c>
      <c r="D5995">
        <v>1161.1199999999999</v>
      </c>
    </row>
    <row r="5996" spans="1:4">
      <c r="A5996">
        <v>615</v>
      </c>
      <c r="B5996">
        <v>124270</v>
      </c>
      <c r="C5996">
        <v>540</v>
      </c>
      <c r="D5996">
        <v>124.27</v>
      </c>
    </row>
    <row r="5997" spans="1:4">
      <c r="A5997">
        <v>615</v>
      </c>
      <c r="B5997">
        <v>392130</v>
      </c>
      <c r="C5997">
        <v>545</v>
      </c>
      <c r="D5997">
        <v>392.13</v>
      </c>
    </row>
    <row r="5998" spans="1:4">
      <c r="A5998">
        <v>615</v>
      </c>
      <c r="B5998">
        <v>395590</v>
      </c>
      <c r="C5998">
        <v>546</v>
      </c>
      <c r="D5998">
        <v>395.59</v>
      </c>
    </row>
    <row r="5999" spans="1:4">
      <c r="A5999">
        <v>615</v>
      </c>
      <c r="B5999">
        <v>328170</v>
      </c>
      <c r="C5999">
        <v>553</v>
      </c>
      <c r="D5999">
        <v>328.17</v>
      </c>
    </row>
    <row r="6000" spans="1:4">
      <c r="A6000">
        <v>615</v>
      </c>
      <c r="B6000">
        <v>114360</v>
      </c>
      <c r="C6000">
        <v>566</v>
      </c>
      <c r="D6000">
        <v>114.36</v>
      </c>
    </row>
    <row r="6001" spans="1:4">
      <c r="A6001">
        <v>615</v>
      </c>
      <c r="B6001">
        <v>293510</v>
      </c>
      <c r="C6001">
        <v>581</v>
      </c>
      <c r="D6001">
        <v>293.51</v>
      </c>
    </row>
    <row r="6002" spans="1:4">
      <c r="A6002">
        <v>615</v>
      </c>
      <c r="B6002">
        <v>529140</v>
      </c>
      <c r="C6002">
        <v>586</v>
      </c>
      <c r="D6002">
        <v>529.14</v>
      </c>
    </row>
    <row r="6003" spans="1:4">
      <c r="A6003">
        <v>615</v>
      </c>
      <c r="B6003">
        <v>842270</v>
      </c>
      <c r="C6003">
        <v>591</v>
      </c>
      <c r="D6003">
        <v>842.27</v>
      </c>
    </row>
    <row r="6004" spans="1:4">
      <c r="A6004">
        <v>615</v>
      </c>
      <c r="B6004">
        <v>184400</v>
      </c>
      <c r="C6004">
        <v>593</v>
      </c>
      <c r="D6004">
        <v>184.4</v>
      </c>
    </row>
    <row r="6005" spans="1:4">
      <c r="A6005">
        <v>615</v>
      </c>
      <c r="B6005">
        <v>92200</v>
      </c>
      <c r="C6005">
        <v>597</v>
      </c>
      <c r="D6005">
        <v>92.2</v>
      </c>
    </row>
    <row r="6006" spans="1:4">
      <c r="A6006">
        <v>615</v>
      </c>
      <c r="B6006">
        <v>124270</v>
      </c>
      <c r="C6006">
        <v>599</v>
      </c>
      <c r="D6006">
        <v>124.27</v>
      </c>
    </row>
    <row r="6007" spans="1:4">
      <c r="A6007">
        <v>615</v>
      </c>
      <c r="B6007">
        <v>184400</v>
      </c>
      <c r="C6007">
        <v>607</v>
      </c>
      <c r="D6007">
        <v>184.4</v>
      </c>
    </row>
    <row r="6008" spans="1:4">
      <c r="A6008">
        <v>615</v>
      </c>
      <c r="B6008">
        <v>395590</v>
      </c>
      <c r="C6008">
        <v>608</v>
      </c>
      <c r="D6008">
        <v>395.59</v>
      </c>
    </row>
    <row r="6009" spans="1:4">
      <c r="A6009">
        <v>615</v>
      </c>
      <c r="B6009">
        <v>423080</v>
      </c>
      <c r="C6009">
        <v>612</v>
      </c>
      <c r="D6009">
        <v>423.08</v>
      </c>
    </row>
    <row r="6010" spans="1:4">
      <c r="A6010">
        <v>615</v>
      </c>
      <c r="B6010">
        <v>248540</v>
      </c>
      <c r="C6010">
        <v>623</v>
      </c>
      <c r="D6010">
        <v>248.54</v>
      </c>
    </row>
    <row r="6011" spans="1:4">
      <c r="A6011">
        <v>615</v>
      </c>
      <c r="B6011">
        <v>328170</v>
      </c>
      <c r="C6011">
        <v>631</v>
      </c>
      <c r="D6011">
        <v>328.17</v>
      </c>
    </row>
    <row r="6012" spans="1:4">
      <c r="A6012">
        <v>615</v>
      </c>
      <c r="B6012">
        <v>293510</v>
      </c>
      <c r="C6012">
        <v>633</v>
      </c>
      <c r="D6012">
        <v>293.51</v>
      </c>
    </row>
    <row r="6013" spans="1:4">
      <c r="A6013">
        <v>615</v>
      </c>
      <c r="B6013">
        <v>308270</v>
      </c>
      <c r="C6013">
        <v>641</v>
      </c>
      <c r="D6013">
        <v>308.27</v>
      </c>
    </row>
    <row r="6014" spans="1:4">
      <c r="A6014">
        <v>615</v>
      </c>
      <c r="B6014">
        <v>92200</v>
      </c>
      <c r="C6014">
        <v>646</v>
      </c>
      <c r="D6014">
        <v>92.2</v>
      </c>
    </row>
    <row r="6015" spans="1:4">
      <c r="A6015">
        <v>615</v>
      </c>
      <c r="B6015">
        <v>592730</v>
      </c>
      <c r="C6015">
        <v>648</v>
      </c>
      <c r="D6015">
        <v>592.73</v>
      </c>
    </row>
    <row r="6016" spans="1:4">
      <c r="A6016">
        <v>615</v>
      </c>
      <c r="B6016">
        <v>92200</v>
      </c>
      <c r="C6016">
        <v>650</v>
      </c>
      <c r="D6016">
        <v>92.2</v>
      </c>
    </row>
    <row r="6017" spans="1:4">
      <c r="A6017">
        <v>615</v>
      </c>
      <c r="B6017">
        <v>191420</v>
      </c>
      <c r="C6017">
        <v>651</v>
      </c>
      <c r="D6017">
        <v>191.42</v>
      </c>
    </row>
    <row r="6018" spans="1:4">
      <c r="A6018">
        <v>615</v>
      </c>
      <c r="B6018">
        <v>526020</v>
      </c>
      <c r="C6018">
        <v>652</v>
      </c>
      <c r="D6018">
        <v>526.02</v>
      </c>
    </row>
    <row r="6019" spans="1:4">
      <c r="A6019">
        <v>615</v>
      </c>
      <c r="B6019">
        <v>154140</v>
      </c>
      <c r="C6019">
        <v>666</v>
      </c>
      <c r="D6019">
        <v>154.13999999999999</v>
      </c>
    </row>
    <row r="6020" spans="1:4">
      <c r="A6020">
        <v>615</v>
      </c>
      <c r="B6020">
        <v>92200</v>
      </c>
      <c r="C6020">
        <v>676</v>
      </c>
      <c r="D6020">
        <v>92.2</v>
      </c>
    </row>
    <row r="6021" spans="1:4">
      <c r="A6021">
        <v>615</v>
      </c>
      <c r="B6021">
        <v>465000</v>
      </c>
      <c r="C6021">
        <v>685</v>
      </c>
      <c r="D6021">
        <v>465</v>
      </c>
    </row>
    <row r="6022" spans="1:4">
      <c r="A6022">
        <v>615</v>
      </c>
      <c r="B6022">
        <v>92200</v>
      </c>
      <c r="C6022">
        <v>695</v>
      </c>
      <c r="D6022">
        <v>92.2</v>
      </c>
    </row>
    <row r="6023" spans="1:4">
      <c r="A6023">
        <v>615</v>
      </c>
      <c r="B6023">
        <v>336570</v>
      </c>
      <c r="C6023">
        <v>701</v>
      </c>
      <c r="D6023">
        <v>336.57</v>
      </c>
    </row>
    <row r="6024" spans="1:4">
      <c r="A6024">
        <v>615</v>
      </c>
      <c r="B6024">
        <v>92200</v>
      </c>
      <c r="C6024">
        <v>703</v>
      </c>
      <c r="D6024">
        <v>92.2</v>
      </c>
    </row>
    <row r="6025" spans="1:4">
      <c r="A6025">
        <v>615</v>
      </c>
      <c r="B6025">
        <v>179150</v>
      </c>
      <c r="C6025">
        <v>708</v>
      </c>
      <c r="D6025">
        <v>179.15</v>
      </c>
    </row>
    <row r="6026" spans="1:4">
      <c r="A6026">
        <v>615</v>
      </c>
      <c r="B6026">
        <v>184400</v>
      </c>
      <c r="C6026">
        <v>711</v>
      </c>
      <c r="D6026">
        <v>184.4</v>
      </c>
    </row>
    <row r="6027" spans="1:4">
      <c r="A6027">
        <v>615</v>
      </c>
      <c r="B6027">
        <v>278400</v>
      </c>
      <c r="C6027">
        <v>714</v>
      </c>
      <c r="D6027">
        <v>278.39999999999998</v>
      </c>
    </row>
    <row r="6028" spans="1:4">
      <c r="A6028">
        <v>615</v>
      </c>
      <c r="B6028">
        <v>184400</v>
      </c>
      <c r="C6028">
        <v>715</v>
      </c>
      <c r="D6028">
        <v>184.4</v>
      </c>
    </row>
    <row r="6029" spans="1:4">
      <c r="A6029">
        <v>615</v>
      </c>
      <c r="B6029">
        <v>195190</v>
      </c>
      <c r="C6029">
        <v>720</v>
      </c>
      <c r="D6029">
        <v>195.19</v>
      </c>
    </row>
    <row r="6030" spans="1:4">
      <c r="A6030">
        <v>615</v>
      </c>
      <c r="B6030">
        <v>60130</v>
      </c>
      <c r="C6030">
        <v>721</v>
      </c>
      <c r="D6030">
        <v>60.13</v>
      </c>
    </row>
    <row r="6031" spans="1:4">
      <c r="A6031">
        <v>615</v>
      </c>
      <c r="B6031">
        <v>92200</v>
      </c>
      <c r="C6031">
        <v>730</v>
      </c>
      <c r="D6031">
        <v>92.2</v>
      </c>
    </row>
    <row r="6032" spans="1:4">
      <c r="A6032">
        <v>615</v>
      </c>
      <c r="B6032">
        <v>1028220</v>
      </c>
      <c r="C6032">
        <v>732</v>
      </c>
      <c r="D6032">
        <v>1028.22</v>
      </c>
    </row>
    <row r="6033" spans="1:4">
      <c r="A6033">
        <v>615</v>
      </c>
      <c r="B6033">
        <v>482920</v>
      </c>
      <c r="C6033">
        <v>734</v>
      </c>
      <c r="D6033">
        <v>482.92</v>
      </c>
    </row>
    <row r="6034" spans="1:4">
      <c r="A6034">
        <v>615</v>
      </c>
      <c r="B6034">
        <v>92200</v>
      </c>
      <c r="C6034">
        <v>737</v>
      </c>
      <c r="D6034">
        <v>92.2</v>
      </c>
    </row>
    <row r="6035" spans="1:4">
      <c r="A6035">
        <v>615</v>
      </c>
      <c r="B6035">
        <v>124270</v>
      </c>
      <c r="C6035">
        <v>748</v>
      </c>
      <c r="D6035">
        <v>124.27</v>
      </c>
    </row>
    <row r="6036" spans="1:4">
      <c r="A6036">
        <v>615</v>
      </c>
      <c r="B6036">
        <v>74500</v>
      </c>
      <c r="C6036">
        <v>751</v>
      </c>
      <c r="D6036">
        <v>74.5</v>
      </c>
    </row>
    <row r="6037" spans="1:4">
      <c r="A6037">
        <v>615</v>
      </c>
      <c r="B6037">
        <v>395590</v>
      </c>
      <c r="C6037">
        <v>753</v>
      </c>
      <c r="D6037">
        <v>395.59</v>
      </c>
    </row>
    <row r="6038" spans="1:4">
      <c r="A6038">
        <v>615</v>
      </c>
      <c r="B6038">
        <v>373520</v>
      </c>
      <c r="C6038">
        <v>757</v>
      </c>
      <c r="D6038">
        <v>373.52</v>
      </c>
    </row>
    <row r="6039" spans="1:4">
      <c r="A6039">
        <v>615</v>
      </c>
      <c r="B6039">
        <v>92200</v>
      </c>
      <c r="C6039">
        <v>762</v>
      </c>
      <c r="D6039">
        <v>92.2</v>
      </c>
    </row>
    <row r="6040" spans="1:4">
      <c r="A6040">
        <v>615</v>
      </c>
      <c r="B6040">
        <v>365730</v>
      </c>
      <c r="C6040">
        <v>764</v>
      </c>
      <c r="D6040">
        <v>365.73</v>
      </c>
    </row>
    <row r="6041" spans="1:4">
      <c r="A6041">
        <v>615</v>
      </c>
      <c r="B6041">
        <v>114360</v>
      </c>
      <c r="C6041">
        <v>769</v>
      </c>
      <c r="D6041">
        <v>114.36</v>
      </c>
    </row>
    <row r="6042" spans="1:4">
      <c r="A6042">
        <v>615</v>
      </c>
      <c r="B6042">
        <v>249190</v>
      </c>
      <c r="C6042">
        <v>770</v>
      </c>
      <c r="D6042">
        <v>249.19</v>
      </c>
    </row>
    <row r="6043" spans="1:4">
      <c r="A6043">
        <v>615</v>
      </c>
      <c r="B6043">
        <v>92200</v>
      </c>
      <c r="C6043">
        <v>782</v>
      </c>
      <c r="D6043">
        <v>92.2</v>
      </c>
    </row>
    <row r="6044" spans="1:4">
      <c r="A6044">
        <v>615</v>
      </c>
      <c r="B6044">
        <v>154140</v>
      </c>
      <c r="C6044">
        <v>787</v>
      </c>
      <c r="D6044">
        <v>154.13999999999999</v>
      </c>
    </row>
    <row r="6045" spans="1:4">
      <c r="A6045">
        <v>615</v>
      </c>
      <c r="B6045">
        <v>124270</v>
      </c>
      <c r="C6045">
        <v>788</v>
      </c>
      <c r="D6045">
        <v>124.27</v>
      </c>
    </row>
    <row r="6046" spans="1:4">
      <c r="A6046">
        <v>615</v>
      </c>
      <c r="B6046">
        <v>92200</v>
      </c>
      <c r="C6046">
        <v>791</v>
      </c>
      <c r="D6046">
        <v>92.2</v>
      </c>
    </row>
    <row r="6047" spans="1:4">
      <c r="A6047">
        <v>615</v>
      </c>
      <c r="B6047">
        <v>114360</v>
      </c>
      <c r="C6047">
        <v>793</v>
      </c>
      <c r="D6047">
        <v>114.36</v>
      </c>
    </row>
    <row r="6048" spans="1:4">
      <c r="A6048">
        <v>615</v>
      </c>
      <c r="B6048">
        <v>248540</v>
      </c>
      <c r="C6048">
        <v>795</v>
      </c>
      <c r="D6048">
        <v>248.54</v>
      </c>
    </row>
    <row r="6049" spans="1:4">
      <c r="A6049">
        <v>615</v>
      </c>
      <c r="B6049">
        <v>92200</v>
      </c>
      <c r="C6049">
        <v>797</v>
      </c>
      <c r="D6049">
        <v>92.2</v>
      </c>
    </row>
    <row r="6050" spans="1:4">
      <c r="A6050">
        <v>615</v>
      </c>
      <c r="B6050">
        <v>60130</v>
      </c>
      <c r="C6050">
        <v>798</v>
      </c>
      <c r="D6050">
        <v>60.13</v>
      </c>
    </row>
    <row r="6051" spans="1:4">
      <c r="A6051">
        <v>615</v>
      </c>
      <c r="B6051">
        <v>120260</v>
      </c>
      <c r="C6051">
        <v>802</v>
      </c>
      <c r="D6051">
        <v>120.26</v>
      </c>
    </row>
    <row r="6052" spans="1:4">
      <c r="A6052">
        <v>615</v>
      </c>
      <c r="B6052">
        <v>92200</v>
      </c>
      <c r="C6052">
        <v>804</v>
      </c>
      <c r="D6052">
        <v>92.2</v>
      </c>
    </row>
    <row r="6053" spans="1:4">
      <c r="A6053">
        <v>615</v>
      </c>
      <c r="B6053">
        <v>248540</v>
      </c>
      <c r="C6053">
        <v>805</v>
      </c>
      <c r="D6053">
        <v>248.54</v>
      </c>
    </row>
    <row r="6054" spans="1:4">
      <c r="A6054">
        <v>615</v>
      </c>
      <c r="B6054">
        <v>92200</v>
      </c>
      <c r="C6054">
        <v>811</v>
      </c>
      <c r="D6054">
        <v>92.2</v>
      </c>
    </row>
    <row r="6055" spans="1:4">
      <c r="A6055">
        <v>615</v>
      </c>
      <c r="B6055">
        <v>92200</v>
      </c>
      <c r="C6055">
        <v>814</v>
      </c>
      <c r="D6055">
        <v>92.2</v>
      </c>
    </row>
    <row r="6056" spans="1:4">
      <c r="A6056">
        <v>615</v>
      </c>
      <c r="B6056">
        <v>74500</v>
      </c>
      <c r="C6056">
        <v>817</v>
      </c>
      <c r="D6056">
        <v>74.5</v>
      </c>
    </row>
    <row r="6057" spans="1:4">
      <c r="A6057">
        <v>615</v>
      </c>
      <c r="B6057">
        <v>271350</v>
      </c>
      <c r="C6057">
        <v>821</v>
      </c>
      <c r="D6057">
        <v>271.35000000000002</v>
      </c>
    </row>
    <row r="6058" spans="1:4">
      <c r="A6058">
        <v>615</v>
      </c>
      <c r="B6058">
        <v>92200</v>
      </c>
      <c r="C6058">
        <v>823</v>
      </c>
      <c r="D6058">
        <v>92.2</v>
      </c>
    </row>
    <row r="6059" spans="1:4">
      <c r="A6059">
        <v>615</v>
      </c>
      <c r="B6059">
        <v>154140</v>
      </c>
      <c r="C6059">
        <v>825</v>
      </c>
      <c r="D6059">
        <v>154.13999999999999</v>
      </c>
    </row>
    <row r="6060" spans="1:4">
      <c r="A6060">
        <v>615</v>
      </c>
      <c r="B6060">
        <v>92200</v>
      </c>
      <c r="C6060">
        <v>826</v>
      </c>
      <c r="D6060">
        <v>92.2</v>
      </c>
    </row>
    <row r="6061" spans="1:4">
      <c r="A6061">
        <v>615</v>
      </c>
      <c r="B6061">
        <v>578030</v>
      </c>
      <c r="C6061">
        <v>827</v>
      </c>
      <c r="D6061">
        <v>578.03</v>
      </c>
    </row>
    <row r="6062" spans="1:4">
      <c r="A6062">
        <v>615</v>
      </c>
      <c r="B6062">
        <v>271350</v>
      </c>
      <c r="C6062">
        <v>828</v>
      </c>
      <c r="D6062">
        <v>271.35000000000002</v>
      </c>
    </row>
    <row r="6063" spans="1:4">
      <c r="A6063">
        <v>615</v>
      </c>
      <c r="B6063">
        <v>92200</v>
      </c>
      <c r="C6063">
        <v>830</v>
      </c>
      <c r="D6063">
        <v>92.2</v>
      </c>
    </row>
    <row r="6064" spans="1:4">
      <c r="A6064">
        <v>615</v>
      </c>
      <c r="B6064">
        <v>120260</v>
      </c>
      <c r="C6064">
        <v>831</v>
      </c>
      <c r="D6064">
        <v>120.26</v>
      </c>
    </row>
    <row r="6065" spans="1:4">
      <c r="A6065">
        <v>615</v>
      </c>
      <c r="B6065">
        <v>365730</v>
      </c>
      <c r="C6065">
        <v>838</v>
      </c>
      <c r="D6065">
        <v>365.73</v>
      </c>
    </row>
    <row r="6066" spans="1:4">
      <c r="A6066">
        <v>615</v>
      </c>
      <c r="B6066">
        <v>154140</v>
      </c>
      <c r="C6066">
        <v>840</v>
      </c>
      <c r="D6066">
        <v>154.13999999999999</v>
      </c>
    </row>
    <row r="6067" spans="1:4">
      <c r="A6067">
        <v>615</v>
      </c>
      <c r="B6067">
        <v>464350</v>
      </c>
      <c r="C6067">
        <v>842</v>
      </c>
      <c r="D6067">
        <v>464.35</v>
      </c>
    </row>
    <row r="6068" spans="1:4">
      <c r="A6068">
        <v>615</v>
      </c>
      <c r="B6068">
        <v>116840</v>
      </c>
      <c r="C6068">
        <v>853</v>
      </c>
      <c r="D6068">
        <v>116.84</v>
      </c>
    </row>
    <row r="6069" spans="1:4">
      <c r="A6069">
        <v>615</v>
      </c>
      <c r="B6069">
        <v>184400</v>
      </c>
      <c r="C6069">
        <v>857</v>
      </c>
      <c r="D6069">
        <v>184.4</v>
      </c>
    </row>
    <row r="6070" spans="1:4">
      <c r="A6070">
        <v>615</v>
      </c>
      <c r="B6070">
        <v>184400</v>
      </c>
      <c r="C6070">
        <v>859</v>
      </c>
      <c r="D6070">
        <v>184.4</v>
      </c>
    </row>
    <row r="6071" spans="1:4">
      <c r="A6071">
        <v>615</v>
      </c>
      <c r="B6071">
        <v>184400</v>
      </c>
      <c r="C6071">
        <v>862</v>
      </c>
      <c r="D6071">
        <v>184.4</v>
      </c>
    </row>
    <row r="6072" spans="1:4">
      <c r="A6072">
        <v>615</v>
      </c>
      <c r="B6072">
        <v>114360</v>
      </c>
      <c r="C6072">
        <v>863</v>
      </c>
      <c r="D6072">
        <v>114.36</v>
      </c>
    </row>
    <row r="6073" spans="1:4">
      <c r="A6073">
        <v>615</v>
      </c>
      <c r="B6073">
        <v>570240</v>
      </c>
      <c r="C6073">
        <v>864</v>
      </c>
      <c r="D6073">
        <v>570.24</v>
      </c>
    </row>
    <row r="6074" spans="1:4">
      <c r="A6074">
        <v>615</v>
      </c>
      <c r="B6074">
        <v>114360</v>
      </c>
      <c r="C6074">
        <v>868</v>
      </c>
      <c r="D6074">
        <v>114.36</v>
      </c>
    </row>
    <row r="6075" spans="1:4">
      <c r="A6075">
        <v>615</v>
      </c>
      <c r="B6075">
        <v>124270</v>
      </c>
      <c r="C6075">
        <v>869</v>
      </c>
      <c r="D6075">
        <v>124.27</v>
      </c>
    </row>
    <row r="6076" spans="1:4">
      <c r="A6076">
        <v>615</v>
      </c>
      <c r="B6076">
        <v>60130</v>
      </c>
      <c r="C6076">
        <v>871</v>
      </c>
      <c r="D6076">
        <v>60.13</v>
      </c>
    </row>
    <row r="6077" spans="1:4">
      <c r="A6077">
        <v>615</v>
      </c>
      <c r="B6077">
        <v>184400</v>
      </c>
      <c r="C6077">
        <v>874</v>
      </c>
      <c r="D6077">
        <v>184.4</v>
      </c>
    </row>
    <row r="6078" spans="1:4">
      <c r="A6078">
        <v>615</v>
      </c>
      <c r="B6078">
        <v>149010</v>
      </c>
      <c r="C6078">
        <v>877</v>
      </c>
      <c r="D6078">
        <v>149.01</v>
      </c>
    </row>
    <row r="6079" spans="1:4">
      <c r="A6079">
        <v>615</v>
      </c>
      <c r="B6079">
        <v>206560</v>
      </c>
      <c r="C6079">
        <v>879</v>
      </c>
      <c r="D6079">
        <v>206.56</v>
      </c>
    </row>
    <row r="6080" spans="1:4">
      <c r="A6080">
        <v>615</v>
      </c>
      <c r="B6080">
        <v>241460</v>
      </c>
      <c r="C6080">
        <v>880</v>
      </c>
      <c r="D6080">
        <v>241.46</v>
      </c>
    </row>
    <row r="6081" spans="1:4">
      <c r="A6081">
        <v>615</v>
      </c>
      <c r="B6081">
        <v>406700</v>
      </c>
      <c r="C6081">
        <v>881</v>
      </c>
      <c r="D6081">
        <v>406.7</v>
      </c>
    </row>
    <row r="6082" spans="1:4">
      <c r="A6082">
        <v>615</v>
      </c>
      <c r="B6082">
        <v>92200</v>
      </c>
      <c r="C6082">
        <v>882</v>
      </c>
      <c r="D6082">
        <v>92.2</v>
      </c>
    </row>
    <row r="6083" spans="1:4">
      <c r="A6083">
        <v>615</v>
      </c>
      <c r="B6083">
        <v>336140</v>
      </c>
      <c r="C6083">
        <v>884</v>
      </c>
      <c r="D6083">
        <v>336.14</v>
      </c>
    </row>
    <row r="6084" spans="1:4">
      <c r="A6084">
        <v>615</v>
      </c>
      <c r="B6084">
        <v>92200</v>
      </c>
      <c r="C6084">
        <v>885</v>
      </c>
      <c r="D6084">
        <v>92.2</v>
      </c>
    </row>
    <row r="6085" spans="1:4">
      <c r="A6085">
        <v>615</v>
      </c>
      <c r="B6085">
        <v>60130</v>
      </c>
      <c r="C6085">
        <v>887</v>
      </c>
      <c r="D6085">
        <v>60.13</v>
      </c>
    </row>
    <row r="6086" spans="1:4">
      <c r="A6086">
        <v>615</v>
      </c>
      <c r="B6086">
        <v>114360</v>
      </c>
      <c r="C6086">
        <v>890</v>
      </c>
      <c r="D6086">
        <v>114.36</v>
      </c>
    </row>
    <row r="6087" spans="1:4">
      <c r="A6087">
        <v>615</v>
      </c>
      <c r="B6087">
        <v>114360</v>
      </c>
      <c r="C6087">
        <v>892</v>
      </c>
      <c r="D6087">
        <v>114.36</v>
      </c>
    </row>
    <row r="6088" spans="1:4">
      <c r="A6088">
        <v>615</v>
      </c>
      <c r="B6088">
        <v>395590</v>
      </c>
      <c r="C6088">
        <v>893</v>
      </c>
      <c r="D6088">
        <v>395.59</v>
      </c>
    </row>
    <row r="6089" spans="1:4">
      <c r="A6089">
        <v>615</v>
      </c>
      <c r="B6089">
        <v>124270</v>
      </c>
      <c r="C6089">
        <v>896</v>
      </c>
      <c r="D6089">
        <v>124.27</v>
      </c>
    </row>
    <row r="6090" spans="1:4">
      <c r="A6090">
        <v>615</v>
      </c>
      <c r="B6090">
        <v>365730</v>
      </c>
      <c r="C6090">
        <v>897</v>
      </c>
      <c r="D6090">
        <v>365.73</v>
      </c>
    </row>
    <row r="6091" spans="1:4">
      <c r="A6091">
        <v>615</v>
      </c>
      <c r="B6091">
        <v>403380</v>
      </c>
      <c r="C6091">
        <v>898</v>
      </c>
      <c r="D6091">
        <v>403.38</v>
      </c>
    </row>
    <row r="6092" spans="1:4">
      <c r="A6092">
        <v>615</v>
      </c>
      <c r="B6092">
        <v>92200</v>
      </c>
      <c r="C6092">
        <v>900</v>
      </c>
      <c r="D6092">
        <v>92.2</v>
      </c>
    </row>
    <row r="6093" spans="1:4">
      <c r="A6093">
        <v>615</v>
      </c>
      <c r="B6093">
        <v>92200</v>
      </c>
      <c r="C6093">
        <v>902</v>
      </c>
      <c r="D6093">
        <v>92.2</v>
      </c>
    </row>
    <row r="6094" spans="1:4">
      <c r="A6094">
        <v>615</v>
      </c>
      <c r="B6094">
        <v>60130</v>
      </c>
      <c r="C6094">
        <v>905</v>
      </c>
      <c r="D6094">
        <v>60.13</v>
      </c>
    </row>
    <row r="6095" spans="1:4">
      <c r="A6095">
        <v>615</v>
      </c>
      <c r="B6095">
        <v>124270</v>
      </c>
      <c r="C6095">
        <v>906</v>
      </c>
      <c r="D6095">
        <v>124.27</v>
      </c>
    </row>
    <row r="6096" spans="1:4">
      <c r="A6096">
        <v>615</v>
      </c>
      <c r="B6096">
        <v>114360</v>
      </c>
      <c r="C6096">
        <v>907</v>
      </c>
      <c r="D6096">
        <v>114.36</v>
      </c>
    </row>
    <row r="6097" spans="1:4">
      <c r="A6097">
        <v>615</v>
      </c>
      <c r="B6097">
        <v>92200</v>
      </c>
      <c r="C6097">
        <v>913</v>
      </c>
      <c r="D6097">
        <v>92.2</v>
      </c>
    </row>
    <row r="6098" spans="1:4">
      <c r="A6098">
        <v>615</v>
      </c>
      <c r="B6098">
        <v>308270</v>
      </c>
      <c r="C6098">
        <v>914</v>
      </c>
      <c r="D6098">
        <v>308.27</v>
      </c>
    </row>
    <row r="6099" spans="1:4">
      <c r="A6099">
        <v>615</v>
      </c>
      <c r="B6099">
        <v>249190</v>
      </c>
      <c r="C6099">
        <v>915</v>
      </c>
      <c r="D6099">
        <v>249.19</v>
      </c>
    </row>
    <row r="6100" spans="1:4">
      <c r="A6100">
        <v>615</v>
      </c>
      <c r="B6100">
        <v>184400</v>
      </c>
      <c r="C6100">
        <v>918</v>
      </c>
      <c r="D6100">
        <v>184.4</v>
      </c>
    </row>
    <row r="6101" spans="1:4">
      <c r="A6101">
        <v>615</v>
      </c>
      <c r="B6101">
        <v>74500</v>
      </c>
      <c r="C6101">
        <v>919</v>
      </c>
      <c r="D6101">
        <v>74.5</v>
      </c>
    </row>
    <row r="6102" spans="1:4">
      <c r="A6102">
        <v>615</v>
      </c>
      <c r="B6102">
        <v>114360</v>
      </c>
      <c r="C6102">
        <v>923</v>
      </c>
      <c r="D6102">
        <v>114.36</v>
      </c>
    </row>
    <row r="6103" spans="1:4">
      <c r="A6103">
        <v>615</v>
      </c>
      <c r="B6103">
        <v>92200</v>
      </c>
      <c r="C6103">
        <v>924</v>
      </c>
      <c r="D6103">
        <v>92.2</v>
      </c>
    </row>
    <row r="6104" spans="1:4">
      <c r="A6104">
        <v>615</v>
      </c>
      <c r="B6104">
        <v>324700</v>
      </c>
      <c r="C6104">
        <v>928</v>
      </c>
      <c r="D6104">
        <v>324.7</v>
      </c>
    </row>
    <row r="6105" spans="1:4">
      <c r="A6105">
        <v>615</v>
      </c>
      <c r="B6105">
        <v>482920</v>
      </c>
      <c r="C6105">
        <v>930</v>
      </c>
      <c r="D6105">
        <v>482.92</v>
      </c>
    </row>
    <row r="6106" spans="1:4">
      <c r="A6106">
        <v>615</v>
      </c>
      <c r="B6106">
        <v>249190</v>
      </c>
      <c r="C6106">
        <v>932</v>
      </c>
      <c r="D6106">
        <v>249.19</v>
      </c>
    </row>
    <row r="6107" spans="1:4">
      <c r="A6107">
        <v>615</v>
      </c>
      <c r="B6107">
        <v>673150</v>
      </c>
      <c r="C6107">
        <v>937</v>
      </c>
      <c r="D6107">
        <v>673.15</v>
      </c>
    </row>
    <row r="6108" spans="1:4">
      <c r="A6108">
        <v>615</v>
      </c>
      <c r="B6108">
        <v>280780</v>
      </c>
      <c r="C6108">
        <v>940</v>
      </c>
      <c r="D6108">
        <v>280.77999999999997</v>
      </c>
    </row>
    <row r="6109" spans="1:4">
      <c r="A6109">
        <v>615</v>
      </c>
      <c r="B6109">
        <v>92200</v>
      </c>
      <c r="C6109">
        <v>941</v>
      </c>
      <c r="D6109">
        <v>92.2</v>
      </c>
    </row>
    <row r="6110" spans="1:4">
      <c r="A6110">
        <v>615</v>
      </c>
      <c r="B6110">
        <v>188860</v>
      </c>
      <c r="C6110">
        <v>945</v>
      </c>
      <c r="D6110">
        <v>188.86</v>
      </c>
    </row>
    <row r="6111" spans="1:4">
      <c r="A6111">
        <v>615</v>
      </c>
      <c r="B6111">
        <v>92200</v>
      </c>
      <c r="C6111">
        <v>946</v>
      </c>
      <c r="D6111">
        <v>92.2</v>
      </c>
    </row>
    <row r="6112" spans="1:4">
      <c r="A6112">
        <v>615</v>
      </c>
      <c r="B6112">
        <v>124270</v>
      </c>
      <c r="C6112">
        <v>948</v>
      </c>
      <c r="D6112">
        <v>124.27</v>
      </c>
    </row>
    <row r="6113" spans="1:4">
      <c r="A6113">
        <v>615</v>
      </c>
      <c r="B6113">
        <v>248540</v>
      </c>
      <c r="C6113">
        <v>949</v>
      </c>
      <c r="D6113">
        <v>248.54</v>
      </c>
    </row>
    <row r="6114" spans="1:4">
      <c r="A6114">
        <v>615</v>
      </c>
      <c r="B6114">
        <v>114360</v>
      </c>
      <c r="C6114">
        <v>950</v>
      </c>
      <c r="D6114">
        <v>114.36</v>
      </c>
    </row>
    <row r="6115" spans="1:4">
      <c r="A6115">
        <v>615</v>
      </c>
      <c r="B6115">
        <v>249190</v>
      </c>
      <c r="C6115">
        <v>952</v>
      </c>
      <c r="D6115">
        <v>249.19</v>
      </c>
    </row>
    <row r="6116" spans="1:4">
      <c r="A6116">
        <v>615</v>
      </c>
      <c r="B6116">
        <v>114360</v>
      </c>
      <c r="C6116">
        <v>953</v>
      </c>
      <c r="D6116">
        <v>114.36</v>
      </c>
    </row>
    <row r="6117" spans="1:4">
      <c r="A6117">
        <v>615</v>
      </c>
      <c r="B6117">
        <v>162510</v>
      </c>
      <c r="C6117">
        <v>954</v>
      </c>
      <c r="D6117">
        <v>162.51</v>
      </c>
    </row>
    <row r="6118" spans="1:4">
      <c r="A6118">
        <v>615</v>
      </c>
      <c r="B6118">
        <v>156990</v>
      </c>
      <c r="C6118">
        <v>955</v>
      </c>
      <c r="D6118">
        <v>156.99</v>
      </c>
    </row>
    <row r="6119" spans="1:4">
      <c r="A6119">
        <v>615</v>
      </c>
      <c r="B6119">
        <v>236610</v>
      </c>
      <c r="C6119">
        <v>957</v>
      </c>
      <c r="D6119">
        <v>236.61</v>
      </c>
    </row>
    <row r="6120" spans="1:4">
      <c r="A6120">
        <v>615</v>
      </c>
      <c r="B6120">
        <v>427300</v>
      </c>
      <c r="C6120">
        <v>959</v>
      </c>
      <c r="D6120">
        <v>427.3</v>
      </c>
    </row>
    <row r="6121" spans="1:4">
      <c r="A6121">
        <v>615</v>
      </c>
      <c r="B6121">
        <v>487870</v>
      </c>
      <c r="C6121">
        <v>960</v>
      </c>
      <c r="D6121">
        <v>487.87</v>
      </c>
    </row>
    <row r="6122" spans="1:4">
      <c r="A6122">
        <v>615</v>
      </c>
      <c r="B6122">
        <v>241460</v>
      </c>
      <c r="C6122">
        <v>962</v>
      </c>
      <c r="D6122">
        <v>241.46</v>
      </c>
    </row>
    <row r="6123" spans="1:4">
      <c r="A6123">
        <v>615</v>
      </c>
      <c r="B6123">
        <v>335860</v>
      </c>
      <c r="C6123">
        <v>967</v>
      </c>
      <c r="D6123">
        <v>335.86</v>
      </c>
    </row>
    <row r="6124" spans="1:4">
      <c r="A6124">
        <v>615</v>
      </c>
      <c r="B6124">
        <v>92200</v>
      </c>
      <c r="C6124">
        <v>971</v>
      </c>
      <c r="D6124">
        <v>92.2</v>
      </c>
    </row>
    <row r="6125" spans="1:4">
      <c r="A6125">
        <v>615</v>
      </c>
      <c r="B6125">
        <v>108720</v>
      </c>
      <c r="C6125">
        <v>972</v>
      </c>
      <c r="D6125">
        <v>108.72</v>
      </c>
    </row>
    <row r="6126" spans="1:4">
      <c r="A6126">
        <v>615</v>
      </c>
      <c r="B6126">
        <v>184400</v>
      </c>
      <c r="C6126">
        <v>973</v>
      </c>
      <c r="D6126">
        <v>184.4</v>
      </c>
    </row>
    <row r="6127" spans="1:4">
      <c r="A6127">
        <v>615</v>
      </c>
      <c r="B6127">
        <v>358290</v>
      </c>
      <c r="C6127">
        <v>974</v>
      </c>
      <c r="D6127">
        <v>358.29</v>
      </c>
    </row>
    <row r="6128" spans="1:4">
      <c r="A6128">
        <v>615</v>
      </c>
      <c r="B6128">
        <v>162510</v>
      </c>
      <c r="C6128">
        <v>975</v>
      </c>
      <c r="D6128">
        <v>162.51</v>
      </c>
    </row>
    <row r="6129" spans="1:4">
      <c r="A6129">
        <v>615</v>
      </c>
      <c r="B6129">
        <v>166700</v>
      </c>
      <c r="C6129">
        <v>980</v>
      </c>
      <c r="D6129">
        <v>166.7</v>
      </c>
    </row>
    <row r="6130" spans="1:4">
      <c r="A6130">
        <v>615</v>
      </c>
      <c r="B6130">
        <v>293510</v>
      </c>
      <c r="C6130">
        <v>981</v>
      </c>
      <c r="D6130">
        <v>293.51</v>
      </c>
    </row>
    <row r="6131" spans="1:4">
      <c r="A6131">
        <v>615</v>
      </c>
      <c r="B6131">
        <v>232500</v>
      </c>
      <c r="C6131">
        <v>983</v>
      </c>
      <c r="D6131">
        <v>232.5</v>
      </c>
    </row>
    <row r="6132" spans="1:4">
      <c r="A6132">
        <v>615</v>
      </c>
      <c r="B6132">
        <v>604650</v>
      </c>
      <c r="C6132">
        <v>987</v>
      </c>
      <c r="D6132">
        <v>604.65</v>
      </c>
    </row>
    <row r="6133" spans="1:4">
      <c r="A6133">
        <v>615</v>
      </c>
      <c r="B6133">
        <v>365730</v>
      </c>
      <c r="C6133">
        <v>989</v>
      </c>
      <c r="D6133">
        <v>365.73</v>
      </c>
    </row>
    <row r="6134" spans="1:4">
      <c r="A6134">
        <v>615</v>
      </c>
      <c r="B6134">
        <v>124270</v>
      </c>
      <c r="C6134">
        <v>991</v>
      </c>
      <c r="D6134">
        <v>124.27</v>
      </c>
    </row>
    <row r="6135" spans="1:4">
      <c r="A6135">
        <v>615</v>
      </c>
      <c r="B6135">
        <v>60130</v>
      </c>
      <c r="C6135">
        <v>992</v>
      </c>
      <c r="D6135">
        <v>60.13</v>
      </c>
    </row>
    <row r="6136" spans="1:4">
      <c r="A6136">
        <v>615</v>
      </c>
      <c r="B6136">
        <v>47780</v>
      </c>
      <c r="C6136">
        <v>995</v>
      </c>
      <c r="D6136">
        <v>47.78</v>
      </c>
    </row>
    <row r="6137" spans="1:4">
      <c r="A6137">
        <v>615</v>
      </c>
      <c r="B6137">
        <v>92200</v>
      </c>
      <c r="C6137">
        <v>996</v>
      </c>
      <c r="D6137">
        <v>92.2</v>
      </c>
    </row>
    <row r="6138" spans="1:4">
      <c r="A6138">
        <v>615</v>
      </c>
      <c r="B6138">
        <v>184400</v>
      </c>
      <c r="C6138">
        <v>997</v>
      </c>
      <c r="D6138">
        <v>184.4</v>
      </c>
    </row>
    <row r="6139" spans="1:4">
      <c r="A6139">
        <v>615</v>
      </c>
      <c r="B6139">
        <v>124270</v>
      </c>
      <c r="C6139">
        <v>998</v>
      </c>
      <c r="D6139">
        <v>124.27</v>
      </c>
    </row>
    <row r="6140" spans="1:4">
      <c r="A6140">
        <v>615</v>
      </c>
      <c r="B6140">
        <v>184400</v>
      </c>
      <c r="C6140">
        <v>1000</v>
      </c>
      <c r="D6140">
        <v>184.4</v>
      </c>
    </row>
    <row r="6141" spans="1:4">
      <c r="A6141">
        <v>615</v>
      </c>
      <c r="B6141">
        <v>92200</v>
      </c>
      <c r="C6141">
        <v>2002</v>
      </c>
      <c r="D6141">
        <v>92.2</v>
      </c>
    </row>
    <row r="6142" spans="1:4">
      <c r="A6142">
        <v>615</v>
      </c>
      <c r="B6142">
        <v>711650</v>
      </c>
      <c r="C6142">
        <v>2010</v>
      </c>
      <c r="D6142">
        <v>711.65</v>
      </c>
    </row>
    <row r="6143" spans="1:4">
      <c r="A6143">
        <v>615</v>
      </c>
      <c r="B6143">
        <v>243940</v>
      </c>
      <c r="C6143">
        <v>2011</v>
      </c>
      <c r="D6143">
        <v>243.94</v>
      </c>
    </row>
    <row r="6144" spans="1:4">
      <c r="A6144">
        <v>615</v>
      </c>
      <c r="B6144">
        <v>92200</v>
      </c>
      <c r="C6144">
        <v>2013</v>
      </c>
      <c r="D6144">
        <v>92.2</v>
      </c>
    </row>
    <row r="6145" spans="1:4">
      <c r="A6145">
        <v>615</v>
      </c>
      <c r="B6145">
        <v>578030</v>
      </c>
      <c r="C6145">
        <v>2014</v>
      </c>
      <c r="D6145">
        <v>578.03</v>
      </c>
    </row>
    <row r="6146" spans="1:4">
      <c r="A6146">
        <v>615</v>
      </c>
      <c r="B6146">
        <v>249190</v>
      </c>
      <c r="C6146">
        <v>2016</v>
      </c>
      <c r="D6146">
        <v>249.19</v>
      </c>
    </row>
    <row r="6147" spans="1:4">
      <c r="A6147">
        <v>615</v>
      </c>
      <c r="B6147">
        <v>124270</v>
      </c>
      <c r="C6147">
        <v>2017</v>
      </c>
      <c r="D6147">
        <v>124.27</v>
      </c>
    </row>
    <row r="6148" spans="1:4">
      <c r="A6148">
        <v>615</v>
      </c>
      <c r="B6148">
        <v>92200</v>
      </c>
      <c r="C6148">
        <v>2018</v>
      </c>
      <c r="D6148">
        <v>92.2</v>
      </c>
    </row>
    <row r="6149" spans="1:4">
      <c r="A6149">
        <v>615</v>
      </c>
      <c r="B6149">
        <v>48590</v>
      </c>
      <c r="C6149">
        <v>2019</v>
      </c>
      <c r="D6149">
        <v>48.59</v>
      </c>
    </row>
    <row r="6150" spans="1:4">
      <c r="A6150">
        <v>615</v>
      </c>
      <c r="B6150">
        <v>60130</v>
      </c>
      <c r="C6150">
        <v>2020</v>
      </c>
      <c r="D6150">
        <v>60.13</v>
      </c>
    </row>
    <row r="6151" spans="1:4">
      <c r="A6151">
        <v>615</v>
      </c>
      <c r="B6151">
        <v>453050</v>
      </c>
      <c r="C6151">
        <v>2024</v>
      </c>
      <c r="D6151">
        <v>453.05</v>
      </c>
    </row>
    <row r="6152" spans="1:4">
      <c r="A6152">
        <v>615</v>
      </c>
      <c r="B6152">
        <v>249190</v>
      </c>
      <c r="C6152">
        <v>2025</v>
      </c>
      <c r="D6152">
        <v>249.19</v>
      </c>
    </row>
    <row r="6153" spans="1:4">
      <c r="A6153">
        <v>615</v>
      </c>
      <c r="B6153">
        <v>92200</v>
      </c>
      <c r="C6153">
        <v>2029</v>
      </c>
      <c r="D6153">
        <v>92.2</v>
      </c>
    </row>
    <row r="6154" spans="1:4">
      <c r="A6154">
        <v>615</v>
      </c>
      <c r="B6154">
        <v>228720</v>
      </c>
      <c r="C6154">
        <v>2031</v>
      </c>
      <c r="D6154">
        <v>228.72</v>
      </c>
    </row>
    <row r="6155" spans="1:4">
      <c r="A6155">
        <v>615</v>
      </c>
      <c r="B6155">
        <v>124270</v>
      </c>
      <c r="C6155">
        <v>2034</v>
      </c>
      <c r="D6155">
        <v>124.27</v>
      </c>
    </row>
    <row r="6156" spans="1:4">
      <c r="A6156">
        <v>615</v>
      </c>
      <c r="B6156">
        <v>92200</v>
      </c>
      <c r="C6156">
        <v>2036</v>
      </c>
      <c r="D6156">
        <v>92.2</v>
      </c>
    </row>
    <row r="6157" spans="1:4">
      <c r="A6157">
        <v>615</v>
      </c>
      <c r="B6157">
        <v>179150</v>
      </c>
      <c r="C6157">
        <v>2037</v>
      </c>
      <c r="D6157">
        <v>179.15</v>
      </c>
    </row>
    <row r="6158" spans="1:4">
      <c r="A6158">
        <v>615</v>
      </c>
      <c r="B6158">
        <v>184400</v>
      </c>
      <c r="C6158">
        <v>2038</v>
      </c>
      <c r="D6158">
        <v>184.4</v>
      </c>
    </row>
    <row r="6159" spans="1:4">
      <c r="A6159">
        <v>615</v>
      </c>
      <c r="B6159">
        <v>60130</v>
      </c>
      <c r="C6159">
        <v>2039</v>
      </c>
      <c r="D6159">
        <v>60.13</v>
      </c>
    </row>
    <row r="6160" spans="1:4">
      <c r="A6160">
        <v>615</v>
      </c>
      <c r="B6160">
        <v>271350</v>
      </c>
      <c r="C6160">
        <v>2042</v>
      </c>
      <c r="D6160">
        <v>271.35000000000002</v>
      </c>
    </row>
    <row r="6161" spans="1:4">
      <c r="A6161">
        <v>615</v>
      </c>
      <c r="B6161">
        <v>92200</v>
      </c>
      <c r="C6161">
        <v>2044</v>
      </c>
      <c r="D6161">
        <v>92.2</v>
      </c>
    </row>
    <row r="6162" spans="1:4">
      <c r="A6162">
        <v>615</v>
      </c>
      <c r="B6162">
        <v>92200</v>
      </c>
      <c r="C6162">
        <v>2046</v>
      </c>
      <c r="D6162">
        <v>92.2</v>
      </c>
    </row>
    <row r="6163" spans="1:4">
      <c r="A6163">
        <v>615</v>
      </c>
      <c r="B6163">
        <v>60130</v>
      </c>
      <c r="C6163">
        <v>2047</v>
      </c>
      <c r="D6163">
        <v>60.13</v>
      </c>
    </row>
    <row r="6164" spans="1:4">
      <c r="A6164">
        <v>615</v>
      </c>
      <c r="B6164">
        <v>92200</v>
      </c>
      <c r="C6164">
        <v>2049</v>
      </c>
      <c r="D6164">
        <v>92.2</v>
      </c>
    </row>
    <row r="6165" spans="1:4">
      <c r="A6165">
        <v>615</v>
      </c>
      <c r="B6165">
        <v>92200</v>
      </c>
      <c r="C6165">
        <v>2054</v>
      </c>
      <c r="D6165">
        <v>92.2</v>
      </c>
    </row>
    <row r="6166" spans="1:4">
      <c r="A6166">
        <v>615</v>
      </c>
      <c r="B6166">
        <v>184400</v>
      </c>
      <c r="C6166">
        <v>2057</v>
      </c>
      <c r="D6166">
        <v>184.4</v>
      </c>
    </row>
    <row r="6167" spans="1:4">
      <c r="A6167">
        <v>615</v>
      </c>
      <c r="B6167">
        <v>241460</v>
      </c>
      <c r="C6167">
        <v>2062</v>
      </c>
      <c r="D6167">
        <v>241.46</v>
      </c>
    </row>
    <row r="6168" spans="1:4">
      <c r="A6168">
        <v>615</v>
      </c>
      <c r="B6168">
        <v>323900</v>
      </c>
      <c r="C6168">
        <v>2063</v>
      </c>
      <c r="D6168">
        <v>323.89999999999998</v>
      </c>
    </row>
    <row r="6169" spans="1:4">
      <c r="A6169">
        <v>615</v>
      </c>
      <c r="B6169">
        <v>124270</v>
      </c>
      <c r="C6169">
        <v>2070</v>
      </c>
      <c r="D6169">
        <v>124.27</v>
      </c>
    </row>
    <row r="6170" spans="1:4">
      <c r="A6170">
        <v>615</v>
      </c>
      <c r="B6170">
        <v>184400</v>
      </c>
      <c r="C6170">
        <v>2074</v>
      </c>
      <c r="D6170">
        <v>184.4</v>
      </c>
    </row>
    <row r="6171" spans="1:4">
      <c r="A6171">
        <v>615</v>
      </c>
      <c r="B6171">
        <v>184930</v>
      </c>
      <c r="C6171">
        <v>2075</v>
      </c>
      <c r="D6171">
        <v>184.93</v>
      </c>
    </row>
    <row r="6172" spans="1:4">
      <c r="A6172">
        <v>615</v>
      </c>
      <c r="B6172">
        <v>134710</v>
      </c>
      <c r="C6172">
        <v>2078</v>
      </c>
      <c r="D6172">
        <v>134.71</v>
      </c>
    </row>
    <row r="6173" spans="1:4">
      <c r="A6173">
        <v>615</v>
      </c>
      <c r="B6173">
        <v>60130</v>
      </c>
      <c r="C6173">
        <v>2079</v>
      </c>
      <c r="D6173">
        <v>60.13</v>
      </c>
    </row>
    <row r="6174" spans="1:4">
      <c r="A6174">
        <v>615</v>
      </c>
      <c r="B6174">
        <v>228720</v>
      </c>
      <c r="C6174">
        <v>2082</v>
      </c>
      <c r="D6174">
        <v>228.72</v>
      </c>
    </row>
    <row r="6175" spans="1:4">
      <c r="A6175">
        <v>615</v>
      </c>
      <c r="B6175">
        <v>108720</v>
      </c>
      <c r="C6175">
        <v>2083</v>
      </c>
      <c r="D6175">
        <v>108.72</v>
      </c>
    </row>
    <row r="6176" spans="1:4">
      <c r="A6176">
        <v>615</v>
      </c>
      <c r="B6176">
        <v>578030</v>
      </c>
      <c r="C6176">
        <v>2087</v>
      </c>
      <c r="D6176">
        <v>578.03</v>
      </c>
    </row>
    <row r="6177" spans="1:4">
      <c r="A6177">
        <v>615</v>
      </c>
      <c r="B6177">
        <v>379290</v>
      </c>
      <c r="C6177">
        <v>2089</v>
      </c>
      <c r="D6177">
        <v>379.29</v>
      </c>
    </row>
    <row r="6178" spans="1:4">
      <c r="A6178">
        <v>615</v>
      </c>
      <c r="B6178">
        <v>124270</v>
      </c>
      <c r="C6178">
        <v>2090</v>
      </c>
      <c r="D6178">
        <v>124.27</v>
      </c>
    </row>
    <row r="6179" spans="1:4">
      <c r="A6179">
        <v>615</v>
      </c>
      <c r="B6179">
        <v>271350</v>
      </c>
      <c r="C6179">
        <v>2091</v>
      </c>
      <c r="D6179">
        <v>271.35000000000002</v>
      </c>
    </row>
    <row r="6180" spans="1:4">
      <c r="A6180">
        <v>615</v>
      </c>
      <c r="B6180">
        <v>114360</v>
      </c>
      <c r="C6180">
        <v>2092</v>
      </c>
      <c r="D6180">
        <v>114.36</v>
      </c>
    </row>
    <row r="6181" spans="1:4">
      <c r="A6181">
        <v>615</v>
      </c>
      <c r="B6181">
        <v>60130</v>
      </c>
      <c r="C6181">
        <v>2095</v>
      </c>
      <c r="D6181">
        <v>60.13</v>
      </c>
    </row>
    <row r="6182" spans="1:4">
      <c r="A6182">
        <v>615</v>
      </c>
      <c r="B6182">
        <v>184400</v>
      </c>
      <c r="C6182">
        <v>2098</v>
      </c>
      <c r="D6182">
        <v>184.4</v>
      </c>
    </row>
    <row r="6183" spans="1:4">
      <c r="A6183">
        <v>615</v>
      </c>
      <c r="B6183">
        <v>60130</v>
      </c>
      <c r="C6183">
        <v>2099</v>
      </c>
      <c r="D6183">
        <v>60.13</v>
      </c>
    </row>
    <row r="6184" spans="1:4">
      <c r="A6184">
        <v>615</v>
      </c>
      <c r="B6184">
        <v>92200</v>
      </c>
      <c r="C6184">
        <v>2100</v>
      </c>
      <c r="D6184">
        <v>92.2</v>
      </c>
    </row>
    <row r="6185" spans="1:4">
      <c r="A6185">
        <v>615</v>
      </c>
      <c r="B6185">
        <v>219220</v>
      </c>
      <c r="C6185">
        <v>2102</v>
      </c>
      <c r="D6185">
        <v>219.22</v>
      </c>
    </row>
    <row r="6186" spans="1:4">
      <c r="A6186">
        <v>615</v>
      </c>
      <c r="B6186">
        <v>271350</v>
      </c>
      <c r="C6186">
        <v>2107</v>
      </c>
      <c r="D6186">
        <v>271.35000000000002</v>
      </c>
    </row>
    <row r="6187" spans="1:4">
      <c r="A6187">
        <v>615</v>
      </c>
      <c r="B6187">
        <v>248540</v>
      </c>
      <c r="C6187">
        <v>2111</v>
      </c>
      <c r="D6187">
        <v>248.54</v>
      </c>
    </row>
    <row r="6188" spans="1:4">
      <c r="A6188">
        <v>615</v>
      </c>
      <c r="B6188">
        <v>184400</v>
      </c>
      <c r="C6188">
        <v>2113</v>
      </c>
      <c r="D6188">
        <v>184.4</v>
      </c>
    </row>
    <row r="6189" spans="1:4">
      <c r="A6189">
        <v>615</v>
      </c>
      <c r="B6189">
        <v>134710</v>
      </c>
      <c r="C6189">
        <v>2117</v>
      </c>
      <c r="D6189">
        <v>134.71</v>
      </c>
    </row>
    <row r="6190" spans="1:4">
      <c r="A6190">
        <v>615</v>
      </c>
      <c r="B6190">
        <v>92200</v>
      </c>
      <c r="C6190">
        <v>2118</v>
      </c>
      <c r="D6190">
        <v>92.2</v>
      </c>
    </row>
    <row r="6191" spans="1:4">
      <c r="A6191">
        <v>615</v>
      </c>
      <c r="B6191">
        <v>114360</v>
      </c>
      <c r="C6191">
        <v>2119</v>
      </c>
      <c r="D6191">
        <v>114.36</v>
      </c>
    </row>
    <row r="6192" spans="1:4">
      <c r="A6192">
        <v>615</v>
      </c>
      <c r="B6192">
        <v>74500</v>
      </c>
      <c r="C6192">
        <v>2120</v>
      </c>
      <c r="D6192">
        <v>74.5</v>
      </c>
    </row>
    <row r="6193" spans="1:4">
      <c r="A6193">
        <v>615</v>
      </c>
      <c r="B6193">
        <v>60130</v>
      </c>
      <c r="C6193">
        <v>2122</v>
      </c>
      <c r="D6193">
        <v>60.13</v>
      </c>
    </row>
    <row r="6194" spans="1:4">
      <c r="A6194">
        <v>615</v>
      </c>
      <c r="B6194">
        <v>92200</v>
      </c>
      <c r="C6194">
        <v>2123</v>
      </c>
      <c r="D6194">
        <v>92.2</v>
      </c>
    </row>
    <row r="6195" spans="1:4">
      <c r="A6195">
        <v>615</v>
      </c>
      <c r="B6195">
        <v>60130</v>
      </c>
      <c r="C6195">
        <v>2127</v>
      </c>
      <c r="D6195">
        <v>60.13</v>
      </c>
    </row>
    <row r="6196" spans="1:4">
      <c r="A6196">
        <v>615</v>
      </c>
      <c r="B6196">
        <v>249190</v>
      </c>
      <c r="C6196">
        <v>2134</v>
      </c>
      <c r="D6196">
        <v>249.19</v>
      </c>
    </row>
    <row r="6197" spans="1:4">
      <c r="A6197">
        <v>615</v>
      </c>
      <c r="B6197">
        <v>184400</v>
      </c>
      <c r="C6197">
        <v>2139</v>
      </c>
      <c r="D6197">
        <v>184.4</v>
      </c>
    </row>
    <row r="6198" spans="1:4">
      <c r="A6198">
        <v>615</v>
      </c>
      <c r="B6198">
        <v>92200</v>
      </c>
      <c r="C6198">
        <v>2141</v>
      </c>
      <c r="D6198">
        <v>92.2</v>
      </c>
    </row>
    <row r="6199" spans="1:4">
      <c r="A6199">
        <v>615</v>
      </c>
      <c r="B6199">
        <v>248540</v>
      </c>
      <c r="C6199">
        <v>2144</v>
      </c>
      <c r="D6199">
        <v>248.54</v>
      </c>
    </row>
    <row r="6200" spans="1:4">
      <c r="A6200">
        <v>615</v>
      </c>
      <c r="B6200">
        <v>60130</v>
      </c>
      <c r="C6200">
        <v>2148</v>
      </c>
      <c r="D6200">
        <v>60.13</v>
      </c>
    </row>
    <row r="6201" spans="1:4">
      <c r="A6201">
        <v>615</v>
      </c>
      <c r="B6201">
        <v>92200</v>
      </c>
      <c r="C6201">
        <v>2149</v>
      </c>
      <c r="D6201">
        <v>92.2</v>
      </c>
    </row>
    <row r="6202" spans="1:4">
      <c r="A6202">
        <v>615</v>
      </c>
      <c r="B6202">
        <v>92200</v>
      </c>
      <c r="C6202">
        <v>2150</v>
      </c>
      <c r="D6202">
        <v>92.2</v>
      </c>
    </row>
    <row r="6203" spans="1:4">
      <c r="A6203">
        <v>615</v>
      </c>
      <c r="B6203">
        <v>206560</v>
      </c>
      <c r="C6203">
        <v>2152</v>
      </c>
      <c r="D6203">
        <v>206.56</v>
      </c>
    </row>
    <row r="6204" spans="1:4">
      <c r="A6204">
        <v>615</v>
      </c>
      <c r="B6204">
        <v>461330</v>
      </c>
      <c r="C6204">
        <v>2153</v>
      </c>
      <c r="D6204">
        <v>461.33</v>
      </c>
    </row>
    <row r="6205" spans="1:4">
      <c r="A6205">
        <v>615</v>
      </c>
      <c r="B6205">
        <v>299290</v>
      </c>
      <c r="C6205">
        <v>2155</v>
      </c>
      <c r="D6205">
        <v>299.29000000000002</v>
      </c>
    </row>
    <row r="6206" spans="1:4">
      <c r="A6206">
        <v>615</v>
      </c>
      <c r="B6206">
        <v>60130</v>
      </c>
      <c r="C6206">
        <v>2157</v>
      </c>
      <c r="D6206">
        <v>60.13</v>
      </c>
    </row>
    <row r="6207" spans="1:4">
      <c r="A6207">
        <v>615</v>
      </c>
      <c r="B6207">
        <v>156990</v>
      </c>
      <c r="C6207">
        <v>2160</v>
      </c>
      <c r="D6207">
        <v>156.99</v>
      </c>
    </row>
    <row r="6208" spans="1:4">
      <c r="A6208">
        <v>615</v>
      </c>
      <c r="B6208">
        <v>60130</v>
      </c>
      <c r="C6208">
        <v>2161</v>
      </c>
      <c r="D6208">
        <v>60.13</v>
      </c>
    </row>
    <row r="6209" spans="1:4">
      <c r="A6209">
        <v>615</v>
      </c>
      <c r="B6209">
        <v>60130</v>
      </c>
      <c r="C6209">
        <v>2162</v>
      </c>
      <c r="D6209">
        <v>60.13</v>
      </c>
    </row>
    <row r="6210" spans="1:4">
      <c r="A6210">
        <v>615</v>
      </c>
      <c r="B6210">
        <v>206560</v>
      </c>
      <c r="C6210">
        <v>2163</v>
      </c>
      <c r="D6210">
        <v>206.56</v>
      </c>
    </row>
    <row r="6211" spans="1:4">
      <c r="A6211">
        <v>615</v>
      </c>
      <c r="B6211">
        <v>92200</v>
      </c>
      <c r="C6211">
        <v>2164</v>
      </c>
      <c r="D6211">
        <v>92.2</v>
      </c>
    </row>
    <row r="6212" spans="1:4">
      <c r="A6212">
        <v>615</v>
      </c>
      <c r="B6212">
        <v>92200</v>
      </c>
      <c r="C6212">
        <v>2166</v>
      </c>
      <c r="D6212">
        <v>92.2</v>
      </c>
    </row>
    <row r="6213" spans="1:4">
      <c r="A6213">
        <v>615</v>
      </c>
      <c r="B6213">
        <v>271350</v>
      </c>
      <c r="C6213">
        <v>2168</v>
      </c>
      <c r="D6213">
        <v>271.35000000000002</v>
      </c>
    </row>
    <row r="6214" spans="1:4">
      <c r="A6214">
        <v>615</v>
      </c>
      <c r="B6214">
        <v>395590</v>
      </c>
      <c r="C6214">
        <v>2169</v>
      </c>
      <c r="D6214">
        <v>395.59</v>
      </c>
    </row>
    <row r="6215" spans="1:4">
      <c r="A6215">
        <v>615</v>
      </c>
      <c r="B6215">
        <v>56120</v>
      </c>
      <c r="C6215">
        <v>2174</v>
      </c>
      <c r="D6215">
        <v>56.12</v>
      </c>
    </row>
    <row r="6216" spans="1:4">
      <c r="A6216">
        <v>615</v>
      </c>
      <c r="B6216">
        <v>60130</v>
      </c>
      <c r="C6216">
        <v>2180</v>
      </c>
      <c r="D6216">
        <v>60.13</v>
      </c>
    </row>
    <row r="6217" spans="1:4">
      <c r="A6217">
        <v>615</v>
      </c>
      <c r="B6217">
        <v>184400</v>
      </c>
      <c r="C6217">
        <v>2181</v>
      </c>
      <c r="D6217">
        <v>184.4</v>
      </c>
    </row>
    <row r="6218" spans="1:4">
      <c r="A6218">
        <v>615</v>
      </c>
      <c r="B6218">
        <v>92200</v>
      </c>
      <c r="C6218">
        <v>2182</v>
      </c>
      <c r="D6218">
        <v>92.2</v>
      </c>
    </row>
    <row r="6219" spans="1:4">
      <c r="A6219">
        <v>615</v>
      </c>
      <c r="B6219">
        <v>60130</v>
      </c>
      <c r="C6219">
        <v>2183</v>
      </c>
      <c r="D6219">
        <v>60.13</v>
      </c>
    </row>
    <row r="6220" spans="1:4">
      <c r="A6220">
        <v>615</v>
      </c>
      <c r="B6220">
        <v>114360</v>
      </c>
      <c r="C6220">
        <v>2184</v>
      </c>
      <c r="D6220">
        <v>114.36</v>
      </c>
    </row>
    <row r="6221" spans="1:4">
      <c r="A6221">
        <v>615</v>
      </c>
      <c r="B6221">
        <v>60130</v>
      </c>
      <c r="C6221">
        <v>2185</v>
      </c>
      <c r="D6221">
        <v>60.13</v>
      </c>
    </row>
    <row r="6222" spans="1:4">
      <c r="A6222">
        <v>615</v>
      </c>
      <c r="B6222">
        <v>92200</v>
      </c>
      <c r="C6222">
        <v>2187</v>
      </c>
      <c r="D6222">
        <v>92.2</v>
      </c>
    </row>
    <row r="6223" spans="1:4">
      <c r="A6223">
        <v>615</v>
      </c>
      <c r="B6223">
        <v>92200</v>
      </c>
      <c r="C6223">
        <v>2191</v>
      </c>
      <c r="D6223">
        <v>92.2</v>
      </c>
    </row>
    <row r="6224" spans="1:4">
      <c r="A6224">
        <v>615</v>
      </c>
      <c r="B6224">
        <v>92200</v>
      </c>
      <c r="C6224">
        <v>2196</v>
      </c>
      <c r="D6224">
        <v>92.2</v>
      </c>
    </row>
    <row r="6225" spans="1:4">
      <c r="A6225">
        <v>615</v>
      </c>
      <c r="B6225">
        <v>48590</v>
      </c>
      <c r="C6225">
        <v>2197</v>
      </c>
      <c r="D6225">
        <v>48.59</v>
      </c>
    </row>
    <row r="6226" spans="1:4">
      <c r="A6226">
        <v>615</v>
      </c>
      <c r="B6226">
        <v>48590</v>
      </c>
      <c r="C6226">
        <v>2199</v>
      </c>
      <c r="D6226">
        <v>48.59</v>
      </c>
    </row>
    <row r="6227" spans="1:4">
      <c r="A6227">
        <v>615</v>
      </c>
      <c r="B6227">
        <v>482920</v>
      </c>
      <c r="C6227">
        <v>2200</v>
      </c>
      <c r="D6227">
        <v>482.92</v>
      </c>
    </row>
    <row r="6228" spans="1:4">
      <c r="A6228">
        <v>615</v>
      </c>
      <c r="B6228">
        <v>92200</v>
      </c>
      <c r="C6228">
        <v>2201</v>
      </c>
      <c r="D6228">
        <v>92.2</v>
      </c>
    </row>
    <row r="6229" spans="1:4">
      <c r="A6229">
        <v>615</v>
      </c>
      <c r="B6229">
        <v>74500</v>
      </c>
      <c r="C6229">
        <v>2202</v>
      </c>
      <c r="D6229">
        <v>74.5</v>
      </c>
    </row>
    <row r="6230" spans="1:4">
      <c r="A6230">
        <v>615</v>
      </c>
      <c r="B6230">
        <v>336140</v>
      </c>
      <c r="C6230">
        <v>2203</v>
      </c>
      <c r="D6230">
        <v>336.14</v>
      </c>
    </row>
    <row r="6231" spans="1:4">
      <c r="A6231">
        <v>615</v>
      </c>
      <c r="B6231">
        <v>906300</v>
      </c>
      <c r="C6231">
        <v>2204</v>
      </c>
      <c r="D6231">
        <v>906.3</v>
      </c>
    </row>
    <row r="6232" spans="1:4">
      <c r="A6232">
        <v>615</v>
      </c>
      <c r="B6232">
        <v>200430</v>
      </c>
      <c r="C6232">
        <v>2205</v>
      </c>
      <c r="D6232">
        <v>200.43</v>
      </c>
    </row>
    <row r="6233" spans="1:4">
      <c r="A6233">
        <v>615</v>
      </c>
      <c r="B6233">
        <v>74500</v>
      </c>
      <c r="C6233">
        <v>2206</v>
      </c>
      <c r="D6233">
        <v>74.5</v>
      </c>
    </row>
    <row r="6234" spans="1:4">
      <c r="A6234">
        <v>615</v>
      </c>
      <c r="B6234">
        <v>60130</v>
      </c>
      <c r="C6234">
        <v>2212</v>
      </c>
      <c r="D6234">
        <v>60.13</v>
      </c>
    </row>
    <row r="6235" spans="1:4">
      <c r="A6235">
        <v>615</v>
      </c>
      <c r="B6235">
        <v>92200</v>
      </c>
      <c r="C6235">
        <v>2213</v>
      </c>
      <c r="D6235">
        <v>92.2</v>
      </c>
    </row>
    <row r="6236" spans="1:4">
      <c r="A6236">
        <v>615</v>
      </c>
      <c r="B6236">
        <v>97180</v>
      </c>
      <c r="C6236">
        <v>2214</v>
      </c>
      <c r="D6236">
        <v>97.18</v>
      </c>
    </row>
    <row r="6237" spans="1:4">
      <c r="A6237">
        <v>615</v>
      </c>
      <c r="B6237">
        <v>241460</v>
      </c>
      <c r="C6237">
        <v>2215</v>
      </c>
      <c r="D6237">
        <v>241.46</v>
      </c>
    </row>
    <row r="6238" spans="1:4">
      <c r="A6238">
        <v>615</v>
      </c>
      <c r="B6238">
        <v>124270</v>
      </c>
      <c r="C6238">
        <v>2219</v>
      </c>
      <c r="D6238">
        <v>124.27</v>
      </c>
    </row>
    <row r="6239" spans="1:4">
      <c r="A6239">
        <v>615</v>
      </c>
      <c r="B6239">
        <v>156990</v>
      </c>
      <c r="C6239">
        <v>2220</v>
      </c>
      <c r="D6239">
        <v>156.99</v>
      </c>
    </row>
    <row r="6240" spans="1:4">
      <c r="A6240">
        <v>615</v>
      </c>
      <c r="B6240">
        <v>585820</v>
      </c>
      <c r="C6240">
        <v>2222</v>
      </c>
      <c r="D6240">
        <v>585.82000000000005</v>
      </c>
    </row>
    <row r="6241" spans="1:4">
      <c r="A6241">
        <v>615</v>
      </c>
      <c r="B6241">
        <v>92200</v>
      </c>
      <c r="C6241">
        <v>2223</v>
      </c>
      <c r="D6241">
        <v>92.2</v>
      </c>
    </row>
    <row r="6242" spans="1:4">
      <c r="A6242">
        <v>615</v>
      </c>
      <c r="B6242">
        <v>92200</v>
      </c>
      <c r="C6242">
        <v>2224</v>
      </c>
      <c r="D6242">
        <v>92.2</v>
      </c>
    </row>
    <row r="6243" spans="1:4">
      <c r="A6243">
        <v>615</v>
      </c>
      <c r="B6243">
        <v>154140</v>
      </c>
      <c r="C6243">
        <v>2226</v>
      </c>
      <c r="D6243">
        <v>154.13999999999999</v>
      </c>
    </row>
    <row r="6244" spans="1:4">
      <c r="A6244">
        <v>615</v>
      </c>
      <c r="B6244">
        <v>60130</v>
      </c>
      <c r="C6244">
        <v>2227</v>
      </c>
      <c r="D6244">
        <v>60.13</v>
      </c>
    </row>
    <row r="6245" spans="1:4">
      <c r="A6245">
        <v>615</v>
      </c>
      <c r="B6245">
        <v>92200</v>
      </c>
      <c r="C6245">
        <v>2228</v>
      </c>
      <c r="D6245">
        <v>92.2</v>
      </c>
    </row>
    <row r="6246" spans="1:4">
      <c r="A6246">
        <v>615</v>
      </c>
      <c r="B6246">
        <v>271350</v>
      </c>
      <c r="C6246">
        <v>2229</v>
      </c>
      <c r="D6246">
        <v>271.35000000000002</v>
      </c>
    </row>
    <row r="6247" spans="1:4">
      <c r="A6247">
        <v>615</v>
      </c>
      <c r="B6247">
        <v>248540</v>
      </c>
      <c r="C6247">
        <v>2232</v>
      </c>
      <c r="D6247">
        <v>248.54</v>
      </c>
    </row>
    <row r="6248" spans="1:4">
      <c r="A6248">
        <v>615</v>
      </c>
      <c r="B6248">
        <v>120260</v>
      </c>
      <c r="C6248">
        <v>2233</v>
      </c>
      <c r="D6248">
        <v>120.26</v>
      </c>
    </row>
    <row r="6249" spans="1:4">
      <c r="A6249">
        <v>615</v>
      </c>
      <c r="B6249">
        <v>108720</v>
      </c>
      <c r="C6249">
        <v>2235</v>
      </c>
      <c r="D6249">
        <v>108.72</v>
      </c>
    </row>
    <row r="6250" spans="1:4">
      <c r="A6250">
        <v>615</v>
      </c>
      <c r="B6250">
        <v>114360</v>
      </c>
      <c r="C6250">
        <v>2238</v>
      </c>
      <c r="D6250">
        <v>114.36</v>
      </c>
    </row>
    <row r="6251" spans="1:4">
      <c r="A6251">
        <v>615</v>
      </c>
      <c r="B6251">
        <v>293510</v>
      </c>
      <c r="C6251">
        <v>2244</v>
      </c>
      <c r="D6251">
        <v>293.51</v>
      </c>
    </row>
    <row r="6252" spans="1:4">
      <c r="A6252">
        <v>615</v>
      </c>
      <c r="B6252">
        <v>92200</v>
      </c>
      <c r="C6252">
        <v>2246</v>
      </c>
      <c r="D6252">
        <v>92.2</v>
      </c>
    </row>
    <row r="6253" spans="1:4">
      <c r="A6253">
        <v>615</v>
      </c>
      <c r="B6253">
        <v>74500</v>
      </c>
      <c r="C6253">
        <v>2247</v>
      </c>
      <c r="D6253">
        <v>74.5</v>
      </c>
    </row>
    <row r="6254" spans="1:4">
      <c r="A6254">
        <v>615</v>
      </c>
      <c r="B6254">
        <v>92200</v>
      </c>
      <c r="C6254">
        <v>2248</v>
      </c>
      <c r="D6254">
        <v>92.2</v>
      </c>
    </row>
    <row r="6255" spans="1:4">
      <c r="A6255">
        <v>615</v>
      </c>
      <c r="B6255">
        <v>48590</v>
      </c>
      <c r="C6255">
        <v>2249</v>
      </c>
      <c r="D6255">
        <v>48.59</v>
      </c>
    </row>
    <row r="6256" spans="1:4">
      <c r="A6256">
        <v>615</v>
      </c>
      <c r="B6256">
        <v>92200</v>
      </c>
      <c r="C6256">
        <v>2250</v>
      </c>
      <c r="D6256">
        <v>92.2</v>
      </c>
    </row>
    <row r="6257" spans="1:4">
      <c r="A6257">
        <v>615</v>
      </c>
      <c r="B6257">
        <v>60130</v>
      </c>
      <c r="C6257">
        <v>2251</v>
      </c>
      <c r="D6257">
        <v>60.13</v>
      </c>
    </row>
    <row r="6258" spans="1:4">
      <c r="A6258">
        <v>615</v>
      </c>
      <c r="B6258">
        <v>428860</v>
      </c>
      <c r="C6258">
        <v>2252</v>
      </c>
      <c r="D6258">
        <v>428.86</v>
      </c>
    </row>
    <row r="6259" spans="1:4">
      <c r="A6259">
        <v>615</v>
      </c>
      <c r="B6259">
        <v>48590</v>
      </c>
      <c r="C6259">
        <v>2255</v>
      </c>
      <c r="D6259">
        <v>48.59</v>
      </c>
    </row>
    <row r="6260" spans="1:4">
      <c r="A6260">
        <v>615</v>
      </c>
      <c r="B6260">
        <v>92200</v>
      </c>
      <c r="C6260">
        <v>2256</v>
      </c>
      <c r="D6260">
        <v>92.2</v>
      </c>
    </row>
    <row r="6261" spans="1:4">
      <c r="A6261">
        <v>615</v>
      </c>
      <c r="B6261">
        <v>92200</v>
      </c>
      <c r="C6261">
        <v>2257</v>
      </c>
      <c r="D6261">
        <v>92.2</v>
      </c>
    </row>
    <row r="6262" spans="1:4">
      <c r="A6262">
        <v>615</v>
      </c>
      <c r="B6262">
        <v>92200</v>
      </c>
      <c r="C6262">
        <v>2258</v>
      </c>
      <c r="D6262">
        <v>92.2</v>
      </c>
    </row>
    <row r="6263" spans="1:4">
      <c r="A6263">
        <v>615</v>
      </c>
      <c r="B6263">
        <v>288390</v>
      </c>
      <c r="C6263">
        <v>2259</v>
      </c>
      <c r="D6263">
        <v>288.39</v>
      </c>
    </row>
    <row r="6264" spans="1:4">
      <c r="A6264">
        <v>615</v>
      </c>
      <c r="B6264">
        <v>60130</v>
      </c>
      <c r="C6264">
        <v>2260</v>
      </c>
      <c r="D6264">
        <v>60.13</v>
      </c>
    </row>
    <row r="6265" spans="1:4">
      <c r="A6265">
        <v>615</v>
      </c>
      <c r="B6265">
        <v>395590</v>
      </c>
      <c r="C6265">
        <v>2261</v>
      </c>
      <c r="D6265">
        <v>395.59</v>
      </c>
    </row>
    <row r="6266" spans="1:4">
      <c r="A6266">
        <v>615</v>
      </c>
      <c r="B6266">
        <v>92200</v>
      </c>
      <c r="C6266">
        <v>2264</v>
      </c>
      <c r="D6266">
        <v>92.2</v>
      </c>
    </row>
    <row r="6267" spans="1:4">
      <c r="A6267">
        <v>615</v>
      </c>
      <c r="B6267">
        <v>303730</v>
      </c>
      <c r="C6267">
        <v>2266</v>
      </c>
      <c r="D6267">
        <v>303.73</v>
      </c>
    </row>
    <row r="6268" spans="1:4">
      <c r="A6268">
        <v>615</v>
      </c>
      <c r="B6268">
        <v>60130</v>
      </c>
      <c r="C6268">
        <v>2268</v>
      </c>
      <c r="D6268">
        <v>60.13</v>
      </c>
    </row>
    <row r="6269" spans="1:4">
      <c r="A6269">
        <v>615</v>
      </c>
      <c r="B6269">
        <v>156990</v>
      </c>
      <c r="C6269">
        <v>2271</v>
      </c>
      <c r="D6269">
        <v>156.99</v>
      </c>
    </row>
    <row r="6270" spans="1:4">
      <c r="A6270">
        <v>615</v>
      </c>
      <c r="B6270">
        <v>92200</v>
      </c>
      <c r="C6270">
        <v>2272</v>
      </c>
      <c r="D6270">
        <v>92.2</v>
      </c>
    </row>
    <row r="6271" spans="1:4">
      <c r="A6271">
        <v>615</v>
      </c>
      <c r="B6271">
        <v>92200</v>
      </c>
      <c r="C6271">
        <v>2275</v>
      </c>
      <c r="D6271">
        <v>92.2</v>
      </c>
    </row>
    <row r="6272" spans="1:4">
      <c r="A6272">
        <v>615</v>
      </c>
      <c r="B6272">
        <v>204770</v>
      </c>
      <c r="C6272">
        <v>2276</v>
      </c>
      <c r="D6272">
        <v>204.77</v>
      </c>
    </row>
    <row r="6273" spans="1:4">
      <c r="A6273">
        <v>615</v>
      </c>
      <c r="B6273">
        <v>60130</v>
      </c>
      <c r="C6273">
        <v>2277</v>
      </c>
      <c r="D6273">
        <v>60.13</v>
      </c>
    </row>
    <row r="6274" spans="1:4">
      <c r="A6274">
        <v>615</v>
      </c>
      <c r="B6274">
        <v>482920</v>
      </c>
      <c r="C6274">
        <v>2278</v>
      </c>
      <c r="D6274">
        <v>482.92</v>
      </c>
    </row>
    <row r="6275" spans="1:4">
      <c r="A6275">
        <v>615</v>
      </c>
      <c r="B6275">
        <v>162510</v>
      </c>
      <c r="C6275">
        <v>2279</v>
      </c>
      <c r="D6275">
        <v>162.51</v>
      </c>
    </row>
    <row r="6276" spans="1:4">
      <c r="A6276">
        <v>615</v>
      </c>
      <c r="B6276">
        <v>120260</v>
      </c>
      <c r="C6276">
        <v>2280</v>
      </c>
      <c r="D6276">
        <v>120.26</v>
      </c>
    </row>
    <row r="6277" spans="1:4">
      <c r="A6277">
        <v>615</v>
      </c>
      <c r="B6277">
        <v>48590</v>
      </c>
      <c r="C6277">
        <v>2282</v>
      </c>
      <c r="D6277">
        <v>48.59</v>
      </c>
    </row>
    <row r="6278" spans="1:4">
      <c r="A6278">
        <v>615</v>
      </c>
      <c r="B6278">
        <v>108720</v>
      </c>
      <c r="C6278">
        <v>2283</v>
      </c>
      <c r="D6278">
        <v>108.72</v>
      </c>
    </row>
    <row r="6279" spans="1:4">
      <c r="A6279">
        <v>615</v>
      </c>
      <c r="B6279">
        <v>48590</v>
      </c>
      <c r="C6279">
        <v>2284</v>
      </c>
      <c r="D6279">
        <v>48.59</v>
      </c>
    </row>
    <row r="6280" spans="1:4">
      <c r="A6280">
        <v>615</v>
      </c>
      <c r="B6280">
        <v>1028220</v>
      </c>
      <c r="C6280">
        <v>2286</v>
      </c>
      <c r="D6280">
        <v>1028.22</v>
      </c>
    </row>
    <row r="6281" spans="1:4">
      <c r="A6281">
        <v>615</v>
      </c>
      <c r="B6281">
        <v>184400</v>
      </c>
      <c r="C6281">
        <v>2289</v>
      </c>
      <c r="D6281">
        <v>184.4</v>
      </c>
    </row>
    <row r="6282" spans="1:4">
      <c r="A6282">
        <v>615</v>
      </c>
      <c r="B6282">
        <v>156990</v>
      </c>
      <c r="C6282">
        <v>2290</v>
      </c>
      <c r="D6282">
        <v>156.99</v>
      </c>
    </row>
    <row r="6283" spans="1:4">
      <c r="A6283">
        <v>615</v>
      </c>
      <c r="B6283">
        <v>76000</v>
      </c>
      <c r="C6283">
        <v>2294</v>
      </c>
      <c r="D6283">
        <v>76</v>
      </c>
    </row>
    <row r="6284" spans="1:4">
      <c r="A6284">
        <v>615</v>
      </c>
      <c r="B6284">
        <v>179150</v>
      </c>
      <c r="C6284">
        <v>2298</v>
      </c>
      <c r="D6284">
        <v>179.15</v>
      </c>
    </row>
    <row r="6285" spans="1:4">
      <c r="A6285">
        <v>615</v>
      </c>
      <c r="B6285">
        <v>22680</v>
      </c>
      <c r="C6285">
        <v>2299</v>
      </c>
      <c r="D6285">
        <v>22.68</v>
      </c>
    </row>
    <row r="6286" spans="1:4">
      <c r="A6286">
        <v>615</v>
      </c>
      <c r="B6286">
        <v>92200</v>
      </c>
      <c r="C6286">
        <v>2301</v>
      </c>
      <c r="D6286">
        <v>92.2</v>
      </c>
    </row>
    <row r="6287" spans="1:4">
      <c r="A6287">
        <v>615</v>
      </c>
      <c r="B6287">
        <v>74500</v>
      </c>
      <c r="C6287">
        <v>2305</v>
      </c>
      <c r="D6287">
        <v>74.5</v>
      </c>
    </row>
    <row r="6288" spans="1:4">
      <c r="A6288">
        <v>615</v>
      </c>
      <c r="B6288">
        <v>293510</v>
      </c>
      <c r="C6288">
        <v>2306</v>
      </c>
      <c r="D6288">
        <v>293.51</v>
      </c>
    </row>
    <row r="6289" spans="1:4">
      <c r="A6289">
        <v>615</v>
      </c>
      <c r="B6289">
        <v>191420</v>
      </c>
      <c r="C6289">
        <v>2307</v>
      </c>
      <c r="D6289">
        <v>191.42</v>
      </c>
    </row>
    <row r="6290" spans="1:4">
      <c r="A6290">
        <v>615</v>
      </c>
      <c r="B6290">
        <v>92200</v>
      </c>
      <c r="C6290">
        <v>2308</v>
      </c>
      <c r="D6290">
        <v>92.2</v>
      </c>
    </row>
    <row r="6291" spans="1:4">
      <c r="A6291">
        <v>615</v>
      </c>
      <c r="B6291">
        <v>156990</v>
      </c>
      <c r="C6291">
        <v>2311</v>
      </c>
      <c r="D6291">
        <v>156.99</v>
      </c>
    </row>
    <row r="6292" spans="1:4">
      <c r="A6292">
        <v>615</v>
      </c>
      <c r="B6292">
        <v>184930</v>
      </c>
      <c r="C6292">
        <v>2312</v>
      </c>
      <c r="D6292">
        <v>184.93</v>
      </c>
    </row>
    <row r="6293" spans="1:4">
      <c r="A6293">
        <v>615</v>
      </c>
      <c r="B6293">
        <v>48590</v>
      </c>
      <c r="C6293">
        <v>2313</v>
      </c>
      <c r="D6293">
        <v>48.59</v>
      </c>
    </row>
    <row r="6294" spans="1:4">
      <c r="A6294">
        <v>615</v>
      </c>
      <c r="B6294">
        <v>109050</v>
      </c>
      <c r="C6294">
        <v>2316</v>
      </c>
      <c r="D6294">
        <v>109.05</v>
      </c>
    </row>
    <row r="6295" spans="1:4">
      <c r="A6295">
        <v>615</v>
      </c>
      <c r="B6295">
        <v>92200</v>
      </c>
      <c r="C6295">
        <v>2318</v>
      </c>
      <c r="D6295">
        <v>92.2</v>
      </c>
    </row>
    <row r="6296" spans="1:4">
      <c r="A6296">
        <v>615</v>
      </c>
      <c r="B6296">
        <v>328780</v>
      </c>
      <c r="C6296">
        <v>2321</v>
      </c>
      <c r="D6296">
        <v>328.78</v>
      </c>
    </row>
    <row r="6297" spans="1:4">
      <c r="A6297">
        <v>615</v>
      </c>
      <c r="B6297">
        <v>313980</v>
      </c>
      <c r="C6297">
        <v>2322</v>
      </c>
      <c r="D6297">
        <v>313.98</v>
      </c>
    </row>
    <row r="6298" spans="1:4">
      <c r="A6298">
        <v>615</v>
      </c>
      <c r="B6298">
        <v>92200</v>
      </c>
      <c r="C6298">
        <v>2323</v>
      </c>
      <c r="D6298">
        <v>92.2</v>
      </c>
    </row>
    <row r="6299" spans="1:4">
      <c r="A6299">
        <v>615</v>
      </c>
      <c r="B6299">
        <v>124270</v>
      </c>
      <c r="C6299">
        <v>2325</v>
      </c>
      <c r="D6299">
        <v>124.27</v>
      </c>
    </row>
    <row r="6300" spans="1:4">
      <c r="A6300">
        <v>615</v>
      </c>
      <c r="B6300">
        <v>48590</v>
      </c>
      <c r="C6300">
        <v>2326</v>
      </c>
      <c r="D6300">
        <v>48.59</v>
      </c>
    </row>
    <row r="6301" spans="1:4">
      <c r="A6301">
        <v>615</v>
      </c>
      <c r="B6301">
        <v>308270</v>
      </c>
      <c r="C6301">
        <v>2328</v>
      </c>
      <c r="D6301">
        <v>308.27</v>
      </c>
    </row>
    <row r="6302" spans="1:4">
      <c r="A6302">
        <v>615</v>
      </c>
      <c r="B6302">
        <v>184400</v>
      </c>
      <c r="C6302">
        <v>2329</v>
      </c>
      <c r="D6302">
        <v>184.4</v>
      </c>
    </row>
    <row r="6303" spans="1:4">
      <c r="A6303">
        <v>615</v>
      </c>
      <c r="B6303">
        <v>74580</v>
      </c>
      <c r="C6303">
        <v>2330</v>
      </c>
      <c r="D6303">
        <v>74.58</v>
      </c>
    </row>
    <row r="6304" spans="1:4">
      <c r="A6304">
        <v>615</v>
      </c>
      <c r="B6304">
        <v>206560</v>
      </c>
      <c r="C6304">
        <v>2331</v>
      </c>
      <c r="D6304">
        <v>206.56</v>
      </c>
    </row>
    <row r="6305" spans="1:4">
      <c r="A6305">
        <v>615</v>
      </c>
      <c r="B6305">
        <v>482920</v>
      </c>
      <c r="C6305">
        <v>2332</v>
      </c>
      <c r="D6305">
        <v>482.92</v>
      </c>
    </row>
    <row r="6306" spans="1:4">
      <c r="A6306">
        <v>615</v>
      </c>
      <c r="B6306">
        <v>120260</v>
      </c>
      <c r="C6306">
        <v>2333</v>
      </c>
      <c r="D6306">
        <v>120.26</v>
      </c>
    </row>
    <row r="6307" spans="1:4">
      <c r="A6307">
        <v>615</v>
      </c>
      <c r="B6307">
        <v>92200</v>
      </c>
      <c r="C6307">
        <v>2334</v>
      </c>
      <c r="D6307">
        <v>92.2</v>
      </c>
    </row>
    <row r="6308" spans="1:4">
      <c r="A6308">
        <v>615</v>
      </c>
      <c r="B6308">
        <v>124270</v>
      </c>
      <c r="C6308">
        <v>2335</v>
      </c>
      <c r="D6308">
        <v>124.27</v>
      </c>
    </row>
    <row r="6309" spans="1:4">
      <c r="A6309">
        <v>615</v>
      </c>
      <c r="B6309">
        <v>92200</v>
      </c>
      <c r="C6309">
        <v>2336</v>
      </c>
      <c r="D6309">
        <v>92.2</v>
      </c>
    </row>
    <row r="6310" spans="1:4">
      <c r="A6310">
        <v>615</v>
      </c>
      <c r="B6310">
        <v>92200</v>
      </c>
      <c r="C6310">
        <v>2337</v>
      </c>
      <c r="D6310">
        <v>92.2</v>
      </c>
    </row>
    <row r="6311" spans="1:4">
      <c r="A6311">
        <v>615</v>
      </c>
      <c r="B6311">
        <v>124270</v>
      </c>
      <c r="C6311">
        <v>2338</v>
      </c>
      <c r="D6311">
        <v>124.27</v>
      </c>
    </row>
    <row r="6312" spans="1:4">
      <c r="A6312">
        <v>615</v>
      </c>
      <c r="B6312">
        <v>365730</v>
      </c>
      <c r="C6312">
        <v>2339</v>
      </c>
      <c r="D6312">
        <v>365.73</v>
      </c>
    </row>
    <row r="6313" spans="1:4">
      <c r="A6313">
        <v>615</v>
      </c>
      <c r="B6313">
        <v>358290</v>
      </c>
      <c r="C6313">
        <v>2343</v>
      </c>
      <c r="D6313">
        <v>358.29</v>
      </c>
    </row>
    <row r="6314" spans="1:4">
      <c r="A6314">
        <v>615</v>
      </c>
      <c r="B6314">
        <v>48590</v>
      </c>
      <c r="C6314">
        <v>2346</v>
      </c>
      <c r="D6314">
        <v>48.59</v>
      </c>
    </row>
    <row r="6315" spans="1:4">
      <c r="A6315">
        <v>615</v>
      </c>
      <c r="B6315">
        <v>166700</v>
      </c>
      <c r="C6315">
        <v>2350</v>
      </c>
      <c r="D6315">
        <v>166.7</v>
      </c>
    </row>
    <row r="6316" spans="1:4">
      <c r="A6316">
        <v>615</v>
      </c>
      <c r="B6316">
        <v>284580</v>
      </c>
      <c r="C6316">
        <v>2352</v>
      </c>
      <c r="D6316">
        <v>284.58</v>
      </c>
    </row>
    <row r="6317" spans="1:4">
      <c r="A6317">
        <v>615</v>
      </c>
      <c r="B6317">
        <v>60130</v>
      </c>
      <c r="C6317">
        <v>2353</v>
      </c>
      <c r="D6317">
        <v>60.13</v>
      </c>
    </row>
    <row r="6318" spans="1:4">
      <c r="A6318">
        <v>615</v>
      </c>
      <c r="B6318">
        <v>395590</v>
      </c>
      <c r="C6318">
        <v>2354</v>
      </c>
      <c r="D6318">
        <v>395.59</v>
      </c>
    </row>
    <row r="6319" spans="1:4">
      <c r="A6319">
        <v>615</v>
      </c>
      <c r="B6319">
        <v>124270</v>
      </c>
      <c r="C6319">
        <v>2355</v>
      </c>
      <c r="D6319">
        <v>124.27</v>
      </c>
    </row>
    <row r="6320" spans="1:4">
      <c r="A6320">
        <v>615</v>
      </c>
      <c r="B6320">
        <v>48590</v>
      </c>
      <c r="C6320">
        <v>2356</v>
      </c>
      <c r="D6320">
        <v>48.59</v>
      </c>
    </row>
    <row r="6321" spans="1:4">
      <c r="A6321">
        <v>615</v>
      </c>
      <c r="B6321">
        <v>184400</v>
      </c>
      <c r="C6321">
        <v>2357</v>
      </c>
      <c r="D6321">
        <v>184.4</v>
      </c>
    </row>
    <row r="6322" spans="1:4">
      <c r="A6322">
        <v>615</v>
      </c>
      <c r="B6322">
        <v>92200</v>
      </c>
      <c r="C6322">
        <v>2358</v>
      </c>
      <c r="D6322">
        <v>92.2</v>
      </c>
    </row>
    <row r="6323" spans="1:4">
      <c r="A6323">
        <v>615</v>
      </c>
      <c r="B6323">
        <v>185120</v>
      </c>
      <c r="C6323">
        <v>2360</v>
      </c>
      <c r="D6323">
        <v>185.12</v>
      </c>
    </row>
    <row r="6324" spans="1:4">
      <c r="A6324">
        <v>615</v>
      </c>
      <c r="B6324">
        <v>154140</v>
      </c>
      <c r="C6324">
        <v>2361</v>
      </c>
      <c r="D6324">
        <v>154.13999999999999</v>
      </c>
    </row>
    <row r="6325" spans="1:4">
      <c r="A6325">
        <v>615</v>
      </c>
      <c r="B6325">
        <v>519860</v>
      </c>
      <c r="C6325">
        <v>2363</v>
      </c>
      <c r="D6325">
        <v>519.86</v>
      </c>
    </row>
    <row r="6326" spans="1:4">
      <c r="A6326">
        <v>615</v>
      </c>
      <c r="B6326">
        <v>74500</v>
      </c>
      <c r="C6326">
        <v>2365</v>
      </c>
      <c r="D6326">
        <v>74.5</v>
      </c>
    </row>
    <row r="6327" spans="1:4">
      <c r="A6327">
        <v>615</v>
      </c>
      <c r="B6327">
        <v>124270</v>
      </c>
      <c r="C6327">
        <v>2370</v>
      </c>
      <c r="D6327">
        <v>124.27</v>
      </c>
    </row>
    <row r="6328" spans="1:4">
      <c r="A6328">
        <v>615</v>
      </c>
      <c r="B6328">
        <v>28060</v>
      </c>
      <c r="C6328">
        <v>2373</v>
      </c>
      <c r="D6328">
        <v>28.06</v>
      </c>
    </row>
    <row r="6329" spans="1:4">
      <c r="A6329">
        <v>615</v>
      </c>
      <c r="B6329">
        <v>124270</v>
      </c>
      <c r="C6329">
        <v>2375</v>
      </c>
      <c r="D6329">
        <v>124.27</v>
      </c>
    </row>
    <row r="6330" spans="1:4">
      <c r="A6330">
        <v>615</v>
      </c>
      <c r="B6330">
        <v>92200</v>
      </c>
      <c r="C6330">
        <v>2376</v>
      </c>
      <c r="D6330">
        <v>92.2</v>
      </c>
    </row>
    <row r="6331" spans="1:4">
      <c r="A6331">
        <v>615</v>
      </c>
      <c r="B6331">
        <v>60130</v>
      </c>
      <c r="C6331">
        <v>2378</v>
      </c>
      <c r="D6331">
        <v>60.13</v>
      </c>
    </row>
    <row r="6332" spans="1:4">
      <c r="A6332">
        <v>615</v>
      </c>
      <c r="B6332">
        <v>92200</v>
      </c>
      <c r="C6332">
        <v>2380</v>
      </c>
      <c r="D6332">
        <v>92.2</v>
      </c>
    </row>
    <row r="6333" spans="1:4">
      <c r="A6333">
        <v>615</v>
      </c>
      <c r="B6333">
        <v>92200</v>
      </c>
      <c r="C6333">
        <v>2382</v>
      </c>
      <c r="D6333">
        <v>92.2</v>
      </c>
    </row>
    <row r="6334" spans="1:4">
      <c r="A6334">
        <v>615</v>
      </c>
      <c r="B6334">
        <v>124270</v>
      </c>
      <c r="C6334">
        <v>2383</v>
      </c>
      <c r="D6334">
        <v>124.27</v>
      </c>
    </row>
    <row r="6335" spans="1:4">
      <c r="A6335">
        <v>615</v>
      </c>
      <c r="B6335">
        <v>154140</v>
      </c>
      <c r="C6335">
        <v>2384</v>
      </c>
      <c r="D6335">
        <v>154.13999999999999</v>
      </c>
    </row>
    <row r="6336" spans="1:4">
      <c r="A6336">
        <v>615</v>
      </c>
      <c r="B6336">
        <v>60130</v>
      </c>
      <c r="C6336">
        <v>2385</v>
      </c>
      <c r="D6336">
        <v>60.13</v>
      </c>
    </row>
    <row r="6337" spans="1:4">
      <c r="A6337">
        <v>615</v>
      </c>
      <c r="B6337">
        <v>278400</v>
      </c>
      <c r="C6337">
        <v>2388</v>
      </c>
      <c r="D6337">
        <v>278.39999999999998</v>
      </c>
    </row>
    <row r="6338" spans="1:4">
      <c r="A6338">
        <v>615</v>
      </c>
      <c r="B6338">
        <v>92200</v>
      </c>
      <c r="C6338">
        <v>2389</v>
      </c>
      <c r="D6338">
        <v>92.2</v>
      </c>
    </row>
    <row r="6339" spans="1:4">
      <c r="A6339">
        <v>615</v>
      </c>
      <c r="B6339">
        <v>92200</v>
      </c>
      <c r="C6339">
        <v>2391</v>
      </c>
      <c r="D6339">
        <v>92.2</v>
      </c>
    </row>
    <row r="6340" spans="1:4">
      <c r="A6340">
        <v>615</v>
      </c>
      <c r="B6340">
        <v>482920</v>
      </c>
      <c r="C6340">
        <v>2393</v>
      </c>
      <c r="D6340">
        <v>482.92</v>
      </c>
    </row>
    <row r="6341" spans="1:4">
      <c r="A6341">
        <v>615</v>
      </c>
      <c r="B6341">
        <v>92200</v>
      </c>
      <c r="C6341">
        <v>2394</v>
      </c>
      <c r="D6341">
        <v>92.2</v>
      </c>
    </row>
    <row r="6342" spans="1:4">
      <c r="A6342">
        <v>615</v>
      </c>
      <c r="B6342">
        <v>48590</v>
      </c>
      <c r="C6342">
        <v>2397</v>
      </c>
      <c r="D6342">
        <v>48.59</v>
      </c>
    </row>
    <row r="6343" spans="1:4">
      <c r="A6343">
        <v>615</v>
      </c>
      <c r="B6343">
        <v>243940</v>
      </c>
      <c r="C6343">
        <v>2402</v>
      </c>
      <c r="D6343">
        <v>243.94</v>
      </c>
    </row>
    <row r="6344" spans="1:4">
      <c r="A6344">
        <v>615</v>
      </c>
      <c r="B6344">
        <v>60130</v>
      </c>
      <c r="C6344">
        <v>2403</v>
      </c>
      <c r="D6344">
        <v>60.13</v>
      </c>
    </row>
    <row r="6345" spans="1:4">
      <c r="A6345">
        <v>615</v>
      </c>
      <c r="B6345">
        <v>92200</v>
      </c>
      <c r="C6345">
        <v>2405</v>
      </c>
      <c r="D6345">
        <v>92.2</v>
      </c>
    </row>
    <row r="6346" spans="1:4">
      <c r="A6346">
        <v>615</v>
      </c>
      <c r="B6346">
        <v>28060</v>
      </c>
      <c r="C6346">
        <v>2408</v>
      </c>
      <c r="D6346">
        <v>28.06</v>
      </c>
    </row>
    <row r="6347" spans="1:4">
      <c r="A6347">
        <v>615</v>
      </c>
      <c r="B6347">
        <v>92200</v>
      </c>
      <c r="C6347">
        <v>2410</v>
      </c>
      <c r="D6347">
        <v>92.2</v>
      </c>
    </row>
    <row r="6348" spans="1:4">
      <c r="A6348">
        <v>615</v>
      </c>
      <c r="B6348">
        <v>92200</v>
      </c>
      <c r="C6348">
        <v>2411</v>
      </c>
      <c r="D6348">
        <v>92.2</v>
      </c>
    </row>
    <row r="6349" spans="1:4">
      <c r="A6349">
        <v>615</v>
      </c>
      <c r="B6349">
        <v>278400</v>
      </c>
      <c r="C6349">
        <v>2412</v>
      </c>
      <c r="D6349">
        <v>278.39999999999998</v>
      </c>
    </row>
    <row r="6350" spans="1:4">
      <c r="A6350">
        <v>615</v>
      </c>
      <c r="B6350">
        <v>48590</v>
      </c>
      <c r="C6350">
        <v>2415</v>
      </c>
      <c r="D6350">
        <v>48.59</v>
      </c>
    </row>
    <row r="6351" spans="1:4">
      <c r="A6351">
        <v>615</v>
      </c>
      <c r="B6351">
        <v>482920</v>
      </c>
      <c r="C6351">
        <v>2416</v>
      </c>
      <c r="D6351">
        <v>482.92</v>
      </c>
    </row>
    <row r="6352" spans="1:4">
      <c r="A6352">
        <v>615</v>
      </c>
      <c r="B6352">
        <v>60130</v>
      </c>
      <c r="C6352">
        <v>2418</v>
      </c>
      <c r="D6352">
        <v>60.13</v>
      </c>
    </row>
    <row r="6353" spans="1:4">
      <c r="A6353">
        <v>615</v>
      </c>
      <c r="B6353">
        <v>60130</v>
      </c>
      <c r="C6353">
        <v>2420</v>
      </c>
      <c r="D6353">
        <v>60.13</v>
      </c>
    </row>
    <row r="6354" spans="1:4">
      <c r="A6354">
        <v>615</v>
      </c>
      <c r="B6354">
        <v>60130</v>
      </c>
      <c r="C6354">
        <v>2423</v>
      </c>
      <c r="D6354">
        <v>60.13</v>
      </c>
    </row>
    <row r="6355" spans="1:4">
      <c r="A6355">
        <v>615</v>
      </c>
      <c r="B6355">
        <v>60130</v>
      </c>
      <c r="C6355">
        <v>2424</v>
      </c>
      <c r="D6355">
        <v>60.13</v>
      </c>
    </row>
    <row r="6356" spans="1:4">
      <c r="A6356">
        <v>615</v>
      </c>
      <c r="B6356">
        <v>60130</v>
      </c>
      <c r="C6356">
        <v>2425</v>
      </c>
      <c r="D6356">
        <v>60.13</v>
      </c>
    </row>
    <row r="6357" spans="1:4">
      <c r="A6357">
        <v>615</v>
      </c>
      <c r="B6357">
        <v>154140</v>
      </c>
      <c r="C6357">
        <v>2430</v>
      </c>
      <c r="D6357">
        <v>154.13999999999999</v>
      </c>
    </row>
    <row r="6358" spans="1:4">
      <c r="A6358">
        <v>615</v>
      </c>
      <c r="B6358">
        <v>92200</v>
      </c>
      <c r="C6358">
        <v>2436</v>
      </c>
      <c r="D6358">
        <v>92.2</v>
      </c>
    </row>
    <row r="6359" spans="1:4">
      <c r="A6359">
        <v>615</v>
      </c>
      <c r="B6359">
        <v>60130</v>
      </c>
      <c r="C6359">
        <v>2440</v>
      </c>
      <c r="D6359">
        <v>60.13</v>
      </c>
    </row>
    <row r="6360" spans="1:4">
      <c r="A6360">
        <v>615</v>
      </c>
      <c r="B6360">
        <v>60130</v>
      </c>
      <c r="C6360">
        <v>2441</v>
      </c>
      <c r="D6360">
        <v>60.13</v>
      </c>
    </row>
    <row r="6361" spans="1:4">
      <c r="A6361">
        <v>615</v>
      </c>
      <c r="B6361">
        <v>206560</v>
      </c>
      <c r="C6361">
        <v>2442</v>
      </c>
      <c r="D6361">
        <v>206.56</v>
      </c>
    </row>
    <row r="6362" spans="1:4">
      <c r="A6362">
        <v>615</v>
      </c>
      <c r="B6362">
        <v>60130</v>
      </c>
      <c r="C6362">
        <v>2445</v>
      </c>
      <c r="D6362">
        <v>60.13</v>
      </c>
    </row>
    <row r="6363" spans="1:4">
      <c r="A6363">
        <v>615</v>
      </c>
      <c r="B6363">
        <v>156990</v>
      </c>
      <c r="C6363">
        <v>2449</v>
      </c>
      <c r="D6363">
        <v>156.99</v>
      </c>
    </row>
    <row r="6364" spans="1:4">
      <c r="A6364">
        <v>615</v>
      </c>
      <c r="B6364">
        <v>92200</v>
      </c>
      <c r="C6364">
        <v>2451</v>
      </c>
      <c r="D6364">
        <v>92.2</v>
      </c>
    </row>
    <row r="6365" spans="1:4">
      <c r="A6365">
        <v>615</v>
      </c>
      <c r="B6365">
        <v>191420</v>
      </c>
      <c r="C6365">
        <v>2452</v>
      </c>
      <c r="D6365">
        <v>191.42</v>
      </c>
    </row>
    <row r="6366" spans="1:4">
      <c r="A6366">
        <v>615</v>
      </c>
      <c r="B6366">
        <v>92200</v>
      </c>
      <c r="C6366">
        <v>2453</v>
      </c>
      <c r="D6366">
        <v>92.2</v>
      </c>
    </row>
    <row r="6367" spans="1:4">
      <c r="A6367">
        <v>615</v>
      </c>
      <c r="B6367">
        <v>114360</v>
      </c>
      <c r="C6367">
        <v>2455</v>
      </c>
      <c r="D6367">
        <v>114.36</v>
      </c>
    </row>
    <row r="6368" spans="1:4">
      <c r="A6368">
        <v>615</v>
      </c>
      <c r="B6368">
        <v>308270</v>
      </c>
      <c r="C6368">
        <v>2457</v>
      </c>
      <c r="D6368">
        <v>308.27</v>
      </c>
    </row>
    <row r="6369" spans="1:4">
      <c r="A6369">
        <v>615</v>
      </c>
      <c r="B6369">
        <v>92200</v>
      </c>
      <c r="C6369">
        <v>2459</v>
      </c>
      <c r="D6369">
        <v>92.2</v>
      </c>
    </row>
    <row r="6370" spans="1:4">
      <c r="A6370">
        <v>615</v>
      </c>
      <c r="B6370">
        <v>97180</v>
      </c>
      <c r="C6370">
        <v>2466</v>
      </c>
      <c r="D6370">
        <v>97.18</v>
      </c>
    </row>
    <row r="6371" spans="1:4">
      <c r="A6371">
        <v>615</v>
      </c>
      <c r="B6371">
        <v>92200</v>
      </c>
      <c r="C6371">
        <v>2468</v>
      </c>
      <c r="D6371">
        <v>92.2</v>
      </c>
    </row>
    <row r="6372" spans="1:4">
      <c r="A6372">
        <v>615</v>
      </c>
      <c r="B6372">
        <v>120260</v>
      </c>
      <c r="C6372">
        <v>2469</v>
      </c>
      <c r="D6372">
        <v>120.26</v>
      </c>
    </row>
    <row r="6373" spans="1:4">
      <c r="A6373">
        <v>615</v>
      </c>
      <c r="B6373">
        <v>170310</v>
      </c>
      <c r="C6373">
        <v>2470</v>
      </c>
      <c r="D6373">
        <v>170.31</v>
      </c>
    </row>
    <row r="6374" spans="1:4">
      <c r="A6374">
        <v>615</v>
      </c>
      <c r="B6374">
        <v>154140</v>
      </c>
      <c r="C6374">
        <v>2471</v>
      </c>
      <c r="D6374">
        <v>154.13999999999999</v>
      </c>
    </row>
    <row r="6375" spans="1:4">
      <c r="A6375">
        <v>615</v>
      </c>
      <c r="B6375">
        <v>114360</v>
      </c>
      <c r="C6375">
        <v>2472</v>
      </c>
      <c r="D6375">
        <v>114.36</v>
      </c>
    </row>
    <row r="6376" spans="1:4">
      <c r="A6376">
        <v>615</v>
      </c>
      <c r="B6376">
        <v>124270</v>
      </c>
      <c r="C6376">
        <v>2476</v>
      </c>
      <c r="D6376">
        <v>124.27</v>
      </c>
    </row>
    <row r="6377" spans="1:4">
      <c r="A6377">
        <v>615</v>
      </c>
      <c r="B6377">
        <v>92200</v>
      </c>
      <c r="C6377">
        <v>2477</v>
      </c>
      <c r="D6377">
        <v>92.2</v>
      </c>
    </row>
    <row r="6378" spans="1:4">
      <c r="A6378">
        <v>615</v>
      </c>
      <c r="B6378">
        <v>124270</v>
      </c>
      <c r="C6378">
        <v>2479</v>
      </c>
      <c r="D6378">
        <v>124.27</v>
      </c>
    </row>
    <row r="6379" spans="1:4">
      <c r="A6379">
        <v>615</v>
      </c>
      <c r="B6379">
        <v>60130</v>
      </c>
      <c r="C6379">
        <v>2480</v>
      </c>
      <c r="D6379">
        <v>60.13</v>
      </c>
    </row>
    <row r="6380" spans="1:4">
      <c r="A6380">
        <v>615</v>
      </c>
      <c r="B6380">
        <v>92200</v>
      </c>
      <c r="C6380">
        <v>2483</v>
      </c>
      <c r="D6380">
        <v>92.2</v>
      </c>
    </row>
    <row r="6381" spans="1:4">
      <c r="A6381">
        <v>615</v>
      </c>
      <c r="B6381">
        <v>60130</v>
      </c>
      <c r="C6381">
        <v>2484</v>
      </c>
      <c r="D6381">
        <v>60.13</v>
      </c>
    </row>
    <row r="6382" spans="1:4">
      <c r="A6382">
        <v>615</v>
      </c>
      <c r="B6382">
        <v>124270</v>
      </c>
      <c r="C6382">
        <v>2485</v>
      </c>
      <c r="D6382">
        <v>124.27</v>
      </c>
    </row>
    <row r="6383" spans="1:4">
      <c r="A6383">
        <v>615</v>
      </c>
      <c r="B6383">
        <v>231490</v>
      </c>
      <c r="C6383">
        <v>2487</v>
      </c>
      <c r="D6383">
        <v>231.49</v>
      </c>
    </row>
    <row r="6384" spans="1:4">
      <c r="A6384">
        <v>615</v>
      </c>
      <c r="B6384">
        <v>92200</v>
      </c>
      <c r="C6384">
        <v>2488</v>
      </c>
      <c r="D6384">
        <v>92.2</v>
      </c>
    </row>
    <row r="6385" spans="1:4">
      <c r="A6385">
        <v>615</v>
      </c>
      <c r="B6385">
        <v>92200</v>
      </c>
      <c r="C6385">
        <v>2490</v>
      </c>
      <c r="D6385">
        <v>92.2</v>
      </c>
    </row>
    <row r="6386" spans="1:4">
      <c r="A6386">
        <v>615</v>
      </c>
      <c r="B6386">
        <v>482920</v>
      </c>
      <c r="C6386">
        <v>2491</v>
      </c>
      <c r="D6386">
        <v>482.92</v>
      </c>
    </row>
    <row r="6387" spans="1:4">
      <c r="A6387">
        <v>615</v>
      </c>
      <c r="B6387">
        <v>60130</v>
      </c>
      <c r="C6387">
        <v>2492</v>
      </c>
      <c r="D6387">
        <v>60.13</v>
      </c>
    </row>
    <row r="6388" spans="1:4">
      <c r="A6388">
        <v>615</v>
      </c>
      <c r="B6388">
        <v>92200</v>
      </c>
      <c r="C6388">
        <v>2495</v>
      </c>
      <c r="D6388">
        <v>92.2</v>
      </c>
    </row>
    <row r="6389" spans="1:4">
      <c r="A6389">
        <v>615</v>
      </c>
      <c r="B6389">
        <v>206560</v>
      </c>
      <c r="C6389">
        <v>2496</v>
      </c>
      <c r="D6389">
        <v>206.56</v>
      </c>
    </row>
    <row r="6390" spans="1:4">
      <c r="A6390">
        <v>615</v>
      </c>
      <c r="B6390">
        <v>89330</v>
      </c>
      <c r="C6390">
        <v>2497</v>
      </c>
      <c r="D6390">
        <v>89.33</v>
      </c>
    </row>
    <row r="6391" spans="1:4">
      <c r="A6391">
        <v>615</v>
      </c>
      <c r="B6391">
        <v>335860</v>
      </c>
      <c r="C6391">
        <v>2498</v>
      </c>
      <c r="D6391">
        <v>335.86</v>
      </c>
    </row>
    <row r="6392" spans="1:4">
      <c r="A6392">
        <v>615</v>
      </c>
      <c r="B6392">
        <v>92200</v>
      </c>
      <c r="C6392">
        <v>2499</v>
      </c>
      <c r="D6392">
        <v>92.2</v>
      </c>
    </row>
    <row r="6393" spans="1:4">
      <c r="A6393">
        <v>615</v>
      </c>
      <c r="B6393">
        <v>60130</v>
      </c>
      <c r="C6393">
        <v>2500</v>
      </c>
      <c r="D6393">
        <v>60.13</v>
      </c>
    </row>
    <row r="6394" spans="1:4">
      <c r="A6394">
        <v>615</v>
      </c>
      <c r="B6394">
        <v>60130</v>
      </c>
      <c r="C6394">
        <v>2502</v>
      </c>
      <c r="D6394">
        <v>60.13</v>
      </c>
    </row>
    <row r="6395" spans="1:4">
      <c r="A6395">
        <v>615</v>
      </c>
      <c r="B6395">
        <v>349100</v>
      </c>
      <c r="C6395">
        <v>2505</v>
      </c>
      <c r="D6395">
        <v>349.1</v>
      </c>
    </row>
    <row r="6396" spans="1:4">
      <c r="A6396">
        <v>615</v>
      </c>
      <c r="B6396">
        <v>92200</v>
      </c>
      <c r="C6396">
        <v>2507</v>
      </c>
      <c r="D6396">
        <v>92.2</v>
      </c>
    </row>
    <row r="6397" spans="1:4">
      <c r="A6397">
        <v>615</v>
      </c>
      <c r="B6397">
        <v>120260</v>
      </c>
      <c r="C6397">
        <v>2511</v>
      </c>
      <c r="D6397">
        <v>120.26</v>
      </c>
    </row>
    <row r="6398" spans="1:4">
      <c r="A6398">
        <v>615</v>
      </c>
      <c r="B6398">
        <v>34800</v>
      </c>
      <c r="C6398">
        <v>2512</v>
      </c>
      <c r="D6398">
        <v>34.799999999999997</v>
      </c>
    </row>
    <row r="6399" spans="1:4">
      <c r="A6399">
        <v>615</v>
      </c>
      <c r="B6399">
        <v>668240</v>
      </c>
      <c r="C6399">
        <v>2513</v>
      </c>
      <c r="D6399">
        <v>668.24</v>
      </c>
    </row>
    <row r="6400" spans="1:4">
      <c r="A6400">
        <v>615</v>
      </c>
      <c r="B6400">
        <v>328780</v>
      </c>
      <c r="C6400">
        <v>2514</v>
      </c>
      <c r="D6400">
        <v>328.78</v>
      </c>
    </row>
    <row r="6401" spans="1:4">
      <c r="A6401">
        <v>615</v>
      </c>
      <c r="B6401">
        <v>60130</v>
      </c>
      <c r="C6401">
        <v>2517</v>
      </c>
      <c r="D6401">
        <v>60.13</v>
      </c>
    </row>
    <row r="6402" spans="1:4">
      <c r="A6402">
        <v>615</v>
      </c>
      <c r="B6402">
        <v>92200</v>
      </c>
      <c r="C6402">
        <v>2519</v>
      </c>
      <c r="D6402">
        <v>92.2</v>
      </c>
    </row>
    <row r="6403" spans="1:4">
      <c r="A6403">
        <v>615</v>
      </c>
      <c r="B6403">
        <v>74500</v>
      </c>
      <c r="C6403">
        <v>2520</v>
      </c>
      <c r="D6403">
        <v>74.5</v>
      </c>
    </row>
    <row r="6404" spans="1:4">
      <c r="A6404">
        <v>615</v>
      </c>
      <c r="B6404">
        <v>28060</v>
      </c>
      <c r="C6404">
        <v>2524</v>
      </c>
      <c r="D6404">
        <v>28.06</v>
      </c>
    </row>
    <row r="6405" spans="1:4">
      <c r="A6405">
        <v>615</v>
      </c>
      <c r="B6405">
        <v>249190</v>
      </c>
      <c r="C6405">
        <v>2526</v>
      </c>
      <c r="D6405">
        <v>249.19</v>
      </c>
    </row>
    <row r="6406" spans="1:4">
      <c r="A6406">
        <v>615</v>
      </c>
      <c r="B6406">
        <v>48590</v>
      </c>
      <c r="C6406">
        <v>2527</v>
      </c>
      <c r="D6406">
        <v>48.59</v>
      </c>
    </row>
    <row r="6407" spans="1:4">
      <c r="A6407">
        <v>615</v>
      </c>
      <c r="B6407">
        <v>184400</v>
      </c>
      <c r="C6407">
        <v>2528</v>
      </c>
      <c r="D6407">
        <v>184.4</v>
      </c>
    </row>
    <row r="6408" spans="1:4">
      <c r="A6408">
        <v>615</v>
      </c>
      <c r="B6408">
        <v>162510</v>
      </c>
      <c r="C6408">
        <v>2530</v>
      </c>
      <c r="D6408">
        <v>162.51</v>
      </c>
    </row>
    <row r="6409" spans="1:4">
      <c r="A6409">
        <v>615</v>
      </c>
      <c r="B6409">
        <v>358290</v>
      </c>
      <c r="C6409">
        <v>2532</v>
      </c>
      <c r="D6409">
        <v>358.29</v>
      </c>
    </row>
    <row r="6410" spans="1:4">
      <c r="A6410">
        <v>615</v>
      </c>
      <c r="B6410">
        <v>184400</v>
      </c>
      <c r="C6410">
        <v>2535</v>
      </c>
      <c r="D6410">
        <v>184.4</v>
      </c>
    </row>
    <row r="6411" spans="1:4">
      <c r="A6411">
        <v>615</v>
      </c>
      <c r="B6411">
        <v>60130</v>
      </c>
      <c r="C6411">
        <v>2538</v>
      </c>
      <c r="D6411">
        <v>60.13</v>
      </c>
    </row>
    <row r="6412" spans="1:4">
      <c r="A6412">
        <v>615</v>
      </c>
      <c r="B6412">
        <v>48590</v>
      </c>
      <c r="C6412">
        <v>2539</v>
      </c>
      <c r="D6412">
        <v>48.59</v>
      </c>
    </row>
    <row r="6413" spans="1:4">
      <c r="A6413">
        <v>615</v>
      </c>
      <c r="B6413">
        <v>293510</v>
      </c>
      <c r="C6413">
        <v>2540</v>
      </c>
      <c r="D6413">
        <v>293.51</v>
      </c>
    </row>
    <row r="6414" spans="1:4">
      <c r="A6414">
        <v>615</v>
      </c>
      <c r="B6414">
        <v>92200</v>
      </c>
      <c r="C6414">
        <v>2541</v>
      </c>
      <c r="D6414">
        <v>92.2</v>
      </c>
    </row>
    <row r="6415" spans="1:4">
      <c r="A6415">
        <v>615</v>
      </c>
      <c r="B6415">
        <v>48590</v>
      </c>
      <c r="C6415">
        <v>2542</v>
      </c>
      <c r="D6415">
        <v>48.59</v>
      </c>
    </row>
    <row r="6416" spans="1:4">
      <c r="A6416">
        <v>615</v>
      </c>
      <c r="B6416">
        <v>74500</v>
      </c>
      <c r="C6416">
        <v>2544</v>
      </c>
      <c r="D6416">
        <v>74.5</v>
      </c>
    </row>
    <row r="6417" spans="1:4">
      <c r="A6417">
        <v>615</v>
      </c>
      <c r="B6417">
        <v>293510</v>
      </c>
      <c r="C6417">
        <v>2545</v>
      </c>
      <c r="D6417">
        <v>293.51</v>
      </c>
    </row>
    <row r="6418" spans="1:4">
      <c r="A6418">
        <v>615</v>
      </c>
      <c r="B6418">
        <v>92200</v>
      </c>
      <c r="C6418">
        <v>2546</v>
      </c>
      <c r="D6418">
        <v>92.2</v>
      </c>
    </row>
    <row r="6419" spans="1:4">
      <c r="A6419">
        <v>615</v>
      </c>
      <c r="B6419">
        <v>340080</v>
      </c>
      <c r="C6419">
        <v>2547</v>
      </c>
      <c r="D6419">
        <v>340.08</v>
      </c>
    </row>
    <row r="6420" spans="1:4">
      <c r="A6420">
        <v>615</v>
      </c>
      <c r="B6420">
        <v>60130</v>
      </c>
      <c r="C6420">
        <v>2552</v>
      </c>
      <c r="D6420">
        <v>60.13</v>
      </c>
    </row>
    <row r="6421" spans="1:4">
      <c r="A6421">
        <v>615</v>
      </c>
      <c r="B6421">
        <v>335860</v>
      </c>
      <c r="C6421">
        <v>2557</v>
      </c>
      <c r="D6421">
        <v>335.86</v>
      </c>
    </row>
    <row r="6422" spans="1:4">
      <c r="A6422">
        <v>615</v>
      </c>
      <c r="B6422">
        <v>28060</v>
      </c>
      <c r="C6422">
        <v>2558</v>
      </c>
      <c r="D6422">
        <v>28.06</v>
      </c>
    </row>
    <row r="6423" spans="1:4">
      <c r="A6423">
        <v>615</v>
      </c>
      <c r="B6423">
        <v>81730</v>
      </c>
      <c r="C6423">
        <v>2563</v>
      </c>
      <c r="D6423">
        <v>81.73</v>
      </c>
    </row>
    <row r="6424" spans="1:4">
      <c r="A6424">
        <v>621</v>
      </c>
      <c r="B6424">
        <v>203310</v>
      </c>
      <c r="C6424">
        <v>18</v>
      </c>
      <c r="D6424">
        <v>203.31</v>
      </c>
    </row>
    <row r="6425" spans="1:4">
      <c r="A6425">
        <v>621</v>
      </c>
      <c r="B6425">
        <v>203310</v>
      </c>
      <c r="C6425">
        <v>28</v>
      </c>
      <c r="D6425">
        <v>203.31</v>
      </c>
    </row>
    <row r="6426" spans="1:4">
      <c r="A6426">
        <v>621</v>
      </c>
      <c r="B6426">
        <v>203310</v>
      </c>
      <c r="C6426">
        <v>37</v>
      </c>
      <c r="D6426">
        <v>203.31</v>
      </c>
    </row>
    <row r="6427" spans="1:4">
      <c r="A6427">
        <v>621</v>
      </c>
      <c r="B6427">
        <v>203310</v>
      </c>
      <c r="C6427">
        <v>50</v>
      </c>
      <c r="D6427">
        <v>203.31</v>
      </c>
    </row>
    <row r="6428" spans="1:4">
      <c r="A6428">
        <v>621</v>
      </c>
      <c r="B6428">
        <v>203310</v>
      </c>
      <c r="C6428">
        <v>60</v>
      </c>
      <c r="D6428">
        <v>203.31</v>
      </c>
    </row>
    <row r="6429" spans="1:4">
      <c r="A6429">
        <v>621</v>
      </c>
      <c r="B6429">
        <v>203310</v>
      </c>
      <c r="C6429">
        <v>130</v>
      </c>
      <c r="D6429">
        <v>203.31</v>
      </c>
    </row>
    <row r="6430" spans="1:4">
      <c r="A6430">
        <v>621</v>
      </c>
      <c r="B6430">
        <v>203310</v>
      </c>
      <c r="C6430">
        <v>134</v>
      </c>
      <c r="D6430">
        <v>203.31</v>
      </c>
    </row>
    <row r="6431" spans="1:4">
      <c r="A6431">
        <v>621</v>
      </c>
      <c r="B6431">
        <v>203310</v>
      </c>
      <c r="C6431">
        <v>154</v>
      </c>
      <c r="D6431">
        <v>203.31</v>
      </c>
    </row>
    <row r="6432" spans="1:4">
      <c r="A6432">
        <v>621</v>
      </c>
      <c r="B6432">
        <v>203310</v>
      </c>
      <c r="C6432">
        <v>157</v>
      </c>
      <c r="D6432">
        <v>203.31</v>
      </c>
    </row>
    <row r="6433" spans="1:4">
      <c r="A6433">
        <v>621</v>
      </c>
      <c r="B6433">
        <v>203310</v>
      </c>
      <c r="C6433">
        <v>175</v>
      </c>
      <c r="D6433">
        <v>203.31</v>
      </c>
    </row>
    <row r="6434" spans="1:4">
      <c r="A6434">
        <v>621</v>
      </c>
      <c r="B6434">
        <v>203310</v>
      </c>
      <c r="C6434">
        <v>181</v>
      </c>
      <c r="D6434">
        <v>203.31</v>
      </c>
    </row>
    <row r="6435" spans="1:4">
      <c r="A6435">
        <v>621</v>
      </c>
      <c r="B6435">
        <v>203310</v>
      </c>
      <c r="C6435">
        <v>188</v>
      </c>
      <c r="D6435">
        <v>203.31</v>
      </c>
    </row>
    <row r="6436" spans="1:4">
      <c r="A6436">
        <v>621</v>
      </c>
      <c r="B6436">
        <v>135540</v>
      </c>
      <c r="C6436">
        <v>252</v>
      </c>
      <c r="D6436">
        <v>135.54</v>
      </c>
    </row>
    <row r="6437" spans="1:4">
      <c r="A6437">
        <v>621</v>
      </c>
      <c r="B6437">
        <v>203310</v>
      </c>
      <c r="C6437">
        <v>266</v>
      </c>
      <c r="D6437">
        <v>203.31</v>
      </c>
    </row>
    <row r="6438" spans="1:4">
      <c r="A6438">
        <v>621</v>
      </c>
      <c r="B6438">
        <v>203310</v>
      </c>
      <c r="C6438">
        <v>270</v>
      </c>
      <c r="D6438">
        <v>203.31</v>
      </c>
    </row>
    <row r="6439" spans="1:4">
      <c r="A6439">
        <v>621</v>
      </c>
      <c r="B6439">
        <v>203310</v>
      </c>
      <c r="C6439">
        <v>278</v>
      </c>
      <c r="D6439">
        <v>203.31</v>
      </c>
    </row>
    <row r="6440" spans="1:4">
      <c r="A6440">
        <v>621</v>
      </c>
      <c r="B6440">
        <v>135540</v>
      </c>
      <c r="C6440">
        <v>293</v>
      </c>
      <c r="D6440">
        <v>135.54</v>
      </c>
    </row>
    <row r="6441" spans="1:4">
      <c r="A6441">
        <v>621</v>
      </c>
      <c r="B6441">
        <v>203310</v>
      </c>
      <c r="C6441">
        <v>303</v>
      </c>
      <c r="D6441">
        <v>203.31</v>
      </c>
    </row>
    <row r="6442" spans="1:4">
      <c r="A6442">
        <v>621</v>
      </c>
      <c r="B6442">
        <v>203310</v>
      </c>
      <c r="C6442">
        <v>316</v>
      </c>
      <c r="D6442">
        <v>203.31</v>
      </c>
    </row>
    <row r="6443" spans="1:4">
      <c r="A6443">
        <v>621</v>
      </c>
      <c r="B6443">
        <v>203310</v>
      </c>
      <c r="C6443">
        <v>317</v>
      </c>
      <c r="D6443">
        <v>203.31</v>
      </c>
    </row>
    <row r="6444" spans="1:4">
      <c r="A6444">
        <v>621</v>
      </c>
      <c r="B6444">
        <v>203310</v>
      </c>
      <c r="C6444">
        <v>330</v>
      </c>
      <c r="D6444">
        <v>203.31</v>
      </c>
    </row>
    <row r="6445" spans="1:4">
      <c r="A6445">
        <v>621</v>
      </c>
      <c r="B6445">
        <v>203310</v>
      </c>
      <c r="C6445">
        <v>331</v>
      </c>
      <c r="D6445">
        <v>203.31</v>
      </c>
    </row>
    <row r="6446" spans="1:4">
      <c r="A6446">
        <v>621</v>
      </c>
      <c r="B6446">
        <v>203310</v>
      </c>
      <c r="C6446">
        <v>333</v>
      </c>
      <c r="D6446">
        <v>203.31</v>
      </c>
    </row>
    <row r="6447" spans="1:4">
      <c r="A6447">
        <v>621</v>
      </c>
      <c r="B6447">
        <v>203310</v>
      </c>
      <c r="C6447">
        <v>335</v>
      </c>
      <c r="D6447">
        <v>203.31</v>
      </c>
    </row>
    <row r="6448" spans="1:4">
      <c r="A6448">
        <v>621</v>
      </c>
      <c r="B6448">
        <v>203310</v>
      </c>
      <c r="C6448">
        <v>354</v>
      </c>
      <c r="D6448">
        <v>203.31</v>
      </c>
    </row>
    <row r="6449" spans="1:4">
      <c r="A6449">
        <v>621</v>
      </c>
      <c r="B6449">
        <v>81320</v>
      </c>
      <c r="C6449">
        <v>369</v>
      </c>
      <c r="D6449">
        <v>81.319999999999993</v>
      </c>
    </row>
    <row r="6450" spans="1:4">
      <c r="A6450">
        <v>621</v>
      </c>
      <c r="B6450">
        <v>135540</v>
      </c>
      <c r="C6450">
        <v>371</v>
      </c>
      <c r="D6450">
        <v>135.54</v>
      </c>
    </row>
    <row r="6451" spans="1:4">
      <c r="A6451">
        <v>621</v>
      </c>
      <c r="B6451">
        <v>135540</v>
      </c>
      <c r="C6451">
        <v>382</v>
      </c>
      <c r="D6451">
        <v>135.54</v>
      </c>
    </row>
    <row r="6452" spans="1:4">
      <c r="A6452">
        <v>621</v>
      </c>
      <c r="B6452">
        <v>221310</v>
      </c>
      <c r="C6452">
        <v>385</v>
      </c>
      <c r="D6452">
        <v>221.31</v>
      </c>
    </row>
    <row r="6453" spans="1:4">
      <c r="A6453">
        <v>621</v>
      </c>
      <c r="B6453">
        <v>135540</v>
      </c>
      <c r="C6453">
        <v>390</v>
      </c>
      <c r="D6453">
        <v>135.54</v>
      </c>
    </row>
    <row r="6454" spans="1:4">
      <c r="A6454">
        <v>621</v>
      </c>
      <c r="B6454">
        <v>203310</v>
      </c>
      <c r="C6454">
        <v>396</v>
      </c>
      <c r="D6454">
        <v>203.31</v>
      </c>
    </row>
    <row r="6455" spans="1:4">
      <c r="A6455">
        <v>621</v>
      </c>
      <c r="B6455">
        <v>203310</v>
      </c>
      <c r="C6455">
        <v>409</v>
      </c>
      <c r="D6455">
        <v>203.31</v>
      </c>
    </row>
    <row r="6456" spans="1:4">
      <c r="A6456">
        <v>621</v>
      </c>
      <c r="B6456">
        <v>203310</v>
      </c>
      <c r="C6456">
        <v>410</v>
      </c>
      <c r="D6456">
        <v>203.31</v>
      </c>
    </row>
    <row r="6457" spans="1:4">
      <c r="A6457">
        <v>621</v>
      </c>
      <c r="B6457">
        <v>203310</v>
      </c>
      <c r="C6457">
        <v>427</v>
      </c>
      <c r="D6457">
        <v>203.31</v>
      </c>
    </row>
    <row r="6458" spans="1:4">
      <c r="A6458">
        <v>621</v>
      </c>
      <c r="B6458">
        <v>135540</v>
      </c>
      <c r="C6458">
        <v>441</v>
      </c>
      <c r="D6458">
        <v>135.54</v>
      </c>
    </row>
    <row r="6459" spans="1:4">
      <c r="A6459">
        <v>621</v>
      </c>
      <c r="B6459">
        <v>203310</v>
      </c>
      <c r="C6459">
        <v>446</v>
      </c>
      <c r="D6459">
        <v>203.31</v>
      </c>
    </row>
    <row r="6460" spans="1:4">
      <c r="A6460">
        <v>621</v>
      </c>
      <c r="B6460">
        <v>203310</v>
      </c>
      <c r="C6460">
        <v>466</v>
      </c>
      <c r="D6460">
        <v>203.31</v>
      </c>
    </row>
    <row r="6461" spans="1:4">
      <c r="A6461">
        <v>621</v>
      </c>
      <c r="B6461">
        <v>81320</v>
      </c>
      <c r="C6461">
        <v>469</v>
      </c>
      <c r="D6461">
        <v>81.319999999999993</v>
      </c>
    </row>
    <row r="6462" spans="1:4">
      <c r="A6462">
        <v>621</v>
      </c>
      <c r="B6462">
        <v>203310</v>
      </c>
      <c r="C6462">
        <v>480</v>
      </c>
      <c r="D6462">
        <v>203.31</v>
      </c>
    </row>
    <row r="6463" spans="1:4">
      <c r="A6463">
        <v>621</v>
      </c>
      <c r="B6463">
        <v>203310</v>
      </c>
      <c r="C6463">
        <v>488</v>
      </c>
      <c r="D6463">
        <v>203.31</v>
      </c>
    </row>
    <row r="6464" spans="1:4">
      <c r="A6464">
        <v>621</v>
      </c>
      <c r="B6464">
        <v>203310</v>
      </c>
      <c r="C6464">
        <v>489</v>
      </c>
      <c r="D6464">
        <v>203.31</v>
      </c>
    </row>
    <row r="6465" spans="1:4">
      <c r="A6465">
        <v>621</v>
      </c>
      <c r="B6465">
        <v>135540</v>
      </c>
      <c r="C6465">
        <v>509</v>
      </c>
      <c r="D6465">
        <v>135.54</v>
      </c>
    </row>
    <row r="6466" spans="1:4">
      <c r="A6466">
        <v>621</v>
      </c>
      <c r="B6466">
        <v>213060</v>
      </c>
      <c r="C6466">
        <v>510</v>
      </c>
      <c r="D6466">
        <v>213.06</v>
      </c>
    </row>
    <row r="6467" spans="1:4">
      <c r="A6467">
        <v>621</v>
      </c>
      <c r="B6467">
        <v>203310</v>
      </c>
      <c r="C6467">
        <v>523</v>
      </c>
      <c r="D6467">
        <v>203.31</v>
      </c>
    </row>
    <row r="6468" spans="1:4">
      <c r="A6468">
        <v>621</v>
      </c>
      <c r="B6468">
        <v>203310</v>
      </c>
      <c r="C6468">
        <v>529</v>
      </c>
      <c r="D6468">
        <v>203.31</v>
      </c>
    </row>
    <row r="6469" spans="1:4">
      <c r="A6469">
        <v>621</v>
      </c>
      <c r="B6469">
        <v>203310</v>
      </c>
      <c r="C6469">
        <v>532</v>
      </c>
      <c r="D6469">
        <v>203.31</v>
      </c>
    </row>
    <row r="6470" spans="1:4">
      <c r="A6470">
        <v>621</v>
      </c>
      <c r="B6470">
        <v>203310</v>
      </c>
      <c r="C6470">
        <v>533</v>
      </c>
      <c r="D6470">
        <v>203.31</v>
      </c>
    </row>
    <row r="6471" spans="1:4">
      <c r="A6471">
        <v>621</v>
      </c>
      <c r="B6471">
        <v>203310</v>
      </c>
      <c r="C6471">
        <v>535</v>
      </c>
      <c r="D6471">
        <v>203.31</v>
      </c>
    </row>
    <row r="6472" spans="1:4">
      <c r="A6472">
        <v>621</v>
      </c>
      <c r="B6472">
        <v>203310</v>
      </c>
      <c r="C6472">
        <v>538</v>
      </c>
      <c r="D6472">
        <v>203.31</v>
      </c>
    </row>
    <row r="6473" spans="1:4">
      <c r="A6473">
        <v>621</v>
      </c>
      <c r="B6473">
        <v>203310</v>
      </c>
      <c r="C6473">
        <v>540</v>
      </c>
      <c r="D6473">
        <v>203.31</v>
      </c>
    </row>
    <row r="6474" spans="1:4">
      <c r="A6474">
        <v>621</v>
      </c>
      <c r="B6474">
        <v>135540</v>
      </c>
      <c r="C6474">
        <v>545</v>
      </c>
      <c r="D6474">
        <v>135.54</v>
      </c>
    </row>
    <row r="6475" spans="1:4">
      <c r="A6475">
        <v>621</v>
      </c>
      <c r="B6475">
        <v>203310</v>
      </c>
      <c r="C6475">
        <v>546</v>
      </c>
      <c r="D6475">
        <v>203.31</v>
      </c>
    </row>
    <row r="6476" spans="1:4">
      <c r="A6476">
        <v>621</v>
      </c>
      <c r="B6476">
        <v>203310</v>
      </c>
      <c r="C6476">
        <v>553</v>
      </c>
      <c r="D6476">
        <v>203.31</v>
      </c>
    </row>
    <row r="6477" spans="1:4">
      <c r="A6477">
        <v>621</v>
      </c>
      <c r="B6477">
        <v>135540</v>
      </c>
      <c r="C6477">
        <v>566</v>
      </c>
      <c r="D6477">
        <v>135.54</v>
      </c>
    </row>
    <row r="6478" spans="1:4">
      <c r="A6478">
        <v>621</v>
      </c>
      <c r="B6478">
        <v>135540</v>
      </c>
      <c r="C6478">
        <v>581</v>
      </c>
      <c r="D6478">
        <v>135.54</v>
      </c>
    </row>
    <row r="6479" spans="1:4">
      <c r="A6479">
        <v>621</v>
      </c>
      <c r="B6479">
        <v>203310</v>
      </c>
      <c r="C6479">
        <v>586</v>
      </c>
      <c r="D6479">
        <v>203.31</v>
      </c>
    </row>
    <row r="6480" spans="1:4">
      <c r="A6480">
        <v>621</v>
      </c>
      <c r="B6480">
        <v>203310</v>
      </c>
      <c r="C6480">
        <v>591</v>
      </c>
      <c r="D6480">
        <v>203.31</v>
      </c>
    </row>
    <row r="6481" spans="1:4">
      <c r="A6481">
        <v>621</v>
      </c>
      <c r="B6481">
        <v>135540</v>
      </c>
      <c r="C6481">
        <v>593</v>
      </c>
      <c r="D6481">
        <v>135.54</v>
      </c>
    </row>
    <row r="6482" spans="1:4">
      <c r="A6482">
        <v>621</v>
      </c>
      <c r="B6482">
        <v>135540</v>
      </c>
      <c r="C6482">
        <v>597</v>
      </c>
      <c r="D6482">
        <v>135.54</v>
      </c>
    </row>
    <row r="6483" spans="1:4">
      <c r="A6483">
        <v>621</v>
      </c>
      <c r="B6483">
        <v>203310</v>
      </c>
      <c r="C6483">
        <v>599</v>
      </c>
      <c r="D6483">
        <v>203.31</v>
      </c>
    </row>
    <row r="6484" spans="1:4">
      <c r="A6484">
        <v>621</v>
      </c>
      <c r="B6484">
        <v>135540</v>
      </c>
      <c r="C6484">
        <v>607</v>
      </c>
      <c r="D6484">
        <v>135.54</v>
      </c>
    </row>
    <row r="6485" spans="1:4">
      <c r="A6485">
        <v>621</v>
      </c>
      <c r="B6485">
        <v>229560</v>
      </c>
      <c r="C6485">
        <v>608</v>
      </c>
      <c r="D6485">
        <v>229.56</v>
      </c>
    </row>
    <row r="6486" spans="1:4">
      <c r="A6486">
        <v>621</v>
      </c>
      <c r="B6486">
        <v>135540</v>
      </c>
      <c r="C6486">
        <v>612</v>
      </c>
      <c r="D6486">
        <v>135.54</v>
      </c>
    </row>
    <row r="6487" spans="1:4">
      <c r="A6487">
        <v>621</v>
      </c>
      <c r="B6487">
        <v>203310</v>
      </c>
      <c r="C6487">
        <v>623</v>
      </c>
      <c r="D6487">
        <v>203.31</v>
      </c>
    </row>
    <row r="6488" spans="1:4">
      <c r="A6488">
        <v>621</v>
      </c>
      <c r="B6488">
        <v>203310</v>
      </c>
      <c r="C6488">
        <v>624</v>
      </c>
      <c r="D6488">
        <v>203.31</v>
      </c>
    </row>
    <row r="6489" spans="1:4">
      <c r="A6489">
        <v>621</v>
      </c>
      <c r="B6489">
        <v>203310</v>
      </c>
      <c r="C6489">
        <v>631</v>
      </c>
      <c r="D6489">
        <v>203.31</v>
      </c>
    </row>
    <row r="6490" spans="1:4">
      <c r="A6490">
        <v>621</v>
      </c>
      <c r="B6490">
        <v>135540</v>
      </c>
      <c r="C6490">
        <v>633</v>
      </c>
      <c r="D6490">
        <v>135.54</v>
      </c>
    </row>
    <row r="6491" spans="1:4">
      <c r="A6491">
        <v>621</v>
      </c>
      <c r="B6491">
        <v>203310</v>
      </c>
      <c r="C6491">
        <v>641</v>
      </c>
      <c r="D6491">
        <v>203.31</v>
      </c>
    </row>
    <row r="6492" spans="1:4">
      <c r="A6492">
        <v>621</v>
      </c>
      <c r="B6492">
        <v>135540</v>
      </c>
      <c r="C6492">
        <v>646</v>
      </c>
      <c r="D6492">
        <v>135.54</v>
      </c>
    </row>
    <row r="6493" spans="1:4">
      <c r="A6493">
        <v>621</v>
      </c>
      <c r="B6493">
        <v>203310</v>
      </c>
      <c r="C6493">
        <v>648</v>
      </c>
      <c r="D6493">
        <v>203.31</v>
      </c>
    </row>
    <row r="6494" spans="1:4">
      <c r="A6494">
        <v>621</v>
      </c>
      <c r="B6494">
        <v>135540</v>
      </c>
      <c r="C6494">
        <v>650</v>
      </c>
      <c r="D6494">
        <v>135.54</v>
      </c>
    </row>
    <row r="6495" spans="1:4">
      <c r="A6495">
        <v>621</v>
      </c>
      <c r="B6495">
        <v>81320</v>
      </c>
      <c r="C6495">
        <v>651</v>
      </c>
      <c r="D6495">
        <v>81.319999999999993</v>
      </c>
    </row>
    <row r="6496" spans="1:4">
      <c r="A6496">
        <v>621</v>
      </c>
      <c r="B6496">
        <v>203310</v>
      </c>
      <c r="C6496">
        <v>652</v>
      </c>
      <c r="D6496">
        <v>203.31</v>
      </c>
    </row>
    <row r="6497" spans="1:4">
      <c r="A6497">
        <v>621</v>
      </c>
      <c r="B6497">
        <v>203310</v>
      </c>
      <c r="C6497">
        <v>656</v>
      </c>
      <c r="D6497">
        <v>203.31</v>
      </c>
    </row>
    <row r="6498" spans="1:4">
      <c r="A6498">
        <v>621</v>
      </c>
      <c r="B6498">
        <v>203310</v>
      </c>
      <c r="C6498">
        <v>666</v>
      </c>
      <c r="D6498">
        <v>203.31</v>
      </c>
    </row>
    <row r="6499" spans="1:4">
      <c r="A6499">
        <v>621</v>
      </c>
      <c r="B6499">
        <v>135540</v>
      </c>
      <c r="C6499">
        <v>676</v>
      </c>
      <c r="D6499">
        <v>135.54</v>
      </c>
    </row>
    <row r="6500" spans="1:4">
      <c r="A6500">
        <v>621</v>
      </c>
      <c r="B6500">
        <v>135540</v>
      </c>
      <c r="C6500">
        <v>680</v>
      </c>
      <c r="D6500">
        <v>135.54</v>
      </c>
    </row>
    <row r="6501" spans="1:4">
      <c r="A6501">
        <v>621</v>
      </c>
      <c r="B6501">
        <v>135540</v>
      </c>
      <c r="C6501">
        <v>685</v>
      </c>
      <c r="D6501">
        <v>135.54</v>
      </c>
    </row>
    <row r="6502" spans="1:4">
      <c r="A6502">
        <v>621</v>
      </c>
      <c r="B6502">
        <v>203310</v>
      </c>
      <c r="C6502">
        <v>687</v>
      </c>
      <c r="D6502">
        <v>203.31</v>
      </c>
    </row>
    <row r="6503" spans="1:4">
      <c r="A6503">
        <v>621</v>
      </c>
      <c r="B6503">
        <v>135540</v>
      </c>
      <c r="C6503">
        <v>695</v>
      </c>
      <c r="D6503">
        <v>135.54</v>
      </c>
    </row>
    <row r="6504" spans="1:4">
      <c r="A6504">
        <v>621</v>
      </c>
      <c r="B6504">
        <v>203310</v>
      </c>
      <c r="C6504">
        <v>701</v>
      </c>
      <c r="D6504">
        <v>203.31</v>
      </c>
    </row>
    <row r="6505" spans="1:4">
      <c r="A6505">
        <v>621</v>
      </c>
      <c r="B6505">
        <v>147540</v>
      </c>
      <c r="C6505">
        <v>703</v>
      </c>
      <c r="D6505">
        <v>147.54</v>
      </c>
    </row>
    <row r="6506" spans="1:4">
      <c r="A6506">
        <v>621</v>
      </c>
      <c r="B6506">
        <v>135540</v>
      </c>
      <c r="C6506">
        <v>708</v>
      </c>
      <c r="D6506">
        <v>135.54</v>
      </c>
    </row>
    <row r="6507" spans="1:4">
      <c r="A6507">
        <v>621</v>
      </c>
      <c r="B6507">
        <v>135540</v>
      </c>
      <c r="C6507">
        <v>711</v>
      </c>
      <c r="D6507">
        <v>135.54</v>
      </c>
    </row>
    <row r="6508" spans="1:4">
      <c r="A6508">
        <v>621</v>
      </c>
      <c r="B6508">
        <v>203310</v>
      </c>
      <c r="C6508">
        <v>714</v>
      </c>
      <c r="D6508">
        <v>203.31</v>
      </c>
    </row>
    <row r="6509" spans="1:4">
      <c r="A6509">
        <v>621</v>
      </c>
      <c r="B6509">
        <v>135540</v>
      </c>
      <c r="C6509">
        <v>715</v>
      </c>
      <c r="D6509">
        <v>135.54</v>
      </c>
    </row>
    <row r="6510" spans="1:4">
      <c r="A6510">
        <v>621</v>
      </c>
      <c r="B6510">
        <v>135540</v>
      </c>
      <c r="C6510">
        <v>719</v>
      </c>
      <c r="D6510">
        <v>135.54</v>
      </c>
    </row>
    <row r="6511" spans="1:4">
      <c r="A6511">
        <v>621</v>
      </c>
      <c r="B6511">
        <v>81320</v>
      </c>
      <c r="C6511">
        <v>720</v>
      </c>
      <c r="D6511">
        <v>81.319999999999993</v>
      </c>
    </row>
    <row r="6512" spans="1:4">
      <c r="A6512">
        <v>621</v>
      </c>
      <c r="B6512">
        <v>81320</v>
      </c>
      <c r="C6512">
        <v>721</v>
      </c>
      <c r="D6512">
        <v>81.319999999999993</v>
      </c>
    </row>
    <row r="6513" spans="1:4">
      <c r="A6513">
        <v>621</v>
      </c>
      <c r="B6513">
        <v>135540</v>
      </c>
      <c r="C6513">
        <v>730</v>
      </c>
      <c r="D6513">
        <v>135.54</v>
      </c>
    </row>
    <row r="6514" spans="1:4">
      <c r="A6514">
        <v>621</v>
      </c>
      <c r="B6514">
        <v>203310</v>
      </c>
      <c r="C6514">
        <v>732</v>
      </c>
      <c r="D6514">
        <v>203.31</v>
      </c>
    </row>
    <row r="6515" spans="1:4">
      <c r="A6515">
        <v>621</v>
      </c>
      <c r="B6515">
        <v>203310</v>
      </c>
      <c r="C6515">
        <v>734</v>
      </c>
      <c r="D6515">
        <v>203.31</v>
      </c>
    </row>
    <row r="6516" spans="1:4">
      <c r="A6516">
        <v>621</v>
      </c>
      <c r="B6516">
        <v>135540</v>
      </c>
      <c r="C6516">
        <v>737</v>
      </c>
      <c r="D6516">
        <v>135.54</v>
      </c>
    </row>
    <row r="6517" spans="1:4">
      <c r="A6517">
        <v>621</v>
      </c>
      <c r="B6517">
        <v>203310</v>
      </c>
      <c r="C6517">
        <v>748</v>
      </c>
      <c r="D6517">
        <v>203.31</v>
      </c>
    </row>
    <row r="6518" spans="1:4">
      <c r="A6518">
        <v>621</v>
      </c>
      <c r="B6518">
        <v>135540</v>
      </c>
      <c r="C6518">
        <v>751</v>
      </c>
      <c r="D6518">
        <v>135.54</v>
      </c>
    </row>
    <row r="6519" spans="1:4">
      <c r="A6519">
        <v>621</v>
      </c>
      <c r="B6519">
        <v>203310</v>
      </c>
      <c r="C6519">
        <v>753</v>
      </c>
      <c r="D6519">
        <v>203.31</v>
      </c>
    </row>
    <row r="6520" spans="1:4">
      <c r="A6520">
        <v>621</v>
      </c>
      <c r="B6520">
        <v>203310</v>
      </c>
      <c r="C6520">
        <v>757</v>
      </c>
      <c r="D6520">
        <v>203.31</v>
      </c>
    </row>
    <row r="6521" spans="1:4">
      <c r="A6521">
        <v>621</v>
      </c>
      <c r="B6521">
        <v>135540</v>
      </c>
      <c r="C6521">
        <v>762</v>
      </c>
      <c r="D6521">
        <v>135.54</v>
      </c>
    </row>
    <row r="6522" spans="1:4">
      <c r="A6522">
        <v>621</v>
      </c>
      <c r="B6522">
        <v>203310</v>
      </c>
      <c r="C6522">
        <v>764</v>
      </c>
      <c r="D6522">
        <v>203.31</v>
      </c>
    </row>
    <row r="6523" spans="1:4">
      <c r="A6523">
        <v>621</v>
      </c>
      <c r="B6523">
        <v>213060</v>
      </c>
      <c r="C6523">
        <v>767</v>
      </c>
      <c r="D6523">
        <v>213.06</v>
      </c>
    </row>
    <row r="6524" spans="1:4">
      <c r="A6524">
        <v>621</v>
      </c>
      <c r="B6524">
        <v>135540</v>
      </c>
      <c r="C6524">
        <v>769</v>
      </c>
      <c r="D6524">
        <v>135.54</v>
      </c>
    </row>
    <row r="6525" spans="1:4">
      <c r="A6525">
        <v>621</v>
      </c>
      <c r="B6525">
        <v>135540</v>
      </c>
      <c r="C6525">
        <v>770</v>
      </c>
      <c r="D6525">
        <v>135.54</v>
      </c>
    </row>
    <row r="6526" spans="1:4">
      <c r="A6526">
        <v>621</v>
      </c>
      <c r="B6526">
        <v>135540</v>
      </c>
      <c r="C6526">
        <v>774</v>
      </c>
      <c r="D6526">
        <v>135.54</v>
      </c>
    </row>
    <row r="6527" spans="1:4">
      <c r="A6527">
        <v>621</v>
      </c>
      <c r="B6527">
        <v>203310</v>
      </c>
      <c r="C6527">
        <v>781</v>
      </c>
      <c r="D6527">
        <v>203.31</v>
      </c>
    </row>
    <row r="6528" spans="1:4">
      <c r="A6528">
        <v>621</v>
      </c>
      <c r="B6528">
        <v>135540</v>
      </c>
      <c r="C6528">
        <v>782</v>
      </c>
      <c r="D6528">
        <v>135.54</v>
      </c>
    </row>
    <row r="6529" spans="1:4">
      <c r="A6529">
        <v>621</v>
      </c>
      <c r="B6529">
        <v>203310</v>
      </c>
      <c r="C6529">
        <v>787</v>
      </c>
      <c r="D6529">
        <v>203.31</v>
      </c>
    </row>
    <row r="6530" spans="1:4">
      <c r="A6530">
        <v>621</v>
      </c>
      <c r="B6530">
        <v>203310</v>
      </c>
      <c r="C6530">
        <v>788</v>
      </c>
      <c r="D6530">
        <v>203.31</v>
      </c>
    </row>
    <row r="6531" spans="1:4">
      <c r="A6531">
        <v>621</v>
      </c>
      <c r="B6531">
        <v>135540</v>
      </c>
      <c r="C6531">
        <v>791</v>
      </c>
      <c r="D6531">
        <v>135.54</v>
      </c>
    </row>
    <row r="6532" spans="1:4">
      <c r="A6532">
        <v>621</v>
      </c>
      <c r="B6532">
        <v>135540</v>
      </c>
      <c r="C6532">
        <v>793</v>
      </c>
      <c r="D6532">
        <v>135.54</v>
      </c>
    </row>
    <row r="6533" spans="1:4">
      <c r="A6533">
        <v>621</v>
      </c>
      <c r="B6533">
        <v>221310</v>
      </c>
      <c r="C6533">
        <v>795</v>
      </c>
      <c r="D6533">
        <v>221.31</v>
      </c>
    </row>
    <row r="6534" spans="1:4">
      <c r="A6534">
        <v>621</v>
      </c>
      <c r="B6534">
        <v>135540</v>
      </c>
      <c r="C6534">
        <v>797</v>
      </c>
      <c r="D6534">
        <v>135.54</v>
      </c>
    </row>
    <row r="6535" spans="1:4">
      <c r="A6535">
        <v>621</v>
      </c>
      <c r="B6535">
        <v>81320</v>
      </c>
      <c r="C6535">
        <v>798</v>
      </c>
      <c r="D6535">
        <v>81.319999999999993</v>
      </c>
    </row>
    <row r="6536" spans="1:4">
      <c r="A6536">
        <v>621</v>
      </c>
      <c r="B6536">
        <v>85220</v>
      </c>
      <c r="C6536">
        <v>802</v>
      </c>
      <c r="D6536">
        <v>85.22</v>
      </c>
    </row>
    <row r="6537" spans="1:4">
      <c r="A6537">
        <v>621</v>
      </c>
      <c r="B6537">
        <v>135540</v>
      </c>
      <c r="C6537">
        <v>804</v>
      </c>
      <c r="D6537">
        <v>135.54</v>
      </c>
    </row>
    <row r="6538" spans="1:4">
      <c r="A6538">
        <v>621</v>
      </c>
      <c r="B6538">
        <v>203310</v>
      </c>
      <c r="C6538">
        <v>805</v>
      </c>
      <c r="D6538">
        <v>203.31</v>
      </c>
    </row>
    <row r="6539" spans="1:4">
      <c r="A6539">
        <v>621</v>
      </c>
      <c r="B6539">
        <v>135540</v>
      </c>
      <c r="C6539">
        <v>811</v>
      </c>
      <c r="D6539">
        <v>135.54</v>
      </c>
    </row>
    <row r="6540" spans="1:4">
      <c r="A6540">
        <v>621</v>
      </c>
      <c r="B6540">
        <v>135540</v>
      </c>
      <c r="C6540">
        <v>814</v>
      </c>
      <c r="D6540">
        <v>135.54</v>
      </c>
    </row>
    <row r="6541" spans="1:4">
      <c r="A6541">
        <v>621</v>
      </c>
      <c r="B6541">
        <v>135540</v>
      </c>
      <c r="C6541">
        <v>817</v>
      </c>
      <c r="D6541">
        <v>135.54</v>
      </c>
    </row>
    <row r="6542" spans="1:4">
      <c r="A6542">
        <v>621</v>
      </c>
      <c r="B6542">
        <v>135540</v>
      </c>
      <c r="C6542">
        <v>821</v>
      </c>
      <c r="D6542">
        <v>135.54</v>
      </c>
    </row>
    <row r="6543" spans="1:4">
      <c r="A6543">
        <v>621</v>
      </c>
      <c r="B6543">
        <v>135540</v>
      </c>
      <c r="C6543">
        <v>823</v>
      </c>
      <c r="D6543">
        <v>135.54</v>
      </c>
    </row>
    <row r="6544" spans="1:4">
      <c r="A6544">
        <v>621</v>
      </c>
      <c r="B6544">
        <v>203310</v>
      </c>
      <c r="C6544">
        <v>825</v>
      </c>
      <c r="D6544">
        <v>203.31</v>
      </c>
    </row>
    <row r="6545" spans="1:4">
      <c r="A6545">
        <v>621</v>
      </c>
      <c r="B6545">
        <v>135540</v>
      </c>
      <c r="C6545">
        <v>826</v>
      </c>
      <c r="D6545">
        <v>135.54</v>
      </c>
    </row>
    <row r="6546" spans="1:4">
      <c r="A6546">
        <v>621</v>
      </c>
      <c r="B6546">
        <v>203310</v>
      </c>
      <c r="C6546">
        <v>827</v>
      </c>
      <c r="D6546">
        <v>203.31</v>
      </c>
    </row>
    <row r="6547" spans="1:4">
      <c r="A6547">
        <v>621</v>
      </c>
      <c r="B6547">
        <v>135540</v>
      </c>
      <c r="C6547">
        <v>828</v>
      </c>
      <c r="D6547">
        <v>135.54</v>
      </c>
    </row>
    <row r="6548" spans="1:4">
      <c r="A6548">
        <v>621</v>
      </c>
      <c r="B6548">
        <v>135540</v>
      </c>
      <c r="C6548">
        <v>830</v>
      </c>
      <c r="D6548">
        <v>135.54</v>
      </c>
    </row>
    <row r="6549" spans="1:4">
      <c r="A6549">
        <v>621</v>
      </c>
      <c r="B6549">
        <v>81320</v>
      </c>
      <c r="C6549">
        <v>831</v>
      </c>
      <c r="D6549">
        <v>81.319999999999993</v>
      </c>
    </row>
    <row r="6550" spans="1:4">
      <c r="A6550">
        <v>621</v>
      </c>
      <c r="B6550">
        <v>203310</v>
      </c>
      <c r="C6550">
        <v>838</v>
      </c>
      <c r="D6550">
        <v>203.31</v>
      </c>
    </row>
    <row r="6551" spans="1:4">
      <c r="A6551">
        <v>621</v>
      </c>
      <c r="B6551">
        <v>203310</v>
      </c>
      <c r="C6551">
        <v>840</v>
      </c>
      <c r="D6551">
        <v>203.31</v>
      </c>
    </row>
    <row r="6552" spans="1:4">
      <c r="A6552">
        <v>621</v>
      </c>
      <c r="B6552">
        <v>203310</v>
      </c>
      <c r="C6552">
        <v>842</v>
      </c>
      <c r="D6552">
        <v>203.31</v>
      </c>
    </row>
    <row r="6553" spans="1:4">
      <c r="A6553">
        <v>621</v>
      </c>
      <c r="B6553">
        <v>81320</v>
      </c>
      <c r="C6553">
        <v>853</v>
      </c>
      <c r="D6553">
        <v>81.319999999999993</v>
      </c>
    </row>
    <row r="6554" spans="1:4">
      <c r="A6554">
        <v>621</v>
      </c>
      <c r="B6554">
        <v>135540</v>
      </c>
      <c r="C6554">
        <v>857</v>
      </c>
      <c r="D6554">
        <v>135.54</v>
      </c>
    </row>
    <row r="6555" spans="1:4">
      <c r="A6555">
        <v>621</v>
      </c>
      <c r="B6555">
        <v>135540</v>
      </c>
      <c r="C6555">
        <v>859</v>
      </c>
      <c r="D6555">
        <v>135.54</v>
      </c>
    </row>
    <row r="6556" spans="1:4">
      <c r="A6556">
        <v>621</v>
      </c>
      <c r="B6556">
        <v>135540</v>
      </c>
      <c r="C6556">
        <v>862</v>
      </c>
      <c r="D6556">
        <v>135.54</v>
      </c>
    </row>
    <row r="6557" spans="1:4">
      <c r="A6557">
        <v>621</v>
      </c>
      <c r="B6557">
        <v>135540</v>
      </c>
      <c r="C6557">
        <v>863</v>
      </c>
      <c r="D6557">
        <v>135.54</v>
      </c>
    </row>
    <row r="6558" spans="1:4">
      <c r="A6558">
        <v>621</v>
      </c>
      <c r="B6558">
        <v>203310</v>
      </c>
      <c r="C6558">
        <v>864</v>
      </c>
      <c r="D6558">
        <v>203.31</v>
      </c>
    </row>
    <row r="6559" spans="1:4">
      <c r="A6559">
        <v>621</v>
      </c>
      <c r="B6559">
        <v>135540</v>
      </c>
      <c r="C6559">
        <v>868</v>
      </c>
      <c r="D6559">
        <v>135.54</v>
      </c>
    </row>
    <row r="6560" spans="1:4">
      <c r="A6560">
        <v>621</v>
      </c>
      <c r="B6560">
        <v>203310</v>
      </c>
      <c r="C6560">
        <v>869</v>
      </c>
      <c r="D6560">
        <v>203.31</v>
      </c>
    </row>
    <row r="6561" spans="1:4">
      <c r="A6561">
        <v>621</v>
      </c>
      <c r="B6561">
        <v>135540</v>
      </c>
      <c r="C6561">
        <v>870</v>
      </c>
      <c r="D6561">
        <v>135.54</v>
      </c>
    </row>
    <row r="6562" spans="1:4">
      <c r="A6562">
        <v>621</v>
      </c>
      <c r="B6562">
        <v>85220</v>
      </c>
      <c r="C6562">
        <v>871</v>
      </c>
      <c r="D6562">
        <v>85.22</v>
      </c>
    </row>
    <row r="6563" spans="1:4">
      <c r="A6563">
        <v>621</v>
      </c>
      <c r="B6563">
        <v>135540</v>
      </c>
      <c r="C6563">
        <v>874</v>
      </c>
      <c r="D6563">
        <v>135.54</v>
      </c>
    </row>
    <row r="6564" spans="1:4">
      <c r="A6564">
        <v>621</v>
      </c>
      <c r="B6564">
        <v>135540</v>
      </c>
      <c r="C6564">
        <v>877</v>
      </c>
      <c r="D6564">
        <v>135.54</v>
      </c>
    </row>
    <row r="6565" spans="1:4">
      <c r="A6565">
        <v>621</v>
      </c>
      <c r="B6565">
        <v>135540</v>
      </c>
      <c r="C6565">
        <v>879</v>
      </c>
      <c r="D6565">
        <v>135.54</v>
      </c>
    </row>
    <row r="6566" spans="1:4">
      <c r="A6566">
        <v>621</v>
      </c>
      <c r="B6566">
        <v>203310</v>
      </c>
      <c r="C6566">
        <v>880</v>
      </c>
      <c r="D6566">
        <v>203.31</v>
      </c>
    </row>
    <row r="6567" spans="1:4">
      <c r="A6567">
        <v>621</v>
      </c>
      <c r="B6567">
        <v>142040</v>
      </c>
      <c r="C6567">
        <v>881</v>
      </c>
      <c r="D6567">
        <v>142.04</v>
      </c>
    </row>
    <row r="6568" spans="1:4">
      <c r="A6568">
        <v>621</v>
      </c>
      <c r="B6568">
        <v>135540</v>
      </c>
      <c r="C6568">
        <v>882</v>
      </c>
      <c r="D6568">
        <v>135.54</v>
      </c>
    </row>
    <row r="6569" spans="1:4">
      <c r="A6569">
        <v>621</v>
      </c>
      <c r="B6569">
        <v>135540</v>
      </c>
      <c r="C6569">
        <v>884</v>
      </c>
      <c r="D6569">
        <v>135.54</v>
      </c>
    </row>
    <row r="6570" spans="1:4">
      <c r="A6570">
        <v>621</v>
      </c>
      <c r="B6570">
        <v>135540</v>
      </c>
      <c r="C6570">
        <v>885</v>
      </c>
      <c r="D6570">
        <v>135.54</v>
      </c>
    </row>
    <row r="6571" spans="1:4">
      <c r="A6571">
        <v>621</v>
      </c>
      <c r="B6571">
        <v>81320</v>
      </c>
      <c r="C6571">
        <v>887</v>
      </c>
      <c r="D6571">
        <v>81.319999999999993</v>
      </c>
    </row>
    <row r="6572" spans="1:4">
      <c r="A6572">
        <v>621</v>
      </c>
      <c r="B6572">
        <v>135540</v>
      </c>
      <c r="C6572">
        <v>889</v>
      </c>
      <c r="D6572">
        <v>135.54</v>
      </c>
    </row>
    <row r="6573" spans="1:4">
      <c r="A6573">
        <v>621</v>
      </c>
      <c r="B6573">
        <v>135540</v>
      </c>
      <c r="C6573">
        <v>890</v>
      </c>
      <c r="D6573">
        <v>135.54</v>
      </c>
    </row>
    <row r="6574" spans="1:4">
      <c r="A6574">
        <v>621</v>
      </c>
      <c r="B6574">
        <v>135540</v>
      </c>
      <c r="C6574">
        <v>892</v>
      </c>
      <c r="D6574">
        <v>135.54</v>
      </c>
    </row>
    <row r="6575" spans="1:4">
      <c r="A6575">
        <v>621</v>
      </c>
      <c r="B6575">
        <v>203310</v>
      </c>
      <c r="C6575">
        <v>893</v>
      </c>
      <c r="D6575">
        <v>203.31</v>
      </c>
    </row>
    <row r="6576" spans="1:4">
      <c r="A6576">
        <v>621</v>
      </c>
      <c r="B6576">
        <v>203310</v>
      </c>
      <c r="C6576">
        <v>896</v>
      </c>
      <c r="D6576">
        <v>203.31</v>
      </c>
    </row>
    <row r="6577" spans="1:4">
      <c r="A6577">
        <v>621</v>
      </c>
      <c r="B6577">
        <v>203310</v>
      </c>
      <c r="C6577">
        <v>897</v>
      </c>
      <c r="D6577">
        <v>203.31</v>
      </c>
    </row>
    <row r="6578" spans="1:4">
      <c r="A6578">
        <v>621</v>
      </c>
      <c r="B6578">
        <v>203310</v>
      </c>
      <c r="C6578">
        <v>898</v>
      </c>
      <c r="D6578">
        <v>203.31</v>
      </c>
    </row>
    <row r="6579" spans="1:4">
      <c r="A6579">
        <v>621</v>
      </c>
      <c r="B6579">
        <v>135540</v>
      </c>
      <c r="C6579">
        <v>900</v>
      </c>
      <c r="D6579">
        <v>135.54</v>
      </c>
    </row>
    <row r="6580" spans="1:4">
      <c r="A6580">
        <v>621</v>
      </c>
      <c r="B6580">
        <v>135540</v>
      </c>
      <c r="C6580">
        <v>902</v>
      </c>
      <c r="D6580">
        <v>135.54</v>
      </c>
    </row>
    <row r="6581" spans="1:4">
      <c r="A6581">
        <v>621</v>
      </c>
      <c r="B6581">
        <v>81320</v>
      </c>
      <c r="C6581">
        <v>905</v>
      </c>
      <c r="D6581">
        <v>81.319999999999993</v>
      </c>
    </row>
    <row r="6582" spans="1:4">
      <c r="A6582">
        <v>621</v>
      </c>
      <c r="B6582">
        <v>203310</v>
      </c>
      <c r="C6582">
        <v>906</v>
      </c>
      <c r="D6582">
        <v>203.31</v>
      </c>
    </row>
    <row r="6583" spans="1:4">
      <c r="A6583">
        <v>621</v>
      </c>
      <c r="B6583">
        <v>135540</v>
      </c>
      <c r="C6583">
        <v>907</v>
      </c>
      <c r="D6583">
        <v>135.54</v>
      </c>
    </row>
    <row r="6584" spans="1:4">
      <c r="A6584">
        <v>621</v>
      </c>
      <c r="B6584">
        <v>135540</v>
      </c>
      <c r="C6584">
        <v>913</v>
      </c>
      <c r="D6584">
        <v>135.54</v>
      </c>
    </row>
    <row r="6585" spans="1:4">
      <c r="A6585">
        <v>621</v>
      </c>
      <c r="B6585">
        <v>213060</v>
      </c>
      <c r="C6585">
        <v>914</v>
      </c>
      <c r="D6585">
        <v>213.06</v>
      </c>
    </row>
    <row r="6586" spans="1:4">
      <c r="A6586">
        <v>621</v>
      </c>
      <c r="B6586">
        <v>135540</v>
      </c>
      <c r="C6586">
        <v>915</v>
      </c>
      <c r="D6586">
        <v>135.54</v>
      </c>
    </row>
    <row r="6587" spans="1:4">
      <c r="A6587">
        <v>621</v>
      </c>
      <c r="B6587">
        <v>135540</v>
      </c>
      <c r="C6587">
        <v>918</v>
      </c>
      <c r="D6587">
        <v>135.54</v>
      </c>
    </row>
    <row r="6588" spans="1:4">
      <c r="A6588">
        <v>621</v>
      </c>
      <c r="B6588">
        <v>135540</v>
      </c>
      <c r="C6588">
        <v>919</v>
      </c>
      <c r="D6588">
        <v>135.54</v>
      </c>
    </row>
    <row r="6589" spans="1:4">
      <c r="A6589">
        <v>621</v>
      </c>
      <c r="B6589">
        <v>135540</v>
      </c>
      <c r="C6589">
        <v>920</v>
      </c>
      <c r="D6589">
        <v>135.54</v>
      </c>
    </row>
    <row r="6590" spans="1:4">
      <c r="A6590">
        <v>621</v>
      </c>
      <c r="B6590">
        <v>135540</v>
      </c>
      <c r="C6590">
        <v>923</v>
      </c>
      <c r="D6590">
        <v>135.54</v>
      </c>
    </row>
    <row r="6591" spans="1:4">
      <c r="A6591">
        <v>621</v>
      </c>
      <c r="B6591">
        <v>153040</v>
      </c>
      <c r="C6591">
        <v>924</v>
      </c>
      <c r="D6591">
        <v>153.04</v>
      </c>
    </row>
    <row r="6592" spans="1:4">
      <c r="A6592">
        <v>621</v>
      </c>
      <c r="B6592">
        <v>135540</v>
      </c>
      <c r="C6592">
        <v>928</v>
      </c>
      <c r="D6592">
        <v>135.54</v>
      </c>
    </row>
    <row r="6593" spans="1:4">
      <c r="A6593">
        <v>621</v>
      </c>
      <c r="B6593">
        <v>213060</v>
      </c>
      <c r="C6593">
        <v>930</v>
      </c>
      <c r="D6593">
        <v>213.06</v>
      </c>
    </row>
    <row r="6594" spans="1:4">
      <c r="A6594">
        <v>621</v>
      </c>
      <c r="B6594">
        <v>135540</v>
      </c>
      <c r="C6594">
        <v>932</v>
      </c>
      <c r="D6594">
        <v>135.54</v>
      </c>
    </row>
    <row r="6595" spans="1:4">
      <c r="A6595">
        <v>621</v>
      </c>
      <c r="B6595">
        <v>135540</v>
      </c>
      <c r="C6595">
        <v>934</v>
      </c>
      <c r="D6595">
        <v>135.54</v>
      </c>
    </row>
    <row r="6596" spans="1:4">
      <c r="A6596">
        <v>621</v>
      </c>
      <c r="B6596">
        <v>203310</v>
      </c>
      <c r="C6596">
        <v>937</v>
      </c>
      <c r="D6596">
        <v>203.31</v>
      </c>
    </row>
    <row r="6597" spans="1:4">
      <c r="A6597">
        <v>621</v>
      </c>
      <c r="B6597">
        <v>135540</v>
      </c>
      <c r="C6597">
        <v>938</v>
      </c>
      <c r="D6597">
        <v>135.54</v>
      </c>
    </row>
    <row r="6598" spans="1:4">
      <c r="A6598">
        <v>621</v>
      </c>
      <c r="B6598">
        <v>203310</v>
      </c>
      <c r="C6598">
        <v>939</v>
      </c>
      <c r="D6598">
        <v>203.31</v>
      </c>
    </row>
    <row r="6599" spans="1:4">
      <c r="A6599">
        <v>621</v>
      </c>
      <c r="B6599">
        <v>135540</v>
      </c>
      <c r="C6599">
        <v>940</v>
      </c>
      <c r="D6599">
        <v>135.54</v>
      </c>
    </row>
    <row r="6600" spans="1:4">
      <c r="A6600">
        <v>621</v>
      </c>
      <c r="B6600">
        <v>135540</v>
      </c>
      <c r="C6600">
        <v>941</v>
      </c>
      <c r="D6600">
        <v>135.54</v>
      </c>
    </row>
    <row r="6601" spans="1:4">
      <c r="A6601">
        <v>621</v>
      </c>
      <c r="B6601">
        <v>81320</v>
      </c>
      <c r="C6601">
        <v>944</v>
      </c>
      <c r="D6601">
        <v>81.319999999999993</v>
      </c>
    </row>
    <row r="6602" spans="1:4">
      <c r="A6602">
        <v>621</v>
      </c>
      <c r="B6602">
        <v>135540</v>
      </c>
      <c r="C6602">
        <v>945</v>
      </c>
      <c r="D6602">
        <v>135.54</v>
      </c>
    </row>
    <row r="6603" spans="1:4">
      <c r="A6603">
        <v>621</v>
      </c>
      <c r="B6603">
        <v>135540</v>
      </c>
      <c r="C6603">
        <v>946</v>
      </c>
      <c r="D6603">
        <v>135.54</v>
      </c>
    </row>
    <row r="6604" spans="1:4">
      <c r="A6604">
        <v>621</v>
      </c>
      <c r="B6604">
        <v>203310</v>
      </c>
      <c r="C6604">
        <v>948</v>
      </c>
      <c r="D6604">
        <v>203.31</v>
      </c>
    </row>
    <row r="6605" spans="1:4">
      <c r="A6605">
        <v>621</v>
      </c>
      <c r="B6605">
        <v>203310</v>
      </c>
      <c r="C6605">
        <v>949</v>
      </c>
      <c r="D6605">
        <v>203.31</v>
      </c>
    </row>
    <row r="6606" spans="1:4">
      <c r="A6606">
        <v>621</v>
      </c>
      <c r="B6606">
        <v>135540</v>
      </c>
      <c r="C6606">
        <v>950</v>
      </c>
      <c r="D6606">
        <v>135.54</v>
      </c>
    </row>
    <row r="6607" spans="1:4">
      <c r="A6607">
        <v>621</v>
      </c>
      <c r="B6607">
        <v>135540</v>
      </c>
      <c r="C6607">
        <v>952</v>
      </c>
      <c r="D6607">
        <v>135.54</v>
      </c>
    </row>
    <row r="6608" spans="1:4">
      <c r="A6608">
        <v>621</v>
      </c>
      <c r="B6608">
        <v>135540</v>
      </c>
      <c r="C6608">
        <v>953</v>
      </c>
      <c r="D6608">
        <v>135.54</v>
      </c>
    </row>
    <row r="6609" spans="1:4">
      <c r="A6609">
        <v>621</v>
      </c>
      <c r="B6609">
        <v>81320</v>
      </c>
      <c r="C6609">
        <v>954</v>
      </c>
      <c r="D6609">
        <v>81.319999999999993</v>
      </c>
    </row>
    <row r="6610" spans="1:4">
      <c r="A6610">
        <v>621</v>
      </c>
      <c r="B6610">
        <v>135540</v>
      </c>
      <c r="C6610">
        <v>955</v>
      </c>
      <c r="D6610">
        <v>135.54</v>
      </c>
    </row>
    <row r="6611" spans="1:4">
      <c r="A6611">
        <v>621</v>
      </c>
      <c r="B6611">
        <v>135540</v>
      </c>
      <c r="C6611">
        <v>956</v>
      </c>
      <c r="D6611">
        <v>135.54</v>
      </c>
    </row>
    <row r="6612" spans="1:4">
      <c r="A6612">
        <v>621</v>
      </c>
      <c r="B6612">
        <v>135540</v>
      </c>
      <c r="C6612">
        <v>957</v>
      </c>
      <c r="D6612">
        <v>135.54</v>
      </c>
    </row>
    <row r="6613" spans="1:4">
      <c r="A6613">
        <v>621</v>
      </c>
      <c r="B6613">
        <v>135540</v>
      </c>
      <c r="C6613">
        <v>958</v>
      </c>
      <c r="D6613">
        <v>135.54</v>
      </c>
    </row>
    <row r="6614" spans="1:4">
      <c r="A6614">
        <v>621</v>
      </c>
      <c r="B6614">
        <v>203310</v>
      </c>
      <c r="C6614">
        <v>959</v>
      </c>
      <c r="D6614">
        <v>203.31</v>
      </c>
    </row>
    <row r="6615" spans="1:4">
      <c r="A6615">
        <v>621</v>
      </c>
      <c r="B6615">
        <v>142040</v>
      </c>
      <c r="C6615">
        <v>960</v>
      </c>
      <c r="D6615">
        <v>142.04</v>
      </c>
    </row>
    <row r="6616" spans="1:4">
      <c r="A6616">
        <v>621</v>
      </c>
      <c r="B6616">
        <v>203310</v>
      </c>
      <c r="C6616">
        <v>962</v>
      </c>
      <c r="D6616">
        <v>203.31</v>
      </c>
    </row>
    <row r="6617" spans="1:4">
      <c r="A6617">
        <v>621</v>
      </c>
      <c r="B6617">
        <v>135540</v>
      </c>
      <c r="C6617">
        <v>963</v>
      </c>
      <c r="D6617">
        <v>135.54</v>
      </c>
    </row>
    <row r="6618" spans="1:4">
      <c r="A6618">
        <v>621</v>
      </c>
      <c r="B6618">
        <v>203310</v>
      </c>
      <c r="C6618">
        <v>967</v>
      </c>
      <c r="D6618">
        <v>203.31</v>
      </c>
    </row>
    <row r="6619" spans="1:4">
      <c r="A6619">
        <v>621</v>
      </c>
      <c r="B6619">
        <v>203310</v>
      </c>
      <c r="C6619">
        <v>968</v>
      </c>
      <c r="D6619">
        <v>203.31</v>
      </c>
    </row>
    <row r="6620" spans="1:4">
      <c r="A6620">
        <v>621</v>
      </c>
      <c r="B6620">
        <v>135540</v>
      </c>
      <c r="C6620">
        <v>971</v>
      </c>
      <c r="D6620">
        <v>135.54</v>
      </c>
    </row>
    <row r="6621" spans="1:4">
      <c r="A6621">
        <v>621</v>
      </c>
      <c r="B6621">
        <v>81320</v>
      </c>
      <c r="C6621">
        <v>972</v>
      </c>
      <c r="D6621">
        <v>81.319999999999993</v>
      </c>
    </row>
    <row r="6622" spans="1:4">
      <c r="A6622">
        <v>621</v>
      </c>
      <c r="B6622">
        <v>135540</v>
      </c>
      <c r="C6622">
        <v>973</v>
      </c>
      <c r="D6622">
        <v>135.54</v>
      </c>
    </row>
    <row r="6623" spans="1:4">
      <c r="A6623">
        <v>621</v>
      </c>
      <c r="B6623">
        <v>135540</v>
      </c>
      <c r="C6623">
        <v>974</v>
      </c>
      <c r="D6623">
        <v>135.54</v>
      </c>
    </row>
    <row r="6624" spans="1:4">
      <c r="A6624">
        <v>621</v>
      </c>
      <c r="B6624">
        <v>81320</v>
      </c>
      <c r="C6624">
        <v>975</v>
      </c>
      <c r="D6624">
        <v>81.319999999999993</v>
      </c>
    </row>
    <row r="6625" spans="1:4">
      <c r="A6625">
        <v>621</v>
      </c>
      <c r="B6625">
        <v>135540</v>
      </c>
      <c r="C6625">
        <v>980</v>
      </c>
      <c r="D6625">
        <v>135.54</v>
      </c>
    </row>
    <row r="6626" spans="1:4">
      <c r="A6626">
        <v>621</v>
      </c>
      <c r="B6626">
        <v>135540</v>
      </c>
      <c r="C6626">
        <v>981</v>
      </c>
      <c r="D6626">
        <v>135.54</v>
      </c>
    </row>
    <row r="6627" spans="1:4">
      <c r="A6627">
        <v>621</v>
      </c>
      <c r="B6627">
        <v>135540</v>
      </c>
      <c r="C6627">
        <v>983</v>
      </c>
      <c r="D6627">
        <v>135.54</v>
      </c>
    </row>
    <row r="6628" spans="1:4">
      <c r="A6628">
        <v>621</v>
      </c>
      <c r="B6628">
        <v>203310</v>
      </c>
      <c r="C6628">
        <v>987</v>
      </c>
      <c r="D6628">
        <v>203.31</v>
      </c>
    </row>
    <row r="6629" spans="1:4">
      <c r="A6629">
        <v>621</v>
      </c>
      <c r="B6629">
        <v>203310</v>
      </c>
      <c r="C6629">
        <v>988</v>
      </c>
      <c r="D6629">
        <v>203.31</v>
      </c>
    </row>
    <row r="6630" spans="1:4">
      <c r="A6630">
        <v>621</v>
      </c>
      <c r="B6630">
        <v>203310</v>
      </c>
      <c r="C6630">
        <v>989</v>
      </c>
      <c r="D6630">
        <v>203.31</v>
      </c>
    </row>
    <row r="6631" spans="1:4">
      <c r="A6631">
        <v>621</v>
      </c>
      <c r="B6631">
        <v>203310</v>
      </c>
      <c r="C6631">
        <v>991</v>
      </c>
      <c r="D6631">
        <v>203.31</v>
      </c>
    </row>
    <row r="6632" spans="1:4">
      <c r="A6632">
        <v>621</v>
      </c>
      <c r="B6632">
        <v>81320</v>
      </c>
      <c r="C6632">
        <v>992</v>
      </c>
      <c r="D6632">
        <v>81.319999999999993</v>
      </c>
    </row>
    <row r="6633" spans="1:4">
      <c r="A6633">
        <v>621</v>
      </c>
      <c r="B6633">
        <v>27110</v>
      </c>
      <c r="C6633">
        <v>995</v>
      </c>
      <c r="D6633">
        <v>27.11</v>
      </c>
    </row>
    <row r="6634" spans="1:4">
      <c r="A6634">
        <v>621</v>
      </c>
      <c r="B6634">
        <v>142040</v>
      </c>
      <c r="C6634">
        <v>996</v>
      </c>
      <c r="D6634">
        <v>142.04</v>
      </c>
    </row>
    <row r="6635" spans="1:4">
      <c r="A6635">
        <v>621</v>
      </c>
      <c r="B6635">
        <v>135540</v>
      </c>
      <c r="C6635">
        <v>997</v>
      </c>
      <c r="D6635">
        <v>135.54</v>
      </c>
    </row>
    <row r="6636" spans="1:4">
      <c r="A6636">
        <v>621</v>
      </c>
      <c r="B6636">
        <v>203310</v>
      </c>
      <c r="C6636">
        <v>998</v>
      </c>
      <c r="D6636">
        <v>203.31</v>
      </c>
    </row>
    <row r="6637" spans="1:4">
      <c r="A6637">
        <v>621</v>
      </c>
      <c r="B6637">
        <v>81320</v>
      </c>
      <c r="C6637">
        <v>999</v>
      </c>
      <c r="D6637">
        <v>81.319999999999993</v>
      </c>
    </row>
    <row r="6638" spans="1:4">
      <c r="A6638">
        <v>621</v>
      </c>
      <c r="B6638">
        <v>135540</v>
      </c>
      <c r="C6638">
        <v>1000</v>
      </c>
      <c r="D6638">
        <v>135.54</v>
      </c>
    </row>
    <row r="6639" spans="1:4">
      <c r="A6639">
        <v>621</v>
      </c>
      <c r="B6639">
        <v>135540</v>
      </c>
      <c r="C6639">
        <v>2002</v>
      </c>
      <c r="D6639">
        <v>135.54</v>
      </c>
    </row>
    <row r="6640" spans="1:4">
      <c r="A6640">
        <v>621</v>
      </c>
      <c r="B6640">
        <v>203310</v>
      </c>
      <c r="C6640">
        <v>2005</v>
      </c>
      <c r="D6640">
        <v>203.31</v>
      </c>
    </row>
    <row r="6641" spans="1:4">
      <c r="A6641">
        <v>621</v>
      </c>
      <c r="B6641">
        <v>203310</v>
      </c>
      <c r="C6641">
        <v>2009</v>
      </c>
      <c r="D6641">
        <v>203.31</v>
      </c>
    </row>
    <row r="6642" spans="1:4">
      <c r="A6642">
        <v>621</v>
      </c>
      <c r="B6642">
        <v>203310</v>
      </c>
      <c r="C6642">
        <v>2010</v>
      </c>
      <c r="D6642">
        <v>203.31</v>
      </c>
    </row>
    <row r="6643" spans="1:4">
      <c r="A6643">
        <v>621</v>
      </c>
      <c r="B6643">
        <v>135540</v>
      </c>
      <c r="C6643">
        <v>2011</v>
      </c>
      <c r="D6643">
        <v>135.54</v>
      </c>
    </row>
    <row r="6644" spans="1:4">
      <c r="A6644">
        <v>621</v>
      </c>
      <c r="B6644">
        <v>135540</v>
      </c>
      <c r="C6644">
        <v>2013</v>
      </c>
      <c r="D6644">
        <v>135.54</v>
      </c>
    </row>
    <row r="6645" spans="1:4">
      <c r="A6645">
        <v>621</v>
      </c>
      <c r="B6645">
        <v>203310</v>
      </c>
      <c r="C6645">
        <v>2014</v>
      </c>
      <c r="D6645">
        <v>203.31</v>
      </c>
    </row>
    <row r="6646" spans="1:4">
      <c r="A6646">
        <v>621</v>
      </c>
      <c r="B6646">
        <v>147540</v>
      </c>
      <c r="C6646">
        <v>2016</v>
      </c>
      <c r="D6646">
        <v>147.54</v>
      </c>
    </row>
    <row r="6647" spans="1:4">
      <c r="A6647">
        <v>621</v>
      </c>
      <c r="B6647">
        <v>203310</v>
      </c>
      <c r="C6647">
        <v>2017</v>
      </c>
      <c r="D6647">
        <v>203.31</v>
      </c>
    </row>
    <row r="6648" spans="1:4">
      <c r="A6648">
        <v>621</v>
      </c>
      <c r="B6648">
        <v>135540</v>
      </c>
      <c r="C6648">
        <v>2018</v>
      </c>
      <c r="D6648">
        <v>135.54</v>
      </c>
    </row>
    <row r="6649" spans="1:4">
      <c r="A6649">
        <v>621</v>
      </c>
      <c r="B6649">
        <v>81320</v>
      </c>
      <c r="C6649">
        <v>2019</v>
      </c>
      <c r="D6649">
        <v>81.319999999999993</v>
      </c>
    </row>
    <row r="6650" spans="1:4">
      <c r="A6650">
        <v>621</v>
      </c>
      <c r="B6650">
        <v>81320</v>
      </c>
      <c r="C6650">
        <v>2020</v>
      </c>
      <c r="D6650">
        <v>81.319999999999993</v>
      </c>
    </row>
    <row r="6651" spans="1:4">
      <c r="A6651">
        <v>621</v>
      </c>
      <c r="B6651">
        <v>203310</v>
      </c>
      <c r="C6651">
        <v>2024</v>
      </c>
      <c r="D6651">
        <v>203.31</v>
      </c>
    </row>
    <row r="6652" spans="1:4">
      <c r="A6652">
        <v>621</v>
      </c>
      <c r="B6652">
        <v>135540</v>
      </c>
      <c r="C6652">
        <v>2025</v>
      </c>
      <c r="D6652">
        <v>135.54</v>
      </c>
    </row>
    <row r="6653" spans="1:4">
      <c r="A6653">
        <v>621</v>
      </c>
      <c r="B6653">
        <v>135540</v>
      </c>
      <c r="C6653">
        <v>2026</v>
      </c>
      <c r="D6653">
        <v>135.54</v>
      </c>
    </row>
    <row r="6654" spans="1:4">
      <c r="A6654">
        <v>621</v>
      </c>
      <c r="B6654">
        <v>135540</v>
      </c>
      <c r="C6654">
        <v>2027</v>
      </c>
      <c r="D6654">
        <v>135.54</v>
      </c>
    </row>
    <row r="6655" spans="1:4">
      <c r="A6655">
        <v>621</v>
      </c>
      <c r="B6655">
        <v>135540</v>
      </c>
      <c r="C6655">
        <v>2029</v>
      </c>
      <c r="D6655">
        <v>135.54</v>
      </c>
    </row>
    <row r="6656" spans="1:4">
      <c r="A6656">
        <v>621</v>
      </c>
      <c r="B6656">
        <v>135540</v>
      </c>
      <c r="C6656">
        <v>2031</v>
      </c>
      <c r="D6656">
        <v>135.54</v>
      </c>
    </row>
    <row r="6657" spans="1:4">
      <c r="A6657">
        <v>621</v>
      </c>
      <c r="B6657">
        <v>203310</v>
      </c>
      <c r="C6657">
        <v>2033</v>
      </c>
      <c r="D6657">
        <v>203.31</v>
      </c>
    </row>
    <row r="6658" spans="1:4">
      <c r="A6658">
        <v>621</v>
      </c>
      <c r="B6658">
        <v>203310</v>
      </c>
      <c r="C6658">
        <v>2034</v>
      </c>
      <c r="D6658">
        <v>203.31</v>
      </c>
    </row>
    <row r="6659" spans="1:4">
      <c r="A6659">
        <v>621</v>
      </c>
      <c r="B6659">
        <v>135540</v>
      </c>
      <c r="C6659">
        <v>2036</v>
      </c>
      <c r="D6659">
        <v>135.54</v>
      </c>
    </row>
    <row r="6660" spans="1:4">
      <c r="A6660">
        <v>621</v>
      </c>
      <c r="B6660">
        <v>135540</v>
      </c>
      <c r="C6660">
        <v>2037</v>
      </c>
      <c r="D6660">
        <v>135.54</v>
      </c>
    </row>
    <row r="6661" spans="1:4">
      <c r="A6661">
        <v>621</v>
      </c>
      <c r="B6661">
        <v>142040</v>
      </c>
      <c r="C6661">
        <v>2038</v>
      </c>
      <c r="D6661">
        <v>142.04</v>
      </c>
    </row>
    <row r="6662" spans="1:4">
      <c r="A6662">
        <v>621</v>
      </c>
      <c r="B6662">
        <v>81320</v>
      </c>
      <c r="C6662">
        <v>2039</v>
      </c>
      <c r="D6662">
        <v>81.319999999999993</v>
      </c>
    </row>
    <row r="6663" spans="1:4">
      <c r="A6663">
        <v>621</v>
      </c>
      <c r="B6663">
        <v>135540</v>
      </c>
      <c r="C6663">
        <v>2042</v>
      </c>
      <c r="D6663">
        <v>135.54</v>
      </c>
    </row>
    <row r="6664" spans="1:4">
      <c r="A6664">
        <v>621</v>
      </c>
      <c r="B6664">
        <v>135540</v>
      </c>
      <c r="C6664">
        <v>2044</v>
      </c>
      <c r="D6664">
        <v>135.54</v>
      </c>
    </row>
    <row r="6665" spans="1:4">
      <c r="A6665">
        <v>621</v>
      </c>
      <c r="B6665">
        <v>135540</v>
      </c>
      <c r="C6665">
        <v>2046</v>
      </c>
      <c r="D6665">
        <v>135.54</v>
      </c>
    </row>
    <row r="6666" spans="1:4">
      <c r="A6666">
        <v>621</v>
      </c>
      <c r="B6666">
        <v>81320</v>
      </c>
      <c r="C6666">
        <v>2047</v>
      </c>
      <c r="D6666">
        <v>81.319999999999993</v>
      </c>
    </row>
    <row r="6667" spans="1:4">
      <c r="A6667">
        <v>621</v>
      </c>
      <c r="B6667">
        <v>135540</v>
      </c>
      <c r="C6667">
        <v>2049</v>
      </c>
      <c r="D6667">
        <v>135.54</v>
      </c>
    </row>
    <row r="6668" spans="1:4">
      <c r="A6668">
        <v>621</v>
      </c>
      <c r="B6668">
        <v>135540</v>
      </c>
      <c r="C6668">
        <v>2054</v>
      </c>
      <c r="D6668">
        <v>135.54</v>
      </c>
    </row>
    <row r="6669" spans="1:4">
      <c r="A6669">
        <v>621</v>
      </c>
      <c r="B6669">
        <v>135540</v>
      </c>
      <c r="C6669">
        <v>2057</v>
      </c>
      <c r="D6669">
        <v>135.54</v>
      </c>
    </row>
    <row r="6670" spans="1:4">
      <c r="A6670">
        <v>621</v>
      </c>
      <c r="B6670">
        <v>203310</v>
      </c>
      <c r="C6670">
        <v>2060</v>
      </c>
      <c r="D6670">
        <v>203.31</v>
      </c>
    </row>
    <row r="6671" spans="1:4">
      <c r="A6671">
        <v>621</v>
      </c>
      <c r="B6671">
        <v>203310</v>
      </c>
      <c r="C6671">
        <v>2062</v>
      </c>
      <c r="D6671">
        <v>203.31</v>
      </c>
    </row>
    <row r="6672" spans="1:4">
      <c r="A6672">
        <v>621</v>
      </c>
      <c r="B6672">
        <v>81320</v>
      </c>
      <c r="C6672">
        <v>2063</v>
      </c>
      <c r="D6672">
        <v>81.319999999999993</v>
      </c>
    </row>
    <row r="6673" spans="1:4">
      <c r="A6673">
        <v>621</v>
      </c>
      <c r="B6673">
        <v>203310</v>
      </c>
      <c r="C6673">
        <v>2066</v>
      </c>
      <c r="D6673">
        <v>203.31</v>
      </c>
    </row>
    <row r="6674" spans="1:4">
      <c r="A6674">
        <v>621</v>
      </c>
      <c r="B6674">
        <v>135540</v>
      </c>
      <c r="C6674">
        <v>2069</v>
      </c>
      <c r="D6674">
        <v>135.54</v>
      </c>
    </row>
    <row r="6675" spans="1:4">
      <c r="A6675">
        <v>621</v>
      </c>
      <c r="B6675">
        <v>203310</v>
      </c>
      <c r="C6675">
        <v>2070</v>
      </c>
      <c r="D6675">
        <v>203.31</v>
      </c>
    </row>
    <row r="6676" spans="1:4">
      <c r="A6676">
        <v>621</v>
      </c>
      <c r="B6676">
        <v>135540</v>
      </c>
      <c r="C6676">
        <v>2074</v>
      </c>
      <c r="D6676">
        <v>135.54</v>
      </c>
    </row>
    <row r="6677" spans="1:4">
      <c r="A6677">
        <v>621</v>
      </c>
      <c r="B6677">
        <v>135540</v>
      </c>
      <c r="C6677">
        <v>2075</v>
      </c>
      <c r="D6677">
        <v>135.54</v>
      </c>
    </row>
    <row r="6678" spans="1:4">
      <c r="A6678">
        <v>621</v>
      </c>
      <c r="B6678">
        <v>81320</v>
      </c>
      <c r="C6678">
        <v>2078</v>
      </c>
      <c r="D6678">
        <v>81.319999999999993</v>
      </c>
    </row>
    <row r="6679" spans="1:4">
      <c r="A6679">
        <v>621</v>
      </c>
      <c r="B6679">
        <v>81320</v>
      </c>
      <c r="C6679">
        <v>2079</v>
      </c>
      <c r="D6679">
        <v>81.319999999999993</v>
      </c>
    </row>
    <row r="6680" spans="1:4">
      <c r="A6680">
        <v>621</v>
      </c>
      <c r="B6680">
        <v>135540</v>
      </c>
      <c r="C6680">
        <v>2082</v>
      </c>
      <c r="D6680">
        <v>135.54</v>
      </c>
    </row>
    <row r="6681" spans="1:4">
      <c r="A6681">
        <v>621</v>
      </c>
      <c r="B6681">
        <v>81320</v>
      </c>
      <c r="C6681">
        <v>2083</v>
      </c>
      <c r="D6681">
        <v>81.319999999999993</v>
      </c>
    </row>
    <row r="6682" spans="1:4">
      <c r="A6682">
        <v>621</v>
      </c>
      <c r="B6682">
        <v>203310</v>
      </c>
      <c r="C6682">
        <v>2087</v>
      </c>
      <c r="D6682">
        <v>203.31</v>
      </c>
    </row>
    <row r="6683" spans="1:4">
      <c r="A6683">
        <v>621</v>
      </c>
      <c r="B6683">
        <v>135540</v>
      </c>
      <c r="C6683">
        <v>2089</v>
      </c>
      <c r="D6683">
        <v>135.54</v>
      </c>
    </row>
    <row r="6684" spans="1:4">
      <c r="A6684">
        <v>621</v>
      </c>
      <c r="B6684">
        <v>203310</v>
      </c>
      <c r="C6684">
        <v>2090</v>
      </c>
      <c r="D6684">
        <v>203.31</v>
      </c>
    </row>
    <row r="6685" spans="1:4">
      <c r="A6685">
        <v>621</v>
      </c>
      <c r="B6685">
        <v>135540</v>
      </c>
      <c r="C6685">
        <v>2091</v>
      </c>
      <c r="D6685">
        <v>135.54</v>
      </c>
    </row>
    <row r="6686" spans="1:4">
      <c r="A6686">
        <v>621</v>
      </c>
      <c r="B6686">
        <v>135540</v>
      </c>
      <c r="C6686">
        <v>2092</v>
      </c>
      <c r="D6686">
        <v>135.54</v>
      </c>
    </row>
    <row r="6687" spans="1:4">
      <c r="A6687">
        <v>621</v>
      </c>
      <c r="B6687">
        <v>81320</v>
      </c>
      <c r="C6687">
        <v>2095</v>
      </c>
      <c r="D6687">
        <v>81.319999999999993</v>
      </c>
    </row>
    <row r="6688" spans="1:4">
      <c r="A6688">
        <v>621</v>
      </c>
      <c r="B6688">
        <v>142040</v>
      </c>
      <c r="C6688">
        <v>2098</v>
      </c>
      <c r="D6688">
        <v>142.04</v>
      </c>
    </row>
    <row r="6689" spans="1:4">
      <c r="A6689">
        <v>621</v>
      </c>
      <c r="B6689">
        <v>81320</v>
      </c>
      <c r="C6689">
        <v>2099</v>
      </c>
      <c r="D6689">
        <v>81.319999999999993</v>
      </c>
    </row>
    <row r="6690" spans="1:4">
      <c r="A6690">
        <v>621</v>
      </c>
      <c r="B6690">
        <v>135540</v>
      </c>
      <c r="C6690">
        <v>2100</v>
      </c>
      <c r="D6690">
        <v>135.54</v>
      </c>
    </row>
    <row r="6691" spans="1:4">
      <c r="A6691">
        <v>621</v>
      </c>
      <c r="B6691">
        <v>81320</v>
      </c>
      <c r="C6691">
        <v>2102</v>
      </c>
      <c r="D6691">
        <v>81.319999999999993</v>
      </c>
    </row>
    <row r="6692" spans="1:4">
      <c r="A6692">
        <v>621</v>
      </c>
      <c r="B6692">
        <v>203310</v>
      </c>
      <c r="C6692">
        <v>2105</v>
      </c>
      <c r="D6692">
        <v>203.31</v>
      </c>
    </row>
    <row r="6693" spans="1:4">
      <c r="A6693">
        <v>621</v>
      </c>
      <c r="B6693">
        <v>135540</v>
      </c>
      <c r="C6693">
        <v>2107</v>
      </c>
      <c r="D6693">
        <v>135.54</v>
      </c>
    </row>
    <row r="6694" spans="1:4">
      <c r="A6694">
        <v>621</v>
      </c>
      <c r="B6694">
        <v>135540</v>
      </c>
      <c r="C6694">
        <v>2108</v>
      </c>
      <c r="D6694">
        <v>135.54</v>
      </c>
    </row>
    <row r="6695" spans="1:4">
      <c r="A6695">
        <v>621</v>
      </c>
      <c r="B6695">
        <v>135540</v>
      </c>
      <c r="C6695">
        <v>2109</v>
      </c>
      <c r="D6695">
        <v>135.54</v>
      </c>
    </row>
    <row r="6696" spans="1:4">
      <c r="A6696">
        <v>621</v>
      </c>
      <c r="B6696">
        <v>203310</v>
      </c>
      <c r="C6696">
        <v>2111</v>
      </c>
      <c r="D6696">
        <v>203.31</v>
      </c>
    </row>
    <row r="6697" spans="1:4">
      <c r="A6697">
        <v>621</v>
      </c>
      <c r="B6697">
        <v>135540</v>
      </c>
      <c r="C6697">
        <v>2113</v>
      </c>
      <c r="D6697">
        <v>135.54</v>
      </c>
    </row>
    <row r="6698" spans="1:4">
      <c r="A6698">
        <v>621</v>
      </c>
      <c r="B6698">
        <v>81320</v>
      </c>
      <c r="C6698">
        <v>2117</v>
      </c>
      <c r="D6698">
        <v>81.319999999999993</v>
      </c>
    </row>
    <row r="6699" spans="1:4">
      <c r="A6699">
        <v>621</v>
      </c>
      <c r="B6699">
        <v>135540</v>
      </c>
      <c r="C6699">
        <v>2118</v>
      </c>
      <c r="D6699">
        <v>135.54</v>
      </c>
    </row>
    <row r="6700" spans="1:4">
      <c r="A6700">
        <v>621</v>
      </c>
      <c r="B6700">
        <v>135540</v>
      </c>
      <c r="C6700">
        <v>2119</v>
      </c>
      <c r="D6700">
        <v>135.54</v>
      </c>
    </row>
    <row r="6701" spans="1:4">
      <c r="A6701">
        <v>621</v>
      </c>
      <c r="B6701">
        <v>135540</v>
      </c>
      <c r="C6701">
        <v>2120</v>
      </c>
      <c r="D6701">
        <v>135.54</v>
      </c>
    </row>
    <row r="6702" spans="1:4">
      <c r="A6702">
        <v>621</v>
      </c>
      <c r="B6702">
        <v>81320</v>
      </c>
      <c r="C6702">
        <v>2122</v>
      </c>
      <c r="D6702">
        <v>81.319999999999993</v>
      </c>
    </row>
    <row r="6703" spans="1:4">
      <c r="A6703">
        <v>621</v>
      </c>
      <c r="B6703">
        <v>135540</v>
      </c>
      <c r="C6703">
        <v>2123</v>
      </c>
      <c r="D6703">
        <v>135.54</v>
      </c>
    </row>
    <row r="6704" spans="1:4">
      <c r="A6704">
        <v>621</v>
      </c>
      <c r="B6704">
        <v>81320</v>
      </c>
      <c r="C6704">
        <v>2127</v>
      </c>
      <c r="D6704">
        <v>81.319999999999993</v>
      </c>
    </row>
    <row r="6705" spans="1:4">
      <c r="A6705">
        <v>621</v>
      </c>
      <c r="B6705">
        <v>203310</v>
      </c>
      <c r="C6705">
        <v>2132</v>
      </c>
      <c r="D6705">
        <v>203.31</v>
      </c>
    </row>
    <row r="6706" spans="1:4">
      <c r="A6706">
        <v>621</v>
      </c>
      <c r="B6706">
        <v>135540</v>
      </c>
      <c r="C6706">
        <v>2134</v>
      </c>
      <c r="D6706">
        <v>135.54</v>
      </c>
    </row>
    <row r="6707" spans="1:4">
      <c r="A6707">
        <v>621</v>
      </c>
      <c r="B6707">
        <v>135540</v>
      </c>
      <c r="C6707">
        <v>2136</v>
      </c>
      <c r="D6707">
        <v>135.54</v>
      </c>
    </row>
    <row r="6708" spans="1:4">
      <c r="A6708">
        <v>621</v>
      </c>
      <c r="B6708">
        <v>135540</v>
      </c>
      <c r="C6708">
        <v>2139</v>
      </c>
      <c r="D6708">
        <v>135.54</v>
      </c>
    </row>
    <row r="6709" spans="1:4">
      <c r="A6709">
        <v>621</v>
      </c>
      <c r="B6709">
        <v>135540</v>
      </c>
      <c r="C6709">
        <v>2140</v>
      </c>
      <c r="D6709">
        <v>135.54</v>
      </c>
    </row>
    <row r="6710" spans="1:4">
      <c r="A6710">
        <v>621</v>
      </c>
      <c r="B6710">
        <v>142040</v>
      </c>
      <c r="C6710">
        <v>2141</v>
      </c>
      <c r="D6710">
        <v>142.04</v>
      </c>
    </row>
    <row r="6711" spans="1:4">
      <c r="A6711">
        <v>621</v>
      </c>
      <c r="B6711">
        <v>203310</v>
      </c>
      <c r="C6711">
        <v>2144</v>
      </c>
      <c r="D6711">
        <v>203.31</v>
      </c>
    </row>
    <row r="6712" spans="1:4">
      <c r="A6712">
        <v>621</v>
      </c>
      <c r="B6712">
        <v>81320</v>
      </c>
      <c r="C6712">
        <v>2148</v>
      </c>
      <c r="D6712">
        <v>81.319999999999993</v>
      </c>
    </row>
    <row r="6713" spans="1:4">
      <c r="A6713">
        <v>621</v>
      </c>
      <c r="B6713">
        <v>135540</v>
      </c>
      <c r="C6713">
        <v>2149</v>
      </c>
      <c r="D6713">
        <v>135.54</v>
      </c>
    </row>
    <row r="6714" spans="1:4">
      <c r="A6714">
        <v>621</v>
      </c>
      <c r="B6714">
        <v>142040</v>
      </c>
      <c r="C6714">
        <v>2150</v>
      </c>
      <c r="D6714">
        <v>142.04</v>
      </c>
    </row>
    <row r="6715" spans="1:4">
      <c r="A6715">
        <v>621</v>
      </c>
      <c r="B6715">
        <v>135540</v>
      </c>
      <c r="C6715">
        <v>2152</v>
      </c>
      <c r="D6715">
        <v>135.54</v>
      </c>
    </row>
    <row r="6716" spans="1:4">
      <c r="A6716">
        <v>621</v>
      </c>
      <c r="B6716">
        <v>203310</v>
      </c>
      <c r="C6716">
        <v>2153</v>
      </c>
      <c r="D6716">
        <v>203.31</v>
      </c>
    </row>
    <row r="6717" spans="1:4">
      <c r="A6717">
        <v>621</v>
      </c>
      <c r="B6717">
        <v>135540</v>
      </c>
      <c r="C6717">
        <v>2155</v>
      </c>
      <c r="D6717">
        <v>135.54</v>
      </c>
    </row>
    <row r="6718" spans="1:4">
      <c r="A6718">
        <v>621</v>
      </c>
      <c r="B6718">
        <v>81320</v>
      </c>
      <c r="C6718">
        <v>2157</v>
      </c>
      <c r="D6718">
        <v>81.319999999999993</v>
      </c>
    </row>
    <row r="6719" spans="1:4">
      <c r="A6719">
        <v>621</v>
      </c>
      <c r="B6719">
        <v>135540</v>
      </c>
      <c r="C6719">
        <v>2159</v>
      </c>
      <c r="D6719">
        <v>135.54</v>
      </c>
    </row>
    <row r="6720" spans="1:4">
      <c r="A6720">
        <v>621</v>
      </c>
      <c r="B6720">
        <v>135540</v>
      </c>
      <c r="C6720">
        <v>2160</v>
      </c>
      <c r="D6720">
        <v>135.54</v>
      </c>
    </row>
    <row r="6721" spans="1:4">
      <c r="A6721">
        <v>621</v>
      </c>
      <c r="B6721">
        <v>81320</v>
      </c>
      <c r="C6721">
        <v>2161</v>
      </c>
      <c r="D6721">
        <v>81.319999999999993</v>
      </c>
    </row>
    <row r="6722" spans="1:4">
      <c r="A6722">
        <v>621</v>
      </c>
      <c r="B6722">
        <v>81320</v>
      </c>
      <c r="C6722">
        <v>2162</v>
      </c>
      <c r="D6722">
        <v>81.319999999999993</v>
      </c>
    </row>
    <row r="6723" spans="1:4">
      <c r="A6723">
        <v>621</v>
      </c>
      <c r="B6723">
        <v>135540</v>
      </c>
      <c r="C6723">
        <v>2163</v>
      </c>
      <c r="D6723">
        <v>135.54</v>
      </c>
    </row>
    <row r="6724" spans="1:4">
      <c r="A6724">
        <v>621</v>
      </c>
      <c r="B6724">
        <v>135540</v>
      </c>
      <c r="C6724">
        <v>2164</v>
      </c>
      <c r="D6724">
        <v>135.54</v>
      </c>
    </row>
    <row r="6725" spans="1:4">
      <c r="A6725">
        <v>621</v>
      </c>
      <c r="B6725">
        <v>135540</v>
      </c>
      <c r="C6725">
        <v>2166</v>
      </c>
      <c r="D6725">
        <v>135.54</v>
      </c>
    </row>
    <row r="6726" spans="1:4">
      <c r="A6726">
        <v>621</v>
      </c>
      <c r="B6726">
        <v>142040</v>
      </c>
      <c r="C6726">
        <v>2168</v>
      </c>
      <c r="D6726">
        <v>142.04</v>
      </c>
    </row>
    <row r="6727" spans="1:4">
      <c r="A6727">
        <v>621</v>
      </c>
      <c r="B6727">
        <v>203310</v>
      </c>
      <c r="C6727">
        <v>2169</v>
      </c>
      <c r="D6727">
        <v>203.31</v>
      </c>
    </row>
    <row r="6728" spans="1:4">
      <c r="A6728">
        <v>621</v>
      </c>
      <c r="B6728">
        <v>27110</v>
      </c>
      <c r="C6728">
        <v>2174</v>
      </c>
      <c r="D6728">
        <v>27.11</v>
      </c>
    </row>
    <row r="6729" spans="1:4">
      <c r="A6729">
        <v>621</v>
      </c>
      <c r="B6729">
        <v>81320</v>
      </c>
      <c r="C6729">
        <v>2180</v>
      </c>
      <c r="D6729">
        <v>81.319999999999993</v>
      </c>
    </row>
    <row r="6730" spans="1:4">
      <c r="A6730">
        <v>621</v>
      </c>
      <c r="B6730">
        <v>135540</v>
      </c>
      <c r="C6730">
        <v>2181</v>
      </c>
      <c r="D6730">
        <v>135.54</v>
      </c>
    </row>
    <row r="6731" spans="1:4">
      <c r="A6731">
        <v>621</v>
      </c>
      <c r="B6731">
        <v>135540</v>
      </c>
      <c r="C6731">
        <v>2182</v>
      </c>
      <c r="D6731">
        <v>135.54</v>
      </c>
    </row>
    <row r="6732" spans="1:4">
      <c r="A6732">
        <v>621</v>
      </c>
      <c r="B6732">
        <v>81320</v>
      </c>
      <c r="C6732">
        <v>2183</v>
      </c>
      <c r="D6732">
        <v>81.319999999999993</v>
      </c>
    </row>
    <row r="6733" spans="1:4">
      <c r="A6733">
        <v>621</v>
      </c>
      <c r="B6733">
        <v>135540</v>
      </c>
      <c r="C6733">
        <v>2184</v>
      </c>
      <c r="D6733">
        <v>135.54</v>
      </c>
    </row>
    <row r="6734" spans="1:4">
      <c r="A6734">
        <v>621</v>
      </c>
      <c r="B6734">
        <v>81320</v>
      </c>
      <c r="C6734">
        <v>2185</v>
      </c>
      <c r="D6734">
        <v>81.319999999999993</v>
      </c>
    </row>
    <row r="6735" spans="1:4">
      <c r="A6735">
        <v>621</v>
      </c>
      <c r="B6735">
        <v>135540</v>
      </c>
      <c r="C6735">
        <v>2187</v>
      </c>
      <c r="D6735">
        <v>135.54</v>
      </c>
    </row>
    <row r="6736" spans="1:4">
      <c r="A6736">
        <v>621</v>
      </c>
      <c r="B6736">
        <v>135540</v>
      </c>
      <c r="C6736">
        <v>2191</v>
      </c>
      <c r="D6736">
        <v>135.54</v>
      </c>
    </row>
    <row r="6737" spans="1:4">
      <c r="A6737">
        <v>621</v>
      </c>
      <c r="B6737">
        <v>135540</v>
      </c>
      <c r="C6737">
        <v>2195</v>
      </c>
      <c r="D6737">
        <v>135.54</v>
      </c>
    </row>
    <row r="6738" spans="1:4">
      <c r="A6738">
        <v>621</v>
      </c>
      <c r="B6738">
        <v>135540</v>
      </c>
      <c r="C6738">
        <v>2196</v>
      </c>
      <c r="D6738">
        <v>135.54</v>
      </c>
    </row>
    <row r="6739" spans="1:4">
      <c r="A6739">
        <v>621</v>
      </c>
      <c r="B6739">
        <v>81320</v>
      </c>
      <c r="C6739">
        <v>2197</v>
      </c>
      <c r="D6739">
        <v>81.319999999999993</v>
      </c>
    </row>
    <row r="6740" spans="1:4">
      <c r="A6740">
        <v>621</v>
      </c>
      <c r="B6740">
        <v>203310</v>
      </c>
      <c r="C6740">
        <v>2198</v>
      </c>
      <c r="D6740">
        <v>203.31</v>
      </c>
    </row>
    <row r="6741" spans="1:4">
      <c r="A6741">
        <v>621</v>
      </c>
      <c r="B6741">
        <v>81320</v>
      </c>
      <c r="C6741">
        <v>2199</v>
      </c>
      <c r="D6741">
        <v>81.319999999999993</v>
      </c>
    </row>
    <row r="6742" spans="1:4">
      <c r="A6742">
        <v>621</v>
      </c>
      <c r="B6742">
        <v>203310</v>
      </c>
      <c r="C6742">
        <v>2200</v>
      </c>
      <c r="D6742">
        <v>203.31</v>
      </c>
    </row>
    <row r="6743" spans="1:4">
      <c r="A6743">
        <v>621</v>
      </c>
      <c r="B6743">
        <v>135540</v>
      </c>
      <c r="C6743">
        <v>2201</v>
      </c>
      <c r="D6743">
        <v>135.54</v>
      </c>
    </row>
    <row r="6744" spans="1:4">
      <c r="A6744">
        <v>621</v>
      </c>
      <c r="B6744">
        <v>135540</v>
      </c>
      <c r="C6744">
        <v>2202</v>
      </c>
      <c r="D6744">
        <v>135.54</v>
      </c>
    </row>
    <row r="6745" spans="1:4">
      <c r="A6745">
        <v>621</v>
      </c>
      <c r="B6745">
        <v>135540</v>
      </c>
      <c r="C6745">
        <v>2203</v>
      </c>
      <c r="D6745">
        <v>135.54</v>
      </c>
    </row>
    <row r="6746" spans="1:4">
      <c r="A6746">
        <v>621</v>
      </c>
      <c r="B6746">
        <v>203310</v>
      </c>
      <c r="C6746">
        <v>2204</v>
      </c>
      <c r="D6746">
        <v>203.31</v>
      </c>
    </row>
    <row r="6747" spans="1:4">
      <c r="A6747">
        <v>621</v>
      </c>
      <c r="B6747">
        <v>81320</v>
      </c>
      <c r="C6747">
        <v>2205</v>
      </c>
      <c r="D6747">
        <v>81.319999999999993</v>
      </c>
    </row>
    <row r="6748" spans="1:4">
      <c r="A6748">
        <v>621</v>
      </c>
      <c r="B6748">
        <v>135540</v>
      </c>
      <c r="C6748">
        <v>2206</v>
      </c>
      <c r="D6748">
        <v>135.54</v>
      </c>
    </row>
    <row r="6749" spans="1:4">
      <c r="A6749">
        <v>621</v>
      </c>
      <c r="B6749">
        <v>81320</v>
      </c>
      <c r="C6749">
        <v>2212</v>
      </c>
      <c r="D6749">
        <v>81.319999999999993</v>
      </c>
    </row>
    <row r="6750" spans="1:4">
      <c r="A6750">
        <v>621</v>
      </c>
      <c r="B6750">
        <v>135540</v>
      </c>
      <c r="C6750">
        <v>2213</v>
      </c>
      <c r="D6750">
        <v>135.54</v>
      </c>
    </row>
    <row r="6751" spans="1:4">
      <c r="A6751">
        <v>621</v>
      </c>
      <c r="B6751">
        <v>81320</v>
      </c>
      <c r="C6751">
        <v>2214</v>
      </c>
      <c r="D6751">
        <v>81.319999999999993</v>
      </c>
    </row>
    <row r="6752" spans="1:4">
      <c r="A6752">
        <v>621</v>
      </c>
      <c r="B6752">
        <v>203310</v>
      </c>
      <c r="C6752">
        <v>2215</v>
      </c>
      <c r="D6752">
        <v>203.31</v>
      </c>
    </row>
    <row r="6753" spans="1:4">
      <c r="A6753">
        <v>621</v>
      </c>
      <c r="B6753">
        <v>203310</v>
      </c>
      <c r="C6753">
        <v>2219</v>
      </c>
      <c r="D6753">
        <v>203.31</v>
      </c>
    </row>
    <row r="6754" spans="1:4">
      <c r="A6754">
        <v>621</v>
      </c>
      <c r="B6754">
        <v>135540</v>
      </c>
      <c r="C6754">
        <v>2220</v>
      </c>
      <c r="D6754">
        <v>135.54</v>
      </c>
    </row>
    <row r="6755" spans="1:4">
      <c r="A6755">
        <v>621</v>
      </c>
      <c r="B6755">
        <v>135540</v>
      </c>
      <c r="C6755">
        <v>2221</v>
      </c>
      <c r="D6755">
        <v>135.54</v>
      </c>
    </row>
    <row r="6756" spans="1:4">
      <c r="A6756">
        <v>621</v>
      </c>
      <c r="B6756">
        <v>203310</v>
      </c>
      <c r="C6756">
        <v>2222</v>
      </c>
      <c r="D6756">
        <v>203.31</v>
      </c>
    </row>
    <row r="6757" spans="1:4">
      <c r="A6757">
        <v>621</v>
      </c>
      <c r="B6757">
        <v>135540</v>
      </c>
      <c r="C6757">
        <v>2223</v>
      </c>
      <c r="D6757">
        <v>135.54</v>
      </c>
    </row>
    <row r="6758" spans="1:4">
      <c r="A6758">
        <v>621</v>
      </c>
      <c r="B6758">
        <v>135540</v>
      </c>
      <c r="C6758">
        <v>2224</v>
      </c>
      <c r="D6758">
        <v>135.54</v>
      </c>
    </row>
    <row r="6759" spans="1:4">
      <c r="A6759">
        <v>621</v>
      </c>
      <c r="B6759">
        <v>203310</v>
      </c>
      <c r="C6759">
        <v>2226</v>
      </c>
      <c r="D6759">
        <v>203.31</v>
      </c>
    </row>
    <row r="6760" spans="1:4">
      <c r="A6760">
        <v>621</v>
      </c>
      <c r="B6760">
        <v>81320</v>
      </c>
      <c r="C6760">
        <v>2227</v>
      </c>
      <c r="D6760">
        <v>81.319999999999993</v>
      </c>
    </row>
    <row r="6761" spans="1:4">
      <c r="A6761">
        <v>621</v>
      </c>
      <c r="B6761">
        <v>135540</v>
      </c>
      <c r="C6761">
        <v>2228</v>
      </c>
      <c r="D6761">
        <v>135.54</v>
      </c>
    </row>
    <row r="6762" spans="1:4">
      <c r="A6762">
        <v>621</v>
      </c>
      <c r="B6762">
        <v>135540</v>
      </c>
      <c r="C6762">
        <v>2229</v>
      </c>
      <c r="D6762">
        <v>135.54</v>
      </c>
    </row>
    <row r="6763" spans="1:4">
      <c r="A6763">
        <v>621</v>
      </c>
      <c r="B6763">
        <v>203310</v>
      </c>
      <c r="C6763">
        <v>2232</v>
      </c>
      <c r="D6763">
        <v>203.31</v>
      </c>
    </row>
    <row r="6764" spans="1:4">
      <c r="A6764">
        <v>621</v>
      </c>
      <c r="B6764">
        <v>81320</v>
      </c>
      <c r="C6764">
        <v>2233</v>
      </c>
      <c r="D6764">
        <v>81.319999999999993</v>
      </c>
    </row>
    <row r="6765" spans="1:4">
      <c r="A6765">
        <v>621</v>
      </c>
      <c r="B6765">
        <v>85220</v>
      </c>
      <c r="C6765">
        <v>2235</v>
      </c>
      <c r="D6765">
        <v>85.22</v>
      </c>
    </row>
    <row r="6766" spans="1:4">
      <c r="A6766">
        <v>621</v>
      </c>
      <c r="B6766">
        <v>135540</v>
      </c>
      <c r="C6766">
        <v>2238</v>
      </c>
      <c r="D6766">
        <v>135.54</v>
      </c>
    </row>
    <row r="6767" spans="1:4">
      <c r="A6767">
        <v>621</v>
      </c>
      <c r="B6767">
        <v>135540</v>
      </c>
      <c r="C6767">
        <v>2244</v>
      </c>
      <c r="D6767">
        <v>135.54</v>
      </c>
    </row>
    <row r="6768" spans="1:4">
      <c r="A6768">
        <v>621</v>
      </c>
      <c r="B6768">
        <v>135540</v>
      </c>
      <c r="C6768">
        <v>2246</v>
      </c>
      <c r="D6768">
        <v>135.54</v>
      </c>
    </row>
    <row r="6769" spans="1:4">
      <c r="A6769">
        <v>621</v>
      </c>
      <c r="B6769">
        <v>135540</v>
      </c>
      <c r="C6769">
        <v>2247</v>
      </c>
      <c r="D6769">
        <v>135.54</v>
      </c>
    </row>
    <row r="6770" spans="1:4">
      <c r="A6770">
        <v>621</v>
      </c>
      <c r="B6770">
        <v>135540</v>
      </c>
      <c r="C6770">
        <v>2248</v>
      </c>
      <c r="D6770">
        <v>135.54</v>
      </c>
    </row>
    <row r="6771" spans="1:4">
      <c r="A6771">
        <v>621</v>
      </c>
      <c r="B6771">
        <v>81320</v>
      </c>
      <c r="C6771">
        <v>2249</v>
      </c>
      <c r="D6771">
        <v>81.319999999999993</v>
      </c>
    </row>
    <row r="6772" spans="1:4">
      <c r="A6772">
        <v>621</v>
      </c>
      <c r="B6772">
        <v>135540</v>
      </c>
      <c r="C6772">
        <v>2250</v>
      </c>
      <c r="D6772">
        <v>135.54</v>
      </c>
    </row>
    <row r="6773" spans="1:4">
      <c r="A6773">
        <v>621</v>
      </c>
      <c r="B6773">
        <v>81320</v>
      </c>
      <c r="C6773">
        <v>2251</v>
      </c>
      <c r="D6773">
        <v>81.319999999999993</v>
      </c>
    </row>
    <row r="6774" spans="1:4">
      <c r="A6774">
        <v>621</v>
      </c>
      <c r="B6774">
        <v>135540</v>
      </c>
      <c r="C6774">
        <v>2252</v>
      </c>
      <c r="D6774">
        <v>135.54</v>
      </c>
    </row>
    <row r="6775" spans="1:4">
      <c r="A6775">
        <v>621</v>
      </c>
      <c r="B6775">
        <v>81320</v>
      </c>
      <c r="C6775">
        <v>2255</v>
      </c>
      <c r="D6775">
        <v>81.319999999999993</v>
      </c>
    </row>
    <row r="6776" spans="1:4">
      <c r="A6776">
        <v>621</v>
      </c>
      <c r="B6776">
        <v>135540</v>
      </c>
      <c r="C6776">
        <v>2256</v>
      </c>
      <c r="D6776">
        <v>135.54</v>
      </c>
    </row>
    <row r="6777" spans="1:4">
      <c r="A6777">
        <v>621</v>
      </c>
      <c r="B6777">
        <v>135540</v>
      </c>
      <c r="C6777">
        <v>2257</v>
      </c>
      <c r="D6777">
        <v>135.54</v>
      </c>
    </row>
    <row r="6778" spans="1:4">
      <c r="A6778">
        <v>621</v>
      </c>
      <c r="B6778">
        <v>135540</v>
      </c>
      <c r="C6778">
        <v>2258</v>
      </c>
      <c r="D6778">
        <v>135.54</v>
      </c>
    </row>
    <row r="6779" spans="1:4">
      <c r="A6779">
        <v>621</v>
      </c>
      <c r="B6779">
        <v>135540</v>
      </c>
      <c r="C6779">
        <v>2259</v>
      </c>
      <c r="D6779">
        <v>135.54</v>
      </c>
    </row>
    <row r="6780" spans="1:4">
      <c r="A6780">
        <v>621</v>
      </c>
      <c r="B6780">
        <v>81320</v>
      </c>
      <c r="C6780">
        <v>2260</v>
      </c>
      <c r="D6780">
        <v>81.319999999999993</v>
      </c>
    </row>
    <row r="6781" spans="1:4">
      <c r="A6781">
        <v>621</v>
      </c>
      <c r="B6781">
        <v>203310</v>
      </c>
      <c r="C6781">
        <v>2261</v>
      </c>
      <c r="D6781">
        <v>203.31</v>
      </c>
    </row>
    <row r="6782" spans="1:4">
      <c r="A6782">
        <v>621</v>
      </c>
      <c r="B6782">
        <v>135540</v>
      </c>
      <c r="C6782">
        <v>2264</v>
      </c>
      <c r="D6782">
        <v>135.54</v>
      </c>
    </row>
    <row r="6783" spans="1:4">
      <c r="A6783">
        <v>621</v>
      </c>
      <c r="B6783">
        <v>81320</v>
      </c>
      <c r="C6783">
        <v>2266</v>
      </c>
      <c r="D6783">
        <v>81.319999999999993</v>
      </c>
    </row>
    <row r="6784" spans="1:4">
      <c r="A6784">
        <v>621</v>
      </c>
      <c r="B6784">
        <v>81320</v>
      </c>
      <c r="C6784">
        <v>2268</v>
      </c>
      <c r="D6784">
        <v>81.319999999999993</v>
      </c>
    </row>
    <row r="6785" spans="1:4">
      <c r="A6785">
        <v>621</v>
      </c>
      <c r="B6785">
        <v>81320</v>
      </c>
      <c r="C6785">
        <v>2270</v>
      </c>
      <c r="D6785">
        <v>81.319999999999993</v>
      </c>
    </row>
    <row r="6786" spans="1:4">
      <c r="A6786">
        <v>621</v>
      </c>
      <c r="B6786">
        <v>135540</v>
      </c>
      <c r="C6786">
        <v>2271</v>
      </c>
      <c r="D6786">
        <v>135.54</v>
      </c>
    </row>
    <row r="6787" spans="1:4">
      <c r="A6787">
        <v>621</v>
      </c>
      <c r="B6787">
        <v>135540</v>
      </c>
      <c r="C6787">
        <v>2272</v>
      </c>
      <c r="D6787">
        <v>135.54</v>
      </c>
    </row>
    <row r="6788" spans="1:4">
      <c r="A6788">
        <v>621</v>
      </c>
      <c r="B6788">
        <v>135540</v>
      </c>
      <c r="C6788">
        <v>2275</v>
      </c>
      <c r="D6788">
        <v>135.54</v>
      </c>
    </row>
    <row r="6789" spans="1:4">
      <c r="A6789">
        <v>621</v>
      </c>
      <c r="B6789">
        <v>81320</v>
      </c>
      <c r="C6789">
        <v>2276</v>
      </c>
      <c r="D6789">
        <v>81.319999999999993</v>
      </c>
    </row>
    <row r="6790" spans="1:4">
      <c r="A6790">
        <v>621</v>
      </c>
      <c r="B6790">
        <v>81320</v>
      </c>
      <c r="C6790">
        <v>2277</v>
      </c>
      <c r="D6790">
        <v>81.319999999999993</v>
      </c>
    </row>
    <row r="6791" spans="1:4">
      <c r="A6791">
        <v>621</v>
      </c>
      <c r="B6791">
        <v>203310</v>
      </c>
      <c r="C6791">
        <v>2278</v>
      </c>
      <c r="D6791">
        <v>203.31</v>
      </c>
    </row>
    <row r="6792" spans="1:4">
      <c r="A6792">
        <v>621</v>
      </c>
      <c r="B6792">
        <v>81320</v>
      </c>
      <c r="C6792">
        <v>2279</v>
      </c>
      <c r="D6792">
        <v>81.319999999999993</v>
      </c>
    </row>
    <row r="6793" spans="1:4">
      <c r="A6793">
        <v>621</v>
      </c>
      <c r="B6793">
        <v>81320</v>
      </c>
      <c r="C6793">
        <v>2280</v>
      </c>
      <c r="D6793">
        <v>81.319999999999993</v>
      </c>
    </row>
    <row r="6794" spans="1:4">
      <c r="A6794">
        <v>621</v>
      </c>
      <c r="B6794">
        <v>81320</v>
      </c>
      <c r="C6794">
        <v>2282</v>
      </c>
      <c r="D6794">
        <v>81.319999999999993</v>
      </c>
    </row>
    <row r="6795" spans="1:4">
      <c r="A6795">
        <v>621</v>
      </c>
      <c r="B6795">
        <v>81320</v>
      </c>
      <c r="C6795">
        <v>2283</v>
      </c>
      <c r="D6795">
        <v>81.319999999999993</v>
      </c>
    </row>
    <row r="6796" spans="1:4">
      <c r="A6796">
        <v>621</v>
      </c>
      <c r="B6796">
        <v>81320</v>
      </c>
      <c r="C6796">
        <v>2284</v>
      </c>
      <c r="D6796">
        <v>81.319999999999993</v>
      </c>
    </row>
    <row r="6797" spans="1:4">
      <c r="A6797">
        <v>621</v>
      </c>
      <c r="B6797">
        <v>203310</v>
      </c>
      <c r="C6797">
        <v>2286</v>
      </c>
      <c r="D6797">
        <v>203.31</v>
      </c>
    </row>
    <row r="6798" spans="1:4">
      <c r="A6798">
        <v>621</v>
      </c>
      <c r="B6798">
        <v>203310</v>
      </c>
      <c r="C6798">
        <v>2287</v>
      </c>
      <c r="D6798">
        <v>203.31</v>
      </c>
    </row>
    <row r="6799" spans="1:4">
      <c r="A6799">
        <v>621</v>
      </c>
      <c r="B6799">
        <v>20630</v>
      </c>
      <c r="C6799">
        <v>2288</v>
      </c>
      <c r="D6799">
        <v>20.63</v>
      </c>
    </row>
    <row r="6800" spans="1:4">
      <c r="A6800">
        <v>621</v>
      </c>
      <c r="B6800">
        <v>135540</v>
      </c>
      <c r="C6800">
        <v>2289</v>
      </c>
      <c r="D6800">
        <v>135.54</v>
      </c>
    </row>
    <row r="6801" spans="1:4">
      <c r="A6801">
        <v>621</v>
      </c>
      <c r="B6801">
        <v>135540</v>
      </c>
      <c r="C6801">
        <v>2290</v>
      </c>
      <c r="D6801">
        <v>135.54</v>
      </c>
    </row>
    <row r="6802" spans="1:4">
      <c r="A6802">
        <v>621</v>
      </c>
      <c r="B6802">
        <v>27110</v>
      </c>
      <c r="C6802">
        <v>2291</v>
      </c>
      <c r="D6802">
        <v>27.11</v>
      </c>
    </row>
    <row r="6803" spans="1:4">
      <c r="A6803">
        <v>621</v>
      </c>
      <c r="B6803">
        <v>135540</v>
      </c>
      <c r="C6803">
        <v>2292</v>
      </c>
      <c r="D6803">
        <v>135.54</v>
      </c>
    </row>
    <row r="6804" spans="1:4">
      <c r="A6804">
        <v>621</v>
      </c>
      <c r="B6804">
        <v>135540</v>
      </c>
      <c r="C6804">
        <v>2293</v>
      </c>
      <c r="D6804">
        <v>135.54</v>
      </c>
    </row>
    <row r="6805" spans="1:4">
      <c r="A6805">
        <v>621</v>
      </c>
      <c r="B6805">
        <v>27110</v>
      </c>
      <c r="C6805">
        <v>2294</v>
      </c>
      <c r="D6805">
        <v>27.11</v>
      </c>
    </row>
    <row r="6806" spans="1:4">
      <c r="A6806">
        <v>621</v>
      </c>
      <c r="B6806">
        <v>42910</v>
      </c>
      <c r="C6806">
        <v>2297</v>
      </c>
      <c r="D6806">
        <v>42.91</v>
      </c>
    </row>
    <row r="6807" spans="1:4">
      <c r="A6807">
        <v>621</v>
      </c>
      <c r="B6807">
        <v>135540</v>
      </c>
      <c r="C6807">
        <v>2298</v>
      </c>
      <c r="D6807">
        <v>135.54</v>
      </c>
    </row>
    <row r="6808" spans="1:4">
      <c r="A6808">
        <v>621</v>
      </c>
      <c r="B6808">
        <v>27110</v>
      </c>
      <c r="C6808">
        <v>2299</v>
      </c>
      <c r="D6808">
        <v>27.11</v>
      </c>
    </row>
    <row r="6809" spans="1:4">
      <c r="A6809">
        <v>621</v>
      </c>
      <c r="B6809">
        <v>135540</v>
      </c>
      <c r="C6809">
        <v>2301</v>
      </c>
      <c r="D6809">
        <v>135.54</v>
      </c>
    </row>
    <row r="6810" spans="1:4">
      <c r="A6810">
        <v>621</v>
      </c>
      <c r="B6810">
        <v>20630</v>
      </c>
      <c r="C6810">
        <v>2302</v>
      </c>
      <c r="D6810">
        <v>20.63</v>
      </c>
    </row>
    <row r="6811" spans="1:4">
      <c r="A6811">
        <v>621</v>
      </c>
      <c r="B6811">
        <v>135540</v>
      </c>
      <c r="C6811">
        <v>2305</v>
      </c>
      <c r="D6811">
        <v>135.54</v>
      </c>
    </row>
    <row r="6812" spans="1:4">
      <c r="A6812">
        <v>621</v>
      </c>
      <c r="B6812">
        <v>135540</v>
      </c>
      <c r="C6812">
        <v>2306</v>
      </c>
      <c r="D6812">
        <v>135.54</v>
      </c>
    </row>
    <row r="6813" spans="1:4">
      <c r="A6813">
        <v>621</v>
      </c>
      <c r="B6813">
        <v>81320</v>
      </c>
      <c r="C6813">
        <v>2307</v>
      </c>
      <c r="D6813">
        <v>81.319999999999993</v>
      </c>
    </row>
    <row r="6814" spans="1:4">
      <c r="A6814">
        <v>621</v>
      </c>
      <c r="B6814">
        <v>135540</v>
      </c>
      <c r="C6814">
        <v>2308</v>
      </c>
      <c r="D6814">
        <v>135.54</v>
      </c>
    </row>
    <row r="6815" spans="1:4">
      <c r="A6815">
        <v>621</v>
      </c>
      <c r="B6815">
        <v>135540</v>
      </c>
      <c r="C6815">
        <v>2311</v>
      </c>
      <c r="D6815">
        <v>135.54</v>
      </c>
    </row>
    <row r="6816" spans="1:4">
      <c r="A6816">
        <v>621</v>
      </c>
      <c r="B6816">
        <v>135540</v>
      </c>
      <c r="C6816">
        <v>2312</v>
      </c>
      <c r="D6816">
        <v>135.54</v>
      </c>
    </row>
    <row r="6817" spans="1:4">
      <c r="A6817">
        <v>621</v>
      </c>
      <c r="B6817">
        <v>81320</v>
      </c>
      <c r="C6817">
        <v>2313</v>
      </c>
      <c r="D6817">
        <v>81.319999999999993</v>
      </c>
    </row>
    <row r="6818" spans="1:4">
      <c r="A6818">
        <v>621</v>
      </c>
      <c r="B6818">
        <v>203310</v>
      </c>
      <c r="C6818">
        <v>2314</v>
      </c>
      <c r="D6818">
        <v>203.31</v>
      </c>
    </row>
    <row r="6819" spans="1:4">
      <c r="A6819">
        <v>621</v>
      </c>
      <c r="B6819">
        <v>135540</v>
      </c>
      <c r="C6819">
        <v>2315</v>
      </c>
      <c r="D6819">
        <v>135.54</v>
      </c>
    </row>
    <row r="6820" spans="1:4">
      <c r="A6820">
        <v>621</v>
      </c>
      <c r="B6820">
        <v>27110</v>
      </c>
      <c r="C6820">
        <v>2316</v>
      </c>
      <c r="D6820">
        <v>27.11</v>
      </c>
    </row>
    <row r="6821" spans="1:4">
      <c r="A6821">
        <v>621</v>
      </c>
      <c r="B6821">
        <v>135540</v>
      </c>
      <c r="C6821">
        <v>2318</v>
      </c>
      <c r="D6821">
        <v>135.54</v>
      </c>
    </row>
    <row r="6822" spans="1:4">
      <c r="A6822">
        <v>621</v>
      </c>
      <c r="B6822">
        <v>135540</v>
      </c>
      <c r="C6822">
        <v>2319</v>
      </c>
      <c r="D6822">
        <v>135.54</v>
      </c>
    </row>
    <row r="6823" spans="1:4">
      <c r="A6823">
        <v>621</v>
      </c>
      <c r="B6823">
        <v>135540</v>
      </c>
      <c r="C6823">
        <v>2320</v>
      </c>
      <c r="D6823">
        <v>135.54</v>
      </c>
    </row>
    <row r="6824" spans="1:4">
      <c r="A6824">
        <v>621</v>
      </c>
      <c r="B6824">
        <v>203310</v>
      </c>
      <c r="C6824">
        <v>2321</v>
      </c>
      <c r="D6824">
        <v>203.31</v>
      </c>
    </row>
    <row r="6825" spans="1:4">
      <c r="A6825">
        <v>621</v>
      </c>
      <c r="B6825">
        <v>135540</v>
      </c>
      <c r="C6825">
        <v>2322</v>
      </c>
      <c r="D6825">
        <v>135.54</v>
      </c>
    </row>
    <row r="6826" spans="1:4">
      <c r="A6826">
        <v>621</v>
      </c>
      <c r="B6826">
        <v>135540</v>
      </c>
      <c r="C6826">
        <v>2323</v>
      </c>
      <c r="D6826">
        <v>135.54</v>
      </c>
    </row>
    <row r="6827" spans="1:4">
      <c r="A6827">
        <v>621</v>
      </c>
      <c r="B6827">
        <v>27110</v>
      </c>
      <c r="C6827">
        <v>2324</v>
      </c>
      <c r="D6827">
        <v>27.11</v>
      </c>
    </row>
    <row r="6828" spans="1:4">
      <c r="A6828">
        <v>621</v>
      </c>
      <c r="B6828">
        <v>203310</v>
      </c>
      <c r="C6828">
        <v>2325</v>
      </c>
      <c r="D6828">
        <v>203.31</v>
      </c>
    </row>
    <row r="6829" spans="1:4">
      <c r="A6829">
        <v>621</v>
      </c>
      <c r="B6829">
        <v>81320</v>
      </c>
      <c r="C6829">
        <v>2326</v>
      </c>
      <c r="D6829">
        <v>81.319999999999993</v>
      </c>
    </row>
    <row r="6830" spans="1:4">
      <c r="A6830">
        <v>621</v>
      </c>
      <c r="B6830">
        <v>203310</v>
      </c>
      <c r="C6830">
        <v>2327</v>
      </c>
      <c r="D6830">
        <v>203.31</v>
      </c>
    </row>
    <row r="6831" spans="1:4">
      <c r="A6831">
        <v>621</v>
      </c>
      <c r="B6831">
        <v>203310</v>
      </c>
      <c r="C6831">
        <v>2328</v>
      </c>
      <c r="D6831">
        <v>203.31</v>
      </c>
    </row>
    <row r="6832" spans="1:4">
      <c r="A6832">
        <v>621</v>
      </c>
      <c r="B6832">
        <v>135540</v>
      </c>
      <c r="C6832">
        <v>2329</v>
      </c>
      <c r="D6832">
        <v>135.54</v>
      </c>
    </row>
    <row r="6833" spans="1:4">
      <c r="A6833">
        <v>621</v>
      </c>
      <c r="B6833">
        <v>81320</v>
      </c>
      <c r="C6833">
        <v>2330</v>
      </c>
      <c r="D6833">
        <v>81.319999999999993</v>
      </c>
    </row>
    <row r="6834" spans="1:4">
      <c r="A6834">
        <v>621</v>
      </c>
      <c r="B6834">
        <v>135540</v>
      </c>
      <c r="C6834">
        <v>2331</v>
      </c>
      <c r="D6834">
        <v>135.54</v>
      </c>
    </row>
    <row r="6835" spans="1:4">
      <c r="A6835">
        <v>621</v>
      </c>
      <c r="B6835">
        <v>203310</v>
      </c>
      <c r="C6835">
        <v>2332</v>
      </c>
      <c r="D6835">
        <v>203.31</v>
      </c>
    </row>
    <row r="6836" spans="1:4">
      <c r="A6836">
        <v>621</v>
      </c>
      <c r="B6836">
        <v>85220</v>
      </c>
      <c r="C6836">
        <v>2333</v>
      </c>
      <c r="D6836">
        <v>85.22</v>
      </c>
    </row>
    <row r="6837" spans="1:4">
      <c r="A6837">
        <v>621</v>
      </c>
      <c r="B6837">
        <v>142040</v>
      </c>
      <c r="C6837">
        <v>2334</v>
      </c>
      <c r="D6837">
        <v>142.04</v>
      </c>
    </row>
    <row r="6838" spans="1:4">
      <c r="A6838">
        <v>621</v>
      </c>
      <c r="B6838">
        <v>203310</v>
      </c>
      <c r="C6838">
        <v>2335</v>
      </c>
      <c r="D6838">
        <v>203.31</v>
      </c>
    </row>
    <row r="6839" spans="1:4">
      <c r="A6839">
        <v>621</v>
      </c>
      <c r="B6839">
        <v>135540</v>
      </c>
      <c r="C6839">
        <v>2336</v>
      </c>
      <c r="D6839">
        <v>135.54</v>
      </c>
    </row>
    <row r="6840" spans="1:4">
      <c r="A6840">
        <v>621</v>
      </c>
      <c r="B6840">
        <v>142040</v>
      </c>
      <c r="C6840">
        <v>2337</v>
      </c>
      <c r="D6840">
        <v>142.04</v>
      </c>
    </row>
    <row r="6841" spans="1:4">
      <c r="A6841">
        <v>621</v>
      </c>
      <c r="B6841">
        <v>203310</v>
      </c>
      <c r="C6841">
        <v>2338</v>
      </c>
      <c r="D6841">
        <v>203.31</v>
      </c>
    </row>
    <row r="6842" spans="1:4">
      <c r="A6842">
        <v>621</v>
      </c>
      <c r="B6842">
        <v>221310</v>
      </c>
      <c r="C6842">
        <v>2339</v>
      </c>
      <c r="D6842">
        <v>221.31</v>
      </c>
    </row>
    <row r="6843" spans="1:4">
      <c r="A6843">
        <v>621</v>
      </c>
      <c r="B6843">
        <v>81320</v>
      </c>
      <c r="C6843">
        <v>2340</v>
      </c>
      <c r="D6843">
        <v>81.319999999999993</v>
      </c>
    </row>
    <row r="6844" spans="1:4">
      <c r="A6844">
        <v>621</v>
      </c>
      <c r="B6844">
        <v>135540</v>
      </c>
      <c r="C6844">
        <v>2342</v>
      </c>
      <c r="D6844">
        <v>135.54</v>
      </c>
    </row>
    <row r="6845" spans="1:4">
      <c r="A6845">
        <v>621</v>
      </c>
      <c r="B6845">
        <v>68770</v>
      </c>
      <c r="C6845">
        <v>2343</v>
      </c>
      <c r="D6845">
        <v>68.77</v>
      </c>
    </row>
    <row r="6846" spans="1:4">
      <c r="A6846">
        <v>621</v>
      </c>
      <c r="B6846">
        <v>135540</v>
      </c>
      <c r="C6846">
        <v>2344</v>
      </c>
      <c r="D6846">
        <v>135.54</v>
      </c>
    </row>
    <row r="6847" spans="1:4">
      <c r="A6847">
        <v>621</v>
      </c>
      <c r="B6847">
        <v>203310</v>
      </c>
      <c r="C6847">
        <v>2345</v>
      </c>
      <c r="D6847">
        <v>203.31</v>
      </c>
    </row>
    <row r="6848" spans="1:4">
      <c r="A6848">
        <v>621</v>
      </c>
      <c r="B6848">
        <v>81320</v>
      </c>
      <c r="C6848">
        <v>2346</v>
      </c>
      <c r="D6848">
        <v>81.319999999999993</v>
      </c>
    </row>
    <row r="6849" spans="1:4">
      <c r="A6849">
        <v>621</v>
      </c>
      <c r="B6849">
        <v>203310</v>
      </c>
      <c r="C6849">
        <v>2347</v>
      </c>
      <c r="D6849">
        <v>203.31</v>
      </c>
    </row>
    <row r="6850" spans="1:4">
      <c r="A6850">
        <v>621</v>
      </c>
      <c r="B6850">
        <v>81320</v>
      </c>
      <c r="C6850">
        <v>2348</v>
      </c>
      <c r="D6850">
        <v>81.319999999999993</v>
      </c>
    </row>
    <row r="6851" spans="1:4">
      <c r="A6851">
        <v>621</v>
      </c>
      <c r="B6851">
        <v>135540</v>
      </c>
      <c r="C6851">
        <v>2350</v>
      </c>
      <c r="D6851">
        <v>135.54</v>
      </c>
    </row>
    <row r="6852" spans="1:4">
      <c r="A6852">
        <v>621</v>
      </c>
      <c r="B6852">
        <v>135540</v>
      </c>
      <c r="C6852">
        <v>2351</v>
      </c>
      <c r="D6852">
        <v>135.54</v>
      </c>
    </row>
    <row r="6853" spans="1:4">
      <c r="A6853">
        <v>621</v>
      </c>
      <c r="B6853">
        <v>135540</v>
      </c>
      <c r="C6853">
        <v>2352</v>
      </c>
      <c r="D6853">
        <v>135.54</v>
      </c>
    </row>
    <row r="6854" spans="1:4">
      <c r="A6854">
        <v>621</v>
      </c>
      <c r="B6854">
        <v>81320</v>
      </c>
      <c r="C6854">
        <v>2353</v>
      </c>
      <c r="D6854">
        <v>81.319999999999993</v>
      </c>
    </row>
    <row r="6855" spans="1:4">
      <c r="A6855">
        <v>621</v>
      </c>
      <c r="B6855">
        <v>203310</v>
      </c>
      <c r="C6855">
        <v>2354</v>
      </c>
      <c r="D6855">
        <v>203.31</v>
      </c>
    </row>
    <row r="6856" spans="1:4">
      <c r="A6856">
        <v>621</v>
      </c>
      <c r="B6856">
        <v>203310</v>
      </c>
      <c r="C6856">
        <v>2355</v>
      </c>
      <c r="D6856">
        <v>203.31</v>
      </c>
    </row>
    <row r="6857" spans="1:4">
      <c r="A6857">
        <v>621</v>
      </c>
      <c r="B6857">
        <v>81320</v>
      </c>
      <c r="C6857">
        <v>2356</v>
      </c>
      <c r="D6857">
        <v>81.319999999999993</v>
      </c>
    </row>
    <row r="6858" spans="1:4">
      <c r="A6858">
        <v>621</v>
      </c>
      <c r="B6858">
        <v>135540</v>
      </c>
      <c r="C6858">
        <v>2357</v>
      </c>
      <c r="D6858">
        <v>135.54</v>
      </c>
    </row>
    <row r="6859" spans="1:4">
      <c r="A6859">
        <v>621</v>
      </c>
      <c r="B6859">
        <v>135540</v>
      </c>
      <c r="C6859">
        <v>2358</v>
      </c>
      <c r="D6859">
        <v>135.54</v>
      </c>
    </row>
    <row r="6860" spans="1:4">
      <c r="A6860">
        <v>621</v>
      </c>
      <c r="B6860">
        <v>20630</v>
      </c>
      <c r="C6860">
        <v>2359</v>
      </c>
      <c r="D6860">
        <v>20.63</v>
      </c>
    </row>
    <row r="6861" spans="1:4">
      <c r="A6861">
        <v>621</v>
      </c>
      <c r="B6861">
        <v>27110</v>
      </c>
      <c r="C6861">
        <v>2360</v>
      </c>
      <c r="D6861">
        <v>27.11</v>
      </c>
    </row>
    <row r="6862" spans="1:4">
      <c r="A6862">
        <v>621</v>
      </c>
      <c r="B6862">
        <v>203310</v>
      </c>
      <c r="C6862">
        <v>2361</v>
      </c>
      <c r="D6862">
        <v>203.31</v>
      </c>
    </row>
    <row r="6863" spans="1:4">
      <c r="A6863">
        <v>621</v>
      </c>
      <c r="B6863">
        <v>203310</v>
      </c>
      <c r="C6863">
        <v>2363</v>
      </c>
      <c r="D6863">
        <v>203.31</v>
      </c>
    </row>
    <row r="6864" spans="1:4">
      <c r="A6864">
        <v>621</v>
      </c>
      <c r="B6864">
        <v>135540</v>
      </c>
      <c r="C6864">
        <v>2364</v>
      </c>
      <c r="D6864">
        <v>135.54</v>
      </c>
    </row>
    <row r="6865" spans="1:4">
      <c r="A6865">
        <v>621</v>
      </c>
      <c r="B6865">
        <v>135540</v>
      </c>
      <c r="C6865">
        <v>2365</v>
      </c>
      <c r="D6865">
        <v>135.54</v>
      </c>
    </row>
    <row r="6866" spans="1:4">
      <c r="A6866">
        <v>621</v>
      </c>
      <c r="B6866">
        <v>135540</v>
      </c>
      <c r="C6866">
        <v>2367</v>
      </c>
      <c r="D6866">
        <v>135.54</v>
      </c>
    </row>
    <row r="6867" spans="1:4">
      <c r="A6867">
        <v>621</v>
      </c>
      <c r="B6867">
        <v>135540</v>
      </c>
      <c r="C6867">
        <v>2369</v>
      </c>
      <c r="D6867">
        <v>135.54</v>
      </c>
    </row>
    <row r="6868" spans="1:4">
      <c r="A6868">
        <v>621</v>
      </c>
      <c r="B6868">
        <v>203310</v>
      </c>
      <c r="C6868">
        <v>2370</v>
      </c>
      <c r="D6868">
        <v>203.31</v>
      </c>
    </row>
    <row r="6869" spans="1:4">
      <c r="A6869">
        <v>621</v>
      </c>
      <c r="B6869">
        <v>135540</v>
      </c>
      <c r="C6869">
        <v>2371</v>
      </c>
      <c r="D6869">
        <v>135.54</v>
      </c>
    </row>
    <row r="6870" spans="1:4">
      <c r="A6870">
        <v>621</v>
      </c>
      <c r="B6870">
        <v>135540</v>
      </c>
      <c r="C6870">
        <v>2372</v>
      </c>
      <c r="D6870">
        <v>135.54</v>
      </c>
    </row>
    <row r="6871" spans="1:4">
      <c r="A6871">
        <v>621</v>
      </c>
      <c r="B6871">
        <v>20630</v>
      </c>
      <c r="C6871">
        <v>2373</v>
      </c>
      <c r="D6871">
        <v>20.63</v>
      </c>
    </row>
    <row r="6872" spans="1:4">
      <c r="A6872">
        <v>621</v>
      </c>
      <c r="B6872">
        <v>203310</v>
      </c>
      <c r="C6872">
        <v>2374</v>
      </c>
      <c r="D6872">
        <v>203.31</v>
      </c>
    </row>
    <row r="6873" spans="1:4">
      <c r="A6873">
        <v>621</v>
      </c>
      <c r="B6873">
        <v>203310</v>
      </c>
      <c r="C6873">
        <v>2375</v>
      </c>
      <c r="D6873">
        <v>203.31</v>
      </c>
    </row>
    <row r="6874" spans="1:4">
      <c r="A6874">
        <v>621</v>
      </c>
      <c r="B6874">
        <v>135540</v>
      </c>
      <c r="C6874">
        <v>2376</v>
      </c>
      <c r="D6874">
        <v>135.54</v>
      </c>
    </row>
    <row r="6875" spans="1:4">
      <c r="A6875">
        <v>621</v>
      </c>
      <c r="B6875">
        <v>81320</v>
      </c>
      <c r="C6875">
        <v>2377</v>
      </c>
      <c r="D6875">
        <v>81.319999999999993</v>
      </c>
    </row>
    <row r="6876" spans="1:4">
      <c r="A6876">
        <v>621</v>
      </c>
      <c r="B6876">
        <v>85220</v>
      </c>
      <c r="C6876">
        <v>2378</v>
      </c>
      <c r="D6876">
        <v>85.22</v>
      </c>
    </row>
    <row r="6877" spans="1:4">
      <c r="A6877">
        <v>621</v>
      </c>
      <c r="B6877">
        <v>135540</v>
      </c>
      <c r="C6877">
        <v>2380</v>
      </c>
      <c r="D6877">
        <v>135.54</v>
      </c>
    </row>
    <row r="6878" spans="1:4">
      <c r="A6878">
        <v>621</v>
      </c>
      <c r="B6878">
        <v>135540</v>
      </c>
      <c r="C6878">
        <v>2381</v>
      </c>
      <c r="D6878">
        <v>135.54</v>
      </c>
    </row>
    <row r="6879" spans="1:4">
      <c r="A6879">
        <v>621</v>
      </c>
      <c r="B6879">
        <v>135540</v>
      </c>
      <c r="C6879">
        <v>2382</v>
      </c>
      <c r="D6879">
        <v>135.54</v>
      </c>
    </row>
    <row r="6880" spans="1:4">
      <c r="A6880">
        <v>621</v>
      </c>
      <c r="B6880">
        <v>203310</v>
      </c>
      <c r="C6880">
        <v>2383</v>
      </c>
      <c r="D6880">
        <v>203.31</v>
      </c>
    </row>
    <row r="6881" spans="1:4">
      <c r="A6881">
        <v>621</v>
      </c>
      <c r="B6881">
        <v>203310</v>
      </c>
      <c r="C6881">
        <v>2384</v>
      </c>
      <c r="D6881">
        <v>203.31</v>
      </c>
    </row>
    <row r="6882" spans="1:4">
      <c r="A6882">
        <v>621</v>
      </c>
      <c r="B6882">
        <v>81320</v>
      </c>
      <c r="C6882">
        <v>2385</v>
      </c>
      <c r="D6882">
        <v>81.319999999999993</v>
      </c>
    </row>
    <row r="6883" spans="1:4">
      <c r="A6883">
        <v>621</v>
      </c>
      <c r="B6883">
        <v>81320</v>
      </c>
      <c r="C6883">
        <v>2386</v>
      </c>
      <c r="D6883">
        <v>81.319999999999993</v>
      </c>
    </row>
    <row r="6884" spans="1:4">
      <c r="A6884">
        <v>621</v>
      </c>
      <c r="B6884">
        <v>203310</v>
      </c>
      <c r="C6884">
        <v>2388</v>
      </c>
      <c r="D6884">
        <v>203.31</v>
      </c>
    </row>
    <row r="6885" spans="1:4">
      <c r="A6885">
        <v>621</v>
      </c>
      <c r="B6885">
        <v>135540</v>
      </c>
      <c r="C6885">
        <v>2389</v>
      </c>
      <c r="D6885">
        <v>135.54</v>
      </c>
    </row>
    <row r="6886" spans="1:4">
      <c r="A6886">
        <v>621</v>
      </c>
      <c r="B6886">
        <v>135540</v>
      </c>
      <c r="C6886">
        <v>2391</v>
      </c>
      <c r="D6886">
        <v>135.54</v>
      </c>
    </row>
    <row r="6887" spans="1:4">
      <c r="A6887">
        <v>621</v>
      </c>
      <c r="B6887">
        <v>135540</v>
      </c>
      <c r="C6887">
        <v>2392</v>
      </c>
      <c r="D6887">
        <v>135.54</v>
      </c>
    </row>
    <row r="6888" spans="1:4">
      <c r="A6888">
        <v>621</v>
      </c>
      <c r="B6888">
        <v>203310</v>
      </c>
      <c r="C6888">
        <v>2393</v>
      </c>
      <c r="D6888">
        <v>203.31</v>
      </c>
    </row>
    <row r="6889" spans="1:4">
      <c r="A6889">
        <v>621</v>
      </c>
      <c r="B6889">
        <v>135540</v>
      </c>
      <c r="C6889">
        <v>2394</v>
      </c>
      <c r="D6889">
        <v>135.54</v>
      </c>
    </row>
    <row r="6890" spans="1:4">
      <c r="A6890">
        <v>621</v>
      </c>
      <c r="B6890">
        <v>81320</v>
      </c>
      <c r="C6890">
        <v>2395</v>
      </c>
      <c r="D6890">
        <v>81.319999999999993</v>
      </c>
    </row>
    <row r="6891" spans="1:4">
      <c r="A6891">
        <v>621</v>
      </c>
      <c r="B6891">
        <v>81320</v>
      </c>
      <c r="C6891">
        <v>2397</v>
      </c>
      <c r="D6891">
        <v>81.319999999999993</v>
      </c>
    </row>
    <row r="6892" spans="1:4">
      <c r="A6892">
        <v>621</v>
      </c>
      <c r="B6892">
        <v>135540</v>
      </c>
      <c r="C6892">
        <v>2402</v>
      </c>
      <c r="D6892">
        <v>135.54</v>
      </c>
    </row>
    <row r="6893" spans="1:4">
      <c r="A6893">
        <v>621</v>
      </c>
      <c r="B6893">
        <v>81320</v>
      </c>
      <c r="C6893">
        <v>2403</v>
      </c>
      <c r="D6893">
        <v>81.319999999999993</v>
      </c>
    </row>
    <row r="6894" spans="1:4">
      <c r="A6894">
        <v>621</v>
      </c>
      <c r="B6894">
        <v>135540</v>
      </c>
      <c r="C6894">
        <v>2405</v>
      </c>
      <c r="D6894">
        <v>135.54</v>
      </c>
    </row>
    <row r="6895" spans="1:4">
      <c r="A6895">
        <v>621</v>
      </c>
      <c r="B6895">
        <v>27110</v>
      </c>
      <c r="C6895">
        <v>2408</v>
      </c>
      <c r="D6895">
        <v>27.11</v>
      </c>
    </row>
    <row r="6896" spans="1:4">
      <c r="A6896">
        <v>621</v>
      </c>
      <c r="B6896">
        <v>135540</v>
      </c>
      <c r="C6896">
        <v>2410</v>
      </c>
      <c r="D6896">
        <v>135.54</v>
      </c>
    </row>
    <row r="6897" spans="1:4">
      <c r="A6897">
        <v>621</v>
      </c>
      <c r="B6897">
        <v>135540</v>
      </c>
      <c r="C6897">
        <v>2411</v>
      </c>
      <c r="D6897">
        <v>135.54</v>
      </c>
    </row>
    <row r="6898" spans="1:4">
      <c r="A6898">
        <v>621</v>
      </c>
      <c r="B6898">
        <v>203310</v>
      </c>
      <c r="C6898">
        <v>2412</v>
      </c>
      <c r="D6898">
        <v>203.31</v>
      </c>
    </row>
    <row r="6899" spans="1:4">
      <c r="A6899">
        <v>621</v>
      </c>
      <c r="B6899">
        <v>203310</v>
      </c>
      <c r="C6899">
        <v>2413</v>
      </c>
      <c r="D6899">
        <v>203.31</v>
      </c>
    </row>
    <row r="6900" spans="1:4">
      <c r="A6900">
        <v>621</v>
      </c>
      <c r="B6900">
        <v>81320</v>
      </c>
      <c r="C6900">
        <v>2415</v>
      </c>
      <c r="D6900">
        <v>81.319999999999993</v>
      </c>
    </row>
    <row r="6901" spans="1:4">
      <c r="A6901">
        <v>621</v>
      </c>
      <c r="B6901">
        <v>203310</v>
      </c>
      <c r="C6901">
        <v>2416</v>
      </c>
      <c r="D6901">
        <v>203.31</v>
      </c>
    </row>
    <row r="6902" spans="1:4">
      <c r="A6902">
        <v>621</v>
      </c>
      <c r="B6902">
        <v>81320</v>
      </c>
      <c r="C6902">
        <v>2418</v>
      </c>
      <c r="D6902">
        <v>81.319999999999993</v>
      </c>
    </row>
    <row r="6903" spans="1:4">
      <c r="A6903">
        <v>621</v>
      </c>
      <c r="B6903">
        <v>203310</v>
      </c>
      <c r="C6903">
        <v>2419</v>
      </c>
      <c r="D6903">
        <v>203.31</v>
      </c>
    </row>
    <row r="6904" spans="1:4">
      <c r="A6904">
        <v>621</v>
      </c>
      <c r="B6904">
        <v>81320</v>
      </c>
      <c r="C6904">
        <v>2420</v>
      </c>
      <c r="D6904">
        <v>81.319999999999993</v>
      </c>
    </row>
    <row r="6905" spans="1:4">
      <c r="A6905">
        <v>621</v>
      </c>
      <c r="B6905">
        <v>203310</v>
      </c>
      <c r="C6905">
        <v>2421</v>
      </c>
      <c r="D6905">
        <v>203.31</v>
      </c>
    </row>
    <row r="6906" spans="1:4">
      <c r="A6906">
        <v>621</v>
      </c>
      <c r="B6906">
        <v>85220</v>
      </c>
      <c r="C6906">
        <v>2423</v>
      </c>
      <c r="D6906">
        <v>85.22</v>
      </c>
    </row>
    <row r="6907" spans="1:4">
      <c r="A6907">
        <v>621</v>
      </c>
      <c r="B6907">
        <v>81320</v>
      </c>
      <c r="C6907">
        <v>2424</v>
      </c>
      <c r="D6907">
        <v>81.319999999999993</v>
      </c>
    </row>
    <row r="6908" spans="1:4">
      <c r="A6908">
        <v>621</v>
      </c>
      <c r="B6908">
        <v>81320</v>
      </c>
      <c r="C6908">
        <v>2425</v>
      </c>
      <c r="D6908">
        <v>81.319999999999993</v>
      </c>
    </row>
    <row r="6909" spans="1:4">
      <c r="A6909">
        <v>621</v>
      </c>
      <c r="B6909">
        <v>203310</v>
      </c>
      <c r="C6909">
        <v>2426</v>
      </c>
      <c r="D6909">
        <v>203.31</v>
      </c>
    </row>
    <row r="6910" spans="1:4">
      <c r="A6910">
        <v>621</v>
      </c>
      <c r="B6910">
        <v>203310</v>
      </c>
      <c r="C6910">
        <v>2430</v>
      </c>
      <c r="D6910">
        <v>203.31</v>
      </c>
    </row>
    <row r="6911" spans="1:4">
      <c r="A6911">
        <v>621</v>
      </c>
      <c r="B6911">
        <v>203310</v>
      </c>
      <c r="C6911">
        <v>2432</v>
      </c>
      <c r="D6911">
        <v>203.31</v>
      </c>
    </row>
    <row r="6912" spans="1:4">
      <c r="A6912">
        <v>621</v>
      </c>
      <c r="B6912">
        <v>81320</v>
      </c>
      <c r="C6912">
        <v>2433</v>
      </c>
      <c r="D6912">
        <v>81.319999999999993</v>
      </c>
    </row>
    <row r="6913" spans="1:4">
      <c r="A6913">
        <v>621</v>
      </c>
      <c r="B6913">
        <v>135540</v>
      </c>
      <c r="C6913">
        <v>2434</v>
      </c>
      <c r="D6913">
        <v>135.54</v>
      </c>
    </row>
    <row r="6914" spans="1:4">
      <c r="A6914">
        <v>621</v>
      </c>
      <c r="B6914">
        <v>135540</v>
      </c>
      <c r="C6914">
        <v>2436</v>
      </c>
      <c r="D6914">
        <v>135.54</v>
      </c>
    </row>
    <row r="6915" spans="1:4">
      <c r="A6915">
        <v>621</v>
      </c>
      <c r="B6915">
        <v>81320</v>
      </c>
      <c r="C6915">
        <v>2437</v>
      </c>
      <c r="D6915">
        <v>81.319999999999993</v>
      </c>
    </row>
    <row r="6916" spans="1:4">
      <c r="A6916">
        <v>621</v>
      </c>
      <c r="B6916">
        <v>135540</v>
      </c>
      <c r="C6916">
        <v>2438</v>
      </c>
      <c r="D6916">
        <v>135.54</v>
      </c>
    </row>
    <row r="6917" spans="1:4">
      <c r="A6917">
        <v>621</v>
      </c>
      <c r="B6917">
        <v>81320</v>
      </c>
      <c r="C6917">
        <v>2440</v>
      </c>
      <c r="D6917">
        <v>81.319999999999993</v>
      </c>
    </row>
    <row r="6918" spans="1:4">
      <c r="A6918">
        <v>621</v>
      </c>
      <c r="B6918">
        <v>81320</v>
      </c>
      <c r="C6918">
        <v>2441</v>
      </c>
      <c r="D6918">
        <v>81.319999999999993</v>
      </c>
    </row>
    <row r="6919" spans="1:4">
      <c r="A6919">
        <v>621</v>
      </c>
      <c r="B6919">
        <v>135540</v>
      </c>
      <c r="C6919">
        <v>2442</v>
      </c>
      <c r="D6919">
        <v>135.54</v>
      </c>
    </row>
    <row r="6920" spans="1:4">
      <c r="A6920">
        <v>621</v>
      </c>
      <c r="B6920">
        <v>103160</v>
      </c>
      <c r="C6920">
        <v>2443</v>
      </c>
      <c r="D6920">
        <v>103.16</v>
      </c>
    </row>
    <row r="6921" spans="1:4">
      <c r="A6921">
        <v>621</v>
      </c>
      <c r="B6921">
        <v>81320</v>
      </c>
      <c r="C6921">
        <v>2445</v>
      </c>
      <c r="D6921">
        <v>81.319999999999993</v>
      </c>
    </row>
    <row r="6922" spans="1:4">
      <c r="A6922">
        <v>621</v>
      </c>
      <c r="B6922">
        <v>135540</v>
      </c>
      <c r="C6922">
        <v>2447</v>
      </c>
      <c r="D6922">
        <v>135.54</v>
      </c>
    </row>
    <row r="6923" spans="1:4">
      <c r="A6923">
        <v>621</v>
      </c>
      <c r="B6923">
        <v>135540</v>
      </c>
      <c r="C6923">
        <v>2449</v>
      </c>
      <c r="D6923">
        <v>135.54</v>
      </c>
    </row>
    <row r="6924" spans="1:4">
      <c r="A6924">
        <v>621</v>
      </c>
      <c r="B6924">
        <v>135540</v>
      </c>
      <c r="C6924">
        <v>2451</v>
      </c>
      <c r="D6924">
        <v>135.54</v>
      </c>
    </row>
    <row r="6925" spans="1:4">
      <c r="A6925">
        <v>621</v>
      </c>
      <c r="B6925">
        <v>81320</v>
      </c>
      <c r="C6925">
        <v>2452</v>
      </c>
      <c r="D6925">
        <v>81.319999999999993</v>
      </c>
    </row>
    <row r="6926" spans="1:4">
      <c r="A6926">
        <v>621</v>
      </c>
      <c r="B6926">
        <v>135540</v>
      </c>
      <c r="C6926">
        <v>2453</v>
      </c>
      <c r="D6926">
        <v>135.54</v>
      </c>
    </row>
    <row r="6927" spans="1:4">
      <c r="A6927">
        <v>621</v>
      </c>
      <c r="B6927">
        <v>135540</v>
      </c>
      <c r="C6927">
        <v>2454</v>
      </c>
      <c r="D6927">
        <v>135.54</v>
      </c>
    </row>
    <row r="6928" spans="1:4">
      <c r="A6928">
        <v>621</v>
      </c>
      <c r="B6928">
        <v>135540</v>
      </c>
      <c r="C6928">
        <v>2455</v>
      </c>
      <c r="D6928">
        <v>135.54</v>
      </c>
    </row>
    <row r="6929" spans="1:4">
      <c r="A6929">
        <v>621</v>
      </c>
      <c r="B6929">
        <v>203310</v>
      </c>
      <c r="C6929">
        <v>2457</v>
      </c>
      <c r="D6929">
        <v>203.31</v>
      </c>
    </row>
    <row r="6930" spans="1:4">
      <c r="A6930">
        <v>621</v>
      </c>
      <c r="B6930">
        <v>135540</v>
      </c>
      <c r="C6930">
        <v>2458</v>
      </c>
      <c r="D6930">
        <v>135.54</v>
      </c>
    </row>
    <row r="6931" spans="1:4">
      <c r="A6931">
        <v>621</v>
      </c>
      <c r="B6931">
        <v>135540</v>
      </c>
      <c r="C6931">
        <v>2459</v>
      </c>
      <c r="D6931">
        <v>135.54</v>
      </c>
    </row>
    <row r="6932" spans="1:4">
      <c r="A6932">
        <v>621</v>
      </c>
      <c r="B6932">
        <v>81320</v>
      </c>
      <c r="C6932">
        <v>2460</v>
      </c>
      <c r="D6932">
        <v>81.319999999999993</v>
      </c>
    </row>
    <row r="6933" spans="1:4">
      <c r="A6933">
        <v>621</v>
      </c>
      <c r="B6933">
        <v>135540</v>
      </c>
      <c r="C6933">
        <v>2461</v>
      </c>
      <c r="D6933">
        <v>135.54</v>
      </c>
    </row>
    <row r="6934" spans="1:4">
      <c r="A6934">
        <v>621</v>
      </c>
      <c r="B6934">
        <v>135540</v>
      </c>
      <c r="C6934">
        <v>2462</v>
      </c>
      <c r="D6934">
        <v>135.54</v>
      </c>
    </row>
    <row r="6935" spans="1:4">
      <c r="A6935">
        <v>621</v>
      </c>
      <c r="B6935">
        <v>203310</v>
      </c>
      <c r="C6935">
        <v>2465</v>
      </c>
      <c r="D6935">
        <v>203.31</v>
      </c>
    </row>
    <row r="6936" spans="1:4">
      <c r="A6936">
        <v>621</v>
      </c>
      <c r="B6936">
        <v>81320</v>
      </c>
      <c r="C6936">
        <v>2466</v>
      </c>
      <c r="D6936">
        <v>81.319999999999993</v>
      </c>
    </row>
    <row r="6937" spans="1:4">
      <c r="A6937">
        <v>621</v>
      </c>
      <c r="B6937">
        <v>135540</v>
      </c>
      <c r="C6937">
        <v>2467</v>
      </c>
      <c r="D6937">
        <v>135.54</v>
      </c>
    </row>
    <row r="6938" spans="1:4">
      <c r="A6938">
        <v>621</v>
      </c>
      <c r="B6938">
        <v>135540</v>
      </c>
      <c r="C6938">
        <v>2468</v>
      </c>
      <c r="D6938">
        <v>135.54</v>
      </c>
    </row>
    <row r="6939" spans="1:4">
      <c r="A6939">
        <v>621</v>
      </c>
      <c r="B6939">
        <v>81320</v>
      </c>
      <c r="C6939">
        <v>2469</v>
      </c>
      <c r="D6939">
        <v>81.319999999999993</v>
      </c>
    </row>
    <row r="6940" spans="1:4">
      <c r="A6940">
        <v>621</v>
      </c>
      <c r="B6940">
        <v>81320</v>
      </c>
      <c r="C6940">
        <v>2470</v>
      </c>
      <c r="D6940">
        <v>81.319999999999993</v>
      </c>
    </row>
    <row r="6941" spans="1:4">
      <c r="A6941">
        <v>621</v>
      </c>
      <c r="B6941">
        <v>203310</v>
      </c>
      <c r="C6941">
        <v>2471</v>
      </c>
      <c r="D6941">
        <v>203.31</v>
      </c>
    </row>
    <row r="6942" spans="1:4">
      <c r="A6942">
        <v>621</v>
      </c>
      <c r="B6942">
        <v>135540</v>
      </c>
      <c r="C6942">
        <v>2472</v>
      </c>
      <c r="D6942">
        <v>135.54</v>
      </c>
    </row>
    <row r="6943" spans="1:4">
      <c r="A6943">
        <v>621</v>
      </c>
      <c r="B6943">
        <v>203310</v>
      </c>
      <c r="C6943">
        <v>2473</v>
      </c>
      <c r="D6943">
        <v>203.31</v>
      </c>
    </row>
    <row r="6944" spans="1:4">
      <c r="A6944">
        <v>621</v>
      </c>
      <c r="B6944">
        <v>135540</v>
      </c>
      <c r="C6944">
        <v>2475</v>
      </c>
      <c r="D6944">
        <v>135.54</v>
      </c>
    </row>
    <row r="6945" spans="1:4">
      <c r="A6945">
        <v>621</v>
      </c>
      <c r="B6945">
        <v>203310</v>
      </c>
      <c r="C6945">
        <v>2476</v>
      </c>
      <c r="D6945">
        <v>203.31</v>
      </c>
    </row>
    <row r="6946" spans="1:4">
      <c r="A6946">
        <v>621</v>
      </c>
      <c r="B6946">
        <v>135540</v>
      </c>
      <c r="C6946">
        <v>2477</v>
      </c>
      <c r="D6946">
        <v>135.54</v>
      </c>
    </row>
    <row r="6947" spans="1:4">
      <c r="A6947">
        <v>621</v>
      </c>
      <c r="B6947">
        <v>221310</v>
      </c>
      <c r="C6947">
        <v>2478</v>
      </c>
      <c r="D6947">
        <v>221.31</v>
      </c>
    </row>
    <row r="6948" spans="1:4">
      <c r="A6948">
        <v>621</v>
      </c>
      <c r="B6948">
        <v>203310</v>
      </c>
      <c r="C6948">
        <v>2479</v>
      </c>
      <c r="D6948">
        <v>203.31</v>
      </c>
    </row>
    <row r="6949" spans="1:4">
      <c r="A6949">
        <v>621</v>
      </c>
      <c r="B6949">
        <v>81320</v>
      </c>
      <c r="C6949">
        <v>2480</v>
      </c>
      <c r="D6949">
        <v>81.319999999999993</v>
      </c>
    </row>
    <row r="6950" spans="1:4">
      <c r="A6950">
        <v>621</v>
      </c>
      <c r="B6950">
        <v>81320</v>
      </c>
      <c r="C6950">
        <v>2481</v>
      </c>
      <c r="D6950">
        <v>81.319999999999993</v>
      </c>
    </row>
    <row r="6951" spans="1:4">
      <c r="A6951">
        <v>621</v>
      </c>
      <c r="B6951">
        <v>135540</v>
      </c>
      <c r="C6951">
        <v>2482</v>
      </c>
      <c r="D6951">
        <v>135.54</v>
      </c>
    </row>
    <row r="6952" spans="1:4">
      <c r="A6952">
        <v>621</v>
      </c>
      <c r="B6952">
        <v>135540</v>
      </c>
      <c r="C6952">
        <v>2483</v>
      </c>
      <c r="D6952">
        <v>135.54</v>
      </c>
    </row>
    <row r="6953" spans="1:4">
      <c r="A6953">
        <v>621</v>
      </c>
      <c r="B6953">
        <v>81320</v>
      </c>
      <c r="C6953">
        <v>2484</v>
      </c>
      <c r="D6953">
        <v>81.319999999999993</v>
      </c>
    </row>
    <row r="6954" spans="1:4">
      <c r="A6954">
        <v>621</v>
      </c>
      <c r="B6954">
        <v>203310</v>
      </c>
      <c r="C6954">
        <v>2485</v>
      </c>
      <c r="D6954">
        <v>203.31</v>
      </c>
    </row>
    <row r="6955" spans="1:4">
      <c r="A6955">
        <v>621</v>
      </c>
      <c r="B6955">
        <v>135540</v>
      </c>
      <c r="C6955">
        <v>2487</v>
      </c>
      <c r="D6955">
        <v>135.54</v>
      </c>
    </row>
    <row r="6956" spans="1:4">
      <c r="A6956">
        <v>621</v>
      </c>
      <c r="B6956">
        <v>135540</v>
      </c>
      <c r="C6956">
        <v>2488</v>
      </c>
      <c r="D6956">
        <v>135.54</v>
      </c>
    </row>
    <row r="6957" spans="1:4">
      <c r="A6957">
        <v>621</v>
      </c>
      <c r="B6957">
        <v>135540</v>
      </c>
      <c r="C6957">
        <v>2490</v>
      </c>
      <c r="D6957">
        <v>135.54</v>
      </c>
    </row>
    <row r="6958" spans="1:4">
      <c r="A6958">
        <v>621</v>
      </c>
      <c r="B6958">
        <v>203310</v>
      </c>
      <c r="C6958">
        <v>2491</v>
      </c>
      <c r="D6958">
        <v>203.31</v>
      </c>
    </row>
    <row r="6959" spans="1:4">
      <c r="A6959">
        <v>621</v>
      </c>
      <c r="B6959">
        <v>81320</v>
      </c>
      <c r="C6959">
        <v>2492</v>
      </c>
      <c r="D6959">
        <v>81.319999999999993</v>
      </c>
    </row>
    <row r="6960" spans="1:4">
      <c r="A6960">
        <v>621</v>
      </c>
      <c r="B6960">
        <v>135540</v>
      </c>
      <c r="C6960">
        <v>2494</v>
      </c>
      <c r="D6960">
        <v>135.54</v>
      </c>
    </row>
    <row r="6961" spans="1:4">
      <c r="A6961">
        <v>621</v>
      </c>
      <c r="B6961">
        <v>135540</v>
      </c>
      <c r="C6961">
        <v>2495</v>
      </c>
      <c r="D6961">
        <v>135.54</v>
      </c>
    </row>
    <row r="6962" spans="1:4">
      <c r="A6962">
        <v>621</v>
      </c>
      <c r="B6962">
        <v>135540</v>
      </c>
      <c r="C6962">
        <v>2496</v>
      </c>
      <c r="D6962">
        <v>135.54</v>
      </c>
    </row>
    <row r="6963" spans="1:4">
      <c r="A6963">
        <v>621</v>
      </c>
      <c r="B6963">
        <v>27110</v>
      </c>
      <c r="C6963">
        <v>2497</v>
      </c>
      <c r="D6963">
        <v>27.11</v>
      </c>
    </row>
    <row r="6964" spans="1:4">
      <c r="A6964">
        <v>621</v>
      </c>
      <c r="B6964">
        <v>203310</v>
      </c>
      <c r="C6964">
        <v>2498</v>
      </c>
      <c r="D6964">
        <v>203.31</v>
      </c>
    </row>
    <row r="6965" spans="1:4">
      <c r="A6965">
        <v>621</v>
      </c>
      <c r="B6965">
        <v>135540</v>
      </c>
      <c r="C6965">
        <v>2499</v>
      </c>
      <c r="D6965">
        <v>135.54</v>
      </c>
    </row>
    <row r="6966" spans="1:4">
      <c r="A6966">
        <v>621</v>
      </c>
      <c r="B6966">
        <v>81320</v>
      </c>
      <c r="C6966">
        <v>2500</v>
      </c>
      <c r="D6966">
        <v>81.319999999999993</v>
      </c>
    </row>
    <row r="6967" spans="1:4">
      <c r="A6967">
        <v>621</v>
      </c>
      <c r="B6967">
        <v>81320</v>
      </c>
      <c r="C6967">
        <v>2502</v>
      </c>
      <c r="D6967">
        <v>81.319999999999993</v>
      </c>
    </row>
    <row r="6968" spans="1:4">
      <c r="A6968">
        <v>621</v>
      </c>
      <c r="B6968">
        <v>135540</v>
      </c>
      <c r="C6968">
        <v>2504</v>
      </c>
      <c r="D6968">
        <v>135.54</v>
      </c>
    </row>
    <row r="6969" spans="1:4">
      <c r="A6969">
        <v>621</v>
      </c>
      <c r="B6969">
        <v>135540</v>
      </c>
      <c r="C6969">
        <v>2505</v>
      </c>
      <c r="D6969">
        <v>135.54</v>
      </c>
    </row>
    <row r="6970" spans="1:4">
      <c r="A6970">
        <v>621</v>
      </c>
      <c r="B6970">
        <v>135540</v>
      </c>
      <c r="C6970">
        <v>2507</v>
      </c>
      <c r="D6970">
        <v>135.54</v>
      </c>
    </row>
    <row r="6971" spans="1:4">
      <c r="A6971">
        <v>621</v>
      </c>
      <c r="B6971">
        <v>135540</v>
      </c>
      <c r="C6971">
        <v>2508</v>
      </c>
      <c r="D6971">
        <v>135.54</v>
      </c>
    </row>
    <row r="6972" spans="1:4">
      <c r="A6972">
        <v>621</v>
      </c>
      <c r="B6972">
        <v>81320</v>
      </c>
      <c r="C6972">
        <v>2510</v>
      </c>
      <c r="D6972">
        <v>81.319999999999993</v>
      </c>
    </row>
    <row r="6973" spans="1:4">
      <c r="A6973">
        <v>621</v>
      </c>
      <c r="B6973">
        <v>88520</v>
      </c>
      <c r="C6973">
        <v>2511</v>
      </c>
      <c r="D6973">
        <v>88.52</v>
      </c>
    </row>
    <row r="6974" spans="1:4">
      <c r="A6974">
        <v>621</v>
      </c>
      <c r="B6974">
        <v>27110</v>
      </c>
      <c r="C6974">
        <v>2512</v>
      </c>
      <c r="D6974">
        <v>27.11</v>
      </c>
    </row>
    <row r="6975" spans="1:4">
      <c r="A6975">
        <v>621</v>
      </c>
      <c r="B6975">
        <v>203310</v>
      </c>
      <c r="C6975">
        <v>2513</v>
      </c>
      <c r="D6975">
        <v>203.31</v>
      </c>
    </row>
    <row r="6976" spans="1:4">
      <c r="A6976">
        <v>621</v>
      </c>
      <c r="B6976">
        <v>203310</v>
      </c>
      <c r="C6976">
        <v>2514</v>
      </c>
      <c r="D6976">
        <v>203.31</v>
      </c>
    </row>
    <row r="6977" spans="1:4">
      <c r="A6977">
        <v>621</v>
      </c>
      <c r="B6977">
        <v>81320</v>
      </c>
      <c r="C6977">
        <v>2515</v>
      </c>
      <c r="D6977">
        <v>81.319999999999993</v>
      </c>
    </row>
    <row r="6978" spans="1:4">
      <c r="A6978">
        <v>621</v>
      </c>
      <c r="B6978">
        <v>135540</v>
      </c>
      <c r="C6978">
        <v>2516</v>
      </c>
      <c r="D6978">
        <v>135.54</v>
      </c>
    </row>
    <row r="6979" spans="1:4">
      <c r="A6979">
        <v>621</v>
      </c>
      <c r="B6979">
        <v>81320</v>
      </c>
      <c r="C6979">
        <v>2517</v>
      </c>
      <c r="D6979">
        <v>81.319999999999993</v>
      </c>
    </row>
    <row r="6980" spans="1:4">
      <c r="A6980">
        <v>621</v>
      </c>
      <c r="B6980">
        <v>203310</v>
      </c>
      <c r="C6980">
        <v>2518</v>
      </c>
      <c r="D6980">
        <v>203.31</v>
      </c>
    </row>
    <row r="6981" spans="1:4">
      <c r="A6981">
        <v>621</v>
      </c>
      <c r="B6981">
        <v>142040</v>
      </c>
      <c r="C6981">
        <v>2519</v>
      </c>
      <c r="D6981">
        <v>142.04</v>
      </c>
    </row>
    <row r="6982" spans="1:4">
      <c r="A6982">
        <v>621</v>
      </c>
      <c r="B6982">
        <v>135540</v>
      </c>
      <c r="C6982">
        <v>2520</v>
      </c>
      <c r="D6982">
        <v>135.54</v>
      </c>
    </row>
    <row r="6983" spans="1:4">
      <c r="A6983">
        <v>621</v>
      </c>
      <c r="B6983">
        <v>135540</v>
      </c>
      <c r="C6983">
        <v>2521</v>
      </c>
      <c r="D6983">
        <v>135.54</v>
      </c>
    </row>
    <row r="6984" spans="1:4">
      <c r="A6984">
        <v>621</v>
      </c>
      <c r="B6984">
        <v>27110</v>
      </c>
      <c r="C6984">
        <v>2524</v>
      </c>
      <c r="D6984">
        <v>27.11</v>
      </c>
    </row>
    <row r="6985" spans="1:4">
      <c r="A6985">
        <v>621</v>
      </c>
      <c r="B6985">
        <v>135540</v>
      </c>
      <c r="C6985">
        <v>2526</v>
      </c>
      <c r="D6985">
        <v>135.54</v>
      </c>
    </row>
    <row r="6986" spans="1:4">
      <c r="A6986">
        <v>621</v>
      </c>
      <c r="B6986">
        <v>81320</v>
      </c>
      <c r="C6986">
        <v>2527</v>
      </c>
      <c r="D6986">
        <v>81.319999999999993</v>
      </c>
    </row>
    <row r="6987" spans="1:4">
      <c r="A6987">
        <v>621</v>
      </c>
      <c r="B6987">
        <v>135540</v>
      </c>
      <c r="C6987">
        <v>2528</v>
      </c>
      <c r="D6987">
        <v>135.54</v>
      </c>
    </row>
    <row r="6988" spans="1:4">
      <c r="A6988">
        <v>621</v>
      </c>
      <c r="B6988">
        <v>81320</v>
      </c>
      <c r="C6988">
        <v>2530</v>
      </c>
      <c r="D6988">
        <v>81.319999999999993</v>
      </c>
    </row>
    <row r="6989" spans="1:4">
      <c r="A6989">
        <v>621</v>
      </c>
      <c r="B6989">
        <v>135540</v>
      </c>
      <c r="C6989">
        <v>2532</v>
      </c>
      <c r="D6989">
        <v>135.54</v>
      </c>
    </row>
    <row r="6990" spans="1:4">
      <c r="A6990">
        <v>621</v>
      </c>
      <c r="B6990">
        <v>135540</v>
      </c>
      <c r="C6990">
        <v>2535</v>
      </c>
      <c r="D6990">
        <v>135.54</v>
      </c>
    </row>
    <row r="6991" spans="1:4">
      <c r="A6991">
        <v>621</v>
      </c>
      <c r="B6991">
        <v>135540</v>
      </c>
      <c r="C6991">
        <v>2536</v>
      </c>
      <c r="D6991">
        <v>135.54</v>
      </c>
    </row>
    <row r="6992" spans="1:4">
      <c r="A6992">
        <v>621</v>
      </c>
      <c r="B6992">
        <v>135540</v>
      </c>
      <c r="C6992">
        <v>2537</v>
      </c>
      <c r="D6992">
        <v>135.54</v>
      </c>
    </row>
    <row r="6993" spans="1:4">
      <c r="A6993">
        <v>621</v>
      </c>
      <c r="B6993">
        <v>81320</v>
      </c>
      <c r="C6993">
        <v>2538</v>
      </c>
      <c r="D6993">
        <v>81.319999999999993</v>
      </c>
    </row>
    <row r="6994" spans="1:4">
      <c r="A6994">
        <v>621</v>
      </c>
      <c r="B6994">
        <v>81320</v>
      </c>
      <c r="C6994">
        <v>2539</v>
      </c>
      <c r="D6994">
        <v>81.319999999999993</v>
      </c>
    </row>
    <row r="6995" spans="1:4">
      <c r="A6995">
        <v>621</v>
      </c>
      <c r="B6995">
        <v>135540</v>
      </c>
      <c r="C6995">
        <v>2540</v>
      </c>
      <c r="D6995">
        <v>135.54</v>
      </c>
    </row>
    <row r="6996" spans="1:4">
      <c r="A6996">
        <v>621</v>
      </c>
      <c r="B6996">
        <v>142040</v>
      </c>
      <c r="C6996">
        <v>2541</v>
      </c>
      <c r="D6996">
        <v>142.04</v>
      </c>
    </row>
    <row r="6997" spans="1:4">
      <c r="A6997">
        <v>621</v>
      </c>
      <c r="B6997">
        <v>81320</v>
      </c>
      <c r="C6997">
        <v>2542</v>
      </c>
      <c r="D6997">
        <v>81.319999999999993</v>
      </c>
    </row>
    <row r="6998" spans="1:4">
      <c r="A6998">
        <v>621</v>
      </c>
      <c r="B6998">
        <v>203310</v>
      </c>
      <c r="C6998">
        <v>2543</v>
      </c>
      <c r="D6998">
        <v>203.31</v>
      </c>
    </row>
    <row r="6999" spans="1:4">
      <c r="A6999">
        <v>621</v>
      </c>
      <c r="B6999">
        <v>135540</v>
      </c>
      <c r="C6999">
        <v>2544</v>
      </c>
      <c r="D6999">
        <v>135.54</v>
      </c>
    </row>
    <row r="7000" spans="1:4">
      <c r="A7000">
        <v>621</v>
      </c>
      <c r="B7000">
        <v>135540</v>
      </c>
      <c r="C7000">
        <v>2545</v>
      </c>
      <c r="D7000">
        <v>135.54</v>
      </c>
    </row>
    <row r="7001" spans="1:4">
      <c r="A7001">
        <v>621</v>
      </c>
      <c r="B7001">
        <v>135540</v>
      </c>
      <c r="C7001">
        <v>2546</v>
      </c>
      <c r="D7001">
        <v>135.54</v>
      </c>
    </row>
    <row r="7002" spans="1:4">
      <c r="A7002">
        <v>621</v>
      </c>
      <c r="B7002">
        <v>203310</v>
      </c>
      <c r="C7002">
        <v>2547</v>
      </c>
      <c r="D7002">
        <v>203.31</v>
      </c>
    </row>
    <row r="7003" spans="1:4">
      <c r="A7003">
        <v>621</v>
      </c>
      <c r="B7003">
        <v>203310</v>
      </c>
      <c r="C7003">
        <v>2549</v>
      </c>
      <c r="D7003">
        <v>203.31</v>
      </c>
    </row>
    <row r="7004" spans="1:4">
      <c r="A7004">
        <v>621</v>
      </c>
      <c r="B7004">
        <v>27110</v>
      </c>
      <c r="C7004">
        <v>2550</v>
      </c>
      <c r="D7004">
        <v>27.11</v>
      </c>
    </row>
    <row r="7005" spans="1:4">
      <c r="A7005">
        <v>621</v>
      </c>
      <c r="B7005">
        <v>81320</v>
      </c>
      <c r="C7005">
        <v>2551</v>
      </c>
      <c r="D7005">
        <v>81.319999999999993</v>
      </c>
    </row>
    <row r="7006" spans="1:4">
      <c r="A7006">
        <v>621</v>
      </c>
      <c r="B7006">
        <v>81320</v>
      </c>
      <c r="C7006">
        <v>2552</v>
      </c>
      <c r="D7006">
        <v>81.319999999999993</v>
      </c>
    </row>
    <row r="7007" spans="1:4">
      <c r="A7007">
        <v>621</v>
      </c>
      <c r="B7007">
        <v>135540</v>
      </c>
      <c r="C7007">
        <v>2553</v>
      </c>
      <c r="D7007">
        <v>135.54</v>
      </c>
    </row>
    <row r="7008" spans="1:4">
      <c r="A7008">
        <v>621</v>
      </c>
      <c r="B7008">
        <v>81320</v>
      </c>
      <c r="C7008">
        <v>2554</v>
      </c>
      <c r="D7008">
        <v>81.319999999999993</v>
      </c>
    </row>
    <row r="7009" spans="1:4">
      <c r="A7009">
        <v>621</v>
      </c>
      <c r="B7009">
        <v>203310</v>
      </c>
      <c r="C7009">
        <v>2555</v>
      </c>
      <c r="D7009">
        <v>203.31</v>
      </c>
    </row>
    <row r="7010" spans="1:4">
      <c r="A7010">
        <v>621</v>
      </c>
      <c r="B7010">
        <v>135540</v>
      </c>
      <c r="C7010">
        <v>2556</v>
      </c>
      <c r="D7010">
        <v>135.54</v>
      </c>
    </row>
    <row r="7011" spans="1:4">
      <c r="A7011">
        <v>621</v>
      </c>
      <c r="B7011">
        <v>203310</v>
      </c>
      <c r="C7011">
        <v>2557</v>
      </c>
      <c r="D7011">
        <v>203.31</v>
      </c>
    </row>
    <row r="7012" spans="1:4">
      <c r="A7012">
        <v>621</v>
      </c>
      <c r="B7012">
        <v>27110</v>
      </c>
      <c r="C7012">
        <v>2558</v>
      </c>
      <c r="D7012">
        <v>27.11</v>
      </c>
    </row>
    <row r="7013" spans="1:4">
      <c r="A7013">
        <v>621</v>
      </c>
      <c r="B7013">
        <v>135540</v>
      </c>
      <c r="C7013">
        <v>2559</v>
      </c>
      <c r="D7013">
        <v>135.54</v>
      </c>
    </row>
    <row r="7014" spans="1:4">
      <c r="A7014">
        <v>621</v>
      </c>
      <c r="B7014">
        <v>81320</v>
      </c>
      <c r="C7014">
        <v>2560</v>
      </c>
      <c r="D7014">
        <v>81.319999999999993</v>
      </c>
    </row>
    <row r="7015" spans="1:4">
      <c r="A7015">
        <v>621</v>
      </c>
      <c r="B7015">
        <v>135540</v>
      </c>
      <c r="C7015">
        <v>2561</v>
      </c>
      <c r="D7015">
        <v>135.54</v>
      </c>
    </row>
    <row r="7016" spans="1:4">
      <c r="A7016">
        <v>621</v>
      </c>
      <c r="B7016">
        <v>313500</v>
      </c>
      <c r="C7016">
        <v>2562</v>
      </c>
      <c r="D7016">
        <v>313.5</v>
      </c>
    </row>
    <row r="7017" spans="1:4">
      <c r="A7017">
        <v>621</v>
      </c>
      <c r="B7017">
        <v>41800</v>
      </c>
      <c r="C7017">
        <v>2563</v>
      </c>
      <c r="D7017">
        <v>41.8</v>
      </c>
    </row>
    <row r="7018" spans="1:4">
      <c r="A7018">
        <v>740</v>
      </c>
      <c r="B7018">
        <v>23940</v>
      </c>
      <c r="C7018">
        <v>18</v>
      </c>
      <c r="D7018">
        <v>23.94</v>
      </c>
    </row>
    <row r="7019" spans="1:4">
      <c r="A7019">
        <v>740</v>
      </c>
      <c r="B7019">
        <v>71830</v>
      </c>
      <c r="C7019">
        <v>28</v>
      </c>
      <c r="D7019">
        <v>71.83</v>
      </c>
    </row>
    <row r="7020" spans="1:4">
      <c r="A7020">
        <v>740</v>
      </c>
      <c r="B7020">
        <v>71830</v>
      </c>
      <c r="C7020">
        <v>37</v>
      </c>
      <c r="D7020">
        <v>71.83</v>
      </c>
    </row>
    <row r="7021" spans="1:4">
      <c r="A7021">
        <v>740</v>
      </c>
      <c r="B7021">
        <v>11970</v>
      </c>
      <c r="C7021">
        <v>50</v>
      </c>
      <c r="D7021">
        <v>11.97</v>
      </c>
    </row>
    <row r="7022" spans="1:4">
      <c r="A7022">
        <v>740</v>
      </c>
      <c r="B7022">
        <v>71830</v>
      </c>
      <c r="C7022">
        <v>60</v>
      </c>
      <c r="D7022">
        <v>71.83</v>
      </c>
    </row>
    <row r="7023" spans="1:4">
      <c r="A7023">
        <v>740</v>
      </c>
      <c r="B7023">
        <v>47890</v>
      </c>
      <c r="C7023">
        <v>130</v>
      </c>
      <c r="D7023">
        <v>47.89</v>
      </c>
    </row>
    <row r="7024" spans="1:4">
      <c r="A7024">
        <v>740</v>
      </c>
      <c r="B7024">
        <v>47890</v>
      </c>
      <c r="C7024">
        <v>134</v>
      </c>
      <c r="D7024">
        <v>47.89</v>
      </c>
    </row>
    <row r="7025" spans="1:4">
      <c r="A7025">
        <v>740</v>
      </c>
      <c r="B7025">
        <v>35920</v>
      </c>
      <c r="C7025">
        <v>154</v>
      </c>
      <c r="D7025">
        <v>35.92</v>
      </c>
    </row>
    <row r="7026" spans="1:4">
      <c r="A7026">
        <v>740</v>
      </c>
      <c r="B7026">
        <v>59860</v>
      </c>
      <c r="C7026">
        <v>157</v>
      </c>
      <c r="D7026">
        <v>59.86</v>
      </c>
    </row>
    <row r="7027" spans="1:4">
      <c r="A7027">
        <v>740</v>
      </c>
      <c r="B7027">
        <v>47890</v>
      </c>
      <c r="C7027">
        <v>175</v>
      </c>
      <c r="D7027">
        <v>47.89</v>
      </c>
    </row>
    <row r="7028" spans="1:4">
      <c r="A7028">
        <v>740</v>
      </c>
      <c r="B7028">
        <v>47890</v>
      </c>
      <c r="C7028">
        <v>181</v>
      </c>
      <c r="D7028">
        <v>47.89</v>
      </c>
    </row>
    <row r="7029" spans="1:4">
      <c r="A7029">
        <v>740</v>
      </c>
      <c r="B7029">
        <v>35920</v>
      </c>
      <c r="C7029">
        <v>188</v>
      </c>
      <c r="D7029">
        <v>35.92</v>
      </c>
    </row>
    <row r="7030" spans="1:4">
      <c r="A7030">
        <v>740</v>
      </c>
      <c r="B7030">
        <v>26650</v>
      </c>
      <c r="C7030">
        <v>252</v>
      </c>
      <c r="D7030">
        <v>26.65</v>
      </c>
    </row>
    <row r="7031" spans="1:4">
      <c r="A7031">
        <v>740</v>
      </c>
      <c r="B7031">
        <v>23940</v>
      </c>
      <c r="C7031">
        <v>266</v>
      </c>
      <c r="D7031">
        <v>23.94</v>
      </c>
    </row>
    <row r="7032" spans="1:4">
      <c r="A7032">
        <v>740</v>
      </c>
      <c r="B7032">
        <v>11970</v>
      </c>
      <c r="C7032">
        <v>270</v>
      </c>
      <c r="D7032">
        <v>11.97</v>
      </c>
    </row>
    <row r="7033" spans="1:4">
      <c r="A7033">
        <v>740</v>
      </c>
      <c r="B7033">
        <v>59860</v>
      </c>
      <c r="C7033">
        <v>278</v>
      </c>
      <c r="D7033">
        <v>59.86</v>
      </c>
    </row>
    <row r="7034" spans="1:4">
      <c r="A7034">
        <v>740</v>
      </c>
      <c r="B7034">
        <v>35530</v>
      </c>
      <c r="C7034">
        <v>293</v>
      </c>
      <c r="D7034">
        <v>35.53</v>
      </c>
    </row>
    <row r="7035" spans="1:4">
      <c r="A7035">
        <v>740</v>
      </c>
      <c r="B7035">
        <v>11970</v>
      </c>
      <c r="C7035">
        <v>303</v>
      </c>
      <c r="D7035">
        <v>11.97</v>
      </c>
    </row>
    <row r="7036" spans="1:4">
      <c r="A7036">
        <v>740</v>
      </c>
      <c r="B7036">
        <v>59860</v>
      </c>
      <c r="C7036">
        <v>316</v>
      </c>
      <c r="D7036">
        <v>59.86</v>
      </c>
    </row>
    <row r="7037" spans="1:4">
      <c r="A7037">
        <v>740</v>
      </c>
      <c r="B7037">
        <v>35920</v>
      </c>
      <c r="C7037">
        <v>317</v>
      </c>
      <c r="D7037">
        <v>35.92</v>
      </c>
    </row>
    <row r="7038" spans="1:4">
      <c r="A7038">
        <v>740</v>
      </c>
      <c r="B7038">
        <v>35920</v>
      </c>
      <c r="C7038">
        <v>330</v>
      </c>
      <c r="D7038">
        <v>35.92</v>
      </c>
    </row>
    <row r="7039" spans="1:4">
      <c r="A7039">
        <v>740</v>
      </c>
      <c r="B7039">
        <v>23940</v>
      </c>
      <c r="C7039">
        <v>331</v>
      </c>
      <c r="D7039">
        <v>23.94</v>
      </c>
    </row>
    <row r="7040" spans="1:4">
      <c r="A7040">
        <v>740</v>
      </c>
      <c r="B7040">
        <v>11970</v>
      </c>
      <c r="C7040">
        <v>333</v>
      </c>
      <c r="D7040">
        <v>11.97</v>
      </c>
    </row>
    <row r="7041" spans="1:4">
      <c r="A7041">
        <v>740</v>
      </c>
      <c r="B7041">
        <v>47890</v>
      </c>
      <c r="C7041">
        <v>335</v>
      </c>
      <c r="D7041">
        <v>47.89</v>
      </c>
    </row>
    <row r="7042" spans="1:4">
      <c r="A7042">
        <v>740</v>
      </c>
      <c r="B7042">
        <v>47890</v>
      </c>
      <c r="C7042">
        <v>354</v>
      </c>
      <c r="D7042">
        <v>47.89</v>
      </c>
    </row>
    <row r="7043" spans="1:4">
      <c r="A7043">
        <v>740</v>
      </c>
      <c r="B7043">
        <v>11590</v>
      </c>
      <c r="C7043">
        <v>369</v>
      </c>
      <c r="D7043">
        <v>11.59</v>
      </c>
    </row>
    <row r="7044" spans="1:4">
      <c r="A7044">
        <v>740</v>
      </c>
      <c r="B7044">
        <v>17770</v>
      </c>
      <c r="C7044">
        <v>371</v>
      </c>
      <c r="D7044">
        <v>17.77</v>
      </c>
    </row>
    <row r="7045" spans="1:4">
      <c r="A7045">
        <v>740</v>
      </c>
      <c r="B7045">
        <v>26650</v>
      </c>
      <c r="C7045">
        <v>382</v>
      </c>
      <c r="D7045">
        <v>26.65</v>
      </c>
    </row>
    <row r="7046" spans="1:4">
      <c r="A7046">
        <v>740</v>
      </c>
      <c r="B7046">
        <v>11970</v>
      </c>
      <c r="C7046">
        <v>385</v>
      </c>
      <c r="D7046">
        <v>11.97</v>
      </c>
    </row>
    <row r="7047" spans="1:4">
      <c r="A7047">
        <v>740</v>
      </c>
      <c r="B7047">
        <v>17770</v>
      </c>
      <c r="C7047">
        <v>390</v>
      </c>
      <c r="D7047">
        <v>17.77</v>
      </c>
    </row>
    <row r="7048" spans="1:4">
      <c r="A7048">
        <v>740</v>
      </c>
      <c r="B7048">
        <v>47890</v>
      </c>
      <c r="C7048">
        <v>396</v>
      </c>
      <c r="D7048">
        <v>47.89</v>
      </c>
    </row>
    <row r="7049" spans="1:4">
      <c r="A7049">
        <v>740</v>
      </c>
      <c r="B7049">
        <v>47890</v>
      </c>
      <c r="C7049">
        <v>409</v>
      </c>
      <c r="D7049">
        <v>47.89</v>
      </c>
    </row>
    <row r="7050" spans="1:4">
      <c r="A7050">
        <v>740</v>
      </c>
      <c r="B7050">
        <v>35920</v>
      </c>
      <c r="C7050">
        <v>410</v>
      </c>
      <c r="D7050">
        <v>35.92</v>
      </c>
    </row>
    <row r="7051" spans="1:4">
      <c r="A7051">
        <v>740</v>
      </c>
      <c r="B7051">
        <v>23940</v>
      </c>
      <c r="C7051">
        <v>427</v>
      </c>
      <c r="D7051">
        <v>23.94</v>
      </c>
    </row>
    <row r="7052" spans="1:4">
      <c r="A7052">
        <v>740</v>
      </c>
      <c r="B7052">
        <v>17770</v>
      </c>
      <c r="C7052">
        <v>441</v>
      </c>
      <c r="D7052">
        <v>17.77</v>
      </c>
    </row>
    <row r="7053" spans="1:4">
      <c r="A7053">
        <v>740</v>
      </c>
      <c r="B7053">
        <v>23940</v>
      </c>
      <c r="C7053">
        <v>446</v>
      </c>
      <c r="D7053">
        <v>23.94</v>
      </c>
    </row>
    <row r="7054" spans="1:4">
      <c r="A7054">
        <v>740</v>
      </c>
      <c r="B7054">
        <v>17380</v>
      </c>
      <c r="C7054">
        <v>469</v>
      </c>
      <c r="D7054">
        <v>17.38</v>
      </c>
    </row>
    <row r="7055" spans="1:4">
      <c r="A7055">
        <v>740</v>
      </c>
      <c r="B7055">
        <v>23940</v>
      </c>
      <c r="C7055">
        <v>480</v>
      </c>
      <c r="D7055">
        <v>23.94</v>
      </c>
    </row>
    <row r="7056" spans="1:4">
      <c r="A7056">
        <v>740</v>
      </c>
      <c r="B7056">
        <v>35920</v>
      </c>
      <c r="C7056">
        <v>488</v>
      </c>
      <c r="D7056">
        <v>35.92</v>
      </c>
    </row>
    <row r="7057" spans="1:4">
      <c r="A7057">
        <v>740</v>
      </c>
      <c r="B7057">
        <v>35920</v>
      </c>
      <c r="C7057">
        <v>489</v>
      </c>
      <c r="D7057">
        <v>35.92</v>
      </c>
    </row>
    <row r="7058" spans="1:4">
      <c r="A7058">
        <v>740</v>
      </c>
      <c r="B7058">
        <v>26650</v>
      </c>
      <c r="C7058">
        <v>509</v>
      </c>
      <c r="D7058">
        <v>26.65</v>
      </c>
    </row>
    <row r="7059" spans="1:4">
      <c r="A7059">
        <v>740</v>
      </c>
      <c r="B7059">
        <v>59860</v>
      </c>
      <c r="C7059">
        <v>510</v>
      </c>
      <c r="D7059">
        <v>59.86</v>
      </c>
    </row>
    <row r="7060" spans="1:4">
      <c r="A7060">
        <v>740</v>
      </c>
      <c r="B7060">
        <v>59860</v>
      </c>
      <c r="C7060">
        <v>523</v>
      </c>
      <c r="D7060">
        <v>59.86</v>
      </c>
    </row>
    <row r="7061" spans="1:4">
      <c r="A7061">
        <v>740</v>
      </c>
      <c r="B7061">
        <v>11970</v>
      </c>
      <c r="C7061">
        <v>538</v>
      </c>
      <c r="D7061">
        <v>11.97</v>
      </c>
    </row>
    <row r="7062" spans="1:4">
      <c r="A7062">
        <v>740</v>
      </c>
      <c r="B7062">
        <v>35920</v>
      </c>
      <c r="C7062">
        <v>540</v>
      </c>
      <c r="D7062">
        <v>35.92</v>
      </c>
    </row>
    <row r="7063" spans="1:4">
      <c r="A7063">
        <v>740</v>
      </c>
      <c r="B7063">
        <v>26650</v>
      </c>
      <c r="C7063">
        <v>545</v>
      </c>
      <c r="D7063">
        <v>26.65</v>
      </c>
    </row>
    <row r="7064" spans="1:4">
      <c r="A7064">
        <v>740</v>
      </c>
      <c r="B7064">
        <v>35920</v>
      </c>
      <c r="C7064">
        <v>546</v>
      </c>
      <c r="D7064">
        <v>35.92</v>
      </c>
    </row>
    <row r="7065" spans="1:4">
      <c r="A7065">
        <v>740</v>
      </c>
      <c r="B7065">
        <v>17770</v>
      </c>
      <c r="C7065">
        <v>566</v>
      </c>
      <c r="D7065">
        <v>17.77</v>
      </c>
    </row>
    <row r="7066" spans="1:4">
      <c r="A7066">
        <v>740</v>
      </c>
      <c r="B7066">
        <v>26650</v>
      </c>
      <c r="C7066">
        <v>581</v>
      </c>
      <c r="D7066">
        <v>26.65</v>
      </c>
    </row>
    <row r="7067" spans="1:4">
      <c r="A7067">
        <v>740</v>
      </c>
      <c r="B7067">
        <v>23940</v>
      </c>
      <c r="C7067">
        <v>586</v>
      </c>
      <c r="D7067">
        <v>23.94</v>
      </c>
    </row>
    <row r="7068" spans="1:4">
      <c r="A7068">
        <v>740</v>
      </c>
      <c r="B7068">
        <v>23940</v>
      </c>
      <c r="C7068">
        <v>591</v>
      </c>
      <c r="D7068">
        <v>23.94</v>
      </c>
    </row>
    <row r="7069" spans="1:4">
      <c r="A7069">
        <v>740</v>
      </c>
      <c r="B7069">
        <v>26650</v>
      </c>
      <c r="C7069">
        <v>593</v>
      </c>
      <c r="D7069">
        <v>26.65</v>
      </c>
    </row>
    <row r="7070" spans="1:4">
      <c r="A7070">
        <v>740</v>
      </c>
      <c r="B7070">
        <v>17770</v>
      </c>
      <c r="C7070">
        <v>597</v>
      </c>
      <c r="D7070">
        <v>17.77</v>
      </c>
    </row>
    <row r="7071" spans="1:4">
      <c r="A7071">
        <v>740</v>
      </c>
      <c r="B7071">
        <v>35920</v>
      </c>
      <c r="C7071">
        <v>599</v>
      </c>
      <c r="D7071">
        <v>35.92</v>
      </c>
    </row>
    <row r="7072" spans="1:4">
      <c r="A7072">
        <v>740</v>
      </c>
      <c r="B7072">
        <v>35530</v>
      </c>
      <c r="C7072">
        <v>607</v>
      </c>
      <c r="D7072">
        <v>35.53</v>
      </c>
    </row>
    <row r="7073" spans="1:4">
      <c r="A7073">
        <v>740</v>
      </c>
      <c r="B7073">
        <v>44410</v>
      </c>
      <c r="C7073">
        <v>612</v>
      </c>
      <c r="D7073">
        <v>44.41</v>
      </c>
    </row>
    <row r="7074" spans="1:4">
      <c r="A7074">
        <v>740</v>
      </c>
      <c r="B7074">
        <v>23940</v>
      </c>
      <c r="C7074">
        <v>623</v>
      </c>
      <c r="D7074">
        <v>23.94</v>
      </c>
    </row>
    <row r="7075" spans="1:4">
      <c r="A7075">
        <v>740</v>
      </c>
      <c r="B7075">
        <v>23940</v>
      </c>
      <c r="C7075">
        <v>631</v>
      </c>
      <c r="D7075">
        <v>23.94</v>
      </c>
    </row>
    <row r="7076" spans="1:4">
      <c r="A7076">
        <v>740</v>
      </c>
      <c r="B7076">
        <v>26650</v>
      </c>
      <c r="C7076">
        <v>633</v>
      </c>
      <c r="D7076">
        <v>26.65</v>
      </c>
    </row>
    <row r="7077" spans="1:4">
      <c r="A7077">
        <v>740</v>
      </c>
      <c r="B7077">
        <v>8880</v>
      </c>
      <c r="C7077">
        <v>646</v>
      </c>
      <c r="D7077">
        <v>8.8800000000000008</v>
      </c>
    </row>
    <row r="7078" spans="1:4">
      <c r="A7078">
        <v>740</v>
      </c>
      <c r="B7078">
        <v>8880</v>
      </c>
      <c r="C7078">
        <v>650</v>
      </c>
      <c r="D7078">
        <v>8.8800000000000008</v>
      </c>
    </row>
    <row r="7079" spans="1:4">
      <c r="A7079">
        <v>740</v>
      </c>
      <c r="B7079">
        <v>11590</v>
      </c>
      <c r="C7079">
        <v>651</v>
      </c>
      <c r="D7079">
        <v>11.59</v>
      </c>
    </row>
    <row r="7080" spans="1:4">
      <c r="A7080">
        <v>740</v>
      </c>
      <c r="B7080">
        <v>59860</v>
      </c>
      <c r="C7080">
        <v>652</v>
      </c>
      <c r="D7080">
        <v>59.86</v>
      </c>
    </row>
    <row r="7081" spans="1:4">
      <c r="A7081">
        <v>740</v>
      </c>
      <c r="B7081">
        <v>11970</v>
      </c>
      <c r="C7081">
        <v>666</v>
      </c>
      <c r="D7081">
        <v>11.97</v>
      </c>
    </row>
    <row r="7082" spans="1:4">
      <c r="A7082">
        <v>740</v>
      </c>
      <c r="B7082">
        <v>26650</v>
      </c>
      <c r="C7082">
        <v>676</v>
      </c>
      <c r="D7082">
        <v>26.65</v>
      </c>
    </row>
    <row r="7083" spans="1:4">
      <c r="A7083">
        <v>740</v>
      </c>
      <c r="B7083">
        <v>8880</v>
      </c>
      <c r="C7083">
        <v>685</v>
      </c>
      <c r="D7083">
        <v>8.8800000000000008</v>
      </c>
    </row>
    <row r="7084" spans="1:4">
      <c r="A7084">
        <v>740</v>
      </c>
      <c r="B7084">
        <v>23940</v>
      </c>
      <c r="C7084">
        <v>687</v>
      </c>
      <c r="D7084">
        <v>23.94</v>
      </c>
    </row>
    <row r="7085" spans="1:4">
      <c r="A7085">
        <v>740</v>
      </c>
      <c r="B7085">
        <v>8880</v>
      </c>
      <c r="C7085">
        <v>695</v>
      </c>
      <c r="D7085">
        <v>8.8800000000000008</v>
      </c>
    </row>
    <row r="7086" spans="1:4">
      <c r="A7086">
        <v>740</v>
      </c>
      <c r="B7086">
        <v>23940</v>
      </c>
      <c r="C7086">
        <v>701</v>
      </c>
      <c r="D7086">
        <v>23.94</v>
      </c>
    </row>
    <row r="7087" spans="1:4">
      <c r="A7087">
        <v>740</v>
      </c>
      <c r="B7087">
        <v>8880</v>
      </c>
      <c r="C7087">
        <v>703</v>
      </c>
      <c r="D7087">
        <v>8.8800000000000008</v>
      </c>
    </row>
    <row r="7088" spans="1:4">
      <c r="A7088">
        <v>740</v>
      </c>
      <c r="B7088">
        <v>17770</v>
      </c>
      <c r="C7088">
        <v>708</v>
      </c>
      <c r="D7088">
        <v>17.77</v>
      </c>
    </row>
    <row r="7089" spans="1:4">
      <c r="A7089">
        <v>740</v>
      </c>
      <c r="B7089">
        <v>23940</v>
      </c>
      <c r="C7089">
        <v>714</v>
      </c>
      <c r="D7089">
        <v>23.94</v>
      </c>
    </row>
    <row r="7090" spans="1:4">
      <c r="A7090">
        <v>740</v>
      </c>
      <c r="B7090">
        <v>35530</v>
      </c>
      <c r="C7090">
        <v>715</v>
      </c>
      <c r="D7090">
        <v>35.53</v>
      </c>
    </row>
    <row r="7091" spans="1:4">
      <c r="A7091">
        <v>740</v>
      </c>
      <c r="B7091">
        <v>11590</v>
      </c>
      <c r="C7091">
        <v>720</v>
      </c>
      <c r="D7091">
        <v>11.59</v>
      </c>
    </row>
    <row r="7092" spans="1:4">
      <c r="A7092">
        <v>740</v>
      </c>
      <c r="B7092">
        <v>5790</v>
      </c>
      <c r="C7092">
        <v>721</v>
      </c>
      <c r="D7092">
        <v>5.79</v>
      </c>
    </row>
    <row r="7093" spans="1:4">
      <c r="A7093">
        <v>740</v>
      </c>
      <c r="B7093">
        <v>8880</v>
      </c>
      <c r="C7093">
        <v>730</v>
      </c>
      <c r="D7093">
        <v>8.8800000000000008</v>
      </c>
    </row>
    <row r="7094" spans="1:4">
      <c r="A7094">
        <v>740</v>
      </c>
      <c r="B7094">
        <v>47890</v>
      </c>
      <c r="C7094">
        <v>732</v>
      </c>
      <c r="D7094">
        <v>47.89</v>
      </c>
    </row>
    <row r="7095" spans="1:4">
      <c r="A7095">
        <v>740</v>
      </c>
      <c r="B7095">
        <v>35920</v>
      </c>
      <c r="C7095">
        <v>734</v>
      </c>
      <c r="D7095">
        <v>35.92</v>
      </c>
    </row>
    <row r="7096" spans="1:4">
      <c r="A7096">
        <v>740</v>
      </c>
      <c r="B7096">
        <v>8880</v>
      </c>
      <c r="C7096">
        <v>737</v>
      </c>
      <c r="D7096">
        <v>8.8800000000000008</v>
      </c>
    </row>
    <row r="7097" spans="1:4">
      <c r="A7097">
        <v>740</v>
      </c>
      <c r="B7097">
        <v>23940</v>
      </c>
      <c r="C7097">
        <v>748</v>
      </c>
      <c r="D7097">
        <v>23.94</v>
      </c>
    </row>
    <row r="7098" spans="1:4">
      <c r="A7098">
        <v>740</v>
      </c>
      <c r="B7098">
        <v>47890</v>
      </c>
      <c r="C7098">
        <v>757</v>
      </c>
      <c r="D7098">
        <v>47.89</v>
      </c>
    </row>
    <row r="7099" spans="1:4">
      <c r="A7099">
        <v>740</v>
      </c>
      <c r="B7099">
        <v>8880</v>
      </c>
      <c r="C7099">
        <v>762</v>
      </c>
      <c r="D7099">
        <v>8.8800000000000008</v>
      </c>
    </row>
    <row r="7100" spans="1:4">
      <c r="A7100">
        <v>740</v>
      </c>
      <c r="B7100">
        <v>47890</v>
      </c>
      <c r="C7100">
        <v>764</v>
      </c>
      <c r="D7100">
        <v>47.89</v>
      </c>
    </row>
    <row r="7101" spans="1:4">
      <c r="A7101">
        <v>740</v>
      </c>
      <c r="B7101">
        <v>8880</v>
      </c>
      <c r="C7101">
        <v>769</v>
      </c>
      <c r="D7101">
        <v>8.8800000000000008</v>
      </c>
    </row>
    <row r="7102" spans="1:4">
      <c r="A7102">
        <v>740</v>
      </c>
      <c r="B7102">
        <v>8880</v>
      </c>
      <c r="C7102">
        <v>770</v>
      </c>
      <c r="D7102">
        <v>8.8800000000000008</v>
      </c>
    </row>
    <row r="7103" spans="1:4">
      <c r="A7103">
        <v>740</v>
      </c>
      <c r="B7103">
        <v>35530</v>
      </c>
      <c r="C7103">
        <v>774</v>
      </c>
      <c r="D7103">
        <v>35.53</v>
      </c>
    </row>
    <row r="7104" spans="1:4">
      <c r="A7104">
        <v>740</v>
      </c>
      <c r="B7104">
        <v>8880</v>
      </c>
      <c r="C7104">
        <v>782</v>
      </c>
      <c r="D7104">
        <v>8.8800000000000008</v>
      </c>
    </row>
    <row r="7105" spans="1:4">
      <c r="A7105">
        <v>740</v>
      </c>
      <c r="B7105">
        <v>11970</v>
      </c>
      <c r="C7105">
        <v>788</v>
      </c>
      <c r="D7105">
        <v>11.97</v>
      </c>
    </row>
    <row r="7106" spans="1:4">
      <c r="A7106">
        <v>740</v>
      </c>
      <c r="B7106">
        <v>8880</v>
      </c>
      <c r="C7106">
        <v>791</v>
      </c>
      <c r="D7106">
        <v>8.8800000000000008</v>
      </c>
    </row>
    <row r="7107" spans="1:4">
      <c r="A7107">
        <v>740</v>
      </c>
      <c r="B7107">
        <v>8880</v>
      </c>
      <c r="C7107">
        <v>793</v>
      </c>
      <c r="D7107">
        <v>8.8800000000000008</v>
      </c>
    </row>
    <row r="7108" spans="1:4">
      <c r="A7108">
        <v>740</v>
      </c>
      <c r="B7108">
        <v>35920</v>
      </c>
      <c r="C7108">
        <v>795</v>
      </c>
      <c r="D7108">
        <v>35.92</v>
      </c>
    </row>
    <row r="7109" spans="1:4">
      <c r="A7109">
        <v>740</v>
      </c>
      <c r="B7109">
        <v>8880</v>
      </c>
      <c r="C7109">
        <v>797</v>
      </c>
      <c r="D7109">
        <v>8.8800000000000008</v>
      </c>
    </row>
    <row r="7110" spans="1:4">
      <c r="A7110">
        <v>740</v>
      </c>
      <c r="B7110">
        <v>5790</v>
      </c>
      <c r="C7110">
        <v>798</v>
      </c>
      <c r="D7110">
        <v>5.79</v>
      </c>
    </row>
    <row r="7111" spans="1:4">
      <c r="A7111">
        <v>740</v>
      </c>
      <c r="B7111">
        <v>11590</v>
      </c>
      <c r="C7111">
        <v>802</v>
      </c>
      <c r="D7111">
        <v>11.59</v>
      </c>
    </row>
    <row r="7112" spans="1:4">
      <c r="A7112">
        <v>740</v>
      </c>
      <c r="B7112">
        <v>17770</v>
      </c>
      <c r="C7112">
        <v>804</v>
      </c>
      <c r="D7112">
        <v>17.77</v>
      </c>
    </row>
    <row r="7113" spans="1:4">
      <c r="A7113">
        <v>740</v>
      </c>
      <c r="B7113">
        <v>17770</v>
      </c>
      <c r="C7113">
        <v>811</v>
      </c>
      <c r="D7113">
        <v>17.77</v>
      </c>
    </row>
    <row r="7114" spans="1:4">
      <c r="A7114">
        <v>740</v>
      </c>
      <c r="B7114">
        <v>17770</v>
      </c>
      <c r="C7114">
        <v>814</v>
      </c>
      <c r="D7114">
        <v>17.77</v>
      </c>
    </row>
    <row r="7115" spans="1:4">
      <c r="A7115">
        <v>740</v>
      </c>
      <c r="B7115">
        <v>26650</v>
      </c>
      <c r="C7115">
        <v>817</v>
      </c>
      <c r="D7115">
        <v>26.65</v>
      </c>
    </row>
    <row r="7116" spans="1:4">
      <c r="A7116">
        <v>740</v>
      </c>
      <c r="B7116">
        <v>17770</v>
      </c>
      <c r="C7116">
        <v>821</v>
      </c>
      <c r="D7116">
        <v>17.77</v>
      </c>
    </row>
    <row r="7117" spans="1:4">
      <c r="A7117">
        <v>740</v>
      </c>
      <c r="B7117">
        <v>26650</v>
      </c>
      <c r="C7117">
        <v>823</v>
      </c>
      <c r="D7117">
        <v>26.65</v>
      </c>
    </row>
    <row r="7118" spans="1:4">
      <c r="A7118">
        <v>740</v>
      </c>
      <c r="B7118">
        <v>8880</v>
      </c>
      <c r="C7118">
        <v>826</v>
      </c>
      <c r="D7118">
        <v>8.8800000000000008</v>
      </c>
    </row>
    <row r="7119" spans="1:4">
      <c r="A7119">
        <v>740</v>
      </c>
      <c r="B7119">
        <v>26650</v>
      </c>
      <c r="C7119">
        <v>828</v>
      </c>
      <c r="D7119">
        <v>26.65</v>
      </c>
    </row>
    <row r="7120" spans="1:4">
      <c r="A7120">
        <v>740</v>
      </c>
      <c r="B7120">
        <v>26650</v>
      </c>
      <c r="C7120">
        <v>830</v>
      </c>
      <c r="D7120">
        <v>26.65</v>
      </c>
    </row>
    <row r="7121" spans="1:4">
      <c r="A7121">
        <v>740</v>
      </c>
      <c r="B7121">
        <v>11590</v>
      </c>
      <c r="C7121">
        <v>831</v>
      </c>
      <c r="D7121">
        <v>11.59</v>
      </c>
    </row>
    <row r="7122" spans="1:4">
      <c r="A7122">
        <v>740</v>
      </c>
      <c r="B7122">
        <v>35920</v>
      </c>
      <c r="C7122">
        <v>838</v>
      </c>
      <c r="D7122">
        <v>35.92</v>
      </c>
    </row>
    <row r="7123" spans="1:4">
      <c r="A7123">
        <v>740</v>
      </c>
      <c r="B7123">
        <v>11970</v>
      </c>
      <c r="C7123">
        <v>840</v>
      </c>
      <c r="D7123">
        <v>11.97</v>
      </c>
    </row>
    <row r="7124" spans="1:4">
      <c r="A7124">
        <v>740</v>
      </c>
      <c r="B7124">
        <v>23940</v>
      </c>
      <c r="C7124">
        <v>842</v>
      </c>
      <c r="D7124">
        <v>23.94</v>
      </c>
    </row>
    <row r="7125" spans="1:4">
      <c r="A7125">
        <v>740</v>
      </c>
      <c r="B7125">
        <v>11590</v>
      </c>
      <c r="C7125">
        <v>853</v>
      </c>
      <c r="D7125">
        <v>11.59</v>
      </c>
    </row>
    <row r="7126" spans="1:4">
      <c r="A7126">
        <v>740</v>
      </c>
      <c r="B7126">
        <v>26650</v>
      </c>
      <c r="C7126">
        <v>857</v>
      </c>
      <c r="D7126">
        <v>26.65</v>
      </c>
    </row>
    <row r="7127" spans="1:4">
      <c r="A7127">
        <v>740</v>
      </c>
      <c r="B7127">
        <v>8880</v>
      </c>
      <c r="C7127">
        <v>863</v>
      </c>
      <c r="D7127">
        <v>8.8800000000000008</v>
      </c>
    </row>
    <row r="7128" spans="1:4">
      <c r="A7128">
        <v>740</v>
      </c>
      <c r="B7128">
        <v>47890</v>
      </c>
      <c r="C7128">
        <v>864</v>
      </c>
      <c r="D7128">
        <v>47.89</v>
      </c>
    </row>
    <row r="7129" spans="1:4">
      <c r="A7129">
        <v>740</v>
      </c>
      <c r="B7129">
        <v>26650</v>
      </c>
      <c r="C7129">
        <v>868</v>
      </c>
      <c r="D7129">
        <v>26.65</v>
      </c>
    </row>
    <row r="7130" spans="1:4">
      <c r="A7130">
        <v>740</v>
      </c>
      <c r="B7130">
        <v>17770</v>
      </c>
      <c r="C7130">
        <v>870</v>
      </c>
      <c r="D7130">
        <v>17.77</v>
      </c>
    </row>
    <row r="7131" spans="1:4">
      <c r="A7131">
        <v>740</v>
      </c>
      <c r="B7131">
        <v>5790</v>
      </c>
      <c r="C7131">
        <v>871</v>
      </c>
      <c r="D7131">
        <v>5.79</v>
      </c>
    </row>
    <row r="7132" spans="1:4">
      <c r="A7132">
        <v>740</v>
      </c>
      <c r="B7132">
        <v>26650</v>
      </c>
      <c r="C7132">
        <v>877</v>
      </c>
      <c r="D7132">
        <v>26.65</v>
      </c>
    </row>
    <row r="7133" spans="1:4">
      <c r="A7133">
        <v>740</v>
      </c>
      <c r="B7133">
        <v>17770</v>
      </c>
      <c r="C7133">
        <v>879</v>
      </c>
      <c r="D7133">
        <v>17.77</v>
      </c>
    </row>
    <row r="7134" spans="1:4">
      <c r="A7134">
        <v>740</v>
      </c>
      <c r="B7134">
        <v>23940</v>
      </c>
      <c r="C7134">
        <v>880</v>
      </c>
      <c r="D7134">
        <v>23.94</v>
      </c>
    </row>
    <row r="7135" spans="1:4">
      <c r="A7135">
        <v>740</v>
      </c>
      <c r="B7135">
        <v>35530</v>
      </c>
      <c r="C7135">
        <v>881</v>
      </c>
      <c r="D7135">
        <v>35.53</v>
      </c>
    </row>
    <row r="7136" spans="1:4">
      <c r="A7136">
        <v>740</v>
      </c>
      <c r="B7136">
        <v>26650</v>
      </c>
      <c r="C7136">
        <v>882</v>
      </c>
      <c r="D7136">
        <v>26.65</v>
      </c>
    </row>
    <row r="7137" spans="1:4">
      <c r="A7137">
        <v>740</v>
      </c>
      <c r="B7137">
        <v>35530</v>
      </c>
      <c r="C7137">
        <v>884</v>
      </c>
      <c r="D7137">
        <v>35.53</v>
      </c>
    </row>
    <row r="7138" spans="1:4">
      <c r="A7138">
        <v>740</v>
      </c>
      <c r="B7138">
        <v>5790</v>
      </c>
      <c r="C7138">
        <v>887</v>
      </c>
      <c r="D7138">
        <v>5.79</v>
      </c>
    </row>
    <row r="7139" spans="1:4">
      <c r="A7139">
        <v>740</v>
      </c>
      <c r="B7139">
        <v>26650</v>
      </c>
      <c r="C7139">
        <v>890</v>
      </c>
      <c r="D7139">
        <v>26.65</v>
      </c>
    </row>
    <row r="7140" spans="1:4">
      <c r="A7140">
        <v>740</v>
      </c>
      <c r="B7140">
        <v>26650</v>
      </c>
      <c r="C7140">
        <v>892</v>
      </c>
      <c r="D7140">
        <v>26.65</v>
      </c>
    </row>
    <row r="7141" spans="1:4">
      <c r="A7141">
        <v>740</v>
      </c>
      <c r="B7141">
        <v>23940</v>
      </c>
      <c r="C7141">
        <v>893</v>
      </c>
      <c r="D7141">
        <v>23.94</v>
      </c>
    </row>
    <row r="7142" spans="1:4">
      <c r="A7142">
        <v>740</v>
      </c>
      <c r="B7142">
        <v>23940</v>
      </c>
      <c r="C7142">
        <v>897</v>
      </c>
      <c r="D7142">
        <v>23.94</v>
      </c>
    </row>
    <row r="7143" spans="1:4">
      <c r="A7143">
        <v>740</v>
      </c>
      <c r="B7143">
        <v>26650</v>
      </c>
      <c r="C7143">
        <v>900</v>
      </c>
      <c r="D7143">
        <v>26.65</v>
      </c>
    </row>
    <row r="7144" spans="1:4">
      <c r="A7144">
        <v>740</v>
      </c>
      <c r="B7144">
        <v>5790</v>
      </c>
      <c r="C7144">
        <v>905</v>
      </c>
      <c r="D7144">
        <v>5.79</v>
      </c>
    </row>
    <row r="7145" spans="1:4">
      <c r="A7145">
        <v>740</v>
      </c>
      <c r="B7145">
        <v>11970</v>
      </c>
      <c r="C7145">
        <v>906</v>
      </c>
      <c r="D7145">
        <v>11.97</v>
      </c>
    </row>
    <row r="7146" spans="1:4">
      <c r="A7146">
        <v>740</v>
      </c>
      <c r="B7146">
        <v>8880</v>
      </c>
      <c r="C7146">
        <v>907</v>
      </c>
      <c r="D7146">
        <v>8.8800000000000008</v>
      </c>
    </row>
    <row r="7147" spans="1:4">
      <c r="A7147">
        <v>740</v>
      </c>
      <c r="B7147">
        <v>11970</v>
      </c>
      <c r="C7147">
        <v>914</v>
      </c>
      <c r="D7147">
        <v>11.97</v>
      </c>
    </row>
    <row r="7148" spans="1:4">
      <c r="A7148">
        <v>740</v>
      </c>
      <c r="B7148">
        <v>26650</v>
      </c>
      <c r="C7148">
        <v>915</v>
      </c>
      <c r="D7148">
        <v>26.65</v>
      </c>
    </row>
    <row r="7149" spans="1:4">
      <c r="A7149">
        <v>740</v>
      </c>
      <c r="B7149">
        <v>17770</v>
      </c>
      <c r="C7149">
        <v>918</v>
      </c>
      <c r="D7149">
        <v>17.77</v>
      </c>
    </row>
    <row r="7150" spans="1:4">
      <c r="A7150">
        <v>740</v>
      </c>
      <c r="B7150">
        <v>17770</v>
      </c>
      <c r="C7150">
        <v>919</v>
      </c>
      <c r="D7150">
        <v>17.77</v>
      </c>
    </row>
    <row r="7151" spans="1:4">
      <c r="A7151">
        <v>740</v>
      </c>
      <c r="B7151">
        <v>26650</v>
      </c>
      <c r="C7151">
        <v>920</v>
      </c>
      <c r="D7151">
        <v>26.65</v>
      </c>
    </row>
    <row r="7152" spans="1:4">
      <c r="A7152">
        <v>740</v>
      </c>
      <c r="B7152">
        <v>8880</v>
      </c>
      <c r="C7152">
        <v>924</v>
      </c>
      <c r="D7152">
        <v>8.8800000000000008</v>
      </c>
    </row>
    <row r="7153" spans="1:4">
      <c r="A7153">
        <v>740</v>
      </c>
      <c r="B7153">
        <v>17770</v>
      </c>
      <c r="C7153">
        <v>928</v>
      </c>
      <c r="D7153">
        <v>17.77</v>
      </c>
    </row>
    <row r="7154" spans="1:4">
      <c r="A7154">
        <v>740</v>
      </c>
      <c r="B7154">
        <v>47890</v>
      </c>
      <c r="C7154">
        <v>930</v>
      </c>
      <c r="D7154">
        <v>47.89</v>
      </c>
    </row>
    <row r="7155" spans="1:4">
      <c r="A7155">
        <v>740</v>
      </c>
      <c r="B7155">
        <v>26650</v>
      </c>
      <c r="C7155">
        <v>932</v>
      </c>
      <c r="D7155">
        <v>26.65</v>
      </c>
    </row>
    <row r="7156" spans="1:4">
      <c r="A7156">
        <v>740</v>
      </c>
      <c r="B7156">
        <v>8880</v>
      </c>
      <c r="C7156">
        <v>934</v>
      </c>
      <c r="D7156">
        <v>8.8800000000000008</v>
      </c>
    </row>
    <row r="7157" spans="1:4">
      <c r="A7157">
        <v>740</v>
      </c>
      <c r="B7157">
        <v>59860</v>
      </c>
      <c r="C7157">
        <v>937</v>
      </c>
      <c r="D7157">
        <v>59.86</v>
      </c>
    </row>
    <row r="7158" spans="1:4">
      <c r="A7158">
        <v>740</v>
      </c>
      <c r="B7158">
        <v>8880</v>
      </c>
      <c r="C7158">
        <v>940</v>
      </c>
      <c r="D7158">
        <v>8.8800000000000008</v>
      </c>
    </row>
    <row r="7159" spans="1:4">
      <c r="A7159">
        <v>740</v>
      </c>
      <c r="B7159">
        <v>17770</v>
      </c>
      <c r="C7159">
        <v>941</v>
      </c>
      <c r="D7159">
        <v>17.77</v>
      </c>
    </row>
    <row r="7160" spans="1:4">
      <c r="A7160">
        <v>740</v>
      </c>
      <c r="B7160">
        <v>17770</v>
      </c>
      <c r="C7160">
        <v>945</v>
      </c>
      <c r="D7160">
        <v>17.77</v>
      </c>
    </row>
    <row r="7161" spans="1:4">
      <c r="A7161">
        <v>740</v>
      </c>
      <c r="B7161">
        <v>8880</v>
      </c>
      <c r="C7161">
        <v>946</v>
      </c>
      <c r="D7161">
        <v>8.8800000000000008</v>
      </c>
    </row>
    <row r="7162" spans="1:4">
      <c r="A7162">
        <v>740</v>
      </c>
      <c r="B7162">
        <v>11970</v>
      </c>
      <c r="C7162">
        <v>948</v>
      </c>
      <c r="D7162">
        <v>11.97</v>
      </c>
    </row>
    <row r="7163" spans="1:4">
      <c r="A7163">
        <v>740</v>
      </c>
      <c r="B7163">
        <v>47890</v>
      </c>
      <c r="C7163">
        <v>949</v>
      </c>
      <c r="D7163">
        <v>47.89</v>
      </c>
    </row>
    <row r="7164" spans="1:4">
      <c r="A7164">
        <v>740</v>
      </c>
      <c r="B7164">
        <v>17770</v>
      </c>
      <c r="C7164">
        <v>952</v>
      </c>
      <c r="D7164">
        <v>17.77</v>
      </c>
    </row>
    <row r="7165" spans="1:4">
      <c r="A7165">
        <v>740</v>
      </c>
      <c r="B7165">
        <v>11590</v>
      </c>
      <c r="C7165">
        <v>954</v>
      </c>
      <c r="D7165">
        <v>11.59</v>
      </c>
    </row>
    <row r="7166" spans="1:4">
      <c r="A7166">
        <v>740</v>
      </c>
      <c r="B7166">
        <v>8880</v>
      </c>
      <c r="C7166">
        <v>955</v>
      </c>
      <c r="D7166">
        <v>8.8800000000000008</v>
      </c>
    </row>
    <row r="7167" spans="1:4">
      <c r="A7167">
        <v>740</v>
      </c>
      <c r="B7167">
        <v>17770</v>
      </c>
      <c r="C7167">
        <v>957</v>
      </c>
      <c r="D7167">
        <v>17.77</v>
      </c>
    </row>
    <row r="7168" spans="1:4">
      <c r="A7168">
        <v>740</v>
      </c>
      <c r="B7168">
        <v>26650</v>
      </c>
      <c r="C7168">
        <v>958</v>
      </c>
      <c r="D7168">
        <v>26.65</v>
      </c>
    </row>
    <row r="7169" spans="1:4">
      <c r="A7169">
        <v>740</v>
      </c>
      <c r="B7169">
        <v>53300</v>
      </c>
      <c r="C7169">
        <v>960</v>
      </c>
      <c r="D7169">
        <v>53.3</v>
      </c>
    </row>
    <row r="7170" spans="1:4">
      <c r="A7170">
        <v>740</v>
      </c>
      <c r="B7170">
        <v>47890</v>
      </c>
      <c r="C7170">
        <v>962</v>
      </c>
      <c r="D7170">
        <v>47.89</v>
      </c>
    </row>
    <row r="7171" spans="1:4">
      <c r="A7171">
        <v>740</v>
      </c>
      <c r="B7171">
        <v>23940</v>
      </c>
      <c r="C7171">
        <v>967</v>
      </c>
      <c r="D7171">
        <v>23.94</v>
      </c>
    </row>
    <row r="7172" spans="1:4">
      <c r="A7172">
        <v>740</v>
      </c>
      <c r="B7172">
        <v>35530</v>
      </c>
      <c r="C7172">
        <v>973</v>
      </c>
      <c r="D7172">
        <v>35.53</v>
      </c>
    </row>
    <row r="7173" spans="1:4">
      <c r="A7173">
        <v>740</v>
      </c>
      <c r="B7173">
        <v>35530</v>
      </c>
      <c r="C7173">
        <v>974</v>
      </c>
      <c r="D7173">
        <v>35.53</v>
      </c>
    </row>
    <row r="7174" spans="1:4">
      <c r="A7174">
        <v>740</v>
      </c>
      <c r="B7174">
        <v>5790</v>
      </c>
      <c r="C7174">
        <v>975</v>
      </c>
      <c r="D7174">
        <v>5.79</v>
      </c>
    </row>
    <row r="7175" spans="1:4">
      <c r="A7175">
        <v>740</v>
      </c>
      <c r="B7175">
        <v>17770</v>
      </c>
      <c r="C7175">
        <v>983</v>
      </c>
      <c r="D7175">
        <v>17.77</v>
      </c>
    </row>
    <row r="7176" spans="1:4">
      <c r="A7176">
        <v>740</v>
      </c>
      <c r="B7176">
        <v>23940</v>
      </c>
      <c r="C7176">
        <v>987</v>
      </c>
      <c r="D7176">
        <v>23.94</v>
      </c>
    </row>
    <row r="7177" spans="1:4">
      <c r="A7177">
        <v>740</v>
      </c>
      <c r="B7177">
        <v>11970</v>
      </c>
      <c r="C7177">
        <v>991</v>
      </c>
      <c r="D7177">
        <v>11.97</v>
      </c>
    </row>
    <row r="7178" spans="1:4">
      <c r="A7178">
        <v>740</v>
      </c>
      <c r="B7178">
        <v>5790</v>
      </c>
      <c r="C7178">
        <v>992</v>
      </c>
      <c r="D7178">
        <v>5.79</v>
      </c>
    </row>
    <row r="7179" spans="1:4">
      <c r="A7179">
        <v>740</v>
      </c>
      <c r="B7179">
        <v>5410</v>
      </c>
      <c r="C7179">
        <v>995</v>
      </c>
      <c r="D7179">
        <v>5.41</v>
      </c>
    </row>
    <row r="7180" spans="1:4">
      <c r="A7180">
        <v>740</v>
      </c>
      <c r="B7180">
        <v>8880</v>
      </c>
      <c r="C7180">
        <v>996</v>
      </c>
      <c r="D7180">
        <v>8.8800000000000008</v>
      </c>
    </row>
    <row r="7181" spans="1:4">
      <c r="A7181">
        <v>740</v>
      </c>
      <c r="B7181">
        <v>17770</v>
      </c>
      <c r="C7181">
        <v>997</v>
      </c>
      <c r="D7181">
        <v>17.77</v>
      </c>
    </row>
    <row r="7182" spans="1:4">
      <c r="A7182">
        <v>740</v>
      </c>
      <c r="B7182">
        <v>23940</v>
      </c>
      <c r="C7182">
        <v>998</v>
      </c>
      <c r="D7182">
        <v>23.94</v>
      </c>
    </row>
    <row r="7183" spans="1:4">
      <c r="A7183">
        <v>740</v>
      </c>
      <c r="B7183">
        <v>8880</v>
      </c>
      <c r="C7183">
        <v>2002</v>
      </c>
      <c r="D7183">
        <v>8.8800000000000008</v>
      </c>
    </row>
    <row r="7184" spans="1:4">
      <c r="A7184">
        <v>740</v>
      </c>
      <c r="B7184">
        <v>8880</v>
      </c>
      <c r="C7184">
        <v>2013</v>
      </c>
      <c r="D7184">
        <v>8.8800000000000008</v>
      </c>
    </row>
    <row r="7185" spans="1:4">
      <c r="A7185">
        <v>740</v>
      </c>
      <c r="B7185">
        <v>47890</v>
      </c>
      <c r="C7185">
        <v>2014</v>
      </c>
      <c r="D7185">
        <v>47.89</v>
      </c>
    </row>
    <row r="7186" spans="1:4">
      <c r="A7186">
        <v>740</v>
      </c>
      <c r="B7186">
        <v>8880</v>
      </c>
      <c r="C7186">
        <v>2016</v>
      </c>
      <c r="D7186">
        <v>8.8800000000000008</v>
      </c>
    </row>
    <row r="7187" spans="1:4">
      <c r="A7187">
        <v>740</v>
      </c>
      <c r="B7187">
        <v>8880</v>
      </c>
      <c r="C7187">
        <v>2018</v>
      </c>
      <c r="D7187">
        <v>8.8800000000000008</v>
      </c>
    </row>
    <row r="7188" spans="1:4">
      <c r="A7188">
        <v>740</v>
      </c>
      <c r="B7188">
        <v>17380</v>
      </c>
      <c r="C7188">
        <v>2019</v>
      </c>
      <c r="D7188">
        <v>17.38</v>
      </c>
    </row>
    <row r="7189" spans="1:4">
      <c r="A7189">
        <v>740</v>
      </c>
      <c r="B7189">
        <v>11590</v>
      </c>
      <c r="C7189">
        <v>2020</v>
      </c>
      <c r="D7189">
        <v>11.59</v>
      </c>
    </row>
    <row r="7190" spans="1:4">
      <c r="A7190">
        <v>740</v>
      </c>
      <c r="B7190">
        <v>47890</v>
      </c>
      <c r="C7190">
        <v>2024</v>
      </c>
      <c r="D7190">
        <v>47.89</v>
      </c>
    </row>
    <row r="7191" spans="1:4">
      <c r="A7191">
        <v>740</v>
      </c>
      <c r="B7191">
        <v>8880</v>
      </c>
      <c r="C7191">
        <v>2029</v>
      </c>
      <c r="D7191">
        <v>8.8800000000000008</v>
      </c>
    </row>
    <row r="7192" spans="1:4">
      <c r="A7192">
        <v>740</v>
      </c>
      <c r="B7192">
        <v>11970</v>
      </c>
      <c r="C7192">
        <v>2034</v>
      </c>
      <c r="D7192">
        <v>11.97</v>
      </c>
    </row>
    <row r="7193" spans="1:4">
      <c r="A7193">
        <v>740</v>
      </c>
      <c r="B7193">
        <v>8880</v>
      </c>
      <c r="C7193">
        <v>2036</v>
      </c>
      <c r="D7193">
        <v>8.8800000000000008</v>
      </c>
    </row>
    <row r="7194" spans="1:4">
      <c r="A7194">
        <v>740</v>
      </c>
      <c r="B7194">
        <v>26650</v>
      </c>
      <c r="C7194">
        <v>2037</v>
      </c>
      <c r="D7194">
        <v>26.65</v>
      </c>
    </row>
    <row r="7195" spans="1:4">
      <c r="A7195">
        <v>740</v>
      </c>
      <c r="B7195">
        <v>8880</v>
      </c>
      <c r="C7195">
        <v>2038</v>
      </c>
      <c r="D7195">
        <v>8.8800000000000008</v>
      </c>
    </row>
    <row r="7196" spans="1:4">
      <c r="A7196">
        <v>740</v>
      </c>
      <c r="B7196">
        <v>8880</v>
      </c>
      <c r="C7196">
        <v>2044</v>
      </c>
      <c r="D7196">
        <v>8.8800000000000008</v>
      </c>
    </row>
    <row r="7197" spans="1:4">
      <c r="A7197">
        <v>740</v>
      </c>
      <c r="B7197">
        <v>8880</v>
      </c>
      <c r="C7197">
        <v>2046</v>
      </c>
      <c r="D7197">
        <v>8.8800000000000008</v>
      </c>
    </row>
    <row r="7198" spans="1:4">
      <c r="A7198">
        <v>740</v>
      </c>
      <c r="B7198">
        <v>5790</v>
      </c>
      <c r="C7198">
        <v>2047</v>
      </c>
      <c r="D7198">
        <v>5.79</v>
      </c>
    </row>
    <row r="7199" spans="1:4">
      <c r="A7199">
        <v>740</v>
      </c>
      <c r="B7199">
        <v>8880</v>
      </c>
      <c r="C7199">
        <v>2049</v>
      </c>
      <c r="D7199">
        <v>8.8800000000000008</v>
      </c>
    </row>
    <row r="7200" spans="1:4">
      <c r="A7200">
        <v>740</v>
      </c>
      <c r="B7200">
        <v>17770</v>
      </c>
      <c r="C7200">
        <v>2054</v>
      </c>
      <c r="D7200">
        <v>17.77</v>
      </c>
    </row>
    <row r="7201" spans="1:4">
      <c r="A7201">
        <v>740</v>
      </c>
      <c r="B7201">
        <v>17770</v>
      </c>
      <c r="C7201">
        <v>2057</v>
      </c>
      <c r="D7201">
        <v>17.77</v>
      </c>
    </row>
    <row r="7202" spans="1:4">
      <c r="A7202">
        <v>740</v>
      </c>
      <c r="B7202">
        <v>23940</v>
      </c>
      <c r="C7202">
        <v>2062</v>
      </c>
      <c r="D7202">
        <v>23.94</v>
      </c>
    </row>
    <row r="7203" spans="1:4">
      <c r="A7203">
        <v>740</v>
      </c>
      <c r="B7203">
        <v>11970</v>
      </c>
      <c r="C7203">
        <v>2070</v>
      </c>
      <c r="D7203">
        <v>11.97</v>
      </c>
    </row>
    <row r="7204" spans="1:4">
      <c r="A7204">
        <v>740</v>
      </c>
      <c r="B7204">
        <v>17770</v>
      </c>
      <c r="C7204">
        <v>2074</v>
      </c>
      <c r="D7204">
        <v>17.77</v>
      </c>
    </row>
    <row r="7205" spans="1:4">
      <c r="A7205">
        <v>740</v>
      </c>
      <c r="B7205">
        <v>17770</v>
      </c>
      <c r="C7205">
        <v>2075</v>
      </c>
      <c r="D7205">
        <v>17.77</v>
      </c>
    </row>
    <row r="7206" spans="1:4">
      <c r="A7206">
        <v>740</v>
      </c>
      <c r="B7206">
        <v>11590</v>
      </c>
      <c r="C7206">
        <v>2078</v>
      </c>
      <c r="D7206">
        <v>11.59</v>
      </c>
    </row>
    <row r="7207" spans="1:4">
      <c r="A7207">
        <v>740</v>
      </c>
      <c r="B7207">
        <v>5790</v>
      </c>
      <c r="C7207">
        <v>2079</v>
      </c>
      <c r="D7207">
        <v>5.79</v>
      </c>
    </row>
    <row r="7208" spans="1:4">
      <c r="A7208">
        <v>740</v>
      </c>
      <c r="B7208">
        <v>17770</v>
      </c>
      <c r="C7208">
        <v>2082</v>
      </c>
      <c r="D7208">
        <v>17.77</v>
      </c>
    </row>
    <row r="7209" spans="1:4">
      <c r="A7209">
        <v>740</v>
      </c>
      <c r="B7209">
        <v>5790</v>
      </c>
      <c r="C7209">
        <v>2083</v>
      </c>
      <c r="D7209">
        <v>5.79</v>
      </c>
    </row>
    <row r="7210" spans="1:4">
      <c r="A7210">
        <v>740</v>
      </c>
      <c r="B7210">
        <v>11970</v>
      </c>
      <c r="C7210">
        <v>2090</v>
      </c>
      <c r="D7210">
        <v>11.97</v>
      </c>
    </row>
    <row r="7211" spans="1:4">
      <c r="A7211">
        <v>740</v>
      </c>
      <c r="B7211">
        <v>44410</v>
      </c>
      <c r="C7211">
        <v>2091</v>
      </c>
      <c r="D7211">
        <v>44.41</v>
      </c>
    </row>
    <row r="7212" spans="1:4">
      <c r="A7212">
        <v>740</v>
      </c>
      <c r="B7212">
        <v>11590</v>
      </c>
      <c r="C7212">
        <v>2095</v>
      </c>
      <c r="D7212">
        <v>11.59</v>
      </c>
    </row>
    <row r="7213" spans="1:4">
      <c r="A7213">
        <v>740</v>
      </c>
      <c r="B7213">
        <v>26650</v>
      </c>
      <c r="C7213">
        <v>2098</v>
      </c>
      <c r="D7213">
        <v>26.65</v>
      </c>
    </row>
    <row r="7214" spans="1:4">
      <c r="A7214">
        <v>740</v>
      </c>
      <c r="B7214">
        <v>11590</v>
      </c>
      <c r="C7214">
        <v>2099</v>
      </c>
      <c r="D7214">
        <v>11.59</v>
      </c>
    </row>
    <row r="7215" spans="1:4">
      <c r="A7215">
        <v>740</v>
      </c>
      <c r="B7215">
        <v>8880</v>
      </c>
      <c r="C7215">
        <v>2100</v>
      </c>
      <c r="D7215">
        <v>8.8800000000000008</v>
      </c>
    </row>
    <row r="7216" spans="1:4">
      <c r="A7216">
        <v>740</v>
      </c>
      <c r="B7216">
        <v>28970</v>
      </c>
      <c r="C7216">
        <v>2102</v>
      </c>
      <c r="D7216">
        <v>28.97</v>
      </c>
    </row>
    <row r="7217" spans="1:4">
      <c r="A7217">
        <v>740</v>
      </c>
      <c r="B7217">
        <v>44410</v>
      </c>
      <c r="C7217">
        <v>2107</v>
      </c>
      <c r="D7217">
        <v>44.41</v>
      </c>
    </row>
    <row r="7218" spans="1:4">
      <c r="A7218">
        <v>740</v>
      </c>
      <c r="B7218">
        <v>8880</v>
      </c>
      <c r="C7218">
        <v>2108</v>
      </c>
      <c r="D7218">
        <v>8.8800000000000008</v>
      </c>
    </row>
    <row r="7219" spans="1:4">
      <c r="A7219">
        <v>740</v>
      </c>
      <c r="B7219">
        <v>35530</v>
      </c>
      <c r="C7219">
        <v>2113</v>
      </c>
      <c r="D7219">
        <v>35.53</v>
      </c>
    </row>
    <row r="7220" spans="1:4">
      <c r="A7220">
        <v>740</v>
      </c>
      <c r="B7220">
        <v>11590</v>
      </c>
      <c r="C7220">
        <v>2117</v>
      </c>
      <c r="D7220">
        <v>11.59</v>
      </c>
    </row>
    <row r="7221" spans="1:4">
      <c r="A7221">
        <v>740</v>
      </c>
      <c r="B7221">
        <v>8880</v>
      </c>
      <c r="C7221">
        <v>2118</v>
      </c>
      <c r="D7221">
        <v>8.8800000000000008</v>
      </c>
    </row>
    <row r="7222" spans="1:4">
      <c r="A7222">
        <v>740</v>
      </c>
      <c r="B7222">
        <v>26650</v>
      </c>
      <c r="C7222">
        <v>2120</v>
      </c>
      <c r="D7222">
        <v>26.65</v>
      </c>
    </row>
    <row r="7223" spans="1:4">
      <c r="A7223">
        <v>740</v>
      </c>
      <c r="B7223">
        <v>5790</v>
      </c>
      <c r="C7223">
        <v>2122</v>
      </c>
      <c r="D7223">
        <v>5.79</v>
      </c>
    </row>
    <row r="7224" spans="1:4">
      <c r="A7224">
        <v>740</v>
      </c>
      <c r="B7224">
        <v>5790</v>
      </c>
      <c r="C7224">
        <v>2127</v>
      </c>
      <c r="D7224">
        <v>5.79</v>
      </c>
    </row>
    <row r="7225" spans="1:4">
      <c r="A7225">
        <v>740</v>
      </c>
      <c r="B7225">
        <v>8880</v>
      </c>
      <c r="C7225">
        <v>2136</v>
      </c>
      <c r="D7225">
        <v>8.8800000000000008</v>
      </c>
    </row>
    <row r="7226" spans="1:4">
      <c r="A7226">
        <v>740</v>
      </c>
      <c r="B7226">
        <v>26650</v>
      </c>
      <c r="C7226">
        <v>2139</v>
      </c>
      <c r="D7226">
        <v>26.65</v>
      </c>
    </row>
    <row r="7227" spans="1:4">
      <c r="A7227">
        <v>740</v>
      </c>
      <c r="B7227">
        <v>8880</v>
      </c>
      <c r="C7227">
        <v>2141</v>
      </c>
      <c r="D7227">
        <v>8.8800000000000008</v>
      </c>
    </row>
    <row r="7228" spans="1:4">
      <c r="A7228">
        <v>740</v>
      </c>
      <c r="B7228">
        <v>23940</v>
      </c>
      <c r="C7228">
        <v>2144</v>
      </c>
      <c r="D7228">
        <v>23.94</v>
      </c>
    </row>
    <row r="7229" spans="1:4">
      <c r="A7229">
        <v>740</v>
      </c>
      <c r="B7229">
        <v>11590</v>
      </c>
      <c r="C7229">
        <v>2148</v>
      </c>
      <c r="D7229">
        <v>11.59</v>
      </c>
    </row>
    <row r="7230" spans="1:4">
      <c r="A7230">
        <v>740</v>
      </c>
      <c r="B7230">
        <v>26650</v>
      </c>
      <c r="C7230">
        <v>2149</v>
      </c>
      <c r="D7230">
        <v>26.65</v>
      </c>
    </row>
    <row r="7231" spans="1:4">
      <c r="A7231">
        <v>740</v>
      </c>
      <c r="B7231">
        <v>17770</v>
      </c>
      <c r="C7231">
        <v>2155</v>
      </c>
      <c r="D7231">
        <v>17.77</v>
      </c>
    </row>
    <row r="7232" spans="1:4">
      <c r="A7232">
        <v>740</v>
      </c>
      <c r="B7232">
        <v>5790</v>
      </c>
      <c r="C7232">
        <v>2157</v>
      </c>
      <c r="D7232">
        <v>5.79</v>
      </c>
    </row>
    <row r="7233" spans="1:4">
      <c r="A7233">
        <v>740</v>
      </c>
      <c r="B7233">
        <v>8880</v>
      </c>
      <c r="C7233">
        <v>2159</v>
      </c>
      <c r="D7233">
        <v>8.8800000000000008</v>
      </c>
    </row>
    <row r="7234" spans="1:4">
      <c r="A7234">
        <v>740</v>
      </c>
      <c r="B7234">
        <v>8880</v>
      </c>
      <c r="C7234">
        <v>2160</v>
      </c>
      <c r="D7234">
        <v>8.8800000000000008</v>
      </c>
    </row>
    <row r="7235" spans="1:4">
      <c r="A7235">
        <v>740</v>
      </c>
      <c r="B7235">
        <v>5790</v>
      </c>
      <c r="C7235">
        <v>2161</v>
      </c>
      <c r="D7235">
        <v>5.79</v>
      </c>
    </row>
    <row r="7236" spans="1:4">
      <c r="A7236">
        <v>740</v>
      </c>
      <c r="B7236">
        <v>5790</v>
      </c>
      <c r="C7236">
        <v>2162</v>
      </c>
      <c r="D7236">
        <v>5.79</v>
      </c>
    </row>
    <row r="7237" spans="1:4">
      <c r="A7237">
        <v>740</v>
      </c>
      <c r="B7237">
        <v>17770</v>
      </c>
      <c r="C7237">
        <v>2163</v>
      </c>
      <c r="D7237">
        <v>17.77</v>
      </c>
    </row>
    <row r="7238" spans="1:4">
      <c r="A7238">
        <v>740</v>
      </c>
      <c r="B7238">
        <v>26650</v>
      </c>
      <c r="C7238">
        <v>2164</v>
      </c>
      <c r="D7238">
        <v>26.65</v>
      </c>
    </row>
    <row r="7239" spans="1:4">
      <c r="A7239">
        <v>740</v>
      </c>
      <c r="B7239">
        <v>8880</v>
      </c>
      <c r="C7239">
        <v>2168</v>
      </c>
      <c r="D7239">
        <v>8.8800000000000008</v>
      </c>
    </row>
    <row r="7240" spans="1:4">
      <c r="A7240">
        <v>740</v>
      </c>
      <c r="B7240">
        <v>10810</v>
      </c>
      <c r="C7240">
        <v>2174</v>
      </c>
      <c r="D7240">
        <v>10.81</v>
      </c>
    </row>
    <row r="7241" spans="1:4">
      <c r="A7241">
        <v>740</v>
      </c>
      <c r="B7241">
        <v>11590</v>
      </c>
      <c r="C7241">
        <v>2180</v>
      </c>
      <c r="D7241">
        <v>11.59</v>
      </c>
    </row>
    <row r="7242" spans="1:4">
      <c r="A7242">
        <v>740</v>
      </c>
      <c r="B7242">
        <v>17770</v>
      </c>
      <c r="C7242">
        <v>2181</v>
      </c>
      <c r="D7242">
        <v>17.77</v>
      </c>
    </row>
    <row r="7243" spans="1:4">
      <c r="A7243">
        <v>740</v>
      </c>
      <c r="B7243">
        <v>8880</v>
      </c>
      <c r="C7243">
        <v>2182</v>
      </c>
      <c r="D7243">
        <v>8.8800000000000008</v>
      </c>
    </row>
    <row r="7244" spans="1:4">
      <c r="A7244">
        <v>740</v>
      </c>
      <c r="B7244">
        <v>5790</v>
      </c>
      <c r="C7244">
        <v>2183</v>
      </c>
      <c r="D7244">
        <v>5.79</v>
      </c>
    </row>
    <row r="7245" spans="1:4">
      <c r="A7245">
        <v>740</v>
      </c>
      <c r="B7245">
        <v>8880</v>
      </c>
      <c r="C7245">
        <v>2184</v>
      </c>
      <c r="D7245">
        <v>8.8800000000000008</v>
      </c>
    </row>
    <row r="7246" spans="1:4">
      <c r="A7246">
        <v>740</v>
      </c>
      <c r="B7246">
        <v>26650</v>
      </c>
      <c r="C7246">
        <v>2187</v>
      </c>
      <c r="D7246">
        <v>26.65</v>
      </c>
    </row>
    <row r="7247" spans="1:4">
      <c r="A7247">
        <v>740</v>
      </c>
      <c r="B7247">
        <v>26650</v>
      </c>
      <c r="C7247">
        <v>2191</v>
      </c>
      <c r="D7247">
        <v>26.65</v>
      </c>
    </row>
    <row r="7248" spans="1:4">
      <c r="A7248">
        <v>740</v>
      </c>
      <c r="B7248">
        <v>8880</v>
      </c>
      <c r="C7248">
        <v>2195</v>
      </c>
      <c r="D7248">
        <v>8.8800000000000008</v>
      </c>
    </row>
    <row r="7249" spans="1:4">
      <c r="A7249">
        <v>740</v>
      </c>
      <c r="B7249">
        <v>17770</v>
      </c>
      <c r="C7249">
        <v>2196</v>
      </c>
      <c r="D7249">
        <v>17.77</v>
      </c>
    </row>
    <row r="7250" spans="1:4">
      <c r="A7250">
        <v>740</v>
      </c>
      <c r="B7250">
        <v>5790</v>
      </c>
      <c r="C7250">
        <v>2197</v>
      </c>
      <c r="D7250">
        <v>5.79</v>
      </c>
    </row>
    <row r="7251" spans="1:4">
      <c r="A7251">
        <v>740</v>
      </c>
      <c r="B7251">
        <v>35920</v>
      </c>
      <c r="C7251">
        <v>2198</v>
      </c>
      <c r="D7251">
        <v>35.92</v>
      </c>
    </row>
    <row r="7252" spans="1:4">
      <c r="A7252">
        <v>740</v>
      </c>
      <c r="B7252">
        <v>5790</v>
      </c>
      <c r="C7252">
        <v>2199</v>
      </c>
      <c r="D7252">
        <v>5.79</v>
      </c>
    </row>
    <row r="7253" spans="1:4">
      <c r="A7253">
        <v>740</v>
      </c>
      <c r="B7253">
        <v>47890</v>
      </c>
      <c r="C7253">
        <v>2200</v>
      </c>
      <c r="D7253">
        <v>47.89</v>
      </c>
    </row>
    <row r="7254" spans="1:4">
      <c r="A7254">
        <v>740</v>
      </c>
      <c r="B7254">
        <v>8880</v>
      </c>
      <c r="C7254">
        <v>2201</v>
      </c>
      <c r="D7254">
        <v>8.8800000000000008</v>
      </c>
    </row>
    <row r="7255" spans="1:4">
      <c r="A7255">
        <v>740</v>
      </c>
      <c r="B7255">
        <v>8880</v>
      </c>
      <c r="C7255">
        <v>2202</v>
      </c>
      <c r="D7255">
        <v>8.8800000000000008</v>
      </c>
    </row>
    <row r="7256" spans="1:4">
      <c r="A7256">
        <v>740</v>
      </c>
      <c r="B7256">
        <v>26650</v>
      </c>
      <c r="C7256">
        <v>2203</v>
      </c>
      <c r="D7256">
        <v>26.65</v>
      </c>
    </row>
    <row r="7257" spans="1:4">
      <c r="A7257">
        <v>740</v>
      </c>
      <c r="B7257">
        <v>35920</v>
      </c>
      <c r="C7257">
        <v>2204</v>
      </c>
      <c r="D7257">
        <v>35.92</v>
      </c>
    </row>
    <row r="7258" spans="1:4">
      <c r="A7258">
        <v>740</v>
      </c>
      <c r="B7258">
        <v>5790</v>
      </c>
      <c r="C7258">
        <v>2205</v>
      </c>
      <c r="D7258">
        <v>5.79</v>
      </c>
    </row>
    <row r="7259" spans="1:4">
      <c r="A7259">
        <v>740</v>
      </c>
      <c r="B7259">
        <v>8880</v>
      </c>
      <c r="C7259">
        <v>2206</v>
      </c>
      <c r="D7259">
        <v>8.8800000000000008</v>
      </c>
    </row>
    <row r="7260" spans="1:4">
      <c r="A7260">
        <v>740</v>
      </c>
      <c r="B7260">
        <v>5790</v>
      </c>
      <c r="C7260">
        <v>2212</v>
      </c>
      <c r="D7260">
        <v>5.79</v>
      </c>
    </row>
    <row r="7261" spans="1:4">
      <c r="A7261">
        <v>740</v>
      </c>
      <c r="B7261">
        <v>26650</v>
      </c>
      <c r="C7261">
        <v>2213</v>
      </c>
      <c r="D7261">
        <v>26.65</v>
      </c>
    </row>
    <row r="7262" spans="1:4">
      <c r="A7262">
        <v>740</v>
      </c>
      <c r="B7262">
        <v>11590</v>
      </c>
      <c r="C7262">
        <v>2214</v>
      </c>
      <c r="D7262">
        <v>11.59</v>
      </c>
    </row>
    <row r="7263" spans="1:4">
      <c r="A7263">
        <v>740</v>
      </c>
      <c r="B7263">
        <v>11970</v>
      </c>
      <c r="C7263">
        <v>2215</v>
      </c>
      <c r="D7263">
        <v>11.97</v>
      </c>
    </row>
    <row r="7264" spans="1:4">
      <c r="A7264">
        <v>740</v>
      </c>
      <c r="B7264">
        <v>17770</v>
      </c>
      <c r="C7264">
        <v>2220</v>
      </c>
      <c r="D7264">
        <v>17.77</v>
      </c>
    </row>
    <row r="7265" spans="1:4">
      <c r="A7265">
        <v>740</v>
      </c>
      <c r="B7265">
        <v>8880</v>
      </c>
      <c r="C7265">
        <v>2221</v>
      </c>
      <c r="D7265">
        <v>8.8800000000000008</v>
      </c>
    </row>
    <row r="7266" spans="1:4">
      <c r="A7266">
        <v>740</v>
      </c>
      <c r="B7266">
        <v>35920</v>
      </c>
      <c r="C7266">
        <v>2222</v>
      </c>
      <c r="D7266">
        <v>35.92</v>
      </c>
    </row>
    <row r="7267" spans="1:4">
      <c r="A7267">
        <v>740</v>
      </c>
      <c r="B7267">
        <v>8880</v>
      </c>
      <c r="C7267">
        <v>2224</v>
      </c>
      <c r="D7267">
        <v>8.8800000000000008</v>
      </c>
    </row>
    <row r="7268" spans="1:4">
      <c r="A7268">
        <v>740</v>
      </c>
      <c r="B7268">
        <v>11970</v>
      </c>
      <c r="C7268">
        <v>2226</v>
      </c>
      <c r="D7268">
        <v>11.97</v>
      </c>
    </row>
    <row r="7269" spans="1:4">
      <c r="A7269">
        <v>740</v>
      </c>
      <c r="B7269">
        <v>5790</v>
      </c>
      <c r="C7269">
        <v>2227</v>
      </c>
      <c r="D7269">
        <v>5.79</v>
      </c>
    </row>
    <row r="7270" spans="1:4">
      <c r="A7270">
        <v>740</v>
      </c>
      <c r="B7270">
        <v>23940</v>
      </c>
      <c r="C7270">
        <v>2232</v>
      </c>
      <c r="D7270">
        <v>23.94</v>
      </c>
    </row>
    <row r="7271" spans="1:4">
      <c r="A7271">
        <v>740</v>
      </c>
      <c r="B7271">
        <v>5790</v>
      </c>
      <c r="C7271">
        <v>2233</v>
      </c>
      <c r="D7271">
        <v>5.79</v>
      </c>
    </row>
    <row r="7272" spans="1:4">
      <c r="A7272">
        <v>740</v>
      </c>
      <c r="B7272">
        <v>11590</v>
      </c>
      <c r="C7272">
        <v>2235</v>
      </c>
      <c r="D7272">
        <v>11.59</v>
      </c>
    </row>
    <row r="7273" spans="1:4">
      <c r="A7273">
        <v>740</v>
      </c>
      <c r="B7273">
        <v>8880</v>
      </c>
      <c r="C7273">
        <v>2238</v>
      </c>
      <c r="D7273">
        <v>8.8800000000000008</v>
      </c>
    </row>
    <row r="7274" spans="1:4">
      <c r="A7274">
        <v>740</v>
      </c>
      <c r="B7274">
        <v>26650</v>
      </c>
      <c r="C7274">
        <v>2244</v>
      </c>
      <c r="D7274">
        <v>26.65</v>
      </c>
    </row>
    <row r="7275" spans="1:4">
      <c r="A7275">
        <v>740</v>
      </c>
      <c r="B7275">
        <v>26650</v>
      </c>
      <c r="C7275">
        <v>2246</v>
      </c>
      <c r="D7275">
        <v>26.65</v>
      </c>
    </row>
    <row r="7276" spans="1:4">
      <c r="A7276">
        <v>740</v>
      </c>
      <c r="B7276">
        <v>8880</v>
      </c>
      <c r="C7276">
        <v>2247</v>
      </c>
      <c r="D7276">
        <v>8.8800000000000008</v>
      </c>
    </row>
    <row r="7277" spans="1:4">
      <c r="A7277">
        <v>740</v>
      </c>
      <c r="B7277">
        <v>17770</v>
      </c>
      <c r="C7277">
        <v>2248</v>
      </c>
      <c r="D7277">
        <v>17.77</v>
      </c>
    </row>
    <row r="7278" spans="1:4">
      <c r="A7278">
        <v>740</v>
      </c>
      <c r="B7278">
        <v>5790</v>
      </c>
      <c r="C7278">
        <v>2249</v>
      </c>
      <c r="D7278">
        <v>5.79</v>
      </c>
    </row>
    <row r="7279" spans="1:4">
      <c r="A7279">
        <v>740</v>
      </c>
      <c r="B7279">
        <v>26650</v>
      </c>
      <c r="C7279">
        <v>2250</v>
      </c>
      <c r="D7279">
        <v>26.65</v>
      </c>
    </row>
    <row r="7280" spans="1:4">
      <c r="A7280">
        <v>740</v>
      </c>
      <c r="B7280">
        <v>17380</v>
      </c>
      <c r="C7280">
        <v>2251</v>
      </c>
      <c r="D7280">
        <v>17.38</v>
      </c>
    </row>
    <row r="7281" spans="1:4">
      <c r="A7281">
        <v>740</v>
      </c>
      <c r="B7281">
        <v>35530</v>
      </c>
      <c r="C7281">
        <v>2252</v>
      </c>
      <c r="D7281">
        <v>35.53</v>
      </c>
    </row>
    <row r="7282" spans="1:4">
      <c r="A7282">
        <v>740</v>
      </c>
      <c r="B7282">
        <v>17380</v>
      </c>
      <c r="C7282">
        <v>2255</v>
      </c>
      <c r="D7282">
        <v>17.38</v>
      </c>
    </row>
    <row r="7283" spans="1:4">
      <c r="A7283">
        <v>740</v>
      </c>
      <c r="B7283">
        <v>8880</v>
      </c>
      <c r="C7283">
        <v>2256</v>
      </c>
      <c r="D7283">
        <v>8.8800000000000008</v>
      </c>
    </row>
    <row r="7284" spans="1:4">
      <c r="A7284">
        <v>740</v>
      </c>
      <c r="B7284">
        <v>8880</v>
      </c>
      <c r="C7284">
        <v>2257</v>
      </c>
      <c r="D7284">
        <v>8.8800000000000008</v>
      </c>
    </row>
    <row r="7285" spans="1:4">
      <c r="A7285">
        <v>740</v>
      </c>
      <c r="B7285">
        <v>8880</v>
      </c>
      <c r="C7285">
        <v>2259</v>
      </c>
      <c r="D7285">
        <v>8.8800000000000008</v>
      </c>
    </row>
    <row r="7286" spans="1:4">
      <c r="A7286">
        <v>740</v>
      </c>
      <c r="B7286">
        <v>5790</v>
      </c>
      <c r="C7286">
        <v>2260</v>
      </c>
      <c r="D7286">
        <v>5.79</v>
      </c>
    </row>
    <row r="7287" spans="1:4">
      <c r="A7287">
        <v>740</v>
      </c>
      <c r="B7287">
        <v>8880</v>
      </c>
      <c r="C7287">
        <v>2264</v>
      </c>
      <c r="D7287">
        <v>8.8800000000000008</v>
      </c>
    </row>
    <row r="7288" spans="1:4">
      <c r="A7288">
        <v>740</v>
      </c>
      <c r="B7288">
        <v>34760</v>
      </c>
      <c r="C7288">
        <v>2266</v>
      </c>
      <c r="D7288">
        <v>34.76</v>
      </c>
    </row>
    <row r="7289" spans="1:4">
      <c r="A7289">
        <v>740</v>
      </c>
      <c r="B7289">
        <v>5790</v>
      </c>
      <c r="C7289">
        <v>2268</v>
      </c>
      <c r="D7289">
        <v>5.79</v>
      </c>
    </row>
    <row r="7290" spans="1:4">
      <c r="A7290">
        <v>740</v>
      </c>
      <c r="B7290">
        <v>17770</v>
      </c>
      <c r="C7290">
        <v>2271</v>
      </c>
      <c r="D7290">
        <v>17.77</v>
      </c>
    </row>
    <row r="7291" spans="1:4">
      <c r="A7291">
        <v>740</v>
      </c>
      <c r="B7291">
        <v>8880</v>
      </c>
      <c r="C7291">
        <v>2275</v>
      </c>
      <c r="D7291">
        <v>8.8800000000000008</v>
      </c>
    </row>
    <row r="7292" spans="1:4">
      <c r="A7292">
        <v>740</v>
      </c>
      <c r="B7292">
        <v>5790</v>
      </c>
      <c r="C7292">
        <v>2277</v>
      </c>
      <c r="D7292">
        <v>5.79</v>
      </c>
    </row>
    <row r="7293" spans="1:4">
      <c r="A7293">
        <v>740</v>
      </c>
      <c r="B7293">
        <v>47890</v>
      </c>
      <c r="C7293">
        <v>2278</v>
      </c>
      <c r="D7293">
        <v>47.89</v>
      </c>
    </row>
    <row r="7294" spans="1:4">
      <c r="A7294">
        <v>740</v>
      </c>
      <c r="B7294">
        <v>5790</v>
      </c>
      <c r="C7294">
        <v>2279</v>
      </c>
      <c r="D7294">
        <v>5.79</v>
      </c>
    </row>
    <row r="7295" spans="1:4">
      <c r="A7295">
        <v>740</v>
      </c>
      <c r="B7295">
        <v>11590</v>
      </c>
      <c r="C7295">
        <v>2280</v>
      </c>
      <c r="D7295">
        <v>11.59</v>
      </c>
    </row>
    <row r="7296" spans="1:4">
      <c r="A7296">
        <v>740</v>
      </c>
      <c r="B7296">
        <v>5790</v>
      </c>
      <c r="C7296">
        <v>2282</v>
      </c>
      <c r="D7296">
        <v>5.79</v>
      </c>
    </row>
    <row r="7297" spans="1:4">
      <c r="A7297">
        <v>740</v>
      </c>
      <c r="B7297">
        <v>5790</v>
      </c>
      <c r="C7297">
        <v>2284</v>
      </c>
      <c r="D7297">
        <v>5.79</v>
      </c>
    </row>
    <row r="7298" spans="1:4">
      <c r="A7298">
        <v>740</v>
      </c>
      <c r="B7298">
        <v>59860</v>
      </c>
      <c r="C7298">
        <v>2286</v>
      </c>
      <c r="D7298">
        <v>59.86</v>
      </c>
    </row>
    <row r="7299" spans="1:4">
      <c r="A7299">
        <v>740</v>
      </c>
      <c r="B7299">
        <v>35530</v>
      </c>
      <c r="C7299">
        <v>2290</v>
      </c>
      <c r="D7299">
        <v>35.53</v>
      </c>
    </row>
    <row r="7300" spans="1:4">
      <c r="A7300">
        <v>740</v>
      </c>
      <c r="B7300">
        <v>8880</v>
      </c>
      <c r="C7300">
        <v>2292</v>
      </c>
      <c r="D7300">
        <v>8.8800000000000008</v>
      </c>
    </row>
    <row r="7301" spans="1:4">
      <c r="A7301">
        <v>740</v>
      </c>
      <c r="B7301">
        <v>8110</v>
      </c>
      <c r="C7301">
        <v>2294</v>
      </c>
      <c r="D7301">
        <v>8.11</v>
      </c>
    </row>
    <row r="7302" spans="1:4">
      <c r="A7302">
        <v>740</v>
      </c>
      <c r="B7302">
        <v>17770</v>
      </c>
      <c r="C7302">
        <v>2298</v>
      </c>
      <c r="D7302">
        <v>17.77</v>
      </c>
    </row>
    <row r="7303" spans="1:4">
      <c r="A7303">
        <v>740</v>
      </c>
      <c r="B7303">
        <v>8110</v>
      </c>
      <c r="C7303">
        <v>2299</v>
      </c>
      <c r="D7303">
        <v>8.11</v>
      </c>
    </row>
    <row r="7304" spans="1:4">
      <c r="A7304">
        <v>740</v>
      </c>
      <c r="B7304">
        <v>17770</v>
      </c>
      <c r="C7304">
        <v>2301</v>
      </c>
      <c r="D7304">
        <v>17.77</v>
      </c>
    </row>
    <row r="7305" spans="1:4">
      <c r="A7305">
        <v>740</v>
      </c>
      <c r="B7305">
        <v>8880</v>
      </c>
      <c r="C7305">
        <v>2308</v>
      </c>
      <c r="D7305">
        <v>8.8800000000000008</v>
      </c>
    </row>
    <row r="7306" spans="1:4">
      <c r="A7306">
        <v>740</v>
      </c>
      <c r="B7306">
        <v>35530</v>
      </c>
      <c r="C7306">
        <v>2311</v>
      </c>
      <c r="D7306">
        <v>35.53</v>
      </c>
    </row>
    <row r="7307" spans="1:4">
      <c r="A7307">
        <v>740</v>
      </c>
      <c r="B7307">
        <v>8880</v>
      </c>
      <c r="C7307">
        <v>2312</v>
      </c>
      <c r="D7307">
        <v>8.8800000000000008</v>
      </c>
    </row>
    <row r="7308" spans="1:4">
      <c r="A7308">
        <v>740</v>
      </c>
      <c r="B7308">
        <v>10810</v>
      </c>
      <c r="C7308">
        <v>2316</v>
      </c>
      <c r="D7308">
        <v>10.81</v>
      </c>
    </row>
    <row r="7309" spans="1:4">
      <c r="A7309">
        <v>740</v>
      </c>
      <c r="B7309">
        <v>26650</v>
      </c>
      <c r="C7309">
        <v>2318</v>
      </c>
      <c r="D7309">
        <v>26.65</v>
      </c>
    </row>
    <row r="7310" spans="1:4">
      <c r="A7310">
        <v>740</v>
      </c>
      <c r="B7310">
        <v>11970</v>
      </c>
      <c r="C7310">
        <v>2321</v>
      </c>
      <c r="D7310">
        <v>11.97</v>
      </c>
    </row>
    <row r="7311" spans="1:4">
      <c r="A7311">
        <v>740</v>
      </c>
      <c r="B7311">
        <v>35530</v>
      </c>
      <c r="C7311">
        <v>2322</v>
      </c>
      <c r="D7311">
        <v>35.53</v>
      </c>
    </row>
    <row r="7312" spans="1:4">
      <c r="A7312">
        <v>740</v>
      </c>
      <c r="B7312">
        <v>17770</v>
      </c>
      <c r="C7312">
        <v>2323</v>
      </c>
      <c r="D7312">
        <v>17.77</v>
      </c>
    </row>
    <row r="7313" spans="1:4">
      <c r="A7313">
        <v>740</v>
      </c>
      <c r="B7313">
        <v>23940</v>
      </c>
      <c r="C7313">
        <v>2328</v>
      </c>
      <c r="D7313">
        <v>23.94</v>
      </c>
    </row>
    <row r="7314" spans="1:4">
      <c r="A7314">
        <v>740</v>
      </c>
      <c r="B7314">
        <v>17770</v>
      </c>
      <c r="C7314">
        <v>2329</v>
      </c>
      <c r="D7314">
        <v>17.77</v>
      </c>
    </row>
    <row r="7315" spans="1:4">
      <c r="A7315">
        <v>740</v>
      </c>
      <c r="B7315">
        <v>26650</v>
      </c>
      <c r="C7315">
        <v>2331</v>
      </c>
      <c r="D7315">
        <v>26.65</v>
      </c>
    </row>
    <row r="7316" spans="1:4">
      <c r="A7316">
        <v>740</v>
      </c>
      <c r="B7316">
        <v>47890</v>
      </c>
      <c r="C7316">
        <v>2332</v>
      </c>
      <c r="D7316">
        <v>47.89</v>
      </c>
    </row>
    <row r="7317" spans="1:4">
      <c r="A7317">
        <v>740</v>
      </c>
      <c r="B7317">
        <v>11590</v>
      </c>
      <c r="C7317">
        <v>2333</v>
      </c>
      <c r="D7317">
        <v>11.59</v>
      </c>
    </row>
    <row r="7318" spans="1:4">
      <c r="A7318">
        <v>740</v>
      </c>
      <c r="B7318">
        <v>8880</v>
      </c>
      <c r="C7318">
        <v>2334</v>
      </c>
      <c r="D7318">
        <v>8.8800000000000008</v>
      </c>
    </row>
    <row r="7319" spans="1:4">
      <c r="A7319">
        <v>740</v>
      </c>
      <c r="B7319">
        <v>11970</v>
      </c>
      <c r="C7319">
        <v>2335</v>
      </c>
      <c r="D7319">
        <v>11.97</v>
      </c>
    </row>
    <row r="7320" spans="1:4">
      <c r="A7320">
        <v>740</v>
      </c>
      <c r="B7320">
        <v>8880</v>
      </c>
      <c r="C7320">
        <v>2336</v>
      </c>
      <c r="D7320">
        <v>8.8800000000000008</v>
      </c>
    </row>
    <row r="7321" spans="1:4">
      <c r="A7321">
        <v>740</v>
      </c>
      <c r="B7321">
        <v>8880</v>
      </c>
      <c r="C7321">
        <v>2337</v>
      </c>
      <c r="D7321">
        <v>8.8800000000000008</v>
      </c>
    </row>
    <row r="7322" spans="1:4">
      <c r="A7322">
        <v>740</v>
      </c>
      <c r="B7322">
        <v>35920</v>
      </c>
      <c r="C7322">
        <v>2339</v>
      </c>
      <c r="D7322">
        <v>35.92</v>
      </c>
    </row>
    <row r="7323" spans="1:4">
      <c r="A7323">
        <v>740</v>
      </c>
      <c r="B7323">
        <v>26650</v>
      </c>
      <c r="C7323">
        <v>2343</v>
      </c>
      <c r="D7323">
        <v>26.65</v>
      </c>
    </row>
    <row r="7324" spans="1:4">
      <c r="A7324">
        <v>740</v>
      </c>
      <c r="B7324">
        <v>17770</v>
      </c>
      <c r="C7324">
        <v>2350</v>
      </c>
      <c r="D7324">
        <v>17.77</v>
      </c>
    </row>
    <row r="7325" spans="1:4">
      <c r="A7325">
        <v>740</v>
      </c>
      <c r="B7325">
        <v>35530</v>
      </c>
      <c r="C7325">
        <v>2351</v>
      </c>
      <c r="D7325">
        <v>35.53</v>
      </c>
    </row>
    <row r="7326" spans="1:4">
      <c r="A7326">
        <v>740</v>
      </c>
      <c r="B7326">
        <v>26650</v>
      </c>
      <c r="C7326">
        <v>2352</v>
      </c>
      <c r="D7326">
        <v>26.65</v>
      </c>
    </row>
    <row r="7327" spans="1:4">
      <c r="A7327">
        <v>740</v>
      </c>
      <c r="B7327">
        <v>5790</v>
      </c>
      <c r="C7327">
        <v>2353</v>
      </c>
      <c r="D7327">
        <v>5.79</v>
      </c>
    </row>
    <row r="7328" spans="1:4">
      <c r="A7328">
        <v>740</v>
      </c>
      <c r="B7328">
        <v>11970</v>
      </c>
      <c r="C7328">
        <v>2355</v>
      </c>
      <c r="D7328">
        <v>11.97</v>
      </c>
    </row>
    <row r="7329" spans="1:4">
      <c r="A7329">
        <v>740</v>
      </c>
      <c r="B7329">
        <v>5790</v>
      </c>
      <c r="C7329">
        <v>2356</v>
      </c>
      <c r="D7329">
        <v>5.79</v>
      </c>
    </row>
    <row r="7330" spans="1:4">
      <c r="A7330">
        <v>740</v>
      </c>
      <c r="B7330">
        <v>17770</v>
      </c>
      <c r="C7330">
        <v>2357</v>
      </c>
      <c r="D7330">
        <v>17.77</v>
      </c>
    </row>
    <row r="7331" spans="1:4">
      <c r="A7331">
        <v>740</v>
      </c>
      <c r="B7331">
        <v>8880</v>
      </c>
      <c r="C7331">
        <v>2358</v>
      </c>
      <c r="D7331">
        <v>8.8800000000000008</v>
      </c>
    </row>
    <row r="7332" spans="1:4">
      <c r="A7332">
        <v>740</v>
      </c>
      <c r="B7332">
        <v>13520</v>
      </c>
      <c r="C7332">
        <v>2360</v>
      </c>
      <c r="D7332">
        <v>13.52</v>
      </c>
    </row>
    <row r="7333" spans="1:4">
      <c r="A7333">
        <v>740</v>
      </c>
      <c r="B7333">
        <v>47890</v>
      </c>
      <c r="C7333">
        <v>2363</v>
      </c>
      <c r="D7333">
        <v>47.89</v>
      </c>
    </row>
    <row r="7334" spans="1:4">
      <c r="A7334">
        <v>740</v>
      </c>
      <c r="B7334">
        <v>35530</v>
      </c>
      <c r="C7334">
        <v>2364</v>
      </c>
      <c r="D7334">
        <v>35.53</v>
      </c>
    </row>
    <row r="7335" spans="1:4">
      <c r="A7335">
        <v>740</v>
      </c>
      <c r="B7335">
        <v>26650</v>
      </c>
      <c r="C7335">
        <v>2365</v>
      </c>
      <c r="D7335">
        <v>26.65</v>
      </c>
    </row>
    <row r="7336" spans="1:4">
      <c r="A7336">
        <v>740</v>
      </c>
      <c r="B7336">
        <v>11970</v>
      </c>
      <c r="C7336">
        <v>2370</v>
      </c>
      <c r="D7336">
        <v>11.97</v>
      </c>
    </row>
    <row r="7337" spans="1:4">
      <c r="A7337">
        <v>740</v>
      </c>
      <c r="B7337">
        <v>2700</v>
      </c>
      <c r="C7337">
        <v>2373</v>
      </c>
      <c r="D7337">
        <v>2.7</v>
      </c>
    </row>
    <row r="7338" spans="1:4">
      <c r="A7338">
        <v>740</v>
      </c>
      <c r="B7338">
        <v>11970</v>
      </c>
      <c r="C7338">
        <v>2375</v>
      </c>
      <c r="D7338">
        <v>11.97</v>
      </c>
    </row>
    <row r="7339" spans="1:4">
      <c r="A7339">
        <v>740</v>
      </c>
      <c r="B7339">
        <v>11590</v>
      </c>
      <c r="C7339">
        <v>2378</v>
      </c>
      <c r="D7339">
        <v>11.59</v>
      </c>
    </row>
    <row r="7340" spans="1:4">
      <c r="A7340">
        <v>740</v>
      </c>
      <c r="B7340">
        <v>8880</v>
      </c>
      <c r="C7340">
        <v>2380</v>
      </c>
      <c r="D7340">
        <v>8.8800000000000008</v>
      </c>
    </row>
    <row r="7341" spans="1:4">
      <c r="A7341">
        <v>740</v>
      </c>
      <c r="B7341">
        <v>8880</v>
      </c>
      <c r="C7341">
        <v>2382</v>
      </c>
      <c r="D7341">
        <v>8.8800000000000008</v>
      </c>
    </row>
    <row r="7342" spans="1:4">
      <c r="A7342">
        <v>740</v>
      </c>
      <c r="B7342">
        <v>11970</v>
      </c>
      <c r="C7342">
        <v>2383</v>
      </c>
      <c r="D7342">
        <v>11.97</v>
      </c>
    </row>
    <row r="7343" spans="1:4">
      <c r="A7343">
        <v>740</v>
      </c>
      <c r="B7343">
        <v>11970</v>
      </c>
      <c r="C7343">
        <v>2384</v>
      </c>
      <c r="D7343">
        <v>11.97</v>
      </c>
    </row>
    <row r="7344" spans="1:4">
      <c r="A7344">
        <v>740</v>
      </c>
      <c r="B7344">
        <v>5790</v>
      </c>
      <c r="C7344">
        <v>2385</v>
      </c>
      <c r="D7344">
        <v>5.79</v>
      </c>
    </row>
    <row r="7345" spans="1:4">
      <c r="A7345">
        <v>740</v>
      </c>
      <c r="B7345">
        <v>47890</v>
      </c>
      <c r="C7345">
        <v>2393</v>
      </c>
      <c r="D7345">
        <v>47.89</v>
      </c>
    </row>
    <row r="7346" spans="1:4">
      <c r="A7346">
        <v>740</v>
      </c>
      <c r="B7346">
        <v>17770</v>
      </c>
      <c r="C7346">
        <v>2394</v>
      </c>
      <c r="D7346">
        <v>17.77</v>
      </c>
    </row>
    <row r="7347" spans="1:4">
      <c r="A7347">
        <v>740</v>
      </c>
      <c r="B7347">
        <v>5790</v>
      </c>
      <c r="C7347">
        <v>2397</v>
      </c>
      <c r="D7347">
        <v>5.79</v>
      </c>
    </row>
    <row r="7348" spans="1:4">
      <c r="A7348">
        <v>740</v>
      </c>
      <c r="B7348">
        <v>17770</v>
      </c>
      <c r="C7348">
        <v>2402</v>
      </c>
      <c r="D7348">
        <v>17.77</v>
      </c>
    </row>
    <row r="7349" spans="1:4">
      <c r="A7349">
        <v>740</v>
      </c>
      <c r="B7349">
        <v>5790</v>
      </c>
      <c r="C7349">
        <v>2403</v>
      </c>
      <c r="D7349">
        <v>5.79</v>
      </c>
    </row>
    <row r="7350" spans="1:4">
      <c r="A7350">
        <v>740</v>
      </c>
      <c r="B7350">
        <v>8880</v>
      </c>
      <c r="C7350">
        <v>2405</v>
      </c>
      <c r="D7350">
        <v>8.8800000000000008</v>
      </c>
    </row>
    <row r="7351" spans="1:4">
      <c r="A7351">
        <v>740</v>
      </c>
      <c r="B7351">
        <v>8110</v>
      </c>
      <c r="C7351">
        <v>2408</v>
      </c>
      <c r="D7351">
        <v>8.11</v>
      </c>
    </row>
    <row r="7352" spans="1:4">
      <c r="A7352">
        <v>740</v>
      </c>
      <c r="B7352">
        <v>26650</v>
      </c>
      <c r="C7352">
        <v>2410</v>
      </c>
      <c r="D7352">
        <v>26.65</v>
      </c>
    </row>
    <row r="7353" spans="1:4">
      <c r="A7353">
        <v>740</v>
      </c>
      <c r="B7353">
        <v>5790</v>
      </c>
      <c r="C7353">
        <v>2415</v>
      </c>
      <c r="D7353">
        <v>5.79</v>
      </c>
    </row>
    <row r="7354" spans="1:4">
      <c r="A7354">
        <v>740</v>
      </c>
      <c r="B7354">
        <v>59860</v>
      </c>
      <c r="C7354">
        <v>2416</v>
      </c>
      <c r="D7354">
        <v>59.86</v>
      </c>
    </row>
    <row r="7355" spans="1:4">
      <c r="A7355">
        <v>740</v>
      </c>
      <c r="B7355">
        <v>23170</v>
      </c>
      <c r="C7355">
        <v>2420</v>
      </c>
      <c r="D7355">
        <v>23.17</v>
      </c>
    </row>
    <row r="7356" spans="1:4">
      <c r="A7356">
        <v>740</v>
      </c>
      <c r="B7356">
        <v>5790</v>
      </c>
      <c r="C7356">
        <v>2423</v>
      </c>
      <c r="D7356">
        <v>5.79</v>
      </c>
    </row>
    <row r="7357" spans="1:4">
      <c r="A7357">
        <v>740</v>
      </c>
      <c r="B7357">
        <v>5790</v>
      </c>
      <c r="C7357">
        <v>2424</v>
      </c>
      <c r="D7357">
        <v>5.79</v>
      </c>
    </row>
    <row r="7358" spans="1:4">
      <c r="A7358">
        <v>740</v>
      </c>
      <c r="B7358">
        <v>11970</v>
      </c>
      <c r="C7358">
        <v>2430</v>
      </c>
      <c r="D7358">
        <v>11.97</v>
      </c>
    </row>
    <row r="7359" spans="1:4">
      <c r="A7359">
        <v>740</v>
      </c>
      <c r="B7359">
        <v>8880</v>
      </c>
      <c r="C7359">
        <v>2436</v>
      </c>
      <c r="D7359">
        <v>8.8800000000000008</v>
      </c>
    </row>
    <row r="7360" spans="1:4">
      <c r="A7360">
        <v>740</v>
      </c>
      <c r="B7360">
        <v>5790</v>
      </c>
      <c r="C7360">
        <v>2440</v>
      </c>
      <c r="D7360">
        <v>5.79</v>
      </c>
    </row>
    <row r="7361" spans="1:4">
      <c r="A7361">
        <v>740</v>
      </c>
      <c r="B7361">
        <v>5790</v>
      </c>
      <c r="C7361">
        <v>2441</v>
      </c>
      <c r="D7361">
        <v>5.79</v>
      </c>
    </row>
    <row r="7362" spans="1:4">
      <c r="A7362">
        <v>740</v>
      </c>
      <c r="B7362">
        <v>17770</v>
      </c>
      <c r="C7362">
        <v>2442</v>
      </c>
      <c r="D7362">
        <v>17.77</v>
      </c>
    </row>
    <row r="7363" spans="1:4">
      <c r="A7363">
        <v>740</v>
      </c>
      <c r="B7363">
        <v>17770</v>
      </c>
      <c r="C7363">
        <v>2443</v>
      </c>
      <c r="D7363">
        <v>17.77</v>
      </c>
    </row>
    <row r="7364" spans="1:4">
      <c r="A7364">
        <v>740</v>
      </c>
      <c r="B7364">
        <v>5790</v>
      </c>
      <c r="C7364">
        <v>2445</v>
      </c>
      <c r="D7364">
        <v>5.79</v>
      </c>
    </row>
    <row r="7365" spans="1:4">
      <c r="A7365">
        <v>740</v>
      </c>
      <c r="B7365">
        <v>8880</v>
      </c>
      <c r="C7365">
        <v>2451</v>
      </c>
      <c r="D7365">
        <v>8.8800000000000008</v>
      </c>
    </row>
    <row r="7366" spans="1:4">
      <c r="A7366">
        <v>740</v>
      </c>
      <c r="B7366">
        <v>17380</v>
      </c>
      <c r="C7366">
        <v>2452</v>
      </c>
      <c r="D7366">
        <v>17.38</v>
      </c>
    </row>
    <row r="7367" spans="1:4">
      <c r="A7367">
        <v>740</v>
      </c>
      <c r="B7367">
        <v>8880</v>
      </c>
      <c r="C7367">
        <v>2455</v>
      </c>
      <c r="D7367">
        <v>8.8800000000000008</v>
      </c>
    </row>
    <row r="7368" spans="1:4">
      <c r="A7368">
        <v>740</v>
      </c>
      <c r="B7368">
        <v>8880</v>
      </c>
      <c r="C7368">
        <v>2459</v>
      </c>
      <c r="D7368">
        <v>8.8800000000000008</v>
      </c>
    </row>
    <row r="7369" spans="1:4">
      <c r="A7369">
        <v>740</v>
      </c>
      <c r="B7369">
        <v>11590</v>
      </c>
      <c r="C7369">
        <v>2466</v>
      </c>
      <c r="D7369">
        <v>11.59</v>
      </c>
    </row>
    <row r="7370" spans="1:4">
      <c r="A7370">
        <v>740</v>
      </c>
      <c r="B7370">
        <v>8880</v>
      </c>
      <c r="C7370">
        <v>2468</v>
      </c>
      <c r="D7370">
        <v>8.8800000000000008</v>
      </c>
    </row>
    <row r="7371" spans="1:4">
      <c r="A7371">
        <v>740</v>
      </c>
      <c r="B7371">
        <v>11590</v>
      </c>
      <c r="C7371">
        <v>2469</v>
      </c>
      <c r="D7371">
        <v>11.59</v>
      </c>
    </row>
    <row r="7372" spans="1:4">
      <c r="A7372">
        <v>740</v>
      </c>
      <c r="B7372">
        <v>5790</v>
      </c>
      <c r="C7372">
        <v>2470</v>
      </c>
      <c r="D7372">
        <v>5.79</v>
      </c>
    </row>
    <row r="7373" spans="1:4">
      <c r="A7373">
        <v>740</v>
      </c>
      <c r="B7373">
        <v>8880</v>
      </c>
      <c r="C7373">
        <v>2472</v>
      </c>
      <c r="D7373">
        <v>8.8800000000000008</v>
      </c>
    </row>
    <row r="7374" spans="1:4">
      <c r="A7374">
        <v>740</v>
      </c>
      <c r="B7374">
        <v>47890</v>
      </c>
      <c r="C7374">
        <v>2473</v>
      </c>
      <c r="D7374">
        <v>47.89</v>
      </c>
    </row>
    <row r="7375" spans="1:4">
      <c r="A7375">
        <v>740</v>
      </c>
      <c r="B7375">
        <v>35920</v>
      </c>
      <c r="C7375">
        <v>2476</v>
      </c>
      <c r="D7375">
        <v>35.92</v>
      </c>
    </row>
    <row r="7376" spans="1:4">
      <c r="A7376">
        <v>740</v>
      </c>
      <c r="B7376">
        <v>8880</v>
      </c>
      <c r="C7376">
        <v>2477</v>
      </c>
      <c r="D7376">
        <v>8.8800000000000008</v>
      </c>
    </row>
    <row r="7377" spans="1:4">
      <c r="A7377">
        <v>740</v>
      </c>
      <c r="B7377">
        <v>5790</v>
      </c>
      <c r="C7377">
        <v>2480</v>
      </c>
      <c r="D7377">
        <v>5.79</v>
      </c>
    </row>
    <row r="7378" spans="1:4">
      <c r="A7378">
        <v>740</v>
      </c>
      <c r="B7378">
        <v>5790</v>
      </c>
      <c r="C7378">
        <v>2481</v>
      </c>
      <c r="D7378">
        <v>5.79</v>
      </c>
    </row>
    <row r="7379" spans="1:4">
      <c r="A7379">
        <v>740</v>
      </c>
      <c r="B7379">
        <v>5790</v>
      </c>
      <c r="C7379">
        <v>2484</v>
      </c>
      <c r="D7379">
        <v>5.79</v>
      </c>
    </row>
    <row r="7380" spans="1:4">
      <c r="A7380">
        <v>740</v>
      </c>
      <c r="B7380">
        <v>11970</v>
      </c>
      <c r="C7380">
        <v>2485</v>
      </c>
      <c r="D7380">
        <v>11.97</v>
      </c>
    </row>
    <row r="7381" spans="1:4">
      <c r="A7381">
        <v>740</v>
      </c>
      <c r="B7381">
        <v>26650</v>
      </c>
      <c r="C7381">
        <v>2487</v>
      </c>
      <c r="D7381">
        <v>26.65</v>
      </c>
    </row>
    <row r="7382" spans="1:4">
      <c r="A7382">
        <v>740</v>
      </c>
      <c r="B7382">
        <v>8880</v>
      </c>
      <c r="C7382">
        <v>2488</v>
      </c>
      <c r="D7382">
        <v>8.8800000000000008</v>
      </c>
    </row>
    <row r="7383" spans="1:4">
      <c r="A7383">
        <v>740</v>
      </c>
      <c r="B7383">
        <v>8880</v>
      </c>
      <c r="C7383">
        <v>2490</v>
      </c>
      <c r="D7383">
        <v>8.8800000000000008</v>
      </c>
    </row>
    <row r="7384" spans="1:4">
      <c r="A7384">
        <v>740</v>
      </c>
      <c r="B7384">
        <v>5790</v>
      </c>
      <c r="C7384">
        <v>2492</v>
      </c>
      <c r="D7384">
        <v>5.79</v>
      </c>
    </row>
    <row r="7385" spans="1:4">
      <c r="A7385">
        <v>740</v>
      </c>
      <c r="B7385">
        <v>8880</v>
      </c>
      <c r="C7385">
        <v>2495</v>
      </c>
      <c r="D7385">
        <v>8.8800000000000008</v>
      </c>
    </row>
    <row r="7386" spans="1:4">
      <c r="A7386">
        <v>740</v>
      </c>
      <c r="B7386">
        <v>17770</v>
      </c>
      <c r="C7386">
        <v>2496</v>
      </c>
      <c r="D7386">
        <v>17.77</v>
      </c>
    </row>
    <row r="7387" spans="1:4">
      <c r="A7387">
        <v>740</v>
      </c>
      <c r="B7387">
        <v>8110</v>
      </c>
      <c r="C7387">
        <v>2497</v>
      </c>
      <c r="D7387">
        <v>8.11</v>
      </c>
    </row>
    <row r="7388" spans="1:4">
      <c r="A7388">
        <v>740</v>
      </c>
      <c r="B7388">
        <v>5790</v>
      </c>
      <c r="C7388">
        <v>2500</v>
      </c>
      <c r="D7388">
        <v>5.79</v>
      </c>
    </row>
    <row r="7389" spans="1:4">
      <c r="A7389">
        <v>740</v>
      </c>
      <c r="B7389">
        <v>5790</v>
      </c>
      <c r="C7389">
        <v>2502</v>
      </c>
      <c r="D7389">
        <v>5.79</v>
      </c>
    </row>
    <row r="7390" spans="1:4">
      <c r="A7390">
        <v>740</v>
      </c>
      <c r="B7390">
        <v>35530</v>
      </c>
      <c r="C7390">
        <v>2505</v>
      </c>
      <c r="D7390">
        <v>35.53</v>
      </c>
    </row>
    <row r="7391" spans="1:4">
      <c r="A7391">
        <v>740</v>
      </c>
      <c r="B7391">
        <v>8880</v>
      </c>
      <c r="C7391">
        <v>2507</v>
      </c>
      <c r="D7391">
        <v>8.8800000000000008</v>
      </c>
    </row>
    <row r="7392" spans="1:4">
      <c r="A7392">
        <v>740</v>
      </c>
      <c r="B7392">
        <v>5790</v>
      </c>
      <c r="C7392">
        <v>2511</v>
      </c>
      <c r="D7392">
        <v>5.79</v>
      </c>
    </row>
    <row r="7393" spans="1:4">
      <c r="A7393">
        <v>740</v>
      </c>
      <c r="B7393">
        <v>23940</v>
      </c>
      <c r="C7393">
        <v>2513</v>
      </c>
      <c r="D7393">
        <v>23.94</v>
      </c>
    </row>
    <row r="7394" spans="1:4">
      <c r="A7394">
        <v>740</v>
      </c>
      <c r="B7394">
        <v>5790</v>
      </c>
      <c r="C7394">
        <v>2517</v>
      </c>
      <c r="D7394">
        <v>5.79</v>
      </c>
    </row>
    <row r="7395" spans="1:4">
      <c r="A7395">
        <v>740</v>
      </c>
      <c r="B7395">
        <v>8880</v>
      </c>
      <c r="C7395">
        <v>2519</v>
      </c>
      <c r="D7395">
        <v>8.8800000000000008</v>
      </c>
    </row>
    <row r="7396" spans="1:4">
      <c r="A7396">
        <v>740</v>
      </c>
      <c r="B7396">
        <v>17770</v>
      </c>
      <c r="C7396">
        <v>2526</v>
      </c>
      <c r="D7396">
        <v>17.77</v>
      </c>
    </row>
    <row r="7397" spans="1:4">
      <c r="A7397">
        <v>740</v>
      </c>
      <c r="B7397">
        <v>17380</v>
      </c>
      <c r="C7397">
        <v>2530</v>
      </c>
      <c r="D7397">
        <v>17.38</v>
      </c>
    </row>
    <row r="7398" spans="1:4">
      <c r="A7398">
        <v>740</v>
      </c>
      <c r="B7398">
        <v>17770</v>
      </c>
      <c r="C7398">
        <v>2535</v>
      </c>
      <c r="D7398">
        <v>17.77</v>
      </c>
    </row>
    <row r="7399" spans="1:4">
      <c r="A7399">
        <v>740</v>
      </c>
      <c r="B7399">
        <v>5790</v>
      </c>
      <c r="C7399">
        <v>2538</v>
      </c>
      <c r="D7399">
        <v>5.79</v>
      </c>
    </row>
    <row r="7400" spans="1:4">
      <c r="A7400">
        <v>740</v>
      </c>
      <c r="B7400">
        <v>5790</v>
      </c>
      <c r="C7400">
        <v>2539</v>
      </c>
      <c r="D7400">
        <v>5.79</v>
      </c>
    </row>
    <row r="7401" spans="1:4">
      <c r="A7401">
        <v>740</v>
      </c>
      <c r="B7401">
        <v>8880</v>
      </c>
      <c r="C7401">
        <v>2541</v>
      </c>
      <c r="D7401">
        <v>8.8800000000000008</v>
      </c>
    </row>
    <row r="7402" spans="1:4">
      <c r="A7402">
        <v>740</v>
      </c>
      <c r="B7402">
        <v>5790</v>
      </c>
      <c r="C7402">
        <v>2542</v>
      </c>
      <c r="D7402">
        <v>5.79</v>
      </c>
    </row>
    <row r="7403" spans="1:4">
      <c r="A7403">
        <v>740</v>
      </c>
      <c r="B7403">
        <v>17770</v>
      </c>
      <c r="C7403">
        <v>2544</v>
      </c>
      <c r="D7403">
        <v>17.77</v>
      </c>
    </row>
    <row r="7404" spans="1:4">
      <c r="A7404">
        <v>740</v>
      </c>
      <c r="B7404">
        <v>8880</v>
      </c>
      <c r="C7404">
        <v>2546</v>
      </c>
      <c r="D7404">
        <v>8.8800000000000008</v>
      </c>
    </row>
    <row r="7405" spans="1:4">
      <c r="A7405">
        <v>740</v>
      </c>
      <c r="B7405">
        <v>5790</v>
      </c>
      <c r="C7405">
        <v>2552</v>
      </c>
      <c r="D7405">
        <v>5.79</v>
      </c>
    </row>
    <row r="7406" spans="1:4">
      <c r="A7406">
        <v>740</v>
      </c>
      <c r="B7406">
        <v>23940</v>
      </c>
      <c r="C7406">
        <v>2555</v>
      </c>
      <c r="D7406">
        <v>23.94</v>
      </c>
    </row>
    <row r="7407" spans="1:4">
      <c r="A7407">
        <v>740</v>
      </c>
      <c r="B7407">
        <v>2700</v>
      </c>
      <c r="C7407">
        <v>2558</v>
      </c>
      <c r="D7407">
        <v>2.7</v>
      </c>
    </row>
    <row r="7408" spans="1:4">
      <c r="A7408">
        <v>740</v>
      </c>
      <c r="B7408">
        <v>5410</v>
      </c>
      <c r="C7408">
        <v>2563</v>
      </c>
      <c r="D7408">
        <v>5.41</v>
      </c>
    </row>
    <row r="7409" spans="1:4">
      <c r="A7409">
        <v>911</v>
      </c>
      <c r="B7409">
        <v>18750</v>
      </c>
      <c r="C7409">
        <v>303</v>
      </c>
      <c r="D7409">
        <v>18.75</v>
      </c>
    </row>
    <row r="7410" spans="1:4">
      <c r="A7410">
        <v>911</v>
      </c>
      <c r="B7410">
        <v>2165540</v>
      </c>
      <c r="C7410">
        <v>316</v>
      </c>
      <c r="D7410">
        <v>2165.54</v>
      </c>
    </row>
    <row r="7411" spans="1:4">
      <c r="A7411">
        <v>911</v>
      </c>
      <c r="B7411">
        <v>137970</v>
      </c>
      <c r="C7411">
        <v>446</v>
      </c>
      <c r="D7411">
        <v>137.97</v>
      </c>
    </row>
    <row r="7412" spans="1:4">
      <c r="A7412">
        <v>911</v>
      </c>
      <c r="B7412">
        <v>707260</v>
      </c>
      <c r="C7412">
        <v>631</v>
      </c>
      <c r="D7412">
        <v>707.26</v>
      </c>
    </row>
    <row r="7413" spans="1:4">
      <c r="A7413">
        <v>911</v>
      </c>
      <c r="B7413">
        <v>115620</v>
      </c>
      <c r="C7413">
        <v>871</v>
      </c>
      <c r="D7413">
        <v>115.62</v>
      </c>
    </row>
    <row r="7414" spans="1:4">
      <c r="A7414">
        <v>911</v>
      </c>
      <c r="B7414">
        <v>145050</v>
      </c>
      <c r="C7414">
        <v>887</v>
      </c>
      <c r="D7414">
        <v>145.05000000000001</v>
      </c>
    </row>
    <row r="7415" spans="1:4">
      <c r="A7415">
        <v>911</v>
      </c>
      <c r="B7415">
        <v>1863150</v>
      </c>
      <c r="C7415">
        <v>924</v>
      </c>
      <c r="D7415">
        <v>1863.15</v>
      </c>
    </row>
    <row r="7416" spans="1:4">
      <c r="A7416">
        <v>911</v>
      </c>
      <c r="B7416">
        <v>240070</v>
      </c>
      <c r="C7416">
        <v>2174</v>
      </c>
      <c r="D7416">
        <v>240.07</v>
      </c>
    </row>
    <row r="7417" spans="1:4">
      <c r="A7417">
        <v>911</v>
      </c>
      <c r="B7417">
        <v>323530</v>
      </c>
      <c r="C7417">
        <v>2331</v>
      </c>
      <c r="D7417">
        <v>323.52999999999997</v>
      </c>
    </row>
    <row r="7418" spans="1:4">
      <c r="A7418">
        <v>911</v>
      </c>
      <c r="B7418">
        <v>463140</v>
      </c>
      <c r="C7418">
        <v>2339</v>
      </c>
      <c r="D7418">
        <v>463.14</v>
      </c>
    </row>
    <row r="7419" spans="1:4">
      <c r="A7419">
        <v>911</v>
      </c>
      <c r="B7419">
        <v>10230</v>
      </c>
      <c r="C7419">
        <v>2433</v>
      </c>
      <c r="D7419">
        <v>10.23</v>
      </c>
    </row>
    <row r="7420" spans="1:4">
      <c r="A7420">
        <v>911</v>
      </c>
      <c r="B7420">
        <v>76410</v>
      </c>
      <c r="C7420">
        <v>2511</v>
      </c>
      <c r="D7420">
        <v>76.41</v>
      </c>
    </row>
    <row r="7421" spans="1:4">
      <c r="A7421">
        <v>913</v>
      </c>
      <c r="B7421">
        <v>14378000</v>
      </c>
      <c r="C7421">
        <v>2496</v>
      </c>
      <c r="D7421">
        <v>14378</v>
      </c>
    </row>
    <row r="7422" spans="1:4">
      <c r="A7422">
        <v>919</v>
      </c>
      <c r="B7422">
        <v>345000</v>
      </c>
      <c r="C7422">
        <v>130</v>
      </c>
      <c r="D7422">
        <v>345</v>
      </c>
    </row>
    <row r="7423" spans="1:4">
      <c r="A7423">
        <v>919</v>
      </c>
      <c r="B7423">
        <v>2721210</v>
      </c>
      <c r="C7423">
        <v>369</v>
      </c>
      <c r="D7423">
        <v>2721.21</v>
      </c>
    </row>
    <row r="7424" spans="1:4">
      <c r="A7424">
        <v>919</v>
      </c>
      <c r="B7424">
        <v>277030</v>
      </c>
      <c r="C7424">
        <v>385</v>
      </c>
      <c r="D7424">
        <v>277.02999999999997</v>
      </c>
    </row>
    <row r="7425" spans="1:4">
      <c r="A7425">
        <v>919</v>
      </c>
      <c r="B7425">
        <v>768460</v>
      </c>
      <c r="C7425">
        <v>608</v>
      </c>
      <c r="D7425">
        <v>768.46</v>
      </c>
    </row>
    <row r="7426" spans="1:4">
      <c r="A7426">
        <v>919</v>
      </c>
      <c r="B7426">
        <v>185200</v>
      </c>
      <c r="C7426">
        <v>652</v>
      </c>
      <c r="D7426">
        <v>185.2</v>
      </c>
    </row>
    <row r="7427" spans="1:4">
      <c r="A7427">
        <v>919</v>
      </c>
      <c r="B7427">
        <v>298460</v>
      </c>
      <c r="C7427">
        <v>734</v>
      </c>
      <c r="D7427">
        <v>298.45999999999998</v>
      </c>
    </row>
    <row r="7428" spans="1:4">
      <c r="A7428">
        <v>919</v>
      </c>
      <c r="B7428">
        <v>114000</v>
      </c>
      <c r="C7428">
        <v>825</v>
      </c>
      <c r="D7428">
        <v>114</v>
      </c>
    </row>
    <row r="7429" spans="1:4">
      <c r="A7429">
        <v>919</v>
      </c>
      <c r="B7429">
        <v>1000000</v>
      </c>
      <c r="C7429">
        <v>968</v>
      </c>
      <c r="D7429">
        <v>1000</v>
      </c>
    </row>
    <row r="7430" spans="1:4">
      <c r="A7430">
        <v>919</v>
      </c>
      <c r="B7430">
        <v>70000</v>
      </c>
      <c r="C7430">
        <v>2010</v>
      </c>
      <c r="D7430">
        <v>70</v>
      </c>
    </row>
    <row r="7431" spans="1:4">
      <c r="A7431">
        <v>919</v>
      </c>
      <c r="B7431">
        <v>967840</v>
      </c>
      <c r="C7431">
        <v>2011</v>
      </c>
      <c r="D7431">
        <v>967.84</v>
      </c>
    </row>
    <row r="7432" spans="1:4">
      <c r="A7432">
        <v>919</v>
      </c>
      <c r="B7432">
        <v>1121240</v>
      </c>
      <c r="C7432">
        <v>2092</v>
      </c>
      <c r="D7432">
        <v>1121.24</v>
      </c>
    </row>
    <row r="7433" spans="1:4">
      <c r="A7433">
        <v>919</v>
      </c>
      <c r="B7433">
        <v>87140</v>
      </c>
      <c r="C7433">
        <v>2232</v>
      </c>
      <c r="D7433">
        <v>87.14</v>
      </c>
    </row>
    <row r="7434" spans="1:4">
      <c r="A7434">
        <v>919</v>
      </c>
      <c r="B7434">
        <v>45000</v>
      </c>
      <c r="C7434">
        <v>2364</v>
      </c>
      <c r="D7434">
        <v>45</v>
      </c>
    </row>
    <row r="7435" spans="1:4">
      <c r="A7435">
        <v>919</v>
      </c>
      <c r="B7435">
        <v>236000</v>
      </c>
      <c r="C7435">
        <v>2369</v>
      </c>
      <c r="D7435">
        <v>236</v>
      </c>
    </row>
    <row r="7436" spans="1:4">
      <c r="A7436">
        <v>919</v>
      </c>
      <c r="B7436">
        <v>50000</v>
      </c>
      <c r="C7436">
        <v>2372</v>
      </c>
      <c r="D7436">
        <v>50</v>
      </c>
    </row>
    <row r="7437" spans="1:4">
      <c r="A7437">
        <v>919</v>
      </c>
      <c r="B7437">
        <v>20000</v>
      </c>
      <c r="C7437">
        <v>2373</v>
      </c>
      <c r="D7437">
        <v>20</v>
      </c>
    </row>
    <row r="7438" spans="1:4">
      <c r="A7438">
        <v>919</v>
      </c>
      <c r="B7438">
        <v>50000</v>
      </c>
      <c r="C7438">
        <v>2374</v>
      </c>
      <c r="D7438">
        <v>50</v>
      </c>
    </row>
    <row r="7439" spans="1:4">
      <c r="A7439">
        <v>919</v>
      </c>
      <c r="B7439">
        <v>50000</v>
      </c>
      <c r="C7439">
        <v>2375</v>
      </c>
      <c r="D7439">
        <v>50</v>
      </c>
    </row>
    <row r="7440" spans="1:4">
      <c r="A7440">
        <v>919</v>
      </c>
      <c r="B7440">
        <v>17500</v>
      </c>
      <c r="C7440">
        <v>2412</v>
      </c>
      <c r="D7440">
        <v>17.5</v>
      </c>
    </row>
    <row r="7441" spans="1:4">
      <c r="A7441">
        <v>919</v>
      </c>
      <c r="B7441">
        <v>1000000</v>
      </c>
      <c r="C7441">
        <v>2413</v>
      </c>
      <c r="D7441">
        <v>1000</v>
      </c>
    </row>
    <row r="7442" spans="1:4">
      <c r="A7442">
        <v>919</v>
      </c>
      <c r="B7442">
        <v>241240</v>
      </c>
      <c r="C7442">
        <v>2543</v>
      </c>
      <c r="D7442">
        <v>241.24</v>
      </c>
    </row>
    <row r="7443" spans="1:4">
      <c r="A7443">
        <v>919</v>
      </c>
      <c r="B7443">
        <v>50000</v>
      </c>
      <c r="C7443">
        <v>1443</v>
      </c>
      <c r="D7443">
        <v>50</v>
      </c>
    </row>
    <row r="7444" spans="1:4">
      <c r="A7444">
        <v>919</v>
      </c>
      <c r="B7444">
        <v>29900</v>
      </c>
      <c r="C7444">
        <v>1477</v>
      </c>
      <c r="D7444">
        <v>29.9</v>
      </c>
    </row>
    <row r="7445" spans="1:4">
      <c r="A7445">
        <v>68</v>
      </c>
      <c r="B7445">
        <v>1025190</v>
      </c>
      <c r="C7445">
        <v>974</v>
      </c>
      <c r="D7445">
        <v>1025.19</v>
      </c>
    </row>
    <row r="7446" spans="1:4">
      <c r="A7446">
        <v>68</v>
      </c>
      <c r="B7446">
        <v>967200</v>
      </c>
      <c r="C7446">
        <v>390</v>
      </c>
      <c r="D7446">
        <v>967.2</v>
      </c>
    </row>
    <row r="7447" spans="1:4">
      <c r="A7447">
        <v>68</v>
      </c>
      <c r="B7447">
        <v>1035110</v>
      </c>
      <c r="C7447">
        <v>884</v>
      </c>
      <c r="D7447">
        <v>1035.1099999999999</v>
      </c>
    </row>
    <row r="7448" spans="1:4">
      <c r="A7448">
        <v>68</v>
      </c>
      <c r="B7448">
        <v>1163140</v>
      </c>
      <c r="C7448">
        <v>950</v>
      </c>
      <c r="D7448">
        <v>1163.1400000000001</v>
      </c>
    </row>
    <row r="7449" spans="1:4">
      <c r="A7449">
        <v>68</v>
      </c>
      <c r="B7449">
        <v>729410</v>
      </c>
      <c r="C7449">
        <v>971</v>
      </c>
      <c r="D7449">
        <v>729.41</v>
      </c>
    </row>
    <row r="7450" spans="1:4">
      <c r="A7450">
        <v>68</v>
      </c>
      <c r="B7450">
        <v>562910</v>
      </c>
      <c r="C7450">
        <v>2016</v>
      </c>
      <c r="D7450">
        <v>562.91</v>
      </c>
    </row>
    <row r="7451" spans="1:4">
      <c r="A7451">
        <v>68</v>
      </c>
      <c r="B7451">
        <v>601120</v>
      </c>
      <c r="C7451">
        <v>2027</v>
      </c>
      <c r="D7451">
        <v>601.12</v>
      </c>
    </row>
    <row r="7452" spans="1:4">
      <c r="A7452">
        <v>68</v>
      </c>
      <c r="B7452">
        <v>545510</v>
      </c>
      <c r="C7452">
        <v>2301</v>
      </c>
      <c r="D7452">
        <v>545.51</v>
      </c>
    </row>
    <row r="7453" spans="1:4">
      <c r="A7453">
        <v>68</v>
      </c>
      <c r="B7453">
        <v>930670</v>
      </c>
      <c r="C7453">
        <v>2312</v>
      </c>
      <c r="D7453">
        <v>930.67</v>
      </c>
    </row>
    <row r="7454" spans="1:4">
      <c r="A7454">
        <v>68</v>
      </c>
      <c r="B7454">
        <v>873500</v>
      </c>
      <c r="C7454">
        <v>960</v>
      </c>
      <c r="D7454">
        <v>873.5</v>
      </c>
    </row>
    <row r="7455" spans="1:4">
      <c r="A7455">
        <v>68</v>
      </c>
      <c r="B7455">
        <v>2224960</v>
      </c>
      <c r="C7455">
        <v>523</v>
      </c>
      <c r="D7455">
        <v>2224.96</v>
      </c>
    </row>
    <row r="7456" spans="1:4">
      <c r="A7456">
        <v>68</v>
      </c>
      <c r="B7456">
        <v>244120</v>
      </c>
      <c r="C7456">
        <v>2174</v>
      </c>
      <c r="D7456">
        <v>244.12</v>
      </c>
    </row>
    <row r="7457" spans="1:4">
      <c r="A7457">
        <v>68</v>
      </c>
      <c r="B7457">
        <v>879370</v>
      </c>
      <c r="C7457">
        <v>2037</v>
      </c>
      <c r="D7457">
        <v>879.37</v>
      </c>
    </row>
    <row r="7458" spans="1:4">
      <c r="A7458">
        <v>68</v>
      </c>
      <c r="B7458">
        <v>1783950</v>
      </c>
      <c r="C7458">
        <v>303</v>
      </c>
      <c r="D7458">
        <v>1783.95</v>
      </c>
    </row>
    <row r="7459" spans="1:4">
      <c r="A7459">
        <v>68</v>
      </c>
      <c r="B7459">
        <v>996930</v>
      </c>
      <c r="C7459">
        <v>2163</v>
      </c>
      <c r="D7459">
        <v>996.93</v>
      </c>
    </row>
    <row r="7460" spans="1:4">
      <c r="A7460">
        <v>68</v>
      </c>
      <c r="B7460">
        <v>1161930</v>
      </c>
      <c r="C7460">
        <v>2335</v>
      </c>
      <c r="D7460">
        <v>1161.93</v>
      </c>
    </row>
    <row r="7461" spans="1:4">
      <c r="A7461">
        <v>68</v>
      </c>
      <c r="B7461">
        <v>660320</v>
      </c>
      <c r="C7461">
        <v>2029</v>
      </c>
      <c r="D7461">
        <v>660.32</v>
      </c>
    </row>
    <row r="7462" spans="1:4">
      <c r="A7462">
        <v>110</v>
      </c>
      <c r="B7462">
        <v>6151130</v>
      </c>
      <c r="C7462">
        <v>974</v>
      </c>
      <c r="D7462">
        <v>6151.13</v>
      </c>
    </row>
    <row r="7463" spans="1:4">
      <c r="A7463">
        <v>110</v>
      </c>
      <c r="B7463">
        <v>5333680</v>
      </c>
      <c r="C7463">
        <v>2087</v>
      </c>
      <c r="D7463">
        <v>5333.68</v>
      </c>
    </row>
    <row r="7464" spans="1:4">
      <c r="A7464">
        <v>110</v>
      </c>
      <c r="B7464">
        <v>4893710</v>
      </c>
      <c r="C7464">
        <v>2060</v>
      </c>
      <c r="D7464">
        <v>4893.71</v>
      </c>
    </row>
    <row r="7465" spans="1:4">
      <c r="A7465">
        <v>110</v>
      </c>
      <c r="B7465">
        <v>5670220</v>
      </c>
      <c r="C7465">
        <v>278</v>
      </c>
      <c r="D7465">
        <v>5670.22</v>
      </c>
    </row>
    <row r="7466" spans="1:4">
      <c r="A7466">
        <v>110</v>
      </c>
      <c r="B7466">
        <v>2901600</v>
      </c>
      <c r="C7466">
        <v>390</v>
      </c>
      <c r="D7466">
        <v>2901.6</v>
      </c>
    </row>
    <row r="7467" spans="1:4">
      <c r="A7467">
        <v>110</v>
      </c>
      <c r="B7467">
        <v>5949830</v>
      </c>
      <c r="C7467">
        <v>591</v>
      </c>
      <c r="D7467">
        <v>5949.83</v>
      </c>
    </row>
    <row r="7468" spans="1:4">
      <c r="A7468">
        <v>110</v>
      </c>
      <c r="B7468">
        <v>2192810</v>
      </c>
      <c r="C7468">
        <v>715</v>
      </c>
      <c r="D7468">
        <v>2192.81</v>
      </c>
    </row>
    <row r="7469" spans="1:4">
      <c r="A7469">
        <v>110</v>
      </c>
      <c r="B7469">
        <v>3499410</v>
      </c>
      <c r="C7469">
        <v>748</v>
      </c>
      <c r="D7469">
        <v>3499.41</v>
      </c>
    </row>
    <row r="7470" spans="1:4">
      <c r="A7470">
        <v>110</v>
      </c>
      <c r="B7470">
        <v>6210630</v>
      </c>
      <c r="C7470">
        <v>884</v>
      </c>
      <c r="D7470">
        <v>6210.63</v>
      </c>
    </row>
    <row r="7471" spans="1:4">
      <c r="A7471">
        <v>110</v>
      </c>
      <c r="B7471">
        <v>3754180</v>
      </c>
      <c r="C7471">
        <v>897</v>
      </c>
      <c r="D7471">
        <v>3754.18</v>
      </c>
    </row>
    <row r="7472" spans="1:4">
      <c r="A7472">
        <v>110</v>
      </c>
      <c r="B7472">
        <v>3489430</v>
      </c>
      <c r="C7472">
        <v>950</v>
      </c>
      <c r="D7472">
        <v>3489.43</v>
      </c>
    </row>
    <row r="7473" spans="1:4">
      <c r="A7473">
        <v>110</v>
      </c>
      <c r="B7473">
        <v>4376480</v>
      </c>
      <c r="C7473">
        <v>971</v>
      </c>
      <c r="D7473">
        <v>4376.4799999999996</v>
      </c>
    </row>
    <row r="7474" spans="1:4">
      <c r="A7474">
        <v>110</v>
      </c>
      <c r="B7474">
        <v>3377430</v>
      </c>
      <c r="C7474">
        <v>2016</v>
      </c>
      <c r="D7474">
        <v>3377.43</v>
      </c>
    </row>
    <row r="7475" spans="1:4">
      <c r="A7475">
        <v>110</v>
      </c>
      <c r="B7475">
        <v>1803350</v>
      </c>
      <c r="C7475">
        <v>2027</v>
      </c>
      <c r="D7475">
        <v>1803.35</v>
      </c>
    </row>
    <row r="7476" spans="1:4">
      <c r="A7476">
        <v>110</v>
      </c>
      <c r="B7476">
        <v>7516710</v>
      </c>
      <c r="C7476">
        <v>2034</v>
      </c>
      <c r="D7476">
        <v>7516.71</v>
      </c>
    </row>
    <row r="7477" spans="1:4">
      <c r="A7477">
        <v>110</v>
      </c>
      <c r="B7477">
        <v>2208000</v>
      </c>
      <c r="C7477">
        <v>2057</v>
      </c>
      <c r="D7477">
        <v>2208</v>
      </c>
    </row>
    <row r="7478" spans="1:4">
      <c r="A7478">
        <v>110</v>
      </c>
      <c r="B7478">
        <v>2991960</v>
      </c>
      <c r="C7478">
        <v>2079</v>
      </c>
      <c r="D7478">
        <v>2991.96</v>
      </c>
    </row>
    <row r="7479" spans="1:4">
      <c r="A7479">
        <v>110</v>
      </c>
      <c r="B7479">
        <v>2431110</v>
      </c>
      <c r="C7479">
        <v>2119</v>
      </c>
      <c r="D7479">
        <v>2431.11</v>
      </c>
    </row>
    <row r="7480" spans="1:4">
      <c r="A7480">
        <v>110</v>
      </c>
      <c r="B7480">
        <v>2707910</v>
      </c>
      <c r="C7480">
        <v>2141</v>
      </c>
      <c r="D7480">
        <v>2707.91</v>
      </c>
    </row>
    <row r="7481" spans="1:4">
      <c r="A7481">
        <v>110</v>
      </c>
      <c r="B7481">
        <v>1352330</v>
      </c>
      <c r="C7481">
        <v>2148</v>
      </c>
      <c r="D7481">
        <v>1352.33</v>
      </c>
    </row>
    <row r="7482" spans="1:4">
      <c r="A7482">
        <v>110</v>
      </c>
      <c r="B7482">
        <v>2704460</v>
      </c>
      <c r="C7482">
        <v>2150</v>
      </c>
      <c r="D7482">
        <v>2704.46</v>
      </c>
    </row>
    <row r="7483" spans="1:4">
      <c r="A7483">
        <v>110</v>
      </c>
      <c r="B7483">
        <v>1487670</v>
      </c>
      <c r="C7483">
        <v>2270</v>
      </c>
      <c r="D7483">
        <v>1487.67</v>
      </c>
    </row>
    <row r="7484" spans="1:4">
      <c r="A7484">
        <v>110</v>
      </c>
      <c r="B7484">
        <v>1636540</v>
      </c>
      <c r="C7484">
        <v>2301</v>
      </c>
      <c r="D7484">
        <v>1636.54</v>
      </c>
    </row>
    <row r="7485" spans="1:4">
      <c r="A7485">
        <v>110</v>
      </c>
      <c r="B7485">
        <v>2792000</v>
      </c>
      <c r="C7485">
        <v>2312</v>
      </c>
      <c r="D7485">
        <v>2792</v>
      </c>
    </row>
    <row r="7486" spans="1:4">
      <c r="A7486">
        <v>110</v>
      </c>
      <c r="B7486">
        <v>1804830</v>
      </c>
      <c r="C7486">
        <v>2323</v>
      </c>
      <c r="D7486">
        <v>1804.83</v>
      </c>
    </row>
    <row r="7487" spans="1:4">
      <c r="A7487">
        <v>110</v>
      </c>
      <c r="B7487">
        <v>1815130</v>
      </c>
      <c r="C7487">
        <v>2351</v>
      </c>
      <c r="D7487">
        <v>1815.13</v>
      </c>
    </row>
    <row r="7488" spans="1:4">
      <c r="A7488">
        <v>110</v>
      </c>
      <c r="B7488">
        <v>3786890</v>
      </c>
      <c r="C7488">
        <v>2361</v>
      </c>
      <c r="D7488">
        <v>3786.89</v>
      </c>
    </row>
    <row r="7489" spans="1:4">
      <c r="A7489">
        <v>110</v>
      </c>
      <c r="B7489">
        <v>7449390</v>
      </c>
      <c r="C7489">
        <v>906</v>
      </c>
      <c r="D7489">
        <v>7449.39</v>
      </c>
    </row>
    <row r="7490" spans="1:4">
      <c r="A7490">
        <v>110</v>
      </c>
      <c r="B7490">
        <v>2620510</v>
      </c>
      <c r="C7490">
        <v>960</v>
      </c>
      <c r="D7490">
        <v>2620.5100000000002</v>
      </c>
    </row>
    <row r="7491" spans="1:4">
      <c r="A7491">
        <v>110</v>
      </c>
      <c r="B7491">
        <v>1663070</v>
      </c>
      <c r="C7491">
        <v>2036</v>
      </c>
      <c r="D7491">
        <v>1663.07</v>
      </c>
    </row>
    <row r="7492" spans="1:4">
      <c r="A7492">
        <v>110</v>
      </c>
      <c r="B7492">
        <v>837720</v>
      </c>
      <c r="C7492">
        <v>2356</v>
      </c>
      <c r="D7492">
        <v>837.72</v>
      </c>
    </row>
    <row r="7493" spans="1:4">
      <c r="A7493">
        <v>110</v>
      </c>
      <c r="B7493">
        <v>2553270</v>
      </c>
      <c r="C7493">
        <v>2358</v>
      </c>
      <c r="D7493">
        <v>2553.27</v>
      </c>
    </row>
    <row r="7494" spans="1:4">
      <c r="A7494">
        <v>110</v>
      </c>
      <c r="B7494">
        <v>6674870</v>
      </c>
      <c r="C7494">
        <v>523</v>
      </c>
      <c r="D7494">
        <v>6674.87</v>
      </c>
    </row>
    <row r="7495" spans="1:4">
      <c r="A7495">
        <v>110</v>
      </c>
      <c r="B7495">
        <v>2178670</v>
      </c>
      <c r="C7495">
        <v>946</v>
      </c>
      <c r="D7495">
        <v>2178.67</v>
      </c>
    </row>
    <row r="7496" spans="1:4">
      <c r="A7496">
        <v>110</v>
      </c>
      <c r="B7496">
        <v>732360</v>
      </c>
      <c r="C7496">
        <v>2174</v>
      </c>
      <c r="D7496">
        <v>732.36</v>
      </c>
    </row>
    <row r="7497" spans="1:4">
      <c r="A7497">
        <v>110</v>
      </c>
      <c r="B7497">
        <v>4914330</v>
      </c>
      <c r="C7497">
        <v>2017</v>
      </c>
      <c r="D7497">
        <v>4914.33</v>
      </c>
    </row>
    <row r="7498" spans="1:4">
      <c r="A7498">
        <v>110</v>
      </c>
      <c r="B7498">
        <v>2279260</v>
      </c>
      <c r="C7498">
        <v>2244</v>
      </c>
      <c r="D7498">
        <v>2279.2600000000002</v>
      </c>
    </row>
    <row r="7499" spans="1:4">
      <c r="A7499">
        <v>110</v>
      </c>
      <c r="B7499">
        <v>6516840</v>
      </c>
      <c r="C7499">
        <v>385</v>
      </c>
      <c r="D7499">
        <v>6516.84</v>
      </c>
    </row>
    <row r="7500" spans="1:4">
      <c r="A7500">
        <v>110</v>
      </c>
      <c r="B7500">
        <v>5276240</v>
      </c>
      <c r="C7500">
        <v>2037</v>
      </c>
      <c r="D7500">
        <v>5276.24</v>
      </c>
    </row>
    <row r="7501" spans="1:4">
      <c r="A7501">
        <v>110</v>
      </c>
      <c r="B7501">
        <v>1936970</v>
      </c>
      <c r="C7501">
        <v>2333</v>
      </c>
      <c r="D7501">
        <v>1936.97</v>
      </c>
    </row>
    <row r="7502" spans="1:4">
      <c r="A7502">
        <v>110</v>
      </c>
      <c r="B7502">
        <v>10703690</v>
      </c>
      <c r="C7502">
        <v>303</v>
      </c>
      <c r="D7502">
        <v>10703.69</v>
      </c>
    </row>
    <row r="7503" spans="1:4">
      <c r="A7503">
        <v>110</v>
      </c>
      <c r="B7503">
        <v>5235660</v>
      </c>
      <c r="C7503">
        <v>2215</v>
      </c>
      <c r="D7503">
        <v>5235.66</v>
      </c>
    </row>
    <row r="7504" spans="1:4">
      <c r="A7504">
        <v>110</v>
      </c>
      <c r="B7504">
        <v>2899330</v>
      </c>
      <c r="C7504">
        <v>2257</v>
      </c>
      <c r="D7504">
        <v>2899.33</v>
      </c>
    </row>
    <row r="7505" spans="1:4">
      <c r="A7505">
        <v>110</v>
      </c>
      <c r="B7505">
        <v>4373090</v>
      </c>
      <c r="C7505">
        <v>597</v>
      </c>
      <c r="D7505">
        <v>4373.09</v>
      </c>
    </row>
    <row r="7506" spans="1:4">
      <c r="A7506">
        <v>110</v>
      </c>
      <c r="B7506">
        <v>10121400</v>
      </c>
      <c r="C7506">
        <v>890</v>
      </c>
      <c r="D7506">
        <v>10121.4</v>
      </c>
    </row>
    <row r="7507" spans="1:4">
      <c r="A7507">
        <v>110</v>
      </c>
      <c r="B7507">
        <v>5981570</v>
      </c>
      <c r="C7507">
        <v>2163</v>
      </c>
      <c r="D7507">
        <v>5981.57</v>
      </c>
    </row>
    <row r="7508" spans="1:4">
      <c r="A7508">
        <v>110</v>
      </c>
      <c r="B7508">
        <v>3485790</v>
      </c>
      <c r="C7508">
        <v>2335</v>
      </c>
      <c r="D7508">
        <v>3485.79</v>
      </c>
    </row>
    <row r="7509" spans="1:4">
      <c r="A7509">
        <v>110</v>
      </c>
      <c r="B7509">
        <v>1980950</v>
      </c>
      <c r="C7509">
        <v>2029</v>
      </c>
      <c r="D7509">
        <v>1980.95</v>
      </c>
    </row>
    <row r="7510" spans="1:4">
      <c r="A7510">
        <v>110</v>
      </c>
      <c r="B7510">
        <v>3709670</v>
      </c>
      <c r="C7510">
        <v>2075</v>
      </c>
      <c r="D7510">
        <v>3709.67</v>
      </c>
    </row>
    <row r="7511" spans="1:4">
      <c r="A7511">
        <v>110</v>
      </c>
      <c r="B7511">
        <v>1648190</v>
      </c>
      <c r="C7511">
        <v>2100</v>
      </c>
      <c r="D7511">
        <v>1648.19</v>
      </c>
    </row>
    <row r="7512" spans="1:4">
      <c r="A7512">
        <v>110</v>
      </c>
      <c r="B7512">
        <v>1527800</v>
      </c>
      <c r="C7512">
        <v>2185</v>
      </c>
      <c r="D7512">
        <v>1527.8</v>
      </c>
    </row>
    <row r="7513" spans="1:4">
      <c r="A7513">
        <v>110</v>
      </c>
      <c r="B7513">
        <v>3229930</v>
      </c>
      <c r="C7513">
        <v>719</v>
      </c>
      <c r="D7513">
        <v>3229.93</v>
      </c>
    </row>
    <row r="7514" spans="1:4">
      <c r="A7514">
        <v>110</v>
      </c>
      <c r="B7514">
        <v>1226730</v>
      </c>
      <c r="C7514">
        <v>2353</v>
      </c>
      <c r="D7514">
        <v>1226.73</v>
      </c>
    </row>
    <row r="7515" spans="1:4">
      <c r="A7515">
        <v>110</v>
      </c>
      <c r="B7515">
        <v>3501800</v>
      </c>
      <c r="C7515">
        <v>586</v>
      </c>
      <c r="D7515">
        <v>3501.8</v>
      </c>
    </row>
    <row r="7516" spans="1:4">
      <c r="A7516">
        <v>111</v>
      </c>
      <c r="B7516">
        <v>2050380</v>
      </c>
      <c r="C7516">
        <v>974</v>
      </c>
      <c r="D7516">
        <v>2050.38</v>
      </c>
    </row>
    <row r="7517" spans="1:4">
      <c r="A7517">
        <v>111</v>
      </c>
      <c r="B7517">
        <v>1777890</v>
      </c>
      <c r="C7517">
        <v>2087</v>
      </c>
      <c r="D7517">
        <v>1777.89</v>
      </c>
    </row>
    <row r="7518" spans="1:4">
      <c r="A7518">
        <v>111</v>
      </c>
      <c r="B7518">
        <v>1631240</v>
      </c>
      <c r="C7518">
        <v>2060</v>
      </c>
      <c r="D7518">
        <v>1631.24</v>
      </c>
    </row>
    <row r="7519" spans="1:4">
      <c r="A7519">
        <v>111</v>
      </c>
      <c r="B7519">
        <v>1890070</v>
      </c>
      <c r="C7519">
        <v>278</v>
      </c>
      <c r="D7519">
        <v>1890.07</v>
      </c>
    </row>
    <row r="7520" spans="1:4">
      <c r="A7520">
        <v>111</v>
      </c>
      <c r="B7520">
        <v>967200</v>
      </c>
      <c r="C7520">
        <v>390</v>
      </c>
      <c r="D7520">
        <v>967.2</v>
      </c>
    </row>
    <row r="7521" spans="1:4">
      <c r="A7521">
        <v>111</v>
      </c>
      <c r="B7521">
        <v>1983280</v>
      </c>
      <c r="C7521">
        <v>591</v>
      </c>
      <c r="D7521">
        <v>1983.28</v>
      </c>
    </row>
    <row r="7522" spans="1:4">
      <c r="A7522">
        <v>111</v>
      </c>
      <c r="B7522">
        <v>730940</v>
      </c>
      <c r="C7522">
        <v>715</v>
      </c>
      <c r="D7522">
        <v>730.94</v>
      </c>
    </row>
    <row r="7523" spans="1:4">
      <c r="A7523">
        <v>111</v>
      </c>
      <c r="B7523">
        <v>1166470</v>
      </c>
      <c r="C7523">
        <v>748</v>
      </c>
      <c r="D7523">
        <v>1166.47</v>
      </c>
    </row>
    <row r="7524" spans="1:4">
      <c r="A7524">
        <v>111</v>
      </c>
      <c r="B7524">
        <v>2070210</v>
      </c>
      <c r="C7524">
        <v>884</v>
      </c>
      <c r="D7524">
        <v>2070.21</v>
      </c>
    </row>
    <row r="7525" spans="1:4">
      <c r="A7525">
        <v>111</v>
      </c>
      <c r="B7525">
        <v>1251390</v>
      </c>
      <c r="C7525">
        <v>897</v>
      </c>
      <c r="D7525">
        <v>1251.3900000000001</v>
      </c>
    </row>
    <row r="7526" spans="1:4">
      <c r="A7526">
        <v>111</v>
      </c>
      <c r="B7526">
        <v>1163140</v>
      </c>
      <c r="C7526">
        <v>950</v>
      </c>
      <c r="D7526">
        <v>1163.1400000000001</v>
      </c>
    </row>
    <row r="7527" spans="1:4">
      <c r="A7527">
        <v>111</v>
      </c>
      <c r="B7527">
        <v>1458830</v>
      </c>
      <c r="C7527">
        <v>971</v>
      </c>
      <c r="D7527">
        <v>1458.83</v>
      </c>
    </row>
    <row r="7528" spans="1:4">
      <c r="A7528">
        <v>111</v>
      </c>
      <c r="B7528">
        <v>1125810</v>
      </c>
      <c r="C7528">
        <v>2016</v>
      </c>
      <c r="D7528">
        <v>1125.81</v>
      </c>
    </row>
    <row r="7529" spans="1:4">
      <c r="A7529">
        <v>111</v>
      </c>
      <c r="B7529">
        <v>601120</v>
      </c>
      <c r="C7529">
        <v>2027</v>
      </c>
      <c r="D7529">
        <v>601.12</v>
      </c>
    </row>
    <row r="7530" spans="1:4">
      <c r="A7530">
        <v>111</v>
      </c>
      <c r="B7530">
        <v>2505570</v>
      </c>
      <c r="C7530">
        <v>2034</v>
      </c>
      <c r="D7530">
        <v>2505.5700000000002</v>
      </c>
    </row>
    <row r="7531" spans="1:4">
      <c r="A7531">
        <v>111</v>
      </c>
      <c r="B7531">
        <v>736000</v>
      </c>
      <c r="C7531">
        <v>2057</v>
      </c>
      <c r="D7531">
        <v>736</v>
      </c>
    </row>
    <row r="7532" spans="1:4">
      <c r="A7532">
        <v>111</v>
      </c>
      <c r="B7532">
        <v>997320</v>
      </c>
      <c r="C7532">
        <v>2079</v>
      </c>
      <c r="D7532">
        <v>997.32</v>
      </c>
    </row>
    <row r="7533" spans="1:4">
      <c r="A7533">
        <v>111</v>
      </c>
      <c r="B7533">
        <v>810370</v>
      </c>
      <c r="C7533">
        <v>2119</v>
      </c>
      <c r="D7533">
        <v>810.37</v>
      </c>
    </row>
    <row r="7534" spans="1:4">
      <c r="A7534">
        <v>111</v>
      </c>
      <c r="B7534">
        <v>902640</v>
      </c>
      <c r="C7534">
        <v>2141</v>
      </c>
      <c r="D7534">
        <v>902.64</v>
      </c>
    </row>
    <row r="7535" spans="1:4">
      <c r="A7535">
        <v>111</v>
      </c>
      <c r="B7535">
        <v>450780</v>
      </c>
      <c r="C7535">
        <v>2148</v>
      </c>
      <c r="D7535">
        <v>450.78</v>
      </c>
    </row>
    <row r="7536" spans="1:4">
      <c r="A7536">
        <v>111</v>
      </c>
      <c r="B7536">
        <v>901490</v>
      </c>
      <c r="C7536">
        <v>2150</v>
      </c>
      <c r="D7536">
        <v>901.49</v>
      </c>
    </row>
    <row r="7537" spans="1:4">
      <c r="A7537">
        <v>111</v>
      </c>
      <c r="B7537">
        <v>495890</v>
      </c>
      <c r="C7537">
        <v>2270</v>
      </c>
      <c r="D7537">
        <v>495.89</v>
      </c>
    </row>
    <row r="7538" spans="1:4">
      <c r="A7538">
        <v>111</v>
      </c>
      <c r="B7538">
        <v>545510</v>
      </c>
      <c r="C7538">
        <v>2301</v>
      </c>
      <c r="D7538">
        <v>545.51</v>
      </c>
    </row>
    <row r="7539" spans="1:4">
      <c r="A7539">
        <v>111</v>
      </c>
      <c r="B7539">
        <v>930670</v>
      </c>
      <c r="C7539">
        <v>2312</v>
      </c>
      <c r="D7539">
        <v>930.67</v>
      </c>
    </row>
    <row r="7540" spans="1:4">
      <c r="A7540">
        <v>111</v>
      </c>
      <c r="B7540">
        <v>601610</v>
      </c>
      <c r="C7540">
        <v>2323</v>
      </c>
      <c r="D7540">
        <v>601.61</v>
      </c>
    </row>
    <row r="7541" spans="1:4">
      <c r="A7541">
        <v>111</v>
      </c>
      <c r="B7541">
        <v>605040</v>
      </c>
      <c r="C7541">
        <v>2351</v>
      </c>
      <c r="D7541">
        <v>605.04</v>
      </c>
    </row>
    <row r="7542" spans="1:4">
      <c r="A7542">
        <v>111</v>
      </c>
      <c r="B7542">
        <v>1262300</v>
      </c>
      <c r="C7542">
        <v>2361</v>
      </c>
      <c r="D7542">
        <v>1262.3</v>
      </c>
    </row>
    <row r="7543" spans="1:4">
      <c r="A7543">
        <v>111</v>
      </c>
      <c r="B7543">
        <v>2483130</v>
      </c>
      <c r="C7543">
        <v>906</v>
      </c>
      <c r="D7543">
        <v>2483.13</v>
      </c>
    </row>
    <row r="7544" spans="1:4">
      <c r="A7544">
        <v>111</v>
      </c>
      <c r="B7544">
        <v>873500</v>
      </c>
      <c r="C7544">
        <v>960</v>
      </c>
      <c r="D7544">
        <v>873.5</v>
      </c>
    </row>
    <row r="7545" spans="1:4">
      <c r="A7545">
        <v>111</v>
      </c>
      <c r="B7545">
        <v>554360</v>
      </c>
      <c r="C7545">
        <v>2036</v>
      </c>
      <c r="D7545">
        <v>554.36</v>
      </c>
    </row>
    <row r="7546" spans="1:4">
      <c r="A7546">
        <v>111</v>
      </c>
      <c r="B7546">
        <v>279240</v>
      </c>
      <c r="C7546">
        <v>2356</v>
      </c>
      <c r="D7546">
        <v>279.24</v>
      </c>
    </row>
    <row r="7547" spans="1:4">
      <c r="A7547">
        <v>111</v>
      </c>
      <c r="B7547">
        <v>851090</v>
      </c>
      <c r="C7547">
        <v>2358</v>
      </c>
      <c r="D7547">
        <v>851.09</v>
      </c>
    </row>
    <row r="7548" spans="1:4">
      <c r="A7548">
        <v>111</v>
      </c>
      <c r="B7548">
        <v>2224960</v>
      </c>
      <c r="C7548">
        <v>523</v>
      </c>
      <c r="D7548">
        <v>2224.96</v>
      </c>
    </row>
    <row r="7549" spans="1:4">
      <c r="A7549">
        <v>111</v>
      </c>
      <c r="B7549">
        <v>726220</v>
      </c>
      <c r="C7549">
        <v>946</v>
      </c>
      <c r="D7549">
        <v>726.22</v>
      </c>
    </row>
    <row r="7550" spans="1:4">
      <c r="A7550">
        <v>111</v>
      </c>
      <c r="B7550">
        <v>244120</v>
      </c>
      <c r="C7550">
        <v>2174</v>
      </c>
      <c r="D7550">
        <v>244.12</v>
      </c>
    </row>
    <row r="7551" spans="1:4">
      <c r="A7551">
        <v>111</v>
      </c>
      <c r="B7551">
        <v>1638110</v>
      </c>
      <c r="C7551">
        <v>2017</v>
      </c>
      <c r="D7551">
        <v>1638.11</v>
      </c>
    </row>
    <row r="7552" spans="1:4">
      <c r="A7552">
        <v>111</v>
      </c>
      <c r="B7552">
        <v>759750</v>
      </c>
      <c r="C7552">
        <v>2244</v>
      </c>
      <c r="D7552">
        <v>759.75</v>
      </c>
    </row>
    <row r="7553" spans="1:4">
      <c r="A7553">
        <v>111</v>
      </c>
      <c r="B7553">
        <v>2172280</v>
      </c>
      <c r="C7553">
        <v>385</v>
      </c>
      <c r="D7553">
        <v>2172.2800000000002</v>
      </c>
    </row>
    <row r="7554" spans="1:4">
      <c r="A7554">
        <v>111</v>
      </c>
      <c r="B7554">
        <v>1758750</v>
      </c>
      <c r="C7554">
        <v>2037</v>
      </c>
      <c r="D7554">
        <v>1758.75</v>
      </c>
    </row>
    <row r="7555" spans="1:4">
      <c r="A7555">
        <v>111</v>
      </c>
      <c r="B7555">
        <v>645660</v>
      </c>
      <c r="C7555">
        <v>2333</v>
      </c>
      <c r="D7555">
        <v>645.66</v>
      </c>
    </row>
    <row r="7556" spans="1:4">
      <c r="A7556">
        <v>111</v>
      </c>
      <c r="B7556">
        <v>3567900</v>
      </c>
      <c r="C7556">
        <v>303</v>
      </c>
      <c r="D7556">
        <v>3567.9</v>
      </c>
    </row>
    <row r="7557" spans="1:4">
      <c r="A7557">
        <v>111</v>
      </c>
      <c r="B7557">
        <v>1745220</v>
      </c>
      <c r="C7557">
        <v>2215</v>
      </c>
      <c r="D7557">
        <v>1745.22</v>
      </c>
    </row>
    <row r="7558" spans="1:4">
      <c r="A7558">
        <v>111</v>
      </c>
      <c r="B7558">
        <v>966440</v>
      </c>
      <c r="C7558">
        <v>2257</v>
      </c>
      <c r="D7558">
        <v>966.44</v>
      </c>
    </row>
    <row r="7559" spans="1:4">
      <c r="A7559">
        <v>111</v>
      </c>
      <c r="B7559">
        <v>1457700</v>
      </c>
      <c r="C7559">
        <v>597</v>
      </c>
      <c r="D7559">
        <v>1457.7</v>
      </c>
    </row>
    <row r="7560" spans="1:4">
      <c r="A7560">
        <v>111</v>
      </c>
      <c r="B7560">
        <v>3373800</v>
      </c>
      <c r="C7560">
        <v>890</v>
      </c>
      <c r="D7560">
        <v>3373.8</v>
      </c>
    </row>
    <row r="7561" spans="1:4">
      <c r="A7561">
        <v>111</v>
      </c>
      <c r="B7561">
        <v>1993860</v>
      </c>
      <c r="C7561">
        <v>2163</v>
      </c>
      <c r="D7561">
        <v>1993.86</v>
      </c>
    </row>
    <row r="7562" spans="1:4">
      <c r="A7562">
        <v>111</v>
      </c>
      <c r="B7562">
        <v>1161930</v>
      </c>
      <c r="C7562">
        <v>2335</v>
      </c>
      <c r="D7562">
        <v>1161.93</v>
      </c>
    </row>
    <row r="7563" spans="1:4">
      <c r="A7563">
        <v>111</v>
      </c>
      <c r="B7563">
        <v>660320</v>
      </c>
      <c r="C7563">
        <v>2029</v>
      </c>
      <c r="D7563">
        <v>660.32</v>
      </c>
    </row>
    <row r="7564" spans="1:4">
      <c r="A7564">
        <v>111</v>
      </c>
      <c r="B7564">
        <v>1236560</v>
      </c>
      <c r="C7564">
        <v>2075</v>
      </c>
      <c r="D7564">
        <v>1236.56</v>
      </c>
    </row>
    <row r="7565" spans="1:4">
      <c r="A7565">
        <v>111</v>
      </c>
      <c r="B7565">
        <v>549400</v>
      </c>
      <c r="C7565">
        <v>2100</v>
      </c>
      <c r="D7565">
        <v>549.4</v>
      </c>
    </row>
    <row r="7566" spans="1:4">
      <c r="A7566">
        <v>111</v>
      </c>
      <c r="B7566">
        <v>509270</v>
      </c>
      <c r="C7566">
        <v>2185</v>
      </c>
      <c r="D7566">
        <v>509.27</v>
      </c>
    </row>
    <row r="7567" spans="1:4">
      <c r="A7567">
        <v>111</v>
      </c>
      <c r="B7567">
        <v>1076640</v>
      </c>
      <c r="C7567">
        <v>719</v>
      </c>
      <c r="D7567">
        <v>1076.6400000000001</v>
      </c>
    </row>
    <row r="7568" spans="1:4">
      <c r="A7568">
        <v>111</v>
      </c>
      <c r="B7568">
        <v>408910</v>
      </c>
      <c r="C7568">
        <v>2353</v>
      </c>
      <c r="D7568">
        <v>408.91</v>
      </c>
    </row>
    <row r="7569" spans="1:4">
      <c r="A7569">
        <v>111</v>
      </c>
      <c r="B7569">
        <v>1167270</v>
      </c>
      <c r="C7569">
        <v>586</v>
      </c>
      <c r="D7569">
        <v>1167.27</v>
      </c>
    </row>
    <row r="7570" spans="1:4">
      <c r="A7570">
        <v>113</v>
      </c>
      <c r="B7570">
        <v>3075570</v>
      </c>
      <c r="C7570">
        <v>974</v>
      </c>
      <c r="D7570">
        <v>3075.57</v>
      </c>
    </row>
    <row r="7571" spans="1:4">
      <c r="A7571">
        <v>113</v>
      </c>
      <c r="B7571">
        <v>2901600</v>
      </c>
      <c r="C7571">
        <v>390</v>
      </c>
      <c r="D7571">
        <v>2901.6</v>
      </c>
    </row>
    <row r="7572" spans="1:4">
      <c r="A7572">
        <v>113</v>
      </c>
      <c r="B7572">
        <v>3105320</v>
      </c>
      <c r="C7572">
        <v>884</v>
      </c>
      <c r="D7572">
        <v>3105.32</v>
      </c>
    </row>
    <row r="7573" spans="1:4">
      <c r="A7573">
        <v>113</v>
      </c>
      <c r="B7573">
        <v>3489430</v>
      </c>
      <c r="C7573">
        <v>950</v>
      </c>
      <c r="D7573">
        <v>3489.43</v>
      </c>
    </row>
    <row r="7574" spans="1:4">
      <c r="A7574">
        <v>113</v>
      </c>
      <c r="B7574">
        <v>2188240</v>
      </c>
      <c r="C7574">
        <v>971</v>
      </c>
      <c r="D7574">
        <v>2188.2399999999998</v>
      </c>
    </row>
    <row r="7575" spans="1:4">
      <c r="A7575">
        <v>113</v>
      </c>
      <c r="B7575">
        <v>1688720</v>
      </c>
      <c r="C7575">
        <v>2016</v>
      </c>
      <c r="D7575">
        <v>1688.72</v>
      </c>
    </row>
    <row r="7576" spans="1:4">
      <c r="A7576">
        <v>113</v>
      </c>
      <c r="B7576">
        <v>1803350</v>
      </c>
      <c r="C7576">
        <v>2027</v>
      </c>
      <c r="D7576">
        <v>1803.35</v>
      </c>
    </row>
    <row r="7577" spans="1:4">
      <c r="A7577">
        <v>113</v>
      </c>
      <c r="B7577">
        <v>1636540</v>
      </c>
      <c r="C7577">
        <v>2301</v>
      </c>
      <c r="D7577">
        <v>1636.54</v>
      </c>
    </row>
    <row r="7578" spans="1:4">
      <c r="A7578">
        <v>113</v>
      </c>
      <c r="B7578">
        <v>2792000</v>
      </c>
      <c r="C7578">
        <v>2312</v>
      </c>
      <c r="D7578">
        <v>2792</v>
      </c>
    </row>
    <row r="7579" spans="1:4">
      <c r="A7579">
        <v>113</v>
      </c>
      <c r="B7579">
        <v>2620510</v>
      </c>
      <c r="C7579">
        <v>960</v>
      </c>
      <c r="D7579">
        <v>2620.5100000000002</v>
      </c>
    </row>
    <row r="7580" spans="1:4">
      <c r="A7580">
        <v>113</v>
      </c>
      <c r="B7580">
        <v>6674870</v>
      </c>
      <c r="C7580">
        <v>523</v>
      </c>
      <c r="D7580">
        <v>6674.87</v>
      </c>
    </row>
    <row r="7581" spans="1:4">
      <c r="A7581">
        <v>113</v>
      </c>
      <c r="B7581">
        <v>732360</v>
      </c>
      <c r="C7581">
        <v>2174</v>
      </c>
      <c r="D7581">
        <v>732.36</v>
      </c>
    </row>
    <row r="7582" spans="1:4">
      <c r="A7582">
        <v>113</v>
      </c>
      <c r="B7582">
        <v>2638120</v>
      </c>
      <c r="C7582">
        <v>2037</v>
      </c>
      <c r="D7582">
        <v>2638.12</v>
      </c>
    </row>
    <row r="7583" spans="1:4">
      <c r="A7583">
        <v>113</v>
      </c>
      <c r="B7583">
        <v>5351850</v>
      </c>
      <c r="C7583">
        <v>303</v>
      </c>
      <c r="D7583">
        <v>5351.85</v>
      </c>
    </row>
    <row r="7584" spans="1:4">
      <c r="A7584">
        <v>113</v>
      </c>
      <c r="B7584">
        <v>2990780</v>
      </c>
      <c r="C7584">
        <v>2163</v>
      </c>
      <c r="D7584">
        <v>2990.78</v>
      </c>
    </row>
    <row r="7585" spans="1:4">
      <c r="A7585">
        <v>113</v>
      </c>
      <c r="B7585">
        <v>3485790</v>
      </c>
      <c r="C7585">
        <v>2335</v>
      </c>
      <c r="D7585">
        <v>3485.79</v>
      </c>
    </row>
    <row r="7586" spans="1:4">
      <c r="A7586">
        <v>113</v>
      </c>
      <c r="B7586">
        <v>1980950</v>
      </c>
      <c r="C7586">
        <v>2029</v>
      </c>
      <c r="D7586">
        <v>1980.95</v>
      </c>
    </row>
    <row r="7587" spans="1:4">
      <c r="A7587">
        <v>151</v>
      </c>
      <c r="B7587">
        <v>4530000</v>
      </c>
      <c r="C7587">
        <v>974</v>
      </c>
      <c r="D7587">
        <v>4530</v>
      </c>
    </row>
    <row r="7588" spans="1:4">
      <c r="A7588">
        <v>151</v>
      </c>
      <c r="B7588">
        <v>4893000</v>
      </c>
      <c r="C7588">
        <v>2087</v>
      </c>
      <c r="D7588">
        <v>4893</v>
      </c>
    </row>
    <row r="7589" spans="1:4">
      <c r="A7589">
        <v>151</v>
      </c>
      <c r="B7589">
        <v>8223000</v>
      </c>
      <c r="C7589">
        <v>278</v>
      </c>
      <c r="D7589">
        <v>8223</v>
      </c>
    </row>
    <row r="7590" spans="1:4">
      <c r="A7590">
        <v>151</v>
      </c>
      <c r="B7590">
        <v>4349000</v>
      </c>
      <c r="C7590">
        <v>884</v>
      </c>
      <c r="D7590">
        <v>4349</v>
      </c>
    </row>
    <row r="7591" spans="1:4">
      <c r="A7591">
        <v>151</v>
      </c>
      <c r="B7591">
        <v>5580000</v>
      </c>
      <c r="C7591">
        <v>897</v>
      </c>
      <c r="D7591">
        <v>5580</v>
      </c>
    </row>
    <row r="7592" spans="1:4">
      <c r="A7592">
        <v>151</v>
      </c>
      <c r="B7592">
        <v>4783500</v>
      </c>
      <c r="C7592">
        <v>950</v>
      </c>
      <c r="D7592">
        <v>4783.5</v>
      </c>
    </row>
    <row r="7593" spans="1:4">
      <c r="A7593">
        <v>151</v>
      </c>
      <c r="B7593">
        <v>3268000</v>
      </c>
      <c r="C7593">
        <v>971</v>
      </c>
      <c r="D7593">
        <v>3268</v>
      </c>
    </row>
    <row r="7594" spans="1:4">
      <c r="A7594">
        <v>151</v>
      </c>
      <c r="B7594">
        <v>2454500</v>
      </c>
      <c r="C7594">
        <v>2301</v>
      </c>
      <c r="D7594">
        <v>2454.5</v>
      </c>
    </row>
    <row r="7595" spans="1:4">
      <c r="A7595">
        <v>151</v>
      </c>
      <c r="B7595">
        <v>3953500</v>
      </c>
      <c r="C7595">
        <v>2312</v>
      </c>
      <c r="D7595">
        <v>3953.5</v>
      </c>
    </row>
    <row r="7596" spans="1:4">
      <c r="A7596">
        <v>151</v>
      </c>
      <c r="B7596">
        <v>2454500</v>
      </c>
      <c r="C7596">
        <v>2036</v>
      </c>
      <c r="D7596">
        <v>2454.5</v>
      </c>
    </row>
    <row r="7597" spans="1:4">
      <c r="A7597">
        <v>151</v>
      </c>
      <c r="B7597">
        <v>9073500</v>
      </c>
      <c r="C7597">
        <v>523</v>
      </c>
      <c r="D7597">
        <v>9073.5</v>
      </c>
    </row>
    <row r="7598" spans="1:4">
      <c r="A7598">
        <v>151</v>
      </c>
      <c r="B7598">
        <v>1054500</v>
      </c>
      <c r="C7598">
        <v>2174</v>
      </c>
      <c r="D7598">
        <v>1054.5</v>
      </c>
    </row>
    <row r="7599" spans="1:4">
      <c r="A7599">
        <v>151</v>
      </c>
      <c r="B7599">
        <v>7029500</v>
      </c>
      <c r="C7599">
        <v>303</v>
      </c>
      <c r="D7599">
        <v>7029.5</v>
      </c>
    </row>
    <row r="7600" spans="1:4">
      <c r="A7600">
        <v>151</v>
      </c>
      <c r="B7600">
        <v>4783500</v>
      </c>
      <c r="C7600">
        <v>890</v>
      </c>
      <c r="D7600">
        <v>4783.5</v>
      </c>
    </row>
    <row r="7601" spans="1:4">
      <c r="A7601">
        <v>310</v>
      </c>
      <c r="B7601">
        <v>877220</v>
      </c>
      <c r="C7601">
        <v>974</v>
      </c>
      <c r="D7601">
        <v>877.22</v>
      </c>
    </row>
    <row r="7602" spans="1:4">
      <c r="A7602">
        <v>310</v>
      </c>
      <c r="B7602">
        <v>821790</v>
      </c>
      <c r="C7602">
        <v>2087</v>
      </c>
      <c r="D7602">
        <v>821.79</v>
      </c>
    </row>
    <row r="7603" spans="1:4">
      <c r="A7603">
        <v>310</v>
      </c>
      <c r="B7603">
        <v>739670</v>
      </c>
      <c r="C7603">
        <v>2060</v>
      </c>
      <c r="D7603">
        <v>739.67</v>
      </c>
    </row>
    <row r="7604" spans="1:4">
      <c r="A7604">
        <v>310</v>
      </c>
      <c r="B7604">
        <v>877220</v>
      </c>
      <c r="C7604">
        <v>278</v>
      </c>
      <c r="D7604">
        <v>877.22</v>
      </c>
    </row>
    <row r="7605" spans="1:4">
      <c r="A7605">
        <v>310</v>
      </c>
      <c r="B7605">
        <v>367810</v>
      </c>
      <c r="C7605">
        <v>390</v>
      </c>
      <c r="D7605">
        <v>367.81</v>
      </c>
    </row>
    <row r="7606" spans="1:4">
      <c r="A7606">
        <v>310</v>
      </c>
      <c r="B7606">
        <v>877220</v>
      </c>
      <c r="C7606">
        <v>591</v>
      </c>
      <c r="D7606">
        <v>877.22</v>
      </c>
    </row>
    <row r="7607" spans="1:4">
      <c r="A7607">
        <v>310</v>
      </c>
      <c r="B7607">
        <v>254170</v>
      </c>
      <c r="C7607">
        <v>715</v>
      </c>
      <c r="D7607">
        <v>254.17</v>
      </c>
    </row>
    <row r="7608" spans="1:4">
      <c r="A7608">
        <v>310</v>
      </c>
      <c r="B7608">
        <v>479400</v>
      </c>
      <c r="C7608">
        <v>748</v>
      </c>
      <c r="D7608">
        <v>479.4</v>
      </c>
    </row>
    <row r="7609" spans="1:4">
      <c r="A7609">
        <v>310</v>
      </c>
      <c r="B7609">
        <v>877220</v>
      </c>
      <c r="C7609">
        <v>884</v>
      </c>
      <c r="D7609">
        <v>877.22</v>
      </c>
    </row>
    <row r="7610" spans="1:4">
      <c r="A7610">
        <v>310</v>
      </c>
      <c r="B7610">
        <v>526950</v>
      </c>
      <c r="C7610">
        <v>897</v>
      </c>
      <c r="D7610">
        <v>526.95000000000005</v>
      </c>
    </row>
    <row r="7611" spans="1:4">
      <c r="A7611">
        <v>310</v>
      </c>
      <c r="B7611">
        <v>477530</v>
      </c>
      <c r="C7611">
        <v>950</v>
      </c>
      <c r="D7611">
        <v>477.53</v>
      </c>
    </row>
    <row r="7612" spans="1:4">
      <c r="A7612">
        <v>310</v>
      </c>
      <c r="B7612">
        <v>643120</v>
      </c>
      <c r="C7612">
        <v>971</v>
      </c>
      <c r="D7612">
        <v>643.12</v>
      </c>
    </row>
    <row r="7613" spans="1:4">
      <c r="A7613">
        <v>310</v>
      </c>
      <c r="B7613">
        <v>456630</v>
      </c>
      <c r="C7613">
        <v>2016</v>
      </c>
      <c r="D7613">
        <v>456.63</v>
      </c>
    </row>
    <row r="7614" spans="1:4">
      <c r="A7614">
        <v>310</v>
      </c>
      <c r="B7614">
        <v>196870</v>
      </c>
      <c r="C7614">
        <v>2027</v>
      </c>
      <c r="D7614">
        <v>196.87</v>
      </c>
    </row>
    <row r="7615" spans="1:4">
      <c r="A7615">
        <v>310</v>
      </c>
      <c r="B7615">
        <v>877220</v>
      </c>
      <c r="C7615">
        <v>2034</v>
      </c>
      <c r="D7615">
        <v>877.22</v>
      </c>
    </row>
    <row r="7616" spans="1:4">
      <c r="A7616">
        <v>310</v>
      </c>
      <c r="B7616">
        <v>256600</v>
      </c>
      <c r="C7616">
        <v>2057</v>
      </c>
      <c r="D7616">
        <v>256.60000000000002</v>
      </c>
    </row>
    <row r="7617" spans="1:4">
      <c r="A7617">
        <v>310</v>
      </c>
      <c r="B7617">
        <v>384670</v>
      </c>
      <c r="C7617">
        <v>2079</v>
      </c>
      <c r="D7617">
        <v>384.67</v>
      </c>
    </row>
    <row r="7618" spans="1:4">
      <c r="A7618">
        <v>310</v>
      </c>
      <c r="B7618">
        <v>292300</v>
      </c>
      <c r="C7618">
        <v>2119</v>
      </c>
      <c r="D7618">
        <v>292.3</v>
      </c>
    </row>
    <row r="7619" spans="1:4">
      <c r="A7619">
        <v>310</v>
      </c>
      <c r="B7619">
        <v>336590</v>
      </c>
      <c r="C7619">
        <v>2141</v>
      </c>
      <c r="D7619">
        <v>336.59</v>
      </c>
    </row>
    <row r="7620" spans="1:4">
      <c r="A7620">
        <v>310</v>
      </c>
      <c r="B7620">
        <v>142740</v>
      </c>
      <c r="C7620">
        <v>2148</v>
      </c>
      <c r="D7620">
        <v>142.74</v>
      </c>
    </row>
    <row r="7621" spans="1:4">
      <c r="A7621">
        <v>310</v>
      </c>
      <c r="B7621">
        <v>336030</v>
      </c>
      <c r="C7621">
        <v>2150</v>
      </c>
      <c r="D7621">
        <v>336.03</v>
      </c>
    </row>
    <row r="7622" spans="1:4">
      <c r="A7622">
        <v>310</v>
      </c>
      <c r="B7622">
        <v>158990</v>
      </c>
      <c r="C7622">
        <v>2270</v>
      </c>
      <c r="D7622">
        <v>158.99</v>
      </c>
    </row>
    <row r="7623" spans="1:4">
      <c r="A7623">
        <v>310</v>
      </c>
      <c r="B7623">
        <v>176850</v>
      </c>
      <c r="C7623">
        <v>2301</v>
      </c>
      <c r="D7623">
        <v>176.85</v>
      </c>
    </row>
    <row r="7624" spans="1:4">
      <c r="A7624">
        <v>310</v>
      </c>
      <c r="B7624">
        <v>350040</v>
      </c>
      <c r="C7624">
        <v>2312</v>
      </c>
      <c r="D7624">
        <v>350.04</v>
      </c>
    </row>
    <row r="7625" spans="1:4">
      <c r="A7625">
        <v>310</v>
      </c>
      <c r="B7625">
        <v>197040</v>
      </c>
      <c r="C7625">
        <v>2323</v>
      </c>
      <c r="D7625">
        <v>197.04</v>
      </c>
    </row>
    <row r="7626" spans="1:4">
      <c r="A7626">
        <v>310</v>
      </c>
      <c r="B7626">
        <v>198280</v>
      </c>
      <c r="C7626">
        <v>2351</v>
      </c>
      <c r="D7626">
        <v>198.28</v>
      </c>
    </row>
    <row r="7627" spans="1:4">
      <c r="A7627">
        <v>310</v>
      </c>
      <c r="B7627">
        <v>533060</v>
      </c>
      <c r="C7627">
        <v>2361</v>
      </c>
      <c r="D7627">
        <v>533.05999999999995</v>
      </c>
    </row>
    <row r="7628" spans="1:4">
      <c r="A7628">
        <v>310</v>
      </c>
      <c r="B7628">
        <v>877220</v>
      </c>
      <c r="C7628">
        <v>906</v>
      </c>
      <c r="D7628">
        <v>877.22</v>
      </c>
    </row>
    <row r="7629" spans="1:4">
      <c r="A7629">
        <v>310</v>
      </c>
      <c r="B7629">
        <v>322600</v>
      </c>
      <c r="C7629">
        <v>960</v>
      </c>
      <c r="D7629">
        <v>322.60000000000002</v>
      </c>
    </row>
    <row r="7630" spans="1:4">
      <c r="A7630">
        <v>310</v>
      </c>
      <c r="B7630">
        <v>180030</v>
      </c>
      <c r="C7630">
        <v>2036</v>
      </c>
      <c r="D7630">
        <v>180.03</v>
      </c>
    </row>
    <row r="7631" spans="1:4">
      <c r="A7631">
        <v>310</v>
      </c>
      <c r="B7631">
        <v>83770</v>
      </c>
      <c r="C7631">
        <v>2356</v>
      </c>
      <c r="D7631">
        <v>83.77</v>
      </c>
    </row>
    <row r="7632" spans="1:4">
      <c r="A7632">
        <v>310</v>
      </c>
      <c r="B7632">
        <v>311840</v>
      </c>
      <c r="C7632">
        <v>2358</v>
      </c>
      <c r="D7632">
        <v>311.83999999999997</v>
      </c>
    </row>
    <row r="7633" spans="1:4">
      <c r="A7633">
        <v>310</v>
      </c>
      <c r="B7633">
        <v>877220</v>
      </c>
      <c r="C7633">
        <v>523</v>
      </c>
      <c r="D7633">
        <v>877.22</v>
      </c>
    </row>
    <row r="7634" spans="1:4">
      <c r="A7634">
        <v>310</v>
      </c>
      <c r="B7634">
        <v>251910</v>
      </c>
      <c r="C7634">
        <v>946</v>
      </c>
      <c r="D7634">
        <v>251.91</v>
      </c>
    </row>
    <row r="7635" spans="1:4">
      <c r="A7635">
        <v>310</v>
      </c>
      <c r="B7635">
        <v>73230</v>
      </c>
      <c r="C7635">
        <v>2174</v>
      </c>
      <c r="D7635">
        <v>73.23</v>
      </c>
    </row>
    <row r="7636" spans="1:4">
      <c r="A7636">
        <v>310</v>
      </c>
      <c r="B7636">
        <v>743520</v>
      </c>
      <c r="C7636">
        <v>2017</v>
      </c>
      <c r="D7636">
        <v>743.52</v>
      </c>
    </row>
    <row r="7637" spans="1:4">
      <c r="A7637">
        <v>310</v>
      </c>
      <c r="B7637">
        <v>268000</v>
      </c>
      <c r="C7637">
        <v>2244</v>
      </c>
      <c r="D7637">
        <v>268</v>
      </c>
    </row>
    <row r="7638" spans="1:4">
      <c r="A7638">
        <v>310</v>
      </c>
      <c r="B7638">
        <v>877220</v>
      </c>
      <c r="C7638">
        <v>385</v>
      </c>
      <c r="D7638">
        <v>877.22</v>
      </c>
    </row>
    <row r="7639" spans="1:4">
      <c r="A7639">
        <v>310</v>
      </c>
      <c r="B7639">
        <v>742480</v>
      </c>
      <c r="C7639">
        <v>2037</v>
      </c>
      <c r="D7639">
        <v>742.48</v>
      </c>
    </row>
    <row r="7640" spans="1:4">
      <c r="A7640">
        <v>310</v>
      </c>
      <c r="B7640">
        <v>207090</v>
      </c>
      <c r="C7640">
        <v>2333</v>
      </c>
      <c r="D7640">
        <v>207.09</v>
      </c>
    </row>
    <row r="7641" spans="1:4">
      <c r="A7641">
        <v>310</v>
      </c>
      <c r="B7641">
        <v>1302800</v>
      </c>
      <c r="C7641">
        <v>303</v>
      </c>
      <c r="D7641">
        <v>1302.8</v>
      </c>
    </row>
    <row r="7642" spans="1:4">
      <c r="A7642">
        <v>310</v>
      </c>
      <c r="B7642">
        <v>773240</v>
      </c>
      <c r="C7642">
        <v>2215</v>
      </c>
      <c r="D7642">
        <v>773.24</v>
      </c>
    </row>
    <row r="7643" spans="1:4">
      <c r="A7643">
        <v>310</v>
      </c>
      <c r="B7643">
        <v>367380</v>
      </c>
      <c r="C7643">
        <v>2257</v>
      </c>
      <c r="D7643">
        <v>367.38</v>
      </c>
    </row>
    <row r="7644" spans="1:4">
      <c r="A7644">
        <v>310</v>
      </c>
      <c r="B7644">
        <v>617210</v>
      </c>
      <c r="C7644">
        <v>597</v>
      </c>
      <c r="D7644">
        <v>617.21</v>
      </c>
    </row>
    <row r="7645" spans="1:4">
      <c r="A7645">
        <v>310</v>
      </c>
      <c r="B7645">
        <v>1541680</v>
      </c>
      <c r="C7645">
        <v>890</v>
      </c>
      <c r="D7645">
        <v>1541.68</v>
      </c>
    </row>
    <row r="7646" spans="1:4">
      <c r="A7646">
        <v>310</v>
      </c>
      <c r="B7646">
        <v>803560</v>
      </c>
      <c r="C7646">
        <v>2163</v>
      </c>
      <c r="D7646">
        <v>803.56</v>
      </c>
    </row>
    <row r="7647" spans="1:4">
      <c r="A7647">
        <v>310</v>
      </c>
      <c r="B7647">
        <v>476850</v>
      </c>
      <c r="C7647">
        <v>2335</v>
      </c>
      <c r="D7647">
        <v>476.85</v>
      </c>
    </row>
    <row r="7648" spans="1:4">
      <c r="A7648">
        <v>310</v>
      </c>
      <c r="B7648">
        <v>220270</v>
      </c>
      <c r="C7648">
        <v>2029</v>
      </c>
      <c r="D7648">
        <v>220.27</v>
      </c>
    </row>
    <row r="7649" spans="1:4">
      <c r="A7649">
        <v>310</v>
      </c>
      <c r="B7649">
        <v>417980</v>
      </c>
      <c r="C7649">
        <v>2075</v>
      </c>
      <c r="D7649">
        <v>417.98</v>
      </c>
    </row>
    <row r="7650" spans="1:4">
      <c r="A7650">
        <v>310</v>
      </c>
      <c r="B7650">
        <v>168350</v>
      </c>
      <c r="C7650">
        <v>2100</v>
      </c>
      <c r="D7650">
        <v>168.35</v>
      </c>
    </row>
    <row r="7651" spans="1:4">
      <c r="A7651">
        <v>310</v>
      </c>
      <c r="B7651">
        <v>154630</v>
      </c>
      <c r="C7651">
        <v>2185</v>
      </c>
      <c r="D7651">
        <v>154.63</v>
      </c>
    </row>
    <row r="7652" spans="1:4">
      <c r="A7652">
        <v>310</v>
      </c>
      <c r="B7652">
        <v>348520</v>
      </c>
      <c r="C7652">
        <v>719</v>
      </c>
      <c r="D7652">
        <v>348.52</v>
      </c>
    </row>
    <row r="7653" spans="1:4">
      <c r="A7653">
        <v>310</v>
      </c>
      <c r="B7653">
        <v>122660</v>
      </c>
      <c r="C7653">
        <v>2353</v>
      </c>
      <c r="D7653">
        <v>122.66</v>
      </c>
    </row>
    <row r="7654" spans="1:4">
      <c r="A7654">
        <v>310</v>
      </c>
      <c r="B7654">
        <v>381140</v>
      </c>
      <c r="C7654">
        <v>586</v>
      </c>
      <c r="D7654">
        <v>381.14</v>
      </c>
    </row>
    <row r="7655" spans="1:4">
      <c r="A7655">
        <v>311</v>
      </c>
      <c r="B7655">
        <v>1270340</v>
      </c>
      <c r="C7655">
        <v>974</v>
      </c>
      <c r="D7655">
        <v>1270.3399999999999</v>
      </c>
    </row>
    <row r="7656" spans="1:4">
      <c r="A7656">
        <v>311</v>
      </c>
      <c r="B7656">
        <v>860330</v>
      </c>
      <c r="C7656">
        <v>2087</v>
      </c>
      <c r="D7656">
        <v>860.33</v>
      </c>
    </row>
    <row r="7657" spans="1:4">
      <c r="A7657">
        <v>311</v>
      </c>
      <c r="B7657">
        <v>513040</v>
      </c>
      <c r="C7657">
        <v>2060</v>
      </c>
      <c r="D7657">
        <v>513.04</v>
      </c>
    </row>
    <row r="7658" spans="1:4">
      <c r="A7658">
        <v>311</v>
      </c>
      <c r="B7658">
        <v>916350</v>
      </c>
      <c r="C7658">
        <v>278</v>
      </c>
      <c r="D7658">
        <v>916.35</v>
      </c>
    </row>
    <row r="7659" spans="1:4">
      <c r="A7659">
        <v>311</v>
      </c>
      <c r="B7659">
        <v>369210</v>
      </c>
      <c r="C7659">
        <v>390</v>
      </c>
      <c r="D7659">
        <v>369.21</v>
      </c>
    </row>
    <row r="7660" spans="1:4">
      <c r="A7660">
        <v>311</v>
      </c>
      <c r="B7660">
        <v>1018870</v>
      </c>
      <c r="C7660">
        <v>591</v>
      </c>
      <c r="D7660">
        <v>1018.87</v>
      </c>
    </row>
    <row r="7661" spans="1:4">
      <c r="A7661">
        <v>311</v>
      </c>
      <c r="B7661">
        <v>57420</v>
      </c>
      <c r="C7661">
        <v>715</v>
      </c>
      <c r="D7661">
        <v>57.42</v>
      </c>
    </row>
    <row r="7662" spans="1:4">
      <c r="A7662">
        <v>311</v>
      </c>
      <c r="B7662">
        <v>305830</v>
      </c>
      <c r="C7662">
        <v>748</v>
      </c>
      <c r="D7662">
        <v>305.83</v>
      </c>
    </row>
    <row r="7663" spans="1:4">
      <c r="A7663">
        <v>311</v>
      </c>
      <c r="B7663">
        <v>1451290</v>
      </c>
      <c r="C7663">
        <v>884</v>
      </c>
      <c r="D7663">
        <v>1451.29</v>
      </c>
    </row>
    <row r="7664" spans="1:4">
      <c r="A7664">
        <v>311</v>
      </c>
      <c r="B7664">
        <v>286240</v>
      </c>
      <c r="C7664">
        <v>897</v>
      </c>
      <c r="D7664">
        <v>286.24</v>
      </c>
    </row>
    <row r="7665" spans="1:4">
      <c r="A7665">
        <v>311</v>
      </c>
      <c r="B7665">
        <v>598640</v>
      </c>
      <c r="C7665">
        <v>950</v>
      </c>
      <c r="D7665">
        <v>598.64</v>
      </c>
    </row>
    <row r="7666" spans="1:4">
      <c r="A7666">
        <v>311</v>
      </c>
      <c r="B7666">
        <v>759080</v>
      </c>
      <c r="C7666">
        <v>971</v>
      </c>
      <c r="D7666">
        <v>759.08</v>
      </c>
    </row>
    <row r="7667" spans="1:4">
      <c r="A7667">
        <v>311</v>
      </c>
      <c r="B7667">
        <v>315700</v>
      </c>
      <c r="C7667">
        <v>2016</v>
      </c>
      <c r="D7667">
        <v>315.7</v>
      </c>
    </row>
    <row r="7668" spans="1:4">
      <c r="A7668">
        <v>311</v>
      </c>
      <c r="B7668">
        <v>67850</v>
      </c>
      <c r="C7668">
        <v>2027</v>
      </c>
      <c r="D7668">
        <v>67.849999999999994</v>
      </c>
    </row>
    <row r="7669" spans="1:4">
      <c r="A7669">
        <v>311</v>
      </c>
      <c r="B7669">
        <v>1645530</v>
      </c>
      <c r="C7669">
        <v>2034</v>
      </c>
      <c r="D7669">
        <v>1645.53</v>
      </c>
    </row>
    <row r="7670" spans="1:4">
      <c r="A7670">
        <v>311</v>
      </c>
      <c r="B7670">
        <v>58760</v>
      </c>
      <c r="C7670">
        <v>2057</v>
      </c>
      <c r="D7670">
        <v>58.76</v>
      </c>
    </row>
    <row r="7671" spans="1:4">
      <c r="A7671">
        <v>311</v>
      </c>
      <c r="B7671">
        <v>185890</v>
      </c>
      <c r="C7671">
        <v>2079</v>
      </c>
      <c r="D7671">
        <v>185.89</v>
      </c>
    </row>
    <row r="7672" spans="1:4">
      <c r="A7672">
        <v>311</v>
      </c>
      <c r="B7672">
        <v>87580</v>
      </c>
      <c r="C7672">
        <v>2119</v>
      </c>
      <c r="D7672">
        <v>87.58</v>
      </c>
    </row>
    <row r="7673" spans="1:4">
      <c r="A7673">
        <v>311</v>
      </c>
      <c r="B7673">
        <v>136290</v>
      </c>
      <c r="C7673">
        <v>2141</v>
      </c>
      <c r="D7673">
        <v>136.29</v>
      </c>
    </row>
    <row r="7674" spans="1:4">
      <c r="A7674">
        <v>311</v>
      </c>
      <c r="B7674">
        <v>135690</v>
      </c>
      <c r="C7674">
        <v>2150</v>
      </c>
      <c r="D7674">
        <v>135.69</v>
      </c>
    </row>
    <row r="7675" spans="1:4">
      <c r="A7675">
        <v>311</v>
      </c>
      <c r="B7675">
        <v>48500</v>
      </c>
      <c r="C7675">
        <v>2301</v>
      </c>
      <c r="D7675">
        <v>48.5</v>
      </c>
    </row>
    <row r="7676" spans="1:4">
      <c r="A7676">
        <v>311</v>
      </c>
      <c r="B7676">
        <v>332110</v>
      </c>
      <c r="C7676">
        <v>2312</v>
      </c>
      <c r="D7676">
        <v>332.11</v>
      </c>
    </row>
    <row r="7677" spans="1:4">
      <c r="A7677">
        <v>311</v>
      </c>
      <c r="B7677">
        <v>22910</v>
      </c>
      <c r="C7677">
        <v>2323</v>
      </c>
      <c r="D7677">
        <v>22.91</v>
      </c>
    </row>
    <row r="7678" spans="1:4">
      <c r="A7678">
        <v>311</v>
      </c>
      <c r="B7678">
        <v>23840</v>
      </c>
      <c r="C7678">
        <v>2351</v>
      </c>
      <c r="D7678">
        <v>23.84</v>
      </c>
    </row>
    <row r="7679" spans="1:4">
      <c r="A7679">
        <v>311</v>
      </c>
      <c r="B7679">
        <v>380000</v>
      </c>
      <c r="C7679">
        <v>2361</v>
      </c>
      <c r="D7679">
        <v>380</v>
      </c>
    </row>
    <row r="7680" spans="1:4">
      <c r="A7680">
        <v>311</v>
      </c>
      <c r="B7680">
        <v>1620850</v>
      </c>
      <c r="C7680">
        <v>906</v>
      </c>
      <c r="D7680">
        <v>1620.85</v>
      </c>
    </row>
    <row r="7681" spans="1:4">
      <c r="A7681">
        <v>311</v>
      </c>
      <c r="B7681">
        <v>138180</v>
      </c>
      <c r="C7681">
        <v>960</v>
      </c>
      <c r="D7681">
        <v>138.18</v>
      </c>
    </row>
    <row r="7682" spans="1:4">
      <c r="A7682">
        <v>311</v>
      </c>
      <c r="B7682">
        <v>10010</v>
      </c>
      <c r="C7682">
        <v>2036</v>
      </c>
      <c r="D7682">
        <v>10.01</v>
      </c>
    </row>
    <row r="7683" spans="1:4">
      <c r="A7683">
        <v>311</v>
      </c>
      <c r="B7683">
        <v>109080</v>
      </c>
      <c r="C7683">
        <v>2358</v>
      </c>
      <c r="D7683">
        <v>109.08</v>
      </c>
    </row>
    <row r="7684" spans="1:4">
      <c r="A7684">
        <v>311</v>
      </c>
      <c r="B7684">
        <v>1844450</v>
      </c>
      <c r="C7684">
        <v>523</v>
      </c>
      <c r="D7684">
        <v>1844.45</v>
      </c>
    </row>
    <row r="7685" spans="1:4">
      <c r="A7685">
        <v>311</v>
      </c>
      <c r="B7685">
        <v>56170</v>
      </c>
      <c r="C7685">
        <v>946</v>
      </c>
      <c r="D7685">
        <v>56.17</v>
      </c>
    </row>
    <row r="7686" spans="1:4">
      <c r="A7686">
        <v>311</v>
      </c>
      <c r="B7686">
        <v>728090</v>
      </c>
      <c r="C7686">
        <v>2017</v>
      </c>
      <c r="D7686">
        <v>728.09</v>
      </c>
    </row>
    <row r="7687" spans="1:4">
      <c r="A7687">
        <v>311</v>
      </c>
      <c r="B7687">
        <v>65030</v>
      </c>
      <c r="C7687">
        <v>2244</v>
      </c>
      <c r="D7687">
        <v>65.03</v>
      </c>
    </row>
    <row r="7688" spans="1:4">
      <c r="A7688">
        <v>311</v>
      </c>
      <c r="B7688">
        <v>1226780</v>
      </c>
      <c r="C7688">
        <v>385</v>
      </c>
      <c r="D7688">
        <v>1226.78</v>
      </c>
    </row>
    <row r="7689" spans="1:4">
      <c r="A7689">
        <v>311</v>
      </c>
      <c r="B7689">
        <v>1102910</v>
      </c>
      <c r="C7689">
        <v>2037</v>
      </c>
      <c r="D7689">
        <v>1102.9100000000001</v>
      </c>
    </row>
    <row r="7690" spans="1:4">
      <c r="A7690">
        <v>311</v>
      </c>
      <c r="B7690">
        <v>35370</v>
      </c>
      <c r="C7690">
        <v>2333</v>
      </c>
      <c r="D7690">
        <v>35.369999999999997</v>
      </c>
    </row>
    <row r="7691" spans="1:4">
      <c r="A7691">
        <v>311</v>
      </c>
      <c r="B7691">
        <v>3187640</v>
      </c>
      <c r="C7691">
        <v>303</v>
      </c>
      <c r="D7691">
        <v>3187.64</v>
      </c>
    </row>
    <row r="7692" spans="1:4">
      <c r="A7692">
        <v>311</v>
      </c>
      <c r="B7692">
        <v>785600</v>
      </c>
      <c r="C7692">
        <v>2215</v>
      </c>
      <c r="D7692">
        <v>785.6</v>
      </c>
    </row>
    <row r="7693" spans="1:4">
      <c r="A7693">
        <v>311</v>
      </c>
      <c r="B7693">
        <v>169960</v>
      </c>
      <c r="C7693">
        <v>2257</v>
      </c>
      <c r="D7693">
        <v>169.96</v>
      </c>
    </row>
    <row r="7694" spans="1:4">
      <c r="A7694">
        <v>311</v>
      </c>
      <c r="B7694">
        <v>564370</v>
      </c>
      <c r="C7694">
        <v>597</v>
      </c>
      <c r="D7694">
        <v>564.37</v>
      </c>
    </row>
    <row r="7695" spans="1:4">
      <c r="A7695">
        <v>311</v>
      </c>
      <c r="B7695">
        <v>2417860</v>
      </c>
      <c r="C7695">
        <v>890</v>
      </c>
      <c r="D7695">
        <v>2417.86</v>
      </c>
    </row>
    <row r="7696" spans="1:4">
      <c r="A7696">
        <v>311</v>
      </c>
      <c r="B7696">
        <v>1377060</v>
      </c>
      <c r="C7696">
        <v>2163</v>
      </c>
      <c r="D7696">
        <v>1377.06</v>
      </c>
    </row>
    <row r="7697" spans="1:4">
      <c r="A7697">
        <v>311</v>
      </c>
      <c r="B7697">
        <v>597160</v>
      </c>
      <c r="C7697">
        <v>2335</v>
      </c>
      <c r="D7697">
        <v>597.16</v>
      </c>
    </row>
    <row r="7698" spans="1:4">
      <c r="A7698">
        <v>311</v>
      </c>
      <c r="B7698">
        <v>107400</v>
      </c>
      <c r="C7698">
        <v>2029</v>
      </c>
      <c r="D7698">
        <v>107.4</v>
      </c>
    </row>
    <row r="7699" spans="1:4">
      <c r="A7699">
        <v>311</v>
      </c>
      <c r="B7699">
        <v>382730</v>
      </c>
      <c r="C7699">
        <v>2075</v>
      </c>
      <c r="D7699">
        <v>382.73</v>
      </c>
    </row>
    <row r="7700" spans="1:4">
      <c r="A7700">
        <v>311</v>
      </c>
      <c r="B7700">
        <v>211770</v>
      </c>
      <c r="C7700">
        <v>719</v>
      </c>
      <c r="D7700">
        <v>211.77</v>
      </c>
    </row>
    <row r="7701" spans="1:4">
      <c r="A7701">
        <v>311</v>
      </c>
      <c r="B7701">
        <v>328650</v>
      </c>
      <c r="C7701">
        <v>586</v>
      </c>
      <c r="D7701">
        <v>328.65</v>
      </c>
    </row>
    <row r="7702" spans="1:4">
      <c r="A7702">
        <v>605</v>
      </c>
      <c r="B7702">
        <v>656120</v>
      </c>
      <c r="C7702">
        <v>974</v>
      </c>
      <c r="D7702">
        <v>656.12</v>
      </c>
    </row>
    <row r="7703" spans="1:4">
      <c r="A7703">
        <v>605</v>
      </c>
      <c r="B7703">
        <v>568920</v>
      </c>
      <c r="C7703">
        <v>2087</v>
      </c>
      <c r="D7703">
        <v>568.91999999999996</v>
      </c>
    </row>
    <row r="7704" spans="1:4">
      <c r="A7704">
        <v>605</v>
      </c>
      <c r="B7704">
        <v>521990</v>
      </c>
      <c r="C7704">
        <v>2060</v>
      </c>
      <c r="D7704">
        <v>521.99</v>
      </c>
    </row>
    <row r="7705" spans="1:4">
      <c r="A7705">
        <v>605</v>
      </c>
      <c r="B7705">
        <v>604820</v>
      </c>
      <c r="C7705">
        <v>278</v>
      </c>
      <c r="D7705">
        <v>604.82000000000005</v>
      </c>
    </row>
    <row r="7706" spans="1:4">
      <c r="A7706">
        <v>605</v>
      </c>
      <c r="B7706">
        <v>309500</v>
      </c>
      <c r="C7706">
        <v>390</v>
      </c>
      <c r="D7706">
        <v>309.5</v>
      </c>
    </row>
    <row r="7707" spans="1:4">
      <c r="A7707">
        <v>605</v>
      </c>
      <c r="B7707">
        <v>634640</v>
      </c>
      <c r="C7707">
        <v>591</v>
      </c>
      <c r="D7707">
        <v>634.64</v>
      </c>
    </row>
    <row r="7708" spans="1:4">
      <c r="A7708">
        <v>605</v>
      </c>
      <c r="B7708">
        <v>233900</v>
      </c>
      <c r="C7708">
        <v>715</v>
      </c>
      <c r="D7708">
        <v>233.9</v>
      </c>
    </row>
    <row r="7709" spans="1:4">
      <c r="A7709">
        <v>605</v>
      </c>
      <c r="B7709">
        <v>373270</v>
      </c>
      <c r="C7709">
        <v>748</v>
      </c>
      <c r="D7709">
        <v>373.27</v>
      </c>
    </row>
    <row r="7710" spans="1:4">
      <c r="A7710">
        <v>605</v>
      </c>
      <c r="B7710">
        <v>662460</v>
      </c>
      <c r="C7710">
        <v>884</v>
      </c>
      <c r="D7710">
        <v>662.46</v>
      </c>
    </row>
    <row r="7711" spans="1:4">
      <c r="A7711">
        <v>605</v>
      </c>
      <c r="B7711">
        <v>400440</v>
      </c>
      <c r="C7711">
        <v>897</v>
      </c>
      <c r="D7711">
        <v>400.44</v>
      </c>
    </row>
    <row r="7712" spans="1:4">
      <c r="A7712">
        <v>605</v>
      </c>
      <c r="B7712">
        <v>372200</v>
      </c>
      <c r="C7712">
        <v>950</v>
      </c>
      <c r="D7712">
        <v>372.2</v>
      </c>
    </row>
    <row r="7713" spans="1:4">
      <c r="A7713">
        <v>605</v>
      </c>
      <c r="B7713">
        <v>466820</v>
      </c>
      <c r="C7713">
        <v>971</v>
      </c>
      <c r="D7713">
        <v>466.82</v>
      </c>
    </row>
    <row r="7714" spans="1:4">
      <c r="A7714">
        <v>605</v>
      </c>
      <c r="B7714">
        <v>360250</v>
      </c>
      <c r="C7714">
        <v>2016</v>
      </c>
      <c r="D7714">
        <v>360.25</v>
      </c>
    </row>
    <row r="7715" spans="1:4">
      <c r="A7715">
        <v>605</v>
      </c>
      <c r="B7715">
        <v>192350</v>
      </c>
      <c r="C7715">
        <v>2027</v>
      </c>
      <c r="D7715">
        <v>192.35</v>
      </c>
    </row>
    <row r="7716" spans="1:4">
      <c r="A7716">
        <v>605</v>
      </c>
      <c r="B7716">
        <v>801780</v>
      </c>
      <c r="C7716">
        <v>2034</v>
      </c>
      <c r="D7716">
        <v>801.78</v>
      </c>
    </row>
    <row r="7717" spans="1:4">
      <c r="A7717">
        <v>605</v>
      </c>
      <c r="B7717">
        <v>235520</v>
      </c>
      <c r="C7717">
        <v>2057</v>
      </c>
      <c r="D7717">
        <v>235.52</v>
      </c>
    </row>
    <row r="7718" spans="1:4">
      <c r="A7718">
        <v>605</v>
      </c>
      <c r="B7718">
        <v>319140</v>
      </c>
      <c r="C7718">
        <v>2079</v>
      </c>
      <c r="D7718">
        <v>319.14</v>
      </c>
    </row>
    <row r="7719" spans="1:4">
      <c r="A7719">
        <v>605</v>
      </c>
      <c r="B7719">
        <v>259310</v>
      </c>
      <c r="C7719">
        <v>2119</v>
      </c>
      <c r="D7719">
        <v>259.31</v>
      </c>
    </row>
    <row r="7720" spans="1:4">
      <c r="A7720">
        <v>605</v>
      </c>
      <c r="B7720">
        <v>288840</v>
      </c>
      <c r="C7720">
        <v>2141</v>
      </c>
      <c r="D7720">
        <v>288.83999999999997</v>
      </c>
    </row>
    <row r="7721" spans="1:4">
      <c r="A7721">
        <v>605</v>
      </c>
      <c r="B7721">
        <v>144240</v>
      </c>
      <c r="C7721">
        <v>2148</v>
      </c>
      <c r="D7721">
        <v>144.24</v>
      </c>
    </row>
    <row r="7722" spans="1:4">
      <c r="A7722">
        <v>605</v>
      </c>
      <c r="B7722">
        <v>288470</v>
      </c>
      <c r="C7722">
        <v>2150</v>
      </c>
      <c r="D7722">
        <v>288.47000000000003</v>
      </c>
    </row>
    <row r="7723" spans="1:4">
      <c r="A7723">
        <v>605</v>
      </c>
      <c r="B7723">
        <v>158680</v>
      </c>
      <c r="C7723">
        <v>2270</v>
      </c>
      <c r="D7723">
        <v>158.68</v>
      </c>
    </row>
    <row r="7724" spans="1:4">
      <c r="A7724">
        <v>605</v>
      </c>
      <c r="B7724">
        <v>174560</v>
      </c>
      <c r="C7724">
        <v>2301</v>
      </c>
      <c r="D7724">
        <v>174.56</v>
      </c>
    </row>
    <row r="7725" spans="1:4">
      <c r="A7725">
        <v>605</v>
      </c>
      <c r="B7725">
        <v>297810</v>
      </c>
      <c r="C7725">
        <v>2312</v>
      </c>
      <c r="D7725">
        <v>297.81</v>
      </c>
    </row>
    <row r="7726" spans="1:4">
      <c r="A7726">
        <v>605</v>
      </c>
      <c r="B7726">
        <v>192510</v>
      </c>
      <c r="C7726">
        <v>2323</v>
      </c>
      <c r="D7726">
        <v>192.51</v>
      </c>
    </row>
    <row r="7727" spans="1:4">
      <c r="A7727">
        <v>605</v>
      </c>
      <c r="B7727">
        <v>193610</v>
      </c>
      <c r="C7727">
        <v>2351</v>
      </c>
      <c r="D7727">
        <v>193.61</v>
      </c>
    </row>
    <row r="7728" spans="1:4">
      <c r="A7728">
        <v>605</v>
      </c>
      <c r="B7728">
        <v>403930</v>
      </c>
      <c r="C7728">
        <v>2361</v>
      </c>
      <c r="D7728">
        <v>403.93</v>
      </c>
    </row>
    <row r="7729" spans="1:4">
      <c r="A7729">
        <v>605</v>
      </c>
      <c r="B7729">
        <v>794600</v>
      </c>
      <c r="C7729">
        <v>906</v>
      </c>
      <c r="D7729">
        <v>794.6</v>
      </c>
    </row>
    <row r="7730" spans="1:4">
      <c r="A7730">
        <v>605</v>
      </c>
      <c r="B7730">
        <v>279520</v>
      </c>
      <c r="C7730">
        <v>960</v>
      </c>
      <c r="D7730">
        <v>279.52</v>
      </c>
    </row>
    <row r="7731" spans="1:4">
      <c r="A7731">
        <v>605</v>
      </c>
      <c r="B7731">
        <v>177390</v>
      </c>
      <c r="C7731">
        <v>2036</v>
      </c>
      <c r="D7731">
        <v>177.39</v>
      </c>
    </row>
    <row r="7732" spans="1:4">
      <c r="A7732">
        <v>605</v>
      </c>
      <c r="B7732">
        <v>89350</v>
      </c>
      <c r="C7732">
        <v>2356</v>
      </c>
      <c r="D7732">
        <v>89.35</v>
      </c>
    </row>
    <row r="7733" spans="1:4">
      <c r="A7733">
        <v>605</v>
      </c>
      <c r="B7733">
        <v>272340</v>
      </c>
      <c r="C7733">
        <v>2358</v>
      </c>
      <c r="D7733">
        <v>272.33999999999997</v>
      </c>
    </row>
    <row r="7734" spans="1:4">
      <c r="A7734">
        <v>605</v>
      </c>
      <c r="B7734">
        <v>711980</v>
      </c>
      <c r="C7734">
        <v>523</v>
      </c>
      <c r="D7734">
        <v>711.98</v>
      </c>
    </row>
    <row r="7735" spans="1:4">
      <c r="A7735">
        <v>605</v>
      </c>
      <c r="B7735">
        <v>232390</v>
      </c>
      <c r="C7735">
        <v>946</v>
      </c>
      <c r="D7735">
        <v>232.39</v>
      </c>
    </row>
    <row r="7736" spans="1:4">
      <c r="A7736">
        <v>605</v>
      </c>
      <c r="B7736">
        <v>78110</v>
      </c>
      <c r="C7736">
        <v>2174</v>
      </c>
      <c r="D7736">
        <v>78.11</v>
      </c>
    </row>
    <row r="7737" spans="1:4">
      <c r="A7737">
        <v>605</v>
      </c>
      <c r="B7737">
        <v>524190</v>
      </c>
      <c r="C7737">
        <v>2017</v>
      </c>
      <c r="D7737">
        <v>524.19000000000005</v>
      </c>
    </row>
    <row r="7738" spans="1:4">
      <c r="A7738">
        <v>605</v>
      </c>
      <c r="B7738">
        <v>243120</v>
      </c>
      <c r="C7738">
        <v>2244</v>
      </c>
      <c r="D7738">
        <v>243.12</v>
      </c>
    </row>
    <row r="7739" spans="1:4">
      <c r="A7739">
        <v>605</v>
      </c>
      <c r="B7739">
        <v>695120</v>
      </c>
      <c r="C7739">
        <v>385</v>
      </c>
      <c r="D7739">
        <v>695.12</v>
      </c>
    </row>
    <row r="7740" spans="1:4">
      <c r="A7740">
        <v>605</v>
      </c>
      <c r="B7740">
        <v>562790</v>
      </c>
      <c r="C7740">
        <v>2037</v>
      </c>
      <c r="D7740">
        <v>562.79</v>
      </c>
    </row>
    <row r="7741" spans="1:4">
      <c r="A7741">
        <v>605</v>
      </c>
      <c r="B7741">
        <v>206600</v>
      </c>
      <c r="C7741">
        <v>2333</v>
      </c>
      <c r="D7741">
        <v>206.6</v>
      </c>
    </row>
    <row r="7742" spans="1:4">
      <c r="A7742">
        <v>605</v>
      </c>
      <c r="B7742">
        <v>1141710</v>
      </c>
      <c r="C7742">
        <v>303</v>
      </c>
      <c r="D7742">
        <v>1141.71</v>
      </c>
    </row>
    <row r="7743" spans="1:4">
      <c r="A7743">
        <v>605</v>
      </c>
      <c r="B7743">
        <v>558460</v>
      </c>
      <c r="C7743">
        <v>2215</v>
      </c>
      <c r="D7743">
        <v>558.46</v>
      </c>
    </row>
    <row r="7744" spans="1:4">
      <c r="A7744">
        <v>605</v>
      </c>
      <c r="B7744">
        <v>309260</v>
      </c>
      <c r="C7744">
        <v>2257</v>
      </c>
      <c r="D7744">
        <v>309.26</v>
      </c>
    </row>
    <row r="7745" spans="1:4">
      <c r="A7745">
        <v>605</v>
      </c>
      <c r="B7745">
        <v>466450</v>
      </c>
      <c r="C7745">
        <v>597</v>
      </c>
      <c r="D7745">
        <v>466.45</v>
      </c>
    </row>
    <row r="7746" spans="1:4">
      <c r="A7746">
        <v>605</v>
      </c>
      <c r="B7746">
        <v>1079610</v>
      </c>
      <c r="C7746">
        <v>890</v>
      </c>
      <c r="D7746">
        <v>1079.6099999999999</v>
      </c>
    </row>
    <row r="7747" spans="1:4">
      <c r="A7747">
        <v>605</v>
      </c>
      <c r="B7747">
        <v>638030</v>
      </c>
      <c r="C7747">
        <v>2163</v>
      </c>
      <c r="D7747">
        <v>638.03</v>
      </c>
    </row>
    <row r="7748" spans="1:4">
      <c r="A7748">
        <v>605</v>
      </c>
      <c r="B7748">
        <v>371810</v>
      </c>
      <c r="C7748">
        <v>2335</v>
      </c>
      <c r="D7748">
        <v>371.81</v>
      </c>
    </row>
    <row r="7749" spans="1:4">
      <c r="A7749">
        <v>605</v>
      </c>
      <c r="B7749">
        <v>211300</v>
      </c>
      <c r="C7749">
        <v>2029</v>
      </c>
      <c r="D7749">
        <v>211.3</v>
      </c>
    </row>
    <row r="7750" spans="1:4">
      <c r="A7750">
        <v>605</v>
      </c>
      <c r="B7750">
        <v>395690</v>
      </c>
      <c r="C7750">
        <v>2075</v>
      </c>
      <c r="D7750">
        <v>395.69</v>
      </c>
    </row>
    <row r="7751" spans="1:4">
      <c r="A7751">
        <v>605</v>
      </c>
      <c r="B7751">
        <v>175800</v>
      </c>
      <c r="C7751">
        <v>2100</v>
      </c>
      <c r="D7751">
        <v>175.8</v>
      </c>
    </row>
    <row r="7752" spans="1:4">
      <c r="A7752">
        <v>605</v>
      </c>
      <c r="B7752">
        <v>162960</v>
      </c>
      <c r="C7752">
        <v>2185</v>
      </c>
      <c r="D7752">
        <v>162.96</v>
      </c>
    </row>
    <row r="7753" spans="1:4">
      <c r="A7753">
        <v>605</v>
      </c>
      <c r="B7753">
        <v>344510</v>
      </c>
      <c r="C7753">
        <v>719</v>
      </c>
      <c r="D7753">
        <v>344.51</v>
      </c>
    </row>
    <row r="7754" spans="1:4">
      <c r="A7754">
        <v>605</v>
      </c>
      <c r="B7754">
        <v>130840</v>
      </c>
      <c r="C7754">
        <v>2353</v>
      </c>
      <c r="D7754">
        <v>130.84</v>
      </c>
    </row>
    <row r="7755" spans="1:4">
      <c r="A7755">
        <v>605</v>
      </c>
      <c r="B7755">
        <v>373520</v>
      </c>
      <c r="C7755">
        <v>586</v>
      </c>
      <c r="D7755">
        <v>373.52</v>
      </c>
    </row>
    <row r="7756" spans="1:4">
      <c r="A7756">
        <v>11</v>
      </c>
      <c r="B7756">
        <v>405700</v>
      </c>
      <c r="C7756">
        <v>2056</v>
      </c>
      <c r="D7756">
        <v>405.7</v>
      </c>
    </row>
    <row r="7757" spans="1:4">
      <c r="A7757">
        <v>11</v>
      </c>
      <c r="B7757">
        <v>405700</v>
      </c>
      <c r="C7757">
        <v>2073</v>
      </c>
      <c r="D7757">
        <v>405.7</v>
      </c>
    </row>
    <row r="7758" spans="1:4">
      <c r="A7758">
        <v>11</v>
      </c>
      <c r="B7758">
        <v>653600</v>
      </c>
      <c r="C7758">
        <v>2170</v>
      </c>
      <c r="D7758">
        <v>653.6</v>
      </c>
    </row>
    <row r="7759" spans="1:4">
      <c r="A7759">
        <v>11</v>
      </c>
      <c r="B7759">
        <v>405700</v>
      </c>
      <c r="C7759">
        <v>2533</v>
      </c>
      <c r="D7759">
        <v>405.7</v>
      </c>
    </row>
    <row r="7760" spans="1:4">
      <c r="A7760">
        <v>11</v>
      </c>
      <c r="B7760">
        <v>1594500</v>
      </c>
      <c r="C7760">
        <v>2015</v>
      </c>
      <c r="D7760">
        <v>1594.5</v>
      </c>
    </row>
    <row r="7761" spans="1:4">
      <c r="A7761">
        <v>11</v>
      </c>
      <c r="B7761">
        <v>6696000</v>
      </c>
      <c r="C7761">
        <v>878</v>
      </c>
      <c r="D7761">
        <v>6696</v>
      </c>
    </row>
    <row r="7762" spans="1:4">
      <c r="A7762">
        <v>11</v>
      </c>
      <c r="B7762">
        <v>3050130</v>
      </c>
      <c r="C7762">
        <v>2007</v>
      </c>
      <c r="D7762">
        <v>3050.13</v>
      </c>
    </row>
    <row r="7763" spans="1:4">
      <c r="A7763">
        <v>11</v>
      </c>
      <c r="B7763">
        <v>7440000</v>
      </c>
      <c r="C7763">
        <v>2406</v>
      </c>
      <c r="D7763">
        <v>7440</v>
      </c>
    </row>
    <row r="7764" spans="1:4">
      <c r="A7764">
        <v>11</v>
      </c>
      <c r="B7764">
        <v>6889330</v>
      </c>
      <c r="C7764">
        <v>2446</v>
      </c>
      <c r="D7764">
        <v>6889.33</v>
      </c>
    </row>
    <row r="7765" spans="1:4">
      <c r="A7765">
        <v>11</v>
      </c>
      <c r="B7765">
        <v>7379870</v>
      </c>
      <c r="C7765">
        <v>724</v>
      </c>
      <c r="D7765">
        <v>7379.87</v>
      </c>
    </row>
    <row r="7766" spans="1:4">
      <c r="A7766">
        <v>49</v>
      </c>
      <c r="B7766">
        <v>2790</v>
      </c>
      <c r="C7766">
        <v>2056</v>
      </c>
      <c r="D7766">
        <v>2.79</v>
      </c>
    </row>
    <row r="7767" spans="1:4">
      <c r="A7767">
        <v>49</v>
      </c>
      <c r="B7767">
        <v>15980</v>
      </c>
      <c r="C7767">
        <v>2073</v>
      </c>
      <c r="D7767">
        <v>15.98</v>
      </c>
    </row>
    <row r="7768" spans="1:4">
      <c r="A7768">
        <v>49</v>
      </c>
      <c r="B7768">
        <v>81290</v>
      </c>
      <c r="C7768">
        <v>2170</v>
      </c>
      <c r="D7768">
        <v>81.290000000000006</v>
      </c>
    </row>
    <row r="7769" spans="1:4">
      <c r="A7769">
        <v>49</v>
      </c>
      <c r="B7769">
        <v>199710</v>
      </c>
      <c r="C7769">
        <v>2015</v>
      </c>
      <c r="D7769">
        <v>199.71</v>
      </c>
    </row>
    <row r="7770" spans="1:4">
      <c r="A7770">
        <v>49</v>
      </c>
      <c r="B7770">
        <v>341180</v>
      </c>
      <c r="C7770">
        <v>878</v>
      </c>
      <c r="D7770">
        <v>341.18</v>
      </c>
    </row>
    <row r="7771" spans="1:4">
      <c r="A7771">
        <v>49</v>
      </c>
      <c r="B7771">
        <v>596710</v>
      </c>
      <c r="C7771">
        <v>2406</v>
      </c>
      <c r="D7771">
        <v>596.71</v>
      </c>
    </row>
    <row r="7772" spans="1:4">
      <c r="A7772">
        <v>49</v>
      </c>
      <c r="B7772">
        <v>176650</v>
      </c>
      <c r="C7772">
        <v>2446</v>
      </c>
      <c r="D7772">
        <v>176.65</v>
      </c>
    </row>
    <row r="7773" spans="1:4">
      <c r="A7773">
        <v>49</v>
      </c>
      <c r="B7773">
        <v>50950</v>
      </c>
      <c r="C7773">
        <v>724</v>
      </c>
      <c r="D7773">
        <v>50.95</v>
      </c>
    </row>
    <row r="7774" spans="1:4">
      <c r="A7774">
        <v>58</v>
      </c>
      <c r="B7774">
        <v>5580000</v>
      </c>
      <c r="C7774">
        <v>878</v>
      </c>
      <c r="D7774">
        <v>5580</v>
      </c>
    </row>
    <row r="7775" spans="1:4">
      <c r="A7775">
        <v>58</v>
      </c>
      <c r="B7775">
        <v>8556000</v>
      </c>
      <c r="C7775">
        <v>2406</v>
      </c>
      <c r="D7775">
        <v>8556</v>
      </c>
    </row>
    <row r="7776" spans="1:4">
      <c r="A7776">
        <v>60</v>
      </c>
      <c r="B7776">
        <v>357120</v>
      </c>
      <c r="C7776">
        <v>878</v>
      </c>
      <c r="D7776">
        <v>357.12</v>
      </c>
    </row>
    <row r="7777" spans="1:4">
      <c r="A7777">
        <v>60</v>
      </c>
      <c r="B7777">
        <v>175770</v>
      </c>
      <c r="C7777">
        <v>2406</v>
      </c>
      <c r="D7777">
        <v>175.77</v>
      </c>
    </row>
    <row r="7778" spans="1:4">
      <c r="A7778">
        <v>80</v>
      </c>
      <c r="B7778">
        <v>60000</v>
      </c>
      <c r="C7778">
        <v>2056</v>
      </c>
      <c r="D7778">
        <v>60</v>
      </c>
    </row>
    <row r="7779" spans="1:4">
      <c r="A7779">
        <v>80</v>
      </c>
      <c r="B7779">
        <v>60000</v>
      </c>
      <c r="C7779">
        <v>2007</v>
      </c>
      <c r="D7779">
        <v>60</v>
      </c>
    </row>
    <row r="7780" spans="1:4">
      <c r="A7780">
        <v>80</v>
      </c>
      <c r="B7780">
        <v>60000</v>
      </c>
      <c r="C7780">
        <v>724</v>
      </c>
      <c r="D7780">
        <v>60</v>
      </c>
    </row>
    <row r="7781" spans="1:4">
      <c r="A7781">
        <v>87</v>
      </c>
      <c r="B7781">
        <v>400000</v>
      </c>
      <c r="C7781">
        <v>724</v>
      </c>
      <c r="D7781">
        <v>400</v>
      </c>
    </row>
    <row r="7782" spans="1:4">
      <c r="A7782">
        <v>114</v>
      </c>
      <c r="B7782">
        <v>154300</v>
      </c>
      <c r="C7782">
        <v>2007</v>
      </c>
      <c r="D7782">
        <v>154.30000000000001</v>
      </c>
    </row>
    <row r="7783" spans="1:4">
      <c r="A7783">
        <v>116</v>
      </c>
      <c r="B7783">
        <v>5580</v>
      </c>
      <c r="C7783">
        <v>2056</v>
      </c>
      <c r="D7783">
        <v>5.58</v>
      </c>
    </row>
    <row r="7784" spans="1:4">
      <c r="A7784">
        <v>116</v>
      </c>
      <c r="B7784">
        <v>31950</v>
      </c>
      <c r="C7784">
        <v>2073</v>
      </c>
      <c r="D7784">
        <v>31.95</v>
      </c>
    </row>
    <row r="7785" spans="1:4">
      <c r="A7785">
        <v>116</v>
      </c>
      <c r="B7785">
        <v>162580</v>
      </c>
      <c r="C7785">
        <v>2170</v>
      </c>
      <c r="D7785">
        <v>162.58000000000001</v>
      </c>
    </row>
    <row r="7786" spans="1:4">
      <c r="A7786">
        <v>116</v>
      </c>
      <c r="B7786">
        <v>798840</v>
      </c>
      <c r="C7786">
        <v>2015</v>
      </c>
      <c r="D7786">
        <v>798.84</v>
      </c>
    </row>
    <row r="7787" spans="1:4">
      <c r="A7787">
        <v>116</v>
      </c>
      <c r="B7787">
        <v>837000</v>
      </c>
      <c r="C7787">
        <v>878</v>
      </c>
      <c r="D7787">
        <v>837</v>
      </c>
    </row>
    <row r="7788" spans="1:4">
      <c r="A7788">
        <v>116</v>
      </c>
      <c r="B7788">
        <v>2211080</v>
      </c>
      <c r="C7788">
        <v>2406</v>
      </c>
      <c r="D7788">
        <v>2211.08</v>
      </c>
    </row>
    <row r="7789" spans="1:4">
      <c r="A7789">
        <v>116</v>
      </c>
      <c r="B7789">
        <v>706590</v>
      </c>
      <c r="C7789">
        <v>2446</v>
      </c>
      <c r="D7789">
        <v>706.59</v>
      </c>
    </row>
    <row r="7790" spans="1:4">
      <c r="A7790">
        <v>116</v>
      </c>
      <c r="B7790">
        <v>186800</v>
      </c>
      <c r="C7790">
        <v>724</v>
      </c>
      <c r="D7790">
        <v>186.8</v>
      </c>
    </row>
    <row r="7791" spans="1:4">
      <c r="A7791">
        <v>134</v>
      </c>
      <c r="B7791">
        <v>140980</v>
      </c>
      <c r="C7791">
        <v>2533</v>
      </c>
      <c r="D7791">
        <v>140.97999999999999</v>
      </c>
    </row>
    <row r="7792" spans="1:4">
      <c r="A7792">
        <v>134</v>
      </c>
      <c r="B7792">
        <v>146520</v>
      </c>
      <c r="C7792">
        <v>2007</v>
      </c>
      <c r="D7792">
        <v>146.52000000000001</v>
      </c>
    </row>
    <row r="7793" spans="1:4">
      <c r="A7793">
        <v>136</v>
      </c>
      <c r="B7793">
        <v>1564000</v>
      </c>
      <c r="C7793">
        <v>2056</v>
      </c>
      <c r="D7793">
        <v>1564</v>
      </c>
    </row>
    <row r="7794" spans="1:4">
      <c r="A7794">
        <v>136</v>
      </c>
      <c r="B7794">
        <v>782000</v>
      </c>
      <c r="C7794">
        <v>2073</v>
      </c>
      <c r="D7794">
        <v>782</v>
      </c>
    </row>
    <row r="7795" spans="1:4">
      <c r="A7795">
        <v>136</v>
      </c>
      <c r="B7795">
        <v>1564000</v>
      </c>
      <c r="C7795">
        <v>2170</v>
      </c>
      <c r="D7795">
        <v>1564</v>
      </c>
    </row>
    <row r="7796" spans="1:4">
      <c r="A7796">
        <v>141</v>
      </c>
      <c r="B7796">
        <v>230000</v>
      </c>
      <c r="C7796">
        <v>2056</v>
      </c>
      <c r="D7796">
        <v>230</v>
      </c>
    </row>
    <row r="7797" spans="1:4">
      <c r="A7797">
        <v>141</v>
      </c>
      <c r="B7797">
        <v>230000</v>
      </c>
      <c r="C7797">
        <v>2073</v>
      </c>
      <c r="D7797">
        <v>230</v>
      </c>
    </row>
    <row r="7798" spans="1:4">
      <c r="A7798">
        <v>141</v>
      </c>
      <c r="B7798">
        <v>230000</v>
      </c>
      <c r="C7798">
        <v>2170</v>
      </c>
      <c r="D7798">
        <v>230</v>
      </c>
    </row>
    <row r="7799" spans="1:4">
      <c r="A7799">
        <v>141</v>
      </c>
      <c r="B7799">
        <v>230000</v>
      </c>
      <c r="C7799">
        <v>2533</v>
      </c>
      <c r="D7799">
        <v>230</v>
      </c>
    </row>
    <row r="7800" spans="1:4">
      <c r="A7800">
        <v>141</v>
      </c>
      <c r="B7800">
        <v>230000</v>
      </c>
      <c r="C7800">
        <v>2015</v>
      </c>
      <c r="D7800">
        <v>230</v>
      </c>
    </row>
    <row r="7801" spans="1:4">
      <c r="A7801">
        <v>141</v>
      </c>
      <c r="B7801">
        <v>230000</v>
      </c>
      <c r="C7801">
        <v>878</v>
      </c>
      <c r="D7801">
        <v>230</v>
      </c>
    </row>
    <row r="7802" spans="1:4">
      <c r="A7802">
        <v>141</v>
      </c>
      <c r="B7802">
        <v>230000</v>
      </c>
      <c r="C7802">
        <v>2007</v>
      </c>
      <c r="D7802">
        <v>230</v>
      </c>
    </row>
    <row r="7803" spans="1:4">
      <c r="A7803">
        <v>141</v>
      </c>
      <c r="B7803">
        <v>230000</v>
      </c>
      <c r="C7803">
        <v>2406</v>
      </c>
      <c r="D7803">
        <v>230</v>
      </c>
    </row>
    <row r="7804" spans="1:4">
      <c r="A7804">
        <v>141</v>
      </c>
      <c r="B7804">
        <v>230000</v>
      </c>
      <c r="C7804">
        <v>2446</v>
      </c>
      <c r="D7804">
        <v>230</v>
      </c>
    </row>
    <row r="7805" spans="1:4">
      <c r="A7805">
        <v>141</v>
      </c>
      <c r="B7805">
        <v>230000</v>
      </c>
      <c r="C7805">
        <v>724</v>
      </c>
      <c r="D7805">
        <v>230</v>
      </c>
    </row>
    <row r="7806" spans="1:4">
      <c r="A7806">
        <v>174</v>
      </c>
      <c r="B7806">
        <v>202850</v>
      </c>
      <c r="C7806">
        <v>2056</v>
      </c>
      <c r="D7806">
        <v>202.85</v>
      </c>
    </row>
    <row r="7807" spans="1:4">
      <c r="A7807">
        <v>174</v>
      </c>
      <c r="B7807">
        <v>765360</v>
      </c>
      <c r="C7807">
        <v>2015</v>
      </c>
      <c r="D7807">
        <v>765.36</v>
      </c>
    </row>
    <row r="7808" spans="1:4">
      <c r="A7808">
        <v>174</v>
      </c>
      <c r="B7808">
        <v>892800</v>
      </c>
      <c r="C7808">
        <v>878</v>
      </c>
      <c r="D7808">
        <v>892.8</v>
      </c>
    </row>
    <row r="7809" spans="1:4">
      <c r="A7809">
        <v>174</v>
      </c>
      <c r="B7809">
        <v>892800</v>
      </c>
      <c r="C7809">
        <v>2406</v>
      </c>
      <c r="D7809">
        <v>892.8</v>
      </c>
    </row>
    <row r="7810" spans="1:4">
      <c r="A7810">
        <v>200</v>
      </c>
      <c r="B7810">
        <v>4473920</v>
      </c>
      <c r="C7810">
        <v>2056</v>
      </c>
      <c r="D7810">
        <v>4473.92</v>
      </c>
    </row>
    <row r="7811" spans="1:4">
      <c r="A7811">
        <v>200</v>
      </c>
      <c r="B7811">
        <v>4695330</v>
      </c>
      <c r="C7811">
        <v>2073</v>
      </c>
      <c r="D7811">
        <v>4695.33</v>
      </c>
    </row>
    <row r="7812" spans="1:4">
      <c r="A7812">
        <v>200</v>
      </c>
      <c r="B7812">
        <v>7201240</v>
      </c>
      <c r="C7812">
        <v>2170</v>
      </c>
      <c r="D7812">
        <v>7201.24</v>
      </c>
    </row>
    <row r="7813" spans="1:4">
      <c r="A7813">
        <v>200</v>
      </c>
      <c r="B7813">
        <v>4061560</v>
      </c>
      <c r="C7813">
        <v>2533</v>
      </c>
      <c r="D7813">
        <v>4061.56</v>
      </c>
    </row>
    <row r="7814" spans="1:4">
      <c r="A7814">
        <v>200</v>
      </c>
      <c r="B7814">
        <v>11723580</v>
      </c>
      <c r="C7814">
        <v>2015</v>
      </c>
      <c r="D7814">
        <v>11723.58</v>
      </c>
    </row>
    <row r="7815" spans="1:4">
      <c r="A7815">
        <v>203</v>
      </c>
      <c r="B7815">
        <v>3256550</v>
      </c>
      <c r="C7815">
        <v>2015</v>
      </c>
      <c r="D7815">
        <v>3256.55</v>
      </c>
    </row>
    <row r="7816" spans="1:4">
      <c r="A7816">
        <v>203</v>
      </c>
      <c r="B7816">
        <v>5702760</v>
      </c>
      <c r="C7816">
        <v>878</v>
      </c>
      <c r="D7816">
        <v>5702.76</v>
      </c>
    </row>
    <row r="7817" spans="1:4">
      <c r="A7817">
        <v>203</v>
      </c>
      <c r="B7817">
        <v>6539890</v>
      </c>
      <c r="C7817">
        <v>2007</v>
      </c>
      <c r="D7817">
        <v>6539.89</v>
      </c>
    </row>
    <row r="7818" spans="1:4">
      <c r="A7818">
        <v>203</v>
      </c>
      <c r="B7818">
        <v>2856440</v>
      </c>
      <c r="C7818">
        <v>724</v>
      </c>
      <c r="D7818">
        <v>2856.44</v>
      </c>
    </row>
    <row r="7819" spans="1:4">
      <c r="A7819">
        <v>205</v>
      </c>
      <c r="B7819">
        <v>3389330</v>
      </c>
      <c r="C7819">
        <v>2056</v>
      </c>
      <c r="D7819">
        <v>3389.33</v>
      </c>
    </row>
    <row r="7820" spans="1:4">
      <c r="A7820">
        <v>205</v>
      </c>
      <c r="B7820">
        <v>3557070</v>
      </c>
      <c r="C7820">
        <v>2073</v>
      </c>
      <c r="D7820">
        <v>3557.07</v>
      </c>
    </row>
    <row r="7821" spans="1:4">
      <c r="A7821">
        <v>205</v>
      </c>
      <c r="B7821">
        <v>4364390</v>
      </c>
      <c r="C7821">
        <v>2170</v>
      </c>
      <c r="D7821">
        <v>4364.3900000000003</v>
      </c>
    </row>
    <row r="7822" spans="1:4">
      <c r="A7822">
        <v>205</v>
      </c>
      <c r="B7822">
        <v>1692320</v>
      </c>
      <c r="C7822">
        <v>2533</v>
      </c>
      <c r="D7822">
        <v>1692.32</v>
      </c>
    </row>
    <row r="7823" spans="1:4">
      <c r="A7823">
        <v>205</v>
      </c>
      <c r="B7823">
        <v>8955510</v>
      </c>
      <c r="C7823">
        <v>2015</v>
      </c>
      <c r="D7823">
        <v>8955.51</v>
      </c>
    </row>
    <row r="7824" spans="1:4">
      <c r="A7824">
        <v>205</v>
      </c>
      <c r="B7824">
        <v>3801840</v>
      </c>
      <c r="C7824">
        <v>878</v>
      </c>
      <c r="D7824">
        <v>3801.84</v>
      </c>
    </row>
    <row r="7825" spans="1:4">
      <c r="A7825">
        <v>205</v>
      </c>
      <c r="B7825">
        <v>10478570</v>
      </c>
      <c r="C7825">
        <v>2406</v>
      </c>
      <c r="D7825">
        <v>10478.57</v>
      </c>
    </row>
    <row r="7826" spans="1:4">
      <c r="A7826">
        <v>205</v>
      </c>
      <c r="B7826">
        <v>9591910</v>
      </c>
      <c r="C7826">
        <v>2446</v>
      </c>
      <c r="D7826">
        <v>9591.91</v>
      </c>
    </row>
    <row r="7827" spans="1:4">
      <c r="A7827">
        <v>205</v>
      </c>
      <c r="B7827">
        <v>7855210</v>
      </c>
      <c r="C7827">
        <v>724</v>
      </c>
      <c r="D7827">
        <v>7855.21</v>
      </c>
    </row>
    <row r="7828" spans="1:4">
      <c r="A7828">
        <v>206</v>
      </c>
      <c r="B7828">
        <v>338930</v>
      </c>
      <c r="C7828">
        <v>2056</v>
      </c>
      <c r="D7828">
        <v>338.93</v>
      </c>
    </row>
    <row r="7829" spans="1:4">
      <c r="A7829">
        <v>206</v>
      </c>
      <c r="B7829">
        <v>355710</v>
      </c>
      <c r="C7829">
        <v>2073</v>
      </c>
      <c r="D7829">
        <v>355.71</v>
      </c>
    </row>
    <row r="7830" spans="1:4">
      <c r="A7830">
        <v>206</v>
      </c>
      <c r="B7830">
        <v>545550</v>
      </c>
      <c r="C7830">
        <v>2170</v>
      </c>
      <c r="D7830">
        <v>545.54999999999995</v>
      </c>
    </row>
    <row r="7831" spans="1:4">
      <c r="A7831">
        <v>206</v>
      </c>
      <c r="B7831">
        <v>338460</v>
      </c>
      <c r="C7831">
        <v>2533</v>
      </c>
      <c r="D7831">
        <v>338.46</v>
      </c>
    </row>
    <row r="7832" spans="1:4">
      <c r="A7832">
        <v>206</v>
      </c>
      <c r="B7832">
        <v>814140</v>
      </c>
      <c r="C7832">
        <v>2015</v>
      </c>
      <c r="D7832">
        <v>814.14</v>
      </c>
    </row>
    <row r="7833" spans="1:4">
      <c r="A7833">
        <v>208</v>
      </c>
      <c r="B7833">
        <v>1016800</v>
      </c>
      <c r="C7833">
        <v>2056</v>
      </c>
      <c r="D7833">
        <v>1016.8</v>
      </c>
    </row>
    <row r="7834" spans="1:4">
      <c r="A7834">
        <v>208</v>
      </c>
      <c r="B7834">
        <v>1067120</v>
      </c>
      <c r="C7834">
        <v>2073</v>
      </c>
      <c r="D7834">
        <v>1067.1199999999999</v>
      </c>
    </row>
    <row r="7835" spans="1:4">
      <c r="A7835">
        <v>208</v>
      </c>
      <c r="B7835">
        <v>1636650</v>
      </c>
      <c r="C7835">
        <v>2170</v>
      </c>
      <c r="D7835">
        <v>1636.65</v>
      </c>
    </row>
    <row r="7836" spans="1:4">
      <c r="A7836">
        <v>208</v>
      </c>
      <c r="B7836">
        <v>1015390</v>
      </c>
      <c r="C7836">
        <v>2533</v>
      </c>
      <c r="D7836">
        <v>1015.39</v>
      </c>
    </row>
    <row r="7837" spans="1:4">
      <c r="A7837">
        <v>208</v>
      </c>
      <c r="B7837">
        <v>2442410</v>
      </c>
      <c r="C7837">
        <v>2015</v>
      </c>
      <c r="D7837">
        <v>2442.41</v>
      </c>
    </row>
    <row r="7838" spans="1:4">
      <c r="A7838">
        <v>208</v>
      </c>
      <c r="B7838">
        <v>3801840</v>
      </c>
      <c r="C7838">
        <v>878</v>
      </c>
      <c r="D7838">
        <v>3801.84</v>
      </c>
    </row>
    <row r="7839" spans="1:4">
      <c r="A7839">
        <v>208</v>
      </c>
      <c r="B7839">
        <v>2179960</v>
      </c>
      <c r="C7839">
        <v>2007</v>
      </c>
      <c r="D7839">
        <v>2179.96</v>
      </c>
    </row>
    <row r="7840" spans="1:4">
      <c r="A7840">
        <v>208</v>
      </c>
      <c r="B7840">
        <v>3810390</v>
      </c>
      <c r="C7840">
        <v>2406</v>
      </c>
      <c r="D7840">
        <v>3810.39</v>
      </c>
    </row>
    <row r="7841" spans="1:4">
      <c r="A7841">
        <v>208</v>
      </c>
      <c r="B7841">
        <v>3487970</v>
      </c>
      <c r="C7841">
        <v>2446</v>
      </c>
      <c r="D7841">
        <v>3487.97</v>
      </c>
    </row>
    <row r="7842" spans="1:4">
      <c r="A7842">
        <v>208</v>
      </c>
      <c r="B7842">
        <v>2856440</v>
      </c>
      <c r="C7842">
        <v>724</v>
      </c>
      <c r="D7842">
        <v>2856.44</v>
      </c>
    </row>
    <row r="7843" spans="1:4">
      <c r="A7843">
        <v>209</v>
      </c>
      <c r="B7843">
        <v>338930</v>
      </c>
      <c r="C7843">
        <v>2056</v>
      </c>
      <c r="D7843">
        <v>338.93</v>
      </c>
    </row>
    <row r="7844" spans="1:4">
      <c r="A7844">
        <v>209</v>
      </c>
      <c r="B7844">
        <v>355710</v>
      </c>
      <c r="C7844">
        <v>2073</v>
      </c>
      <c r="D7844">
        <v>355.71</v>
      </c>
    </row>
    <row r="7845" spans="1:4">
      <c r="A7845">
        <v>209</v>
      </c>
      <c r="B7845">
        <v>545550</v>
      </c>
      <c r="C7845">
        <v>2170</v>
      </c>
      <c r="D7845">
        <v>545.54999999999995</v>
      </c>
    </row>
    <row r="7846" spans="1:4">
      <c r="A7846">
        <v>209</v>
      </c>
      <c r="B7846">
        <v>338460</v>
      </c>
      <c r="C7846">
        <v>2533</v>
      </c>
      <c r="D7846">
        <v>338.46</v>
      </c>
    </row>
    <row r="7847" spans="1:4">
      <c r="A7847">
        <v>209</v>
      </c>
      <c r="B7847">
        <v>814140</v>
      </c>
      <c r="C7847">
        <v>2015</v>
      </c>
      <c r="D7847">
        <v>814.14</v>
      </c>
    </row>
    <row r="7848" spans="1:4">
      <c r="A7848">
        <v>232</v>
      </c>
      <c r="B7848">
        <v>7780</v>
      </c>
      <c r="C7848">
        <v>2056</v>
      </c>
      <c r="D7848">
        <v>7.78</v>
      </c>
    </row>
    <row r="7849" spans="1:4">
      <c r="A7849">
        <v>232</v>
      </c>
      <c r="B7849">
        <v>12530</v>
      </c>
      <c r="C7849">
        <v>2170</v>
      </c>
      <c r="D7849">
        <v>12.53</v>
      </c>
    </row>
    <row r="7850" spans="1:4">
      <c r="A7850">
        <v>232</v>
      </c>
      <c r="B7850">
        <v>18350</v>
      </c>
      <c r="C7850">
        <v>2015</v>
      </c>
      <c r="D7850">
        <v>18.350000000000001</v>
      </c>
    </row>
    <row r="7851" spans="1:4">
      <c r="A7851">
        <v>232</v>
      </c>
      <c r="B7851">
        <v>22600</v>
      </c>
      <c r="C7851">
        <v>878</v>
      </c>
      <c r="D7851">
        <v>22.6</v>
      </c>
    </row>
    <row r="7852" spans="1:4">
      <c r="A7852">
        <v>232</v>
      </c>
      <c r="B7852">
        <v>13240</v>
      </c>
      <c r="C7852">
        <v>2007</v>
      </c>
      <c r="D7852">
        <v>13.24</v>
      </c>
    </row>
    <row r="7853" spans="1:4">
      <c r="A7853">
        <v>232</v>
      </c>
      <c r="B7853">
        <v>22600</v>
      </c>
      <c r="C7853">
        <v>2406</v>
      </c>
      <c r="D7853">
        <v>22.6</v>
      </c>
    </row>
    <row r="7854" spans="1:4">
      <c r="A7854">
        <v>232</v>
      </c>
      <c r="B7854">
        <v>16010</v>
      </c>
      <c r="C7854">
        <v>724</v>
      </c>
      <c r="D7854">
        <v>16.010000000000002</v>
      </c>
    </row>
    <row r="7855" spans="1:4">
      <c r="A7855">
        <v>502</v>
      </c>
      <c r="B7855">
        <v>31050</v>
      </c>
      <c r="C7855">
        <v>2056</v>
      </c>
      <c r="D7855">
        <v>31.05</v>
      </c>
    </row>
    <row r="7856" spans="1:4">
      <c r="A7856">
        <v>602</v>
      </c>
      <c r="B7856">
        <v>2029890</v>
      </c>
      <c r="C7856">
        <v>2056</v>
      </c>
      <c r="D7856">
        <v>2029.89</v>
      </c>
    </row>
    <row r="7857" spans="1:4">
      <c r="A7857">
        <v>502</v>
      </c>
      <c r="B7857">
        <v>34020</v>
      </c>
      <c r="C7857">
        <v>2073</v>
      </c>
      <c r="D7857">
        <v>34.020000000000003</v>
      </c>
    </row>
    <row r="7858" spans="1:4">
      <c r="A7858">
        <v>602</v>
      </c>
      <c r="B7858">
        <v>2029890</v>
      </c>
      <c r="C7858">
        <v>2073</v>
      </c>
      <c r="D7858">
        <v>2029.89</v>
      </c>
    </row>
    <row r="7859" spans="1:4">
      <c r="A7859">
        <v>502</v>
      </c>
      <c r="B7859">
        <v>67310</v>
      </c>
      <c r="C7859">
        <v>2170</v>
      </c>
      <c r="D7859">
        <v>67.31</v>
      </c>
    </row>
    <row r="7860" spans="1:4">
      <c r="A7860">
        <v>602</v>
      </c>
      <c r="B7860">
        <v>2029890</v>
      </c>
      <c r="C7860">
        <v>2170</v>
      </c>
      <c r="D7860">
        <v>2029.89</v>
      </c>
    </row>
    <row r="7861" spans="1:4">
      <c r="A7861">
        <v>502</v>
      </c>
      <c r="B7861">
        <v>19850</v>
      </c>
      <c r="C7861">
        <v>2533</v>
      </c>
      <c r="D7861">
        <v>19.850000000000001</v>
      </c>
    </row>
    <row r="7862" spans="1:4">
      <c r="A7862">
        <v>602</v>
      </c>
      <c r="B7862">
        <v>2029890</v>
      </c>
      <c r="C7862">
        <v>2533</v>
      </c>
      <c r="D7862">
        <v>2029.89</v>
      </c>
    </row>
    <row r="7863" spans="1:4">
      <c r="A7863">
        <v>502</v>
      </c>
      <c r="B7863">
        <v>214490</v>
      </c>
      <c r="C7863">
        <v>2015</v>
      </c>
      <c r="D7863">
        <v>214.49</v>
      </c>
    </row>
    <row r="7864" spans="1:4">
      <c r="A7864">
        <v>602</v>
      </c>
      <c r="B7864">
        <v>2593050</v>
      </c>
      <c r="C7864">
        <v>2015</v>
      </c>
      <c r="D7864">
        <v>2593.0500000000002</v>
      </c>
    </row>
    <row r="7865" spans="1:4">
      <c r="A7865">
        <v>502</v>
      </c>
      <c r="B7865">
        <v>877220</v>
      </c>
      <c r="C7865">
        <v>878</v>
      </c>
      <c r="D7865">
        <v>877.22</v>
      </c>
    </row>
    <row r="7866" spans="1:4">
      <c r="A7866">
        <v>602</v>
      </c>
      <c r="B7866">
        <v>8231300</v>
      </c>
      <c r="C7866">
        <v>878</v>
      </c>
      <c r="D7866">
        <v>8231.2999999999993</v>
      </c>
    </row>
    <row r="7867" spans="1:4">
      <c r="A7867">
        <v>502</v>
      </c>
      <c r="B7867">
        <v>356380</v>
      </c>
      <c r="C7867">
        <v>2007</v>
      </c>
      <c r="D7867">
        <v>356.38</v>
      </c>
    </row>
    <row r="7868" spans="1:4">
      <c r="A7868">
        <v>602</v>
      </c>
      <c r="B7868">
        <v>21254040</v>
      </c>
      <c r="C7868">
        <v>2007</v>
      </c>
      <c r="D7868">
        <v>21254.04</v>
      </c>
    </row>
    <row r="7869" spans="1:4">
      <c r="A7869">
        <v>502</v>
      </c>
      <c r="B7869">
        <v>877220</v>
      </c>
      <c r="C7869">
        <v>2406</v>
      </c>
      <c r="D7869">
        <v>877.22</v>
      </c>
    </row>
    <row r="7870" spans="1:4">
      <c r="A7870">
        <v>602</v>
      </c>
      <c r="B7870">
        <v>21254040</v>
      </c>
      <c r="C7870">
        <v>2406</v>
      </c>
      <c r="D7870">
        <v>21254.04</v>
      </c>
    </row>
    <row r="7871" spans="1:4">
      <c r="A7871">
        <v>502</v>
      </c>
      <c r="B7871">
        <v>877220</v>
      </c>
      <c r="C7871">
        <v>2446</v>
      </c>
      <c r="D7871">
        <v>877.22</v>
      </c>
    </row>
    <row r="7872" spans="1:4">
      <c r="A7872">
        <v>602</v>
      </c>
      <c r="B7872">
        <v>21254040</v>
      </c>
      <c r="C7872">
        <v>2446</v>
      </c>
      <c r="D7872">
        <v>21254.04</v>
      </c>
    </row>
    <row r="7873" spans="1:4">
      <c r="A7873">
        <v>502</v>
      </c>
      <c r="B7873">
        <v>877220</v>
      </c>
      <c r="C7873">
        <v>724</v>
      </c>
      <c r="D7873">
        <v>877.22</v>
      </c>
    </row>
    <row r="7874" spans="1:4">
      <c r="A7874">
        <v>602</v>
      </c>
      <c r="B7874">
        <v>8017620</v>
      </c>
      <c r="C7874">
        <v>724</v>
      </c>
      <c r="D7874">
        <v>8017.62</v>
      </c>
    </row>
    <row r="7875" spans="1:4">
      <c r="A7875">
        <v>504</v>
      </c>
      <c r="B7875">
        <v>76260</v>
      </c>
      <c r="C7875">
        <v>2056</v>
      </c>
      <c r="D7875">
        <v>76.260000000000005</v>
      </c>
    </row>
    <row r="7876" spans="1:4">
      <c r="A7876">
        <v>602</v>
      </c>
      <c r="B7876">
        <v>4735960</v>
      </c>
      <c r="C7876">
        <v>2056</v>
      </c>
      <c r="D7876">
        <v>4735.96</v>
      </c>
    </row>
    <row r="7877" spans="1:4">
      <c r="A7877">
        <v>504</v>
      </c>
      <c r="B7877">
        <v>80030</v>
      </c>
      <c r="C7877">
        <v>2073</v>
      </c>
      <c r="D7877">
        <v>80.03</v>
      </c>
    </row>
    <row r="7878" spans="1:4">
      <c r="A7878">
        <v>602</v>
      </c>
      <c r="B7878">
        <v>4735960</v>
      </c>
      <c r="C7878">
        <v>2073</v>
      </c>
      <c r="D7878">
        <v>4735.96</v>
      </c>
    </row>
    <row r="7879" spans="1:4">
      <c r="A7879">
        <v>504</v>
      </c>
      <c r="B7879">
        <v>127760</v>
      </c>
      <c r="C7879">
        <v>2170</v>
      </c>
      <c r="D7879">
        <v>127.76</v>
      </c>
    </row>
    <row r="7880" spans="1:4">
      <c r="A7880">
        <v>602</v>
      </c>
      <c r="B7880">
        <v>4735960</v>
      </c>
      <c r="C7880">
        <v>2170</v>
      </c>
      <c r="D7880">
        <v>4735.96</v>
      </c>
    </row>
    <row r="7881" spans="1:4">
      <c r="A7881">
        <v>504</v>
      </c>
      <c r="B7881">
        <v>76150</v>
      </c>
      <c r="C7881">
        <v>2533</v>
      </c>
      <c r="D7881">
        <v>76.150000000000006</v>
      </c>
    </row>
    <row r="7882" spans="1:4">
      <c r="A7882">
        <v>602</v>
      </c>
      <c r="B7882">
        <v>4735960</v>
      </c>
      <c r="C7882">
        <v>2533</v>
      </c>
      <c r="D7882">
        <v>4735.96</v>
      </c>
    </row>
    <row r="7883" spans="1:4">
      <c r="A7883">
        <v>504</v>
      </c>
      <c r="B7883">
        <v>200280</v>
      </c>
      <c r="C7883">
        <v>2015</v>
      </c>
      <c r="D7883">
        <v>200.28</v>
      </c>
    </row>
    <row r="7884" spans="1:4">
      <c r="A7884">
        <v>602</v>
      </c>
      <c r="B7884">
        <v>2442410</v>
      </c>
      <c r="C7884">
        <v>2015</v>
      </c>
      <c r="D7884">
        <v>2442.41</v>
      </c>
    </row>
    <row r="7885" spans="1:4">
      <c r="A7885">
        <v>504</v>
      </c>
      <c r="B7885">
        <v>359540</v>
      </c>
      <c r="C7885">
        <v>878</v>
      </c>
      <c r="D7885">
        <v>359.54</v>
      </c>
    </row>
    <row r="7886" spans="1:4">
      <c r="A7886">
        <v>602</v>
      </c>
      <c r="B7886">
        <v>3801840</v>
      </c>
      <c r="C7886">
        <v>878</v>
      </c>
      <c r="D7886">
        <v>3801.84</v>
      </c>
    </row>
    <row r="7887" spans="1:4">
      <c r="A7887">
        <v>504</v>
      </c>
      <c r="B7887">
        <v>176660</v>
      </c>
      <c r="C7887">
        <v>2007</v>
      </c>
      <c r="D7887">
        <v>176.66</v>
      </c>
    </row>
    <row r="7888" spans="1:4">
      <c r="A7888">
        <v>602</v>
      </c>
      <c r="B7888">
        <v>9478320</v>
      </c>
      <c r="C7888">
        <v>2007</v>
      </c>
      <c r="D7888">
        <v>9478.32</v>
      </c>
    </row>
    <row r="7889" spans="1:4">
      <c r="A7889">
        <v>504</v>
      </c>
      <c r="B7889">
        <v>360570</v>
      </c>
      <c r="C7889">
        <v>2406</v>
      </c>
      <c r="D7889">
        <v>360.57</v>
      </c>
    </row>
    <row r="7890" spans="1:4">
      <c r="A7890">
        <v>602</v>
      </c>
      <c r="B7890">
        <v>9478320</v>
      </c>
      <c r="C7890">
        <v>2406</v>
      </c>
      <c r="D7890">
        <v>9478.32</v>
      </c>
    </row>
    <row r="7891" spans="1:4">
      <c r="A7891">
        <v>504</v>
      </c>
      <c r="B7891">
        <v>321880</v>
      </c>
      <c r="C7891">
        <v>2446</v>
      </c>
      <c r="D7891">
        <v>321.88</v>
      </c>
    </row>
    <row r="7892" spans="1:4">
      <c r="A7892">
        <v>602</v>
      </c>
      <c r="B7892">
        <v>9478320</v>
      </c>
      <c r="C7892">
        <v>2446</v>
      </c>
      <c r="D7892">
        <v>9478.32</v>
      </c>
    </row>
    <row r="7893" spans="1:4">
      <c r="A7893">
        <v>504</v>
      </c>
      <c r="B7893">
        <v>246090</v>
      </c>
      <c r="C7893">
        <v>724</v>
      </c>
      <c r="D7893">
        <v>246.09</v>
      </c>
    </row>
    <row r="7894" spans="1:4">
      <c r="A7894">
        <v>602</v>
      </c>
      <c r="B7894">
        <v>2856440</v>
      </c>
      <c r="C7894">
        <v>724</v>
      </c>
      <c r="D7894">
        <v>2856.44</v>
      </c>
    </row>
    <row r="7895" spans="1:4">
      <c r="A7895">
        <v>505</v>
      </c>
      <c r="B7895">
        <v>907490</v>
      </c>
      <c r="C7895">
        <v>878</v>
      </c>
      <c r="D7895">
        <v>907.49</v>
      </c>
    </row>
    <row r="7896" spans="1:4">
      <c r="A7896">
        <v>505</v>
      </c>
      <c r="B7896">
        <v>59810</v>
      </c>
      <c r="C7896">
        <v>2007</v>
      </c>
      <c r="D7896">
        <v>59.81</v>
      </c>
    </row>
    <row r="7897" spans="1:4">
      <c r="A7897">
        <v>505</v>
      </c>
      <c r="B7897">
        <v>1510360</v>
      </c>
      <c r="C7897">
        <v>2406</v>
      </c>
      <c r="D7897">
        <v>1510.36</v>
      </c>
    </row>
    <row r="7898" spans="1:4">
      <c r="A7898">
        <v>505</v>
      </c>
      <c r="B7898">
        <v>1026860</v>
      </c>
      <c r="C7898">
        <v>2446</v>
      </c>
      <c r="D7898">
        <v>1026.8599999999999</v>
      </c>
    </row>
    <row r="7899" spans="1:4">
      <c r="A7899">
        <v>505</v>
      </c>
      <c r="B7899">
        <v>1094250</v>
      </c>
      <c r="C7899">
        <v>724</v>
      </c>
      <c r="D7899">
        <v>1094.25</v>
      </c>
    </row>
    <row r="7900" spans="1:4">
      <c r="A7900">
        <v>507</v>
      </c>
      <c r="B7900">
        <v>103640</v>
      </c>
      <c r="C7900">
        <v>2015</v>
      </c>
      <c r="D7900">
        <v>103.64</v>
      </c>
    </row>
    <row r="7901" spans="1:4">
      <c r="A7901">
        <v>507</v>
      </c>
      <c r="B7901">
        <v>161550</v>
      </c>
      <c r="C7901">
        <v>878</v>
      </c>
      <c r="D7901">
        <v>161.55000000000001</v>
      </c>
    </row>
    <row r="7902" spans="1:4">
      <c r="A7902">
        <v>507</v>
      </c>
      <c r="B7902">
        <v>7450</v>
      </c>
      <c r="C7902">
        <v>2007</v>
      </c>
      <c r="D7902">
        <v>7.45</v>
      </c>
    </row>
    <row r="7903" spans="1:4">
      <c r="A7903">
        <v>507</v>
      </c>
      <c r="B7903">
        <v>162670</v>
      </c>
      <c r="C7903">
        <v>2406</v>
      </c>
      <c r="D7903">
        <v>162.66999999999999</v>
      </c>
    </row>
    <row r="7904" spans="1:4">
      <c r="A7904">
        <v>507</v>
      </c>
      <c r="B7904">
        <v>120110</v>
      </c>
      <c r="C7904">
        <v>2446</v>
      </c>
      <c r="D7904">
        <v>120.11</v>
      </c>
    </row>
    <row r="7905" spans="1:4">
      <c r="A7905">
        <v>507</v>
      </c>
      <c r="B7905">
        <v>52980</v>
      </c>
      <c r="C7905">
        <v>724</v>
      </c>
      <c r="D7905">
        <v>52.98</v>
      </c>
    </row>
    <row r="7906" spans="1:4">
      <c r="A7906">
        <v>605</v>
      </c>
      <c r="B7906">
        <v>541240</v>
      </c>
      <c r="C7906">
        <v>2056</v>
      </c>
      <c r="D7906">
        <v>541.24</v>
      </c>
    </row>
    <row r="7907" spans="1:4">
      <c r="A7907">
        <v>604</v>
      </c>
      <c r="B7907">
        <v>6765850</v>
      </c>
      <c r="C7907">
        <v>2056</v>
      </c>
      <c r="D7907">
        <v>6765.85</v>
      </c>
    </row>
    <row r="7908" spans="1:4">
      <c r="A7908">
        <v>605</v>
      </c>
      <c r="B7908">
        <v>541240</v>
      </c>
      <c r="C7908">
        <v>2073</v>
      </c>
      <c r="D7908">
        <v>541.24</v>
      </c>
    </row>
    <row r="7909" spans="1:4">
      <c r="A7909">
        <v>604</v>
      </c>
      <c r="B7909">
        <v>6765850</v>
      </c>
      <c r="C7909">
        <v>2073</v>
      </c>
      <c r="D7909">
        <v>6765.85</v>
      </c>
    </row>
    <row r="7910" spans="1:4">
      <c r="A7910">
        <v>605</v>
      </c>
      <c r="B7910">
        <v>541240</v>
      </c>
      <c r="C7910">
        <v>2170</v>
      </c>
      <c r="D7910">
        <v>541.24</v>
      </c>
    </row>
    <row r="7911" spans="1:4">
      <c r="A7911">
        <v>604</v>
      </c>
      <c r="B7911">
        <v>6765850</v>
      </c>
      <c r="C7911">
        <v>2170</v>
      </c>
      <c r="D7911">
        <v>6765.85</v>
      </c>
    </row>
    <row r="7912" spans="1:4">
      <c r="A7912">
        <v>605</v>
      </c>
      <c r="B7912">
        <v>541240</v>
      </c>
      <c r="C7912">
        <v>2533</v>
      </c>
      <c r="D7912">
        <v>541.24</v>
      </c>
    </row>
    <row r="7913" spans="1:4">
      <c r="A7913">
        <v>604</v>
      </c>
      <c r="B7913">
        <v>6765850</v>
      </c>
      <c r="C7913">
        <v>2533</v>
      </c>
      <c r="D7913">
        <v>6765.85</v>
      </c>
    </row>
    <row r="7914" spans="1:4">
      <c r="A7914">
        <v>605</v>
      </c>
      <c r="B7914">
        <v>402830</v>
      </c>
      <c r="C7914">
        <v>2015</v>
      </c>
      <c r="D7914">
        <v>402.83</v>
      </c>
    </row>
    <row r="7915" spans="1:4">
      <c r="A7915">
        <v>604</v>
      </c>
      <c r="B7915">
        <v>5035460</v>
      </c>
      <c r="C7915">
        <v>2015</v>
      </c>
      <c r="D7915">
        <v>5035.46</v>
      </c>
    </row>
    <row r="7916" spans="1:4">
      <c r="A7916">
        <v>605</v>
      </c>
      <c r="B7916">
        <v>962650</v>
      </c>
      <c r="C7916">
        <v>878</v>
      </c>
      <c r="D7916">
        <v>962.65</v>
      </c>
    </row>
    <row r="7917" spans="1:4">
      <c r="A7917">
        <v>604</v>
      </c>
      <c r="B7917">
        <v>12033140</v>
      </c>
      <c r="C7917">
        <v>878</v>
      </c>
      <c r="D7917">
        <v>12033.14</v>
      </c>
    </row>
    <row r="7918" spans="1:4">
      <c r="A7918">
        <v>605</v>
      </c>
      <c r="B7918">
        <v>2458570</v>
      </c>
      <c r="C7918">
        <v>2007</v>
      </c>
      <c r="D7918">
        <v>2458.5700000000002</v>
      </c>
    </row>
    <row r="7919" spans="1:4">
      <c r="A7919">
        <v>604</v>
      </c>
      <c r="B7919">
        <v>30732360</v>
      </c>
      <c r="C7919">
        <v>2007</v>
      </c>
      <c r="D7919">
        <v>30732.36</v>
      </c>
    </row>
    <row r="7920" spans="1:4">
      <c r="A7920">
        <v>605</v>
      </c>
      <c r="B7920">
        <v>2458570</v>
      </c>
      <c r="C7920">
        <v>2406</v>
      </c>
      <c r="D7920">
        <v>2458.5700000000002</v>
      </c>
    </row>
    <row r="7921" spans="1:4">
      <c r="A7921">
        <v>604</v>
      </c>
      <c r="B7921">
        <v>30732360</v>
      </c>
      <c r="C7921">
        <v>2406</v>
      </c>
      <c r="D7921">
        <v>30732.36</v>
      </c>
    </row>
    <row r="7922" spans="1:4">
      <c r="A7922">
        <v>605</v>
      </c>
      <c r="B7922">
        <v>2458570</v>
      </c>
      <c r="C7922">
        <v>2446</v>
      </c>
      <c r="D7922">
        <v>2458.5700000000002</v>
      </c>
    </row>
    <row r="7923" spans="1:4">
      <c r="A7923">
        <v>604</v>
      </c>
      <c r="B7923">
        <v>30732360</v>
      </c>
      <c r="C7923">
        <v>2446</v>
      </c>
      <c r="D7923">
        <v>30732.36</v>
      </c>
    </row>
    <row r="7924" spans="1:4">
      <c r="A7924">
        <v>605</v>
      </c>
      <c r="B7924">
        <v>869920</v>
      </c>
      <c r="C7924">
        <v>724</v>
      </c>
      <c r="D7924">
        <v>869.92</v>
      </c>
    </row>
    <row r="7925" spans="1:4">
      <c r="A7925">
        <v>604</v>
      </c>
      <c r="B7925">
        <v>10874060</v>
      </c>
      <c r="C7925">
        <v>724</v>
      </c>
      <c r="D7925">
        <v>10874.06</v>
      </c>
    </row>
    <row r="7926" spans="1:4">
      <c r="A7926">
        <v>615</v>
      </c>
      <c r="B7926">
        <v>204770</v>
      </c>
      <c r="C7926">
        <v>2056</v>
      </c>
      <c r="D7926">
        <v>204.77</v>
      </c>
    </row>
    <row r="7927" spans="1:4">
      <c r="A7927">
        <v>615</v>
      </c>
      <c r="B7927">
        <v>102380</v>
      </c>
      <c r="C7927">
        <v>2073</v>
      </c>
      <c r="D7927">
        <v>102.38</v>
      </c>
    </row>
    <row r="7928" spans="1:4">
      <c r="A7928">
        <v>615</v>
      </c>
      <c r="B7928">
        <v>428860</v>
      </c>
      <c r="C7928">
        <v>2170</v>
      </c>
      <c r="D7928">
        <v>428.86</v>
      </c>
    </row>
    <row r="7929" spans="1:4">
      <c r="A7929">
        <v>615</v>
      </c>
      <c r="B7929">
        <v>60130</v>
      </c>
      <c r="C7929">
        <v>2533</v>
      </c>
      <c r="D7929">
        <v>60.13</v>
      </c>
    </row>
    <row r="7930" spans="1:4">
      <c r="A7930">
        <v>615</v>
      </c>
      <c r="B7930">
        <v>92200</v>
      </c>
      <c r="C7930">
        <v>2015</v>
      </c>
      <c r="D7930">
        <v>92.2</v>
      </c>
    </row>
    <row r="7931" spans="1:4">
      <c r="A7931">
        <v>615</v>
      </c>
      <c r="B7931">
        <v>124270</v>
      </c>
      <c r="C7931">
        <v>878</v>
      </c>
      <c r="D7931">
        <v>124.27</v>
      </c>
    </row>
    <row r="7932" spans="1:4">
      <c r="A7932">
        <v>615</v>
      </c>
      <c r="B7932">
        <v>124270</v>
      </c>
      <c r="C7932">
        <v>2406</v>
      </c>
      <c r="D7932">
        <v>124.27</v>
      </c>
    </row>
    <row r="7933" spans="1:4">
      <c r="A7933">
        <v>615</v>
      </c>
      <c r="B7933">
        <v>124270</v>
      </c>
      <c r="C7933">
        <v>2446</v>
      </c>
      <c r="D7933">
        <v>124.27</v>
      </c>
    </row>
    <row r="7934" spans="1:4">
      <c r="A7934">
        <v>615</v>
      </c>
      <c r="B7934">
        <v>92200</v>
      </c>
      <c r="C7934">
        <v>724</v>
      </c>
      <c r="D7934">
        <v>92.2</v>
      </c>
    </row>
    <row r="7935" spans="1:4">
      <c r="A7935">
        <v>621</v>
      </c>
      <c r="B7935">
        <v>8720</v>
      </c>
      <c r="C7935">
        <v>2056</v>
      </c>
      <c r="D7935">
        <v>8.7200000000000006</v>
      </c>
    </row>
    <row r="7936" spans="1:4">
      <c r="A7936">
        <v>621</v>
      </c>
      <c r="B7936">
        <v>8720</v>
      </c>
      <c r="C7936">
        <v>2073</v>
      </c>
      <c r="D7936">
        <v>8.7200000000000006</v>
      </c>
    </row>
    <row r="7937" spans="1:4">
      <c r="A7937">
        <v>621</v>
      </c>
      <c r="B7937">
        <v>14540</v>
      </c>
      <c r="C7937">
        <v>2170</v>
      </c>
      <c r="D7937">
        <v>14.54</v>
      </c>
    </row>
    <row r="7938" spans="1:4">
      <c r="A7938">
        <v>621</v>
      </c>
      <c r="B7938">
        <v>8720</v>
      </c>
      <c r="C7938">
        <v>2533</v>
      </c>
      <c r="D7938">
        <v>8.7200000000000006</v>
      </c>
    </row>
    <row r="7939" spans="1:4">
      <c r="A7939">
        <v>621</v>
      </c>
      <c r="B7939">
        <v>25540</v>
      </c>
      <c r="C7939">
        <v>2015</v>
      </c>
      <c r="D7939">
        <v>25.54</v>
      </c>
    </row>
    <row r="7940" spans="1:4">
      <c r="A7940">
        <v>621</v>
      </c>
      <c r="B7940">
        <v>99000</v>
      </c>
      <c r="C7940">
        <v>878</v>
      </c>
      <c r="D7940">
        <v>99</v>
      </c>
    </row>
    <row r="7941" spans="1:4">
      <c r="A7941">
        <v>621</v>
      </c>
      <c r="B7941">
        <v>77000</v>
      </c>
      <c r="C7941">
        <v>2007</v>
      </c>
      <c r="D7941">
        <v>77</v>
      </c>
    </row>
    <row r="7942" spans="1:4">
      <c r="A7942">
        <v>621</v>
      </c>
      <c r="B7942">
        <v>115500</v>
      </c>
      <c r="C7942">
        <v>2406</v>
      </c>
      <c r="D7942">
        <v>115.5</v>
      </c>
    </row>
    <row r="7943" spans="1:4">
      <c r="A7943">
        <v>621</v>
      </c>
      <c r="B7943">
        <v>115500</v>
      </c>
      <c r="C7943">
        <v>2446</v>
      </c>
      <c r="D7943">
        <v>115.5</v>
      </c>
    </row>
    <row r="7944" spans="1:4">
      <c r="A7944">
        <v>621</v>
      </c>
      <c r="B7944">
        <v>135540</v>
      </c>
      <c r="C7944">
        <v>724</v>
      </c>
      <c r="D7944">
        <v>135.54</v>
      </c>
    </row>
    <row r="7945" spans="1:4">
      <c r="A7945">
        <v>740</v>
      </c>
      <c r="B7945">
        <v>5790</v>
      </c>
      <c r="C7945">
        <v>2073</v>
      </c>
      <c r="D7945">
        <v>5.79</v>
      </c>
    </row>
    <row r="7946" spans="1:4">
      <c r="A7946">
        <v>740</v>
      </c>
      <c r="B7946">
        <v>35530</v>
      </c>
      <c r="C7946">
        <v>2170</v>
      </c>
      <c r="D7946">
        <v>35.53</v>
      </c>
    </row>
    <row r="7947" spans="1:4">
      <c r="A7947">
        <v>740</v>
      </c>
      <c r="B7947">
        <v>35920</v>
      </c>
      <c r="C7947">
        <v>878</v>
      </c>
      <c r="D7947">
        <v>35.92</v>
      </c>
    </row>
    <row r="7948" spans="1:4">
      <c r="A7948">
        <v>740</v>
      </c>
      <c r="B7948">
        <v>8880</v>
      </c>
      <c r="C7948">
        <v>2007</v>
      </c>
      <c r="D7948">
        <v>8.8800000000000008</v>
      </c>
    </row>
    <row r="7949" spans="1:4">
      <c r="A7949">
        <v>740</v>
      </c>
      <c r="B7949">
        <v>11970</v>
      </c>
      <c r="C7949">
        <v>2406</v>
      </c>
      <c r="D7949">
        <v>11.97</v>
      </c>
    </row>
    <row r="7950" spans="1:4">
      <c r="A7950">
        <v>740</v>
      </c>
      <c r="B7950">
        <v>11970</v>
      </c>
      <c r="C7950">
        <v>2446</v>
      </c>
      <c r="D7950">
        <v>11.97</v>
      </c>
    </row>
    <row r="7951" spans="1:4">
      <c r="A7951">
        <v>740</v>
      </c>
      <c r="B7951">
        <v>8880</v>
      </c>
      <c r="C7951">
        <v>724</v>
      </c>
      <c r="D7951">
        <v>8.8800000000000008</v>
      </c>
    </row>
    <row r="7952" spans="1:4">
      <c r="A7952">
        <v>856</v>
      </c>
      <c r="B7952">
        <v>1210000</v>
      </c>
      <c r="C7952">
        <v>2056</v>
      </c>
      <c r="D7952">
        <v>1210</v>
      </c>
    </row>
    <row r="7953" spans="1:4">
      <c r="A7953">
        <v>856</v>
      </c>
      <c r="B7953">
        <v>1210000</v>
      </c>
      <c r="C7953">
        <v>2073</v>
      </c>
      <c r="D7953">
        <v>1210</v>
      </c>
    </row>
    <row r="7954" spans="1:4">
      <c r="A7954">
        <v>856</v>
      </c>
      <c r="B7954">
        <v>1210000</v>
      </c>
      <c r="C7954">
        <v>2170</v>
      </c>
      <c r="D7954">
        <v>1210</v>
      </c>
    </row>
    <row r="7955" spans="1:4">
      <c r="A7955">
        <v>856</v>
      </c>
      <c r="B7955">
        <v>1210000</v>
      </c>
      <c r="C7955">
        <v>2533</v>
      </c>
      <c r="D7955">
        <v>1210</v>
      </c>
    </row>
    <row r="7956" spans="1:4">
      <c r="A7956">
        <v>856</v>
      </c>
      <c r="B7956">
        <v>1100000</v>
      </c>
      <c r="C7956">
        <v>2015</v>
      </c>
      <c r="D7956">
        <v>1100</v>
      </c>
    </row>
    <row r="7957" spans="1:4">
      <c r="A7957">
        <v>856</v>
      </c>
      <c r="B7957">
        <v>605000</v>
      </c>
      <c r="C7957">
        <v>878</v>
      </c>
      <c r="D7957">
        <v>605</v>
      </c>
    </row>
    <row r="7958" spans="1:4">
      <c r="A7958">
        <v>856</v>
      </c>
      <c r="B7958">
        <v>495000</v>
      </c>
      <c r="C7958">
        <v>2007</v>
      </c>
      <c r="D7958">
        <v>495</v>
      </c>
    </row>
    <row r="7959" spans="1:4">
      <c r="A7959">
        <v>856</v>
      </c>
      <c r="B7959">
        <v>495000</v>
      </c>
      <c r="C7959">
        <v>2406</v>
      </c>
      <c r="D7959">
        <v>495</v>
      </c>
    </row>
    <row r="7960" spans="1:4">
      <c r="A7960">
        <v>856</v>
      </c>
      <c r="B7960">
        <v>495000</v>
      </c>
      <c r="C7960">
        <v>2446</v>
      </c>
      <c r="D7960">
        <v>495</v>
      </c>
    </row>
    <row r="7961" spans="1:4">
      <c r="A7961">
        <v>921</v>
      </c>
      <c r="B7961">
        <v>1242750</v>
      </c>
      <c r="C7961">
        <v>2056</v>
      </c>
      <c r="D7961">
        <v>1242.75</v>
      </c>
    </row>
    <row r="7962" spans="1:4">
      <c r="A7962">
        <v>921</v>
      </c>
      <c r="B7962">
        <v>1304260</v>
      </c>
      <c r="C7962">
        <v>2073</v>
      </c>
      <c r="D7962">
        <v>1304.26</v>
      </c>
    </row>
    <row r="7963" spans="1:4">
      <c r="A7963">
        <v>921</v>
      </c>
      <c r="B7963">
        <v>1636650</v>
      </c>
      <c r="C7963">
        <v>2170</v>
      </c>
      <c r="D7963">
        <v>1636.65</v>
      </c>
    </row>
    <row r="7964" spans="1:4">
      <c r="A7964">
        <v>921</v>
      </c>
      <c r="B7964">
        <v>676930</v>
      </c>
      <c r="C7964">
        <v>2533</v>
      </c>
      <c r="D7964">
        <v>676.93</v>
      </c>
    </row>
    <row r="7965" spans="1:4">
      <c r="A7965">
        <v>921</v>
      </c>
      <c r="B7965">
        <v>3256550</v>
      </c>
      <c r="C7965">
        <v>2015</v>
      </c>
      <c r="D7965">
        <v>3256.55</v>
      </c>
    </row>
    <row r="7966" spans="1:4">
      <c r="A7966">
        <v>921</v>
      </c>
      <c r="B7966">
        <v>1267280</v>
      </c>
      <c r="C7966">
        <v>878</v>
      </c>
      <c r="D7966">
        <v>1267.28</v>
      </c>
    </row>
    <row r="7967" spans="1:4">
      <c r="A7967">
        <v>921</v>
      </c>
      <c r="B7967">
        <v>3492860</v>
      </c>
      <c r="C7967">
        <v>2406</v>
      </c>
      <c r="D7967">
        <v>3492.86</v>
      </c>
    </row>
    <row r="7968" spans="1:4">
      <c r="A7968">
        <v>921</v>
      </c>
      <c r="B7968">
        <v>3197300</v>
      </c>
      <c r="C7968">
        <v>2446</v>
      </c>
      <c r="D7968">
        <v>3197.3</v>
      </c>
    </row>
    <row r="7969" spans="1:4">
      <c r="A7969">
        <v>921</v>
      </c>
      <c r="B7969">
        <v>2618400</v>
      </c>
      <c r="C7969">
        <v>724</v>
      </c>
      <c r="D7969">
        <v>2618.4</v>
      </c>
    </row>
    <row r="7970" spans="1:4">
      <c r="A7970">
        <v>922</v>
      </c>
      <c r="B7970">
        <v>1085520</v>
      </c>
      <c r="C7970">
        <v>2015</v>
      </c>
      <c r="D7970">
        <v>1085.52</v>
      </c>
    </row>
    <row r="7971" spans="1:4">
      <c r="A7971">
        <v>922</v>
      </c>
      <c r="B7971">
        <v>1900920</v>
      </c>
      <c r="C7971">
        <v>878</v>
      </c>
      <c r="D7971">
        <v>1900.92</v>
      </c>
    </row>
    <row r="7972" spans="1:4">
      <c r="A7972">
        <v>922</v>
      </c>
      <c r="B7972">
        <v>2179960</v>
      </c>
      <c r="C7972">
        <v>2007</v>
      </c>
      <c r="D7972">
        <v>2179.96</v>
      </c>
    </row>
    <row r="7973" spans="1:4">
      <c r="A7973">
        <v>922</v>
      </c>
      <c r="B7973">
        <v>952150</v>
      </c>
      <c r="C7973">
        <v>724</v>
      </c>
      <c r="D7973">
        <v>952.15</v>
      </c>
    </row>
    <row r="7974" spans="1:4">
      <c r="A7974">
        <v>135</v>
      </c>
      <c r="B7974">
        <v>50000</v>
      </c>
      <c r="C7974">
        <v>2456</v>
      </c>
      <c r="D7974">
        <v>50</v>
      </c>
    </row>
    <row r="7975" spans="1:4">
      <c r="A7975">
        <v>20</v>
      </c>
      <c r="B7975">
        <v>157080</v>
      </c>
      <c r="C7975">
        <v>335</v>
      </c>
      <c r="D7975">
        <v>157.08000000000001</v>
      </c>
    </row>
    <row r="7976" spans="1:4">
      <c r="A7976">
        <v>20</v>
      </c>
      <c r="B7976">
        <v>277170</v>
      </c>
      <c r="C7976">
        <v>764</v>
      </c>
      <c r="D7976">
        <v>277.17</v>
      </c>
    </row>
    <row r="7977" spans="1:4">
      <c r="A7977">
        <v>20</v>
      </c>
      <c r="B7977">
        <v>1962400</v>
      </c>
      <c r="C7977">
        <v>335</v>
      </c>
      <c r="D7977">
        <v>1962.4</v>
      </c>
    </row>
    <row r="7978" spans="1:4">
      <c r="A7978">
        <v>20</v>
      </c>
      <c r="B7978">
        <v>3115430</v>
      </c>
      <c r="C7978">
        <v>764</v>
      </c>
      <c r="D7978">
        <v>3115.43</v>
      </c>
    </row>
    <row r="7979" spans="1:4">
      <c r="A7979">
        <v>20</v>
      </c>
      <c r="B7979">
        <v>1962400</v>
      </c>
      <c r="C7979">
        <v>335</v>
      </c>
      <c r="D7979">
        <v>1962.4</v>
      </c>
    </row>
    <row r="7980" spans="1:4">
      <c r="A7980">
        <v>20</v>
      </c>
      <c r="B7980">
        <v>3115430</v>
      </c>
      <c r="C7980">
        <v>764</v>
      </c>
      <c r="D7980">
        <v>3115.43</v>
      </c>
    </row>
    <row r="7981" spans="1:4">
      <c r="A7981">
        <v>20</v>
      </c>
      <c r="B7981">
        <v>156990</v>
      </c>
      <c r="C7981">
        <v>335</v>
      </c>
      <c r="D7981">
        <v>156.99</v>
      </c>
    </row>
    <row r="7982" spans="1:4">
      <c r="A7982">
        <v>20</v>
      </c>
      <c r="B7982">
        <v>249230</v>
      </c>
      <c r="C7982">
        <v>764</v>
      </c>
      <c r="D7982">
        <v>249.23</v>
      </c>
    </row>
    <row r="7983" spans="1:4">
      <c r="A7983">
        <v>20</v>
      </c>
      <c r="B7983">
        <v>12370</v>
      </c>
      <c r="C7983">
        <v>721</v>
      </c>
      <c r="D7983">
        <v>12.37</v>
      </c>
    </row>
    <row r="7984" spans="1:4">
      <c r="A7984">
        <v>20</v>
      </c>
      <c r="B7984">
        <v>14200</v>
      </c>
      <c r="C7984">
        <v>2348</v>
      </c>
      <c r="D7984">
        <v>14.2</v>
      </c>
    </row>
    <row r="7985" spans="1:4">
      <c r="A7985">
        <v>20</v>
      </c>
      <c r="B7985">
        <v>164980</v>
      </c>
      <c r="C7985">
        <v>721</v>
      </c>
      <c r="D7985">
        <v>164.98</v>
      </c>
    </row>
    <row r="7986" spans="1:4">
      <c r="A7986">
        <v>20</v>
      </c>
      <c r="B7986">
        <v>189350</v>
      </c>
      <c r="C7986">
        <v>2348</v>
      </c>
      <c r="D7986">
        <v>189.35</v>
      </c>
    </row>
    <row r="7987" spans="1:4">
      <c r="A7987">
        <v>20</v>
      </c>
      <c r="B7987">
        <v>164980</v>
      </c>
      <c r="C7987">
        <v>721</v>
      </c>
      <c r="D7987">
        <v>164.98</v>
      </c>
    </row>
    <row r="7988" spans="1:4">
      <c r="A7988">
        <v>20</v>
      </c>
      <c r="B7988">
        <v>189350</v>
      </c>
      <c r="C7988">
        <v>2348</v>
      </c>
      <c r="D7988">
        <v>189.35</v>
      </c>
    </row>
    <row r="7989" spans="1:4">
      <c r="A7989">
        <v>20</v>
      </c>
      <c r="B7989">
        <v>13190</v>
      </c>
      <c r="C7989">
        <v>721</v>
      </c>
      <c r="D7989">
        <v>13.19</v>
      </c>
    </row>
    <row r="7990" spans="1:4">
      <c r="A7990">
        <v>20</v>
      </c>
      <c r="B7990">
        <v>15140</v>
      </c>
      <c r="C7990">
        <v>2348</v>
      </c>
      <c r="D7990">
        <v>15.14</v>
      </c>
    </row>
    <row r="7991" spans="1:4">
      <c r="A7991">
        <v>20</v>
      </c>
      <c r="B7991">
        <v>877220</v>
      </c>
      <c r="C7991">
        <v>2339</v>
      </c>
      <c r="D7991">
        <v>877.22</v>
      </c>
    </row>
    <row r="7992" spans="1:4">
      <c r="A7992">
        <v>20</v>
      </c>
      <c r="B7992">
        <v>8627830</v>
      </c>
      <c r="C7992">
        <v>2339</v>
      </c>
      <c r="D7992">
        <v>8627.83</v>
      </c>
    </row>
    <row r="7993" spans="1:4">
      <c r="A7993">
        <v>20</v>
      </c>
      <c r="B7993">
        <v>8627830</v>
      </c>
      <c r="C7993">
        <v>2339</v>
      </c>
      <c r="D7993">
        <v>8627.83</v>
      </c>
    </row>
    <row r="7994" spans="1:4">
      <c r="A7994">
        <v>20</v>
      </c>
      <c r="B7994">
        <v>690220</v>
      </c>
      <c r="C7994">
        <v>2339</v>
      </c>
      <c r="D7994">
        <v>690.22</v>
      </c>
    </row>
    <row r="7995" spans="1:4">
      <c r="A7995">
        <v>20</v>
      </c>
      <c r="B7995">
        <v>441350</v>
      </c>
      <c r="C7995">
        <v>2033</v>
      </c>
      <c r="D7995">
        <v>441.35</v>
      </c>
    </row>
    <row r="7996" spans="1:4">
      <c r="A7996">
        <v>20</v>
      </c>
      <c r="B7996">
        <v>228230</v>
      </c>
      <c r="C7996">
        <v>2271</v>
      </c>
      <c r="D7996">
        <v>228.23</v>
      </c>
    </row>
    <row r="7997" spans="1:4">
      <c r="A7997">
        <v>20</v>
      </c>
      <c r="B7997">
        <v>4394110</v>
      </c>
      <c r="C7997">
        <v>2033</v>
      </c>
      <c r="D7997">
        <v>4394.1099999999997</v>
      </c>
    </row>
    <row r="7998" spans="1:4">
      <c r="A7998">
        <v>20</v>
      </c>
      <c r="B7998">
        <v>2707590</v>
      </c>
      <c r="C7998">
        <v>2271</v>
      </c>
      <c r="D7998">
        <v>2707.59</v>
      </c>
    </row>
    <row r="7999" spans="1:4">
      <c r="A7999">
        <v>20</v>
      </c>
      <c r="B7999">
        <v>4394110</v>
      </c>
      <c r="C7999">
        <v>2033</v>
      </c>
      <c r="D7999">
        <v>4394.1099999999997</v>
      </c>
    </row>
    <row r="8000" spans="1:4">
      <c r="A8000">
        <v>20</v>
      </c>
      <c r="B8000">
        <v>2707590</v>
      </c>
      <c r="C8000">
        <v>2271</v>
      </c>
      <c r="D8000">
        <v>2707.59</v>
      </c>
    </row>
    <row r="8001" spans="1:4">
      <c r="A8001">
        <v>20</v>
      </c>
      <c r="B8001">
        <v>351520</v>
      </c>
      <c r="C8001">
        <v>2033</v>
      </c>
      <c r="D8001">
        <v>351.52</v>
      </c>
    </row>
    <row r="8002" spans="1:4">
      <c r="A8002">
        <v>20</v>
      </c>
      <c r="B8002">
        <v>216600</v>
      </c>
      <c r="C8002">
        <v>2271</v>
      </c>
      <c r="D8002">
        <v>216.6</v>
      </c>
    </row>
    <row r="8003" spans="1:4">
      <c r="A8003">
        <v>20</v>
      </c>
      <c r="B8003">
        <v>482910</v>
      </c>
      <c r="C8003">
        <v>533</v>
      </c>
      <c r="D8003">
        <v>482.91</v>
      </c>
    </row>
    <row r="8004" spans="1:4">
      <c r="A8004">
        <v>20</v>
      </c>
      <c r="B8004">
        <v>4691000</v>
      </c>
      <c r="C8004">
        <v>533</v>
      </c>
      <c r="D8004">
        <v>4691</v>
      </c>
    </row>
    <row r="8005" spans="1:4">
      <c r="A8005">
        <v>20</v>
      </c>
      <c r="B8005">
        <v>4691000</v>
      </c>
      <c r="C8005">
        <v>533</v>
      </c>
      <c r="D8005">
        <v>4691</v>
      </c>
    </row>
    <row r="8006" spans="1:4">
      <c r="A8006">
        <v>20</v>
      </c>
      <c r="B8006">
        <v>375280</v>
      </c>
      <c r="C8006">
        <v>533</v>
      </c>
      <c r="D8006">
        <v>375.28</v>
      </c>
    </row>
    <row r="8007" spans="1:4">
      <c r="A8007">
        <v>20</v>
      </c>
      <c r="B8007">
        <v>94090</v>
      </c>
      <c r="C8007">
        <v>509</v>
      </c>
      <c r="D8007">
        <v>94.09</v>
      </c>
    </row>
    <row r="8008" spans="1:4">
      <c r="A8008">
        <v>20</v>
      </c>
      <c r="B8008">
        <v>190330</v>
      </c>
      <c r="C8008">
        <v>781</v>
      </c>
      <c r="D8008">
        <v>190.33</v>
      </c>
    </row>
    <row r="8009" spans="1:4">
      <c r="A8009">
        <v>20</v>
      </c>
      <c r="B8009">
        <v>123520</v>
      </c>
      <c r="C8009">
        <v>2152</v>
      </c>
      <c r="D8009" s="1">
        <v>123.52</v>
      </c>
    </row>
    <row r="8010" spans="1:4">
      <c r="A8010">
        <v>20</v>
      </c>
      <c r="B8010">
        <v>1254660</v>
      </c>
      <c r="C8010">
        <v>509</v>
      </c>
      <c r="D8010" s="1">
        <v>1254.6600000000001</v>
      </c>
    </row>
    <row r="8011" spans="1:4">
      <c r="A8011">
        <v>20</v>
      </c>
      <c r="B8011">
        <v>2331800</v>
      </c>
      <c r="C8011">
        <v>781</v>
      </c>
      <c r="D8011" s="1">
        <v>2331.8000000000002</v>
      </c>
    </row>
    <row r="8012" spans="1:4">
      <c r="A8012">
        <v>20</v>
      </c>
      <c r="B8012">
        <v>1589480</v>
      </c>
      <c r="C8012">
        <v>2152</v>
      </c>
      <c r="D8012" s="1">
        <v>1589.48</v>
      </c>
    </row>
    <row r="8013" spans="1:4">
      <c r="A8013">
        <v>20</v>
      </c>
      <c r="B8013">
        <v>1254660</v>
      </c>
      <c r="C8013">
        <v>509</v>
      </c>
      <c r="D8013" s="1">
        <v>1254.6600000000001</v>
      </c>
    </row>
    <row r="8014" spans="1:4">
      <c r="A8014">
        <v>20</v>
      </c>
      <c r="B8014">
        <v>2331800</v>
      </c>
      <c r="C8014">
        <v>781</v>
      </c>
      <c r="D8014" s="1">
        <v>2331.8000000000002</v>
      </c>
    </row>
    <row r="8015" spans="1:4">
      <c r="A8015">
        <v>20</v>
      </c>
      <c r="B8015">
        <v>1589480</v>
      </c>
      <c r="C8015">
        <v>2152</v>
      </c>
      <c r="D8015" s="1">
        <v>1589.48</v>
      </c>
    </row>
    <row r="8016" spans="1:4">
      <c r="A8016">
        <v>20</v>
      </c>
      <c r="B8016">
        <v>100370</v>
      </c>
      <c r="C8016">
        <v>509</v>
      </c>
      <c r="D8016" s="1">
        <v>100.37</v>
      </c>
    </row>
    <row r="8017" spans="1:4">
      <c r="A8017">
        <v>20</v>
      </c>
      <c r="B8017">
        <v>186540</v>
      </c>
      <c r="C8017">
        <v>781</v>
      </c>
      <c r="D8017" s="1">
        <v>186.54</v>
      </c>
    </row>
    <row r="8018" spans="1:4">
      <c r="A8018">
        <v>20</v>
      </c>
      <c r="B8018">
        <v>127150</v>
      </c>
      <c r="C8018">
        <v>2152</v>
      </c>
      <c r="D8018" s="1">
        <v>127.15</v>
      </c>
    </row>
    <row r="8019" spans="1:4">
      <c r="A8019">
        <v>20</v>
      </c>
      <c r="B8019">
        <v>383860</v>
      </c>
      <c r="C8019">
        <v>410</v>
      </c>
      <c r="D8019" s="1">
        <v>383.86</v>
      </c>
    </row>
    <row r="8020" spans="1:4">
      <c r="A8020">
        <v>20</v>
      </c>
      <c r="B8020">
        <v>130230</v>
      </c>
      <c r="C8020">
        <v>607</v>
      </c>
      <c r="D8020" s="1">
        <v>130.22999999999999</v>
      </c>
    </row>
    <row r="8021" spans="1:4">
      <c r="A8021">
        <v>20</v>
      </c>
      <c r="B8021">
        <v>800770</v>
      </c>
      <c r="C8021">
        <v>641</v>
      </c>
      <c r="D8021" s="1">
        <v>800.77</v>
      </c>
    </row>
    <row r="8022" spans="1:4">
      <c r="A8022">
        <v>20</v>
      </c>
      <c r="B8022">
        <v>77850</v>
      </c>
      <c r="C8022">
        <v>997</v>
      </c>
      <c r="D8022" s="1">
        <v>77.849999999999994</v>
      </c>
    </row>
    <row r="8023" spans="1:4">
      <c r="A8023">
        <v>20</v>
      </c>
      <c r="B8023">
        <v>296630</v>
      </c>
      <c r="C8023">
        <v>2024</v>
      </c>
      <c r="D8023" s="1">
        <v>296.63</v>
      </c>
    </row>
    <row r="8024" spans="1:4">
      <c r="A8024">
        <v>20</v>
      </c>
      <c r="B8024">
        <v>116630</v>
      </c>
      <c r="C8024">
        <v>2113</v>
      </c>
      <c r="D8024" s="1">
        <v>116.63</v>
      </c>
    </row>
    <row r="8025" spans="1:4">
      <c r="A8025">
        <v>20</v>
      </c>
      <c r="B8025">
        <v>271940</v>
      </c>
      <c r="C8025">
        <v>2298</v>
      </c>
      <c r="D8025" s="1">
        <v>271.94</v>
      </c>
    </row>
    <row r="8026" spans="1:4">
      <c r="A8026">
        <v>20</v>
      </c>
      <c r="B8026">
        <v>3983440</v>
      </c>
      <c r="C8026">
        <v>410</v>
      </c>
      <c r="D8026" s="1">
        <v>3983.44</v>
      </c>
    </row>
    <row r="8027" spans="1:4">
      <c r="A8027">
        <v>20</v>
      </c>
      <c r="B8027">
        <v>1664060</v>
      </c>
      <c r="C8027">
        <v>607</v>
      </c>
      <c r="D8027" s="1">
        <v>1664.06</v>
      </c>
    </row>
    <row r="8028" spans="1:4">
      <c r="A8028">
        <v>20</v>
      </c>
      <c r="B8028">
        <v>6961430</v>
      </c>
      <c r="C8028">
        <v>641</v>
      </c>
      <c r="D8028" s="1">
        <v>6961.43</v>
      </c>
    </row>
    <row r="8029" spans="1:4">
      <c r="A8029">
        <v>20</v>
      </c>
      <c r="B8029">
        <v>1038010</v>
      </c>
      <c r="C8029">
        <v>997</v>
      </c>
      <c r="D8029" s="1">
        <v>1038.01</v>
      </c>
    </row>
    <row r="8030" spans="1:4">
      <c r="A8030">
        <v>20</v>
      </c>
      <c r="B8030">
        <v>3277560</v>
      </c>
      <c r="C8030">
        <v>2024</v>
      </c>
      <c r="D8030" s="1">
        <v>3277.56</v>
      </c>
    </row>
    <row r="8031" spans="1:4">
      <c r="A8031">
        <v>20</v>
      </c>
      <c r="B8031">
        <v>1512890</v>
      </c>
      <c r="C8031">
        <v>2113</v>
      </c>
      <c r="D8031" s="1">
        <v>1512.89</v>
      </c>
    </row>
    <row r="8032" spans="1:4">
      <c r="A8032">
        <v>20</v>
      </c>
      <c r="B8032">
        <v>3071830</v>
      </c>
      <c r="C8032">
        <v>2298</v>
      </c>
      <c r="D8032" s="1">
        <v>3071.83</v>
      </c>
    </row>
    <row r="8033" spans="1:4">
      <c r="A8033">
        <v>20</v>
      </c>
      <c r="B8033">
        <v>3983440</v>
      </c>
      <c r="C8033">
        <v>410</v>
      </c>
      <c r="D8033" s="1">
        <v>3983.44</v>
      </c>
    </row>
    <row r="8034" spans="1:4">
      <c r="A8034">
        <v>20</v>
      </c>
      <c r="B8034">
        <v>1664060</v>
      </c>
      <c r="C8034">
        <v>607</v>
      </c>
      <c r="D8034" s="1">
        <v>1664.06</v>
      </c>
    </row>
    <row r="8035" spans="1:4">
      <c r="A8035">
        <v>20</v>
      </c>
      <c r="B8035">
        <v>6961430</v>
      </c>
      <c r="C8035">
        <v>641</v>
      </c>
      <c r="D8035" s="1">
        <v>6961.43</v>
      </c>
    </row>
    <row r="8036" spans="1:4">
      <c r="A8036">
        <v>20</v>
      </c>
      <c r="B8036">
        <v>1038010</v>
      </c>
      <c r="C8036">
        <v>997</v>
      </c>
      <c r="D8036" s="1">
        <v>1038.01</v>
      </c>
    </row>
    <row r="8037" spans="1:4">
      <c r="A8037">
        <v>20</v>
      </c>
      <c r="B8037">
        <v>3277560</v>
      </c>
      <c r="C8037">
        <v>2024</v>
      </c>
      <c r="D8037" s="1">
        <v>3277.56</v>
      </c>
    </row>
    <row r="8038" spans="1:4">
      <c r="A8038">
        <v>20</v>
      </c>
      <c r="B8038">
        <v>1512890</v>
      </c>
      <c r="C8038">
        <v>2113</v>
      </c>
      <c r="D8038" s="1">
        <v>1512.89</v>
      </c>
    </row>
    <row r="8039" spans="1:4">
      <c r="A8039">
        <v>20</v>
      </c>
      <c r="B8039">
        <v>3071830</v>
      </c>
      <c r="C8039">
        <v>2298</v>
      </c>
      <c r="D8039" s="1">
        <v>3071.83</v>
      </c>
    </row>
    <row r="8040" spans="1:4">
      <c r="A8040">
        <v>20</v>
      </c>
      <c r="B8040">
        <v>318670</v>
      </c>
      <c r="C8040">
        <v>410</v>
      </c>
      <c r="D8040" s="1">
        <v>318.67</v>
      </c>
    </row>
    <row r="8041" spans="1:4">
      <c r="A8041">
        <v>20</v>
      </c>
      <c r="B8041">
        <v>133120</v>
      </c>
      <c r="C8041">
        <v>607</v>
      </c>
      <c r="D8041" s="1">
        <v>133.12</v>
      </c>
    </row>
    <row r="8042" spans="1:4">
      <c r="A8042">
        <v>20</v>
      </c>
      <c r="B8042">
        <v>556910</v>
      </c>
      <c r="C8042">
        <v>641</v>
      </c>
      <c r="D8042" s="1">
        <v>556.91</v>
      </c>
    </row>
    <row r="8043" spans="1:4">
      <c r="A8043">
        <v>20</v>
      </c>
      <c r="B8043">
        <v>83040</v>
      </c>
      <c r="C8043">
        <v>997</v>
      </c>
      <c r="D8043" s="1">
        <v>83.04</v>
      </c>
    </row>
    <row r="8044" spans="1:4">
      <c r="A8044">
        <v>20</v>
      </c>
      <c r="B8044">
        <v>262200</v>
      </c>
      <c r="C8044">
        <v>2024</v>
      </c>
      <c r="D8044" s="1">
        <v>262.2</v>
      </c>
    </row>
    <row r="8045" spans="1:4">
      <c r="A8045">
        <v>20</v>
      </c>
      <c r="B8045">
        <v>121030</v>
      </c>
      <c r="C8045">
        <v>2113</v>
      </c>
      <c r="D8045" s="1">
        <v>121.03</v>
      </c>
    </row>
    <row r="8046" spans="1:4">
      <c r="A8046">
        <v>20</v>
      </c>
      <c r="B8046">
        <v>245740</v>
      </c>
      <c r="C8046">
        <v>2298</v>
      </c>
      <c r="D8046" s="1">
        <v>245.74</v>
      </c>
    </row>
    <row r="8047" spans="1:4">
      <c r="A8047">
        <v>20</v>
      </c>
      <c r="B8047">
        <v>129090</v>
      </c>
      <c r="C8047">
        <v>2007</v>
      </c>
      <c r="D8047" s="1">
        <v>129.09</v>
      </c>
    </row>
    <row r="8048" spans="1:4">
      <c r="A8048">
        <v>20</v>
      </c>
      <c r="B8048">
        <v>1651370</v>
      </c>
      <c r="C8048">
        <v>2007</v>
      </c>
      <c r="D8048" s="1">
        <v>1651.37</v>
      </c>
    </row>
    <row r="8049" spans="1:4">
      <c r="A8049">
        <v>20</v>
      </c>
      <c r="B8049">
        <v>1651370</v>
      </c>
      <c r="C8049">
        <v>2007</v>
      </c>
      <c r="D8049" s="1">
        <v>1651.37</v>
      </c>
    </row>
    <row r="8050" spans="1:4">
      <c r="A8050">
        <v>20</v>
      </c>
      <c r="B8050">
        <v>132100</v>
      </c>
      <c r="C8050">
        <v>2007</v>
      </c>
      <c r="D8050" s="1">
        <v>132.1</v>
      </c>
    </row>
    <row r="8051" spans="1:4">
      <c r="A8051">
        <v>20</v>
      </c>
      <c r="B8051">
        <v>877220</v>
      </c>
      <c r="C8051">
        <v>624</v>
      </c>
      <c r="D8051" s="1">
        <v>877.22</v>
      </c>
    </row>
    <row r="8052" spans="1:4">
      <c r="A8052">
        <v>20</v>
      </c>
      <c r="B8052">
        <v>7914240</v>
      </c>
      <c r="C8052">
        <v>624</v>
      </c>
      <c r="D8052" s="1">
        <v>7914.24</v>
      </c>
    </row>
    <row r="8053" spans="1:4">
      <c r="A8053">
        <v>20</v>
      </c>
      <c r="B8053">
        <v>7914240</v>
      </c>
      <c r="C8053">
        <v>624</v>
      </c>
      <c r="D8053" s="1">
        <v>7914.24</v>
      </c>
    </row>
    <row r="8054" spans="1:4">
      <c r="A8054">
        <v>20</v>
      </c>
      <c r="B8054">
        <v>633130</v>
      </c>
      <c r="C8054">
        <v>624</v>
      </c>
      <c r="D8054" s="1">
        <v>633.13</v>
      </c>
    </row>
    <row r="8055" spans="1:4">
      <c r="A8055">
        <v>20</v>
      </c>
      <c r="B8055">
        <v>877220</v>
      </c>
      <c r="C8055">
        <v>974</v>
      </c>
      <c r="D8055" s="1">
        <v>877.22</v>
      </c>
    </row>
    <row r="8056" spans="1:4">
      <c r="A8056">
        <v>20</v>
      </c>
      <c r="B8056">
        <v>821790</v>
      </c>
      <c r="C8056">
        <v>2087</v>
      </c>
      <c r="D8056" s="1">
        <v>821.79</v>
      </c>
    </row>
    <row r="8057" spans="1:4">
      <c r="A8057">
        <v>20</v>
      </c>
      <c r="B8057">
        <v>8201510</v>
      </c>
      <c r="C8057">
        <v>974</v>
      </c>
      <c r="D8057" s="1">
        <v>8201.51</v>
      </c>
    </row>
    <row r="8058" spans="1:4">
      <c r="A8058">
        <v>20</v>
      </c>
      <c r="B8058">
        <v>7111570</v>
      </c>
      <c r="C8058">
        <v>2087</v>
      </c>
      <c r="D8058" s="1">
        <v>7111.57</v>
      </c>
    </row>
    <row r="8059" spans="1:4">
      <c r="A8059">
        <v>20</v>
      </c>
      <c r="B8059">
        <v>8201510</v>
      </c>
      <c r="C8059">
        <v>974</v>
      </c>
      <c r="D8059" s="1">
        <v>8201.51</v>
      </c>
    </row>
    <row r="8060" spans="1:4">
      <c r="A8060">
        <v>20</v>
      </c>
      <c r="B8060">
        <v>7111570</v>
      </c>
      <c r="C8060">
        <v>2087</v>
      </c>
      <c r="D8060" s="1">
        <v>7111.57</v>
      </c>
    </row>
    <row r="8061" spans="1:4">
      <c r="A8061">
        <v>20</v>
      </c>
      <c r="B8061">
        <v>656120</v>
      </c>
      <c r="C8061">
        <v>974</v>
      </c>
      <c r="D8061" s="1">
        <v>656.12</v>
      </c>
    </row>
    <row r="8062" spans="1:4">
      <c r="A8062">
        <v>20</v>
      </c>
      <c r="B8062">
        <v>568920</v>
      </c>
      <c r="C8062">
        <v>2087</v>
      </c>
      <c r="D8062" s="1">
        <v>568.91999999999996</v>
      </c>
    </row>
    <row r="8063" spans="1:4">
      <c r="A8063">
        <v>20</v>
      </c>
      <c r="B8063">
        <v>739670</v>
      </c>
      <c r="C8063">
        <v>2060</v>
      </c>
      <c r="D8063" s="1">
        <v>739.67</v>
      </c>
    </row>
    <row r="8064" spans="1:4">
      <c r="A8064">
        <v>20</v>
      </c>
      <c r="B8064">
        <v>6524950</v>
      </c>
      <c r="C8064">
        <v>2060</v>
      </c>
      <c r="D8064" s="1">
        <v>6524.95</v>
      </c>
    </row>
    <row r="8065" spans="1:4">
      <c r="A8065">
        <v>20</v>
      </c>
      <c r="B8065">
        <v>6524950</v>
      </c>
      <c r="C8065">
        <v>2060</v>
      </c>
      <c r="D8065" s="1">
        <v>6524.95</v>
      </c>
    </row>
    <row r="8066" spans="1:4">
      <c r="A8066">
        <v>20</v>
      </c>
      <c r="B8066">
        <v>521990</v>
      </c>
      <c r="C8066">
        <v>2060</v>
      </c>
      <c r="D8066" s="1">
        <v>521.99</v>
      </c>
    </row>
    <row r="8067" spans="1:4">
      <c r="A8067">
        <v>20</v>
      </c>
      <c r="B8067">
        <v>877220</v>
      </c>
      <c r="C8067">
        <v>278</v>
      </c>
      <c r="D8067" s="1">
        <v>877.22</v>
      </c>
    </row>
    <row r="8068" spans="1:4">
      <c r="A8068">
        <v>20</v>
      </c>
      <c r="B8068">
        <v>367810</v>
      </c>
      <c r="C8068">
        <v>390</v>
      </c>
      <c r="D8068" s="1">
        <v>367.81</v>
      </c>
    </row>
    <row r="8069" spans="1:4">
      <c r="A8069">
        <v>20</v>
      </c>
      <c r="B8069">
        <v>877220</v>
      </c>
      <c r="C8069">
        <v>591</v>
      </c>
      <c r="D8069" s="1">
        <v>877.22</v>
      </c>
    </row>
    <row r="8070" spans="1:4">
      <c r="A8070">
        <v>20</v>
      </c>
      <c r="B8070">
        <v>254170</v>
      </c>
      <c r="C8070">
        <v>715</v>
      </c>
      <c r="D8070" s="1">
        <v>254.17</v>
      </c>
    </row>
    <row r="8071" spans="1:4">
      <c r="A8071">
        <v>20</v>
      </c>
      <c r="B8071">
        <v>479400</v>
      </c>
      <c r="C8071">
        <v>748</v>
      </c>
      <c r="D8071" s="1">
        <v>479.4</v>
      </c>
    </row>
    <row r="8072" spans="1:4">
      <c r="A8072">
        <v>20</v>
      </c>
      <c r="B8072">
        <v>877220</v>
      </c>
      <c r="C8072">
        <v>884</v>
      </c>
      <c r="D8072" s="1">
        <v>877.22</v>
      </c>
    </row>
    <row r="8073" spans="1:4">
      <c r="A8073">
        <v>20</v>
      </c>
      <c r="B8073">
        <v>526950</v>
      </c>
      <c r="C8073">
        <v>897</v>
      </c>
      <c r="D8073" s="1">
        <v>526.95000000000005</v>
      </c>
    </row>
    <row r="8074" spans="1:4">
      <c r="A8074">
        <v>20</v>
      </c>
      <c r="B8074">
        <v>477530</v>
      </c>
      <c r="C8074">
        <v>950</v>
      </c>
      <c r="D8074" s="1">
        <v>477.53</v>
      </c>
    </row>
    <row r="8075" spans="1:4">
      <c r="A8075">
        <v>20</v>
      </c>
      <c r="B8075">
        <v>643120</v>
      </c>
      <c r="C8075">
        <v>971</v>
      </c>
      <c r="D8075" s="1">
        <v>643.12</v>
      </c>
    </row>
    <row r="8076" spans="1:4">
      <c r="A8076">
        <v>20</v>
      </c>
      <c r="B8076">
        <v>456630</v>
      </c>
      <c r="C8076">
        <v>2016</v>
      </c>
      <c r="D8076" s="1">
        <v>456.63</v>
      </c>
    </row>
    <row r="8077" spans="1:4">
      <c r="A8077">
        <v>20</v>
      </c>
      <c r="B8077">
        <v>196870</v>
      </c>
      <c r="C8077">
        <v>2027</v>
      </c>
      <c r="D8077" s="1">
        <v>196.87</v>
      </c>
    </row>
    <row r="8078" spans="1:4">
      <c r="A8078">
        <v>20</v>
      </c>
      <c r="B8078">
        <v>877220</v>
      </c>
      <c r="C8078">
        <v>2034</v>
      </c>
      <c r="D8078" s="1">
        <v>877.22</v>
      </c>
    </row>
    <row r="8079" spans="1:4">
      <c r="A8079">
        <v>20</v>
      </c>
      <c r="B8079">
        <v>256600</v>
      </c>
      <c r="C8079">
        <v>2057</v>
      </c>
      <c r="D8079" s="1">
        <v>256.60000000000002</v>
      </c>
    </row>
    <row r="8080" spans="1:4">
      <c r="A8080">
        <v>20</v>
      </c>
      <c r="B8080">
        <v>384670</v>
      </c>
      <c r="C8080">
        <v>2079</v>
      </c>
      <c r="D8080" s="1">
        <v>384.67</v>
      </c>
    </row>
    <row r="8081" spans="1:4">
      <c r="A8081">
        <v>20</v>
      </c>
      <c r="B8081">
        <v>292300</v>
      </c>
      <c r="C8081">
        <v>2119</v>
      </c>
      <c r="D8081" s="1">
        <v>292.3</v>
      </c>
    </row>
    <row r="8082" spans="1:4">
      <c r="A8082">
        <v>20</v>
      </c>
      <c r="B8082">
        <v>336590</v>
      </c>
      <c r="C8082">
        <v>2141</v>
      </c>
      <c r="D8082" s="1">
        <v>336.59</v>
      </c>
    </row>
    <row r="8083" spans="1:4">
      <c r="A8083">
        <v>20</v>
      </c>
      <c r="B8083">
        <v>142740</v>
      </c>
      <c r="C8083">
        <v>2148</v>
      </c>
      <c r="D8083" s="1">
        <v>142.74</v>
      </c>
    </row>
    <row r="8084" spans="1:4">
      <c r="A8084">
        <v>20</v>
      </c>
      <c r="B8084">
        <v>336030</v>
      </c>
      <c r="C8084">
        <v>2150</v>
      </c>
      <c r="D8084" s="1">
        <v>336.03</v>
      </c>
    </row>
    <row r="8085" spans="1:4">
      <c r="A8085">
        <v>20</v>
      </c>
      <c r="B8085">
        <v>158990</v>
      </c>
      <c r="C8085">
        <v>2270</v>
      </c>
      <c r="D8085" s="1">
        <v>158.99</v>
      </c>
    </row>
    <row r="8086" spans="1:4">
      <c r="A8086">
        <v>20</v>
      </c>
      <c r="B8086">
        <v>176850</v>
      </c>
      <c r="C8086">
        <v>2301</v>
      </c>
      <c r="D8086" s="1">
        <v>176.85</v>
      </c>
    </row>
    <row r="8087" spans="1:4">
      <c r="A8087">
        <v>20</v>
      </c>
      <c r="B8087">
        <v>350040</v>
      </c>
      <c r="C8087">
        <v>2312</v>
      </c>
      <c r="D8087" s="1">
        <v>350.04</v>
      </c>
    </row>
    <row r="8088" spans="1:4">
      <c r="A8088">
        <v>20</v>
      </c>
      <c r="B8088">
        <v>197040</v>
      </c>
      <c r="C8088">
        <v>2323</v>
      </c>
      <c r="D8088" s="1">
        <v>197.04</v>
      </c>
    </row>
    <row r="8089" spans="1:4">
      <c r="A8089">
        <v>20</v>
      </c>
      <c r="B8089">
        <v>198280</v>
      </c>
      <c r="C8089">
        <v>2351</v>
      </c>
      <c r="D8089" s="1">
        <v>198.28</v>
      </c>
    </row>
    <row r="8090" spans="1:4">
      <c r="A8090">
        <v>20</v>
      </c>
      <c r="B8090">
        <v>533060</v>
      </c>
      <c r="C8090">
        <v>2361</v>
      </c>
      <c r="D8090" s="1">
        <v>533.05999999999995</v>
      </c>
    </row>
    <row r="8091" spans="1:4">
      <c r="A8091">
        <v>20</v>
      </c>
      <c r="B8091">
        <v>7560290</v>
      </c>
      <c r="C8091">
        <v>278</v>
      </c>
      <c r="D8091" s="1">
        <v>7560.29</v>
      </c>
    </row>
    <row r="8092" spans="1:4">
      <c r="A8092">
        <v>20</v>
      </c>
      <c r="B8092">
        <v>3868800</v>
      </c>
      <c r="C8092">
        <v>390</v>
      </c>
      <c r="D8092" s="1">
        <v>3868.8</v>
      </c>
    </row>
    <row r="8093" spans="1:4">
      <c r="A8093">
        <v>20</v>
      </c>
      <c r="B8093">
        <v>7933110</v>
      </c>
      <c r="C8093">
        <v>591</v>
      </c>
      <c r="D8093" s="1">
        <v>7933.11</v>
      </c>
    </row>
    <row r="8094" spans="1:4">
      <c r="A8094">
        <v>20</v>
      </c>
      <c r="B8094">
        <v>2923750</v>
      </c>
      <c r="C8094">
        <v>715</v>
      </c>
      <c r="D8094" s="1">
        <v>2923.75</v>
      </c>
    </row>
    <row r="8095" spans="1:4">
      <c r="A8095">
        <v>20</v>
      </c>
      <c r="B8095">
        <v>4665880</v>
      </c>
      <c r="C8095">
        <v>748</v>
      </c>
      <c r="D8095" s="1">
        <v>4665.88</v>
      </c>
    </row>
    <row r="8096" spans="1:4">
      <c r="A8096">
        <v>20</v>
      </c>
      <c r="B8096">
        <v>8280840</v>
      </c>
      <c r="C8096">
        <v>884</v>
      </c>
      <c r="D8096" s="1">
        <v>8280.84</v>
      </c>
    </row>
    <row r="8097" spans="1:4">
      <c r="A8097">
        <v>20</v>
      </c>
      <c r="B8097">
        <v>5005570</v>
      </c>
      <c r="C8097">
        <v>897</v>
      </c>
      <c r="D8097" s="1">
        <v>5005.57</v>
      </c>
    </row>
    <row r="8098" spans="1:4">
      <c r="A8098">
        <v>20</v>
      </c>
      <c r="B8098">
        <v>4652570</v>
      </c>
      <c r="C8098">
        <v>950</v>
      </c>
      <c r="D8098" s="1">
        <v>4652.57</v>
      </c>
    </row>
    <row r="8099" spans="1:4">
      <c r="A8099">
        <v>20</v>
      </c>
      <c r="B8099">
        <v>5835310</v>
      </c>
      <c r="C8099">
        <v>971</v>
      </c>
      <c r="D8099" s="1">
        <v>5835.31</v>
      </c>
    </row>
    <row r="8100" spans="1:4">
      <c r="A8100">
        <v>20</v>
      </c>
      <c r="B8100">
        <v>4503240</v>
      </c>
      <c r="C8100">
        <v>2016</v>
      </c>
      <c r="D8100" s="1">
        <v>4503.24</v>
      </c>
    </row>
    <row r="8101" spans="1:4">
      <c r="A8101">
        <v>20</v>
      </c>
      <c r="B8101">
        <v>2404470</v>
      </c>
      <c r="C8101">
        <v>2027</v>
      </c>
      <c r="D8101" s="1">
        <v>2404.4699999999998</v>
      </c>
    </row>
    <row r="8102" spans="1:4">
      <c r="A8102">
        <v>20</v>
      </c>
      <c r="B8102">
        <v>10022280</v>
      </c>
      <c r="C8102">
        <v>2034</v>
      </c>
      <c r="D8102" s="1">
        <v>10022.280000000001</v>
      </c>
    </row>
    <row r="8103" spans="1:4">
      <c r="A8103">
        <v>20</v>
      </c>
      <c r="B8103">
        <v>2944000</v>
      </c>
      <c r="C8103">
        <v>2057</v>
      </c>
      <c r="D8103" s="1">
        <v>2944</v>
      </c>
    </row>
    <row r="8104" spans="1:4">
      <c r="A8104">
        <v>20</v>
      </c>
      <c r="B8104">
        <v>3989280</v>
      </c>
      <c r="C8104">
        <v>2079</v>
      </c>
      <c r="D8104" s="1">
        <v>3989.28</v>
      </c>
    </row>
    <row r="8105" spans="1:4">
      <c r="A8105">
        <v>20</v>
      </c>
      <c r="B8105">
        <v>3241480</v>
      </c>
      <c r="C8105">
        <v>2119</v>
      </c>
      <c r="D8105" s="1">
        <v>3241.48</v>
      </c>
    </row>
    <row r="8106" spans="1:4">
      <c r="A8106">
        <v>20</v>
      </c>
      <c r="B8106">
        <v>3610550</v>
      </c>
      <c r="C8106">
        <v>2141</v>
      </c>
      <c r="D8106" s="1">
        <v>3610.55</v>
      </c>
    </row>
    <row r="8107" spans="1:4">
      <c r="A8107">
        <v>20</v>
      </c>
      <c r="B8107">
        <v>1803110</v>
      </c>
      <c r="C8107">
        <v>2148</v>
      </c>
      <c r="D8107" s="1">
        <v>1803.11</v>
      </c>
    </row>
    <row r="8108" spans="1:4">
      <c r="A8108">
        <v>20</v>
      </c>
      <c r="B8108">
        <v>3605950</v>
      </c>
      <c r="C8108">
        <v>2150</v>
      </c>
      <c r="D8108" s="1">
        <v>3605.95</v>
      </c>
    </row>
    <row r="8109" spans="1:4">
      <c r="A8109">
        <v>20</v>
      </c>
      <c r="B8109">
        <v>1983560</v>
      </c>
      <c r="C8109">
        <v>2270</v>
      </c>
      <c r="D8109" s="1">
        <v>1983.56</v>
      </c>
    </row>
    <row r="8110" spans="1:4">
      <c r="A8110">
        <v>20</v>
      </c>
      <c r="B8110">
        <v>2182050</v>
      </c>
      <c r="C8110">
        <v>2301</v>
      </c>
      <c r="D8110" s="1">
        <v>2182.0500000000002</v>
      </c>
    </row>
    <row r="8111" spans="1:4">
      <c r="A8111">
        <v>20</v>
      </c>
      <c r="B8111">
        <v>3722670</v>
      </c>
      <c r="C8111">
        <v>2312</v>
      </c>
      <c r="D8111" s="1">
        <v>3722.67</v>
      </c>
    </row>
    <row r="8112" spans="1:4">
      <c r="A8112">
        <v>20</v>
      </c>
      <c r="B8112">
        <v>2406440</v>
      </c>
      <c r="C8112">
        <v>2323</v>
      </c>
      <c r="D8112" s="1">
        <v>2406.44</v>
      </c>
    </row>
    <row r="8113" spans="1:4">
      <c r="A8113">
        <v>20</v>
      </c>
      <c r="B8113">
        <v>2420170</v>
      </c>
      <c r="C8113">
        <v>2351</v>
      </c>
      <c r="D8113" s="1">
        <v>2420.17</v>
      </c>
    </row>
    <row r="8114" spans="1:4">
      <c r="A8114">
        <v>20</v>
      </c>
      <c r="B8114">
        <v>5049190</v>
      </c>
      <c r="C8114">
        <v>2361</v>
      </c>
      <c r="D8114" s="1">
        <v>5049.1899999999996</v>
      </c>
    </row>
    <row r="8115" spans="1:4">
      <c r="A8115">
        <v>20</v>
      </c>
      <c r="B8115">
        <v>7560290</v>
      </c>
      <c r="C8115">
        <v>278</v>
      </c>
      <c r="D8115" s="1">
        <v>7560.29</v>
      </c>
    </row>
    <row r="8116" spans="1:4">
      <c r="A8116">
        <v>20</v>
      </c>
      <c r="B8116">
        <v>3868800</v>
      </c>
      <c r="C8116">
        <v>390</v>
      </c>
      <c r="D8116" s="1">
        <v>3868.8</v>
      </c>
    </row>
    <row r="8117" spans="1:4">
      <c r="A8117">
        <v>20</v>
      </c>
      <c r="B8117">
        <v>7933110</v>
      </c>
      <c r="C8117">
        <v>591</v>
      </c>
      <c r="D8117" s="1">
        <v>7933.11</v>
      </c>
    </row>
    <row r="8118" spans="1:4">
      <c r="A8118">
        <v>20</v>
      </c>
      <c r="B8118">
        <v>2923750</v>
      </c>
      <c r="C8118">
        <v>715</v>
      </c>
      <c r="D8118" s="1">
        <v>2923.75</v>
      </c>
    </row>
    <row r="8119" spans="1:4">
      <c r="A8119">
        <v>20</v>
      </c>
      <c r="B8119">
        <v>4665880</v>
      </c>
      <c r="C8119">
        <v>748</v>
      </c>
      <c r="D8119" s="1">
        <v>4665.88</v>
      </c>
    </row>
    <row r="8120" spans="1:4">
      <c r="A8120">
        <v>20</v>
      </c>
      <c r="B8120">
        <v>8280840</v>
      </c>
      <c r="C8120">
        <v>884</v>
      </c>
      <c r="D8120" s="1">
        <v>8280.84</v>
      </c>
    </row>
    <row r="8121" spans="1:4">
      <c r="A8121">
        <v>20</v>
      </c>
      <c r="B8121">
        <v>5005570</v>
      </c>
      <c r="C8121">
        <v>897</v>
      </c>
      <c r="D8121" s="1">
        <v>5005.57</v>
      </c>
    </row>
    <row r="8122" spans="1:4">
      <c r="A8122">
        <v>20</v>
      </c>
      <c r="B8122">
        <v>4652570</v>
      </c>
      <c r="C8122">
        <v>950</v>
      </c>
      <c r="D8122" s="1">
        <v>4652.57</v>
      </c>
    </row>
    <row r="8123" spans="1:4">
      <c r="A8123">
        <v>20</v>
      </c>
      <c r="B8123">
        <v>5835310</v>
      </c>
      <c r="C8123">
        <v>971</v>
      </c>
      <c r="D8123" s="1">
        <v>5835.31</v>
      </c>
    </row>
    <row r="8124" spans="1:4">
      <c r="A8124">
        <v>20</v>
      </c>
      <c r="B8124">
        <v>4503240</v>
      </c>
      <c r="C8124">
        <v>2016</v>
      </c>
      <c r="D8124" s="1">
        <v>4503.24</v>
      </c>
    </row>
    <row r="8125" spans="1:4">
      <c r="A8125">
        <v>20</v>
      </c>
      <c r="B8125">
        <v>2404470</v>
      </c>
      <c r="C8125">
        <v>2027</v>
      </c>
      <c r="D8125" s="1">
        <v>2404.4699999999998</v>
      </c>
    </row>
    <row r="8126" spans="1:4">
      <c r="A8126">
        <v>20</v>
      </c>
      <c r="B8126">
        <v>10022280</v>
      </c>
      <c r="C8126">
        <v>2034</v>
      </c>
      <c r="D8126" s="1">
        <v>10022.280000000001</v>
      </c>
    </row>
    <row r="8127" spans="1:4">
      <c r="A8127">
        <v>20</v>
      </c>
      <c r="B8127">
        <v>2944000</v>
      </c>
      <c r="C8127">
        <v>2057</v>
      </c>
      <c r="D8127" s="1">
        <v>2944</v>
      </c>
    </row>
    <row r="8128" spans="1:4">
      <c r="A8128">
        <v>20</v>
      </c>
      <c r="B8128">
        <v>3989280</v>
      </c>
      <c r="C8128">
        <v>2079</v>
      </c>
      <c r="D8128" s="1">
        <v>3989.28</v>
      </c>
    </row>
    <row r="8129" spans="1:4">
      <c r="A8129">
        <v>20</v>
      </c>
      <c r="B8129">
        <v>3241480</v>
      </c>
      <c r="C8129">
        <v>2119</v>
      </c>
      <c r="D8129" s="1">
        <v>3241.48</v>
      </c>
    </row>
    <row r="8130" spans="1:4">
      <c r="A8130">
        <v>20</v>
      </c>
      <c r="B8130">
        <v>3610550</v>
      </c>
      <c r="C8130">
        <v>2141</v>
      </c>
      <c r="D8130" s="1">
        <v>3610.55</v>
      </c>
    </row>
    <row r="8131" spans="1:4">
      <c r="A8131">
        <v>20</v>
      </c>
      <c r="B8131">
        <v>1803110</v>
      </c>
      <c r="C8131">
        <v>2148</v>
      </c>
      <c r="D8131" s="1">
        <v>1803.11</v>
      </c>
    </row>
    <row r="8132" spans="1:4">
      <c r="A8132">
        <v>20</v>
      </c>
      <c r="B8132">
        <v>3605950</v>
      </c>
      <c r="C8132">
        <v>2150</v>
      </c>
      <c r="D8132" s="1">
        <v>3605.95</v>
      </c>
    </row>
    <row r="8133" spans="1:4">
      <c r="A8133">
        <v>20</v>
      </c>
      <c r="B8133">
        <v>1983560</v>
      </c>
      <c r="C8133">
        <v>2270</v>
      </c>
      <c r="D8133" s="1">
        <v>1983.56</v>
      </c>
    </row>
    <row r="8134" spans="1:4">
      <c r="A8134">
        <v>20</v>
      </c>
      <c r="B8134">
        <v>2182050</v>
      </c>
      <c r="C8134">
        <v>2301</v>
      </c>
      <c r="D8134" s="1">
        <v>2182.0500000000002</v>
      </c>
    </row>
    <row r="8135" spans="1:4">
      <c r="A8135">
        <v>20</v>
      </c>
      <c r="B8135">
        <v>3722670</v>
      </c>
      <c r="C8135">
        <v>2312</v>
      </c>
      <c r="D8135" s="1">
        <v>3722.67</v>
      </c>
    </row>
    <row r="8136" spans="1:4">
      <c r="A8136">
        <v>20</v>
      </c>
      <c r="B8136">
        <v>2406440</v>
      </c>
      <c r="C8136">
        <v>2323</v>
      </c>
      <c r="D8136" s="1">
        <v>2406.44</v>
      </c>
    </row>
    <row r="8137" spans="1:4">
      <c r="A8137">
        <v>20</v>
      </c>
      <c r="B8137">
        <v>2420170</v>
      </c>
      <c r="C8137">
        <v>2351</v>
      </c>
      <c r="D8137" s="1">
        <v>2420.17</v>
      </c>
    </row>
    <row r="8138" spans="1:4">
      <c r="A8138">
        <v>20</v>
      </c>
      <c r="B8138">
        <v>5049190</v>
      </c>
      <c r="C8138">
        <v>2361</v>
      </c>
      <c r="D8138" s="1">
        <v>5049.1899999999996</v>
      </c>
    </row>
    <row r="8139" spans="1:4">
      <c r="A8139">
        <v>20</v>
      </c>
      <c r="B8139">
        <v>604820</v>
      </c>
      <c r="C8139">
        <v>278</v>
      </c>
      <c r="D8139" s="1">
        <v>604.82000000000005</v>
      </c>
    </row>
    <row r="8140" spans="1:4">
      <c r="A8140">
        <v>20</v>
      </c>
      <c r="B8140">
        <v>309500</v>
      </c>
      <c r="C8140">
        <v>390</v>
      </c>
      <c r="D8140" s="1">
        <v>309.5</v>
      </c>
    </row>
    <row r="8141" spans="1:4">
      <c r="A8141">
        <v>20</v>
      </c>
      <c r="B8141">
        <v>634640</v>
      </c>
      <c r="C8141">
        <v>591</v>
      </c>
      <c r="D8141" s="1">
        <v>634.64</v>
      </c>
    </row>
    <row r="8142" spans="1:4">
      <c r="A8142">
        <v>20</v>
      </c>
      <c r="B8142">
        <v>233900</v>
      </c>
      <c r="C8142">
        <v>715</v>
      </c>
      <c r="D8142" s="1">
        <v>233.9</v>
      </c>
    </row>
    <row r="8143" spans="1:4">
      <c r="A8143">
        <v>20</v>
      </c>
      <c r="B8143">
        <v>373270</v>
      </c>
      <c r="C8143">
        <v>748</v>
      </c>
      <c r="D8143" s="1">
        <v>373.27</v>
      </c>
    </row>
    <row r="8144" spans="1:4">
      <c r="A8144">
        <v>20</v>
      </c>
      <c r="B8144">
        <v>662460</v>
      </c>
      <c r="C8144">
        <v>884</v>
      </c>
      <c r="D8144" s="1">
        <v>662.46</v>
      </c>
    </row>
    <row r="8145" spans="1:4">
      <c r="A8145">
        <v>20</v>
      </c>
      <c r="B8145">
        <v>400440</v>
      </c>
      <c r="C8145">
        <v>897</v>
      </c>
      <c r="D8145" s="1">
        <v>400.44</v>
      </c>
    </row>
    <row r="8146" spans="1:4">
      <c r="A8146">
        <v>20</v>
      </c>
      <c r="B8146">
        <v>372200</v>
      </c>
      <c r="C8146">
        <v>950</v>
      </c>
      <c r="D8146" s="1">
        <v>372.2</v>
      </c>
    </row>
    <row r="8147" spans="1:4">
      <c r="A8147">
        <v>20</v>
      </c>
      <c r="B8147">
        <v>466820</v>
      </c>
      <c r="C8147">
        <v>971</v>
      </c>
      <c r="D8147" s="1">
        <v>466.82</v>
      </c>
    </row>
    <row r="8148" spans="1:4">
      <c r="A8148">
        <v>20</v>
      </c>
      <c r="B8148">
        <v>360250</v>
      </c>
      <c r="C8148">
        <v>2016</v>
      </c>
      <c r="D8148" s="1">
        <v>360.25</v>
      </c>
    </row>
    <row r="8149" spans="1:4">
      <c r="A8149">
        <v>20</v>
      </c>
      <c r="B8149">
        <v>192350</v>
      </c>
      <c r="C8149">
        <v>2027</v>
      </c>
      <c r="D8149" s="1">
        <v>192.35</v>
      </c>
    </row>
    <row r="8150" spans="1:4">
      <c r="A8150">
        <v>20</v>
      </c>
      <c r="B8150">
        <v>801780</v>
      </c>
      <c r="C8150">
        <v>2034</v>
      </c>
      <c r="D8150" s="1">
        <v>801.78</v>
      </c>
    </row>
    <row r="8151" spans="1:4">
      <c r="A8151">
        <v>20</v>
      </c>
      <c r="B8151">
        <v>235520</v>
      </c>
      <c r="C8151">
        <v>2057</v>
      </c>
      <c r="D8151" s="1">
        <v>235.52</v>
      </c>
    </row>
    <row r="8152" spans="1:4">
      <c r="A8152">
        <v>20</v>
      </c>
      <c r="B8152">
        <v>319140</v>
      </c>
      <c r="C8152">
        <v>2079</v>
      </c>
      <c r="D8152" s="1">
        <v>319.14</v>
      </c>
    </row>
    <row r="8153" spans="1:4">
      <c r="A8153">
        <v>20</v>
      </c>
      <c r="B8153">
        <v>259310</v>
      </c>
      <c r="C8153">
        <v>2119</v>
      </c>
      <c r="D8153" s="1">
        <v>259.31</v>
      </c>
    </row>
    <row r="8154" spans="1:4">
      <c r="A8154">
        <v>20</v>
      </c>
      <c r="B8154">
        <v>288840</v>
      </c>
      <c r="C8154">
        <v>2141</v>
      </c>
      <c r="D8154" s="1">
        <v>288.83999999999997</v>
      </c>
    </row>
    <row r="8155" spans="1:4">
      <c r="A8155">
        <v>20</v>
      </c>
      <c r="B8155">
        <v>144240</v>
      </c>
      <c r="C8155">
        <v>2148</v>
      </c>
      <c r="D8155" s="1">
        <v>144.24</v>
      </c>
    </row>
    <row r="8156" spans="1:4">
      <c r="A8156">
        <v>20</v>
      </c>
      <c r="B8156">
        <v>288470</v>
      </c>
      <c r="C8156">
        <v>2150</v>
      </c>
      <c r="D8156" s="1">
        <v>288.47000000000003</v>
      </c>
    </row>
    <row r="8157" spans="1:4">
      <c r="A8157">
        <v>20</v>
      </c>
      <c r="B8157">
        <v>158680</v>
      </c>
      <c r="C8157">
        <v>2270</v>
      </c>
      <c r="D8157" s="1">
        <v>158.68</v>
      </c>
    </row>
    <row r="8158" spans="1:4">
      <c r="A8158">
        <v>20</v>
      </c>
      <c r="B8158">
        <v>174560</v>
      </c>
      <c r="C8158">
        <v>2301</v>
      </c>
      <c r="D8158" s="1">
        <v>174.56</v>
      </c>
    </row>
    <row r="8159" spans="1:4">
      <c r="A8159">
        <v>20</v>
      </c>
      <c r="B8159">
        <v>297810</v>
      </c>
      <c r="C8159">
        <v>2312</v>
      </c>
      <c r="D8159" s="1">
        <v>297.81</v>
      </c>
    </row>
    <row r="8160" spans="1:4">
      <c r="A8160">
        <v>20</v>
      </c>
      <c r="B8160">
        <v>192510</v>
      </c>
      <c r="C8160">
        <v>2323</v>
      </c>
      <c r="D8160" s="1">
        <v>192.51</v>
      </c>
    </row>
    <row r="8161" spans="1:4">
      <c r="A8161">
        <v>20</v>
      </c>
      <c r="B8161">
        <v>193610</v>
      </c>
      <c r="C8161">
        <v>2351</v>
      </c>
      <c r="D8161" s="1">
        <v>193.61</v>
      </c>
    </row>
    <row r="8162" spans="1:4">
      <c r="A8162">
        <v>20</v>
      </c>
      <c r="B8162">
        <v>403930</v>
      </c>
      <c r="C8162">
        <v>2361</v>
      </c>
      <c r="D8162" s="1">
        <v>403.93</v>
      </c>
    </row>
    <row r="8163" spans="1:4">
      <c r="A8163">
        <v>20</v>
      </c>
      <c r="B8163">
        <v>877220</v>
      </c>
      <c r="C8163">
        <v>906</v>
      </c>
      <c r="D8163" s="1">
        <v>877.22</v>
      </c>
    </row>
    <row r="8164" spans="1:4">
      <c r="A8164">
        <v>20</v>
      </c>
      <c r="B8164">
        <v>322600</v>
      </c>
      <c r="C8164">
        <v>960</v>
      </c>
      <c r="D8164" s="1">
        <v>322.60000000000002</v>
      </c>
    </row>
    <row r="8165" spans="1:4">
      <c r="A8165">
        <v>20</v>
      </c>
      <c r="B8165">
        <v>180030</v>
      </c>
      <c r="C8165">
        <v>2036</v>
      </c>
      <c r="D8165" s="1">
        <v>180.03</v>
      </c>
    </row>
    <row r="8166" spans="1:4">
      <c r="A8166">
        <v>20</v>
      </c>
      <c r="B8166">
        <v>83770</v>
      </c>
      <c r="C8166">
        <v>2356</v>
      </c>
      <c r="D8166" s="1">
        <v>83.77</v>
      </c>
    </row>
    <row r="8167" spans="1:4">
      <c r="A8167">
        <v>20</v>
      </c>
      <c r="B8167">
        <v>311840</v>
      </c>
      <c r="C8167">
        <v>2358</v>
      </c>
      <c r="D8167" s="1">
        <v>311.83999999999997</v>
      </c>
    </row>
    <row r="8168" spans="1:4">
      <c r="A8168">
        <v>20</v>
      </c>
      <c r="B8168">
        <v>9932520</v>
      </c>
      <c r="C8168">
        <v>906</v>
      </c>
      <c r="D8168" s="1">
        <v>9932.52</v>
      </c>
    </row>
    <row r="8169" spans="1:4">
      <c r="A8169">
        <v>20</v>
      </c>
      <c r="B8169">
        <v>3494010</v>
      </c>
      <c r="C8169">
        <v>960</v>
      </c>
      <c r="D8169" s="1">
        <v>3494.01</v>
      </c>
    </row>
    <row r="8170" spans="1:4">
      <c r="A8170">
        <v>20</v>
      </c>
      <c r="B8170">
        <v>2217430</v>
      </c>
      <c r="C8170">
        <v>2036</v>
      </c>
      <c r="D8170" s="1">
        <v>2217.4299999999998</v>
      </c>
    </row>
    <row r="8171" spans="1:4">
      <c r="A8171">
        <v>20</v>
      </c>
      <c r="B8171">
        <v>1116960</v>
      </c>
      <c r="C8171">
        <v>2356</v>
      </c>
      <c r="D8171" s="1">
        <v>1116.96</v>
      </c>
    </row>
    <row r="8172" spans="1:4">
      <c r="A8172">
        <v>20</v>
      </c>
      <c r="B8172">
        <v>3404360</v>
      </c>
      <c r="C8172">
        <v>2358</v>
      </c>
      <c r="D8172" s="1">
        <v>3404.36</v>
      </c>
    </row>
    <row r="8173" spans="1:4">
      <c r="A8173">
        <v>20</v>
      </c>
      <c r="B8173">
        <v>9932520</v>
      </c>
      <c r="C8173">
        <v>906</v>
      </c>
      <c r="D8173" s="1">
        <v>9932.52</v>
      </c>
    </row>
    <row r="8174" spans="1:4">
      <c r="A8174">
        <v>20</v>
      </c>
      <c r="B8174">
        <v>3494010</v>
      </c>
      <c r="C8174">
        <v>960</v>
      </c>
      <c r="D8174" s="1">
        <v>3494.01</v>
      </c>
    </row>
    <row r="8175" spans="1:4">
      <c r="A8175">
        <v>20</v>
      </c>
      <c r="B8175">
        <v>2217430</v>
      </c>
      <c r="C8175">
        <v>2036</v>
      </c>
      <c r="D8175" s="1">
        <v>2217.4299999999998</v>
      </c>
    </row>
    <row r="8176" spans="1:4">
      <c r="A8176">
        <v>20</v>
      </c>
      <c r="B8176">
        <v>1116960</v>
      </c>
      <c r="C8176">
        <v>2356</v>
      </c>
      <c r="D8176" s="1">
        <v>1116.96</v>
      </c>
    </row>
    <row r="8177" spans="1:4">
      <c r="A8177">
        <v>20</v>
      </c>
      <c r="B8177">
        <v>3404360</v>
      </c>
      <c r="C8177">
        <v>2358</v>
      </c>
      <c r="D8177" s="1">
        <v>3404.36</v>
      </c>
    </row>
    <row r="8178" spans="1:4">
      <c r="A8178">
        <v>20</v>
      </c>
      <c r="B8178">
        <v>794600</v>
      </c>
      <c r="C8178">
        <v>906</v>
      </c>
      <c r="D8178" s="1">
        <v>794.6</v>
      </c>
    </row>
    <row r="8179" spans="1:4">
      <c r="A8179">
        <v>20</v>
      </c>
      <c r="B8179">
        <v>279520</v>
      </c>
      <c r="C8179">
        <v>960</v>
      </c>
      <c r="D8179" s="1">
        <v>279.52</v>
      </c>
    </row>
    <row r="8180" spans="1:4">
      <c r="A8180">
        <v>20</v>
      </c>
      <c r="B8180">
        <v>177390</v>
      </c>
      <c r="C8180">
        <v>2036</v>
      </c>
      <c r="D8180" s="1">
        <v>177.39</v>
      </c>
    </row>
    <row r="8181" spans="1:4">
      <c r="A8181">
        <v>20</v>
      </c>
      <c r="B8181">
        <v>89350</v>
      </c>
      <c r="C8181">
        <v>2356</v>
      </c>
      <c r="D8181" s="1">
        <v>89.35</v>
      </c>
    </row>
    <row r="8182" spans="1:4">
      <c r="A8182">
        <v>20</v>
      </c>
      <c r="B8182">
        <v>272340</v>
      </c>
      <c r="C8182">
        <v>2358</v>
      </c>
      <c r="D8182" s="1">
        <v>272.33999999999997</v>
      </c>
    </row>
    <row r="8183" spans="1:4">
      <c r="A8183">
        <v>20</v>
      </c>
      <c r="B8183">
        <v>877220</v>
      </c>
      <c r="C8183">
        <v>523</v>
      </c>
      <c r="D8183" s="1">
        <v>877.22</v>
      </c>
    </row>
    <row r="8184" spans="1:4">
      <c r="A8184">
        <v>20</v>
      </c>
      <c r="B8184">
        <v>251910</v>
      </c>
      <c r="C8184">
        <v>946</v>
      </c>
      <c r="D8184" s="1">
        <v>251.91</v>
      </c>
    </row>
    <row r="8185" spans="1:4">
      <c r="A8185">
        <v>20</v>
      </c>
      <c r="B8185">
        <v>73230</v>
      </c>
      <c r="C8185">
        <v>2174</v>
      </c>
      <c r="D8185" s="1">
        <v>73.23</v>
      </c>
    </row>
    <row r="8186" spans="1:4">
      <c r="A8186">
        <v>20</v>
      </c>
      <c r="B8186">
        <v>8899830</v>
      </c>
      <c r="C8186">
        <v>523</v>
      </c>
      <c r="D8186" s="1">
        <v>8899.83</v>
      </c>
    </row>
    <row r="8187" spans="1:4">
      <c r="A8187">
        <v>20</v>
      </c>
      <c r="B8187">
        <v>2904890</v>
      </c>
      <c r="C8187">
        <v>946</v>
      </c>
      <c r="D8187" s="1">
        <v>2904.89</v>
      </c>
    </row>
    <row r="8188" spans="1:4">
      <c r="A8188">
        <v>20</v>
      </c>
      <c r="B8188">
        <v>976480</v>
      </c>
      <c r="C8188">
        <v>2174</v>
      </c>
      <c r="D8188" s="1">
        <v>976.48</v>
      </c>
    </row>
    <row r="8189" spans="1:4">
      <c r="A8189">
        <v>20</v>
      </c>
      <c r="B8189">
        <v>8899830</v>
      </c>
      <c r="C8189">
        <v>523</v>
      </c>
      <c r="D8189" s="1">
        <v>8899.83</v>
      </c>
    </row>
    <row r="8190" spans="1:4">
      <c r="A8190">
        <v>20</v>
      </c>
      <c r="B8190">
        <v>2904890</v>
      </c>
      <c r="C8190">
        <v>946</v>
      </c>
      <c r="D8190" s="1">
        <v>2904.89</v>
      </c>
    </row>
    <row r="8191" spans="1:4">
      <c r="A8191">
        <v>20</v>
      </c>
      <c r="B8191">
        <v>976480</v>
      </c>
      <c r="C8191">
        <v>2174</v>
      </c>
      <c r="D8191" s="1">
        <v>976.48</v>
      </c>
    </row>
    <row r="8192" spans="1:4">
      <c r="A8192">
        <v>20</v>
      </c>
      <c r="B8192">
        <v>711980</v>
      </c>
      <c r="C8192">
        <v>523</v>
      </c>
      <c r="D8192" s="1">
        <v>711.98</v>
      </c>
    </row>
    <row r="8193" spans="1:4">
      <c r="A8193">
        <v>20</v>
      </c>
      <c r="B8193">
        <v>232390</v>
      </c>
      <c r="C8193">
        <v>946</v>
      </c>
      <c r="D8193" s="1">
        <v>232.39</v>
      </c>
    </row>
    <row r="8194" spans="1:4">
      <c r="A8194">
        <v>20</v>
      </c>
      <c r="B8194">
        <v>78110</v>
      </c>
      <c r="C8194">
        <v>2174</v>
      </c>
      <c r="D8194" s="1">
        <v>78.11</v>
      </c>
    </row>
    <row r="8195" spans="1:4">
      <c r="A8195">
        <v>20</v>
      </c>
      <c r="B8195">
        <v>743520</v>
      </c>
      <c r="C8195">
        <v>2017</v>
      </c>
      <c r="D8195" s="1">
        <v>743.52</v>
      </c>
    </row>
    <row r="8196" spans="1:4">
      <c r="A8196">
        <v>20</v>
      </c>
      <c r="B8196">
        <v>6552440</v>
      </c>
      <c r="C8196">
        <v>2017</v>
      </c>
      <c r="D8196" s="1">
        <v>6552.44</v>
      </c>
    </row>
    <row r="8197" spans="1:4">
      <c r="A8197">
        <v>20</v>
      </c>
      <c r="B8197">
        <v>6552440</v>
      </c>
      <c r="C8197">
        <v>2017</v>
      </c>
      <c r="D8197" s="1">
        <v>6552.44</v>
      </c>
    </row>
    <row r="8198" spans="1:4">
      <c r="A8198">
        <v>20</v>
      </c>
      <c r="B8198">
        <v>524190</v>
      </c>
      <c r="C8198">
        <v>2017</v>
      </c>
      <c r="D8198" s="1">
        <v>524.19000000000005</v>
      </c>
    </row>
    <row r="8199" spans="1:4">
      <c r="A8199">
        <v>20</v>
      </c>
      <c r="B8199">
        <v>268000</v>
      </c>
      <c r="C8199">
        <v>2244</v>
      </c>
      <c r="D8199" s="1">
        <v>268</v>
      </c>
    </row>
    <row r="8200" spans="1:4">
      <c r="A8200">
        <v>20</v>
      </c>
      <c r="B8200">
        <v>3039010</v>
      </c>
      <c r="C8200">
        <v>2244</v>
      </c>
      <c r="D8200" s="1">
        <v>3039.01</v>
      </c>
    </row>
    <row r="8201" spans="1:4">
      <c r="A8201">
        <v>20</v>
      </c>
      <c r="B8201">
        <v>3039010</v>
      </c>
      <c r="C8201">
        <v>2244</v>
      </c>
      <c r="D8201" s="1">
        <v>3039.01</v>
      </c>
    </row>
    <row r="8202" spans="1:4">
      <c r="A8202">
        <v>20</v>
      </c>
      <c r="B8202">
        <v>243120</v>
      </c>
      <c r="C8202">
        <v>2244</v>
      </c>
      <c r="D8202" s="1">
        <v>243.12</v>
      </c>
    </row>
    <row r="8203" spans="1:4">
      <c r="A8203">
        <v>20</v>
      </c>
      <c r="B8203">
        <v>877220</v>
      </c>
      <c r="C8203">
        <v>385</v>
      </c>
      <c r="D8203" s="1">
        <v>877.22</v>
      </c>
    </row>
    <row r="8204" spans="1:4">
      <c r="A8204">
        <v>20</v>
      </c>
      <c r="B8204">
        <v>663340</v>
      </c>
      <c r="C8204">
        <v>2037</v>
      </c>
      <c r="D8204" s="1">
        <v>663.34</v>
      </c>
    </row>
    <row r="8205" spans="1:4">
      <c r="A8205">
        <v>20</v>
      </c>
      <c r="B8205">
        <v>178040</v>
      </c>
      <c r="C8205">
        <v>2333</v>
      </c>
      <c r="D8205" s="1">
        <v>178.04</v>
      </c>
    </row>
    <row r="8206" spans="1:4">
      <c r="A8206">
        <v>20</v>
      </c>
      <c r="B8206">
        <v>8689120</v>
      </c>
      <c r="C8206">
        <v>385</v>
      </c>
      <c r="D8206" s="1">
        <v>8689.1200000000008</v>
      </c>
    </row>
    <row r="8207" spans="1:4">
      <c r="A8207">
        <v>20</v>
      </c>
      <c r="B8207">
        <v>5979730</v>
      </c>
      <c r="C8207">
        <v>2037</v>
      </c>
      <c r="D8207" s="1">
        <v>5979.73</v>
      </c>
    </row>
    <row r="8208" spans="1:4">
      <c r="A8208">
        <v>20</v>
      </c>
      <c r="B8208">
        <v>2195230</v>
      </c>
      <c r="C8208">
        <v>2333</v>
      </c>
      <c r="D8208" s="1">
        <v>2195.23</v>
      </c>
    </row>
    <row r="8209" spans="1:4">
      <c r="A8209">
        <v>20</v>
      </c>
      <c r="B8209">
        <v>8689120</v>
      </c>
      <c r="C8209">
        <v>385</v>
      </c>
      <c r="D8209" s="1">
        <v>8689.1200000000008</v>
      </c>
    </row>
    <row r="8210" spans="1:4">
      <c r="A8210">
        <v>20</v>
      </c>
      <c r="B8210">
        <v>5979730</v>
      </c>
      <c r="C8210">
        <v>2037</v>
      </c>
      <c r="D8210" s="1">
        <v>5979.73</v>
      </c>
    </row>
    <row r="8211" spans="1:4">
      <c r="A8211">
        <v>20</v>
      </c>
      <c r="B8211">
        <v>2195230</v>
      </c>
      <c r="C8211">
        <v>2333</v>
      </c>
      <c r="D8211" s="1">
        <v>2195.23</v>
      </c>
    </row>
    <row r="8212" spans="1:4">
      <c r="A8212">
        <v>20</v>
      </c>
      <c r="B8212">
        <v>695120</v>
      </c>
      <c r="C8212">
        <v>385</v>
      </c>
      <c r="D8212" s="1">
        <v>695.12</v>
      </c>
    </row>
    <row r="8213" spans="1:4">
      <c r="A8213">
        <v>20</v>
      </c>
      <c r="B8213">
        <v>478370</v>
      </c>
      <c r="C8213">
        <v>2037</v>
      </c>
      <c r="D8213" s="1">
        <v>478.37</v>
      </c>
    </row>
    <row r="8214" spans="1:4">
      <c r="A8214">
        <v>20</v>
      </c>
      <c r="B8214">
        <v>175610</v>
      </c>
      <c r="C8214">
        <v>2333</v>
      </c>
      <c r="D8214" s="1">
        <v>175.61</v>
      </c>
    </row>
    <row r="8215" spans="1:4">
      <c r="A8215">
        <v>20</v>
      </c>
      <c r="B8215">
        <v>877220</v>
      </c>
      <c r="C8215">
        <v>303</v>
      </c>
      <c r="D8215" s="1">
        <v>877.22</v>
      </c>
    </row>
    <row r="8216" spans="1:4">
      <c r="A8216">
        <v>20</v>
      </c>
      <c r="B8216">
        <v>738340</v>
      </c>
      <c r="C8216">
        <v>2215</v>
      </c>
      <c r="D8216" s="1">
        <v>738.34</v>
      </c>
    </row>
    <row r="8217" spans="1:4">
      <c r="A8217">
        <v>20</v>
      </c>
      <c r="B8217">
        <v>367380</v>
      </c>
      <c r="C8217">
        <v>2257</v>
      </c>
      <c r="D8217" s="1">
        <v>367.38</v>
      </c>
    </row>
    <row r="8218" spans="1:4">
      <c r="A8218">
        <v>20</v>
      </c>
      <c r="B8218">
        <v>9990110</v>
      </c>
      <c r="C8218">
        <v>303</v>
      </c>
      <c r="D8218" s="1">
        <v>9990.11</v>
      </c>
    </row>
    <row r="8219" spans="1:4">
      <c r="A8219">
        <v>20</v>
      </c>
      <c r="B8219">
        <v>6515480</v>
      </c>
      <c r="C8219">
        <v>2215</v>
      </c>
      <c r="D8219" s="1">
        <v>6515.48</v>
      </c>
    </row>
    <row r="8220" spans="1:4">
      <c r="A8220">
        <v>20</v>
      </c>
      <c r="B8220">
        <v>3865770</v>
      </c>
      <c r="C8220">
        <v>2257</v>
      </c>
      <c r="D8220" s="1">
        <v>3865.77</v>
      </c>
    </row>
    <row r="8221" spans="1:4">
      <c r="A8221">
        <v>20</v>
      </c>
      <c r="B8221">
        <v>9990110</v>
      </c>
      <c r="C8221">
        <v>303</v>
      </c>
      <c r="D8221" s="1">
        <v>9990.11</v>
      </c>
    </row>
    <row r="8222" spans="1:4">
      <c r="A8222">
        <v>20</v>
      </c>
      <c r="B8222">
        <v>6515480</v>
      </c>
      <c r="C8222">
        <v>2215</v>
      </c>
      <c r="D8222" s="1">
        <v>6515.48</v>
      </c>
    </row>
    <row r="8223" spans="1:4">
      <c r="A8223">
        <v>20</v>
      </c>
      <c r="B8223">
        <v>3865770</v>
      </c>
      <c r="C8223">
        <v>2257</v>
      </c>
      <c r="D8223" s="1">
        <v>3865.77</v>
      </c>
    </row>
    <row r="8224" spans="1:4">
      <c r="A8224">
        <v>20</v>
      </c>
      <c r="B8224">
        <v>799200</v>
      </c>
      <c r="C8224">
        <v>303</v>
      </c>
      <c r="D8224" s="1">
        <v>799.2</v>
      </c>
    </row>
    <row r="8225" spans="1:4">
      <c r="A8225">
        <v>20</v>
      </c>
      <c r="B8225">
        <v>521230</v>
      </c>
      <c r="C8225">
        <v>2215</v>
      </c>
      <c r="D8225" s="1">
        <v>521.23</v>
      </c>
    </row>
    <row r="8226" spans="1:4">
      <c r="A8226">
        <v>20</v>
      </c>
      <c r="B8226">
        <v>309260</v>
      </c>
      <c r="C8226">
        <v>2257</v>
      </c>
      <c r="D8226" s="1">
        <v>309.26</v>
      </c>
    </row>
    <row r="8227" spans="1:4">
      <c r="A8227">
        <v>20</v>
      </c>
      <c r="B8227">
        <v>588060</v>
      </c>
      <c r="C8227">
        <v>597</v>
      </c>
      <c r="D8227" s="1">
        <v>588.05999999999995</v>
      </c>
    </row>
    <row r="8228" spans="1:4">
      <c r="A8228">
        <v>20</v>
      </c>
      <c r="B8228">
        <v>707860</v>
      </c>
      <c r="C8228">
        <v>890</v>
      </c>
      <c r="D8228" s="1">
        <v>707.86</v>
      </c>
    </row>
    <row r="8229" spans="1:4">
      <c r="A8229">
        <v>20</v>
      </c>
      <c r="B8229">
        <v>607760</v>
      </c>
      <c r="C8229">
        <v>2163</v>
      </c>
      <c r="D8229" s="1">
        <v>607.76</v>
      </c>
    </row>
    <row r="8230" spans="1:4">
      <c r="A8230">
        <v>20</v>
      </c>
      <c r="B8230">
        <v>476850</v>
      </c>
      <c r="C8230">
        <v>2335</v>
      </c>
      <c r="D8230" s="1">
        <v>476.85</v>
      </c>
    </row>
    <row r="8231" spans="1:4">
      <c r="A8231">
        <v>20</v>
      </c>
      <c r="B8231">
        <v>5442070</v>
      </c>
      <c r="C8231">
        <v>597</v>
      </c>
      <c r="D8231" s="1">
        <v>5442.07</v>
      </c>
    </row>
    <row r="8232" spans="1:4">
      <c r="A8232">
        <v>20</v>
      </c>
      <c r="B8232">
        <v>6297760</v>
      </c>
      <c r="C8232">
        <v>890</v>
      </c>
      <c r="D8232" s="1">
        <v>6297.76</v>
      </c>
    </row>
    <row r="8233" spans="1:4">
      <c r="A8233">
        <v>20</v>
      </c>
      <c r="B8233">
        <v>5582790</v>
      </c>
      <c r="C8233">
        <v>2163</v>
      </c>
      <c r="D8233" s="1">
        <v>5582.79</v>
      </c>
    </row>
    <row r="8234" spans="1:4">
      <c r="A8234">
        <v>20</v>
      </c>
      <c r="B8234">
        <v>4647720</v>
      </c>
      <c r="C8234">
        <v>2335</v>
      </c>
      <c r="D8234" s="1">
        <v>4647.72</v>
      </c>
    </row>
    <row r="8235" spans="1:4">
      <c r="A8235">
        <v>20</v>
      </c>
      <c r="B8235">
        <v>5442070</v>
      </c>
      <c r="C8235">
        <v>597</v>
      </c>
      <c r="D8235" s="1">
        <v>5442.07</v>
      </c>
    </row>
    <row r="8236" spans="1:4">
      <c r="A8236">
        <v>20</v>
      </c>
      <c r="B8236">
        <v>6297760</v>
      </c>
      <c r="C8236">
        <v>890</v>
      </c>
      <c r="D8236" s="1">
        <v>6297.76</v>
      </c>
    </row>
    <row r="8237" spans="1:4">
      <c r="A8237">
        <v>20</v>
      </c>
      <c r="B8237">
        <v>5582790</v>
      </c>
      <c r="C8237">
        <v>2163</v>
      </c>
      <c r="D8237" s="1">
        <v>5582.79</v>
      </c>
    </row>
    <row r="8238" spans="1:4">
      <c r="A8238">
        <v>20</v>
      </c>
      <c r="B8238">
        <v>4647720</v>
      </c>
      <c r="C8238">
        <v>2335</v>
      </c>
      <c r="D8238" s="1">
        <v>4647.72</v>
      </c>
    </row>
    <row r="8239" spans="1:4">
      <c r="A8239">
        <v>20</v>
      </c>
      <c r="B8239">
        <v>435360</v>
      </c>
      <c r="C8239">
        <v>597</v>
      </c>
      <c r="D8239" s="1">
        <v>435.36</v>
      </c>
    </row>
    <row r="8240" spans="1:4">
      <c r="A8240">
        <v>20</v>
      </c>
      <c r="B8240">
        <v>503820</v>
      </c>
      <c r="C8240">
        <v>890</v>
      </c>
      <c r="D8240" s="1">
        <v>503.82</v>
      </c>
    </row>
    <row r="8241" spans="1:4">
      <c r="A8241">
        <v>20</v>
      </c>
      <c r="B8241">
        <v>446620</v>
      </c>
      <c r="C8241">
        <v>2163</v>
      </c>
      <c r="D8241" s="1">
        <v>446.62</v>
      </c>
    </row>
    <row r="8242" spans="1:4">
      <c r="A8242">
        <v>20</v>
      </c>
      <c r="B8242">
        <v>371810</v>
      </c>
      <c r="C8242">
        <v>2335</v>
      </c>
      <c r="D8242" s="1">
        <v>371.81</v>
      </c>
    </row>
    <row r="8243" spans="1:4">
      <c r="A8243">
        <v>20</v>
      </c>
      <c r="B8243">
        <v>220270</v>
      </c>
      <c r="C8243">
        <v>2029</v>
      </c>
      <c r="D8243" s="1">
        <v>220.27</v>
      </c>
    </row>
    <row r="8244" spans="1:4">
      <c r="A8244">
        <v>20</v>
      </c>
      <c r="B8244">
        <v>259450</v>
      </c>
      <c r="C8244">
        <v>2075</v>
      </c>
      <c r="D8244" s="1">
        <v>259.45</v>
      </c>
    </row>
    <row r="8245" spans="1:4">
      <c r="A8245">
        <v>20</v>
      </c>
      <c r="B8245">
        <v>2641270</v>
      </c>
      <c r="C8245">
        <v>2029</v>
      </c>
      <c r="D8245" s="1">
        <v>2641.27</v>
      </c>
    </row>
    <row r="8246" spans="1:4">
      <c r="A8246">
        <v>20</v>
      </c>
      <c r="B8246">
        <v>2967730</v>
      </c>
      <c r="C8246">
        <v>2075</v>
      </c>
      <c r="D8246" s="1">
        <v>2967.73</v>
      </c>
    </row>
    <row r="8247" spans="1:4">
      <c r="A8247">
        <v>20</v>
      </c>
      <c r="B8247">
        <v>2641270</v>
      </c>
      <c r="C8247">
        <v>2029</v>
      </c>
      <c r="D8247" s="1">
        <v>2641.27</v>
      </c>
    </row>
    <row r="8248" spans="1:4">
      <c r="A8248">
        <v>20</v>
      </c>
      <c r="B8248">
        <v>2967730</v>
      </c>
      <c r="C8248">
        <v>2075</v>
      </c>
      <c r="D8248" s="1">
        <v>2967.73</v>
      </c>
    </row>
    <row r="8249" spans="1:4">
      <c r="A8249">
        <v>20</v>
      </c>
      <c r="B8249">
        <v>211300</v>
      </c>
      <c r="C8249">
        <v>2029</v>
      </c>
      <c r="D8249" s="1">
        <v>211.3</v>
      </c>
    </row>
    <row r="8250" spans="1:4">
      <c r="A8250">
        <v>20</v>
      </c>
      <c r="B8250">
        <v>237410</v>
      </c>
      <c r="C8250">
        <v>2075</v>
      </c>
      <c r="D8250" s="1">
        <v>237.41</v>
      </c>
    </row>
    <row r="8251" spans="1:4">
      <c r="A8251">
        <v>20</v>
      </c>
      <c r="B8251">
        <v>118910</v>
      </c>
      <c r="C8251">
        <v>2100</v>
      </c>
      <c r="D8251" s="1">
        <v>118.91</v>
      </c>
    </row>
    <row r="8252" spans="1:4">
      <c r="A8252">
        <v>20</v>
      </c>
      <c r="B8252">
        <v>108800</v>
      </c>
      <c r="C8252">
        <v>2185</v>
      </c>
      <c r="D8252" s="1">
        <v>108.8</v>
      </c>
    </row>
    <row r="8253" spans="1:4">
      <c r="A8253">
        <v>20</v>
      </c>
      <c r="B8253">
        <v>1538310</v>
      </c>
      <c r="C8253">
        <v>2100</v>
      </c>
      <c r="D8253" s="1">
        <v>1538.31</v>
      </c>
    </row>
    <row r="8254" spans="1:4">
      <c r="A8254">
        <v>20</v>
      </c>
      <c r="B8254">
        <v>1425940</v>
      </c>
      <c r="C8254">
        <v>2185</v>
      </c>
      <c r="D8254" s="1">
        <v>1425.94</v>
      </c>
    </row>
    <row r="8255" spans="1:4">
      <c r="A8255">
        <v>20</v>
      </c>
      <c r="B8255">
        <v>1538310</v>
      </c>
      <c r="C8255">
        <v>2100</v>
      </c>
      <c r="D8255" s="1">
        <v>1538.31</v>
      </c>
    </row>
    <row r="8256" spans="1:4">
      <c r="A8256">
        <v>20</v>
      </c>
      <c r="B8256">
        <v>1425940</v>
      </c>
      <c r="C8256">
        <v>2185</v>
      </c>
      <c r="D8256" s="1">
        <v>1425.94</v>
      </c>
    </row>
    <row r="8257" spans="1:4">
      <c r="A8257">
        <v>20</v>
      </c>
      <c r="B8257">
        <v>123060</v>
      </c>
      <c r="C8257">
        <v>2100</v>
      </c>
      <c r="D8257" s="1">
        <v>123.06</v>
      </c>
    </row>
    <row r="8258" spans="1:4">
      <c r="A8258">
        <v>20</v>
      </c>
      <c r="B8258">
        <v>114070</v>
      </c>
      <c r="C8258">
        <v>2185</v>
      </c>
      <c r="D8258" s="1">
        <v>114.07</v>
      </c>
    </row>
    <row r="8259" spans="1:4">
      <c r="A8259">
        <v>20</v>
      </c>
      <c r="B8259">
        <v>161340</v>
      </c>
      <c r="C8259">
        <v>719</v>
      </c>
      <c r="D8259" s="1">
        <v>161.34</v>
      </c>
    </row>
    <row r="8260" spans="1:4">
      <c r="A8260">
        <v>20</v>
      </c>
      <c r="B8260">
        <v>57240</v>
      </c>
      <c r="C8260">
        <v>2353</v>
      </c>
      <c r="D8260" s="1">
        <v>57.24</v>
      </c>
    </row>
    <row r="8261" spans="1:4">
      <c r="A8261">
        <v>20</v>
      </c>
      <c r="B8261">
        <v>2009730</v>
      </c>
      <c r="C8261">
        <v>719</v>
      </c>
      <c r="D8261" s="1">
        <v>2009.73</v>
      </c>
    </row>
    <row r="8262" spans="1:4">
      <c r="A8262">
        <v>20</v>
      </c>
      <c r="B8262">
        <v>763290</v>
      </c>
      <c r="C8262">
        <v>2353</v>
      </c>
      <c r="D8262" s="1">
        <v>763.29</v>
      </c>
    </row>
    <row r="8263" spans="1:4">
      <c r="A8263">
        <v>20</v>
      </c>
      <c r="B8263">
        <v>2009730</v>
      </c>
      <c r="C8263">
        <v>719</v>
      </c>
      <c r="D8263" s="1">
        <v>2009.73</v>
      </c>
    </row>
    <row r="8264" spans="1:4">
      <c r="A8264">
        <v>20</v>
      </c>
      <c r="B8264">
        <v>763290</v>
      </c>
      <c r="C8264">
        <v>2353</v>
      </c>
      <c r="D8264" s="1">
        <v>763.29</v>
      </c>
    </row>
    <row r="8265" spans="1:4">
      <c r="A8265">
        <v>20</v>
      </c>
      <c r="B8265">
        <v>160770</v>
      </c>
      <c r="C8265">
        <v>719</v>
      </c>
      <c r="D8265" s="1">
        <v>160.77000000000001</v>
      </c>
    </row>
    <row r="8266" spans="1:4">
      <c r="A8266">
        <v>20</v>
      </c>
      <c r="B8266">
        <v>61060</v>
      </c>
      <c r="C8266">
        <v>2353</v>
      </c>
      <c r="D8266" s="1">
        <v>61.06</v>
      </c>
    </row>
    <row r="8267" spans="1:4">
      <c r="A8267">
        <v>20</v>
      </c>
      <c r="B8267">
        <v>190570</v>
      </c>
      <c r="C8267">
        <v>586</v>
      </c>
      <c r="D8267" s="1">
        <v>190.57</v>
      </c>
    </row>
    <row r="8268" spans="1:4">
      <c r="A8268">
        <v>20</v>
      </c>
      <c r="B8268">
        <v>2334530</v>
      </c>
      <c r="C8268">
        <v>586</v>
      </c>
      <c r="D8268" s="1">
        <v>2334.5300000000002</v>
      </c>
    </row>
    <row r="8269" spans="1:4">
      <c r="A8269">
        <v>20</v>
      </c>
      <c r="B8269">
        <v>2334530</v>
      </c>
      <c r="C8269">
        <v>586</v>
      </c>
      <c r="D8269" s="1">
        <v>2334.5300000000002</v>
      </c>
    </row>
    <row r="8270" spans="1:4">
      <c r="A8270">
        <v>20</v>
      </c>
      <c r="B8270">
        <v>186760</v>
      </c>
      <c r="C8270">
        <v>586</v>
      </c>
      <c r="D8270" s="1">
        <v>186.76</v>
      </c>
    </row>
  </sheetData>
  <autoFilter ref="A1:D8008" xr:uid="{00000000-0009-0000-0000-000004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BC2B-DA66-4288-85D2-95E9742EE5E5}">
  <dimension ref="B3:K15"/>
  <sheetViews>
    <sheetView showGridLines="0" workbookViewId="0">
      <selection activeCell="C15" sqref="C15"/>
    </sheetView>
  </sheetViews>
  <sheetFormatPr defaultRowHeight="15"/>
  <cols>
    <col min="2" max="2" width="13.7109375" bestFit="1" customWidth="1"/>
    <col min="3" max="3" width="67.140625" customWidth="1"/>
    <col min="4" max="4" width="58.85546875" customWidth="1"/>
  </cols>
  <sheetData>
    <row r="3" spans="2:11">
      <c r="B3" s="166" t="s">
        <v>199</v>
      </c>
      <c r="C3" s="166" t="s">
        <v>185</v>
      </c>
      <c r="D3" s="166" t="s">
        <v>179</v>
      </c>
    </row>
    <row r="5" spans="2:11">
      <c r="C5" s="166" t="s">
        <v>186</v>
      </c>
      <c r="D5" s="110"/>
    </row>
    <row r="6" spans="2:11" ht="45">
      <c r="C6" s="168" t="s">
        <v>192</v>
      </c>
      <c r="D6" s="168" t="s">
        <v>193</v>
      </c>
      <c r="K6" s="164"/>
    </row>
    <row r="7" spans="2:11">
      <c r="C7" s="165"/>
    </row>
    <row r="8" spans="2:11">
      <c r="C8" s="166" t="s">
        <v>187</v>
      </c>
      <c r="D8" s="110"/>
    </row>
    <row r="9" spans="2:11">
      <c r="C9" s="167" t="s">
        <v>195</v>
      </c>
      <c r="D9" s="167" t="s">
        <v>197</v>
      </c>
      <c r="K9" s="164"/>
    </row>
    <row r="10" spans="2:11">
      <c r="C10" s="167" t="s">
        <v>194</v>
      </c>
      <c r="D10" s="167" t="s">
        <v>196</v>
      </c>
    </row>
    <row r="12" spans="2:11">
      <c r="C12" s="166" t="s">
        <v>188</v>
      </c>
      <c r="D12" s="110"/>
    </row>
    <row r="13" spans="2:11" ht="30">
      <c r="C13" s="168" t="s">
        <v>189</v>
      </c>
      <c r="D13" s="110"/>
    </row>
    <row r="14" spans="2:11" ht="30">
      <c r="C14" s="168" t="s">
        <v>190</v>
      </c>
      <c r="D14" s="110"/>
    </row>
    <row r="15" spans="2:11">
      <c r="C15" s="167" t="s">
        <v>191</v>
      </c>
      <c r="D15" s="167" t="s">
        <v>198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32"/>
  <sheetViews>
    <sheetView zoomScale="90" zoomScaleNormal="90" workbookViewId="0">
      <selection activeCell="J4" sqref="J4:L6"/>
    </sheetView>
  </sheetViews>
  <sheetFormatPr defaultRowHeight="15"/>
  <cols>
    <col min="2" max="2" width="9.5703125" bestFit="1" customWidth="1"/>
    <col min="3" max="3" width="55.28515625" bestFit="1" customWidth="1"/>
    <col min="4" max="4" width="19.42578125" bestFit="1" customWidth="1"/>
    <col min="5" max="5" width="28.5703125" bestFit="1" customWidth="1"/>
    <col min="6" max="6" width="20.5703125" bestFit="1" customWidth="1"/>
    <col min="8" max="8" width="11.42578125" bestFit="1" customWidth="1"/>
    <col min="9" max="9" width="11.5703125" bestFit="1" customWidth="1"/>
    <col min="10" max="10" width="12.7109375" bestFit="1" customWidth="1"/>
    <col min="12" max="12" width="11.140625" bestFit="1" customWidth="1"/>
  </cols>
  <sheetData>
    <row r="1" spans="2:12">
      <c r="F1" s="22">
        <f>SUM(F3:F352)</f>
        <v>4514.3300000000008</v>
      </c>
    </row>
    <row r="2" spans="2:12" ht="15.75">
      <c r="B2" s="70" t="s">
        <v>32</v>
      </c>
      <c r="C2" s="70" t="s">
        <v>1</v>
      </c>
      <c r="D2" s="70" t="s">
        <v>42</v>
      </c>
      <c r="E2" s="70" t="s">
        <v>41</v>
      </c>
      <c r="F2" s="70" t="s">
        <v>43</v>
      </c>
      <c r="H2" s="61"/>
    </row>
    <row r="3" spans="2:12">
      <c r="B3" s="21">
        <v>1</v>
      </c>
      <c r="C3" s="21" t="str">
        <f>VLOOKUP(B3,salario!$A$3:$C$366,3,0)</f>
        <v>Colaborador 1</v>
      </c>
      <c r="D3" s="21">
        <v>42.19</v>
      </c>
      <c r="E3" s="21">
        <v>2</v>
      </c>
      <c r="F3" s="21">
        <f t="shared" ref="F3:F32" si="0">D3*E3</f>
        <v>84.38</v>
      </c>
    </row>
    <row r="4" spans="2:12">
      <c r="B4" s="21">
        <v>2</v>
      </c>
      <c r="C4" s="21" t="str">
        <f>VLOOKUP(B4,salario!$A$3:$C$366,3,0)</f>
        <v>Colaborador 2</v>
      </c>
      <c r="D4" s="21">
        <v>42.19</v>
      </c>
      <c r="E4" s="21">
        <v>5</v>
      </c>
      <c r="F4" s="21">
        <f t="shared" si="0"/>
        <v>210.95</v>
      </c>
      <c r="I4" s="61"/>
      <c r="J4" s="61"/>
      <c r="L4" s="2"/>
    </row>
    <row r="5" spans="2:12">
      <c r="B5" s="21">
        <v>3</v>
      </c>
      <c r="C5" s="21" t="str">
        <f>VLOOKUP(B5,salario!$A$3:$C$366,3,0)</f>
        <v>Colaborador 3</v>
      </c>
      <c r="D5" s="21">
        <v>42.19</v>
      </c>
      <c r="E5" s="21">
        <v>6</v>
      </c>
      <c r="F5" s="21">
        <f t="shared" si="0"/>
        <v>253.14</v>
      </c>
      <c r="L5" s="2"/>
    </row>
    <row r="6" spans="2:12">
      <c r="B6" s="21">
        <v>4</v>
      </c>
      <c r="C6" s="21" t="str">
        <f>VLOOKUP(B6,salario!$A$3:$C$366,3,0)</f>
        <v>Colaborador 4</v>
      </c>
      <c r="D6" s="21">
        <v>42.19</v>
      </c>
      <c r="E6" s="21">
        <v>1</v>
      </c>
      <c r="F6" s="21">
        <f t="shared" si="0"/>
        <v>42.19</v>
      </c>
      <c r="I6" s="61"/>
    </row>
    <row r="7" spans="2:12">
      <c r="B7" s="21">
        <v>5</v>
      </c>
      <c r="C7" s="21" t="str">
        <f>VLOOKUP(B7,salario!$A$3:$C$366,3,0)</f>
        <v>Colaborador 5</v>
      </c>
      <c r="D7" s="21">
        <v>42.19</v>
      </c>
      <c r="E7" s="21">
        <v>6</v>
      </c>
      <c r="F7" s="21">
        <f t="shared" si="0"/>
        <v>253.14</v>
      </c>
      <c r="L7" s="2"/>
    </row>
    <row r="8" spans="2:12">
      <c r="B8" s="21">
        <v>6</v>
      </c>
      <c r="C8" s="21" t="str">
        <f>VLOOKUP(B8,salario!$A$3:$C$366,3,0)</f>
        <v>Colaborador 6</v>
      </c>
      <c r="D8" s="21">
        <v>42.19</v>
      </c>
      <c r="E8" s="21">
        <v>4</v>
      </c>
      <c r="F8" s="21">
        <f t="shared" si="0"/>
        <v>168.76</v>
      </c>
    </row>
    <row r="9" spans="2:12">
      <c r="B9" s="21">
        <v>7</v>
      </c>
      <c r="C9" s="21" t="str">
        <f>VLOOKUP(B9,salario!$A$3:$C$366,3,0)</f>
        <v>Colaborador 7</v>
      </c>
      <c r="D9" s="21">
        <v>42.19</v>
      </c>
      <c r="E9" s="21">
        <v>4</v>
      </c>
      <c r="F9" s="21">
        <f t="shared" si="0"/>
        <v>168.76</v>
      </c>
    </row>
    <row r="10" spans="2:12">
      <c r="B10" s="21">
        <v>8</v>
      </c>
      <c r="C10" s="21" t="str">
        <f>VLOOKUP(B10,salario!$A$3:$C$366,3,0)</f>
        <v>Colaborador 8</v>
      </c>
      <c r="D10" s="21">
        <v>42.19</v>
      </c>
      <c r="E10" s="21">
        <v>4</v>
      </c>
      <c r="F10" s="21">
        <f t="shared" si="0"/>
        <v>168.76</v>
      </c>
      <c r="K10" s="200"/>
    </row>
    <row r="11" spans="2:12">
      <c r="B11" s="21">
        <v>9</v>
      </c>
      <c r="C11" s="21" t="str">
        <f>VLOOKUP(B11,salario!$A$3:$C$366,3,0)</f>
        <v>Colaborador 9</v>
      </c>
      <c r="D11" s="21">
        <v>42.19</v>
      </c>
      <c r="E11" s="21">
        <v>3</v>
      </c>
      <c r="F11" s="21">
        <f t="shared" si="0"/>
        <v>126.57</v>
      </c>
      <c r="K11" s="1"/>
    </row>
    <row r="12" spans="2:12">
      <c r="B12" s="21">
        <v>10</v>
      </c>
      <c r="C12" s="21" t="str">
        <f>VLOOKUP(B12,salario!$A$3:$C$366,3,0)</f>
        <v>Colaborador 10</v>
      </c>
      <c r="D12" s="21">
        <v>42.19</v>
      </c>
      <c r="E12" s="21">
        <v>3</v>
      </c>
      <c r="F12" s="21">
        <f t="shared" si="0"/>
        <v>126.57</v>
      </c>
    </row>
    <row r="13" spans="2:12">
      <c r="B13" s="21">
        <v>11</v>
      </c>
      <c r="C13" s="21" t="str">
        <f>VLOOKUP(B13,salario!$A$3:$C$366,3,0)</f>
        <v>Colaborador 11</v>
      </c>
      <c r="D13" s="21">
        <v>42.19</v>
      </c>
      <c r="E13" s="21">
        <v>3</v>
      </c>
      <c r="F13" s="21">
        <f t="shared" si="0"/>
        <v>126.57</v>
      </c>
    </row>
    <row r="14" spans="2:12">
      <c r="B14" s="21">
        <v>12</v>
      </c>
      <c r="C14" s="21" t="str">
        <f>VLOOKUP(B14,salario!$A$3:$C$366,3,0)</f>
        <v>Colaborador 12</v>
      </c>
      <c r="D14" s="21">
        <v>42.19</v>
      </c>
      <c r="E14" s="21">
        <v>1</v>
      </c>
      <c r="F14" s="21">
        <f t="shared" si="0"/>
        <v>42.19</v>
      </c>
    </row>
    <row r="15" spans="2:12">
      <c r="B15" s="21">
        <v>13</v>
      </c>
      <c r="C15" s="21" t="str">
        <f>VLOOKUP(B15,salario!$A$3:$C$366,3,0)</f>
        <v>Colaborador 13</v>
      </c>
      <c r="D15" s="21">
        <v>42.19</v>
      </c>
      <c r="E15" s="21">
        <v>5</v>
      </c>
      <c r="F15" s="21">
        <f t="shared" si="0"/>
        <v>210.95</v>
      </c>
    </row>
    <row r="16" spans="2:12">
      <c r="B16" s="21">
        <v>14</v>
      </c>
      <c r="C16" s="21" t="str">
        <f>VLOOKUP(B16,salario!$A$3:$C$366,3,0)</f>
        <v>Colaborador 14</v>
      </c>
      <c r="D16" s="21">
        <v>42.19</v>
      </c>
      <c r="E16" s="21">
        <v>5</v>
      </c>
      <c r="F16" s="21">
        <f t="shared" si="0"/>
        <v>210.95</v>
      </c>
    </row>
    <row r="17" spans="2:6">
      <c r="B17" s="21">
        <v>15</v>
      </c>
      <c r="C17" s="21" t="str">
        <f>VLOOKUP(B17,salario!$A$3:$C$366,3,0)</f>
        <v>Colaborador 15</v>
      </c>
      <c r="D17" s="21">
        <v>42.19</v>
      </c>
      <c r="E17" s="21">
        <v>1</v>
      </c>
      <c r="F17" s="21">
        <f t="shared" si="0"/>
        <v>42.19</v>
      </c>
    </row>
    <row r="18" spans="2:6">
      <c r="B18" s="21">
        <v>16</v>
      </c>
      <c r="C18" s="21" t="str">
        <f>VLOOKUP(B18,salario!$A$3:$C$366,3,0)</f>
        <v>Colaborador 16</v>
      </c>
      <c r="D18" s="21">
        <v>42.19</v>
      </c>
      <c r="E18" s="21">
        <v>5</v>
      </c>
      <c r="F18" s="21">
        <f t="shared" si="0"/>
        <v>210.95</v>
      </c>
    </row>
    <row r="19" spans="2:6">
      <c r="B19" s="21">
        <v>17</v>
      </c>
      <c r="C19" s="21" t="str">
        <f>VLOOKUP(B19,salario!$A$3:$C$366,3,0)</f>
        <v>Colaborador 17</v>
      </c>
      <c r="D19" s="21">
        <v>42.19</v>
      </c>
      <c r="E19" s="21">
        <v>3</v>
      </c>
      <c r="F19" s="21">
        <f t="shared" si="0"/>
        <v>126.57</v>
      </c>
    </row>
    <row r="20" spans="2:6">
      <c r="B20" s="21">
        <v>18</v>
      </c>
      <c r="C20" s="21" t="str">
        <f>VLOOKUP(B20,salario!$A$3:$C$366,3,0)</f>
        <v>Colaborador 18</v>
      </c>
      <c r="D20" s="21">
        <v>42.19</v>
      </c>
      <c r="E20" s="21">
        <v>4</v>
      </c>
      <c r="F20" s="21">
        <f t="shared" si="0"/>
        <v>168.76</v>
      </c>
    </row>
    <row r="21" spans="2:6">
      <c r="B21" s="21">
        <v>19</v>
      </c>
      <c r="C21" s="21" t="str">
        <f>VLOOKUP(B21,salario!$A$3:$C$366,3,0)</f>
        <v>Colaborador 19</v>
      </c>
      <c r="D21" s="21">
        <v>42.19</v>
      </c>
      <c r="E21" s="21">
        <v>2</v>
      </c>
      <c r="F21" s="21">
        <f t="shared" si="0"/>
        <v>84.38</v>
      </c>
    </row>
    <row r="22" spans="2:6">
      <c r="B22" s="21">
        <v>20</v>
      </c>
      <c r="C22" s="21" t="str">
        <f>VLOOKUP(B22,salario!$A$3:$C$366,3,0)</f>
        <v>Colaborador 20</v>
      </c>
      <c r="D22" s="21">
        <v>42.19</v>
      </c>
      <c r="E22" s="21">
        <v>4</v>
      </c>
      <c r="F22" s="21">
        <f t="shared" si="0"/>
        <v>168.76</v>
      </c>
    </row>
    <row r="23" spans="2:6">
      <c r="B23" s="21">
        <v>21</v>
      </c>
      <c r="C23" s="21" t="str">
        <f>VLOOKUP(B23,salario!$A$3:$C$366,3,0)</f>
        <v>Colaborador 21</v>
      </c>
      <c r="D23" s="21">
        <v>42.19</v>
      </c>
      <c r="E23" s="21">
        <v>5</v>
      </c>
      <c r="F23" s="21">
        <f t="shared" si="0"/>
        <v>210.95</v>
      </c>
    </row>
    <row r="24" spans="2:6">
      <c r="B24" s="21">
        <v>22</v>
      </c>
      <c r="C24" s="21" t="str">
        <f>VLOOKUP(B24,salario!$A$3:$C$366,3,0)</f>
        <v>Colaborador 22</v>
      </c>
      <c r="D24" s="21">
        <v>42.19</v>
      </c>
      <c r="E24" s="21">
        <v>4</v>
      </c>
      <c r="F24" s="21">
        <f t="shared" si="0"/>
        <v>168.76</v>
      </c>
    </row>
    <row r="25" spans="2:6">
      <c r="B25" s="21">
        <v>23</v>
      </c>
      <c r="C25" s="21" t="str">
        <f>VLOOKUP(B25,salario!$A$3:$C$366,3,0)</f>
        <v>Colaborador 23</v>
      </c>
      <c r="D25" s="21">
        <v>42.19</v>
      </c>
      <c r="E25" s="21">
        <v>3</v>
      </c>
      <c r="F25" s="21">
        <f t="shared" si="0"/>
        <v>126.57</v>
      </c>
    </row>
    <row r="26" spans="2:6">
      <c r="B26" s="21">
        <v>24</v>
      </c>
      <c r="C26" s="21" t="str">
        <f>VLOOKUP(B26,salario!$A$3:$C$366,3,0)</f>
        <v>Colaborador 24</v>
      </c>
      <c r="D26" s="21">
        <v>42.19</v>
      </c>
      <c r="E26" s="21">
        <v>2</v>
      </c>
      <c r="F26" s="21">
        <f t="shared" si="0"/>
        <v>84.38</v>
      </c>
    </row>
    <row r="27" spans="2:6">
      <c r="B27" s="21">
        <v>25</v>
      </c>
      <c r="C27" s="21" t="str">
        <f>VLOOKUP(B27,salario!$A$3:$C$366,3,0)</f>
        <v>Colaborador 25</v>
      </c>
      <c r="D27" s="21">
        <v>42.19</v>
      </c>
      <c r="E27" s="21">
        <v>2</v>
      </c>
      <c r="F27" s="21">
        <f t="shared" si="0"/>
        <v>84.38</v>
      </c>
    </row>
    <row r="28" spans="2:6">
      <c r="B28" s="21">
        <v>26</v>
      </c>
      <c r="C28" s="21" t="str">
        <f>VLOOKUP(B28,salario!$A$3:$C$366,3,0)</f>
        <v>Colaborador 26</v>
      </c>
      <c r="D28" s="21">
        <v>42.19</v>
      </c>
      <c r="E28" s="21">
        <v>2</v>
      </c>
      <c r="F28" s="21">
        <f t="shared" si="0"/>
        <v>84.38</v>
      </c>
    </row>
    <row r="29" spans="2:6">
      <c r="B29" s="21">
        <v>27</v>
      </c>
      <c r="C29" s="21" t="str">
        <f>VLOOKUP(B29,salario!$A$3:$C$366,3,0)</f>
        <v>Colaborador 27</v>
      </c>
      <c r="D29" s="21">
        <v>42.19</v>
      </c>
      <c r="E29" s="21">
        <v>5</v>
      </c>
      <c r="F29" s="21">
        <f t="shared" si="0"/>
        <v>210.95</v>
      </c>
    </row>
    <row r="30" spans="2:6">
      <c r="B30" s="21">
        <v>28</v>
      </c>
      <c r="C30" s="21" t="str">
        <f>VLOOKUP(B30,salario!$A$3:$C$366,3,0)</f>
        <v>Colaborador 28</v>
      </c>
      <c r="D30" s="21">
        <v>42.19</v>
      </c>
      <c r="E30" s="21">
        <v>5</v>
      </c>
      <c r="F30" s="21">
        <f t="shared" si="0"/>
        <v>210.95</v>
      </c>
    </row>
    <row r="31" spans="2:6">
      <c r="B31" s="21">
        <v>29</v>
      </c>
      <c r="C31" s="21" t="str">
        <f>VLOOKUP(B31,salario!$A$3:$C$366,3,0)</f>
        <v>Colaborador 29</v>
      </c>
      <c r="D31" s="21">
        <v>42.19</v>
      </c>
      <c r="E31" s="21">
        <v>3</v>
      </c>
      <c r="F31" s="21">
        <f t="shared" si="0"/>
        <v>126.57</v>
      </c>
    </row>
    <row r="32" spans="2:6">
      <c r="B32" s="21">
        <v>30</v>
      </c>
      <c r="C32" s="21" t="str">
        <f>VLOOKUP(B32,salario!$A$3:$C$366,3,0)</f>
        <v>Colaborador 30</v>
      </c>
      <c r="D32" s="21">
        <v>42.19</v>
      </c>
      <c r="E32" s="21">
        <v>5</v>
      </c>
      <c r="F32" s="21">
        <f t="shared" si="0"/>
        <v>210.95</v>
      </c>
    </row>
  </sheetData>
  <autoFilter ref="B2:F32" xr:uid="{00000000-0009-0000-0000-00000B000000}"/>
  <phoneticPr fontId="48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FECA-1375-4AAF-9097-B684E1EB51CB}">
  <dimension ref="B1:U72"/>
  <sheetViews>
    <sheetView workbookViewId="0">
      <selection activeCell="D24" sqref="D24"/>
    </sheetView>
  </sheetViews>
  <sheetFormatPr defaultColWidth="25.5703125" defaultRowHeight="15"/>
  <sheetData>
    <row r="1" spans="2:21">
      <c r="D1" s="253">
        <f>SUM(D4:D33)</f>
        <v>146612.78</v>
      </c>
      <c r="E1" s="253" t="e">
        <f t="shared" ref="E1:U1" si="0">SUM(E4:E33)</f>
        <v>#VALUE!</v>
      </c>
      <c r="F1" s="253">
        <f t="shared" si="0"/>
        <v>640.02230000000009</v>
      </c>
      <c r="G1" s="253">
        <f t="shared" si="0"/>
        <v>805</v>
      </c>
      <c r="H1" s="253">
        <f t="shared" si="0"/>
        <v>0</v>
      </c>
      <c r="I1" s="253">
        <f t="shared" si="0"/>
        <v>234.21391604999997</v>
      </c>
      <c r="J1" s="253">
        <f t="shared" si="0"/>
        <v>0</v>
      </c>
      <c r="K1" s="253">
        <f t="shared" si="0"/>
        <v>0</v>
      </c>
      <c r="L1" s="253">
        <f t="shared" si="0"/>
        <v>0</v>
      </c>
      <c r="M1" s="253">
        <f t="shared" si="0"/>
        <v>0</v>
      </c>
      <c r="N1" s="253">
        <f t="shared" si="0"/>
        <v>0</v>
      </c>
      <c r="O1" s="253">
        <f t="shared" si="0"/>
        <v>0</v>
      </c>
      <c r="P1" s="253">
        <f t="shared" si="0"/>
        <v>1300</v>
      </c>
      <c r="Q1" s="253">
        <f t="shared" si="0"/>
        <v>2896.7999999999988</v>
      </c>
      <c r="R1" s="253">
        <f t="shared" si="0"/>
        <v>716.99999999999966</v>
      </c>
      <c r="S1" s="253" t="e">
        <f t="shared" si="0"/>
        <v>#VALUE!</v>
      </c>
      <c r="T1" s="253" t="e">
        <f t="shared" si="0"/>
        <v>#VALUE!</v>
      </c>
      <c r="U1" s="253">
        <f t="shared" si="0"/>
        <v>0</v>
      </c>
    </row>
    <row r="2" spans="2:21">
      <c r="B2" s="258" t="str">
        <f>[9]total!B2</f>
        <v>Mat</v>
      </c>
      <c r="C2" s="258" t="str">
        <f>[9]total!D2</f>
        <v>Nome</v>
      </c>
      <c r="D2" s="231"/>
      <c r="E2" s="258" t="s">
        <v>362</v>
      </c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</row>
    <row r="3" spans="2:21" ht="36" customHeight="1">
      <c r="B3" s="258"/>
      <c r="C3" s="258"/>
      <c r="D3" s="231" t="s">
        <v>14</v>
      </c>
      <c r="E3" s="231" t="s">
        <v>2</v>
      </c>
      <c r="F3" s="231" t="s">
        <v>3</v>
      </c>
      <c r="G3" s="231" t="s">
        <v>363</v>
      </c>
      <c r="H3" s="231" t="s">
        <v>175</v>
      </c>
      <c r="I3" s="231" t="s">
        <v>364</v>
      </c>
      <c r="J3" s="231" t="s">
        <v>5</v>
      </c>
      <c r="K3" s="231" t="s">
        <v>365</v>
      </c>
      <c r="L3" s="231" t="s">
        <v>39</v>
      </c>
      <c r="M3" s="231" t="s">
        <v>7</v>
      </c>
      <c r="N3" s="231" t="s">
        <v>40</v>
      </c>
      <c r="O3" s="231" t="s">
        <v>366</v>
      </c>
      <c r="P3" s="231" t="s">
        <v>367</v>
      </c>
      <c r="Q3" s="231" t="s">
        <v>176</v>
      </c>
      <c r="R3" s="231" t="s">
        <v>58</v>
      </c>
      <c r="S3" s="231" t="s">
        <v>102</v>
      </c>
      <c r="T3" s="231" t="s">
        <v>103</v>
      </c>
      <c r="U3" s="231" t="s">
        <v>162</v>
      </c>
    </row>
    <row r="4" spans="2:21">
      <c r="B4" s="249">
        <f>total!B4</f>
        <v>1</v>
      </c>
      <c r="C4" s="250" t="str">
        <f>total!D4</f>
        <v>Colaborador 1</v>
      </c>
      <c r="D4" s="251">
        <f>total!E4</f>
        <v>5826.03</v>
      </c>
      <c r="E4" s="252" t="e">
        <f>total!G4</f>
        <v>#VALUE!</v>
      </c>
      <c r="F4" s="252">
        <f>total!J4</f>
        <v>12.656999999999998</v>
      </c>
      <c r="G4" s="252">
        <f>total!M4</f>
        <v>30</v>
      </c>
      <c r="H4" s="252">
        <f>total!BC4</f>
        <v>0</v>
      </c>
      <c r="I4" s="252">
        <f>total!P4</f>
        <v>9.3070829249999996</v>
      </c>
      <c r="J4" s="252">
        <f>total!R4</f>
        <v>0</v>
      </c>
      <c r="K4" s="252">
        <f>total!S4</f>
        <v>0</v>
      </c>
      <c r="L4" s="252">
        <f>total!U4</f>
        <v>0</v>
      </c>
      <c r="M4" s="252">
        <f>total!Y4</f>
        <v>0</v>
      </c>
      <c r="N4" s="252">
        <f>total!AA4</f>
        <v>0</v>
      </c>
      <c r="O4" s="252">
        <f>total!AI4</f>
        <v>0</v>
      </c>
      <c r="P4" s="252">
        <f>total!AM4</f>
        <v>65</v>
      </c>
      <c r="Q4" s="252">
        <f>total!BF4</f>
        <v>96.56</v>
      </c>
      <c r="R4" s="252">
        <f>total!AP4</f>
        <v>23.9</v>
      </c>
      <c r="S4" s="252" t="e">
        <f>total!AS4</f>
        <v>#VALUE!</v>
      </c>
      <c r="T4" s="252" t="e">
        <f>total!AV4</f>
        <v>#VALUE!</v>
      </c>
      <c r="U4" s="252">
        <f>total!BA4</f>
        <v>0</v>
      </c>
    </row>
    <row r="5" spans="2:21">
      <c r="B5" s="249">
        <f>total!B5</f>
        <v>2</v>
      </c>
      <c r="C5" s="250" t="str">
        <f>total!D5</f>
        <v>Colaborador 2</v>
      </c>
      <c r="D5" s="251">
        <f>total!E5</f>
        <v>4332.22</v>
      </c>
      <c r="E5" s="252" t="e">
        <f>total!G5</f>
        <v>#VALUE!</v>
      </c>
      <c r="F5" s="252">
        <f>total!J5</f>
        <v>31.642499999999998</v>
      </c>
      <c r="G5" s="252">
        <f>total!M5</f>
        <v>30</v>
      </c>
      <c r="H5" s="252">
        <f>total!BC5</f>
        <v>0</v>
      </c>
      <c r="I5" s="252">
        <f>total!P5</f>
        <v>6.9207214500000003</v>
      </c>
      <c r="J5" s="252">
        <f>total!R5</f>
        <v>0</v>
      </c>
      <c r="K5" s="252">
        <f>total!S5</f>
        <v>0</v>
      </c>
      <c r="L5" s="252">
        <f>total!U5</f>
        <v>0</v>
      </c>
      <c r="M5" s="252">
        <f>total!Y5</f>
        <v>0</v>
      </c>
      <c r="N5" s="252">
        <f>total!AA5</f>
        <v>0</v>
      </c>
      <c r="O5" s="252">
        <f>total!AI5</f>
        <v>0</v>
      </c>
      <c r="P5" s="252">
        <f>total!AM5</f>
        <v>65</v>
      </c>
      <c r="Q5" s="252">
        <f>total!BF5</f>
        <v>96.56</v>
      </c>
      <c r="R5" s="252">
        <f>total!AP5</f>
        <v>23.9</v>
      </c>
      <c r="S5" s="252" t="e">
        <f>total!AS5</f>
        <v>#VALUE!</v>
      </c>
      <c r="T5" s="252" t="e">
        <f>total!AV5</f>
        <v>#VALUE!</v>
      </c>
      <c r="U5" s="252">
        <f>total!BA5</f>
        <v>0</v>
      </c>
    </row>
    <row r="6" spans="2:21">
      <c r="B6" s="249">
        <f>total!B6</f>
        <v>3</v>
      </c>
      <c r="C6" s="250" t="str">
        <f>total!D6</f>
        <v>Colaborador 3</v>
      </c>
      <c r="D6" s="251">
        <f>total!E6</f>
        <v>4714.12</v>
      </c>
      <c r="E6" s="252" t="e">
        <f>total!G6</f>
        <v>#VALUE!</v>
      </c>
      <c r="F6" s="252">
        <f>total!J6</f>
        <v>37.970999999999997</v>
      </c>
      <c r="G6" s="252">
        <f>total!M6</f>
        <v>30</v>
      </c>
      <c r="H6" s="252">
        <f>total!BC6</f>
        <v>0</v>
      </c>
      <c r="I6" s="252">
        <f>total!P6</f>
        <v>7.5308067000000003</v>
      </c>
      <c r="J6" s="252">
        <f>total!R6</f>
        <v>0</v>
      </c>
      <c r="K6" s="252">
        <f>total!S6</f>
        <v>0</v>
      </c>
      <c r="L6" s="252">
        <f>total!U6</f>
        <v>0</v>
      </c>
      <c r="M6" s="252">
        <f>total!Y6</f>
        <v>0</v>
      </c>
      <c r="N6" s="252">
        <f>total!AA6</f>
        <v>0</v>
      </c>
      <c r="O6" s="252">
        <f>total!AI6</f>
        <v>0</v>
      </c>
      <c r="P6" s="252">
        <f>total!AM6</f>
        <v>65</v>
      </c>
      <c r="Q6" s="252">
        <f>total!BF6</f>
        <v>96.56</v>
      </c>
      <c r="R6" s="252">
        <f>total!AP6</f>
        <v>23.9</v>
      </c>
      <c r="S6" s="252" t="e">
        <f>total!AS6</f>
        <v>#VALUE!</v>
      </c>
      <c r="T6" s="252" t="e">
        <f>total!AV6</f>
        <v>#VALUE!</v>
      </c>
      <c r="U6" s="252">
        <f>total!BA6</f>
        <v>0</v>
      </c>
    </row>
    <row r="7" spans="2:21">
      <c r="B7" s="249">
        <f>total!B7</f>
        <v>4</v>
      </c>
      <c r="C7" s="250" t="str">
        <f>total!D7</f>
        <v>Colaborador 4</v>
      </c>
      <c r="D7" s="251">
        <f>total!E7</f>
        <v>7685.13</v>
      </c>
      <c r="E7" s="252" t="e">
        <f>total!G7</f>
        <v>#VALUE!</v>
      </c>
      <c r="F7" s="252">
        <f>total!J7</f>
        <v>9.7036999999999995</v>
      </c>
      <c r="G7" s="252">
        <f>total!M7</f>
        <v>50</v>
      </c>
      <c r="H7" s="252">
        <f>total!BC7</f>
        <v>0</v>
      </c>
      <c r="I7" s="252">
        <f>total!P7</f>
        <v>12.276995175</v>
      </c>
      <c r="J7" s="252">
        <f>total!R7</f>
        <v>0</v>
      </c>
      <c r="K7" s="252">
        <f>total!S7</f>
        <v>0</v>
      </c>
      <c r="L7" s="252">
        <f>total!U7</f>
        <v>0</v>
      </c>
      <c r="M7" s="252">
        <f>total!Y7</f>
        <v>0</v>
      </c>
      <c r="N7" s="252">
        <f>total!AA7</f>
        <v>0</v>
      </c>
      <c r="O7" s="252">
        <f>total!AI7</f>
        <v>0</v>
      </c>
      <c r="P7" s="252">
        <f>total!AM7</f>
        <v>65</v>
      </c>
      <c r="Q7" s="252">
        <f>total!BF7</f>
        <v>96.56</v>
      </c>
      <c r="R7" s="252">
        <f>total!AP7</f>
        <v>23.9</v>
      </c>
      <c r="S7" s="252" t="e">
        <f>total!AS7</f>
        <v>#VALUE!</v>
      </c>
      <c r="T7" s="252" t="e">
        <f>total!AV7</f>
        <v>#VALUE!</v>
      </c>
      <c r="U7" s="252">
        <f>total!BA7</f>
        <v>0</v>
      </c>
    </row>
    <row r="8" spans="2:21">
      <c r="B8" s="249">
        <f>total!B8</f>
        <v>5</v>
      </c>
      <c r="C8" s="250" t="str">
        <f>total!D8</f>
        <v>Colaborador 5</v>
      </c>
      <c r="D8" s="251">
        <f>total!E8</f>
        <v>3652.6</v>
      </c>
      <c r="E8" s="252" t="e">
        <f>total!G8</f>
        <v>#VALUE!</v>
      </c>
      <c r="F8" s="252">
        <f>total!J8</f>
        <v>17.719799999999999</v>
      </c>
      <c r="G8" s="252">
        <f>total!M8</f>
        <v>10</v>
      </c>
      <c r="H8" s="252">
        <f>total!BC8</f>
        <v>0</v>
      </c>
      <c r="I8" s="252">
        <f>total!P8</f>
        <v>5.8350285</v>
      </c>
      <c r="J8" s="252">
        <f>total!R8</f>
        <v>0</v>
      </c>
      <c r="K8" s="252">
        <f>total!S8</f>
        <v>0</v>
      </c>
      <c r="L8" s="252">
        <f>total!U8</f>
        <v>0</v>
      </c>
      <c r="M8" s="252">
        <f>total!Y8</f>
        <v>0</v>
      </c>
      <c r="N8" s="252">
        <f>total!AA8</f>
        <v>0</v>
      </c>
      <c r="O8" s="252">
        <f>total!AI8</f>
        <v>0</v>
      </c>
      <c r="P8" s="252">
        <f>total!AM8</f>
        <v>65</v>
      </c>
      <c r="Q8" s="252">
        <f>total!BF8</f>
        <v>96.56</v>
      </c>
      <c r="R8" s="252">
        <f>total!AP8</f>
        <v>23.9</v>
      </c>
      <c r="S8" s="252" t="e">
        <f>total!AS8</f>
        <v>#VALUE!</v>
      </c>
      <c r="T8" s="252" t="e">
        <f>total!AV8</f>
        <v>#VALUE!</v>
      </c>
      <c r="U8" s="252">
        <f>total!BA8</f>
        <v>0</v>
      </c>
    </row>
    <row r="9" spans="2:21">
      <c r="B9" s="249">
        <f>total!B9</f>
        <v>6</v>
      </c>
      <c r="C9" s="250" t="str">
        <f>total!D9</f>
        <v>Colaborador 6</v>
      </c>
      <c r="D9" s="251">
        <f>total!E9</f>
        <v>7943.86</v>
      </c>
      <c r="E9" s="252" t="e">
        <f>total!G9</f>
        <v>#VALUE!</v>
      </c>
      <c r="F9" s="252">
        <f>total!J9</f>
        <v>38.814799999999998</v>
      </c>
      <c r="G9" s="252">
        <f>total!M9</f>
        <v>50</v>
      </c>
      <c r="H9" s="252">
        <f>total!BC9</f>
        <v>0</v>
      </c>
      <c r="I9" s="252">
        <f>total!P9</f>
        <v>12.69031635</v>
      </c>
      <c r="J9" s="252">
        <f>total!R9</f>
        <v>0</v>
      </c>
      <c r="K9" s="252">
        <f>total!S9</f>
        <v>0</v>
      </c>
      <c r="L9" s="252">
        <f>total!U9</f>
        <v>0</v>
      </c>
      <c r="M9" s="252">
        <f>total!Y9</f>
        <v>0</v>
      </c>
      <c r="N9" s="252">
        <f>total!AA9</f>
        <v>0</v>
      </c>
      <c r="O9" s="252">
        <f>total!AI9</f>
        <v>0</v>
      </c>
      <c r="P9" s="252">
        <f>total!AM9</f>
        <v>65</v>
      </c>
      <c r="Q9" s="252">
        <f>total!BF9</f>
        <v>96.56</v>
      </c>
      <c r="R9" s="252">
        <f>total!AP9</f>
        <v>23.9</v>
      </c>
      <c r="S9" s="252" t="e">
        <f>total!AS9</f>
        <v>#VALUE!</v>
      </c>
      <c r="T9" s="252" t="e">
        <f>total!AV9</f>
        <v>#VALUE!</v>
      </c>
      <c r="U9" s="252">
        <f>total!BA9</f>
        <v>0</v>
      </c>
    </row>
    <row r="10" spans="2:21">
      <c r="B10" s="249">
        <f>total!B10</f>
        <v>7</v>
      </c>
      <c r="C10" s="250" t="str">
        <f>total!D10</f>
        <v>Colaborador 7</v>
      </c>
      <c r="D10" s="251">
        <f>total!E10</f>
        <v>7131.14</v>
      </c>
      <c r="E10" s="252" t="e">
        <f>total!G10</f>
        <v>#VALUE!</v>
      </c>
      <c r="F10" s="252">
        <f>total!J10</f>
        <v>25.313999999999997</v>
      </c>
      <c r="G10" s="252">
        <f>total!M10</f>
        <v>30</v>
      </c>
      <c r="H10" s="252">
        <f>total!BC10</f>
        <v>0</v>
      </c>
      <c r="I10" s="252">
        <f>total!P10</f>
        <v>11.391996150000001</v>
      </c>
      <c r="J10" s="252">
        <f>total!R10</f>
        <v>0</v>
      </c>
      <c r="K10" s="252">
        <f>total!S10</f>
        <v>0</v>
      </c>
      <c r="L10" s="252">
        <f>total!U10</f>
        <v>0</v>
      </c>
      <c r="M10" s="252">
        <f>total!Y10</f>
        <v>0</v>
      </c>
      <c r="N10" s="252">
        <f>total!AA10</f>
        <v>0</v>
      </c>
      <c r="O10" s="252">
        <f>total!AI10</f>
        <v>0</v>
      </c>
      <c r="P10" s="252">
        <f>total!AM10</f>
        <v>65</v>
      </c>
      <c r="Q10" s="252">
        <f>total!BF10</f>
        <v>96.56</v>
      </c>
      <c r="R10" s="252">
        <f>total!AP10</f>
        <v>23.9</v>
      </c>
      <c r="S10" s="252" t="e">
        <f>total!AS10</f>
        <v>#VALUE!</v>
      </c>
      <c r="T10" s="252" t="e">
        <f>total!AV10</f>
        <v>#VALUE!</v>
      </c>
      <c r="U10" s="252">
        <f>total!BA10</f>
        <v>0</v>
      </c>
    </row>
    <row r="11" spans="2:21">
      <c r="B11" s="249">
        <f>total!B11</f>
        <v>8</v>
      </c>
      <c r="C11" s="250" t="str">
        <f>total!D11</f>
        <v>Colaborador 8</v>
      </c>
      <c r="D11" s="251">
        <f>total!E11</f>
        <v>5245.5</v>
      </c>
      <c r="E11" s="252" t="e">
        <f>total!G11</f>
        <v>#VALUE!</v>
      </c>
      <c r="F11" s="252">
        <f>total!J11</f>
        <v>25.313999999999997</v>
      </c>
      <c r="G11" s="252">
        <f>total!M11</f>
        <v>30</v>
      </c>
      <c r="H11" s="252">
        <f>total!BC11</f>
        <v>0</v>
      </c>
      <c r="I11" s="252">
        <f>total!P11</f>
        <v>8.3796862500000007</v>
      </c>
      <c r="J11" s="252">
        <f>total!R11</f>
        <v>0</v>
      </c>
      <c r="K11" s="252">
        <f>total!S11</f>
        <v>0</v>
      </c>
      <c r="L11" s="252">
        <f>total!U11</f>
        <v>0</v>
      </c>
      <c r="M11" s="252">
        <f>total!Y11</f>
        <v>0</v>
      </c>
      <c r="N11" s="252">
        <f>total!AA11</f>
        <v>0</v>
      </c>
      <c r="O11" s="252">
        <f>total!AI11</f>
        <v>0</v>
      </c>
      <c r="P11" s="252">
        <f>total!AM11</f>
        <v>65</v>
      </c>
      <c r="Q11" s="252">
        <f>total!BF11</f>
        <v>96.56</v>
      </c>
      <c r="R11" s="252">
        <f>total!AP11</f>
        <v>23.9</v>
      </c>
      <c r="S11" s="252" t="e">
        <f>total!AS11</f>
        <v>#VALUE!</v>
      </c>
      <c r="T11" s="252" t="e">
        <f>total!AV11</f>
        <v>#VALUE!</v>
      </c>
      <c r="U11" s="252">
        <f>total!BA11</f>
        <v>0</v>
      </c>
    </row>
    <row r="12" spans="2:21">
      <c r="B12" s="249">
        <f>total!B12</f>
        <v>9</v>
      </c>
      <c r="C12" s="250" t="str">
        <f>total!D12</f>
        <v>Colaborador 9</v>
      </c>
      <c r="D12" s="251">
        <f>total!E12</f>
        <v>4229.32</v>
      </c>
      <c r="E12" s="252" t="e">
        <f>total!G12</f>
        <v>#VALUE!</v>
      </c>
      <c r="F12" s="252">
        <f>total!J12</f>
        <v>18.985499999999998</v>
      </c>
      <c r="G12" s="252">
        <f>total!M12</f>
        <v>30</v>
      </c>
      <c r="H12" s="252">
        <f>total!BC12</f>
        <v>0</v>
      </c>
      <c r="I12" s="252">
        <f>total!P12</f>
        <v>6.7563386999999997</v>
      </c>
      <c r="J12" s="252">
        <f>total!R12</f>
        <v>0</v>
      </c>
      <c r="K12" s="252">
        <f>total!S12</f>
        <v>0</v>
      </c>
      <c r="L12" s="252">
        <f>total!U12</f>
        <v>0</v>
      </c>
      <c r="M12" s="252">
        <f>total!Y12</f>
        <v>0</v>
      </c>
      <c r="N12" s="252">
        <f>total!AA12</f>
        <v>0</v>
      </c>
      <c r="O12" s="252">
        <f>total!AI12</f>
        <v>0</v>
      </c>
      <c r="P12" s="252">
        <f>total!AM12</f>
        <v>0</v>
      </c>
      <c r="Q12" s="252">
        <f>total!BF12</f>
        <v>96.56</v>
      </c>
      <c r="R12" s="252">
        <f>total!AP12</f>
        <v>23.9</v>
      </c>
      <c r="S12" s="252" t="e">
        <f>total!AS12</f>
        <v>#VALUE!</v>
      </c>
      <c r="T12" s="252" t="e">
        <f>total!AV12</f>
        <v>#VALUE!</v>
      </c>
      <c r="U12" s="252">
        <f>total!BA12</f>
        <v>0</v>
      </c>
    </row>
    <row r="13" spans="2:21">
      <c r="B13" s="249">
        <f>total!B13</f>
        <v>10</v>
      </c>
      <c r="C13" s="250" t="str">
        <f>total!D13</f>
        <v>Colaborador 10</v>
      </c>
      <c r="D13" s="251">
        <f>total!E13</f>
        <v>2404.84</v>
      </c>
      <c r="E13" s="252" t="e">
        <f>total!G13</f>
        <v>#VALUE!</v>
      </c>
      <c r="F13" s="252">
        <f>total!J13</f>
        <v>8.8598999999999997</v>
      </c>
      <c r="G13" s="252">
        <f>total!M13</f>
        <v>10</v>
      </c>
      <c r="H13" s="252">
        <f>total!BC13</f>
        <v>0</v>
      </c>
      <c r="I13" s="252">
        <f>total!P13</f>
        <v>3.8417319000000005</v>
      </c>
      <c r="J13" s="252">
        <f>total!R13</f>
        <v>0</v>
      </c>
      <c r="K13" s="252">
        <f>total!S13</f>
        <v>0</v>
      </c>
      <c r="L13" s="252">
        <f>total!U13</f>
        <v>0</v>
      </c>
      <c r="M13" s="252">
        <f>total!Y13</f>
        <v>0</v>
      </c>
      <c r="N13" s="252">
        <f>total!AA13</f>
        <v>0</v>
      </c>
      <c r="O13" s="252">
        <f>total!AI13</f>
        <v>0</v>
      </c>
      <c r="P13" s="252">
        <f>total!AM13</f>
        <v>0</v>
      </c>
      <c r="Q13" s="252">
        <f>total!BF13</f>
        <v>96.56</v>
      </c>
      <c r="R13" s="252">
        <f>total!AP13</f>
        <v>23.9</v>
      </c>
      <c r="S13" s="252" t="e">
        <f>total!AS13</f>
        <v>#VALUE!</v>
      </c>
      <c r="T13" s="252" t="e">
        <f>total!AV13</f>
        <v>#VALUE!</v>
      </c>
      <c r="U13" s="252">
        <f>total!BA13</f>
        <v>0</v>
      </c>
    </row>
    <row r="14" spans="2:21">
      <c r="B14" s="249">
        <f>total!B14</f>
        <v>11</v>
      </c>
      <c r="C14" s="250" t="str">
        <f>total!D14</f>
        <v>Colaborador 11</v>
      </c>
      <c r="D14" s="251">
        <f>total!E14</f>
        <v>2335.0300000000002</v>
      </c>
      <c r="E14" s="252" t="e">
        <f>total!G14</f>
        <v>#VALUE!</v>
      </c>
      <c r="F14" s="252">
        <f>total!J14</f>
        <v>8.8598999999999997</v>
      </c>
      <c r="G14" s="252">
        <f>total!M14</f>
        <v>10</v>
      </c>
      <c r="H14" s="252">
        <f>total!BC14</f>
        <v>0</v>
      </c>
      <c r="I14" s="252">
        <f>total!P14</f>
        <v>3.7302104250000006</v>
      </c>
      <c r="J14" s="252">
        <f>total!R14</f>
        <v>0</v>
      </c>
      <c r="K14" s="252">
        <f>total!S14</f>
        <v>0</v>
      </c>
      <c r="L14" s="252">
        <f>total!U14</f>
        <v>0</v>
      </c>
      <c r="M14" s="252">
        <f>total!Y14</f>
        <v>0</v>
      </c>
      <c r="N14" s="252">
        <f>total!AA14</f>
        <v>0</v>
      </c>
      <c r="O14" s="252">
        <f>total!AI14</f>
        <v>0</v>
      </c>
      <c r="P14" s="252">
        <f>total!AM14</f>
        <v>0</v>
      </c>
      <c r="Q14" s="252">
        <f>total!BF14</f>
        <v>96.56</v>
      </c>
      <c r="R14" s="252">
        <f>total!AP14</f>
        <v>23.9</v>
      </c>
      <c r="S14" s="252" t="e">
        <f>total!AS14</f>
        <v>#VALUE!</v>
      </c>
      <c r="T14" s="252" t="e">
        <f>total!AV14</f>
        <v>#VALUE!</v>
      </c>
      <c r="U14" s="252">
        <f>total!BA14</f>
        <v>0</v>
      </c>
    </row>
    <row r="15" spans="2:21">
      <c r="B15" s="249">
        <f>total!B15</f>
        <v>12</v>
      </c>
      <c r="C15" s="250" t="str">
        <f>total!D15</f>
        <v>Colaborador 12</v>
      </c>
      <c r="D15" s="251">
        <f>total!E15</f>
        <v>3290.79</v>
      </c>
      <c r="E15" s="252" t="e">
        <f>total!G15</f>
        <v>#VALUE!</v>
      </c>
      <c r="F15" s="252">
        <f>total!J15</f>
        <v>2.9533</v>
      </c>
      <c r="G15" s="252">
        <f>total!M15</f>
        <v>10</v>
      </c>
      <c r="H15" s="252">
        <f>total!BC15</f>
        <v>0</v>
      </c>
      <c r="I15" s="252">
        <f>total!P15</f>
        <v>5.2570370249999998</v>
      </c>
      <c r="J15" s="252">
        <f>total!R15</f>
        <v>0</v>
      </c>
      <c r="K15" s="252">
        <f>total!S15</f>
        <v>0</v>
      </c>
      <c r="L15" s="252">
        <f>total!U15</f>
        <v>0</v>
      </c>
      <c r="M15" s="252">
        <f>total!Y15</f>
        <v>0</v>
      </c>
      <c r="N15" s="252">
        <f>total!AA15</f>
        <v>0</v>
      </c>
      <c r="O15" s="252">
        <f>total!AI15</f>
        <v>0</v>
      </c>
      <c r="P15" s="252">
        <f>total!AM15</f>
        <v>0</v>
      </c>
      <c r="Q15" s="252">
        <f>total!BF15</f>
        <v>96.56</v>
      </c>
      <c r="R15" s="252">
        <f>total!AP15</f>
        <v>23.9</v>
      </c>
      <c r="S15" s="252" t="e">
        <f>total!AS15</f>
        <v>#VALUE!</v>
      </c>
      <c r="T15" s="252" t="e">
        <f>total!AV15</f>
        <v>#VALUE!</v>
      </c>
      <c r="U15" s="252">
        <f>total!BA15</f>
        <v>0</v>
      </c>
    </row>
    <row r="16" spans="2:21">
      <c r="B16" s="249">
        <f>total!B16</f>
        <v>13</v>
      </c>
      <c r="C16" s="250" t="str">
        <f>total!D16</f>
        <v>Colaborador 13</v>
      </c>
      <c r="D16" s="251">
        <f>total!E16</f>
        <v>1102.1600000000001</v>
      </c>
      <c r="E16" s="252" t="e">
        <f>total!G16</f>
        <v>#VALUE!</v>
      </c>
      <c r="F16" s="252">
        <f>total!J16</f>
        <v>14.766500000000001</v>
      </c>
      <c r="G16" s="252">
        <f>total!M16</f>
        <v>10</v>
      </c>
      <c r="H16" s="252">
        <f>total!BC16</f>
        <v>0</v>
      </c>
      <c r="I16" s="252">
        <f>total!P16</f>
        <v>1.7607006000000001</v>
      </c>
      <c r="J16" s="252">
        <f>total!R16</f>
        <v>0</v>
      </c>
      <c r="K16" s="252">
        <f>total!S16</f>
        <v>0</v>
      </c>
      <c r="L16" s="252">
        <f>total!U16</f>
        <v>0</v>
      </c>
      <c r="M16" s="252">
        <f>total!Y16</f>
        <v>0</v>
      </c>
      <c r="N16" s="252">
        <f>total!AA16</f>
        <v>0</v>
      </c>
      <c r="O16" s="252">
        <f>total!AI16</f>
        <v>0</v>
      </c>
      <c r="P16" s="252">
        <f>total!AM16</f>
        <v>65</v>
      </c>
      <c r="Q16" s="252">
        <f>total!BF16</f>
        <v>96.56</v>
      </c>
      <c r="R16" s="252">
        <f>total!AP16</f>
        <v>23.9</v>
      </c>
      <c r="S16" s="252" t="e">
        <f>total!AS16</f>
        <v>#VALUE!</v>
      </c>
      <c r="T16" s="252" t="e">
        <f>total!AV16</f>
        <v>#VALUE!</v>
      </c>
      <c r="U16" s="252">
        <f>total!BA16</f>
        <v>0</v>
      </c>
    </row>
    <row r="17" spans="2:21">
      <c r="B17" s="249">
        <f>total!B17</f>
        <v>14</v>
      </c>
      <c r="C17" s="250" t="str">
        <f>total!D17</f>
        <v>Colaborador 14</v>
      </c>
      <c r="D17" s="251">
        <f>total!E17</f>
        <v>5617.18</v>
      </c>
      <c r="E17" s="252" t="e">
        <f>total!G17</f>
        <v>#VALUE!</v>
      </c>
      <c r="F17" s="252">
        <f>total!J17</f>
        <v>31.642499999999998</v>
      </c>
      <c r="G17" s="252">
        <f>total!M17</f>
        <v>33</v>
      </c>
      <c r="H17" s="252">
        <f>total!BC17</f>
        <v>0</v>
      </c>
      <c r="I17" s="252">
        <f>total!P17</f>
        <v>8.9734450500000005</v>
      </c>
      <c r="J17" s="252">
        <f>total!R17</f>
        <v>0</v>
      </c>
      <c r="K17" s="252">
        <f>total!S17</f>
        <v>0</v>
      </c>
      <c r="L17" s="252">
        <f>total!U17</f>
        <v>0</v>
      </c>
      <c r="M17" s="252">
        <f>total!Y17</f>
        <v>0</v>
      </c>
      <c r="N17" s="252">
        <f>total!AA17</f>
        <v>0</v>
      </c>
      <c r="O17" s="252">
        <f>total!AI17</f>
        <v>0</v>
      </c>
      <c r="P17" s="252">
        <f>total!AM17</f>
        <v>65</v>
      </c>
      <c r="Q17" s="252">
        <f>total!BF17</f>
        <v>96.56</v>
      </c>
      <c r="R17" s="252">
        <f>total!AP17</f>
        <v>23.9</v>
      </c>
      <c r="S17" s="252" t="e">
        <f>total!AS17</f>
        <v>#VALUE!</v>
      </c>
      <c r="T17" s="252" t="e">
        <f>total!AV17</f>
        <v>#VALUE!</v>
      </c>
      <c r="U17" s="252">
        <f>total!BA17</f>
        <v>0</v>
      </c>
    </row>
    <row r="18" spans="2:21">
      <c r="B18" s="249">
        <f>total!B18</f>
        <v>15</v>
      </c>
      <c r="C18" s="250" t="str">
        <f>total!D18</f>
        <v>Colaborador 15</v>
      </c>
      <c r="D18" s="251">
        <f>total!E18</f>
        <v>5591.86</v>
      </c>
      <c r="E18" s="252" t="e">
        <f>total!G18</f>
        <v>#VALUE!</v>
      </c>
      <c r="F18" s="252">
        <f>total!J18</f>
        <v>6.3284999999999991</v>
      </c>
      <c r="G18" s="252">
        <f>total!M18</f>
        <v>30</v>
      </c>
      <c r="H18" s="252">
        <f>total!BC18</f>
        <v>0</v>
      </c>
      <c r="I18" s="252">
        <f>total!P18</f>
        <v>8.9329963499999998</v>
      </c>
      <c r="J18" s="252">
        <f>total!R18</f>
        <v>0</v>
      </c>
      <c r="K18" s="252">
        <f>total!S18</f>
        <v>0</v>
      </c>
      <c r="L18" s="252">
        <f>total!U18</f>
        <v>0</v>
      </c>
      <c r="M18" s="252">
        <f>total!Y18</f>
        <v>0</v>
      </c>
      <c r="N18" s="252">
        <f>total!AA18</f>
        <v>0</v>
      </c>
      <c r="O18" s="252">
        <f>total!AI18</f>
        <v>0</v>
      </c>
      <c r="P18" s="252">
        <f>total!AM18</f>
        <v>65</v>
      </c>
      <c r="Q18" s="252">
        <f>total!BF18</f>
        <v>96.56</v>
      </c>
      <c r="R18" s="252">
        <f>total!AP18</f>
        <v>23.9</v>
      </c>
      <c r="S18" s="252" t="e">
        <f>total!AS18</f>
        <v>#VALUE!</v>
      </c>
      <c r="T18" s="252" t="e">
        <f>total!AV18</f>
        <v>#VALUE!</v>
      </c>
      <c r="U18" s="252">
        <f>total!BA18</f>
        <v>0</v>
      </c>
    </row>
    <row r="19" spans="2:21">
      <c r="B19" s="249">
        <f>total!B19</f>
        <v>16</v>
      </c>
      <c r="C19" s="250" t="str">
        <f>total!D19</f>
        <v>Colaborador 16</v>
      </c>
      <c r="D19" s="251">
        <f>total!E19</f>
        <v>7685.13</v>
      </c>
      <c r="E19" s="252" t="e">
        <f>total!G19</f>
        <v>#VALUE!</v>
      </c>
      <c r="F19" s="252">
        <f>total!J19</f>
        <v>48.518499999999996</v>
      </c>
      <c r="G19" s="252">
        <f>total!M19</f>
        <v>50</v>
      </c>
      <c r="H19" s="252">
        <f>total!BC19</f>
        <v>0</v>
      </c>
      <c r="I19" s="252">
        <f>total!P19</f>
        <v>12.276995175</v>
      </c>
      <c r="J19" s="252">
        <f>total!R19</f>
        <v>0</v>
      </c>
      <c r="K19" s="252">
        <f>total!S19</f>
        <v>0</v>
      </c>
      <c r="L19" s="252">
        <f>total!U19</f>
        <v>0</v>
      </c>
      <c r="M19" s="252">
        <f>total!Y19</f>
        <v>0</v>
      </c>
      <c r="N19" s="252">
        <f>total!AA19</f>
        <v>0</v>
      </c>
      <c r="O19" s="252">
        <f>total!AI19</f>
        <v>0</v>
      </c>
      <c r="P19" s="252">
        <f>total!AM19</f>
        <v>65</v>
      </c>
      <c r="Q19" s="252">
        <f>total!BF19</f>
        <v>96.56</v>
      </c>
      <c r="R19" s="252">
        <f>total!AP19</f>
        <v>23.9</v>
      </c>
      <c r="S19" s="252" t="e">
        <f>total!AS19</f>
        <v>#VALUE!</v>
      </c>
      <c r="T19" s="252" t="e">
        <f>total!AV19</f>
        <v>#VALUE!</v>
      </c>
      <c r="U19" s="252">
        <f>total!BA19</f>
        <v>0</v>
      </c>
    </row>
    <row r="20" spans="2:21">
      <c r="B20" s="249">
        <f>total!B20</f>
        <v>17</v>
      </c>
      <c r="C20" s="250" t="str">
        <f>total!D20</f>
        <v>Colaborador 17</v>
      </c>
      <c r="D20" s="251">
        <f>total!E20</f>
        <v>3652.6</v>
      </c>
      <c r="E20" s="252" t="e">
        <f>total!G20</f>
        <v>#VALUE!</v>
      </c>
      <c r="F20" s="252">
        <f>total!J20</f>
        <v>8.8598999999999997</v>
      </c>
      <c r="G20" s="252">
        <f>total!M20</f>
        <v>10</v>
      </c>
      <c r="H20" s="252">
        <f>total!BC20</f>
        <v>0</v>
      </c>
      <c r="I20" s="252">
        <f>total!P20</f>
        <v>5.8350285</v>
      </c>
      <c r="J20" s="252">
        <f>total!R20</f>
        <v>0</v>
      </c>
      <c r="K20" s="252">
        <f>total!S20</f>
        <v>0</v>
      </c>
      <c r="L20" s="252">
        <f>total!U20</f>
        <v>0</v>
      </c>
      <c r="M20" s="252">
        <f>total!Y20</f>
        <v>0</v>
      </c>
      <c r="N20" s="252">
        <f>total!AA20</f>
        <v>0</v>
      </c>
      <c r="O20" s="252">
        <f>total!AI20</f>
        <v>0</v>
      </c>
      <c r="P20" s="252">
        <f>total!AM20</f>
        <v>65</v>
      </c>
      <c r="Q20" s="252">
        <f>total!BF20</f>
        <v>96.56</v>
      </c>
      <c r="R20" s="252">
        <f>total!AP20</f>
        <v>23.9</v>
      </c>
      <c r="S20" s="252" t="e">
        <f>total!AS20</f>
        <v>#VALUE!</v>
      </c>
      <c r="T20" s="252" t="e">
        <f>total!AV20</f>
        <v>#VALUE!</v>
      </c>
      <c r="U20" s="252">
        <f>total!BA20</f>
        <v>0</v>
      </c>
    </row>
    <row r="21" spans="2:21">
      <c r="B21" s="249">
        <f>total!B21</f>
        <v>18</v>
      </c>
      <c r="C21" s="250" t="str">
        <f>total!D21</f>
        <v>Colaborador 18</v>
      </c>
      <c r="D21" s="251">
        <f>total!E21</f>
        <v>7943.86</v>
      </c>
      <c r="E21" s="252" t="e">
        <f>total!G21</f>
        <v>#VALUE!</v>
      </c>
      <c r="F21" s="252">
        <f>total!J21</f>
        <v>38.814799999999998</v>
      </c>
      <c r="G21" s="252">
        <f>total!M21</f>
        <v>50</v>
      </c>
      <c r="H21" s="252">
        <f>total!BC21</f>
        <v>0</v>
      </c>
      <c r="I21" s="252">
        <f>total!P21</f>
        <v>12.69031635</v>
      </c>
      <c r="J21" s="252">
        <f>total!R21</f>
        <v>0</v>
      </c>
      <c r="K21" s="252">
        <f>total!S21</f>
        <v>0</v>
      </c>
      <c r="L21" s="252">
        <f>total!U21</f>
        <v>0</v>
      </c>
      <c r="M21" s="252">
        <f>total!Y21</f>
        <v>0</v>
      </c>
      <c r="N21" s="252">
        <f>total!AA21</f>
        <v>0</v>
      </c>
      <c r="O21" s="252">
        <f>total!AI21</f>
        <v>0</v>
      </c>
      <c r="P21" s="252">
        <f>total!AM21</f>
        <v>65</v>
      </c>
      <c r="Q21" s="252">
        <f>total!BF21</f>
        <v>96.56</v>
      </c>
      <c r="R21" s="252">
        <f>total!AP21</f>
        <v>23.9</v>
      </c>
      <c r="S21" s="252" t="e">
        <f>total!AS21</f>
        <v>#VALUE!</v>
      </c>
      <c r="T21" s="252" t="e">
        <f>total!AV21</f>
        <v>#VALUE!</v>
      </c>
      <c r="U21" s="252">
        <f>total!BA21</f>
        <v>0</v>
      </c>
    </row>
    <row r="22" spans="2:21">
      <c r="B22" s="249">
        <f>total!B22</f>
        <v>19</v>
      </c>
      <c r="C22" s="250" t="str">
        <f>total!D22</f>
        <v>Colaborador 19</v>
      </c>
      <c r="D22" s="251">
        <f>total!E22</f>
        <v>7131.14</v>
      </c>
      <c r="E22" s="252" t="e">
        <f>total!G22</f>
        <v>#VALUE!</v>
      </c>
      <c r="F22" s="252">
        <f>total!J22</f>
        <v>12.656999999999998</v>
      </c>
      <c r="G22" s="252">
        <f>total!M22</f>
        <v>30</v>
      </c>
      <c r="H22" s="252">
        <f>total!BC22</f>
        <v>0</v>
      </c>
      <c r="I22" s="252">
        <f>total!P22</f>
        <v>11.391996150000001</v>
      </c>
      <c r="J22" s="252">
        <f>total!R22</f>
        <v>0</v>
      </c>
      <c r="K22" s="252">
        <f>total!S22</f>
        <v>0</v>
      </c>
      <c r="L22" s="252">
        <f>total!U22</f>
        <v>0</v>
      </c>
      <c r="M22" s="252">
        <f>total!Y22</f>
        <v>0</v>
      </c>
      <c r="N22" s="252">
        <f>total!AA22</f>
        <v>0</v>
      </c>
      <c r="O22" s="252">
        <f>total!AI22</f>
        <v>0</v>
      </c>
      <c r="P22" s="252">
        <f>total!AM22</f>
        <v>65</v>
      </c>
      <c r="Q22" s="252">
        <f>total!BF22</f>
        <v>96.56</v>
      </c>
      <c r="R22" s="252">
        <f>total!AP22</f>
        <v>23.9</v>
      </c>
      <c r="S22" s="252" t="e">
        <f>total!AS22</f>
        <v>#VALUE!</v>
      </c>
      <c r="T22" s="252" t="e">
        <f>total!AV22</f>
        <v>#VALUE!</v>
      </c>
      <c r="U22" s="252">
        <f>total!BA22</f>
        <v>0</v>
      </c>
    </row>
    <row r="23" spans="2:21">
      <c r="B23" s="249">
        <f>total!B23</f>
        <v>20</v>
      </c>
      <c r="C23" s="250" t="str">
        <f>total!D23</f>
        <v>Colaborador 20</v>
      </c>
      <c r="D23" s="251">
        <f>total!E23</f>
        <v>5245.5</v>
      </c>
      <c r="E23" s="252" t="e">
        <f>total!G23</f>
        <v>#VALUE!</v>
      </c>
      <c r="F23" s="252">
        <f>total!J23</f>
        <v>25.313999999999997</v>
      </c>
      <c r="G23" s="252">
        <f>total!M23</f>
        <v>30</v>
      </c>
      <c r="H23" s="252">
        <f>total!BC23</f>
        <v>0</v>
      </c>
      <c r="I23" s="252">
        <f>total!P23</f>
        <v>8.3796862500000007</v>
      </c>
      <c r="J23" s="252">
        <f>total!R23</f>
        <v>0</v>
      </c>
      <c r="K23" s="252">
        <f>total!S23</f>
        <v>0</v>
      </c>
      <c r="L23" s="252">
        <f>total!U23</f>
        <v>0</v>
      </c>
      <c r="M23" s="252">
        <f>total!Y23</f>
        <v>0</v>
      </c>
      <c r="N23" s="252">
        <f>total!AA23</f>
        <v>0</v>
      </c>
      <c r="O23" s="252">
        <f>total!AI23</f>
        <v>0</v>
      </c>
      <c r="P23" s="252">
        <f>total!AM23</f>
        <v>65</v>
      </c>
      <c r="Q23" s="252">
        <f>total!BF23</f>
        <v>96.56</v>
      </c>
      <c r="R23" s="252">
        <f>total!AP23</f>
        <v>23.9</v>
      </c>
      <c r="S23" s="252" t="e">
        <f>total!AS23</f>
        <v>#VALUE!</v>
      </c>
      <c r="T23" s="252" t="e">
        <f>total!AV23</f>
        <v>#VALUE!</v>
      </c>
      <c r="U23" s="252">
        <f>total!BA23</f>
        <v>0</v>
      </c>
    </row>
    <row r="24" spans="2:21">
      <c r="B24" s="249">
        <f>total!B24</f>
        <v>21</v>
      </c>
      <c r="C24" s="250" t="str">
        <f>total!D24</f>
        <v>Colaborador 21</v>
      </c>
      <c r="D24" s="251">
        <f>total!E24</f>
        <v>4229.32</v>
      </c>
      <c r="E24" s="252" t="e">
        <f>total!G24</f>
        <v>#VALUE!</v>
      </c>
      <c r="F24" s="252">
        <f>total!J24</f>
        <v>31.642499999999998</v>
      </c>
      <c r="G24" s="252">
        <f>total!M24</f>
        <v>30</v>
      </c>
      <c r="H24" s="252">
        <f>total!BC24</f>
        <v>0</v>
      </c>
      <c r="I24" s="252">
        <f>total!P24</f>
        <v>6.7563386999999997</v>
      </c>
      <c r="J24" s="252">
        <f>total!R24</f>
        <v>0</v>
      </c>
      <c r="K24" s="252">
        <f>total!S24</f>
        <v>0</v>
      </c>
      <c r="L24" s="252">
        <f>total!U24</f>
        <v>0</v>
      </c>
      <c r="M24" s="252">
        <f>total!Y24</f>
        <v>0</v>
      </c>
      <c r="N24" s="252">
        <f>total!AA24</f>
        <v>0</v>
      </c>
      <c r="O24" s="252">
        <f>total!AI24</f>
        <v>0</v>
      </c>
      <c r="P24" s="252">
        <f>total!AM24</f>
        <v>0</v>
      </c>
      <c r="Q24" s="252">
        <f>total!BF24</f>
        <v>96.56</v>
      </c>
      <c r="R24" s="252">
        <f>total!AP24</f>
        <v>23.9</v>
      </c>
      <c r="S24" s="252" t="e">
        <f>total!AS24</f>
        <v>#VALUE!</v>
      </c>
      <c r="T24" s="252" t="e">
        <f>total!AV24</f>
        <v>#VALUE!</v>
      </c>
      <c r="U24" s="252">
        <f>total!BA24</f>
        <v>0</v>
      </c>
    </row>
    <row r="25" spans="2:21">
      <c r="B25" s="249">
        <f>total!B25</f>
        <v>22</v>
      </c>
      <c r="C25" s="250" t="str">
        <f>total!D25</f>
        <v>Colaborador 22</v>
      </c>
      <c r="D25" s="251">
        <f>total!E25</f>
        <v>2404.84</v>
      </c>
      <c r="E25" s="252" t="e">
        <f>total!G25</f>
        <v>#VALUE!</v>
      </c>
      <c r="F25" s="252">
        <f>total!J25</f>
        <v>11.8132</v>
      </c>
      <c r="G25" s="252">
        <f>total!M25</f>
        <v>10</v>
      </c>
      <c r="H25" s="252">
        <f>total!BC25</f>
        <v>0</v>
      </c>
      <c r="I25" s="252">
        <f>total!P25</f>
        <v>3.8417319000000005</v>
      </c>
      <c r="J25" s="252">
        <f>total!R25</f>
        <v>0</v>
      </c>
      <c r="K25" s="252">
        <f>total!S25</f>
        <v>0</v>
      </c>
      <c r="L25" s="252">
        <f>total!U25</f>
        <v>0</v>
      </c>
      <c r="M25" s="252">
        <f>total!Y25</f>
        <v>0</v>
      </c>
      <c r="N25" s="252">
        <f>total!AA25</f>
        <v>0</v>
      </c>
      <c r="O25" s="252">
        <f>total!AI25</f>
        <v>0</v>
      </c>
      <c r="P25" s="252">
        <f>total!AM25</f>
        <v>0</v>
      </c>
      <c r="Q25" s="252">
        <f>total!BF25</f>
        <v>96.56</v>
      </c>
      <c r="R25" s="252">
        <f>total!AP25</f>
        <v>23.9</v>
      </c>
      <c r="S25" s="252" t="e">
        <f>total!AS25</f>
        <v>#VALUE!</v>
      </c>
      <c r="T25" s="252" t="e">
        <f>total!AV25</f>
        <v>#VALUE!</v>
      </c>
      <c r="U25" s="252">
        <f>total!BA25</f>
        <v>0</v>
      </c>
    </row>
    <row r="26" spans="2:21">
      <c r="B26" s="249">
        <f>total!B26</f>
        <v>23</v>
      </c>
      <c r="C26" s="250" t="str">
        <f>total!D26</f>
        <v>Colaborador 23</v>
      </c>
      <c r="D26" s="251">
        <f>total!E26</f>
        <v>2335.0300000000002</v>
      </c>
      <c r="E26" s="252" t="e">
        <f>total!G26</f>
        <v>#VALUE!</v>
      </c>
      <c r="F26" s="252">
        <f>total!J26</f>
        <v>8.8598999999999997</v>
      </c>
      <c r="G26" s="252">
        <f>total!M26</f>
        <v>11</v>
      </c>
      <c r="H26" s="252">
        <f>total!BC26</f>
        <v>0</v>
      </c>
      <c r="I26" s="252">
        <f>total!P26</f>
        <v>3.7302104250000006</v>
      </c>
      <c r="J26" s="252">
        <f>total!R26</f>
        <v>0</v>
      </c>
      <c r="K26" s="252">
        <f>total!S26</f>
        <v>0</v>
      </c>
      <c r="L26" s="252">
        <f>total!U26</f>
        <v>0</v>
      </c>
      <c r="M26" s="252">
        <f>total!Y26</f>
        <v>0</v>
      </c>
      <c r="N26" s="252">
        <f>total!AA26</f>
        <v>0</v>
      </c>
      <c r="O26" s="252">
        <f>total!AI26</f>
        <v>0</v>
      </c>
      <c r="P26" s="252">
        <f>total!AM26</f>
        <v>0</v>
      </c>
      <c r="Q26" s="252">
        <f>total!BF26</f>
        <v>96.56</v>
      </c>
      <c r="R26" s="252">
        <f>total!AP26</f>
        <v>23.9</v>
      </c>
      <c r="S26" s="252" t="e">
        <f>total!AS26</f>
        <v>#VALUE!</v>
      </c>
      <c r="T26" s="252" t="e">
        <f>total!AV26</f>
        <v>#VALUE!</v>
      </c>
      <c r="U26" s="252">
        <f>total!BA26</f>
        <v>0</v>
      </c>
    </row>
    <row r="27" spans="2:21">
      <c r="B27" s="249">
        <f>total!B27</f>
        <v>24</v>
      </c>
      <c r="C27" s="250" t="str">
        <f>total!D27</f>
        <v>Colaborador 24</v>
      </c>
      <c r="D27" s="251">
        <f>total!E27</f>
        <v>3290.79</v>
      </c>
      <c r="E27" s="252" t="e">
        <f>total!G27</f>
        <v>#VALUE!</v>
      </c>
      <c r="F27" s="252">
        <f>total!J27</f>
        <v>5.9066000000000001</v>
      </c>
      <c r="G27" s="252">
        <f>total!M27</f>
        <v>10</v>
      </c>
      <c r="H27" s="252">
        <f>total!BC27</f>
        <v>0</v>
      </c>
      <c r="I27" s="252">
        <f>total!P27</f>
        <v>5.2570370249999998</v>
      </c>
      <c r="J27" s="252">
        <f>total!R27</f>
        <v>0</v>
      </c>
      <c r="K27" s="252">
        <f>total!S27</f>
        <v>0</v>
      </c>
      <c r="L27" s="252">
        <f>total!U27</f>
        <v>0</v>
      </c>
      <c r="M27" s="252">
        <f>total!Y27</f>
        <v>0</v>
      </c>
      <c r="N27" s="252">
        <f>total!AA27</f>
        <v>0</v>
      </c>
      <c r="O27" s="252">
        <f>total!AI27</f>
        <v>0</v>
      </c>
      <c r="P27" s="252">
        <f>total!AM27</f>
        <v>0</v>
      </c>
      <c r="Q27" s="252">
        <f>total!BF27</f>
        <v>96.56</v>
      </c>
      <c r="R27" s="252">
        <f>total!AP27</f>
        <v>23.9</v>
      </c>
      <c r="S27" s="252" t="e">
        <f>total!AS27</f>
        <v>#VALUE!</v>
      </c>
      <c r="T27" s="252" t="e">
        <f>total!AV27</f>
        <v>#VALUE!</v>
      </c>
      <c r="U27" s="252">
        <f>total!BA27</f>
        <v>0</v>
      </c>
    </row>
    <row r="28" spans="2:21">
      <c r="B28" s="249">
        <f>total!B28</f>
        <v>25</v>
      </c>
      <c r="C28" s="250" t="str">
        <f>total!D28</f>
        <v>Colaborador 25</v>
      </c>
      <c r="D28" s="251">
        <f>total!E28</f>
        <v>1102.1600000000001</v>
      </c>
      <c r="E28" s="252" t="e">
        <f>total!G28</f>
        <v>#VALUE!</v>
      </c>
      <c r="F28" s="252">
        <f>total!J28</f>
        <v>5.9066000000000001</v>
      </c>
      <c r="G28" s="252">
        <f>total!M28</f>
        <v>10</v>
      </c>
      <c r="H28" s="252">
        <f>total!BC28</f>
        <v>0</v>
      </c>
      <c r="I28" s="252">
        <f>total!P28</f>
        <v>1.7607006000000001</v>
      </c>
      <c r="J28" s="252">
        <f>total!R28</f>
        <v>0</v>
      </c>
      <c r="K28" s="252">
        <f>total!S28</f>
        <v>0</v>
      </c>
      <c r="L28" s="252">
        <f>total!U28</f>
        <v>0</v>
      </c>
      <c r="M28" s="252">
        <f>total!Y28</f>
        <v>0</v>
      </c>
      <c r="N28" s="252">
        <f>total!AA28</f>
        <v>0</v>
      </c>
      <c r="O28" s="252">
        <f>total!AI28</f>
        <v>0</v>
      </c>
      <c r="P28" s="252">
        <f>total!AM28</f>
        <v>0</v>
      </c>
      <c r="Q28" s="252">
        <f>total!BF28</f>
        <v>96.56</v>
      </c>
      <c r="R28" s="252">
        <f>total!AP28</f>
        <v>23.9</v>
      </c>
      <c r="S28" s="252" t="e">
        <f>total!AS28</f>
        <v>#VALUE!</v>
      </c>
      <c r="T28" s="252" t="e">
        <f>total!AV28</f>
        <v>#VALUE!</v>
      </c>
      <c r="U28" s="252">
        <f>total!BA28</f>
        <v>0</v>
      </c>
    </row>
    <row r="29" spans="2:21">
      <c r="B29" s="249">
        <f>total!B29</f>
        <v>26</v>
      </c>
      <c r="C29" s="250" t="str">
        <f>total!D29</f>
        <v>Colaborador 26</v>
      </c>
      <c r="D29" s="251">
        <f>total!E29</f>
        <v>5617.18</v>
      </c>
      <c r="E29" s="252" t="e">
        <f>total!G29</f>
        <v>#VALUE!</v>
      </c>
      <c r="F29" s="252">
        <f>total!J29</f>
        <v>12.656999999999998</v>
      </c>
      <c r="G29" s="252">
        <f>total!M29</f>
        <v>30</v>
      </c>
      <c r="H29" s="252">
        <f>total!BC29</f>
        <v>0</v>
      </c>
      <c r="I29" s="252">
        <f>total!P29</f>
        <v>8.9734450500000005</v>
      </c>
      <c r="J29" s="252">
        <f>total!R29</f>
        <v>0</v>
      </c>
      <c r="K29" s="252">
        <f>total!S29</f>
        <v>0</v>
      </c>
      <c r="L29" s="252">
        <f>total!U29</f>
        <v>0</v>
      </c>
      <c r="M29" s="252">
        <f>total!Y29</f>
        <v>0</v>
      </c>
      <c r="N29" s="252">
        <f>total!AA29</f>
        <v>0</v>
      </c>
      <c r="O29" s="252">
        <f>total!AI29</f>
        <v>0</v>
      </c>
      <c r="P29" s="252">
        <f>total!AM29</f>
        <v>0</v>
      </c>
      <c r="Q29" s="252">
        <f>total!BF29</f>
        <v>96.56</v>
      </c>
      <c r="R29" s="252">
        <f>total!AP29</f>
        <v>23.9</v>
      </c>
      <c r="S29" s="252" t="e">
        <f>total!AS29</f>
        <v>#VALUE!</v>
      </c>
      <c r="T29" s="252" t="e">
        <f>total!AV29</f>
        <v>#VALUE!</v>
      </c>
      <c r="U29" s="252">
        <f>total!BA29</f>
        <v>0</v>
      </c>
    </row>
    <row r="30" spans="2:21">
      <c r="B30" s="249">
        <f>total!B30</f>
        <v>27</v>
      </c>
      <c r="C30" s="250" t="str">
        <f>total!D30</f>
        <v>Colaborador 27</v>
      </c>
      <c r="D30" s="251">
        <f>total!E30</f>
        <v>5591.86</v>
      </c>
      <c r="E30" s="252" t="e">
        <f>total!G30</f>
        <v>#VALUE!</v>
      </c>
      <c r="F30" s="252">
        <f>total!J30</f>
        <v>31.642499999999998</v>
      </c>
      <c r="G30" s="252">
        <f>total!M30</f>
        <v>30</v>
      </c>
      <c r="H30" s="252">
        <f>total!BC30</f>
        <v>0</v>
      </c>
      <c r="I30" s="252">
        <f>total!P30</f>
        <v>8.9329963499999998</v>
      </c>
      <c r="J30" s="252">
        <f>total!R30</f>
        <v>0</v>
      </c>
      <c r="K30" s="252">
        <f>total!S30</f>
        <v>0</v>
      </c>
      <c r="L30" s="252">
        <f>total!U30</f>
        <v>0</v>
      </c>
      <c r="M30" s="252">
        <f>total!Y30</f>
        <v>0</v>
      </c>
      <c r="N30" s="252">
        <f>total!AA30</f>
        <v>0</v>
      </c>
      <c r="O30" s="252">
        <f>total!AI30</f>
        <v>0</v>
      </c>
      <c r="P30" s="252">
        <f>total!AM30</f>
        <v>65</v>
      </c>
      <c r="Q30" s="252">
        <f>total!BF30</f>
        <v>96.56</v>
      </c>
      <c r="R30" s="252">
        <f>total!AP30</f>
        <v>23.9</v>
      </c>
      <c r="S30" s="252" t="e">
        <f>total!AS30</f>
        <v>#VALUE!</v>
      </c>
      <c r="T30" s="252" t="e">
        <f>total!AV30</f>
        <v>#VALUE!</v>
      </c>
      <c r="U30" s="252">
        <f>total!BA30</f>
        <v>0</v>
      </c>
    </row>
    <row r="31" spans="2:21">
      <c r="B31" s="249">
        <f>total!B31</f>
        <v>28</v>
      </c>
      <c r="C31" s="250" t="str">
        <f>total!D31</f>
        <v>Colaborador 28</v>
      </c>
      <c r="D31" s="251">
        <f>total!E31</f>
        <v>7685.13</v>
      </c>
      <c r="E31" s="252" t="e">
        <f>total!G31</f>
        <v>#VALUE!</v>
      </c>
      <c r="F31" s="252">
        <f>total!J31</f>
        <v>48.518499999999996</v>
      </c>
      <c r="G31" s="252">
        <f>total!M31</f>
        <v>50</v>
      </c>
      <c r="H31" s="252">
        <f>total!BC31</f>
        <v>0</v>
      </c>
      <c r="I31" s="252">
        <f>total!P31</f>
        <v>12.276995175</v>
      </c>
      <c r="J31" s="252">
        <f>total!R31</f>
        <v>0</v>
      </c>
      <c r="K31" s="252">
        <f>total!S31</f>
        <v>0</v>
      </c>
      <c r="L31" s="252">
        <f>total!U31</f>
        <v>0</v>
      </c>
      <c r="M31" s="252">
        <f>total!Y31</f>
        <v>0</v>
      </c>
      <c r="N31" s="252">
        <f>total!AA31</f>
        <v>0</v>
      </c>
      <c r="O31" s="252">
        <f>total!AI31</f>
        <v>0</v>
      </c>
      <c r="P31" s="252">
        <f>total!AM31</f>
        <v>65</v>
      </c>
      <c r="Q31" s="252">
        <f>total!BF31</f>
        <v>96.56</v>
      </c>
      <c r="R31" s="252">
        <f>total!AP31</f>
        <v>23.9</v>
      </c>
      <c r="S31" s="252" t="e">
        <f>total!AS31</f>
        <v>#VALUE!</v>
      </c>
      <c r="T31" s="252" t="e">
        <f>total!AV31</f>
        <v>#VALUE!</v>
      </c>
      <c r="U31" s="252">
        <f>total!BA31</f>
        <v>0</v>
      </c>
    </row>
    <row r="32" spans="2:21">
      <c r="B32" s="249">
        <f>total!B32</f>
        <v>29</v>
      </c>
      <c r="C32" s="250" t="str">
        <f>total!D32</f>
        <v>Colaborador 29</v>
      </c>
      <c r="D32" s="251">
        <f>total!E32</f>
        <v>3652.6</v>
      </c>
      <c r="E32" s="252" t="e">
        <f>total!G32</f>
        <v>#VALUE!</v>
      </c>
      <c r="F32" s="252">
        <f>total!J32</f>
        <v>8.8598999999999997</v>
      </c>
      <c r="G32" s="252">
        <f>total!M32</f>
        <v>11</v>
      </c>
      <c r="H32" s="252">
        <f>total!BC32</f>
        <v>0</v>
      </c>
      <c r="I32" s="252">
        <f>total!P32</f>
        <v>5.8350285</v>
      </c>
      <c r="J32" s="252">
        <f>total!R32</f>
        <v>0</v>
      </c>
      <c r="K32" s="252">
        <f>total!S32</f>
        <v>0</v>
      </c>
      <c r="L32" s="252">
        <f>total!U32</f>
        <v>0</v>
      </c>
      <c r="M32" s="252">
        <f>total!Y32</f>
        <v>0</v>
      </c>
      <c r="N32" s="252">
        <f>total!AA32</f>
        <v>0</v>
      </c>
      <c r="O32" s="252">
        <f>total!AI32</f>
        <v>0</v>
      </c>
      <c r="P32" s="252">
        <f>total!AM32</f>
        <v>65</v>
      </c>
      <c r="Q32" s="252">
        <f>total!BF32</f>
        <v>96.56</v>
      </c>
      <c r="R32" s="252">
        <f>total!AP32</f>
        <v>23.9</v>
      </c>
      <c r="S32" s="252" t="e">
        <f>total!AS32</f>
        <v>#VALUE!</v>
      </c>
      <c r="T32" s="252" t="e">
        <f>total!AV32</f>
        <v>#VALUE!</v>
      </c>
      <c r="U32" s="252">
        <f>total!BA32</f>
        <v>0</v>
      </c>
    </row>
    <row r="33" spans="2:21">
      <c r="B33" s="249">
        <f>total!B33</f>
        <v>30</v>
      </c>
      <c r="C33" s="250" t="str">
        <f>total!D33</f>
        <v>Colaborador 30</v>
      </c>
      <c r="D33" s="251">
        <f>total!E33</f>
        <v>7943.86</v>
      </c>
      <c r="E33" s="252" t="e">
        <f>total!G33</f>
        <v>#VALUE!</v>
      </c>
      <c r="F33" s="252">
        <f>total!J33</f>
        <v>48.518499999999996</v>
      </c>
      <c r="G33" s="252">
        <f>total!M33</f>
        <v>50</v>
      </c>
      <c r="H33" s="252">
        <f>total!BC33</f>
        <v>0</v>
      </c>
      <c r="I33" s="252">
        <f>total!P33</f>
        <v>12.69031635</v>
      </c>
      <c r="J33" s="252">
        <f>total!R33</f>
        <v>0</v>
      </c>
      <c r="K33" s="252">
        <f>total!S33</f>
        <v>0</v>
      </c>
      <c r="L33" s="252">
        <f>total!U33</f>
        <v>0</v>
      </c>
      <c r="M33" s="252">
        <f>total!Y33</f>
        <v>0</v>
      </c>
      <c r="N33" s="252">
        <f>total!AA33</f>
        <v>0</v>
      </c>
      <c r="O33" s="252">
        <f>total!AI33</f>
        <v>0</v>
      </c>
      <c r="P33" s="252">
        <f>total!AM33</f>
        <v>65</v>
      </c>
      <c r="Q33" s="252">
        <f>total!BF33</f>
        <v>96.56</v>
      </c>
      <c r="R33" s="252">
        <f>total!AP33</f>
        <v>23.9</v>
      </c>
      <c r="S33" s="252" t="e">
        <f>total!AS33</f>
        <v>#VALUE!</v>
      </c>
      <c r="T33" s="252" t="e">
        <f>total!AV33</f>
        <v>#VALUE!</v>
      </c>
      <c r="U33" s="252">
        <f>total!BA33</f>
        <v>0</v>
      </c>
    </row>
    <row r="34" spans="2:21">
      <c r="B34" s="249">
        <f>total!B34</f>
        <v>0</v>
      </c>
      <c r="C34" s="250" t="str">
        <f>total!D34</f>
        <v>TOTAL</v>
      </c>
      <c r="D34" s="251">
        <f>total!E34</f>
        <v>146612.78</v>
      </c>
      <c r="E34" s="252" t="e">
        <f>total!G34</f>
        <v>#VALUE!</v>
      </c>
      <c r="F34" s="252">
        <f>total!J34</f>
        <v>640.02230000000009</v>
      </c>
      <c r="G34" s="252">
        <f>total!M34</f>
        <v>805</v>
      </c>
      <c r="H34" s="252">
        <f>total!BC34</f>
        <v>0</v>
      </c>
      <c r="I34" s="252">
        <f>total!P34</f>
        <v>234.21391604999997</v>
      </c>
      <c r="J34" s="252">
        <f>total!R34</f>
        <v>0</v>
      </c>
      <c r="K34" s="252">
        <f>total!S34</f>
        <v>0</v>
      </c>
      <c r="L34" s="252">
        <f>total!U34</f>
        <v>0</v>
      </c>
      <c r="M34" s="252">
        <f>total!Y34</f>
        <v>0</v>
      </c>
      <c r="N34" s="252">
        <f>total!AA34</f>
        <v>0</v>
      </c>
      <c r="O34" s="252">
        <f>total!AI34</f>
        <v>0</v>
      </c>
      <c r="P34" s="252">
        <f>total!AM34</f>
        <v>1300</v>
      </c>
      <c r="Q34" s="252">
        <f>total!BF34</f>
        <v>2896.7999999999988</v>
      </c>
      <c r="R34" s="252">
        <f>total!AP34</f>
        <v>716.99999999999966</v>
      </c>
      <c r="S34" s="252" t="e">
        <f>total!AS34</f>
        <v>#VALUE!</v>
      </c>
      <c r="T34" s="252" t="e">
        <f>total!AV34</f>
        <v>#VALUE!</v>
      </c>
      <c r="U34" s="252">
        <f>total!BA34</f>
        <v>0</v>
      </c>
    </row>
    <row r="35" spans="2:21">
      <c r="B35" s="249">
        <f>total!B35</f>
        <v>0</v>
      </c>
      <c r="C35" s="250">
        <f>total!D35</f>
        <v>0</v>
      </c>
      <c r="D35" s="251">
        <f>total!E35</f>
        <v>0</v>
      </c>
      <c r="E35" s="252">
        <f>total!G35</f>
        <v>0</v>
      </c>
      <c r="F35" s="252">
        <f>total!J35</f>
        <v>0</v>
      </c>
      <c r="G35" s="252">
        <f>total!M35</f>
        <v>0</v>
      </c>
      <c r="H35" s="252">
        <f>total!BC35</f>
        <v>0</v>
      </c>
      <c r="I35" s="252">
        <f>total!P35</f>
        <v>0</v>
      </c>
      <c r="J35" s="252">
        <f>total!R35</f>
        <v>0</v>
      </c>
      <c r="K35" s="252">
        <f>total!S35</f>
        <v>0</v>
      </c>
      <c r="L35" s="252">
        <f>total!U35</f>
        <v>0</v>
      </c>
      <c r="M35" s="252">
        <f>total!Y35</f>
        <v>0</v>
      </c>
      <c r="N35" s="252">
        <f>total!AA35</f>
        <v>0</v>
      </c>
      <c r="O35" s="252">
        <f>total!AI35</f>
        <v>0</v>
      </c>
      <c r="P35" s="252">
        <f>total!AM35</f>
        <v>0</v>
      </c>
      <c r="Q35" s="252">
        <f>total!BF35</f>
        <v>0</v>
      </c>
      <c r="R35" s="252">
        <f>total!AP35</f>
        <v>0</v>
      </c>
      <c r="S35" s="252">
        <f>total!AS35</f>
        <v>0</v>
      </c>
      <c r="T35" s="252">
        <f>total!AV35</f>
        <v>0</v>
      </c>
      <c r="U35" s="252">
        <f>total!BA35</f>
        <v>0</v>
      </c>
    </row>
    <row r="36" spans="2:21">
      <c r="B36" s="249">
        <f>total!B36</f>
        <v>0</v>
      </c>
      <c r="C36" s="250">
        <f>total!D36</f>
        <v>0</v>
      </c>
      <c r="D36" s="251">
        <f>total!E36</f>
        <v>0</v>
      </c>
      <c r="E36" s="252">
        <f>total!G36</f>
        <v>0</v>
      </c>
      <c r="F36" s="252">
        <f>total!J36</f>
        <v>0</v>
      </c>
      <c r="G36" s="252">
        <f>total!M36</f>
        <v>0</v>
      </c>
      <c r="H36" s="252">
        <f>total!BC36</f>
        <v>0</v>
      </c>
      <c r="I36" s="252">
        <f>total!P36</f>
        <v>0</v>
      </c>
      <c r="J36" s="252">
        <f>total!R36</f>
        <v>0</v>
      </c>
      <c r="K36" s="252">
        <f>total!S36</f>
        <v>0</v>
      </c>
      <c r="L36" s="252">
        <f>total!U36</f>
        <v>0</v>
      </c>
      <c r="M36" s="252">
        <f>total!Y36</f>
        <v>0</v>
      </c>
      <c r="N36" s="252">
        <f>total!AA36</f>
        <v>0</v>
      </c>
      <c r="O36" s="252">
        <f>total!AI36</f>
        <v>0</v>
      </c>
      <c r="P36" s="252">
        <f>total!AM36</f>
        <v>0</v>
      </c>
      <c r="Q36" s="252">
        <f>total!BF36</f>
        <v>0</v>
      </c>
      <c r="R36" s="252">
        <f>total!AP36</f>
        <v>0</v>
      </c>
      <c r="S36" s="252">
        <f>total!AS36</f>
        <v>0</v>
      </c>
      <c r="T36" s="252">
        <f>total!AV36</f>
        <v>0</v>
      </c>
      <c r="U36" s="252">
        <f>total!BA36</f>
        <v>0</v>
      </c>
    </row>
    <row r="37" spans="2:21">
      <c r="B37" s="249">
        <f>total!B37</f>
        <v>0</v>
      </c>
      <c r="C37" s="250">
        <f>total!D37</f>
        <v>0</v>
      </c>
      <c r="D37" s="251">
        <f>total!E37</f>
        <v>0</v>
      </c>
      <c r="E37" s="252">
        <f>total!G37</f>
        <v>0</v>
      </c>
      <c r="F37" s="252">
        <f>total!J37</f>
        <v>0</v>
      </c>
      <c r="G37" s="252">
        <f>total!M37</f>
        <v>0</v>
      </c>
      <c r="H37" s="252">
        <f>total!BC37</f>
        <v>0</v>
      </c>
      <c r="I37" s="252">
        <f>total!P37</f>
        <v>0</v>
      </c>
      <c r="J37" s="252">
        <f>total!R37</f>
        <v>0</v>
      </c>
      <c r="K37" s="252">
        <f>total!S37</f>
        <v>0</v>
      </c>
      <c r="L37" s="252">
        <f>total!U37</f>
        <v>0</v>
      </c>
      <c r="M37" s="252">
        <f>total!Y37</f>
        <v>0</v>
      </c>
      <c r="N37" s="252">
        <f>total!AA37</f>
        <v>0</v>
      </c>
      <c r="O37" s="252">
        <f>total!AI37</f>
        <v>0</v>
      </c>
      <c r="P37" s="252">
        <f>total!AM37</f>
        <v>0</v>
      </c>
      <c r="Q37" s="252">
        <f>total!BF37</f>
        <v>0</v>
      </c>
      <c r="R37" s="252">
        <f>total!AP37</f>
        <v>0</v>
      </c>
      <c r="S37" s="252">
        <f>total!AS37</f>
        <v>0</v>
      </c>
      <c r="T37" s="252">
        <f>total!AV37</f>
        <v>0</v>
      </c>
      <c r="U37" s="252">
        <f>total!BA37</f>
        <v>0</v>
      </c>
    </row>
    <row r="38" spans="2:21">
      <c r="B38" s="249">
        <f>total!B38</f>
        <v>0</v>
      </c>
      <c r="C38" s="250">
        <f>total!D38</f>
        <v>0</v>
      </c>
      <c r="D38" s="251">
        <f>total!E38</f>
        <v>0</v>
      </c>
      <c r="E38" s="252">
        <f>total!G38</f>
        <v>0</v>
      </c>
      <c r="F38" s="252">
        <f>total!J38</f>
        <v>0</v>
      </c>
      <c r="G38" s="252">
        <f>total!M38</f>
        <v>0</v>
      </c>
      <c r="H38" s="252">
        <f>total!BC38</f>
        <v>0</v>
      </c>
      <c r="I38" s="252">
        <f>total!P38</f>
        <v>0</v>
      </c>
      <c r="J38" s="252">
        <f>total!R38</f>
        <v>0</v>
      </c>
      <c r="K38" s="252">
        <f>total!S38</f>
        <v>0</v>
      </c>
      <c r="L38" s="252">
        <f>total!U38</f>
        <v>0</v>
      </c>
      <c r="M38" s="252">
        <f>total!Y38</f>
        <v>0</v>
      </c>
      <c r="N38" s="252">
        <f>total!AA38</f>
        <v>0</v>
      </c>
      <c r="O38" s="252">
        <f>total!AI38</f>
        <v>0</v>
      </c>
      <c r="P38" s="252">
        <f>total!AM38</f>
        <v>0</v>
      </c>
      <c r="Q38" s="252">
        <f>total!BF38</f>
        <v>0</v>
      </c>
      <c r="R38" s="252">
        <f>total!AP38</f>
        <v>0</v>
      </c>
      <c r="S38" s="252">
        <f>total!AS38</f>
        <v>0</v>
      </c>
      <c r="T38" s="252">
        <f>total!AV38</f>
        <v>0</v>
      </c>
      <c r="U38" s="252">
        <f>total!BA38</f>
        <v>0</v>
      </c>
    </row>
    <row r="39" spans="2:21">
      <c r="B39" s="249">
        <f>total!B39</f>
        <v>0</v>
      </c>
      <c r="C39" s="250">
        <f>total!D39</f>
        <v>0</v>
      </c>
      <c r="D39" s="251">
        <f>total!E39</f>
        <v>0</v>
      </c>
      <c r="E39" s="252">
        <f>total!G39</f>
        <v>0</v>
      </c>
      <c r="F39" s="252">
        <f>total!J39</f>
        <v>0</v>
      </c>
      <c r="G39" s="252">
        <f>total!M39</f>
        <v>0</v>
      </c>
      <c r="H39" s="252">
        <f>total!BC39</f>
        <v>0</v>
      </c>
      <c r="I39" s="252">
        <f>total!P39</f>
        <v>0</v>
      </c>
      <c r="J39" s="252">
        <f>total!R39</f>
        <v>0</v>
      </c>
      <c r="K39" s="252">
        <f>total!S39</f>
        <v>0</v>
      </c>
      <c r="L39" s="252">
        <f>total!U39</f>
        <v>0</v>
      </c>
      <c r="M39" s="252">
        <f>total!Y39</f>
        <v>0</v>
      </c>
      <c r="N39" s="252">
        <f>total!AA39</f>
        <v>0</v>
      </c>
      <c r="O39" s="252">
        <f>total!AI39</f>
        <v>0</v>
      </c>
      <c r="P39" s="252">
        <f>total!AM39</f>
        <v>0</v>
      </c>
      <c r="Q39" s="252">
        <f>total!BF39</f>
        <v>0</v>
      </c>
      <c r="R39" s="252">
        <f>total!AP39</f>
        <v>0</v>
      </c>
      <c r="S39" s="252">
        <f>total!AS39</f>
        <v>0</v>
      </c>
      <c r="T39" s="252">
        <f>total!AV39</f>
        <v>0</v>
      </c>
      <c r="U39" s="252">
        <f>total!BA39</f>
        <v>0</v>
      </c>
    </row>
    <row r="40" spans="2:21">
      <c r="B40" s="249">
        <f>total!B40</f>
        <v>0</v>
      </c>
      <c r="C40" s="250">
        <f>total!D40</f>
        <v>0</v>
      </c>
      <c r="D40" s="251">
        <f>total!E40</f>
        <v>0</v>
      </c>
      <c r="E40" s="252">
        <f>total!G40</f>
        <v>0</v>
      </c>
      <c r="F40" s="252">
        <f>total!J40</f>
        <v>0</v>
      </c>
      <c r="G40" s="252">
        <f>total!M40</f>
        <v>0</v>
      </c>
      <c r="H40" s="252">
        <f>total!BC40</f>
        <v>0</v>
      </c>
      <c r="I40" s="252">
        <f>total!P40</f>
        <v>0</v>
      </c>
      <c r="J40" s="252">
        <f>total!R40</f>
        <v>0</v>
      </c>
      <c r="K40" s="252">
        <f>total!S40</f>
        <v>0</v>
      </c>
      <c r="L40" s="252">
        <f>total!U40</f>
        <v>0</v>
      </c>
      <c r="M40" s="252">
        <f>total!Y40</f>
        <v>0</v>
      </c>
      <c r="N40" s="252">
        <f>total!AA40</f>
        <v>0</v>
      </c>
      <c r="O40" s="252">
        <f>total!AI40</f>
        <v>0</v>
      </c>
      <c r="P40" s="252">
        <f>total!AM40</f>
        <v>0</v>
      </c>
      <c r="Q40" s="252">
        <f>total!BF40</f>
        <v>0</v>
      </c>
      <c r="R40" s="252">
        <f>total!AP40</f>
        <v>0</v>
      </c>
      <c r="S40" s="252">
        <f>total!AS40</f>
        <v>0</v>
      </c>
      <c r="T40" s="252">
        <f>total!AV40</f>
        <v>0</v>
      </c>
      <c r="U40" s="252">
        <f>total!BA40</f>
        <v>0</v>
      </c>
    </row>
    <row r="41" spans="2:21">
      <c r="B41" s="249">
        <f>total!B41</f>
        <v>0</v>
      </c>
      <c r="C41" s="250">
        <f>total!D41</f>
        <v>0</v>
      </c>
      <c r="D41" s="251">
        <f>total!E41</f>
        <v>0</v>
      </c>
      <c r="E41" s="252">
        <f>total!G41</f>
        <v>0</v>
      </c>
      <c r="F41" s="252">
        <f>total!J41</f>
        <v>0</v>
      </c>
      <c r="G41" s="252">
        <f>total!M41</f>
        <v>0</v>
      </c>
      <c r="H41" s="252">
        <f>total!BC41</f>
        <v>0</v>
      </c>
      <c r="I41" s="252">
        <f>total!P41</f>
        <v>0</v>
      </c>
      <c r="J41" s="252">
        <f>total!R41</f>
        <v>0</v>
      </c>
      <c r="K41" s="252">
        <f>total!S41</f>
        <v>0</v>
      </c>
      <c r="L41" s="252">
        <f>total!U41</f>
        <v>0</v>
      </c>
      <c r="M41" s="252">
        <f>total!Y41</f>
        <v>0</v>
      </c>
      <c r="N41" s="252">
        <f>total!AA41</f>
        <v>0</v>
      </c>
      <c r="O41" s="252">
        <f>total!AI41</f>
        <v>0</v>
      </c>
      <c r="P41" s="252">
        <f>total!AM41</f>
        <v>0</v>
      </c>
      <c r="Q41" s="252">
        <f>total!BF41</f>
        <v>0</v>
      </c>
      <c r="R41" s="252">
        <f>total!AP41</f>
        <v>0</v>
      </c>
      <c r="S41" s="252">
        <f>total!AS41</f>
        <v>0</v>
      </c>
      <c r="T41" s="252">
        <f>total!AV41</f>
        <v>0</v>
      </c>
      <c r="U41" s="252">
        <f>total!BA41</f>
        <v>0</v>
      </c>
    </row>
    <row r="42" spans="2:21">
      <c r="B42" s="249">
        <f>total!B42</f>
        <v>0</v>
      </c>
      <c r="C42" s="250">
        <f>total!D42</f>
        <v>0</v>
      </c>
      <c r="D42" s="251">
        <f>total!E42</f>
        <v>0</v>
      </c>
      <c r="E42" s="252">
        <f>total!G42</f>
        <v>0</v>
      </c>
      <c r="F42" s="252">
        <f>total!J42</f>
        <v>0</v>
      </c>
      <c r="G42" s="252">
        <f>total!M42</f>
        <v>0</v>
      </c>
      <c r="H42" s="252">
        <f>total!BC42</f>
        <v>0</v>
      </c>
      <c r="I42" s="252">
        <f>total!P42</f>
        <v>0</v>
      </c>
      <c r="J42" s="252">
        <f>total!R42</f>
        <v>0</v>
      </c>
      <c r="K42" s="252">
        <f>total!S42</f>
        <v>0</v>
      </c>
      <c r="L42" s="252">
        <f>total!U42</f>
        <v>0</v>
      </c>
      <c r="M42" s="252">
        <f>total!Y42</f>
        <v>0</v>
      </c>
      <c r="N42" s="252">
        <f>total!AA42</f>
        <v>0</v>
      </c>
      <c r="O42" s="252">
        <f>total!AI42</f>
        <v>0</v>
      </c>
      <c r="P42" s="252">
        <f>total!AM42</f>
        <v>0</v>
      </c>
      <c r="Q42" s="252">
        <f>total!BF42</f>
        <v>0</v>
      </c>
      <c r="R42" s="252">
        <f>total!AP42</f>
        <v>0</v>
      </c>
      <c r="S42" s="252">
        <f>total!AS42</f>
        <v>0</v>
      </c>
      <c r="T42" s="252">
        <f>total!AV42</f>
        <v>0</v>
      </c>
      <c r="U42" s="252">
        <f>total!BA42</f>
        <v>0</v>
      </c>
    </row>
    <row r="43" spans="2:21">
      <c r="B43" s="249">
        <f>total!B43</f>
        <v>0</v>
      </c>
      <c r="C43" s="250">
        <f>total!D43</f>
        <v>0</v>
      </c>
      <c r="D43" s="251">
        <f>total!E43</f>
        <v>0</v>
      </c>
      <c r="E43" s="252">
        <f>total!G43</f>
        <v>0</v>
      </c>
      <c r="F43" s="252">
        <f>total!J43</f>
        <v>0</v>
      </c>
      <c r="G43" s="252">
        <f>total!M43</f>
        <v>0</v>
      </c>
      <c r="H43" s="252">
        <f>total!BC43</f>
        <v>0</v>
      </c>
      <c r="I43" s="252">
        <f>total!P43</f>
        <v>0</v>
      </c>
      <c r="J43" s="252">
        <f>total!R43</f>
        <v>0</v>
      </c>
      <c r="K43" s="252">
        <f>total!S43</f>
        <v>0</v>
      </c>
      <c r="L43" s="252">
        <f>total!U43</f>
        <v>0</v>
      </c>
      <c r="M43" s="252">
        <f>total!Y43</f>
        <v>0</v>
      </c>
      <c r="N43" s="252">
        <f>total!AA43</f>
        <v>0</v>
      </c>
      <c r="O43" s="252">
        <f>total!AI43</f>
        <v>0</v>
      </c>
      <c r="P43" s="252">
        <f>total!AM43</f>
        <v>0</v>
      </c>
      <c r="Q43" s="252">
        <f>total!BF43</f>
        <v>0</v>
      </c>
      <c r="R43" s="252">
        <f>total!AP43</f>
        <v>0</v>
      </c>
      <c r="S43" s="252">
        <f>total!AS43</f>
        <v>0</v>
      </c>
      <c r="T43" s="252">
        <f>total!AV43</f>
        <v>0</v>
      </c>
      <c r="U43" s="252">
        <f>total!BA43</f>
        <v>0</v>
      </c>
    </row>
    <row r="44" spans="2:21">
      <c r="B44" s="249">
        <f>total!B44</f>
        <v>0</v>
      </c>
      <c r="C44" s="250">
        <f>total!D44</f>
        <v>0</v>
      </c>
      <c r="D44" s="251">
        <f>total!E44</f>
        <v>0</v>
      </c>
      <c r="E44" s="252">
        <f>total!G44</f>
        <v>0</v>
      </c>
      <c r="F44" s="252">
        <f>total!J44</f>
        <v>0</v>
      </c>
      <c r="G44" s="252">
        <f>total!M44</f>
        <v>0</v>
      </c>
      <c r="H44" s="252">
        <f>total!BC44</f>
        <v>0</v>
      </c>
      <c r="I44" s="252">
        <f>total!P44</f>
        <v>0</v>
      </c>
      <c r="J44" s="252">
        <f>total!R44</f>
        <v>0</v>
      </c>
      <c r="K44" s="252">
        <f>total!S44</f>
        <v>0</v>
      </c>
      <c r="L44" s="252">
        <f>total!U44</f>
        <v>0</v>
      </c>
      <c r="M44" s="252">
        <f>total!Y44</f>
        <v>0</v>
      </c>
      <c r="N44" s="252">
        <f>total!AA44</f>
        <v>0</v>
      </c>
      <c r="O44" s="252">
        <f>total!AI44</f>
        <v>0</v>
      </c>
      <c r="P44" s="252">
        <f>total!AM44</f>
        <v>0</v>
      </c>
      <c r="Q44" s="252">
        <f>total!BF44</f>
        <v>0</v>
      </c>
      <c r="R44" s="252">
        <f>total!AP44</f>
        <v>0</v>
      </c>
      <c r="S44" s="252">
        <f>total!AS44</f>
        <v>0</v>
      </c>
      <c r="T44" s="252">
        <f>total!AV44</f>
        <v>0</v>
      </c>
      <c r="U44" s="252">
        <f>total!BA44</f>
        <v>0</v>
      </c>
    </row>
    <row r="45" spans="2:21">
      <c r="B45" s="249">
        <f>total!B45</f>
        <v>0</v>
      </c>
      <c r="C45" s="250">
        <f>total!D45</f>
        <v>0</v>
      </c>
      <c r="D45" s="251">
        <f>total!E45</f>
        <v>0</v>
      </c>
      <c r="E45" s="252">
        <f>total!G45</f>
        <v>0</v>
      </c>
      <c r="F45" s="252">
        <f>total!J45</f>
        <v>0</v>
      </c>
      <c r="G45" s="252">
        <f>total!M45</f>
        <v>0</v>
      </c>
      <c r="H45" s="252">
        <f>total!BC45</f>
        <v>0</v>
      </c>
      <c r="I45" s="252">
        <f>total!P45</f>
        <v>0</v>
      </c>
      <c r="J45" s="252">
        <f>total!R45</f>
        <v>0</v>
      </c>
      <c r="K45" s="252">
        <f>total!S45</f>
        <v>0</v>
      </c>
      <c r="L45" s="252">
        <f>total!U45</f>
        <v>0</v>
      </c>
      <c r="M45" s="252">
        <f>total!Y45</f>
        <v>0</v>
      </c>
      <c r="N45" s="252">
        <f>total!AA45</f>
        <v>0</v>
      </c>
      <c r="O45" s="252">
        <f>total!AI45</f>
        <v>0</v>
      </c>
      <c r="P45" s="252">
        <f>total!AM45</f>
        <v>0</v>
      </c>
      <c r="Q45" s="252">
        <f>total!BF45</f>
        <v>0</v>
      </c>
      <c r="R45" s="252">
        <f>total!AP45</f>
        <v>0</v>
      </c>
      <c r="S45" s="252">
        <f>total!AS45</f>
        <v>0</v>
      </c>
      <c r="T45" s="252">
        <f>total!AV45</f>
        <v>0</v>
      </c>
      <c r="U45" s="252">
        <f>total!BA45</f>
        <v>0</v>
      </c>
    </row>
    <row r="46" spans="2:21">
      <c r="B46" s="249">
        <f>total!B46</f>
        <v>0</v>
      </c>
      <c r="C46" s="250">
        <f>total!D46</f>
        <v>0</v>
      </c>
      <c r="D46" s="251">
        <f>total!E46</f>
        <v>0</v>
      </c>
      <c r="E46" s="252">
        <f>total!G46</f>
        <v>0</v>
      </c>
      <c r="F46" s="252">
        <f>total!J46</f>
        <v>0</v>
      </c>
      <c r="G46" s="252">
        <f>total!M46</f>
        <v>0</v>
      </c>
      <c r="H46" s="252">
        <f>total!BC46</f>
        <v>0</v>
      </c>
      <c r="I46" s="252">
        <f>total!P46</f>
        <v>0</v>
      </c>
      <c r="J46" s="252">
        <f>total!R46</f>
        <v>0</v>
      </c>
      <c r="K46" s="252">
        <f>total!S46</f>
        <v>0</v>
      </c>
      <c r="L46" s="252">
        <f>total!U46</f>
        <v>0</v>
      </c>
      <c r="M46" s="252">
        <f>total!Y46</f>
        <v>0</v>
      </c>
      <c r="N46" s="252">
        <f>total!AA46</f>
        <v>0</v>
      </c>
      <c r="O46" s="252">
        <f>total!AI46</f>
        <v>0</v>
      </c>
      <c r="P46" s="252">
        <f>total!AM46</f>
        <v>0</v>
      </c>
      <c r="Q46" s="252">
        <f>total!BF46</f>
        <v>0</v>
      </c>
      <c r="R46" s="252">
        <f>total!AP46</f>
        <v>0</v>
      </c>
      <c r="S46" s="252">
        <f>total!AS46</f>
        <v>0</v>
      </c>
      <c r="T46" s="252">
        <f>total!AV46</f>
        <v>0</v>
      </c>
      <c r="U46" s="252">
        <f>total!BA46</f>
        <v>0</v>
      </c>
    </row>
    <row r="47" spans="2:21">
      <c r="B47" s="249">
        <f>total!B47</f>
        <v>0</v>
      </c>
      <c r="C47" s="250">
        <f>total!D47</f>
        <v>0</v>
      </c>
      <c r="D47" s="251">
        <f>total!E47</f>
        <v>0</v>
      </c>
      <c r="E47" s="252">
        <f>total!G47</f>
        <v>0</v>
      </c>
      <c r="F47" s="252">
        <f>total!J47</f>
        <v>0</v>
      </c>
      <c r="G47" s="252">
        <f>total!M47</f>
        <v>0</v>
      </c>
      <c r="H47" s="252">
        <f>total!BC47</f>
        <v>0</v>
      </c>
      <c r="I47" s="252">
        <f>total!P47</f>
        <v>0</v>
      </c>
      <c r="J47" s="252">
        <f>total!R47</f>
        <v>0</v>
      </c>
      <c r="K47" s="252">
        <f>total!S47</f>
        <v>0</v>
      </c>
      <c r="L47" s="252">
        <f>total!U47</f>
        <v>0</v>
      </c>
      <c r="M47" s="252">
        <f>total!Y47</f>
        <v>0</v>
      </c>
      <c r="N47" s="252">
        <f>total!AA47</f>
        <v>0</v>
      </c>
      <c r="O47" s="252">
        <f>total!AI47</f>
        <v>0</v>
      </c>
      <c r="P47" s="252">
        <f>total!AM47</f>
        <v>0</v>
      </c>
      <c r="Q47" s="252">
        <f>total!BF47</f>
        <v>0</v>
      </c>
      <c r="R47" s="252">
        <f>total!AP47</f>
        <v>0</v>
      </c>
      <c r="S47" s="252">
        <f>total!AS47</f>
        <v>0</v>
      </c>
      <c r="T47" s="252">
        <f>total!AV47</f>
        <v>0</v>
      </c>
      <c r="U47" s="252">
        <f>total!BA47</f>
        <v>0</v>
      </c>
    </row>
    <row r="48" spans="2:21">
      <c r="B48" s="249">
        <f>total!B48</f>
        <v>0</v>
      </c>
      <c r="C48" s="250">
        <f>total!D48</f>
        <v>0</v>
      </c>
      <c r="D48" s="251">
        <f>total!E48</f>
        <v>0</v>
      </c>
      <c r="E48" s="252">
        <f>total!G48</f>
        <v>0</v>
      </c>
      <c r="F48" s="252">
        <f>total!J48</f>
        <v>0</v>
      </c>
      <c r="G48" s="252">
        <f>total!M48</f>
        <v>0</v>
      </c>
      <c r="H48" s="252">
        <f>total!BC48</f>
        <v>0</v>
      </c>
      <c r="I48" s="252">
        <f>total!P48</f>
        <v>0</v>
      </c>
      <c r="J48" s="252">
        <f>total!R48</f>
        <v>0</v>
      </c>
      <c r="K48" s="252">
        <f>total!S48</f>
        <v>0</v>
      </c>
      <c r="L48" s="252">
        <f>total!U48</f>
        <v>0</v>
      </c>
      <c r="M48" s="252">
        <f>total!Y48</f>
        <v>0</v>
      </c>
      <c r="N48" s="252">
        <f>total!AA48</f>
        <v>0</v>
      </c>
      <c r="O48" s="252">
        <f>total!AI48</f>
        <v>0</v>
      </c>
      <c r="P48" s="252">
        <f>total!AM48</f>
        <v>0</v>
      </c>
      <c r="Q48" s="252">
        <f>total!BF48</f>
        <v>0</v>
      </c>
      <c r="R48" s="252">
        <f>total!AP48</f>
        <v>0</v>
      </c>
      <c r="S48" s="252">
        <f>total!AS48</f>
        <v>0</v>
      </c>
      <c r="T48" s="252">
        <f>total!AV48</f>
        <v>0</v>
      </c>
      <c r="U48" s="252">
        <f>total!BA48</f>
        <v>0</v>
      </c>
    </row>
    <row r="49" spans="2:21">
      <c r="B49" s="249">
        <f>total!B49</f>
        <v>0</v>
      </c>
      <c r="C49" s="250">
        <f>total!D49</f>
        <v>0</v>
      </c>
      <c r="D49" s="251">
        <f>total!E49</f>
        <v>0</v>
      </c>
      <c r="E49" s="252">
        <f>total!G49</f>
        <v>0</v>
      </c>
      <c r="F49" s="252">
        <f>total!J49</f>
        <v>0</v>
      </c>
      <c r="G49" s="252">
        <f>total!M49</f>
        <v>0</v>
      </c>
      <c r="H49" s="252">
        <f>total!BC49</f>
        <v>0</v>
      </c>
      <c r="I49" s="252">
        <f>total!P49</f>
        <v>0</v>
      </c>
      <c r="J49" s="252">
        <f>total!R49</f>
        <v>0</v>
      </c>
      <c r="K49" s="252">
        <f>total!S49</f>
        <v>0</v>
      </c>
      <c r="L49" s="252">
        <f>total!U49</f>
        <v>0</v>
      </c>
      <c r="M49" s="252">
        <f>total!Y49</f>
        <v>0</v>
      </c>
      <c r="N49" s="252">
        <f>total!AA49</f>
        <v>0</v>
      </c>
      <c r="O49" s="252">
        <f>total!AI49</f>
        <v>0</v>
      </c>
      <c r="P49" s="252">
        <f>total!AM49</f>
        <v>0</v>
      </c>
      <c r="Q49" s="252">
        <f>total!BF49</f>
        <v>0</v>
      </c>
      <c r="R49" s="252">
        <f>total!AP49</f>
        <v>0</v>
      </c>
      <c r="S49" s="252">
        <f>total!AS49</f>
        <v>0</v>
      </c>
      <c r="T49" s="252">
        <f>total!AV49</f>
        <v>0</v>
      </c>
      <c r="U49" s="252">
        <f>total!BA49</f>
        <v>0</v>
      </c>
    </row>
    <row r="50" spans="2:21">
      <c r="B50" s="249">
        <f>total!B50</f>
        <v>0</v>
      </c>
      <c r="C50" s="250">
        <f>total!D50</f>
        <v>0</v>
      </c>
      <c r="D50" s="251">
        <f>total!E50</f>
        <v>0</v>
      </c>
      <c r="E50" s="252">
        <f>total!G50</f>
        <v>0</v>
      </c>
      <c r="F50" s="252">
        <f>total!J50</f>
        <v>0</v>
      </c>
      <c r="G50" s="252">
        <f>total!M50</f>
        <v>0</v>
      </c>
      <c r="H50" s="252">
        <f>total!BC50</f>
        <v>0</v>
      </c>
      <c r="I50" s="252">
        <f>total!P50</f>
        <v>0</v>
      </c>
      <c r="J50" s="252">
        <f>total!R50</f>
        <v>0</v>
      </c>
      <c r="K50" s="252">
        <f>total!S50</f>
        <v>0</v>
      </c>
      <c r="L50" s="252">
        <f>total!U50</f>
        <v>0</v>
      </c>
      <c r="M50" s="252">
        <f>total!Y50</f>
        <v>0</v>
      </c>
      <c r="N50" s="252">
        <f>total!AA50</f>
        <v>0</v>
      </c>
      <c r="O50" s="252">
        <f>total!AI50</f>
        <v>0</v>
      </c>
      <c r="P50" s="252">
        <f>total!AM50</f>
        <v>0</v>
      </c>
      <c r="Q50" s="252">
        <f>total!BF50</f>
        <v>0</v>
      </c>
      <c r="R50" s="252">
        <f>total!AP50</f>
        <v>0</v>
      </c>
      <c r="S50" s="252">
        <f>total!AS50</f>
        <v>0</v>
      </c>
      <c r="T50" s="252">
        <f>total!AV50</f>
        <v>0</v>
      </c>
      <c r="U50" s="252">
        <f>total!BA50</f>
        <v>0</v>
      </c>
    </row>
    <row r="51" spans="2:21">
      <c r="B51" s="249">
        <f>total!B51</f>
        <v>0</v>
      </c>
      <c r="C51" s="250">
        <f>total!D51</f>
        <v>0</v>
      </c>
      <c r="D51" s="251">
        <f>total!E51</f>
        <v>0</v>
      </c>
      <c r="E51" s="252">
        <f>total!G51</f>
        <v>0</v>
      </c>
      <c r="F51" s="252">
        <f>total!J51</f>
        <v>0</v>
      </c>
      <c r="G51" s="252">
        <f>total!M51</f>
        <v>0</v>
      </c>
      <c r="H51" s="252">
        <f>total!BC51</f>
        <v>0</v>
      </c>
      <c r="I51" s="252">
        <f>total!P51</f>
        <v>0</v>
      </c>
      <c r="J51" s="252">
        <f>total!R51</f>
        <v>0</v>
      </c>
      <c r="K51" s="252">
        <f>total!S51</f>
        <v>0</v>
      </c>
      <c r="L51" s="252">
        <f>total!U51</f>
        <v>0</v>
      </c>
      <c r="M51" s="252">
        <f>total!Y51</f>
        <v>0</v>
      </c>
      <c r="N51" s="252">
        <f>total!AA51</f>
        <v>0</v>
      </c>
      <c r="O51" s="252">
        <f>total!AI51</f>
        <v>0</v>
      </c>
      <c r="P51" s="252">
        <f>total!AM51</f>
        <v>0</v>
      </c>
      <c r="Q51" s="252">
        <f>total!BF51</f>
        <v>0</v>
      </c>
      <c r="R51" s="252">
        <f>total!AP51</f>
        <v>0</v>
      </c>
      <c r="S51" s="252">
        <f>total!AS51</f>
        <v>0</v>
      </c>
      <c r="T51" s="252">
        <f>total!AV51</f>
        <v>0</v>
      </c>
      <c r="U51" s="252">
        <f>total!BA51</f>
        <v>0</v>
      </c>
    </row>
    <row r="52" spans="2:21">
      <c r="B52" s="249">
        <f>total!B52</f>
        <v>0</v>
      </c>
      <c r="C52" s="250">
        <f>total!D52</f>
        <v>0</v>
      </c>
      <c r="D52" s="251">
        <f>total!E52</f>
        <v>0</v>
      </c>
      <c r="E52" s="252">
        <f>total!G52</f>
        <v>0</v>
      </c>
      <c r="F52" s="252">
        <f>total!J52</f>
        <v>0</v>
      </c>
      <c r="G52" s="252">
        <f>total!M52</f>
        <v>0</v>
      </c>
      <c r="H52" s="252">
        <f>total!BC52</f>
        <v>0</v>
      </c>
      <c r="I52" s="252">
        <f>total!P52</f>
        <v>0</v>
      </c>
      <c r="J52" s="252">
        <f>total!R52</f>
        <v>0</v>
      </c>
      <c r="K52" s="252">
        <f>total!S52</f>
        <v>0</v>
      </c>
      <c r="L52" s="252">
        <f>total!U52</f>
        <v>0</v>
      </c>
      <c r="M52" s="252">
        <f>total!Y52</f>
        <v>0</v>
      </c>
      <c r="N52" s="252">
        <f>total!AA52</f>
        <v>0</v>
      </c>
      <c r="O52" s="252">
        <f>total!AI52</f>
        <v>0</v>
      </c>
      <c r="P52" s="252">
        <f>total!AM52</f>
        <v>0</v>
      </c>
      <c r="Q52" s="252">
        <f>total!BF52</f>
        <v>0</v>
      </c>
      <c r="R52" s="252">
        <f>total!AP52</f>
        <v>0</v>
      </c>
      <c r="S52" s="252">
        <f>total!AS52</f>
        <v>0</v>
      </c>
      <c r="T52" s="252">
        <f>total!AV52</f>
        <v>0</v>
      </c>
      <c r="U52" s="252">
        <f>total!BA52</f>
        <v>0</v>
      </c>
    </row>
    <row r="53" spans="2:21">
      <c r="B53" s="249">
        <f>total!B53</f>
        <v>0</v>
      </c>
      <c r="C53" s="250">
        <f>total!D53</f>
        <v>0</v>
      </c>
      <c r="D53" s="251">
        <f>total!E53</f>
        <v>0</v>
      </c>
      <c r="E53" s="252">
        <f>total!G53</f>
        <v>0</v>
      </c>
      <c r="F53" s="252">
        <f>total!J53</f>
        <v>0</v>
      </c>
      <c r="G53" s="252">
        <f>total!M53</f>
        <v>0</v>
      </c>
      <c r="H53" s="252">
        <f>total!BC53</f>
        <v>0</v>
      </c>
      <c r="I53" s="252">
        <f>total!P53</f>
        <v>0</v>
      </c>
      <c r="J53" s="252">
        <f>total!R53</f>
        <v>0</v>
      </c>
      <c r="K53" s="252">
        <f>total!S53</f>
        <v>0</v>
      </c>
      <c r="L53" s="252">
        <f>total!U53</f>
        <v>0</v>
      </c>
      <c r="M53" s="252">
        <f>total!Y53</f>
        <v>0</v>
      </c>
      <c r="N53" s="252">
        <f>total!AA53</f>
        <v>0</v>
      </c>
      <c r="O53" s="252">
        <f>total!AI53</f>
        <v>0</v>
      </c>
      <c r="P53" s="252">
        <f>total!AM53</f>
        <v>0</v>
      </c>
      <c r="Q53" s="252">
        <f>total!BF53</f>
        <v>0</v>
      </c>
      <c r="R53" s="252">
        <f>total!AP53</f>
        <v>0</v>
      </c>
      <c r="S53" s="252">
        <f>total!AS53</f>
        <v>0</v>
      </c>
      <c r="T53" s="252">
        <f>total!AV53</f>
        <v>0</v>
      </c>
      <c r="U53" s="252">
        <f>total!BA53</f>
        <v>0</v>
      </c>
    </row>
    <row r="54" spans="2:21">
      <c r="B54" s="249">
        <f>total!B54</f>
        <v>0</v>
      </c>
      <c r="C54" s="250">
        <f>total!D54</f>
        <v>0</v>
      </c>
      <c r="D54" s="251">
        <f>total!E54</f>
        <v>0</v>
      </c>
      <c r="E54" s="252">
        <f>total!G54</f>
        <v>0</v>
      </c>
      <c r="F54" s="252">
        <f>total!J54</f>
        <v>0</v>
      </c>
      <c r="G54" s="252">
        <f>total!M54</f>
        <v>0</v>
      </c>
      <c r="H54" s="252">
        <f>total!BC54</f>
        <v>0</v>
      </c>
      <c r="I54" s="252">
        <f>total!P54</f>
        <v>0</v>
      </c>
      <c r="J54" s="252">
        <f>total!R54</f>
        <v>0</v>
      </c>
      <c r="K54" s="252">
        <f>total!S54</f>
        <v>0</v>
      </c>
      <c r="L54" s="252">
        <f>total!U54</f>
        <v>0</v>
      </c>
      <c r="M54" s="252">
        <f>total!Y54</f>
        <v>0</v>
      </c>
      <c r="N54" s="252">
        <f>total!AA54</f>
        <v>0</v>
      </c>
      <c r="O54" s="252">
        <f>total!AI54</f>
        <v>0</v>
      </c>
      <c r="P54" s="252">
        <f>total!AM54</f>
        <v>0</v>
      </c>
      <c r="Q54" s="252">
        <f>total!BF54</f>
        <v>0</v>
      </c>
      <c r="R54" s="252">
        <f>total!AP54</f>
        <v>0</v>
      </c>
      <c r="S54" s="252">
        <f>total!AS54</f>
        <v>0</v>
      </c>
      <c r="T54" s="252">
        <f>total!AV54</f>
        <v>0</v>
      </c>
      <c r="U54" s="252">
        <f>total!BA54</f>
        <v>0</v>
      </c>
    </row>
    <row r="55" spans="2:21">
      <c r="B55" s="249">
        <f>total!B55</f>
        <v>0</v>
      </c>
      <c r="C55" s="250">
        <f>total!D55</f>
        <v>0</v>
      </c>
      <c r="D55" s="251">
        <f>total!E55</f>
        <v>0</v>
      </c>
      <c r="E55" s="252">
        <f>total!G55</f>
        <v>0</v>
      </c>
      <c r="F55" s="252">
        <f>total!J55</f>
        <v>0</v>
      </c>
      <c r="G55" s="252">
        <f>total!M55</f>
        <v>0</v>
      </c>
      <c r="H55" s="252">
        <f>total!BC55</f>
        <v>0</v>
      </c>
      <c r="I55" s="252">
        <f>total!P55</f>
        <v>0</v>
      </c>
      <c r="J55" s="252">
        <f>total!R55</f>
        <v>0</v>
      </c>
      <c r="K55" s="252">
        <f>total!S55</f>
        <v>0</v>
      </c>
      <c r="L55" s="252">
        <f>total!U55</f>
        <v>0</v>
      </c>
      <c r="M55" s="252">
        <f>total!Y55</f>
        <v>0</v>
      </c>
      <c r="N55" s="252">
        <f>total!AA55</f>
        <v>0</v>
      </c>
      <c r="O55" s="252">
        <f>total!AI55</f>
        <v>0</v>
      </c>
      <c r="P55" s="252">
        <f>total!AM55</f>
        <v>0</v>
      </c>
      <c r="Q55" s="252">
        <f>total!BF55</f>
        <v>0</v>
      </c>
      <c r="R55" s="252">
        <f>total!AP55</f>
        <v>0</v>
      </c>
      <c r="S55" s="252">
        <f>total!AS55</f>
        <v>0</v>
      </c>
      <c r="T55" s="252">
        <f>total!AV55</f>
        <v>0</v>
      </c>
      <c r="U55" s="252">
        <f>total!BA55</f>
        <v>0</v>
      </c>
    </row>
    <row r="56" spans="2:21">
      <c r="B56" s="249">
        <f>total!B56</f>
        <v>0</v>
      </c>
      <c r="C56" s="250">
        <f>total!D56</f>
        <v>0</v>
      </c>
      <c r="D56" s="251">
        <f>total!E56</f>
        <v>0</v>
      </c>
      <c r="E56" s="252">
        <f>total!G56</f>
        <v>0</v>
      </c>
      <c r="F56" s="252">
        <f>total!J56</f>
        <v>0</v>
      </c>
      <c r="G56" s="252">
        <f>total!M56</f>
        <v>0</v>
      </c>
      <c r="H56" s="252">
        <f>total!BC56</f>
        <v>0</v>
      </c>
      <c r="I56" s="252">
        <f>total!P56</f>
        <v>0</v>
      </c>
      <c r="J56" s="252">
        <f>total!R56</f>
        <v>0</v>
      </c>
      <c r="K56" s="252">
        <f>total!S56</f>
        <v>0</v>
      </c>
      <c r="L56" s="252">
        <f>total!U56</f>
        <v>0</v>
      </c>
      <c r="M56" s="252">
        <f>total!Y56</f>
        <v>0</v>
      </c>
      <c r="N56" s="252">
        <f>total!AA56</f>
        <v>0</v>
      </c>
      <c r="O56" s="252">
        <f>total!AI56</f>
        <v>0</v>
      </c>
      <c r="P56" s="252">
        <f>total!AM56</f>
        <v>0</v>
      </c>
      <c r="Q56" s="252">
        <f>total!BF56</f>
        <v>0</v>
      </c>
      <c r="R56" s="252">
        <f>total!AP56</f>
        <v>0</v>
      </c>
      <c r="S56" s="252">
        <f>total!AS56</f>
        <v>0</v>
      </c>
      <c r="T56" s="252">
        <f>total!AV56</f>
        <v>0</v>
      </c>
      <c r="U56" s="252">
        <f>total!BA56</f>
        <v>0</v>
      </c>
    </row>
    <row r="57" spans="2:21">
      <c r="B57" s="249">
        <f>total!B57</f>
        <v>0</v>
      </c>
      <c r="C57" s="250">
        <f>total!D57</f>
        <v>0</v>
      </c>
      <c r="D57" s="251">
        <f>total!E57</f>
        <v>0</v>
      </c>
      <c r="E57" s="252">
        <f>total!G57</f>
        <v>0</v>
      </c>
      <c r="F57" s="252">
        <f>total!J57</f>
        <v>0</v>
      </c>
      <c r="G57" s="252">
        <f>total!M57</f>
        <v>0</v>
      </c>
      <c r="H57" s="252">
        <f>total!BC57</f>
        <v>0</v>
      </c>
      <c r="I57" s="252">
        <f>total!P57</f>
        <v>0</v>
      </c>
      <c r="J57" s="252">
        <f>total!R57</f>
        <v>0</v>
      </c>
      <c r="K57" s="252">
        <f>total!S57</f>
        <v>0</v>
      </c>
      <c r="L57" s="252">
        <f>total!U57</f>
        <v>0</v>
      </c>
      <c r="M57" s="252">
        <f>total!Y57</f>
        <v>0</v>
      </c>
      <c r="N57" s="252">
        <f>total!AA57</f>
        <v>0</v>
      </c>
      <c r="O57" s="252">
        <f>total!AI57</f>
        <v>0</v>
      </c>
      <c r="P57" s="252">
        <f>total!AM57</f>
        <v>0</v>
      </c>
      <c r="Q57" s="252">
        <f>total!BF57</f>
        <v>0</v>
      </c>
      <c r="R57" s="252">
        <f>total!AP57</f>
        <v>0</v>
      </c>
      <c r="S57" s="252">
        <f>total!AS57</f>
        <v>0</v>
      </c>
      <c r="T57" s="252">
        <f>total!AV57</f>
        <v>0</v>
      </c>
      <c r="U57" s="252">
        <f>total!BA57</f>
        <v>0</v>
      </c>
    </row>
    <row r="58" spans="2:21">
      <c r="B58" s="249">
        <f>total!B58</f>
        <v>0</v>
      </c>
      <c r="C58" s="250">
        <f>total!D58</f>
        <v>0</v>
      </c>
      <c r="D58" s="251">
        <f>total!E58</f>
        <v>0</v>
      </c>
      <c r="E58" s="252">
        <f>total!G58</f>
        <v>0</v>
      </c>
      <c r="F58" s="252">
        <f>total!J58</f>
        <v>0</v>
      </c>
      <c r="G58" s="252">
        <f>total!M58</f>
        <v>0</v>
      </c>
      <c r="H58" s="252">
        <f>total!BC58</f>
        <v>0</v>
      </c>
      <c r="I58" s="252">
        <f>total!P58</f>
        <v>0</v>
      </c>
      <c r="J58" s="252">
        <f>total!R58</f>
        <v>0</v>
      </c>
      <c r="K58" s="252">
        <f>total!S58</f>
        <v>0</v>
      </c>
      <c r="L58" s="252">
        <f>total!U58</f>
        <v>0</v>
      </c>
      <c r="M58" s="252">
        <f>total!Y58</f>
        <v>0</v>
      </c>
      <c r="N58" s="252">
        <f>total!AA58</f>
        <v>0</v>
      </c>
      <c r="O58" s="252">
        <f>total!AI58</f>
        <v>0</v>
      </c>
      <c r="P58" s="252">
        <f>total!AM58</f>
        <v>0</v>
      </c>
      <c r="Q58" s="252">
        <f>total!BF58</f>
        <v>0</v>
      </c>
      <c r="R58" s="252">
        <f>total!AP58</f>
        <v>0</v>
      </c>
      <c r="S58" s="252">
        <f>total!AS58</f>
        <v>0</v>
      </c>
      <c r="T58" s="252">
        <f>total!AV58</f>
        <v>0</v>
      </c>
      <c r="U58" s="252">
        <f>total!BA58</f>
        <v>0</v>
      </c>
    </row>
    <row r="59" spans="2:21">
      <c r="B59" s="249">
        <f>total!B59</f>
        <v>0</v>
      </c>
      <c r="C59" s="250">
        <f>total!D59</f>
        <v>0</v>
      </c>
      <c r="D59" s="251">
        <f>total!E59</f>
        <v>0</v>
      </c>
      <c r="E59" s="252">
        <f>total!G59</f>
        <v>0</v>
      </c>
      <c r="F59" s="252">
        <f>total!J59</f>
        <v>0</v>
      </c>
      <c r="G59" s="252">
        <f>total!M59</f>
        <v>0</v>
      </c>
      <c r="H59" s="252">
        <f>total!BC59</f>
        <v>0</v>
      </c>
      <c r="I59" s="252">
        <f>total!P59</f>
        <v>0</v>
      </c>
      <c r="J59" s="252">
        <f>total!R59</f>
        <v>0</v>
      </c>
      <c r="K59" s="252">
        <f>total!S59</f>
        <v>0</v>
      </c>
      <c r="L59" s="252">
        <f>total!U59</f>
        <v>0</v>
      </c>
      <c r="M59" s="252">
        <f>total!Y59</f>
        <v>0</v>
      </c>
      <c r="N59" s="252">
        <f>total!AA59</f>
        <v>0</v>
      </c>
      <c r="O59" s="252">
        <f>total!AI59</f>
        <v>0</v>
      </c>
      <c r="P59" s="252">
        <f>total!AM59</f>
        <v>0</v>
      </c>
      <c r="Q59" s="252">
        <f>total!BF59</f>
        <v>0</v>
      </c>
      <c r="R59" s="252">
        <f>total!AP59</f>
        <v>0</v>
      </c>
      <c r="S59" s="252">
        <f>total!AS59</f>
        <v>0</v>
      </c>
      <c r="T59" s="252">
        <f>total!AV59</f>
        <v>0</v>
      </c>
      <c r="U59" s="252">
        <f>total!BA59</f>
        <v>0</v>
      </c>
    </row>
    <row r="60" spans="2:21">
      <c r="B60" s="249">
        <f>total!B60</f>
        <v>0</v>
      </c>
      <c r="C60" s="250">
        <f>total!D60</f>
        <v>0</v>
      </c>
      <c r="D60" s="251">
        <f>total!E60</f>
        <v>0</v>
      </c>
      <c r="E60" s="252">
        <f>total!G60</f>
        <v>0</v>
      </c>
      <c r="F60" s="252">
        <f>total!J60</f>
        <v>0</v>
      </c>
      <c r="G60" s="252">
        <f>total!M60</f>
        <v>0</v>
      </c>
      <c r="H60" s="252">
        <f>total!BC60</f>
        <v>0</v>
      </c>
      <c r="I60" s="252">
        <f>total!P60</f>
        <v>0</v>
      </c>
      <c r="J60" s="252">
        <f>total!R60</f>
        <v>0</v>
      </c>
      <c r="K60" s="252">
        <f>total!S60</f>
        <v>0</v>
      </c>
      <c r="L60" s="252">
        <f>total!U60</f>
        <v>0</v>
      </c>
      <c r="M60" s="252">
        <f>total!Y60</f>
        <v>0</v>
      </c>
      <c r="N60" s="252">
        <f>total!AA60</f>
        <v>0</v>
      </c>
      <c r="O60" s="252">
        <f>total!AI60</f>
        <v>0</v>
      </c>
      <c r="P60" s="252">
        <f>total!AM60</f>
        <v>0</v>
      </c>
      <c r="Q60" s="252">
        <f>total!BF60</f>
        <v>0</v>
      </c>
      <c r="R60" s="252">
        <f>total!AP60</f>
        <v>0</v>
      </c>
      <c r="S60" s="252">
        <f>total!AS60</f>
        <v>0</v>
      </c>
      <c r="T60" s="252">
        <f>total!AV60</f>
        <v>0</v>
      </c>
      <c r="U60" s="252">
        <f>total!BA60</f>
        <v>0</v>
      </c>
    </row>
    <row r="61" spans="2:21">
      <c r="B61" s="249">
        <f>total!B61</f>
        <v>0</v>
      </c>
      <c r="C61" s="250">
        <f>total!D61</f>
        <v>0</v>
      </c>
      <c r="D61" s="251">
        <f>total!E61</f>
        <v>0</v>
      </c>
      <c r="E61" s="252">
        <f>total!G61</f>
        <v>0</v>
      </c>
      <c r="F61" s="252">
        <f>total!J61</f>
        <v>0</v>
      </c>
      <c r="G61" s="252">
        <f>total!M61</f>
        <v>0</v>
      </c>
      <c r="H61" s="252">
        <f>total!BC61</f>
        <v>0</v>
      </c>
      <c r="I61" s="252">
        <f>total!P61</f>
        <v>0</v>
      </c>
      <c r="J61" s="252">
        <f>total!R61</f>
        <v>0</v>
      </c>
      <c r="K61" s="252">
        <f>total!S61</f>
        <v>0</v>
      </c>
      <c r="L61" s="252">
        <f>total!U61</f>
        <v>0</v>
      </c>
      <c r="M61" s="252">
        <f>total!Y61</f>
        <v>0</v>
      </c>
      <c r="N61" s="252">
        <f>total!AA61</f>
        <v>0</v>
      </c>
      <c r="O61" s="252">
        <f>total!AI61</f>
        <v>0</v>
      </c>
      <c r="P61" s="252">
        <f>total!AM61</f>
        <v>0</v>
      </c>
      <c r="Q61" s="252">
        <f>total!BF61</f>
        <v>0</v>
      </c>
      <c r="R61" s="252">
        <f>total!AP61</f>
        <v>0</v>
      </c>
      <c r="S61" s="252">
        <f>total!AS61</f>
        <v>0</v>
      </c>
      <c r="T61" s="252">
        <f>total!AV61</f>
        <v>0</v>
      </c>
      <c r="U61" s="252">
        <f>total!BA61</f>
        <v>0</v>
      </c>
    </row>
    <row r="62" spans="2:21">
      <c r="B62" s="249">
        <f>total!B62</f>
        <v>0</v>
      </c>
      <c r="C62" s="250">
        <f>total!D62</f>
        <v>0</v>
      </c>
      <c r="D62" s="251">
        <f>total!E62</f>
        <v>0</v>
      </c>
      <c r="E62" s="252">
        <f>total!G62</f>
        <v>0</v>
      </c>
      <c r="F62" s="252">
        <f>total!J62</f>
        <v>0</v>
      </c>
      <c r="G62" s="252">
        <f>total!M62</f>
        <v>0</v>
      </c>
      <c r="H62" s="252">
        <f>total!BC62</f>
        <v>0</v>
      </c>
      <c r="I62" s="252">
        <f>total!P62</f>
        <v>0</v>
      </c>
      <c r="J62" s="252">
        <f>total!R62</f>
        <v>0</v>
      </c>
      <c r="K62" s="252">
        <f>total!S62</f>
        <v>0</v>
      </c>
      <c r="L62" s="252">
        <f>total!U62</f>
        <v>0</v>
      </c>
      <c r="M62" s="252">
        <f>total!Y62</f>
        <v>0</v>
      </c>
      <c r="N62" s="252">
        <f>total!AA62</f>
        <v>0</v>
      </c>
      <c r="O62" s="252">
        <f>total!AI62</f>
        <v>0</v>
      </c>
      <c r="P62" s="252">
        <f>total!AM62</f>
        <v>0</v>
      </c>
      <c r="Q62" s="252">
        <f>total!BF62</f>
        <v>0</v>
      </c>
      <c r="R62" s="252">
        <f>total!AP62</f>
        <v>0</v>
      </c>
      <c r="S62" s="252">
        <f>total!AS62</f>
        <v>0</v>
      </c>
      <c r="T62" s="252">
        <f>total!AV62</f>
        <v>0</v>
      </c>
      <c r="U62" s="252">
        <f>total!BA62</f>
        <v>0</v>
      </c>
    </row>
    <row r="63" spans="2:21">
      <c r="B63" s="249">
        <f>total!B63</f>
        <v>0</v>
      </c>
      <c r="C63" s="250">
        <f>total!D63</f>
        <v>0</v>
      </c>
      <c r="D63" s="251">
        <f>total!E63</f>
        <v>0</v>
      </c>
      <c r="E63" s="252">
        <f>total!G63</f>
        <v>0</v>
      </c>
      <c r="F63" s="252">
        <f>total!J63</f>
        <v>0</v>
      </c>
      <c r="G63" s="252">
        <f>total!M63</f>
        <v>0</v>
      </c>
      <c r="H63" s="252">
        <f>total!BC63</f>
        <v>0</v>
      </c>
      <c r="I63" s="252">
        <f>total!P63</f>
        <v>0</v>
      </c>
      <c r="J63" s="252">
        <f>total!R63</f>
        <v>0</v>
      </c>
      <c r="K63" s="252">
        <f>total!S63</f>
        <v>0</v>
      </c>
      <c r="L63" s="252">
        <f>total!U63</f>
        <v>0</v>
      </c>
      <c r="M63" s="252">
        <f>total!Y63</f>
        <v>0</v>
      </c>
      <c r="N63" s="252">
        <f>total!AA63</f>
        <v>0</v>
      </c>
      <c r="O63" s="252">
        <f>total!AI63</f>
        <v>0</v>
      </c>
      <c r="P63" s="252">
        <f>total!AM63</f>
        <v>0</v>
      </c>
      <c r="Q63" s="252">
        <f>total!BF63</f>
        <v>0</v>
      </c>
      <c r="R63" s="252">
        <f>total!AP63</f>
        <v>0</v>
      </c>
      <c r="S63" s="252">
        <f>total!AS63</f>
        <v>0</v>
      </c>
      <c r="T63" s="252">
        <f>total!AV63</f>
        <v>0</v>
      </c>
      <c r="U63" s="252">
        <f>total!BA63</f>
        <v>0</v>
      </c>
    </row>
    <row r="64" spans="2:21">
      <c r="B64" s="249">
        <f>total!B64</f>
        <v>0</v>
      </c>
      <c r="C64" s="250">
        <f>total!D64</f>
        <v>0</v>
      </c>
      <c r="D64" s="251">
        <f>total!E64</f>
        <v>0</v>
      </c>
      <c r="E64" s="252">
        <f>total!G64</f>
        <v>0</v>
      </c>
      <c r="F64" s="252">
        <f>total!J64</f>
        <v>0</v>
      </c>
      <c r="G64" s="252">
        <f>total!M64</f>
        <v>0</v>
      </c>
      <c r="H64" s="252">
        <f>total!BC64</f>
        <v>0</v>
      </c>
      <c r="I64" s="252">
        <f>total!P64</f>
        <v>0</v>
      </c>
      <c r="J64" s="252">
        <f>total!R64</f>
        <v>0</v>
      </c>
      <c r="K64" s="252">
        <f>total!S64</f>
        <v>0</v>
      </c>
      <c r="L64" s="252">
        <f>total!U64</f>
        <v>0</v>
      </c>
      <c r="M64" s="252">
        <f>total!Y64</f>
        <v>0</v>
      </c>
      <c r="N64" s="252">
        <f>total!AA64</f>
        <v>0</v>
      </c>
      <c r="O64" s="252">
        <f>total!AI64</f>
        <v>0</v>
      </c>
      <c r="P64" s="252">
        <f>total!AM64</f>
        <v>0</v>
      </c>
      <c r="Q64" s="252">
        <f>total!BF64</f>
        <v>0</v>
      </c>
      <c r="R64" s="252">
        <f>total!AP64</f>
        <v>0</v>
      </c>
      <c r="S64" s="252">
        <f>total!AS64</f>
        <v>0</v>
      </c>
      <c r="T64" s="252">
        <f>total!AV64</f>
        <v>0</v>
      </c>
      <c r="U64" s="252">
        <f>total!BA64</f>
        <v>0</v>
      </c>
    </row>
    <row r="65" spans="2:21">
      <c r="B65" s="249">
        <f>total!B65</f>
        <v>0</v>
      </c>
      <c r="C65" s="250">
        <f>total!D65</f>
        <v>0</v>
      </c>
      <c r="D65" s="251">
        <f>total!E65</f>
        <v>0</v>
      </c>
      <c r="E65" s="252">
        <f>total!G65</f>
        <v>0</v>
      </c>
      <c r="F65" s="252">
        <f>total!J65</f>
        <v>0</v>
      </c>
      <c r="G65" s="252">
        <f>total!M65</f>
        <v>0</v>
      </c>
      <c r="H65" s="252">
        <f>total!BC65</f>
        <v>0</v>
      </c>
      <c r="I65" s="252">
        <f>total!P65</f>
        <v>0</v>
      </c>
      <c r="J65" s="252">
        <f>total!R65</f>
        <v>0</v>
      </c>
      <c r="K65" s="252">
        <f>total!S65</f>
        <v>0</v>
      </c>
      <c r="L65" s="252">
        <f>total!U65</f>
        <v>0</v>
      </c>
      <c r="M65" s="252">
        <f>total!Y65</f>
        <v>0</v>
      </c>
      <c r="N65" s="252">
        <f>total!AA65</f>
        <v>0</v>
      </c>
      <c r="O65" s="252">
        <f>total!AI65</f>
        <v>0</v>
      </c>
      <c r="P65" s="252">
        <f>total!AM65</f>
        <v>0</v>
      </c>
      <c r="Q65" s="252">
        <f>total!BF65</f>
        <v>0</v>
      </c>
      <c r="R65" s="252">
        <f>total!AP65</f>
        <v>0</v>
      </c>
      <c r="S65" s="252">
        <f>total!AS65</f>
        <v>0</v>
      </c>
      <c r="T65" s="252">
        <f>total!AV65</f>
        <v>0</v>
      </c>
      <c r="U65" s="252">
        <f>total!BA65</f>
        <v>0</v>
      </c>
    </row>
    <row r="66" spans="2:21">
      <c r="B66" s="249">
        <f>total!B66</f>
        <v>0</v>
      </c>
      <c r="C66" s="250">
        <f>total!D66</f>
        <v>0</v>
      </c>
      <c r="D66" s="251">
        <f>total!E66</f>
        <v>0</v>
      </c>
      <c r="E66" s="252">
        <f>total!G66</f>
        <v>0</v>
      </c>
      <c r="F66" s="252">
        <f>total!J66</f>
        <v>0</v>
      </c>
      <c r="G66" s="252">
        <f>total!M66</f>
        <v>0</v>
      </c>
      <c r="H66" s="252">
        <f>total!BC66</f>
        <v>0</v>
      </c>
      <c r="I66" s="252">
        <f>total!P66</f>
        <v>0</v>
      </c>
      <c r="J66" s="252">
        <f>total!R66</f>
        <v>0</v>
      </c>
      <c r="K66" s="252">
        <f>total!S66</f>
        <v>0</v>
      </c>
      <c r="L66" s="252">
        <f>total!U66</f>
        <v>0</v>
      </c>
      <c r="M66" s="252">
        <f>total!Y66</f>
        <v>0</v>
      </c>
      <c r="N66" s="252">
        <f>total!AA66</f>
        <v>0</v>
      </c>
      <c r="O66" s="252">
        <f>total!AI66</f>
        <v>0</v>
      </c>
      <c r="P66" s="252">
        <f>total!AM66</f>
        <v>0</v>
      </c>
      <c r="Q66" s="252">
        <f>total!BF66</f>
        <v>0</v>
      </c>
      <c r="R66" s="252">
        <f>total!AP66</f>
        <v>0</v>
      </c>
      <c r="S66" s="252">
        <f>total!AS66</f>
        <v>0</v>
      </c>
      <c r="T66" s="252">
        <f>total!AV66</f>
        <v>0</v>
      </c>
      <c r="U66" s="252">
        <f>total!BA66</f>
        <v>0</v>
      </c>
    </row>
    <row r="67" spans="2:21">
      <c r="B67" s="249">
        <f>total!B67</f>
        <v>0</v>
      </c>
      <c r="C67" s="250">
        <f>total!D67</f>
        <v>0</v>
      </c>
      <c r="D67" s="251">
        <f>total!E67</f>
        <v>0</v>
      </c>
      <c r="E67" s="252">
        <f>total!G67</f>
        <v>0</v>
      </c>
      <c r="F67" s="252">
        <f>total!J67</f>
        <v>0</v>
      </c>
      <c r="G67" s="252">
        <f>total!M67</f>
        <v>0</v>
      </c>
      <c r="H67" s="252">
        <f>total!BC67</f>
        <v>0</v>
      </c>
      <c r="I67" s="252">
        <f>total!P67</f>
        <v>0</v>
      </c>
      <c r="J67" s="252">
        <f>total!R67</f>
        <v>0</v>
      </c>
      <c r="K67" s="252">
        <f>total!S67</f>
        <v>0</v>
      </c>
      <c r="L67" s="252">
        <f>total!U67</f>
        <v>0</v>
      </c>
      <c r="M67" s="252">
        <f>total!Y67</f>
        <v>0</v>
      </c>
      <c r="N67" s="252">
        <f>total!AA67</f>
        <v>0</v>
      </c>
      <c r="O67" s="252">
        <f>total!AI67</f>
        <v>0</v>
      </c>
      <c r="P67" s="252">
        <f>total!AM67</f>
        <v>0</v>
      </c>
      <c r="Q67" s="252">
        <f>total!BF67</f>
        <v>0</v>
      </c>
      <c r="R67" s="252">
        <f>total!AP67</f>
        <v>0</v>
      </c>
      <c r="S67" s="252">
        <f>total!AS67</f>
        <v>0</v>
      </c>
      <c r="T67" s="252">
        <f>total!AV67</f>
        <v>0</v>
      </c>
      <c r="U67" s="252">
        <f>total!BA67</f>
        <v>0</v>
      </c>
    </row>
    <row r="68" spans="2:21">
      <c r="B68" s="249">
        <f>total!B68</f>
        <v>0</v>
      </c>
      <c r="C68" s="250">
        <f>total!D68</f>
        <v>0</v>
      </c>
      <c r="D68" s="251">
        <f>total!E68</f>
        <v>0</v>
      </c>
      <c r="E68" s="252">
        <f>total!G68</f>
        <v>0</v>
      </c>
      <c r="F68" s="252">
        <f>total!J68</f>
        <v>0</v>
      </c>
      <c r="G68" s="252">
        <f>total!M68</f>
        <v>0</v>
      </c>
      <c r="H68" s="252">
        <f>total!BC68</f>
        <v>0</v>
      </c>
      <c r="I68" s="252">
        <f>total!P68</f>
        <v>0</v>
      </c>
      <c r="J68" s="252">
        <f>total!R68</f>
        <v>0</v>
      </c>
      <c r="K68" s="252">
        <f>total!S68</f>
        <v>0</v>
      </c>
      <c r="L68" s="252">
        <f>total!U68</f>
        <v>0</v>
      </c>
      <c r="M68" s="252">
        <f>total!Y68</f>
        <v>0</v>
      </c>
      <c r="N68" s="252">
        <f>total!AA68</f>
        <v>0</v>
      </c>
      <c r="O68" s="252">
        <f>total!AI68</f>
        <v>0</v>
      </c>
      <c r="P68" s="252">
        <f>total!AM68</f>
        <v>0</v>
      </c>
      <c r="Q68" s="252">
        <f>total!BF68</f>
        <v>0</v>
      </c>
      <c r="R68" s="252">
        <f>total!AP68</f>
        <v>0</v>
      </c>
      <c r="S68" s="252">
        <f>total!AS68</f>
        <v>0</v>
      </c>
      <c r="T68" s="252">
        <f>total!AV68</f>
        <v>0</v>
      </c>
      <c r="U68" s="252">
        <f>total!BA68</f>
        <v>0</v>
      </c>
    </row>
    <row r="69" spans="2:21">
      <c r="B69" s="249">
        <f>total!B69</f>
        <v>0</v>
      </c>
      <c r="C69" s="250">
        <f>total!D69</f>
        <v>0</v>
      </c>
      <c r="D69" s="251">
        <f>total!E69</f>
        <v>0</v>
      </c>
      <c r="E69" s="252">
        <f>total!G69</f>
        <v>0</v>
      </c>
      <c r="F69" s="252">
        <f>total!J69</f>
        <v>0</v>
      </c>
      <c r="G69" s="252">
        <f>total!M69</f>
        <v>0</v>
      </c>
      <c r="H69" s="252">
        <f>total!BC69</f>
        <v>0</v>
      </c>
      <c r="I69" s="252">
        <f>total!P69</f>
        <v>0</v>
      </c>
      <c r="J69" s="252">
        <f>total!R69</f>
        <v>0</v>
      </c>
      <c r="K69" s="252">
        <f>total!S69</f>
        <v>0</v>
      </c>
      <c r="L69" s="252">
        <f>total!U69</f>
        <v>0</v>
      </c>
      <c r="M69" s="252">
        <f>total!Y69</f>
        <v>0</v>
      </c>
      <c r="N69" s="252">
        <f>total!AA69</f>
        <v>0</v>
      </c>
      <c r="O69" s="252">
        <f>total!AI69</f>
        <v>0</v>
      </c>
      <c r="P69" s="252">
        <f>total!AM69</f>
        <v>0</v>
      </c>
      <c r="Q69" s="252">
        <f>total!BF69</f>
        <v>0</v>
      </c>
      <c r="R69" s="252">
        <f>total!AP69</f>
        <v>0</v>
      </c>
      <c r="S69" s="252">
        <f>total!AS69</f>
        <v>0</v>
      </c>
      <c r="T69" s="252">
        <f>total!AV69</f>
        <v>0</v>
      </c>
      <c r="U69" s="252">
        <f>total!BA69</f>
        <v>0</v>
      </c>
    </row>
    <row r="70" spans="2:21">
      <c r="B70" s="249">
        <f>total!B70</f>
        <v>0</v>
      </c>
      <c r="C70" s="250">
        <f>total!D70</f>
        <v>0</v>
      </c>
      <c r="D70" s="251">
        <f>total!E70</f>
        <v>0</v>
      </c>
      <c r="E70" s="252">
        <f>total!G70</f>
        <v>0</v>
      </c>
      <c r="F70" s="252">
        <f>total!J70</f>
        <v>0</v>
      </c>
      <c r="G70" s="252">
        <f>total!M70</f>
        <v>0</v>
      </c>
      <c r="H70" s="252">
        <f>total!BC70</f>
        <v>0</v>
      </c>
      <c r="I70" s="252">
        <f>total!P70</f>
        <v>0</v>
      </c>
      <c r="J70" s="252">
        <f>total!R70</f>
        <v>0</v>
      </c>
      <c r="K70" s="252">
        <f>total!S70</f>
        <v>0</v>
      </c>
      <c r="L70" s="252">
        <f>total!U70</f>
        <v>0</v>
      </c>
      <c r="M70" s="252">
        <f>total!Y70</f>
        <v>0</v>
      </c>
      <c r="N70" s="252">
        <f>total!AA70</f>
        <v>0</v>
      </c>
      <c r="O70" s="252">
        <f>total!AI70</f>
        <v>0</v>
      </c>
      <c r="P70" s="252">
        <f>total!AM70</f>
        <v>0</v>
      </c>
      <c r="Q70" s="252">
        <f>total!BF70</f>
        <v>0</v>
      </c>
      <c r="R70" s="252">
        <f>total!AP70</f>
        <v>0</v>
      </c>
      <c r="S70" s="252">
        <f>total!AS70</f>
        <v>0</v>
      </c>
      <c r="T70" s="252">
        <f>total!AV70</f>
        <v>0</v>
      </c>
      <c r="U70" s="252">
        <f>total!BA70</f>
        <v>0</v>
      </c>
    </row>
    <row r="71" spans="2:21">
      <c r="B71" s="249">
        <f>total!B71</f>
        <v>0</v>
      </c>
      <c r="C71" s="250">
        <f>total!D71</f>
        <v>0</v>
      </c>
      <c r="D71" s="251">
        <f>total!E71</f>
        <v>0</v>
      </c>
      <c r="E71" s="252">
        <f>total!G71</f>
        <v>0</v>
      </c>
      <c r="F71" s="252">
        <f>total!J71</f>
        <v>0</v>
      </c>
      <c r="G71" s="252">
        <f>total!M71</f>
        <v>0</v>
      </c>
      <c r="H71" s="252">
        <f>total!BC71</f>
        <v>0</v>
      </c>
      <c r="I71" s="252">
        <f>total!P71</f>
        <v>0</v>
      </c>
      <c r="J71" s="252">
        <f>total!R71</f>
        <v>0</v>
      </c>
      <c r="K71" s="252">
        <f>total!S71</f>
        <v>0</v>
      </c>
      <c r="L71" s="252">
        <f>total!U71</f>
        <v>0</v>
      </c>
      <c r="M71" s="252">
        <f>total!Y71</f>
        <v>0</v>
      </c>
      <c r="N71" s="252">
        <f>total!AA71</f>
        <v>0</v>
      </c>
      <c r="O71" s="252">
        <f>total!AI71</f>
        <v>0</v>
      </c>
      <c r="P71" s="252">
        <f>total!AM71</f>
        <v>0</v>
      </c>
      <c r="Q71" s="252">
        <f>total!BF71</f>
        <v>0</v>
      </c>
      <c r="R71" s="252">
        <f>total!AP71</f>
        <v>0</v>
      </c>
      <c r="S71" s="252">
        <f>total!AS71</f>
        <v>0</v>
      </c>
      <c r="T71" s="252">
        <f>total!AV71</f>
        <v>0</v>
      </c>
      <c r="U71" s="252">
        <f>total!BA71</f>
        <v>0</v>
      </c>
    </row>
    <row r="72" spans="2:21">
      <c r="E72" s="252">
        <f>total!G72</f>
        <v>0</v>
      </c>
      <c r="F72" s="252">
        <f>total!J72</f>
        <v>0</v>
      </c>
      <c r="G72" s="252">
        <f>total!M72</f>
        <v>0</v>
      </c>
      <c r="H72" s="252">
        <f>total!BC72</f>
        <v>0</v>
      </c>
      <c r="I72" s="252">
        <f>total!P72</f>
        <v>0</v>
      </c>
      <c r="J72" s="252">
        <f>total!R72</f>
        <v>0</v>
      </c>
      <c r="K72" s="252">
        <f>total!S72</f>
        <v>0</v>
      </c>
      <c r="L72" s="252">
        <f>total!U72</f>
        <v>0</v>
      </c>
      <c r="M72" s="252">
        <f>total!Y72</f>
        <v>0</v>
      </c>
      <c r="N72" s="252">
        <f>total!AA72</f>
        <v>0</v>
      </c>
      <c r="O72" s="252">
        <f>total!AI72</f>
        <v>0</v>
      </c>
      <c r="P72" s="252">
        <f>total!AM72</f>
        <v>0</v>
      </c>
      <c r="Q72" s="252">
        <f>total!BF72</f>
        <v>0</v>
      </c>
      <c r="R72" s="252">
        <f>total!AP72</f>
        <v>0</v>
      </c>
      <c r="S72" s="252">
        <f>total!AS72</f>
        <v>0</v>
      </c>
      <c r="T72" s="252">
        <f>total!AV72</f>
        <v>0</v>
      </c>
      <c r="U72" s="252">
        <f>total!BA72</f>
        <v>0</v>
      </c>
    </row>
  </sheetData>
  <mergeCells count="3">
    <mergeCell ref="B2:B3"/>
    <mergeCell ref="C2:C3"/>
    <mergeCell ref="E2:U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B6BC-02E2-42CF-8BE4-2443A4869792}">
  <dimension ref="A1:N32"/>
  <sheetViews>
    <sheetView workbookViewId="0">
      <selection activeCell="L2" sqref="L2"/>
    </sheetView>
  </sheetViews>
  <sheetFormatPr defaultRowHeight="15"/>
  <cols>
    <col min="2" max="2" width="44.5703125" bestFit="1" customWidth="1"/>
    <col min="3" max="3" width="12.85546875" bestFit="1" customWidth="1"/>
    <col min="4" max="4" width="13.28515625" bestFit="1" customWidth="1"/>
    <col min="5" max="5" width="10.28515625" bestFit="1" customWidth="1"/>
    <col min="6" max="6" width="12.7109375" bestFit="1" customWidth="1"/>
    <col min="7" max="7" width="12.28515625" bestFit="1" customWidth="1"/>
    <col min="8" max="8" width="44.5703125" bestFit="1" customWidth="1"/>
    <col min="9" max="9" width="10.42578125" customWidth="1"/>
    <col min="11" max="11" width="14.85546875" bestFit="1" customWidth="1"/>
    <col min="12" max="12" width="10.42578125" bestFit="1" customWidth="1"/>
    <col min="14" max="14" width="9.5703125" bestFit="1" customWidth="1"/>
  </cols>
  <sheetData>
    <row r="1" spans="1:14">
      <c r="A1" s="189" t="s">
        <v>53</v>
      </c>
      <c r="B1" s="189" t="s">
        <v>161</v>
      </c>
      <c r="C1" s="189" t="s">
        <v>203</v>
      </c>
      <c r="D1" s="189" t="s">
        <v>9</v>
      </c>
      <c r="E1" s="189" t="s">
        <v>10</v>
      </c>
      <c r="F1" s="189" t="s">
        <v>178</v>
      </c>
      <c r="G1" s="189" t="s">
        <v>207</v>
      </c>
      <c r="H1" s="189" t="s">
        <v>33</v>
      </c>
      <c r="K1" t="s">
        <v>208</v>
      </c>
      <c r="L1" s="4">
        <v>50000</v>
      </c>
      <c r="N1" s="1">
        <f>L1/70</f>
        <v>714.28571428571433</v>
      </c>
    </row>
    <row r="2" spans="1:14" ht="15.75">
      <c r="A2" s="190">
        <v>1</v>
      </c>
      <c r="B2" s="125" t="s">
        <v>273</v>
      </c>
      <c r="C2" s="191">
        <f t="shared" ref="C2:C31" si="0">$L$2/$K$3</f>
        <v>138.88888888888889</v>
      </c>
      <c r="D2" s="191">
        <v>96.56</v>
      </c>
      <c r="E2" s="191">
        <f t="shared" ref="E2:E31" si="1">C2-D2</f>
        <v>42.328888888888883</v>
      </c>
      <c r="F2" s="191" t="s">
        <v>206</v>
      </c>
      <c r="G2" s="125" t="s">
        <v>100</v>
      </c>
      <c r="H2" s="125" t="str">
        <f>B2</f>
        <v>Colaborador 1</v>
      </c>
      <c r="I2" s="193"/>
      <c r="K2" t="s">
        <v>209</v>
      </c>
      <c r="L2" s="2">
        <f>L1/12</f>
        <v>4166.666666666667</v>
      </c>
      <c r="N2" s="2">
        <f>N1/12</f>
        <v>59.523809523809526</v>
      </c>
    </row>
    <row r="3" spans="1:14" ht="15.75">
      <c r="A3" s="190">
        <v>2</v>
      </c>
      <c r="B3" s="125" t="s">
        <v>274</v>
      </c>
      <c r="C3" s="191">
        <f t="shared" si="0"/>
        <v>138.88888888888889</v>
      </c>
      <c r="D3" s="191">
        <v>96.56</v>
      </c>
      <c r="E3" s="191">
        <f t="shared" si="1"/>
        <v>42.328888888888883</v>
      </c>
      <c r="F3" s="191" t="s">
        <v>206</v>
      </c>
      <c r="G3" s="125" t="s">
        <v>100</v>
      </c>
      <c r="H3" s="125" t="str">
        <f t="shared" ref="H3:H31" si="2">B3</f>
        <v>Colaborador 2</v>
      </c>
      <c r="I3" s="193"/>
      <c r="K3">
        <f>COUNTIF(F2:F89,"Ativo")</f>
        <v>30</v>
      </c>
      <c r="N3" s="194"/>
    </row>
    <row r="4" spans="1:14" ht="15.75">
      <c r="A4" s="190">
        <v>3</v>
      </c>
      <c r="B4" s="125" t="s">
        <v>275</v>
      </c>
      <c r="C4" s="191">
        <f t="shared" si="0"/>
        <v>138.88888888888889</v>
      </c>
      <c r="D4" s="191">
        <v>96.56</v>
      </c>
      <c r="E4" s="191">
        <f t="shared" si="1"/>
        <v>42.328888888888883</v>
      </c>
      <c r="F4" s="191" t="s">
        <v>206</v>
      </c>
      <c r="G4" s="125" t="s">
        <v>100</v>
      </c>
      <c r="H4" s="125" t="str">
        <f t="shared" si="2"/>
        <v>Colaborador 3</v>
      </c>
      <c r="I4" s="193"/>
    </row>
    <row r="5" spans="1:14" ht="15.75">
      <c r="A5" s="190">
        <v>4</v>
      </c>
      <c r="B5" s="125" t="s">
        <v>276</v>
      </c>
      <c r="C5" s="191">
        <f t="shared" si="0"/>
        <v>138.88888888888889</v>
      </c>
      <c r="D5" s="191">
        <v>96.56</v>
      </c>
      <c r="E5" s="191">
        <f t="shared" si="1"/>
        <v>42.328888888888883</v>
      </c>
      <c r="F5" s="191" t="s">
        <v>206</v>
      </c>
      <c r="G5" s="125" t="s">
        <v>100</v>
      </c>
      <c r="H5" s="125" t="str">
        <f t="shared" si="2"/>
        <v>Colaborador 4</v>
      </c>
      <c r="I5" s="193"/>
    </row>
    <row r="6" spans="1:14" ht="15.75">
      <c r="A6" s="190">
        <v>5</v>
      </c>
      <c r="B6" s="125" t="s">
        <v>277</v>
      </c>
      <c r="C6" s="191">
        <f t="shared" si="0"/>
        <v>138.88888888888889</v>
      </c>
      <c r="D6" s="191">
        <v>96.56</v>
      </c>
      <c r="E6" s="191">
        <f t="shared" si="1"/>
        <v>42.328888888888883</v>
      </c>
      <c r="F6" s="191" t="s">
        <v>206</v>
      </c>
      <c r="G6" s="125" t="s">
        <v>100</v>
      </c>
      <c r="H6" s="125" t="str">
        <f t="shared" si="2"/>
        <v>Colaborador 5</v>
      </c>
      <c r="I6" s="193"/>
    </row>
    <row r="7" spans="1:14" ht="15.75">
      <c r="A7" s="190">
        <v>6</v>
      </c>
      <c r="B7" s="125" t="s">
        <v>278</v>
      </c>
      <c r="C7" s="191">
        <f t="shared" si="0"/>
        <v>138.88888888888889</v>
      </c>
      <c r="D7" s="191">
        <v>96.56</v>
      </c>
      <c r="E7" s="191">
        <f t="shared" si="1"/>
        <v>42.328888888888883</v>
      </c>
      <c r="F7" s="191" t="s">
        <v>206</v>
      </c>
      <c r="G7" s="125" t="s">
        <v>100</v>
      </c>
      <c r="H7" s="125" t="str">
        <f t="shared" si="2"/>
        <v>Colaborador 6</v>
      </c>
      <c r="I7" s="193"/>
    </row>
    <row r="8" spans="1:14" ht="15.75">
      <c r="A8" s="190">
        <v>7</v>
      </c>
      <c r="B8" s="125" t="s">
        <v>279</v>
      </c>
      <c r="C8" s="191">
        <f t="shared" si="0"/>
        <v>138.88888888888889</v>
      </c>
      <c r="D8" s="191">
        <v>96.56</v>
      </c>
      <c r="E8" s="191">
        <f t="shared" si="1"/>
        <v>42.328888888888883</v>
      </c>
      <c r="F8" s="191" t="s">
        <v>206</v>
      </c>
      <c r="G8" s="125" t="s">
        <v>100</v>
      </c>
      <c r="H8" s="125" t="str">
        <f t="shared" si="2"/>
        <v>Colaborador 7</v>
      </c>
      <c r="I8" s="193"/>
    </row>
    <row r="9" spans="1:14" ht="15.75">
      <c r="A9" s="190">
        <v>8</v>
      </c>
      <c r="B9" s="125" t="s">
        <v>280</v>
      </c>
      <c r="C9" s="191">
        <f t="shared" si="0"/>
        <v>138.88888888888889</v>
      </c>
      <c r="D9" s="191">
        <v>96.56</v>
      </c>
      <c r="E9" s="191">
        <f t="shared" si="1"/>
        <v>42.328888888888883</v>
      </c>
      <c r="F9" s="191" t="s">
        <v>206</v>
      </c>
      <c r="G9" s="125" t="s">
        <v>100</v>
      </c>
      <c r="H9" s="125" t="str">
        <f t="shared" si="2"/>
        <v>Colaborador 8</v>
      </c>
      <c r="I9" s="193"/>
    </row>
    <row r="10" spans="1:14" ht="15.75">
      <c r="A10" s="190">
        <v>9</v>
      </c>
      <c r="B10" s="125" t="s">
        <v>281</v>
      </c>
      <c r="C10" s="191">
        <f t="shared" si="0"/>
        <v>138.88888888888889</v>
      </c>
      <c r="D10" s="191">
        <v>96.56</v>
      </c>
      <c r="E10" s="191">
        <f t="shared" si="1"/>
        <v>42.328888888888883</v>
      </c>
      <c r="F10" s="191" t="s">
        <v>206</v>
      </c>
      <c r="G10" s="125" t="s">
        <v>100</v>
      </c>
      <c r="H10" s="125" t="str">
        <f t="shared" si="2"/>
        <v>Colaborador 9</v>
      </c>
      <c r="I10" s="193"/>
    </row>
    <row r="11" spans="1:14" ht="15.75">
      <c r="A11" s="190">
        <v>10</v>
      </c>
      <c r="B11" s="125" t="s">
        <v>282</v>
      </c>
      <c r="C11" s="191">
        <f t="shared" si="0"/>
        <v>138.88888888888889</v>
      </c>
      <c r="D11" s="191">
        <v>96.56</v>
      </c>
      <c r="E11" s="191">
        <f t="shared" si="1"/>
        <v>42.328888888888883</v>
      </c>
      <c r="F11" s="191" t="s">
        <v>206</v>
      </c>
      <c r="G11" s="125" t="s">
        <v>100</v>
      </c>
      <c r="H11" s="125" t="str">
        <f t="shared" si="2"/>
        <v>Colaborador 10</v>
      </c>
      <c r="I11" s="193"/>
    </row>
    <row r="12" spans="1:14" ht="15.75">
      <c r="A12" s="190">
        <v>11</v>
      </c>
      <c r="B12" s="125" t="s">
        <v>283</v>
      </c>
      <c r="C12" s="191">
        <f t="shared" si="0"/>
        <v>138.88888888888889</v>
      </c>
      <c r="D12" s="191">
        <v>96.56</v>
      </c>
      <c r="E12" s="191">
        <f t="shared" si="1"/>
        <v>42.328888888888883</v>
      </c>
      <c r="F12" s="191" t="s">
        <v>206</v>
      </c>
      <c r="G12" s="125" t="s">
        <v>100</v>
      </c>
      <c r="H12" s="125" t="str">
        <f t="shared" si="2"/>
        <v>Colaborador 11</v>
      </c>
      <c r="I12" s="193"/>
    </row>
    <row r="13" spans="1:14" ht="15.75">
      <c r="A13" s="190">
        <v>12</v>
      </c>
      <c r="B13" s="125" t="s">
        <v>284</v>
      </c>
      <c r="C13" s="191">
        <f t="shared" si="0"/>
        <v>138.88888888888889</v>
      </c>
      <c r="D13" s="191">
        <v>96.56</v>
      </c>
      <c r="E13" s="191">
        <f t="shared" si="1"/>
        <v>42.328888888888883</v>
      </c>
      <c r="F13" s="191" t="s">
        <v>206</v>
      </c>
      <c r="G13" s="125" t="s">
        <v>100</v>
      </c>
      <c r="H13" s="125" t="str">
        <f t="shared" si="2"/>
        <v>Colaborador 12</v>
      </c>
      <c r="I13" s="193"/>
    </row>
    <row r="14" spans="1:14" ht="15.75">
      <c r="A14" s="190">
        <v>13</v>
      </c>
      <c r="B14" s="125" t="s">
        <v>285</v>
      </c>
      <c r="C14" s="191">
        <f t="shared" si="0"/>
        <v>138.88888888888889</v>
      </c>
      <c r="D14" s="191">
        <v>96.56</v>
      </c>
      <c r="E14" s="191">
        <f t="shared" si="1"/>
        <v>42.328888888888883</v>
      </c>
      <c r="F14" s="191" t="s">
        <v>206</v>
      </c>
      <c r="G14" s="125" t="s">
        <v>100</v>
      </c>
      <c r="H14" s="125" t="str">
        <f t="shared" si="2"/>
        <v>Colaborador 13</v>
      </c>
      <c r="I14" s="193"/>
    </row>
    <row r="15" spans="1:14" ht="15.75">
      <c r="A15" s="190">
        <v>14</v>
      </c>
      <c r="B15" s="125" t="s">
        <v>286</v>
      </c>
      <c r="C15" s="191">
        <f t="shared" si="0"/>
        <v>138.88888888888889</v>
      </c>
      <c r="D15" s="191">
        <v>96.56</v>
      </c>
      <c r="E15" s="191">
        <f t="shared" si="1"/>
        <v>42.328888888888883</v>
      </c>
      <c r="F15" s="191" t="s">
        <v>206</v>
      </c>
      <c r="G15" s="125" t="s">
        <v>100</v>
      </c>
      <c r="H15" s="125" t="str">
        <f t="shared" si="2"/>
        <v>Colaborador 14</v>
      </c>
      <c r="I15" s="193"/>
    </row>
    <row r="16" spans="1:14" ht="15.75">
      <c r="A16" s="190">
        <v>15</v>
      </c>
      <c r="B16" s="125" t="s">
        <v>287</v>
      </c>
      <c r="C16" s="191">
        <f t="shared" si="0"/>
        <v>138.88888888888889</v>
      </c>
      <c r="D16" s="191">
        <v>96.56</v>
      </c>
      <c r="E16" s="191">
        <f t="shared" si="1"/>
        <v>42.328888888888883</v>
      </c>
      <c r="F16" s="191" t="s">
        <v>206</v>
      </c>
      <c r="G16" s="125" t="s">
        <v>100</v>
      </c>
      <c r="H16" s="125" t="str">
        <f t="shared" si="2"/>
        <v>Colaborador 15</v>
      </c>
      <c r="I16" s="193"/>
    </row>
    <row r="17" spans="1:9" ht="15.75">
      <c r="A17" s="190">
        <v>16</v>
      </c>
      <c r="B17" s="125" t="s">
        <v>288</v>
      </c>
      <c r="C17" s="191">
        <f t="shared" si="0"/>
        <v>138.88888888888889</v>
      </c>
      <c r="D17" s="191">
        <v>96.56</v>
      </c>
      <c r="E17" s="191">
        <f t="shared" si="1"/>
        <v>42.328888888888883</v>
      </c>
      <c r="F17" s="191" t="s">
        <v>206</v>
      </c>
      <c r="G17" s="125" t="s">
        <v>100</v>
      </c>
      <c r="H17" s="125" t="str">
        <f t="shared" si="2"/>
        <v>Colaborador 16</v>
      </c>
      <c r="I17" s="193"/>
    </row>
    <row r="18" spans="1:9" ht="15.75">
      <c r="A18" s="190">
        <v>17</v>
      </c>
      <c r="B18" s="125" t="s">
        <v>289</v>
      </c>
      <c r="C18" s="191">
        <f t="shared" si="0"/>
        <v>138.88888888888889</v>
      </c>
      <c r="D18" s="191">
        <v>96.56</v>
      </c>
      <c r="E18" s="191">
        <f t="shared" si="1"/>
        <v>42.328888888888883</v>
      </c>
      <c r="F18" s="191" t="s">
        <v>206</v>
      </c>
      <c r="G18" s="125" t="s">
        <v>100</v>
      </c>
      <c r="H18" s="125" t="str">
        <f t="shared" si="2"/>
        <v>Colaborador 17</v>
      </c>
      <c r="I18" s="193"/>
    </row>
    <row r="19" spans="1:9" ht="15.75">
      <c r="A19" s="190">
        <v>18</v>
      </c>
      <c r="B19" s="125" t="s">
        <v>290</v>
      </c>
      <c r="C19" s="191">
        <f t="shared" si="0"/>
        <v>138.88888888888889</v>
      </c>
      <c r="D19" s="191">
        <v>96.56</v>
      </c>
      <c r="E19" s="191">
        <f t="shared" si="1"/>
        <v>42.328888888888883</v>
      </c>
      <c r="F19" s="191" t="s">
        <v>206</v>
      </c>
      <c r="G19" s="125" t="s">
        <v>100</v>
      </c>
      <c r="H19" s="125" t="str">
        <f t="shared" si="2"/>
        <v>Colaborador 18</v>
      </c>
      <c r="I19" s="193"/>
    </row>
    <row r="20" spans="1:9" ht="15.75">
      <c r="A20" s="190">
        <v>19</v>
      </c>
      <c r="B20" s="125" t="s">
        <v>291</v>
      </c>
      <c r="C20" s="191">
        <f t="shared" si="0"/>
        <v>138.88888888888889</v>
      </c>
      <c r="D20" s="191">
        <v>96.56</v>
      </c>
      <c r="E20" s="191">
        <f t="shared" si="1"/>
        <v>42.328888888888883</v>
      </c>
      <c r="F20" s="191" t="s">
        <v>206</v>
      </c>
      <c r="G20" s="125" t="s">
        <v>100</v>
      </c>
      <c r="H20" s="125" t="str">
        <f t="shared" si="2"/>
        <v>Colaborador 19</v>
      </c>
      <c r="I20" s="193"/>
    </row>
    <row r="21" spans="1:9" ht="15.75">
      <c r="A21" s="190">
        <v>20</v>
      </c>
      <c r="B21" s="125" t="s">
        <v>292</v>
      </c>
      <c r="C21" s="191">
        <f t="shared" si="0"/>
        <v>138.88888888888889</v>
      </c>
      <c r="D21" s="191">
        <v>96.56</v>
      </c>
      <c r="E21" s="191">
        <f t="shared" si="1"/>
        <v>42.328888888888883</v>
      </c>
      <c r="F21" s="191" t="s">
        <v>206</v>
      </c>
      <c r="G21" s="125" t="s">
        <v>100</v>
      </c>
      <c r="H21" s="125" t="str">
        <f t="shared" si="2"/>
        <v>Colaborador 20</v>
      </c>
      <c r="I21" s="193"/>
    </row>
    <row r="22" spans="1:9" ht="15.75">
      <c r="A22" s="190">
        <v>21</v>
      </c>
      <c r="B22" s="125" t="s">
        <v>293</v>
      </c>
      <c r="C22" s="191">
        <f t="shared" si="0"/>
        <v>138.88888888888889</v>
      </c>
      <c r="D22" s="191">
        <v>96.56</v>
      </c>
      <c r="E22" s="191">
        <f t="shared" si="1"/>
        <v>42.328888888888883</v>
      </c>
      <c r="F22" s="191" t="s">
        <v>206</v>
      </c>
      <c r="G22" s="125" t="s">
        <v>100</v>
      </c>
      <c r="H22" s="125" t="str">
        <f t="shared" si="2"/>
        <v>Colaborador 21</v>
      </c>
      <c r="I22" s="193"/>
    </row>
    <row r="23" spans="1:9" ht="15.75">
      <c r="A23" s="190">
        <v>22</v>
      </c>
      <c r="B23" s="125" t="s">
        <v>294</v>
      </c>
      <c r="C23" s="191">
        <f t="shared" si="0"/>
        <v>138.88888888888889</v>
      </c>
      <c r="D23" s="191">
        <v>96.56</v>
      </c>
      <c r="E23" s="191">
        <f t="shared" si="1"/>
        <v>42.328888888888883</v>
      </c>
      <c r="F23" s="191" t="s">
        <v>206</v>
      </c>
      <c r="G23" s="125" t="s">
        <v>100</v>
      </c>
      <c r="H23" s="125" t="str">
        <f t="shared" si="2"/>
        <v>Colaborador 22</v>
      </c>
      <c r="I23" s="193"/>
    </row>
    <row r="24" spans="1:9" ht="15.75">
      <c r="A24" s="190">
        <v>23</v>
      </c>
      <c r="B24" s="125" t="s">
        <v>295</v>
      </c>
      <c r="C24" s="191">
        <f t="shared" si="0"/>
        <v>138.88888888888889</v>
      </c>
      <c r="D24" s="191">
        <v>96.56</v>
      </c>
      <c r="E24" s="191">
        <f t="shared" si="1"/>
        <v>42.328888888888883</v>
      </c>
      <c r="F24" s="191" t="s">
        <v>206</v>
      </c>
      <c r="G24" s="125" t="s">
        <v>100</v>
      </c>
      <c r="H24" s="125" t="str">
        <f t="shared" si="2"/>
        <v>Colaborador 23</v>
      </c>
      <c r="I24" s="193"/>
    </row>
    <row r="25" spans="1:9" ht="15.75">
      <c r="A25" s="190">
        <v>24</v>
      </c>
      <c r="B25" s="125" t="s">
        <v>296</v>
      </c>
      <c r="C25" s="191">
        <f t="shared" si="0"/>
        <v>138.88888888888889</v>
      </c>
      <c r="D25" s="191">
        <v>96.56</v>
      </c>
      <c r="E25" s="191">
        <f t="shared" si="1"/>
        <v>42.328888888888883</v>
      </c>
      <c r="F25" s="191" t="s">
        <v>206</v>
      </c>
      <c r="G25" s="125" t="s">
        <v>100</v>
      </c>
      <c r="H25" s="125" t="str">
        <f t="shared" si="2"/>
        <v>Colaborador 24</v>
      </c>
      <c r="I25" s="193"/>
    </row>
    <row r="26" spans="1:9" ht="15.75">
      <c r="A26" s="190">
        <v>25</v>
      </c>
      <c r="B26" s="125" t="s">
        <v>297</v>
      </c>
      <c r="C26" s="191">
        <f t="shared" si="0"/>
        <v>138.88888888888889</v>
      </c>
      <c r="D26" s="191">
        <v>96.56</v>
      </c>
      <c r="E26" s="191">
        <f t="shared" si="1"/>
        <v>42.328888888888883</v>
      </c>
      <c r="F26" s="191" t="s">
        <v>206</v>
      </c>
      <c r="G26" s="125" t="s">
        <v>100</v>
      </c>
      <c r="H26" s="125" t="str">
        <f t="shared" si="2"/>
        <v>Colaborador 25</v>
      </c>
      <c r="I26" s="193"/>
    </row>
    <row r="27" spans="1:9" ht="15.75">
      <c r="A27" s="190">
        <v>26</v>
      </c>
      <c r="B27" s="125" t="s">
        <v>298</v>
      </c>
      <c r="C27" s="191">
        <f t="shared" si="0"/>
        <v>138.88888888888889</v>
      </c>
      <c r="D27" s="191">
        <v>96.56</v>
      </c>
      <c r="E27" s="191">
        <f t="shared" si="1"/>
        <v>42.328888888888883</v>
      </c>
      <c r="F27" s="191" t="s">
        <v>206</v>
      </c>
      <c r="G27" s="125" t="s">
        <v>100</v>
      </c>
      <c r="H27" s="125" t="str">
        <f t="shared" si="2"/>
        <v>Colaborador 26</v>
      </c>
      <c r="I27" s="193"/>
    </row>
    <row r="28" spans="1:9" ht="15.75">
      <c r="A28" s="190">
        <v>27</v>
      </c>
      <c r="B28" s="125" t="s">
        <v>299</v>
      </c>
      <c r="C28" s="191">
        <f t="shared" si="0"/>
        <v>138.88888888888889</v>
      </c>
      <c r="D28" s="191">
        <v>96.56</v>
      </c>
      <c r="E28" s="191">
        <f t="shared" si="1"/>
        <v>42.328888888888883</v>
      </c>
      <c r="F28" s="191" t="s">
        <v>206</v>
      </c>
      <c r="G28" s="125" t="s">
        <v>100</v>
      </c>
      <c r="H28" s="125" t="str">
        <f t="shared" si="2"/>
        <v>Colaborador 27</v>
      </c>
      <c r="I28" s="193"/>
    </row>
    <row r="29" spans="1:9" ht="15.75">
      <c r="A29" s="190">
        <v>28</v>
      </c>
      <c r="B29" s="125" t="s">
        <v>300</v>
      </c>
      <c r="C29" s="191">
        <f t="shared" si="0"/>
        <v>138.88888888888889</v>
      </c>
      <c r="D29" s="191">
        <v>96.56</v>
      </c>
      <c r="E29" s="191">
        <f t="shared" si="1"/>
        <v>42.328888888888883</v>
      </c>
      <c r="F29" s="191" t="s">
        <v>206</v>
      </c>
      <c r="G29" s="125" t="s">
        <v>100</v>
      </c>
      <c r="H29" s="125" t="str">
        <f t="shared" si="2"/>
        <v>Colaborador 28</v>
      </c>
      <c r="I29" s="193"/>
    </row>
    <row r="30" spans="1:9" ht="15.75">
      <c r="A30" s="190">
        <v>29</v>
      </c>
      <c r="B30" s="125" t="s">
        <v>301</v>
      </c>
      <c r="C30" s="191">
        <f t="shared" si="0"/>
        <v>138.88888888888889</v>
      </c>
      <c r="D30" s="191">
        <v>96.56</v>
      </c>
      <c r="E30" s="191">
        <f t="shared" si="1"/>
        <v>42.328888888888883</v>
      </c>
      <c r="F30" s="191" t="s">
        <v>206</v>
      </c>
      <c r="G30" s="125" t="s">
        <v>100</v>
      </c>
      <c r="H30" s="125" t="str">
        <f t="shared" si="2"/>
        <v>Colaborador 29</v>
      </c>
      <c r="I30" s="193"/>
    </row>
    <row r="31" spans="1:9" ht="15.75">
      <c r="A31" s="190">
        <v>30</v>
      </c>
      <c r="B31" s="125" t="s">
        <v>302</v>
      </c>
      <c r="C31" s="191">
        <f t="shared" si="0"/>
        <v>138.88888888888889</v>
      </c>
      <c r="D31" s="191">
        <v>96.56</v>
      </c>
      <c r="E31" s="191">
        <f t="shared" si="1"/>
        <v>42.328888888888883</v>
      </c>
      <c r="F31" s="191" t="s">
        <v>206</v>
      </c>
      <c r="G31" s="125" t="s">
        <v>100</v>
      </c>
      <c r="H31" s="125" t="str">
        <f t="shared" si="2"/>
        <v>Colaborador 30</v>
      </c>
      <c r="I31" s="193"/>
    </row>
    <row r="32" spans="1:9">
      <c r="A32" s="121"/>
      <c r="B32" s="121"/>
      <c r="C32" s="192">
        <f>SUM(C2:C31)</f>
        <v>4166.6666666666642</v>
      </c>
      <c r="D32" s="192">
        <f>SUM(D2:D31)</f>
        <v>2896.7999999999988</v>
      </c>
      <c r="E32" s="192">
        <f>SUM(E2:E31)</f>
        <v>1269.8666666666666</v>
      </c>
      <c r="F32" s="121"/>
      <c r="G32" s="121"/>
      <c r="H32" s="121"/>
    </row>
  </sheetData>
  <autoFilter ref="A1:E31" xr:uid="{4F7AB6BC-02E2-42CF-8BE4-2443A4869792}">
    <sortState xmlns:xlrd2="http://schemas.microsoft.com/office/spreadsheetml/2017/richdata2" ref="A2:E31">
      <sortCondition ref="A1:A31"/>
    </sortState>
  </autoFilter>
  <phoneticPr fontId="10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E34"/>
  <sheetViews>
    <sheetView showGridLines="0" topLeftCell="A4" zoomScale="96" zoomScaleNormal="96" workbookViewId="0">
      <selection activeCell="D4" sqref="D4:D33"/>
    </sheetView>
  </sheetViews>
  <sheetFormatPr defaultColWidth="9.28515625" defaultRowHeight="15.75"/>
  <cols>
    <col min="1" max="1" width="2.42578125" style="3" customWidth="1"/>
    <col min="2" max="2" width="5.5703125" style="3" bestFit="1" customWidth="1"/>
    <col min="3" max="3" width="16.7109375" style="3" bestFit="1" customWidth="1"/>
    <col min="4" max="4" width="55.28515625" style="3" bestFit="1" customWidth="1"/>
    <col min="5" max="5" width="13.28515625" style="11" bestFit="1" customWidth="1"/>
    <col min="6" max="16384" width="9.28515625" style="3"/>
  </cols>
  <sheetData>
    <row r="3" spans="2:5">
      <c r="C3" s="126" t="s">
        <v>182</v>
      </c>
      <c r="D3" s="126" t="s">
        <v>161</v>
      </c>
      <c r="E3" s="126" t="s">
        <v>183</v>
      </c>
    </row>
    <row r="4" spans="2:5">
      <c r="B4" s="121">
        <f t="shared" ref="B4:B33" si="0">VALUE(C4)</f>
        <v>1</v>
      </c>
      <c r="C4" s="112">
        <v>1</v>
      </c>
      <c r="D4" s="123" t="s">
        <v>273</v>
      </c>
      <c r="E4" s="124">
        <v>18.614165849999999</v>
      </c>
    </row>
    <row r="5" spans="2:5">
      <c r="B5" s="121">
        <f t="shared" si="0"/>
        <v>2</v>
      </c>
      <c r="C5" s="112">
        <v>2</v>
      </c>
      <c r="D5" s="123" t="s">
        <v>274</v>
      </c>
      <c r="E5" s="124">
        <v>13.841442900000001</v>
      </c>
    </row>
    <row r="6" spans="2:5">
      <c r="B6" s="121">
        <f t="shared" si="0"/>
        <v>3</v>
      </c>
      <c r="C6" s="112">
        <v>3</v>
      </c>
      <c r="D6" s="123" t="s">
        <v>275</v>
      </c>
      <c r="E6" s="124">
        <v>15.061613400000001</v>
      </c>
    </row>
    <row r="7" spans="2:5">
      <c r="B7" s="121">
        <f t="shared" si="0"/>
        <v>4</v>
      </c>
      <c r="C7" s="112">
        <v>4</v>
      </c>
      <c r="D7" s="123" t="s">
        <v>276</v>
      </c>
      <c r="E7" s="124">
        <v>24.553990349999999</v>
      </c>
    </row>
    <row r="8" spans="2:5">
      <c r="B8" s="121">
        <f t="shared" si="0"/>
        <v>5</v>
      </c>
      <c r="C8" s="112">
        <v>5</v>
      </c>
      <c r="D8" s="123" t="s">
        <v>277</v>
      </c>
      <c r="E8" s="124">
        <v>11.670057</v>
      </c>
    </row>
    <row r="9" spans="2:5">
      <c r="B9" s="121">
        <f t="shared" si="0"/>
        <v>6</v>
      </c>
      <c r="C9" s="112">
        <v>6</v>
      </c>
      <c r="D9" s="123" t="s">
        <v>278</v>
      </c>
      <c r="E9" s="124">
        <v>25.3806327</v>
      </c>
    </row>
    <row r="10" spans="2:5">
      <c r="B10" s="121">
        <f t="shared" si="0"/>
        <v>7</v>
      </c>
      <c r="C10" s="112">
        <v>7</v>
      </c>
      <c r="D10" s="123" t="s">
        <v>279</v>
      </c>
      <c r="E10" s="124">
        <v>22.783992300000001</v>
      </c>
    </row>
    <row r="11" spans="2:5">
      <c r="B11" s="121">
        <f t="shared" si="0"/>
        <v>8</v>
      </c>
      <c r="C11" s="112">
        <v>8</v>
      </c>
      <c r="D11" s="123" t="s">
        <v>280</v>
      </c>
      <c r="E11" s="124">
        <v>16.759372500000001</v>
      </c>
    </row>
    <row r="12" spans="2:5">
      <c r="B12" s="121">
        <f t="shared" si="0"/>
        <v>9</v>
      </c>
      <c r="C12" s="112">
        <v>9</v>
      </c>
      <c r="D12" s="123" t="s">
        <v>281</v>
      </c>
      <c r="E12" s="124">
        <v>13.512677399999999</v>
      </c>
    </row>
    <row r="13" spans="2:5">
      <c r="B13" s="121">
        <f t="shared" si="0"/>
        <v>10</v>
      </c>
      <c r="C13" s="112">
        <v>10</v>
      </c>
      <c r="D13" s="123" t="s">
        <v>282</v>
      </c>
      <c r="E13" s="124">
        <v>7.6834638000000011</v>
      </c>
    </row>
    <row r="14" spans="2:5">
      <c r="B14" s="121">
        <f t="shared" si="0"/>
        <v>11</v>
      </c>
      <c r="C14" s="112">
        <v>11</v>
      </c>
      <c r="D14" s="123" t="s">
        <v>283</v>
      </c>
      <c r="E14" s="124">
        <v>7.4604208500000011</v>
      </c>
    </row>
    <row r="15" spans="2:5">
      <c r="B15" s="121">
        <f t="shared" si="0"/>
        <v>12</v>
      </c>
      <c r="C15" s="112">
        <v>12</v>
      </c>
      <c r="D15" s="123" t="s">
        <v>284</v>
      </c>
      <c r="E15" s="124">
        <v>10.51407405</v>
      </c>
    </row>
    <row r="16" spans="2:5">
      <c r="B16" s="121">
        <f t="shared" si="0"/>
        <v>13</v>
      </c>
      <c r="C16" s="112">
        <v>13</v>
      </c>
      <c r="D16" s="123" t="s">
        <v>285</v>
      </c>
      <c r="E16" s="124">
        <v>3.5214012000000001</v>
      </c>
    </row>
    <row r="17" spans="2:5">
      <c r="B17" s="121">
        <f t="shared" si="0"/>
        <v>14</v>
      </c>
      <c r="C17" s="112">
        <v>14</v>
      </c>
      <c r="D17" s="123" t="s">
        <v>286</v>
      </c>
      <c r="E17" s="124">
        <v>17.946890100000001</v>
      </c>
    </row>
    <row r="18" spans="2:5">
      <c r="B18" s="121">
        <f t="shared" si="0"/>
        <v>15</v>
      </c>
      <c r="C18" s="112">
        <v>15</v>
      </c>
      <c r="D18" s="123" t="s">
        <v>287</v>
      </c>
      <c r="E18" s="124">
        <v>17.8659927</v>
      </c>
    </row>
    <row r="19" spans="2:5">
      <c r="B19" s="121">
        <f t="shared" si="0"/>
        <v>16</v>
      </c>
      <c r="C19" s="112">
        <v>16</v>
      </c>
      <c r="D19" s="123" t="s">
        <v>288</v>
      </c>
      <c r="E19" s="124">
        <v>24.553990349999999</v>
      </c>
    </row>
    <row r="20" spans="2:5">
      <c r="B20" s="121">
        <f t="shared" si="0"/>
        <v>17</v>
      </c>
      <c r="C20" s="112">
        <v>17</v>
      </c>
      <c r="D20" s="123" t="s">
        <v>289</v>
      </c>
      <c r="E20" s="124">
        <v>11.670057</v>
      </c>
    </row>
    <row r="21" spans="2:5">
      <c r="B21" s="121">
        <f t="shared" si="0"/>
        <v>18</v>
      </c>
      <c r="C21" s="112">
        <v>18</v>
      </c>
      <c r="D21" s="123" t="s">
        <v>290</v>
      </c>
      <c r="E21" s="124">
        <v>25.3806327</v>
      </c>
    </row>
    <row r="22" spans="2:5">
      <c r="B22" s="121">
        <f t="shared" si="0"/>
        <v>19</v>
      </c>
      <c r="C22" s="112">
        <v>19</v>
      </c>
      <c r="D22" s="123" t="s">
        <v>291</v>
      </c>
      <c r="E22" s="124">
        <v>22.783992300000001</v>
      </c>
    </row>
    <row r="23" spans="2:5">
      <c r="B23" s="121">
        <f t="shared" si="0"/>
        <v>20</v>
      </c>
      <c r="C23" s="112">
        <v>20</v>
      </c>
      <c r="D23" s="123" t="s">
        <v>292</v>
      </c>
      <c r="E23" s="124">
        <v>16.759372500000001</v>
      </c>
    </row>
    <row r="24" spans="2:5">
      <c r="B24" s="121">
        <f t="shared" si="0"/>
        <v>21</v>
      </c>
      <c r="C24" s="112">
        <v>21</v>
      </c>
      <c r="D24" s="123" t="s">
        <v>293</v>
      </c>
      <c r="E24" s="124">
        <v>13.512677399999999</v>
      </c>
    </row>
    <row r="25" spans="2:5">
      <c r="B25" s="121">
        <f t="shared" si="0"/>
        <v>22</v>
      </c>
      <c r="C25" s="112">
        <v>22</v>
      </c>
      <c r="D25" s="123" t="s">
        <v>294</v>
      </c>
      <c r="E25" s="124">
        <v>7.6834638000000011</v>
      </c>
    </row>
    <row r="26" spans="2:5">
      <c r="B26" s="121">
        <f t="shared" si="0"/>
        <v>23</v>
      </c>
      <c r="C26" s="112">
        <v>23</v>
      </c>
      <c r="D26" s="123" t="s">
        <v>295</v>
      </c>
      <c r="E26" s="124">
        <v>7.4604208500000011</v>
      </c>
    </row>
    <row r="27" spans="2:5">
      <c r="B27" s="121">
        <f t="shared" si="0"/>
        <v>24</v>
      </c>
      <c r="C27" s="112">
        <v>24</v>
      </c>
      <c r="D27" s="123" t="s">
        <v>296</v>
      </c>
      <c r="E27" s="124">
        <v>10.51407405</v>
      </c>
    </row>
    <row r="28" spans="2:5">
      <c r="B28" s="121">
        <f t="shared" si="0"/>
        <v>25</v>
      </c>
      <c r="C28" s="112">
        <v>25</v>
      </c>
      <c r="D28" s="123" t="s">
        <v>297</v>
      </c>
      <c r="E28" s="124">
        <v>3.5214012000000001</v>
      </c>
    </row>
    <row r="29" spans="2:5">
      <c r="B29" s="121">
        <f t="shared" si="0"/>
        <v>26</v>
      </c>
      <c r="C29" s="112">
        <v>26</v>
      </c>
      <c r="D29" s="123" t="s">
        <v>298</v>
      </c>
      <c r="E29" s="124">
        <v>17.946890100000001</v>
      </c>
    </row>
    <row r="30" spans="2:5">
      <c r="B30" s="121">
        <f t="shared" si="0"/>
        <v>27</v>
      </c>
      <c r="C30" s="112">
        <v>27</v>
      </c>
      <c r="D30" s="123" t="s">
        <v>299</v>
      </c>
      <c r="E30" s="124">
        <v>17.8659927</v>
      </c>
    </row>
    <row r="31" spans="2:5">
      <c r="B31" s="121">
        <f t="shared" si="0"/>
        <v>28</v>
      </c>
      <c r="C31" s="112">
        <v>28</v>
      </c>
      <c r="D31" s="123" t="s">
        <v>300</v>
      </c>
      <c r="E31" s="124">
        <v>24.553990349999999</v>
      </c>
    </row>
    <row r="32" spans="2:5">
      <c r="B32" s="121">
        <f t="shared" si="0"/>
        <v>29</v>
      </c>
      <c r="C32" s="112">
        <v>29</v>
      </c>
      <c r="D32" s="123" t="s">
        <v>301</v>
      </c>
      <c r="E32" s="124">
        <v>11.670057</v>
      </c>
    </row>
    <row r="33" spans="2:5">
      <c r="B33" s="121">
        <f t="shared" si="0"/>
        <v>30</v>
      </c>
      <c r="C33" s="112">
        <v>30</v>
      </c>
      <c r="D33" s="123" t="s">
        <v>302</v>
      </c>
      <c r="E33" s="124">
        <v>25.3806327</v>
      </c>
    </row>
    <row r="34" spans="2:5">
      <c r="D34" s="243" t="s">
        <v>12</v>
      </c>
      <c r="E34" s="244">
        <f>SUM(E4:E33)</f>
        <v>468.42783209999993</v>
      </c>
    </row>
  </sheetData>
  <autoFilter ref="B3:E33" xr:uid="{00000000-0001-0000-0C00-000000000000}">
    <sortState xmlns:xlrd2="http://schemas.microsoft.com/office/spreadsheetml/2017/richdata2" ref="B4:E33">
      <sortCondition ref="C3:C33"/>
    </sortState>
  </autoFilter>
  <sortState xmlns:xlrd2="http://schemas.microsoft.com/office/spreadsheetml/2017/richdata2" ref="C4:E33">
    <sortCondition ref="C4"/>
  </sortState>
  <phoneticPr fontId="103" type="noConversion"/>
  <pageMargins left="0.51180555555555596" right="0.51180555555555596" top="0.78680555555555598" bottom="0.78680555555555598" header="0.31388888888888899" footer="0.31388888888888899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530"/>
  <sheetViews>
    <sheetView showGridLines="0" topLeftCell="A10" zoomScaleNormal="100" workbookViewId="0">
      <selection activeCell="C33" sqref="C33"/>
    </sheetView>
  </sheetViews>
  <sheetFormatPr defaultColWidth="9.28515625" defaultRowHeight="15.75"/>
  <cols>
    <col min="1" max="1" width="15" style="6" bestFit="1" customWidth="1"/>
    <col min="2" max="2" width="51.140625" style="3" bestFit="1" customWidth="1"/>
    <col min="3" max="3" width="18.42578125" style="7" bestFit="1" customWidth="1"/>
    <col min="4" max="5" width="9.28515625" style="3"/>
    <col min="6" max="6" width="19.5703125" style="3" bestFit="1" customWidth="1"/>
    <col min="7" max="7" width="15.7109375" style="3" bestFit="1" customWidth="1"/>
    <col min="8" max="9" width="9.28515625" style="3"/>
    <col min="10" max="10" width="18.5703125" style="3" bestFit="1" customWidth="1"/>
    <col min="11" max="16384" width="9.28515625" style="3"/>
  </cols>
  <sheetData>
    <row r="2" spans="1:10">
      <c r="C2" s="16"/>
    </row>
    <row r="3" spans="1:10">
      <c r="A3" s="240" t="s">
        <v>0</v>
      </c>
      <c r="B3" s="240" t="s">
        <v>17</v>
      </c>
      <c r="C3" s="240" t="s">
        <v>18</v>
      </c>
      <c r="F3" s="13"/>
      <c r="G3" s="13"/>
    </row>
    <row r="4" spans="1:10">
      <c r="A4" s="237">
        <v>1</v>
      </c>
      <c r="B4" s="238" t="s">
        <v>273</v>
      </c>
      <c r="C4" s="239">
        <v>500</v>
      </c>
      <c r="F4" s="13"/>
      <c r="G4" s="13"/>
      <c r="H4" s="13"/>
    </row>
    <row r="5" spans="1:10">
      <c r="A5" s="237">
        <v>2</v>
      </c>
      <c r="B5" s="238" t="s">
        <v>274</v>
      </c>
      <c r="C5" s="239">
        <v>500</v>
      </c>
      <c r="F5" s="13"/>
      <c r="G5" s="13"/>
      <c r="H5" s="13"/>
    </row>
    <row r="6" spans="1:10">
      <c r="A6" s="237">
        <v>3</v>
      </c>
      <c r="B6" s="238" t="s">
        <v>275</v>
      </c>
      <c r="C6" s="239">
        <v>500</v>
      </c>
      <c r="F6" s="13"/>
      <c r="G6" s="13"/>
      <c r="H6" s="13"/>
      <c r="I6" s="13"/>
    </row>
    <row r="7" spans="1:10" s="13" customFormat="1">
      <c r="A7" s="237">
        <v>4</v>
      </c>
      <c r="B7" s="238" t="s">
        <v>276</v>
      </c>
      <c r="C7" s="239">
        <v>500</v>
      </c>
      <c r="G7" s="7"/>
    </row>
    <row r="8" spans="1:10" s="13" customFormat="1">
      <c r="A8" s="237">
        <v>5</v>
      </c>
      <c r="B8" s="238" t="s">
        <v>277</v>
      </c>
      <c r="C8" s="239">
        <v>500</v>
      </c>
      <c r="G8" s="34"/>
    </row>
    <row r="9" spans="1:10" s="13" customFormat="1">
      <c r="A9" s="237">
        <v>6</v>
      </c>
      <c r="B9" s="238" t="s">
        <v>278</v>
      </c>
      <c r="C9" s="239">
        <v>500</v>
      </c>
    </row>
    <row r="10" spans="1:10" s="13" customFormat="1">
      <c r="A10" s="237">
        <v>7</v>
      </c>
      <c r="B10" s="238" t="s">
        <v>279</v>
      </c>
      <c r="C10" s="239">
        <v>500</v>
      </c>
    </row>
    <row r="11" spans="1:10" s="13" customFormat="1">
      <c r="A11" s="237">
        <v>8</v>
      </c>
      <c r="B11" s="238" t="s">
        <v>280</v>
      </c>
      <c r="C11" s="239">
        <v>500</v>
      </c>
    </row>
    <row r="12" spans="1:10" s="13" customFormat="1">
      <c r="A12" s="237">
        <v>9</v>
      </c>
      <c r="B12" s="238" t="s">
        <v>281</v>
      </c>
      <c r="C12" s="239">
        <v>500</v>
      </c>
    </row>
    <row r="13" spans="1:10" s="13" customFormat="1">
      <c r="A13" s="237">
        <v>10</v>
      </c>
      <c r="B13" s="238" t="s">
        <v>282</v>
      </c>
      <c r="C13" s="239">
        <v>500</v>
      </c>
    </row>
    <row r="14" spans="1:10" s="13" customFormat="1">
      <c r="A14" s="237">
        <v>11</v>
      </c>
      <c r="B14" s="238" t="s">
        <v>283</v>
      </c>
      <c r="C14" s="239">
        <v>500</v>
      </c>
    </row>
    <row r="15" spans="1:10" s="13" customFormat="1">
      <c r="A15" s="237">
        <v>12</v>
      </c>
      <c r="B15" s="238" t="s">
        <v>284</v>
      </c>
      <c r="C15" s="239">
        <v>500</v>
      </c>
      <c r="J15" s="3"/>
    </row>
    <row r="16" spans="1:10" s="13" customFormat="1">
      <c r="A16" s="237">
        <v>13</v>
      </c>
      <c r="B16" s="238" t="s">
        <v>285</v>
      </c>
      <c r="C16" s="239">
        <v>500</v>
      </c>
      <c r="J16" s="3"/>
    </row>
    <row r="17" spans="1:10" s="13" customFormat="1">
      <c r="A17" s="237">
        <v>14</v>
      </c>
      <c r="B17" s="238" t="s">
        <v>286</v>
      </c>
      <c r="C17" s="239">
        <v>550</v>
      </c>
      <c r="J17" s="3"/>
    </row>
    <row r="18" spans="1:10" s="13" customFormat="1">
      <c r="A18" s="237">
        <v>15</v>
      </c>
      <c r="B18" s="238" t="s">
        <v>287</v>
      </c>
      <c r="C18" s="239">
        <v>500</v>
      </c>
      <c r="J18" s="3"/>
    </row>
    <row r="19" spans="1:10" s="13" customFormat="1">
      <c r="A19" s="237">
        <v>16</v>
      </c>
      <c r="B19" s="238" t="s">
        <v>288</v>
      </c>
      <c r="C19" s="239">
        <v>500</v>
      </c>
      <c r="J19" s="3"/>
    </row>
    <row r="20" spans="1:10" s="13" customFormat="1">
      <c r="A20" s="237">
        <v>17</v>
      </c>
      <c r="B20" s="238" t="s">
        <v>289</v>
      </c>
      <c r="C20" s="239">
        <v>500</v>
      </c>
      <c r="J20" s="3"/>
    </row>
    <row r="21" spans="1:10" s="13" customFormat="1">
      <c r="A21" s="237">
        <v>18</v>
      </c>
      <c r="B21" s="238" t="s">
        <v>290</v>
      </c>
      <c r="C21" s="239">
        <v>500</v>
      </c>
      <c r="J21" s="3"/>
    </row>
    <row r="22" spans="1:10" s="13" customFormat="1">
      <c r="A22" s="237">
        <v>19</v>
      </c>
      <c r="B22" s="238" t="s">
        <v>291</v>
      </c>
      <c r="C22" s="239">
        <v>500</v>
      </c>
    </row>
    <row r="23" spans="1:10" s="13" customFormat="1">
      <c r="A23" s="237">
        <v>20</v>
      </c>
      <c r="B23" s="238" t="s">
        <v>292</v>
      </c>
      <c r="C23" s="239">
        <v>500</v>
      </c>
    </row>
    <row r="24" spans="1:10" s="13" customFormat="1">
      <c r="A24" s="237">
        <v>21</v>
      </c>
      <c r="B24" s="238" t="s">
        <v>293</v>
      </c>
      <c r="C24" s="239">
        <v>500</v>
      </c>
    </row>
    <row r="25" spans="1:10" s="13" customFormat="1">
      <c r="A25" s="237">
        <v>22</v>
      </c>
      <c r="B25" s="238" t="s">
        <v>294</v>
      </c>
      <c r="C25" s="239">
        <v>500</v>
      </c>
    </row>
    <row r="26" spans="1:10" s="13" customFormat="1">
      <c r="A26" s="237">
        <v>23</v>
      </c>
      <c r="B26" s="238" t="s">
        <v>295</v>
      </c>
      <c r="C26" s="239">
        <v>550</v>
      </c>
    </row>
    <row r="27" spans="1:10" s="13" customFormat="1">
      <c r="A27" s="237">
        <v>24</v>
      </c>
      <c r="B27" s="238" t="s">
        <v>296</v>
      </c>
      <c r="C27" s="239">
        <v>500</v>
      </c>
    </row>
    <row r="28" spans="1:10" s="13" customFormat="1">
      <c r="A28" s="237">
        <v>25</v>
      </c>
      <c r="B28" s="238" t="s">
        <v>297</v>
      </c>
      <c r="C28" s="239">
        <v>500</v>
      </c>
    </row>
    <row r="29" spans="1:10" s="13" customFormat="1">
      <c r="A29" s="237">
        <v>26</v>
      </c>
      <c r="B29" s="238" t="s">
        <v>298</v>
      </c>
      <c r="C29" s="239">
        <v>500</v>
      </c>
    </row>
    <row r="30" spans="1:10" s="13" customFormat="1">
      <c r="A30" s="237">
        <v>27</v>
      </c>
      <c r="B30" s="238" t="s">
        <v>299</v>
      </c>
      <c r="C30" s="239">
        <v>500</v>
      </c>
    </row>
    <row r="31" spans="1:10" s="13" customFormat="1">
      <c r="A31" s="237">
        <v>28</v>
      </c>
      <c r="B31" s="238" t="s">
        <v>300</v>
      </c>
      <c r="C31" s="239">
        <v>500</v>
      </c>
    </row>
    <row r="32" spans="1:10" s="13" customFormat="1">
      <c r="A32" s="237">
        <v>29</v>
      </c>
      <c r="B32" s="238" t="s">
        <v>301</v>
      </c>
      <c r="C32" s="239">
        <v>550</v>
      </c>
    </row>
    <row r="33" spans="1:3" s="13" customFormat="1">
      <c r="A33" s="237">
        <v>30</v>
      </c>
      <c r="B33" s="238" t="s">
        <v>302</v>
      </c>
      <c r="C33" s="239">
        <v>500</v>
      </c>
    </row>
    <row r="34" spans="1:3" s="13" customFormat="1">
      <c r="A34" s="237"/>
      <c r="B34" s="238"/>
      <c r="C34" s="239"/>
    </row>
    <row r="35" spans="1:3" s="13" customFormat="1">
      <c r="A35" s="237"/>
      <c r="B35" s="238"/>
      <c r="C35" s="239"/>
    </row>
    <row r="36" spans="1:3" s="13" customFormat="1">
      <c r="A36" s="237"/>
      <c r="B36" s="238"/>
      <c r="C36" s="239"/>
    </row>
    <row r="37" spans="1:3" s="13" customFormat="1">
      <c r="A37" s="237"/>
      <c r="B37" s="238"/>
      <c r="C37" s="239"/>
    </row>
    <row r="38" spans="1:3" s="13" customFormat="1">
      <c r="A38" s="237"/>
      <c r="B38" s="238"/>
      <c r="C38" s="239"/>
    </row>
    <row r="39" spans="1:3" s="13" customFormat="1">
      <c r="A39" s="237"/>
      <c r="B39" s="238"/>
      <c r="C39" s="239"/>
    </row>
    <row r="40" spans="1:3" s="13" customFormat="1">
      <c r="A40" s="237"/>
      <c r="B40" s="238"/>
      <c r="C40" s="239"/>
    </row>
    <row r="41" spans="1:3" s="13" customFormat="1">
      <c r="A41" s="237"/>
      <c r="B41" s="238"/>
      <c r="C41" s="239"/>
    </row>
    <row r="42" spans="1:3" s="13" customFormat="1">
      <c r="A42" s="237"/>
      <c r="B42" s="238"/>
      <c r="C42" s="239"/>
    </row>
    <row r="43" spans="1:3" s="13" customFormat="1">
      <c r="A43" s="237"/>
      <c r="B43" s="238"/>
      <c r="C43" s="239"/>
    </row>
    <row r="44" spans="1:3" s="13" customFormat="1">
      <c r="A44" s="237"/>
      <c r="B44" s="238"/>
      <c r="C44" s="239"/>
    </row>
    <row r="45" spans="1:3" s="13" customFormat="1">
      <c r="A45" s="237"/>
      <c r="B45" s="238"/>
      <c r="C45" s="239"/>
    </row>
    <row r="46" spans="1:3" s="13" customFormat="1">
      <c r="A46" s="237"/>
      <c r="B46" s="238"/>
      <c r="C46" s="239"/>
    </row>
    <row r="47" spans="1:3" s="13" customFormat="1">
      <c r="A47" s="237"/>
      <c r="B47" s="238"/>
      <c r="C47" s="239"/>
    </row>
    <row r="48" spans="1:3" s="13" customFormat="1">
      <c r="A48" s="237"/>
      <c r="B48" s="238"/>
      <c r="C48" s="239"/>
    </row>
    <row r="49" spans="1:3" s="13" customFormat="1">
      <c r="A49" s="237"/>
      <c r="B49" s="238"/>
      <c r="C49" s="239"/>
    </row>
    <row r="50" spans="1:3" s="13" customFormat="1">
      <c r="A50" s="237"/>
      <c r="B50" s="238"/>
      <c r="C50" s="239"/>
    </row>
    <row r="51" spans="1:3" s="13" customFormat="1">
      <c r="A51" s="237"/>
      <c r="B51" s="238"/>
      <c r="C51" s="239"/>
    </row>
    <row r="52" spans="1:3" s="13" customFormat="1">
      <c r="A52" s="237"/>
      <c r="B52" s="238"/>
      <c r="C52" s="239"/>
    </row>
    <row r="53" spans="1:3" s="13" customFormat="1">
      <c r="A53" s="237"/>
      <c r="B53" s="238"/>
      <c r="C53" s="239"/>
    </row>
    <row r="54" spans="1:3" s="13" customFormat="1">
      <c r="A54" s="237"/>
      <c r="B54" s="238"/>
      <c r="C54" s="239"/>
    </row>
    <row r="55" spans="1:3" s="13" customFormat="1">
      <c r="A55" s="237"/>
      <c r="B55" s="238"/>
      <c r="C55" s="239"/>
    </row>
    <row r="56" spans="1:3" s="13" customFormat="1">
      <c r="A56" s="237"/>
      <c r="B56" s="238"/>
      <c r="C56" s="239"/>
    </row>
    <row r="57" spans="1:3" s="13" customFormat="1">
      <c r="A57" s="237"/>
      <c r="B57" s="238"/>
      <c r="C57" s="239"/>
    </row>
    <row r="58" spans="1:3" s="13" customFormat="1">
      <c r="A58" s="237"/>
      <c r="B58" s="238"/>
      <c r="C58" s="239"/>
    </row>
    <row r="59" spans="1:3" s="13" customFormat="1">
      <c r="A59" s="237"/>
      <c r="B59" s="238"/>
      <c r="C59" s="239"/>
    </row>
    <row r="60" spans="1:3" s="13" customFormat="1">
      <c r="A60" s="237"/>
      <c r="B60" s="238"/>
      <c r="C60" s="239"/>
    </row>
    <row r="61" spans="1:3" s="13" customFormat="1">
      <c r="A61" s="237"/>
      <c r="B61" s="238"/>
      <c r="C61" s="239"/>
    </row>
    <row r="62" spans="1:3" s="13" customFormat="1">
      <c r="A62" s="237"/>
      <c r="B62" s="238"/>
      <c r="C62" s="239"/>
    </row>
    <row r="63" spans="1:3" s="13" customFormat="1">
      <c r="A63" s="237"/>
      <c r="B63" s="238"/>
      <c r="C63" s="239"/>
    </row>
    <row r="64" spans="1:3" s="13" customFormat="1">
      <c r="A64" s="237"/>
      <c r="B64" s="238"/>
      <c r="C64" s="239"/>
    </row>
    <row r="65" spans="1:3" s="13" customFormat="1">
      <c r="A65" s="237"/>
      <c r="B65" s="238"/>
      <c r="C65" s="239"/>
    </row>
    <row r="66" spans="1:3" s="13" customFormat="1">
      <c r="A66" s="237"/>
      <c r="B66" s="238"/>
      <c r="C66" s="239"/>
    </row>
    <row r="67" spans="1:3" s="13" customFormat="1">
      <c r="A67" s="237"/>
      <c r="B67" s="238"/>
      <c r="C67" s="239"/>
    </row>
    <row r="68" spans="1:3" s="13" customFormat="1">
      <c r="A68" s="237"/>
      <c r="B68" s="238"/>
      <c r="C68" s="239"/>
    </row>
    <row r="69" spans="1:3" s="13" customFormat="1">
      <c r="A69" s="237"/>
      <c r="B69" s="238"/>
      <c r="C69" s="239"/>
    </row>
    <row r="70" spans="1:3" s="13" customFormat="1">
      <c r="A70" s="237"/>
      <c r="B70" s="238"/>
      <c r="C70" s="239"/>
    </row>
    <row r="71" spans="1:3" s="13" customFormat="1">
      <c r="A71" s="237"/>
      <c r="B71" s="238"/>
      <c r="C71" s="239"/>
    </row>
    <row r="72" spans="1:3" s="13" customFormat="1">
      <c r="A72" s="237"/>
      <c r="B72" s="238"/>
      <c r="C72" s="239"/>
    </row>
    <row r="73" spans="1:3" s="13" customFormat="1">
      <c r="A73" s="237"/>
      <c r="B73" s="238"/>
      <c r="C73" s="239"/>
    </row>
    <row r="74" spans="1:3" s="13" customFormat="1">
      <c r="A74" s="237"/>
      <c r="B74" s="238"/>
      <c r="C74" s="239"/>
    </row>
    <row r="75" spans="1:3" s="13" customFormat="1">
      <c r="A75" s="237"/>
      <c r="B75" s="238"/>
      <c r="C75" s="239"/>
    </row>
    <row r="76" spans="1:3" s="13" customFormat="1">
      <c r="A76" s="237"/>
      <c r="B76" s="238"/>
      <c r="C76" s="239"/>
    </row>
    <row r="77" spans="1:3" s="13" customFormat="1">
      <c r="A77" s="237"/>
      <c r="B77" s="238"/>
      <c r="C77" s="239"/>
    </row>
    <row r="78" spans="1:3" s="13" customFormat="1">
      <c r="A78" s="237"/>
      <c r="B78" s="238"/>
      <c r="C78" s="239"/>
    </row>
    <row r="79" spans="1:3" s="13" customFormat="1">
      <c r="A79" s="237"/>
      <c r="B79" s="238"/>
      <c r="C79" s="239"/>
    </row>
    <row r="80" spans="1:3" s="13" customFormat="1">
      <c r="A80" s="237"/>
      <c r="B80" s="238"/>
      <c r="C80" s="239"/>
    </row>
    <row r="81" spans="1:3" s="13" customFormat="1">
      <c r="A81" s="237"/>
      <c r="B81" s="238"/>
      <c r="C81" s="239"/>
    </row>
    <row r="82" spans="1:3" s="13" customFormat="1">
      <c r="A82" s="237"/>
      <c r="B82" s="238"/>
      <c r="C82" s="239"/>
    </row>
    <row r="83" spans="1:3" s="13" customFormat="1">
      <c r="A83" s="237"/>
      <c r="B83" s="238"/>
      <c r="C83" s="239"/>
    </row>
    <row r="84" spans="1:3" s="13" customFormat="1">
      <c r="A84" s="237"/>
      <c r="B84" s="238"/>
      <c r="C84" s="239"/>
    </row>
    <row r="85" spans="1:3" s="13" customFormat="1">
      <c r="A85" s="237"/>
      <c r="B85" s="238"/>
      <c r="C85" s="239"/>
    </row>
    <row r="86" spans="1:3" s="13" customFormat="1">
      <c r="A86" s="237"/>
      <c r="B86" s="238"/>
      <c r="C86" s="239"/>
    </row>
    <row r="87" spans="1:3" s="13" customFormat="1">
      <c r="A87" s="237"/>
      <c r="B87" s="238"/>
      <c r="C87" s="239"/>
    </row>
    <row r="88" spans="1:3" s="13" customFormat="1">
      <c r="A88" s="237"/>
      <c r="B88" s="238"/>
      <c r="C88" s="239"/>
    </row>
    <row r="89" spans="1:3" s="13" customFormat="1">
      <c r="A89" s="237"/>
      <c r="B89" s="238"/>
      <c r="C89" s="239"/>
    </row>
    <row r="90" spans="1:3" s="13" customFormat="1">
      <c r="A90" s="237"/>
      <c r="B90" s="238"/>
      <c r="C90" s="239"/>
    </row>
    <row r="91" spans="1:3" s="13" customFormat="1">
      <c r="A91" s="237"/>
      <c r="B91" s="238"/>
      <c r="C91" s="239"/>
    </row>
    <row r="92" spans="1:3" s="13" customFormat="1">
      <c r="A92" s="237"/>
      <c r="B92" s="238"/>
      <c r="C92" s="239"/>
    </row>
    <row r="93" spans="1:3" s="13" customFormat="1">
      <c r="A93" s="237"/>
      <c r="B93" s="238"/>
      <c r="C93" s="239"/>
    </row>
    <row r="94" spans="1:3" s="13" customFormat="1">
      <c r="A94" s="237"/>
      <c r="B94" s="238"/>
      <c r="C94" s="239"/>
    </row>
    <row r="95" spans="1:3" s="13" customFormat="1">
      <c r="A95" s="237"/>
      <c r="B95" s="238"/>
      <c r="C95" s="239"/>
    </row>
    <row r="96" spans="1:3" s="13" customFormat="1">
      <c r="A96" s="237"/>
      <c r="B96" s="238"/>
      <c r="C96" s="239"/>
    </row>
    <row r="97" spans="1:3" s="13" customFormat="1">
      <c r="A97" s="237"/>
      <c r="B97" s="238"/>
      <c r="C97" s="239"/>
    </row>
    <row r="98" spans="1:3" s="13" customFormat="1">
      <c r="A98" s="237"/>
      <c r="B98" s="238"/>
      <c r="C98" s="239"/>
    </row>
    <row r="99" spans="1:3" s="13" customFormat="1">
      <c r="A99" s="237"/>
      <c r="B99" s="238"/>
      <c r="C99" s="239"/>
    </row>
    <row r="100" spans="1:3" s="13" customFormat="1">
      <c r="A100" s="237"/>
      <c r="B100" s="238"/>
      <c r="C100" s="239"/>
    </row>
    <row r="101" spans="1:3" s="13" customFormat="1">
      <c r="A101" s="237"/>
      <c r="B101" s="238"/>
      <c r="C101" s="239"/>
    </row>
    <row r="102" spans="1:3" s="13" customFormat="1">
      <c r="A102" s="237"/>
      <c r="B102" s="238"/>
      <c r="C102" s="239"/>
    </row>
    <row r="103" spans="1:3" s="13" customFormat="1">
      <c r="A103" s="237"/>
      <c r="B103" s="238"/>
      <c r="C103" s="239"/>
    </row>
    <row r="104" spans="1:3" s="13" customFormat="1">
      <c r="A104" s="237"/>
      <c r="B104" s="238"/>
      <c r="C104" s="239"/>
    </row>
    <row r="105" spans="1:3" s="13" customFormat="1">
      <c r="A105" s="237"/>
      <c r="B105" s="238"/>
      <c r="C105" s="239"/>
    </row>
    <row r="106" spans="1:3" s="13" customFormat="1">
      <c r="A106" s="237"/>
      <c r="B106" s="238"/>
      <c r="C106" s="239"/>
    </row>
    <row r="107" spans="1:3" s="13" customFormat="1">
      <c r="A107" s="237"/>
      <c r="B107" s="238"/>
      <c r="C107" s="239"/>
    </row>
    <row r="108" spans="1:3" s="13" customFormat="1">
      <c r="A108" s="237"/>
      <c r="B108" s="238"/>
      <c r="C108" s="239"/>
    </row>
    <row r="109" spans="1:3" s="13" customFormat="1">
      <c r="A109" s="237"/>
      <c r="B109" s="238"/>
      <c r="C109" s="239"/>
    </row>
    <row r="110" spans="1:3" s="13" customFormat="1">
      <c r="A110" s="237"/>
      <c r="B110" s="238"/>
      <c r="C110" s="239"/>
    </row>
    <row r="111" spans="1:3" s="13" customFormat="1">
      <c r="A111" s="237"/>
      <c r="B111" s="238"/>
      <c r="C111" s="239"/>
    </row>
    <row r="112" spans="1:3" s="13" customFormat="1">
      <c r="A112" s="237"/>
      <c r="B112" s="238"/>
      <c r="C112" s="239"/>
    </row>
    <row r="113" spans="1:3" s="13" customFormat="1">
      <c r="A113" s="237"/>
      <c r="B113" s="238"/>
      <c r="C113" s="239"/>
    </row>
    <row r="114" spans="1:3" s="13" customFormat="1">
      <c r="A114" s="237"/>
      <c r="B114" s="238"/>
      <c r="C114" s="239"/>
    </row>
    <row r="115" spans="1:3" s="13" customFormat="1">
      <c r="A115" s="237"/>
      <c r="B115" s="238"/>
      <c r="C115" s="239"/>
    </row>
    <row r="116" spans="1:3" s="13" customFormat="1">
      <c r="A116" s="237"/>
      <c r="B116" s="238"/>
      <c r="C116" s="239"/>
    </row>
    <row r="117" spans="1:3" s="13" customFormat="1">
      <c r="A117" s="237"/>
      <c r="B117" s="238"/>
      <c r="C117" s="239"/>
    </row>
    <row r="118" spans="1:3" s="13" customFormat="1">
      <c r="A118" s="237"/>
      <c r="B118" s="238"/>
      <c r="C118" s="239"/>
    </row>
    <row r="119" spans="1:3" s="13" customFormat="1">
      <c r="A119" s="237"/>
      <c r="B119" s="238"/>
      <c r="C119" s="239"/>
    </row>
    <row r="120" spans="1:3" s="13" customFormat="1">
      <c r="A120" s="237"/>
      <c r="B120" s="238"/>
      <c r="C120" s="239"/>
    </row>
    <row r="121" spans="1:3" s="13" customFormat="1">
      <c r="A121" s="237"/>
      <c r="B121" s="238"/>
      <c r="C121" s="239"/>
    </row>
    <row r="122" spans="1:3" s="13" customFormat="1">
      <c r="A122" s="237"/>
      <c r="B122" s="238"/>
      <c r="C122" s="239"/>
    </row>
    <row r="123" spans="1:3" s="13" customFormat="1">
      <c r="A123" s="237"/>
      <c r="B123" s="238"/>
      <c r="C123" s="239"/>
    </row>
    <row r="124" spans="1:3" s="13" customFormat="1">
      <c r="A124" s="237"/>
      <c r="B124" s="238"/>
      <c r="C124" s="239"/>
    </row>
    <row r="125" spans="1:3" s="13" customFormat="1">
      <c r="A125" s="237"/>
      <c r="B125" s="238"/>
      <c r="C125" s="239"/>
    </row>
    <row r="126" spans="1:3" s="13" customFormat="1">
      <c r="A126" s="237"/>
      <c r="B126" s="238"/>
      <c r="C126" s="239"/>
    </row>
    <row r="127" spans="1:3" s="13" customFormat="1">
      <c r="A127" s="237"/>
      <c r="B127" s="238"/>
      <c r="C127" s="239"/>
    </row>
    <row r="128" spans="1:3" s="13" customFormat="1">
      <c r="A128" s="237"/>
      <c r="B128" s="238"/>
      <c r="C128" s="239"/>
    </row>
    <row r="129" spans="1:3" s="13" customFormat="1">
      <c r="A129" s="237"/>
      <c r="B129" s="238"/>
      <c r="C129" s="239"/>
    </row>
    <row r="130" spans="1:3" s="13" customFormat="1">
      <c r="A130" s="237"/>
      <c r="B130" s="238"/>
      <c r="C130" s="239"/>
    </row>
    <row r="131" spans="1:3" s="13" customFormat="1">
      <c r="A131" s="237"/>
      <c r="B131" s="238"/>
      <c r="C131" s="239"/>
    </row>
    <row r="132" spans="1:3" s="13" customFormat="1">
      <c r="A132" s="237"/>
      <c r="B132" s="238"/>
      <c r="C132" s="239"/>
    </row>
    <row r="133" spans="1:3" s="13" customFormat="1">
      <c r="A133" s="237"/>
      <c r="B133" s="238"/>
      <c r="C133" s="239"/>
    </row>
    <row r="134" spans="1:3" s="13" customFormat="1">
      <c r="A134" s="237"/>
      <c r="B134" s="238"/>
      <c r="C134" s="239"/>
    </row>
    <row r="135" spans="1:3" s="13" customFormat="1">
      <c r="A135" s="237"/>
      <c r="B135" s="238"/>
      <c r="C135" s="239"/>
    </row>
    <row r="136" spans="1:3" s="13" customFormat="1">
      <c r="A136" s="237"/>
      <c r="B136" s="238"/>
      <c r="C136" s="239"/>
    </row>
    <row r="137" spans="1:3" s="13" customFormat="1">
      <c r="A137" s="237"/>
      <c r="B137" s="238"/>
      <c r="C137" s="239"/>
    </row>
    <row r="138" spans="1:3" s="13" customFormat="1">
      <c r="A138" s="237"/>
      <c r="B138" s="238"/>
      <c r="C138" s="239"/>
    </row>
    <row r="139" spans="1:3" s="13" customFormat="1">
      <c r="A139" s="237"/>
      <c r="B139" s="238"/>
      <c r="C139" s="239"/>
    </row>
    <row r="140" spans="1:3" s="13" customFormat="1">
      <c r="A140" s="237"/>
      <c r="B140" s="238"/>
      <c r="C140" s="239"/>
    </row>
    <row r="141" spans="1:3" s="13" customFormat="1">
      <c r="A141" s="237"/>
      <c r="B141" s="238"/>
      <c r="C141" s="239"/>
    </row>
    <row r="142" spans="1:3" s="13" customFormat="1">
      <c r="A142" s="237"/>
      <c r="B142" s="238"/>
      <c r="C142" s="239"/>
    </row>
    <row r="143" spans="1:3" s="13" customFormat="1">
      <c r="A143" s="237"/>
      <c r="B143" s="238"/>
      <c r="C143" s="239"/>
    </row>
    <row r="144" spans="1:3" s="13" customFormat="1">
      <c r="A144" s="237"/>
      <c r="B144" s="238"/>
      <c r="C144" s="239"/>
    </row>
    <row r="145" spans="1:3" s="13" customFormat="1">
      <c r="A145" s="237"/>
      <c r="B145" s="238"/>
      <c r="C145" s="239"/>
    </row>
    <row r="146" spans="1:3" s="13" customFormat="1">
      <c r="A146" s="237"/>
      <c r="B146" s="238"/>
      <c r="C146" s="239"/>
    </row>
    <row r="147" spans="1:3" s="13" customFormat="1">
      <c r="A147" s="237"/>
      <c r="B147" s="238"/>
      <c r="C147" s="239"/>
    </row>
    <row r="148" spans="1:3" s="13" customFormat="1">
      <c r="A148" s="237"/>
      <c r="B148" s="238"/>
      <c r="C148" s="239"/>
    </row>
    <row r="149" spans="1:3" s="13" customFormat="1">
      <c r="A149" s="237"/>
      <c r="B149" s="238"/>
      <c r="C149" s="239"/>
    </row>
    <row r="150" spans="1:3" s="13" customFormat="1">
      <c r="A150" s="237"/>
      <c r="B150" s="238"/>
      <c r="C150" s="239"/>
    </row>
    <row r="151" spans="1:3" s="13" customFormat="1">
      <c r="A151" s="237"/>
      <c r="B151" s="238"/>
      <c r="C151" s="239"/>
    </row>
    <row r="152" spans="1:3" s="13" customFormat="1">
      <c r="A152" s="237"/>
      <c r="B152" s="238"/>
      <c r="C152" s="239"/>
    </row>
    <row r="153" spans="1:3" s="13" customFormat="1">
      <c r="A153" s="237"/>
      <c r="B153" s="238"/>
      <c r="C153" s="239"/>
    </row>
    <row r="154" spans="1:3" s="13" customFormat="1">
      <c r="A154" s="237"/>
      <c r="B154" s="238"/>
      <c r="C154" s="239"/>
    </row>
    <row r="155" spans="1:3" s="13" customFormat="1">
      <c r="A155" s="237"/>
      <c r="B155" s="238"/>
      <c r="C155" s="239"/>
    </row>
    <row r="156" spans="1:3" s="13" customFormat="1">
      <c r="A156" s="237"/>
      <c r="B156" s="238"/>
      <c r="C156" s="239"/>
    </row>
    <row r="157" spans="1:3" s="13" customFormat="1">
      <c r="A157" s="237"/>
      <c r="B157" s="238"/>
      <c r="C157" s="239"/>
    </row>
    <row r="158" spans="1:3" s="13" customFormat="1">
      <c r="A158" s="237"/>
      <c r="B158" s="238"/>
      <c r="C158" s="239"/>
    </row>
    <row r="159" spans="1:3" s="13" customFormat="1">
      <c r="A159" s="237"/>
      <c r="B159" s="238"/>
      <c r="C159" s="239"/>
    </row>
    <row r="160" spans="1:3" s="13" customFormat="1">
      <c r="A160" s="237"/>
      <c r="B160" s="238"/>
      <c r="C160" s="239"/>
    </row>
    <row r="161" spans="1:3" s="13" customFormat="1">
      <c r="A161" s="237"/>
      <c r="B161" s="238"/>
      <c r="C161" s="239"/>
    </row>
    <row r="162" spans="1:3" s="13" customFormat="1">
      <c r="A162" s="237"/>
      <c r="B162" s="238"/>
      <c r="C162" s="239"/>
    </row>
    <row r="163" spans="1:3" s="13" customFormat="1">
      <c r="A163" s="237"/>
      <c r="B163" s="238"/>
      <c r="C163" s="239"/>
    </row>
    <row r="164" spans="1:3" s="13" customFormat="1">
      <c r="A164" s="237"/>
      <c r="B164" s="238"/>
      <c r="C164" s="239"/>
    </row>
    <row r="165" spans="1:3" s="13" customFormat="1">
      <c r="A165" s="237"/>
      <c r="B165" s="238"/>
      <c r="C165" s="239"/>
    </row>
    <row r="166" spans="1:3" s="13" customFormat="1">
      <c r="A166" s="237"/>
      <c r="B166" s="238"/>
      <c r="C166" s="239"/>
    </row>
    <row r="167" spans="1:3" s="13" customFormat="1">
      <c r="A167" s="237"/>
      <c r="B167" s="238"/>
      <c r="C167" s="239"/>
    </row>
    <row r="168" spans="1:3" s="13" customFormat="1">
      <c r="A168" s="237"/>
      <c r="B168" s="238"/>
      <c r="C168" s="239"/>
    </row>
    <row r="169" spans="1:3" s="13" customFormat="1">
      <c r="A169" s="237"/>
      <c r="B169" s="238"/>
      <c r="C169" s="239"/>
    </row>
    <row r="170" spans="1:3" s="13" customFormat="1">
      <c r="A170" s="237"/>
      <c r="B170" s="238"/>
      <c r="C170" s="239"/>
    </row>
    <row r="171" spans="1:3" s="13" customFormat="1">
      <c r="A171" s="237"/>
      <c r="B171" s="238"/>
      <c r="C171" s="239"/>
    </row>
    <row r="172" spans="1:3" s="13" customFormat="1">
      <c r="A172" s="237"/>
      <c r="B172" s="238"/>
      <c r="C172" s="239"/>
    </row>
    <row r="173" spans="1:3" s="13" customFormat="1">
      <c r="A173" s="237"/>
      <c r="B173" s="238"/>
      <c r="C173" s="239"/>
    </row>
    <row r="174" spans="1:3" s="13" customFormat="1">
      <c r="A174" s="237"/>
      <c r="B174" s="238"/>
      <c r="C174" s="239"/>
    </row>
    <row r="175" spans="1:3" s="13" customFormat="1">
      <c r="A175" s="237"/>
      <c r="B175" s="238"/>
      <c r="C175" s="239"/>
    </row>
    <row r="176" spans="1:3" s="13" customFormat="1">
      <c r="A176" s="237"/>
      <c r="B176" s="238"/>
      <c r="C176" s="239"/>
    </row>
    <row r="177" spans="1:3" s="13" customFormat="1">
      <c r="A177" s="237"/>
      <c r="B177" s="238"/>
      <c r="C177" s="239"/>
    </row>
    <row r="178" spans="1:3" s="13" customFormat="1">
      <c r="A178" s="237"/>
      <c r="B178" s="238"/>
      <c r="C178" s="239"/>
    </row>
    <row r="179" spans="1:3" s="13" customFormat="1">
      <c r="A179" s="237"/>
      <c r="B179" s="238"/>
      <c r="C179" s="239"/>
    </row>
    <row r="180" spans="1:3" s="13" customFormat="1">
      <c r="A180" s="237"/>
      <c r="B180" s="238"/>
      <c r="C180" s="239"/>
    </row>
    <row r="181" spans="1:3" s="13" customFormat="1">
      <c r="A181" s="237"/>
      <c r="B181" s="238"/>
      <c r="C181" s="239"/>
    </row>
    <row r="182" spans="1:3" s="13" customFormat="1">
      <c r="A182" s="237"/>
      <c r="B182" s="238"/>
      <c r="C182" s="239"/>
    </row>
    <row r="183" spans="1:3" s="13" customFormat="1">
      <c r="A183" s="237"/>
      <c r="B183" s="238"/>
      <c r="C183" s="239"/>
    </row>
    <row r="184" spans="1:3" s="13" customFormat="1">
      <c r="A184" s="237"/>
      <c r="B184" s="238"/>
      <c r="C184" s="239"/>
    </row>
    <row r="185" spans="1:3" s="13" customFormat="1">
      <c r="A185" s="237"/>
      <c r="B185" s="238"/>
      <c r="C185" s="239"/>
    </row>
    <row r="186" spans="1:3" s="13" customFormat="1">
      <c r="A186" s="237"/>
      <c r="B186" s="238"/>
      <c r="C186" s="239"/>
    </row>
    <row r="187" spans="1:3" s="13" customFormat="1">
      <c r="A187" s="237"/>
      <c r="B187" s="238"/>
      <c r="C187" s="239"/>
    </row>
    <row r="188" spans="1:3" s="13" customFormat="1">
      <c r="A188" s="237"/>
      <c r="B188" s="238"/>
      <c r="C188" s="239"/>
    </row>
    <row r="189" spans="1:3" s="13" customFormat="1">
      <c r="A189" s="237"/>
      <c r="B189" s="238"/>
      <c r="C189" s="239"/>
    </row>
    <row r="190" spans="1:3" s="13" customFormat="1">
      <c r="A190" s="237"/>
      <c r="B190" s="238"/>
      <c r="C190" s="239"/>
    </row>
    <row r="191" spans="1:3" s="13" customFormat="1">
      <c r="A191" s="237"/>
      <c r="B191" s="238"/>
      <c r="C191" s="239"/>
    </row>
    <row r="192" spans="1:3" s="13" customFormat="1">
      <c r="A192" s="237"/>
      <c r="B192" s="238"/>
      <c r="C192" s="239"/>
    </row>
    <row r="193" spans="1:3" s="13" customFormat="1">
      <c r="A193" s="237"/>
      <c r="B193" s="238"/>
      <c r="C193" s="239"/>
    </row>
    <row r="194" spans="1:3" s="13" customFormat="1">
      <c r="A194" s="237"/>
      <c r="B194" s="238"/>
      <c r="C194" s="239"/>
    </row>
    <row r="195" spans="1:3" s="13" customFormat="1">
      <c r="A195" s="237"/>
      <c r="B195" s="238"/>
      <c r="C195" s="239"/>
    </row>
    <row r="196" spans="1:3" s="13" customFormat="1">
      <c r="A196" s="237"/>
      <c r="B196" s="238"/>
      <c r="C196" s="239"/>
    </row>
    <row r="197" spans="1:3" s="13" customFormat="1">
      <c r="A197" s="237"/>
      <c r="B197" s="238"/>
      <c r="C197" s="239"/>
    </row>
    <row r="198" spans="1:3" s="13" customFormat="1">
      <c r="A198" s="237"/>
      <c r="B198" s="238"/>
      <c r="C198" s="239"/>
    </row>
    <row r="199" spans="1:3" s="13" customFormat="1">
      <c r="A199" s="237"/>
      <c r="B199" s="238"/>
      <c r="C199" s="239"/>
    </row>
    <row r="200" spans="1:3" s="13" customFormat="1">
      <c r="A200" s="237"/>
      <c r="B200" s="238"/>
      <c r="C200" s="239"/>
    </row>
    <row r="201" spans="1:3" s="13" customFormat="1">
      <c r="A201" s="237"/>
      <c r="B201" s="238"/>
      <c r="C201" s="239"/>
    </row>
    <row r="202" spans="1:3" s="13" customFormat="1">
      <c r="A202" s="237"/>
      <c r="B202" s="238"/>
      <c r="C202" s="239"/>
    </row>
    <row r="203" spans="1:3" s="13" customFormat="1">
      <c r="A203" s="237"/>
      <c r="B203" s="238"/>
      <c r="C203" s="239"/>
    </row>
    <row r="204" spans="1:3" s="13" customFormat="1">
      <c r="A204" s="237"/>
      <c r="B204" s="238"/>
      <c r="C204" s="239"/>
    </row>
    <row r="205" spans="1:3" s="13" customFormat="1">
      <c r="A205" s="237"/>
      <c r="B205" s="238"/>
      <c r="C205" s="239"/>
    </row>
    <row r="206" spans="1:3" s="13" customFormat="1">
      <c r="A206" s="237"/>
      <c r="B206" s="238"/>
      <c r="C206" s="239"/>
    </row>
    <row r="207" spans="1:3" s="13" customFormat="1">
      <c r="A207" s="237"/>
      <c r="B207" s="238"/>
      <c r="C207" s="239"/>
    </row>
    <row r="208" spans="1:3" s="13" customFormat="1">
      <c r="A208" s="237"/>
      <c r="B208" s="238"/>
      <c r="C208" s="239"/>
    </row>
    <row r="209" spans="1:3" s="13" customFormat="1">
      <c r="A209" s="237"/>
      <c r="B209" s="238"/>
      <c r="C209" s="239"/>
    </row>
    <row r="210" spans="1:3" s="13" customFormat="1">
      <c r="A210" s="237"/>
      <c r="B210" s="238"/>
      <c r="C210" s="239"/>
    </row>
    <row r="211" spans="1:3" s="13" customFormat="1">
      <c r="A211" s="237"/>
      <c r="B211" s="238"/>
      <c r="C211" s="239"/>
    </row>
    <row r="212" spans="1:3" s="13" customFormat="1">
      <c r="A212" s="237"/>
      <c r="B212" s="238"/>
      <c r="C212" s="239"/>
    </row>
    <row r="213" spans="1:3" s="13" customFormat="1">
      <c r="A213" s="237"/>
      <c r="B213" s="238"/>
      <c r="C213" s="239"/>
    </row>
    <row r="214" spans="1:3" s="13" customFormat="1">
      <c r="A214" s="237"/>
      <c r="B214" s="238"/>
      <c r="C214" s="239"/>
    </row>
    <row r="215" spans="1:3" s="13" customFormat="1">
      <c r="A215" s="237"/>
      <c r="B215" s="238"/>
      <c r="C215" s="239"/>
    </row>
    <row r="216" spans="1:3" s="13" customFormat="1">
      <c r="A216" s="237"/>
      <c r="B216" s="238"/>
      <c r="C216" s="239"/>
    </row>
    <row r="217" spans="1:3" s="13" customFormat="1">
      <c r="A217" s="237"/>
      <c r="B217" s="238"/>
      <c r="C217" s="239"/>
    </row>
    <row r="218" spans="1:3" s="13" customFormat="1">
      <c r="A218" s="237"/>
      <c r="B218" s="238"/>
      <c r="C218" s="239"/>
    </row>
    <row r="219" spans="1:3" s="13" customFormat="1">
      <c r="A219" s="237"/>
      <c r="B219" s="238"/>
      <c r="C219" s="239"/>
    </row>
    <row r="220" spans="1:3" s="13" customFormat="1">
      <c r="A220" s="237"/>
      <c r="B220" s="238"/>
      <c r="C220" s="239"/>
    </row>
    <row r="221" spans="1:3" s="13" customFormat="1">
      <c r="A221" s="237"/>
      <c r="B221" s="238"/>
      <c r="C221" s="239"/>
    </row>
    <row r="222" spans="1:3" s="13" customFormat="1">
      <c r="A222" s="237"/>
      <c r="B222" s="238"/>
      <c r="C222" s="239"/>
    </row>
    <row r="223" spans="1:3" s="13" customFormat="1">
      <c r="A223" s="237"/>
      <c r="B223" s="238"/>
      <c r="C223" s="239"/>
    </row>
    <row r="224" spans="1:3" s="13" customFormat="1">
      <c r="A224" s="237"/>
      <c r="B224" s="238"/>
      <c r="C224" s="239"/>
    </row>
    <row r="225" spans="1:3" s="13" customFormat="1">
      <c r="A225" s="237"/>
      <c r="B225" s="238"/>
      <c r="C225" s="239"/>
    </row>
    <row r="226" spans="1:3" s="13" customFormat="1">
      <c r="A226" s="237"/>
      <c r="B226" s="238"/>
      <c r="C226" s="239"/>
    </row>
    <row r="227" spans="1:3" s="13" customFormat="1">
      <c r="A227" s="237"/>
      <c r="B227" s="238"/>
      <c r="C227" s="239"/>
    </row>
    <row r="228" spans="1:3" s="13" customFormat="1">
      <c r="A228" s="237"/>
      <c r="B228" s="238"/>
      <c r="C228" s="239"/>
    </row>
    <row r="229" spans="1:3" s="13" customFormat="1">
      <c r="A229" s="237"/>
      <c r="B229" s="238"/>
      <c r="C229" s="239"/>
    </row>
    <row r="230" spans="1:3" s="13" customFormat="1">
      <c r="A230" s="237"/>
      <c r="B230" s="238"/>
      <c r="C230" s="239"/>
    </row>
    <row r="231" spans="1:3" s="13" customFormat="1">
      <c r="A231" s="237"/>
      <c r="B231" s="238"/>
      <c r="C231" s="239"/>
    </row>
    <row r="232" spans="1:3" s="13" customFormat="1">
      <c r="A232" s="237"/>
      <c r="B232" s="238"/>
      <c r="C232" s="239"/>
    </row>
    <row r="233" spans="1:3" s="13" customFormat="1">
      <c r="A233" s="237"/>
      <c r="B233" s="238"/>
      <c r="C233" s="239"/>
    </row>
    <row r="234" spans="1:3" s="13" customFormat="1">
      <c r="A234" s="237"/>
      <c r="B234" s="238"/>
      <c r="C234" s="239"/>
    </row>
    <row r="235" spans="1:3" s="13" customFormat="1">
      <c r="A235" s="237"/>
      <c r="B235" s="238"/>
      <c r="C235" s="239"/>
    </row>
    <row r="236" spans="1:3" s="13" customFormat="1">
      <c r="A236" s="237"/>
      <c r="B236" s="238"/>
      <c r="C236" s="239"/>
    </row>
    <row r="237" spans="1:3" s="13" customFormat="1">
      <c r="A237" s="237"/>
      <c r="B237" s="238"/>
      <c r="C237" s="239"/>
    </row>
    <row r="238" spans="1:3" s="13" customFormat="1">
      <c r="A238" s="237"/>
      <c r="B238" s="238"/>
      <c r="C238" s="239"/>
    </row>
    <row r="239" spans="1:3" s="13" customFormat="1">
      <c r="A239" s="237"/>
      <c r="B239" s="238"/>
      <c r="C239" s="239"/>
    </row>
    <row r="240" spans="1:3" s="13" customFormat="1">
      <c r="A240" s="237"/>
      <c r="B240" s="238"/>
      <c r="C240" s="239"/>
    </row>
    <row r="241" spans="1:3" s="13" customFormat="1">
      <c r="A241" s="237"/>
      <c r="B241" s="238"/>
      <c r="C241" s="239"/>
    </row>
    <row r="242" spans="1:3" s="13" customFormat="1">
      <c r="A242" s="237"/>
      <c r="B242" s="238"/>
      <c r="C242" s="239"/>
    </row>
    <row r="243" spans="1:3" s="13" customFormat="1">
      <c r="A243" s="237"/>
      <c r="B243" s="238"/>
      <c r="C243" s="239"/>
    </row>
    <row r="244" spans="1:3" s="13" customFormat="1">
      <c r="A244" s="237"/>
      <c r="B244" s="238"/>
      <c r="C244" s="239"/>
    </row>
    <row r="245" spans="1:3" s="13" customFormat="1">
      <c r="A245" s="237"/>
      <c r="B245" s="238"/>
      <c r="C245" s="239"/>
    </row>
    <row r="246" spans="1:3" s="13" customFormat="1">
      <c r="A246" s="237"/>
      <c r="B246" s="238"/>
      <c r="C246" s="239"/>
    </row>
    <row r="247" spans="1:3" s="13" customFormat="1">
      <c r="A247" s="237"/>
      <c r="B247" s="238"/>
      <c r="C247" s="239"/>
    </row>
    <row r="248" spans="1:3" s="13" customFormat="1">
      <c r="A248" s="237"/>
      <c r="B248" s="238"/>
      <c r="C248" s="239"/>
    </row>
    <row r="249" spans="1:3" s="13" customFormat="1">
      <c r="A249" s="237"/>
      <c r="B249" s="238"/>
      <c r="C249" s="239"/>
    </row>
    <row r="250" spans="1:3" s="13" customFormat="1">
      <c r="A250" s="237"/>
      <c r="B250" s="238"/>
      <c r="C250" s="239"/>
    </row>
    <row r="251" spans="1:3" s="13" customFormat="1">
      <c r="A251" s="237"/>
      <c r="B251" s="238"/>
      <c r="C251" s="239"/>
    </row>
    <row r="252" spans="1:3" s="13" customFormat="1">
      <c r="A252" s="237"/>
      <c r="B252" s="238"/>
      <c r="C252" s="239"/>
    </row>
    <row r="253" spans="1:3" s="13" customFormat="1">
      <c r="A253" s="237"/>
      <c r="B253" s="238"/>
      <c r="C253" s="239"/>
    </row>
    <row r="254" spans="1:3" s="13" customFormat="1">
      <c r="A254" s="237"/>
      <c r="B254" s="238"/>
      <c r="C254" s="239"/>
    </row>
    <row r="255" spans="1:3" s="13" customFormat="1">
      <c r="A255" s="237"/>
      <c r="B255" s="238"/>
      <c r="C255" s="239"/>
    </row>
    <row r="256" spans="1:3" s="13" customFormat="1">
      <c r="A256" s="237"/>
      <c r="B256" s="238"/>
      <c r="C256" s="239"/>
    </row>
    <row r="257" spans="1:3" s="13" customFormat="1">
      <c r="A257" s="237"/>
      <c r="B257" s="238"/>
      <c r="C257" s="239"/>
    </row>
    <row r="258" spans="1:3" s="13" customFormat="1">
      <c r="A258" s="237"/>
      <c r="B258" s="238"/>
      <c r="C258" s="239"/>
    </row>
    <row r="259" spans="1:3" s="13" customFormat="1">
      <c r="A259" s="237"/>
      <c r="B259" s="238"/>
      <c r="C259" s="239"/>
    </row>
    <row r="260" spans="1:3" s="13" customFormat="1">
      <c r="A260" s="237"/>
      <c r="B260" s="238"/>
      <c r="C260" s="239"/>
    </row>
    <row r="261" spans="1:3" s="13" customFormat="1">
      <c r="A261" s="237"/>
      <c r="B261" s="238"/>
      <c r="C261" s="239"/>
    </row>
    <row r="262" spans="1:3" s="13" customFormat="1">
      <c r="A262" s="237"/>
      <c r="B262" s="238"/>
      <c r="C262" s="239"/>
    </row>
    <row r="263" spans="1:3" s="13" customFormat="1">
      <c r="A263" s="237"/>
      <c r="B263" s="238"/>
      <c r="C263" s="239"/>
    </row>
    <row r="264" spans="1:3" s="13" customFormat="1">
      <c r="A264" s="237"/>
      <c r="B264" s="238"/>
      <c r="C264" s="239"/>
    </row>
    <row r="265" spans="1:3" s="13" customFormat="1">
      <c r="A265" s="237"/>
      <c r="B265" s="238"/>
      <c r="C265" s="239"/>
    </row>
    <row r="266" spans="1:3" s="13" customFormat="1">
      <c r="A266" s="237"/>
      <c r="B266" s="238"/>
      <c r="C266" s="239"/>
    </row>
    <row r="267" spans="1:3" s="13" customFormat="1">
      <c r="A267" s="237"/>
      <c r="B267" s="238"/>
      <c r="C267" s="239"/>
    </row>
    <row r="268" spans="1:3" s="13" customFormat="1">
      <c r="A268" s="237"/>
      <c r="B268" s="238"/>
      <c r="C268" s="239"/>
    </row>
    <row r="269" spans="1:3" s="13" customFormat="1">
      <c r="A269" s="237"/>
      <c r="B269" s="238"/>
      <c r="C269" s="239"/>
    </row>
    <row r="270" spans="1:3" s="13" customFormat="1">
      <c r="A270" s="237"/>
      <c r="B270" s="238"/>
      <c r="C270" s="239"/>
    </row>
    <row r="271" spans="1:3" s="13" customFormat="1">
      <c r="A271" s="237"/>
      <c r="B271" s="238"/>
      <c r="C271" s="239"/>
    </row>
    <row r="272" spans="1:3" s="13" customFormat="1">
      <c r="A272" s="237"/>
      <c r="B272" s="238"/>
      <c r="C272" s="239"/>
    </row>
    <row r="273" spans="1:3" s="13" customFormat="1">
      <c r="A273" s="237"/>
      <c r="B273" s="238"/>
      <c r="C273" s="239"/>
    </row>
    <row r="274" spans="1:3" s="13" customFormat="1">
      <c r="A274" s="237"/>
      <c r="B274" s="238"/>
      <c r="C274" s="239"/>
    </row>
    <row r="275" spans="1:3" s="13" customFormat="1">
      <c r="A275" s="237"/>
      <c r="B275" s="238"/>
      <c r="C275" s="239"/>
    </row>
    <row r="276" spans="1:3" s="13" customFormat="1">
      <c r="A276" s="237"/>
      <c r="B276" s="238"/>
      <c r="C276" s="239"/>
    </row>
    <row r="277" spans="1:3" s="13" customFormat="1">
      <c r="A277" s="237"/>
      <c r="B277" s="238"/>
      <c r="C277" s="239"/>
    </row>
    <row r="278" spans="1:3" s="13" customFormat="1">
      <c r="A278" s="237"/>
      <c r="B278" s="238"/>
      <c r="C278" s="239"/>
    </row>
    <row r="279" spans="1:3" s="13" customFormat="1">
      <c r="A279" s="237"/>
      <c r="B279" s="238"/>
      <c r="C279" s="239"/>
    </row>
    <row r="280" spans="1:3" s="13" customFormat="1">
      <c r="A280" s="237"/>
      <c r="B280" s="238"/>
      <c r="C280" s="239"/>
    </row>
    <row r="281" spans="1:3" s="13" customFormat="1">
      <c r="A281" s="237"/>
      <c r="B281" s="238"/>
      <c r="C281" s="239"/>
    </row>
    <row r="282" spans="1:3" s="13" customFormat="1">
      <c r="A282" s="237"/>
      <c r="B282" s="238"/>
      <c r="C282" s="239"/>
    </row>
    <row r="283" spans="1:3" s="13" customFormat="1">
      <c r="A283" s="237"/>
      <c r="B283" s="238"/>
      <c r="C283" s="239"/>
    </row>
    <row r="284" spans="1:3" s="13" customFormat="1">
      <c r="A284" s="237"/>
      <c r="B284" s="238"/>
      <c r="C284" s="239"/>
    </row>
    <row r="285" spans="1:3" s="13" customFormat="1">
      <c r="A285" s="237"/>
      <c r="B285" s="238"/>
      <c r="C285" s="239"/>
    </row>
    <row r="286" spans="1:3" s="13" customFormat="1">
      <c r="A286" s="237"/>
      <c r="B286" s="238"/>
      <c r="C286" s="239"/>
    </row>
    <row r="287" spans="1:3" s="13" customFormat="1">
      <c r="A287" s="237"/>
      <c r="B287" s="238"/>
      <c r="C287" s="239"/>
    </row>
    <row r="288" spans="1:3" s="13" customFormat="1">
      <c r="A288" s="237"/>
      <c r="B288" s="238"/>
      <c r="C288" s="239"/>
    </row>
    <row r="289" spans="1:3" s="13" customFormat="1">
      <c r="A289" s="237"/>
      <c r="B289" s="238"/>
      <c r="C289" s="239"/>
    </row>
    <row r="290" spans="1:3" s="13" customFormat="1">
      <c r="A290" s="237"/>
      <c r="B290" s="238"/>
      <c r="C290" s="239"/>
    </row>
    <row r="291" spans="1:3" s="13" customFormat="1">
      <c r="A291" s="237"/>
      <c r="B291" s="238"/>
      <c r="C291" s="239"/>
    </row>
    <row r="292" spans="1:3" s="13" customFormat="1">
      <c r="A292" s="237"/>
      <c r="B292" s="238"/>
      <c r="C292" s="239"/>
    </row>
    <row r="293" spans="1:3" s="13" customFormat="1">
      <c r="A293" s="237"/>
      <c r="B293" s="238"/>
      <c r="C293" s="239"/>
    </row>
    <row r="294" spans="1:3" s="13" customFormat="1">
      <c r="A294" s="237"/>
      <c r="B294" s="238"/>
      <c r="C294" s="239"/>
    </row>
    <row r="295" spans="1:3" s="13" customFormat="1">
      <c r="A295" s="237"/>
      <c r="B295" s="238"/>
      <c r="C295" s="239"/>
    </row>
    <row r="296" spans="1:3" s="13" customFormat="1">
      <c r="A296" s="237"/>
      <c r="B296" s="238"/>
      <c r="C296" s="239"/>
    </row>
    <row r="297" spans="1:3" s="13" customFormat="1">
      <c r="A297" s="237"/>
      <c r="B297" s="238"/>
      <c r="C297" s="239"/>
    </row>
    <row r="298" spans="1:3" s="13" customFormat="1">
      <c r="A298" s="237"/>
      <c r="B298" s="238"/>
      <c r="C298" s="239"/>
    </row>
    <row r="299" spans="1:3" s="13" customFormat="1">
      <c r="A299" s="237"/>
      <c r="B299" s="238"/>
      <c r="C299" s="239"/>
    </row>
    <row r="300" spans="1:3" s="13" customFormat="1">
      <c r="A300" s="237"/>
      <c r="B300" s="238"/>
      <c r="C300" s="239"/>
    </row>
    <row r="301" spans="1:3" s="13" customFormat="1">
      <c r="A301" s="237"/>
      <c r="B301" s="238"/>
      <c r="C301" s="239"/>
    </row>
    <row r="302" spans="1:3" s="13" customFormat="1">
      <c r="A302" s="237"/>
      <c r="B302" s="238"/>
      <c r="C302" s="239"/>
    </row>
    <row r="303" spans="1:3" s="13" customFormat="1">
      <c r="A303" s="237"/>
      <c r="B303" s="238"/>
      <c r="C303" s="239"/>
    </row>
    <row r="304" spans="1:3" s="13" customFormat="1">
      <c r="A304" s="237"/>
      <c r="B304" s="238"/>
      <c r="C304" s="239"/>
    </row>
    <row r="305" spans="1:3" s="13" customFormat="1">
      <c r="A305" s="237"/>
      <c r="B305" s="238"/>
      <c r="C305" s="239"/>
    </row>
    <row r="306" spans="1:3" s="13" customFormat="1">
      <c r="A306" s="237"/>
      <c r="B306" s="238"/>
      <c r="C306" s="239"/>
    </row>
    <row r="307" spans="1:3" s="13" customFormat="1">
      <c r="A307" s="237"/>
      <c r="B307" s="238"/>
      <c r="C307" s="239"/>
    </row>
    <row r="308" spans="1:3" s="13" customFormat="1">
      <c r="A308" s="237"/>
      <c r="B308" s="238"/>
      <c r="C308" s="239"/>
    </row>
    <row r="309" spans="1:3" s="13" customFormat="1">
      <c r="A309" s="237"/>
      <c r="B309" s="238"/>
      <c r="C309" s="239"/>
    </row>
    <row r="310" spans="1:3" s="13" customFormat="1">
      <c r="A310" s="237"/>
      <c r="B310" s="238"/>
      <c r="C310" s="239"/>
    </row>
    <row r="311" spans="1:3" s="13" customFormat="1">
      <c r="A311" s="237"/>
      <c r="B311" s="238"/>
      <c r="C311" s="239"/>
    </row>
    <row r="312" spans="1:3" s="13" customFormat="1">
      <c r="A312" s="237"/>
      <c r="B312" s="238"/>
      <c r="C312" s="239"/>
    </row>
    <row r="313" spans="1:3" s="13" customFormat="1">
      <c r="A313" s="237"/>
      <c r="B313" s="238"/>
      <c r="C313" s="239"/>
    </row>
    <row r="314" spans="1:3" s="13" customFormat="1">
      <c r="A314" s="237"/>
      <c r="B314" s="238"/>
      <c r="C314" s="239"/>
    </row>
    <row r="315" spans="1:3" s="13" customFormat="1">
      <c r="A315" s="237"/>
      <c r="B315" s="238"/>
      <c r="C315" s="239"/>
    </row>
    <row r="316" spans="1:3" s="13" customFormat="1">
      <c r="A316" s="237"/>
      <c r="B316" s="238"/>
      <c r="C316" s="239"/>
    </row>
    <row r="317" spans="1:3" s="13" customFormat="1">
      <c r="A317" s="237"/>
      <c r="B317" s="238"/>
      <c r="C317" s="239"/>
    </row>
    <row r="318" spans="1:3" s="13" customFormat="1">
      <c r="A318" s="237"/>
      <c r="B318" s="238"/>
      <c r="C318" s="239"/>
    </row>
    <row r="319" spans="1:3" s="13" customFormat="1">
      <c r="A319" s="237"/>
      <c r="B319" s="238"/>
      <c r="C319" s="239"/>
    </row>
    <row r="320" spans="1:3" s="13" customFormat="1">
      <c r="A320" s="237"/>
      <c r="B320" s="238"/>
      <c r="C320" s="239"/>
    </row>
    <row r="321" spans="1:3" s="13" customFormat="1">
      <c r="A321" s="237"/>
      <c r="B321" s="238"/>
      <c r="C321" s="239"/>
    </row>
    <row r="322" spans="1:3" s="13" customFormat="1">
      <c r="A322" s="237"/>
      <c r="B322" s="238"/>
      <c r="C322" s="239"/>
    </row>
    <row r="323" spans="1:3" s="13" customFormat="1">
      <c r="A323" s="237"/>
      <c r="B323" s="238"/>
      <c r="C323" s="239"/>
    </row>
    <row r="324" spans="1:3" s="13" customFormat="1">
      <c r="A324" s="237"/>
      <c r="B324" s="238"/>
      <c r="C324" s="239"/>
    </row>
    <row r="325" spans="1:3" s="13" customFormat="1">
      <c r="A325" s="237"/>
      <c r="B325" s="238"/>
      <c r="C325" s="239"/>
    </row>
    <row r="326" spans="1:3" s="13" customFormat="1">
      <c r="A326" s="237"/>
      <c r="B326" s="238"/>
      <c r="C326" s="239"/>
    </row>
    <row r="327" spans="1:3" s="13" customFormat="1">
      <c r="A327" s="237"/>
      <c r="B327" s="238"/>
      <c r="C327" s="239"/>
    </row>
    <row r="328" spans="1:3" s="13" customFormat="1">
      <c r="A328" s="237"/>
      <c r="B328" s="238"/>
      <c r="C328" s="239"/>
    </row>
    <row r="329" spans="1:3" s="13" customFormat="1">
      <c r="A329" s="237"/>
      <c r="B329" s="238"/>
      <c r="C329" s="239"/>
    </row>
    <row r="330" spans="1:3" s="13" customFormat="1">
      <c r="A330" s="237"/>
      <c r="B330" s="238"/>
      <c r="C330" s="239"/>
    </row>
    <row r="331" spans="1:3" s="13" customFormat="1">
      <c r="A331" s="237"/>
      <c r="B331" s="238"/>
      <c r="C331" s="239"/>
    </row>
    <row r="332" spans="1:3" s="13" customFormat="1">
      <c r="A332" s="237"/>
      <c r="B332" s="238"/>
      <c r="C332" s="239"/>
    </row>
    <row r="333" spans="1:3" s="13" customFormat="1">
      <c r="A333" s="237"/>
      <c r="B333" s="238"/>
      <c r="C333" s="239"/>
    </row>
    <row r="334" spans="1:3" s="13" customFormat="1">
      <c r="A334" s="237"/>
      <c r="B334" s="238"/>
      <c r="C334" s="239"/>
    </row>
    <row r="335" spans="1:3" s="13" customFormat="1">
      <c r="A335" s="237"/>
      <c r="B335" s="238"/>
      <c r="C335" s="239"/>
    </row>
    <row r="336" spans="1:3" s="13" customFormat="1">
      <c r="A336" s="237"/>
      <c r="B336" s="238"/>
      <c r="C336" s="239"/>
    </row>
    <row r="337" spans="1:3" s="13" customFormat="1">
      <c r="A337" s="237"/>
      <c r="B337" s="238"/>
      <c r="C337" s="239"/>
    </row>
    <row r="338" spans="1:3" s="13" customFormat="1">
      <c r="A338" s="237"/>
      <c r="B338" s="238"/>
      <c r="C338" s="239"/>
    </row>
    <row r="339" spans="1:3" s="13" customFormat="1">
      <c r="A339" s="237"/>
      <c r="B339" s="238"/>
      <c r="C339" s="239"/>
    </row>
    <row r="340" spans="1:3" s="13" customFormat="1">
      <c r="A340" s="237"/>
      <c r="B340" s="238"/>
      <c r="C340" s="239"/>
    </row>
    <row r="341" spans="1:3" s="13" customFormat="1">
      <c r="A341" s="237"/>
      <c r="B341" s="238"/>
      <c r="C341" s="239"/>
    </row>
    <row r="342" spans="1:3" s="13" customFormat="1">
      <c r="A342" s="237"/>
      <c r="B342" s="238"/>
      <c r="C342" s="239"/>
    </row>
    <row r="343" spans="1:3" s="13" customFormat="1">
      <c r="A343" s="237"/>
      <c r="B343" s="238"/>
      <c r="C343" s="239"/>
    </row>
    <row r="344" spans="1:3" s="13" customFormat="1">
      <c r="A344" s="237"/>
      <c r="B344" s="238"/>
      <c r="C344" s="239"/>
    </row>
    <row r="345" spans="1:3" s="13" customFormat="1">
      <c r="A345" s="237"/>
      <c r="B345" s="238"/>
      <c r="C345" s="239"/>
    </row>
    <row r="346" spans="1:3" s="13" customFormat="1">
      <c r="A346" s="237"/>
      <c r="B346" s="238"/>
      <c r="C346" s="239"/>
    </row>
    <row r="347" spans="1:3" s="13" customFormat="1">
      <c r="A347" s="237"/>
      <c r="B347" s="238"/>
      <c r="C347" s="239"/>
    </row>
    <row r="348" spans="1:3" s="13" customFormat="1">
      <c r="A348" s="237"/>
      <c r="B348" s="238"/>
      <c r="C348" s="239"/>
    </row>
    <row r="349" spans="1:3" s="13" customFormat="1">
      <c r="A349" s="237"/>
      <c r="B349" s="238"/>
      <c r="C349" s="239"/>
    </row>
    <row r="350" spans="1:3" s="13" customFormat="1">
      <c r="A350" s="237"/>
      <c r="B350" s="238"/>
      <c r="C350" s="239"/>
    </row>
    <row r="351" spans="1:3" s="13" customFormat="1">
      <c r="A351" s="237"/>
      <c r="B351" s="238"/>
      <c r="C351" s="239"/>
    </row>
    <row r="352" spans="1:3" s="13" customFormat="1">
      <c r="A352" s="237"/>
      <c r="B352" s="238"/>
      <c r="C352" s="239"/>
    </row>
    <row r="353" spans="1:3" s="13" customFormat="1">
      <c r="A353" s="237"/>
      <c r="B353" s="238"/>
      <c r="C353" s="239"/>
    </row>
    <row r="354" spans="1:3" s="13" customFormat="1">
      <c r="A354" s="237"/>
      <c r="B354" s="238"/>
      <c r="C354" s="239"/>
    </row>
    <row r="355" spans="1:3" s="13" customFormat="1">
      <c r="A355" s="237"/>
      <c r="B355" s="238"/>
      <c r="C355" s="239"/>
    </row>
    <row r="356" spans="1:3" s="13" customFormat="1">
      <c r="A356" s="237"/>
      <c r="B356" s="238"/>
      <c r="C356" s="239"/>
    </row>
    <row r="357" spans="1:3" s="13" customFormat="1">
      <c r="A357" s="237"/>
      <c r="B357" s="238"/>
      <c r="C357" s="239"/>
    </row>
    <row r="358" spans="1:3" s="13" customFormat="1">
      <c r="A358" s="237"/>
      <c r="B358" s="238"/>
      <c r="C358" s="239"/>
    </row>
    <row r="359" spans="1:3" s="13" customFormat="1">
      <c r="A359" s="237"/>
      <c r="B359" s="238"/>
      <c r="C359" s="239"/>
    </row>
    <row r="360" spans="1:3" s="13" customFormat="1">
      <c r="A360" s="237"/>
      <c r="B360" s="238"/>
      <c r="C360" s="239"/>
    </row>
    <row r="361" spans="1:3" s="13" customFormat="1">
      <c r="A361" s="237"/>
      <c r="B361" s="238"/>
      <c r="C361" s="239"/>
    </row>
    <row r="362" spans="1:3" s="13" customFormat="1">
      <c r="A362" s="237"/>
      <c r="B362" s="238"/>
      <c r="C362" s="239"/>
    </row>
    <row r="363" spans="1:3" s="13" customFormat="1">
      <c r="A363" s="237"/>
      <c r="B363" s="238"/>
      <c r="C363" s="239"/>
    </row>
    <row r="364" spans="1:3" s="13" customFormat="1">
      <c r="A364" s="237"/>
      <c r="B364" s="238"/>
      <c r="C364" s="239"/>
    </row>
    <row r="365" spans="1:3" s="13" customFormat="1">
      <c r="A365" s="237"/>
      <c r="B365" s="238"/>
      <c r="C365" s="239"/>
    </row>
    <row r="366" spans="1:3" s="13" customFormat="1">
      <c r="A366" s="237"/>
      <c r="B366" s="238"/>
      <c r="C366" s="239"/>
    </row>
    <row r="367" spans="1:3" s="13" customFormat="1">
      <c r="A367" s="237"/>
      <c r="B367" s="238"/>
      <c r="C367" s="239"/>
    </row>
    <row r="368" spans="1:3" s="13" customFormat="1">
      <c r="A368" s="237"/>
      <c r="B368" s="238"/>
      <c r="C368" s="239"/>
    </row>
    <row r="369" spans="1:3" s="13" customFormat="1">
      <c r="A369" s="237"/>
      <c r="B369" s="238"/>
      <c r="C369" s="239"/>
    </row>
    <row r="370" spans="1:3" s="13" customFormat="1">
      <c r="A370" s="237"/>
      <c r="B370" s="238"/>
      <c r="C370" s="239"/>
    </row>
    <row r="371" spans="1:3" s="13" customFormat="1">
      <c r="A371" s="237"/>
      <c r="B371" s="238"/>
      <c r="C371" s="239"/>
    </row>
    <row r="372" spans="1:3" s="13" customFormat="1">
      <c r="A372" s="237"/>
      <c r="B372" s="238"/>
      <c r="C372" s="239"/>
    </row>
    <row r="373" spans="1:3" s="13" customFormat="1">
      <c r="A373" s="237"/>
      <c r="B373" s="238"/>
      <c r="C373" s="239"/>
    </row>
    <row r="374" spans="1:3" s="13" customFormat="1">
      <c r="A374" s="237"/>
      <c r="B374" s="238"/>
      <c r="C374" s="239"/>
    </row>
    <row r="375" spans="1:3" s="13" customFormat="1">
      <c r="A375" s="237"/>
      <c r="B375" s="238"/>
      <c r="C375" s="239"/>
    </row>
    <row r="376" spans="1:3" s="13" customFormat="1">
      <c r="A376" s="237"/>
      <c r="B376" s="238"/>
      <c r="C376" s="239"/>
    </row>
    <row r="377" spans="1:3" s="13" customFormat="1">
      <c r="A377" s="237"/>
      <c r="B377" s="238"/>
      <c r="C377" s="239"/>
    </row>
    <row r="378" spans="1:3" s="13" customFormat="1">
      <c r="A378" s="237"/>
      <c r="B378" s="238"/>
      <c r="C378" s="239"/>
    </row>
    <row r="379" spans="1:3" s="13" customFormat="1">
      <c r="A379" s="237"/>
      <c r="B379" s="238"/>
      <c r="C379" s="239"/>
    </row>
    <row r="380" spans="1:3" s="13" customFormat="1">
      <c r="A380" s="237"/>
      <c r="B380" s="238"/>
      <c r="C380" s="239"/>
    </row>
    <row r="381" spans="1:3" s="13" customFormat="1">
      <c r="A381" s="237"/>
      <c r="B381" s="238"/>
      <c r="C381" s="239"/>
    </row>
    <row r="382" spans="1:3" s="13" customFormat="1">
      <c r="A382" s="237"/>
      <c r="B382" s="238"/>
      <c r="C382" s="239"/>
    </row>
    <row r="383" spans="1:3" s="13" customFormat="1">
      <c r="A383" s="237"/>
      <c r="B383" s="238"/>
      <c r="C383" s="239"/>
    </row>
    <row r="384" spans="1:3" s="13" customFormat="1">
      <c r="A384" s="237"/>
      <c r="B384" s="238"/>
      <c r="C384" s="239"/>
    </row>
    <row r="385" spans="1:9" s="13" customFormat="1">
      <c r="A385" s="237"/>
      <c r="B385" s="238"/>
      <c r="C385" s="239"/>
    </row>
    <row r="386" spans="1:9" s="13" customFormat="1">
      <c r="A386" s="237"/>
      <c r="B386" s="238"/>
      <c r="C386" s="239"/>
    </row>
    <row r="387" spans="1:9" s="13" customFormat="1">
      <c r="A387" s="237"/>
      <c r="B387" s="238"/>
      <c r="C387" s="239"/>
    </row>
    <row r="388" spans="1:9" s="13" customFormat="1">
      <c r="A388" s="237"/>
      <c r="B388" s="238"/>
      <c r="C388" s="239"/>
    </row>
    <row r="389" spans="1:9" s="13" customFormat="1">
      <c r="A389" s="237"/>
      <c r="B389" s="238"/>
      <c r="C389" s="239"/>
    </row>
    <row r="390" spans="1:9" s="13" customFormat="1">
      <c r="A390" s="237"/>
      <c r="B390" s="238"/>
      <c r="C390" s="239"/>
    </row>
    <row r="391" spans="1:9" s="13" customFormat="1">
      <c r="A391" s="237"/>
      <c r="B391" s="238"/>
      <c r="C391" s="239"/>
    </row>
    <row r="392" spans="1:9" s="13" customFormat="1">
      <c r="A392" s="237"/>
      <c r="B392" s="125"/>
      <c r="C392" s="239"/>
    </row>
    <row r="393" spans="1:9" s="13" customFormat="1">
      <c r="A393" s="237"/>
      <c r="B393" s="125"/>
      <c r="C393" s="239"/>
    </row>
    <row r="394" spans="1:9" s="13" customFormat="1">
      <c r="A394" s="237"/>
      <c r="B394" s="125"/>
      <c r="C394" s="239"/>
      <c r="F394" s="14"/>
      <c r="G394" s="14"/>
      <c r="H394" s="14"/>
      <c r="I394" s="14"/>
    </row>
    <row r="395" spans="1:9" s="13" customFormat="1">
      <c r="A395" s="237"/>
      <c r="B395" s="125"/>
      <c r="C395" s="239"/>
      <c r="F395" s="3"/>
      <c r="G395" s="3"/>
      <c r="H395" s="3"/>
      <c r="I395" s="3"/>
    </row>
    <row r="396" spans="1:9" s="13" customFormat="1">
      <c r="A396" s="237"/>
      <c r="B396" s="125"/>
      <c r="C396" s="239"/>
      <c r="F396" s="3"/>
      <c r="G396" s="3"/>
      <c r="H396" s="3"/>
      <c r="I396" s="3"/>
    </row>
    <row r="397" spans="1:9" s="13" customFormat="1">
      <c r="A397" s="237"/>
      <c r="B397" s="125"/>
      <c r="C397" s="239"/>
      <c r="F397" s="3"/>
      <c r="G397" s="3"/>
      <c r="H397" s="3"/>
      <c r="I397" s="3"/>
    </row>
    <row r="398" spans="1:9" s="13" customFormat="1">
      <c r="A398" s="237"/>
      <c r="B398" s="125"/>
      <c r="C398" s="239"/>
      <c r="F398" s="3"/>
      <c r="G398" s="3"/>
      <c r="H398" s="3"/>
      <c r="I398" s="3"/>
    </row>
    <row r="399" spans="1:9" s="14" customFormat="1">
      <c r="A399" s="237"/>
      <c r="B399" s="125"/>
      <c r="C399" s="239"/>
      <c r="F399" s="3"/>
      <c r="G399" s="3"/>
      <c r="H399" s="3"/>
      <c r="I399" s="3"/>
    </row>
    <row r="400" spans="1:9">
      <c r="A400" s="237"/>
      <c r="B400" s="125"/>
      <c r="C400" s="239"/>
    </row>
    <row r="401" spans="1:3">
      <c r="A401" s="237"/>
      <c r="B401" s="125"/>
      <c r="C401" s="239"/>
    </row>
    <row r="402" spans="1:3">
      <c r="A402" s="237"/>
      <c r="B402" s="125"/>
      <c r="C402" s="239"/>
    </row>
    <row r="403" spans="1:3">
      <c r="A403" s="237"/>
      <c r="B403" s="125"/>
      <c r="C403" s="239"/>
    </row>
    <row r="404" spans="1:3">
      <c r="A404" s="237"/>
      <c r="B404" s="125"/>
      <c r="C404" s="239"/>
    </row>
    <row r="405" spans="1:3">
      <c r="A405" s="237"/>
      <c r="B405" s="125"/>
      <c r="C405" s="239"/>
    </row>
    <row r="406" spans="1:3">
      <c r="A406" s="237"/>
      <c r="B406" s="125"/>
      <c r="C406" s="239"/>
    </row>
    <row r="407" spans="1:3">
      <c r="A407" s="237"/>
      <c r="B407" s="125"/>
      <c r="C407" s="239"/>
    </row>
    <row r="408" spans="1:3">
      <c r="A408" s="237"/>
      <c r="B408" s="125"/>
      <c r="C408" s="239"/>
    </row>
    <row r="409" spans="1:3">
      <c r="A409" s="237"/>
      <c r="B409" s="125"/>
      <c r="C409" s="239"/>
    </row>
    <row r="410" spans="1:3">
      <c r="A410" s="237"/>
      <c r="B410" s="125"/>
      <c r="C410" s="239"/>
    </row>
    <row r="411" spans="1:3">
      <c r="A411" s="237"/>
      <c r="B411" s="125"/>
      <c r="C411" s="239"/>
    </row>
    <row r="412" spans="1:3">
      <c r="A412" s="237"/>
      <c r="B412" s="125"/>
      <c r="C412" s="239"/>
    </row>
    <row r="413" spans="1:3">
      <c r="A413" s="237"/>
      <c r="B413" s="125"/>
      <c r="C413" s="239"/>
    </row>
    <row r="414" spans="1:3">
      <c r="A414" s="237"/>
      <c r="B414" s="125"/>
      <c r="C414" s="239"/>
    </row>
    <row r="415" spans="1:3">
      <c r="A415" s="237"/>
      <c r="B415" s="125"/>
      <c r="C415" s="239"/>
    </row>
    <row r="416" spans="1:3">
      <c r="A416" s="237"/>
      <c r="B416" s="125"/>
      <c r="C416" s="239"/>
    </row>
    <row r="417" spans="1:3">
      <c r="A417" s="237"/>
      <c r="B417" s="125"/>
      <c r="C417" s="239"/>
    </row>
    <row r="418" spans="1:3">
      <c r="A418" s="237"/>
      <c r="B418" s="125"/>
      <c r="C418" s="239"/>
    </row>
    <row r="419" spans="1:3">
      <c r="A419" s="237"/>
      <c r="B419" s="125"/>
      <c r="C419" s="239"/>
    </row>
    <row r="420" spans="1:3">
      <c r="A420" s="237"/>
      <c r="B420" s="125"/>
      <c r="C420" s="239"/>
    </row>
    <row r="421" spans="1:3">
      <c r="A421" s="237"/>
      <c r="B421" s="125"/>
      <c r="C421" s="239"/>
    </row>
    <row r="422" spans="1:3">
      <c r="A422" s="237"/>
      <c r="B422" s="125"/>
      <c r="C422" s="239"/>
    </row>
    <row r="423" spans="1:3">
      <c r="A423" s="237"/>
      <c r="B423" s="125"/>
      <c r="C423" s="239"/>
    </row>
    <row r="424" spans="1:3">
      <c r="A424" s="237"/>
      <c r="B424" s="125"/>
      <c r="C424" s="239"/>
    </row>
    <row r="425" spans="1:3">
      <c r="A425" s="237"/>
      <c r="B425" s="125"/>
      <c r="C425" s="239"/>
    </row>
    <row r="426" spans="1:3">
      <c r="A426" s="237"/>
      <c r="B426" s="125"/>
      <c r="C426" s="239"/>
    </row>
    <row r="427" spans="1:3">
      <c r="A427" s="237"/>
      <c r="B427" s="125"/>
      <c r="C427" s="239"/>
    </row>
    <row r="428" spans="1:3">
      <c r="A428" s="237"/>
      <c r="B428" s="125"/>
      <c r="C428" s="239"/>
    </row>
    <row r="429" spans="1:3">
      <c r="A429" s="237"/>
      <c r="B429" s="125"/>
      <c r="C429" s="239"/>
    </row>
    <row r="430" spans="1:3">
      <c r="A430" s="237"/>
      <c r="B430" s="125"/>
      <c r="C430" s="239"/>
    </row>
    <row r="431" spans="1:3">
      <c r="A431" s="237"/>
      <c r="B431" s="125"/>
      <c r="C431" s="239"/>
    </row>
    <row r="432" spans="1:3">
      <c r="A432" s="237"/>
      <c r="B432" s="125"/>
      <c r="C432" s="239"/>
    </row>
    <row r="433" spans="1:3">
      <c r="A433" s="237"/>
      <c r="B433" s="125"/>
      <c r="C433" s="239"/>
    </row>
    <row r="434" spans="1:3">
      <c r="A434" s="237"/>
      <c r="B434" s="125"/>
      <c r="C434" s="239"/>
    </row>
    <row r="435" spans="1:3">
      <c r="A435" s="237"/>
      <c r="B435" s="125"/>
      <c r="C435" s="239"/>
    </row>
    <row r="436" spans="1:3">
      <c r="A436" s="237"/>
      <c r="B436" s="125"/>
      <c r="C436" s="239"/>
    </row>
    <row r="437" spans="1:3">
      <c r="A437" s="237"/>
      <c r="B437" s="125"/>
      <c r="C437" s="239"/>
    </row>
    <row r="438" spans="1:3">
      <c r="A438" s="237"/>
      <c r="B438" s="125"/>
      <c r="C438" s="239"/>
    </row>
    <row r="439" spans="1:3">
      <c r="A439" s="237"/>
      <c r="B439" s="125"/>
      <c r="C439" s="239"/>
    </row>
    <row r="440" spans="1:3">
      <c r="A440" s="237"/>
      <c r="B440" s="125"/>
      <c r="C440" s="239"/>
    </row>
    <row r="441" spans="1:3">
      <c r="A441" s="237"/>
      <c r="B441" s="125"/>
      <c r="C441" s="239"/>
    </row>
    <row r="442" spans="1:3">
      <c r="A442" s="237"/>
      <c r="B442" s="125"/>
      <c r="C442" s="239"/>
    </row>
    <row r="443" spans="1:3">
      <c r="A443" s="237"/>
      <c r="B443" s="125"/>
      <c r="C443" s="239"/>
    </row>
    <row r="444" spans="1:3">
      <c r="A444" s="237"/>
      <c r="B444" s="125"/>
      <c r="C444" s="239"/>
    </row>
    <row r="445" spans="1:3">
      <c r="A445" s="237"/>
      <c r="B445" s="125"/>
      <c r="C445" s="239"/>
    </row>
    <row r="446" spans="1:3">
      <c r="A446" s="237"/>
      <c r="B446" s="125"/>
      <c r="C446" s="239"/>
    </row>
    <row r="447" spans="1:3">
      <c r="A447" s="237"/>
      <c r="B447" s="125"/>
      <c r="C447" s="239"/>
    </row>
    <row r="448" spans="1:3">
      <c r="A448" s="237"/>
      <c r="B448" s="125"/>
      <c r="C448" s="239"/>
    </row>
    <row r="449" spans="1:3">
      <c r="A449" s="237"/>
      <c r="B449" s="125"/>
      <c r="C449" s="239"/>
    </row>
    <row r="450" spans="1:3">
      <c r="A450" s="237"/>
      <c r="B450" s="125"/>
      <c r="C450" s="239"/>
    </row>
    <row r="451" spans="1:3">
      <c r="A451" s="237"/>
      <c r="B451" s="125"/>
      <c r="C451" s="239"/>
    </row>
    <row r="452" spans="1:3">
      <c r="A452" s="237"/>
      <c r="B452" s="125"/>
      <c r="C452" s="239"/>
    </row>
    <row r="453" spans="1:3">
      <c r="A453" s="237"/>
      <c r="B453" s="125"/>
      <c r="C453" s="239"/>
    </row>
    <row r="454" spans="1:3">
      <c r="A454" s="237"/>
      <c r="B454" s="125"/>
      <c r="C454" s="239"/>
    </row>
    <row r="455" spans="1:3">
      <c r="A455" s="237"/>
      <c r="B455" s="125"/>
      <c r="C455" s="239"/>
    </row>
    <row r="456" spans="1:3">
      <c r="A456" s="237"/>
      <c r="B456" s="125"/>
      <c r="C456" s="239"/>
    </row>
    <row r="457" spans="1:3">
      <c r="A457" s="237"/>
      <c r="B457" s="125"/>
      <c r="C457" s="239"/>
    </row>
    <row r="458" spans="1:3">
      <c r="A458" s="237"/>
      <c r="B458" s="125"/>
      <c r="C458" s="239"/>
    </row>
    <row r="459" spans="1:3">
      <c r="A459" s="237"/>
      <c r="B459" s="125"/>
      <c r="C459" s="239"/>
    </row>
    <row r="460" spans="1:3">
      <c r="A460" s="237"/>
      <c r="B460" s="125"/>
      <c r="C460" s="239"/>
    </row>
    <row r="461" spans="1:3">
      <c r="A461" s="237"/>
      <c r="B461" s="125"/>
      <c r="C461" s="239"/>
    </row>
    <row r="462" spans="1:3">
      <c r="A462" s="237"/>
      <c r="B462" s="125"/>
      <c r="C462" s="239"/>
    </row>
    <row r="463" spans="1:3">
      <c r="A463" s="237"/>
      <c r="B463" s="125"/>
      <c r="C463" s="239"/>
    </row>
    <row r="464" spans="1:3">
      <c r="A464" s="237"/>
      <c r="B464" s="125"/>
      <c r="C464" s="239"/>
    </row>
    <row r="465" spans="1:3">
      <c r="A465" s="237"/>
      <c r="B465" s="125"/>
      <c r="C465" s="239"/>
    </row>
    <row r="466" spans="1:3">
      <c r="A466" s="237"/>
      <c r="B466" s="125"/>
      <c r="C466" s="239"/>
    </row>
    <row r="467" spans="1:3">
      <c r="A467" s="237"/>
      <c r="B467" s="125"/>
      <c r="C467" s="239"/>
    </row>
    <row r="468" spans="1:3">
      <c r="A468" s="237"/>
      <c r="B468" s="125"/>
      <c r="C468" s="239"/>
    </row>
    <row r="469" spans="1:3">
      <c r="A469" s="237"/>
      <c r="B469" s="125"/>
      <c r="C469" s="239"/>
    </row>
    <row r="470" spans="1:3">
      <c r="A470" s="237"/>
      <c r="B470" s="125"/>
      <c r="C470" s="239"/>
    </row>
    <row r="471" spans="1:3">
      <c r="A471" s="237"/>
      <c r="B471" s="125"/>
      <c r="C471" s="239"/>
    </row>
    <row r="472" spans="1:3">
      <c r="A472" s="237"/>
      <c r="B472" s="125"/>
      <c r="C472" s="239"/>
    </row>
    <row r="473" spans="1:3">
      <c r="A473" s="237"/>
      <c r="B473" s="125"/>
      <c r="C473" s="239"/>
    </row>
    <row r="474" spans="1:3">
      <c r="A474" s="237"/>
      <c r="B474" s="125"/>
      <c r="C474" s="239"/>
    </row>
    <row r="475" spans="1:3">
      <c r="A475" s="237"/>
      <c r="B475" s="125"/>
      <c r="C475" s="239"/>
    </row>
    <row r="476" spans="1:3">
      <c r="A476" s="237"/>
      <c r="B476" s="125"/>
      <c r="C476" s="239"/>
    </row>
    <row r="477" spans="1:3">
      <c r="A477" s="237"/>
      <c r="B477" s="125"/>
      <c r="C477" s="239"/>
    </row>
    <row r="478" spans="1:3">
      <c r="A478" s="237"/>
      <c r="B478" s="125"/>
      <c r="C478" s="239"/>
    </row>
    <row r="479" spans="1:3">
      <c r="A479" s="237"/>
      <c r="B479" s="125"/>
      <c r="C479" s="239"/>
    </row>
    <row r="480" spans="1:3">
      <c r="A480" s="237"/>
      <c r="B480" s="125"/>
      <c r="C480" s="239"/>
    </row>
    <row r="481" spans="1:3">
      <c r="A481" s="237"/>
      <c r="B481" s="125"/>
      <c r="C481" s="239"/>
    </row>
    <row r="482" spans="1:3">
      <c r="A482" s="237"/>
      <c r="B482" s="125"/>
      <c r="C482" s="239"/>
    </row>
    <row r="483" spans="1:3">
      <c r="A483" s="237"/>
      <c r="B483" s="125"/>
      <c r="C483" s="239"/>
    </row>
    <row r="484" spans="1:3">
      <c r="A484" s="237"/>
      <c r="B484" s="125"/>
      <c r="C484" s="239"/>
    </row>
    <row r="485" spans="1:3">
      <c r="A485" s="237"/>
      <c r="B485" s="125"/>
      <c r="C485" s="239"/>
    </row>
    <row r="486" spans="1:3">
      <c r="A486" s="237"/>
      <c r="B486" s="125"/>
      <c r="C486" s="239"/>
    </row>
    <row r="487" spans="1:3">
      <c r="A487" s="237"/>
      <c r="B487" s="125"/>
      <c r="C487" s="239"/>
    </row>
    <row r="488" spans="1:3">
      <c r="A488" s="237"/>
      <c r="B488" s="125"/>
      <c r="C488" s="239"/>
    </row>
    <row r="489" spans="1:3">
      <c r="A489" s="237"/>
      <c r="B489" s="125"/>
      <c r="C489" s="239"/>
    </row>
    <row r="490" spans="1:3">
      <c r="A490" s="237"/>
      <c r="B490" s="125"/>
      <c r="C490" s="239"/>
    </row>
    <row r="491" spans="1:3">
      <c r="A491" s="237"/>
      <c r="B491" s="125"/>
      <c r="C491" s="239"/>
    </row>
    <row r="492" spans="1:3">
      <c r="A492" s="237"/>
      <c r="B492" s="125"/>
      <c r="C492" s="239"/>
    </row>
    <row r="493" spans="1:3">
      <c r="A493" s="237"/>
      <c r="B493" s="125"/>
      <c r="C493" s="239"/>
    </row>
    <row r="494" spans="1:3">
      <c r="A494" s="237"/>
      <c r="B494" s="125"/>
      <c r="C494" s="239"/>
    </row>
    <row r="495" spans="1:3">
      <c r="A495" s="237"/>
      <c r="B495" s="125"/>
      <c r="C495" s="239"/>
    </row>
    <row r="496" spans="1:3">
      <c r="A496" s="237"/>
      <c r="B496" s="125"/>
      <c r="C496" s="239"/>
    </row>
    <row r="497" spans="1:3">
      <c r="A497" s="237"/>
      <c r="B497" s="125"/>
      <c r="C497" s="239"/>
    </row>
    <row r="498" spans="1:3">
      <c r="A498" s="237"/>
      <c r="B498" s="125"/>
      <c r="C498" s="239"/>
    </row>
    <row r="499" spans="1:3">
      <c r="A499" s="237"/>
      <c r="B499" s="125"/>
      <c r="C499" s="239"/>
    </row>
    <row r="500" spans="1:3">
      <c r="A500" s="237"/>
      <c r="B500" s="125"/>
      <c r="C500" s="239"/>
    </row>
    <row r="501" spans="1:3">
      <c r="A501" s="237"/>
      <c r="B501" s="125"/>
      <c r="C501" s="239"/>
    </row>
    <row r="502" spans="1:3">
      <c r="A502" s="237"/>
      <c r="B502" s="125"/>
      <c r="C502" s="239"/>
    </row>
    <row r="503" spans="1:3">
      <c r="A503" s="237"/>
      <c r="B503" s="125"/>
      <c r="C503" s="239"/>
    </row>
    <row r="504" spans="1:3">
      <c r="A504" s="237"/>
      <c r="B504" s="125"/>
      <c r="C504" s="239"/>
    </row>
    <row r="505" spans="1:3">
      <c r="A505" s="237"/>
      <c r="B505" s="125"/>
      <c r="C505" s="239"/>
    </row>
    <row r="506" spans="1:3">
      <c r="A506" s="237"/>
      <c r="B506" s="125"/>
      <c r="C506" s="239"/>
    </row>
    <row r="507" spans="1:3">
      <c r="A507" s="237"/>
      <c r="B507" s="125"/>
      <c r="C507" s="239"/>
    </row>
    <row r="508" spans="1:3">
      <c r="A508" s="237"/>
      <c r="B508" s="125"/>
      <c r="C508" s="239"/>
    </row>
    <row r="509" spans="1:3">
      <c r="A509" s="237"/>
      <c r="B509" s="125"/>
      <c r="C509" s="239"/>
    </row>
    <row r="510" spans="1:3">
      <c r="A510" s="237"/>
      <c r="B510" s="125"/>
      <c r="C510" s="239"/>
    </row>
    <row r="511" spans="1:3">
      <c r="A511" s="237"/>
      <c r="B511" s="125"/>
      <c r="C511" s="239"/>
    </row>
    <row r="512" spans="1:3">
      <c r="A512" s="237"/>
      <c r="B512" s="125"/>
      <c r="C512" s="239"/>
    </row>
    <row r="513" spans="1:3">
      <c r="A513" s="237"/>
      <c r="B513" s="125"/>
      <c r="C513" s="239"/>
    </row>
    <row r="514" spans="1:3">
      <c r="A514" s="237"/>
      <c r="B514" s="125"/>
      <c r="C514" s="239"/>
    </row>
    <row r="515" spans="1:3">
      <c r="A515" s="237"/>
      <c r="B515" s="125"/>
      <c r="C515" s="239"/>
    </row>
    <row r="516" spans="1:3">
      <c r="A516" s="237"/>
      <c r="B516" s="125"/>
      <c r="C516" s="239"/>
    </row>
    <row r="517" spans="1:3">
      <c r="A517" s="237"/>
      <c r="B517" s="125"/>
      <c r="C517" s="239"/>
    </row>
    <row r="518" spans="1:3">
      <c r="A518" s="237"/>
      <c r="B518" s="125"/>
      <c r="C518" s="239"/>
    </row>
    <row r="519" spans="1:3">
      <c r="A519" s="237"/>
      <c r="B519" s="125"/>
      <c r="C519" s="239"/>
    </row>
    <row r="520" spans="1:3">
      <c r="A520" s="237"/>
      <c r="B520" s="125"/>
      <c r="C520" s="239"/>
    </row>
    <row r="521" spans="1:3">
      <c r="A521" s="237"/>
      <c r="B521" s="125"/>
      <c r="C521" s="239"/>
    </row>
    <row r="522" spans="1:3">
      <c r="A522" s="237"/>
      <c r="B522" s="125"/>
      <c r="C522" s="239"/>
    </row>
    <row r="523" spans="1:3">
      <c r="A523" s="237"/>
      <c r="B523" s="125"/>
      <c r="C523" s="239"/>
    </row>
    <row r="524" spans="1:3">
      <c r="A524" s="237"/>
      <c r="B524" s="125"/>
      <c r="C524" s="239"/>
    </row>
    <row r="525" spans="1:3">
      <c r="A525" s="237"/>
      <c r="B525" s="125"/>
      <c r="C525" s="239"/>
    </row>
    <row r="526" spans="1:3">
      <c r="A526" s="237"/>
      <c r="B526" s="125"/>
      <c r="C526" s="239"/>
    </row>
    <row r="527" spans="1:3">
      <c r="A527" s="237"/>
      <c r="B527" s="125"/>
      <c r="C527" s="239"/>
    </row>
    <row r="528" spans="1:3">
      <c r="A528" s="237"/>
      <c r="B528" s="125"/>
      <c r="C528" s="239"/>
    </row>
    <row r="529" spans="1:3">
      <c r="A529" s="237"/>
      <c r="B529" s="125"/>
      <c r="C529" s="239"/>
    </row>
    <row r="530" spans="1:3">
      <c r="B530" s="241" t="s">
        <v>12</v>
      </c>
      <c r="C530" s="242">
        <f>SUM(C4:C529)</f>
        <v>15150</v>
      </c>
    </row>
  </sheetData>
  <autoFilter ref="A3:C505" xr:uid="{00000000-0009-0000-0000-00000D000000}"/>
  <sortState xmlns:xlrd2="http://schemas.microsoft.com/office/spreadsheetml/2017/richdata2" ref="A4:C501">
    <sortCondition ref="A4:A501"/>
  </sortState>
  <phoneticPr fontId="103" type="noConversion"/>
  <pageMargins left="0.51180555555555596" right="0.51180555555555596" top="0.78680555555555598" bottom="0.78680555555555598" header="0.31388888888888899" footer="0.31388888888888899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42A6-6047-4338-A44A-92ADCE7ED95A}">
  <dimension ref="B1:X258"/>
  <sheetViews>
    <sheetView workbookViewId="0">
      <selection sqref="A1:XFD1048576"/>
    </sheetView>
  </sheetViews>
  <sheetFormatPr defaultRowHeight="15"/>
  <cols>
    <col min="2" max="2" width="45" bestFit="1" customWidth="1"/>
    <col min="3" max="3" width="11.5703125" customWidth="1"/>
    <col min="4" max="4" width="9.140625" bestFit="1" customWidth="1"/>
    <col min="5" max="5" width="16.42578125" bestFit="1" customWidth="1"/>
    <col min="6" max="6" width="14.140625" bestFit="1" customWidth="1"/>
    <col min="7" max="7" width="16.42578125" bestFit="1" customWidth="1"/>
    <col min="8" max="8" width="10" bestFit="1" customWidth="1"/>
    <col min="9" max="9" width="12" customWidth="1"/>
    <col min="10" max="10" width="15.42578125" bestFit="1" customWidth="1"/>
    <col min="11" max="11" width="12" customWidth="1"/>
    <col min="12" max="12" width="16.42578125" bestFit="1" customWidth="1"/>
    <col min="13" max="13" width="14.42578125" customWidth="1"/>
    <col min="14" max="21" width="12" customWidth="1"/>
    <col min="22" max="22" width="14.140625" bestFit="1" customWidth="1"/>
    <col min="23" max="24" width="12.5703125" bestFit="1" customWidth="1"/>
  </cols>
  <sheetData>
    <row r="1" spans="2:24" ht="15.75" thickBot="1"/>
    <row r="2" spans="2:24">
      <c r="B2" s="127"/>
      <c r="C2" s="128"/>
      <c r="D2" s="129"/>
      <c r="E2" s="130"/>
      <c r="F2" s="131"/>
      <c r="G2" s="131"/>
      <c r="H2" s="132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134"/>
      <c r="T2" s="134"/>
      <c r="U2" s="135"/>
      <c r="V2" s="135"/>
      <c r="W2" s="134"/>
      <c r="X2" s="136"/>
    </row>
    <row r="3" spans="2:24">
      <c r="B3" s="75"/>
      <c r="C3" s="76"/>
      <c r="D3" s="169"/>
      <c r="E3" s="170"/>
      <c r="F3" s="170"/>
      <c r="G3" s="171"/>
      <c r="H3" s="26"/>
      <c r="I3" s="27"/>
      <c r="J3" s="28"/>
      <c r="K3" s="17"/>
      <c r="L3" s="23"/>
      <c r="M3" s="24"/>
      <c r="N3" s="26"/>
      <c r="O3" s="26"/>
      <c r="P3" s="26"/>
      <c r="Q3" s="26"/>
      <c r="R3" s="26"/>
      <c r="S3" s="26"/>
      <c r="T3" s="26"/>
      <c r="U3" s="26"/>
      <c r="V3" s="26"/>
      <c r="W3" s="25"/>
      <c r="X3" s="77"/>
    </row>
    <row r="4" spans="2:24">
      <c r="B4" s="137"/>
      <c r="C4" s="138"/>
      <c r="D4" s="172"/>
      <c r="E4" s="170"/>
      <c r="F4" s="170"/>
      <c r="G4" s="173"/>
      <c r="H4" s="140"/>
      <c r="I4" s="141"/>
      <c r="J4" s="142"/>
      <c r="K4" s="143"/>
      <c r="L4" s="92"/>
      <c r="M4" s="93"/>
      <c r="N4" s="94"/>
      <c r="O4" s="94"/>
      <c r="P4" s="26"/>
      <c r="Q4" s="94"/>
      <c r="R4" s="94"/>
      <c r="S4" s="26"/>
      <c r="T4" s="26"/>
      <c r="U4" s="26"/>
      <c r="V4" s="26"/>
      <c r="W4" s="25"/>
      <c r="X4" s="77"/>
    </row>
    <row r="5" spans="2:24">
      <c r="B5" s="79"/>
      <c r="C5" s="95"/>
      <c r="D5" s="174"/>
      <c r="E5" s="170"/>
      <c r="F5" s="170"/>
      <c r="G5" s="175"/>
      <c r="H5" s="26"/>
      <c r="I5" s="144"/>
      <c r="J5" s="96"/>
      <c r="K5" s="97"/>
      <c r="L5" s="92"/>
      <c r="M5" s="93"/>
      <c r="N5" s="94"/>
      <c r="O5" s="94"/>
      <c r="P5" s="26"/>
      <c r="Q5" s="94"/>
      <c r="R5" s="94"/>
      <c r="S5" s="26"/>
      <c r="T5" s="26"/>
      <c r="U5" s="26"/>
      <c r="V5" s="26"/>
      <c r="W5" s="25"/>
      <c r="X5" s="77"/>
    </row>
    <row r="6" spans="2:24">
      <c r="B6" s="137"/>
      <c r="C6" s="138"/>
      <c r="D6" s="172"/>
      <c r="E6" s="170"/>
      <c r="F6" s="170"/>
      <c r="G6" s="173"/>
      <c r="H6" s="140"/>
      <c r="I6" s="141"/>
      <c r="J6" s="142"/>
      <c r="K6" s="143"/>
      <c r="L6" s="92"/>
      <c r="M6" s="93"/>
      <c r="N6" s="94"/>
      <c r="O6" s="94"/>
      <c r="P6" s="26"/>
      <c r="Q6" s="94"/>
      <c r="R6" s="94"/>
      <c r="S6" s="26"/>
      <c r="T6" s="26"/>
      <c r="U6" s="26"/>
      <c r="V6" s="26"/>
      <c r="W6" s="25"/>
      <c r="X6" s="77"/>
    </row>
    <row r="7" spans="2:24">
      <c r="B7" s="137"/>
      <c r="C7" s="138"/>
      <c r="D7" s="172"/>
      <c r="E7" s="170"/>
      <c r="F7" s="170"/>
      <c r="G7" s="173"/>
      <c r="H7" s="140"/>
      <c r="I7" s="141"/>
      <c r="J7" s="142"/>
      <c r="K7" s="143"/>
      <c r="L7" s="92"/>
      <c r="M7" s="93"/>
      <c r="N7" s="94"/>
      <c r="O7" s="94"/>
      <c r="P7" s="26"/>
      <c r="Q7" s="94"/>
      <c r="R7" s="94"/>
      <c r="S7" s="26"/>
      <c r="T7" s="26"/>
      <c r="U7" s="26"/>
      <c r="V7" s="26"/>
      <c r="W7" s="25"/>
      <c r="X7" s="77"/>
    </row>
    <row r="8" spans="2:24">
      <c r="B8" s="78"/>
      <c r="C8" s="95"/>
      <c r="D8" s="174"/>
      <c r="E8" s="170"/>
      <c r="F8" s="170"/>
      <c r="G8" s="175"/>
      <c r="H8" s="94"/>
      <c r="I8" s="98"/>
      <c r="J8" s="96"/>
      <c r="K8" s="97"/>
      <c r="L8" s="92"/>
      <c r="M8" s="93"/>
      <c r="N8" s="94"/>
      <c r="O8" s="94"/>
      <c r="P8" s="26"/>
      <c r="Q8" s="94"/>
      <c r="R8" s="94"/>
      <c r="S8" s="26"/>
      <c r="T8" s="26"/>
      <c r="U8" s="26"/>
      <c r="V8" s="26"/>
      <c r="W8" s="25"/>
      <c r="X8" s="77"/>
    </row>
    <row r="9" spans="2:24">
      <c r="B9" s="78"/>
      <c r="C9" s="95"/>
      <c r="D9" s="174"/>
      <c r="E9" s="170"/>
      <c r="F9" s="170"/>
      <c r="G9" s="175"/>
      <c r="H9" s="94"/>
      <c r="I9" s="98"/>
      <c r="J9" s="96"/>
      <c r="K9" s="97"/>
      <c r="L9" s="92"/>
      <c r="M9" s="93"/>
      <c r="N9" s="94"/>
      <c r="O9" s="94"/>
      <c r="P9" s="26"/>
      <c r="Q9" s="94"/>
      <c r="R9" s="99"/>
      <c r="S9" s="26"/>
      <c r="T9" s="26"/>
      <c r="U9" s="26"/>
      <c r="V9" s="26"/>
      <c r="W9" s="25"/>
      <c r="X9" s="77"/>
    </row>
    <row r="10" spans="2:24">
      <c r="B10" s="137"/>
      <c r="C10" s="95"/>
      <c r="D10" s="174"/>
      <c r="E10" s="170"/>
      <c r="F10" s="170"/>
      <c r="G10" s="175"/>
      <c r="H10" s="94"/>
      <c r="I10" s="98"/>
      <c r="J10" s="96"/>
      <c r="K10" s="143"/>
      <c r="L10" s="92"/>
      <c r="M10" s="93"/>
      <c r="N10" s="94"/>
      <c r="O10" s="94"/>
      <c r="P10" s="26"/>
      <c r="Q10" s="94"/>
      <c r="R10" s="94"/>
      <c r="S10" s="26"/>
      <c r="T10" s="26"/>
      <c r="U10" s="26"/>
      <c r="V10" s="26"/>
      <c r="W10" s="25"/>
      <c r="X10" s="77"/>
    </row>
    <row r="11" spans="2:24">
      <c r="B11" s="78"/>
      <c r="C11" s="95"/>
      <c r="D11" s="174"/>
      <c r="E11" s="170"/>
      <c r="F11" s="170"/>
      <c r="G11" s="175"/>
      <c r="H11" s="94"/>
      <c r="I11" s="98"/>
      <c r="J11" s="96"/>
      <c r="K11" s="97"/>
      <c r="L11" s="92"/>
      <c r="M11" s="93"/>
      <c r="N11" s="94"/>
      <c r="O11" s="94"/>
      <c r="P11" s="26"/>
      <c r="Q11" s="94"/>
      <c r="R11" s="94"/>
      <c r="S11" s="26"/>
      <c r="T11" s="26"/>
      <c r="U11" s="26"/>
      <c r="V11" s="26"/>
      <c r="W11" s="25"/>
      <c r="X11" s="77"/>
    </row>
    <row r="12" spans="2:24">
      <c r="B12" s="137"/>
      <c r="C12" s="138"/>
      <c r="D12" s="172"/>
      <c r="E12" s="170"/>
      <c r="F12" s="170"/>
      <c r="G12" s="173"/>
      <c r="H12" s="139"/>
      <c r="I12" s="141"/>
      <c r="J12" s="142"/>
      <c r="K12" s="143"/>
      <c r="L12" s="92"/>
      <c r="M12" s="93"/>
      <c r="N12" s="94"/>
      <c r="O12" s="94"/>
      <c r="P12" s="26"/>
      <c r="Q12" s="94"/>
      <c r="R12" s="94"/>
      <c r="S12" s="26"/>
      <c r="T12" s="26"/>
      <c r="U12" s="26"/>
      <c r="V12" s="26"/>
      <c r="W12" s="25"/>
      <c r="X12" s="77"/>
    </row>
    <row r="13" spans="2:24">
      <c r="B13" s="78"/>
      <c r="C13" s="95"/>
      <c r="D13" s="176"/>
      <c r="E13" s="170"/>
      <c r="F13" s="170"/>
      <c r="G13" s="175"/>
      <c r="H13" s="94"/>
      <c r="I13" s="98"/>
      <c r="J13" s="96"/>
      <c r="K13" s="97"/>
      <c r="L13" s="92"/>
      <c r="M13" s="93"/>
      <c r="N13" s="94"/>
      <c r="O13" s="94"/>
      <c r="P13" s="26"/>
      <c r="Q13" s="94"/>
      <c r="R13" s="94"/>
      <c r="S13" s="26"/>
      <c r="T13" s="26"/>
      <c r="U13" s="26"/>
      <c r="V13" s="26"/>
      <c r="W13" s="25"/>
      <c r="X13" s="77"/>
    </row>
    <row r="14" spans="2:24">
      <c r="B14" s="78"/>
      <c r="C14" s="95"/>
      <c r="D14" s="176"/>
      <c r="E14" s="170"/>
      <c r="F14" s="170"/>
      <c r="G14" s="175"/>
      <c r="H14" s="94"/>
      <c r="I14" s="98"/>
      <c r="J14" s="96"/>
      <c r="K14" s="97"/>
      <c r="L14" s="92"/>
      <c r="M14" s="93"/>
      <c r="N14" s="94"/>
      <c r="O14" s="94"/>
      <c r="P14" s="26"/>
      <c r="Q14" s="94"/>
      <c r="R14" s="94"/>
      <c r="S14" s="26"/>
      <c r="T14" s="26"/>
      <c r="U14" s="26"/>
      <c r="V14" s="26"/>
      <c r="W14" s="25"/>
      <c r="X14" s="77"/>
    </row>
    <row r="15" spans="2:24">
      <c r="B15" s="78"/>
      <c r="C15" s="95"/>
      <c r="D15" s="174"/>
      <c r="E15" s="170"/>
      <c r="F15" s="170"/>
      <c r="G15" s="175"/>
      <c r="H15" s="94"/>
      <c r="I15" s="98"/>
      <c r="J15" s="96"/>
      <c r="K15" s="97"/>
      <c r="L15" s="92"/>
      <c r="M15" s="93"/>
      <c r="N15" s="94"/>
      <c r="O15" s="94"/>
      <c r="P15" s="26"/>
      <c r="Q15" s="94"/>
      <c r="R15" s="94"/>
      <c r="S15" s="26"/>
      <c r="T15" s="26"/>
      <c r="U15" s="26"/>
      <c r="V15" s="26"/>
      <c r="W15" s="25"/>
      <c r="X15" s="77"/>
    </row>
    <row r="16" spans="2:24">
      <c r="B16" s="161"/>
      <c r="C16" s="177"/>
      <c r="D16" s="162"/>
      <c r="E16" s="170"/>
      <c r="F16" s="170"/>
      <c r="G16" s="163"/>
      <c r="H16" s="120"/>
      <c r="I16" s="98"/>
      <c r="J16" s="96"/>
      <c r="K16" s="96"/>
      <c r="L16" s="118"/>
      <c r="M16" s="119"/>
      <c r="N16" s="94"/>
      <c r="O16" s="120"/>
      <c r="P16" s="120"/>
      <c r="Q16" s="94"/>
      <c r="R16" s="94"/>
      <c r="S16" s="26"/>
      <c r="T16" s="26"/>
      <c r="U16" s="26"/>
      <c r="V16" s="26"/>
      <c r="W16" s="25"/>
      <c r="X16" s="77"/>
    </row>
    <row r="17" spans="2:24">
      <c r="B17" s="145"/>
      <c r="C17" s="145"/>
      <c r="D17" s="145"/>
      <c r="E17" s="178"/>
      <c r="F17" s="178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</row>
    <row r="18" spans="2:24" ht="15.75" thickBot="1"/>
    <row r="19" spans="2:24">
      <c r="B19" s="127"/>
      <c r="C19" s="128"/>
      <c r="D19" s="129"/>
      <c r="E19" s="147"/>
      <c r="F19" s="147"/>
      <c r="G19" s="131"/>
      <c r="H19" s="130"/>
      <c r="I19" s="133"/>
      <c r="J19" s="133"/>
      <c r="K19" s="148"/>
      <c r="L19" s="148"/>
      <c r="M19" s="148"/>
      <c r="N19" s="148"/>
      <c r="O19" s="130"/>
      <c r="P19" s="130"/>
      <c r="Q19" s="130"/>
      <c r="R19" s="134"/>
      <c r="S19" s="134"/>
      <c r="T19" s="134"/>
      <c r="U19" s="135"/>
      <c r="V19" s="135"/>
      <c r="W19" s="134"/>
      <c r="X19" s="136"/>
    </row>
    <row r="20" spans="2:24">
      <c r="B20" s="80"/>
      <c r="C20" s="100"/>
      <c r="D20" s="179"/>
      <c r="E20" s="180"/>
      <c r="F20" s="180"/>
      <c r="G20" s="181"/>
      <c r="H20" s="102"/>
      <c r="I20" s="101"/>
      <c r="J20" s="103"/>
      <c r="K20" s="104"/>
      <c r="L20" s="104"/>
      <c r="M20" s="103"/>
      <c r="N20" s="102"/>
      <c r="O20" s="102"/>
      <c r="P20" s="102"/>
      <c r="Q20" s="102"/>
      <c r="R20" s="29"/>
      <c r="S20" s="102"/>
      <c r="T20" s="102"/>
      <c r="U20" s="102"/>
      <c r="V20" s="102"/>
      <c r="W20" s="18"/>
      <c r="X20" s="81"/>
    </row>
    <row r="21" spans="2:24">
      <c r="B21" s="149"/>
      <c r="C21" s="100"/>
      <c r="D21" s="179"/>
      <c r="E21" s="180"/>
      <c r="F21" s="180"/>
      <c r="G21" s="181"/>
      <c r="H21" s="102"/>
      <c r="I21" s="101"/>
      <c r="J21" s="102"/>
      <c r="K21" s="150"/>
      <c r="L21" s="104"/>
      <c r="M21" s="103"/>
      <c r="N21" s="102"/>
      <c r="O21" s="102"/>
      <c r="P21" s="102"/>
      <c r="Q21" s="102"/>
      <c r="R21" s="29"/>
      <c r="S21" s="102"/>
      <c r="T21" s="102"/>
      <c r="U21" s="102"/>
      <c r="V21" s="102"/>
      <c r="W21" s="18"/>
      <c r="X21" s="81"/>
    </row>
    <row r="22" spans="2:24">
      <c r="B22" s="80"/>
      <c r="C22" s="100"/>
      <c r="D22" s="179"/>
      <c r="E22" s="180"/>
      <c r="F22" s="180"/>
      <c r="G22" s="181"/>
      <c r="H22" s="102"/>
      <c r="I22" s="101"/>
      <c r="J22" s="103"/>
      <c r="K22" s="105"/>
      <c r="L22" s="104"/>
      <c r="M22" s="103"/>
      <c r="N22" s="102"/>
      <c r="O22" s="102"/>
      <c r="P22" s="102"/>
      <c r="Q22" s="102"/>
      <c r="R22" s="29"/>
      <c r="S22" s="102"/>
      <c r="T22" s="102"/>
      <c r="U22" s="102"/>
      <c r="V22" s="102"/>
      <c r="W22" s="18"/>
      <c r="X22" s="81"/>
    </row>
    <row r="23" spans="2:24">
      <c r="B23" s="149"/>
      <c r="C23" s="100"/>
      <c r="D23" s="179"/>
      <c r="E23" s="180"/>
      <c r="F23" s="180"/>
      <c r="G23" s="181"/>
      <c r="H23" s="102"/>
      <c r="I23" s="101"/>
      <c r="J23" s="102"/>
      <c r="K23" s="150"/>
      <c r="L23" s="104"/>
      <c r="M23" s="103"/>
      <c r="N23" s="102"/>
      <c r="O23" s="102"/>
      <c r="P23" s="102"/>
      <c r="Q23" s="102"/>
      <c r="R23" s="29"/>
      <c r="S23" s="102"/>
      <c r="T23" s="102"/>
      <c r="U23" s="102"/>
      <c r="V23" s="102"/>
      <c r="W23" s="18"/>
      <c r="X23" s="81"/>
    </row>
    <row r="24" spans="2:24">
      <c r="B24" s="149"/>
      <c r="C24" s="100"/>
      <c r="D24" s="179"/>
      <c r="E24" s="180"/>
      <c r="F24" s="180"/>
      <c r="G24" s="181"/>
      <c r="H24" s="102"/>
      <c r="I24" s="101"/>
      <c r="J24" s="103"/>
      <c r="K24" s="150"/>
      <c r="L24" s="104"/>
      <c r="M24" s="103"/>
      <c r="N24" s="102"/>
      <c r="O24" s="102"/>
      <c r="P24" s="102"/>
      <c r="Q24" s="102"/>
      <c r="R24" s="29"/>
      <c r="S24" s="102"/>
      <c r="T24" s="102"/>
      <c r="U24" s="102"/>
      <c r="V24" s="102"/>
      <c r="W24" s="18"/>
      <c r="X24" s="81"/>
    </row>
    <row r="25" spans="2:24">
      <c r="B25" s="151"/>
      <c r="C25" s="100"/>
      <c r="D25" s="179"/>
      <c r="E25" s="180"/>
      <c r="F25" s="180"/>
      <c r="G25" s="181"/>
      <c r="H25" s="102"/>
      <c r="I25" s="101"/>
      <c r="J25" s="102"/>
      <c r="K25" s="150"/>
      <c r="L25" s="104"/>
      <c r="M25" s="103"/>
      <c r="N25" s="102"/>
      <c r="O25" s="102"/>
      <c r="P25" s="102"/>
      <c r="Q25" s="102"/>
      <c r="R25" s="29"/>
      <c r="S25" s="102"/>
      <c r="T25" s="102"/>
      <c r="U25" s="102"/>
      <c r="V25" s="102"/>
      <c r="W25" s="18"/>
      <c r="X25" s="81"/>
    </row>
    <row r="26" spans="2:24">
      <c r="B26" s="82"/>
      <c r="C26" s="100"/>
      <c r="D26" s="179"/>
      <c r="E26" s="180"/>
      <c r="F26" s="180"/>
      <c r="G26" s="181"/>
      <c r="H26" s="102"/>
      <c r="I26" s="101"/>
      <c r="J26" s="103"/>
      <c r="K26" s="105"/>
      <c r="L26" s="104"/>
      <c r="M26" s="103"/>
      <c r="N26" s="102"/>
      <c r="O26" s="102"/>
      <c r="P26" s="102"/>
      <c r="Q26" s="102"/>
      <c r="R26" s="29"/>
      <c r="S26" s="102"/>
      <c r="T26" s="102"/>
      <c r="U26" s="102"/>
      <c r="V26" s="102"/>
      <c r="W26" s="18"/>
      <c r="X26" s="81"/>
    </row>
    <row r="27" spans="2:24">
      <c r="B27" s="149"/>
      <c r="C27" s="100"/>
      <c r="D27" s="179"/>
      <c r="E27" s="180"/>
      <c r="F27" s="180"/>
      <c r="G27" s="181"/>
      <c r="H27" s="102"/>
      <c r="I27" s="152"/>
      <c r="J27" s="102"/>
      <c r="K27" s="150"/>
      <c r="L27" s="104"/>
      <c r="M27" s="103"/>
      <c r="N27" s="102"/>
      <c r="O27" s="102"/>
      <c r="P27" s="102"/>
      <c r="Q27" s="102"/>
      <c r="R27" s="29"/>
      <c r="S27" s="102"/>
      <c r="T27" s="102"/>
      <c r="U27" s="102"/>
      <c r="V27" s="102"/>
      <c r="W27" s="18"/>
      <c r="X27" s="81"/>
    </row>
    <row r="28" spans="2:24">
      <c r="B28" s="80"/>
      <c r="C28" s="100"/>
      <c r="D28" s="179"/>
      <c r="E28" s="180"/>
      <c r="F28" s="180"/>
      <c r="G28" s="181"/>
      <c r="H28" s="102"/>
      <c r="I28" s="101"/>
      <c r="J28" s="103"/>
      <c r="K28" s="105"/>
      <c r="L28" s="104"/>
      <c r="M28" s="103"/>
      <c r="N28" s="102"/>
      <c r="O28" s="102"/>
      <c r="P28" s="102"/>
      <c r="Q28" s="102"/>
      <c r="R28" s="29"/>
      <c r="S28" s="102"/>
      <c r="T28" s="102"/>
      <c r="U28" s="102"/>
      <c r="V28" s="102"/>
      <c r="W28" s="18"/>
      <c r="X28" s="81"/>
    </row>
    <row r="29" spans="2:24">
      <c r="B29" s="80"/>
      <c r="C29" s="100"/>
      <c r="D29" s="179"/>
      <c r="E29" s="180"/>
      <c r="F29" s="180"/>
      <c r="G29" s="181"/>
      <c r="H29" s="102"/>
      <c r="I29" s="101"/>
      <c r="J29" s="102"/>
      <c r="K29" s="105"/>
      <c r="L29" s="104"/>
      <c r="M29" s="103"/>
      <c r="N29" s="102"/>
      <c r="O29" s="102"/>
      <c r="P29" s="102"/>
      <c r="Q29" s="102"/>
      <c r="R29" s="29"/>
      <c r="S29" s="102"/>
      <c r="T29" s="102"/>
      <c r="U29" s="102"/>
      <c r="V29" s="102"/>
      <c r="W29" s="18"/>
      <c r="X29" s="81"/>
    </row>
    <row r="30" spans="2:24">
      <c r="B30" s="80"/>
      <c r="C30" s="100"/>
      <c r="D30" s="179"/>
      <c r="E30" s="180"/>
      <c r="F30" s="180"/>
      <c r="G30" s="181"/>
      <c r="H30" s="102"/>
      <c r="I30" s="101"/>
      <c r="J30" s="103"/>
      <c r="K30" s="105"/>
      <c r="L30" s="104"/>
      <c r="M30" s="103"/>
      <c r="N30" s="102"/>
      <c r="O30" s="102"/>
      <c r="P30" s="102"/>
      <c r="Q30" s="102"/>
      <c r="R30" s="29"/>
      <c r="S30" s="102"/>
      <c r="T30" s="102"/>
      <c r="U30" s="102"/>
      <c r="V30" s="102"/>
      <c r="W30" s="18"/>
      <c r="X30" s="81"/>
    </row>
    <row r="31" spans="2:24">
      <c r="B31" s="149"/>
      <c r="C31" s="100"/>
      <c r="D31" s="179"/>
      <c r="E31" s="180"/>
      <c r="F31" s="180"/>
      <c r="G31" s="181"/>
      <c r="H31" s="102"/>
      <c r="I31" s="101"/>
      <c r="J31" s="103"/>
      <c r="K31" s="150"/>
      <c r="L31" s="104"/>
      <c r="M31" s="103"/>
      <c r="N31" s="102"/>
      <c r="O31" s="102"/>
      <c r="P31" s="102"/>
      <c r="Q31" s="102"/>
      <c r="R31" s="29"/>
      <c r="S31" s="102"/>
      <c r="T31" s="102"/>
      <c r="U31" s="102"/>
      <c r="V31" s="102"/>
      <c r="W31" s="18"/>
      <c r="X31" s="81"/>
    </row>
    <row r="32" spans="2:24">
      <c r="B32" s="80"/>
      <c r="C32" s="100"/>
      <c r="D32" s="179"/>
      <c r="E32" s="180"/>
      <c r="F32" s="180"/>
      <c r="G32" s="181"/>
      <c r="H32" s="102"/>
      <c r="I32" s="101"/>
      <c r="J32" s="103"/>
      <c r="K32" s="105"/>
      <c r="L32" s="104"/>
      <c r="M32" s="103"/>
      <c r="N32" s="102"/>
      <c r="O32" s="102"/>
      <c r="P32" s="102"/>
      <c r="Q32" s="102"/>
      <c r="R32" s="29"/>
      <c r="S32" s="102"/>
      <c r="T32" s="102"/>
      <c r="U32" s="102"/>
      <c r="V32" s="102"/>
      <c r="W32" s="18"/>
      <c r="X32" s="81"/>
    </row>
    <row r="33" spans="2:24">
      <c r="B33" s="80"/>
      <c r="C33" s="100"/>
      <c r="D33" s="179"/>
      <c r="E33" s="180"/>
      <c r="F33" s="180"/>
      <c r="G33" s="181"/>
      <c r="H33" s="102"/>
      <c r="I33" s="101"/>
      <c r="J33" s="103"/>
      <c r="K33" s="105"/>
      <c r="L33" s="104"/>
      <c r="M33" s="103"/>
      <c r="N33" s="102"/>
      <c r="O33" s="102"/>
      <c r="P33" s="102"/>
      <c r="Q33" s="102"/>
      <c r="R33" s="29"/>
      <c r="S33" s="102"/>
      <c r="T33" s="102"/>
      <c r="U33" s="102"/>
      <c r="V33" s="102"/>
      <c r="W33" s="18"/>
      <c r="X33" s="81"/>
    </row>
    <row r="34" spans="2:24">
      <c r="B34" s="149"/>
      <c r="C34" s="100"/>
      <c r="D34" s="179"/>
      <c r="E34" s="180"/>
      <c r="F34" s="180"/>
      <c r="G34" s="181"/>
      <c r="H34" s="102"/>
      <c r="I34" s="101"/>
      <c r="J34" s="103"/>
      <c r="K34" s="150"/>
      <c r="L34" s="104"/>
      <c r="M34" s="103"/>
      <c r="N34" s="102"/>
      <c r="O34" s="102"/>
      <c r="P34" s="102"/>
      <c r="Q34" s="102"/>
      <c r="R34" s="29"/>
      <c r="S34" s="102"/>
      <c r="T34" s="102"/>
      <c r="U34" s="102"/>
      <c r="V34" s="102"/>
      <c r="W34" s="18"/>
      <c r="X34" s="81"/>
    </row>
    <row r="35" spans="2:24">
      <c r="B35" s="149"/>
      <c r="C35" s="100"/>
      <c r="D35" s="179"/>
      <c r="E35" s="180"/>
      <c r="F35" s="180"/>
      <c r="G35" s="181"/>
      <c r="H35" s="102"/>
      <c r="I35" s="101"/>
      <c r="J35" s="103"/>
      <c r="K35" s="150"/>
      <c r="L35" s="104"/>
      <c r="M35" s="103"/>
      <c r="N35" s="102"/>
      <c r="O35" s="102"/>
      <c r="P35" s="102"/>
      <c r="Q35" s="102"/>
      <c r="R35" s="29"/>
      <c r="S35" s="102"/>
      <c r="T35" s="102"/>
      <c r="U35" s="102"/>
      <c r="V35" s="102"/>
      <c r="W35" s="18"/>
      <c r="X35" s="81"/>
    </row>
    <row r="36" spans="2:24">
      <c r="B36" s="80"/>
      <c r="C36" s="100"/>
      <c r="D36" s="179"/>
      <c r="E36" s="180"/>
      <c r="F36" s="180"/>
      <c r="G36" s="181"/>
      <c r="H36" s="102"/>
      <c r="I36" s="101"/>
      <c r="J36" s="103"/>
      <c r="K36" s="105"/>
      <c r="L36" s="104"/>
      <c r="M36" s="103"/>
      <c r="N36" s="102"/>
      <c r="O36" s="102"/>
      <c r="P36" s="102"/>
      <c r="Q36" s="102"/>
      <c r="R36" s="29"/>
      <c r="S36" s="102"/>
      <c r="T36" s="102"/>
      <c r="U36" s="102"/>
      <c r="V36" s="102"/>
      <c r="W36" s="18"/>
      <c r="X36" s="81"/>
    </row>
    <row r="37" spans="2:24">
      <c r="B37" s="149"/>
      <c r="C37" s="100"/>
      <c r="D37" s="179"/>
      <c r="E37" s="180"/>
      <c r="F37" s="180"/>
      <c r="G37" s="181"/>
      <c r="H37" s="102"/>
      <c r="I37" s="101"/>
      <c r="J37" s="103"/>
      <c r="K37" s="150"/>
      <c r="L37" s="104"/>
      <c r="M37" s="103"/>
      <c r="N37" s="102"/>
      <c r="O37" s="102"/>
      <c r="P37" s="102"/>
      <c r="Q37" s="102"/>
      <c r="R37" s="29"/>
      <c r="S37" s="102"/>
      <c r="T37" s="102"/>
      <c r="U37" s="102"/>
      <c r="V37" s="102"/>
      <c r="W37" s="18"/>
      <c r="X37" s="81"/>
    </row>
    <row r="38" spans="2:24">
      <c r="B38" s="149"/>
      <c r="C38" s="100"/>
      <c r="D38" s="179"/>
      <c r="E38" s="180"/>
      <c r="F38" s="180"/>
      <c r="G38" s="181"/>
      <c r="H38" s="102"/>
      <c r="I38" s="101"/>
      <c r="J38" s="103"/>
      <c r="K38" s="150"/>
      <c r="L38" s="104"/>
      <c r="M38" s="103"/>
      <c r="N38" s="102"/>
      <c r="O38" s="102"/>
      <c r="P38" s="102"/>
      <c r="Q38" s="102"/>
      <c r="R38" s="29"/>
      <c r="S38" s="102"/>
      <c r="T38" s="102"/>
      <c r="U38" s="102"/>
      <c r="V38" s="102"/>
      <c r="W38" s="18"/>
      <c r="X38" s="81"/>
    </row>
    <row r="39" spans="2:24">
      <c r="B39" s="80"/>
      <c r="C39" s="100"/>
      <c r="D39" s="179"/>
      <c r="E39" s="180"/>
      <c r="F39" s="180"/>
      <c r="G39" s="181"/>
      <c r="H39" s="102"/>
      <c r="I39" s="101"/>
      <c r="J39" s="103"/>
      <c r="K39" s="105"/>
      <c r="L39" s="104"/>
      <c r="M39" s="103"/>
      <c r="N39" s="102"/>
      <c r="O39" s="102"/>
      <c r="P39" s="102"/>
      <c r="Q39" s="102"/>
      <c r="R39" s="29"/>
      <c r="S39" s="102"/>
      <c r="T39" s="102"/>
      <c r="U39" s="102"/>
      <c r="V39" s="102"/>
      <c r="W39" s="18"/>
      <c r="X39" s="81"/>
    </row>
    <row r="40" spans="2:24">
      <c r="B40" s="149"/>
      <c r="C40" s="100"/>
      <c r="D40" s="179"/>
      <c r="E40" s="180"/>
      <c r="F40" s="180"/>
      <c r="G40" s="181"/>
      <c r="H40" s="102"/>
      <c r="I40" s="101"/>
      <c r="J40" s="102"/>
      <c r="K40" s="150"/>
      <c r="L40" s="104"/>
      <c r="M40" s="103"/>
      <c r="N40" s="102"/>
      <c r="O40" s="102"/>
      <c r="P40" s="102"/>
      <c r="Q40" s="102"/>
      <c r="R40" s="29"/>
      <c r="S40" s="102"/>
      <c r="T40" s="102"/>
      <c r="U40" s="102"/>
      <c r="V40" s="102"/>
      <c r="W40" s="18"/>
      <c r="X40" s="81"/>
    </row>
    <row r="41" spans="2:24">
      <c r="B41" s="80"/>
      <c r="C41" s="100"/>
      <c r="D41" s="179"/>
      <c r="E41" s="180"/>
      <c r="F41" s="180"/>
      <c r="G41" s="181"/>
      <c r="H41" s="102"/>
      <c r="I41" s="101"/>
      <c r="J41" s="103"/>
      <c r="K41" s="105"/>
      <c r="L41" s="104"/>
      <c r="M41" s="103"/>
      <c r="N41" s="102"/>
      <c r="O41" s="102"/>
      <c r="P41" s="102"/>
      <c r="Q41" s="102"/>
      <c r="R41" s="29"/>
      <c r="S41" s="102"/>
      <c r="T41" s="102"/>
      <c r="U41" s="102"/>
      <c r="V41" s="102"/>
      <c r="W41" s="18"/>
      <c r="X41" s="81"/>
    </row>
    <row r="42" spans="2:24">
      <c r="B42" s="80"/>
      <c r="C42" s="100"/>
      <c r="D42" s="179"/>
      <c r="E42" s="180"/>
      <c r="F42" s="180"/>
      <c r="G42" s="181"/>
      <c r="H42" s="102"/>
      <c r="I42" s="101"/>
      <c r="J42" s="103"/>
      <c r="K42" s="105"/>
      <c r="L42" s="104"/>
      <c r="M42" s="103"/>
      <c r="N42" s="102"/>
      <c r="O42" s="102"/>
      <c r="P42" s="102"/>
      <c r="Q42" s="102"/>
      <c r="R42" s="29"/>
      <c r="S42" s="102"/>
      <c r="T42" s="102"/>
      <c r="U42" s="102"/>
      <c r="V42" s="102"/>
      <c r="W42" s="18"/>
      <c r="X42" s="81"/>
    </row>
    <row r="43" spans="2:24">
      <c r="B43" s="80"/>
      <c r="C43" s="100"/>
      <c r="D43" s="182"/>
      <c r="E43" s="180"/>
      <c r="F43" s="180"/>
      <c r="G43" s="181"/>
      <c r="H43" s="102"/>
      <c r="I43" s="101"/>
      <c r="J43" s="103"/>
      <c r="K43" s="105"/>
      <c r="L43" s="104"/>
      <c r="M43" s="103"/>
      <c r="N43" s="102"/>
      <c r="O43" s="102"/>
      <c r="P43" s="102"/>
      <c r="Q43" s="102"/>
      <c r="R43" s="29"/>
      <c r="S43" s="102"/>
      <c r="T43" s="102"/>
      <c r="U43" s="102"/>
      <c r="V43" s="102"/>
      <c r="W43" s="18"/>
      <c r="X43" s="81"/>
    </row>
    <row r="44" spans="2:24">
      <c r="B44" s="80"/>
      <c r="C44" s="100"/>
      <c r="D44" s="179"/>
      <c r="E44" s="180"/>
      <c r="F44" s="180"/>
      <c r="G44" s="181"/>
      <c r="H44" s="102"/>
      <c r="I44" s="101"/>
      <c r="J44" s="103"/>
      <c r="K44" s="105"/>
      <c r="L44" s="104"/>
      <c r="M44" s="103"/>
      <c r="N44" s="102"/>
      <c r="O44" s="102"/>
      <c r="P44" s="102"/>
      <c r="Q44" s="102"/>
      <c r="R44" s="29"/>
      <c r="S44" s="102"/>
      <c r="T44" s="102"/>
      <c r="U44" s="102"/>
      <c r="V44" s="102"/>
      <c r="W44" s="18"/>
      <c r="X44" s="81"/>
    </row>
    <row r="45" spans="2:24">
      <c r="B45" s="149"/>
      <c r="C45" s="100"/>
      <c r="D45" s="179"/>
      <c r="E45" s="180"/>
      <c r="F45" s="180"/>
      <c r="G45" s="181"/>
      <c r="H45" s="102"/>
      <c r="I45" s="101"/>
      <c r="J45" s="103"/>
      <c r="K45" s="150"/>
      <c r="L45" s="104"/>
      <c r="M45" s="103"/>
      <c r="N45" s="102"/>
      <c r="O45" s="102"/>
      <c r="P45" s="102"/>
      <c r="Q45" s="102"/>
      <c r="R45" s="29"/>
      <c r="S45" s="102"/>
      <c r="T45" s="102"/>
      <c r="U45" s="102"/>
      <c r="V45" s="102"/>
      <c r="W45" s="18"/>
      <c r="X45" s="81"/>
    </row>
    <row r="46" spans="2:24">
      <c r="B46" s="149"/>
      <c r="C46" s="100"/>
      <c r="D46" s="179"/>
      <c r="E46" s="180"/>
      <c r="F46" s="180"/>
      <c r="G46" s="181"/>
      <c r="H46" s="102"/>
      <c r="I46" s="101"/>
      <c r="J46" s="103"/>
      <c r="K46" s="150"/>
      <c r="L46" s="104"/>
      <c r="M46" s="103"/>
      <c r="N46" s="102"/>
      <c r="O46" s="102"/>
      <c r="P46" s="102"/>
      <c r="Q46" s="102"/>
      <c r="R46" s="29"/>
      <c r="S46" s="102"/>
      <c r="T46" s="102"/>
      <c r="U46" s="102"/>
      <c r="V46" s="102"/>
      <c r="W46" s="18"/>
      <c r="X46" s="81"/>
    </row>
    <row r="47" spans="2:24">
      <c r="B47" s="149"/>
      <c r="C47" s="100"/>
      <c r="D47" s="179"/>
      <c r="E47" s="180"/>
      <c r="F47" s="180"/>
      <c r="G47" s="181"/>
      <c r="H47" s="102"/>
      <c r="I47" s="101"/>
      <c r="J47" s="103"/>
      <c r="K47" s="150"/>
      <c r="L47" s="104"/>
      <c r="M47" s="103"/>
      <c r="N47" s="102"/>
      <c r="O47" s="102"/>
      <c r="P47" s="102"/>
      <c r="Q47" s="102"/>
      <c r="R47" s="29"/>
      <c r="S47" s="102"/>
      <c r="T47" s="102"/>
      <c r="U47" s="102"/>
      <c r="V47" s="102"/>
      <c r="W47" s="18"/>
      <c r="X47" s="81"/>
    </row>
    <row r="48" spans="2:24" ht="15.75">
      <c r="B48" s="80"/>
      <c r="C48" s="100"/>
      <c r="D48" s="183"/>
      <c r="E48" s="180"/>
      <c r="F48" s="180"/>
      <c r="G48" s="181"/>
      <c r="H48" s="102"/>
      <c r="I48" s="101"/>
      <c r="J48" s="103"/>
      <c r="K48" s="105"/>
      <c r="L48" s="104"/>
      <c r="M48" s="103"/>
      <c r="N48" s="102"/>
      <c r="O48" s="102"/>
      <c r="P48" s="102"/>
      <c r="Q48" s="102"/>
      <c r="R48" s="29"/>
      <c r="S48" s="102"/>
      <c r="T48" s="102"/>
      <c r="U48" s="102"/>
      <c r="V48" s="102"/>
      <c r="W48" s="18"/>
      <c r="X48" s="81"/>
    </row>
    <row r="49" spans="2:24">
      <c r="B49" s="80"/>
      <c r="C49" s="100"/>
      <c r="D49" s="179"/>
      <c r="E49" s="180"/>
      <c r="F49" s="180"/>
      <c r="G49" s="181"/>
      <c r="H49" s="102"/>
      <c r="I49" s="152"/>
      <c r="J49" s="103"/>
      <c r="K49" s="105"/>
      <c r="L49" s="104"/>
      <c r="M49" s="103"/>
      <c r="N49" s="102"/>
      <c r="O49" s="102"/>
      <c r="P49" s="102"/>
      <c r="Q49" s="102"/>
      <c r="R49" s="29"/>
      <c r="S49" s="102"/>
      <c r="T49" s="102"/>
      <c r="U49" s="102"/>
      <c r="V49" s="102"/>
      <c r="W49" s="18"/>
      <c r="X49" s="81"/>
    </row>
    <row r="50" spans="2:24">
      <c r="B50" s="80"/>
      <c r="C50" s="100"/>
      <c r="D50" s="179"/>
      <c r="E50" s="180"/>
      <c r="F50" s="180"/>
      <c r="G50" s="181"/>
      <c r="H50" s="102"/>
      <c r="I50" s="101"/>
      <c r="J50" s="103"/>
      <c r="K50" s="105"/>
      <c r="L50" s="104"/>
      <c r="M50" s="103"/>
      <c r="N50" s="102"/>
      <c r="O50" s="102"/>
      <c r="P50" s="102"/>
      <c r="Q50" s="102"/>
      <c r="R50" s="29"/>
      <c r="S50" s="102"/>
      <c r="T50" s="102"/>
      <c r="U50" s="102"/>
      <c r="V50" s="102"/>
      <c r="W50" s="18"/>
      <c r="X50" s="81"/>
    </row>
    <row r="51" spans="2:24">
      <c r="B51" s="149"/>
      <c r="C51" s="100"/>
      <c r="D51" s="179"/>
      <c r="E51" s="180"/>
      <c r="F51" s="180"/>
      <c r="G51" s="181"/>
      <c r="H51" s="102"/>
      <c r="I51" s="101"/>
      <c r="J51" s="103"/>
      <c r="K51" s="150"/>
      <c r="L51" s="104"/>
      <c r="M51" s="103"/>
      <c r="N51" s="102"/>
      <c r="O51" s="102"/>
      <c r="P51" s="102"/>
      <c r="Q51" s="102"/>
      <c r="R51" s="29"/>
      <c r="S51" s="102"/>
      <c r="T51" s="102"/>
      <c r="U51" s="102"/>
      <c r="V51" s="102"/>
      <c r="W51" s="18"/>
      <c r="X51" s="81"/>
    </row>
    <row r="52" spans="2:24">
      <c r="B52" s="80"/>
      <c r="C52" s="100"/>
      <c r="D52" s="179"/>
      <c r="E52" s="180"/>
      <c r="F52" s="180"/>
      <c r="G52" s="181"/>
      <c r="H52" s="102"/>
      <c r="I52" s="101"/>
      <c r="J52" s="103"/>
      <c r="K52" s="105"/>
      <c r="L52" s="104"/>
      <c r="M52" s="103"/>
      <c r="N52" s="102"/>
      <c r="O52" s="102"/>
      <c r="P52" s="102"/>
      <c r="Q52" s="102"/>
      <c r="R52" s="29"/>
      <c r="S52" s="102"/>
      <c r="T52" s="102"/>
      <c r="U52" s="102"/>
      <c r="V52" s="102"/>
      <c r="W52" s="18"/>
      <c r="X52" s="81"/>
    </row>
    <row r="53" spans="2:24">
      <c r="B53" s="80"/>
      <c r="C53" s="100"/>
      <c r="D53" s="179"/>
      <c r="E53" s="180"/>
      <c r="F53" s="180"/>
      <c r="G53" s="181"/>
      <c r="H53" s="102"/>
      <c r="I53" s="101"/>
      <c r="J53" s="103"/>
      <c r="K53" s="105"/>
      <c r="L53" s="104"/>
      <c r="M53" s="103"/>
      <c r="N53" s="102"/>
      <c r="O53" s="102"/>
      <c r="P53" s="102"/>
      <c r="Q53" s="102"/>
      <c r="R53" s="29"/>
      <c r="S53" s="102"/>
      <c r="T53" s="102"/>
      <c r="U53" s="102"/>
      <c r="V53" s="102"/>
      <c r="W53" s="18"/>
      <c r="X53" s="81"/>
    </row>
    <row r="54" spans="2:24">
      <c r="B54" s="149"/>
      <c r="C54" s="100"/>
      <c r="D54" s="179"/>
      <c r="E54" s="180"/>
      <c r="F54" s="180"/>
      <c r="G54" s="181"/>
      <c r="H54" s="102"/>
      <c r="I54" s="101"/>
      <c r="J54" s="103"/>
      <c r="K54" s="150"/>
      <c r="L54" s="104"/>
      <c r="M54" s="103"/>
      <c r="N54" s="102"/>
      <c r="O54" s="102"/>
      <c r="P54" s="102"/>
      <c r="Q54" s="102"/>
      <c r="R54" s="29"/>
      <c r="S54" s="102"/>
      <c r="T54" s="102"/>
      <c r="U54" s="102"/>
      <c r="V54" s="102"/>
      <c r="W54" s="18"/>
      <c r="X54" s="81"/>
    </row>
    <row r="55" spans="2:24">
      <c r="B55" s="80"/>
      <c r="C55" s="100"/>
      <c r="D55" s="179"/>
      <c r="E55" s="180"/>
      <c r="F55" s="180"/>
      <c r="G55" s="181"/>
      <c r="H55" s="102"/>
      <c r="I55" s="101"/>
      <c r="J55" s="103"/>
      <c r="K55" s="105"/>
      <c r="L55" s="104"/>
      <c r="M55" s="103"/>
      <c r="N55" s="102"/>
      <c r="O55" s="102"/>
      <c r="P55" s="102"/>
      <c r="Q55" s="102"/>
      <c r="R55" s="29"/>
      <c r="S55" s="102"/>
      <c r="T55" s="102"/>
      <c r="U55" s="102"/>
      <c r="V55" s="102"/>
      <c r="W55" s="18"/>
      <c r="X55" s="81"/>
    </row>
    <row r="56" spans="2:24">
      <c r="B56" s="149"/>
      <c r="C56" s="100"/>
      <c r="D56" s="179"/>
      <c r="E56" s="180"/>
      <c r="F56" s="180"/>
      <c r="G56" s="181"/>
      <c r="H56" s="102"/>
      <c r="I56" s="101"/>
      <c r="J56" s="103"/>
      <c r="K56" s="150"/>
      <c r="L56" s="104"/>
      <c r="M56" s="103"/>
      <c r="N56" s="102"/>
      <c r="O56" s="102"/>
      <c r="P56" s="102"/>
      <c r="Q56" s="102"/>
      <c r="R56" s="29"/>
      <c r="S56" s="102"/>
      <c r="T56" s="102"/>
      <c r="U56" s="102"/>
      <c r="V56" s="102"/>
      <c r="W56" s="18"/>
      <c r="X56" s="81"/>
    </row>
    <row r="57" spans="2:24">
      <c r="B57" s="80"/>
      <c r="C57" s="100"/>
      <c r="D57" s="179"/>
      <c r="E57" s="180"/>
      <c r="F57" s="180"/>
      <c r="G57" s="181"/>
      <c r="H57" s="102"/>
      <c r="I57" s="101"/>
      <c r="J57" s="103"/>
      <c r="K57" s="105"/>
      <c r="L57" s="104"/>
      <c r="M57" s="103"/>
      <c r="N57" s="102"/>
      <c r="O57" s="102"/>
      <c r="P57" s="102"/>
      <c r="Q57" s="102"/>
      <c r="R57" s="29"/>
      <c r="S57" s="102"/>
      <c r="T57" s="102"/>
      <c r="U57" s="102"/>
      <c r="V57" s="102"/>
      <c r="W57" s="18"/>
      <c r="X57" s="81"/>
    </row>
    <row r="58" spans="2:24">
      <c r="B58" s="149"/>
      <c r="C58" s="100"/>
      <c r="D58" s="179"/>
      <c r="E58" s="180"/>
      <c r="F58" s="180"/>
      <c r="G58" s="181"/>
      <c r="H58" s="102"/>
      <c r="I58" s="101"/>
      <c r="J58" s="103"/>
      <c r="K58" s="150"/>
      <c r="L58" s="104"/>
      <c r="M58" s="103"/>
      <c r="N58" s="102"/>
      <c r="O58" s="102"/>
      <c r="P58" s="102"/>
      <c r="Q58" s="102"/>
      <c r="R58" s="29"/>
      <c r="S58" s="102"/>
      <c r="T58" s="102"/>
      <c r="U58" s="102"/>
      <c r="V58" s="102"/>
      <c r="W58" s="18"/>
      <c r="X58" s="81"/>
    </row>
    <row r="59" spans="2:24" ht="15.75">
      <c r="B59" s="149"/>
      <c r="C59" s="100"/>
      <c r="D59" s="183"/>
      <c r="E59" s="180"/>
      <c r="F59" s="180"/>
      <c r="G59" s="181"/>
      <c r="H59" s="102"/>
      <c r="I59" s="101"/>
      <c r="J59" s="103"/>
      <c r="K59" s="150"/>
      <c r="L59" s="104"/>
      <c r="M59" s="103"/>
      <c r="N59" s="102"/>
      <c r="O59" s="102"/>
      <c r="P59" s="102"/>
      <c r="Q59" s="102"/>
      <c r="R59" s="29"/>
      <c r="S59" s="102"/>
      <c r="T59" s="102"/>
      <c r="U59" s="102"/>
      <c r="V59" s="102"/>
      <c r="W59" s="18"/>
      <c r="X59" s="81"/>
    </row>
    <row r="60" spans="2:24" ht="15.75">
      <c r="B60" s="149"/>
      <c r="C60" s="100"/>
      <c r="D60" s="183"/>
      <c r="E60" s="180"/>
      <c r="F60" s="180"/>
      <c r="G60" s="181"/>
      <c r="H60" s="102"/>
      <c r="I60" s="101"/>
      <c r="J60" s="103"/>
      <c r="K60" s="150"/>
      <c r="L60" s="104"/>
      <c r="M60" s="103"/>
      <c r="N60" s="102"/>
      <c r="O60" s="102"/>
      <c r="P60" s="102"/>
      <c r="Q60" s="102"/>
      <c r="R60" s="102"/>
      <c r="S60" s="102"/>
      <c r="T60" s="102"/>
      <c r="U60" s="102"/>
      <c r="V60" s="102"/>
      <c r="W60" s="18"/>
      <c r="X60" s="81"/>
    </row>
    <row r="61" spans="2:24">
      <c r="B61" s="149"/>
      <c r="C61" s="100"/>
      <c r="D61" s="179"/>
      <c r="E61" s="180"/>
      <c r="F61" s="180"/>
      <c r="G61" s="181"/>
      <c r="H61" s="102"/>
      <c r="I61" s="101"/>
      <c r="J61" s="103"/>
      <c r="K61" s="150"/>
      <c r="L61" s="104"/>
      <c r="M61" s="103"/>
      <c r="N61" s="102"/>
      <c r="O61" s="102"/>
      <c r="P61" s="102"/>
      <c r="Q61" s="102"/>
      <c r="R61" s="102"/>
      <c r="S61" s="102"/>
      <c r="T61" s="102"/>
      <c r="U61" s="102"/>
      <c r="V61" s="102"/>
      <c r="W61" s="18"/>
      <c r="X61" s="81"/>
    </row>
    <row r="62" spans="2:24">
      <c r="B62" s="80"/>
      <c r="C62" s="100"/>
      <c r="D62" s="179"/>
      <c r="E62" s="180"/>
      <c r="F62" s="180"/>
      <c r="G62" s="181"/>
      <c r="H62" s="102"/>
      <c r="I62" s="101"/>
      <c r="J62" s="103"/>
      <c r="K62" s="105"/>
      <c r="L62" s="104"/>
      <c r="M62" s="103"/>
      <c r="N62" s="102"/>
      <c r="O62" s="102"/>
      <c r="P62" s="102"/>
      <c r="Q62" s="102"/>
      <c r="R62" s="102"/>
      <c r="S62" s="102"/>
      <c r="T62" s="102"/>
      <c r="U62" s="102"/>
      <c r="V62" s="102"/>
      <c r="W62" s="18"/>
      <c r="X62" s="81"/>
    </row>
    <row r="63" spans="2:24" ht="15.75">
      <c r="B63" s="80"/>
      <c r="C63" s="100"/>
      <c r="D63" s="183"/>
      <c r="E63" s="180"/>
      <c r="F63" s="180"/>
      <c r="G63" s="181"/>
      <c r="H63" s="102"/>
      <c r="I63" s="101"/>
      <c r="J63" s="103"/>
      <c r="K63" s="105"/>
      <c r="L63" s="104"/>
      <c r="M63" s="103"/>
      <c r="N63" s="102"/>
      <c r="O63" s="102"/>
      <c r="P63" s="102"/>
      <c r="Q63" s="102"/>
      <c r="R63" s="102"/>
      <c r="S63" s="102"/>
      <c r="T63" s="102"/>
      <c r="U63" s="102"/>
      <c r="V63" s="102"/>
      <c r="W63" s="18"/>
      <c r="X63" s="81"/>
    </row>
    <row r="64" spans="2:24">
      <c r="B64" s="80"/>
      <c r="C64" s="100"/>
      <c r="D64" s="179"/>
      <c r="E64" s="180"/>
      <c r="F64" s="180"/>
      <c r="G64" s="181"/>
      <c r="H64" s="102"/>
      <c r="I64" s="101"/>
      <c r="J64" s="103"/>
      <c r="K64" s="105"/>
      <c r="L64" s="104"/>
      <c r="M64" s="103"/>
      <c r="N64" s="102"/>
      <c r="O64" s="102"/>
      <c r="P64" s="102"/>
      <c r="Q64" s="102"/>
      <c r="R64" s="102"/>
      <c r="S64" s="102"/>
      <c r="T64" s="102"/>
      <c r="U64" s="102"/>
      <c r="V64" s="102"/>
      <c r="W64" s="18"/>
      <c r="X64" s="81"/>
    </row>
    <row r="65" spans="2:24">
      <c r="B65" s="149"/>
      <c r="C65" s="100"/>
      <c r="D65" s="179"/>
      <c r="E65" s="180"/>
      <c r="F65" s="180"/>
      <c r="G65" s="181"/>
      <c r="H65" s="102"/>
      <c r="I65" s="101"/>
      <c r="J65" s="103"/>
      <c r="K65" s="150"/>
      <c r="L65" s="104"/>
      <c r="M65" s="103"/>
      <c r="N65" s="102"/>
      <c r="O65" s="102"/>
      <c r="P65" s="102"/>
      <c r="Q65" s="102"/>
      <c r="R65" s="102"/>
      <c r="S65" s="102"/>
      <c r="T65" s="102"/>
      <c r="U65" s="102"/>
      <c r="V65" s="102"/>
      <c r="W65" s="18"/>
      <c r="X65" s="81"/>
    </row>
    <row r="66" spans="2:24">
      <c r="B66" s="80"/>
      <c r="C66" s="100"/>
      <c r="D66" s="179"/>
      <c r="E66" s="180"/>
      <c r="F66" s="180"/>
      <c r="G66" s="181"/>
      <c r="H66" s="102"/>
      <c r="I66" s="101"/>
      <c r="J66" s="103"/>
      <c r="K66" s="105"/>
      <c r="L66" s="104"/>
      <c r="M66" s="103"/>
      <c r="N66" s="102"/>
      <c r="O66" s="102"/>
      <c r="P66" s="102"/>
      <c r="Q66" s="102"/>
      <c r="R66" s="102"/>
      <c r="S66" s="102"/>
      <c r="T66" s="102"/>
      <c r="U66" s="102"/>
      <c r="V66" s="102"/>
      <c r="W66" s="18"/>
      <c r="X66" s="81"/>
    </row>
    <row r="67" spans="2:24">
      <c r="B67" s="80"/>
      <c r="C67" s="100"/>
      <c r="D67" s="179"/>
      <c r="E67" s="180"/>
      <c r="F67" s="180"/>
      <c r="G67" s="181"/>
      <c r="H67" s="102"/>
      <c r="I67" s="101"/>
      <c r="J67" s="103"/>
      <c r="K67" s="105"/>
      <c r="L67" s="104"/>
      <c r="M67" s="103"/>
      <c r="N67" s="102"/>
      <c r="O67" s="102"/>
      <c r="P67" s="102"/>
      <c r="Q67" s="102"/>
      <c r="R67" s="102"/>
      <c r="S67" s="102"/>
      <c r="T67" s="102"/>
      <c r="U67" s="102"/>
      <c r="V67" s="102"/>
      <c r="W67" s="18"/>
      <c r="X67" s="81"/>
    </row>
    <row r="68" spans="2:24">
      <c r="B68" s="80"/>
      <c r="C68" s="100"/>
      <c r="D68" s="179"/>
      <c r="E68" s="180"/>
      <c r="F68" s="180"/>
      <c r="G68" s="181"/>
      <c r="H68" s="102"/>
      <c r="I68" s="101"/>
      <c r="J68" s="103"/>
      <c r="K68" s="105"/>
      <c r="L68" s="104"/>
      <c r="M68" s="103"/>
      <c r="N68" s="102"/>
      <c r="O68" s="102"/>
      <c r="P68" s="102"/>
      <c r="Q68" s="102"/>
      <c r="R68" s="102"/>
      <c r="S68" s="102"/>
      <c r="T68" s="102"/>
      <c r="U68" s="102"/>
      <c r="V68" s="102"/>
      <c r="W68" s="18"/>
      <c r="X68" s="81"/>
    </row>
    <row r="69" spans="2:24">
      <c r="B69" s="80"/>
      <c r="C69" s="100"/>
      <c r="D69" s="179"/>
      <c r="E69" s="180"/>
      <c r="F69" s="180"/>
      <c r="G69" s="181"/>
      <c r="H69" s="102"/>
      <c r="I69" s="101"/>
      <c r="J69" s="103"/>
      <c r="K69" s="105"/>
      <c r="L69" s="104"/>
      <c r="M69" s="103"/>
      <c r="N69" s="102"/>
      <c r="O69" s="102"/>
      <c r="P69" s="102"/>
      <c r="Q69" s="102"/>
      <c r="R69" s="102"/>
      <c r="S69" s="102"/>
      <c r="T69" s="102"/>
      <c r="U69" s="102"/>
      <c r="V69" s="102"/>
      <c r="W69" s="18"/>
      <c r="X69" s="81"/>
    </row>
    <row r="70" spans="2:24">
      <c r="B70" s="149"/>
      <c r="C70" s="100"/>
      <c r="D70" s="179"/>
      <c r="E70" s="180"/>
      <c r="F70" s="180"/>
      <c r="G70" s="181"/>
      <c r="H70" s="102"/>
      <c r="I70" s="101"/>
      <c r="J70" s="103"/>
      <c r="K70" s="150"/>
      <c r="L70" s="104"/>
      <c r="M70" s="103"/>
      <c r="N70" s="102"/>
      <c r="O70" s="102"/>
      <c r="P70" s="102"/>
      <c r="Q70" s="102"/>
      <c r="R70" s="102"/>
      <c r="S70" s="102"/>
      <c r="T70" s="102"/>
      <c r="U70" s="102"/>
      <c r="V70" s="102"/>
      <c r="W70" s="18"/>
      <c r="X70" s="81"/>
    </row>
    <row r="71" spans="2:24">
      <c r="B71" s="80"/>
      <c r="C71" s="100"/>
      <c r="D71" s="179"/>
      <c r="E71" s="180"/>
      <c r="F71" s="180"/>
      <c r="G71" s="181"/>
      <c r="H71" s="102"/>
      <c r="I71" s="101"/>
      <c r="J71" s="103"/>
      <c r="K71" s="105"/>
      <c r="L71" s="104"/>
      <c r="M71" s="103"/>
      <c r="N71" s="102"/>
      <c r="O71" s="102"/>
      <c r="P71" s="102"/>
      <c r="Q71" s="102"/>
      <c r="R71" s="102"/>
      <c r="S71" s="102"/>
      <c r="T71" s="102"/>
      <c r="U71" s="102"/>
      <c r="V71" s="102"/>
      <c r="W71" s="18"/>
      <c r="X71" s="81"/>
    </row>
    <row r="72" spans="2:24">
      <c r="B72" s="80"/>
      <c r="C72" s="100"/>
      <c r="D72" s="179"/>
      <c r="E72" s="180"/>
      <c r="F72" s="180"/>
      <c r="G72" s="181"/>
      <c r="H72" s="102"/>
      <c r="I72" s="101"/>
      <c r="J72" s="103"/>
      <c r="K72" s="105"/>
      <c r="L72" s="104"/>
      <c r="M72" s="103"/>
      <c r="N72" s="102"/>
      <c r="O72" s="102"/>
      <c r="P72" s="102"/>
      <c r="Q72" s="102"/>
      <c r="R72" s="102"/>
      <c r="S72" s="102"/>
      <c r="T72" s="102"/>
      <c r="U72" s="102"/>
      <c r="V72" s="102"/>
      <c r="W72" s="18"/>
      <c r="X72" s="81"/>
    </row>
    <row r="73" spans="2:24">
      <c r="B73" s="149"/>
      <c r="C73" s="100"/>
      <c r="D73" s="179"/>
      <c r="E73" s="180"/>
      <c r="F73" s="180"/>
      <c r="G73" s="181"/>
      <c r="H73" s="102"/>
      <c r="I73" s="101"/>
      <c r="J73" s="103"/>
      <c r="K73" s="150"/>
      <c r="L73" s="104"/>
      <c r="M73" s="103"/>
      <c r="N73" s="102"/>
      <c r="O73" s="102"/>
      <c r="P73" s="102"/>
      <c r="Q73" s="102"/>
      <c r="R73" s="102"/>
      <c r="S73" s="102"/>
      <c r="T73" s="102"/>
      <c r="U73" s="102"/>
      <c r="V73" s="102"/>
      <c r="W73" s="18"/>
      <c r="X73" s="81"/>
    </row>
    <row r="74" spans="2:24">
      <c r="B74" s="80"/>
      <c r="C74" s="100"/>
      <c r="D74" s="179"/>
      <c r="E74" s="180"/>
      <c r="F74" s="180"/>
      <c r="G74" s="181"/>
      <c r="H74" s="102"/>
      <c r="I74" s="101"/>
      <c r="J74" s="103"/>
      <c r="K74" s="105"/>
      <c r="L74" s="104"/>
      <c r="M74" s="103"/>
      <c r="N74" s="102"/>
      <c r="O74" s="102"/>
      <c r="P74" s="102"/>
      <c r="Q74" s="102"/>
      <c r="R74" s="102"/>
      <c r="S74" s="102"/>
      <c r="T74" s="102"/>
      <c r="U74" s="102"/>
      <c r="V74" s="102"/>
      <c r="W74" s="18"/>
      <c r="X74" s="81"/>
    </row>
    <row r="75" spans="2:24">
      <c r="B75" s="80"/>
      <c r="C75" s="100"/>
      <c r="D75" s="179"/>
      <c r="E75" s="180"/>
      <c r="F75" s="180"/>
      <c r="G75" s="181"/>
      <c r="H75" s="102"/>
      <c r="I75" s="101"/>
      <c r="J75" s="103"/>
      <c r="K75" s="105"/>
      <c r="L75" s="104"/>
      <c r="M75" s="103"/>
      <c r="N75" s="102"/>
      <c r="O75" s="102"/>
      <c r="P75" s="102"/>
      <c r="Q75" s="102"/>
      <c r="R75" s="102"/>
      <c r="S75" s="102"/>
      <c r="T75" s="102"/>
      <c r="U75" s="102"/>
      <c r="V75" s="102"/>
      <c r="W75" s="18"/>
      <c r="X75" s="81"/>
    </row>
    <row r="76" spans="2:24">
      <c r="B76" s="80"/>
      <c r="C76" s="100"/>
      <c r="D76" s="179"/>
      <c r="E76" s="180"/>
      <c r="F76" s="180"/>
      <c r="G76" s="181"/>
      <c r="H76" s="102"/>
      <c r="I76" s="101"/>
      <c r="J76" s="103"/>
      <c r="K76" s="105"/>
      <c r="L76" s="104"/>
      <c r="M76" s="103"/>
      <c r="N76" s="102"/>
      <c r="O76" s="102"/>
      <c r="P76" s="102"/>
      <c r="Q76" s="102"/>
      <c r="R76" s="102"/>
      <c r="S76" s="102"/>
      <c r="T76" s="102"/>
      <c r="U76" s="102"/>
      <c r="V76" s="102"/>
      <c r="W76" s="18"/>
      <c r="X76" s="81"/>
    </row>
    <row r="77" spans="2:24">
      <c r="B77" s="80"/>
      <c r="C77" s="100"/>
      <c r="D77" s="179"/>
      <c r="E77" s="180"/>
      <c r="F77" s="180"/>
      <c r="G77" s="181"/>
      <c r="H77" s="102"/>
      <c r="I77" s="101"/>
      <c r="J77" s="103"/>
      <c r="K77" s="105"/>
      <c r="L77" s="104"/>
      <c r="M77" s="103"/>
      <c r="N77" s="102"/>
      <c r="O77" s="102"/>
      <c r="P77" s="102"/>
      <c r="Q77" s="102"/>
      <c r="R77" s="102"/>
      <c r="S77" s="102"/>
      <c r="T77" s="102"/>
      <c r="U77" s="102"/>
      <c r="V77" s="102"/>
      <c r="W77" s="18"/>
      <c r="X77" s="81"/>
    </row>
    <row r="78" spans="2:24">
      <c r="B78" s="80"/>
      <c r="C78" s="100"/>
      <c r="D78" s="179"/>
      <c r="E78" s="180"/>
      <c r="F78" s="180"/>
      <c r="G78" s="181"/>
      <c r="H78" s="102"/>
      <c r="I78" s="101"/>
      <c r="J78" s="103"/>
      <c r="K78" s="105"/>
      <c r="L78" s="104"/>
      <c r="M78" s="103"/>
      <c r="N78" s="102"/>
      <c r="O78" s="102"/>
      <c r="P78" s="102"/>
      <c r="Q78" s="102"/>
      <c r="R78" s="102"/>
      <c r="S78" s="102"/>
      <c r="T78" s="102"/>
      <c r="U78" s="102"/>
      <c r="V78" s="102"/>
      <c r="W78" s="18"/>
      <c r="X78" s="81"/>
    </row>
    <row r="79" spans="2:24">
      <c r="B79" s="80"/>
      <c r="C79" s="100"/>
      <c r="D79" s="179"/>
      <c r="E79" s="180"/>
      <c r="F79" s="180"/>
      <c r="G79" s="181"/>
      <c r="H79" s="102"/>
      <c r="I79" s="101"/>
      <c r="J79" s="103"/>
      <c r="K79" s="105"/>
      <c r="L79" s="104"/>
      <c r="M79" s="103"/>
      <c r="N79" s="102"/>
      <c r="O79" s="102"/>
      <c r="P79" s="102"/>
      <c r="Q79" s="102"/>
      <c r="R79" s="102"/>
      <c r="S79" s="102"/>
      <c r="T79" s="102"/>
      <c r="U79" s="102"/>
      <c r="V79" s="102"/>
      <c r="W79" s="18"/>
      <c r="X79" s="81"/>
    </row>
    <row r="80" spans="2:24">
      <c r="B80" s="149"/>
      <c r="C80" s="100"/>
      <c r="D80" s="179"/>
      <c r="E80" s="180"/>
      <c r="F80" s="180"/>
      <c r="G80" s="181"/>
      <c r="H80" s="102"/>
      <c r="I80" s="101"/>
      <c r="J80" s="103"/>
      <c r="K80" s="150"/>
      <c r="L80" s="104"/>
      <c r="M80" s="103"/>
      <c r="N80" s="102"/>
      <c r="O80" s="102"/>
      <c r="P80" s="102"/>
      <c r="Q80" s="102"/>
      <c r="R80" s="102"/>
      <c r="S80" s="102"/>
      <c r="T80" s="102"/>
      <c r="U80" s="102"/>
      <c r="V80" s="102"/>
      <c r="W80" s="18"/>
      <c r="X80" s="81"/>
    </row>
    <row r="81" spans="2:24">
      <c r="B81" s="149"/>
      <c r="C81" s="100"/>
      <c r="D81" s="179"/>
      <c r="E81" s="180"/>
      <c r="F81" s="180"/>
      <c r="G81" s="181"/>
      <c r="H81" s="102"/>
      <c r="I81" s="101"/>
      <c r="J81" s="103"/>
      <c r="K81" s="150"/>
      <c r="L81" s="104"/>
      <c r="M81" s="103"/>
      <c r="N81" s="102"/>
      <c r="O81" s="102"/>
      <c r="P81" s="102"/>
      <c r="Q81" s="102"/>
      <c r="R81" s="102"/>
      <c r="S81" s="102"/>
      <c r="T81" s="102"/>
      <c r="U81" s="102"/>
      <c r="V81" s="102"/>
      <c r="W81" s="18"/>
      <c r="X81" s="81"/>
    </row>
    <row r="82" spans="2:24">
      <c r="B82" s="149"/>
      <c r="C82" s="100"/>
      <c r="D82" s="179"/>
      <c r="E82" s="180"/>
      <c r="F82" s="180"/>
      <c r="G82" s="181"/>
      <c r="H82" s="102"/>
      <c r="I82" s="101"/>
      <c r="J82" s="103"/>
      <c r="K82" s="150"/>
      <c r="L82" s="104"/>
      <c r="M82" s="103"/>
      <c r="N82" s="102"/>
      <c r="O82" s="102"/>
      <c r="P82" s="102"/>
      <c r="Q82" s="102"/>
      <c r="R82" s="102"/>
      <c r="S82" s="102"/>
      <c r="T82" s="102"/>
      <c r="U82" s="102"/>
      <c r="V82" s="102"/>
      <c r="W82" s="18"/>
      <c r="X82" s="81"/>
    </row>
    <row r="83" spans="2:24">
      <c r="B83" s="80"/>
      <c r="C83" s="100"/>
      <c r="D83" s="179"/>
      <c r="E83" s="180"/>
      <c r="F83" s="180"/>
      <c r="G83" s="181"/>
      <c r="H83" s="102"/>
      <c r="I83" s="101"/>
      <c r="J83" s="103"/>
      <c r="K83" s="105"/>
      <c r="L83" s="104"/>
      <c r="M83" s="103"/>
      <c r="N83" s="102"/>
      <c r="O83" s="102"/>
      <c r="P83" s="102"/>
      <c r="Q83" s="102"/>
      <c r="R83" s="102"/>
      <c r="S83" s="102"/>
      <c r="T83" s="102"/>
      <c r="U83" s="102"/>
      <c r="V83" s="102"/>
      <c r="W83" s="18"/>
      <c r="X83" s="81"/>
    </row>
    <row r="84" spans="2:24">
      <c r="B84" s="149"/>
      <c r="C84" s="100"/>
      <c r="D84" s="179"/>
      <c r="E84" s="180"/>
      <c r="F84" s="180"/>
      <c r="G84" s="181"/>
      <c r="H84" s="102"/>
      <c r="I84" s="101"/>
      <c r="J84" s="103"/>
      <c r="K84" s="150"/>
      <c r="L84" s="104"/>
      <c r="M84" s="103"/>
      <c r="N84" s="102"/>
      <c r="O84" s="102"/>
      <c r="P84" s="102"/>
      <c r="Q84" s="102"/>
      <c r="R84" s="102"/>
      <c r="S84" s="102"/>
      <c r="T84" s="102"/>
      <c r="U84" s="102"/>
      <c r="V84" s="102"/>
      <c r="W84" s="18"/>
      <c r="X84" s="81"/>
    </row>
    <row r="85" spans="2:24">
      <c r="B85" s="80"/>
      <c r="C85" s="100"/>
      <c r="D85" s="179"/>
      <c r="E85" s="180"/>
      <c r="F85" s="180"/>
      <c r="G85" s="181"/>
      <c r="H85" s="102"/>
      <c r="I85" s="101"/>
      <c r="J85" s="103"/>
      <c r="K85" s="105"/>
      <c r="L85" s="104"/>
      <c r="M85" s="103"/>
      <c r="N85" s="102"/>
      <c r="O85" s="102"/>
      <c r="P85" s="102"/>
      <c r="Q85" s="102"/>
      <c r="R85" s="102"/>
      <c r="S85" s="102"/>
      <c r="T85" s="102"/>
      <c r="U85" s="102"/>
      <c r="V85" s="102"/>
      <c r="W85" s="18"/>
      <c r="X85" s="81"/>
    </row>
    <row r="86" spans="2:24">
      <c r="B86" s="80"/>
      <c r="C86" s="100"/>
      <c r="D86" s="179"/>
      <c r="E86" s="180"/>
      <c r="F86" s="180"/>
      <c r="G86" s="181"/>
      <c r="H86" s="102"/>
      <c r="I86" s="101"/>
      <c r="J86" s="103"/>
      <c r="K86" s="105"/>
      <c r="L86" s="104"/>
      <c r="M86" s="103"/>
      <c r="N86" s="102"/>
      <c r="O86" s="102"/>
      <c r="P86" s="102"/>
      <c r="Q86" s="102"/>
      <c r="R86" s="102"/>
      <c r="S86" s="102"/>
      <c r="T86" s="102"/>
      <c r="U86" s="102"/>
      <c r="V86" s="102"/>
      <c r="W86" s="18"/>
      <c r="X86" s="81"/>
    </row>
    <row r="87" spans="2:24">
      <c r="B87" s="80"/>
      <c r="C87" s="100"/>
      <c r="D87" s="179"/>
      <c r="E87" s="180"/>
      <c r="F87" s="180"/>
      <c r="G87" s="181"/>
      <c r="H87" s="102"/>
      <c r="I87" s="101"/>
      <c r="J87" s="103"/>
      <c r="K87" s="105"/>
      <c r="L87" s="104"/>
      <c r="M87" s="103"/>
      <c r="N87" s="102"/>
      <c r="O87" s="102"/>
      <c r="P87" s="102"/>
      <c r="Q87" s="102"/>
      <c r="R87" s="102"/>
      <c r="S87" s="102"/>
      <c r="T87" s="102"/>
      <c r="U87" s="102"/>
      <c r="V87" s="102"/>
      <c r="W87" s="18"/>
      <c r="X87" s="81"/>
    </row>
    <row r="88" spans="2:24">
      <c r="B88" s="80"/>
      <c r="C88" s="100"/>
      <c r="D88" s="179"/>
      <c r="E88" s="180"/>
      <c r="F88" s="180"/>
      <c r="G88" s="181"/>
      <c r="H88" s="102"/>
      <c r="I88" s="101"/>
      <c r="J88" s="103"/>
      <c r="K88" s="105"/>
      <c r="L88" s="104"/>
      <c r="M88" s="103"/>
      <c r="N88" s="102"/>
      <c r="O88" s="102"/>
      <c r="P88" s="102"/>
      <c r="Q88" s="102"/>
      <c r="R88" s="102"/>
      <c r="S88" s="102"/>
      <c r="T88" s="102"/>
      <c r="U88" s="102"/>
      <c r="V88" s="102"/>
      <c r="W88" s="18"/>
      <c r="X88" s="81"/>
    </row>
    <row r="89" spans="2:24">
      <c r="B89" s="80"/>
      <c r="C89" s="100"/>
      <c r="D89" s="179"/>
      <c r="E89" s="180"/>
      <c r="F89" s="180"/>
      <c r="G89" s="181"/>
      <c r="H89" s="102"/>
      <c r="I89" s="101"/>
      <c r="J89" s="103"/>
      <c r="K89" s="105"/>
      <c r="L89" s="104"/>
      <c r="M89" s="103"/>
      <c r="N89" s="102"/>
      <c r="O89" s="102"/>
      <c r="P89" s="102"/>
      <c r="Q89" s="102"/>
      <c r="R89" s="102"/>
      <c r="S89" s="102"/>
      <c r="T89" s="102"/>
      <c r="U89" s="102"/>
      <c r="V89" s="102"/>
      <c r="W89" s="18"/>
      <c r="X89" s="81"/>
    </row>
    <row r="90" spans="2:24">
      <c r="B90" s="80"/>
      <c r="C90" s="100"/>
      <c r="D90" s="179"/>
      <c r="E90" s="180"/>
      <c r="F90" s="180"/>
      <c r="G90" s="181"/>
      <c r="H90" s="102"/>
      <c r="I90" s="101"/>
      <c r="J90" s="103"/>
      <c r="K90" s="105"/>
      <c r="L90" s="104"/>
      <c r="M90" s="103"/>
      <c r="N90" s="102"/>
      <c r="O90" s="102"/>
      <c r="P90" s="102"/>
      <c r="Q90" s="102"/>
      <c r="R90" s="102"/>
      <c r="S90" s="102"/>
      <c r="T90" s="102"/>
      <c r="U90" s="102"/>
      <c r="V90" s="102"/>
      <c r="W90" s="18"/>
      <c r="X90" s="81"/>
    </row>
    <row r="91" spans="2:24">
      <c r="B91" s="80"/>
      <c r="C91" s="100"/>
      <c r="D91" s="179"/>
      <c r="E91" s="180"/>
      <c r="F91" s="180"/>
      <c r="G91" s="181"/>
      <c r="H91" s="102"/>
      <c r="I91" s="101"/>
      <c r="J91" s="103"/>
      <c r="K91" s="105"/>
      <c r="L91" s="104"/>
      <c r="M91" s="103"/>
      <c r="N91" s="102"/>
      <c r="O91" s="102"/>
      <c r="P91" s="102"/>
      <c r="Q91" s="102"/>
      <c r="R91" s="102"/>
      <c r="S91" s="102"/>
      <c r="T91" s="102"/>
      <c r="U91" s="102"/>
      <c r="V91" s="102"/>
      <c r="W91" s="18"/>
      <c r="X91" s="81"/>
    </row>
    <row r="92" spans="2:24">
      <c r="B92" s="80"/>
      <c r="C92" s="100"/>
      <c r="D92" s="179"/>
      <c r="E92" s="180"/>
      <c r="F92" s="180"/>
      <c r="G92" s="181"/>
      <c r="H92" s="102"/>
      <c r="I92" s="101"/>
      <c r="J92" s="103"/>
      <c r="K92" s="105"/>
      <c r="L92" s="104"/>
      <c r="M92" s="103"/>
      <c r="N92" s="102"/>
      <c r="O92" s="102"/>
      <c r="P92" s="102"/>
      <c r="Q92" s="102"/>
      <c r="R92" s="102"/>
      <c r="S92" s="102"/>
      <c r="T92" s="102"/>
      <c r="U92" s="102"/>
      <c r="V92" s="102"/>
      <c r="W92" s="18"/>
      <c r="X92" s="81"/>
    </row>
    <row r="93" spans="2:24">
      <c r="B93" s="149"/>
      <c r="C93" s="100"/>
      <c r="D93" s="179"/>
      <c r="E93" s="180"/>
      <c r="F93" s="180"/>
      <c r="G93" s="181"/>
      <c r="H93" s="102"/>
      <c r="I93" s="101"/>
      <c r="J93" s="103"/>
      <c r="K93" s="150"/>
      <c r="L93" s="104"/>
      <c r="M93" s="103"/>
      <c r="N93" s="102"/>
      <c r="O93" s="102"/>
      <c r="P93" s="102"/>
      <c r="Q93" s="102"/>
      <c r="R93" s="102"/>
      <c r="S93" s="102"/>
      <c r="T93" s="102"/>
      <c r="U93" s="102"/>
      <c r="V93" s="102"/>
      <c r="W93" s="18"/>
      <c r="X93" s="81"/>
    </row>
    <row r="94" spans="2:24">
      <c r="B94" s="80"/>
      <c r="C94" s="100"/>
      <c r="D94" s="179"/>
      <c r="E94" s="180"/>
      <c r="F94" s="180"/>
      <c r="G94" s="181"/>
      <c r="H94" s="102"/>
      <c r="I94" s="101"/>
      <c r="J94" s="103"/>
      <c r="K94" s="105"/>
      <c r="L94" s="104"/>
      <c r="M94" s="103"/>
      <c r="N94" s="102"/>
      <c r="O94" s="102"/>
      <c r="P94" s="102"/>
      <c r="Q94" s="102"/>
      <c r="R94" s="102"/>
      <c r="S94" s="102"/>
      <c r="T94" s="102"/>
      <c r="U94" s="102"/>
      <c r="V94" s="102"/>
      <c r="W94" s="18"/>
      <c r="X94" s="81"/>
    </row>
    <row r="95" spans="2:24">
      <c r="B95" s="80"/>
      <c r="C95" s="100"/>
      <c r="D95" s="179"/>
      <c r="E95" s="180"/>
      <c r="F95" s="180"/>
      <c r="G95" s="181"/>
      <c r="H95" s="102"/>
      <c r="I95" s="101"/>
      <c r="J95" s="103"/>
      <c r="K95" s="105"/>
      <c r="L95" s="104"/>
      <c r="M95" s="103"/>
      <c r="N95" s="102"/>
      <c r="O95" s="102"/>
      <c r="P95" s="102"/>
      <c r="Q95" s="102"/>
      <c r="R95" s="102"/>
      <c r="S95" s="102"/>
      <c r="T95" s="102"/>
      <c r="U95" s="102"/>
      <c r="V95" s="102"/>
      <c r="W95" s="18"/>
      <c r="X95" s="81"/>
    </row>
    <row r="96" spans="2:24">
      <c r="B96" s="149"/>
      <c r="C96" s="100"/>
      <c r="D96" s="179"/>
      <c r="E96" s="180"/>
      <c r="F96" s="180"/>
      <c r="G96" s="181"/>
      <c r="H96" s="102"/>
      <c r="I96" s="101"/>
      <c r="J96" s="103"/>
      <c r="K96" s="150"/>
      <c r="L96" s="104"/>
      <c r="M96" s="103"/>
      <c r="N96" s="102"/>
      <c r="O96" s="102"/>
      <c r="P96" s="102"/>
      <c r="Q96" s="102"/>
      <c r="R96" s="102"/>
      <c r="S96" s="102"/>
      <c r="T96" s="102"/>
      <c r="U96" s="102"/>
      <c r="V96" s="102"/>
      <c r="W96" s="18"/>
      <c r="X96" s="81"/>
    </row>
    <row r="97" spans="2:24">
      <c r="B97" s="149"/>
      <c r="C97" s="100"/>
      <c r="D97" s="179"/>
      <c r="E97" s="180"/>
      <c r="F97" s="180"/>
      <c r="G97" s="181"/>
      <c r="H97" s="102"/>
      <c r="I97" s="101"/>
      <c r="J97" s="103"/>
      <c r="K97" s="150"/>
      <c r="L97" s="104"/>
      <c r="M97" s="103"/>
      <c r="N97" s="102"/>
      <c r="O97" s="102"/>
      <c r="P97" s="102"/>
      <c r="Q97" s="102"/>
      <c r="R97" s="102"/>
      <c r="S97" s="102"/>
      <c r="T97" s="102"/>
      <c r="U97" s="102"/>
      <c r="V97" s="102"/>
      <c r="W97" s="18"/>
      <c r="X97" s="81"/>
    </row>
    <row r="98" spans="2:24">
      <c r="B98" s="80"/>
      <c r="C98" s="100"/>
      <c r="D98" s="179"/>
      <c r="E98" s="180"/>
      <c r="F98" s="180"/>
      <c r="G98" s="181"/>
      <c r="H98" s="102"/>
      <c r="I98" s="101"/>
      <c r="J98" s="103"/>
      <c r="K98" s="105"/>
      <c r="L98" s="104"/>
      <c r="M98" s="103"/>
      <c r="N98" s="102"/>
      <c r="O98" s="102"/>
      <c r="P98" s="102"/>
      <c r="Q98" s="102"/>
      <c r="R98" s="102"/>
      <c r="S98" s="102"/>
      <c r="T98" s="102"/>
      <c r="U98" s="102"/>
      <c r="V98" s="102"/>
      <c r="W98" s="18"/>
      <c r="X98" s="81"/>
    </row>
    <row r="99" spans="2:24">
      <c r="B99" s="80"/>
      <c r="C99" s="100"/>
      <c r="D99" s="179"/>
      <c r="E99" s="180"/>
      <c r="F99" s="180"/>
      <c r="G99" s="181"/>
      <c r="H99" s="102"/>
      <c r="I99" s="101"/>
      <c r="J99" s="103"/>
      <c r="K99" s="105"/>
      <c r="L99" s="104"/>
      <c r="M99" s="103"/>
      <c r="N99" s="102"/>
      <c r="O99" s="102"/>
      <c r="P99" s="102"/>
      <c r="Q99" s="102"/>
      <c r="R99" s="102"/>
      <c r="S99" s="102"/>
      <c r="T99" s="102"/>
      <c r="U99" s="102"/>
      <c r="V99" s="102"/>
      <c r="W99" s="18"/>
      <c r="X99" s="81"/>
    </row>
    <row r="100" spans="2:24">
      <c r="B100" s="149"/>
      <c r="C100" s="100"/>
      <c r="D100" s="179"/>
      <c r="E100" s="180"/>
      <c r="F100" s="180"/>
      <c r="G100" s="181"/>
      <c r="H100" s="102"/>
      <c r="I100" s="101"/>
      <c r="J100" s="103"/>
      <c r="K100" s="150"/>
      <c r="L100" s="104"/>
      <c r="M100" s="103"/>
      <c r="N100" s="102"/>
      <c r="O100" s="102"/>
      <c r="P100" s="102"/>
      <c r="Q100" s="102"/>
      <c r="R100" s="102"/>
      <c r="S100" s="102"/>
      <c r="T100" s="102"/>
      <c r="U100" s="102"/>
      <c r="V100" s="102"/>
      <c r="W100" s="18"/>
      <c r="X100" s="81"/>
    </row>
    <row r="101" spans="2:24">
      <c r="B101" s="80"/>
      <c r="C101" s="100"/>
      <c r="D101" s="179"/>
      <c r="E101" s="180"/>
      <c r="F101" s="180"/>
      <c r="G101" s="181"/>
      <c r="H101" s="102"/>
      <c r="I101" s="101"/>
      <c r="J101" s="103"/>
      <c r="K101" s="105"/>
      <c r="L101" s="104"/>
      <c r="M101" s="103"/>
      <c r="N101" s="102"/>
      <c r="O101" s="102"/>
      <c r="P101" s="102"/>
      <c r="Q101" s="102"/>
      <c r="R101" s="102"/>
      <c r="S101" s="102"/>
      <c r="T101" s="102"/>
      <c r="U101" s="102"/>
      <c r="V101" s="102"/>
      <c r="W101" s="18"/>
      <c r="X101" s="81"/>
    </row>
    <row r="102" spans="2:24">
      <c r="B102" s="80"/>
      <c r="C102" s="100"/>
      <c r="D102" s="179"/>
      <c r="E102" s="180"/>
      <c r="F102" s="180"/>
      <c r="G102" s="181"/>
      <c r="H102" s="102"/>
      <c r="I102" s="101"/>
      <c r="J102" s="103"/>
      <c r="K102" s="105"/>
      <c r="L102" s="104"/>
      <c r="M102" s="103"/>
      <c r="N102" s="102"/>
      <c r="O102" s="102"/>
      <c r="P102" s="102"/>
      <c r="Q102" s="102"/>
      <c r="R102" s="102"/>
      <c r="S102" s="102"/>
      <c r="T102" s="102"/>
      <c r="U102" s="102"/>
      <c r="V102" s="102"/>
      <c r="W102" s="18"/>
      <c r="X102" s="81"/>
    </row>
    <row r="103" spans="2:24">
      <c r="B103" s="80"/>
      <c r="C103" s="100"/>
      <c r="D103" s="179"/>
      <c r="E103" s="180"/>
      <c r="F103" s="180"/>
      <c r="G103" s="181"/>
      <c r="H103" s="102"/>
      <c r="I103" s="101"/>
      <c r="J103" s="103"/>
      <c r="K103" s="105"/>
      <c r="L103" s="104"/>
      <c r="M103" s="103"/>
      <c r="N103" s="102"/>
      <c r="O103" s="102"/>
      <c r="P103" s="102"/>
      <c r="Q103" s="102"/>
      <c r="R103" s="102"/>
      <c r="S103" s="102"/>
      <c r="T103" s="102"/>
      <c r="U103" s="102"/>
      <c r="V103" s="102"/>
      <c r="W103" s="18"/>
      <c r="X103" s="81"/>
    </row>
    <row r="104" spans="2:24">
      <c r="B104" s="80"/>
      <c r="C104" s="100"/>
      <c r="D104" s="179"/>
      <c r="E104" s="180"/>
      <c r="F104" s="180"/>
      <c r="G104" s="181"/>
      <c r="H104" s="102"/>
      <c r="I104" s="101"/>
      <c r="J104" s="103"/>
      <c r="K104" s="105"/>
      <c r="L104" s="104"/>
      <c r="M104" s="103"/>
      <c r="N104" s="102"/>
      <c r="O104" s="102"/>
      <c r="P104" s="102"/>
      <c r="Q104" s="102"/>
      <c r="R104" s="102"/>
      <c r="S104" s="102"/>
      <c r="T104" s="102"/>
      <c r="U104" s="102"/>
      <c r="V104" s="102"/>
      <c r="W104" s="18"/>
      <c r="X104" s="81"/>
    </row>
    <row r="105" spans="2:24">
      <c r="B105" s="80"/>
      <c r="C105" s="100"/>
      <c r="D105" s="179"/>
      <c r="E105" s="180"/>
      <c r="F105" s="180"/>
      <c r="G105" s="181"/>
      <c r="H105" s="102"/>
      <c r="I105" s="152"/>
      <c r="J105" s="103"/>
      <c r="K105" s="105"/>
      <c r="L105" s="104"/>
      <c r="M105" s="103"/>
      <c r="N105" s="102"/>
      <c r="O105" s="102"/>
      <c r="P105" s="102"/>
      <c r="Q105" s="102"/>
      <c r="R105" s="102"/>
      <c r="S105" s="102"/>
      <c r="T105" s="102"/>
      <c r="U105" s="102"/>
      <c r="V105" s="102"/>
      <c r="W105" s="18"/>
      <c r="X105" s="81"/>
    </row>
    <row r="106" spans="2:24">
      <c r="B106" s="80"/>
      <c r="C106" s="100"/>
      <c r="D106" s="179"/>
      <c r="E106" s="180"/>
      <c r="F106" s="180"/>
      <c r="G106" s="181"/>
      <c r="H106" s="102"/>
      <c r="I106" s="101"/>
      <c r="J106" s="103"/>
      <c r="K106" s="105"/>
      <c r="L106" s="104"/>
      <c r="M106" s="103"/>
      <c r="N106" s="102"/>
      <c r="O106" s="102"/>
      <c r="P106" s="102"/>
      <c r="Q106" s="102"/>
      <c r="R106" s="102"/>
      <c r="S106" s="102"/>
      <c r="T106" s="102"/>
      <c r="U106" s="102"/>
      <c r="V106" s="102"/>
      <c r="W106" s="18"/>
      <c r="X106" s="81"/>
    </row>
    <row r="107" spans="2:24">
      <c r="B107" s="80"/>
      <c r="C107" s="100"/>
      <c r="D107" s="179"/>
      <c r="E107" s="180"/>
      <c r="F107" s="180"/>
      <c r="G107" s="181"/>
      <c r="H107" s="102"/>
      <c r="I107" s="101"/>
      <c r="J107" s="103"/>
      <c r="K107" s="105"/>
      <c r="L107" s="104"/>
      <c r="M107" s="103"/>
      <c r="N107" s="102"/>
      <c r="O107" s="102"/>
      <c r="P107" s="102"/>
      <c r="Q107" s="102"/>
      <c r="R107" s="102"/>
      <c r="S107" s="102"/>
      <c r="T107" s="102"/>
      <c r="U107" s="102"/>
      <c r="V107" s="102"/>
      <c r="W107" s="18"/>
      <c r="X107" s="81"/>
    </row>
    <row r="108" spans="2:24">
      <c r="B108" s="80"/>
      <c r="C108" s="100"/>
      <c r="D108" s="179"/>
      <c r="E108" s="180"/>
      <c r="F108" s="180"/>
      <c r="G108" s="181"/>
      <c r="H108" s="102"/>
      <c r="I108" s="101"/>
      <c r="J108" s="103"/>
      <c r="K108" s="105"/>
      <c r="L108" s="104"/>
      <c r="M108" s="103"/>
      <c r="N108" s="102"/>
      <c r="O108" s="102"/>
      <c r="P108" s="102"/>
      <c r="Q108" s="102"/>
      <c r="R108" s="102"/>
      <c r="S108" s="102"/>
      <c r="T108" s="102"/>
      <c r="U108" s="102"/>
      <c r="V108" s="102"/>
      <c r="W108" s="18"/>
      <c r="X108" s="81"/>
    </row>
    <row r="109" spans="2:24">
      <c r="B109" s="80"/>
      <c r="C109" s="100"/>
      <c r="D109" s="179"/>
      <c r="E109" s="180"/>
      <c r="F109" s="180"/>
      <c r="G109" s="181"/>
      <c r="H109" s="102"/>
      <c r="I109" s="101"/>
      <c r="J109" s="103"/>
      <c r="K109" s="105"/>
      <c r="L109" s="104"/>
      <c r="M109" s="103"/>
      <c r="N109" s="102"/>
      <c r="O109" s="102"/>
      <c r="P109" s="102"/>
      <c r="Q109" s="102"/>
      <c r="R109" s="102"/>
      <c r="S109" s="102"/>
      <c r="T109" s="102"/>
      <c r="U109" s="102"/>
      <c r="V109" s="102"/>
      <c r="W109" s="18"/>
      <c r="X109" s="81"/>
    </row>
    <row r="110" spans="2:24">
      <c r="B110" s="149"/>
      <c r="C110" s="100"/>
      <c r="D110" s="179"/>
      <c r="E110" s="180"/>
      <c r="F110" s="180"/>
      <c r="G110" s="181"/>
      <c r="H110" s="102"/>
      <c r="I110" s="101"/>
      <c r="J110" s="103"/>
      <c r="K110" s="150"/>
      <c r="L110" s="104"/>
      <c r="M110" s="103"/>
      <c r="N110" s="102"/>
      <c r="O110" s="102"/>
      <c r="P110" s="102"/>
      <c r="Q110" s="102"/>
      <c r="R110" s="102"/>
      <c r="S110" s="102"/>
      <c r="T110" s="102"/>
      <c r="U110" s="102"/>
      <c r="V110" s="102"/>
      <c r="W110" s="18"/>
      <c r="X110" s="81"/>
    </row>
    <row r="111" spans="2:24">
      <c r="B111" s="80"/>
      <c r="C111" s="100"/>
      <c r="D111" s="179"/>
      <c r="E111" s="180"/>
      <c r="F111" s="180"/>
      <c r="G111" s="181"/>
      <c r="H111" s="102"/>
      <c r="I111" s="101"/>
      <c r="J111" s="103"/>
      <c r="K111" s="105"/>
      <c r="L111" s="104"/>
      <c r="M111" s="103"/>
      <c r="N111" s="102"/>
      <c r="O111" s="102"/>
      <c r="P111" s="102"/>
      <c r="Q111" s="102"/>
      <c r="R111" s="102"/>
      <c r="S111" s="102"/>
      <c r="T111" s="102"/>
      <c r="U111" s="102"/>
      <c r="V111" s="102"/>
      <c r="W111" s="18"/>
      <c r="X111" s="81"/>
    </row>
    <row r="112" spans="2:24">
      <c r="B112" s="80"/>
      <c r="C112" s="100"/>
      <c r="D112" s="179"/>
      <c r="E112" s="180"/>
      <c r="F112" s="180"/>
      <c r="G112" s="184"/>
      <c r="H112" s="102"/>
      <c r="I112" s="101"/>
      <c r="J112" s="103"/>
      <c r="K112" s="105"/>
      <c r="L112" s="104"/>
      <c r="M112" s="103"/>
      <c r="N112" s="102"/>
      <c r="O112" s="102"/>
      <c r="P112" s="102"/>
      <c r="Q112" s="102"/>
      <c r="R112" s="102"/>
      <c r="S112" s="102"/>
      <c r="T112" s="102"/>
      <c r="U112" s="102"/>
      <c r="V112" s="102"/>
      <c r="W112" s="18"/>
      <c r="X112" s="81"/>
    </row>
    <row r="113" spans="2:24">
      <c r="B113" s="80"/>
      <c r="C113" s="100"/>
      <c r="D113" s="179"/>
      <c r="E113" s="180"/>
      <c r="F113" s="180"/>
      <c r="G113" s="181"/>
      <c r="H113" s="102"/>
      <c r="I113" s="101"/>
      <c r="J113" s="103"/>
      <c r="K113" s="105"/>
      <c r="L113" s="104"/>
      <c r="M113" s="103"/>
      <c r="N113" s="102"/>
      <c r="O113" s="102"/>
      <c r="P113" s="102"/>
      <c r="Q113" s="102"/>
      <c r="R113" s="102"/>
      <c r="S113" s="102"/>
      <c r="T113" s="102"/>
      <c r="U113" s="102"/>
      <c r="V113" s="102"/>
      <c r="W113" s="18"/>
      <c r="X113" s="81"/>
    </row>
    <row r="114" spans="2:24">
      <c r="B114" s="80"/>
      <c r="C114" s="100"/>
      <c r="D114" s="179"/>
      <c r="E114" s="180"/>
      <c r="F114" s="180"/>
      <c r="G114" s="181"/>
      <c r="H114" s="102"/>
      <c r="I114" s="101"/>
      <c r="J114" s="103"/>
      <c r="K114" s="105"/>
      <c r="L114" s="104"/>
      <c r="M114" s="103"/>
      <c r="N114" s="102"/>
      <c r="O114" s="102"/>
      <c r="P114" s="102"/>
      <c r="Q114" s="102"/>
      <c r="R114" s="102"/>
      <c r="S114" s="102"/>
      <c r="T114" s="102"/>
      <c r="U114" s="102"/>
      <c r="V114" s="102"/>
      <c r="W114" s="18"/>
      <c r="X114" s="81"/>
    </row>
    <row r="115" spans="2:24">
      <c r="B115" s="80"/>
      <c r="C115" s="100"/>
      <c r="D115" s="179"/>
      <c r="E115" s="180"/>
      <c r="F115" s="180"/>
      <c r="G115" s="181"/>
      <c r="H115" s="102"/>
      <c r="I115" s="101"/>
      <c r="J115" s="103"/>
      <c r="K115" s="105"/>
      <c r="L115" s="104"/>
      <c r="M115" s="103"/>
      <c r="N115" s="102"/>
      <c r="O115" s="102"/>
      <c r="P115" s="102"/>
      <c r="Q115" s="102"/>
      <c r="R115" s="102"/>
      <c r="S115" s="102"/>
      <c r="T115" s="102"/>
      <c r="U115" s="102"/>
      <c r="V115" s="102"/>
      <c r="W115" s="18"/>
      <c r="X115" s="81"/>
    </row>
    <row r="116" spans="2:24">
      <c r="B116" s="80"/>
      <c r="C116" s="100"/>
      <c r="D116" s="179"/>
      <c r="E116" s="180"/>
      <c r="F116" s="180"/>
      <c r="G116" s="181"/>
      <c r="H116" s="102"/>
      <c r="I116" s="101"/>
      <c r="J116" s="103"/>
      <c r="K116" s="105"/>
      <c r="L116" s="104"/>
      <c r="M116" s="103"/>
      <c r="N116" s="102"/>
      <c r="O116" s="102"/>
      <c r="P116" s="102"/>
      <c r="Q116" s="102"/>
      <c r="R116" s="102"/>
      <c r="S116" s="102"/>
      <c r="T116" s="102"/>
      <c r="U116" s="102"/>
      <c r="V116" s="102"/>
      <c r="W116" s="18"/>
      <c r="X116" s="81"/>
    </row>
    <row r="117" spans="2:24">
      <c r="B117" s="149"/>
      <c r="C117" s="100"/>
      <c r="D117" s="179"/>
      <c r="E117" s="180"/>
      <c r="F117" s="180"/>
      <c r="G117" s="181"/>
      <c r="H117" s="102"/>
      <c r="I117" s="101"/>
      <c r="J117" s="103"/>
      <c r="K117" s="150"/>
      <c r="L117" s="104"/>
      <c r="M117" s="103"/>
      <c r="N117" s="102"/>
      <c r="O117" s="102"/>
      <c r="P117" s="102"/>
      <c r="Q117" s="102"/>
      <c r="R117" s="102"/>
      <c r="S117" s="102"/>
      <c r="T117" s="102"/>
      <c r="U117" s="102"/>
      <c r="V117" s="102"/>
      <c r="W117" s="18"/>
      <c r="X117" s="81"/>
    </row>
    <row r="118" spans="2:24">
      <c r="B118" s="150"/>
      <c r="C118" s="100"/>
      <c r="D118" s="179"/>
      <c r="E118" s="180"/>
      <c r="F118" s="180"/>
      <c r="G118" s="181"/>
      <c r="H118" s="102"/>
      <c r="I118" s="152"/>
      <c r="J118" s="103"/>
      <c r="K118" s="150"/>
      <c r="L118" s="104"/>
      <c r="M118" s="103"/>
      <c r="N118" s="102"/>
      <c r="O118" s="102"/>
      <c r="P118" s="102"/>
      <c r="Q118" s="102"/>
      <c r="R118" s="102"/>
      <c r="S118" s="102"/>
      <c r="T118" s="102"/>
      <c r="U118" s="102"/>
      <c r="V118" s="102"/>
      <c r="W118" s="18"/>
      <c r="X118" s="81"/>
    </row>
    <row r="119" spans="2:24">
      <c r="B119" s="80"/>
      <c r="C119" s="100"/>
      <c r="D119" s="179"/>
      <c r="E119" s="180"/>
      <c r="F119" s="180"/>
      <c r="G119" s="181"/>
      <c r="H119" s="102"/>
      <c r="I119" s="152"/>
      <c r="J119" s="103"/>
      <c r="K119" s="105"/>
      <c r="L119" s="104"/>
      <c r="M119" s="103"/>
      <c r="N119" s="102"/>
      <c r="O119" s="102"/>
      <c r="P119" s="102"/>
      <c r="Q119" s="102"/>
      <c r="R119" s="102"/>
      <c r="S119" s="102"/>
      <c r="T119" s="102"/>
      <c r="U119" s="102"/>
      <c r="V119" s="102"/>
      <c r="W119" s="18"/>
      <c r="X119" s="81"/>
    </row>
    <row r="120" spans="2:24">
      <c r="B120" s="80"/>
      <c r="C120" s="100"/>
      <c r="D120" s="179"/>
      <c r="E120" s="180"/>
      <c r="F120" s="180"/>
      <c r="G120" s="181"/>
      <c r="H120" s="102"/>
      <c r="I120" s="101"/>
      <c r="J120" s="103"/>
      <c r="K120" s="105"/>
      <c r="L120" s="104"/>
      <c r="M120" s="103"/>
      <c r="N120" s="102"/>
      <c r="O120" s="102"/>
      <c r="P120" s="102"/>
      <c r="Q120" s="102"/>
      <c r="R120" s="102"/>
      <c r="S120" s="102"/>
      <c r="T120" s="102"/>
      <c r="U120" s="102"/>
      <c r="V120" s="102"/>
      <c r="W120" s="18"/>
      <c r="X120" s="81"/>
    </row>
    <row r="121" spans="2:24">
      <c r="B121" s="80"/>
      <c r="C121" s="100"/>
      <c r="D121" s="179"/>
      <c r="E121" s="180"/>
      <c r="F121" s="180"/>
      <c r="G121" s="181"/>
      <c r="H121" s="102"/>
      <c r="I121" s="101"/>
      <c r="J121" s="103"/>
      <c r="K121" s="105"/>
      <c r="L121" s="104"/>
      <c r="M121" s="103"/>
      <c r="N121" s="102"/>
      <c r="O121" s="102"/>
      <c r="P121" s="102"/>
      <c r="Q121" s="102"/>
      <c r="R121" s="102"/>
      <c r="S121" s="102"/>
      <c r="T121" s="102"/>
      <c r="U121" s="102"/>
      <c r="V121" s="102"/>
      <c r="W121" s="18"/>
      <c r="X121" s="81"/>
    </row>
    <row r="122" spans="2:24">
      <c r="B122" s="80"/>
      <c r="C122" s="100"/>
      <c r="D122" s="179"/>
      <c r="E122" s="180"/>
      <c r="F122" s="180"/>
      <c r="G122" s="181"/>
      <c r="H122" s="102"/>
      <c r="I122" s="101"/>
      <c r="J122" s="103"/>
      <c r="K122" s="105"/>
      <c r="L122" s="104"/>
      <c r="M122" s="103"/>
      <c r="N122" s="102"/>
      <c r="O122" s="102"/>
      <c r="P122" s="102"/>
      <c r="Q122" s="102"/>
      <c r="R122" s="102"/>
      <c r="S122" s="102"/>
      <c r="T122" s="102"/>
      <c r="U122" s="102"/>
      <c r="V122" s="102"/>
      <c r="W122" s="18"/>
      <c r="X122" s="81"/>
    </row>
    <row r="123" spans="2:24">
      <c r="B123" s="80"/>
      <c r="C123" s="100"/>
      <c r="D123" s="179"/>
      <c r="E123" s="180"/>
      <c r="F123" s="180"/>
      <c r="G123" s="181"/>
      <c r="H123" s="102"/>
      <c r="I123" s="101"/>
      <c r="J123" s="103"/>
      <c r="K123" s="105"/>
      <c r="L123" s="104"/>
      <c r="M123" s="103"/>
      <c r="N123" s="102"/>
      <c r="O123" s="102"/>
      <c r="P123" s="102"/>
      <c r="Q123" s="102"/>
      <c r="R123" s="102"/>
      <c r="S123" s="102"/>
      <c r="T123" s="102"/>
      <c r="U123" s="102"/>
      <c r="V123" s="102"/>
      <c r="W123" s="18"/>
      <c r="X123" s="81"/>
    </row>
    <row r="124" spans="2:24">
      <c r="B124" s="80"/>
      <c r="C124" s="100"/>
      <c r="D124" s="179"/>
      <c r="E124" s="180"/>
      <c r="F124" s="180"/>
      <c r="G124" s="181"/>
      <c r="H124" s="102"/>
      <c r="I124" s="101"/>
      <c r="J124" s="103"/>
      <c r="K124" s="105"/>
      <c r="L124" s="104"/>
      <c r="M124" s="103"/>
      <c r="N124" s="102"/>
      <c r="O124" s="102"/>
      <c r="P124" s="102"/>
      <c r="Q124" s="102"/>
      <c r="R124" s="102"/>
      <c r="S124" s="102"/>
      <c r="T124" s="102"/>
      <c r="U124" s="102"/>
      <c r="V124" s="102"/>
      <c r="W124" s="18"/>
      <c r="X124" s="81"/>
    </row>
    <row r="125" spans="2:24">
      <c r="B125" s="80"/>
      <c r="C125" s="100"/>
      <c r="D125" s="179"/>
      <c r="E125" s="180"/>
      <c r="F125" s="180"/>
      <c r="G125" s="181"/>
      <c r="H125" s="102"/>
      <c r="I125" s="101"/>
      <c r="J125" s="103"/>
      <c r="K125" s="105"/>
      <c r="L125" s="104"/>
      <c r="M125" s="103"/>
      <c r="N125" s="102"/>
      <c r="O125" s="102"/>
      <c r="P125" s="102"/>
      <c r="Q125" s="102"/>
      <c r="R125" s="102"/>
      <c r="S125" s="102"/>
      <c r="T125" s="102"/>
      <c r="U125" s="102"/>
      <c r="V125" s="102"/>
      <c r="W125" s="18"/>
      <c r="X125" s="81"/>
    </row>
    <row r="126" spans="2:24" ht="15.75">
      <c r="B126" s="153"/>
      <c r="C126" s="100"/>
      <c r="D126" s="179"/>
      <c r="E126" s="180"/>
      <c r="F126" s="180"/>
      <c r="G126" s="181"/>
      <c r="H126" s="102"/>
      <c r="I126" s="101"/>
      <c r="J126" s="103"/>
      <c r="K126" s="150"/>
      <c r="L126" s="104"/>
      <c r="M126" s="103"/>
      <c r="N126" s="60"/>
      <c r="O126" s="102"/>
      <c r="P126" s="102"/>
      <c r="Q126" s="102"/>
      <c r="R126" s="102"/>
      <c r="S126" s="102"/>
      <c r="T126" s="102"/>
      <c r="U126" s="102"/>
      <c r="V126" s="102"/>
      <c r="W126" s="18"/>
      <c r="X126" s="81"/>
    </row>
    <row r="127" spans="2:24" ht="15.75">
      <c r="B127" s="153"/>
      <c r="C127" s="100"/>
      <c r="D127" s="179"/>
      <c r="E127" s="180"/>
      <c r="F127" s="180"/>
      <c r="G127" s="181"/>
      <c r="H127" s="102"/>
      <c r="I127" s="101"/>
      <c r="J127" s="103"/>
      <c r="K127" s="150"/>
      <c r="L127" s="104"/>
      <c r="M127" s="103"/>
      <c r="N127" s="60"/>
      <c r="O127" s="102"/>
      <c r="P127" s="102"/>
      <c r="Q127" s="102"/>
      <c r="R127" s="102"/>
      <c r="S127" s="102"/>
      <c r="T127" s="102"/>
      <c r="U127" s="102"/>
      <c r="V127" s="102"/>
      <c r="W127" s="18"/>
      <c r="X127" s="81"/>
    </row>
    <row r="128" spans="2:24" ht="15.75">
      <c r="B128" s="154"/>
      <c r="C128" s="100"/>
      <c r="D128" s="179"/>
      <c r="E128" s="180"/>
      <c r="F128" s="180"/>
      <c r="G128" s="181"/>
      <c r="H128" s="102"/>
      <c r="I128" s="101"/>
      <c r="J128" s="103"/>
      <c r="K128" s="105"/>
      <c r="L128" s="104"/>
      <c r="M128" s="103"/>
      <c r="N128" s="60"/>
      <c r="O128" s="102"/>
      <c r="P128" s="102"/>
      <c r="Q128" s="102"/>
      <c r="R128" s="102"/>
      <c r="S128" s="102"/>
      <c r="T128" s="102"/>
      <c r="U128" s="102"/>
      <c r="V128" s="102"/>
      <c r="W128" s="18"/>
      <c r="X128" s="81"/>
    </row>
    <row r="129" spans="2:24" ht="15.75">
      <c r="B129" s="154"/>
      <c r="C129" s="100"/>
      <c r="D129" s="179"/>
      <c r="E129" s="180"/>
      <c r="F129" s="180"/>
      <c r="G129" s="181"/>
      <c r="H129" s="102"/>
      <c r="I129" s="101"/>
      <c r="J129" s="103"/>
      <c r="K129" s="105"/>
      <c r="L129" s="104"/>
      <c r="M129" s="103"/>
      <c r="N129" s="60"/>
      <c r="O129" s="102"/>
      <c r="P129" s="102"/>
      <c r="Q129" s="102"/>
      <c r="R129" s="102"/>
      <c r="S129" s="102"/>
      <c r="T129" s="102"/>
      <c r="U129" s="102"/>
      <c r="V129" s="102"/>
      <c r="W129" s="18"/>
      <c r="X129" s="81"/>
    </row>
    <row r="130" spans="2:24" ht="15.75">
      <c r="B130" s="154"/>
      <c r="C130" s="100"/>
      <c r="D130" s="179"/>
      <c r="E130" s="180"/>
      <c r="F130" s="180"/>
      <c r="G130" s="181"/>
      <c r="H130" s="102"/>
      <c r="I130" s="101"/>
      <c r="J130" s="103"/>
      <c r="K130" s="105"/>
      <c r="L130" s="104"/>
      <c r="M130" s="103"/>
      <c r="N130" s="60"/>
      <c r="O130" s="102"/>
      <c r="P130" s="102"/>
      <c r="Q130" s="102"/>
      <c r="R130" s="102"/>
      <c r="S130" s="102"/>
      <c r="T130" s="102"/>
      <c r="U130" s="102"/>
      <c r="V130" s="102"/>
      <c r="W130" s="18"/>
      <c r="X130" s="81"/>
    </row>
    <row r="131" spans="2:24" ht="15.75">
      <c r="B131" s="154"/>
      <c r="C131" s="100"/>
      <c r="D131" s="179"/>
      <c r="E131" s="180"/>
      <c r="F131" s="180"/>
      <c r="G131" s="181"/>
      <c r="H131" s="102"/>
      <c r="I131" s="101"/>
      <c r="J131" s="103"/>
      <c r="K131" s="105"/>
      <c r="L131" s="104"/>
      <c r="M131" s="103"/>
      <c r="N131" s="60"/>
      <c r="O131" s="102"/>
      <c r="P131" s="102"/>
      <c r="Q131" s="102"/>
      <c r="R131" s="102"/>
      <c r="S131" s="102"/>
      <c r="T131" s="102"/>
      <c r="U131" s="102"/>
      <c r="V131" s="102"/>
      <c r="W131" s="18"/>
      <c r="X131" s="81"/>
    </row>
    <row r="132" spans="2:24" ht="15.75">
      <c r="B132" s="154"/>
      <c r="C132" s="100"/>
      <c r="D132" s="179"/>
      <c r="E132" s="180"/>
      <c r="F132" s="180"/>
      <c r="G132" s="181"/>
      <c r="H132" s="102"/>
      <c r="I132" s="101"/>
      <c r="J132" s="103"/>
      <c r="K132" s="105"/>
      <c r="L132" s="104"/>
      <c r="M132" s="103"/>
      <c r="N132" s="60"/>
      <c r="O132" s="102"/>
      <c r="P132" s="102"/>
      <c r="Q132" s="102"/>
      <c r="R132" s="102"/>
      <c r="S132" s="102"/>
      <c r="T132" s="102"/>
      <c r="U132" s="102"/>
      <c r="V132" s="102"/>
      <c r="W132" s="18"/>
      <c r="X132" s="81"/>
    </row>
    <row r="133" spans="2:24" ht="15.75">
      <c r="B133" s="154"/>
      <c r="C133" s="100"/>
      <c r="D133" s="179"/>
      <c r="E133" s="180"/>
      <c r="F133" s="180"/>
      <c r="G133" s="181"/>
      <c r="H133" s="102"/>
      <c r="I133" s="101"/>
      <c r="J133" s="103"/>
      <c r="K133" s="105"/>
      <c r="L133" s="104"/>
      <c r="M133" s="103"/>
      <c r="N133" s="60"/>
      <c r="O133" s="102"/>
      <c r="P133" s="102"/>
      <c r="Q133" s="102"/>
      <c r="R133" s="102"/>
      <c r="S133" s="102"/>
      <c r="T133" s="102"/>
      <c r="U133" s="102"/>
      <c r="V133" s="102"/>
      <c r="W133" s="18"/>
      <c r="X133" s="81"/>
    </row>
    <row r="134" spans="2:24" ht="15.75">
      <c r="B134" s="154"/>
      <c r="C134" s="100"/>
      <c r="D134" s="179"/>
      <c r="E134" s="180"/>
      <c r="F134" s="180"/>
      <c r="G134" s="181"/>
      <c r="H134" s="102"/>
      <c r="I134" s="101"/>
      <c r="J134" s="103"/>
      <c r="K134" s="105"/>
      <c r="L134" s="104"/>
      <c r="M134" s="103"/>
      <c r="N134" s="60"/>
      <c r="O134" s="102"/>
      <c r="P134" s="102"/>
      <c r="Q134" s="102"/>
      <c r="R134" s="102"/>
      <c r="S134" s="102"/>
      <c r="T134" s="102"/>
      <c r="U134" s="102"/>
      <c r="V134" s="102"/>
      <c r="W134" s="18"/>
      <c r="X134" s="81"/>
    </row>
    <row r="135" spans="2:24" ht="15.75">
      <c r="B135" s="154"/>
      <c r="C135" s="100"/>
      <c r="D135" s="179"/>
      <c r="E135" s="180"/>
      <c r="F135" s="180"/>
      <c r="G135" s="181"/>
      <c r="H135" s="102"/>
      <c r="I135" s="101"/>
      <c r="J135" s="103"/>
      <c r="K135" s="105"/>
      <c r="L135" s="104"/>
      <c r="M135" s="103"/>
      <c r="N135" s="60"/>
      <c r="O135" s="102"/>
      <c r="P135" s="102"/>
      <c r="Q135" s="102"/>
      <c r="R135" s="102"/>
      <c r="S135" s="102"/>
      <c r="T135" s="102"/>
      <c r="U135" s="102"/>
      <c r="V135" s="102"/>
      <c r="W135" s="18"/>
      <c r="X135" s="81"/>
    </row>
    <row r="136" spans="2:24" ht="15.75">
      <c r="B136" s="154"/>
      <c r="C136" s="100"/>
      <c r="D136" s="179"/>
      <c r="E136" s="180"/>
      <c r="F136" s="180"/>
      <c r="G136" s="181"/>
      <c r="H136" s="102"/>
      <c r="I136" s="101"/>
      <c r="J136" s="103"/>
      <c r="K136" s="105"/>
      <c r="L136" s="104"/>
      <c r="M136" s="103"/>
      <c r="N136" s="60"/>
      <c r="O136" s="102"/>
      <c r="P136" s="102"/>
      <c r="Q136" s="102"/>
      <c r="R136" s="102"/>
      <c r="S136" s="102"/>
      <c r="T136" s="102"/>
      <c r="U136" s="102"/>
      <c r="V136" s="102"/>
      <c r="W136" s="18"/>
      <c r="X136" s="81"/>
    </row>
    <row r="137" spans="2:24" ht="15.75">
      <c r="B137" s="154"/>
      <c r="C137" s="100"/>
      <c r="D137" s="179"/>
      <c r="E137" s="180"/>
      <c r="F137" s="180"/>
      <c r="G137" s="181"/>
      <c r="H137" s="102"/>
      <c r="I137" s="101"/>
      <c r="J137" s="103"/>
      <c r="K137" s="105"/>
      <c r="L137" s="104"/>
      <c r="M137" s="103"/>
      <c r="N137" s="60"/>
      <c r="O137" s="102"/>
      <c r="P137" s="102"/>
      <c r="Q137" s="102"/>
      <c r="R137" s="102"/>
      <c r="S137" s="102"/>
      <c r="T137" s="102"/>
      <c r="U137" s="102"/>
      <c r="V137" s="102"/>
      <c r="W137" s="18"/>
      <c r="X137" s="81"/>
    </row>
    <row r="138" spans="2:24" ht="15.75">
      <c r="B138" s="153"/>
      <c r="C138" s="100"/>
      <c r="D138" s="179"/>
      <c r="E138" s="180"/>
      <c r="F138" s="180"/>
      <c r="G138" s="181"/>
      <c r="H138" s="102"/>
      <c r="I138" s="101"/>
      <c r="J138" s="103"/>
      <c r="K138" s="150"/>
      <c r="L138" s="104"/>
      <c r="M138" s="103"/>
      <c r="N138" s="60"/>
      <c r="O138" s="102"/>
      <c r="P138" s="102"/>
      <c r="Q138" s="102"/>
      <c r="R138" s="102"/>
      <c r="S138" s="102"/>
      <c r="T138" s="102"/>
      <c r="U138" s="102"/>
      <c r="V138" s="102"/>
      <c r="W138" s="18"/>
      <c r="X138" s="81"/>
    </row>
    <row r="139" spans="2:24" ht="15.75">
      <c r="B139" s="153"/>
      <c r="C139" s="100"/>
      <c r="D139" s="179"/>
      <c r="E139" s="180"/>
      <c r="F139" s="180"/>
      <c r="G139" s="181"/>
      <c r="H139" s="102"/>
      <c r="I139" s="101"/>
      <c r="J139" s="103"/>
      <c r="K139" s="155"/>
      <c r="L139" s="104"/>
      <c r="M139" s="103"/>
      <c r="N139" s="60"/>
      <c r="O139" s="102"/>
      <c r="P139" s="102"/>
      <c r="Q139" s="102"/>
      <c r="R139" s="102"/>
      <c r="S139" s="102"/>
      <c r="T139" s="102"/>
      <c r="U139" s="102"/>
      <c r="V139" s="102"/>
      <c r="W139" s="18"/>
      <c r="X139" s="81"/>
    </row>
    <row r="140" spans="2:24" ht="15.75">
      <c r="B140" s="154"/>
      <c r="C140" s="100"/>
      <c r="D140" s="179"/>
      <c r="E140" s="180"/>
      <c r="F140" s="180"/>
      <c r="G140" s="181"/>
      <c r="H140" s="102"/>
      <c r="I140" s="101"/>
      <c r="J140" s="103"/>
      <c r="K140" s="104"/>
      <c r="L140" s="104"/>
      <c r="M140" s="103"/>
      <c r="N140" s="60"/>
      <c r="O140" s="102"/>
      <c r="P140" s="102"/>
      <c r="Q140" s="102"/>
      <c r="R140" s="102"/>
      <c r="S140" s="102"/>
      <c r="T140" s="102"/>
      <c r="U140" s="102"/>
      <c r="V140" s="102"/>
      <c r="W140" s="18"/>
      <c r="X140" s="81"/>
    </row>
    <row r="141" spans="2:24" ht="15.75">
      <c r="B141" s="154"/>
      <c r="C141" s="100"/>
      <c r="D141" s="179"/>
      <c r="E141" s="180"/>
      <c r="F141" s="180"/>
      <c r="G141" s="181"/>
      <c r="H141" s="102"/>
      <c r="I141" s="152"/>
      <c r="J141" s="103"/>
      <c r="K141" s="104"/>
      <c r="L141" s="104"/>
      <c r="M141" s="103"/>
      <c r="N141" s="60"/>
      <c r="O141" s="102"/>
      <c r="P141" s="102"/>
      <c r="Q141" s="102"/>
      <c r="R141" s="102"/>
      <c r="S141" s="102"/>
      <c r="T141" s="102"/>
      <c r="U141" s="102"/>
      <c r="V141" s="102"/>
      <c r="W141" s="18"/>
      <c r="X141" s="81"/>
    </row>
    <row r="142" spans="2:24" ht="15.75">
      <c r="B142" s="154"/>
      <c r="C142" s="100"/>
      <c r="D142" s="179"/>
      <c r="E142" s="180"/>
      <c r="F142" s="180"/>
      <c r="G142" s="181"/>
      <c r="H142" s="102"/>
      <c r="I142" s="101"/>
      <c r="J142" s="103"/>
      <c r="K142" s="104"/>
      <c r="L142" s="104"/>
      <c r="M142" s="103"/>
      <c r="N142" s="60"/>
      <c r="O142" s="102"/>
      <c r="P142" s="102"/>
      <c r="Q142" s="102"/>
      <c r="R142" s="102"/>
      <c r="S142" s="102"/>
      <c r="T142" s="102"/>
      <c r="U142" s="102"/>
      <c r="V142" s="102"/>
      <c r="W142" s="18"/>
      <c r="X142" s="81"/>
    </row>
    <row r="143" spans="2:24" ht="15.75">
      <c r="B143" s="154"/>
      <c r="C143" s="100"/>
      <c r="D143" s="179"/>
      <c r="E143" s="180"/>
      <c r="F143" s="180"/>
      <c r="G143" s="181"/>
      <c r="H143" s="102"/>
      <c r="I143" s="101"/>
      <c r="J143" s="103"/>
      <c r="K143" s="104"/>
      <c r="L143" s="104"/>
      <c r="M143" s="103"/>
      <c r="N143" s="60"/>
      <c r="O143" s="102"/>
      <c r="P143" s="102"/>
      <c r="Q143" s="102"/>
      <c r="R143" s="102"/>
      <c r="S143" s="102"/>
      <c r="T143" s="102"/>
      <c r="U143" s="102"/>
      <c r="V143" s="102"/>
      <c r="W143" s="18"/>
      <c r="X143" s="81"/>
    </row>
    <row r="144" spans="2:24" ht="15.75">
      <c r="B144" s="91"/>
      <c r="C144" s="100"/>
      <c r="D144" s="179"/>
      <c r="E144" s="180"/>
      <c r="F144" s="180"/>
      <c r="G144" s="181"/>
      <c r="H144" s="102"/>
      <c r="I144" s="101"/>
      <c r="J144" s="103"/>
      <c r="K144" s="104"/>
      <c r="L144" s="104"/>
      <c r="M144" s="103"/>
      <c r="N144" s="60"/>
      <c r="O144" s="102"/>
      <c r="P144" s="102"/>
      <c r="Q144" s="102"/>
      <c r="R144" s="102"/>
      <c r="S144" s="102"/>
      <c r="T144" s="102"/>
      <c r="U144" s="102"/>
      <c r="V144" s="102"/>
      <c r="W144" s="18"/>
      <c r="X144" s="81"/>
    </row>
    <row r="145" spans="2:24" ht="15.75">
      <c r="B145" s="156"/>
      <c r="C145" s="100"/>
      <c r="D145" s="179"/>
      <c r="E145" s="180"/>
      <c r="F145" s="180"/>
      <c r="G145" s="181"/>
      <c r="H145" s="102"/>
      <c r="I145" s="101"/>
      <c r="J145" s="103"/>
      <c r="K145" s="104"/>
      <c r="L145" s="104"/>
      <c r="M145" s="103"/>
      <c r="N145" s="60"/>
      <c r="O145" s="102"/>
      <c r="P145" s="102"/>
      <c r="Q145" s="102"/>
      <c r="R145" s="102"/>
      <c r="S145" s="102"/>
      <c r="T145" s="102"/>
      <c r="U145" s="102"/>
      <c r="V145" s="102"/>
      <c r="W145" s="18"/>
      <c r="X145" s="81"/>
    </row>
    <row r="146" spans="2:24" ht="15.75">
      <c r="B146" s="91"/>
      <c r="C146" s="100"/>
      <c r="D146" s="179"/>
      <c r="E146" s="180"/>
      <c r="F146" s="180"/>
      <c r="G146" s="181"/>
      <c r="H146" s="102"/>
      <c r="I146" s="101"/>
      <c r="J146" s="103"/>
      <c r="K146" s="104"/>
      <c r="L146" s="104"/>
      <c r="M146" s="103"/>
      <c r="N146" s="60"/>
      <c r="O146" s="102"/>
      <c r="P146" s="102"/>
      <c r="Q146" s="102"/>
      <c r="R146" s="102"/>
      <c r="S146" s="102"/>
      <c r="T146" s="102"/>
      <c r="U146" s="102"/>
      <c r="V146" s="102"/>
      <c r="W146" s="18"/>
      <c r="X146" s="81"/>
    </row>
    <row r="147" spans="2:24" ht="15.75">
      <c r="B147" s="91"/>
      <c r="C147" s="100"/>
      <c r="D147" s="179"/>
      <c r="E147" s="180"/>
      <c r="F147" s="180"/>
      <c r="G147" s="181"/>
      <c r="H147" s="102"/>
      <c r="I147" s="152"/>
      <c r="J147" s="103"/>
      <c r="K147" s="104"/>
      <c r="L147" s="104"/>
      <c r="M147" s="103"/>
      <c r="N147" s="60"/>
      <c r="O147" s="102"/>
      <c r="P147" s="102"/>
      <c r="Q147" s="102"/>
      <c r="R147" s="102"/>
      <c r="S147" s="102"/>
      <c r="T147" s="102"/>
      <c r="U147" s="102"/>
      <c r="V147" s="102"/>
      <c r="W147" s="18"/>
      <c r="X147" s="81"/>
    </row>
    <row r="148" spans="2:24" ht="15.75">
      <c r="B148" s="91"/>
      <c r="C148" s="100"/>
      <c r="D148" s="179"/>
      <c r="E148" s="180"/>
      <c r="F148" s="180"/>
      <c r="G148" s="181"/>
      <c r="H148" s="102"/>
      <c r="I148" s="101"/>
      <c r="J148" s="103"/>
      <c r="K148" s="104"/>
      <c r="L148" s="104"/>
      <c r="M148" s="103"/>
      <c r="N148" s="60"/>
      <c r="O148" s="102"/>
      <c r="P148" s="102"/>
      <c r="Q148" s="102"/>
      <c r="R148" s="102"/>
      <c r="S148" s="102"/>
      <c r="T148" s="102"/>
      <c r="U148" s="102"/>
      <c r="V148" s="102"/>
      <c r="W148" s="18"/>
      <c r="X148" s="81"/>
    </row>
    <row r="149" spans="2:24" ht="15.75">
      <c r="B149" s="91"/>
      <c r="C149" s="100"/>
      <c r="D149" s="179"/>
      <c r="E149" s="180"/>
      <c r="F149" s="180"/>
      <c r="G149" s="181"/>
      <c r="H149" s="102"/>
      <c r="I149" s="101"/>
      <c r="J149" s="103"/>
      <c r="K149" s="104"/>
      <c r="L149" s="104"/>
      <c r="M149" s="103"/>
      <c r="N149" s="60"/>
      <c r="O149" s="102"/>
      <c r="P149" s="102"/>
      <c r="Q149" s="102"/>
      <c r="R149" s="102"/>
      <c r="S149" s="102"/>
      <c r="T149" s="102"/>
      <c r="U149" s="102"/>
      <c r="V149" s="102"/>
      <c r="W149" s="18"/>
      <c r="X149" s="81"/>
    </row>
    <row r="150" spans="2:24" ht="15.75">
      <c r="B150" s="91"/>
      <c r="C150" s="100"/>
      <c r="D150" s="179"/>
      <c r="E150" s="180"/>
      <c r="F150" s="180"/>
      <c r="G150" s="181"/>
      <c r="H150" s="102"/>
      <c r="I150" s="152"/>
      <c r="J150" s="103"/>
      <c r="K150" s="104"/>
      <c r="L150" s="104"/>
      <c r="M150" s="103"/>
      <c r="N150" s="60"/>
      <c r="O150" s="102"/>
      <c r="P150" s="102"/>
      <c r="Q150" s="102"/>
      <c r="R150" s="102"/>
      <c r="S150" s="102"/>
      <c r="T150" s="102"/>
      <c r="U150" s="102"/>
      <c r="V150" s="102"/>
      <c r="W150" s="18"/>
      <c r="X150" s="81"/>
    </row>
    <row r="151" spans="2:24" ht="15.75">
      <c r="B151" s="91"/>
      <c r="C151" s="100"/>
      <c r="D151" s="179"/>
      <c r="E151" s="180"/>
      <c r="F151" s="180"/>
      <c r="G151" s="181"/>
      <c r="H151" s="102"/>
      <c r="I151" s="152"/>
      <c r="J151" s="103"/>
      <c r="K151" s="104"/>
      <c r="L151" s="104"/>
      <c r="M151" s="103"/>
      <c r="N151" s="60"/>
      <c r="O151" s="102"/>
      <c r="P151" s="102"/>
      <c r="Q151" s="102"/>
      <c r="R151" s="102"/>
      <c r="S151" s="102"/>
      <c r="T151" s="102"/>
      <c r="U151" s="102"/>
      <c r="V151" s="102"/>
      <c r="W151" s="18"/>
      <c r="X151" s="81"/>
    </row>
    <row r="152" spans="2:24" ht="15.75">
      <c r="B152" s="91"/>
      <c r="C152" s="100"/>
      <c r="D152" s="179"/>
      <c r="E152" s="180"/>
      <c r="F152" s="180"/>
      <c r="G152" s="181"/>
      <c r="H152" s="102"/>
      <c r="I152" s="101"/>
      <c r="J152" s="103"/>
      <c r="K152" s="104"/>
      <c r="L152" s="104"/>
      <c r="M152" s="103"/>
      <c r="N152" s="60"/>
      <c r="O152" s="102"/>
      <c r="P152" s="102"/>
      <c r="Q152" s="102"/>
      <c r="R152" s="102"/>
      <c r="S152" s="102"/>
      <c r="T152" s="102"/>
      <c r="U152" s="102"/>
      <c r="V152" s="102"/>
      <c r="W152" s="18"/>
      <c r="X152" s="81"/>
    </row>
    <row r="153" spans="2:24" ht="15.75">
      <c r="B153" s="153"/>
      <c r="C153" s="100"/>
      <c r="D153" s="179"/>
      <c r="E153" s="180"/>
      <c r="F153" s="180"/>
      <c r="G153" s="181"/>
      <c r="H153" s="102"/>
      <c r="I153" s="101"/>
      <c r="J153" s="103"/>
      <c r="K153" s="155"/>
      <c r="L153" s="104"/>
      <c r="M153" s="103"/>
      <c r="N153" s="60"/>
      <c r="O153" s="102"/>
      <c r="P153" s="102"/>
      <c r="Q153" s="102"/>
      <c r="R153" s="102"/>
      <c r="S153" s="102"/>
      <c r="T153" s="102"/>
      <c r="U153" s="102"/>
      <c r="V153" s="102"/>
      <c r="W153" s="18"/>
      <c r="X153" s="81"/>
    </row>
    <row r="154" spans="2:24" ht="15.75">
      <c r="B154" s="91"/>
      <c r="C154" s="100"/>
      <c r="D154" s="179"/>
      <c r="E154" s="180"/>
      <c r="F154" s="180"/>
      <c r="G154" s="181"/>
      <c r="H154" s="102"/>
      <c r="I154" s="101"/>
      <c r="J154" s="103"/>
      <c r="K154" s="104"/>
      <c r="L154" s="104"/>
      <c r="M154" s="103"/>
      <c r="N154" s="60"/>
      <c r="O154" s="102"/>
      <c r="P154" s="102"/>
      <c r="Q154" s="102"/>
      <c r="R154" s="102"/>
      <c r="S154" s="102"/>
      <c r="T154" s="102"/>
      <c r="U154" s="102"/>
      <c r="V154" s="102"/>
      <c r="W154" s="18"/>
      <c r="X154" s="81"/>
    </row>
    <row r="155" spans="2:24" ht="15.75">
      <c r="B155" s="91"/>
      <c r="C155" s="100"/>
      <c r="D155" s="179"/>
      <c r="E155" s="180"/>
      <c r="F155" s="180"/>
      <c r="G155" s="181"/>
      <c r="H155" s="102"/>
      <c r="I155" s="101"/>
      <c r="J155" s="103"/>
      <c r="K155" s="104"/>
      <c r="L155" s="104"/>
      <c r="M155" s="103"/>
      <c r="N155" s="60"/>
      <c r="O155" s="102"/>
      <c r="P155" s="102"/>
      <c r="Q155" s="102"/>
      <c r="R155" s="102"/>
      <c r="S155" s="102"/>
      <c r="T155" s="102"/>
      <c r="U155" s="102"/>
      <c r="V155" s="102"/>
      <c r="W155" s="18"/>
      <c r="X155" s="81"/>
    </row>
    <row r="156" spans="2:24" ht="15.75">
      <c r="B156" s="91"/>
      <c r="C156" s="100"/>
      <c r="D156" s="179"/>
      <c r="E156" s="180"/>
      <c r="F156" s="180"/>
      <c r="G156" s="181"/>
      <c r="H156" s="102"/>
      <c r="I156" s="101"/>
      <c r="J156" s="103"/>
      <c r="K156" s="104"/>
      <c r="L156" s="104"/>
      <c r="M156" s="103"/>
      <c r="N156" s="60"/>
      <c r="O156" s="102"/>
      <c r="P156" s="102"/>
      <c r="Q156" s="102"/>
      <c r="R156" s="102"/>
      <c r="S156" s="102"/>
      <c r="T156" s="102"/>
      <c r="U156" s="102"/>
      <c r="V156" s="102"/>
      <c r="W156" s="18"/>
      <c r="X156" s="81"/>
    </row>
    <row r="157" spans="2:24" ht="15.75">
      <c r="B157" s="91"/>
      <c r="C157" s="100"/>
      <c r="D157" s="179"/>
      <c r="E157" s="180"/>
      <c r="F157" s="180"/>
      <c r="G157" s="181"/>
      <c r="H157" s="102"/>
      <c r="I157" s="152"/>
      <c r="J157" s="103"/>
      <c r="K157" s="104"/>
      <c r="L157" s="104"/>
      <c r="M157" s="103"/>
      <c r="N157" s="60"/>
      <c r="O157" s="102"/>
      <c r="P157" s="102"/>
      <c r="Q157" s="102"/>
      <c r="R157" s="102"/>
      <c r="S157" s="102"/>
      <c r="T157" s="102"/>
      <c r="U157" s="102"/>
      <c r="V157" s="102"/>
      <c r="W157" s="18"/>
      <c r="X157" s="81"/>
    </row>
    <row r="158" spans="2:24" ht="15.75">
      <c r="B158" s="91"/>
      <c r="C158" s="100"/>
      <c r="D158" s="179"/>
      <c r="E158" s="180"/>
      <c r="F158" s="180"/>
      <c r="G158" s="181"/>
      <c r="H158" s="102"/>
      <c r="I158" s="101"/>
      <c r="J158" s="103"/>
      <c r="K158" s="104"/>
      <c r="L158" s="104"/>
      <c r="M158" s="103"/>
      <c r="N158" s="60"/>
      <c r="O158" s="102"/>
      <c r="P158" s="102"/>
      <c r="Q158" s="102"/>
      <c r="R158" s="102"/>
      <c r="S158" s="102"/>
      <c r="T158" s="102"/>
      <c r="U158" s="102"/>
      <c r="V158" s="102"/>
      <c r="W158" s="18"/>
      <c r="X158" s="81"/>
    </row>
    <row r="159" spans="2:24" ht="15.75">
      <c r="B159" s="91"/>
      <c r="C159" s="100"/>
      <c r="D159" s="179"/>
      <c r="E159" s="180"/>
      <c r="F159" s="180"/>
      <c r="G159" s="181"/>
      <c r="H159" s="102"/>
      <c r="I159" s="101"/>
      <c r="J159" s="103"/>
      <c r="K159" s="104"/>
      <c r="L159" s="104"/>
      <c r="M159" s="103"/>
      <c r="N159" s="60"/>
      <c r="O159" s="102"/>
      <c r="P159" s="102"/>
      <c r="Q159" s="102"/>
      <c r="R159" s="102"/>
      <c r="S159" s="102"/>
      <c r="T159" s="102"/>
      <c r="U159" s="102"/>
      <c r="V159" s="102"/>
      <c r="W159" s="18"/>
      <c r="X159" s="81"/>
    </row>
    <row r="160" spans="2:24" ht="15.75">
      <c r="B160" s="91"/>
      <c r="C160" s="100"/>
      <c r="D160" s="179"/>
      <c r="E160" s="180"/>
      <c r="F160" s="180"/>
      <c r="G160" s="181"/>
      <c r="H160" s="102"/>
      <c r="I160" s="101"/>
      <c r="J160" s="103"/>
      <c r="K160" s="104"/>
      <c r="L160" s="104"/>
      <c r="M160" s="103"/>
      <c r="N160" s="60"/>
      <c r="O160" s="102"/>
      <c r="P160" s="102"/>
      <c r="Q160" s="102"/>
      <c r="R160" s="102"/>
      <c r="S160" s="102"/>
      <c r="T160" s="102"/>
      <c r="U160" s="102"/>
      <c r="V160" s="102"/>
      <c r="W160" s="18"/>
      <c r="X160" s="81"/>
    </row>
    <row r="161" spans="2:24" ht="15.75">
      <c r="B161" s="91"/>
      <c r="C161" s="100"/>
      <c r="D161" s="179"/>
      <c r="E161" s="180"/>
      <c r="F161" s="180"/>
      <c r="G161" s="181"/>
      <c r="H161" s="102"/>
      <c r="I161" s="101"/>
      <c r="J161" s="103"/>
      <c r="K161" s="104"/>
      <c r="L161" s="104"/>
      <c r="M161" s="103"/>
      <c r="N161" s="60"/>
      <c r="O161" s="102"/>
      <c r="P161" s="102"/>
      <c r="Q161" s="102"/>
      <c r="R161" s="102"/>
      <c r="S161" s="102"/>
      <c r="T161" s="102"/>
      <c r="U161" s="102"/>
      <c r="V161" s="102"/>
      <c r="W161" s="18"/>
      <c r="X161" s="81"/>
    </row>
    <row r="162" spans="2:24" ht="15.75">
      <c r="B162" s="91"/>
      <c r="C162" s="100"/>
      <c r="D162" s="179"/>
      <c r="E162" s="180"/>
      <c r="F162" s="180"/>
      <c r="G162" s="181"/>
      <c r="H162" s="102"/>
      <c r="I162" s="101"/>
      <c r="J162" s="103"/>
      <c r="K162" s="104"/>
      <c r="L162" s="104"/>
      <c r="M162" s="103"/>
      <c r="N162" s="60"/>
      <c r="O162" s="102"/>
      <c r="P162" s="102"/>
      <c r="Q162" s="102"/>
      <c r="R162" s="102"/>
      <c r="S162" s="102"/>
      <c r="T162" s="102"/>
      <c r="U162" s="102"/>
      <c r="V162" s="102"/>
      <c r="W162" s="18"/>
      <c r="X162" s="81"/>
    </row>
    <row r="163" spans="2:24" ht="15.75">
      <c r="B163" s="91"/>
      <c r="C163" s="100"/>
      <c r="D163" s="179"/>
      <c r="E163" s="180"/>
      <c r="F163" s="180"/>
      <c r="G163" s="181"/>
      <c r="H163" s="102"/>
      <c r="I163" s="101"/>
      <c r="J163" s="103"/>
      <c r="K163" s="104"/>
      <c r="L163" s="104"/>
      <c r="M163" s="103"/>
      <c r="N163" s="60"/>
      <c r="O163" s="102"/>
      <c r="P163" s="102"/>
      <c r="Q163" s="102"/>
      <c r="R163" s="102"/>
      <c r="S163" s="102"/>
      <c r="T163" s="102"/>
      <c r="U163" s="102"/>
      <c r="V163" s="102"/>
      <c r="W163" s="18"/>
      <c r="X163" s="81"/>
    </row>
    <row r="164" spans="2:24" ht="15.75">
      <c r="B164" s="91"/>
      <c r="C164" s="100"/>
      <c r="D164" s="179"/>
      <c r="E164" s="180"/>
      <c r="F164" s="180"/>
      <c r="G164" s="181"/>
      <c r="H164" s="102"/>
      <c r="I164" s="101"/>
      <c r="J164" s="103"/>
      <c r="K164" s="104"/>
      <c r="L164" s="104"/>
      <c r="M164" s="103"/>
      <c r="N164" s="60"/>
      <c r="O164" s="102"/>
      <c r="P164" s="102"/>
      <c r="Q164" s="102"/>
      <c r="R164" s="102"/>
      <c r="S164" s="102"/>
      <c r="T164" s="102"/>
      <c r="U164" s="102"/>
      <c r="V164" s="102"/>
      <c r="W164" s="18"/>
      <c r="X164" s="81"/>
    </row>
    <row r="165" spans="2:24" ht="15.75">
      <c r="B165" s="91"/>
      <c r="C165" s="100"/>
      <c r="D165" s="179"/>
      <c r="E165" s="180"/>
      <c r="F165" s="180"/>
      <c r="G165" s="181"/>
      <c r="H165" s="102"/>
      <c r="I165" s="101"/>
      <c r="J165" s="103"/>
      <c r="K165" s="104"/>
      <c r="L165" s="104"/>
      <c r="M165" s="103"/>
      <c r="N165" s="60"/>
      <c r="O165" s="102"/>
      <c r="P165" s="102"/>
      <c r="Q165" s="102"/>
      <c r="R165" s="102"/>
      <c r="S165" s="102"/>
      <c r="T165" s="102"/>
      <c r="U165" s="102"/>
      <c r="V165" s="102"/>
      <c r="W165" s="18"/>
      <c r="X165" s="81"/>
    </row>
    <row r="166" spans="2:24" ht="15.75">
      <c r="B166" s="91"/>
      <c r="C166" s="100"/>
      <c r="D166" s="179"/>
      <c r="E166" s="180"/>
      <c r="F166" s="180"/>
      <c r="G166" s="181"/>
      <c r="H166" s="102"/>
      <c r="I166" s="101"/>
      <c r="J166" s="103"/>
      <c r="K166" s="104"/>
      <c r="L166" s="104"/>
      <c r="M166" s="103"/>
      <c r="N166" s="60"/>
      <c r="O166" s="102"/>
      <c r="P166" s="102"/>
      <c r="Q166" s="102"/>
      <c r="R166" s="102"/>
      <c r="S166" s="102"/>
      <c r="T166" s="102"/>
      <c r="U166" s="102"/>
      <c r="V166" s="102"/>
      <c r="W166" s="18"/>
      <c r="X166" s="81"/>
    </row>
    <row r="167" spans="2:24" ht="15.75">
      <c r="B167" s="91"/>
      <c r="C167" s="100"/>
      <c r="D167" s="179"/>
      <c r="E167" s="180"/>
      <c r="F167" s="180"/>
      <c r="G167" s="181"/>
      <c r="H167" s="102"/>
      <c r="I167" s="101"/>
      <c r="J167" s="103"/>
      <c r="K167" s="104"/>
      <c r="L167" s="104"/>
      <c r="M167" s="103"/>
      <c r="N167" s="60"/>
      <c r="O167" s="102"/>
      <c r="P167" s="102"/>
      <c r="Q167" s="102"/>
      <c r="R167" s="102"/>
      <c r="S167" s="102"/>
      <c r="T167" s="102"/>
      <c r="U167" s="102"/>
      <c r="V167" s="102"/>
      <c r="W167" s="18"/>
      <c r="X167" s="81"/>
    </row>
    <row r="168" spans="2:24" ht="15.75">
      <c r="B168" s="91"/>
      <c r="C168" s="100"/>
      <c r="D168" s="179"/>
      <c r="E168" s="180"/>
      <c r="F168" s="180"/>
      <c r="G168" s="181"/>
      <c r="H168" s="102"/>
      <c r="I168" s="101"/>
      <c r="J168" s="103"/>
      <c r="K168" s="104"/>
      <c r="L168" s="104"/>
      <c r="M168" s="103"/>
      <c r="N168" s="60"/>
      <c r="O168" s="102"/>
      <c r="P168" s="102"/>
      <c r="Q168" s="102"/>
      <c r="R168" s="102"/>
      <c r="S168" s="102"/>
      <c r="T168" s="102"/>
      <c r="U168" s="102"/>
      <c r="V168" s="102"/>
      <c r="W168" s="18"/>
      <c r="X168" s="81"/>
    </row>
    <row r="169" spans="2:24" ht="15.75">
      <c r="B169" s="91"/>
      <c r="C169" s="100"/>
      <c r="D169" s="179"/>
      <c r="E169" s="180"/>
      <c r="F169" s="180"/>
      <c r="G169" s="181"/>
      <c r="H169" s="102"/>
      <c r="I169" s="101"/>
      <c r="J169" s="103"/>
      <c r="K169" s="104"/>
      <c r="L169" s="104"/>
      <c r="M169" s="103"/>
      <c r="N169" s="60"/>
      <c r="O169" s="102"/>
      <c r="P169" s="102"/>
      <c r="Q169" s="102"/>
      <c r="R169" s="102"/>
      <c r="S169" s="102"/>
      <c r="T169" s="102"/>
      <c r="U169" s="102"/>
      <c r="V169" s="102"/>
      <c r="W169" s="18"/>
      <c r="X169" s="81"/>
    </row>
    <row r="170" spans="2:24" ht="15.75">
      <c r="B170" s="91"/>
      <c r="C170" s="100"/>
      <c r="D170" s="179"/>
      <c r="E170" s="180"/>
      <c r="F170" s="180"/>
      <c r="G170" s="181"/>
      <c r="H170" s="102"/>
      <c r="I170" s="101"/>
      <c r="J170" s="103"/>
      <c r="K170" s="104"/>
      <c r="L170" s="104"/>
      <c r="M170" s="103"/>
      <c r="N170" s="60"/>
      <c r="O170" s="102"/>
      <c r="P170" s="102"/>
      <c r="Q170" s="102"/>
      <c r="R170" s="102"/>
      <c r="S170" s="102"/>
      <c r="T170" s="102"/>
      <c r="U170" s="102"/>
      <c r="V170" s="102"/>
      <c r="W170" s="18"/>
      <c r="X170" s="81"/>
    </row>
    <row r="171" spans="2:24" ht="15.75">
      <c r="B171" s="91"/>
      <c r="C171" s="100"/>
      <c r="D171" s="179"/>
      <c r="E171" s="180"/>
      <c r="F171" s="180"/>
      <c r="G171" s="181"/>
      <c r="H171" s="102"/>
      <c r="I171" s="101"/>
      <c r="J171" s="103"/>
      <c r="K171" s="104"/>
      <c r="L171" s="104"/>
      <c r="M171" s="103"/>
      <c r="N171" s="60"/>
      <c r="O171" s="102"/>
      <c r="P171" s="102"/>
      <c r="Q171" s="102"/>
      <c r="R171" s="102"/>
      <c r="S171" s="102"/>
      <c r="T171" s="102"/>
      <c r="U171" s="102"/>
      <c r="V171" s="102"/>
      <c r="W171" s="18"/>
      <c r="X171" s="81"/>
    </row>
    <row r="172" spans="2:24" ht="15.75">
      <c r="B172" s="157"/>
      <c r="C172" s="100"/>
      <c r="D172" s="179"/>
      <c r="E172" s="180"/>
      <c r="F172" s="180"/>
      <c r="G172" s="181"/>
      <c r="H172" s="102"/>
      <c r="I172" s="101"/>
      <c r="J172" s="103"/>
      <c r="K172" s="155"/>
      <c r="L172" s="104"/>
      <c r="M172" s="103"/>
      <c r="N172" s="60"/>
      <c r="O172" s="102"/>
      <c r="P172" s="102"/>
      <c r="Q172" s="102"/>
      <c r="R172" s="102"/>
      <c r="S172" s="102"/>
      <c r="T172" s="102"/>
      <c r="U172" s="102"/>
      <c r="V172" s="102"/>
      <c r="W172" s="18"/>
      <c r="X172" s="81"/>
    </row>
    <row r="173" spans="2:24" ht="15.75">
      <c r="B173" s="91"/>
      <c r="C173" s="100"/>
      <c r="D173" s="179"/>
      <c r="E173" s="180"/>
      <c r="F173" s="180"/>
      <c r="G173" s="181"/>
      <c r="H173" s="102"/>
      <c r="I173" s="101"/>
      <c r="J173" s="103"/>
      <c r="K173" s="104"/>
      <c r="L173" s="104"/>
      <c r="M173" s="103"/>
      <c r="N173" s="60"/>
      <c r="O173" s="102"/>
      <c r="P173" s="102"/>
      <c r="Q173" s="102"/>
      <c r="R173" s="102"/>
      <c r="S173" s="102"/>
      <c r="T173" s="102"/>
      <c r="U173" s="102"/>
      <c r="V173" s="102"/>
      <c r="W173" s="18"/>
      <c r="X173" s="81"/>
    </row>
    <row r="174" spans="2:24" ht="15.75">
      <c r="B174" s="91"/>
      <c r="C174" s="100"/>
      <c r="D174" s="179"/>
      <c r="E174" s="180"/>
      <c r="F174" s="180"/>
      <c r="G174" s="181"/>
      <c r="H174" s="102"/>
      <c r="I174" s="101"/>
      <c r="J174" s="103"/>
      <c r="K174" s="104"/>
      <c r="L174" s="104"/>
      <c r="M174" s="103"/>
      <c r="N174" s="60"/>
      <c r="O174" s="102"/>
      <c r="P174" s="102"/>
      <c r="Q174" s="102"/>
      <c r="R174" s="102"/>
      <c r="S174" s="102"/>
      <c r="T174" s="102"/>
      <c r="U174" s="102"/>
      <c r="V174" s="102"/>
      <c r="W174" s="18"/>
      <c r="X174" s="81"/>
    </row>
    <row r="175" spans="2:24" ht="15.75">
      <c r="B175" s="91"/>
      <c r="C175" s="100"/>
      <c r="D175" s="179"/>
      <c r="E175" s="180"/>
      <c r="F175" s="180"/>
      <c r="G175" s="181"/>
      <c r="H175" s="102"/>
      <c r="I175" s="101"/>
      <c r="J175" s="103"/>
      <c r="K175" s="104"/>
      <c r="L175" s="104"/>
      <c r="M175" s="103"/>
      <c r="N175" s="60"/>
      <c r="O175" s="102"/>
      <c r="P175" s="102"/>
      <c r="Q175" s="102"/>
      <c r="R175" s="102"/>
      <c r="S175" s="102"/>
      <c r="T175" s="102"/>
      <c r="U175" s="102"/>
      <c r="V175" s="102"/>
      <c r="W175" s="18"/>
      <c r="X175" s="81"/>
    </row>
    <row r="176" spans="2:24" ht="15.75">
      <c r="B176" s="91"/>
      <c r="C176" s="100"/>
      <c r="D176" s="179"/>
      <c r="E176" s="180"/>
      <c r="F176" s="180"/>
      <c r="G176" s="181"/>
      <c r="H176" s="102"/>
      <c r="I176" s="101"/>
      <c r="J176" s="103"/>
      <c r="K176" s="104"/>
      <c r="L176" s="104"/>
      <c r="M176" s="103"/>
      <c r="N176" s="60"/>
      <c r="O176" s="102"/>
      <c r="P176" s="102"/>
      <c r="Q176" s="102"/>
      <c r="R176" s="102"/>
      <c r="S176" s="102"/>
      <c r="T176" s="102"/>
      <c r="U176" s="102"/>
      <c r="V176" s="102"/>
      <c r="W176" s="18"/>
      <c r="X176" s="81"/>
    </row>
    <row r="177" spans="2:24" ht="15.75">
      <c r="B177" s="91"/>
      <c r="C177" s="100"/>
      <c r="D177" s="179"/>
      <c r="E177" s="180"/>
      <c r="F177" s="180"/>
      <c r="G177" s="181"/>
      <c r="H177" s="102"/>
      <c r="I177" s="101"/>
      <c r="J177" s="103"/>
      <c r="K177" s="104"/>
      <c r="L177" s="104"/>
      <c r="M177" s="103"/>
      <c r="N177" s="60"/>
      <c r="O177" s="102"/>
      <c r="P177" s="102"/>
      <c r="Q177" s="102"/>
      <c r="R177" s="102"/>
      <c r="S177" s="102"/>
      <c r="T177" s="102"/>
      <c r="U177" s="102"/>
      <c r="V177" s="102"/>
      <c r="W177" s="18"/>
      <c r="X177" s="81"/>
    </row>
    <row r="178" spans="2:24" ht="15.75">
      <c r="B178" s="91"/>
      <c r="C178" s="100"/>
      <c r="D178" s="179"/>
      <c r="E178" s="180"/>
      <c r="F178" s="180"/>
      <c r="G178" s="181"/>
      <c r="H178" s="102"/>
      <c r="I178" s="101"/>
      <c r="J178" s="103"/>
      <c r="K178" s="104"/>
      <c r="L178" s="104"/>
      <c r="M178" s="103"/>
      <c r="N178" s="60"/>
      <c r="O178" s="102"/>
      <c r="P178" s="102"/>
      <c r="Q178" s="102"/>
      <c r="R178" s="102"/>
      <c r="S178" s="102"/>
      <c r="T178" s="102"/>
      <c r="U178" s="102"/>
      <c r="V178" s="102"/>
      <c r="W178" s="18"/>
      <c r="X178" s="81"/>
    </row>
    <row r="179" spans="2:24" ht="15.75">
      <c r="B179" s="91"/>
      <c r="C179" s="100"/>
      <c r="D179" s="179"/>
      <c r="E179" s="180"/>
      <c r="F179" s="180"/>
      <c r="G179" s="181"/>
      <c r="H179" s="102"/>
      <c r="I179" s="101"/>
      <c r="J179" s="103"/>
      <c r="K179" s="104"/>
      <c r="L179" s="104"/>
      <c r="M179" s="103"/>
      <c r="N179" s="60"/>
      <c r="O179" s="102"/>
      <c r="P179" s="102"/>
      <c r="Q179" s="102"/>
      <c r="R179" s="102"/>
      <c r="S179" s="102"/>
      <c r="T179" s="102"/>
      <c r="U179" s="102"/>
      <c r="V179" s="102"/>
      <c r="W179" s="18"/>
      <c r="X179" s="81"/>
    </row>
    <row r="180" spans="2:24" ht="15.75">
      <c r="B180" s="91"/>
      <c r="C180" s="100"/>
      <c r="D180" s="179"/>
      <c r="E180" s="180"/>
      <c r="F180" s="180"/>
      <c r="G180" s="181"/>
      <c r="H180" s="102"/>
      <c r="I180" s="101"/>
      <c r="J180" s="103"/>
      <c r="K180" s="104"/>
      <c r="L180" s="104"/>
      <c r="M180" s="103"/>
      <c r="N180" s="60"/>
      <c r="O180" s="102"/>
      <c r="P180" s="102"/>
      <c r="Q180" s="102"/>
      <c r="R180" s="102"/>
      <c r="S180" s="102"/>
      <c r="T180" s="102"/>
      <c r="U180" s="102"/>
      <c r="V180" s="102"/>
      <c r="W180" s="18"/>
      <c r="X180" s="81"/>
    </row>
    <row r="181" spans="2:24" ht="15.75">
      <c r="B181" s="91"/>
      <c r="C181" s="100"/>
      <c r="D181" s="179"/>
      <c r="E181" s="180"/>
      <c r="F181" s="180"/>
      <c r="G181" s="181"/>
      <c r="H181" s="102"/>
      <c r="I181" s="101"/>
      <c r="J181" s="103"/>
      <c r="K181" s="104"/>
      <c r="L181" s="104"/>
      <c r="M181" s="103"/>
      <c r="N181" s="60"/>
      <c r="O181" s="102"/>
      <c r="P181" s="102"/>
      <c r="Q181" s="102"/>
      <c r="R181" s="102"/>
      <c r="S181" s="102"/>
      <c r="T181" s="102"/>
      <c r="U181" s="102"/>
      <c r="V181" s="102"/>
      <c r="W181" s="18"/>
      <c r="X181" s="81"/>
    </row>
    <row r="182" spans="2:24" ht="15.75">
      <c r="B182" s="91"/>
      <c r="C182" s="100"/>
      <c r="D182" s="179"/>
      <c r="E182" s="180"/>
      <c r="F182" s="180"/>
      <c r="G182" s="181"/>
      <c r="H182" s="102"/>
      <c r="I182" s="101"/>
      <c r="J182" s="103"/>
      <c r="K182" s="104"/>
      <c r="L182" s="104"/>
      <c r="M182" s="103"/>
      <c r="N182" s="60"/>
      <c r="O182" s="102"/>
      <c r="P182" s="102"/>
      <c r="Q182" s="102"/>
      <c r="R182" s="102"/>
      <c r="S182" s="102"/>
      <c r="T182" s="102"/>
      <c r="U182" s="102"/>
      <c r="V182" s="102"/>
      <c r="W182" s="18"/>
      <c r="X182" s="81"/>
    </row>
    <row r="183" spans="2:24" ht="15.75">
      <c r="B183" s="91"/>
      <c r="C183" s="100"/>
      <c r="D183" s="179"/>
      <c r="E183" s="180"/>
      <c r="F183" s="180"/>
      <c r="G183" s="181"/>
      <c r="H183" s="102"/>
      <c r="I183" s="101"/>
      <c r="J183" s="103"/>
      <c r="K183" s="104"/>
      <c r="L183" s="104"/>
      <c r="M183" s="103"/>
      <c r="N183" s="60"/>
      <c r="O183" s="102"/>
      <c r="P183" s="102"/>
      <c r="Q183" s="102"/>
      <c r="R183" s="102"/>
      <c r="S183" s="102"/>
      <c r="T183" s="102"/>
      <c r="U183" s="102"/>
      <c r="V183" s="102"/>
      <c r="W183" s="18"/>
      <c r="X183" s="81"/>
    </row>
    <row r="184" spans="2:24" ht="15.75">
      <c r="B184" s="91"/>
      <c r="C184" s="100"/>
      <c r="D184" s="179"/>
      <c r="E184" s="180"/>
      <c r="F184" s="180"/>
      <c r="G184" s="181"/>
      <c r="H184" s="102"/>
      <c r="I184" s="101"/>
      <c r="J184" s="103"/>
      <c r="K184" s="104"/>
      <c r="L184" s="104"/>
      <c r="M184" s="103"/>
      <c r="N184" s="60"/>
      <c r="O184" s="102"/>
      <c r="P184" s="102"/>
      <c r="Q184" s="102"/>
      <c r="R184" s="102"/>
      <c r="S184" s="102"/>
      <c r="T184" s="102"/>
      <c r="U184" s="102"/>
      <c r="V184" s="102"/>
      <c r="W184" s="18"/>
      <c r="X184" s="81"/>
    </row>
    <row r="185" spans="2:24" ht="15.75">
      <c r="B185" s="91"/>
      <c r="C185" s="100"/>
      <c r="D185" s="179"/>
      <c r="E185" s="180"/>
      <c r="F185" s="180"/>
      <c r="G185" s="181"/>
      <c r="H185" s="102"/>
      <c r="I185" s="101"/>
      <c r="J185" s="103"/>
      <c r="K185" s="104"/>
      <c r="L185" s="104"/>
      <c r="M185" s="103"/>
      <c r="N185" s="60"/>
      <c r="O185" s="102"/>
      <c r="P185" s="102"/>
      <c r="Q185" s="102"/>
      <c r="R185" s="102"/>
      <c r="S185" s="102"/>
      <c r="T185" s="102"/>
      <c r="U185" s="102"/>
      <c r="V185" s="102"/>
      <c r="W185" s="18"/>
      <c r="X185" s="81"/>
    </row>
    <row r="186" spans="2:24" ht="15.75">
      <c r="B186" s="158"/>
      <c r="C186" s="100"/>
      <c r="D186" s="179"/>
      <c r="E186" s="180"/>
      <c r="F186" s="180"/>
      <c r="G186" s="181"/>
      <c r="H186" s="102"/>
      <c r="I186" s="101"/>
      <c r="J186" s="103"/>
      <c r="K186" s="104"/>
      <c r="L186" s="104"/>
      <c r="M186" s="103"/>
      <c r="N186" s="60"/>
      <c r="O186" s="102"/>
      <c r="P186" s="102"/>
      <c r="Q186" s="102"/>
      <c r="R186" s="102"/>
      <c r="S186" s="102"/>
      <c r="T186" s="102"/>
      <c r="U186" s="102"/>
      <c r="V186" s="102"/>
      <c r="W186" s="18"/>
      <c r="X186" s="81"/>
    </row>
    <row r="187" spans="2:24" ht="15.75">
      <c r="B187" s="158"/>
      <c r="C187" s="100"/>
      <c r="D187" s="179"/>
      <c r="E187" s="180"/>
      <c r="F187" s="180"/>
      <c r="G187" s="181"/>
      <c r="H187" s="102"/>
      <c r="I187" s="101"/>
      <c r="J187" s="103"/>
      <c r="K187" s="104"/>
      <c r="L187" s="104"/>
      <c r="M187" s="103"/>
      <c r="N187" s="60"/>
      <c r="O187" s="102"/>
      <c r="P187" s="102"/>
      <c r="Q187" s="102"/>
      <c r="R187" s="102"/>
      <c r="S187" s="102"/>
      <c r="T187" s="102"/>
      <c r="U187" s="102"/>
      <c r="V187" s="102"/>
      <c r="W187" s="18"/>
      <c r="X187" s="81"/>
    </row>
    <row r="188" spans="2:24">
      <c r="B188" s="155"/>
      <c r="C188" s="100"/>
      <c r="D188" s="179"/>
      <c r="E188" s="180"/>
      <c r="F188" s="180"/>
      <c r="G188" s="181"/>
      <c r="H188" s="102"/>
      <c r="I188" s="101"/>
      <c r="J188" s="103"/>
      <c r="K188" s="155"/>
      <c r="L188" s="104"/>
      <c r="M188" s="103"/>
      <c r="N188" s="60"/>
      <c r="O188" s="102"/>
      <c r="P188" s="102"/>
      <c r="Q188" s="102"/>
      <c r="R188" s="102"/>
      <c r="S188" s="102"/>
      <c r="T188" s="102"/>
      <c r="U188" s="102"/>
      <c r="V188" s="102"/>
      <c r="W188" s="18"/>
      <c r="X188" s="81"/>
    </row>
    <row r="189" spans="2:24" ht="15.75">
      <c r="B189" s="158"/>
      <c r="C189" s="100"/>
      <c r="D189" s="179"/>
      <c r="E189" s="180"/>
      <c r="F189" s="180"/>
      <c r="G189" s="181"/>
      <c r="H189" s="102"/>
      <c r="I189" s="101"/>
      <c r="J189" s="103"/>
      <c r="K189" s="104"/>
      <c r="L189" s="104"/>
      <c r="M189" s="103"/>
      <c r="N189" s="60"/>
      <c r="O189" s="102"/>
      <c r="P189" s="102"/>
      <c r="Q189" s="102"/>
      <c r="R189" s="102"/>
      <c r="S189" s="102"/>
      <c r="T189" s="102"/>
      <c r="U189" s="102"/>
      <c r="V189" s="102"/>
      <c r="W189" s="18"/>
      <c r="X189" s="81"/>
    </row>
    <row r="190" spans="2:24" ht="15.75">
      <c r="B190" s="158"/>
      <c r="C190" s="100"/>
      <c r="D190" s="179"/>
      <c r="E190" s="180"/>
      <c r="F190" s="180"/>
      <c r="G190" s="181"/>
      <c r="H190" s="102"/>
      <c r="I190" s="101"/>
      <c r="J190" s="103"/>
      <c r="K190" s="104"/>
      <c r="L190" s="104"/>
      <c r="M190" s="103"/>
      <c r="N190" s="60"/>
      <c r="O190" s="102"/>
      <c r="P190" s="102"/>
      <c r="Q190" s="102"/>
      <c r="R190" s="102"/>
      <c r="S190" s="102"/>
      <c r="T190" s="102"/>
      <c r="U190" s="102"/>
      <c r="V190" s="102"/>
      <c r="W190" s="18"/>
      <c r="X190" s="81"/>
    </row>
    <row r="191" spans="2:24" ht="15.75">
      <c r="B191" s="158"/>
      <c r="C191" s="100"/>
      <c r="D191" s="179"/>
      <c r="E191" s="180"/>
      <c r="F191" s="180"/>
      <c r="G191" s="181"/>
      <c r="H191" s="102"/>
      <c r="I191" s="101"/>
      <c r="J191" s="103"/>
      <c r="K191" s="104"/>
      <c r="L191" s="104"/>
      <c r="M191" s="103"/>
      <c r="N191" s="60"/>
      <c r="O191" s="102"/>
      <c r="P191" s="102"/>
      <c r="Q191" s="102"/>
      <c r="R191" s="102"/>
      <c r="S191" s="102"/>
      <c r="T191" s="102"/>
      <c r="U191" s="102"/>
      <c r="V191" s="102"/>
      <c r="W191" s="18"/>
      <c r="X191" s="81"/>
    </row>
    <row r="192" spans="2:24" ht="15.75">
      <c r="B192" s="158"/>
      <c r="C192" s="100"/>
      <c r="D192" s="179"/>
      <c r="E192" s="180"/>
      <c r="F192" s="180"/>
      <c r="G192" s="181"/>
      <c r="H192" s="102"/>
      <c r="I192" s="101"/>
      <c r="J192" s="103"/>
      <c r="K192" s="104"/>
      <c r="L192" s="104"/>
      <c r="M192" s="103"/>
      <c r="N192" s="60"/>
      <c r="O192" s="102"/>
      <c r="P192" s="102"/>
      <c r="Q192" s="102"/>
      <c r="R192" s="102"/>
      <c r="S192" s="102"/>
      <c r="T192" s="102"/>
      <c r="U192" s="102"/>
      <c r="V192" s="102"/>
      <c r="W192" s="18"/>
      <c r="X192" s="81"/>
    </row>
    <row r="193" spans="2:24" ht="15.75">
      <c r="B193" s="158"/>
      <c r="C193" s="100"/>
      <c r="D193" s="179"/>
      <c r="E193" s="180"/>
      <c r="F193" s="180"/>
      <c r="G193" s="181"/>
      <c r="H193" s="102"/>
      <c r="I193" s="101"/>
      <c r="J193" s="103"/>
      <c r="K193" s="104"/>
      <c r="L193" s="104"/>
      <c r="M193" s="103"/>
      <c r="N193" s="60"/>
      <c r="O193" s="102"/>
      <c r="P193" s="102"/>
      <c r="Q193" s="102"/>
      <c r="R193" s="102"/>
      <c r="S193" s="102"/>
      <c r="T193" s="102"/>
      <c r="U193" s="102"/>
      <c r="V193" s="102"/>
      <c r="W193" s="18"/>
      <c r="X193" s="81"/>
    </row>
    <row r="194" spans="2:24" ht="15.75">
      <c r="B194" s="158"/>
      <c r="C194" s="100"/>
      <c r="D194" s="179"/>
      <c r="E194" s="180"/>
      <c r="F194" s="180"/>
      <c r="G194" s="181"/>
      <c r="H194" s="102"/>
      <c r="I194" s="101"/>
      <c r="J194" s="103"/>
      <c r="K194" s="104"/>
      <c r="L194" s="104"/>
      <c r="M194" s="103"/>
      <c r="N194" s="60"/>
      <c r="O194" s="102"/>
      <c r="P194" s="102"/>
      <c r="Q194" s="102"/>
      <c r="R194" s="102"/>
      <c r="S194" s="102"/>
      <c r="T194" s="102"/>
      <c r="U194" s="102"/>
      <c r="V194" s="102"/>
      <c r="W194" s="18"/>
      <c r="X194" s="81"/>
    </row>
    <row r="195" spans="2:24" ht="15.75">
      <c r="B195" s="158"/>
      <c r="C195" s="100"/>
      <c r="D195" s="179"/>
      <c r="E195" s="180"/>
      <c r="F195" s="180"/>
      <c r="G195" s="181"/>
      <c r="H195" s="102"/>
      <c r="I195" s="101"/>
      <c r="J195" s="103"/>
      <c r="K195" s="104"/>
      <c r="L195" s="104"/>
      <c r="M195" s="103"/>
      <c r="N195" s="60"/>
      <c r="O195" s="102"/>
      <c r="P195" s="102"/>
      <c r="Q195" s="102"/>
      <c r="R195" s="102"/>
      <c r="S195" s="102"/>
      <c r="T195" s="102"/>
      <c r="U195" s="102"/>
      <c r="V195" s="102"/>
      <c r="W195" s="18"/>
      <c r="X195" s="81"/>
    </row>
    <row r="196" spans="2:24" ht="15.75">
      <c r="B196" s="158"/>
      <c r="C196" s="100"/>
      <c r="D196" s="179"/>
      <c r="E196" s="180"/>
      <c r="F196" s="180"/>
      <c r="G196" s="181"/>
      <c r="H196" s="102"/>
      <c r="I196" s="101"/>
      <c r="J196" s="103"/>
      <c r="K196" s="104"/>
      <c r="L196" s="104"/>
      <c r="M196" s="103"/>
      <c r="N196" s="60"/>
      <c r="O196" s="102"/>
      <c r="P196" s="102"/>
      <c r="Q196" s="102"/>
      <c r="R196" s="102"/>
      <c r="S196" s="102"/>
      <c r="T196" s="102"/>
      <c r="U196" s="102"/>
      <c r="V196" s="102"/>
      <c r="W196" s="18"/>
      <c r="X196" s="81"/>
    </row>
    <row r="197" spans="2:24" ht="15.75">
      <c r="B197" s="13"/>
      <c r="C197" s="100"/>
      <c r="D197" s="179"/>
      <c r="E197" s="180"/>
      <c r="F197" s="180"/>
      <c r="G197" s="181"/>
      <c r="H197" s="102"/>
      <c r="I197" s="101"/>
      <c r="J197" s="103"/>
      <c r="K197" s="104"/>
      <c r="L197" s="104"/>
      <c r="M197" s="103"/>
      <c r="N197" s="60"/>
      <c r="O197" s="102"/>
      <c r="P197" s="102"/>
      <c r="Q197" s="102"/>
      <c r="R197" s="102"/>
      <c r="S197" s="102"/>
      <c r="T197" s="102"/>
      <c r="U197" s="102"/>
      <c r="V197" s="102"/>
      <c r="W197" s="18"/>
      <c r="X197" s="81"/>
    </row>
    <row r="198" spans="2:24" ht="15.75">
      <c r="B198" s="158"/>
      <c r="C198" s="100"/>
      <c r="D198" s="179"/>
      <c r="E198" s="180"/>
      <c r="F198" s="180"/>
      <c r="G198" s="181"/>
      <c r="H198" s="102"/>
      <c r="I198" s="101"/>
      <c r="J198" s="103"/>
      <c r="K198" s="104"/>
      <c r="L198" s="104"/>
      <c r="M198" s="103"/>
      <c r="N198" s="60"/>
      <c r="O198" s="102"/>
      <c r="P198" s="102"/>
      <c r="Q198" s="102"/>
      <c r="R198" s="102"/>
      <c r="S198" s="102"/>
      <c r="T198" s="102"/>
      <c r="U198" s="102"/>
      <c r="V198" s="102"/>
      <c r="W198" s="18"/>
      <c r="X198" s="81"/>
    </row>
    <row r="199" spans="2:24" ht="15.75">
      <c r="B199" s="158"/>
      <c r="C199" s="100"/>
      <c r="D199" s="179"/>
      <c r="E199" s="180"/>
      <c r="F199" s="180"/>
      <c r="G199" s="181"/>
      <c r="H199" s="102"/>
      <c r="I199" s="101"/>
      <c r="J199" s="103"/>
      <c r="K199" s="104"/>
      <c r="L199" s="104"/>
      <c r="M199" s="103"/>
      <c r="N199" s="60"/>
      <c r="O199" s="102"/>
      <c r="P199" s="102"/>
      <c r="Q199" s="102"/>
      <c r="R199" s="102"/>
      <c r="S199" s="102"/>
      <c r="T199" s="102"/>
      <c r="U199" s="102"/>
      <c r="V199" s="102"/>
      <c r="W199" s="18"/>
      <c r="X199" s="81"/>
    </row>
    <row r="200" spans="2:24" ht="15.75">
      <c r="B200" s="158"/>
      <c r="C200" s="100"/>
      <c r="D200" s="179"/>
      <c r="E200" s="180"/>
      <c r="F200" s="180"/>
      <c r="G200" s="181"/>
      <c r="H200" s="102"/>
      <c r="I200" s="152"/>
      <c r="J200" s="103"/>
      <c r="K200" s="104"/>
      <c r="L200" s="104"/>
      <c r="M200" s="103"/>
      <c r="N200" s="60"/>
      <c r="O200" s="102"/>
      <c r="P200" s="102"/>
      <c r="Q200" s="102"/>
      <c r="R200" s="102"/>
      <c r="S200" s="102"/>
      <c r="T200" s="102"/>
      <c r="U200" s="102"/>
      <c r="V200" s="102"/>
      <c r="W200" s="18"/>
      <c r="X200" s="81"/>
    </row>
    <row r="201" spans="2:24" ht="15.75">
      <c r="B201" s="158"/>
      <c r="C201" s="100"/>
      <c r="D201" s="179"/>
      <c r="E201" s="180"/>
      <c r="F201" s="180"/>
      <c r="G201" s="181"/>
      <c r="H201" s="102"/>
      <c r="I201" s="101"/>
      <c r="J201" s="103"/>
      <c r="K201" s="104"/>
      <c r="L201" s="104"/>
      <c r="M201" s="103"/>
      <c r="N201" s="60"/>
      <c r="O201" s="102"/>
      <c r="P201" s="102"/>
      <c r="Q201" s="102"/>
      <c r="R201" s="102"/>
      <c r="S201" s="102"/>
      <c r="T201" s="102"/>
      <c r="U201" s="102"/>
      <c r="V201" s="102"/>
      <c r="W201" s="18"/>
      <c r="X201" s="81"/>
    </row>
    <row r="202" spans="2:24" ht="15.75">
      <c r="B202" s="158"/>
      <c r="C202" s="100"/>
      <c r="D202" s="179"/>
      <c r="E202" s="180"/>
      <c r="F202" s="180"/>
      <c r="G202" s="181"/>
      <c r="H202" s="102"/>
      <c r="I202" s="101"/>
      <c r="J202" s="103"/>
      <c r="K202" s="104"/>
      <c r="L202" s="104"/>
      <c r="M202" s="103"/>
      <c r="N202" s="60"/>
      <c r="O202" s="102"/>
      <c r="P202" s="102"/>
      <c r="Q202" s="102"/>
      <c r="R202" s="102"/>
      <c r="S202" s="102"/>
      <c r="T202" s="102"/>
      <c r="U202" s="102"/>
      <c r="V202" s="102"/>
      <c r="W202" s="18"/>
      <c r="X202" s="81"/>
    </row>
    <row r="203" spans="2:24" ht="15.75">
      <c r="B203" s="158"/>
      <c r="C203" s="100"/>
      <c r="D203" s="179"/>
      <c r="E203" s="180"/>
      <c r="F203" s="180"/>
      <c r="G203" s="181"/>
      <c r="H203" s="102"/>
      <c r="I203" s="152"/>
      <c r="J203" s="103"/>
      <c r="K203" s="104"/>
      <c r="L203" s="104"/>
      <c r="M203" s="103"/>
      <c r="N203" s="60"/>
      <c r="O203" s="102"/>
      <c r="P203" s="102"/>
      <c r="Q203" s="102"/>
      <c r="R203" s="102"/>
      <c r="S203" s="102"/>
      <c r="T203" s="102"/>
      <c r="U203" s="102"/>
      <c r="V203" s="102"/>
      <c r="W203" s="18"/>
      <c r="X203" s="81"/>
    </row>
    <row r="204" spans="2:24" ht="15.75">
      <c r="B204" s="158"/>
      <c r="C204" s="100"/>
      <c r="D204" s="179"/>
      <c r="E204" s="180"/>
      <c r="F204" s="180"/>
      <c r="G204" s="181"/>
      <c r="H204" s="102"/>
      <c r="I204" s="101"/>
      <c r="J204" s="103"/>
      <c r="K204" s="104"/>
      <c r="L204" s="104"/>
      <c r="M204" s="103"/>
      <c r="N204" s="60"/>
      <c r="O204" s="102"/>
      <c r="P204" s="102"/>
      <c r="Q204" s="102"/>
      <c r="R204" s="102"/>
      <c r="S204" s="102"/>
      <c r="T204" s="102"/>
      <c r="U204" s="102"/>
      <c r="V204" s="102"/>
      <c r="W204" s="18"/>
      <c r="X204" s="81"/>
    </row>
    <row r="205" spans="2:24" ht="15.75">
      <c r="B205" s="158"/>
      <c r="C205" s="100"/>
      <c r="D205" s="179"/>
      <c r="E205" s="180"/>
      <c r="F205" s="180"/>
      <c r="G205" s="181"/>
      <c r="H205" s="102"/>
      <c r="I205" s="101"/>
      <c r="J205" s="103"/>
      <c r="K205" s="104"/>
      <c r="L205" s="104"/>
      <c r="M205" s="103"/>
      <c r="N205" s="60"/>
      <c r="O205" s="102"/>
      <c r="P205" s="102"/>
      <c r="Q205" s="102"/>
      <c r="R205" s="102"/>
      <c r="S205" s="102"/>
      <c r="T205" s="102"/>
      <c r="U205" s="102"/>
      <c r="V205" s="102"/>
      <c r="W205" s="18"/>
      <c r="X205" s="81"/>
    </row>
    <row r="206" spans="2:24" ht="15.75">
      <c r="B206" s="158"/>
      <c r="C206" s="100"/>
      <c r="D206" s="179"/>
      <c r="E206" s="180"/>
      <c r="F206" s="180"/>
      <c r="G206" s="181"/>
      <c r="H206" s="102"/>
      <c r="I206" s="152"/>
      <c r="J206" s="103"/>
      <c r="K206" s="104"/>
      <c r="L206" s="104"/>
      <c r="M206" s="103"/>
      <c r="N206" s="60"/>
      <c r="O206" s="102"/>
      <c r="P206" s="102"/>
      <c r="Q206" s="102"/>
      <c r="R206" s="102"/>
      <c r="S206" s="102"/>
      <c r="T206" s="102"/>
      <c r="U206" s="102"/>
      <c r="V206" s="102"/>
      <c r="W206" s="18"/>
      <c r="X206" s="81"/>
    </row>
    <row r="207" spans="2:24" ht="15.75">
      <c r="B207" s="158"/>
      <c r="C207" s="100"/>
      <c r="D207" s="179"/>
      <c r="E207" s="180"/>
      <c r="F207" s="180"/>
      <c r="G207" s="181"/>
      <c r="H207" s="102"/>
      <c r="I207" s="152"/>
      <c r="J207" s="103"/>
      <c r="K207" s="104"/>
      <c r="L207" s="104"/>
      <c r="M207" s="103"/>
      <c r="N207" s="60"/>
      <c r="O207" s="102"/>
      <c r="P207" s="102"/>
      <c r="Q207" s="102"/>
      <c r="R207" s="102"/>
      <c r="S207" s="102"/>
      <c r="T207" s="102"/>
      <c r="U207" s="102"/>
      <c r="V207" s="102"/>
      <c r="W207" s="18"/>
      <c r="X207" s="81"/>
    </row>
    <row r="208" spans="2:24" ht="15.75">
      <c r="B208" s="158"/>
      <c r="C208" s="100"/>
      <c r="D208" s="179"/>
      <c r="E208" s="180"/>
      <c r="F208" s="180"/>
      <c r="G208" s="181"/>
      <c r="H208" s="102"/>
      <c r="I208" s="101"/>
      <c r="J208" s="103"/>
      <c r="K208" s="104"/>
      <c r="L208" s="104"/>
      <c r="M208" s="103"/>
      <c r="N208" s="60"/>
      <c r="O208" s="102"/>
      <c r="P208" s="102"/>
      <c r="Q208" s="102"/>
      <c r="R208" s="102"/>
      <c r="S208" s="102"/>
      <c r="T208" s="102"/>
      <c r="U208" s="102"/>
      <c r="V208" s="102"/>
      <c r="W208" s="18"/>
      <c r="X208" s="81"/>
    </row>
    <row r="209" spans="2:24" ht="15.75">
      <c r="B209" s="158"/>
      <c r="C209" s="100"/>
      <c r="D209" s="179"/>
      <c r="E209" s="180"/>
      <c r="F209" s="180"/>
      <c r="G209" s="181"/>
      <c r="H209" s="102"/>
      <c r="I209" s="101"/>
      <c r="J209" s="103"/>
      <c r="K209" s="104"/>
      <c r="L209" s="104"/>
      <c r="M209" s="103"/>
      <c r="N209" s="60"/>
      <c r="O209" s="102"/>
      <c r="P209" s="102"/>
      <c r="Q209" s="102"/>
      <c r="R209" s="102"/>
      <c r="S209" s="102"/>
      <c r="T209" s="102"/>
      <c r="U209" s="102"/>
      <c r="V209" s="102"/>
      <c r="W209" s="18"/>
      <c r="X209" s="81"/>
    </row>
    <row r="210" spans="2:24" ht="15.75">
      <c r="B210" s="158"/>
      <c r="C210" s="100"/>
      <c r="D210" s="179"/>
      <c r="E210" s="180"/>
      <c r="F210" s="180"/>
      <c r="G210" s="181"/>
      <c r="H210" s="102"/>
      <c r="I210" s="101"/>
      <c r="J210" s="103"/>
      <c r="K210" s="104"/>
      <c r="L210" s="104"/>
      <c r="M210" s="103"/>
      <c r="N210" s="60"/>
      <c r="O210" s="102"/>
      <c r="P210" s="102"/>
      <c r="Q210" s="102"/>
      <c r="R210" s="102"/>
      <c r="S210" s="102"/>
      <c r="T210" s="102"/>
      <c r="U210" s="102"/>
      <c r="V210" s="102"/>
      <c r="W210" s="18"/>
      <c r="X210" s="81"/>
    </row>
    <row r="211" spans="2:24" ht="15.75">
      <c r="B211" s="158"/>
      <c r="C211" s="100"/>
      <c r="D211" s="179"/>
      <c r="E211" s="180"/>
      <c r="F211" s="180"/>
      <c r="G211" s="181"/>
      <c r="H211" s="102"/>
      <c r="I211" s="101"/>
      <c r="J211" s="103"/>
      <c r="K211" s="104"/>
      <c r="L211" s="104"/>
      <c r="M211" s="103"/>
      <c r="N211" s="60"/>
      <c r="O211" s="102"/>
      <c r="P211" s="102"/>
      <c r="Q211" s="102"/>
      <c r="R211" s="102"/>
      <c r="S211" s="102"/>
      <c r="T211" s="102"/>
      <c r="U211" s="102"/>
      <c r="V211" s="102"/>
      <c r="W211" s="18"/>
      <c r="X211" s="81"/>
    </row>
    <row r="212" spans="2:24" ht="15.75">
      <c r="B212" s="158"/>
      <c r="C212" s="100"/>
      <c r="D212" s="179"/>
      <c r="E212" s="180"/>
      <c r="F212" s="180"/>
      <c r="G212" s="181"/>
      <c r="H212" s="102"/>
      <c r="I212" s="101"/>
      <c r="J212" s="103"/>
      <c r="K212" s="104"/>
      <c r="L212" s="104"/>
      <c r="M212" s="103"/>
      <c r="N212" s="60"/>
      <c r="O212" s="102"/>
      <c r="P212" s="102"/>
      <c r="Q212" s="102"/>
      <c r="R212" s="102"/>
      <c r="S212" s="102"/>
      <c r="T212" s="102"/>
      <c r="U212" s="102"/>
      <c r="V212" s="102"/>
      <c r="W212" s="18"/>
      <c r="X212" s="81"/>
    </row>
    <row r="213" spans="2:24" ht="15.75">
      <c r="B213" s="158"/>
      <c r="C213" s="100"/>
      <c r="D213" s="179"/>
      <c r="E213" s="180"/>
      <c r="F213" s="180"/>
      <c r="G213" s="181"/>
      <c r="H213" s="102"/>
      <c r="I213" s="101"/>
      <c r="J213" s="103"/>
      <c r="K213" s="104"/>
      <c r="L213" s="104"/>
      <c r="M213" s="103"/>
      <c r="N213" s="60"/>
      <c r="O213" s="102"/>
      <c r="P213" s="102"/>
      <c r="Q213" s="102"/>
      <c r="R213" s="102"/>
      <c r="S213" s="102"/>
      <c r="T213" s="102"/>
      <c r="U213" s="102"/>
      <c r="V213" s="102"/>
      <c r="W213" s="18"/>
      <c r="X213" s="81"/>
    </row>
    <row r="214" spans="2:24" ht="15.75">
      <c r="B214" s="158"/>
      <c r="C214" s="100"/>
      <c r="D214" s="179"/>
      <c r="E214" s="180"/>
      <c r="F214" s="180"/>
      <c r="G214" s="181"/>
      <c r="H214" s="102"/>
      <c r="I214" s="101"/>
      <c r="J214" s="103"/>
      <c r="K214" s="104"/>
      <c r="L214" s="104"/>
      <c r="M214" s="103"/>
      <c r="N214" s="60"/>
      <c r="O214" s="102"/>
      <c r="P214" s="102"/>
      <c r="Q214" s="102"/>
      <c r="R214" s="102"/>
      <c r="S214" s="102"/>
      <c r="T214" s="102"/>
      <c r="U214" s="102"/>
      <c r="V214" s="102"/>
      <c r="W214" s="18"/>
      <c r="X214" s="81"/>
    </row>
    <row r="215" spans="2:24" ht="15.75">
      <c r="B215" s="158"/>
      <c r="C215" s="100"/>
      <c r="D215" s="179"/>
      <c r="E215" s="180"/>
      <c r="F215" s="180"/>
      <c r="G215" s="181"/>
      <c r="H215" s="102"/>
      <c r="I215" s="101"/>
      <c r="J215" s="103"/>
      <c r="K215" s="104"/>
      <c r="L215" s="104"/>
      <c r="M215" s="103"/>
      <c r="N215" s="60"/>
      <c r="O215" s="102"/>
      <c r="P215" s="102"/>
      <c r="Q215" s="102"/>
      <c r="R215" s="102"/>
      <c r="S215" s="102"/>
      <c r="T215" s="102"/>
      <c r="U215" s="102"/>
      <c r="V215" s="102"/>
      <c r="W215" s="18"/>
      <c r="X215" s="81"/>
    </row>
    <row r="216" spans="2:24" ht="15.75">
      <c r="B216" s="158"/>
      <c r="C216" s="100"/>
      <c r="D216" s="179"/>
      <c r="E216" s="180"/>
      <c r="F216" s="180"/>
      <c r="G216" s="181"/>
      <c r="H216" s="102"/>
      <c r="I216" s="101"/>
      <c r="J216" s="103"/>
      <c r="K216" s="104"/>
      <c r="L216" s="104"/>
      <c r="M216" s="103"/>
      <c r="N216" s="60"/>
      <c r="O216" s="102"/>
      <c r="P216" s="102"/>
      <c r="Q216" s="102"/>
      <c r="R216" s="102"/>
      <c r="S216" s="102"/>
      <c r="T216" s="102"/>
      <c r="U216" s="102"/>
      <c r="V216" s="102"/>
      <c r="W216" s="18"/>
      <c r="X216" s="81"/>
    </row>
    <row r="217" spans="2:24" ht="15.75">
      <c r="B217" s="158"/>
      <c r="C217" s="100"/>
      <c r="D217" s="179"/>
      <c r="E217" s="180"/>
      <c r="F217" s="180"/>
      <c r="G217" s="181"/>
      <c r="H217" s="102"/>
      <c r="I217" s="101"/>
      <c r="J217" s="103"/>
      <c r="K217" s="104"/>
      <c r="L217" s="104"/>
      <c r="M217" s="103"/>
      <c r="N217" s="60"/>
      <c r="O217" s="102"/>
      <c r="P217" s="102"/>
      <c r="Q217" s="102"/>
      <c r="R217" s="102"/>
      <c r="S217" s="102"/>
      <c r="T217" s="102"/>
      <c r="U217" s="102"/>
      <c r="V217" s="102"/>
      <c r="W217" s="18"/>
      <c r="X217" s="81"/>
    </row>
    <row r="218" spans="2:24" ht="15.75">
      <c r="B218" s="158"/>
      <c r="C218" s="100"/>
      <c r="D218" s="179"/>
      <c r="E218" s="180"/>
      <c r="F218" s="180"/>
      <c r="G218" s="181"/>
      <c r="H218" s="102"/>
      <c r="I218" s="101"/>
      <c r="J218" s="103"/>
      <c r="K218" s="104"/>
      <c r="L218" s="104"/>
      <c r="M218" s="103"/>
      <c r="N218" s="60"/>
      <c r="O218" s="102"/>
      <c r="P218" s="102"/>
      <c r="Q218" s="102"/>
      <c r="R218" s="102"/>
      <c r="S218" s="102"/>
      <c r="T218" s="102"/>
      <c r="U218" s="102"/>
      <c r="V218" s="102"/>
      <c r="W218" s="18"/>
      <c r="X218" s="81"/>
    </row>
    <row r="219" spans="2:24" ht="15.75">
      <c r="B219" s="158"/>
      <c r="C219" s="100"/>
      <c r="D219" s="179"/>
      <c r="E219" s="180"/>
      <c r="F219" s="180"/>
      <c r="G219" s="181"/>
      <c r="H219" s="102"/>
      <c r="I219" s="101"/>
      <c r="J219" s="103"/>
      <c r="K219" s="104"/>
      <c r="L219" s="104"/>
      <c r="M219" s="103"/>
      <c r="N219" s="60"/>
      <c r="O219" s="102"/>
      <c r="P219" s="102"/>
      <c r="Q219" s="102"/>
      <c r="R219" s="102"/>
      <c r="S219" s="102"/>
      <c r="T219" s="102"/>
      <c r="U219" s="102"/>
      <c r="V219" s="102"/>
      <c r="W219" s="18"/>
      <c r="X219" s="81"/>
    </row>
    <row r="220" spans="2:24" ht="15.75">
      <c r="B220" s="158"/>
      <c r="C220" s="100"/>
      <c r="D220" s="179"/>
      <c r="E220" s="180"/>
      <c r="F220" s="180"/>
      <c r="G220" s="181"/>
      <c r="H220" s="102"/>
      <c r="I220" s="101"/>
      <c r="J220" s="103"/>
      <c r="K220" s="104"/>
      <c r="L220" s="104"/>
      <c r="M220" s="103"/>
      <c r="N220" s="60"/>
      <c r="O220" s="102"/>
      <c r="P220" s="102"/>
      <c r="Q220" s="102"/>
      <c r="R220" s="102"/>
      <c r="S220" s="102"/>
      <c r="T220" s="102"/>
      <c r="U220" s="102"/>
      <c r="V220" s="102"/>
      <c r="W220" s="18"/>
      <c r="X220" s="81"/>
    </row>
    <row r="221" spans="2:24" ht="15.75">
      <c r="B221" s="158"/>
      <c r="C221" s="100"/>
      <c r="D221" s="179"/>
      <c r="E221" s="180"/>
      <c r="F221" s="180"/>
      <c r="G221" s="181"/>
      <c r="H221" s="102"/>
      <c r="I221" s="101"/>
      <c r="J221" s="103"/>
      <c r="K221" s="104"/>
      <c r="L221" s="104"/>
      <c r="M221" s="103"/>
      <c r="N221" s="60"/>
      <c r="O221" s="102"/>
      <c r="P221" s="102"/>
      <c r="Q221" s="102"/>
      <c r="R221" s="102"/>
      <c r="S221" s="102"/>
      <c r="T221" s="102"/>
      <c r="U221" s="102"/>
      <c r="V221" s="102"/>
      <c r="W221" s="18"/>
      <c r="X221" s="81"/>
    </row>
    <row r="222" spans="2:24" ht="15.75">
      <c r="B222" s="158"/>
      <c r="C222" s="100"/>
      <c r="D222" s="179"/>
      <c r="E222" s="180"/>
      <c r="F222" s="180"/>
      <c r="G222" s="181"/>
      <c r="H222" s="102"/>
      <c r="I222" s="101"/>
      <c r="J222" s="103"/>
      <c r="K222" s="104"/>
      <c r="L222" s="104"/>
      <c r="M222" s="103"/>
      <c r="N222" s="60"/>
      <c r="O222" s="102"/>
      <c r="P222" s="102"/>
      <c r="Q222" s="102"/>
      <c r="R222" s="102"/>
      <c r="S222" s="102"/>
      <c r="T222" s="102"/>
      <c r="U222" s="102"/>
      <c r="V222" s="102"/>
      <c r="W222" s="18"/>
      <c r="X222" s="81"/>
    </row>
    <row r="223" spans="2:24" ht="15.75">
      <c r="B223" s="158"/>
      <c r="C223" s="100"/>
      <c r="D223" s="179"/>
      <c r="E223" s="180"/>
      <c r="F223" s="180"/>
      <c r="G223" s="181"/>
      <c r="H223" s="102"/>
      <c r="I223" s="101"/>
      <c r="J223" s="103"/>
      <c r="K223" s="104"/>
      <c r="L223" s="104"/>
      <c r="M223" s="103"/>
      <c r="N223" s="60"/>
      <c r="O223" s="102"/>
      <c r="P223" s="102"/>
      <c r="Q223" s="102"/>
      <c r="R223" s="102"/>
      <c r="S223" s="102"/>
      <c r="T223" s="102"/>
      <c r="U223" s="102"/>
      <c r="V223" s="102"/>
      <c r="W223" s="18"/>
      <c r="X223" s="81"/>
    </row>
    <row r="224" spans="2:24" ht="15.75">
      <c r="B224" s="158"/>
      <c r="C224" s="100"/>
      <c r="D224" s="179"/>
      <c r="E224" s="180"/>
      <c r="F224" s="180"/>
      <c r="G224" s="181"/>
      <c r="H224" s="102"/>
      <c r="I224" s="101"/>
      <c r="J224" s="103"/>
      <c r="K224" s="104"/>
      <c r="L224" s="104"/>
      <c r="M224" s="103"/>
      <c r="N224" s="60"/>
      <c r="O224" s="102"/>
      <c r="P224" s="102"/>
      <c r="Q224" s="102"/>
      <c r="R224" s="102"/>
      <c r="S224" s="102"/>
      <c r="T224" s="102"/>
      <c r="U224" s="102"/>
      <c r="V224" s="102"/>
      <c r="W224" s="18"/>
      <c r="X224" s="81"/>
    </row>
    <row r="225" spans="2:24" ht="15.75">
      <c r="B225" s="158"/>
      <c r="C225" s="100"/>
      <c r="D225" s="179"/>
      <c r="E225" s="180"/>
      <c r="F225" s="180"/>
      <c r="G225" s="181"/>
      <c r="H225" s="102"/>
      <c r="I225" s="101"/>
      <c r="J225" s="103"/>
      <c r="K225" s="104"/>
      <c r="L225" s="104"/>
      <c r="M225" s="103"/>
      <c r="N225" s="60"/>
      <c r="O225" s="102"/>
      <c r="P225" s="102"/>
      <c r="Q225" s="102"/>
      <c r="R225" s="102"/>
      <c r="S225" s="102"/>
      <c r="T225" s="102"/>
      <c r="U225" s="102"/>
      <c r="V225" s="102"/>
      <c r="W225" s="18"/>
      <c r="X225" s="81"/>
    </row>
    <row r="226" spans="2:24" ht="15.75">
      <c r="B226" s="158"/>
      <c r="C226" s="100"/>
      <c r="D226" s="179"/>
      <c r="E226" s="180"/>
      <c r="F226" s="180"/>
      <c r="G226" s="181"/>
      <c r="H226" s="102"/>
      <c r="I226" s="101"/>
      <c r="J226" s="103"/>
      <c r="K226" s="104"/>
      <c r="L226" s="104"/>
      <c r="M226" s="103"/>
      <c r="N226" s="60"/>
      <c r="O226" s="102"/>
      <c r="P226" s="102"/>
      <c r="Q226" s="102"/>
      <c r="R226" s="102"/>
      <c r="S226" s="102"/>
      <c r="T226" s="102"/>
      <c r="U226" s="102"/>
      <c r="V226" s="102"/>
      <c r="W226" s="18"/>
      <c r="X226" s="81"/>
    </row>
    <row r="227" spans="2:24" ht="15.75">
      <c r="B227" s="158"/>
      <c r="C227" s="100"/>
      <c r="D227" s="179"/>
      <c r="E227" s="180"/>
      <c r="F227" s="180"/>
      <c r="G227" s="181"/>
      <c r="H227" s="102"/>
      <c r="I227" s="101"/>
      <c r="J227" s="103"/>
      <c r="K227" s="104"/>
      <c r="L227" s="104"/>
      <c r="M227" s="103"/>
      <c r="N227" s="60"/>
      <c r="O227" s="102"/>
      <c r="P227" s="102"/>
      <c r="Q227" s="102"/>
      <c r="R227" s="102"/>
      <c r="S227" s="102"/>
      <c r="T227" s="102"/>
      <c r="U227" s="102"/>
      <c r="V227" s="102"/>
      <c r="W227" s="18"/>
      <c r="X227" s="81"/>
    </row>
    <row r="228" spans="2:24" ht="15.75">
      <c r="B228" s="158"/>
      <c r="C228" s="100"/>
      <c r="D228" s="179"/>
      <c r="E228" s="180"/>
      <c r="F228" s="180"/>
      <c r="G228" s="181"/>
      <c r="H228" s="102"/>
      <c r="I228" s="101"/>
      <c r="J228" s="103"/>
      <c r="K228" s="104"/>
      <c r="L228" s="104"/>
      <c r="M228" s="103"/>
      <c r="N228" s="60"/>
      <c r="O228" s="102"/>
      <c r="P228" s="102"/>
      <c r="Q228" s="102"/>
      <c r="R228" s="102"/>
      <c r="S228" s="102"/>
      <c r="T228" s="102"/>
      <c r="U228" s="102"/>
      <c r="V228" s="102"/>
      <c r="W228" s="18"/>
      <c r="X228" s="81"/>
    </row>
    <row r="229" spans="2:24" ht="15.75">
      <c r="B229" s="158"/>
      <c r="C229" s="100"/>
      <c r="D229" s="179"/>
      <c r="E229" s="180"/>
      <c r="F229" s="180"/>
      <c r="G229" s="181"/>
      <c r="H229" s="102"/>
      <c r="I229" s="101"/>
      <c r="J229" s="103"/>
      <c r="K229" s="104"/>
      <c r="L229" s="104"/>
      <c r="M229" s="103"/>
      <c r="N229" s="60"/>
      <c r="O229" s="102"/>
      <c r="P229" s="102"/>
      <c r="Q229" s="102"/>
      <c r="R229" s="102"/>
      <c r="S229" s="102"/>
      <c r="T229" s="102"/>
      <c r="U229" s="102"/>
      <c r="V229" s="102"/>
      <c r="W229" s="18"/>
      <c r="X229" s="81"/>
    </row>
    <row r="230" spans="2:24" ht="15.75">
      <c r="B230" s="158"/>
      <c r="C230" s="100"/>
      <c r="D230" s="179"/>
      <c r="E230" s="180"/>
      <c r="F230" s="180"/>
      <c r="G230" s="181"/>
      <c r="H230" s="102"/>
      <c r="I230" s="101"/>
      <c r="J230" s="103"/>
      <c r="K230" s="104"/>
      <c r="L230" s="104"/>
      <c r="M230" s="103"/>
      <c r="N230" s="60"/>
      <c r="O230" s="102"/>
      <c r="P230" s="102"/>
      <c r="Q230" s="102"/>
      <c r="R230" s="102"/>
      <c r="S230" s="102"/>
      <c r="T230" s="102"/>
      <c r="U230" s="102"/>
      <c r="V230" s="102"/>
      <c r="W230" s="18"/>
      <c r="X230" s="81"/>
    </row>
    <row r="231" spans="2:24" ht="15.75">
      <c r="B231" s="158"/>
      <c r="C231" s="100"/>
      <c r="D231" s="179"/>
      <c r="E231" s="180"/>
      <c r="F231" s="180"/>
      <c r="G231" s="181"/>
      <c r="H231" s="102"/>
      <c r="I231" s="101"/>
      <c r="J231" s="103"/>
      <c r="K231" s="104"/>
      <c r="L231" s="104"/>
      <c r="M231" s="103"/>
      <c r="N231" s="60"/>
      <c r="O231" s="102"/>
      <c r="P231" s="102"/>
      <c r="Q231" s="102"/>
      <c r="R231" s="102"/>
      <c r="S231" s="102"/>
      <c r="T231" s="102"/>
      <c r="U231" s="102"/>
      <c r="V231" s="102"/>
      <c r="W231" s="18"/>
      <c r="X231" s="81"/>
    </row>
    <row r="232" spans="2:24" ht="15.75">
      <c r="B232" s="158"/>
      <c r="C232" s="100"/>
      <c r="D232" s="179"/>
      <c r="E232" s="180"/>
      <c r="F232" s="180"/>
      <c r="G232" s="181"/>
      <c r="H232" s="102"/>
      <c r="I232" s="101"/>
      <c r="J232" s="103"/>
      <c r="K232" s="104"/>
      <c r="L232" s="104"/>
      <c r="M232" s="103"/>
      <c r="N232" s="60"/>
      <c r="O232" s="102"/>
      <c r="P232" s="102"/>
      <c r="Q232" s="102"/>
      <c r="R232" s="102"/>
      <c r="S232" s="102"/>
      <c r="T232" s="102"/>
      <c r="U232" s="102"/>
      <c r="V232" s="102"/>
      <c r="W232" s="18"/>
      <c r="X232" s="81"/>
    </row>
    <row r="233" spans="2:24" ht="15.75">
      <c r="B233" s="158"/>
      <c r="C233" s="100"/>
      <c r="D233" s="179"/>
      <c r="E233" s="180"/>
      <c r="F233" s="180"/>
      <c r="G233" s="181"/>
      <c r="H233" s="102"/>
      <c r="I233" s="101"/>
      <c r="J233" s="103"/>
      <c r="K233" s="104"/>
      <c r="L233" s="104"/>
      <c r="M233" s="103"/>
      <c r="N233" s="60"/>
      <c r="O233" s="102"/>
      <c r="P233" s="102"/>
      <c r="Q233" s="102"/>
      <c r="R233" s="102"/>
      <c r="S233" s="102"/>
      <c r="T233" s="102"/>
      <c r="U233" s="102"/>
      <c r="V233" s="102"/>
      <c r="W233" s="18"/>
      <c r="X233" s="81"/>
    </row>
    <row r="234" spans="2:24" ht="15.75">
      <c r="B234" s="158"/>
      <c r="C234" s="100"/>
      <c r="D234" s="179"/>
      <c r="E234" s="180"/>
      <c r="F234" s="180"/>
      <c r="G234" s="181"/>
      <c r="H234" s="102"/>
      <c r="I234" s="101"/>
      <c r="J234" s="103"/>
      <c r="K234" s="104"/>
      <c r="L234" s="104"/>
      <c r="M234" s="103"/>
      <c r="N234" s="60"/>
      <c r="O234" s="102"/>
      <c r="P234" s="102"/>
      <c r="Q234" s="102"/>
      <c r="R234" s="102"/>
      <c r="S234" s="102"/>
      <c r="T234" s="102"/>
      <c r="U234" s="102"/>
      <c r="V234" s="102"/>
      <c r="W234" s="18"/>
      <c r="X234" s="81"/>
    </row>
    <row r="235" spans="2:24" ht="15.75">
      <c r="B235" s="158"/>
      <c r="C235" s="100"/>
      <c r="D235" s="179"/>
      <c r="E235" s="180"/>
      <c r="F235" s="180"/>
      <c r="G235" s="181"/>
      <c r="H235" s="102"/>
      <c r="I235" s="101"/>
      <c r="J235" s="103"/>
      <c r="K235" s="104"/>
      <c r="L235" s="104"/>
      <c r="M235" s="103"/>
      <c r="N235" s="60"/>
      <c r="O235" s="102"/>
      <c r="P235" s="102"/>
      <c r="Q235" s="102"/>
      <c r="R235" s="102"/>
      <c r="S235" s="102"/>
      <c r="T235" s="102"/>
      <c r="U235" s="102"/>
      <c r="V235" s="102"/>
      <c r="W235" s="18"/>
      <c r="X235" s="81"/>
    </row>
    <row r="236" spans="2:24" ht="15.75">
      <c r="B236" s="158"/>
      <c r="C236" s="100"/>
      <c r="D236" s="179"/>
      <c r="E236" s="180"/>
      <c r="F236" s="180"/>
      <c r="G236" s="181"/>
      <c r="H236" s="102"/>
      <c r="I236" s="101"/>
      <c r="J236" s="103"/>
      <c r="K236" s="104"/>
      <c r="L236" s="104"/>
      <c r="M236" s="103"/>
      <c r="N236" s="60"/>
      <c r="O236" s="102"/>
      <c r="P236" s="102"/>
      <c r="Q236" s="102"/>
      <c r="R236" s="102"/>
      <c r="S236" s="102"/>
      <c r="T236" s="102"/>
      <c r="U236" s="102"/>
      <c r="V236" s="102"/>
      <c r="W236" s="18"/>
      <c r="X236" s="81"/>
    </row>
    <row r="237" spans="2:24" ht="15.75">
      <c r="B237" s="158"/>
      <c r="C237" s="100"/>
      <c r="D237" s="179"/>
      <c r="E237" s="180"/>
      <c r="F237" s="180"/>
      <c r="G237" s="181"/>
      <c r="H237" s="102"/>
      <c r="I237" s="101"/>
      <c r="J237" s="103"/>
      <c r="K237" s="104"/>
      <c r="L237" s="104"/>
      <c r="M237" s="103"/>
      <c r="N237" s="60"/>
      <c r="O237" s="102"/>
      <c r="P237" s="102"/>
      <c r="Q237" s="102"/>
      <c r="R237" s="102"/>
      <c r="S237" s="102"/>
      <c r="T237" s="102"/>
      <c r="U237" s="102"/>
      <c r="V237" s="102"/>
      <c r="W237" s="18"/>
      <c r="X237" s="81"/>
    </row>
    <row r="238" spans="2:24" ht="15.75">
      <c r="B238" s="158"/>
      <c r="C238" s="100"/>
      <c r="D238" s="179"/>
      <c r="E238" s="180"/>
      <c r="F238" s="180"/>
      <c r="G238" s="181"/>
      <c r="H238" s="102"/>
      <c r="I238" s="101"/>
      <c r="J238" s="103"/>
      <c r="K238" s="104"/>
      <c r="L238" s="104"/>
      <c r="M238" s="103"/>
      <c r="N238" s="60"/>
      <c r="O238" s="102"/>
      <c r="P238" s="102"/>
      <c r="Q238" s="102"/>
      <c r="R238" s="102"/>
      <c r="S238" s="102"/>
      <c r="T238" s="102"/>
      <c r="U238" s="102"/>
      <c r="V238" s="102"/>
      <c r="W238" s="18"/>
      <c r="X238" s="81"/>
    </row>
    <row r="239" spans="2:24" ht="15.75">
      <c r="B239" s="158"/>
      <c r="C239" s="100"/>
      <c r="D239" s="179"/>
      <c r="E239" s="180"/>
      <c r="F239" s="180"/>
      <c r="G239" s="181"/>
      <c r="H239" s="102"/>
      <c r="I239" s="101"/>
      <c r="J239" s="103"/>
      <c r="K239" s="104"/>
      <c r="L239" s="104"/>
      <c r="M239" s="103"/>
      <c r="N239" s="60"/>
      <c r="O239" s="102"/>
      <c r="P239" s="102"/>
      <c r="Q239" s="102"/>
      <c r="R239" s="102"/>
      <c r="S239" s="102"/>
      <c r="T239" s="102"/>
      <c r="U239" s="102"/>
      <c r="V239" s="102"/>
      <c r="W239" s="18"/>
      <c r="X239" s="81"/>
    </row>
    <row r="240" spans="2:24" ht="15.75">
      <c r="B240" s="158"/>
      <c r="C240" s="100"/>
      <c r="D240" s="179"/>
      <c r="E240" s="180"/>
      <c r="F240" s="180"/>
      <c r="G240" s="181"/>
      <c r="H240" s="102"/>
      <c r="I240" s="101"/>
      <c r="J240" s="103"/>
      <c r="K240" s="104"/>
      <c r="L240" s="104"/>
      <c r="M240" s="103"/>
      <c r="N240" s="60"/>
      <c r="O240" s="102"/>
      <c r="P240" s="102"/>
      <c r="Q240" s="102"/>
      <c r="R240" s="102"/>
      <c r="S240" s="102"/>
      <c r="T240" s="102"/>
      <c r="U240" s="102"/>
      <c r="V240" s="102"/>
      <c r="W240" s="18"/>
      <c r="X240" s="81"/>
    </row>
    <row r="241" spans="2:24" ht="15.75">
      <c r="B241" s="158"/>
      <c r="C241" s="100"/>
      <c r="D241" s="179"/>
      <c r="E241" s="180"/>
      <c r="F241" s="180"/>
      <c r="G241" s="181"/>
      <c r="H241" s="102"/>
      <c r="I241" s="101"/>
      <c r="J241" s="103"/>
      <c r="K241" s="104"/>
      <c r="L241" s="104"/>
      <c r="M241" s="103"/>
      <c r="N241" s="60"/>
      <c r="O241" s="102"/>
      <c r="P241" s="102"/>
      <c r="Q241" s="102"/>
      <c r="R241" s="102"/>
      <c r="S241" s="102"/>
      <c r="T241" s="102"/>
      <c r="U241" s="102"/>
      <c r="V241" s="102"/>
      <c r="W241" s="18"/>
      <c r="X241" s="81"/>
    </row>
    <row r="242" spans="2:24" ht="15.75">
      <c r="B242" s="158"/>
      <c r="C242" s="100"/>
      <c r="D242" s="179"/>
      <c r="E242" s="180"/>
      <c r="F242" s="180"/>
      <c r="G242" s="181"/>
      <c r="H242" s="102"/>
      <c r="I242" s="101"/>
      <c r="J242" s="103"/>
      <c r="K242" s="104"/>
      <c r="L242" s="104"/>
      <c r="M242" s="103"/>
      <c r="N242" s="60"/>
      <c r="O242" s="102"/>
      <c r="P242" s="102"/>
      <c r="Q242" s="102"/>
      <c r="R242" s="102"/>
      <c r="S242" s="102"/>
      <c r="T242" s="102"/>
      <c r="U242" s="102"/>
      <c r="V242" s="102"/>
      <c r="W242" s="18"/>
      <c r="X242" s="81"/>
    </row>
    <row r="243" spans="2:24" ht="15.75">
      <c r="B243" s="158"/>
      <c r="C243" s="100"/>
      <c r="D243" s="179"/>
      <c r="E243" s="180"/>
      <c r="F243" s="180"/>
      <c r="G243" s="181"/>
      <c r="H243" s="102"/>
      <c r="I243" s="101"/>
      <c r="J243" s="103"/>
      <c r="K243" s="104"/>
      <c r="L243" s="104"/>
      <c r="M243" s="103"/>
      <c r="N243" s="60"/>
      <c r="O243" s="102"/>
      <c r="P243" s="102"/>
      <c r="Q243" s="102"/>
      <c r="R243" s="102"/>
      <c r="S243" s="102"/>
      <c r="T243" s="102"/>
      <c r="U243" s="102"/>
      <c r="V243" s="102"/>
      <c r="W243" s="18"/>
      <c r="X243" s="81"/>
    </row>
    <row r="244" spans="2:24" ht="15.75">
      <c r="B244" s="158"/>
      <c r="C244" s="100"/>
      <c r="D244" s="179"/>
      <c r="E244" s="180"/>
      <c r="F244" s="180"/>
      <c r="G244" s="181"/>
      <c r="H244" s="102"/>
      <c r="I244" s="101"/>
      <c r="J244" s="103"/>
      <c r="K244" s="104"/>
      <c r="L244" s="104"/>
      <c r="M244" s="103"/>
      <c r="N244" s="60"/>
      <c r="O244" s="102"/>
      <c r="P244" s="102"/>
      <c r="Q244" s="102"/>
      <c r="R244" s="102"/>
      <c r="S244" s="102"/>
      <c r="T244" s="102"/>
      <c r="U244" s="102"/>
      <c r="V244" s="102"/>
      <c r="W244" s="18"/>
      <c r="X244" s="81"/>
    </row>
    <row r="245" spans="2:24" ht="15.75">
      <c r="B245" s="158"/>
      <c r="C245" s="100"/>
      <c r="D245" s="179"/>
      <c r="E245" s="180"/>
      <c r="F245" s="180"/>
      <c r="G245" s="181"/>
      <c r="H245" s="102"/>
      <c r="I245" s="101"/>
      <c r="J245" s="103"/>
      <c r="K245" s="104"/>
      <c r="L245" s="104"/>
      <c r="M245" s="103"/>
      <c r="N245" s="60"/>
      <c r="O245" s="102"/>
      <c r="P245" s="102"/>
      <c r="Q245" s="102"/>
      <c r="R245" s="102"/>
      <c r="S245" s="102"/>
      <c r="T245" s="102"/>
      <c r="U245" s="102"/>
      <c r="V245" s="102"/>
      <c r="W245" s="18"/>
      <c r="X245" s="81"/>
    </row>
    <row r="246" spans="2:24" ht="15.75">
      <c r="B246" s="158"/>
      <c r="C246" s="100"/>
      <c r="D246" s="179"/>
      <c r="E246" s="180"/>
      <c r="F246" s="180"/>
      <c r="G246" s="181"/>
      <c r="H246" s="102"/>
      <c r="I246" s="101"/>
      <c r="J246" s="103"/>
      <c r="K246" s="104"/>
      <c r="L246" s="104"/>
      <c r="M246" s="103"/>
      <c r="N246" s="60"/>
      <c r="O246" s="102"/>
      <c r="P246" s="102"/>
      <c r="Q246" s="102"/>
      <c r="R246" s="102"/>
      <c r="S246" s="102"/>
      <c r="T246" s="102"/>
      <c r="U246" s="102"/>
      <c r="V246" s="102"/>
      <c r="W246" s="18"/>
      <c r="X246" s="81"/>
    </row>
    <row r="247" spans="2:24" ht="15.75">
      <c r="B247" s="158"/>
      <c r="C247" s="100"/>
      <c r="D247" s="179"/>
      <c r="E247" s="180"/>
      <c r="F247" s="180"/>
      <c r="G247" s="181"/>
      <c r="H247" s="102"/>
      <c r="I247" s="101"/>
      <c r="J247" s="103"/>
      <c r="K247" s="104"/>
      <c r="L247" s="104"/>
      <c r="M247" s="103"/>
      <c r="N247" s="60"/>
      <c r="O247" s="102"/>
      <c r="P247" s="102"/>
      <c r="Q247" s="102"/>
      <c r="R247" s="102"/>
      <c r="S247" s="102"/>
      <c r="T247" s="102"/>
      <c r="U247" s="102"/>
      <c r="V247" s="102"/>
      <c r="W247" s="18"/>
      <c r="X247" s="81"/>
    </row>
    <row r="248" spans="2:24" ht="15.75">
      <c r="B248" s="158"/>
      <c r="C248" s="100"/>
      <c r="D248" s="179"/>
      <c r="E248" s="180"/>
      <c r="F248" s="180"/>
      <c r="G248" s="181"/>
      <c r="H248" s="102"/>
      <c r="I248" s="101"/>
      <c r="J248" s="103"/>
      <c r="K248" s="104"/>
      <c r="L248" s="104"/>
      <c r="M248" s="103"/>
      <c r="N248" s="60"/>
      <c r="O248" s="102"/>
      <c r="P248" s="102"/>
      <c r="Q248" s="102"/>
      <c r="R248" s="102"/>
      <c r="S248" s="102"/>
      <c r="T248" s="102"/>
      <c r="U248" s="102"/>
      <c r="V248" s="102"/>
      <c r="W248" s="18"/>
      <c r="X248" s="81"/>
    </row>
    <row r="249" spans="2:24" ht="15.75">
      <c r="B249" s="158"/>
      <c r="C249" s="100"/>
      <c r="D249" s="179"/>
      <c r="E249" s="180"/>
      <c r="F249" s="180"/>
      <c r="G249" s="181"/>
      <c r="H249" s="102"/>
      <c r="I249" s="101"/>
      <c r="J249" s="103"/>
      <c r="K249" s="104"/>
      <c r="L249" s="104"/>
      <c r="M249" s="103"/>
      <c r="N249" s="60"/>
      <c r="O249" s="102"/>
      <c r="P249" s="102"/>
      <c r="Q249" s="102"/>
      <c r="R249" s="102"/>
      <c r="S249" s="102"/>
      <c r="T249" s="102"/>
      <c r="U249" s="102"/>
      <c r="V249" s="102"/>
      <c r="W249" s="18"/>
      <c r="X249" s="81"/>
    </row>
    <row r="250" spans="2:24" ht="15.75">
      <c r="B250" s="158"/>
      <c r="C250" s="100"/>
      <c r="D250" s="179"/>
      <c r="E250" s="180"/>
      <c r="F250" s="180"/>
      <c r="G250" s="181"/>
      <c r="H250" s="102"/>
      <c r="I250" s="101"/>
      <c r="J250" s="103"/>
      <c r="K250" s="104"/>
      <c r="L250" s="104"/>
      <c r="M250" s="103"/>
      <c r="N250" s="60"/>
      <c r="O250" s="102"/>
      <c r="P250" s="102"/>
      <c r="Q250" s="102"/>
      <c r="R250" s="102"/>
      <c r="S250" s="102"/>
      <c r="T250" s="102"/>
      <c r="U250" s="102"/>
      <c r="V250" s="102"/>
      <c r="W250" s="18"/>
      <c r="X250" s="81"/>
    </row>
    <row r="251" spans="2:24" ht="15.75">
      <c r="B251" s="158"/>
      <c r="C251" s="100"/>
      <c r="D251" s="179"/>
      <c r="E251" s="180"/>
      <c r="F251" s="180"/>
      <c r="G251" s="181"/>
      <c r="H251" s="102"/>
      <c r="I251" s="101"/>
      <c r="J251" s="103"/>
      <c r="K251" s="104"/>
      <c r="L251" s="104"/>
      <c r="M251" s="103"/>
      <c r="N251" s="60"/>
      <c r="O251" s="102"/>
      <c r="P251" s="102"/>
      <c r="Q251" s="102"/>
      <c r="R251" s="102"/>
      <c r="S251" s="102"/>
      <c r="T251" s="102"/>
      <c r="U251" s="102"/>
      <c r="V251" s="102"/>
      <c r="W251" s="18"/>
      <c r="X251" s="81"/>
    </row>
    <row r="252" spans="2:24" ht="15.75">
      <c r="B252" s="158"/>
      <c r="C252" s="100"/>
      <c r="D252" s="179"/>
      <c r="E252" s="180"/>
      <c r="F252" s="180"/>
      <c r="G252" s="181"/>
      <c r="H252" s="102"/>
      <c r="I252" s="101"/>
      <c r="J252" s="103"/>
      <c r="K252" s="104"/>
      <c r="L252" s="104"/>
      <c r="M252" s="103"/>
      <c r="N252" s="60"/>
      <c r="O252" s="102"/>
      <c r="P252" s="102"/>
      <c r="Q252" s="102"/>
      <c r="R252" s="102"/>
      <c r="S252" s="102"/>
      <c r="T252" s="102"/>
      <c r="U252" s="102"/>
      <c r="V252" s="102"/>
      <c r="W252" s="18"/>
      <c r="X252" s="81"/>
    </row>
    <row r="253" spans="2:24" ht="15.75">
      <c r="B253" s="158"/>
      <c r="C253" s="100"/>
      <c r="D253" s="179"/>
      <c r="E253" s="180"/>
      <c r="F253" s="180"/>
      <c r="G253" s="181"/>
      <c r="H253" s="102"/>
      <c r="I253" s="101"/>
      <c r="J253" s="103"/>
      <c r="K253" s="104"/>
      <c r="L253" s="104"/>
      <c r="M253" s="103"/>
      <c r="N253" s="60"/>
      <c r="O253" s="102"/>
      <c r="P253" s="102"/>
      <c r="Q253" s="102"/>
      <c r="R253" s="102"/>
      <c r="S253" s="102"/>
      <c r="T253" s="102"/>
      <c r="U253" s="102"/>
      <c r="V253" s="102"/>
      <c r="W253" s="18"/>
      <c r="X253" s="81"/>
    </row>
    <row r="254" spans="2:24" ht="15.75">
      <c r="B254" s="158"/>
      <c r="C254" s="100"/>
      <c r="D254" s="179"/>
      <c r="E254" s="180"/>
      <c r="F254" s="180"/>
      <c r="G254" s="181"/>
      <c r="H254" s="102"/>
      <c r="I254" s="101"/>
      <c r="J254" s="103"/>
      <c r="K254" s="104"/>
      <c r="L254" s="104"/>
      <c r="M254" s="103"/>
      <c r="N254" s="60"/>
      <c r="O254" s="102"/>
      <c r="P254" s="102"/>
      <c r="Q254" s="102"/>
      <c r="R254" s="102"/>
      <c r="S254" s="102"/>
      <c r="T254" s="102"/>
      <c r="U254" s="102"/>
      <c r="V254" s="102"/>
      <c r="W254" s="18"/>
      <c r="X254" s="81"/>
    </row>
    <row r="255" spans="2:24" ht="15.75">
      <c r="B255" s="158"/>
      <c r="C255" s="100"/>
      <c r="D255" s="179"/>
      <c r="E255" s="180"/>
      <c r="F255" s="180"/>
      <c r="G255" s="181"/>
      <c r="H255" s="102"/>
      <c r="I255" s="101"/>
      <c r="J255" s="103"/>
      <c r="K255" s="104"/>
      <c r="L255" s="104"/>
      <c r="M255" s="103"/>
      <c r="N255" s="60"/>
      <c r="O255" s="102"/>
      <c r="P255" s="102"/>
      <c r="Q255" s="102"/>
      <c r="R255" s="102"/>
      <c r="S255" s="102"/>
      <c r="T255" s="102"/>
      <c r="U255" s="102"/>
      <c r="V255" s="102"/>
      <c r="W255" s="18"/>
      <c r="X255" s="81"/>
    </row>
    <row r="256" spans="2:24" ht="15.75">
      <c r="B256" s="158"/>
      <c r="C256" s="100"/>
      <c r="D256" s="179"/>
      <c r="E256" s="180"/>
      <c r="F256" s="180"/>
      <c r="G256" s="181"/>
      <c r="H256" s="102"/>
      <c r="I256" s="101"/>
      <c r="J256" s="103"/>
      <c r="K256" s="104"/>
      <c r="L256" s="104"/>
      <c r="M256" s="103"/>
      <c r="N256" s="60"/>
      <c r="O256" s="102"/>
      <c r="P256" s="102"/>
      <c r="Q256" s="102"/>
      <c r="R256" s="102"/>
      <c r="S256" s="102"/>
      <c r="T256" s="102"/>
      <c r="U256" s="102"/>
      <c r="V256" s="102"/>
      <c r="W256" s="18"/>
      <c r="X256" s="81"/>
    </row>
    <row r="257" spans="2:24" ht="15.75">
      <c r="B257" s="158"/>
      <c r="C257" s="100"/>
      <c r="D257" s="179"/>
      <c r="E257" s="180"/>
      <c r="F257" s="180"/>
      <c r="G257" s="181"/>
      <c r="H257" s="102"/>
      <c r="I257" s="101"/>
      <c r="J257" s="103"/>
      <c r="K257" s="104"/>
      <c r="L257" s="104"/>
      <c r="M257" s="103"/>
      <c r="N257" s="60"/>
      <c r="O257" s="102"/>
      <c r="P257" s="102"/>
      <c r="Q257" s="102"/>
      <c r="R257" s="102"/>
      <c r="S257" s="102"/>
      <c r="T257" s="102"/>
      <c r="U257" s="102"/>
      <c r="V257" s="102"/>
      <c r="W257" s="18"/>
      <c r="X257" s="81"/>
    </row>
    <row r="258" spans="2:24">
      <c r="B258" s="159"/>
      <c r="C258" s="159"/>
      <c r="D258" s="185"/>
      <c r="E258" s="186"/>
      <c r="F258" s="186"/>
      <c r="G258" s="187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1"/>
  <sheetViews>
    <sheetView showGridLines="0" zoomScale="95" zoomScaleNormal="95" workbookViewId="0">
      <selection activeCell="J2" sqref="J2"/>
    </sheetView>
  </sheetViews>
  <sheetFormatPr defaultRowHeight="15"/>
  <cols>
    <col min="1" max="1" width="20" customWidth="1"/>
    <col min="2" max="2" width="45.5703125" bestFit="1" customWidth="1"/>
    <col min="3" max="3" width="19.140625" customWidth="1"/>
    <col min="4" max="4" width="38.42578125" customWidth="1"/>
    <col min="5" max="5" width="35" bestFit="1" customWidth="1"/>
    <col min="6" max="6" width="18.42578125" style="85" customWidth="1"/>
    <col min="7" max="7" width="17.42578125" customWidth="1"/>
    <col min="8" max="8" width="5.85546875" customWidth="1"/>
    <col min="9" max="9" width="24.42578125" bestFit="1" customWidth="1"/>
    <col min="10" max="10" width="11.42578125" bestFit="1" customWidth="1"/>
  </cols>
  <sheetData>
    <row r="1" spans="1:10">
      <c r="A1" s="110" t="s">
        <v>0</v>
      </c>
      <c r="B1" s="110" t="s">
        <v>1</v>
      </c>
      <c r="C1" s="110" t="s">
        <v>26</v>
      </c>
      <c r="D1" s="110" t="s">
        <v>59</v>
      </c>
      <c r="E1" s="110" t="s">
        <v>60</v>
      </c>
      <c r="F1" s="122">
        <f>SUM(F2:F137)</f>
        <v>5000</v>
      </c>
      <c r="G1" s="110" t="s">
        <v>35</v>
      </c>
      <c r="I1" t="s">
        <v>172</v>
      </c>
      <c r="J1" s="36">
        <v>5000</v>
      </c>
    </row>
    <row r="2" spans="1:10">
      <c r="A2" s="112">
        <v>1</v>
      </c>
      <c r="B2" s="112" t="s">
        <v>273</v>
      </c>
      <c r="C2" s="112">
        <v>0</v>
      </c>
      <c r="D2" s="112" t="s">
        <v>181</v>
      </c>
      <c r="E2" s="112" t="s">
        <v>80</v>
      </c>
      <c r="F2" s="188">
        <f t="shared" ref="F2:F31" si="0">J$3</f>
        <v>166.66666666666666</v>
      </c>
      <c r="G2" s="125" t="s">
        <v>206</v>
      </c>
      <c r="H2" s="2"/>
      <c r="I2" t="s">
        <v>173</v>
      </c>
      <c r="J2">
        <f>COUNTIF(G2:G387,"Ativo")</f>
        <v>30</v>
      </c>
    </row>
    <row r="3" spans="1:10">
      <c r="A3" s="112">
        <v>2</v>
      </c>
      <c r="B3" s="112" t="s">
        <v>303</v>
      </c>
      <c r="C3" s="112">
        <v>0</v>
      </c>
      <c r="D3" s="112" t="s">
        <v>181</v>
      </c>
      <c r="E3" s="246" t="s">
        <v>98</v>
      </c>
      <c r="F3" s="188">
        <f t="shared" si="0"/>
        <v>166.66666666666666</v>
      </c>
      <c r="G3" s="125" t="s">
        <v>206</v>
      </c>
      <c r="H3" s="2"/>
      <c r="I3" t="s">
        <v>174</v>
      </c>
      <c r="J3" s="2">
        <f>J1/J2</f>
        <v>166.66666666666666</v>
      </c>
    </row>
    <row r="4" spans="1:10">
      <c r="A4" s="112">
        <v>3</v>
      </c>
      <c r="B4" s="112" t="s">
        <v>304</v>
      </c>
      <c r="C4" s="112">
        <v>0</v>
      </c>
      <c r="D4" s="112" t="s">
        <v>181</v>
      </c>
      <c r="E4" s="112" t="s">
        <v>66</v>
      </c>
      <c r="F4" s="188">
        <f t="shared" si="0"/>
        <v>166.66666666666666</v>
      </c>
      <c r="G4" s="125" t="s">
        <v>206</v>
      </c>
      <c r="H4" s="2"/>
      <c r="J4" s="2"/>
    </row>
    <row r="5" spans="1:10">
      <c r="A5" s="112">
        <v>4</v>
      </c>
      <c r="B5" s="112" t="s">
        <v>305</v>
      </c>
      <c r="C5" s="112">
        <v>0</v>
      </c>
      <c r="D5" s="112" t="s">
        <v>181</v>
      </c>
      <c r="E5" s="112" t="s">
        <v>86</v>
      </c>
      <c r="F5" s="188">
        <f t="shared" si="0"/>
        <v>166.66666666666666</v>
      </c>
      <c r="G5" s="125" t="s">
        <v>206</v>
      </c>
      <c r="H5" s="2"/>
    </row>
    <row r="6" spans="1:10">
      <c r="A6" s="112">
        <v>5</v>
      </c>
      <c r="B6" s="112" t="s">
        <v>306</v>
      </c>
      <c r="C6" s="112">
        <v>0</v>
      </c>
      <c r="D6" s="112" t="s">
        <v>181</v>
      </c>
      <c r="E6" s="112" t="s">
        <v>65</v>
      </c>
      <c r="F6" s="188">
        <f t="shared" si="0"/>
        <v>166.66666666666666</v>
      </c>
      <c r="G6" s="125" t="s">
        <v>206</v>
      </c>
      <c r="H6" s="2"/>
    </row>
    <row r="7" spans="1:10">
      <c r="A7" s="112">
        <v>6</v>
      </c>
      <c r="B7" s="112" t="s">
        <v>307</v>
      </c>
      <c r="C7" s="112">
        <v>0</v>
      </c>
      <c r="D7" s="112" t="s">
        <v>181</v>
      </c>
      <c r="E7" s="112" t="s">
        <v>62</v>
      </c>
      <c r="F7" s="188">
        <f t="shared" si="0"/>
        <v>166.66666666666666</v>
      </c>
      <c r="G7" s="125" t="s">
        <v>206</v>
      </c>
      <c r="H7" s="2"/>
    </row>
    <row r="8" spans="1:10">
      <c r="A8" s="112">
        <v>7</v>
      </c>
      <c r="B8" s="112" t="s">
        <v>308</v>
      </c>
      <c r="C8" s="112">
        <v>0</v>
      </c>
      <c r="D8" s="112" t="s">
        <v>181</v>
      </c>
      <c r="E8" s="112" t="s">
        <v>61</v>
      </c>
      <c r="F8" s="188">
        <f t="shared" si="0"/>
        <v>166.66666666666666</v>
      </c>
      <c r="G8" s="125" t="s">
        <v>206</v>
      </c>
      <c r="H8" s="2"/>
    </row>
    <row r="9" spans="1:10">
      <c r="A9" s="112">
        <v>8</v>
      </c>
      <c r="B9" s="112" t="s">
        <v>309</v>
      </c>
      <c r="C9" s="112">
        <v>0</v>
      </c>
      <c r="D9" s="112" t="s">
        <v>181</v>
      </c>
      <c r="E9" s="112" t="s">
        <v>68</v>
      </c>
      <c r="F9" s="188">
        <f t="shared" si="0"/>
        <v>166.66666666666666</v>
      </c>
      <c r="G9" s="125" t="s">
        <v>206</v>
      </c>
      <c r="H9" s="2"/>
    </row>
    <row r="10" spans="1:10">
      <c r="A10" s="112">
        <v>9</v>
      </c>
      <c r="B10" s="112" t="s">
        <v>310</v>
      </c>
      <c r="C10" s="112">
        <v>0</v>
      </c>
      <c r="D10" s="112" t="s">
        <v>181</v>
      </c>
      <c r="E10" s="112" t="s">
        <v>74</v>
      </c>
      <c r="F10" s="188">
        <f t="shared" si="0"/>
        <v>166.66666666666666</v>
      </c>
      <c r="G10" s="125" t="s">
        <v>206</v>
      </c>
      <c r="H10" s="2"/>
    </row>
    <row r="11" spans="1:10">
      <c r="A11" s="112">
        <v>10</v>
      </c>
      <c r="B11" s="112" t="s">
        <v>311</v>
      </c>
      <c r="C11" s="112">
        <v>0</v>
      </c>
      <c r="D11" s="112" t="s">
        <v>181</v>
      </c>
      <c r="E11" s="112" t="s">
        <v>89</v>
      </c>
      <c r="F11" s="188">
        <f t="shared" si="0"/>
        <v>166.66666666666666</v>
      </c>
      <c r="G11" s="125" t="s">
        <v>206</v>
      </c>
      <c r="H11" s="2"/>
    </row>
    <row r="12" spans="1:10">
      <c r="A12" s="112">
        <v>11</v>
      </c>
      <c r="B12" s="112" t="s">
        <v>312</v>
      </c>
      <c r="C12" s="112">
        <v>0</v>
      </c>
      <c r="D12" s="112" t="s">
        <v>181</v>
      </c>
      <c r="E12" s="112" t="s">
        <v>83</v>
      </c>
      <c r="F12" s="188">
        <f t="shared" si="0"/>
        <v>166.66666666666666</v>
      </c>
      <c r="G12" s="125" t="s">
        <v>206</v>
      </c>
      <c r="H12" s="2"/>
    </row>
    <row r="13" spans="1:10">
      <c r="A13" s="112">
        <v>12</v>
      </c>
      <c r="B13" s="112" t="s">
        <v>313</v>
      </c>
      <c r="C13" s="112">
        <v>0</v>
      </c>
      <c r="D13" s="112" t="s">
        <v>181</v>
      </c>
      <c r="E13" s="112" t="s">
        <v>87</v>
      </c>
      <c r="F13" s="188">
        <f t="shared" si="0"/>
        <v>166.66666666666666</v>
      </c>
      <c r="G13" s="125" t="s">
        <v>206</v>
      </c>
      <c r="H13" s="2"/>
    </row>
    <row r="14" spans="1:10">
      <c r="A14" s="112">
        <v>13</v>
      </c>
      <c r="B14" s="112" t="s">
        <v>314</v>
      </c>
      <c r="C14" s="112">
        <v>0</v>
      </c>
      <c r="D14" s="112" t="s">
        <v>181</v>
      </c>
      <c r="E14" s="112" t="s">
        <v>76</v>
      </c>
      <c r="F14" s="188">
        <f t="shared" si="0"/>
        <v>166.66666666666666</v>
      </c>
      <c r="G14" s="125" t="s">
        <v>206</v>
      </c>
      <c r="H14" s="2"/>
    </row>
    <row r="15" spans="1:10">
      <c r="A15" s="112">
        <v>14</v>
      </c>
      <c r="B15" s="112" t="s">
        <v>315</v>
      </c>
      <c r="C15" s="112">
        <v>0</v>
      </c>
      <c r="D15" s="112" t="s">
        <v>181</v>
      </c>
      <c r="E15" s="112" t="s">
        <v>88</v>
      </c>
      <c r="F15" s="188">
        <f t="shared" si="0"/>
        <v>166.66666666666666</v>
      </c>
      <c r="G15" s="125" t="s">
        <v>206</v>
      </c>
      <c r="H15" s="2"/>
    </row>
    <row r="16" spans="1:10">
      <c r="A16" s="112">
        <v>15</v>
      </c>
      <c r="B16" s="112" t="s">
        <v>316</v>
      </c>
      <c r="C16" s="112">
        <v>0</v>
      </c>
      <c r="D16" s="112" t="s">
        <v>181</v>
      </c>
      <c r="E16" s="112" t="s">
        <v>82</v>
      </c>
      <c r="F16" s="188">
        <f t="shared" si="0"/>
        <v>166.66666666666666</v>
      </c>
      <c r="G16" s="125" t="s">
        <v>206</v>
      </c>
      <c r="H16" s="2"/>
    </row>
    <row r="17" spans="1:8">
      <c r="A17" s="112">
        <v>16</v>
      </c>
      <c r="B17" s="112" t="s">
        <v>317</v>
      </c>
      <c r="C17" s="112">
        <v>0</v>
      </c>
      <c r="D17" s="112" t="s">
        <v>181</v>
      </c>
      <c r="E17" s="112" t="s">
        <v>72</v>
      </c>
      <c r="F17" s="188">
        <f t="shared" si="0"/>
        <v>166.66666666666666</v>
      </c>
      <c r="G17" s="125" t="s">
        <v>206</v>
      </c>
      <c r="H17" s="2"/>
    </row>
    <row r="18" spans="1:8">
      <c r="A18" s="112">
        <v>17</v>
      </c>
      <c r="B18" s="112" t="s">
        <v>318</v>
      </c>
      <c r="C18" s="112">
        <v>0</v>
      </c>
      <c r="D18" s="112" t="s">
        <v>181</v>
      </c>
      <c r="E18" s="112" t="s">
        <v>63</v>
      </c>
      <c r="F18" s="188">
        <f t="shared" si="0"/>
        <v>166.66666666666666</v>
      </c>
      <c r="G18" s="125" t="s">
        <v>206</v>
      </c>
      <c r="H18" s="2"/>
    </row>
    <row r="19" spans="1:8">
      <c r="A19" s="112">
        <v>18</v>
      </c>
      <c r="B19" s="112" t="s">
        <v>319</v>
      </c>
      <c r="C19" s="112">
        <v>0</v>
      </c>
      <c r="D19" s="112" t="s">
        <v>181</v>
      </c>
      <c r="E19" s="112" t="s">
        <v>84</v>
      </c>
      <c r="F19" s="188">
        <f t="shared" si="0"/>
        <v>166.66666666666666</v>
      </c>
      <c r="G19" s="125" t="s">
        <v>206</v>
      </c>
      <c r="H19" s="2"/>
    </row>
    <row r="20" spans="1:8">
      <c r="A20" s="112">
        <v>19</v>
      </c>
      <c r="B20" s="112" t="s">
        <v>320</v>
      </c>
      <c r="C20" s="112">
        <v>0</v>
      </c>
      <c r="D20" s="112" t="s">
        <v>181</v>
      </c>
      <c r="E20" s="112" t="s">
        <v>70</v>
      </c>
      <c r="F20" s="188">
        <f t="shared" si="0"/>
        <v>166.66666666666666</v>
      </c>
      <c r="G20" s="125" t="s">
        <v>206</v>
      </c>
      <c r="H20" s="2"/>
    </row>
    <row r="21" spans="1:8">
      <c r="A21" s="112">
        <v>20</v>
      </c>
      <c r="B21" s="112" t="s">
        <v>321</v>
      </c>
      <c r="C21" s="112">
        <v>0</v>
      </c>
      <c r="D21" s="112" t="s">
        <v>181</v>
      </c>
      <c r="E21" s="112" t="s">
        <v>85</v>
      </c>
      <c r="F21" s="188">
        <f t="shared" si="0"/>
        <v>166.66666666666666</v>
      </c>
      <c r="G21" s="125" t="s">
        <v>206</v>
      </c>
      <c r="H21" s="2"/>
    </row>
    <row r="22" spans="1:8">
      <c r="A22" s="112">
        <v>21</v>
      </c>
      <c r="B22" s="112" t="s">
        <v>322</v>
      </c>
      <c r="C22" s="112">
        <v>0</v>
      </c>
      <c r="D22" s="112" t="s">
        <v>181</v>
      </c>
      <c r="E22" s="112" t="s">
        <v>71</v>
      </c>
      <c r="F22" s="188">
        <f t="shared" si="0"/>
        <v>166.66666666666666</v>
      </c>
      <c r="G22" s="125" t="s">
        <v>206</v>
      </c>
      <c r="H22" s="2"/>
    </row>
    <row r="23" spans="1:8">
      <c r="A23" s="112">
        <v>22</v>
      </c>
      <c r="B23" s="112" t="s">
        <v>323</v>
      </c>
      <c r="C23" s="112">
        <v>0</v>
      </c>
      <c r="D23" s="112" t="s">
        <v>181</v>
      </c>
      <c r="E23" s="112" t="s">
        <v>79</v>
      </c>
      <c r="F23" s="188">
        <f t="shared" si="0"/>
        <v>166.66666666666666</v>
      </c>
      <c r="G23" s="125" t="s">
        <v>206</v>
      </c>
      <c r="H23" s="2"/>
    </row>
    <row r="24" spans="1:8">
      <c r="A24" s="112">
        <v>23</v>
      </c>
      <c r="B24" s="112" t="s">
        <v>324</v>
      </c>
      <c r="C24" s="112">
        <v>0</v>
      </c>
      <c r="D24" s="112" t="s">
        <v>181</v>
      </c>
      <c r="E24" s="112" t="s">
        <v>64</v>
      </c>
      <c r="F24" s="188">
        <f t="shared" si="0"/>
        <v>166.66666666666666</v>
      </c>
      <c r="G24" s="125" t="s">
        <v>206</v>
      </c>
      <c r="H24" s="2"/>
    </row>
    <row r="25" spans="1:8">
      <c r="A25" s="112">
        <v>24</v>
      </c>
      <c r="B25" s="112" t="s">
        <v>325</v>
      </c>
      <c r="C25" s="112">
        <v>0</v>
      </c>
      <c r="D25" s="112" t="s">
        <v>181</v>
      </c>
      <c r="E25" s="112" t="s">
        <v>67</v>
      </c>
      <c r="F25" s="188">
        <f t="shared" si="0"/>
        <v>166.66666666666666</v>
      </c>
      <c r="G25" s="125" t="s">
        <v>206</v>
      </c>
      <c r="H25" s="2"/>
    </row>
    <row r="26" spans="1:8">
      <c r="A26" s="112">
        <v>25</v>
      </c>
      <c r="B26" s="112" t="s">
        <v>326</v>
      </c>
      <c r="C26" s="112">
        <v>0</v>
      </c>
      <c r="D26" s="112" t="s">
        <v>181</v>
      </c>
      <c r="E26" s="112" t="s">
        <v>75</v>
      </c>
      <c r="F26" s="188">
        <f t="shared" si="0"/>
        <v>166.66666666666666</v>
      </c>
      <c r="G26" s="125" t="s">
        <v>206</v>
      </c>
      <c r="H26" s="2"/>
    </row>
    <row r="27" spans="1:8">
      <c r="A27" s="112">
        <v>26</v>
      </c>
      <c r="B27" s="112" t="s">
        <v>327</v>
      </c>
      <c r="C27" s="112">
        <v>0</v>
      </c>
      <c r="D27" s="112" t="s">
        <v>181</v>
      </c>
      <c r="E27" s="112" t="s">
        <v>81</v>
      </c>
      <c r="F27" s="188">
        <f t="shared" si="0"/>
        <v>166.66666666666666</v>
      </c>
      <c r="G27" s="125" t="s">
        <v>206</v>
      </c>
      <c r="H27" s="2"/>
    </row>
    <row r="28" spans="1:8">
      <c r="A28" s="112">
        <v>27</v>
      </c>
      <c r="B28" s="112" t="s">
        <v>328</v>
      </c>
      <c r="C28" s="112">
        <v>0</v>
      </c>
      <c r="D28" s="112" t="s">
        <v>181</v>
      </c>
      <c r="E28" s="112" t="s">
        <v>77</v>
      </c>
      <c r="F28" s="188">
        <f t="shared" si="0"/>
        <v>166.66666666666666</v>
      </c>
      <c r="G28" s="125" t="s">
        <v>206</v>
      </c>
      <c r="H28" s="2"/>
    </row>
    <row r="29" spans="1:8">
      <c r="A29" s="112">
        <v>28</v>
      </c>
      <c r="B29" s="112" t="s">
        <v>329</v>
      </c>
      <c r="C29" s="112">
        <v>0</v>
      </c>
      <c r="D29" s="112" t="s">
        <v>181</v>
      </c>
      <c r="E29" s="112" t="s">
        <v>78</v>
      </c>
      <c r="F29" s="188">
        <f t="shared" si="0"/>
        <v>166.66666666666666</v>
      </c>
      <c r="G29" s="125" t="s">
        <v>206</v>
      </c>
      <c r="H29" s="2"/>
    </row>
    <row r="30" spans="1:8">
      <c r="A30" s="112">
        <v>29</v>
      </c>
      <c r="B30" s="112" t="s">
        <v>330</v>
      </c>
      <c r="C30" s="112">
        <v>0</v>
      </c>
      <c r="D30" s="112" t="s">
        <v>181</v>
      </c>
      <c r="E30" s="112" t="s">
        <v>69</v>
      </c>
      <c r="F30" s="188">
        <f t="shared" si="0"/>
        <v>166.66666666666666</v>
      </c>
      <c r="G30" s="125" t="s">
        <v>206</v>
      </c>
      <c r="H30" s="2"/>
    </row>
    <row r="31" spans="1:8">
      <c r="A31" s="112">
        <v>30</v>
      </c>
      <c r="B31" s="112" t="s">
        <v>331</v>
      </c>
      <c r="C31" s="112">
        <v>0</v>
      </c>
      <c r="D31" s="112" t="s">
        <v>181</v>
      </c>
      <c r="E31" s="112" t="s">
        <v>73</v>
      </c>
      <c r="F31" s="188">
        <f t="shared" si="0"/>
        <v>166.66666666666666</v>
      </c>
      <c r="G31" s="125" t="s">
        <v>206</v>
      </c>
      <c r="H31" s="2"/>
    </row>
  </sheetData>
  <autoFilter ref="A1:G31" xr:uid="{00000000-0001-0000-1000-000000000000}">
    <sortState xmlns:xlrd2="http://schemas.microsoft.com/office/spreadsheetml/2017/richdata2" ref="A2:G31">
      <sortCondition ref="A1:A31"/>
    </sortState>
  </autoFilter>
  <phoneticPr fontId="103" type="noConversion"/>
  <pageMargins left="0.51180555555555596" right="0.51180555555555596" top="0.78680555555555598" bottom="0.78680555555555598" header="0.31388888888888899" footer="0.31388888888888899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8"/>
  <sheetViews>
    <sheetView showGridLines="0" topLeftCell="A30" zoomScale="95" zoomScaleNormal="95" workbookViewId="0">
      <selection activeCell="B37" sqref="B37"/>
    </sheetView>
  </sheetViews>
  <sheetFormatPr defaultRowHeight="15"/>
  <cols>
    <col min="1" max="1" width="15.7109375" bestFit="1" customWidth="1"/>
    <col min="2" max="2" width="39.5703125" customWidth="1"/>
    <col min="3" max="3" width="33.85546875" bestFit="1" customWidth="1"/>
    <col min="4" max="4" width="17.7109375" bestFit="1" customWidth="1"/>
    <col min="5" max="5" width="17.42578125" customWidth="1"/>
    <col min="6" max="6" width="14.28515625" bestFit="1" customWidth="1"/>
    <col min="7" max="7" width="27.7109375" bestFit="1" customWidth="1"/>
    <col min="8" max="8" width="53.28515625" bestFit="1" customWidth="1"/>
    <col min="9" max="9" width="12" bestFit="1" customWidth="1"/>
    <col min="10" max="10" width="45.28515625" bestFit="1" customWidth="1"/>
    <col min="11" max="12" width="16.5703125" customWidth="1"/>
    <col min="14" max="14" width="13.28515625" style="1" bestFit="1" customWidth="1"/>
    <col min="15" max="15" width="15.42578125" bestFit="1" customWidth="1"/>
    <col min="21" max="21" width="19.85546875" customWidth="1"/>
    <col min="22" max="22" width="24.7109375" customWidth="1"/>
    <col min="23" max="23" width="21.5703125" customWidth="1"/>
  </cols>
  <sheetData>
    <row r="1" spans="1:27" ht="25.5">
      <c r="A1" s="86" t="s">
        <v>53</v>
      </c>
      <c r="B1" s="86" t="s">
        <v>90</v>
      </c>
      <c r="C1" s="86" t="s">
        <v>91</v>
      </c>
      <c r="D1" s="86" t="s">
        <v>92</v>
      </c>
      <c r="E1" s="86" t="s">
        <v>93</v>
      </c>
      <c r="F1" s="86" t="s">
        <v>94</v>
      </c>
      <c r="G1" s="86" t="s">
        <v>99</v>
      </c>
      <c r="H1" s="86" t="s">
        <v>95</v>
      </c>
      <c r="I1" s="87" t="s">
        <v>20</v>
      </c>
      <c r="J1" s="106" t="s">
        <v>164</v>
      </c>
      <c r="K1" s="106" t="s">
        <v>165</v>
      </c>
      <c r="L1" s="106" t="s">
        <v>35</v>
      </c>
      <c r="M1" s="30"/>
      <c r="N1" t="s">
        <v>172</v>
      </c>
      <c r="O1" s="114">
        <v>2000</v>
      </c>
      <c r="P1" s="30"/>
      <c r="Q1" s="30"/>
      <c r="R1" s="30"/>
      <c r="S1" s="30"/>
      <c r="T1" s="88"/>
      <c r="X1" s="88"/>
      <c r="Y1" s="88"/>
      <c r="Z1" s="88"/>
      <c r="AA1" s="88"/>
    </row>
    <row r="2" spans="1:27">
      <c r="A2" s="201">
        <v>1</v>
      </c>
      <c r="B2" s="201" t="s">
        <v>273</v>
      </c>
      <c r="C2" s="201" t="s">
        <v>332</v>
      </c>
      <c r="D2" s="201"/>
      <c r="E2" s="202"/>
      <c r="F2" s="201"/>
      <c r="G2" s="201" t="s">
        <v>180</v>
      </c>
      <c r="H2" s="201" t="s">
        <v>48</v>
      </c>
      <c r="I2" s="195">
        <f t="shared" ref="I2:I31" si="0">IF(L2="Ativo",O$3,0)</f>
        <v>66.666666666666671</v>
      </c>
      <c r="J2" s="125"/>
      <c r="K2" s="196"/>
      <c r="L2" s="197" t="s">
        <v>206</v>
      </c>
      <c r="N2" t="s">
        <v>173</v>
      </c>
      <c r="O2">
        <f>COUNTIF(L2:L136,"Ativo")</f>
        <v>30</v>
      </c>
      <c r="T2" s="84"/>
      <c r="U2" s="259" t="s">
        <v>212</v>
      </c>
      <c r="V2" s="259"/>
      <c r="W2" s="259"/>
      <c r="X2" s="84"/>
      <c r="Y2" s="84"/>
      <c r="Z2" s="84"/>
      <c r="AA2" s="84"/>
    </row>
    <row r="3" spans="1:27">
      <c r="A3" s="201">
        <v>2</v>
      </c>
      <c r="B3" s="201" t="s">
        <v>274</v>
      </c>
      <c r="C3" s="201" t="s">
        <v>333</v>
      </c>
      <c r="D3" s="201"/>
      <c r="E3" s="202"/>
      <c r="F3" s="201"/>
      <c r="G3" s="201" t="s">
        <v>180</v>
      </c>
      <c r="H3" s="201" t="s">
        <v>48</v>
      </c>
      <c r="I3" s="195">
        <f t="shared" si="0"/>
        <v>66.666666666666671</v>
      </c>
      <c r="J3" s="125"/>
      <c r="K3" s="196"/>
      <c r="L3" s="197" t="s">
        <v>206</v>
      </c>
      <c r="N3" t="s">
        <v>174</v>
      </c>
      <c r="O3" s="2">
        <f>O1/O2</f>
        <v>66.666666666666671</v>
      </c>
      <c r="T3" s="84"/>
      <c r="U3" s="199" t="s">
        <v>204</v>
      </c>
      <c r="V3" s="199" t="s">
        <v>210</v>
      </c>
      <c r="W3" s="199" t="s">
        <v>211</v>
      </c>
      <c r="X3" s="84"/>
      <c r="Y3" s="84"/>
      <c r="Z3" s="84"/>
      <c r="AA3" s="84"/>
    </row>
    <row r="4" spans="1:27">
      <c r="A4" s="201">
        <v>3</v>
      </c>
      <c r="B4" s="201" t="s">
        <v>275</v>
      </c>
      <c r="C4" s="201" t="s">
        <v>334</v>
      </c>
      <c r="D4" s="201"/>
      <c r="E4" s="202"/>
      <c r="F4" s="201"/>
      <c r="G4" s="201" t="s">
        <v>180</v>
      </c>
      <c r="H4" s="201" t="s">
        <v>48</v>
      </c>
      <c r="I4" s="195">
        <f t="shared" si="0"/>
        <v>66.666666666666671</v>
      </c>
      <c r="J4" s="125"/>
      <c r="K4" s="196"/>
      <c r="L4" s="197" t="s">
        <v>206</v>
      </c>
      <c r="N4" s="89"/>
      <c r="O4" s="90"/>
      <c r="T4" s="84"/>
      <c r="U4" s="111"/>
      <c r="V4" s="110"/>
      <c r="W4" s="110"/>
      <c r="X4" s="84"/>
      <c r="Y4" s="84"/>
      <c r="Z4" s="84"/>
      <c r="AA4" s="84"/>
    </row>
    <row r="5" spans="1:27">
      <c r="A5" s="201">
        <v>4</v>
      </c>
      <c r="B5" s="201" t="s">
        <v>276</v>
      </c>
      <c r="C5" s="201" t="s">
        <v>335</v>
      </c>
      <c r="D5" s="201"/>
      <c r="E5" s="202"/>
      <c r="F5" s="201"/>
      <c r="G5" s="201" t="s">
        <v>180</v>
      </c>
      <c r="H5" s="201" t="s">
        <v>48</v>
      </c>
      <c r="I5" s="195">
        <f t="shared" si="0"/>
        <v>66.666666666666671</v>
      </c>
      <c r="J5" s="125"/>
      <c r="K5" s="196"/>
      <c r="L5" s="197" t="s">
        <v>206</v>
      </c>
      <c r="N5"/>
      <c r="T5" s="84"/>
      <c r="U5" s="111"/>
      <c r="V5" s="110"/>
      <c r="W5" s="110"/>
      <c r="X5" s="84"/>
      <c r="Y5" s="84"/>
      <c r="Z5" s="84"/>
      <c r="AA5" s="84"/>
    </row>
    <row r="6" spans="1:27">
      <c r="A6" s="201">
        <v>5</v>
      </c>
      <c r="B6" s="201" t="s">
        <v>277</v>
      </c>
      <c r="C6" s="201" t="s">
        <v>336</v>
      </c>
      <c r="D6" s="201"/>
      <c r="E6" s="202"/>
      <c r="F6" s="201"/>
      <c r="G6" s="201" t="s">
        <v>180</v>
      </c>
      <c r="H6" s="201" t="s">
        <v>48</v>
      </c>
      <c r="I6" s="195">
        <f t="shared" si="0"/>
        <v>66.666666666666671</v>
      </c>
      <c r="J6" s="125"/>
      <c r="K6" s="196"/>
      <c r="L6" s="197" t="s">
        <v>206</v>
      </c>
      <c r="N6"/>
      <c r="T6" s="84"/>
      <c r="U6" s="111"/>
      <c r="V6" s="110"/>
      <c r="W6" s="110"/>
      <c r="X6" s="84"/>
      <c r="Y6" s="84"/>
      <c r="Z6" s="84"/>
      <c r="AA6" s="84"/>
    </row>
    <row r="7" spans="1:27">
      <c r="A7" s="201">
        <v>6</v>
      </c>
      <c r="B7" s="201" t="s">
        <v>278</v>
      </c>
      <c r="C7" s="201" t="s">
        <v>337</v>
      </c>
      <c r="D7" s="201"/>
      <c r="E7" s="202"/>
      <c r="F7" s="201"/>
      <c r="G7" s="201" t="s">
        <v>180</v>
      </c>
      <c r="H7" s="201" t="s">
        <v>48</v>
      </c>
      <c r="I7" s="195">
        <f t="shared" si="0"/>
        <v>66.666666666666671</v>
      </c>
      <c r="J7" s="125"/>
      <c r="K7" s="196"/>
      <c r="L7" s="197" t="s">
        <v>206</v>
      </c>
      <c r="N7"/>
      <c r="T7" s="84"/>
      <c r="U7" s="111"/>
      <c r="V7" s="110"/>
      <c r="W7" s="110"/>
      <c r="X7" s="84"/>
      <c r="Y7" s="84"/>
      <c r="Z7" s="84"/>
      <c r="AA7" s="84"/>
    </row>
    <row r="8" spans="1:27">
      <c r="A8" s="201">
        <v>7</v>
      </c>
      <c r="B8" s="201" t="s">
        <v>279</v>
      </c>
      <c r="C8" s="201" t="s">
        <v>338</v>
      </c>
      <c r="D8" s="201"/>
      <c r="E8" s="202"/>
      <c r="F8" s="201"/>
      <c r="G8" s="201" t="s">
        <v>180</v>
      </c>
      <c r="H8" s="201" t="s">
        <v>48</v>
      </c>
      <c r="I8" s="195">
        <f t="shared" si="0"/>
        <v>66.666666666666671</v>
      </c>
      <c r="J8" s="125"/>
      <c r="K8" s="196"/>
      <c r="L8" s="197" t="s">
        <v>206</v>
      </c>
      <c r="N8"/>
      <c r="T8" s="84"/>
      <c r="U8" s="111"/>
      <c r="V8" s="110"/>
      <c r="W8" s="110"/>
      <c r="X8" s="84"/>
      <c r="Y8" s="84"/>
      <c r="Z8" s="84"/>
      <c r="AA8" s="84"/>
    </row>
    <row r="9" spans="1:27">
      <c r="A9" s="201">
        <v>8</v>
      </c>
      <c r="B9" s="201" t="s">
        <v>280</v>
      </c>
      <c r="C9" s="201" t="s">
        <v>339</v>
      </c>
      <c r="D9" s="201"/>
      <c r="E9" s="202"/>
      <c r="F9" s="201"/>
      <c r="G9" s="201" t="s">
        <v>180</v>
      </c>
      <c r="H9" s="201" t="s">
        <v>48</v>
      </c>
      <c r="I9" s="195">
        <f t="shared" si="0"/>
        <v>66.666666666666671</v>
      </c>
      <c r="J9" s="125"/>
      <c r="K9" s="196"/>
      <c r="L9" s="197" t="s">
        <v>206</v>
      </c>
      <c r="N9"/>
      <c r="T9" s="84"/>
      <c r="U9" s="111"/>
      <c r="V9" s="110"/>
      <c r="W9" s="110"/>
      <c r="X9" s="84"/>
      <c r="Y9" s="84"/>
      <c r="Z9" s="84"/>
      <c r="AA9" s="84"/>
    </row>
    <row r="10" spans="1:27">
      <c r="A10" s="201">
        <v>9</v>
      </c>
      <c r="B10" s="201" t="s">
        <v>281</v>
      </c>
      <c r="C10" s="201" t="s">
        <v>340</v>
      </c>
      <c r="D10" s="201"/>
      <c r="E10" s="202"/>
      <c r="F10" s="201"/>
      <c r="G10" s="201" t="s">
        <v>180</v>
      </c>
      <c r="H10" s="201" t="s">
        <v>48</v>
      </c>
      <c r="I10" s="195">
        <f t="shared" si="0"/>
        <v>66.666666666666671</v>
      </c>
      <c r="J10" s="125"/>
      <c r="K10" s="196"/>
      <c r="L10" s="197" t="s">
        <v>206</v>
      </c>
      <c r="N10"/>
      <c r="T10" s="84"/>
      <c r="U10" s="111"/>
      <c r="V10" s="110"/>
      <c r="W10" s="110"/>
      <c r="X10" s="84"/>
      <c r="Y10" s="84"/>
      <c r="Z10" s="84"/>
      <c r="AA10" s="84"/>
    </row>
    <row r="11" spans="1:27">
      <c r="A11" s="201">
        <v>10</v>
      </c>
      <c r="B11" s="201" t="s">
        <v>282</v>
      </c>
      <c r="C11" s="201" t="s">
        <v>341</v>
      </c>
      <c r="D11" s="201"/>
      <c r="E11" s="202"/>
      <c r="F11" s="201"/>
      <c r="G11" s="201" t="s">
        <v>180</v>
      </c>
      <c r="H11" s="201" t="s">
        <v>48</v>
      </c>
      <c r="I11" s="195">
        <f t="shared" si="0"/>
        <v>66.666666666666671</v>
      </c>
      <c r="J11" s="125"/>
      <c r="K11" s="196"/>
      <c r="L11" s="197" t="s">
        <v>206</v>
      </c>
      <c r="N11"/>
      <c r="T11" s="84"/>
      <c r="U11" s="111"/>
      <c r="V11" s="110"/>
      <c r="W11" s="110"/>
      <c r="X11" s="84"/>
      <c r="Y11" s="84"/>
      <c r="Z11" s="84"/>
      <c r="AA11" s="84"/>
    </row>
    <row r="12" spans="1:27">
      <c r="A12" s="201">
        <v>11</v>
      </c>
      <c r="B12" s="201" t="s">
        <v>283</v>
      </c>
      <c r="C12" s="201" t="s">
        <v>342</v>
      </c>
      <c r="D12" s="201"/>
      <c r="E12" s="202"/>
      <c r="F12" s="201"/>
      <c r="G12" s="201" t="s">
        <v>180</v>
      </c>
      <c r="H12" s="201" t="s">
        <v>48</v>
      </c>
      <c r="I12" s="195">
        <f t="shared" si="0"/>
        <v>66.666666666666671</v>
      </c>
      <c r="J12" s="125"/>
      <c r="K12" s="196"/>
      <c r="L12" s="197" t="s">
        <v>206</v>
      </c>
      <c r="N12"/>
      <c r="T12" s="84"/>
      <c r="U12" s="111"/>
      <c r="V12" s="110"/>
      <c r="W12" s="110"/>
      <c r="X12" s="84"/>
      <c r="Y12" s="84"/>
      <c r="Z12" s="84"/>
      <c r="AA12" s="84"/>
    </row>
    <row r="13" spans="1:27">
      <c r="A13" s="201">
        <v>12</v>
      </c>
      <c r="B13" s="201" t="s">
        <v>284</v>
      </c>
      <c r="C13" s="201" t="s">
        <v>343</v>
      </c>
      <c r="D13" s="201"/>
      <c r="E13" s="202"/>
      <c r="F13" s="201"/>
      <c r="G13" s="201" t="s">
        <v>180</v>
      </c>
      <c r="H13" s="201" t="s">
        <v>48</v>
      </c>
      <c r="I13" s="195">
        <f t="shared" si="0"/>
        <v>66.666666666666671</v>
      </c>
      <c r="J13" s="125"/>
      <c r="K13" s="196"/>
      <c r="L13" s="197" t="s">
        <v>206</v>
      </c>
      <c r="N13"/>
      <c r="T13" s="84"/>
      <c r="U13" s="111"/>
      <c r="V13" s="110"/>
      <c r="W13" s="110"/>
      <c r="X13" s="84"/>
      <c r="Y13" s="84"/>
      <c r="Z13" s="84"/>
      <c r="AA13" s="84"/>
    </row>
    <row r="14" spans="1:27">
      <c r="A14" s="201">
        <v>13</v>
      </c>
      <c r="B14" s="201" t="s">
        <v>285</v>
      </c>
      <c r="C14" s="201" t="s">
        <v>344</v>
      </c>
      <c r="D14" s="201"/>
      <c r="E14" s="202"/>
      <c r="F14" s="201"/>
      <c r="G14" s="201" t="s">
        <v>180</v>
      </c>
      <c r="H14" s="201" t="s">
        <v>48</v>
      </c>
      <c r="I14" s="195">
        <f t="shared" si="0"/>
        <v>66.666666666666671</v>
      </c>
      <c r="J14" s="125"/>
      <c r="K14" s="196"/>
      <c r="L14" s="197" t="s">
        <v>206</v>
      </c>
      <c r="N14"/>
      <c r="T14" s="84"/>
      <c r="U14" s="111"/>
      <c r="V14" s="110"/>
      <c r="W14" s="110"/>
      <c r="X14" s="84"/>
      <c r="Y14" s="84"/>
      <c r="Z14" s="84"/>
      <c r="AA14" s="84"/>
    </row>
    <row r="15" spans="1:27">
      <c r="A15" s="201">
        <v>14</v>
      </c>
      <c r="B15" s="201" t="s">
        <v>286</v>
      </c>
      <c r="C15" s="201" t="s">
        <v>345</v>
      </c>
      <c r="D15" s="201"/>
      <c r="E15" s="202"/>
      <c r="F15" s="201"/>
      <c r="G15" s="201" t="s">
        <v>180</v>
      </c>
      <c r="H15" s="201" t="s">
        <v>48</v>
      </c>
      <c r="I15" s="195">
        <f t="shared" si="0"/>
        <v>66.666666666666671</v>
      </c>
      <c r="J15" s="125"/>
      <c r="K15" s="196"/>
      <c r="L15" s="197" t="s">
        <v>206</v>
      </c>
      <c r="N15"/>
      <c r="T15" s="84"/>
      <c r="U15" s="111"/>
      <c r="V15" s="110"/>
      <c r="W15" s="110"/>
      <c r="X15" s="84"/>
      <c r="Y15" s="84"/>
      <c r="Z15" s="84"/>
      <c r="AA15" s="84"/>
    </row>
    <row r="16" spans="1:27">
      <c r="A16" s="201">
        <v>15</v>
      </c>
      <c r="B16" s="201" t="s">
        <v>287</v>
      </c>
      <c r="C16" s="201" t="s">
        <v>346</v>
      </c>
      <c r="D16" s="201"/>
      <c r="E16" s="202"/>
      <c r="F16" s="201"/>
      <c r="G16" s="201" t="s">
        <v>180</v>
      </c>
      <c r="H16" s="201" t="s">
        <v>48</v>
      </c>
      <c r="I16" s="195">
        <f t="shared" si="0"/>
        <v>66.666666666666671</v>
      </c>
      <c r="J16" s="125"/>
      <c r="K16" s="196"/>
      <c r="L16" s="197" t="s">
        <v>206</v>
      </c>
      <c r="N16"/>
      <c r="T16" s="84"/>
      <c r="U16" s="111"/>
      <c r="V16" s="110"/>
      <c r="W16" s="110"/>
      <c r="X16" s="84"/>
      <c r="Y16" s="84"/>
      <c r="Z16" s="84"/>
      <c r="AA16" s="84"/>
    </row>
    <row r="17" spans="1:27">
      <c r="A17" s="201">
        <v>16</v>
      </c>
      <c r="B17" s="201" t="s">
        <v>288</v>
      </c>
      <c r="C17" s="201" t="s">
        <v>347</v>
      </c>
      <c r="D17" s="201"/>
      <c r="E17" s="202"/>
      <c r="F17" s="201"/>
      <c r="G17" s="201" t="s">
        <v>180</v>
      </c>
      <c r="H17" s="201" t="s">
        <v>48</v>
      </c>
      <c r="I17" s="195">
        <f t="shared" si="0"/>
        <v>66.666666666666671</v>
      </c>
      <c r="J17" s="125"/>
      <c r="K17" s="196"/>
      <c r="L17" s="197" t="s">
        <v>206</v>
      </c>
      <c r="N17"/>
      <c r="T17" s="84"/>
      <c r="U17" s="111"/>
      <c r="V17" s="110"/>
      <c r="W17" s="110"/>
      <c r="X17" s="84"/>
      <c r="Y17" s="84"/>
      <c r="Z17" s="84"/>
      <c r="AA17" s="84"/>
    </row>
    <row r="18" spans="1:27">
      <c r="A18" s="201">
        <v>17</v>
      </c>
      <c r="B18" s="201" t="s">
        <v>289</v>
      </c>
      <c r="C18" s="201" t="s">
        <v>348</v>
      </c>
      <c r="D18" s="201"/>
      <c r="E18" s="202"/>
      <c r="F18" s="201"/>
      <c r="G18" s="201" t="s">
        <v>180</v>
      </c>
      <c r="H18" s="201" t="s">
        <v>48</v>
      </c>
      <c r="I18" s="195">
        <f t="shared" si="0"/>
        <v>66.666666666666671</v>
      </c>
      <c r="J18" s="125"/>
      <c r="K18" s="196"/>
      <c r="L18" s="197" t="s">
        <v>206</v>
      </c>
      <c r="N18"/>
      <c r="T18" s="84"/>
      <c r="U18" s="111"/>
      <c r="V18" s="110"/>
      <c r="W18" s="110"/>
      <c r="X18" s="84"/>
      <c r="Y18" s="84"/>
      <c r="Z18" s="84"/>
      <c r="AA18" s="84"/>
    </row>
    <row r="19" spans="1:27">
      <c r="A19" s="201">
        <v>18</v>
      </c>
      <c r="B19" s="201" t="s">
        <v>290</v>
      </c>
      <c r="C19" s="201" t="s">
        <v>349</v>
      </c>
      <c r="D19" s="201"/>
      <c r="E19" s="202"/>
      <c r="F19" s="201"/>
      <c r="G19" s="201" t="s">
        <v>180</v>
      </c>
      <c r="H19" s="201" t="s">
        <v>48</v>
      </c>
      <c r="I19" s="195">
        <f t="shared" si="0"/>
        <v>66.666666666666671</v>
      </c>
      <c r="J19" s="125"/>
      <c r="K19" s="196"/>
      <c r="L19" s="197" t="s">
        <v>206</v>
      </c>
      <c r="N19"/>
      <c r="T19" s="84"/>
      <c r="U19" s="111"/>
      <c r="V19" s="110"/>
      <c r="W19" s="110"/>
      <c r="X19" s="84"/>
      <c r="Y19" s="84"/>
      <c r="Z19" s="84"/>
      <c r="AA19" s="84"/>
    </row>
    <row r="20" spans="1:27">
      <c r="A20" s="201">
        <v>19</v>
      </c>
      <c r="B20" s="201" t="s">
        <v>291</v>
      </c>
      <c r="C20" s="201" t="s">
        <v>350</v>
      </c>
      <c r="D20" s="201"/>
      <c r="E20" s="202"/>
      <c r="F20" s="201"/>
      <c r="G20" s="201" t="s">
        <v>180</v>
      </c>
      <c r="H20" s="201" t="s">
        <v>48</v>
      </c>
      <c r="I20" s="195">
        <f t="shared" si="0"/>
        <v>66.666666666666671</v>
      </c>
      <c r="J20" s="125"/>
      <c r="K20" s="196"/>
      <c r="L20" s="197" t="s">
        <v>206</v>
      </c>
      <c r="N20"/>
      <c r="T20" s="84"/>
      <c r="U20" s="111"/>
      <c r="V20" s="110"/>
      <c r="W20" s="110"/>
      <c r="X20" s="84"/>
      <c r="Y20" s="84"/>
      <c r="Z20" s="84"/>
      <c r="AA20" s="84"/>
    </row>
    <row r="21" spans="1:27">
      <c r="A21" s="201">
        <v>20</v>
      </c>
      <c r="B21" s="201" t="s">
        <v>292</v>
      </c>
      <c r="C21" s="201" t="s">
        <v>351</v>
      </c>
      <c r="D21" s="201"/>
      <c r="E21" s="202"/>
      <c r="F21" s="201"/>
      <c r="G21" s="201" t="s">
        <v>180</v>
      </c>
      <c r="H21" s="201" t="s">
        <v>48</v>
      </c>
      <c r="I21" s="195">
        <f t="shared" si="0"/>
        <v>66.666666666666671</v>
      </c>
      <c r="J21" s="125"/>
      <c r="K21" s="196"/>
      <c r="L21" s="197" t="s">
        <v>206</v>
      </c>
      <c r="N21"/>
      <c r="T21" s="84"/>
      <c r="U21" s="111"/>
      <c r="V21" s="110"/>
      <c r="W21" s="110"/>
      <c r="X21" s="84"/>
      <c r="Y21" s="84"/>
      <c r="Z21" s="84"/>
      <c r="AA21" s="84"/>
    </row>
    <row r="22" spans="1:27">
      <c r="A22" s="201">
        <v>21</v>
      </c>
      <c r="B22" s="201" t="s">
        <v>293</v>
      </c>
      <c r="C22" s="201" t="s">
        <v>352</v>
      </c>
      <c r="D22" s="201"/>
      <c r="E22" s="202"/>
      <c r="F22" s="201"/>
      <c r="G22" s="201" t="s">
        <v>180</v>
      </c>
      <c r="H22" s="201" t="s">
        <v>48</v>
      </c>
      <c r="I22" s="195">
        <f t="shared" si="0"/>
        <v>66.666666666666671</v>
      </c>
      <c r="J22" s="125"/>
      <c r="K22" s="196"/>
      <c r="L22" s="197" t="s">
        <v>206</v>
      </c>
      <c r="N22"/>
      <c r="T22" s="84"/>
      <c r="U22" s="111"/>
      <c r="V22" s="110"/>
      <c r="W22" s="110"/>
      <c r="X22" s="84"/>
      <c r="Y22" s="84"/>
      <c r="Z22" s="84"/>
      <c r="AA22" s="84"/>
    </row>
    <row r="23" spans="1:27">
      <c r="A23" s="201">
        <v>22</v>
      </c>
      <c r="B23" s="201" t="s">
        <v>294</v>
      </c>
      <c r="C23" s="201" t="s">
        <v>353</v>
      </c>
      <c r="D23" s="201"/>
      <c r="E23" s="202"/>
      <c r="F23" s="201"/>
      <c r="G23" s="201" t="s">
        <v>180</v>
      </c>
      <c r="H23" s="201" t="s">
        <v>48</v>
      </c>
      <c r="I23" s="195">
        <f t="shared" si="0"/>
        <v>66.666666666666671</v>
      </c>
      <c r="J23" s="125"/>
      <c r="K23" s="196"/>
      <c r="L23" s="197" t="s">
        <v>206</v>
      </c>
      <c r="N23"/>
      <c r="T23" s="84"/>
      <c r="U23" s="111"/>
      <c r="V23" s="110"/>
      <c r="W23" s="110"/>
      <c r="X23" s="84"/>
      <c r="Y23" s="84"/>
      <c r="Z23" s="84"/>
      <c r="AA23" s="84"/>
    </row>
    <row r="24" spans="1:27">
      <c r="A24" s="201">
        <v>23</v>
      </c>
      <c r="B24" s="201" t="s">
        <v>295</v>
      </c>
      <c r="C24" s="201" t="s">
        <v>354</v>
      </c>
      <c r="D24" s="201"/>
      <c r="E24" s="202"/>
      <c r="F24" s="201"/>
      <c r="G24" s="201" t="s">
        <v>180</v>
      </c>
      <c r="H24" s="201" t="s">
        <v>48</v>
      </c>
      <c r="I24" s="195">
        <f t="shared" si="0"/>
        <v>66.666666666666671</v>
      </c>
      <c r="J24" s="125"/>
      <c r="K24" s="196"/>
      <c r="L24" s="197" t="s">
        <v>206</v>
      </c>
      <c r="N24"/>
      <c r="T24" s="84"/>
      <c r="U24" s="111"/>
      <c r="V24" s="110"/>
      <c r="W24" s="110"/>
      <c r="X24" s="84"/>
      <c r="Y24" s="84"/>
      <c r="Z24" s="84"/>
      <c r="AA24" s="84"/>
    </row>
    <row r="25" spans="1:27">
      <c r="A25" s="201">
        <v>24</v>
      </c>
      <c r="B25" s="201" t="s">
        <v>296</v>
      </c>
      <c r="C25" s="201" t="s">
        <v>355</v>
      </c>
      <c r="D25" s="201"/>
      <c r="E25" s="202"/>
      <c r="F25" s="201"/>
      <c r="G25" s="201" t="s">
        <v>180</v>
      </c>
      <c r="H25" s="201" t="s">
        <v>48</v>
      </c>
      <c r="I25" s="195">
        <f t="shared" si="0"/>
        <v>66.666666666666671</v>
      </c>
      <c r="J25" s="125"/>
      <c r="K25" s="196"/>
      <c r="L25" s="197" t="s">
        <v>206</v>
      </c>
      <c r="N25"/>
      <c r="T25" s="84"/>
      <c r="U25" s="111"/>
      <c r="V25" s="110"/>
      <c r="W25" s="110"/>
      <c r="X25" s="84"/>
      <c r="Y25" s="84"/>
      <c r="Z25" s="84"/>
      <c r="AA25" s="84"/>
    </row>
    <row r="26" spans="1:27">
      <c r="A26" s="201">
        <v>25</v>
      </c>
      <c r="B26" s="201" t="s">
        <v>297</v>
      </c>
      <c r="C26" s="201" t="s">
        <v>356</v>
      </c>
      <c r="D26" s="201"/>
      <c r="E26" s="202"/>
      <c r="F26" s="201"/>
      <c r="G26" s="201" t="s">
        <v>180</v>
      </c>
      <c r="H26" s="201" t="s">
        <v>48</v>
      </c>
      <c r="I26" s="195">
        <f t="shared" si="0"/>
        <v>66.666666666666671</v>
      </c>
      <c r="J26" s="125"/>
      <c r="K26" s="196"/>
      <c r="L26" s="197" t="s">
        <v>206</v>
      </c>
      <c r="N26"/>
      <c r="T26" s="84"/>
      <c r="U26" s="111"/>
      <c r="V26" s="110"/>
      <c r="W26" s="110"/>
      <c r="X26" s="84"/>
      <c r="Y26" s="84"/>
      <c r="Z26" s="84"/>
      <c r="AA26" s="84"/>
    </row>
    <row r="27" spans="1:27">
      <c r="A27" s="201">
        <v>26</v>
      </c>
      <c r="B27" s="201" t="s">
        <v>298</v>
      </c>
      <c r="C27" s="201" t="s">
        <v>357</v>
      </c>
      <c r="D27" s="201"/>
      <c r="E27" s="202"/>
      <c r="F27" s="201"/>
      <c r="G27" s="201" t="s">
        <v>180</v>
      </c>
      <c r="H27" s="201" t="s">
        <v>48</v>
      </c>
      <c r="I27" s="195">
        <f t="shared" si="0"/>
        <v>66.666666666666671</v>
      </c>
      <c r="J27" s="125"/>
      <c r="K27" s="196"/>
      <c r="L27" s="197" t="s">
        <v>206</v>
      </c>
      <c r="N27"/>
      <c r="T27" s="84"/>
      <c r="U27" s="111"/>
      <c r="V27" s="110"/>
      <c r="W27" s="110"/>
      <c r="X27" s="84"/>
      <c r="Y27" s="84"/>
      <c r="Z27" s="84"/>
      <c r="AA27" s="84"/>
    </row>
    <row r="28" spans="1:27">
      <c r="A28" s="201">
        <v>27</v>
      </c>
      <c r="B28" s="201" t="s">
        <v>299</v>
      </c>
      <c r="C28" s="201" t="s">
        <v>358</v>
      </c>
      <c r="D28" s="201"/>
      <c r="E28" s="202"/>
      <c r="F28" s="201"/>
      <c r="G28" s="201" t="s">
        <v>180</v>
      </c>
      <c r="H28" s="201" t="s">
        <v>48</v>
      </c>
      <c r="I28" s="195">
        <f t="shared" si="0"/>
        <v>66.666666666666671</v>
      </c>
      <c r="J28" s="125"/>
      <c r="K28" s="196"/>
      <c r="L28" s="197" t="s">
        <v>206</v>
      </c>
      <c r="N28"/>
      <c r="T28" s="84"/>
      <c r="U28" s="111"/>
      <c r="V28" s="110"/>
      <c r="W28" s="110"/>
      <c r="X28" s="84"/>
      <c r="Y28" s="84"/>
      <c r="Z28" s="84"/>
      <c r="AA28" s="84"/>
    </row>
    <row r="29" spans="1:27">
      <c r="A29" s="201">
        <v>28</v>
      </c>
      <c r="B29" s="201" t="s">
        <v>300</v>
      </c>
      <c r="C29" s="201" t="s">
        <v>359</v>
      </c>
      <c r="D29" s="201"/>
      <c r="E29" s="202"/>
      <c r="F29" s="201"/>
      <c r="G29" s="201" t="s">
        <v>180</v>
      </c>
      <c r="H29" s="201" t="s">
        <v>48</v>
      </c>
      <c r="I29" s="195">
        <f t="shared" si="0"/>
        <v>66.666666666666671</v>
      </c>
      <c r="J29" s="125"/>
      <c r="K29" s="196"/>
      <c r="L29" s="197" t="s">
        <v>206</v>
      </c>
      <c r="N29"/>
      <c r="T29" s="84"/>
      <c r="U29" s="111"/>
      <c r="V29" s="110"/>
      <c r="W29" s="110"/>
      <c r="X29" s="84"/>
      <c r="Y29" s="84"/>
      <c r="Z29" s="84"/>
      <c r="AA29" s="84"/>
    </row>
    <row r="30" spans="1:27">
      <c r="A30" s="201">
        <v>29</v>
      </c>
      <c r="B30" s="201" t="s">
        <v>301</v>
      </c>
      <c r="C30" s="201" t="s">
        <v>360</v>
      </c>
      <c r="D30" s="201"/>
      <c r="E30" s="202"/>
      <c r="F30" s="201"/>
      <c r="G30" s="201" t="s">
        <v>180</v>
      </c>
      <c r="H30" s="201" t="s">
        <v>48</v>
      </c>
      <c r="I30" s="195">
        <f t="shared" si="0"/>
        <v>66.666666666666671</v>
      </c>
      <c r="J30" s="125"/>
      <c r="K30" s="198"/>
      <c r="L30" s="197" t="s">
        <v>206</v>
      </c>
      <c r="N30"/>
      <c r="T30" s="84"/>
      <c r="U30" s="111"/>
      <c r="V30" s="110"/>
      <c r="W30" s="110"/>
      <c r="X30" s="84"/>
      <c r="Y30" s="84"/>
      <c r="Z30" s="84"/>
      <c r="AA30" s="84"/>
    </row>
    <row r="31" spans="1:27">
      <c r="A31" s="201">
        <v>30</v>
      </c>
      <c r="B31" s="201" t="s">
        <v>302</v>
      </c>
      <c r="C31" s="201" t="s">
        <v>361</v>
      </c>
      <c r="D31" s="201"/>
      <c r="E31" s="202"/>
      <c r="F31" s="201"/>
      <c r="G31" s="201" t="s">
        <v>180</v>
      </c>
      <c r="H31" s="201" t="s">
        <v>48</v>
      </c>
      <c r="I31" s="195">
        <f t="shared" si="0"/>
        <v>66.666666666666671</v>
      </c>
      <c r="J31" s="125"/>
      <c r="K31" s="198"/>
      <c r="L31" s="197" t="s">
        <v>206</v>
      </c>
      <c r="N31"/>
      <c r="T31" s="84"/>
      <c r="U31" s="111"/>
      <c r="V31" s="110"/>
      <c r="W31" s="110"/>
      <c r="X31" s="84"/>
      <c r="Y31" s="84"/>
      <c r="Z31" s="84"/>
      <c r="AA31" s="84"/>
    </row>
    <row r="32" spans="1:27">
      <c r="A32" s="55"/>
    </row>
    <row r="33" spans="1:12">
      <c r="A33" s="55"/>
    </row>
    <row r="34" spans="1:12">
      <c r="A34" s="55"/>
    </row>
    <row r="35" spans="1:12">
      <c r="A35" s="55"/>
    </row>
    <row r="36" spans="1:12">
      <c r="A36" s="55"/>
    </row>
    <row r="37" spans="1:12">
      <c r="A37" s="55"/>
    </row>
    <row r="38" spans="1:12">
      <c r="A38" s="55"/>
    </row>
    <row r="39" spans="1:12">
      <c r="A39" s="55"/>
    </row>
    <row r="40" spans="1:12">
      <c r="A40" s="55"/>
    </row>
    <row r="41" spans="1:12">
      <c r="A41" s="55"/>
    </row>
    <row r="42" spans="1:12">
      <c r="A42" s="55"/>
      <c r="K42" s="61"/>
    </row>
    <row r="43" spans="1:12">
      <c r="A43" s="55"/>
      <c r="K43" s="61"/>
    </row>
    <row r="44" spans="1:12">
      <c r="A44" s="55"/>
    </row>
    <row r="45" spans="1:12">
      <c r="A45" s="55"/>
      <c r="J45" s="61"/>
    </row>
    <row r="46" spans="1:12">
      <c r="A46" s="55"/>
      <c r="I46" s="62"/>
      <c r="J46" s="9"/>
      <c r="K46" s="61"/>
    </row>
    <row r="47" spans="1:12">
      <c r="A47" s="55"/>
    </row>
    <row r="48" spans="1:12">
      <c r="A48" s="115" t="s">
        <v>53</v>
      </c>
      <c r="B48" s="115" t="s">
        <v>90</v>
      </c>
      <c r="C48" s="115" t="s">
        <v>91</v>
      </c>
      <c r="D48" s="115" t="s">
        <v>92</v>
      </c>
      <c r="E48" s="115" t="s">
        <v>93</v>
      </c>
      <c r="F48" s="115" t="s">
        <v>94</v>
      </c>
      <c r="G48" s="115" t="s">
        <v>99</v>
      </c>
      <c r="H48" s="115" t="s">
        <v>95</v>
      </c>
      <c r="I48" s="116">
        <f>SUM(I49:I82)</f>
        <v>716.99999999999966</v>
      </c>
      <c r="J48" s="115" t="s">
        <v>100</v>
      </c>
      <c r="K48" s="55"/>
      <c r="L48" s="55"/>
    </row>
    <row r="49" spans="1:12">
      <c r="A49" s="107">
        <v>1</v>
      </c>
      <c r="B49" s="107" t="s">
        <v>213</v>
      </c>
      <c r="C49" s="112" t="s">
        <v>243</v>
      </c>
      <c r="D49" s="107"/>
      <c r="E49" s="113"/>
      <c r="F49" s="107" t="s">
        <v>97</v>
      </c>
      <c r="G49" s="109" t="s">
        <v>101</v>
      </c>
      <c r="H49" s="107"/>
      <c r="I49" s="117">
        <v>23.9</v>
      </c>
      <c r="J49" s="107" t="s">
        <v>273</v>
      </c>
      <c r="K49" s="55"/>
      <c r="L49" s="55"/>
    </row>
    <row r="50" spans="1:12">
      <c r="A50" s="107">
        <v>2</v>
      </c>
      <c r="B50" s="107" t="s">
        <v>214</v>
      </c>
      <c r="C50" s="112" t="s">
        <v>244</v>
      </c>
      <c r="D50" s="110"/>
      <c r="E50" s="110"/>
      <c r="F50" s="107" t="s">
        <v>97</v>
      </c>
      <c r="G50" s="109" t="s">
        <v>101</v>
      </c>
      <c r="H50" s="110"/>
      <c r="I50" s="117">
        <v>23.9</v>
      </c>
      <c r="J50" s="107" t="s">
        <v>274</v>
      </c>
      <c r="K50" s="55"/>
      <c r="L50" s="55"/>
    </row>
    <row r="51" spans="1:12">
      <c r="A51" s="107">
        <v>3</v>
      </c>
      <c r="B51" s="107" t="s">
        <v>215</v>
      </c>
      <c r="C51" s="112" t="s">
        <v>245</v>
      </c>
      <c r="D51" s="112"/>
      <c r="E51" s="113"/>
      <c r="F51" s="107" t="s">
        <v>96</v>
      </c>
      <c r="G51" s="109" t="s">
        <v>101</v>
      </c>
      <c r="H51" s="107"/>
      <c r="I51" s="117">
        <v>23.9</v>
      </c>
      <c r="J51" s="107" t="s">
        <v>275</v>
      </c>
      <c r="K51" s="55"/>
      <c r="L51" s="55"/>
    </row>
    <row r="52" spans="1:12">
      <c r="A52" s="107">
        <v>4</v>
      </c>
      <c r="B52" s="107" t="s">
        <v>216</v>
      </c>
      <c r="C52" s="112" t="s">
        <v>246</v>
      </c>
      <c r="D52" s="112"/>
      <c r="E52" s="113"/>
      <c r="F52" s="107" t="s">
        <v>97</v>
      </c>
      <c r="G52" s="109" t="s">
        <v>101</v>
      </c>
      <c r="H52" s="107"/>
      <c r="I52" s="117">
        <v>23.9</v>
      </c>
      <c r="J52" s="107" t="s">
        <v>276</v>
      </c>
      <c r="K52" s="55"/>
      <c r="L52" s="55"/>
    </row>
    <row r="53" spans="1:12">
      <c r="A53" s="107">
        <v>5</v>
      </c>
      <c r="B53" s="107" t="s">
        <v>217</v>
      </c>
      <c r="C53" s="112" t="s">
        <v>247</v>
      </c>
      <c r="D53" s="107"/>
      <c r="E53" s="107"/>
      <c r="F53" s="107" t="s">
        <v>97</v>
      </c>
      <c r="G53" s="109" t="s">
        <v>101</v>
      </c>
      <c r="H53" s="110"/>
      <c r="I53" s="117">
        <v>23.9</v>
      </c>
      <c r="J53" s="107" t="s">
        <v>277</v>
      </c>
      <c r="K53" s="55"/>
      <c r="L53" s="55"/>
    </row>
    <row r="54" spans="1:12">
      <c r="A54" s="107">
        <v>6</v>
      </c>
      <c r="B54" s="107" t="s">
        <v>218</v>
      </c>
      <c r="C54" s="112" t="s">
        <v>248</v>
      </c>
      <c r="D54" s="107"/>
      <c r="E54" s="108"/>
      <c r="F54" s="107" t="s">
        <v>97</v>
      </c>
      <c r="G54" s="109" t="s">
        <v>101</v>
      </c>
      <c r="H54" s="107"/>
      <c r="I54" s="117">
        <v>23.9</v>
      </c>
      <c r="J54" s="107" t="s">
        <v>278</v>
      </c>
      <c r="K54" s="55"/>
      <c r="L54" s="55"/>
    </row>
    <row r="55" spans="1:12">
      <c r="A55" s="107">
        <v>7</v>
      </c>
      <c r="B55" s="107" t="s">
        <v>219</v>
      </c>
      <c r="C55" s="112" t="s">
        <v>249</v>
      </c>
      <c r="D55" s="110"/>
      <c r="E55" s="110"/>
      <c r="F55" s="107" t="s">
        <v>96</v>
      </c>
      <c r="G55" s="109" t="s">
        <v>101</v>
      </c>
      <c r="H55" s="110"/>
      <c r="I55" s="117">
        <v>23.9</v>
      </c>
      <c r="J55" s="107" t="s">
        <v>279</v>
      </c>
      <c r="K55" s="55"/>
      <c r="L55" s="55"/>
    </row>
    <row r="56" spans="1:12">
      <c r="A56" s="107">
        <v>8</v>
      </c>
      <c r="B56" s="107" t="s">
        <v>220</v>
      </c>
      <c r="C56" s="112" t="s">
        <v>250</v>
      </c>
      <c r="D56" s="110"/>
      <c r="E56" s="110"/>
      <c r="F56" s="107" t="s">
        <v>97</v>
      </c>
      <c r="G56" s="109" t="s">
        <v>101</v>
      </c>
      <c r="H56" s="110"/>
      <c r="I56" s="117">
        <v>23.9</v>
      </c>
      <c r="J56" s="107" t="s">
        <v>280</v>
      </c>
      <c r="K56" s="55"/>
      <c r="L56" s="55"/>
    </row>
    <row r="57" spans="1:12">
      <c r="A57" s="107">
        <v>9</v>
      </c>
      <c r="B57" s="107" t="s">
        <v>221</v>
      </c>
      <c r="C57" s="112" t="s">
        <v>251</v>
      </c>
      <c r="D57" s="107"/>
      <c r="E57" s="108"/>
      <c r="F57" s="107" t="s">
        <v>96</v>
      </c>
      <c r="G57" s="109" t="s">
        <v>101</v>
      </c>
      <c r="H57" s="107"/>
      <c r="I57" s="117">
        <v>23.9</v>
      </c>
      <c r="J57" s="107" t="s">
        <v>281</v>
      </c>
      <c r="K57" s="55"/>
      <c r="L57" s="55"/>
    </row>
    <row r="58" spans="1:12">
      <c r="A58" s="107">
        <v>10</v>
      </c>
      <c r="B58" s="107" t="s">
        <v>222</v>
      </c>
      <c r="C58" s="112" t="s">
        <v>252</v>
      </c>
      <c r="D58" s="107"/>
      <c r="E58" s="108"/>
      <c r="F58" s="107" t="s">
        <v>97</v>
      </c>
      <c r="G58" s="109" t="s">
        <v>101</v>
      </c>
      <c r="H58" s="107"/>
      <c r="I58" s="117">
        <v>23.9</v>
      </c>
      <c r="J58" s="107" t="s">
        <v>282</v>
      </c>
      <c r="K58" s="55"/>
      <c r="L58" s="55"/>
    </row>
    <row r="59" spans="1:12">
      <c r="A59" s="107">
        <v>11</v>
      </c>
      <c r="B59" s="107" t="s">
        <v>223</v>
      </c>
      <c r="C59" s="112" t="s">
        <v>253</v>
      </c>
      <c r="D59" s="107"/>
      <c r="E59" s="108"/>
      <c r="F59" s="107" t="s">
        <v>97</v>
      </c>
      <c r="G59" s="109" t="s">
        <v>101</v>
      </c>
      <c r="H59" s="107"/>
      <c r="I59" s="117">
        <v>23.9</v>
      </c>
      <c r="J59" s="107" t="s">
        <v>283</v>
      </c>
      <c r="K59" s="55"/>
      <c r="L59" s="55"/>
    </row>
    <row r="60" spans="1:12">
      <c r="A60" s="107">
        <v>12</v>
      </c>
      <c r="B60" s="107" t="s">
        <v>224</v>
      </c>
      <c r="C60" s="112" t="s">
        <v>254</v>
      </c>
      <c r="D60" s="110"/>
      <c r="E60" s="110"/>
      <c r="F60" s="107" t="s">
        <v>97</v>
      </c>
      <c r="G60" s="109" t="s">
        <v>101</v>
      </c>
      <c r="H60" s="110"/>
      <c r="I60" s="117">
        <v>23.9</v>
      </c>
      <c r="J60" s="107" t="s">
        <v>284</v>
      </c>
      <c r="K60" s="55"/>
      <c r="L60" s="55"/>
    </row>
    <row r="61" spans="1:12">
      <c r="A61" s="107">
        <v>13</v>
      </c>
      <c r="B61" s="107" t="s">
        <v>225</v>
      </c>
      <c r="C61" s="112" t="s">
        <v>255</v>
      </c>
      <c r="D61" s="107"/>
      <c r="E61" s="108"/>
      <c r="F61" s="107" t="s">
        <v>97</v>
      </c>
      <c r="G61" s="109" t="s">
        <v>101</v>
      </c>
      <c r="H61" s="107"/>
      <c r="I61" s="117">
        <v>23.9</v>
      </c>
      <c r="J61" s="107" t="s">
        <v>285</v>
      </c>
      <c r="K61" s="55"/>
      <c r="L61" s="55"/>
    </row>
    <row r="62" spans="1:12">
      <c r="A62" s="107">
        <v>14</v>
      </c>
      <c r="B62" s="107" t="s">
        <v>226</v>
      </c>
      <c r="C62" s="112" t="s">
        <v>256</v>
      </c>
      <c r="D62" s="110"/>
      <c r="E62" s="110"/>
      <c r="F62" s="107" t="s">
        <v>96</v>
      </c>
      <c r="G62" s="109" t="s">
        <v>101</v>
      </c>
      <c r="H62" s="110"/>
      <c r="I62" s="117">
        <v>23.9</v>
      </c>
      <c r="J62" s="107" t="s">
        <v>286</v>
      </c>
      <c r="K62" s="55"/>
      <c r="L62" s="55"/>
    </row>
    <row r="63" spans="1:12">
      <c r="A63" s="107">
        <v>15</v>
      </c>
      <c r="B63" s="107" t="s">
        <v>227</v>
      </c>
      <c r="C63" s="112" t="s">
        <v>257</v>
      </c>
      <c r="D63" s="107"/>
      <c r="E63" s="107"/>
      <c r="F63" s="107" t="s">
        <v>97</v>
      </c>
      <c r="G63" s="109" t="s">
        <v>101</v>
      </c>
      <c r="H63" s="107"/>
      <c r="I63" s="117">
        <v>23.9</v>
      </c>
      <c r="J63" s="107" t="s">
        <v>287</v>
      </c>
      <c r="K63" s="55"/>
      <c r="L63" s="55"/>
    </row>
    <row r="64" spans="1:12">
      <c r="A64" s="107">
        <v>16</v>
      </c>
      <c r="B64" s="107" t="s">
        <v>228</v>
      </c>
      <c r="C64" s="112" t="s">
        <v>258</v>
      </c>
      <c r="D64" s="110"/>
      <c r="E64" s="110"/>
      <c r="F64" s="107" t="s">
        <v>96</v>
      </c>
      <c r="G64" s="109" t="s">
        <v>101</v>
      </c>
      <c r="H64" s="110"/>
      <c r="I64" s="117">
        <v>23.9</v>
      </c>
      <c r="J64" s="107" t="s">
        <v>288</v>
      </c>
      <c r="K64" s="55"/>
      <c r="L64" s="55"/>
    </row>
    <row r="65" spans="1:12">
      <c r="A65" s="107">
        <v>17</v>
      </c>
      <c r="B65" s="107" t="s">
        <v>229</v>
      </c>
      <c r="C65" s="112" t="s">
        <v>259</v>
      </c>
      <c r="D65" s="112"/>
      <c r="E65" s="113"/>
      <c r="F65" s="107" t="s">
        <v>97</v>
      </c>
      <c r="G65" s="109" t="s">
        <v>101</v>
      </c>
      <c r="H65" s="107"/>
      <c r="I65" s="117">
        <v>23.9</v>
      </c>
      <c r="J65" s="107" t="s">
        <v>289</v>
      </c>
      <c r="K65" s="55"/>
      <c r="L65" s="55"/>
    </row>
    <row r="66" spans="1:12">
      <c r="A66" s="107">
        <v>18</v>
      </c>
      <c r="B66" s="107" t="s">
        <v>230</v>
      </c>
      <c r="C66" s="112" t="s">
        <v>260</v>
      </c>
      <c r="D66" s="112"/>
      <c r="E66" s="113"/>
      <c r="F66" s="107" t="s">
        <v>97</v>
      </c>
      <c r="G66" s="109" t="s">
        <v>101</v>
      </c>
      <c r="H66" s="107"/>
      <c r="I66" s="117">
        <v>23.9</v>
      </c>
      <c r="J66" s="107" t="s">
        <v>290</v>
      </c>
      <c r="K66" s="55"/>
      <c r="L66" s="55"/>
    </row>
    <row r="67" spans="1:12">
      <c r="A67" s="107">
        <v>19</v>
      </c>
      <c r="B67" s="107" t="s">
        <v>231</v>
      </c>
      <c r="C67" s="112" t="s">
        <v>261</v>
      </c>
      <c r="D67" s="107"/>
      <c r="E67" s="107"/>
      <c r="F67" s="107" t="s">
        <v>97</v>
      </c>
      <c r="G67" s="109" t="s">
        <v>101</v>
      </c>
      <c r="H67" s="107"/>
      <c r="I67" s="117">
        <v>23.9</v>
      </c>
      <c r="J67" s="107" t="s">
        <v>291</v>
      </c>
      <c r="K67" s="55"/>
      <c r="L67" s="55"/>
    </row>
    <row r="68" spans="1:12">
      <c r="A68" s="107">
        <v>20</v>
      </c>
      <c r="B68" s="107" t="s">
        <v>232</v>
      </c>
      <c r="C68" s="112" t="s">
        <v>262</v>
      </c>
      <c r="D68" s="110"/>
      <c r="E68" s="110"/>
      <c r="F68" s="107" t="s">
        <v>97</v>
      </c>
      <c r="G68" s="109" t="s">
        <v>101</v>
      </c>
      <c r="H68" s="110"/>
      <c r="I68" s="117">
        <v>23.9</v>
      </c>
      <c r="J68" s="107" t="s">
        <v>292</v>
      </c>
      <c r="K68" s="55"/>
      <c r="L68" s="55"/>
    </row>
    <row r="69" spans="1:12">
      <c r="A69" s="107">
        <v>21</v>
      </c>
      <c r="B69" s="107" t="s">
        <v>233</v>
      </c>
      <c r="C69" s="112" t="s">
        <v>263</v>
      </c>
      <c r="D69" s="110"/>
      <c r="E69" s="110"/>
      <c r="F69" s="107" t="s">
        <v>96</v>
      </c>
      <c r="G69" s="109" t="s">
        <v>101</v>
      </c>
      <c r="H69" s="110"/>
      <c r="I69" s="117">
        <v>23.9</v>
      </c>
      <c r="J69" s="107" t="s">
        <v>293</v>
      </c>
      <c r="K69" s="55"/>
      <c r="L69" s="55"/>
    </row>
    <row r="70" spans="1:12">
      <c r="A70" s="107">
        <v>22</v>
      </c>
      <c r="B70" s="107" t="s">
        <v>234</v>
      </c>
      <c r="C70" s="112" t="s">
        <v>264</v>
      </c>
      <c r="D70" s="107"/>
      <c r="E70" s="108"/>
      <c r="F70" s="107" t="s">
        <v>96</v>
      </c>
      <c r="G70" s="109" t="s">
        <v>101</v>
      </c>
      <c r="H70" s="107"/>
      <c r="I70" s="117">
        <v>23.9</v>
      </c>
      <c r="J70" s="107" t="s">
        <v>294</v>
      </c>
      <c r="K70" s="55"/>
      <c r="L70" s="55"/>
    </row>
    <row r="71" spans="1:12">
      <c r="A71" s="107">
        <v>23</v>
      </c>
      <c r="B71" s="107" t="s">
        <v>235</v>
      </c>
      <c r="C71" s="112" t="s">
        <v>265</v>
      </c>
      <c r="D71" s="110"/>
      <c r="E71" s="110"/>
      <c r="F71" s="107" t="s">
        <v>96</v>
      </c>
      <c r="G71" s="109" t="s">
        <v>101</v>
      </c>
      <c r="H71" s="110"/>
      <c r="I71" s="117">
        <v>23.9</v>
      </c>
      <c r="J71" s="107" t="s">
        <v>295</v>
      </c>
      <c r="K71" s="55"/>
      <c r="L71" s="55"/>
    </row>
    <row r="72" spans="1:12">
      <c r="A72" s="107">
        <v>24</v>
      </c>
      <c r="B72" s="107" t="s">
        <v>236</v>
      </c>
      <c r="C72" s="112" t="s">
        <v>266</v>
      </c>
      <c r="D72" s="110"/>
      <c r="E72" s="110"/>
      <c r="F72" s="107" t="s">
        <v>97</v>
      </c>
      <c r="G72" s="109" t="s">
        <v>101</v>
      </c>
      <c r="H72" s="110"/>
      <c r="I72" s="117">
        <v>23.9</v>
      </c>
      <c r="J72" s="107" t="s">
        <v>296</v>
      </c>
      <c r="K72" s="55"/>
      <c r="L72" s="55"/>
    </row>
    <row r="73" spans="1:12">
      <c r="A73" s="107">
        <v>25</v>
      </c>
      <c r="B73" s="107" t="s">
        <v>237</v>
      </c>
      <c r="C73" s="112" t="s">
        <v>267</v>
      </c>
      <c r="D73" s="110"/>
      <c r="E73" s="110"/>
      <c r="F73" s="107" t="s">
        <v>97</v>
      </c>
      <c r="G73" s="109" t="s">
        <v>101</v>
      </c>
      <c r="H73" s="110"/>
      <c r="I73" s="117">
        <v>23.9</v>
      </c>
      <c r="J73" s="107" t="s">
        <v>297</v>
      </c>
      <c r="K73" s="55"/>
      <c r="L73" s="55"/>
    </row>
    <row r="74" spans="1:12">
      <c r="A74" s="107">
        <v>26</v>
      </c>
      <c r="B74" s="107" t="s">
        <v>238</v>
      </c>
      <c r="C74" s="112" t="s">
        <v>268</v>
      </c>
      <c r="D74" s="110"/>
      <c r="E74" s="110"/>
      <c r="F74" s="107" t="s">
        <v>97</v>
      </c>
      <c r="G74" s="109" t="s">
        <v>101</v>
      </c>
      <c r="H74" s="110"/>
      <c r="I74" s="117">
        <v>23.9</v>
      </c>
      <c r="J74" s="107" t="s">
        <v>298</v>
      </c>
      <c r="K74" s="55"/>
      <c r="L74" s="55"/>
    </row>
    <row r="75" spans="1:12">
      <c r="A75" s="107">
        <v>27</v>
      </c>
      <c r="B75" s="107" t="s">
        <v>239</v>
      </c>
      <c r="C75" s="112" t="s">
        <v>269</v>
      </c>
      <c r="D75" s="107"/>
      <c r="E75" s="107"/>
      <c r="F75" s="107" t="s">
        <v>96</v>
      </c>
      <c r="G75" s="109" t="s">
        <v>101</v>
      </c>
      <c r="H75" s="107"/>
      <c r="I75" s="117">
        <v>23.9</v>
      </c>
      <c r="J75" s="107" t="s">
        <v>299</v>
      </c>
      <c r="K75" s="55"/>
      <c r="L75" s="55"/>
    </row>
    <row r="76" spans="1:12">
      <c r="A76" s="107">
        <v>28</v>
      </c>
      <c r="B76" s="107" t="s">
        <v>240</v>
      </c>
      <c r="C76" s="112" t="s">
        <v>270</v>
      </c>
      <c r="D76" s="107"/>
      <c r="E76" s="108"/>
      <c r="F76" s="107" t="s">
        <v>97</v>
      </c>
      <c r="G76" s="109" t="s">
        <v>101</v>
      </c>
      <c r="H76" s="107"/>
      <c r="I76" s="117">
        <v>23.9</v>
      </c>
      <c r="J76" s="107" t="s">
        <v>300</v>
      </c>
      <c r="K76" s="55"/>
      <c r="L76" s="55"/>
    </row>
    <row r="77" spans="1:12">
      <c r="A77" s="107">
        <v>29</v>
      </c>
      <c r="B77" s="107" t="s">
        <v>241</v>
      </c>
      <c r="C77" s="112" t="s">
        <v>271</v>
      </c>
      <c r="D77" s="107"/>
      <c r="E77" s="108"/>
      <c r="F77" s="107" t="s">
        <v>97</v>
      </c>
      <c r="G77" s="109" t="s">
        <v>101</v>
      </c>
      <c r="H77" s="107"/>
      <c r="I77" s="117">
        <v>23.9</v>
      </c>
      <c r="J77" s="107" t="s">
        <v>301</v>
      </c>
    </row>
    <row r="78" spans="1:12">
      <c r="A78" s="107">
        <v>30</v>
      </c>
      <c r="B78" s="107" t="s">
        <v>242</v>
      </c>
      <c r="C78" s="112" t="s">
        <v>272</v>
      </c>
      <c r="D78" s="110"/>
      <c r="E78" s="110"/>
      <c r="F78" s="107" t="s">
        <v>97</v>
      </c>
      <c r="G78" s="109" t="s">
        <v>101</v>
      </c>
      <c r="H78" s="110"/>
      <c r="I78" s="117">
        <v>23.9</v>
      </c>
      <c r="J78" s="107" t="s">
        <v>302</v>
      </c>
    </row>
  </sheetData>
  <autoFilter ref="A1:L31" xr:uid="{00000000-0001-0000-1100-000000000000}"/>
  <sortState xmlns:xlrd2="http://schemas.microsoft.com/office/spreadsheetml/2017/richdata2" ref="A2:I31">
    <sortCondition ref="A2:A31"/>
  </sortState>
  <mergeCells count="1">
    <mergeCell ref="U2:W2"/>
  </mergeCells>
  <phoneticPr fontId="103" type="noConversion"/>
  <conditionalFormatting sqref="A2:A31">
    <cfRule type="duplicateValues" dxfId="2" priority="13"/>
  </conditionalFormatting>
  <conditionalFormatting sqref="B2:C31">
    <cfRule type="duplicateValues" dxfId="1" priority="14"/>
  </conditionalFormatting>
  <hyperlinks>
    <hyperlink ref="C49" r:id="rId1" display="mailto:katiusiakarla@gmail.com" xr:uid="{6A819602-E484-498A-B1C3-B4015C82A39F}"/>
    <hyperlink ref="C50:C71" r:id="rId2" display="mailto:katiusiakarla@gmail.com" xr:uid="{AEA5A895-0DF1-42DC-B86A-AE3EFBDEA5DA}"/>
    <hyperlink ref="C72" r:id="rId3" display="mailto:katiusiakarla@gmail.com" xr:uid="{D0AEE6B2-7B89-4B3D-A7DB-75E96001F5D5}"/>
    <hyperlink ref="C73:C78" r:id="rId4" display="mailto:katiusiakarla@gmail.com" xr:uid="{A1E3DF3E-59F9-469A-843A-6FD5756205D0}"/>
  </hyperlinks>
  <pageMargins left="0.51180555555555596" right="0.51180555555555596" top="0.78680555555555598" bottom="0.78680555555555598" header="0.31388888888888899" footer="0.31388888888888899"/>
  <pageSetup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2"/>
  <sheetViews>
    <sheetView workbookViewId="0">
      <selection activeCell="C23" sqref="C23"/>
    </sheetView>
  </sheetViews>
  <sheetFormatPr defaultRowHeight="15"/>
  <cols>
    <col min="1" max="1" width="11.42578125" bestFit="1" customWidth="1"/>
    <col min="2" max="2" width="51.140625" bestFit="1" customWidth="1"/>
    <col min="3" max="3" width="13.5703125" style="1" bestFit="1" customWidth="1"/>
  </cols>
  <sheetData>
    <row r="1" spans="1:3">
      <c r="A1" s="35" t="s">
        <v>44</v>
      </c>
      <c r="B1" s="35" t="s">
        <v>33</v>
      </c>
      <c r="C1" s="59" t="s">
        <v>45</v>
      </c>
    </row>
    <row r="2" spans="1:3">
      <c r="A2">
        <v>1</v>
      </c>
      <c r="B2" t="s">
        <v>273</v>
      </c>
      <c r="C2" s="245">
        <v>165</v>
      </c>
    </row>
    <row r="3" spans="1:3">
      <c r="A3">
        <v>2</v>
      </c>
      <c r="B3" t="s">
        <v>274</v>
      </c>
      <c r="C3" s="245">
        <v>165</v>
      </c>
    </row>
    <row r="4" spans="1:3">
      <c r="A4">
        <v>3</v>
      </c>
      <c r="B4" t="s">
        <v>275</v>
      </c>
      <c r="C4" s="245">
        <v>165</v>
      </c>
    </row>
    <row r="5" spans="1:3">
      <c r="A5">
        <v>4</v>
      </c>
      <c r="B5" t="s">
        <v>276</v>
      </c>
      <c r="C5" s="245">
        <v>165</v>
      </c>
    </row>
    <row r="6" spans="1:3">
      <c r="A6">
        <v>5</v>
      </c>
      <c r="B6" t="s">
        <v>277</v>
      </c>
      <c r="C6" s="245">
        <v>165</v>
      </c>
    </row>
    <row r="7" spans="1:3">
      <c r="A7">
        <v>6</v>
      </c>
      <c r="B7" t="s">
        <v>278</v>
      </c>
      <c r="C7" s="245">
        <v>165</v>
      </c>
    </row>
    <row r="8" spans="1:3">
      <c r="A8">
        <v>7</v>
      </c>
      <c r="B8" t="s">
        <v>279</v>
      </c>
      <c r="C8" s="245">
        <v>165</v>
      </c>
    </row>
    <row r="9" spans="1:3">
      <c r="A9">
        <v>8</v>
      </c>
      <c r="B9" t="s">
        <v>280</v>
      </c>
      <c r="C9" s="245">
        <v>165</v>
      </c>
    </row>
    <row r="10" spans="1:3">
      <c r="A10">
        <v>13</v>
      </c>
      <c r="B10" t="s">
        <v>285</v>
      </c>
      <c r="C10" s="245">
        <v>165</v>
      </c>
    </row>
    <row r="11" spans="1:3">
      <c r="A11">
        <v>14</v>
      </c>
      <c r="B11" t="s">
        <v>286</v>
      </c>
      <c r="C11" s="245">
        <v>165</v>
      </c>
    </row>
    <row r="12" spans="1:3">
      <c r="A12">
        <v>15</v>
      </c>
      <c r="B12" t="s">
        <v>287</v>
      </c>
      <c r="C12" s="245">
        <v>165</v>
      </c>
    </row>
    <row r="13" spans="1:3">
      <c r="A13">
        <v>16</v>
      </c>
      <c r="B13" t="s">
        <v>288</v>
      </c>
      <c r="C13" s="245">
        <v>165</v>
      </c>
    </row>
    <row r="14" spans="1:3">
      <c r="A14">
        <v>17</v>
      </c>
      <c r="B14" t="s">
        <v>289</v>
      </c>
      <c r="C14" s="245">
        <v>165</v>
      </c>
    </row>
    <row r="15" spans="1:3">
      <c r="A15">
        <v>18</v>
      </c>
      <c r="B15" t="s">
        <v>290</v>
      </c>
      <c r="C15" s="245">
        <v>165</v>
      </c>
    </row>
    <row r="16" spans="1:3">
      <c r="A16">
        <v>19</v>
      </c>
      <c r="B16" t="s">
        <v>291</v>
      </c>
      <c r="C16" s="245">
        <v>165</v>
      </c>
    </row>
    <row r="17" spans="1:3">
      <c r="A17">
        <v>20</v>
      </c>
      <c r="B17" t="s">
        <v>292</v>
      </c>
      <c r="C17" s="245">
        <v>165</v>
      </c>
    </row>
    <row r="18" spans="1:3">
      <c r="A18">
        <v>27</v>
      </c>
      <c r="B18" t="s">
        <v>299</v>
      </c>
      <c r="C18" s="245">
        <v>165</v>
      </c>
    </row>
    <row r="19" spans="1:3">
      <c r="A19">
        <v>28</v>
      </c>
      <c r="B19" t="s">
        <v>300</v>
      </c>
      <c r="C19" s="245">
        <v>165</v>
      </c>
    </row>
    <row r="20" spans="1:3">
      <c r="A20">
        <v>29</v>
      </c>
      <c r="B20" t="s">
        <v>301</v>
      </c>
      <c r="C20" s="245">
        <v>165</v>
      </c>
    </row>
    <row r="21" spans="1:3">
      <c r="A21">
        <v>30</v>
      </c>
      <c r="B21" t="s">
        <v>302</v>
      </c>
      <c r="C21" s="245">
        <v>165</v>
      </c>
    </row>
    <row r="22" spans="1:3">
      <c r="B22" t="s">
        <v>12</v>
      </c>
      <c r="C22" s="1">
        <f>SUM(C2:C21)</f>
        <v>3300</v>
      </c>
    </row>
  </sheetData>
  <autoFilter ref="A1:C21" xr:uid="{00000000-0009-0000-0000-000014000000}">
    <sortState xmlns:xlrd2="http://schemas.microsoft.com/office/spreadsheetml/2017/richdata2" ref="A2:C21">
      <sortCondition ref="A1:A21"/>
    </sortState>
  </autoFilter>
  <sortState xmlns:xlrd2="http://schemas.microsoft.com/office/spreadsheetml/2017/richdata2" ref="A2:C23">
    <sortCondition ref="A2:A23"/>
  </sortState>
  <phoneticPr fontId="103" type="noConversion"/>
  <conditionalFormatting sqref="B2:B22">
    <cfRule type="duplicateValues" dxfId="0" priority="17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74D00"/>
  </sheetPr>
  <dimension ref="C2:J14"/>
  <sheetViews>
    <sheetView workbookViewId="0">
      <selection activeCell="E13" sqref="E13"/>
    </sheetView>
  </sheetViews>
  <sheetFormatPr defaultColWidth="9" defaultRowHeight="15"/>
  <cols>
    <col min="1" max="2" width="9" style="63"/>
    <col min="3" max="3" width="22.5703125" style="63" customWidth="1"/>
    <col min="4" max="4" width="24.28515625" style="63" customWidth="1"/>
    <col min="5" max="5" width="23.5703125" style="63" customWidth="1"/>
    <col min="6" max="6" width="8.5703125" style="63" customWidth="1"/>
    <col min="7" max="7" width="8.42578125" style="63" customWidth="1"/>
    <col min="8" max="8" width="16.5703125" style="63" customWidth="1"/>
    <col min="9" max="9" width="7.5703125" style="63" bestFit="1" customWidth="1"/>
    <col min="10" max="10" width="6.5703125" style="63" customWidth="1"/>
    <col min="11" max="11" width="8.42578125" style="63" customWidth="1"/>
    <col min="12" max="16384" width="9" style="63"/>
  </cols>
  <sheetData>
    <row r="2" spans="3:10" ht="15.75" customHeight="1">
      <c r="C2" s="260" t="s">
        <v>104</v>
      </c>
      <c r="D2" s="261"/>
      <c r="E2" s="262"/>
    </row>
    <row r="3" spans="3:10" ht="15.75">
      <c r="C3" s="71" t="s">
        <v>22</v>
      </c>
      <c r="D3" s="71" t="s">
        <v>23</v>
      </c>
      <c r="E3" s="71" t="s">
        <v>24</v>
      </c>
    </row>
    <row r="4" spans="3:10" ht="15.75">
      <c r="C4" s="31">
        <v>0</v>
      </c>
      <c r="D4" s="32">
        <v>0.93</v>
      </c>
      <c r="E4" s="33">
        <v>7.0000000000000007E-2</v>
      </c>
      <c r="F4" s="72"/>
    </row>
    <row r="5" spans="3:10" ht="15.75">
      <c r="C5" s="31">
        <v>3712.13751</v>
      </c>
      <c r="D5" s="32">
        <v>0.85</v>
      </c>
      <c r="E5" s="33">
        <v>0.15</v>
      </c>
      <c r="F5" s="73"/>
    </row>
    <row r="6" spans="3:10" ht="15.75">
      <c r="C6" s="31">
        <v>7411.3001100000001</v>
      </c>
      <c r="D6" s="32">
        <v>0.77</v>
      </c>
      <c r="E6" s="33">
        <v>0.23</v>
      </c>
      <c r="F6" s="73"/>
    </row>
    <row r="7" spans="3:10" ht="15.75">
      <c r="C7" s="31">
        <v>15265.627734</v>
      </c>
      <c r="D7" s="32">
        <v>0.69</v>
      </c>
      <c r="E7" s="33">
        <v>0.31</v>
      </c>
      <c r="F7" s="73"/>
      <c r="I7" s="73"/>
      <c r="J7" s="72"/>
    </row>
    <row r="8" spans="3:10">
      <c r="J8" s="74"/>
    </row>
    <row r="9" spans="3:10" ht="15.75" customHeight="1">
      <c r="C9" s="260" t="s">
        <v>25</v>
      </c>
      <c r="D9" s="261"/>
      <c r="E9" s="262"/>
    </row>
    <row r="10" spans="3:10" ht="15.75">
      <c r="C10" s="71" t="s">
        <v>22</v>
      </c>
      <c r="D10" s="71" t="s">
        <v>23</v>
      </c>
      <c r="E10" s="71" t="s">
        <v>24</v>
      </c>
    </row>
    <row r="11" spans="3:10" ht="15.75">
      <c r="C11" s="31">
        <v>0</v>
      </c>
      <c r="D11" s="33">
        <v>0.98</v>
      </c>
      <c r="E11" s="33">
        <v>0.02</v>
      </c>
    </row>
    <row r="12" spans="3:10" ht="15.75">
      <c r="C12" s="31">
        <v>3712.13751</v>
      </c>
      <c r="D12" s="33">
        <v>0.94</v>
      </c>
      <c r="E12" s="33">
        <v>0.06</v>
      </c>
    </row>
    <row r="13" spans="3:10" ht="15.75">
      <c r="C13" s="31">
        <v>7411.3001100000001</v>
      </c>
      <c r="D13" s="33">
        <v>0.9</v>
      </c>
      <c r="E13" s="33">
        <v>0.1</v>
      </c>
    </row>
    <row r="14" spans="3:10" ht="15.75">
      <c r="C14" s="31">
        <v>15265.627734</v>
      </c>
      <c r="D14" s="33">
        <v>0.85</v>
      </c>
      <c r="E14" s="33">
        <v>0.15</v>
      </c>
    </row>
  </sheetData>
  <mergeCells count="2">
    <mergeCell ref="C2:E2"/>
    <mergeCell ref="C9:E9"/>
  </mergeCells>
  <pageMargins left="0.51180555555555596" right="0.51180555555555596" top="0.78680555555555598" bottom="0.78680555555555598" header="0.31388888888888899" footer="0.31388888888888899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D3359-5B5E-4632-8B70-D126D5F59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total</vt:lpstr>
      <vt:lpstr>salario</vt:lpstr>
      <vt:lpstr>rs_nova</vt:lpstr>
      <vt:lpstr>topmanager</vt:lpstr>
      <vt:lpstr>gestao de risco</vt:lpstr>
      <vt:lpstr>uniodonto</vt:lpstr>
      <vt:lpstr>proventos_desconto</vt:lpstr>
      <vt:lpstr>open_english</vt:lpstr>
      <vt:lpstr>segurodevida</vt:lpstr>
      <vt:lpstr>caju</vt:lpstr>
      <vt:lpstr>dif_sistel</vt:lpstr>
      <vt:lpstr>gympass</vt:lpstr>
      <vt:lpstr>zenklub</vt:lpstr>
      <vt:lpstr>ingles</vt:lpstr>
      <vt:lpstr>tabelas</vt:lpstr>
      <vt:lpstr>total!Area_de_impressao</vt:lpstr>
      <vt:lpstr>salario!Titulos_de_impressao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raully</dc:creator>
  <cp:lastModifiedBy>Daniel Alves de Macedo</cp:lastModifiedBy>
  <cp:lastPrinted>2020-10-23T17:23:44Z</cp:lastPrinted>
  <dcterms:created xsi:type="dcterms:W3CDTF">2012-01-23T17:23:00Z</dcterms:created>
  <dcterms:modified xsi:type="dcterms:W3CDTF">2026-02-25T14:09:06Z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1046-11.2.0.8668</vt:lpwstr>
  </property>
</Properties>
</file>